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tmp" ContentType="image/png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drawings/drawing1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omments6.xml" ContentType="application/vnd.openxmlformats-officedocument.spreadsheetml.comments+xml"/>
  <Override PartName="/xl/threadedComments/threadedComment5.xml" ContentType="application/vnd.ms-excel.threadedcomments+xml"/>
  <Override PartName="/xl/drawings/drawing17.xml" ContentType="application/vnd.openxmlformats-officedocument.drawing+xml"/>
  <Override PartName="/xl/comments7.xml" ContentType="application/vnd.openxmlformats-officedocument.spreadsheetml.comments+xml"/>
  <Override PartName="/xl/threadedComments/threadedComment6.xml" ContentType="application/vnd.ms-excel.threadedcomment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omments8.xml" ContentType="application/vnd.openxmlformats-officedocument.spreadsheetml.comments+xml"/>
  <Override PartName="/xl/threadedComments/threadedComment7.xml" ContentType="application/vnd.ms-excel.threadedcomments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omments9.xml" ContentType="application/vnd.openxmlformats-officedocument.spreadsheetml.comments+xml"/>
  <Override PartName="/xl/threadedComments/threadedComment8.xml" ContentType="application/vnd.ms-excel.threadedcomments+xml"/>
  <Override PartName="/xl/drawings/drawing22.xml" ContentType="application/vnd.openxmlformats-officedocument.drawing+xml"/>
  <Override PartName="/xl/comments10.xml" ContentType="application/vnd.openxmlformats-officedocument.spreadsheetml.comments+xml"/>
  <Override PartName="/xl/threadedComments/threadedComment9.xml" ContentType="application/vnd.ms-excel.threadedcomment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omments11.xml" ContentType="application/vnd.openxmlformats-officedocument.spreadsheetml.comments+xml"/>
  <Override PartName="/xl/threadedComments/threadedComment10.xml" ContentType="application/vnd.ms-excel.threadedcomments+xml"/>
  <Override PartName="/xl/drawings/drawing25.xml" ContentType="application/vnd.openxmlformats-officedocument.drawing+xml"/>
  <Override PartName="/xl/comments12.xml" ContentType="application/vnd.openxmlformats-officedocument.spreadsheetml.comments+xml"/>
  <Override PartName="/xl/threadedComments/threadedComment11.xml" ContentType="application/vnd.ms-excel.threadedcomment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date1904="1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britton.johnson\Documents\GitHub_New\VISSIM-File-Structure\_MOE Spreadsheet\"/>
    </mc:Choice>
  </mc:AlternateContent>
  <xr:revisionPtr revIDLastSave="0" documentId="13_ncr:1_{85D06B73-29E9-4B34-9BFB-DA76768F4DF1}" xr6:coauthVersionLast="47" xr6:coauthVersionMax="47" xr10:uidLastSave="{00000000-0000-0000-0000-000000000000}"/>
  <bookViews>
    <workbookView xWindow="-110" yWindow="-110" windowWidth="19420" windowHeight="10420" tabRatio="837" firstSheet="1" activeTab="1" xr2:uid="{DF777B17-66D0-4DD5-805D-3E6D7DB1EBC0}"/>
  </bookViews>
  <sheets>
    <sheet name="Initial Setup" sheetId="126" r:id="rId1"/>
    <sheet name="HOME" sheetId="15" r:id="rId2"/>
    <sheet name="Input - Intersections" sheetId="72" r:id="rId3"/>
    <sheet name="Input - Volumes" sheetId="53" r:id="rId4"/>
    <sheet name="Input - Storage Lengths" sheetId="125" r:id="rId5"/>
    <sheet name="Input - Node Orientation" sheetId="101" r:id="rId6"/>
    <sheet name="Input - Travel Times" sheetId="119" r:id="rId7"/>
    <sheet name="Input - Freeways" sheetId="118" r:id="rId8"/>
    <sheet name="Input - Queue Counters" sheetId="123" r:id="rId9"/>
    <sheet name="Sample Size Tool" sheetId="52" r:id="rId10"/>
    <sheet name="Consistency Check" sheetId="69" r:id="rId11"/>
    <sheet name="Calibration Criteria" sheetId="8" r:id="rId12"/>
    <sheet name="Calibration Summary" sheetId="1" r:id="rId13"/>
    <sheet name="GEH" sheetId="54" r:id="rId14"/>
    <sheet name="Speed Heat Map" sheetId="93" r:id="rId15"/>
    <sheet name="Intersection Calcs" sheetId="65" r:id="rId16"/>
    <sheet name="Intersection Calibration" sheetId="104" r:id="rId17"/>
    <sheet name="Intersection Performance" sheetId="85" r:id="rId18"/>
    <sheet name="Intersections Delay&amp;LOS" sheetId="84" r:id="rId19"/>
    <sheet name="Travel Time Calcs" sheetId="73" r:id="rId20"/>
    <sheet name="Travel Time Calibration" sheetId="75" r:id="rId21"/>
    <sheet name="Travel Time Detailed" sheetId="111" r:id="rId22"/>
    <sheet name="Freeway Calcs" sheetId="114" r:id="rId23"/>
    <sheet name="Freeway Calibration" sheetId="115" r:id="rId24"/>
    <sheet name="Freeway Performance" sheetId="116" r:id="rId25"/>
    <sheet name="Queue Counter Calcs" sheetId="103" r:id="rId26"/>
    <sheet name="Queue Lengths Detailed" sheetId="124" r:id="rId27"/>
    <sheet name="VISSIM Sim Runs Summary Outputs" sheetId="59" r:id="rId28"/>
    <sheet name="VISSIM Network Perf Outputs" sheetId="58" r:id="rId29"/>
    <sheet name="VISSIM DCP Outputs" sheetId="57" r:id="rId30"/>
    <sheet name="VISSIM Node Outputs" sheetId="10" r:id="rId31"/>
    <sheet name="VISSIM Travel Time Outputs" sheetId="12" r:id="rId32"/>
    <sheet name="VISSIM Link Segment Outputs" sheetId="87" r:id="rId33"/>
    <sheet name="VISSIM Queue Counter Outputs" sheetId="107" r:id="rId34"/>
    <sheet name="Lookups" sheetId="56" r:id="rId35"/>
    <sheet name="Change Log" sheetId="55" r:id="rId36"/>
  </sheets>
  <externalReferences>
    <externalReference r:id="rId37"/>
    <externalReference r:id="rId38"/>
  </externalReferences>
  <definedNames>
    <definedName name="_xlnm._FilterDatabase" localSheetId="1" hidden="1">HOME!$B$46:$D$46</definedName>
    <definedName name="_xlnm._FilterDatabase" localSheetId="7" hidden="1">'Input - Freeways'!$A$4:$Y$4</definedName>
    <definedName name="_xlnm._FilterDatabase" localSheetId="5" hidden="1">'Input - Node Orientation'!$A$4:$Z$54</definedName>
    <definedName name="_xlnm._FilterDatabase" localSheetId="15" hidden="1">'Intersection Calcs'!$D$6:$AM$43</definedName>
    <definedName name="_xlnm._FilterDatabase" localSheetId="16" hidden="1">'Intersection Calibration'!$A$1:$N$49</definedName>
    <definedName name="_xlnm._FilterDatabase" localSheetId="29" hidden="1">'VISSIM DCP Outputs'!#REF!</definedName>
    <definedName name="_xlnm._FilterDatabase" localSheetId="32" hidden="1">'VISSIM Link Segment Outputs'!#REF!</definedName>
    <definedName name="_xlnm._FilterDatabase" localSheetId="30" hidden="1">'VISSIM Node Outputs'!#REF!</definedName>
    <definedName name="_xlnm._FilterDatabase" localSheetId="33" hidden="1">'VISSIM Queue Counter Outputs'!#REF!</definedName>
    <definedName name="_xlnm._FilterDatabase" localSheetId="31" hidden="1">'VISSIM Travel Time Outputs'!#REF!</definedName>
    <definedName name="ATT_File_range">HOME!$F$26:$F$32</definedName>
    <definedName name="current_int_vol_file">HOME!$D$19</definedName>
    <definedName name="Data_Collection_Points_Results" localSheetId="32">'VISSIM Link Segment Outputs'!$A$1:$J$78045</definedName>
    <definedName name="Data_Collection_Points_Results" localSheetId="28">'VISSIM Network Perf Outputs'!$A$1:$AK$218</definedName>
    <definedName name="Data_Collection_Points_Results" localSheetId="30">'VISSIM Node Outputs'!$A$1:$K$3776</definedName>
    <definedName name="Data_Collection_Points_Results" localSheetId="33">'VISSIM Queue Counter Outputs'!$A$1:$F$1923</definedName>
    <definedName name="Data_Collection_Points_Results" localSheetId="27">'VISSIM Sim Runs Summary Outputs'!$A$1:$G$30</definedName>
    <definedName name="Data_Collection_Points_Results" localSheetId="31">'VISSIM Travel Time Outputs'!$A$1:$N$8259</definedName>
    <definedName name="export_sheets_range">HOME!$F$47:$F$100</definedName>
    <definedName name="fwy_moe_type">'Freeway Calcs'!$C$3</definedName>
    <definedName name="int_calc_range">'Intersection Calcs'!$A$7:$AN$43</definedName>
    <definedName name="int_calib_range">'Intersection Calibration'!$A$12:$AJ$48</definedName>
    <definedName name="int_input_range">'Input - Intersections'!$A$5:$L$5</definedName>
    <definedName name="int_nodeor_range">'Input - Node Orientation'!$A$5:$Z$53</definedName>
    <definedName name="int_perf_range">'Intersection Performance'!$A$7:$Q$43</definedName>
    <definedName name="int_storage_range">'Input - Storage Lengths'!$A$5:$V$5</definedName>
    <definedName name="int_summary_range">'Intersections Delay&amp;LOS'!$A$10:$G$10</definedName>
    <definedName name="int_vol_links_range">'Initial Setup'!$B$26:$C$46</definedName>
    <definedName name="int_vol_range">'Input - Volumes'!$A$5:$AO$5</definedName>
    <definedName name="Link_Segment_Results" localSheetId="32">'VISSIM Link Segment Outputs'!$A$1:$J$78045</definedName>
    <definedName name="Network_Performance_Results" localSheetId="28">'VISSIM Network Perf Outputs'!$A$1:$AK$218</definedName>
    <definedName name="no_seeds">HOME!$D$15</definedName>
    <definedName name="Node_Results" localSheetId="30">'VISSIM Node Outputs'!$A$1:$K$3776</definedName>
    <definedName name="Node_Results_1" localSheetId="30">'VISSIM Node Outputs'!$A$1:$K$3776</definedName>
    <definedName name="num_intersections">'Initial Setup'!$C$4</definedName>
    <definedName name="num_ttroutes">'Initial Setup'!$C$6</definedName>
    <definedName name="pkhr">HOME!$D$9</definedName>
    <definedName name="pkpd">HOME!$D$8</definedName>
    <definedName name="_xlnm.Print_Area" localSheetId="11">'Calibration Criteria'!#REF!</definedName>
    <definedName name="_xlnm.Print_Area" localSheetId="12">'Calibration Summary'!$C$2:$G$23</definedName>
    <definedName name="_xlnm.Print_Area" localSheetId="10">'Consistency Check'!$B$1:$J$43</definedName>
    <definedName name="_xlnm.Print_Area" localSheetId="22">'Freeway Calcs'!$J$3:$R$53</definedName>
    <definedName name="_xlnm.Print_Area" localSheetId="23">'Freeway Calibration'!$E$2:$O$85</definedName>
    <definedName name="_xlnm.Print_Area" localSheetId="24">'Freeway Performance'!$E$2:$N$56</definedName>
    <definedName name="_xlnm.Print_Area" localSheetId="13">GEH!$C$3:$G$23</definedName>
    <definedName name="_xlnm.Print_Area" localSheetId="1">HOME!$B$1:$N$45</definedName>
    <definedName name="_xlnm.Print_Area" localSheetId="15">'Intersection Calcs'!$M$2:$X$43</definedName>
    <definedName name="_xlnm.Print_Area" localSheetId="16">'Intersection Calibration'!$C$2:$N$48</definedName>
    <definedName name="_xlnm.Print_Area" localSheetId="17">'Intersection Performance'!$C$2:$Q$43</definedName>
    <definedName name="_xlnm.Print_Area" localSheetId="18">'Intersections Delay&amp;LOS'!$E$4:$G$10</definedName>
    <definedName name="_xlnm.Print_Area" localSheetId="26">'Queue Lengths Detailed'!$E$2:$P$20</definedName>
    <definedName name="_xlnm.Print_Area" localSheetId="9">'Sample Size Tool'!$B$1:$Q$36</definedName>
    <definedName name="_xlnm.Print_Area" localSheetId="14">'Speed Heat Map'!$E$8:$AB$77</definedName>
    <definedName name="_xlnm.Print_Area" localSheetId="20">'Travel Time Calibration'!$E$4:$J$23</definedName>
    <definedName name="_xlnm.Print_Area" localSheetId="21">'Travel Time Detailed'!$E$4:$L$20,'Travel Time Detailed'!$N$4:$U$20,'Travel Time Detailed'!$W$4:$AD$20,'Travel Time Detailed'!$AF$4:$AM$20</definedName>
    <definedName name="_xlnm.Print_Titles" localSheetId="15">'Intersection Calcs'!$6:$6</definedName>
    <definedName name="_xlnm.Print_Titles" localSheetId="16">'Intersection Calibration'!$11:$11</definedName>
    <definedName name="_xlnm.Print_Titles" localSheetId="17">'Intersection Performance'!$2:$6</definedName>
    <definedName name="_xlnm.Print_Titles" localSheetId="18">'Intersections Delay&amp;LOS'!$9:$9</definedName>
    <definedName name="_xlnm.Print_Titles" localSheetId="14">'Speed Heat Map'!$8:$10</definedName>
    <definedName name="_xlnm.Print_Titles" localSheetId="20">'Travel Time Calibration'!$4:$5</definedName>
    <definedName name="_xlnm.Print_Titles" localSheetId="21">'Travel Time Detailed'!$4:$5</definedName>
    <definedName name="Queue_Counter_Results" localSheetId="33">'VISSIM Queue Counter Outputs'!$A$1:$F$1923</definedName>
    <definedName name="scenario">HOME!$D$6</definedName>
    <definedName name="sheet_hide_range">HOME!$H$47:$H$100</definedName>
    <definedName name="sheet_unhide_range">HOME!$G$47:$G$100</definedName>
    <definedName name="SheetNames">REPLACE(GET.WORKBOOK(1),1,FIND("]",GET.WORKBOOK(1)),"")</definedName>
    <definedName name="Simulation_Runs_Summary" localSheetId="27">'VISSIM Sim Runs Summary Outputs'!$A$1:$G$30</definedName>
    <definedName name="tod">HOME!$D$7</definedName>
    <definedName name="Travel_Time_Results" localSheetId="31">'VISSIM Travel Time Outputs'!$A$1:$N$8259</definedName>
    <definedName name="tt_calib_range">'Travel Time Calibration'!$A$13:$N$23</definedName>
    <definedName name="tt_detailed_range">'Travel Time Detailed'!$A$10:$AM$20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8" i="124" l="1"/>
  <c r="I9" i="124"/>
  <c r="I10" i="124"/>
  <c r="I11" i="124"/>
  <c r="I12" i="124"/>
  <c r="I13" i="124"/>
  <c r="I14" i="124"/>
  <c r="I15" i="124"/>
  <c r="I16" i="124"/>
  <c r="I17" i="124"/>
  <c r="I18" i="124"/>
  <c r="I19" i="124"/>
  <c r="I20" i="124"/>
  <c r="I21" i="124"/>
  <c r="I22" i="124"/>
  <c r="I23" i="124"/>
  <c r="I24" i="124"/>
  <c r="I25" i="124"/>
  <c r="I26" i="124"/>
  <c r="I27" i="124"/>
  <c r="I28" i="124"/>
  <c r="I29" i="124"/>
  <c r="I30" i="124"/>
  <c r="I31" i="124"/>
  <c r="I32" i="124"/>
  <c r="I33" i="124"/>
  <c r="I34" i="124"/>
  <c r="I35" i="124"/>
  <c r="I36" i="124"/>
  <c r="I37" i="124"/>
  <c r="I38" i="124"/>
  <c r="I39" i="124"/>
  <c r="I40" i="124"/>
  <c r="I41" i="124"/>
  <c r="I42" i="124"/>
  <c r="I43" i="124"/>
  <c r="I44" i="124"/>
  <c r="I45" i="124"/>
  <c r="I46" i="124"/>
  <c r="I47" i="124"/>
  <c r="I48" i="124"/>
  <c r="I49" i="124"/>
  <c r="I50" i="124"/>
  <c r="I51" i="124"/>
  <c r="I52" i="124"/>
  <c r="I53" i="124"/>
  <c r="I54" i="124"/>
  <c r="I55" i="124"/>
  <c r="I56" i="124"/>
  <c r="I7" i="124"/>
  <c r="AM19" i="111"/>
  <c r="AL19" i="111"/>
  <c r="AK19" i="111"/>
  <c r="AJ19" i="111"/>
  <c r="AI19" i="111"/>
  <c r="AH19" i="111"/>
  <c r="AG19" i="111"/>
  <c r="AD19" i="111"/>
  <c r="AC19" i="111"/>
  <c r="AB19" i="111"/>
  <c r="AA19" i="111"/>
  <c r="Z19" i="111"/>
  <c r="Y19" i="111"/>
  <c r="X19" i="111"/>
  <c r="U19" i="111"/>
  <c r="T19" i="111"/>
  <c r="S19" i="111"/>
  <c r="R19" i="111"/>
  <c r="Q19" i="111"/>
  <c r="P19" i="111"/>
  <c r="O19" i="111"/>
  <c r="L19" i="111"/>
  <c r="K19" i="111"/>
  <c r="J19" i="111"/>
  <c r="I19" i="111"/>
  <c r="H19" i="111"/>
  <c r="G19" i="111"/>
  <c r="F19" i="111"/>
  <c r="E19" i="111"/>
  <c r="N19" i="111" s="1"/>
  <c r="W19" i="111" s="1"/>
  <c r="AF19" i="111" s="1"/>
  <c r="AM18" i="111"/>
  <c r="AL18" i="111"/>
  <c r="AK18" i="111"/>
  <c r="AJ18" i="111"/>
  <c r="AI18" i="111"/>
  <c r="AH18" i="111"/>
  <c r="AG18" i="111"/>
  <c r="AD18" i="111"/>
  <c r="AC18" i="111"/>
  <c r="AB18" i="111"/>
  <c r="AA18" i="111"/>
  <c r="Z18" i="111"/>
  <c r="Y18" i="111"/>
  <c r="X18" i="111"/>
  <c r="U18" i="111"/>
  <c r="T18" i="111"/>
  <c r="S18" i="111"/>
  <c r="R18" i="111"/>
  <c r="Q18" i="111"/>
  <c r="P18" i="111"/>
  <c r="O18" i="111"/>
  <c r="L18" i="111"/>
  <c r="K18" i="111"/>
  <c r="J18" i="111"/>
  <c r="I18" i="111"/>
  <c r="H18" i="111"/>
  <c r="G18" i="111"/>
  <c r="F18" i="111"/>
  <c r="E18" i="111"/>
  <c r="N18" i="111" s="1"/>
  <c r="W18" i="111" s="1"/>
  <c r="AF18" i="111" s="1"/>
  <c r="AM17" i="111"/>
  <c r="AL17" i="111"/>
  <c r="AK17" i="111"/>
  <c r="AJ17" i="111"/>
  <c r="AI17" i="111"/>
  <c r="AH17" i="111"/>
  <c r="AG17" i="111"/>
  <c r="AD17" i="111"/>
  <c r="AC17" i="111"/>
  <c r="AB17" i="111"/>
  <c r="AA17" i="111"/>
  <c r="Z17" i="111"/>
  <c r="Y17" i="111"/>
  <c r="X17" i="111"/>
  <c r="U17" i="111"/>
  <c r="T17" i="111"/>
  <c r="S17" i="111"/>
  <c r="R17" i="111"/>
  <c r="Q17" i="111"/>
  <c r="P17" i="111"/>
  <c r="O17" i="111"/>
  <c r="L17" i="111"/>
  <c r="K17" i="111"/>
  <c r="J17" i="111"/>
  <c r="I17" i="111"/>
  <c r="H17" i="111"/>
  <c r="G17" i="111"/>
  <c r="F17" i="111"/>
  <c r="E17" i="111"/>
  <c r="N17" i="111" s="1"/>
  <c r="W17" i="111" s="1"/>
  <c r="AF17" i="111" s="1"/>
  <c r="AM16" i="111"/>
  <c r="AL16" i="111"/>
  <c r="AK16" i="111"/>
  <c r="AJ16" i="111"/>
  <c r="AI16" i="111"/>
  <c r="AH16" i="111"/>
  <c r="AG16" i="111"/>
  <c r="AD16" i="111"/>
  <c r="AC16" i="111"/>
  <c r="AB16" i="111"/>
  <c r="AA16" i="111"/>
  <c r="Z16" i="111"/>
  <c r="Y16" i="111"/>
  <c r="X16" i="111"/>
  <c r="U16" i="111"/>
  <c r="T16" i="111"/>
  <c r="S16" i="111"/>
  <c r="R16" i="111"/>
  <c r="Q16" i="111"/>
  <c r="P16" i="111"/>
  <c r="O16" i="111"/>
  <c r="L16" i="111"/>
  <c r="K16" i="111"/>
  <c r="J16" i="111"/>
  <c r="I16" i="111"/>
  <c r="H16" i="111"/>
  <c r="G16" i="111"/>
  <c r="F16" i="111"/>
  <c r="E16" i="111"/>
  <c r="N16" i="111" s="1"/>
  <c r="W16" i="111" s="1"/>
  <c r="AF16" i="111" s="1"/>
  <c r="AM15" i="111"/>
  <c r="AL15" i="111"/>
  <c r="AK15" i="111"/>
  <c r="AJ15" i="111"/>
  <c r="AI15" i="111"/>
  <c r="AH15" i="111"/>
  <c r="AG15" i="111"/>
  <c r="AD15" i="111"/>
  <c r="AC15" i="111"/>
  <c r="AB15" i="111"/>
  <c r="AA15" i="111"/>
  <c r="Z15" i="111"/>
  <c r="Y15" i="111"/>
  <c r="X15" i="111"/>
  <c r="U15" i="111"/>
  <c r="T15" i="111"/>
  <c r="S15" i="111"/>
  <c r="R15" i="111"/>
  <c r="Q15" i="111"/>
  <c r="P15" i="111"/>
  <c r="O15" i="111"/>
  <c r="L15" i="111"/>
  <c r="K15" i="111"/>
  <c r="J15" i="111"/>
  <c r="I15" i="111"/>
  <c r="H15" i="111"/>
  <c r="G15" i="111"/>
  <c r="F15" i="111"/>
  <c r="E15" i="111"/>
  <c r="N15" i="111" s="1"/>
  <c r="W15" i="111" s="1"/>
  <c r="AF15" i="111" s="1"/>
  <c r="AM14" i="111"/>
  <c r="AL14" i="111"/>
  <c r="AK14" i="111"/>
  <c r="AJ14" i="111"/>
  <c r="AI14" i="111"/>
  <c r="AH14" i="111"/>
  <c r="AG14" i="111"/>
  <c r="AD14" i="111"/>
  <c r="AC14" i="111"/>
  <c r="AB14" i="111"/>
  <c r="AA14" i="111"/>
  <c r="Z14" i="111"/>
  <c r="Y14" i="111"/>
  <c r="X14" i="111"/>
  <c r="U14" i="111"/>
  <c r="T14" i="111"/>
  <c r="S14" i="111"/>
  <c r="R14" i="111"/>
  <c r="Q14" i="111"/>
  <c r="P14" i="111"/>
  <c r="O14" i="111"/>
  <c r="L14" i="111"/>
  <c r="K14" i="111"/>
  <c r="J14" i="111"/>
  <c r="I14" i="111"/>
  <c r="H14" i="111"/>
  <c r="G14" i="111"/>
  <c r="F14" i="111"/>
  <c r="E14" i="111"/>
  <c r="N14" i="111" s="1"/>
  <c r="W14" i="111" s="1"/>
  <c r="AF14" i="111" s="1"/>
  <c r="AM13" i="111"/>
  <c r="AL13" i="111"/>
  <c r="AK13" i="111"/>
  <c r="AJ13" i="111"/>
  <c r="AI13" i="111"/>
  <c r="AH13" i="111"/>
  <c r="AG13" i="111"/>
  <c r="AD13" i="111"/>
  <c r="AC13" i="111"/>
  <c r="AB13" i="111"/>
  <c r="AA13" i="111"/>
  <c r="Z13" i="111"/>
  <c r="Y13" i="111"/>
  <c r="X13" i="111"/>
  <c r="U13" i="111"/>
  <c r="T13" i="111"/>
  <c r="S13" i="111"/>
  <c r="R13" i="111"/>
  <c r="Q13" i="111"/>
  <c r="P13" i="111"/>
  <c r="O13" i="111"/>
  <c r="L13" i="111"/>
  <c r="K13" i="111"/>
  <c r="J13" i="111"/>
  <c r="I13" i="111"/>
  <c r="H13" i="111"/>
  <c r="G13" i="111"/>
  <c r="F13" i="111"/>
  <c r="E13" i="111"/>
  <c r="N13" i="111" s="1"/>
  <c r="W13" i="111" s="1"/>
  <c r="AF13" i="111" s="1"/>
  <c r="AM12" i="111"/>
  <c r="AL12" i="111"/>
  <c r="AJ12" i="111"/>
  <c r="AG12" i="111"/>
  <c r="AD12" i="111"/>
  <c r="AC12" i="111"/>
  <c r="AB12" i="111"/>
  <c r="AA12" i="111"/>
  <c r="X12" i="111"/>
  <c r="U12" i="111"/>
  <c r="T12" i="111"/>
  <c r="R12" i="111"/>
  <c r="O12" i="111"/>
  <c r="L12" i="111"/>
  <c r="K12" i="111"/>
  <c r="I12" i="111"/>
  <c r="F12" i="111"/>
  <c r="E12" i="111"/>
  <c r="N12" i="111" s="1"/>
  <c r="W12" i="111" s="1"/>
  <c r="AF12" i="111" s="1"/>
  <c r="AM11" i="111"/>
  <c r="AL11" i="111"/>
  <c r="AJ11" i="111"/>
  <c r="AG11" i="111"/>
  <c r="AD11" i="111"/>
  <c r="AC11" i="111"/>
  <c r="AB11" i="111"/>
  <c r="AA11" i="111"/>
  <c r="X11" i="111"/>
  <c r="U11" i="111"/>
  <c r="T11" i="111"/>
  <c r="R11" i="111"/>
  <c r="O11" i="111"/>
  <c r="L11" i="111"/>
  <c r="K11" i="111"/>
  <c r="I11" i="111"/>
  <c r="F11" i="111"/>
  <c r="E11" i="111"/>
  <c r="N11" i="111" s="1"/>
  <c r="W11" i="111" s="1"/>
  <c r="AF11" i="111" s="1"/>
  <c r="AM10" i="111"/>
  <c r="AL10" i="111"/>
  <c r="AJ10" i="111"/>
  <c r="AG10" i="111"/>
  <c r="AD10" i="111"/>
  <c r="AC10" i="111"/>
  <c r="AB10" i="111"/>
  <c r="AA10" i="111"/>
  <c r="X10" i="111"/>
  <c r="U10" i="111"/>
  <c r="T10" i="111"/>
  <c r="R10" i="111"/>
  <c r="O10" i="111"/>
  <c r="L10" i="111"/>
  <c r="K10" i="111"/>
  <c r="I10" i="111"/>
  <c r="F10" i="111"/>
  <c r="C11" i="111"/>
  <c r="C12" i="111"/>
  <c r="C13" i="111"/>
  <c r="C14" i="111"/>
  <c r="C15" i="111"/>
  <c r="C16" i="111"/>
  <c r="C17" i="111"/>
  <c r="C18" i="111"/>
  <c r="C19" i="111"/>
  <c r="C10" i="111"/>
  <c r="H22" i="75"/>
  <c r="G22" i="75"/>
  <c r="F22" i="75"/>
  <c r="H21" i="75"/>
  <c r="G21" i="75"/>
  <c r="F21" i="75"/>
  <c r="H20" i="75"/>
  <c r="G20" i="75"/>
  <c r="F20" i="75"/>
  <c r="H19" i="75"/>
  <c r="G19" i="75"/>
  <c r="F19" i="75"/>
  <c r="H18" i="75"/>
  <c r="G18" i="75"/>
  <c r="F18" i="75"/>
  <c r="H17" i="75"/>
  <c r="G17" i="75"/>
  <c r="F17" i="75"/>
  <c r="H16" i="75"/>
  <c r="I16" i="75" s="1"/>
  <c r="J16" i="75" s="1"/>
  <c r="G16" i="75"/>
  <c r="F16" i="75"/>
  <c r="G15" i="75"/>
  <c r="F15" i="75"/>
  <c r="G14" i="75"/>
  <c r="F14" i="75"/>
  <c r="G13" i="75"/>
  <c r="F13" i="75"/>
  <c r="E22" i="75"/>
  <c r="E21" i="75"/>
  <c r="E20" i="75"/>
  <c r="E19" i="75"/>
  <c r="E18" i="75"/>
  <c r="E17" i="75"/>
  <c r="E16" i="75"/>
  <c r="E15" i="75"/>
  <c r="E14" i="75"/>
  <c r="E13" i="75"/>
  <c r="D7" i="69"/>
  <c r="E7" i="69"/>
  <c r="F7" i="69"/>
  <c r="G7" i="69"/>
  <c r="H7" i="69"/>
  <c r="I7" i="69"/>
  <c r="J7" i="69"/>
  <c r="D8" i="69"/>
  <c r="E8" i="69"/>
  <c r="F8" i="69"/>
  <c r="G8" i="69"/>
  <c r="H8" i="69"/>
  <c r="I8" i="69"/>
  <c r="J8" i="69"/>
  <c r="D9" i="69"/>
  <c r="E9" i="69"/>
  <c r="F9" i="69"/>
  <c r="G9" i="69"/>
  <c r="H9" i="69"/>
  <c r="I9" i="69"/>
  <c r="J9" i="69"/>
  <c r="D10" i="69"/>
  <c r="E10" i="69"/>
  <c r="F10" i="69"/>
  <c r="G10" i="69"/>
  <c r="H10" i="69"/>
  <c r="I10" i="69"/>
  <c r="J10" i="69"/>
  <c r="D11" i="69"/>
  <c r="E11" i="69"/>
  <c r="F11" i="69"/>
  <c r="G11" i="69"/>
  <c r="H11" i="69"/>
  <c r="I11" i="69"/>
  <c r="J11" i="69"/>
  <c r="D12" i="69"/>
  <c r="E12" i="69"/>
  <c r="F12" i="69"/>
  <c r="G12" i="69"/>
  <c r="H12" i="69"/>
  <c r="I12" i="69"/>
  <c r="J12" i="69"/>
  <c r="D13" i="69"/>
  <c r="E13" i="69"/>
  <c r="F13" i="69"/>
  <c r="G13" i="69"/>
  <c r="H13" i="69"/>
  <c r="I13" i="69"/>
  <c r="J13" i="69"/>
  <c r="D14" i="69"/>
  <c r="E14" i="69"/>
  <c r="F14" i="69"/>
  <c r="G14" i="69"/>
  <c r="H14" i="69"/>
  <c r="I14" i="69"/>
  <c r="J14" i="69"/>
  <c r="D15" i="69"/>
  <c r="E15" i="69"/>
  <c r="F15" i="69"/>
  <c r="G15" i="69"/>
  <c r="H15" i="69"/>
  <c r="I15" i="69"/>
  <c r="J15" i="69"/>
  <c r="J6" i="69"/>
  <c r="I6" i="69"/>
  <c r="H6" i="69"/>
  <c r="G6" i="69"/>
  <c r="F6" i="69"/>
  <c r="E6" i="69"/>
  <c r="D6" i="69"/>
  <c r="B7" i="69"/>
  <c r="B8" i="69"/>
  <c r="B9" i="69"/>
  <c r="B10" i="69"/>
  <c r="B11" i="69"/>
  <c r="B12" i="69"/>
  <c r="B13" i="69"/>
  <c r="B14" i="69"/>
  <c r="B15" i="69"/>
  <c r="B6" i="69"/>
  <c r="C20" i="52"/>
  <c r="C21" i="52"/>
  <c r="C22" i="52"/>
  <c r="C19" i="52"/>
  <c r="E8" i="123" a="1"/>
  <c r="E8" i="123" s="1"/>
  <c r="F8" i="123" a="1"/>
  <c r="F8" i="123" s="1"/>
  <c r="E9" i="123" a="1"/>
  <c r="E9" i="123" s="1"/>
  <c r="F9" i="123" a="1"/>
  <c r="F9" i="123"/>
  <c r="E10" i="123" a="1"/>
  <c r="E10" i="123" s="1"/>
  <c r="F10" i="123" a="1"/>
  <c r="F10" i="123" s="1"/>
  <c r="E11" i="123" a="1"/>
  <c r="E11" i="123" s="1"/>
  <c r="F11" i="123" a="1"/>
  <c r="F11" i="123"/>
  <c r="E12" i="123" a="1"/>
  <c r="E12" i="123" s="1"/>
  <c r="F12" i="123" a="1"/>
  <c r="F12" i="123" s="1"/>
  <c r="E13" i="123" a="1"/>
  <c r="E13" i="123" s="1"/>
  <c r="F13" i="123" a="1"/>
  <c r="F13" i="123"/>
  <c r="E14" i="123" a="1"/>
  <c r="E14" i="123" s="1"/>
  <c r="F14" i="123" a="1"/>
  <c r="F14" i="123" s="1"/>
  <c r="E15" i="123" a="1"/>
  <c r="E15" i="123" s="1"/>
  <c r="F15" i="123" a="1"/>
  <c r="F15" i="123"/>
  <c r="E16" i="123" a="1"/>
  <c r="E16" i="123" s="1"/>
  <c r="F16" i="123" a="1"/>
  <c r="F16" i="123" s="1"/>
  <c r="E17" i="123" a="1"/>
  <c r="E17" i="123" s="1"/>
  <c r="F17" i="123" a="1"/>
  <c r="F17" i="123"/>
  <c r="E18" i="123" a="1"/>
  <c r="E18" i="123" s="1"/>
  <c r="F18" i="123" a="1"/>
  <c r="F18" i="123" s="1"/>
  <c r="E19" i="123" a="1"/>
  <c r="E19" i="123" s="1"/>
  <c r="F19" i="123" a="1"/>
  <c r="F19" i="123"/>
  <c r="E20" i="123" a="1"/>
  <c r="E20" i="123" s="1"/>
  <c r="F20" i="123" a="1"/>
  <c r="F20" i="123" s="1"/>
  <c r="E21" i="123" a="1"/>
  <c r="E21" i="123" s="1"/>
  <c r="F21" i="123" a="1"/>
  <c r="F21" i="123"/>
  <c r="E22" i="123" a="1"/>
  <c r="E22" i="123" s="1"/>
  <c r="F22" i="123" a="1"/>
  <c r="F22" i="123" s="1"/>
  <c r="E23" i="123" a="1"/>
  <c r="E23" i="123" s="1"/>
  <c r="F23" i="123" a="1"/>
  <c r="F23" i="123"/>
  <c r="E24" i="123" a="1"/>
  <c r="E24" i="123" s="1"/>
  <c r="F24" i="123" a="1"/>
  <c r="F24" i="123" s="1"/>
  <c r="E25" i="123" a="1"/>
  <c r="E25" i="123" s="1"/>
  <c r="F25" i="123" a="1"/>
  <c r="F25" i="123"/>
  <c r="E26" i="123" a="1"/>
  <c r="E26" i="123" s="1"/>
  <c r="F26" i="123" a="1"/>
  <c r="F26" i="123" s="1"/>
  <c r="E27" i="123" a="1"/>
  <c r="E27" i="123" s="1"/>
  <c r="F27" i="123" a="1"/>
  <c r="F27" i="123"/>
  <c r="E28" i="123" a="1"/>
  <c r="E28" i="123" s="1"/>
  <c r="F28" i="123" a="1"/>
  <c r="F28" i="123" s="1"/>
  <c r="E29" i="123" a="1"/>
  <c r="E29" i="123" s="1"/>
  <c r="F29" i="123" a="1"/>
  <c r="F29" i="123"/>
  <c r="E30" i="123" a="1"/>
  <c r="E30" i="123" s="1"/>
  <c r="F30" i="123" a="1"/>
  <c r="F30" i="123" s="1"/>
  <c r="E31" i="123" a="1"/>
  <c r="E31" i="123" s="1"/>
  <c r="F31" i="123" a="1"/>
  <c r="F31" i="123"/>
  <c r="E32" i="123" a="1"/>
  <c r="E32" i="123" s="1"/>
  <c r="F32" i="123" a="1"/>
  <c r="F32" i="123" s="1"/>
  <c r="E33" i="123" a="1"/>
  <c r="E33" i="123" s="1"/>
  <c r="F33" i="123" a="1"/>
  <c r="F33" i="123"/>
  <c r="E34" i="123" a="1"/>
  <c r="E34" i="123" s="1"/>
  <c r="F34" i="123" a="1"/>
  <c r="F34" i="123" s="1"/>
  <c r="E35" i="123" a="1"/>
  <c r="E35" i="123" s="1"/>
  <c r="F35" i="123" a="1"/>
  <c r="F35" i="123"/>
  <c r="E36" i="123" a="1"/>
  <c r="E36" i="123" s="1"/>
  <c r="F36" i="123" a="1"/>
  <c r="F36" i="123" s="1"/>
  <c r="E37" i="123" a="1"/>
  <c r="E37" i="123" s="1"/>
  <c r="F37" i="123" a="1"/>
  <c r="F37" i="123"/>
  <c r="E38" i="123" a="1"/>
  <c r="E38" i="123" s="1"/>
  <c r="F38" i="123" a="1"/>
  <c r="F38" i="123" s="1"/>
  <c r="E39" i="123" a="1"/>
  <c r="E39" i="123" s="1"/>
  <c r="F39" i="123" a="1"/>
  <c r="F39" i="123"/>
  <c r="E40" i="123" a="1"/>
  <c r="E40" i="123" s="1"/>
  <c r="F40" i="123" a="1"/>
  <c r="F40" i="123" s="1"/>
  <c r="E41" i="123" a="1"/>
  <c r="E41" i="123" s="1"/>
  <c r="F41" i="123" a="1"/>
  <c r="F41" i="123"/>
  <c r="E42" i="123" a="1"/>
  <c r="E42" i="123" s="1"/>
  <c r="F42" i="123" a="1"/>
  <c r="F42" i="123" s="1"/>
  <c r="E43" i="123" a="1"/>
  <c r="E43" i="123" s="1"/>
  <c r="F43" i="123" a="1"/>
  <c r="F43" i="123"/>
  <c r="E44" i="123" a="1"/>
  <c r="E44" i="123" s="1"/>
  <c r="F44" i="123" a="1"/>
  <c r="F44" i="123" s="1"/>
  <c r="E45" i="123" a="1"/>
  <c r="E45" i="123" s="1"/>
  <c r="F45" i="123" a="1"/>
  <c r="F45" i="123"/>
  <c r="E46" i="123" a="1"/>
  <c r="E46" i="123" s="1"/>
  <c r="F46" i="123" a="1"/>
  <c r="F46" i="123" s="1"/>
  <c r="E47" i="123" a="1"/>
  <c r="E47" i="123" s="1"/>
  <c r="F47" i="123" a="1"/>
  <c r="F47" i="123"/>
  <c r="E48" i="123" a="1"/>
  <c r="E48" i="123" s="1"/>
  <c r="F48" i="123" a="1"/>
  <c r="F48" i="123" s="1"/>
  <c r="E49" i="123" a="1"/>
  <c r="E49" i="123" s="1"/>
  <c r="F49" i="123" a="1"/>
  <c r="F49" i="123"/>
  <c r="E50" i="123" a="1"/>
  <c r="E50" i="123" s="1"/>
  <c r="F50" i="123" a="1"/>
  <c r="F50" i="123" s="1"/>
  <c r="E51" i="123" a="1"/>
  <c r="E51" i="123" s="1"/>
  <c r="F51" i="123" a="1"/>
  <c r="F51" i="123"/>
  <c r="E52" i="123" a="1"/>
  <c r="E52" i="123" s="1"/>
  <c r="F52" i="123" a="1"/>
  <c r="F52" i="123" s="1"/>
  <c r="E53" i="123" a="1"/>
  <c r="E53" i="123" s="1"/>
  <c r="F53" i="123" a="1"/>
  <c r="F53" i="123"/>
  <c r="E54" i="123" a="1"/>
  <c r="E54" i="123" s="1"/>
  <c r="F54" i="123" a="1"/>
  <c r="F54" i="123" s="1"/>
  <c r="E6" i="123" a="1"/>
  <c r="E6" i="123" s="1"/>
  <c r="F6" i="123" a="1"/>
  <c r="F6" i="123"/>
  <c r="E7" i="123" a="1"/>
  <c r="E7" i="123" s="1"/>
  <c r="F7" i="123" a="1"/>
  <c r="F7" i="123" s="1"/>
  <c r="F5" i="123" a="1"/>
  <c r="F5" i="123" s="1"/>
  <c r="E5" i="123" a="1"/>
  <c r="E5" i="123" s="1"/>
  <c r="A19" i="123"/>
  <c r="A20" i="123"/>
  <c r="A21" i="123"/>
  <c r="A22" i="123"/>
  <c r="F8" i="118" a="1"/>
  <c r="F8" i="118" s="1"/>
  <c r="F9" i="118" a="1"/>
  <c r="F9" i="118" s="1"/>
  <c r="F10" i="118" a="1"/>
  <c r="F10" i="118"/>
  <c r="F11" i="118" a="1"/>
  <c r="F11" i="118" s="1"/>
  <c r="F12" i="118" a="1"/>
  <c r="F12" i="118" s="1"/>
  <c r="F13" i="118" a="1"/>
  <c r="F13" i="118" s="1"/>
  <c r="F14" i="118" a="1"/>
  <c r="F14" i="118"/>
  <c r="F15" i="118" a="1"/>
  <c r="F15" i="118" s="1"/>
  <c r="F16" i="118" a="1"/>
  <c r="F16" i="118" s="1"/>
  <c r="F17" i="118" a="1"/>
  <c r="F17" i="118" s="1"/>
  <c r="F18" i="118" a="1"/>
  <c r="F18" i="118"/>
  <c r="F19" i="118" a="1"/>
  <c r="F19" i="118" s="1"/>
  <c r="F20" i="118" a="1"/>
  <c r="F20" i="118" s="1"/>
  <c r="F21" i="118" a="1"/>
  <c r="F21" i="118" s="1"/>
  <c r="F22" i="118" a="1"/>
  <c r="F22" i="118"/>
  <c r="F23" i="118" a="1"/>
  <c r="F23" i="118" s="1"/>
  <c r="F24" i="118" a="1"/>
  <c r="F24" i="118" s="1"/>
  <c r="F25" i="118" a="1"/>
  <c r="F25" i="118" s="1"/>
  <c r="F26" i="118" a="1"/>
  <c r="F26" i="118"/>
  <c r="F27" i="118" a="1"/>
  <c r="F27" i="118" s="1"/>
  <c r="F28" i="118" a="1"/>
  <c r="F28" i="118" s="1"/>
  <c r="F29" i="118" a="1"/>
  <c r="F29" i="118" s="1"/>
  <c r="F30" i="118" a="1"/>
  <c r="F30" i="118"/>
  <c r="F31" i="118" a="1"/>
  <c r="F31" i="118" s="1"/>
  <c r="F32" i="118" a="1"/>
  <c r="F32" i="118" s="1"/>
  <c r="F33" i="118" a="1"/>
  <c r="F33" i="118" s="1"/>
  <c r="F34" i="118" a="1"/>
  <c r="F34" i="118"/>
  <c r="F35" i="118" a="1"/>
  <c r="F35" i="118" s="1"/>
  <c r="F36" i="118" a="1"/>
  <c r="F36" i="118" s="1"/>
  <c r="F37" i="118" a="1"/>
  <c r="F37" i="118" s="1"/>
  <c r="F38" i="118" a="1"/>
  <c r="F38" i="118"/>
  <c r="F39" i="118" a="1"/>
  <c r="F39" i="118" s="1"/>
  <c r="F40" i="118" a="1"/>
  <c r="F40" i="118" s="1"/>
  <c r="F41" i="118" a="1"/>
  <c r="F41" i="118" s="1"/>
  <c r="F42" i="118" a="1"/>
  <c r="F42" i="118"/>
  <c r="F43" i="118" a="1"/>
  <c r="F43" i="118" s="1"/>
  <c r="F44" i="118" a="1"/>
  <c r="F44" i="118" s="1"/>
  <c r="F45" i="118" a="1"/>
  <c r="F45" i="118" s="1"/>
  <c r="F46" i="118" a="1"/>
  <c r="F46" i="118"/>
  <c r="F47" i="118" a="1"/>
  <c r="F47" i="118" s="1"/>
  <c r="F48" i="118" a="1"/>
  <c r="F48" i="118" s="1"/>
  <c r="F49" i="118" a="1"/>
  <c r="F49" i="118" s="1"/>
  <c r="F50" i="118" a="1"/>
  <c r="F50" i="118"/>
  <c r="F51" i="118" a="1"/>
  <c r="F51" i="118" s="1"/>
  <c r="F52" i="118" a="1"/>
  <c r="F52" i="118" s="1"/>
  <c r="F53" i="118" a="1"/>
  <c r="F53" i="118" s="1"/>
  <c r="F54" i="118" a="1"/>
  <c r="F54" i="118"/>
  <c r="F55" i="118" a="1"/>
  <c r="F55" i="118" s="1"/>
  <c r="F56" i="118" a="1"/>
  <c r="F56" i="118" s="1"/>
  <c r="F57" i="118" a="1"/>
  <c r="F57" i="118" s="1"/>
  <c r="F58" i="118" a="1"/>
  <c r="F58" i="118"/>
  <c r="F59" i="118" a="1"/>
  <c r="F59" i="118" s="1"/>
  <c r="F60" i="118" a="1"/>
  <c r="F60" i="118" s="1"/>
  <c r="F61" i="118" a="1"/>
  <c r="F61" i="118" s="1"/>
  <c r="F62" i="118" a="1"/>
  <c r="F62" i="118"/>
  <c r="F63" i="118" a="1"/>
  <c r="F63" i="118" s="1"/>
  <c r="F64" i="118" a="1"/>
  <c r="F64" i="118" s="1"/>
  <c r="F65" i="118" a="1"/>
  <c r="F65" i="118" s="1"/>
  <c r="F66" i="118" a="1"/>
  <c r="F66" i="118"/>
  <c r="F67" i="118" a="1"/>
  <c r="F67" i="118" s="1"/>
  <c r="F68" i="118" a="1"/>
  <c r="F68" i="118" s="1"/>
  <c r="F69" i="118" a="1"/>
  <c r="F69" i="118" s="1"/>
  <c r="F70" i="118" a="1"/>
  <c r="F70" i="118"/>
  <c r="F71" i="118" a="1"/>
  <c r="F71" i="118" s="1"/>
  <c r="F72" i="118" a="1"/>
  <c r="F72" i="118" s="1"/>
  <c r="F73" i="118" a="1"/>
  <c r="F73" i="118" s="1"/>
  <c r="F74" i="118" a="1"/>
  <c r="F74" i="118"/>
  <c r="F75" i="118" a="1"/>
  <c r="F75" i="118" s="1"/>
  <c r="F76" i="118" a="1"/>
  <c r="F76" i="118" s="1"/>
  <c r="F77" i="118" a="1"/>
  <c r="F77" i="118" s="1"/>
  <c r="F78" i="118" a="1"/>
  <c r="F78" i="118"/>
  <c r="F79" i="118" a="1"/>
  <c r="F79" i="118" s="1"/>
  <c r="F80" i="118" a="1"/>
  <c r="F80" i="118" s="1"/>
  <c r="F81" i="118" a="1"/>
  <c r="F81" i="118" s="1"/>
  <c r="F82" i="118" a="1"/>
  <c r="F82" i="118"/>
  <c r="F83" i="118" a="1"/>
  <c r="F83" i="118" s="1"/>
  <c r="F84" i="118" a="1"/>
  <c r="F84" i="118" s="1"/>
  <c r="F85" i="118" a="1"/>
  <c r="F85" i="118" s="1"/>
  <c r="F86" i="118" a="1"/>
  <c r="F86" i="118"/>
  <c r="F87" i="118" a="1"/>
  <c r="F87" i="118" s="1"/>
  <c r="F88" i="118" a="1"/>
  <c r="F88" i="118" s="1"/>
  <c r="F89" i="118" a="1"/>
  <c r="F89" i="118" s="1"/>
  <c r="F90" i="118" a="1"/>
  <c r="F90" i="118"/>
  <c r="F91" i="118" a="1"/>
  <c r="F91" i="118" s="1"/>
  <c r="F92" i="118" a="1"/>
  <c r="F92" i="118" s="1"/>
  <c r="F93" i="118" a="1"/>
  <c r="F93" i="118" s="1"/>
  <c r="F94" i="118" a="1"/>
  <c r="F94" i="118"/>
  <c r="F95" i="118" a="1"/>
  <c r="F95" i="118" s="1"/>
  <c r="F96" i="118" a="1"/>
  <c r="F96" i="118" s="1"/>
  <c r="F97" i="118" a="1"/>
  <c r="F97" i="118" s="1"/>
  <c r="F98" i="118" a="1"/>
  <c r="F98" i="118"/>
  <c r="F99" i="118" a="1"/>
  <c r="F99" i="118" s="1"/>
  <c r="F100" i="118" a="1"/>
  <c r="F100" i="118" s="1"/>
  <c r="F101" i="118" a="1"/>
  <c r="F101" i="118" s="1"/>
  <c r="F102" i="118" a="1"/>
  <c r="F102" i="118"/>
  <c r="F103" i="118" a="1"/>
  <c r="F103" i="118" s="1"/>
  <c r="F104" i="118" a="1"/>
  <c r="F104" i="118" s="1"/>
  <c r="F6" i="118" a="1"/>
  <c r="F6" i="118" s="1"/>
  <c r="F7" i="118" a="1"/>
  <c r="F7" i="118" s="1"/>
  <c r="F5" i="118" a="1"/>
  <c r="F5" i="118" s="1"/>
  <c r="G109" i="73"/>
  <c r="G108" i="73"/>
  <c r="G107" i="73"/>
  <c r="G106" i="73"/>
  <c r="G105" i="73"/>
  <c r="G104" i="73"/>
  <c r="G103" i="73"/>
  <c r="G102" i="73"/>
  <c r="G101" i="73"/>
  <c r="G100" i="73"/>
  <c r="G99" i="73"/>
  <c r="G98" i="73"/>
  <c r="G97" i="73"/>
  <c r="G96" i="73"/>
  <c r="G95" i="73"/>
  <c r="G94" i="73"/>
  <c r="G93" i="73"/>
  <c r="G92" i="73"/>
  <c r="G91" i="73"/>
  <c r="G90" i="73"/>
  <c r="G89" i="73"/>
  <c r="G88" i="73"/>
  <c r="G87" i="73"/>
  <c r="G86" i="73"/>
  <c r="G85" i="73"/>
  <c r="G84" i="73"/>
  <c r="G83" i="73"/>
  <c r="G82" i="73"/>
  <c r="G81" i="73"/>
  <c r="G80" i="73"/>
  <c r="G79" i="73"/>
  <c r="G78" i="73"/>
  <c r="G77" i="73"/>
  <c r="G76" i="73"/>
  <c r="G75" i="73"/>
  <c r="G74" i="73"/>
  <c r="G73" i="73"/>
  <c r="G72" i="73"/>
  <c r="G71" i="73"/>
  <c r="G70" i="73"/>
  <c r="G69" i="73"/>
  <c r="G68" i="73"/>
  <c r="G67" i="73"/>
  <c r="G66" i="73"/>
  <c r="G65" i="73"/>
  <c r="G64" i="73"/>
  <c r="G63" i="73"/>
  <c r="G62" i="73"/>
  <c r="G61" i="73"/>
  <c r="G60" i="73"/>
  <c r="G59" i="73"/>
  <c r="G58" i="73"/>
  <c r="G57" i="73"/>
  <c r="G56" i="73"/>
  <c r="G55" i="73"/>
  <c r="G54" i="73"/>
  <c r="G53" i="73"/>
  <c r="G52" i="73"/>
  <c r="G51" i="73"/>
  <c r="G50" i="73"/>
  <c r="G49" i="73"/>
  <c r="G48" i="73"/>
  <c r="G47" i="73"/>
  <c r="G46" i="73"/>
  <c r="G45" i="73"/>
  <c r="G44" i="73"/>
  <c r="G43" i="73"/>
  <c r="G42" i="73"/>
  <c r="G41" i="73"/>
  <c r="G40" i="73"/>
  <c r="G39" i="73"/>
  <c r="G38" i="73"/>
  <c r="G37" i="73"/>
  <c r="G36" i="73"/>
  <c r="G35" i="73"/>
  <c r="G34" i="73"/>
  <c r="G33" i="73"/>
  <c r="G32" i="73"/>
  <c r="G31" i="73"/>
  <c r="G30" i="73"/>
  <c r="G29" i="73"/>
  <c r="G28" i="73"/>
  <c r="G27" i="73"/>
  <c r="G26" i="73"/>
  <c r="G25" i="73"/>
  <c r="G24" i="73"/>
  <c r="G23" i="73"/>
  <c r="G22" i="73"/>
  <c r="G21" i="73"/>
  <c r="G20" i="73"/>
  <c r="G19" i="73"/>
  <c r="G18" i="73"/>
  <c r="G17" i="73"/>
  <c r="G16" i="73"/>
  <c r="G15" i="73"/>
  <c r="G14" i="73"/>
  <c r="G13" i="73"/>
  <c r="G12" i="73"/>
  <c r="G11" i="73"/>
  <c r="G10" i="73"/>
  <c r="D15" i="15"/>
  <c r="E9" i="75" s="1"/>
  <c r="D7" i="15"/>
  <c r="D13" i="15" s="1" a="1"/>
  <c r="D13" i="15" s="1"/>
  <c r="I20" i="75" l="1"/>
  <c r="J20" i="75" s="1"/>
  <c r="I19" i="75"/>
  <c r="J19" i="75" s="1"/>
  <c r="C4" i="85"/>
  <c r="I21" i="75"/>
  <c r="J21" i="75" s="1"/>
  <c r="I17" i="75"/>
  <c r="J17" i="75" s="1"/>
  <c r="I18" i="75"/>
  <c r="J18" i="75" s="1"/>
  <c r="I22" i="75"/>
  <c r="J22" i="75" s="1"/>
  <c r="D12" i="15" a="1"/>
  <c r="D12" i="15" s="1"/>
  <c r="D11" i="15" a="1"/>
  <c r="D11" i="15" s="1"/>
  <c r="D10" i="15" a="1"/>
  <c r="D10" i="15" s="1"/>
  <c r="D8" i="15" a="1"/>
  <c r="D8" i="15" s="1"/>
  <c r="D9" i="15" a="1"/>
  <c r="D9" i="15" s="1"/>
  <c r="D14" i="15" a="1"/>
  <c r="D14" i="15" s="1"/>
  <c r="J8" i="124" l="1"/>
  <c r="J9" i="124"/>
  <c r="J10" i="124"/>
  <c r="J11" i="124"/>
  <c r="J12" i="124"/>
  <c r="J13" i="124"/>
  <c r="J14" i="124"/>
  <c r="J15" i="124"/>
  <c r="J16" i="124"/>
  <c r="J17" i="124"/>
  <c r="J18" i="124"/>
  <c r="J19" i="124"/>
  <c r="J20" i="124"/>
  <c r="J21" i="124"/>
  <c r="J22" i="124"/>
  <c r="J23" i="124"/>
  <c r="J24" i="124"/>
  <c r="J25" i="124"/>
  <c r="J26" i="124"/>
  <c r="J27" i="124"/>
  <c r="J28" i="124"/>
  <c r="J29" i="124"/>
  <c r="J30" i="124"/>
  <c r="J31" i="124"/>
  <c r="J32" i="124"/>
  <c r="J33" i="124"/>
  <c r="J34" i="124"/>
  <c r="J35" i="124"/>
  <c r="J36" i="124"/>
  <c r="J37" i="124"/>
  <c r="J38" i="124"/>
  <c r="J39" i="124"/>
  <c r="J40" i="124"/>
  <c r="J41" i="124"/>
  <c r="J42" i="124"/>
  <c r="J43" i="124"/>
  <c r="J44" i="124"/>
  <c r="J45" i="124"/>
  <c r="J46" i="124"/>
  <c r="J47" i="124"/>
  <c r="J48" i="124"/>
  <c r="J49" i="124"/>
  <c r="J50" i="124"/>
  <c r="J51" i="124"/>
  <c r="J52" i="124"/>
  <c r="J53" i="124"/>
  <c r="J54" i="124"/>
  <c r="J55" i="124"/>
  <c r="J56" i="124"/>
  <c r="D56" i="103"/>
  <c r="D55" i="103"/>
  <c r="D54" i="103"/>
  <c r="D53" i="103"/>
  <c r="D52" i="103"/>
  <c r="D51" i="103"/>
  <c r="D50" i="103"/>
  <c r="D49" i="103"/>
  <c r="D48" i="103"/>
  <c r="D47" i="103"/>
  <c r="D46" i="103"/>
  <c r="D45" i="103"/>
  <c r="D44" i="103"/>
  <c r="D43" i="103"/>
  <c r="D42" i="103"/>
  <c r="D41" i="103"/>
  <c r="D40" i="103"/>
  <c r="D39" i="103"/>
  <c r="D38" i="103"/>
  <c r="D37" i="103"/>
  <c r="D36" i="103"/>
  <c r="D35" i="103"/>
  <c r="D34" i="103"/>
  <c r="D33" i="103"/>
  <c r="D32" i="103"/>
  <c r="D31" i="103"/>
  <c r="D30" i="103"/>
  <c r="D29" i="103"/>
  <c r="D28" i="103"/>
  <c r="D27" i="103"/>
  <c r="D26" i="103"/>
  <c r="B7" i="103"/>
  <c r="G106" i="116"/>
  <c r="F106" i="116"/>
  <c r="C106" i="116"/>
  <c r="E106" i="116" s="1"/>
  <c r="B106" i="116"/>
  <c r="G105" i="116"/>
  <c r="F105" i="116"/>
  <c r="C105" i="116"/>
  <c r="E105" i="116" s="1"/>
  <c r="B105" i="116"/>
  <c r="G104" i="116"/>
  <c r="F104" i="116"/>
  <c r="C104" i="116"/>
  <c r="E104" i="116" s="1"/>
  <c r="B104" i="116"/>
  <c r="G103" i="116"/>
  <c r="F103" i="116"/>
  <c r="C103" i="116"/>
  <c r="E103" i="116" s="1"/>
  <c r="B103" i="116"/>
  <c r="G102" i="116"/>
  <c r="F102" i="116"/>
  <c r="C102" i="116"/>
  <c r="A102" i="116" s="1"/>
  <c r="B102" i="116"/>
  <c r="G101" i="116"/>
  <c r="F101" i="116"/>
  <c r="C101" i="116"/>
  <c r="E101" i="116" s="1"/>
  <c r="B101" i="116"/>
  <c r="G100" i="116"/>
  <c r="F100" i="116"/>
  <c r="C100" i="116"/>
  <c r="E100" i="116" s="1"/>
  <c r="B100" i="116"/>
  <c r="G99" i="116"/>
  <c r="F99" i="116"/>
  <c r="C99" i="116"/>
  <c r="E99" i="116" s="1"/>
  <c r="B99" i="116"/>
  <c r="G98" i="116"/>
  <c r="F98" i="116"/>
  <c r="C98" i="116"/>
  <c r="A98" i="116" s="1"/>
  <c r="B98" i="116"/>
  <c r="G97" i="116"/>
  <c r="F97" i="116"/>
  <c r="C97" i="116"/>
  <c r="A97" i="116" s="1"/>
  <c r="B97" i="116"/>
  <c r="G96" i="116"/>
  <c r="F96" i="116"/>
  <c r="C96" i="116"/>
  <c r="E96" i="116" s="1"/>
  <c r="B96" i="116"/>
  <c r="G95" i="116"/>
  <c r="F95" i="116"/>
  <c r="C95" i="116"/>
  <c r="E95" i="116" s="1"/>
  <c r="B95" i="116"/>
  <c r="G94" i="116"/>
  <c r="F94" i="116"/>
  <c r="C94" i="116"/>
  <c r="A94" i="116" s="1"/>
  <c r="B94" i="116"/>
  <c r="G93" i="116"/>
  <c r="F93" i="116"/>
  <c r="C93" i="116"/>
  <c r="E93" i="116" s="1"/>
  <c r="B93" i="116"/>
  <c r="G92" i="116"/>
  <c r="F92" i="116"/>
  <c r="C92" i="116"/>
  <c r="E92" i="116" s="1"/>
  <c r="B92" i="116"/>
  <c r="G91" i="116"/>
  <c r="F91" i="116"/>
  <c r="C91" i="116"/>
  <c r="E91" i="116" s="1"/>
  <c r="B91" i="116"/>
  <c r="G90" i="116"/>
  <c r="F90" i="116"/>
  <c r="C90" i="116"/>
  <c r="A90" i="116" s="1"/>
  <c r="B90" i="116"/>
  <c r="C111" i="115"/>
  <c r="E111" i="115" s="1"/>
  <c r="C110" i="115"/>
  <c r="E110" i="115" s="1"/>
  <c r="C109" i="115"/>
  <c r="E109" i="115" s="1"/>
  <c r="C108" i="115"/>
  <c r="A108" i="115" s="1"/>
  <c r="C107" i="115"/>
  <c r="A107" i="115" s="1"/>
  <c r="C106" i="115"/>
  <c r="E106" i="115" s="1"/>
  <c r="C105" i="115"/>
  <c r="A105" i="115" s="1"/>
  <c r="C104" i="115"/>
  <c r="E104" i="115" s="1"/>
  <c r="C103" i="115"/>
  <c r="E103" i="115" s="1"/>
  <c r="C102" i="115"/>
  <c r="E102" i="115" s="1"/>
  <c r="C101" i="115"/>
  <c r="E101" i="115" s="1"/>
  <c r="C100" i="115"/>
  <c r="A100" i="115" s="1"/>
  <c r="C99" i="115"/>
  <c r="A99" i="115" s="1"/>
  <c r="C98" i="115"/>
  <c r="E98" i="115" s="1"/>
  <c r="C97" i="115"/>
  <c r="C96" i="115"/>
  <c r="E96" i="115" s="1"/>
  <c r="C95" i="115"/>
  <c r="C94" i="115"/>
  <c r="E94" i="115" s="1"/>
  <c r="C93" i="115"/>
  <c r="E93" i="115" s="1"/>
  <c r="A93" i="115"/>
  <c r="C92" i="115"/>
  <c r="E92" i="115" s="1"/>
  <c r="C91" i="115"/>
  <c r="A91" i="115" s="1"/>
  <c r="C90" i="115"/>
  <c r="C89" i="115"/>
  <c r="A89" i="115" s="1"/>
  <c r="C88" i="115"/>
  <c r="E88" i="115" s="1"/>
  <c r="C87" i="115"/>
  <c r="E87" i="115" s="1"/>
  <c r="C86" i="115"/>
  <c r="E86" i="115" s="1"/>
  <c r="L106" i="114"/>
  <c r="G111" i="115" s="1"/>
  <c r="K106" i="114"/>
  <c r="F111" i="115" s="1"/>
  <c r="J106" i="114"/>
  <c r="A106" i="114" s="1"/>
  <c r="L105" i="114"/>
  <c r="G110" i="115" s="1"/>
  <c r="K105" i="114"/>
  <c r="F110" i="115" s="1"/>
  <c r="J105" i="114"/>
  <c r="A105" i="114" s="1"/>
  <c r="L104" i="114"/>
  <c r="G109" i="115" s="1"/>
  <c r="K104" i="114"/>
  <c r="F109" i="115" s="1"/>
  <c r="J104" i="114"/>
  <c r="A104" i="114" s="1"/>
  <c r="L103" i="114"/>
  <c r="G108" i="115" s="1"/>
  <c r="K103" i="114"/>
  <c r="F108" i="115" s="1"/>
  <c r="J103" i="114"/>
  <c r="A103" i="114" s="1"/>
  <c r="L102" i="114"/>
  <c r="G107" i="115" s="1"/>
  <c r="K102" i="114"/>
  <c r="F107" i="115" s="1"/>
  <c r="J102" i="114"/>
  <c r="A102" i="114" s="1"/>
  <c r="L101" i="114"/>
  <c r="G106" i="115" s="1"/>
  <c r="K101" i="114"/>
  <c r="F106" i="115" s="1"/>
  <c r="J101" i="114"/>
  <c r="A101" i="114" s="1"/>
  <c r="L100" i="114"/>
  <c r="G105" i="115" s="1"/>
  <c r="K100" i="114"/>
  <c r="F105" i="115" s="1"/>
  <c r="J100" i="114"/>
  <c r="A100" i="114" s="1"/>
  <c r="L99" i="114"/>
  <c r="G104" i="115" s="1"/>
  <c r="K99" i="114"/>
  <c r="F104" i="115" s="1"/>
  <c r="J99" i="114"/>
  <c r="A99" i="114" s="1"/>
  <c r="L98" i="114"/>
  <c r="G103" i="115" s="1"/>
  <c r="K98" i="114"/>
  <c r="F103" i="115" s="1"/>
  <c r="J98" i="114"/>
  <c r="A98" i="114" s="1"/>
  <c r="L97" i="114"/>
  <c r="G102" i="115" s="1"/>
  <c r="K97" i="114"/>
  <c r="F102" i="115" s="1"/>
  <c r="J97" i="114"/>
  <c r="A97" i="114" s="1"/>
  <c r="L96" i="114"/>
  <c r="G101" i="115" s="1"/>
  <c r="K96" i="114"/>
  <c r="F101" i="115" s="1"/>
  <c r="J96" i="114"/>
  <c r="A96" i="114" s="1"/>
  <c r="L95" i="114"/>
  <c r="G100" i="115" s="1"/>
  <c r="K95" i="114"/>
  <c r="F100" i="115" s="1"/>
  <c r="J95" i="114"/>
  <c r="A95" i="114" s="1"/>
  <c r="L94" i="114"/>
  <c r="G99" i="115" s="1"/>
  <c r="K94" i="114"/>
  <c r="F99" i="115" s="1"/>
  <c r="J94" i="114"/>
  <c r="A94" i="114" s="1"/>
  <c r="L93" i="114"/>
  <c r="G98" i="115" s="1"/>
  <c r="K93" i="114"/>
  <c r="F98" i="115" s="1"/>
  <c r="J93" i="114"/>
  <c r="A93" i="114" s="1"/>
  <c r="L92" i="114"/>
  <c r="G97" i="115" s="1"/>
  <c r="K92" i="114"/>
  <c r="F97" i="115" s="1"/>
  <c r="J92" i="114"/>
  <c r="A92" i="114" s="1"/>
  <c r="L91" i="114"/>
  <c r="G96" i="115" s="1"/>
  <c r="K91" i="114"/>
  <c r="F96" i="115" s="1"/>
  <c r="J91" i="114"/>
  <c r="A91" i="114" s="1"/>
  <c r="L90" i="114"/>
  <c r="G95" i="115" s="1"/>
  <c r="K90" i="114"/>
  <c r="F95" i="115" s="1"/>
  <c r="J90" i="114"/>
  <c r="A90" i="114" s="1"/>
  <c r="L89" i="114"/>
  <c r="G94" i="115" s="1"/>
  <c r="K89" i="114"/>
  <c r="F94" i="115" s="1"/>
  <c r="J89" i="114"/>
  <c r="A89" i="114" s="1"/>
  <c r="L88" i="114"/>
  <c r="G93" i="115" s="1"/>
  <c r="K88" i="114"/>
  <c r="F93" i="115" s="1"/>
  <c r="J88" i="114"/>
  <c r="A88" i="114" s="1"/>
  <c r="L87" i="114"/>
  <c r="G92" i="115" s="1"/>
  <c r="K87" i="114"/>
  <c r="F92" i="115" s="1"/>
  <c r="J87" i="114"/>
  <c r="A87" i="114" s="1"/>
  <c r="L86" i="114"/>
  <c r="G91" i="115" s="1"/>
  <c r="K86" i="114"/>
  <c r="F91" i="115" s="1"/>
  <c r="J86" i="114"/>
  <c r="A86" i="114" s="1"/>
  <c r="L85" i="114"/>
  <c r="G90" i="115" s="1"/>
  <c r="K85" i="114"/>
  <c r="F90" i="115" s="1"/>
  <c r="J85" i="114"/>
  <c r="A85" i="114" s="1"/>
  <c r="L84" i="114"/>
  <c r="G89" i="115" s="1"/>
  <c r="K84" i="114"/>
  <c r="F89" i="115" s="1"/>
  <c r="J84" i="114"/>
  <c r="A84" i="114" s="1"/>
  <c r="L83" i="114"/>
  <c r="G88" i="115" s="1"/>
  <c r="K83" i="114"/>
  <c r="F88" i="115" s="1"/>
  <c r="J83" i="114"/>
  <c r="A83" i="114" s="1"/>
  <c r="L82" i="114"/>
  <c r="G87" i="115" s="1"/>
  <c r="K82" i="114"/>
  <c r="F87" i="115" s="1"/>
  <c r="J82" i="114"/>
  <c r="A82" i="114" s="1"/>
  <c r="L81" i="114"/>
  <c r="G86" i="115" s="1"/>
  <c r="K81" i="114"/>
  <c r="F86" i="115" s="1"/>
  <c r="J81" i="114"/>
  <c r="A81" i="114" s="1"/>
  <c r="A41" i="118"/>
  <c r="A42" i="118"/>
  <c r="A43" i="118"/>
  <c r="A44" i="118"/>
  <c r="A45" i="118"/>
  <c r="A46" i="118"/>
  <c r="A47" i="118"/>
  <c r="A48" i="118"/>
  <c r="A49" i="118"/>
  <c r="A50" i="118"/>
  <c r="A51" i="118"/>
  <c r="A52" i="118"/>
  <c r="A53" i="118"/>
  <c r="A54" i="118"/>
  <c r="A55" i="118"/>
  <c r="A56" i="118"/>
  <c r="A57" i="118"/>
  <c r="A58" i="118"/>
  <c r="A59" i="118"/>
  <c r="A60" i="118"/>
  <c r="A61" i="118"/>
  <c r="A62" i="118"/>
  <c r="A63" i="118"/>
  <c r="A64" i="118"/>
  <c r="A65" i="118"/>
  <c r="A66" i="118"/>
  <c r="A67" i="118"/>
  <c r="A68" i="118"/>
  <c r="A69" i="118"/>
  <c r="A70" i="118"/>
  <c r="A71" i="118"/>
  <c r="A72" i="118"/>
  <c r="A73" i="118"/>
  <c r="A74" i="118"/>
  <c r="A75" i="118"/>
  <c r="A76" i="118"/>
  <c r="A77" i="118"/>
  <c r="A78" i="118"/>
  <c r="A79" i="118"/>
  <c r="A80" i="118"/>
  <c r="A81" i="118"/>
  <c r="A82" i="118"/>
  <c r="A83" i="118"/>
  <c r="A84" i="118"/>
  <c r="A85" i="118"/>
  <c r="A86" i="118"/>
  <c r="A87" i="118"/>
  <c r="A88" i="118"/>
  <c r="A89" i="118"/>
  <c r="A90" i="118"/>
  <c r="A91" i="118"/>
  <c r="A92" i="118"/>
  <c r="A93" i="118"/>
  <c r="A94" i="118"/>
  <c r="A95" i="118"/>
  <c r="A96" i="118"/>
  <c r="A97" i="118"/>
  <c r="A98" i="118"/>
  <c r="A99" i="118"/>
  <c r="A100" i="118"/>
  <c r="A101" i="118"/>
  <c r="A102" i="118"/>
  <c r="A103" i="118"/>
  <c r="A104" i="118"/>
  <c r="G84" i="15"/>
  <c r="H82" i="15"/>
  <c r="G83" i="15"/>
  <c r="H83" i="15"/>
  <c r="H84" i="15"/>
  <c r="G85" i="15"/>
  <c r="H85" i="15"/>
  <c r="G86" i="15"/>
  <c r="H86" i="15"/>
  <c r="G87" i="15"/>
  <c r="H87" i="15"/>
  <c r="G88" i="15"/>
  <c r="H88" i="15"/>
  <c r="G89" i="15"/>
  <c r="H89" i="15"/>
  <c r="G90" i="15"/>
  <c r="H90" i="15"/>
  <c r="G91" i="15"/>
  <c r="H91" i="15"/>
  <c r="G92" i="15"/>
  <c r="H92" i="15"/>
  <c r="G93" i="15"/>
  <c r="H93" i="15"/>
  <c r="G94" i="15"/>
  <c r="H94" i="15"/>
  <c r="G95" i="15"/>
  <c r="H95" i="15"/>
  <c r="G96" i="15"/>
  <c r="H96" i="15"/>
  <c r="G97" i="15"/>
  <c r="H97" i="15"/>
  <c r="G98" i="15"/>
  <c r="H98" i="15"/>
  <c r="G99" i="15"/>
  <c r="H99" i="15"/>
  <c r="G100" i="15"/>
  <c r="H100" i="15"/>
  <c r="D18" i="15"/>
  <c r="D19" i="15"/>
  <c r="C14" i="15"/>
  <c r="C13" i="15"/>
  <c r="C12" i="15"/>
  <c r="C23" i="126"/>
  <c r="D23" i="126"/>
  <c r="E23" i="126"/>
  <c r="F23" i="126"/>
  <c r="B16" i="126"/>
  <c r="B17" i="126"/>
  <c r="B18" i="126"/>
  <c r="B19" i="126"/>
  <c r="B5" i="125"/>
  <c r="E5" i="53"/>
  <c r="D5" i="53"/>
  <c r="A5" i="53" s="1"/>
  <c r="B5" i="53"/>
  <c r="C69" i="15" a="1"/>
  <c r="C52" i="15" a="1"/>
  <c r="C71" i="15" a="1"/>
  <c r="C51" i="15" a="1"/>
  <c r="C82" i="15" a="1"/>
  <c r="C78" i="15" a="1"/>
  <c r="C74" i="15" a="1"/>
  <c r="C70" i="15" a="1"/>
  <c r="C66" i="15" a="1"/>
  <c r="C62" i="15" a="1"/>
  <c r="C58" i="15" a="1"/>
  <c r="C54" i="15" a="1"/>
  <c r="C50" i="15" a="1"/>
  <c r="C76" i="15" a="1"/>
  <c r="C64" i="15" a="1"/>
  <c r="C56" i="15" a="1"/>
  <c r="C79" i="15" a="1"/>
  <c r="C59" i="15" a="1"/>
  <c r="C73" i="15" a="1"/>
  <c r="C81" i="15" a="1"/>
  <c r="C77" i="15" a="1"/>
  <c r="C65" i="15" a="1"/>
  <c r="C61" i="15" a="1"/>
  <c r="C57" i="15" a="1"/>
  <c r="C53" i="15" a="1"/>
  <c r="C49" i="15" a="1"/>
  <c r="C72" i="15" a="1"/>
  <c r="C60" i="15" a="1"/>
  <c r="C48" i="15" a="1"/>
  <c r="C75" i="15" a="1"/>
  <c r="C55" i="15" a="1"/>
  <c r="C68" i="15" a="1"/>
  <c r="C63" i="15" a="1"/>
  <c r="C80" i="15" a="1"/>
  <c r="C67" i="15" a="1"/>
  <c r="B16" i="75"/>
  <c r="B14" i="75"/>
  <c r="B20" i="111"/>
  <c r="B12" i="111"/>
  <c r="B15" i="75"/>
  <c r="B13" i="111"/>
  <c r="B10" i="111"/>
  <c r="B19" i="75"/>
  <c r="B14" i="111"/>
  <c r="B13" i="75"/>
  <c r="B21" i="75"/>
  <c r="B11" i="111"/>
  <c r="B18" i="75"/>
  <c r="B22" i="75"/>
  <c r="B15" i="111"/>
  <c r="B19" i="111"/>
  <c r="B18" i="111"/>
  <c r="B17" i="75"/>
  <c r="B20" i="75"/>
  <c r="B16" i="111"/>
  <c r="B23" i="75"/>
  <c r="B17" i="111"/>
  <c r="A101" i="116" l="1"/>
  <c r="E97" i="116"/>
  <c r="A105" i="116"/>
  <c r="A93" i="116"/>
  <c r="A106" i="116"/>
  <c r="A92" i="116"/>
  <c r="A96" i="116"/>
  <c r="A100" i="116"/>
  <c r="A104" i="116"/>
  <c r="E90" i="116"/>
  <c r="E94" i="116"/>
  <c r="E98" i="116"/>
  <c r="E102" i="116"/>
  <c r="A91" i="116"/>
  <c r="A95" i="116"/>
  <c r="A99" i="116"/>
  <c r="A103" i="116"/>
  <c r="A101" i="115"/>
  <c r="A104" i="115"/>
  <c r="A96" i="115"/>
  <c r="A109" i="115"/>
  <c r="E89" i="115"/>
  <c r="E105" i="115"/>
  <c r="A106" i="115"/>
  <c r="A110" i="115"/>
  <c r="A102" i="115"/>
  <c r="A86" i="115"/>
  <c r="E90" i="115"/>
  <c r="A90" i="115"/>
  <c r="A97" i="115"/>
  <c r="E97" i="115"/>
  <c r="A88" i="115"/>
  <c r="A94" i="115"/>
  <c r="A98" i="115"/>
  <c r="A87" i="115"/>
  <c r="E91" i="115"/>
  <c r="A92" i="115"/>
  <c r="E95" i="115"/>
  <c r="A95" i="115"/>
  <c r="E108" i="115"/>
  <c r="E100" i="115"/>
  <c r="E99" i="115"/>
  <c r="E107" i="115"/>
  <c r="A103" i="115"/>
  <c r="A111" i="115"/>
  <c r="C69" i="15"/>
  <c r="C67" i="15"/>
  <c r="C80" i="15"/>
  <c r="C63" i="15"/>
  <c r="C68" i="15"/>
  <c r="C55" i="15"/>
  <c r="C75" i="15"/>
  <c r="C48" i="15"/>
  <c r="C60" i="15"/>
  <c r="C72" i="15"/>
  <c r="C49" i="15"/>
  <c r="C53" i="15"/>
  <c r="C57" i="15"/>
  <c r="C61" i="15"/>
  <c r="C65" i="15"/>
  <c r="C77" i="15"/>
  <c r="C81" i="15"/>
  <c r="C73" i="15"/>
  <c r="C59" i="15"/>
  <c r="C79" i="15"/>
  <c r="C56" i="15"/>
  <c r="C64" i="15"/>
  <c r="C76" i="15"/>
  <c r="C50" i="15"/>
  <c r="C54" i="15"/>
  <c r="C58" i="15"/>
  <c r="C62" i="15"/>
  <c r="C66" i="15"/>
  <c r="C70" i="15"/>
  <c r="C74" i="15"/>
  <c r="C78" i="15"/>
  <c r="C82" i="15"/>
  <c r="G82" i="15" s="1"/>
  <c r="C51" i="15"/>
  <c r="C71" i="15"/>
  <c r="C52" i="15"/>
  <c r="D10" i="84"/>
  <c r="B5" i="72"/>
  <c r="B9" i="84"/>
  <c r="B10" i="84" s="1"/>
  <c r="A37" i="119"/>
  <c r="C5" i="72" l="1"/>
  <c r="C5" i="125" s="1"/>
  <c r="C5" i="53"/>
  <c r="C69" i="116"/>
  <c r="E69" i="116" s="1"/>
  <c r="C70" i="116"/>
  <c r="E70" i="116" s="1"/>
  <c r="C71" i="116"/>
  <c r="C72" i="116"/>
  <c r="C73" i="116"/>
  <c r="E73" i="116" s="1"/>
  <c r="C74" i="116"/>
  <c r="E74" i="116" s="1"/>
  <c r="C75" i="116"/>
  <c r="C76" i="116"/>
  <c r="C77" i="116"/>
  <c r="E77" i="116" s="1"/>
  <c r="C78" i="116"/>
  <c r="E78" i="116" s="1"/>
  <c r="C79" i="116"/>
  <c r="C80" i="116"/>
  <c r="C81" i="116"/>
  <c r="E81" i="116" s="1"/>
  <c r="F81" i="116"/>
  <c r="G81" i="116"/>
  <c r="C82" i="116"/>
  <c r="E82" i="116" s="1"/>
  <c r="F82" i="116"/>
  <c r="G82" i="116"/>
  <c r="C83" i="116"/>
  <c r="F83" i="116"/>
  <c r="G83" i="116"/>
  <c r="C84" i="116"/>
  <c r="E84" i="116" s="1"/>
  <c r="F84" i="116"/>
  <c r="G84" i="116"/>
  <c r="C85" i="116"/>
  <c r="F85" i="116"/>
  <c r="G85" i="116"/>
  <c r="C86" i="116"/>
  <c r="E86" i="116" s="1"/>
  <c r="F86" i="116"/>
  <c r="G86" i="116"/>
  <c r="C87" i="116"/>
  <c r="F87" i="116"/>
  <c r="G87" i="116"/>
  <c r="C88" i="116"/>
  <c r="E88" i="116" s="1"/>
  <c r="F88" i="116"/>
  <c r="G88" i="116"/>
  <c r="C89" i="116"/>
  <c r="E89" i="116" s="1"/>
  <c r="F89" i="116"/>
  <c r="G89" i="116"/>
  <c r="C57" i="116"/>
  <c r="E57" i="116" s="1"/>
  <c r="C58" i="116"/>
  <c r="C59" i="116"/>
  <c r="C60" i="116"/>
  <c r="C61" i="116"/>
  <c r="C62" i="116"/>
  <c r="C63" i="116"/>
  <c r="C64" i="116"/>
  <c r="C65" i="116"/>
  <c r="C66" i="116"/>
  <c r="H66" i="116"/>
  <c r="C67" i="116"/>
  <c r="C68" i="116"/>
  <c r="AB7" i="118"/>
  <c r="AB6" i="118"/>
  <c r="AB5" i="118"/>
  <c r="AA7" i="118"/>
  <c r="AA6" i="118"/>
  <c r="AA5" i="118"/>
  <c r="AA104" i="118"/>
  <c r="AA103" i="118"/>
  <c r="AA102" i="118"/>
  <c r="AA101" i="118"/>
  <c r="AA100" i="118"/>
  <c r="AA99" i="118"/>
  <c r="AA98" i="118"/>
  <c r="AA97" i="118"/>
  <c r="AA96" i="118"/>
  <c r="AA95" i="118"/>
  <c r="AA94" i="118"/>
  <c r="AA93" i="118"/>
  <c r="AA92" i="118"/>
  <c r="AA91" i="118"/>
  <c r="AA90" i="118"/>
  <c r="AA89" i="118"/>
  <c r="AA88" i="118"/>
  <c r="AA87" i="118"/>
  <c r="AA86" i="118"/>
  <c r="AA85" i="118"/>
  <c r="AA84" i="118"/>
  <c r="AA83" i="118"/>
  <c r="AA82" i="118"/>
  <c r="AA81" i="118"/>
  <c r="AA80" i="118"/>
  <c r="AA79" i="118"/>
  <c r="AB104" i="118"/>
  <c r="AB103" i="118"/>
  <c r="AB102" i="118"/>
  <c r="AB101" i="118"/>
  <c r="AB100" i="118"/>
  <c r="AB99" i="118"/>
  <c r="AB98" i="118"/>
  <c r="AB97" i="118"/>
  <c r="AB96" i="118"/>
  <c r="AB95" i="118"/>
  <c r="AB94" i="118"/>
  <c r="AB93" i="118"/>
  <c r="AB92" i="118"/>
  <c r="AB91" i="118"/>
  <c r="AB90" i="118"/>
  <c r="AB89" i="118"/>
  <c r="AB88" i="118"/>
  <c r="AB87" i="118"/>
  <c r="AB86" i="118"/>
  <c r="AB85" i="118"/>
  <c r="AB84" i="118"/>
  <c r="AB83" i="118"/>
  <c r="AB82" i="118"/>
  <c r="AB81" i="118"/>
  <c r="AB80" i="118"/>
  <c r="AB79" i="118"/>
  <c r="A85" i="116" l="1"/>
  <c r="E85" i="116"/>
  <c r="A66" i="116"/>
  <c r="E66" i="116"/>
  <c r="A58" i="116"/>
  <c r="E58" i="116"/>
  <c r="A65" i="116"/>
  <c r="E65" i="116"/>
  <c r="A76" i="116"/>
  <c r="E76" i="116"/>
  <c r="A64" i="116"/>
  <c r="E64" i="116"/>
  <c r="A87" i="116"/>
  <c r="E87" i="116"/>
  <c r="A75" i="116"/>
  <c r="E75" i="116"/>
  <c r="A63" i="116"/>
  <c r="E63" i="116"/>
  <c r="A62" i="116"/>
  <c r="E62" i="116"/>
  <c r="A68" i="116"/>
  <c r="E68" i="116"/>
  <c r="A61" i="116"/>
  <c r="E61" i="116"/>
  <c r="A80" i="116"/>
  <c r="E80" i="116"/>
  <c r="A72" i="116"/>
  <c r="E72" i="116"/>
  <c r="A67" i="116"/>
  <c r="E67" i="116"/>
  <c r="A60" i="116"/>
  <c r="E60" i="116"/>
  <c r="A83" i="116"/>
  <c r="E83" i="116"/>
  <c r="A79" i="116"/>
  <c r="E79" i="116"/>
  <c r="A71" i="116"/>
  <c r="E71" i="116"/>
  <c r="A59" i="116"/>
  <c r="E59" i="116"/>
  <c r="A88" i="116"/>
  <c r="A84" i="116"/>
  <c r="A57" i="116"/>
  <c r="A81" i="116"/>
  <c r="A77" i="116"/>
  <c r="A73" i="116"/>
  <c r="A69" i="116"/>
  <c r="A89" i="116"/>
  <c r="A78" i="116"/>
  <c r="A74" i="116"/>
  <c r="A70" i="116"/>
  <c r="A86" i="116"/>
  <c r="A82" i="116"/>
  <c r="J57" i="114" l="1"/>
  <c r="A57" i="114" s="1"/>
  <c r="K57" i="114"/>
  <c r="F57" i="116" s="1"/>
  <c r="L57" i="114"/>
  <c r="G57" i="116" s="1"/>
  <c r="J58" i="114"/>
  <c r="A58" i="114" s="1"/>
  <c r="K58" i="114"/>
  <c r="F58" i="116" s="1"/>
  <c r="L58" i="114"/>
  <c r="G58" i="116" s="1"/>
  <c r="J59" i="114"/>
  <c r="A59" i="114" s="1"/>
  <c r="K59" i="114"/>
  <c r="F59" i="116" s="1"/>
  <c r="L59" i="114"/>
  <c r="J60" i="114"/>
  <c r="A60" i="114" s="1"/>
  <c r="K60" i="114"/>
  <c r="F60" i="116" s="1"/>
  <c r="L60" i="114"/>
  <c r="J61" i="114"/>
  <c r="A61" i="114" s="1"/>
  <c r="K61" i="114"/>
  <c r="F61" i="116" s="1"/>
  <c r="L61" i="114"/>
  <c r="G61" i="116" s="1"/>
  <c r="J62" i="114"/>
  <c r="A62" i="114" s="1"/>
  <c r="K62" i="114"/>
  <c r="F62" i="116" s="1"/>
  <c r="L62" i="114"/>
  <c r="G62" i="116" s="1"/>
  <c r="J63" i="114"/>
  <c r="A63" i="114" s="1"/>
  <c r="K63" i="114"/>
  <c r="F63" i="116" s="1"/>
  <c r="L63" i="114"/>
  <c r="J64" i="114"/>
  <c r="A64" i="114" s="1"/>
  <c r="K64" i="114"/>
  <c r="F64" i="116" s="1"/>
  <c r="L64" i="114"/>
  <c r="G64" i="116" s="1"/>
  <c r="J65" i="114"/>
  <c r="A65" i="114" s="1"/>
  <c r="K65" i="114"/>
  <c r="F65" i="116" s="1"/>
  <c r="L65" i="114"/>
  <c r="G65" i="116" s="1"/>
  <c r="J66" i="114"/>
  <c r="A66" i="114" s="1"/>
  <c r="K66" i="114"/>
  <c r="L66" i="114"/>
  <c r="M66" i="114"/>
  <c r="J67" i="114"/>
  <c r="A67" i="114" s="1"/>
  <c r="K67" i="114"/>
  <c r="F67" i="116" s="1"/>
  <c r="L67" i="114"/>
  <c r="G67" i="116" s="1"/>
  <c r="J68" i="114"/>
  <c r="A68" i="114" s="1"/>
  <c r="K68" i="114"/>
  <c r="F68" i="116" s="1"/>
  <c r="L68" i="114"/>
  <c r="J69" i="114"/>
  <c r="A69" i="114" s="1"/>
  <c r="K69" i="114"/>
  <c r="F69" i="116" s="1"/>
  <c r="L69" i="114"/>
  <c r="J70" i="114"/>
  <c r="A70" i="114" s="1"/>
  <c r="K70" i="114"/>
  <c r="F70" i="116" s="1"/>
  <c r="L70" i="114"/>
  <c r="G70" i="116" s="1"/>
  <c r="J71" i="114"/>
  <c r="A71" i="114" s="1"/>
  <c r="K71" i="114"/>
  <c r="L71" i="114"/>
  <c r="J72" i="114"/>
  <c r="A72" i="114" s="1"/>
  <c r="K72" i="114"/>
  <c r="F72" i="116" s="1"/>
  <c r="L72" i="114"/>
  <c r="G72" i="116" s="1"/>
  <c r="J73" i="114"/>
  <c r="A73" i="114" s="1"/>
  <c r="K73" i="114"/>
  <c r="F73" i="116" s="1"/>
  <c r="L73" i="114"/>
  <c r="G73" i="116" s="1"/>
  <c r="J74" i="114"/>
  <c r="A74" i="114" s="1"/>
  <c r="K74" i="114"/>
  <c r="L74" i="114"/>
  <c r="G74" i="116" s="1"/>
  <c r="J75" i="114"/>
  <c r="A75" i="114" s="1"/>
  <c r="K75" i="114"/>
  <c r="F75" i="116" s="1"/>
  <c r="L75" i="114"/>
  <c r="G75" i="116" s="1"/>
  <c r="J76" i="114"/>
  <c r="A76" i="114" s="1"/>
  <c r="K76" i="114"/>
  <c r="F76" i="116" s="1"/>
  <c r="L76" i="114"/>
  <c r="G76" i="116" s="1"/>
  <c r="J77" i="114"/>
  <c r="A77" i="114" s="1"/>
  <c r="K77" i="114"/>
  <c r="F77" i="116" s="1"/>
  <c r="L77" i="114"/>
  <c r="G77" i="116" s="1"/>
  <c r="J78" i="114"/>
  <c r="A78" i="114" s="1"/>
  <c r="K78" i="114"/>
  <c r="F78" i="116" s="1"/>
  <c r="L78" i="114"/>
  <c r="G78" i="116" s="1"/>
  <c r="J79" i="114"/>
  <c r="A79" i="114" s="1"/>
  <c r="K79" i="114"/>
  <c r="F79" i="116" s="1"/>
  <c r="L79" i="114"/>
  <c r="G79" i="116" s="1"/>
  <c r="J80" i="114"/>
  <c r="A80" i="114" s="1"/>
  <c r="K80" i="114"/>
  <c r="F80" i="116" s="1"/>
  <c r="L80" i="114"/>
  <c r="F70" i="115"/>
  <c r="F62" i="115"/>
  <c r="F63" i="115"/>
  <c r="G63" i="115"/>
  <c r="H71" i="115"/>
  <c r="F73" i="115"/>
  <c r="F81" i="115"/>
  <c r="C71" i="115"/>
  <c r="C72" i="115"/>
  <c r="C73" i="115"/>
  <c r="C74" i="115"/>
  <c r="C75" i="115"/>
  <c r="C76" i="115"/>
  <c r="C77" i="115"/>
  <c r="C78" i="115"/>
  <c r="C79" i="115"/>
  <c r="C80" i="115"/>
  <c r="C81" i="115"/>
  <c r="C82" i="115"/>
  <c r="C83" i="115"/>
  <c r="C84" i="115"/>
  <c r="C85" i="115"/>
  <c r="C62" i="115"/>
  <c r="C63" i="115"/>
  <c r="C64" i="115"/>
  <c r="C65" i="115"/>
  <c r="C66" i="115"/>
  <c r="E66" i="115" s="1"/>
  <c r="C67" i="115"/>
  <c r="C68" i="115"/>
  <c r="C69" i="115"/>
  <c r="C70" i="115"/>
  <c r="F84" i="115" l="1"/>
  <c r="G81" i="115"/>
  <c r="G70" i="115"/>
  <c r="G83" i="115"/>
  <c r="G67" i="115"/>
  <c r="F65" i="115"/>
  <c r="F78" i="115"/>
  <c r="G75" i="115"/>
  <c r="G62" i="115"/>
  <c r="G77" i="115"/>
  <c r="F67" i="115"/>
  <c r="F80" i="115"/>
  <c r="F72" i="115"/>
  <c r="G78" i="115"/>
  <c r="F68" i="115"/>
  <c r="A69" i="115"/>
  <c r="E69" i="115"/>
  <c r="A77" i="115"/>
  <c r="E77" i="115"/>
  <c r="A67" i="115"/>
  <c r="E67" i="115"/>
  <c r="A83" i="115"/>
  <c r="E83" i="115"/>
  <c r="A75" i="115"/>
  <c r="E75" i="115"/>
  <c r="F75" i="115"/>
  <c r="A74" i="115"/>
  <c r="E74" i="115"/>
  <c r="A65" i="115"/>
  <c r="E65" i="115"/>
  <c r="A81" i="115"/>
  <c r="E81" i="115"/>
  <c r="A73" i="115"/>
  <c r="E73" i="115"/>
  <c r="G80" i="115"/>
  <c r="G72" i="115"/>
  <c r="A64" i="115"/>
  <c r="E64" i="115"/>
  <c r="A80" i="115"/>
  <c r="E80" i="115"/>
  <c r="A72" i="115"/>
  <c r="E72" i="115"/>
  <c r="A79" i="115"/>
  <c r="E79" i="115"/>
  <c r="A71" i="115"/>
  <c r="E71" i="115"/>
  <c r="A82" i="115"/>
  <c r="E82" i="115"/>
  <c r="A63" i="115"/>
  <c r="E63" i="115"/>
  <c r="A70" i="115"/>
  <c r="E70" i="115"/>
  <c r="A62" i="115"/>
  <c r="E62" i="115"/>
  <c r="A78" i="115"/>
  <c r="E78" i="115"/>
  <c r="A85" i="115"/>
  <c r="E85" i="115"/>
  <c r="A68" i="115"/>
  <c r="E68" i="115"/>
  <c r="A84" i="115"/>
  <c r="E84" i="115"/>
  <c r="A76" i="115"/>
  <c r="E76" i="115"/>
  <c r="F83" i="115"/>
  <c r="F77" i="115"/>
  <c r="G69" i="115"/>
  <c r="F69" i="115"/>
  <c r="F64" i="115"/>
  <c r="G79" i="115"/>
  <c r="F85" i="115"/>
  <c r="G84" i="115"/>
  <c r="F74" i="115"/>
  <c r="G66" i="115"/>
  <c r="G82" i="115"/>
  <c r="F66" i="115"/>
  <c r="F79" i="115"/>
  <c r="F74" i="116"/>
  <c r="G76" i="115"/>
  <c r="G71" i="116"/>
  <c r="G71" i="115"/>
  <c r="G66" i="116"/>
  <c r="F76" i="115"/>
  <c r="F71" i="116"/>
  <c r="G73" i="115"/>
  <c r="G68" i="116"/>
  <c r="F71" i="115"/>
  <c r="F66" i="116"/>
  <c r="G68" i="115"/>
  <c r="G63" i="116"/>
  <c r="G65" i="115"/>
  <c r="G60" i="116"/>
  <c r="A66" i="115"/>
  <c r="F82" i="115"/>
  <c r="G85" i="115"/>
  <c r="G80" i="116"/>
  <c r="G64" i="115"/>
  <c r="G59" i="116"/>
  <c r="G74" i="115"/>
  <c r="G69" i="116"/>
  <c r="N71" i="115"/>
  <c r="Z71" i="115" s="1"/>
  <c r="T71" i="115"/>
  <c r="AC71" i="115" l="1"/>
  <c r="AD71" i="115" s="1"/>
  <c r="AB71" i="115"/>
  <c r="AA71" i="115"/>
  <c r="A40" i="118"/>
  <c r="R3" i="119" l="1"/>
  <c r="E5" i="125" l="1"/>
  <c r="D5" i="125"/>
  <c r="A5" i="125" s="1"/>
  <c r="C2" i="125"/>
  <c r="D2" i="125" s="1"/>
  <c r="E2" i="125" s="1"/>
  <c r="F2" i="125" s="1"/>
  <c r="G2" i="125" s="1"/>
  <c r="H2" i="125" s="1"/>
  <c r="I2" i="125" s="1"/>
  <c r="J2" i="125" s="1"/>
  <c r="K2" i="125" s="1"/>
  <c r="L2" i="125" s="1"/>
  <c r="M2" i="125" s="1"/>
  <c r="N2" i="125" s="1"/>
  <c r="O2" i="125" s="1"/>
  <c r="P2" i="125" s="1"/>
  <c r="Q2" i="125" s="1"/>
  <c r="R2" i="125" s="1"/>
  <c r="S2" i="125" s="1"/>
  <c r="T2" i="125" s="1"/>
  <c r="U2" i="125" s="1"/>
  <c r="I1" i="118"/>
  <c r="J1" i="118"/>
  <c r="L1" i="118"/>
  <c r="M1" i="118"/>
  <c r="N1" i="118"/>
  <c r="O1" i="118"/>
  <c r="P1" i="118"/>
  <c r="Q1" i="118"/>
  <c r="R1" i="118"/>
  <c r="S1" i="118"/>
  <c r="T1" i="118"/>
  <c r="U1" i="118"/>
  <c r="V1" i="118"/>
  <c r="W1" i="118"/>
  <c r="X1" i="118"/>
  <c r="Y1" i="118"/>
  <c r="Z1" i="118"/>
  <c r="E6" i="75" l="1"/>
  <c r="I8" i="75"/>
  <c r="C4" i="104"/>
  <c r="A13" i="75"/>
  <c r="A14" i="75"/>
  <c r="A15" i="75"/>
  <c r="A16" i="75"/>
  <c r="A17" i="75"/>
  <c r="C8" i="116" l="1"/>
  <c r="C9" i="116"/>
  <c r="C10" i="116"/>
  <c r="C11" i="116"/>
  <c r="C12" i="116"/>
  <c r="C13" i="116"/>
  <c r="C14" i="116"/>
  <c r="C15" i="116"/>
  <c r="C16" i="116"/>
  <c r="C17" i="116"/>
  <c r="C18" i="116"/>
  <c r="C19" i="116"/>
  <c r="C20" i="116"/>
  <c r="C21" i="116"/>
  <c r="C22" i="116"/>
  <c r="C23" i="116"/>
  <c r="C24" i="116"/>
  <c r="E24" i="116" s="1"/>
  <c r="C25" i="116"/>
  <c r="E25" i="116" s="1"/>
  <c r="C26" i="116"/>
  <c r="E26" i="116" s="1"/>
  <c r="C27" i="116"/>
  <c r="E27" i="116" s="1"/>
  <c r="C28" i="116"/>
  <c r="E28" i="116" s="1"/>
  <c r="C29" i="116"/>
  <c r="E29" i="116" s="1"/>
  <c r="C30" i="116"/>
  <c r="E30" i="116" s="1"/>
  <c r="C31" i="116"/>
  <c r="E31" i="116" s="1"/>
  <c r="C32" i="116"/>
  <c r="E32" i="116" s="1"/>
  <c r="C33" i="116"/>
  <c r="E33" i="116" s="1"/>
  <c r="C34" i="116"/>
  <c r="E34" i="116" s="1"/>
  <c r="C35" i="116"/>
  <c r="E35" i="116" s="1"/>
  <c r="C36" i="116"/>
  <c r="E36" i="116" s="1"/>
  <c r="C37" i="116"/>
  <c r="E37" i="116" s="1"/>
  <c r="C38" i="116"/>
  <c r="E38" i="116" s="1"/>
  <c r="C39" i="116"/>
  <c r="E39" i="116" s="1"/>
  <c r="C40" i="116"/>
  <c r="E40" i="116" s="1"/>
  <c r="C41" i="116"/>
  <c r="E41" i="116" s="1"/>
  <c r="C42" i="116"/>
  <c r="E42" i="116" s="1"/>
  <c r="C43" i="116"/>
  <c r="E43" i="116" s="1"/>
  <c r="C44" i="116"/>
  <c r="E44" i="116" s="1"/>
  <c r="C45" i="116"/>
  <c r="E45" i="116" s="1"/>
  <c r="C46" i="116"/>
  <c r="E46" i="116" s="1"/>
  <c r="C47" i="116"/>
  <c r="E47" i="116" s="1"/>
  <c r="C48" i="116"/>
  <c r="E48" i="116" s="1"/>
  <c r="C49" i="116"/>
  <c r="E49" i="116" s="1"/>
  <c r="C50" i="116"/>
  <c r="E50" i="116" s="1"/>
  <c r="C51" i="116"/>
  <c r="E51" i="116" s="1"/>
  <c r="C52" i="116"/>
  <c r="E52" i="116" s="1"/>
  <c r="C53" i="116"/>
  <c r="E53" i="116" s="1"/>
  <c r="C54" i="116"/>
  <c r="E54" i="116" s="1"/>
  <c r="C55" i="116"/>
  <c r="E55" i="116" s="1"/>
  <c r="C56" i="116"/>
  <c r="E56" i="116" s="1"/>
  <c r="C13" i="115" l="1"/>
  <c r="A13" i="115" s="1"/>
  <c r="C14" i="115"/>
  <c r="A14" i="115" s="1"/>
  <c r="C15" i="115"/>
  <c r="A15" i="115" s="1"/>
  <c r="C16" i="115"/>
  <c r="A16" i="115" s="1"/>
  <c r="C17" i="115"/>
  <c r="A17" i="115" s="1"/>
  <c r="C18" i="115"/>
  <c r="A18" i="115" s="1"/>
  <c r="C19" i="115"/>
  <c r="A19" i="115" s="1"/>
  <c r="C20" i="115"/>
  <c r="A20" i="115" s="1"/>
  <c r="C21" i="115"/>
  <c r="A21" i="115" s="1"/>
  <c r="C22" i="115"/>
  <c r="A22" i="115" s="1"/>
  <c r="C23" i="115"/>
  <c r="A23" i="115" s="1"/>
  <c r="C24" i="115"/>
  <c r="A24" i="115" s="1"/>
  <c r="C25" i="115"/>
  <c r="A25" i="115" s="1"/>
  <c r="C26" i="115"/>
  <c r="A26" i="115" s="1"/>
  <c r="C27" i="115"/>
  <c r="A27" i="115" s="1"/>
  <c r="C28" i="115"/>
  <c r="A28" i="115" s="1"/>
  <c r="C29" i="115"/>
  <c r="C30" i="115"/>
  <c r="C31" i="115"/>
  <c r="C32" i="115"/>
  <c r="C33" i="115"/>
  <c r="C34" i="115"/>
  <c r="C35" i="115"/>
  <c r="C36" i="115"/>
  <c r="C37" i="115"/>
  <c r="C38" i="115"/>
  <c r="C39" i="115"/>
  <c r="C40" i="115"/>
  <c r="C41" i="115"/>
  <c r="C42" i="115"/>
  <c r="C43" i="115"/>
  <c r="C44" i="115"/>
  <c r="C45" i="115"/>
  <c r="C46" i="115"/>
  <c r="E46" i="115" s="1"/>
  <c r="C47" i="115"/>
  <c r="E47" i="115" s="1"/>
  <c r="C48" i="115"/>
  <c r="C49" i="115"/>
  <c r="C50" i="115"/>
  <c r="C51" i="115"/>
  <c r="C52" i="115"/>
  <c r="C53" i="115"/>
  <c r="C54" i="115"/>
  <c r="C55" i="115"/>
  <c r="C56" i="115"/>
  <c r="C57" i="115"/>
  <c r="C58" i="115"/>
  <c r="C59" i="115"/>
  <c r="C60" i="115"/>
  <c r="C61" i="115"/>
  <c r="A44" i="115" l="1"/>
  <c r="E44" i="115"/>
  <c r="A36" i="115"/>
  <c r="E36" i="115"/>
  <c r="A58" i="115"/>
  <c r="E58" i="115"/>
  <c r="A50" i="115"/>
  <c r="E50" i="115"/>
  <c r="A42" i="115"/>
  <c r="E42" i="115"/>
  <c r="A34" i="115"/>
  <c r="E34" i="115"/>
  <c r="A57" i="115"/>
  <c r="E57" i="115"/>
  <c r="A49" i="115"/>
  <c r="E49" i="115"/>
  <c r="A41" i="115"/>
  <c r="E41" i="115"/>
  <c r="A33" i="115"/>
  <c r="E33" i="115"/>
  <c r="A59" i="115"/>
  <c r="E59" i="115"/>
  <c r="A56" i="115"/>
  <c r="E56" i="115"/>
  <c r="A48" i="115"/>
  <c r="E48" i="115"/>
  <c r="A40" i="115"/>
  <c r="E40" i="115"/>
  <c r="A32" i="115"/>
  <c r="E32" i="115"/>
  <c r="A60" i="115"/>
  <c r="E60" i="115"/>
  <c r="A51" i="115"/>
  <c r="E51" i="115"/>
  <c r="A39" i="115"/>
  <c r="E39" i="115"/>
  <c r="A31" i="115"/>
  <c r="E31" i="115"/>
  <c r="A52" i="115"/>
  <c r="E52" i="115"/>
  <c r="A35" i="115"/>
  <c r="E35" i="115"/>
  <c r="A54" i="115"/>
  <c r="E54" i="115"/>
  <c r="A38" i="115"/>
  <c r="E38" i="115"/>
  <c r="A30" i="115"/>
  <c r="E30" i="115"/>
  <c r="A43" i="115"/>
  <c r="E43" i="115"/>
  <c r="A55" i="115"/>
  <c r="E55" i="115"/>
  <c r="A61" i="115"/>
  <c r="E61" i="115"/>
  <c r="A53" i="115"/>
  <c r="E53" i="115"/>
  <c r="A45" i="115"/>
  <c r="E45" i="115"/>
  <c r="A37" i="115"/>
  <c r="E37" i="115"/>
  <c r="A29" i="115"/>
  <c r="E29" i="115"/>
  <c r="A47" i="115"/>
  <c r="A46" i="115"/>
  <c r="A11" i="118"/>
  <c r="A12" i="118"/>
  <c r="A13" i="118"/>
  <c r="A14" i="118"/>
  <c r="A15" i="118"/>
  <c r="A16" i="118"/>
  <c r="A17" i="118"/>
  <c r="A18" i="118"/>
  <c r="A19" i="118"/>
  <c r="A20" i="118"/>
  <c r="A21" i="118"/>
  <c r="A22" i="118"/>
  <c r="A23" i="118"/>
  <c r="A24" i="118"/>
  <c r="A25" i="118"/>
  <c r="A26" i="118"/>
  <c r="A27" i="118"/>
  <c r="A28" i="118"/>
  <c r="A29" i="118"/>
  <c r="A30" i="118"/>
  <c r="A31" i="118"/>
  <c r="A32" i="118"/>
  <c r="A33" i="118"/>
  <c r="A34" i="118"/>
  <c r="A35" i="118"/>
  <c r="A36" i="118"/>
  <c r="A37" i="118"/>
  <c r="A38" i="118"/>
  <c r="A39" i="118"/>
  <c r="A10" i="118"/>
  <c r="A6" i="118"/>
  <c r="A7" i="118"/>
  <c r="A8" i="118"/>
  <c r="A9" i="118"/>
  <c r="L8" i="114" l="1"/>
  <c r="L9" i="114"/>
  <c r="L10" i="114"/>
  <c r="L11" i="114"/>
  <c r="L12" i="114"/>
  <c r="L13" i="114"/>
  <c r="L14" i="114"/>
  <c r="L15" i="114"/>
  <c r="L16" i="114"/>
  <c r="L17" i="114"/>
  <c r="L18" i="114"/>
  <c r="L19" i="114"/>
  <c r="L20" i="114"/>
  <c r="L21" i="114"/>
  <c r="L22" i="114"/>
  <c r="L23" i="114"/>
  <c r="L24" i="114"/>
  <c r="L25" i="114"/>
  <c r="L26" i="114"/>
  <c r="L27" i="114"/>
  <c r="L28" i="114"/>
  <c r="L29" i="114"/>
  <c r="L30" i="114"/>
  <c r="L31" i="114"/>
  <c r="L32" i="114"/>
  <c r="L33" i="114"/>
  <c r="L34" i="114"/>
  <c r="L35" i="114"/>
  <c r="L36" i="114"/>
  <c r="L37" i="114"/>
  <c r="L38" i="114"/>
  <c r="L39" i="114"/>
  <c r="L40" i="114"/>
  <c r="L41" i="114"/>
  <c r="L42" i="114"/>
  <c r="L43" i="114"/>
  <c r="L44" i="114"/>
  <c r="L45" i="114"/>
  <c r="L46" i="114"/>
  <c r="L47" i="114"/>
  <c r="L48" i="114"/>
  <c r="L49" i="114"/>
  <c r="L50" i="114"/>
  <c r="L51" i="114"/>
  <c r="L52" i="114"/>
  <c r="L53" i="114"/>
  <c r="L54" i="114"/>
  <c r="L55" i="114"/>
  <c r="L56" i="114"/>
  <c r="K8" i="114"/>
  <c r="F8" i="116" s="1"/>
  <c r="K9" i="114"/>
  <c r="F9" i="116" s="1"/>
  <c r="K10" i="114"/>
  <c r="F10" i="116" s="1"/>
  <c r="K11" i="114"/>
  <c r="F11" i="116" s="1"/>
  <c r="K12" i="114"/>
  <c r="F12" i="116" s="1"/>
  <c r="K13" i="114"/>
  <c r="F13" i="116" s="1"/>
  <c r="K14" i="114"/>
  <c r="F14" i="116" s="1"/>
  <c r="K15" i="114"/>
  <c r="F15" i="116" s="1"/>
  <c r="K16" i="114"/>
  <c r="F16" i="116" s="1"/>
  <c r="K17" i="114"/>
  <c r="F17" i="116" s="1"/>
  <c r="K18" i="114"/>
  <c r="F18" i="116" s="1"/>
  <c r="K19" i="114"/>
  <c r="F19" i="116" s="1"/>
  <c r="K20" i="114"/>
  <c r="F20" i="116" s="1"/>
  <c r="K21" i="114"/>
  <c r="F21" i="116" s="1"/>
  <c r="K22" i="114"/>
  <c r="F22" i="116" s="1"/>
  <c r="K23" i="114"/>
  <c r="F23" i="116" s="1"/>
  <c r="K24" i="114"/>
  <c r="F24" i="116" s="1"/>
  <c r="K25" i="114"/>
  <c r="F25" i="116" s="1"/>
  <c r="K26" i="114"/>
  <c r="F26" i="116" s="1"/>
  <c r="K27" i="114"/>
  <c r="F27" i="116" s="1"/>
  <c r="K28" i="114"/>
  <c r="F28" i="116" s="1"/>
  <c r="K29" i="114"/>
  <c r="F29" i="116" s="1"/>
  <c r="K30" i="114"/>
  <c r="F30" i="116" s="1"/>
  <c r="K31" i="114"/>
  <c r="F31" i="116" s="1"/>
  <c r="K32" i="114"/>
  <c r="F32" i="116" s="1"/>
  <c r="K33" i="114"/>
  <c r="F33" i="116" s="1"/>
  <c r="K34" i="114"/>
  <c r="F34" i="116" s="1"/>
  <c r="K35" i="114"/>
  <c r="F35" i="116" s="1"/>
  <c r="K36" i="114"/>
  <c r="F36" i="116" s="1"/>
  <c r="K37" i="114"/>
  <c r="F37" i="116" s="1"/>
  <c r="K38" i="114"/>
  <c r="F38" i="116" s="1"/>
  <c r="K39" i="114"/>
  <c r="F39" i="116" s="1"/>
  <c r="K40" i="114"/>
  <c r="F40" i="116" s="1"/>
  <c r="K41" i="114"/>
  <c r="F41" i="116" s="1"/>
  <c r="K42" i="114"/>
  <c r="F42" i="116" s="1"/>
  <c r="K43" i="114"/>
  <c r="K44" i="114"/>
  <c r="F44" i="116" s="1"/>
  <c r="K45" i="114"/>
  <c r="F45" i="116" s="1"/>
  <c r="K46" i="114"/>
  <c r="F46" i="116" s="1"/>
  <c r="K47" i="114"/>
  <c r="F47" i="116" s="1"/>
  <c r="K48" i="114"/>
  <c r="F48" i="116" s="1"/>
  <c r="K49" i="114"/>
  <c r="F49" i="116" s="1"/>
  <c r="K50" i="114"/>
  <c r="F50" i="116" s="1"/>
  <c r="K51" i="114"/>
  <c r="F51" i="116" s="1"/>
  <c r="K52" i="114"/>
  <c r="F52" i="116" s="1"/>
  <c r="K53" i="114"/>
  <c r="F53" i="116" s="1"/>
  <c r="K54" i="114"/>
  <c r="F54" i="116" s="1"/>
  <c r="K55" i="114"/>
  <c r="F55" i="116" s="1"/>
  <c r="K56" i="114"/>
  <c r="F56" i="116" s="1"/>
  <c r="J8" i="114"/>
  <c r="A8" i="114" s="1"/>
  <c r="J9" i="114"/>
  <c r="A9" i="114" s="1"/>
  <c r="J10" i="114"/>
  <c r="A10" i="114" s="1"/>
  <c r="J11" i="114"/>
  <c r="A11" i="114" s="1"/>
  <c r="J12" i="114"/>
  <c r="A12" i="114" s="1"/>
  <c r="J13" i="114"/>
  <c r="A13" i="114" s="1"/>
  <c r="J14" i="114"/>
  <c r="A14" i="114" s="1"/>
  <c r="J15" i="114"/>
  <c r="A15" i="114" s="1"/>
  <c r="J16" i="114"/>
  <c r="A16" i="114" s="1"/>
  <c r="J17" i="114"/>
  <c r="A17" i="114" s="1"/>
  <c r="J18" i="114"/>
  <c r="A18" i="114" s="1"/>
  <c r="J19" i="114"/>
  <c r="A19" i="114" s="1"/>
  <c r="J20" i="114"/>
  <c r="A20" i="114" s="1"/>
  <c r="J21" i="114"/>
  <c r="A21" i="114" s="1"/>
  <c r="J22" i="114"/>
  <c r="A22" i="114" s="1"/>
  <c r="J23" i="114"/>
  <c r="A23" i="114" s="1"/>
  <c r="J24" i="114"/>
  <c r="A24" i="114" s="1"/>
  <c r="J25" i="114"/>
  <c r="A25" i="114" s="1"/>
  <c r="J26" i="114"/>
  <c r="A26" i="114" s="1"/>
  <c r="J27" i="114"/>
  <c r="A27" i="114" s="1"/>
  <c r="J28" i="114"/>
  <c r="A28" i="114" s="1"/>
  <c r="J29" i="114"/>
  <c r="A29" i="114" s="1"/>
  <c r="J30" i="114"/>
  <c r="A30" i="114" s="1"/>
  <c r="J31" i="114"/>
  <c r="A31" i="114" s="1"/>
  <c r="J32" i="114"/>
  <c r="A32" i="114" s="1"/>
  <c r="J33" i="114"/>
  <c r="A33" i="114" s="1"/>
  <c r="J34" i="114"/>
  <c r="A34" i="114" s="1"/>
  <c r="J35" i="114"/>
  <c r="A35" i="114" s="1"/>
  <c r="J36" i="114"/>
  <c r="A36" i="114" s="1"/>
  <c r="J37" i="114"/>
  <c r="A37" i="114" s="1"/>
  <c r="J38" i="114"/>
  <c r="A38" i="114" s="1"/>
  <c r="J39" i="114"/>
  <c r="A39" i="114" s="1"/>
  <c r="J40" i="114"/>
  <c r="A40" i="114" s="1"/>
  <c r="J41" i="114"/>
  <c r="A41" i="114" s="1"/>
  <c r="J42" i="114"/>
  <c r="A42" i="114" s="1"/>
  <c r="J43" i="114"/>
  <c r="A43" i="114" s="1"/>
  <c r="J44" i="114"/>
  <c r="A44" i="114" s="1"/>
  <c r="J45" i="114"/>
  <c r="A45" i="114" s="1"/>
  <c r="J46" i="114"/>
  <c r="A46" i="114" s="1"/>
  <c r="J47" i="114"/>
  <c r="A47" i="114" s="1"/>
  <c r="J48" i="114"/>
  <c r="A48" i="114" s="1"/>
  <c r="J49" i="114"/>
  <c r="A49" i="114" s="1"/>
  <c r="J50" i="114"/>
  <c r="A50" i="114" s="1"/>
  <c r="J51" i="114"/>
  <c r="A51" i="114" s="1"/>
  <c r="J52" i="114"/>
  <c r="A52" i="114" s="1"/>
  <c r="J53" i="114"/>
  <c r="A53" i="114" s="1"/>
  <c r="J54" i="114"/>
  <c r="A54" i="114" s="1"/>
  <c r="J55" i="114"/>
  <c r="A55" i="114" s="1"/>
  <c r="J56" i="114"/>
  <c r="A56" i="114" s="1"/>
  <c r="B7" i="124"/>
  <c r="M7" i="124" s="1"/>
  <c r="Z4" i="123"/>
  <c r="Y4" i="123"/>
  <c r="X4" i="123"/>
  <c r="W4" i="123"/>
  <c r="G4" i="123"/>
  <c r="V4" i="123"/>
  <c r="U4" i="123"/>
  <c r="T4" i="123"/>
  <c r="S4" i="123"/>
  <c r="R4" i="123"/>
  <c r="Q4" i="123"/>
  <c r="P4" i="123"/>
  <c r="O4" i="123"/>
  <c r="N4" i="123"/>
  <c r="M4" i="123"/>
  <c r="L4" i="123"/>
  <c r="K4" i="123"/>
  <c r="J4" i="123"/>
  <c r="I4" i="123"/>
  <c r="H4" i="123"/>
  <c r="C21" i="123" l="1" a="1"/>
  <c r="C21" i="123" s="1"/>
  <c r="C6" i="123" a="1"/>
  <c r="C6" i="123" s="1"/>
  <c r="A6" i="123" s="1"/>
  <c r="C31" i="123" a="1"/>
  <c r="C31" i="123" s="1"/>
  <c r="C13" i="123" a="1"/>
  <c r="C13" i="123" s="1"/>
  <c r="A13" i="123" s="1"/>
  <c r="C54" i="123" a="1"/>
  <c r="C54" i="123" s="1"/>
  <c r="C46" i="123" a="1"/>
  <c r="C46" i="123" s="1"/>
  <c r="C38" i="123" a="1"/>
  <c r="C38" i="123" s="1"/>
  <c r="C30" i="123" a="1"/>
  <c r="C30" i="123" s="1"/>
  <c r="C22" i="123" a="1"/>
  <c r="C22" i="123" s="1"/>
  <c r="C39" i="123" a="1"/>
  <c r="C39" i="123" s="1"/>
  <c r="C12" i="123" a="1"/>
  <c r="C12" i="123" s="1"/>
  <c r="A12" i="123" s="1"/>
  <c r="C53" i="123" a="1"/>
  <c r="C53" i="123" s="1"/>
  <c r="C45" i="123" a="1"/>
  <c r="C45" i="123" s="1"/>
  <c r="C37" i="123" a="1"/>
  <c r="C37" i="123" s="1"/>
  <c r="C29" i="123" a="1"/>
  <c r="C29" i="123" s="1"/>
  <c r="C23" i="123" a="1"/>
  <c r="C23" i="123" s="1"/>
  <c r="A23" i="123" s="1"/>
  <c r="C20" i="123" a="1"/>
  <c r="C20" i="123" s="1"/>
  <c r="C5" i="123" a="1"/>
  <c r="C5" i="123" s="1"/>
  <c r="A5" i="123" s="1"/>
  <c r="C11" i="123" a="1"/>
  <c r="C11" i="123" s="1"/>
  <c r="A11" i="123" s="1"/>
  <c r="C52" i="123" a="1"/>
  <c r="C52" i="123" s="1"/>
  <c r="C44" i="123" a="1"/>
  <c r="C44" i="123" s="1"/>
  <c r="C36" i="123" a="1"/>
  <c r="C36" i="123" s="1"/>
  <c r="C28" i="123" a="1"/>
  <c r="C28" i="123" s="1"/>
  <c r="C19" i="123" a="1"/>
  <c r="C19" i="123" s="1"/>
  <c r="C14" i="123" a="1"/>
  <c r="C14" i="123" s="1"/>
  <c r="A14" i="123" s="1"/>
  <c r="C18" i="123" a="1"/>
  <c r="C18" i="123" s="1"/>
  <c r="A18" i="123" s="1"/>
  <c r="C10" i="123" a="1"/>
  <c r="C10" i="123" s="1"/>
  <c r="A10" i="123" s="1"/>
  <c r="C51" i="123" a="1"/>
  <c r="C51" i="123" s="1"/>
  <c r="C43" i="123" a="1"/>
  <c r="C43" i="123" s="1"/>
  <c r="C35" i="123" a="1"/>
  <c r="C35" i="123" s="1"/>
  <c r="C27" i="123" a="1"/>
  <c r="C27" i="123" s="1"/>
  <c r="C47" i="123" a="1"/>
  <c r="C47" i="123" s="1"/>
  <c r="C17" i="123" a="1"/>
  <c r="C17" i="123" s="1"/>
  <c r="A17" i="123" s="1"/>
  <c r="C9" i="123" a="1"/>
  <c r="C9" i="123" s="1"/>
  <c r="A9" i="123" s="1"/>
  <c r="C50" i="123" a="1"/>
  <c r="C50" i="123" s="1"/>
  <c r="C42" i="123" a="1"/>
  <c r="C42" i="123" s="1"/>
  <c r="C34" i="123" a="1"/>
  <c r="C34" i="123" s="1"/>
  <c r="C26" i="123" a="1"/>
  <c r="C26" i="123" s="1"/>
  <c r="C16" i="123" a="1"/>
  <c r="C16" i="123" s="1"/>
  <c r="A16" i="123" s="1"/>
  <c r="C8" i="123" a="1"/>
  <c r="C8" i="123" s="1"/>
  <c r="A8" i="123" s="1"/>
  <c r="C49" i="123" a="1"/>
  <c r="C49" i="123" s="1"/>
  <c r="C41" i="123" a="1"/>
  <c r="C41" i="123" s="1"/>
  <c r="C33" i="123" a="1"/>
  <c r="C33" i="123" s="1"/>
  <c r="C25" i="123" a="1"/>
  <c r="C25" i="123" s="1"/>
  <c r="C15" i="123" a="1"/>
  <c r="C15" i="123" s="1"/>
  <c r="A15" i="123" s="1"/>
  <c r="C7" i="123" a="1"/>
  <c r="C7" i="123" s="1"/>
  <c r="A7" i="123" s="1"/>
  <c r="C48" i="123" a="1"/>
  <c r="C48" i="123" s="1"/>
  <c r="C40" i="123" a="1"/>
  <c r="C40" i="123" s="1"/>
  <c r="C32" i="123" a="1"/>
  <c r="C32" i="123" s="1"/>
  <c r="C24" i="123" a="1"/>
  <c r="C24" i="123" s="1"/>
  <c r="F43" i="116"/>
  <c r="F48" i="115"/>
  <c r="F7" i="124"/>
  <c r="A40" i="123" l="1"/>
  <c r="C42" i="103"/>
  <c r="A42" i="103" s="1"/>
  <c r="A30" i="123"/>
  <c r="C32" i="103"/>
  <c r="A32" i="103" s="1"/>
  <c r="A48" i="123"/>
  <c r="C50" i="103"/>
  <c r="A50" i="103" s="1"/>
  <c r="A27" i="123"/>
  <c r="C29" i="103"/>
  <c r="A29" i="103" s="1"/>
  <c r="A28" i="123"/>
  <c r="C30" i="103"/>
  <c r="A30" i="103" s="1"/>
  <c r="A29" i="123"/>
  <c r="C31" i="103"/>
  <c r="A31" i="103" s="1"/>
  <c r="A38" i="123"/>
  <c r="C40" i="103"/>
  <c r="A40" i="103" s="1"/>
  <c r="A47" i="123"/>
  <c r="C49" i="103"/>
  <c r="A49" i="103" s="1"/>
  <c r="A26" i="123"/>
  <c r="C28" i="103"/>
  <c r="A28" i="103" s="1"/>
  <c r="A35" i="123"/>
  <c r="C37" i="103"/>
  <c r="A37" i="103" s="1"/>
  <c r="A36" i="123"/>
  <c r="C38" i="103"/>
  <c r="A38" i="103" s="1"/>
  <c r="A37" i="123"/>
  <c r="C39" i="103"/>
  <c r="A39" i="103" s="1"/>
  <c r="A46" i="123"/>
  <c r="C48" i="103"/>
  <c r="A48" i="103" s="1"/>
  <c r="A34" i="123"/>
  <c r="C36" i="103"/>
  <c r="A36" i="103" s="1"/>
  <c r="A43" i="123"/>
  <c r="C45" i="103"/>
  <c r="A45" i="103" s="1"/>
  <c r="A44" i="123"/>
  <c r="C46" i="103"/>
  <c r="A46" i="103" s="1"/>
  <c r="A45" i="123"/>
  <c r="C47" i="103"/>
  <c r="A47" i="103" s="1"/>
  <c r="A54" i="123"/>
  <c r="C56" i="103"/>
  <c r="A56" i="103" s="1"/>
  <c r="A32" i="123"/>
  <c r="C34" i="103"/>
  <c r="A34" i="103" s="1"/>
  <c r="A25" i="123"/>
  <c r="C27" i="103"/>
  <c r="A27" i="103" s="1"/>
  <c r="A42" i="123"/>
  <c r="C44" i="103"/>
  <c r="A44" i="103" s="1"/>
  <c r="A51" i="123"/>
  <c r="C53" i="103"/>
  <c r="A53" i="103" s="1"/>
  <c r="A52" i="123"/>
  <c r="C54" i="103"/>
  <c r="A54" i="103" s="1"/>
  <c r="A53" i="123"/>
  <c r="C55" i="103"/>
  <c r="A55" i="103" s="1"/>
  <c r="A24" i="123"/>
  <c r="C26" i="103"/>
  <c r="A26" i="103" s="1"/>
  <c r="A33" i="123"/>
  <c r="C35" i="103"/>
  <c r="A35" i="103" s="1"/>
  <c r="A50" i="123"/>
  <c r="C52" i="103"/>
  <c r="A52" i="103" s="1"/>
  <c r="A31" i="123"/>
  <c r="C33" i="103"/>
  <c r="A33" i="103" s="1"/>
  <c r="A41" i="123"/>
  <c r="C43" i="103"/>
  <c r="A43" i="103" s="1"/>
  <c r="A39" i="123"/>
  <c r="C41" i="103"/>
  <c r="A41" i="103" s="1"/>
  <c r="A49" i="123"/>
  <c r="C51" i="103"/>
  <c r="A51" i="103" s="1"/>
  <c r="E7" i="124"/>
  <c r="N7" i="124" s="1"/>
  <c r="O7" i="124" s="1"/>
  <c r="A7" i="124" l="1"/>
  <c r="J7" i="124"/>
  <c r="D8" i="103"/>
  <c r="D9" i="103"/>
  <c r="D10" i="103"/>
  <c r="D11" i="103"/>
  <c r="D12" i="103"/>
  <c r="D13" i="103"/>
  <c r="D14" i="103"/>
  <c r="D15" i="103"/>
  <c r="D16" i="103"/>
  <c r="D17" i="103"/>
  <c r="D18" i="103"/>
  <c r="D19" i="103"/>
  <c r="D20" i="103"/>
  <c r="D21" i="103"/>
  <c r="D22" i="103"/>
  <c r="D23" i="103"/>
  <c r="D24" i="103"/>
  <c r="D25" i="103"/>
  <c r="D7" i="103"/>
  <c r="C8" i="103"/>
  <c r="A8" i="103" s="1"/>
  <c r="C9" i="103"/>
  <c r="A9" i="103" s="1"/>
  <c r="C10" i="103"/>
  <c r="A10" i="103" s="1"/>
  <c r="C11" i="103"/>
  <c r="A11" i="103" s="1"/>
  <c r="C12" i="103"/>
  <c r="A12" i="103" s="1"/>
  <c r="C13" i="103"/>
  <c r="A13" i="103" s="1"/>
  <c r="C14" i="103"/>
  <c r="A14" i="103" s="1"/>
  <c r="C15" i="103"/>
  <c r="A15" i="103" s="1"/>
  <c r="C16" i="103"/>
  <c r="A16" i="103" s="1"/>
  <c r="C17" i="103"/>
  <c r="A17" i="103" s="1"/>
  <c r="C18" i="103"/>
  <c r="A18" i="103" s="1"/>
  <c r="C19" i="103"/>
  <c r="A19" i="103" s="1"/>
  <c r="C20" i="103"/>
  <c r="A20" i="103" s="1"/>
  <c r="C21" i="103"/>
  <c r="A21" i="103" s="1"/>
  <c r="C22" i="103"/>
  <c r="A22" i="103" s="1"/>
  <c r="C23" i="103"/>
  <c r="A23" i="103" s="1"/>
  <c r="C24" i="103"/>
  <c r="A24" i="103" s="1"/>
  <c r="C25" i="103"/>
  <c r="A25" i="103" s="1"/>
  <c r="C7" i="103"/>
  <c r="A7" i="103" s="1"/>
  <c r="B6" i="123"/>
  <c r="B8" i="103" s="1"/>
  <c r="P7" i="124" l="1"/>
  <c r="G7" i="124"/>
  <c r="K7" i="124" s="1"/>
  <c r="L7" i="124" s="1"/>
  <c r="B7" i="123"/>
  <c r="B8" i="123" s="1"/>
  <c r="B10" i="103" s="1"/>
  <c r="B8" i="124"/>
  <c r="A5" i="118"/>
  <c r="E8" i="124" l="1"/>
  <c r="N8" i="124" s="1"/>
  <c r="F8" i="124"/>
  <c r="M8" i="124"/>
  <c r="B9" i="124"/>
  <c r="B9" i="103"/>
  <c r="E4" i="124"/>
  <c r="E4" i="116"/>
  <c r="B9" i="123"/>
  <c r="B11" i="103" s="1"/>
  <c r="B10" i="124"/>
  <c r="E10" i="124" l="1"/>
  <c r="N10" i="124" s="1"/>
  <c r="F10" i="124"/>
  <c r="M10" i="124"/>
  <c r="O8" i="124"/>
  <c r="P8" i="124" s="1"/>
  <c r="M9" i="124"/>
  <c r="E9" i="124"/>
  <c r="N9" i="124" s="1"/>
  <c r="F9" i="124"/>
  <c r="A8" i="124"/>
  <c r="B10" i="123"/>
  <c r="B12" i="103" s="1"/>
  <c r="B11" i="124"/>
  <c r="A9" i="124" l="1"/>
  <c r="M11" i="124"/>
  <c r="E11" i="124"/>
  <c r="N11" i="124" s="1"/>
  <c r="F11" i="124"/>
  <c r="O10" i="124"/>
  <c r="P10" i="124" s="1"/>
  <c r="O9" i="124"/>
  <c r="P9" i="124" s="1"/>
  <c r="B11" i="123"/>
  <c r="B13" i="103" s="1"/>
  <c r="B12" i="124"/>
  <c r="A10" i="124"/>
  <c r="C47" i="15" a="1"/>
  <c r="E12" i="124" l="1"/>
  <c r="N12" i="124" s="1"/>
  <c r="F12" i="124"/>
  <c r="M12" i="124"/>
  <c r="O11" i="124"/>
  <c r="P11" i="124" s="1"/>
  <c r="B12" i="123"/>
  <c r="B14" i="103" s="1"/>
  <c r="B13" i="124"/>
  <c r="A11" i="124"/>
  <c r="C47" i="15"/>
  <c r="A10" i="119"/>
  <c r="O12" i="124" l="1"/>
  <c r="P12" i="124" s="1"/>
  <c r="M13" i="124"/>
  <c r="E13" i="124"/>
  <c r="N13" i="124" s="1"/>
  <c r="F13" i="124"/>
  <c r="B13" i="123"/>
  <c r="B15" i="103" s="1"/>
  <c r="B14" i="124"/>
  <c r="A12" i="124"/>
  <c r="E14" i="124" l="1"/>
  <c r="N14" i="124" s="1"/>
  <c r="F14" i="124"/>
  <c r="G14" i="124"/>
  <c r="K14" i="124" s="1"/>
  <c r="L14" i="124" s="1"/>
  <c r="M14" i="124"/>
  <c r="O13" i="124"/>
  <c r="P13" i="124" s="1"/>
  <c r="B14" i="123"/>
  <c r="B16" i="103" s="1"/>
  <c r="B15" i="124"/>
  <c r="A13" i="124"/>
  <c r="H42" i="65"/>
  <c r="G42" i="65"/>
  <c r="H41" i="65"/>
  <c r="G41" i="65"/>
  <c r="H40" i="65"/>
  <c r="G40" i="65"/>
  <c r="H39" i="65"/>
  <c r="G39" i="65"/>
  <c r="H38" i="65"/>
  <c r="G38" i="65"/>
  <c r="H37" i="65"/>
  <c r="G37" i="65"/>
  <c r="H36" i="65"/>
  <c r="G36" i="65"/>
  <c r="H35" i="65"/>
  <c r="G35" i="65"/>
  <c r="H34" i="65"/>
  <c r="G34" i="65"/>
  <c r="H33" i="65"/>
  <c r="G33" i="65"/>
  <c r="H32" i="65"/>
  <c r="G32" i="65"/>
  <c r="H31" i="65"/>
  <c r="G31" i="65"/>
  <c r="H30" i="65"/>
  <c r="G30" i="65"/>
  <c r="H29" i="65"/>
  <c r="G29" i="65"/>
  <c r="H28" i="65"/>
  <c r="G28" i="65"/>
  <c r="H27" i="65"/>
  <c r="G27" i="65"/>
  <c r="H26" i="65"/>
  <c r="G26" i="65"/>
  <c r="H25" i="65"/>
  <c r="G25" i="65"/>
  <c r="H24" i="65"/>
  <c r="G24" i="65"/>
  <c r="H23" i="65"/>
  <c r="G23" i="65"/>
  <c r="H22" i="65"/>
  <c r="G22" i="65"/>
  <c r="H21" i="65"/>
  <c r="G21" i="65"/>
  <c r="H20" i="65"/>
  <c r="G20" i="65"/>
  <c r="H19" i="65"/>
  <c r="G19" i="65"/>
  <c r="H18" i="65"/>
  <c r="G18" i="65"/>
  <c r="H17" i="65"/>
  <c r="G17" i="65"/>
  <c r="H16" i="65"/>
  <c r="G16" i="65"/>
  <c r="H15" i="65"/>
  <c r="G15" i="65"/>
  <c r="H14" i="65"/>
  <c r="G14" i="65"/>
  <c r="H13" i="65"/>
  <c r="G13" i="65"/>
  <c r="H12" i="65"/>
  <c r="G12" i="65"/>
  <c r="H11" i="65"/>
  <c r="G11" i="65"/>
  <c r="H10" i="65"/>
  <c r="G10" i="65"/>
  <c r="H9" i="65"/>
  <c r="G9" i="65"/>
  <c r="H8" i="65"/>
  <c r="G8" i="65"/>
  <c r="H7" i="65"/>
  <c r="G7" i="65"/>
  <c r="E15" i="124" l="1"/>
  <c r="N15" i="124" s="1"/>
  <c r="F15" i="124"/>
  <c r="G15" i="124"/>
  <c r="K15" i="124" s="1"/>
  <c r="L15" i="124" s="1"/>
  <c r="M15" i="124"/>
  <c r="O14" i="124"/>
  <c r="P14" i="124" s="1"/>
  <c r="M41" i="114"/>
  <c r="H76" i="116"/>
  <c r="H101" i="116"/>
  <c r="J101" i="116" s="1"/>
  <c r="K101" i="116" s="1"/>
  <c r="H105" i="116"/>
  <c r="J105" i="116" s="1"/>
  <c r="K105" i="116" s="1"/>
  <c r="H94" i="116"/>
  <c r="J94" i="116" s="1"/>
  <c r="K94" i="116" s="1"/>
  <c r="H92" i="116"/>
  <c r="J92" i="116" s="1"/>
  <c r="K92" i="116" s="1"/>
  <c r="H93" i="116"/>
  <c r="J93" i="116" s="1"/>
  <c r="K93" i="116" s="1"/>
  <c r="H102" i="116"/>
  <c r="J102" i="116" s="1"/>
  <c r="K102" i="116" s="1"/>
  <c r="H100" i="116"/>
  <c r="J100" i="116" s="1"/>
  <c r="K100" i="116" s="1"/>
  <c r="H97" i="116"/>
  <c r="J97" i="116" s="1"/>
  <c r="K97" i="116" s="1"/>
  <c r="H67" i="116"/>
  <c r="H74" i="116"/>
  <c r="H71" i="116"/>
  <c r="H61" i="116"/>
  <c r="H68" i="116"/>
  <c r="H106" i="116"/>
  <c r="J106" i="116" s="1"/>
  <c r="K106" i="116" s="1"/>
  <c r="H62" i="116"/>
  <c r="H80" i="116"/>
  <c r="H79" i="116"/>
  <c r="H78" i="116"/>
  <c r="H96" i="116"/>
  <c r="J96" i="116" s="1"/>
  <c r="K96" i="116" s="1"/>
  <c r="H99" i="116"/>
  <c r="J99" i="116" s="1"/>
  <c r="K99" i="116" s="1"/>
  <c r="H104" i="116"/>
  <c r="J104" i="116" s="1"/>
  <c r="K104" i="116" s="1"/>
  <c r="H59" i="116"/>
  <c r="H90" i="116"/>
  <c r="J90" i="116" s="1"/>
  <c r="K90" i="116" s="1"/>
  <c r="H73" i="116"/>
  <c r="H98" i="116"/>
  <c r="J98" i="116" s="1"/>
  <c r="K98" i="116" s="1"/>
  <c r="H77" i="116"/>
  <c r="H69" i="116"/>
  <c r="H75" i="116"/>
  <c r="H103" i="116"/>
  <c r="J103" i="116" s="1"/>
  <c r="K103" i="116" s="1"/>
  <c r="H65" i="116"/>
  <c r="H72" i="116"/>
  <c r="H70" i="116"/>
  <c r="H63" i="116"/>
  <c r="H95" i="116"/>
  <c r="J95" i="116" s="1"/>
  <c r="K95" i="116" s="1"/>
  <c r="H64" i="116"/>
  <c r="H60" i="116"/>
  <c r="H91" i="116"/>
  <c r="J91" i="116" s="1"/>
  <c r="K91" i="116" s="1"/>
  <c r="D2" i="123"/>
  <c r="G13" i="124" s="1"/>
  <c r="K13" i="124" s="1"/>
  <c r="L13" i="124" s="1"/>
  <c r="H58" i="116"/>
  <c r="H57" i="116"/>
  <c r="H18" i="116"/>
  <c r="H15" i="116"/>
  <c r="H30" i="116"/>
  <c r="H22" i="116"/>
  <c r="H17" i="116"/>
  <c r="H39" i="116"/>
  <c r="H25" i="116"/>
  <c r="H37" i="116"/>
  <c r="H16" i="116"/>
  <c r="H11" i="116"/>
  <c r="H10" i="116"/>
  <c r="H9" i="116"/>
  <c r="H8" i="116"/>
  <c r="H38" i="116"/>
  <c r="H26" i="116"/>
  <c r="H21" i="116"/>
  <c r="H36" i="116"/>
  <c r="H35" i="116"/>
  <c r="H29" i="116"/>
  <c r="H28" i="116"/>
  <c r="H23" i="116"/>
  <c r="H14" i="116"/>
  <c r="H24" i="116"/>
  <c r="H32" i="116"/>
  <c r="B15" i="123"/>
  <c r="B17" i="103" s="1"/>
  <c r="B16" i="124"/>
  <c r="A14" i="124"/>
  <c r="E3" i="124"/>
  <c r="G8" i="124" l="1"/>
  <c r="K8" i="124" s="1"/>
  <c r="L8" i="124" s="1"/>
  <c r="M16" i="124"/>
  <c r="E16" i="124"/>
  <c r="N16" i="124" s="1"/>
  <c r="F16" i="124"/>
  <c r="G16" i="124"/>
  <c r="K16" i="124" s="1"/>
  <c r="L16" i="124" s="1"/>
  <c r="O15" i="124"/>
  <c r="P15" i="124" s="1"/>
  <c r="H96" i="115"/>
  <c r="M91" i="114"/>
  <c r="H108" i="115"/>
  <c r="M103" i="114"/>
  <c r="H85" i="116"/>
  <c r="J85" i="116" s="1"/>
  <c r="K85" i="116" s="1"/>
  <c r="H90" i="115"/>
  <c r="M85" i="114"/>
  <c r="H87" i="116"/>
  <c r="J87" i="116" s="1"/>
  <c r="K87" i="116" s="1"/>
  <c r="H92" i="115"/>
  <c r="M87" i="114"/>
  <c r="H95" i="115"/>
  <c r="M90" i="114"/>
  <c r="M97" i="114"/>
  <c r="H102" i="115"/>
  <c r="H110" i="115"/>
  <c r="M105" i="114"/>
  <c r="H105" i="115"/>
  <c r="M100" i="114"/>
  <c r="H84" i="116"/>
  <c r="J84" i="116" s="1"/>
  <c r="K84" i="116" s="1"/>
  <c r="H89" i="115"/>
  <c r="M84" i="114"/>
  <c r="H100" i="115"/>
  <c r="M95" i="114"/>
  <c r="H83" i="116"/>
  <c r="J83" i="116" s="1"/>
  <c r="K83" i="116" s="1"/>
  <c r="H88" i="115"/>
  <c r="M83" i="114"/>
  <c r="H88" i="116"/>
  <c r="J88" i="116" s="1"/>
  <c r="K88" i="116" s="1"/>
  <c r="H93" i="115"/>
  <c r="M88" i="114"/>
  <c r="H111" i="115"/>
  <c r="M106" i="114"/>
  <c r="H107" i="115"/>
  <c r="M102" i="114"/>
  <c r="H86" i="116"/>
  <c r="J86" i="116" s="1"/>
  <c r="K86" i="116" s="1"/>
  <c r="H91" i="115"/>
  <c r="M86" i="114"/>
  <c r="H109" i="115"/>
  <c r="M104" i="114"/>
  <c r="H98" i="115"/>
  <c r="M93" i="114"/>
  <c r="M101" i="114"/>
  <c r="H106" i="115"/>
  <c r="H104" i="115"/>
  <c r="M99" i="114"/>
  <c r="H81" i="116"/>
  <c r="J81" i="116" s="1"/>
  <c r="K81" i="116" s="1"/>
  <c r="H86" i="115"/>
  <c r="M81" i="114"/>
  <c r="H89" i="116"/>
  <c r="J89" i="116" s="1"/>
  <c r="K89" i="116" s="1"/>
  <c r="H94" i="115"/>
  <c r="M89" i="114"/>
  <c r="H82" i="116"/>
  <c r="J82" i="116" s="1"/>
  <c r="K82" i="116" s="1"/>
  <c r="M82" i="114"/>
  <c r="H87" i="115"/>
  <c r="H101" i="115"/>
  <c r="M96" i="114"/>
  <c r="H97" i="115"/>
  <c r="M92" i="114"/>
  <c r="H103" i="115"/>
  <c r="M98" i="114"/>
  <c r="M94" i="114"/>
  <c r="H99" i="115"/>
  <c r="G10" i="124"/>
  <c r="K10" i="124" s="1"/>
  <c r="L10" i="124" s="1"/>
  <c r="H62" i="115"/>
  <c r="M57" i="114"/>
  <c r="H63" i="115"/>
  <c r="M58" i="114"/>
  <c r="H65" i="115"/>
  <c r="M60" i="114"/>
  <c r="H69" i="115"/>
  <c r="M64" i="114"/>
  <c r="H68" i="115"/>
  <c r="M63" i="114"/>
  <c r="H75" i="115"/>
  <c r="M70" i="114"/>
  <c r="H77" i="115"/>
  <c r="M72" i="114"/>
  <c r="H70" i="115"/>
  <c r="M65" i="114"/>
  <c r="H80" i="115"/>
  <c r="M75" i="114"/>
  <c r="H74" i="115"/>
  <c r="M69" i="114"/>
  <c r="H82" i="115"/>
  <c r="M77" i="114"/>
  <c r="H78" i="115"/>
  <c r="M73" i="114"/>
  <c r="H64" i="115"/>
  <c r="M59" i="114"/>
  <c r="H83" i="115"/>
  <c r="M78" i="114"/>
  <c r="H84" i="115"/>
  <c r="M79" i="114"/>
  <c r="H85" i="115"/>
  <c r="M80" i="114"/>
  <c r="H67" i="115"/>
  <c r="M62" i="114"/>
  <c r="H73" i="115"/>
  <c r="M68" i="114"/>
  <c r="H66" i="115"/>
  <c r="M61" i="114"/>
  <c r="H76" i="115"/>
  <c r="M71" i="114"/>
  <c r="H79" i="115"/>
  <c r="M74" i="114"/>
  <c r="H72" i="115"/>
  <c r="M67" i="114"/>
  <c r="H81" i="115"/>
  <c r="M76" i="114"/>
  <c r="H47" i="115"/>
  <c r="M42" i="114"/>
  <c r="H52" i="116"/>
  <c r="H57" i="115"/>
  <c r="M52" i="114"/>
  <c r="H54" i="116"/>
  <c r="M54" i="114"/>
  <c r="H59" i="115"/>
  <c r="H51" i="116"/>
  <c r="M51" i="114"/>
  <c r="H56" i="115"/>
  <c r="H12" i="116"/>
  <c r="H17" i="115"/>
  <c r="M12" i="114"/>
  <c r="H47" i="116"/>
  <c r="M47" i="114"/>
  <c r="H52" i="115"/>
  <c r="H40" i="116"/>
  <c r="M40" i="114"/>
  <c r="H45" i="115"/>
  <c r="H36" i="115"/>
  <c r="H31" i="116"/>
  <c r="H46" i="116"/>
  <c r="M46" i="114"/>
  <c r="H51" i="115"/>
  <c r="H41" i="116"/>
  <c r="H46" i="115"/>
  <c r="H43" i="116"/>
  <c r="M43" i="114"/>
  <c r="H48" i="115"/>
  <c r="H49" i="116"/>
  <c r="M49" i="114"/>
  <c r="H54" i="115"/>
  <c r="H42" i="116"/>
  <c r="H34" i="116"/>
  <c r="H39" i="115"/>
  <c r="M34" i="114"/>
  <c r="H48" i="116"/>
  <c r="M48" i="114"/>
  <c r="H53" i="115"/>
  <c r="H56" i="116"/>
  <c r="M56" i="114"/>
  <c r="H61" i="115"/>
  <c r="H33" i="116"/>
  <c r="M33" i="114"/>
  <c r="H38" i="115"/>
  <c r="H53" i="116"/>
  <c r="M53" i="114"/>
  <c r="H58" i="115"/>
  <c r="H27" i="116"/>
  <c r="M27" i="114"/>
  <c r="H32" i="115"/>
  <c r="H44" i="116"/>
  <c r="H49" i="115"/>
  <c r="M44" i="114"/>
  <c r="H55" i="116"/>
  <c r="M55" i="114"/>
  <c r="H60" i="115"/>
  <c r="H19" i="116"/>
  <c r="M19" i="114"/>
  <c r="H24" i="115"/>
  <c r="H20" i="116"/>
  <c r="M20" i="114"/>
  <c r="H25" i="115"/>
  <c r="H45" i="116"/>
  <c r="H50" i="115"/>
  <c r="M45" i="114"/>
  <c r="H13" i="116"/>
  <c r="H18" i="115"/>
  <c r="M13" i="114"/>
  <c r="B3" i="124"/>
  <c r="B3" i="103"/>
  <c r="C3" i="85"/>
  <c r="C3" i="104"/>
  <c r="B16" i="123"/>
  <c r="B18" i="103" s="1"/>
  <c r="B17" i="124"/>
  <c r="A15" i="124"/>
  <c r="E5" i="75"/>
  <c r="P7" i="65"/>
  <c r="E7" i="103" l="1"/>
  <c r="F7" i="103"/>
  <c r="F8" i="103"/>
  <c r="E8" i="103"/>
  <c r="F10" i="103"/>
  <c r="E10" i="103"/>
  <c r="F11" i="103"/>
  <c r="E11" i="103"/>
  <c r="F9" i="103"/>
  <c r="E9" i="103"/>
  <c r="F12" i="103"/>
  <c r="E12" i="103"/>
  <c r="F13" i="103"/>
  <c r="E13" i="103"/>
  <c r="E14" i="103"/>
  <c r="F14" i="103"/>
  <c r="E15" i="103"/>
  <c r="F15" i="103"/>
  <c r="F16" i="103"/>
  <c r="E16" i="103"/>
  <c r="E17" i="103"/>
  <c r="F17" i="103"/>
  <c r="E17" i="124"/>
  <c r="N17" i="124" s="1"/>
  <c r="F17" i="124"/>
  <c r="G17" i="124"/>
  <c r="K17" i="124" s="1"/>
  <c r="L17" i="124" s="1"/>
  <c r="M17" i="124"/>
  <c r="O16" i="124"/>
  <c r="P16" i="124" s="1"/>
  <c r="F18" i="103"/>
  <c r="E18" i="103"/>
  <c r="G12" i="124"/>
  <c r="K12" i="124" s="1"/>
  <c r="L12" i="124" s="1"/>
  <c r="G11" i="124"/>
  <c r="K11" i="124" s="1"/>
  <c r="L11" i="124" s="1"/>
  <c r="G9" i="124"/>
  <c r="K9" i="124" s="1"/>
  <c r="L9" i="124" s="1"/>
  <c r="V110" i="115"/>
  <c r="X110" i="115"/>
  <c r="L110" i="115"/>
  <c r="N110" i="115" s="1"/>
  <c r="Y110" i="115"/>
  <c r="W110" i="115"/>
  <c r="T70" i="115"/>
  <c r="V103" i="115"/>
  <c r="W103" i="115"/>
  <c r="X103" i="115"/>
  <c r="Y103" i="115"/>
  <c r="L103" i="115"/>
  <c r="N103" i="115" s="1"/>
  <c r="V91" i="115"/>
  <c r="W91" i="115"/>
  <c r="X91" i="115"/>
  <c r="L91" i="115"/>
  <c r="N91" i="115" s="1"/>
  <c r="Y91" i="115"/>
  <c r="W102" i="115"/>
  <c r="X102" i="115"/>
  <c r="V102" i="115"/>
  <c r="Y102" i="115"/>
  <c r="L102" i="115"/>
  <c r="N102" i="115" s="1"/>
  <c r="V86" i="115"/>
  <c r="W86" i="115"/>
  <c r="Y86" i="115"/>
  <c r="L86" i="115"/>
  <c r="N86" i="115" s="1"/>
  <c r="X86" i="115"/>
  <c r="Y89" i="115"/>
  <c r="V89" i="115"/>
  <c r="L89" i="115"/>
  <c r="N89" i="115" s="1"/>
  <c r="W89" i="115"/>
  <c r="X89" i="115"/>
  <c r="X98" i="115"/>
  <c r="L98" i="115"/>
  <c r="N98" i="115" s="1"/>
  <c r="V98" i="115"/>
  <c r="Y98" i="115"/>
  <c r="W98" i="115"/>
  <c r="T82" i="115"/>
  <c r="W97" i="115"/>
  <c r="L97" i="115"/>
  <c r="N97" i="115" s="1"/>
  <c r="Y97" i="115"/>
  <c r="X97" i="115"/>
  <c r="V97" i="115"/>
  <c r="Y109" i="115"/>
  <c r="X109" i="115"/>
  <c r="V109" i="115"/>
  <c r="L109" i="115"/>
  <c r="N109" i="115" s="1"/>
  <c r="W109" i="115"/>
  <c r="X88" i="115"/>
  <c r="L88" i="115"/>
  <c r="N88" i="115" s="1"/>
  <c r="Y88" i="115"/>
  <c r="V88" i="115"/>
  <c r="W88" i="115"/>
  <c r="W93" i="115"/>
  <c r="Y93" i="115"/>
  <c r="X93" i="115"/>
  <c r="V93" i="115"/>
  <c r="L93" i="115"/>
  <c r="N93" i="115" s="1"/>
  <c r="Y99" i="115"/>
  <c r="V99" i="115"/>
  <c r="X99" i="115"/>
  <c r="L99" i="115"/>
  <c r="N99" i="115" s="1"/>
  <c r="W99" i="115"/>
  <c r="Y107" i="115"/>
  <c r="V107" i="115"/>
  <c r="W107" i="115"/>
  <c r="X107" i="115"/>
  <c r="L107" i="115"/>
  <c r="N107" i="115" s="1"/>
  <c r="V108" i="115"/>
  <c r="X108" i="115"/>
  <c r="L108" i="115"/>
  <c r="N108" i="115" s="1"/>
  <c r="Y108" i="115"/>
  <c r="W108" i="115"/>
  <c r="X106" i="115"/>
  <c r="Y106" i="115"/>
  <c r="V106" i="115"/>
  <c r="L106" i="115"/>
  <c r="N106" i="115" s="1"/>
  <c r="W106" i="115"/>
  <c r="W105" i="115"/>
  <c r="X105" i="115"/>
  <c r="L105" i="115"/>
  <c r="N105" i="115" s="1"/>
  <c r="Y105" i="115"/>
  <c r="V105" i="115"/>
  <c r="V95" i="115"/>
  <c r="W95" i="115"/>
  <c r="X95" i="115"/>
  <c r="L95" i="115"/>
  <c r="N95" i="115" s="1"/>
  <c r="Y95" i="115"/>
  <c r="W101" i="115"/>
  <c r="Y101" i="115"/>
  <c r="V101" i="115"/>
  <c r="L101" i="115"/>
  <c r="N101" i="115" s="1"/>
  <c r="X101" i="115"/>
  <c r="Y104" i="115"/>
  <c r="X104" i="115"/>
  <c r="W104" i="115"/>
  <c r="L104" i="115"/>
  <c r="N104" i="115" s="1"/>
  <c r="V104" i="115"/>
  <c r="X111" i="115"/>
  <c r="V111" i="115"/>
  <c r="Y111" i="115"/>
  <c r="W111" i="115"/>
  <c r="L111" i="115"/>
  <c r="N111" i="115" s="1"/>
  <c r="X100" i="115"/>
  <c r="V100" i="115"/>
  <c r="W100" i="115"/>
  <c r="L100" i="115"/>
  <c r="N100" i="115" s="1"/>
  <c r="Y100" i="115"/>
  <c r="X90" i="115"/>
  <c r="W90" i="115"/>
  <c r="L90" i="115"/>
  <c r="N90" i="115" s="1"/>
  <c r="Y90" i="115"/>
  <c r="V90" i="115"/>
  <c r="Y96" i="115"/>
  <c r="X96" i="115"/>
  <c r="W96" i="115"/>
  <c r="L96" i="115"/>
  <c r="N96" i="115" s="1"/>
  <c r="V96" i="115"/>
  <c r="W87" i="115"/>
  <c r="Y87" i="115"/>
  <c r="X87" i="115"/>
  <c r="V87" i="115"/>
  <c r="L87" i="115"/>
  <c r="N87" i="115" s="1"/>
  <c r="X94" i="115"/>
  <c r="V94" i="115"/>
  <c r="W94" i="115"/>
  <c r="Y94" i="115"/>
  <c r="L94" i="115"/>
  <c r="N94" i="115" s="1"/>
  <c r="W92" i="115"/>
  <c r="X92" i="115"/>
  <c r="L92" i="115"/>
  <c r="N92" i="115" s="1"/>
  <c r="Y92" i="115"/>
  <c r="V92" i="115"/>
  <c r="B17" i="123"/>
  <c r="B19" i="103" s="1"/>
  <c r="B18" i="124"/>
  <c r="A16" i="124"/>
  <c r="E20" i="111"/>
  <c r="N20" i="111" s="1"/>
  <c r="W20" i="111" s="1"/>
  <c r="AF20" i="111" s="1"/>
  <c r="E10" i="111"/>
  <c r="N10" i="111" l="1"/>
  <c r="W10" i="111" s="1"/>
  <c r="AF10" i="111" s="1"/>
  <c r="F18" i="124"/>
  <c r="G18" i="124"/>
  <c r="K18" i="124" s="1"/>
  <c r="L18" i="124" s="1"/>
  <c r="M18" i="124"/>
  <c r="E18" i="124"/>
  <c r="N18" i="124" s="1"/>
  <c r="F19" i="103"/>
  <c r="E19" i="103"/>
  <c r="O17" i="124"/>
  <c r="P17" i="124" s="1"/>
  <c r="AA97" i="115"/>
  <c r="Z97" i="115"/>
  <c r="AB97" i="115"/>
  <c r="AC97" i="115"/>
  <c r="AD97" i="115" s="1"/>
  <c r="Z92" i="115"/>
  <c r="AA92" i="115"/>
  <c r="AC92" i="115"/>
  <c r="AD92" i="115" s="1"/>
  <c r="AB92" i="115"/>
  <c r="AC87" i="115"/>
  <c r="AD87" i="115" s="1"/>
  <c r="Z87" i="115"/>
  <c r="AA87" i="115"/>
  <c r="AB87" i="115"/>
  <c r="Z100" i="115"/>
  <c r="AB100" i="115"/>
  <c r="AA100" i="115"/>
  <c r="AC100" i="115"/>
  <c r="AD100" i="115" s="1"/>
  <c r="AB94" i="115"/>
  <c r="AA94" i="115"/>
  <c r="AC94" i="115"/>
  <c r="AD94" i="115" s="1"/>
  <c r="Z94" i="115"/>
  <c r="AC96" i="115"/>
  <c r="AD96" i="115" s="1"/>
  <c r="Z96" i="115"/>
  <c r="AB96" i="115"/>
  <c r="AA96" i="115"/>
  <c r="AB90" i="115"/>
  <c r="AC90" i="115"/>
  <c r="AD90" i="115" s="1"/>
  <c r="AA90" i="115"/>
  <c r="Z90" i="115"/>
  <c r="AC111" i="115"/>
  <c r="AD111" i="115" s="1"/>
  <c r="AB111" i="115"/>
  <c r="AA111" i="115"/>
  <c r="Z111" i="115"/>
  <c r="Z105" i="115"/>
  <c r="AC105" i="115"/>
  <c r="AD105" i="115" s="1"/>
  <c r="AB105" i="115"/>
  <c r="AA105" i="115"/>
  <c r="AC104" i="115"/>
  <c r="AD104" i="115" s="1"/>
  <c r="AB104" i="115"/>
  <c r="Z104" i="115"/>
  <c r="AA104" i="115"/>
  <c r="Z108" i="115"/>
  <c r="AB108" i="115"/>
  <c r="AC108" i="115"/>
  <c r="AD108" i="115" s="1"/>
  <c r="AA108" i="115"/>
  <c r="Z88" i="115"/>
  <c r="AC88" i="115"/>
  <c r="AD88" i="115" s="1"/>
  <c r="AB88" i="115"/>
  <c r="AA88" i="115"/>
  <c r="AC98" i="115"/>
  <c r="AD98" i="115" s="1"/>
  <c r="AA98" i="115"/>
  <c r="Z98" i="115"/>
  <c r="AB98" i="115"/>
  <c r="AC93" i="115"/>
  <c r="AD93" i="115" s="1"/>
  <c r="AB93" i="115"/>
  <c r="Z93" i="115"/>
  <c r="AA93" i="115"/>
  <c r="Z109" i="115"/>
  <c r="AC109" i="115"/>
  <c r="AD109" i="115" s="1"/>
  <c r="AB109" i="115"/>
  <c r="AA109" i="115"/>
  <c r="AB102" i="115"/>
  <c r="AA102" i="115"/>
  <c r="Z102" i="115"/>
  <c r="AC102" i="115"/>
  <c r="AD102" i="115" s="1"/>
  <c r="AC91" i="115"/>
  <c r="AD91" i="115" s="1"/>
  <c r="AB91" i="115"/>
  <c r="AA91" i="115"/>
  <c r="Z91" i="115"/>
  <c r="AC95" i="115"/>
  <c r="AD95" i="115" s="1"/>
  <c r="AB95" i="115"/>
  <c r="AA95" i="115"/>
  <c r="Z95" i="115"/>
  <c r="AA89" i="115"/>
  <c r="AC89" i="115"/>
  <c r="AD89" i="115" s="1"/>
  <c r="AB89" i="115"/>
  <c r="Z89" i="115"/>
  <c r="AB106" i="115"/>
  <c r="Z106" i="115"/>
  <c r="AC106" i="115"/>
  <c r="AD106" i="115" s="1"/>
  <c r="AA106" i="115"/>
  <c r="AB110" i="115"/>
  <c r="AA110" i="115"/>
  <c r="Z110" i="115"/>
  <c r="AC110" i="115"/>
  <c r="AD110" i="115" s="1"/>
  <c r="AC107" i="115"/>
  <c r="AD107" i="115" s="1"/>
  <c r="Z107" i="115"/>
  <c r="AB107" i="115"/>
  <c r="AA107" i="115"/>
  <c r="AC99" i="115"/>
  <c r="AD99" i="115" s="1"/>
  <c r="Z99" i="115"/>
  <c r="AB99" i="115"/>
  <c r="AA99" i="115"/>
  <c r="AC86" i="115"/>
  <c r="AD86" i="115" s="1"/>
  <c r="AB86" i="115"/>
  <c r="Z86" i="115"/>
  <c r="AA86" i="115"/>
  <c r="AC101" i="115"/>
  <c r="AD101" i="115" s="1"/>
  <c r="AB101" i="115"/>
  <c r="Z101" i="115"/>
  <c r="AA101" i="115"/>
  <c r="AC103" i="115"/>
  <c r="AD103" i="115" s="1"/>
  <c r="AB103" i="115"/>
  <c r="AA103" i="115"/>
  <c r="Z103" i="115"/>
  <c r="B18" i="123"/>
  <c r="B20" i="103" s="1"/>
  <c r="B19" i="124"/>
  <c r="A17" i="124"/>
  <c r="AI43" i="65"/>
  <c r="AI42" i="65"/>
  <c r="AI41" i="65"/>
  <c r="AI40" i="65"/>
  <c r="AI39" i="65"/>
  <c r="AI38" i="65"/>
  <c r="AI36" i="65"/>
  <c r="AI35" i="65"/>
  <c r="AI34" i="65"/>
  <c r="AI33" i="65"/>
  <c r="AI32" i="65"/>
  <c r="AI30" i="65"/>
  <c r="AI29" i="65"/>
  <c r="AI28" i="65"/>
  <c r="AI27" i="65"/>
  <c r="AI26" i="65"/>
  <c r="AI24" i="65"/>
  <c r="AI23" i="65"/>
  <c r="AI22" i="65"/>
  <c r="AI21" i="65"/>
  <c r="AI20" i="65"/>
  <c r="AI18" i="65"/>
  <c r="AI17" i="65"/>
  <c r="AI16" i="65"/>
  <c r="AI15" i="65"/>
  <c r="AI14" i="65"/>
  <c r="AI12" i="65"/>
  <c r="AI11" i="65"/>
  <c r="AI10" i="65"/>
  <c r="AI9" i="65"/>
  <c r="AI8" i="65"/>
  <c r="O18" i="124" l="1"/>
  <c r="P18" i="124" s="1"/>
  <c r="F20" i="103"/>
  <c r="E20" i="103"/>
  <c r="M19" i="124"/>
  <c r="E19" i="124"/>
  <c r="N19" i="124" s="1"/>
  <c r="F19" i="124"/>
  <c r="G19" i="124"/>
  <c r="K19" i="124" s="1"/>
  <c r="L19" i="124" s="1"/>
  <c r="B19" i="123"/>
  <c r="B21" i="103" s="1"/>
  <c r="B20" i="124"/>
  <c r="A18" i="124"/>
  <c r="AD8" i="111"/>
  <c r="AC8" i="111"/>
  <c r="AB8" i="111"/>
  <c r="AA8" i="111"/>
  <c r="Z8" i="111"/>
  <c r="Y8" i="111"/>
  <c r="AM8" i="111"/>
  <c r="AL8" i="111"/>
  <c r="AK8" i="111"/>
  <c r="AJ8" i="111"/>
  <c r="AI8" i="111"/>
  <c r="AH8" i="111"/>
  <c r="U8" i="111"/>
  <c r="T8" i="111"/>
  <c r="S8" i="111"/>
  <c r="R8" i="111"/>
  <c r="Q8" i="111"/>
  <c r="P8" i="111"/>
  <c r="C9" i="54"/>
  <c r="C10" i="54"/>
  <c r="F8" i="54"/>
  <c r="F7" i="54"/>
  <c r="O19" i="124" l="1"/>
  <c r="P19" i="124" s="1"/>
  <c r="F20" i="124"/>
  <c r="G20" i="124"/>
  <c r="K20" i="124" s="1"/>
  <c r="L20" i="124" s="1"/>
  <c r="M20" i="124"/>
  <c r="E20" i="124"/>
  <c r="N20" i="124" s="1"/>
  <c r="F21" i="103"/>
  <c r="E21" i="103"/>
  <c r="B20" i="123"/>
  <c r="B22" i="103" s="1"/>
  <c r="B21" i="124"/>
  <c r="A19" i="124"/>
  <c r="A23" i="75"/>
  <c r="O20" i="124" l="1"/>
  <c r="P20" i="124" s="1"/>
  <c r="G21" i="124"/>
  <c r="K21" i="124" s="1"/>
  <c r="L21" i="124" s="1"/>
  <c r="M21" i="124"/>
  <c r="E21" i="124"/>
  <c r="N21" i="124" s="1"/>
  <c r="F21" i="124"/>
  <c r="E22" i="103"/>
  <c r="F22" i="103"/>
  <c r="B21" i="123"/>
  <c r="B23" i="103" s="1"/>
  <c r="B22" i="124"/>
  <c r="A20" i="124"/>
  <c r="W3" i="119"/>
  <c r="W1" i="119" s="1"/>
  <c r="V3" i="119"/>
  <c r="V1" i="119" s="1"/>
  <c r="U3" i="119"/>
  <c r="U1" i="119" s="1"/>
  <c r="T3" i="119"/>
  <c r="T1" i="119" s="1"/>
  <c r="S3" i="119"/>
  <c r="S1" i="119" s="1"/>
  <c r="R1" i="119"/>
  <c r="Q3" i="119"/>
  <c r="Q1" i="119" s="1"/>
  <c r="P3" i="119"/>
  <c r="P1" i="119" s="1"/>
  <c r="O3" i="119"/>
  <c r="O1" i="119" s="1"/>
  <c r="N3" i="119"/>
  <c r="N1" i="119" s="1"/>
  <c r="M3" i="119"/>
  <c r="M1" i="119" s="1"/>
  <c r="L3" i="119"/>
  <c r="L1" i="119" s="1"/>
  <c r="O21" i="124" l="1"/>
  <c r="P21" i="124" s="1"/>
  <c r="M22" i="124"/>
  <c r="E22" i="124"/>
  <c r="N22" i="124" s="1"/>
  <c r="F22" i="124"/>
  <c r="G22" i="124"/>
  <c r="K22" i="124" s="1"/>
  <c r="L22" i="124" s="1"/>
  <c r="E23" i="103"/>
  <c r="F23" i="103"/>
  <c r="B22" i="123"/>
  <c r="B24" i="103" s="1"/>
  <c r="B23" i="124"/>
  <c r="A21" i="124"/>
  <c r="O22" i="124" l="1"/>
  <c r="P22" i="124" s="1"/>
  <c r="E23" i="124"/>
  <c r="N23" i="124" s="1"/>
  <c r="F23" i="124"/>
  <c r="G23" i="124"/>
  <c r="K23" i="124" s="1"/>
  <c r="L23" i="124" s="1"/>
  <c r="M23" i="124"/>
  <c r="F24" i="103"/>
  <c r="E24" i="103"/>
  <c r="B23" i="123"/>
  <c r="B25" i="103" s="1"/>
  <c r="B24" i="124"/>
  <c r="A22" i="124"/>
  <c r="B48" i="101"/>
  <c r="B5" i="101"/>
  <c r="B26" i="101"/>
  <c r="B40" i="101"/>
  <c r="B38" i="101"/>
  <c r="B9" i="101"/>
  <c r="B45" i="101"/>
  <c r="B17" i="101"/>
  <c r="B30" i="101"/>
  <c r="B18" i="101"/>
  <c r="B21" i="101"/>
  <c r="B35" i="101"/>
  <c r="B47" i="101"/>
  <c r="B12" i="101"/>
  <c r="B24" i="101"/>
  <c r="B51" i="101"/>
  <c r="B16" i="101"/>
  <c r="B25" i="101"/>
  <c r="B49" i="101"/>
  <c r="B15" i="101"/>
  <c r="B37" i="101"/>
  <c r="B43" i="101"/>
  <c r="B29" i="101"/>
  <c r="B20" i="101"/>
  <c r="B13" i="101"/>
  <c r="B7" i="101"/>
  <c r="B39" i="101"/>
  <c r="B14" i="101"/>
  <c r="B44" i="101"/>
  <c r="B8" i="101"/>
  <c r="B11" i="101"/>
  <c r="B33" i="101"/>
  <c r="B23" i="101"/>
  <c r="B31" i="101"/>
  <c r="B36" i="101"/>
  <c r="B53" i="101"/>
  <c r="B32" i="101"/>
  <c r="B28" i="101"/>
  <c r="B34" i="101"/>
  <c r="B52" i="101"/>
  <c r="B22" i="101"/>
  <c r="B42" i="101"/>
  <c r="B27" i="101"/>
  <c r="B6" i="101"/>
  <c r="B10" i="101"/>
  <c r="B19" i="101"/>
  <c r="B46" i="101"/>
  <c r="B41" i="101"/>
  <c r="B50" i="101"/>
  <c r="F24" i="124" l="1"/>
  <c r="G24" i="124"/>
  <c r="K24" i="124" s="1"/>
  <c r="L24" i="124" s="1"/>
  <c r="M24" i="124"/>
  <c r="E24" i="124"/>
  <c r="N24" i="124" s="1"/>
  <c r="F25" i="103"/>
  <c r="E25" i="103"/>
  <c r="O23" i="124"/>
  <c r="P23" i="124" s="1"/>
  <c r="B24" i="123"/>
  <c r="B26" i="103" s="1"/>
  <c r="B25" i="124"/>
  <c r="A23" i="124"/>
  <c r="O24" i="124" l="1"/>
  <c r="P24" i="124" s="1"/>
  <c r="F26" i="103"/>
  <c r="E26" i="103"/>
  <c r="M25" i="124"/>
  <c r="E25" i="124"/>
  <c r="N25" i="124" s="1"/>
  <c r="F25" i="124"/>
  <c r="G25" i="124"/>
  <c r="K25" i="124" s="1"/>
  <c r="L25" i="124" s="1"/>
  <c r="B25" i="123"/>
  <c r="B27" i="103" s="1"/>
  <c r="B26" i="124"/>
  <c r="A24" i="124"/>
  <c r="E26" i="124" l="1"/>
  <c r="N26" i="124" s="1"/>
  <c r="F26" i="124"/>
  <c r="G26" i="124"/>
  <c r="K26" i="124" s="1"/>
  <c r="L26" i="124" s="1"/>
  <c r="M26" i="124"/>
  <c r="F27" i="103"/>
  <c r="E27" i="103"/>
  <c r="O25" i="124"/>
  <c r="P25" i="124" s="1"/>
  <c r="B26" i="123"/>
  <c r="B28" i="103" s="1"/>
  <c r="B27" i="124"/>
  <c r="A25" i="124"/>
  <c r="F13" i="93"/>
  <c r="F47" i="93" s="1"/>
  <c r="B49" i="93"/>
  <c r="B50" i="93" s="1"/>
  <c r="B51" i="93" s="1"/>
  <c r="B52" i="93" s="1"/>
  <c r="B53" i="93" s="1"/>
  <c r="B54" i="93" s="1"/>
  <c r="B55" i="93" s="1"/>
  <c r="B56" i="93" s="1"/>
  <c r="B57" i="93" s="1"/>
  <c r="B58" i="93" s="1"/>
  <c r="B59" i="93" s="1"/>
  <c r="B60" i="93" s="1"/>
  <c r="B61" i="93" s="1"/>
  <c r="B62" i="93" s="1"/>
  <c r="B63" i="93" s="1"/>
  <c r="B64" i="93" s="1"/>
  <c r="B65" i="93" s="1"/>
  <c r="B66" i="93" s="1"/>
  <c r="B67" i="93" s="1"/>
  <c r="B68" i="93" s="1"/>
  <c r="B69" i="93" s="1"/>
  <c r="B70" i="93" s="1"/>
  <c r="B71" i="93" s="1"/>
  <c r="B72" i="93" s="1"/>
  <c r="B73" i="93" s="1"/>
  <c r="B38" i="93"/>
  <c r="B37" i="93" s="1"/>
  <c r="B36" i="93" s="1"/>
  <c r="B35" i="93" s="1"/>
  <c r="B34" i="93" s="1"/>
  <c r="B33" i="93" s="1"/>
  <c r="B32" i="93" s="1"/>
  <c r="B31" i="93" s="1"/>
  <c r="B30" i="93" s="1"/>
  <c r="B29" i="93" s="1"/>
  <c r="B28" i="93" s="1"/>
  <c r="B27" i="93" s="1"/>
  <c r="B26" i="93" s="1"/>
  <c r="B25" i="93" s="1"/>
  <c r="B24" i="93" s="1"/>
  <c r="B23" i="93" s="1"/>
  <c r="B22" i="93" s="1"/>
  <c r="B21" i="93" s="1"/>
  <c r="B20" i="93" s="1"/>
  <c r="B19" i="93" s="1"/>
  <c r="B18" i="93" s="1"/>
  <c r="B17" i="93" s="1"/>
  <c r="B16" i="93" s="1"/>
  <c r="B15" i="93" s="1"/>
  <c r="B14" i="93" s="1"/>
  <c r="C69" i="93"/>
  <c r="C39" i="93"/>
  <c r="C73" i="93"/>
  <c r="F28" i="103" l="1"/>
  <c r="E28" i="103"/>
  <c r="E27" i="124"/>
  <c r="N27" i="124" s="1"/>
  <c r="F27" i="124"/>
  <c r="G27" i="124"/>
  <c r="K27" i="124" s="1"/>
  <c r="L27" i="124" s="1"/>
  <c r="M27" i="124"/>
  <c r="O26" i="124"/>
  <c r="P26" i="124" s="1"/>
  <c r="B27" i="123"/>
  <c r="B29" i="103" s="1"/>
  <c r="B28" i="124"/>
  <c r="A26" i="124"/>
  <c r="Z4" i="118"/>
  <c r="Y4" i="118"/>
  <c r="X4" i="118"/>
  <c r="W4" i="118"/>
  <c r="V4" i="118"/>
  <c r="U4" i="118"/>
  <c r="T4" i="118"/>
  <c r="S4" i="118"/>
  <c r="R4" i="118"/>
  <c r="Q4" i="118"/>
  <c r="P4" i="118"/>
  <c r="O4" i="118"/>
  <c r="C6" i="114"/>
  <c r="C19" i="93"/>
  <c r="C24" i="93"/>
  <c r="C31" i="93"/>
  <c r="C28" i="93"/>
  <c r="T39" i="93"/>
  <c r="Y39" i="93"/>
  <c r="T73" i="93"/>
  <c r="Z39" i="93"/>
  <c r="C65" i="93"/>
  <c r="C27" i="93"/>
  <c r="U73" i="93"/>
  <c r="T69" i="93"/>
  <c r="C20" i="93"/>
  <c r="C29" i="93"/>
  <c r="C18" i="93"/>
  <c r="C66" i="93"/>
  <c r="W69" i="93"/>
  <c r="AA39" i="93"/>
  <c r="W39" i="93"/>
  <c r="W73" i="93"/>
  <c r="C26" i="93"/>
  <c r="C25" i="93"/>
  <c r="C34" i="93"/>
  <c r="C21" i="93"/>
  <c r="C38" i="93"/>
  <c r="U69" i="93"/>
  <c r="Y69" i="93"/>
  <c r="AA69" i="93"/>
  <c r="C67" i="93"/>
  <c r="C32" i="93"/>
  <c r="C70" i="93"/>
  <c r="C68" i="93"/>
  <c r="C23" i="93"/>
  <c r="Y73" i="93"/>
  <c r="V73" i="93"/>
  <c r="V69" i="93"/>
  <c r="U39" i="93"/>
  <c r="X73" i="93"/>
  <c r="C30" i="93"/>
  <c r="Z73" i="93"/>
  <c r="V39" i="93"/>
  <c r="C33" i="93"/>
  <c r="C72" i="93"/>
  <c r="C37" i="93"/>
  <c r="X69" i="93"/>
  <c r="C35" i="93"/>
  <c r="C71" i="93"/>
  <c r="C36" i="93"/>
  <c r="Z69" i="93"/>
  <c r="AA73" i="93"/>
  <c r="C22" i="93"/>
  <c r="X39" i="93"/>
  <c r="M28" i="124" l="1"/>
  <c r="E28" i="124"/>
  <c r="N28" i="124" s="1"/>
  <c r="F28" i="124"/>
  <c r="G28" i="124"/>
  <c r="K28" i="124" s="1"/>
  <c r="L28" i="124" s="1"/>
  <c r="F29" i="103"/>
  <c r="E29" i="103"/>
  <c r="O27" i="124"/>
  <c r="P27" i="124" s="1"/>
  <c r="B28" i="123"/>
  <c r="B30" i="103" s="1"/>
  <c r="B29" i="124"/>
  <c r="A27" i="124"/>
  <c r="T47" i="93"/>
  <c r="H47" i="93"/>
  <c r="Y22" i="93"/>
  <c r="Y36" i="93"/>
  <c r="Z71" i="93"/>
  <c r="Y35" i="93"/>
  <c r="AA37" i="93"/>
  <c r="V72" i="93"/>
  <c r="Z33" i="93"/>
  <c r="Y30" i="93"/>
  <c r="AA23" i="93"/>
  <c r="Z68" i="93"/>
  <c r="W70" i="93"/>
  <c r="V32" i="93"/>
  <c r="V67" i="93"/>
  <c r="V38" i="93"/>
  <c r="T21" i="93"/>
  <c r="Y34" i="93"/>
  <c r="Z25" i="93"/>
  <c r="T26" i="93"/>
  <c r="U66" i="93"/>
  <c r="X18" i="93"/>
  <c r="X29" i="93"/>
  <c r="T20" i="93"/>
  <c r="V27" i="93"/>
  <c r="X65" i="93"/>
  <c r="Y28" i="93"/>
  <c r="X31" i="93"/>
  <c r="W24" i="93"/>
  <c r="T19" i="93"/>
  <c r="X19" i="93"/>
  <c r="V31" i="93"/>
  <c r="W71" i="93"/>
  <c r="Y33" i="93"/>
  <c r="V68" i="93"/>
  <c r="Y21" i="93"/>
  <c r="W66" i="93"/>
  <c r="V28" i="93"/>
  <c r="X22" i="93"/>
  <c r="U68" i="93"/>
  <c r="U34" i="93"/>
  <c r="W18" i="93"/>
  <c r="U28" i="93"/>
  <c r="Z22" i="93"/>
  <c r="V36" i="93"/>
  <c r="V71" i="93"/>
  <c r="X35" i="93"/>
  <c r="Z37" i="93"/>
  <c r="Y72" i="93"/>
  <c r="U33" i="93"/>
  <c r="X30" i="93"/>
  <c r="T23" i="93"/>
  <c r="T68" i="93"/>
  <c r="V70" i="93"/>
  <c r="U32" i="93"/>
  <c r="T67" i="93"/>
  <c r="Y38" i="93"/>
  <c r="W21" i="93"/>
  <c r="AA34" i="93"/>
  <c r="X25" i="93"/>
  <c r="X26" i="93"/>
  <c r="Z66" i="93"/>
  <c r="AA18" i="93"/>
  <c r="Z29" i="93"/>
  <c r="V20" i="93"/>
  <c r="Z27" i="93"/>
  <c r="AA65" i="93"/>
  <c r="AA28" i="93"/>
  <c r="U31" i="93"/>
  <c r="X24" i="93"/>
  <c r="AA24" i="93"/>
  <c r="W19" i="93"/>
  <c r="X36" i="93"/>
  <c r="T38" i="93"/>
  <c r="AA29" i="93"/>
  <c r="V19" i="93"/>
  <c r="X37" i="93"/>
  <c r="Z38" i="93"/>
  <c r="X20" i="93"/>
  <c r="AA22" i="93"/>
  <c r="U36" i="93"/>
  <c r="T71" i="93"/>
  <c r="AA35" i="93"/>
  <c r="U37" i="93"/>
  <c r="W72" i="93"/>
  <c r="X33" i="93"/>
  <c r="V30" i="93"/>
  <c r="W23" i="93"/>
  <c r="Y68" i="93"/>
  <c r="U70" i="93"/>
  <c r="Z32" i="93"/>
  <c r="AA67" i="93"/>
  <c r="U38" i="93"/>
  <c r="AA21" i="93"/>
  <c r="Z34" i="93"/>
  <c r="U25" i="93"/>
  <c r="Z26" i="93"/>
  <c r="X66" i="93"/>
  <c r="T18" i="93"/>
  <c r="T29" i="93"/>
  <c r="U20" i="93"/>
  <c r="AA27" i="93"/>
  <c r="T65" i="93"/>
  <c r="W28" i="93"/>
  <c r="Y19" i="93"/>
  <c r="V37" i="93"/>
  <c r="Z67" i="93"/>
  <c r="V18" i="93"/>
  <c r="U24" i="93"/>
  <c r="U72" i="93"/>
  <c r="U67" i="93"/>
  <c r="Y29" i="93"/>
  <c r="T22" i="93"/>
  <c r="AA36" i="93"/>
  <c r="X71" i="93"/>
  <c r="Z35" i="93"/>
  <c r="Y37" i="93"/>
  <c r="X72" i="93"/>
  <c r="T33" i="93"/>
  <c r="W30" i="93"/>
  <c r="Y23" i="93"/>
  <c r="W68" i="93"/>
  <c r="T70" i="93"/>
  <c r="T32" i="93"/>
  <c r="Y67" i="93"/>
  <c r="W38" i="93"/>
  <c r="U21" i="93"/>
  <c r="T34" i="93"/>
  <c r="AA25" i="93"/>
  <c r="Y26" i="93"/>
  <c r="T66" i="93"/>
  <c r="Z18" i="93"/>
  <c r="V29" i="93"/>
  <c r="Y20" i="93"/>
  <c r="U27" i="93"/>
  <c r="U65" i="93"/>
  <c r="X28" i="93"/>
  <c r="AA31" i="93"/>
  <c r="V24" i="93"/>
  <c r="Z30" i="93"/>
  <c r="W34" i="93"/>
  <c r="X27" i="93"/>
  <c r="AA71" i="93"/>
  <c r="U30" i="93"/>
  <c r="Y32" i="93"/>
  <c r="V26" i="93"/>
  <c r="T27" i="93"/>
  <c r="Y24" i="93"/>
  <c r="W22" i="93"/>
  <c r="W36" i="93"/>
  <c r="U71" i="93"/>
  <c r="V35" i="93"/>
  <c r="W37" i="93"/>
  <c r="AA72" i="93"/>
  <c r="W33" i="93"/>
  <c r="AA30" i="93"/>
  <c r="V23" i="93"/>
  <c r="X68" i="93"/>
  <c r="Z70" i="93"/>
  <c r="X32" i="93"/>
  <c r="W67" i="93"/>
  <c r="X38" i="93"/>
  <c r="Z21" i="93"/>
  <c r="V34" i="93"/>
  <c r="Y25" i="93"/>
  <c r="U26" i="93"/>
  <c r="AA66" i="93"/>
  <c r="U18" i="93"/>
  <c r="U29" i="93"/>
  <c r="Z20" i="93"/>
  <c r="Y27" i="93"/>
  <c r="Z65" i="93"/>
  <c r="Z28" i="93"/>
  <c r="W31" i="93"/>
  <c r="Z24" i="93"/>
  <c r="Z19" i="93"/>
  <c r="C64" i="93"/>
  <c r="U22" i="93"/>
  <c r="T72" i="93"/>
  <c r="X23" i="93"/>
  <c r="AA32" i="93"/>
  <c r="W25" i="93"/>
  <c r="AA20" i="93"/>
  <c r="Z31" i="93"/>
  <c r="T36" i="93"/>
  <c r="Z23" i="93"/>
  <c r="V21" i="93"/>
  <c r="Y66" i="93"/>
  <c r="Y31" i="93"/>
  <c r="V22" i="93"/>
  <c r="Z36" i="93"/>
  <c r="Y71" i="93"/>
  <c r="U35" i="93"/>
  <c r="T37" i="93"/>
  <c r="Z72" i="93"/>
  <c r="AA33" i="93"/>
  <c r="T30" i="93"/>
  <c r="U23" i="93"/>
  <c r="AA68" i="93"/>
  <c r="X70" i="93"/>
  <c r="W32" i="93"/>
  <c r="X67" i="93"/>
  <c r="AA38" i="93"/>
  <c r="X21" i="93"/>
  <c r="X34" i="93"/>
  <c r="V25" i="93"/>
  <c r="AA26" i="93"/>
  <c r="V66" i="93"/>
  <c r="Y18" i="93"/>
  <c r="W29" i="93"/>
  <c r="W20" i="93"/>
  <c r="W27" i="93"/>
  <c r="V65" i="93"/>
  <c r="T28" i="93"/>
  <c r="T31" i="93"/>
  <c r="T24" i="93"/>
  <c r="U19" i="93"/>
  <c r="T35" i="93"/>
  <c r="AA70" i="93"/>
  <c r="W26" i="93"/>
  <c r="Y65" i="93"/>
  <c r="W35" i="93"/>
  <c r="V33" i="93"/>
  <c r="Y70" i="93"/>
  <c r="T25" i="93"/>
  <c r="W65" i="93"/>
  <c r="AA19" i="93"/>
  <c r="O28" i="124" l="1"/>
  <c r="P28" i="124" s="1"/>
  <c r="E30" i="103"/>
  <c r="F30" i="103"/>
  <c r="E29" i="124"/>
  <c r="N29" i="124" s="1"/>
  <c r="F29" i="124"/>
  <c r="G29" i="124"/>
  <c r="K29" i="124" s="1"/>
  <c r="L29" i="124" s="1"/>
  <c r="M29" i="124"/>
  <c r="B29" i="123"/>
  <c r="B31" i="103" s="1"/>
  <c r="B30" i="124"/>
  <c r="A28" i="124"/>
  <c r="J47" i="93"/>
  <c r="V47" i="93"/>
  <c r="C3" i="114"/>
  <c r="U64" i="93"/>
  <c r="C63" i="93"/>
  <c r="Y64" i="93"/>
  <c r="X64" i="93"/>
  <c r="T64" i="93"/>
  <c r="Z64" i="93"/>
  <c r="W64" i="93"/>
  <c r="V64" i="93"/>
  <c r="AA64" i="93"/>
  <c r="E30" i="124" l="1"/>
  <c r="N30" i="124" s="1"/>
  <c r="F30" i="124"/>
  <c r="G30" i="124"/>
  <c r="K30" i="124" s="1"/>
  <c r="L30" i="124" s="1"/>
  <c r="M30" i="124"/>
  <c r="E31" i="103"/>
  <c r="F31" i="103"/>
  <c r="O29" i="124"/>
  <c r="P29" i="124" s="1"/>
  <c r="AQ1" i="114"/>
  <c r="AR1" i="114"/>
  <c r="AK1" i="114"/>
  <c r="AL1" i="114"/>
  <c r="AM1" i="114"/>
  <c r="AN1" i="114"/>
  <c r="AO1" i="114"/>
  <c r="AP1" i="114"/>
  <c r="B30" i="123"/>
  <c r="B32" i="103" s="1"/>
  <c r="B31" i="124"/>
  <c r="A29" i="124"/>
  <c r="X47" i="93"/>
  <c r="L47" i="93"/>
  <c r="A5" i="72"/>
  <c r="V63" i="93"/>
  <c r="C62" i="93"/>
  <c r="W63" i="93"/>
  <c r="U63" i="93"/>
  <c r="X63" i="93"/>
  <c r="AA63" i="93"/>
  <c r="Y63" i="93"/>
  <c r="Z63" i="93"/>
  <c r="T63" i="93"/>
  <c r="G31" i="124" l="1"/>
  <c r="K31" i="124" s="1"/>
  <c r="L31" i="124" s="1"/>
  <c r="M31" i="124"/>
  <c r="E31" i="124"/>
  <c r="N31" i="124" s="1"/>
  <c r="F31" i="124"/>
  <c r="F32" i="103"/>
  <c r="E32" i="103"/>
  <c r="O30" i="124"/>
  <c r="P30" i="124" s="1"/>
  <c r="B31" i="123"/>
  <c r="B33" i="103" s="1"/>
  <c r="B32" i="124"/>
  <c r="A30" i="124"/>
  <c r="Z47" i="93"/>
  <c r="Y62" i="93"/>
  <c r="T62" i="93"/>
  <c r="Z62" i="93"/>
  <c r="U62" i="93"/>
  <c r="AA62" i="93"/>
  <c r="W62" i="93"/>
  <c r="C61" i="93"/>
  <c r="V62" i="93"/>
  <c r="X62" i="93"/>
  <c r="O31" i="124" l="1"/>
  <c r="P31" i="124" s="1"/>
  <c r="E32" i="124"/>
  <c r="N32" i="124" s="1"/>
  <c r="F32" i="124"/>
  <c r="G32" i="124"/>
  <c r="K32" i="124" s="1"/>
  <c r="L32" i="124" s="1"/>
  <c r="M32" i="124"/>
  <c r="F33" i="103"/>
  <c r="E33" i="103"/>
  <c r="B32" i="123"/>
  <c r="B34" i="103" s="1"/>
  <c r="B33" i="124"/>
  <c r="A31" i="124"/>
  <c r="T1" i="114"/>
  <c r="U1" i="114"/>
  <c r="V1" i="114"/>
  <c r="W1" i="114"/>
  <c r="X1" i="114"/>
  <c r="Y1" i="114"/>
  <c r="Z1" i="114"/>
  <c r="AA1" i="114"/>
  <c r="AB1" i="114"/>
  <c r="AC1" i="114"/>
  <c r="AD1" i="114"/>
  <c r="AE1" i="114"/>
  <c r="AF1" i="114"/>
  <c r="AG1" i="114"/>
  <c r="AH1" i="114"/>
  <c r="AI1" i="114"/>
  <c r="AJ1" i="114"/>
  <c r="Q1" i="114"/>
  <c r="R1" i="114"/>
  <c r="P1" i="114"/>
  <c r="O1" i="114"/>
  <c r="N1" i="114"/>
  <c r="Y61" i="93"/>
  <c r="T61" i="93"/>
  <c r="U61" i="93"/>
  <c r="AA61" i="93"/>
  <c r="Z61" i="93"/>
  <c r="X61" i="93"/>
  <c r="W61" i="93"/>
  <c r="V61" i="93"/>
  <c r="C60" i="93"/>
  <c r="E33" i="124" l="1"/>
  <c r="N33" i="124" s="1"/>
  <c r="G33" i="124"/>
  <c r="K33" i="124" s="1"/>
  <c r="L33" i="124" s="1"/>
  <c r="M33" i="124"/>
  <c r="F33" i="124"/>
  <c r="F34" i="103"/>
  <c r="E34" i="103"/>
  <c r="O32" i="124"/>
  <c r="P32" i="124" s="1"/>
  <c r="B33" i="123"/>
  <c r="B35" i="103" s="1"/>
  <c r="B34" i="124"/>
  <c r="A32" i="124"/>
  <c r="C16" i="93"/>
  <c r="Y60" i="93"/>
  <c r="C14" i="93"/>
  <c r="AA60" i="93"/>
  <c r="T60" i="93"/>
  <c r="C17" i="93"/>
  <c r="W60" i="93"/>
  <c r="C59" i="93"/>
  <c r="U60" i="93"/>
  <c r="V60" i="93"/>
  <c r="X60" i="93"/>
  <c r="Z60" i="93"/>
  <c r="C15" i="93"/>
  <c r="F34" i="124" l="1"/>
  <c r="G34" i="124"/>
  <c r="K34" i="124" s="1"/>
  <c r="L34" i="124" s="1"/>
  <c r="M34" i="124"/>
  <c r="E34" i="124"/>
  <c r="N34" i="124" s="1"/>
  <c r="F35" i="103"/>
  <c r="E35" i="103"/>
  <c r="O33" i="124"/>
  <c r="P33" i="124" s="1"/>
  <c r="B34" i="123"/>
  <c r="B36" i="103" s="1"/>
  <c r="B35" i="124"/>
  <c r="A33" i="124"/>
  <c r="Z59" i="93"/>
  <c r="C58" i="93"/>
  <c r="T59" i="93"/>
  <c r="Y59" i="93"/>
  <c r="AA59" i="93"/>
  <c r="W59" i="93"/>
  <c r="X59" i="93"/>
  <c r="V59" i="93"/>
  <c r="U59" i="93"/>
  <c r="O34" i="124" l="1"/>
  <c r="P34" i="124" s="1"/>
  <c r="F36" i="103"/>
  <c r="E36" i="103"/>
  <c r="M35" i="124"/>
  <c r="E35" i="124"/>
  <c r="N35" i="124" s="1"/>
  <c r="F35" i="124"/>
  <c r="G35" i="124"/>
  <c r="K35" i="124" s="1"/>
  <c r="L35" i="124" s="1"/>
  <c r="B35" i="123"/>
  <c r="B37" i="103" s="1"/>
  <c r="B36" i="124"/>
  <c r="A34" i="124"/>
  <c r="V58" i="93"/>
  <c r="T58" i="93"/>
  <c r="AA58" i="93"/>
  <c r="U58" i="93"/>
  <c r="C57" i="93"/>
  <c r="Y58" i="93"/>
  <c r="Z58" i="93"/>
  <c r="W58" i="93"/>
  <c r="X58" i="93"/>
  <c r="O35" i="124" l="1"/>
  <c r="P35" i="124" s="1"/>
  <c r="F36" i="124"/>
  <c r="G36" i="124"/>
  <c r="K36" i="124" s="1"/>
  <c r="L36" i="124" s="1"/>
  <c r="M36" i="124"/>
  <c r="E36" i="124"/>
  <c r="N36" i="124" s="1"/>
  <c r="F37" i="103"/>
  <c r="E37" i="103"/>
  <c r="B36" i="123"/>
  <c r="B38" i="103" s="1"/>
  <c r="B37" i="124"/>
  <c r="A35" i="124"/>
  <c r="U57" i="93"/>
  <c r="T57" i="93"/>
  <c r="W57" i="93"/>
  <c r="Z57" i="93"/>
  <c r="V57" i="93"/>
  <c r="AA57" i="93"/>
  <c r="X57" i="93"/>
  <c r="Y57" i="93"/>
  <c r="C56" i="93"/>
  <c r="O36" i="124" l="1"/>
  <c r="P36" i="124" s="1"/>
  <c r="G37" i="124"/>
  <c r="K37" i="124" s="1"/>
  <c r="L37" i="124" s="1"/>
  <c r="M37" i="124"/>
  <c r="E37" i="124"/>
  <c r="N37" i="124" s="1"/>
  <c r="F37" i="124"/>
  <c r="E38" i="103"/>
  <c r="F38" i="103"/>
  <c r="B37" i="123"/>
  <c r="B39" i="103" s="1"/>
  <c r="B38" i="124"/>
  <c r="A36" i="124"/>
  <c r="F10" i="54"/>
  <c r="Y56" i="93"/>
  <c r="AA56" i="93"/>
  <c r="Z56" i="93"/>
  <c r="C55" i="93"/>
  <c r="W56" i="93"/>
  <c r="V56" i="93"/>
  <c r="X56" i="93"/>
  <c r="U56" i="93"/>
  <c r="T56" i="93"/>
  <c r="O37" i="124" l="1"/>
  <c r="P37" i="124" s="1"/>
  <c r="E38" i="124"/>
  <c r="N38" i="124" s="1"/>
  <c r="F38" i="124"/>
  <c r="G38" i="124"/>
  <c r="K38" i="124" s="1"/>
  <c r="L38" i="124" s="1"/>
  <c r="M38" i="124"/>
  <c r="E39" i="103"/>
  <c r="F39" i="103"/>
  <c r="B38" i="123"/>
  <c r="B40" i="103" s="1"/>
  <c r="B39" i="124"/>
  <c r="A37" i="124"/>
  <c r="F30" i="15"/>
  <c r="W55" i="93"/>
  <c r="T55" i="93"/>
  <c r="Y55" i="93"/>
  <c r="C53" i="93"/>
  <c r="AA55" i="93"/>
  <c r="Z55" i="93"/>
  <c r="V55" i="93"/>
  <c r="U55" i="93"/>
  <c r="X55" i="93"/>
  <c r="C54" i="93"/>
  <c r="E39" i="124" l="1"/>
  <c r="N39" i="124" s="1"/>
  <c r="F39" i="124"/>
  <c r="G39" i="124"/>
  <c r="K39" i="124" s="1"/>
  <c r="L39" i="124" s="1"/>
  <c r="M39" i="124"/>
  <c r="F40" i="103"/>
  <c r="E40" i="103"/>
  <c r="O38" i="124"/>
  <c r="P38" i="124" s="1"/>
  <c r="B39" i="123"/>
  <c r="B41" i="103" s="1"/>
  <c r="B40" i="124"/>
  <c r="A38" i="124"/>
  <c r="W53" i="93"/>
  <c r="U53" i="93"/>
  <c r="C52" i="93"/>
  <c r="AA53" i="93"/>
  <c r="X54" i="93"/>
  <c r="Z54" i="93"/>
  <c r="Y54" i="93"/>
  <c r="T53" i="93"/>
  <c r="U54" i="93"/>
  <c r="T54" i="93"/>
  <c r="W54" i="93"/>
  <c r="V54" i="93"/>
  <c r="V53" i="93"/>
  <c r="Z53" i="93"/>
  <c r="Y53" i="93"/>
  <c r="AA54" i="93"/>
  <c r="X53" i="93"/>
  <c r="M40" i="124" l="1"/>
  <c r="E40" i="124"/>
  <c r="N40" i="124" s="1"/>
  <c r="F40" i="124"/>
  <c r="G40" i="124"/>
  <c r="K40" i="124" s="1"/>
  <c r="L40" i="124" s="1"/>
  <c r="F41" i="103"/>
  <c r="E41" i="103"/>
  <c r="O39" i="124"/>
  <c r="P39" i="124" s="1"/>
  <c r="B40" i="123"/>
  <c r="B42" i="103" s="1"/>
  <c r="B41" i="124"/>
  <c r="A39" i="124"/>
  <c r="C51" i="93"/>
  <c r="Z52" i="93"/>
  <c r="T52" i="93"/>
  <c r="Y52" i="93"/>
  <c r="U52" i="93"/>
  <c r="X52" i="93"/>
  <c r="W52" i="93"/>
  <c r="V52" i="93"/>
  <c r="AA52" i="93"/>
  <c r="O40" i="124" l="1"/>
  <c r="P40" i="124" s="1"/>
  <c r="F42" i="103"/>
  <c r="E42" i="103"/>
  <c r="E41" i="124"/>
  <c r="N41" i="124" s="1"/>
  <c r="F41" i="124"/>
  <c r="G41" i="124"/>
  <c r="K41" i="124" s="1"/>
  <c r="L41" i="124" s="1"/>
  <c r="M41" i="124"/>
  <c r="B41" i="123"/>
  <c r="B43" i="103" s="1"/>
  <c r="B42" i="124"/>
  <c r="A40" i="124"/>
  <c r="U51" i="93"/>
  <c r="Z51" i="93"/>
  <c r="AA51" i="93"/>
  <c r="Y51" i="93"/>
  <c r="W51" i="93"/>
  <c r="V51" i="93"/>
  <c r="X51" i="93"/>
  <c r="C50" i="93"/>
  <c r="T51" i="93"/>
  <c r="F42" i="124" l="1"/>
  <c r="M42" i="124"/>
  <c r="E42" i="124"/>
  <c r="N42" i="124" s="1"/>
  <c r="G42" i="124"/>
  <c r="K42" i="124" s="1"/>
  <c r="L42" i="124" s="1"/>
  <c r="F43" i="103"/>
  <c r="E43" i="103"/>
  <c r="O41" i="124"/>
  <c r="P41" i="124" s="1"/>
  <c r="B42" i="123"/>
  <c r="B44" i="103" s="1"/>
  <c r="B43" i="124"/>
  <c r="A41" i="124"/>
  <c r="C49" i="93"/>
  <c r="X50" i="93"/>
  <c r="W50" i="93"/>
  <c r="U50" i="93"/>
  <c r="V50" i="93"/>
  <c r="AA50" i="93"/>
  <c r="T50" i="93"/>
  <c r="C48" i="93"/>
  <c r="Z50" i="93"/>
  <c r="Y50" i="93"/>
  <c r="O42" i="124" l="1"/>
  <c r="P42" i="124" s="1"/>
  <c r="F44" i="103"/>
  <c r="E44" i="103"/>
  <c r="M43" i="124"/>
  <c r="E43" i="124"/>
  <c r="N43" i="124" s="1"/>
  <c r="F43" i="124"/>
  <c r="G43" i="124"/>
  <c r="K43" i="124" s="1"/>
  <c r="L43" i="124" s="1"/>
  <c r="B43" i="123"/>
  <c r="B45" i="103" s="1"/>
  <c r="B44" i="124"/>
  <c r="A42" i="124"/>
  <c r="W48" i="93"/>
  <c r="U48" i="93"/>
  <c r="W49" i="93"/>
  <c r="AA49" i="93"/>
  <c r="Z48" i="93"/>
  <c r="T49" i="93"/>
  <c r="V49" i="93"/>
  <c r="U49" i="93"/>
  <c r="T48" i="93"/>
  <c r="Z49" i="93"/>
  <c r="Y48" i="93"/>
  <c r="AA48" i="93"/>
  <c r="X49" i="93"/>
  <c r="X48" i="93"/>
  <c r="Y49" i="93"/>
  <c r="V48" i="93"/>
  <c r="O43" i="124" l="1"/>
  <c r="P43" i="124" s="1"/>
  <c r="E44" i="124"/>
  <c r="N44" i="124" s="1"/>
  <c r="F44" i="124"/>
  <c r="G44" i="124"/>
  <c r="K44" i="124" s="1"/>
  <c r="L44" i="124" s="1"/>
  <c r="M44" i="124"/>
  <c r="F45" i="103"/>
  <c r="E45" i="103"/>
  <c r="B44" i="123"/>
  <c r="B46" i="103" s="1"/>
  <c r="B45" i="124"/>
  <c r="A43" i="124"/>
  <c r="G45" i="124" l="1"/>
  <c r="K45" i="124" s="1"/>
  <c r="L45" i="124" s="1"/>
  <c r="M45" i="124"/>
  <c r="E45" i="124"/>
  <c r="N45" i="124" s="1"/>
  <c r="F45" i="124"/>
  <c r="E46" i="103"/>
  <c r="F46" i="103"/>
  <c r="O44" i="124"/>
  <c r="P44" i="124" s="1"/>
  <c r="B45" i="123"/>
  <c r="B47" i="103" s="1"/>
  <c r="B46" i="124"/>
  <c r="A44" i="124"/>
  <c r="O45" i="124" l="1"/>
  <c r="P45" i="124" s="1"/>
  <c r="M46" i="124"/>
  <c r="E46" i="124"/>
  <c r="N46" i="124" s="1"/>
  <c r="F46" i="124"/>
  <c r="G46" i="124"/>
  <c r="K46" i="124" s="1"/>
  <c r="L46" i="124" s="1"/>
  <c r="E47" i="103"/>
  <c r="F47" i="103"/>
  <c r="B46" i="123"/>
  <c r="B48" i="103" s="1"/>
  <c r="B47" i="124"/>
  <c r="A45" i="124"/>
  <c r="O46" i="124" l="1"/>
  <c r="P46" i="124" s="1"/>
  <c r="E47" i="124"/>
  <c r="N47" i="124" s="1"/>
  <c r="F47" i="124"/>
  <c r="G47" i="124"/>
  <c r="K47" i="124" s="1"/>
  <c r="L47" i="124" s="1"/>
  <c r="M47" i="124"/>
  <c r="F48" i="103"/>
  <c r="E48" i="103"/>
  <c r="B47" i="123"/>
  <c r="B49" i="103" s="1"/>
  <c r="B48" i="124"/>
  <c r="A46" i="124"/>
  <c r="G48" i="124" l="1"/>
  <c r="K48" i="124" s="1"/>
  <c r="L48" i="124" s="1"/>
  <c r="M48" i="124"/>
  <c r="E48" i="124"/>
  <c r="N48" i="124" s="1"/>
  <c r="F48" i="124"/>
  <c r="F49" i="103"/>
  <c r="E49" i="103"/>
  <c r="O47" i="124"/>
  <c r="P47" i="124" s="1"/>
  <c r="B48" i="123"/>
  <c r="B50" i="103" s="1"/>
  <c r="B49" i="124"/>
  <c r="A47" i="124"/>
  <c r="O48" i="124" l="1"/>
  <c r="P48" i="124" s="1"/>
  <c r="E49" i="124"/>
  <c r="N49" i="124" s="1"/>
  <c r="F49" i="124"/>
  <c r="G49" i="124"/>
  <c r="K49" i="124" s="1"/>
  <c r="L49" i="124" s="1"/>
  <c r="M49" i="124"/>
  <c r="F50" i="103"/>
  <c r="E50" i="103"/>
  <c r="B49" i="123"/>
  <c r="B51" i="103" s="1"/>
  <c r="B50" i="124"/>
  <c r="A48" i="124"/>
  <c r="E50" i="124" l="1"/>
  <c r="N50" i="124" s="1"/>
  <c r="G50" i="124"/>
  <c r="K50" i="124" s="1"/>
  <c r="L50" i="124" s="1"/>
  <c r="M50" i="124"/>
  <c r="F50" i="124"/>
  <c r="F51" i="103"/>
  <c r="E51" i="103"/>
  <c r="O49" i="124"/>
  <c r="P49" i="124" s="1"/>
  <c r="B50" i="123"/>
  <c r="B52" i="103" s="1"/>
  <c r="B51" i="124"/>
  <c r="A49" i="124"/>
  <c r="E51" i="124" l="1"/>
  <c r="N51" i="124" s="1"/>
  <c r="F51" i="124"/>
  <c r="M51" i="124"/>
  <c r="G51" i="124"/>
  <c r="K51" i="124" s="1"/>
  <c r="L51" i="124" s="1"/>
  <c r="F52" i="103"/>
  <c r="E52" i="103"/>
  <c r="O50" i="124"/>
  <c r="P50" i="124" s="1"/>
  <c r="B51" i="123"/>
  <c r="B53" i="103" s="1"/>
  <c r="B52" i="124"/>
  <c r="A50" i="124"/>
  <c r="E52" i="124" l="1"/>
  <c r="N52" i="124" s="1"/>
  <c r="F52" i="124"/>
  <c r="G52" i="124"/>
  <c r="K52" i="124" s="1"/>
  <c r="L52" i="124" s="1"/>
  <c r="M52" i="124"/>
  <c r="F53" i="103"/>
  <c r="E53" i="103"/>
  <c r="O51" i="124"/>
  <c r="P51" i="124" s="1"/>
  <c r="B52" i="123"/>
  <c r="B54" i="103" s="1"/>
  <c r="B53" i="124"/>
  <c r="A51" i="124"/>
  <c r="F53" i="124" l="1"/>
  <c r="G53" i="124"/>
  <c r="K53" i="124" s="1"/>
  <c r="L53" i="124" s="1"/>
  <c r="M53" i="124"/>
  <c r="E53" i="124"/>
  <c r="N53" i="124" s="1"/>
  <c r="E54" i="103"/>
  <c r="F54" i="103"/>
  <c r="O52" i="124"/>
  <c r="P52" i="124" s="1"/>
  <c r="B53" i="123"/>
  <c r="B55" i="103" s="1"/>
  <c r="B54" i="124"/>
  <c r="A52" i="124"/>
  <c r="O53" i="124" l="1"/>
  <c r="P53" i="124" s="1"/>
  <c r="E55" i="103"/>
  <c r="F55" i="103"/>
  <c r="E54" i="124"/>
  <c r="N54" i="124" s="1"/>
  <c r="F54" i="124"/>
  <c r="G54" i="124"/>
  <c r="K54" i="124" s="1"/>
  <c r="L54" i="124" s="1"/>
  <c r="M54" i="124"/>
  <c r="B54" i="123"/>
  <c r="B55" i="124"/>
  <c r="A53" i="124"/>
  <c r="E55" i="124" l="1"/>
  <c r="N55" i="124" s="1"/>
  <c r="F55" i="124"/>
  <c r="G55" i="124"/>
  <c r="K55" i="124" s="1"/>
  <c r="L55" i="124" s="1"/>
  <c r="M55" i="124"/>
  <c r="B56" i="124"/>
  <c r="B56" i="103"/>
  <c r="O54" i="124"/>
  <c r="P54" i="124" s="1"/>
  <c r="A54" i="124"/>
  <c r="F56" i="103" l="1"/>
  <c r="E56" i="103"/>
  <c r="F56" i="124"/>
  <c r="M56" i="124"/>
  <c r="E56" i="124"/>
  <c r="N56" i="124" s="1"/>
  <c r="O56" i="124" s="1"/>
  <c r="P56" i="124" s="1"/>
  <c r="G56" i="124"/>
  <c r="K56" i="124" s="1"/>
  <c r="L56" i="124" s="1"/>
  <c r="O55" i="124"/>
  <c r="P55" i="124" s="1"/>
  <c r="A55" i="124"/>
  <c r="A56" i="124" l="1"/>
  <c r="F94" i="15"/>
  <c r="F95" i="15"/>
  <c r="F96" i="15"/>
  <c r="F97" i="15"/>
  <c r="F98" i="15"/>
  <c r="F99" i="15"/>
  <c r="F100" i="15"/>
  <c r="A53" i="116"/>
  <c r="A56" i="116"/>
  <c r="A36" i="116"/>
  <c r="A39" i="116"/>
  <c r="A40" i="116"/>
  <c r="A42" i="116"/>
  <c r="A43" i="116"/>
  <c r="A44" i="116"/>
  <c r="A50" i="116"/>
  <c r="A51" i="116"/>
  <c r="A8" i="116"/>
  <c r="A9" i="116"/>
  <c r="A10" i="116"/>
  <c r="A11" i="116"/>
  <c r="A12" i="116"/>
  <c r="A13" i="116"/>
  <c r="A14" i="116"/>
  <c r="A15" i="116"/>
  <c r="A16" i="116"/>
  <c r="A17" i="116"/>
  <c r="A18" i="116"/>
  <c r="A19" i="116"/>
  <c r="A20" i="116"/>
  <c r="A21" i="116"/>
  <c r="A23" i="116"/>
  <c r="A24" i="116"/>
  <c r="A25" i="116"/>
  <c r="A26" i="116"/>
  <c r="A27" i="116"/>
  <c r="A29" i="116"/>
  <c r="A30" i="116"/>
  <c r="A31" i="116"/>
  <c r="A32" i="116"/>
  <c r="A33" i="116"/>
  <c r="C7" i="116"/>
  <c r="A7" i="116" s="1"/>
  <c r="B7" i="116"/>
  <c r="B12" i="115"/>
  <c r="C12" i="115"/>
  <c r="G34" i="116"/>
  <c r="F40" i="115"/>
  <c r="G40" i="115"/>
  <c r="G36" i="116"/>
  <c r="F42" i="115"/>
  <c r="G37" i="116"/>
  <c r="G38" i="116"/>
  <c r="G39" i="116"/>
  <c r="F45" i="115"/>
  <c r="G45" i="115"/>
  <c r="G41" i="116"/>
  <c r="G42" i="116"/>
  <c r="G43" i="116"/>
  <c r="F49" i="115"/>
  <c r="G49" i="115"/>
  <c r="G50" i="115"/>
  <c r="G51" i="115"/>
  <c r="G47" i="116"/>
  <c r="G48" i="116"/>
  <c r="F54" i="115"/>
  <c r="G49" i="116"/>
  <c r="F55" i="115"/>
  <c r="G50" i="116"/>
  <c r="F56" i="115"/>
  <c r="G56" i="115"/>
  <c r="G52" i="116"/>
  <c r="F58" i="115"/>
  <c r="G53" i="116"/>
  <c r="F59" i="115"/>
  <c r="G59" i="115"/>
  <c r="G60" i="115"/>
  <c r="G56" i="116"/>
  <c r="B7" i="114"/>
  <c r="C7" i="65"/>
  <c r="E12" i="115" l="1"/>
  <c r="A12" i="115"/>
  <c r="A22" i="116"/>
  <c r="A28" i="116"/>
  <c r="F60" i="115"/>
  <c r="G52" i="115"/>
  <c r="F51" i="115"/>
  <c r="F50" i="115"/>
  <c r="G42" i="115"/>
  <c r="G41" i="115"/>
  <c r="G44" i="116"/>
  <c r="G54" i="116"/>
  <c r="A34" i="116"/>
  <c r="F39" i="115"/>
  <c r="G61" i="115"/>
  <c r="G53" i="115"/>
  <c r="F52" i="115"/>
  <c r="G43" i="115"/>
  <c r="F41" i="115"/>
  <c r="G51" i="116"/>
  <c r="G45" i="116"/>
  <c r="A49" i="116"/>
  <c r="A41" i="116"/>
  <c r="G39" i="115"/>
  <c r="F61" i="115"/>
  <c r="G55" i="115"/>
  <c r="G54" i="115"/>
  <c r="F53" i="115"/>
  <c r="G44" i="115"/>
  <c r="F43" i="115"/>
  <c r="G40" i="116"/>
  <c r="A48" i="116"/>
  <c r="G47" i="115"/>
  <c r="G46" i="115"/>
  <c r="F44" i="115"/>
  <c r="G55" i="116"/>
  <c r="A55" i="116"/>
  <c r="A47" i="116"/>
  <c r="G57" i="115"/>
  <c r="G48" i="115"/>
  <c r="F47" i="115"/>
  <c r="F46" i="115"/>
  <c r="G46" i="116"/>
  <c r="G35" i="116"/>
  <c r="A54" i="116"/>
  <c r="A46" i="116"/>
  <c r="A38" i="116"/>
  <c r="F57" i="115"/>
  <c r="A45" i="116"/>
  <c r="A37" i="116"/>
  <c r="G58" i="115"/>
  <c r="A52" i="116"/>
  <c r="A35" i="116"/>
  <c r="X42" i="65"/>
  <c r="X36" i="65"/>
  <c r="A5" i="119"/>
  <c r="A6" i="119"/>
  <c r="A7" i="119"/>
  <c r="A8" i="119"/>
  <c r="A9" i="119"/>
  <c r="A11" i="119"/>
  <c r="A12" i="119"/>
  <c r="A13" i="119"/>
  <c r="A14" i="119"/>
  <c r="A15" i="119"/>
  <c r="A16" i="119"/>
  <c r="A17" i="119"/>
  <c r="A18" i="119"/>
  <c r="A19" i="119"/>
  <c r="A20" i="119"/>
  <c r="A21" i="119"/>
  <c r="A22" i="119"/>
  <c r="A23" i="119"/>
  <c r="A24" i="119"/>
  <c r="A25" i="119"/>
  <c r="A26" i="119"/>
  <c r="A27" i="119"/>
  <c r="A28" i="119"/>
  <c r="A29" i="119"/>
  <c r="A30" i="119"/>
  <c r="A31" i="119"/>
  <c r="A32" i="119"/>
  <c r="A33" i="119"/>
  <c r="A34" i="119"/>
  <c r="A35" i="119"/>
  <c r="A36" i="119"/>
  <c r="A38" i="119"/>
  <c r="A39" i="119"/>
  <c r="A40" i="119"/>
  <c r="A41" i="119"/>
  <c r="A42" i="119"/>
  <c r="A43" i="119"/>
  <c r="A44" i="119"/>
  <c r="A45" i="119"/>
  <c r="A46" i="119"/>
  <c r="A47" i="119"/>
  <c r="A48" i="119"/>
  <c r="A49" i="119"/>
  <c r="A50" i="119"/>
  <c r="A51" i="119"/>
  <c r="A52" i="119"/>
  <c r="A53" i="119"/>
  <c r="A54" i="119"/>
  <c r="A55" i="119"/>
  <c r="A56" i="119"/>
  <c r="A57" i="119"/>
  <c r="A58" i="119"/>
  <c r="A59" i="119"/>
  <c r="A60" i="119"/>
  <c r="A61" i="119"/>
  <c r="A62" i="119"/>
  <c r="A63" i="119"/>
  <c r="A64" i="119"/>
  <c r="A65" i="119"/>
  <c r="A66" i="119"/>
  <c r="A67" i="119"/>
  <c r="A68" i="119"/>
  <c r="A69" i="119"/>
  <c r="A70" i="119"/>
  <c r="A71" i="119"/>
  <c r="A72" i="119"/>
  <c r="A73" i="119"/>
  <c r="A74" i="119"/>
  <c r="A75" i="119"/>
  <c r="A76" i="119"/>
  <c r="A77" i="119"/>
  <c r="A78" i="119"/>
  <c r="A79" i="119"/>
  <c r="A80" i="119"/>
  <c r="A81" i="119"/>
  <c r="A82" i="119"/>
  <c r="A83" i="119"/>
  <c r="A84" i="119"/>
  <c r="A85" i="119"/>
  <c r="A86" i="119"/>
  <c r="A87" i="119"/>
  <c r="A88" i="119"/>
  <c r="A89" i="119"/>
  <c r="A90" i="119"/>
  <c r="A91" i="119"/>
  <c r="A92" i="119"/>
  <c r="A93" i="119"/>
  <c r="A94" i="119"/>
  <c r="A95" i="119"/>
  <c r="A96" i="119"/>
  <c r="A97" i="119"/>
  <c r="A98" i="119"/>
  <c r="A99" i="119"/>
  <c r="A100" i="119"/>
  <c r="A101" i="119"/>
  <c r="A102" i="119"/>
  <c r="A103" i="119"/>
  <c r="A4" i="119"/>
  <c r="B6" i="118"/>
  <c r="Q42" i="85"/>
  <c r="Q41" i="85"/>
  <c r="Q40" i="85"/>
  <c r="Q39" i="85"/>
  <c r="Q38" i="85"/>
  <c r="Q36" i="85"/>
  <c r="Q35" i="85"/>
  <c r="Q34" i="85"/>
  <c r="Q33" i="85"/>
  <c r="Q32" i="85"/>
  <c r="Q30" i="85"/>
  <c r="Q29" i="85"/>
  <c r="Q28" i="85"/>
  <c r="Q27" i="85"/>
  <c r="Q26" i="85"/>
  <c r="Q24" i="85"/>
  <c r="Q23" i="85"/>
  <c r="Q22" i="85"/>
  <c r="Q21" i="85"/>
  <c r="Q20" i="85"/>
  <c r="Q18" i="85"/>
  <c r="Q17" i="85"/>
  <c r="Q16" i="85"/>
  <c r="Q15" i="85"/>
  <c r="Q14" i="85"/>
  <c r="Q12" i="85"/>
  <c r="Q11" i="85"/>
  <c r="Q10" i="85"/>
  <c r="Q9" i="85"/>
  <c r="Q8" i="85"/>
  <c r="O42" i="85"/>
  <c r="O41" i="85"/>
  <c r="O40" i="85"/>
  <c r="O39" i="85"/>
  <c r="O38" i="85"/>
  <c r="O36" i="85"/>
  <c r="O35" i="85"/>
  <c r="O34" i="85"/>
  <c r="O33" i="85"/>
  <c r="O32" i="85"/>
  <c r="O30" i="85"/>
  <c r="O29" i="85"/>
  <c r="O28" i="85"/>
  <c r="O27" i="85"/>
  <c r="O26" i="85"/>
  <c r="O24" i="85"/>
  <c r="O23" i="85"/>
  <c r="O22" i="85"/>
  <c r="O21" i="85"/>
  <c r="O20" i="85"/>
  <c r="O18" i="85"/>
  <c r="O17" i="85"/>
  <c r="O16" i="85"/>
  <c r="O15" i="85"/>
  <c r="O14" i="85"/>
  <c r="O12" i="85"/>
  <c r="O11" i="85"/>
  <c r="O10" i="85"/>
  <c r="O9" i="85"/>
  <c r="O8" i="85"/>
  <c r="AG8" i="111"/>
  <c r="AF8" i="111"/>
  <c r="X8" i="111"/>
  <c r="W8" i="111"/>
  <c r="N8" i="111"/>
  <c r="O8" i="111"/>
  <c r="F20" i="111"/>
  <c r="O20" i="111" s="1"/>
  <c r="X20" i="111" s="1"/>
  <c r="AG20" i="111" s="1"/>
  <c r="B7" i="118" l="1"/>
  <c r="B9" i="114" s="1"/>
  <c r="B8" i="116"/>
  <c r="B13" i="115"/>
  <c r="B8" i="114"/>
  <c r="B14" i="115" l="1"/>
  <c r="B8" i="118"/>
  <c r="B10" i="114" s="1"/>
  <c r="B9" i="116"/>
  <c r="B15" i="115" l="1"/>
  <c r="B9" i="118"/>
  <c r="B10" i="116"/>
  <c r="B10" i="118" l="1"/>
  <c r="B16" i="115"/>
  <c r="B11" i="116"/>
  <c r="B11" i="114"/>
  <c r="B11" i="118" l="1"/>
  <c r="B17" i="115"/>
  <c r="B12" i="116"/>
  <c r="B12" i="114"/>
  <c r="B12" i="118" l="1"/>
  <c r="B18" i="115"/>
  <c r="B13" i="116"/>
  <c r="B13" i="114"/>
  <c r="B13" i="118" l="1"/>
  <c r="B19" i="115"/>
  <c r="B14" i="116"/>
  <c r="B14" i="114"/>
  <c r="B14" i="118" l="1"/>
  <c r="B20" i="115"/>
  <c r="B15" i="116"/>
  <c r="B15" i="114"/>
  <c r="B15" i="118" l="1"/>
  <c r="B21" i="115"/>
  <c r="B16" i="116"/>
  <c r="B16" i="114"/>
  <c r="B16" i="118" l="1"/>
  <c r="B22" i="115"/>
  <c r="B17" i="116"/>
  <c r="B17" i="114"/>
  <c r="B17" i="118" l="1"/>
  <c r="B23" i="115"/>
  <c r="B18" i="116"/>
  <c r="B18" i="114"/>
  <c r="B18" i="118" l="1"/>
  <c r="B24" i="115"/>
  <c r="B19" i="116"/>
  <c r="B19" i="114"/>
  <c r="B19" i="118" l="1"/>
  <c r="B25" i="115"/>
  <c r="B20" i="116"/>
  <c r="B20" i="114"/>
  <c r="B20" i="118" l="1"/>
  <c r="B26" i="115"/>
  <c r="B21" i="116"/>
  <c r="B21" i="114"/>
  <c r="B21" i="118" l="1"/>
  <c r="B27" i="115"/>
  <c r="B22" i="116"/>
  <c r="B22" i="114"/>
  <c r="B22" i="118" l="1"/>
  <c r="B28" i="115"/>
  <c r="B23" i="116"/>
  <c r="B23" i="114"/>
  <c r="B23" i="118" l="1"/>
  <c r="B29" i="115"/>
  <c r="B24" i="116"/>
  <c r="B24" i="114"/>
  <c r="B24" i="118" l="1"/>
  <c r="B30" i="115"/>
  <c r="B25" i="116"/>
  <c r="B25" i="114"/>
  <c r="B25" i="118" l="1"/>
  <c r="B31" i="115"/>
  <c r="B26" i="116"/>
  <c r="B26" i="114"/>
  <c r="B26" i="118" l="1"/>
  <c r="B32" i="115"/>
  <c r="B27" i="116"/>
  <c r="B27" i="114"/>
  <c r="B27" i="118" l="1"/>
  <c r="B33" i="115"/>
  <c r="B28" i="116"/>
  <c r="B28" i="114"/>
  <c r="B28" i="118" l="1"/>
  <c r="B34" i="115"/>
  <c r="B29" i="116"/>
  <c r="B29" i="114"/>
  <c r="B29" i="118" l="1"/>
  <c r="B35" i="115"/>
  <c r="B30" i="116"/>
  <c r="B30" i="114"/>
  <c r="B30" i="118" l="1"/>
  <c r="B36" i="115"/>
  <c r="B31" i="116"/>
  <c r="B31" i="114"/>
  <c r="B31" i="118" l="1"/>
  <c r="B37" i="115"/>
  <c r="B32" i="116"/>
  <c r="B32" i="114"/>
  <c r="B32" i="118" l="1"/>
  <c r="B38" i="115"/>
  <c r="B33" i="116"/>
  <c r="B33" i="114"/>
  <c r="B33" i="118" l="1"/>
  <c r="B39" i="115"/>
  <c r="B34" i="116"/>
  <c r="B34" i="114"/>
  <c r="B34" i="118" l="1"/>
  <c r="B40" i="115"/>
  <c r="B35" i="116"/>
  <c r="B35" i="114"/>
  <c r="B35" i="118" l="1"/>
  <c r="B41" i="115"/>
  <c r="B36" i="116"/>
  <c r="B36" i="114"/>
  <c r="B36" i="118" l="1"/>
  <c r="B42" i="115"/>
  <c r="B37" i="116"/>
  <c r="B37" i="114"/>
  <c r="B37" i="118" l="1"/>
  <c r="B43" i="115"/>
  <c r="B38" i="116"/>
  <c r="B38" i="114"/>
  <c r="B38" i="118" l="1"/>
  <c r="B44" i="115"/>
  <c r="B39" i="116"/>
  <c r="B39" i="114"/>
  <c r="B39" i="118" l="1"/>
  <c r="B45" i="115"/>
  <c r="B40" i="116"/>
  <c r="B40" i="114"/>
  <c r="B40" i="118" l="1"/>
  <c r="B46" i="115"/>
  <c r="B41" i="116"/>
  <c r="B41" i="114"/>
  <c r="B47" i="115" l="1"/>
  <c r="B42" i="114"/>
  <c r="B41" i="118"/>
  <c r="B42" i="116"/>
  <c r="B48" i="115" l="1"/>
  <c r="B42" i="118"/>
  <c r="B43" i="116"/>
  <c r="B43" i="114"/>
  <c r="B49" i="115" l="1"/>
  <c r="B43" i="118"/>
  <c r="B44" i="116"/>
  <c r="B44" i="114"/>
  <c r="B50" i="115" l="1"/>
  <c r="B45" i="114"/>
  <c r="B45" i="116"/>
  <c r="B44" i="118"/>
  <c r="B51" i="115" l="1"/>
  <c r="B45" i="118"/>
  <c r="B46" i="116"/>
  <c r="B46" i="114"/>
  <c r="B52" i="115" l="1"/>
  <c r="B47" i="114"/>
  <c r="B46" i="118"/>
  <c r="B47" i="116"/>
  <c r="C10" i="73"/>
  <c r="B53" i="115" l="1"/>
  <c r="B47" i="118"/>
  <c r="B48" i="116"/>
  <c r="B48" i="114"/>
  <c r="A10" i="73"/>
  <c r="D9" i="73"/>
  <c r="K3" i="119"/>
  <c r="K1" i="119" s="1"/>
  <c r="J3" i="119"/>
  <c r="J1" i="119" s="1"/>
  <c r="I3" i="119"/>
  <c r="I1" i="119" s="1"/>
  <c r="H3" i="119"/>
  <c r="H1" i="119" s="1"/>
  <c r="G3" i="119"/>
  <c r="G1" i="119" s="1"/>
  <c r="F3" i="119"/>
  <c r="F1" i="119" s="1"/>
  <c r="E3" i="119"/>
  <c r="E1" i="119" s="1"/>
  <c r="D3" i="119"/>
  <c r="L7" i="114"/>
  <c r="K7" i="114"/>
  <c r="J7" i="114"/>
  <c r="A7" i="114" s="1"/>
  <c r="B54" i="115" l="1"/>
  <c r="B49" i="114"/>
  <c r="B48" i="118"/>
  <c r="B49" i="116"/>
  <c r="H10" i="73"/>
  <c r="D1" i="119"/>
  <c r="E10" i="73"/>
  <c r="F10" i="73"/>
  <c r="D10" i="73"/>
  <c r="B55" i="115" l="1"/>
  <c r="B50" i="114"/>
  <c r="B49" i="118"/>
  <c r="B50" i="116"/>
  <c r="B5" i="119"/>
  <c r="B56" i="115" l="1"/>
  <c r="B51" i="114"/>
  <c r="B50" i="118"/>
  <c r="B51" i="116"/>
  <c r="W20" i="52"/>
  <c r="B6" i="119"/>
  <c r="B7" i="119" s="1"/>
  <c r="B8" i="119" s="1"/>
  <c r="B9" i="119" s="1"/>
  <c r="M4" i="118"/>
  <c r="K4" i="118"/>
  <c r="J4" i="118"/>
  <c r="I4" i="118"/>
  <c r="N4" i="118"/>
  <c r="L4" i="118"/>
  <c r="H4" i="118"/>
  <c r="G4" i="118"/>
  <c r="C51" i="114" l="1"/>
  <c r="C7" i="114"/>
  <c r="C8" i="114"/>
  <c r="C9" i="114"/>
  <c r="C10" i="114"/>
  <c r="C11" i="114"/>
  <c r="C12" i="114"/>
  <c r="C13" i="114"/>
  <c r="C14" i="114"/>
  <c r="C15" i="114"/>
  <c r="C16" i="114"/>
  <c r="C17" i="114"/>
  <c r="C18" i="114"/>
  <c r="C19" i="114"/>
  <c r="C20" i="114"/>
  <c r="C21" i="114"/>
  <c r="C22" i="114"/>
  <c r="C23" i="114"/>
  <c r="C24" i="114"/>
  <c r="C25" i="114"/>
  <c r="C26" i="114"/>
  <c r="C27" i="114"/>
  <c r="C28" i="114"/>
  <c r="C29" i="114"/>
  <c r="C30" i="114"/>
  <c r="C31" i="114"/>
  <c r="C32" i="114"/>
  <c r="C33" i="114"/>
  <c r="C34" i="114"/>
  <c r="C35" i="114"/>
  <c r="C36" i="114"/>
  <c r="C37" i="114"/>
  <c r="C38" i="114"/>
  <c r="C39" i="114"/>
  <c r="C40" i="114"/>
  <c r="C41" i="114"/>
  <c r="C42" i="114"/>
  <c r="C43" i="114"/>
  <c r="C44" i="114"/>
  <c r="C45" i="114"/>
  <c r="C46" i="114"/>
  <c r="C47" i="114"/>
  <c r="C48" i="114"/>
  <c r="C49" i="114"/>
  <c r="C50" i="114"/>
  <c r="B57" i="115"/>
  <c r="B52" i="116"/>
  <c r="B52" i="114"/>
  <c r="C52" i="114" s="1"/>
  <c r="B51" i="118"/>
  <c r="E51" i="114"/>
  <c r="F51" i="114"/>
  <c r="H51" i="114"/>
  <c r="G51" i="114"/>
  <c r="D51" i="114"/>
  <c r="Y20" i="52"/>
  <c r="X20" i="52"/>
  <c r="W19" i="52"/>
  <c r="X19" i="52"/>
  <c r="B10" i="119"/>
  <c r="B11" i="119" s="1"/>
  <c r="B12" i="119" s="1"/>
  <c r="B13" i="119" s="1"/>
  <c r="B14" i="119" s="1"/>
  <c r="B15" i="119" s="1"/>
  <c r="B16" i="119" s="1"/>
  <c r="B17" i="119" s="1"/>
  <c r="B18" i="119" s="1"/>
  <c r="B19" i="119" s="1"/>
  <c r="B20" i="119" s="1"/>
  <c r="B21" i="119" s="1"/>
  <c r="B22" i="119" s="1"/>
  <c r="B23" i="119" s="1"/>
  <c r="B24" i="119" s="1"/>
  <c r="B25" i="119" s="1"/>
  <c r="B26" i="119" s="1"/>
  <c r="B27" i="119" s="1"/>
  <c r="B28" i="119" s="1"/>
  <c r="B29" i="119" s="1"/>
  <c r="B30" i="119" s="1"/>
  <c r="B31" i="119" s="1"/>
  <c r="B32" i="119" s="1"/>
  <c r="W21" i="52"/>
  <c r="AR51" i="114" l="1"/>
  <c r="B33" i="119"/>
  <c r="B34" i="119" s="1"/>
  <c r="F13" i="114"/>
  <c r="E13" i="114"/>
  <c r="G13" i="114"/>
  <c r="D13" i="114"/>
  <c r="H13" i="114"/>
  <c r="F44" i="114"/>
  <c r="G44" i="114"/>
  <c r="H44" i="114"/>
  <c r="D44" i="114"/>
  <c r="E44" i="114"/>
  <c r="D36" i="114"/>
  <c r="G36" i="114"/>
  <c r="F36" i="114"/>
  <c r="E36" i="114"/>
  <c r="H36" i="114"/>
  <c r="G28" i="114"/>
  <c r="E28" i="114"/>
  <c r="F28" i="114"/>
  <c r="H28" i="114"/>
  <c r="D28" i="114"/>
  <c r="D20" i="114"/>
  <c r="E20" i="114"/>
  <c r="G20" i="114"/>
  <c r="H20" i="114"/>
  <c r="F20" i="114"/>
  <c r="D12" i="114"/>
  <c r="H12" i="114"/>
  <c r="F12" i="114"/>
  <c r="E12" i="114"/>
  <c r="G12" i="114"/>
  <c r="G21" i="114"/>
  <c r="E21" i="114"/>
  <c r="H21" i="114"/>
  <c r="F21" i="114"/>
  <c r="D21" i="114"/>
  <c r="E43" i="114"/>
  <c r="F43" i="114"/>
  <c r="H43" i="114"/>
  <c r="G43" i="114"/>
  <c r="D43" i="114"/>
  <c r="G35" i="114"/>
  <c r="H35" i="114"/>
  <c r="D35" i="114"/>
  <c r="E35" i="114"/>
  <c r="F35" i="114"/>
  <c r="D27" i="114"/>
  <c r="H27" i="114"/>
  <c r="F27" i="114"/>
  <c r="E27" i="114"/>
  <c r="G27" i="114"/>
  <c r="E19" i="114"/>
  <c r="F19" i="114"/>
  <c r="H19" i="114"/>
  <c r="D19" i="114"/>
  <c r="G19" i="114"/>
  <c r="G11" i="114"/>
  <c r="H11" i="114"/>
  <c r="D11" i="114"/>
  <c r="F11" i="114"/>
  <c r="E11" i="114"/>
  <c r="D50" i="114"/>
  <c r="H50" i="114"/>
  <c r="G50" i="114"/>
  <c r="E50" i="114"/>
  <c r="F50" i="114"/>
  <c r="G42" i="114"/>
  <c r="H42" i="114"/>
  <c r="D42" i="114"/>
  <c r="F42" i="114"/>
  <c r="E42" i="114"/>
  <c r="H34" i="114"/>
  <c r="D34" i="114"/>
  <c r="E34" i="114"/>
  <c r="F34" i="114"/>
  <c r="G34" i="114"/>
  <c r="G26" i="114"/>
  <c r="E26" i="114"/>
  <c r="F26" i="114"/>
  <c r="H26" i="114"/>
  <c r="D26" i="114"/>
  <c r="G18" i="114"/>
  <c r="D18" i="114"/>
  <c r="E18" i="114"/>
  <c r="H18" i="114"/>
  <c r="F18" i="114"/>
  <c r="F10" i="114"/>
  <c r="H10" i="114"/>
  <c r="D10" i="114"/>
  <c r="E10" i="114"/>
  <c r="G10" i="114"/>
  <c r="G29" i="114"/>
  <c r="H29" i="114"/>
  <c r="E29" i="114"/>
  <c r="F29" i="114"/>
  <c r="D29" i="114"/>
  <c r="G49" i="114"/>
  <c r="H49" i="114"/>
  <c r="E49" i="114"/>
  <c r="D49" i="114"/>
  <c r="F49" i="114"/>
  <c r="D41" i="114"/>
  <c r="H41" i="114"/>
  <c r="G41" i="114"/>
  <c r="E41" i="114"/>
  <c r="F41" i="114"/>
  <c r="F33" i="114"/>
  <c r="G33" i="114"/>
  <c r="D33" i="114"/>
  <c r="E33" i="114"/>
  <c r="H33" i="114"/>
  <c r="D25" i="114"/>
  <c r="G25" i="114"/>
  <c r="E25" i="114"/>
  <c r="H25" i="114"/>
  <c r="F25" i="114"/>
  <c r="D17" i="114"/>
  <c r="H17" i="114"/>
  <c r="G17" i="114"/>
  <c r="F17" i="114"/>
  <c r="E17" i="114"/>
  <c r="E9" i="114"/>
  <c r="F9" i="114"/>
  <c r="H9" i="114"/>
  <c r="D9" i="114"/>
  <c r="G9" i="114"/>
  <c r="E45" i="114"/>
  <c r="D45" i="114"/>
  <c r="F45" i="114"/>
  <c r="H45" i="114"/>
  <c r="G45" i="114"/>
  <c r="G48" i="114"/>
  <c r="E48" i="114"/>
  <c r="F48" i="114"/>
  <c r="D48" i="114"/>
  <c r="H48" i="114"/>
  <c r="H40" i="114"/>
  <c r="E40" i="114"/>
  <c r="D40" i="114"/>
  <c r="G40" i="114"/>
  <c r="F40" i="114"/>
  <c r="F32" i="114"/>
  <c r="D32" i="114"/>
  <c r="E32" i="114"/>
  <c r="H32" i="114"/>
  <c r="G32" i="114"/>
  <c r="G24" i="114"/>
  <c r="H24" i="114"/>
  <c r="E24" i="114"/>
  <c r="D24" i="114"/>
  <c r="F24" i="114"/>
  <c r="G16" i="114"/>
  <c r="F16" i="114"/>
  <c r="E16" i="114"/>
  <c r="D16" i="114"/>
  <c r="H16" i="114"/>
  <c r="F8" i="114"/>
  <c r="D8" i="114"/>
  <c r="E8" i="114"/>
  <c r="H8" i="114"/>
  <c r="G8" i="114"/>
  <c r="F37" i="114"/>
  <c r="D37" i="114"/>
  <c r="G37" i="114"/>
  <c r="H37" i="114"/>
  <c r="E37" i="114"/>
  <c r="E47" i="114"/>
  <c r="G47" i="114"/>
  <c r="F47" i="114"/>
  <c r="H47" i="114"/>
  <c r="D47" i="114"/>
  <c r="E39" i="114"/>
  <c r="D39" i="114"/>
  <c r="H39" i="114"/>
  <c r="G39" i="114"/>
  <c r="F39" i="114"/>
  <c r="D31" i="114"/>
  <c r="H31" i="114"/>
  <c r="E31" i="114"/>
  <c r="G31" i="114"/>
  <c r="F31" i="114"/>
  <c r="E23" i="114"/>
  <c r="D23" i="114"/>
  <c r="H23" i="114"/>
  <c r="F23" i="114"/>
  <c r="G23" i="114"/>
  <c r="E15" i="114"/>
  <c r="H15" i="114"/>
  <c r="D15" i="114"/>
  <c r="G15" i="114"/>
  <c r="F15" i="114"/>
  <c r="D7" i="114"/>
  <c r="G7" i="114"/>
  <c r="F7" i="114"/>
  <c r="E7" i="114"/>
  <c r="H7" i="114"/>
  <c r="F46" i="114"/>
  <c r="G46" i="114"/>
  <c r="E46" i="114"/>
  <c r="D46" i="114"/>
  <c r="H46" i="114"/>
  <c r="G38" i="114"/>
  <c r="H38" i="114"/>
  <c r="D38" i="114"/>
  <c r="E38" i="114"/>
  <c r="F38" i="114"/>
  <c r="G30" i="114"/>
  <c r="D30" i="114"/>
  <c r="H30" i="114"/>
  <c r="E30" i="114"/>
  <c r="F30" i="114"/>
  <c r="E22" i="114"/>
  <c r="F22" i="114"/>
  <c r="H22" i="114"/>
  <c r="D22" i="114"/>
  <c r="G22" i="114"/>
  <c r="D14" i="114"/>
  <c r="G14" i="114"/>
  <c r="E14" i="114"/>
  <c r="F14" i="114"/>
  <c r="H14" i="114"/>
  <c r="B58" i="115"/>
  <c r="B53" i="114"/>
  <c r="C53" i="114" s="1"/>
  <c r="B52" i="118"/>
  <c r="B53" i="116"/>
  <c r="H52" i="114"/>
  <c r="D52" i="114"/>
  <c r="E52" i="114"/>
  <c r="F52" i="114"/>
  <c r="G52" i="114"/>
  <c r="Y19" i="52"/>
  <c r="Y21" i="52"/>
  <c r="X21" i="52"/>
  <c r="W25" i="52"/>
  <c r="W30" i="52"/>
  <c r="X25" i="52"/>
  <c r="W24" i="52"/>
  <c r="W23" i="52"/>
  <c r="W26" i="52"/>
  <c r="X24" i="52"/>
  <c r="W22" i="52"/>
  <c r="X22" i="52"/>
  <c r="W27" i="52"/>
  <c r="W28" i="52"/>
  <c r="X27" i="52"/>
  <c r="W29" i="52"/>
  <c r="X30" i="52"/>
  <c r="X29" i="52"/>
  <c r="X28" i="52"/>
  <c r="X26" i="52"/>
  <c r="X23" i="52"/>
  <c r="AR22" i="114" l="1"/>
  <c r="AR23" i="114"/>
  <c r="AR32" i="114"/>
  <c r="AR48" i="114"/>
  <c r="AR19" i="114"/>
  <c r="AR27" i="114"/>
  <c r="AR30" i="114"/>
  <c r="AR46" i="114"/>
  <c r="AR7" i="114"/>
  <c r="AR45" i="114"/>
  <c r="AR25" i="114"/>
  <c r="AR29" i="114"/>
  <c r="AR39" i="114"/>
  <c r="AR9" i="114"/>
  <c r="AR38" i="114"/>
  <c r="AR49" i="114"/>
  <c r="AR35" i="114"/>
  <c r="AR21" i="114"/>
  <c r="AR36" i="114"/>
  <c r="AR33" i="114"/>
  <c r="AR13" i="114"/>
  <c r="AR52" i="114"/>
  <c r="AR47" i="114"/>
  <c r="AR37" i="114"/>
  <c r="AR16" i="114"/>
  <c r="AR40" i="114"/>
  <c r="AR18" i="114"/>
  <c r="AR11" i="114"/>
  <c r="AR12" i="114"/>
  <c r="AR15" i="114"/>
  <c r="AR17" i="114"/>
  <c r="AR42" i="114"/>
  <c r="AR28" i="114"/>
  <c r="AR44" i="114"/>
  <c r="AR8" i="114"/>
  <c r="AR24" i="114"/>
  <c r="AR41" i="114"/>
  <c r="AR50" i="114"/>
  <c r="AR20" i="114"/>
  <c r="AR14" i="114"/>
  <c r="AR31" i="114"/>
  <c r="AR10" i="114"/>
  <c r="AR26" i="114"/>
  <c r="AR34" i="114"/>
  <c r="AR43" i="114"/>
  <c r="B35" i="119"/>
  <c r="B36" i="119" s="1"/>
  <c r="B37" i="119" s="1"/>
  <c r="B38" i="119" s="1"/>
  <c r="B39" i="119" s="1"/>
  <c r="B40" i="119" s="1"/>
  <c r="B41" i="119" s="1"/>
  <c r="B42" i="119" s="1"/>
  <c r="B43" i="119" s="1"/>
  <c r="B44" i="119" s="1"/>
  <c r="B45" i="119" s="1"/>
  <c r="B46" i="119" s="1"/>
  <c r="B47" i="119" s="1"/>
  <c r="B48" i="119" s="1"/>
  <c r="B49" i="119" s="1"/>
  <c r="B50" i="119" s="1"/>
  <c r="B51" i="119" s="1"/>
  <c r="B52" i="119" s="1"/>
  <c r="B53" i="119" s="1"/>
  <c r="B54" i="119" s="1"/>
  <c r="B55" i="119" s="1"/>
  <c r="B56" i="119" s="1"/>
  <c r="B57" i="119" s="1"/>
  <c r="B58" i="119" s="1"/>
  <c r="B59" i="119" s="1"/>
  <c r="B60" i="119" s="1"/>
  <c r="B61" i="119" s="1"/>
  <c r="B62" i="119" s="1"/>
  <c r="B63" i="119" s="1"/>
  <c r="B64" i="119" s="1"/>
  <c r="B65" i="119" s="1"/>
  <c r="B66" i="119" s="1"/>
  <c r="B67" i="119" s="1"/>
  <c r="B68" i="119" s="1"/>
  <c r="B69" i="119" s="1"/>
  <c r="B70" i="119" s="1"/>
  <c r="B71" i="119" s="1"/>
  <c r="B72" i="119" s="1"/>
  <c r="B73" i="119" s="1"/>
  <c r="B74" i="119" s="1"/>
  <c r="B75" i="119" s="1"/>
  <c r="B76" i="119" s="1"/>
  <c r="B77" i="119" s="1"/>
  <c r="B78" i="119" s="1"/>
  <c r="B79" i="119" s="1"/>
  <c r="B80" i="119" s="1"/>
  <c r="B81" i="119" s="1"/>
  <c r="B82" i="119" s="1"/>
  <c r="B83" i="119" s="1"/>
  <c r="B84" i="119" s="1"/>
  <c r="B85" i="119" s="1"/>
  <c r="B86" i="119" s="1"/>
  <c r="B87" i="119" s="1"/>
  <c r="B88" i="119" s="1"/>
  <c r="B89" i="119" s="1"/>
  <c r="B90" i="119" s="1"/>
  <c r="B91" i="119" s="1"/>
  <c r="B92" i="119" s="1"/>
  <c r="B93" i="119" s="1"/>
  <c r="B94" i="119" s="1"/>
  <c r="B95" i="119" s="1"/>
  <c r="B96" i="119" s="1"/>
  <c r="B97" i="119" s="1"/>
  <c r="B98" i="119" s="1"/>
  <c r="B99" i="119" s="1"/>
  <c r="B100" i="119" s="1"/>
  <c r="B101" i="119" s="1"/>
  <c r="B102" i="119" s="1"/>
  <c r="B103" i="119" s="1"/>
  <c r="B59" i="115"/>
  <c r="B53" i="118"/>
  <c r="B54" i="116"/>
  <c r="B54" i="114"/>
  <c r="C54" i="114" s="1"/>
  <c r="D53" i="114"/>
  <c r="H53" i="114"/>
  <c r="E53" i="114"/>
  <c r="G53" i="114"/>
  <c r="F53" i="114"/>
  <c r="Y25" i="52"/>
  <c r="Y24" i="52"/>
  <c r="Y28" i="52"/>
  <c r="Y27" i="52"/>
  <c r="Y30" i="52"/>
  <c r="Y22" i="52"/>
  <c r="Y26" i="52"/>
  <c r="Y29" i="52"/>
  <c r="Y23" i="52"/>
  <c r="G30" i="116"/>
  <c r="G31" i="116"/>
  <c r="G32" i="116"/>
  <c r="G33" i="116"/>
  <c r="G35" i="115"/>
  <c r="G36" i="115"/>
  <c r="G37" i="115"/>
  <c r="G38" i="115"/>
  <c r="F35" i="115"/>
  <c r="F36" i="115"/>
  <c r="F37" i="115"/>
  <c r="F38" i="115"/>
  <c r="AR53" i="114" l="1"/>
  <c r="E54" i="114"/>
  <c r="F54" i="114"/>
  <c r="G54" i="114"/>
  <c r="H54" i="114"/>
  <c r="D54" i="114"/>
  <c r="B60" i="115"/>
  <c r="B55" i="114"/>
  <c r="C55" i="114" s="1"/>
  <c r="B54" i="118"/>
  <c r="B55" i="116"/>
  <c r="D3" i="114"/>
  <c r="AR54" i="114" l="1"/>
  <c r="B61" i="115"/>
  <c r="B56" i="116"/>
  <c r="B56" i="114"/>
  <c r="C56" i="114" s="1"/>
  <c r="B55" i="118"/>
  <c r="B57" i="116" s="1"/>
  <c r="E55" i="114"/>
  <c r="F55" i="114"/>
  <c r="H55" i="114"/>
  <c r="G55" i="114"/>
  <c r="D55" i="114"/>
  <c r="AR55" i="114" l="1"/>
  <c r="B56" i="118"/>
  <c r="B58" i="116" s="1"/>
  <c r="B57" i="114"/>
  <c r="C57" i="114" s="1"/>
  <c r="B62" i="115"/>
  <c r="E56" i="114"/>
  <c r="D56" i="114"/>
  <c r="F56" i="114"/>
  <c r="G56" i="114"/>
  <c r="H56" i="114"/>
  <c r="AR56" i="114" l="1"/>
  <c r="G57" i="114"/>
  <c r="F57" i="114"/>
  <c r="E57" i="114"/>
  <c r="D57" i="114"/>
  <c r="H57" i="114"/>
  <c r="B58" i="114"/>
  <c r="C58" i="114" s="1"/>
  <c r="B63" i="115"/>
  <c r="B57" i="118"/>
  <c r="B59" i="116" s="1"/>
  <c r="AR57" i="114" l="1"/>
  <c r="G58" i="114"/>
  <c r="E58" i="114"/>
  <c r="D58" i="114"/>
  <c r="F58" i="114"/>
  <c r="H58" i="114"/>
  <c r="B59" i="114"/>
  <c r="C59" i="114" s="1"/>
  <c r="B64" i="115"/>
  <c r="B58" i="118"/>
  <c r="B60" i="116" s="1"/>
  <c r="AR58" i="114" l="1"/>
  <c r="D59" i="114"/>
  <c r="G59" i="114"/>
  <c r="F59" i="114"/>
  <c r="E59" i="114"/>
  <c r="H59" i="114"/>
  <c r="B59" i="118"/>
  <c r="B61" i="116" s="1"/>
  <c r="B65" i="115"/>
  <c r="B60" i="114"/>
  <c r="C60" i="114" s="1"/>
  <c r="AR59" i="114" l="1"/>
  <c r="E60" i="114"/>
  <c r="F60" i="114"/>
  <c r="G60" i="114"/>
  <c r="H60" i="114"/>
  <c r="D60" i="114"/>
  <c r="N62" i="115"/>
  <c r="T62" i="115"/>
  <c r="B60" i="118"/>
  <c r="B62" i="116" s="1"/>
  <c r="B61" i="114"/>
  <c r="C61" i="114" s="1"/>
  <c r="B66" i="115"/>
  <c r="G73" i="93" a="1"/>
  <c r="G73" i="93" s="1"/>
  <c r="G72" i="93" a="1"/>
  <c r="G72" i="93" s="1"/>
  <c r="G71" i="93" a="1"/>
  <c r="G71" i="93" s="1"/>
  <c r="G70" i="93" a="1"/>
  <c r="G70" i="93" s="1"/>
  <c r="G69" i="93" a="1"/>
  <c r="G69" i="93" s="1"/>
  <c r="G68" i="93" a="1"/>
  <c r="G68" i="93" s="1"/>
  <c r="G67" i="93" a="1"/>
  <c r="G67" i="93" s="1"/>
  <c r="G66" i="93" a="1"/>
  <c r="G66" i="93" s="1"/>
  <c r="G65" i="93" a="1"/>
  <c r="G65" i="93" s="1"/>
  <c r="G64" i="93" a="1"/>
  <c r="G64" i="93" s="1"/>
  <c r="G63" i="93" a="1"/>
  <c r="G63" i="93" s="1"/>
  <c r="G62" i="93" a="1"/>
  <c r="G62" i="93" s="1"/>
  <c r="G61" i="93" a="1"/>
  <c r="G61" i="93" s="1"/>
  <c r="G60" i="93" a="1"/>
  <c r="G60" i="93" s="1"/>
  <c r="G59" i="93" a="1"/>
  <c r="G59" i="93" s="1"/>
  <c r="G58" i="93" a="1"/>
  <c r="G58" i="93" s="1"/>
  <c r="G57" i="93" a="1"/>
  <c r="G57" i="93" s="1"/>
  <c r="G56" i="93" a="1"/>
  <c r="G56" i="93" s="1"/>
  <c r="G55" i="93" a="1"/>
  <c r="G55" i="93" s="1"/>
  <c r="G54" i="93" a="1"/>
  <c r="G54" i="93" s="1"/>
  <c r="G53" i="93" a="1"/>
  <c r="G53" i="93" s="1"/>
  <c r="G52" i="93" a="1"/>
  <c r="G52" i="93" s="1"/>
  <c r="G51" i="93" a="1"/>
  <c r="G51" i="93" s="1"/>
  <c r="G50" i="93" a="1"/>
  <c r="G50" i="93" s="1"/>
  <c r="G49" i="93" a="1"/>
  <c r="G49" i="93" s="1"/>
  <c r="G48" i="93" a="1"/>
  <c r="G48" i="93" s="1"/>
  <c r="H39" i="93" a="1"/>
  <c r="H39" i="93" s="1"/>
  <c r="H38" i="93" a="1"/>
  <c r="H38" i="93" s="1"/>
  <c r="H37" i="93" a="1"/>
  <c r="H37" i="93" s="1"/>
  <c r="H36" i="93" a="1"/>
  <c r="H36" i="93" s="1"/>
  <c r="H35" i="93" a="1"/>
  <c r="H35" i="93" s="1"/>
  <c r="H34" i="93" a="1"/>
  <c r="H34" i="93" s="1"/>
  <c r="H33" i="93" a="1"/>
  <c r="H33" i="93" s="1"/>
  <c r="H32" i="93" a="1"/>
  <c r="H32" i="93" s="1"/>
  <c r="H31" i="93" a="1"/>
  <c r="H31" i="93" s="1"/>
  <c r="H30" i="93" a="1"/>
  <c r="H30" i="93" s="1"/>
  <c r="H29" i="93" a="1"/>
  <c r="H29" i="93" s="1"/>
  <c r="H28" i="93" a="1"/>
  <c r="H28" i="93" s="1"/>
  <c r="H27" i="93" a="1"/>
  <c r="H27" i="93" s="1"/>
  <c r="H26" i="93" a="1"/>
  <c r="H26" i="93" s="1"/>
  <c r="H25" i="93" a="1"/>
  <c r="H25" i="93" s="1"/>
  <c r="H24" i="93" a="1"/>
  <c r="H24" i="93" s="1"/>
  <c r="H23" i="93" a="1"/>
  <c r="H23" i="93" s="1"/>
  <c r="H22" i="93" a="1"/>
  <c r="H22" i="93" s="1"/>
  <c r="H21" i="93" a="1"/>
  <c r="H21" i="93" s="1"/>
  <c r="H20" i="93" a="1"/>
  <c r="H20" i="93" s="1"/>
  <c r="H19" i="93" a="1"/>
  <c r="H19" i="93" s="1"/>
  <c r="H18" i="93" a="1"/>
  <c r="H18" i="93" s="1"/>
  <c r="G21" i="93" a="1"/>
  <c r="G21" i="93" s="1"/>
  <c r="G20" i="93" a="1"/>
  <c r="G20" i="93" s="1"/>
  <c r="G18" i="93" a="1"/>
  <c r="G18" i="93" s="1"/>
  <c r="F25" i="93" a="1"/>
  <c r="F25" i="93" s="1"/>
  <c r="F21" i="93" a="1"/>
  <c r="F21" i="93" s="1"/>
  <c r="F18" i="93" a="1"/>
  <c r="F18" i="93" s="1"/>
  <c r="I20" i="93" a="1"/>
  <c r="I20" i="93" s="1"/>
  <c r="F73" i="93" a="1"/>
  <c r="F73" i="93" s="1"/>
  <c r="F72" i="93" a="1"/>
  <c r="F72" i="93" s="1"/>
  <c r="F71" i="93" a="1"/>
  <c r="F71" i="93" s="1"/>
  <c r="F70" i="93" a="1"/>
  <c r="F70" i="93" s="1"/>
  <c r="F69" i="93" a="1"/>
  <c r="F69" i="93" s="1"/>
  <c r="F68" i="93" a="1"/>
  <c r="F68" i="93" s="1"/>
  <c r="F67" i="93" a="1"/>
  <c r="F67" i="93" s="1"/>
  <c r="F66" i="93" a="1"/>
  <c r="F66" i="93" s="1"/>
  <c r="F65" i="93" a="1"/>
  <c r="F65" i="93" s="1"/>
  <c r="F64" i="93" a="1"/>
  <c r="F64" i="93" s="1"/>
  <c r="F63" i="93" a="1"/>
  <c r="F63" i="93" s="1"/>
  <c r="F62" i="93" a="1"/>
  <c r="F62" i="93" s="1"/>
  <c r="F61" i="93" a="1"/>
  <c r="F61" i="93" s="1"/>
  <c r="F60" i="93" a="1"/>
  <c r="F60" i="93" s="1"/>
  <c r="F59" i="93" a="1"/>
  <c r="F59" i="93" s="1"/>
  <c r="F58" i="93" a="1"/>
  <c r="F58" i="93" s="1"/>
  <c r="F57" i="93" a="1"/>
  <c r="F57" i="93" s="1"/>
  <c r="F56" i="93" a="1"/>
  <c r="F56" i="93" s="1"/>
  <c r="F55" i="93" a="1"/>
  <c r="F55" i="93" s="1"/>
  <c r="F54" i="93" a="1"/>
  <c r="F54" i="93" s="1"/>
  <c r="F53" i="93" a="1"/>
  <c r="F53" i="93" s="1"/>
  <c r="F52" i="93" a="1"/>
  <c r="F52" i="93" s="1"/>
  <c r="F51" i="93" a="1"/>
  <c r="F51" i="93" s="1"/>
  <c r="F50" i="93" a="1"/>
  <c r="F50" i="93" s="1"/>
  <c r="F49" i="93" a="1"/>
  <c r="F49" i="93" s="1"/>
  <c r="F48" i="93" a="1"/>
  <c r="F48" i="93" s="1"/>
  <c r="G39" i="93" a="1"/>
  <c r="G39" i="93" s="1"/>
  <c r="G38" i="93" a="1"/>
  <c r="G38" i="93" s="1"/>
  <c r="G37" i="93" a="1"/>
  <c r="G37" i="93" s="1"/>
  <c r="G36" i="93" a="1"/>
  <c r="G36" i="93" s="1"/>
  <c r="G35" i="93" a="1"/>
  <c r="G35" i="93" s="1"/>
  <c r="G34" i="93" a="1"/>
  <c r="G34" i="93" s="1"/>
  <c r="G33" i="93" a="1"/>
  <c r="G33" i="93" s="1"/>
  <c r="G32" i="93" a="1"/>
  <c r="G32" i="93" s="1"/>
  <c r="G31" i="93" a="1"/>
  <c r="G31" i="93" s="1"/>
  <c r="G30" i="93" a="1"/>
  <c r="G30" i="93" s="1"/>
  <c r="G29" i="93" a="1"/>
  <c r="G29" i="93" s="1"/>
  <c r="G28" i="93" a="1"/>
  <c r="G28" i="93" s="1"/>
  <c r="G27" i="93" a="1"/>
  <c r="G27" i="93" s="1"/>
  <c r="G26" i="93" a="1"/>
  <c r="G26" i="93" s="1"/>
  <c r="G25" i="93" a="1"/>
  <c r="G25" i="93" s="1"/>
  <c r="G24" i="93" a="1"/>
  <c r="G24" i="93" s="1"/>
  <c r="G23" i="93" a="1"/>
  <c r="G23" i="93" s="1"/>
  <c r="G22" i="93" a="1"/>
  <c r="G22" i="93" s="1"/>
  <c r="G19" i="93" a="1"/>
  <c r="G19" i="93" s="1"/>
  <c r="F24" i="93" a="1"/>
  <c r="F24" i="93" s="1"/>
  <c r="F22" i="93" a="1"/>
  <c r="F22" i="93" s="1"/>
  <c r="F19" i="93" a="1"/>
  <c r="F19" i="93" s="1"/>
  <c r="I19" i="93" a="1"/>
  <c r="I19" i="93" s="1"/>
  <c r="M73" i="93" a="1"/>
  <c r="M73" i="93" s="1"/>
  <c r="M72" i="93" a="1"/>
  <c r="M72" i="93" s="1"/>
  <c r="M71" i="93" a="1"/>
  <c r="M71" i="93" s="1"/>
  <c r="M70" i="93" a="1"/>
  <c r="M70" i="93" s="1"/>
  <c r="M69" i="93" a="1"/>
  <c r="M69" i="93" s="1"/>
  <c r="M68" i="93" a="1"/>
  <c r="M68" i="93" s="1"/>
  <c r="M67" i="93" a="1"/>
  <c r="M67" i="93" s="1"/>
  <c r="M66" i="93" a="1"/>
  <c r="M66" i="93" s="1"/>
  <c r="M65" i="93" a="1"/>
  <c r="M65" i="93" s="1"/>
  <c r="M64" i="93" a="1"/>
  <c r="M64" i="93" s="1"/>
  <c r="M63" i="93" a="1"/>
  <c r="M63" i="93" s="1"/>
  <c r="M62" i="93" a="1"/>
  <c r="M62" i="93" s="1"/>
  <c r="M61" i="93" a="1"/>
  <c r="M61" i="93" s="1"/>
  <c r="M60" i="93" a="1"/>
  <c r="M60" i="93" s="1"/>
  <c r="M59" i="93" a="1"/>
  <c r="M59" i="93" s="1"/>
  <c r="M58" i="93" a="1"/>
  <c r="M58" i="93" s="1"/>
  <c r="M57" i="93" a="1"/>
  <c r="M57" i="93" s="1"/>
  <c r="M56" i="93" a="1"/>
  <c r="M56" i="93" s="1"/>
  <c r="M55" i="93" a="1"/>
  <c r="M55" i="93" s="1"/>
  <c r="M54" i="93" a="1"/>
  <c r="M54" i="93" s="1"/>
  <c r="M53" i="93" a="1"/>
  <c r="M53" i="93" s="1"/>
  <c r="M52" i="93" a="1"/>
  <c r="M52" i="93" s="1"/>
  <c r="M51" i="93" a="1"/>
  <c r="M51" i="93" s="1"/>
  <c r="M50" i="93" a="1"/>
  <c r="M50" i="93" s="1"/>
  <c r="M49" i="93" a="1"/>
  <c r="M49" i="93" s="1"/>
  <c r="M48" i="93" a="1"/>
  <c r="M48" i="93" s="1"/>
  <c r="F39" i="93" a="1"/>
  <c r="F39" i="93" s="1"/>
  <c r="F38" i="93" a="1"/>
  <c r="F38" i="93" s="1"/>
  <c r="F37" i="93" a="1"/>
  <c r="F37" i="93" s="1"/>
  <c r="F36" i="93" a="1"/>
  <c r="F36" i="93" s="1"/>
  <c r="F35" i="93" a="1"/>
  <c r="F35" i="93" s="1"/>
  <c r="F34" i="93" a="1"/>
  <c r="F34" i="93" s="1"/>
  <c r="F33" i="93" a="1"/>
  <c r="F33" i="93" s="1"/>
  <c r="F32" i="93" a="1"/>
  <c r="F32" i="93" s="1"/>
  <c r="F31" i="93" a="1"/>
  <c r="F31" i="93" s="1"/>
  <c r="F30" i="93" a="1"/>
  <c r="F30" i="93" s="1"/>
  <c r="F29" i="93" a="1"/>
  <c r="F29" i="93" s="1"/>
  <c r="F28" i="93" a="1"/>
  <c r="F28" i="93" s="1"/>
  <c r="F27" i="93" a="1"/>
  <c r="F27" i="93" s="1"/>
  <c r="F26" i="93" a="1"/>
  <c r="F26" i="93" s="1"/>
  <c r="F23" i="93" a="1"/>
  <c r="F23" i="93" s="1"/>
  <c r="F20" i="93" a="1"/>
  <c r="F20" i="93" s="1"/>
  <c r="L73" i="93" a="1"/>
  <c r="L73" i="93" s="1"/>
  <c r="L72" i="93" a="1"/>
  <c r="L72" i="93" s="1"/>
  <c r="L71" i="93" a="1"/>
  <c r="L71" i="93" s="1"/>
  <c r="L70" i="93" a="1"/>
  <c r="L70" i="93" s="1"/>
  <c r="L69" i="93" a="1"/>
  <c r="L69" i="93" s="1"/>
  <c r="L68" i="93" a="1"/>
  <c r="L68" i="93" s="1"/>
  <c r="L67" i="93" a="1"/>
  <c r="L67" i="93" s="1"/>
  <c r="L66" i="93" a="1"/>
  <c r="L66" i="93" s="1"/>
  <c r="L65" i="93" a="1"/>
  <c r="L65" i="93" s="1"/>
  <c r="L64" i="93" a="1"/>
  <c r="L64" i="93" s="1"/>
  <c r="L63" i="93" a="1"/>
  <c r="L63" i="93" s="1"/>
  <c r="L62" i="93" a="1"/>
  <c r="L62" i="93" s="1"/>
  <c r="L61" i="93" a="1"/>
  <c r="L61" i="93" s="1"/>
  <c r="L60" i="93" a="1"/>
  <c r="L60" i="93" s="1"/>
  <c r="L59" i="93" a="1"/>
  <c r="L59" i="93" s="1"/>
  <c r="L58" i="93" a="1"/>
  <c r="L58" i="93" s="1"/>
  <c r="L57" i="93" a="1"/>
  <c r="L57" i="93" s="1"/>
  <c r="L56" i="93" a="1"/>
  <c r="L56" i="93" s="1"/>
  <c r="L55" i="93" a="1"/>
  <c r="L55" i="93" s="1"/>
  <c r="L54" i="93" a="1"/>
  <c r="L54" i="93" s="1"/>
  <c r="L53" i="93" a="1"/>
  <c r="L53" i="93" s="1"/>
  <c r="L52" i="93" a="1"/>
  <c r="L52" i="93" s="1"/>
  <c r="L51" i="93" a="1"/>
  <c r="L51" i="93" s="1"/>
  <c r="L50" i="93" a="1"/>
  <c r="L50" i="93" s="1"/>
  <c r="L49" i="93" a="1"/>
  <c r="L49" i="93" s="1"/>
  <c r="L48" i="93" a="1"/>
  <c r="L48" i="93" s="1"/>
  <c r="M39" i="93" a="1"/>
  <c r="M39" i="93" s="1"/>
  <c r="M38" i="93" a="1"/>
  <c r="M38" i="93" s="1"/>
  <c r="M37" i="93" a="1"/>
  <c r="M37" i="93" s="1"/>
  <c r="M36" i="93" a="1"/>
  <c r="M36" i="93" s="1"/>
  <c r="M35" i="93" a="1"/>
  <c r="M35" i="93" s="1"/>
  <c r="M34" i="93" a="1"/>
  <c r="M34" i="93" s="1"/>
  <c r="M33" i="93" a="1"/>
  <c r="M33" i="93" s="1"/>
  <c r="M32" i="93" a="1"/>
  <c r="M32" i="93" s="1"/>
  <c r="M31" i="93" a="1"/>
  <c r="M31" i="93" s="1"/>
  <c r="M30" i="93" a="1"/>
  <c r="M30" i="93" s="1"/>
  <c r="M29" i="93" a="1"/>
  <c r="M29" i="93" s="1"/>
  <c r="M28" i="93" a="1"/>
  <c r="M28" i="93" s="1"/>
  <c r="M27" i="93" a="1"/>
  <c r="M27" i="93" s="1"/>
  <c r="M26" i="93" a="1"/>
  <c r="M26" i="93" s="1"/>
  <c r="M25" i="93" a="1"/>
  <c r="M25" i="93" s="1"/>
  <c r="M24" i="93" a="1"/>
  <c r="M24" i="93" s="1"/>
  <c r="M23" i="93" a="1"/>
  <c r="M23" i="93" s="1"/>
  <c r="M22" i="93" a="1"/>
  <c r="M22" i="93" s="1"/>
  <c r="M21" i="93" a="1"/>
  <c r="M21" i="93" s="1"/>
  <c r="M20" i="93" a="1"/>
  <c r="M20" i="93" s="1"/>
  <c r="M19" i="93" a="1"/>
  <c r="M19" i="93" s="1"/>
  <c r="M18" i="93" a="1"/>
  <c r="M18" i="93" s="1"/>
  <c r="K19" i="93" a="1"/>
  <c r="K19" i="93" s="1"/>
  <c r="J24" i="93" a="1"/>
  <c r="J24" i="93" s="1"/>
  <c r="J19" i="93" a="1"/>
  <c r="J19" i="93" s="1"/>
  <c r="K73" i="93" a="1"/>
  <c r="K73" i="93" s="1"/>
  <c r="K72" i="93" a="1"/>
  <c r="K72" i="93" s="1"/>
  <c r="K71" i="93" a="1"/>
  <c r="K71" i="93" s="1"/>
  <c r="K70" i="93" a="1"/>
  <c r="K70" i="93" s="1"/>
  <c r="K69" i="93" a="1"/>
  <c r="K69" i="93" s="1"/>
  <c r="K68" i="93" a="1"/>
  <c r="K68" i="93" s="1"/>
  <c r="K67" i="93" a="1"/>
  <c r="K67" i="93" s="1"/>
  <c r="K66" i="93" a="1"/>
  <c r="K66" i="93" s="1"/>
  <c r="K65" i="93" a="1"/>
  <c r="K65" i="93" s="1"/>
  <c r="K64" i="93" a="1"/>
  <c r="K64" i="93" s="1"/>
  <c r="K63" i="93" a="1"/>
  <c r="K63" i="93" s="1"/>
  <c r="K62" i="93" a="1"/>
  <c r="K62" i="93" s="1"/>
  <c r="K61" i="93" a="1"/>
  <c r="K61" i="93" s="1"/>
  <c r="K60" i="93" a="1"/>
  <c r="K60" i="93" s="1"/>
  <c r="K59" i="93" a="1"/>
  <c r="K59" i="93" s="1"/>
  <c r="K58" i="93" a="1"/>
  <c r="K58" i="93" s="1"/>
  <c r="K57" i="93" a="1"/>
  <c r="K57" i="93" s="1"/>
  <c r="K56" i="93" a="1"/>
  <c r="K56" i="93" s="1"/>
  <c r="K55" i="93" a="1"/>
  <c r="K55" i="93" s="1"/>
  <c r="K54" i="93" a="1"/>
  <c r="K54" i="93" s="1"/>
  <c r="K53" i="93" a="1"/>
  <c r="K53" i="93" s="1"/>
  <c r="K52" i="93" a="1"/>
  <c r="K52" i="93" s="1"/>
  <c r="K51" i="93" a="1"/>
  <c r="K51" i="93" s="1"/>
  <c r="K50" i="93" a="1"/>
  <c r="K50" i="93" s="1"/>
  <c r="K49" i="93" a="1"/>
  <c r="K49" i="93" s="1"/>
  <c r="K48" i="93" a="1"/>
  <c r="K48" i="93" s="1"/>
  <c r="L39" i="93" a="1"/>
  <c r="L39" i="93" s="1"/>
  <c r="L38" i="93" a="1"/>
  <c r="L38" i="93" s="1"/>
  <c r="L37" i="93" a="1"/>
  <c r="L37" i="93" s="1"/>
  <c r="L36" i="93" a="1"/>
  <c r="L36" i="93" s="1"/>
  <c r="L35" i="93" a="1"/>
  <c r="L35" i="93" s="1"/>
  <c r="L34" i="93" a="1"/>
  <c r="L34" i="93" s="1"/>
  <c r="L33" i="93" a="1"/>
  <c r="L33" i="93" s="1"/>
  <c r="L32" i="93" a="1"/>
  <c r="L32" i="93" s="1"/>
  <c r="L31" i="93" a="1"/>
  <c r="L31" i="93" s="1"/>
  <c r="L30" i="93" a="1"/>
  <c r="L30" i="93" s="1"/>
  <c r="L29" i="93" a="1"/>
  <c r="L29" i="93" s="1"/>
  <c r="L28" i="93" a="1"/>
  <c r="L28" i="93" s="1"/>
  <c r="L27" i="93" a="1"/>
  <c r="L27" i="93" s="1"/>
  <c r="L26" i="93" a="1"/>
  <c r="L26" i="93" s="1"/>
  <c r="L25" i="93" a="1"/>
  <c r="L25" i="93" s="1"/>
  <c r="L24" i="93" a="1"/>
  <c r="L24" i="93" s="1"/>
  <c r="L23" i="93" a="1"/>
  <c r="L23" i="93" s="1"/>
  <c r="L22" i="93" a="1"/>
  <c r="L22" i="93" s="1"/>
  <c r="L21" i="93" a="1"/>
  <c r="L21" i="93" s="1"/>
  <c r="L20" i="93" a="1"/>
  <c r="L20" i="93" s="1"/>
  <c r="L19" i="93" a="1"/>
  <c r="L19" i="93" s="1"/>
  <c r="L18" i="93" a="1"/>
  <c r="L18" i="93" s="1"/>
  <c r="K24" i="93" a="1"/>
  <c r="K24" i="93" s="1"/>
  <c r="K21" i="93" a="1"/>
  <c r="K21" i="93" s="1"/>
  <c r="K18" i="93" a="1"/>
  <c r="K18" i="93" s="1"/>
  <c r="J23" i="93" a="1"/>
  <c r="J23" i="93" s="1"/>
  <c r="J21" i="93" a="1"/>
  <c r="J21" i="93" s="1"/>
  <c r="J18" i="93" a="1"/>
  <c r="J18" i="93" s="1"/>
  <c r="J73" i="93" a="1"/>
  <c r="J73" i="93" s="1"/>
  <c r="J72" i="93" a="1"/>
  <c r="J72" i="93" s="1"/>
  <c r="J71" i="93" a="1"/>
  <c r="J71" i="93" s="1"/>
  <c r="J70" i="93" a="1"/>
  <c r="J70" i="93" s="1"/>
  <c r="J69" i="93" a="1"/>
  <c r="J69" i="93" s="1"/>
  <c r="J68" i="93" a="1"/>
  <c r="J68" i="93" s="1"/>
  <c r="J67" i="93" a="1"/>
  <c r="J67" i="93" s="1"/>
  <c r="J66" i="93" a="1"/>
  <c r="J66" i="93" s="1"/>
  <c r="J65" i="93" a="1"/>
  <c r="J65" i="93" s="1"/>
  <c r="J64" i="93" a="1"/>
  <c r="J64" i="93" s="1"/>
  <c r="J63" i="93" a="1"/>
  <c r="J63" i="93" s="1"/>
  <c r="J62" i="93" a="1"/>
  <c r="J62" i="93" s="1"/>
  <c r="J61" i="93" a="1"/>
  <c r="J61" i="93" s="1"/>
  <c r="J60" i="93" a="1"/>
  <c r="J60" i="93" s="1"/>
  <c r="J59" i="93" a="1"/>
  <c r="J59" i="93" s="1"/>
  <c r="J58" i="93" a="1"/>
  <c r="J58" i="93" s="1"/>
  <c r="J57" i="93" a="1"/>
  <c r="J57" i="93" s="1"/>
  <c r="J56" i="93" a="1"/>
  <c r="J56" i="93" s="1"/>
  <c r="J55" i="93" a="1"/>
  <c r="J55" i="93" s="1"/>
  <c r="J54" i="93" a="1"/>
  <c r="J54" i="93" s="1"/>
  <c r="J53" i="93" a="1"/>
  <c r="J53" i="93" s="1"/>
  <c r="J52" i="93" a="1"/>
  <c r="J52" i="93" s="1"/>
  <c r="J51" i="93" a="1"/>
  <c r="J51" i="93" s="1"/>
  <c r="J50" i="93" a="1"/>
  <c r="J50" i="93" s="1"/>
  <c r="J49" i="93" a="1"/>
  <c r="J49" i="93" s="1"/>
  <c r="J48" i="93" a="1"/>
  <c r="J48" i="93" s="1"/>
  <c r="K39" i="93" a="1"/>
  <c r="K39" i="93" s="1"/>
  <c r="K38" i="93" a="1"/>
  <c r="K38" i="93" s="1"/>
  <c r="K37" i="93" a="1"/>
  <c r="K37" i="93" s="1"/>
  <c r="K36" i="93" a="1"/>
  <c r="K36" i="93" s="1"/>
  <c r="K35" i="93" a="1"/>
  <c r="K35" i="93" s="1"/>
  <c r="K34" i="93" a="1"/>
  <c r="K34" i="93" s="1"/>
  <c r="K33" i="93" a="1"/>
  <c r="K33" i="93" s="1"/>
  <c r="K32" i="93" a="1"/>
  <c r="K32" i="93" s="1"/>
  <c r="K31" i="93" a="1"/>
  <c r="K31" i="93" s="1"/>
  <c r="K30" i="93" a="1"/>
  <c r="K30" i="93" s="1"/>
  <c r="K29" i="93" a="1"/>
  <c r="K29" i="93" s="1"/>
  <c r="K28" i="93" a="1"/>
  <c r="K28" i="93" s="1"/>
  <c r="K27" i="93" a="1"/>
  <c r="K27" i="93" s="1"/>
  <c r="K26" i="93" a="1"/>
  <c r="K26" i="93" s="1"/>
  <c r="K25" i="93" a="1"/>
  <c r="K25" i="93" s="1"/>
  <c r="K23" i="93" a="1"/>
  <c r="K23" i="93" s="1"/>
  <c r="K22" i="93" a="1"/>
  <c r="K22" i="93" s="1"/>
  <c r="K20" i="93" a="1"/>
  <c r="K20" i="93" s="1"/>
  <c r="J26" i="93" a="1"/>
  <c r="J26" i="93" s="1"/>
  <c r="J20" i="93" a="1"/>
  <c r="J20" i="93" s="1"/>
  <c r="I73" i="93" a="1"/>
  <c r="I73" i="93" s="1"/>
  <c r="I72" i="93" a="1"/>
  <c r="I72" i="93" s="1"/>
  <c r="I71" i="93" a="1"/>
  <c r="I71" i="93" s="1"/>
  <c r="I70" i="93" a="1"/>
  <c r="I70" i="93" s="1"/>
  <c r="I69" i="93" a="1"/>
  <c r="I69" i="93" s="1"/>
  <c r="I68" i="93" a="1"/>
  <c r="I68" i="93" s="1"/>
  <c r="I67" i="93" a="1"/>
  <c r="I67" i="93" s="1"/>
  <c r="I66" i="93" a="1"/>
  <c r="I66" i="93" s="1"/>
  <c r="I65" i="93" a="1"/>
  <c r="I65" i="93" s="1"/>
  <c r="I64" i="93" a="1"/>
  <c r="I64" i="93" s="1"/>
  <c r="I63" i="93" a="1"/>
  <c r="I63" i="93" s="1"/>
  <c r="I62" i="93" a="1"/>
  <c r="I62" i="93" s="1"/>
  <c r="I61" i="93" a="1"/>
  <c r="I61" i="93" s="1"/>
  <c r="I60" i="93" a="1"/>
  <c r="I60" i="93" s="1"/>
  <c r="I59" i="93" a="1"/>
  <c r="I59" i="93" s="1"/>
  <c r="I58" i="93" a="1"/>
  <c r="I58" i="93" s="1"/>
  <c r="I57" i="93" a="1"/>
  <c r="I57" i="93" s="1"/>
  <c r="I56" i="93" a="1"/>
  <c r="I56" i="93" s="1"/>
  <c r="I55" i="93" a="1"/>
  <c r="I55" i="93" s="1"/>
  <c r="I54" i="93" a="1"/>
  <c r="I54" i="93" s="1"/>
  <c r="I53" i="93" a="1"/>
  <c r="I53" i="93" s="1"/>
  <c r="I52" i="93" a="1"/>
  <c r="I52" i="93" s="1"/>
  <c r="I51" i="93" a="1"/>
  <c r="I51" i="93" s="1"/>
  <c r="I50" i="93" a="1"/>
  <c r="I50" i="93" s="1"/>
  <c r="I49" i="93" a="1"/>
  <c r="I49" i="93" s="1"/>
  <c r="I48" i="93" a="1"/>
  <c r="I48" i="93" s="1"/>
  <c r="J39" i="93" a="1"/>
  <c r="J39" i="93" s="1"/>
  <c r="J38" i="93" a="1"/>
  <c r="J38" i="93" s="1"/>
  <c r="J37" i="93" a="1"/>
  <c r="J37" i="93" s="1"/>
  <c r="J36" i="93" a="1"/>
  <c r="J36" i="93" s="1"/>
  <c r="J35" i="93" a="1"/>
  <c r="J35" i="93" s="1"/>
  <c r="J34" i="93" a="1"/>
  <c r="J34" i="93" s="1"/>
  <c r="J33" i="93" a="1"/>
  <c r="J33" i="93" s="1"/>
  <c r="J32" i="93" a="1"/>
  <c r="J32" i="93" s="1"/>
  <c r="J31" i="93" a="1"/>
  <c r="J31" i="93" s="1"/>
  <c r="J30" i="93" a="1"/>
  <c r="J30" i="93" s="1"/>
  <c r="J29" i="93" a="1"/>
  <c r="J29" i="93" s="1"/>
  <c r="J28" i="93" a="1"/>
  <c r="J28" i="93" s="1"/>
  <c r="J27" i="93" a="1"/>
  <c r="J27" i="93" s="1"/>
  <c r="J25" i="93" a="1"/>
  <c r="J25" i="93" s="1"/>
  <c r="J22" i="93" a="1"/>
  <c r="J22" i="93" s="1"/>
  <c r="I18" i="93" a="1"/>
  <c r="I18" i="93" s="1"/>
  <c r="H73" i="93" a="1"/>
  <c r="H73" i="93" s="1"/>
  <c r="H72" i="93" a="1"/>
  <c r="H72" i="93" s="1"/>
  <c r="H71" i="93" a="1"/>
  <c r="H71" i="93" s="1"/>
  <c r="H70" i="93" a="1"/>
  <c r="H70" i="93" s="1"/>
  <c r="H69" i="93" a="1"/>
  <c r="H69" i="93" s="1"/>
  <c r="H68" i="93" a="1"/>
  <c r="H68" i="93" s="1"/>
  <c r="H67" i="93" a="1"/>
  <c r="H67" i="93" s="1"/>
  <c r="H66" i="93" a="1"/>
  <c r="H66" i="93" s="1"/>
  <c r="H65" i="93" a="1"/>
  <c r="H65" i="93" s="1"/>
  <c r="H64" i="93" a="1"/>
  <c r="H64" i="93" s="1"/>
  <c r="H63" i="93" a="1"/>
  <c r="H63" i="93" s="1"/>
  <c r="H62" i="93" a="1"/>
  <c r="H62" i="93" s="1"/>
  <c r="H61" i="93" a="1"/>
  <c r="H61" i="93" s="1"/>
  <c r="H60" i="93" a="1"/>
  <c r="H60" i="93" s="1"/>
  <c r="H59" i="93" a="1"/>
  <c r="H59" i="93" s="1"/>
  <c r="H58" i="93" a="1"/>
  <c r="H58" i="93" s="1"/>
  <c r="H57" i="93" a="1"/>
  <c r="H57" i="93" s="1"/>
  <c r="H56" i="93" a="1"/>
  <c r="H56" i="93" s="1"/>
  <c r="H55" i="93" a="1"/>
  <c r="H55" i="93" s="1"/>
  <c r="H54" i="93" a="1"/>
  <c r="H54" i="93" s="1"/>
  <c r="H53" i="93" a="1"/>
  <c r="H53" i="93" s="1"/>
  <c r="H52" i="93" a="1"/>
  <c r="H52" i="93" s="1"/>
  <c r="H51" i="93" a="1"/>
  <c r="H51" i="93" s="1"/>
  <c r="H50" i="93" a="1"/>
  <c r="H50" i="93" s="1"/>
  <c r="H49" i="93" a="1"/>
  <c r="H49" i="93" s="1"/>
  <c r="H48" i="93" a="1"/>
  <c r="H48" i="93" s="1"/>
  <c r="I39" i="93" a="1"/>
  <c r="I39" i="93" s="1"/>
  <c r="I38" i="93" a="1"/>
  <c r="I38" i="93" s="1"/>
  <c r="I37" i="93" a="1"/>
  <c r="I37" i="93" s="1"/>
  <c r="I36" i="93" a="1"/>
  <c r="I36" i="93" s="1"/>
  <c r="I35" i="93" a="1"/>
  <c r="I35" i="93" s="1"/>
  <c r="I34" i="93" a="1"/>
  <c r="I34" i="93" s="1"/>
  <c r="I33" i="93" a="1"/>
  <c r="I33" i="93" s="1"/>
  <c r="I32" i="93" a="1"/>
  <c r="I32" i="93" s="1"/>
  <c r="I31" i="93" a="1"/>
  <c r="I31" i="93" s="1"/>
  <c r="I30" i="93" a="1"/>
  <c r="I30" i="93" s="1"/>
  <c r="I29" i="93" a="1"/>
  <c r="I29" i="93" s="1"/>
  <c r="I28" i="93" a="1"/>
  <c r="I28" i="93" s="1"/>
  <c r="I27" i="93" a="1"/>
  <c r="I27" i="93" s="1"/>
  <c r="I26" i="93" a="1"/>
  <c r="I26" i="93" s="1"/>
  <c r="I25" i="93" a="1"/>
  <c r="I25" i="93" s="1"/>
  <c r="I24" i="93" a="1"/>
  <c r="I24" i="93" s="1"/>
  <c r="I23" i="93" a="1"/>
  <c r="I23" i="93" s="1"/>
  <c r="I22" i="93" a="1"/>
  <c r="I22" i="93" s="1"/>
  <c r="I21" i="93" a="1"/>
  <c r="I21" i="93" s="1"/>
  <c r="H15" i="93" a="1"/>
  <c r="H15" i="93" s="1"/>
  <c r="G29" i="116"/>
  <c r="G28" i="116"/>
  <c r="G27" i="116"/>
  <c r="G26" i="116"/>
  <c r="G25" i="116"/>
  <c r="G24" i="116"/>
  <c r="G23" i="116"/>
  <c r="G22" i="116"/>
  <c r="G21" i="116"/>
  <c r="G20" i="116"/>
  <c r="G19" i="116"/>
  <c r="G18" i="116"/>
  <c r="G17" i="116"/>
  <c r="G16" i="116"/>
  <c r="G15" i="116"/>
  <c r="G14" i="116"/>
  <c r="G13" i="116"/>
  <c r="G12" i="116"/>
  <c r="G11" i="116"/>
  <c r="G10" i="116"/>
  <c r="G9" i="116"/>
  <c r="G8" i="116"/>
  <c r="G7" i="116"/>
  <c r="F7" i="116"/>
  <c r="E7" i="116"/>
  <c r="G34" i="115"/>
  <c r="F34" i="115"/>
  <c r="G33" i="115"/>
  <c r="F33" i="115"/>
  <c r="G32" i="115"/>
  <c r="F32" i="115"/>
  <c r="G31" i="115"/>
  <c r="F31" i="115"/>
  <c r="G30" i="115"/>
  <c r="F30" i="115"/>
  <c r="G29" i="115"/>
  <c r="F29" i="115"/>
  <c r="G28" i="115"/>
  <c r="F28" i="115"/>
  <c r="G27" i="115"/>
  <c r="F27" i="115"/>
  <c r="G26" i="115"/>
  <c r="F26" i="115"/>
  <c r="G25" i="115"/>
  <c r="F25" i="115"/>
  <c r="G24" i="115"/>
  <c r="F24" i="115"/>
  <c r="G23" i="115"/>
  <c r="F23" i="115"/>
  <c r="G22" i="115"/>
  <c r="F22" i="115"/>
  <c r="G21" i="115"/>
  <c r="F21" i="115"/>
  <c r="G20" i="115"/>
  <c r="F20" i="115"/>
  <c r="G19" i="115"/>
  <c r="F19" i="115"/>
  <c r="G18" i="115"/>
  <c r="F18" i="115"/>
  <c r="G17" i="115"/>
  <c r="F17" i="115"/>
  <c r="G16" i="115"/>
  <c r="F16" i="115"/>
  <c r="G15" i="115"/>
  <c r="F15" i="115"/>
  <c r="G14" i="115"/>
  <c r="F14" i="115"/>
  <c r="G13" i="115"/>
  <c r="F13" i="115"/>
  <c r="G12" i="115"/>
  <c r="F12" i="115"/>
  <c r="AR60" i="114" l="1"/>
  <c r="T63" i="115"/>
  <c r="AA62" i="115"/>
  <c r="AB62" i="115"/>
  <c r="AC62" i="115"/>
  <c r="Z62" i="115"/>
  <c r="F61" i="114"/>
  <c r="E61" i="114"/>
  <c r="G61" i="114"/>
  <c r="H61" i="114"/>
  <c r="D61" i="114"/>
  <c r="B61" i="118"/>
  <c r="B63" i="116" s="1"/>
  <c r="B62" i="114"/>
  <c r="C62" i="114" s="1"/>
  <c r="B67" i="115"/>
  <c r="AR61" i="114" l="1"/>
  <c r="N63" i="115"/>
  <c r="AC63" i="115" s="1"/>
  <c r="AD62" i="115"/>
  <c r="F62" i="114"/>
  <c r="G62" i="114"/>
  <c r="H62" i="114"/>
  <c r="E62" i="114"/>
  <c r="D62" i="114"/>
  <c r="B62" i="118"/>
  <c r="B64" i="116" s="1"/>
  <c r="B63" i="114"/>
  <c r="C63" i="114" s="1"/>
  <c r="B68" i="115"/>
  <c r="N64" i="115"/>
  <c r="T64" i="115"/>
  <c r="F32" i="15"/>
  <c r="F31" i="15"/>
  <c r="AR62" i="114" l="1"/>
  <c r="AA63" i="115"/>
  <c r="AB63" i="115"/>
  <c r="Z63" i="115"/>
  <c r="AD63" i="115"/>
  <c r="H63" i="114"/>
  <c r="F63" i="114"/>
  <c r="G63" i="114"/>
  <c r="D63" i="114"/>
  <c r="E63" i="114"/>
  <c r="B63" i="118"/>
  <c r="B65" i="116" s="1"/>
  <c r="B64" i="114"/>
  <c r="C64" i="114" s="1"/>
  <c r="B69" i="115"/>
  <c r="AA64" i="115"/>
  <c r="AC64" i="115"/>
  <c r="Z64" i="115"/>
  <c r="AB64" i="115"/>
  <c r="T65" i="115"/>
  <c r="N65" i="115"/>
  <c r="AR63" i="114" l="1"/>
  <c r="AD64" i="115"/>
  <c r="F64" i="114"/>
  <c r="G64" i="114"/>
  <c r="H64" i="114"/>
  <c r="D64" i="114"/>
  <c r="E64" i="114"/>
  <c r="Z65" i="115"/>
  <c r="AA65" i="115"/>
  <c r="AB65" i="115"/>
  <c r="AC65" i="115"/>
  <c r="B64" i="118"/>
  <c r="B66" i="116" s="1"/>
  <c r="B65" i="114"/>
  <c r="C65" i="114" s="1"/>
  <c r="B70" i="115"/>
  <c r="AR64" i="114" l="1"/>
  <c r="N66" i="115"/>
  <c r="T66" i="115"/>
  <c r="AD65" i="115"/>
  <c r="N67" i="115"/>
  <c r="T67" i="115"/>
  <c r="F65" i="114"/>
  <c r="G65" i="114"/>
  <c r="E65" i="114"/>
  <c r="D65" i="114"/>
  <c r="H65" i="114"/>
  <c r="B65" i="118"/>
  <c r="B67" i="116" s="1"/>
  <c r="B71" i="115"/>
  <c r="B66" i="114"/>
  <c r="C66" i="114" s="1"/>
  <c r="F26" i="15"/>
  <c r="F27" i="15"/>
  <c r="F28" i="15"/>
  <c r="F29" i="15"/>
  <c r="H48" i="15"/>
  <c r="H49" i="15"/>
  <c r="H53" i="15"/>
  <c r="H55" i="15"/>
  <c r="F47" i="15"/>
  <c r="F48" i="15"/>
  <c r="F50" i="15"/>
  <c r="F51" i="15"/>
  <c r="F52" i="15"/>
  <c r="F54" i="15"/>
  <c r="F55" i="15"/>
  <c r="F60" i="15"/>
  <c r="F61" i="15"/>
  <c r="F62" i="15"/>
  <c r="F66" i="15"/>
  <c r="F75" i="15"/>
  <c r="F77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F93" i="15"/>
  <c r="AR65" i="114" l="1"/>
  <c r="AB66" i="115"/>
  <c r="AA66" i="115"/>
  <c r="AC66" i="115"/>
  <c r="AD66" i="115" s="1"/>
  <c r="Z66" i="115"/>
  <c r="G66" i="114"/>
  <c r="H66" i="114"/>
  <c r="D66" i="114"/>
  <c r="E66" i="114"/>
  <c r="F66" i="114"/>
  <c r="AB67" i="115"/>
  <c r="Z67" i="115"/>
  <c r="AA67" i="115"/>
  <c r="AC67" i="115"/>
  <c r="B66" i="118"/>
  <c r="B68" i="116" s="1"/>
  <c r="B72" i="115"/>
  <c r="B67" i="114"/>
  <c r="C67" i="114" s="1"/>
  <c r="J48" i="104"/>
  <c r="H48" i="104"/>
  <c r="F48" i="104"/>
  <c r="E48" i="104"/>
  <c r="D48" i="104"/>
  <c r="C48" i="104"/>
  <c r="L47" i="104"/>
  <c r="J47" i="104"/>
  <c r="H47" i="104"/>
  <c r="E47" i="104"/>
  <c r="D47" i="104"/>
  <c r="C47" i="104"/>
  <c r="N46" i="104"/>
  <c r="L46" i="104"/>
  <c r="J46" i="104"/>
  <c r="H46" i="104"/>
  <c r="E46" i="104"/>
  <c r="D46" i="104"/>
  <c r="C46" i="104"/>
  <c r="N45" i="104"/>
  <c r="L45" i="104"/>
  <c r="J45" i="104"/>
  <c r="H45" i="104"/>
  <c r="E45" i="104"/>
  <c r="D45" i="104"/>
  <c r="C45" i="104"/>
  <c r="N44" i="104"/>
  <c r="L44" i="104"/>
  <c r="J44" i="104"/>
  <c r="H44" i="104"/>
  <c r="E44" i="104"/>
  <c r="D44" i="104"/>
  <c r="C44" i="104"/>
  <c r="N43" i="104"/>
  <c r="L43" i="104"/>
  <c r="J43" i="104"/>
  <c r="H43" i="104"/>
  <c r="E43" i="104"/>
  <c r="D43" i="104"/>
  <c r="C43" i="104"/>
  <c r="D42" i="104"/>
  <c r="C42" i="104"/>
  <c r="L41" i="104"/>
  <c r="J41" i="104"/>
  <c r="H41" i="104"/>
  <c r="E41" i="104"/>
  <c r="D41" i="104"/>
  <c r="C41" i="104"/>
  <c r="N40" i="104"/>
  <c r="L40" i="104"/>
  <c r="J40" i="104"/>
  <c r="H40" i="104"/>
  <c r="E40" i="104"/>
  <c r="D40" i="104"/>
  <c r="C40" i="104"/>
  <c r="N39" i="104"/>
  <c r="L39" i="104"/>
  <c r="J39" i="104"/>
  <c r="H39" i="104"/>
  <c r="E39" i="104"/>
  <c r="D39" i="104"/>
  <c r="C39" i="104"/>
  <c r="N38" i="104"/>
  <c r="L38" i="104"/>
  <c r="J38" i="104"/>
  <c r="H38" i="104"/>
  <c r="E38" i="104"/>
  <c r="D38" i="104"/>
  <c r="C38" i="104"/>
  <c r="N37" i="104"/>
  <c r="L37" i="104"/>
  <c r="J37" i="104"/>
  <c r="H37" i="104"/>
  <c r="E37" i="104"/>
  <c r="D37" i="104"/>
  <c r="C37" i="104"/>
  <c r="D36" i="104"/>
  <c r="C36" i="104"/>
  <c r="J35" i="104"/>
  <c r="H35" i="104"/>
  <c r="E35" i="104"/>
  <c r="D35" i="104"/>
  <c r="C35" i="104"/>
  <c r="N34" i="104"/>
  <c r="L34" i="104"/>
  <c r="J34" i="104"/>
  <c r="H34" i="104"/>
  <c r="E34" i="104"/>
  <c r="D34" i="104"/>
  <c r="C34" i="104"/>
  <c r="N33" i="104"/>
  <c r="L33" i="104"/>
  <c r="J33" i="104"/>
  <c r="H33" i="104"/>
  <c r="E33" i="104"/>
  <c r="D33" i="104"/>
  <c r="C33" i="104"/>
  <c r="N32" i="104"/>
  <c r="L32" i="104"/>
  <c r="J32" i="104"/>
  <c r="H32" i="104"/>
  <c r="E32" i="104"/>
  <c r="D32" i="104"/>
  <c r="C32" i="104"/>
  <c r="N31" i="104"/>
  <c r="L31" i="104"/>
  <c r="J31" i="104"/>
  <c r="H31" i="104"/>
  <c r="E31" i="104"/>
  <c r="D31" i="104"/>
  <c r="C31" i="104"/>
  <c r="D30" i="104"/>
  <c r="C30" i="104"/>
  <c r="J29" i="104"/>
  <c r="H29" i="104"/>
  <c r="E29" i="104"/>
  <c r="D29" i="104"/>
  <c r="C29" i="104"/>
  <c r="N28" i="104"/>
  <c r="L28" i="104"/>
  <c r="J28" i="104"/>
  <c r="H28" i="104"/>
  <c r="E28" i="104"/>
  <c r="D28" i="104"/>
  <c r="C28" i="104"/>
  <c r="N27" i="104"/>
  <c r="L27" i="104"/>
  <c r="J27" i="104"/>
  <c r="H27" i="104"/>
  <c r="E27" i="104"/>
  <c r="D27" i="104"/>
  <c r="C27" i="104"/>
  <c r="N26" i="104"/>
  <c r="L26" i="104"/>
  <c r="J26" i="104"/>
  <c r="H26" i="104"/>
  <c r="E26" i="104"/>
  <c r="D26" i="104"/>
  <c r="C26" i="104"/>
  <c r="N25" i="104"/>
  <c r="L25" i="104"/>
  <c r="J25" i="104"/>
  <c r="H25" i="104"/>
  <c r="E25" i="104"/>
  <c r="D25" i="104"/>
  <c r="C25" i="104"/>
  <c r="D24" i="104"/>
  <c r="C24" i="104"/>
  <c r="J23" i="104"/>
  <c r="H23" i="104"/>
  <c r="E23" i="104"/>
  <c r="D23" i="104"/>
  <c r="C23" i="104"/>
  <c r="N22" i="104"/>
  <c r="L22" i="104"/>
  <c r="J22" i="104"/>
  <c r="H22" i="104"/>
  <c r="E22" i="104"/>
  <c r="D22" i="104"/>
  <c r="C22" i="104"/>
  <c r="N21" i="104"/>
  <c r="L21" i="104"/>
  <c r="J21" i="104"/>
  <c r="H21" i="104"/>
  <c r="E21" i="104"/>
  <c r="D21" i="104"/>
  <c r="C21" i="104"/>
  <c r="N20" i="104"/>
  <c r="L20" i="104"/>
  <c r="J20" i="104"/>
  <c r="H20" i="104"/>
  <c r="E20" i="104"/>
  <c r="D20" i="104"/>
  <c r="C20" i="104"/>
  <c r="N19" i="104"/>
  <c r="L19" i="104"/>
  <c r="J19" i="104"/>
  <c r="H19" i="104"/>
  <c r="E19" i="104"/>
  <c r="D19" i="104"/>
  <c r="C19" i="104"/>
  <c r="D18" i="104"/>
  <c r="C18" i="104"/>
  <c r="J17" i="104"/>
  <c r="H17" i="104"/>
  <c r="E17" i="104"/>
  <c r="D17" i="104"/>
  <c r="C17" i="104"/>
  <c r="N16" i="104"/>
  <c r="L16" i="104"/>
  <c r="J16" i="104"/>
  <c r="H16" i="104"/>
  <c r="E16" i="104"/>
  <c r="D16" i="104"/>
  <c r="C16" i="104"/>
  <c r="N15" i="104"/>
  <c r="L15" i="104"/>
  <c r="J15" i="104"/>
  <c r="H15" i="104"/>
  <c r="E15" i="104"/>
  <c r="D15" i="104"/>
  <c r="C15" i="104"/>
  <c r="N14" i="104"/>
  <c r="L14" i="104"/>
  <c r="J14" i="104"/>
  <c r="H14" i="104"/>
  <c r="E14" i="104"/>
  <c r="D14" i="104"/>
  <c r="C14" i="104"/>
  <c r="N13" i="104"/>
  <c r="L13" i="104"/>
  <c r="J13" i="104"/>
  <c r="H13" i="104"/>
  <c r="E13" i="104"/>
  <c r="D13" i="104"/>
  <c r="C13" i="104"/>
  <c r="AJ42" i="104"/>
  <c r="AJ36" i="104"/>
  <c r="GP8" i="73"/>
  <c r="GO8" i="73"/>
  <c r="GN8" i="73"/>
  <c r="FW8" i="73"/>
  <c r="FF8" i="73"/>
  <c r="IB8" i="73"/>
  <c r="IA8" i="73"/>
  <c r="HZ8" i="73"/>
  <c r="HI8" i="73"/>
  <c r="GR8" i="73"/>
  <c r="CF8" i="73"/>
  <c r="AT8" i="73"/>
  <c r="FD8" i="73"/>
  <c r="DR8" i="73"/>
  <c r="A20" i="111"/>
  <c r="J43" i="85"/>
  <c r="H43" i="85"/>
  <c r="F43" i="85"/>
  <c r="E43" i="85"/>
  <c r="D43" i="85"/>
  <c r="C43" i="85"/>
  <c r="J42" i="85"/>
  <c r="H42" i="85"/>
  <c r="E42" i="85"/>
  <c r="D42" i="85"/>
  <c r="C42" i="85"/>
  <c r="J41" i="85"/>
  <c r="H41" i="85"/>
  <c r="E41" i="85"/>
  <c r="D41" i="85"/>
  <c r="C41" i="85"/>
  <c r="J40" i="85"/>
  <c r="H40" i="85"/>
  <c r="E40" i="85"/>
  <c r="D40" i="85"/>
  <c r="C40" i="85"/>
  <c r="J39" i="85"/>
  <c r="H39" i="85"/>
  <c r="E39" i="85"/>
  <c r="D39" i="85"/>
  <c r="C39" i="85"/>
  <c r="J38" i="85"/>
  <c r="H38" i="85"/>
  <c r="E38" i="85"/>
  <c r="D38" i="85"/>
  <c r="C38" i="85"/>
  <c r="D37" i="85"/>
  <c r="C37" i="85"/>
  <c r="J36" i="85"/>
  <c r="H36" i="85"/>
  <c r="E36" i="85"/>
  <c r="D36" i="85"/>
  <c r="C36" i="85"/>
  <c r="J35" i="85"/>
  <c r="H35" i="85"/>
  <c r="E35" i="85"/>
  <c r="D35" i="85"/>
  <c r="C35" i="85"/>
  <c r="J34" i="85"/>
  <c r="H34" i="85"/>
  <c r="E34" i="85"/>
  <c r="D34" i="85"/>
  <c r="C34" i="85"/>
  <c r="J33" i="85"/>
  <c r="H33" i="85"/>
  <c r="E33" i="85"/>
  <c r="D33" i="85"/>
  <c r="C33" i="85"/>
  <c r="J32" i="85"/>
  <c r="H32" i="85"/>
  <c r="E32" i="85"/>
  <c r="D32" i="85"/>
  <c r="C32" i="85"/>
  <c r="D31" i="85"/>
  <c r="C31" i="85"/>
  <c r="J30" i="85"/>
  <c r="H30" i="85"/>
  <c r="E30" i="85"/>
  <c r="D30" i="85"/>
  <c r="C30" i="85"/>
  <c r="J29" i="85"/>
  <c r="H29" i="85"/>
  <c r="E29" i="85"/>
  <c r="D29" i="85"/>
  <c r="C29" i="85"/>
  <c r="J28" i="85"/>
  <c r="H28" i="85"/>
  <c r="E28" i="85"/>
  <c r="D28" i="85"/>
  <c r="C28" i="85"/>
  <c r="J27" i="85"/>
  <c r="H27" i="85"/>
  <c r="E27" i="85"/>
  <c r="D27" i="85"/>
  <c r="C27" i="85"/>
  <c r="J26" i="85"/>
  <c r="H26" i="85"/>
  <c r="E26" i="85"/>
  <c r="D26" i="85"/>
  <c r="C26" i="85"/>
  <c r="D25" i="85"/>
  <c r="C25" i="85"/>
  <c r="J24" i="85"/>
  <c r="H24" i="85"/>
  <c r="E24" i="85"/>
  <c r="D24" i="85"/>
  <c r="C24" i="85"/>
  <c r="J23" i="85"/>
  <c r="H23" i="85"/>
  <c r="E23" i="85"/>
  <c r="D23" i="85"/>
  <c r="C23" i="85"/>
  <c r="J22" i="85"/>
  <c r="H22" i="85"/>
  <c r="E22" i="85"/>
  <c r="D22" i="85"/>
  <c r="C22" i="85"/>
  <c r="J21" i="85"/>
  <c r="H21" i="85"/>
  <c r="E21" i="85"/>
  <c r="D21" i="85"/>
  <c r="C21" i="85"/>
  <c r="J20" i="85"/>
  <c r="H20" i="85"/>
  <c r="E20" i="85"/>
  <c r="D20" i="85"/>
  <c r="C20" i="85"/>
  <c r="D19" i="85"/>
  <c r="C19" i="85"/>
  <c r="J18" i="85"/>
  <c r="H18" i="85"/>
  <c r="E18" i="85"/>
  <c r="D18" i="85"/>
  <c r="C18" i="85"/>
  <c r="J17" i="85"/>
  <c r="H17" i="85"/>
  <c r="E17" i="85"/>
  <c r="D17" i="85"/>
  <c r="C17" i="85"/>
  <c r="J16" i="85"/>
  <c r="H16" i="85"/>
  <c r="E16" i="85"/>
  <c r="D16" i="85"/>
  <c r="C16" i="85"/>
  <c r="J15" i="85"/>
  <c r="H15" i="85"/>
  <c r="E15" i="85"/>
  <c r="D15" i="85"/>
  <c r="C15" i="85"/>
  <c r="J14" i="85"/>
  <c r="H14" i="85"/>
  <c r="E14" i="85"/>
  <c r="D14" i="85"/>
  <c r="C14" i="85"/>
  <c r="D13" i="85"/>
  <c r="C13" i="85"/>
  <c r="J12" i="85"/>
  <c r="H12" i="85"/>
  <c r="E12" i="85"/>
  <c r="D12" i="85"/>
  <c r="C12" i="85"/>
  <c r="J11" i="85"/>
  <c r="H11" i="85"/>
  <c r="E11" i="85"/>
  <c r="D11" i="85"/>
  <c r="C11" i="85"/>
  <c r="J10" i="85"/>
  <c r="H10" i="85"/>
  <c r="E10" i="85"/>
  <c r="D10" i="85"/>
  <c r="C10" i="85"/>
  <c r="J9" i="85"/>
  <c r="H9" i="85"/>
  <c r="E9" i="85"/>
  <c r="D9" i="85"/>
  <c r="C9" i="85"/>
  <c r="J8" i="85"/>
  <c r="H8" i="85"/>
  <c r="E8" i="85"/>
  <c r="D8" i="85"/>
  <c r="C8" i="85"/>
  <c r="FC8" i="73"/>
  <c r="FB8" i="73"/>
  <c r="EK8" i="73"/>
  <c r="DT8" i="73"/>
  <c r="DQ8" i="73"/>
  <c r="DP8" i="73"/>
  <c r="CY8" i="73"/>
  <c r="CH8" i="73"/>
  <c r="CE8" i="73"/>
  <c r="CD8" i="73"/>
  <c r="AS8" i="73"/>
  <c r="AR8" i="73"/>
  <c r="AA8" i="73"/>
  <c r="J8" i="73"/>
  <c r="BM8" i="73"/>
  <c r="AV8" i="73"/>
  <c r="AR66" i="114" l="1"/>
  <c r="AD67" i="115"/>
  <c r="T68" i="115"/>
  <c r="N68" i="115"/>
  <c r="T69" i="115"/>
  <c r="B67" i="118"/>
  <c r="B69" i="116" s="1"/>
  <c r="B68" i="114"/>
  <c r="C68" i="114" s="1"/>
  <c r="B73" i="115"/>
  <c r="F67" i="114"/>
  <c r="G67" i="114"/>
  <c r="D67" i="114"/>
  <c r="E67" i="114"/>
  <c r="H67" i="114"/>
  <c r="G47" i="15"/>
  <c r="H47" i="15"/>
  <c r="AR67" i="114" l="1"/>
  <c r="N69" i="115"/>
  <c r="Z68" i="115"/>
  <c r="AC68" i="115"/>
  <c r="AA68" i="115"/>
  <c r="AB68" i="115"/>
  <c r="H68" i="114"/>
  <c r="D68" i="114"/>
  <c r="G68" i="114"/>
  <c r="E68" i="114"/>
  <c r="F68" i="114"/>
  <c r="B68" i="118"/>
  <c r="B70" i="116" s="1"/>
  <c r="B69" i="114"/>
  <c r="C69" i="114" s="1"/>
  <c r="B74" i="115"/>
  <c r="AR68" i="114" l="1"/>
  <c r="N70" i="115"/>
  <c r="Z70" i="115" s="1"/>
  <c r="AB69" i="115"/>
  <c r="AC69" i="115"/>
  <c r="AD69" i="115" s="1"/>
  <c r="Z69" i="115"/>
  <c r="AA69" i="115"/>
  <c r="AD68" i="115"/>
  <c r="G69" i="114"/>
  <c r="H69" i="114"/>
  <c r="D69" i="114"/>
  <c r="E69" i="114"/>
  <c r="F69" i="114"/>
  <c r="B69" i="118"/>
  <c r="B71" i="116" s="1"/>
  <c r="B75" i="115"/>
  <c r="B70" i="114"/>
  <c r="C70" i="114" s="1"/>
  <c r="AR69" i="114" l="1"/>
  <c r="AC70" i="115"/>
  <c r="AD70" i="115" s="1"/>
  <c r="AB70" i="115"/>
  <c r="AA70" i="115"/>
  <c r="F70" i="114"/>
  <c r="E70" i="114"/>
  <c r="H70" i="114"/>
  <c r="G70" i="114"/>
  <c r="D70" i="114"/>
  <c r="T72" i="115"/>
  <c r="B70" i="118"/>
  <c r="B72" i="116" s="1"/>
  <c r="B76" i="115"/>
  <c r="B71" i="114"/>
  <c r="C71" i="114" s="1"/>
  <c r="Y4" i="101"/>
  <c r="Y1" i="101" s="1"/>
  <c r="X4" i="101"/>
  <c r="X1" i="101" s="1"/>
  <c r="W4" i="101"/>
  <c r="W1" i="101" s="1"/>
  <c r="V4" i="101"/>
  <c r="V1" i="101" s="1"/>
  <c r="U4" i="101"/>
  <c r="U1" i="101" s="1"/>
  <c r="T4" i="101"/>
  <c r="T1" i="101" s="1"/>
  <c r="S4" i="101"/>
  <c r="S1" i="101" s="1"/>
  <c r="R4" i="101"/>
  <c r="R1" i="101" s="1"/>
  <c r="Q4" i="101"/>
  <c r="Q1" i="101" s="1"/>
  <c r="P4" i="101"/>
  <c r="P1" i="101" s="1"/>
  <c r="O4" i="101"/>
  <c r="O1" i="101" s="1"/>
  <c r="N4" i="101"/>
  <c r="N1" i="101" s="1"/>
  <c r="M4" i="101"/>
  <c r="M1" i="101" s="1"/>
  <c r="L4" i="101"/>
  <c r="L1" i="101" s="1"/>
  <c r="K4" i="101"/>
  <c r="K1" i="101" s="1"/>
  <c r="J4" i="101"/>
  <c r="U14" i="93"/>
  <c r="Z14" i="93"/>
  <c r="Y14" i="93"/>
  <c r="T14" i="93"/>
  <c r="X14" i="93"/>
  <c r="V14" i="93"/>
  <c r="AA14" i="93"/>
  <c r="W14" i="93"/>
  <c r="AR70" i="114" l="1"/>
  <c r="N72" i="115"/>
  <c r="Z72" i="115" s="1"/>
  <c r="D71" i="114"/>
  <c r="E71" i="114"/>
  <c r="F71" i="114"/>
  <c r="H71" i="114"/>
  <c r="G71" i="114"/>
  <c r="B71" i="118"/>
  <c r="B73" i="116" s="1"/>
  <c r="B77" i="115"/>
  <c r="B72" i="114"/>
  <c r="C72" i="114" s="1"/>
  <c r="L5" i="104"/>
  <c r="I4" i="101"/>
  <c r="I1" i="101" s="1"/>
  <c r="H4" i="101"/>
  <c r="H1" i="101" s="1"/>
  <c r="G4" i="101"/>
  <c r="F4" i="101"/>
  <c r="AR71" i="114" l="1"/>
  <c r="AB72" i="115"/>
  <c r="AA72" i="115"/>
  <c r="AC72" i="115"/>
  <c r="AD72" i="115" s="1"/>
  <c r="N73" i="115"/>
  <c r="T73" i="115"/>
  <c r="G72" i="114"/>
  <c r="D72" i="114"/>
  <c r="H72" i="114"/>
  <c r="E72" i="114"/>
  <c r="F72" i="114"/>
  <c r="B72" i="118"/>
  <c r="B74" i="116" s="1"/>
  <c r="B73" i="114"/>
  <c r="C73" i="114" s="1"/>
  <c r="B78" i="115"/>
  <c r="T74" i="115"/>
  <c r="AR72" i="114" l="1"/>
  <c r="AA73" i="115"/>
  <c r="AC73" i="115"/>
  <c r="AD73" i="115" s="1"/>
  <c r="AB73" i="115"/>
  <c r="Z73" i="115"/>
  <c r="N74" i="115"/>
  <c r="B73" i="118"/>
  <c r="B75" i="116" s="1"/>
  <c r="B79" i="115"/>
  <c r="B74" i="114"/>
  <c r="C74" i="114" s="1"/>
  <c r="G73" i="114"/>
  <c r="H73" i="114"/>
  <c r="E73" i="114"/>
  <c r="D73" i="114"/>
  <c r="F73" i="114"/>
  <c r="Z16" i="93"/>
  <c r="W17" i="93"/>
  <c r="Y16" i="93"/>
  <c r="AA17" i="93"/>
  <c r="U16" i="93"/>
  <c r="Z15" i="93"/>
  <c r="Z17" i="93"/>
  <c r="T16" i="93"/>
  <c r="W15" i="93"/>
  <c r="V15" i="93"/>
  <c r="T15" i="93"/>
  <c r="X16" i="93"/>
  <c r="Y15" i="93"/>
  <c r="W16" i="93"/>
  <c r="AA15" i="93"/>
  <c r="V16" i="93"/>
  <c r="Y17" i="93"/>
  <c r="U17" i="93"/>
  <c r="X17" i="93"/>
  <c r="U15" i="93"/>
  <c r="T17" i="93"/>
  <c r="V17" i="93"/>
  <c r="AA16" i="93"/>
  <c r="X15" i="93"/>
  <c r="AR73" i="114" l="1"/>
  <c r="T75" i="115"/>
  <c r="AC74" i="115"/>
  <c r="AD74" i="115" s="1"/>
  <c r="AA74" i="115"/>
  <c r="Z74" i="115"/>
  <c r="AB74" i="115"/>
  <c r="N75" i="115"/>
  <c r="AB75" i="115" s="1"/>
  <c r="G74" i="114"/>
  <c r="D74" i="114"/>
  <c r="F74" i="114"/>
  <c r="E74" i="114"/>
  <c r="H74" i="114"/>
  <c r="B74" i="118"/>
  <c r="B76" i="116" s="1"/>
  <c r="B75" i="114"/>
  <c r="C75" i="114" s="1"/>
  <c r="B80" i="115"/>
  <c r="H13" i="93"/>
  <c r="T13" i="93"/>
  <c r="AR74" i="114" l="1"/>
  <c r="N76" i="115"/>
  <c r="Z75" i="115"/>
  <c r="AC75" i="115"/>
  <c r="AD75" i="115" s="1"/>
  <c r="AA75" i="115"/>
  <c r="T76" i="115"/>
  <c r="N77" i="115"/>
  <c r="T77" i="115"/>
  <c r="B75" i="118"/>
  <c r="B77" i="116" s="1"/>
  <c r="B76" i="114"/>
  <c r="C76" i="114" s="1"/>
  <c r="B81" i="115"/>
  <c r="H75" i="114"/>
  <c r="D75" i="114"/>
  <c r="E75" i="114"/>
  <c r="F75" i="114"/>
  <c r="G75" i="114"/>
  <c r="V13" i="93"/>
  <c r="J13" i="93"/>
  <c r="AR75" i="114" l="1"/>
  <c r="AC76" i="115"/>
  <c r="AD76" i="115" s="1"/>
  <c r="AB76" i="115"/>
  <c r="Z76" i="115"/>
  <c r="AA76" i="115"/>
  <c r="T78" i="115"/>
  <c r="D76" i="114"/>
  <c r="G76" i="114"/>
  <c r="H76" i="114"/>
  <c r="E76" i="114"/>
  <c r="F76" i="114"/>
  <c r="B76" i="118"/>
  <c r="B78" i="116" s="1"/>
  <c r="B77" i="114"/>
  <c r="C77" i="114" s="1"/>
  <c r="B82" i="115"/>
  <c r="AC77" i="115"/>
  <c r="Z77" i="115"/>
  <c r="AA77" i="115"/>
  <c r="AB77" i="115"/>
  <c r="X13" i="93"/>
  <c r="L13" i="93"/>
  <c r="AR76" i="114" l="1"/>
  <c r="N78" i="115"/>
  <c r="Z78" i="115" s="1"/>
  <c r="B77" i="118"/>
  <c r="B79" i="116" s="1"/>
  <c r="B78" i="114"/>
  <c r="C78" i="114" s="1"/>
  <c r="B83" i="115"/>
  <c r="AD77" i="115"/>
  <c r="H77" i="114"/>
  <c r="E77" i="114"/>
  <c r="F77" i="114"/>
  <c r="G77" i="114"/>
  <c r="D77" i="114"/>
  <c r="T79" i="115"/>
  <c r="Z13" i="93"/>
  <c r="AR77" i="114" l="1"/>
  <c r="AA78" i="115"/>
  <c r="AC78" i="115"/>
  <c r="AD78" i="115" s="1"/>
  <c r="AB78" i="115"/>
  <c r="N79" i="115"/>
  <c r="T80" i="115"/>
  <c r="H78" i="114"/>
  <c r="G78" i="114"/>
  <c r="F78" i="114"/>
  <c r="D78" i="114"/>
  <c r="E78" i="114"/>
  <c r="B79" i="114"/>
  <c r="C79" i="114" s="1"/>
  <c r="B84" i="115"/>
  <c r="B78" i="118"/>
  <c r="B80" i="116" s="1"/>
  <c r="AR78" i="114" l="1"/>
  <c r="N80" i="115"/>
  <c r="AB80" i="115" s="1"/>
  <c r="Z79" i="115"/>
  <c r="AC79" i="115"/>
  <c r="AD79" i="115" s="1"/>
  <c r="AA79" i="115"/>
  <c r="AB79" i="115"/>
  <c r="D79" i="114"/>
  <c r="G79" i="114"/>
  <c r="H79" i="114"/>
  <c r="F79" i="114"/>
  <c r="E79" i="114"/>
  <c r="B79" i="118"/>
  <c r="B80" i="114"/>
  <c r="C80" i="114" s="1"/>
  <c r="B85" i="115"/>
  <c r="AR79" i="114" l="1"/>
  <c r="B86" i="115"/>
  <c r="B81" i="114"/>
  <c r="C81" i="114" s="1"/>
  <c r="Z80" i="115"/>
  <c r="AA80" i="115"/>
  <c r="AC80" i="115"/>
  <c r="AD80" i="115" s="1"/>
  <c r="N81" i="115"/>
  <c r="AB81" i="115" s="1"/>
  <c r="T81" i="115"/>
  <c r="B80" i="118"/>
  <c r="B81" i="116"/>
  <c r="H80" i="114"/>
  <c r="G80" i="114"/>
  <c r="D80" i="114"/>
  <c r="E80" i="114"/>
  <c r="F80" i="114"/>
  <c r="L43" i="85"/>
  <c r="L42" i="85"/>
  <c r="L41" i="85"/>
  <c r="L40" i="85"/>
  <c r="L39" i="85"/>
  <c r="L38" i="85"/>
  <c r="L36" i="85"/>
  <c r="L35" i="85"/>
  <c r="L34" i="85"/>
  <c r="L33" i="85"/>
  <c r="L32" i="85"/>
  <c r="L30" i="85"/>
  <c r="L29" i="85"/>
  <c r="L28" i="85"/>
  <c r="L27" i="85"/>
  <c r="L26" i="85"/>
  <c r="L24" i="85"/>
  <c r="L23" i="85"/>
  <c r="L22" i="85"/>
  <c r="L21" i="85"/>
  <c r="L20" i="85"/>
  <c r="L18" i="85"/>
  <c r="L17" i="85"/>
  <c r="L16" i="85"/>
  <c r="L15" i="85"/>
  <c r="L14" i="85"/>
  <c r="L12" i="85"/>
  <c r="L11" i="85"/>
  <c r="L10" i="85"/>
  <c r="L9" i="85"/>
  <c r="L8" i="85"/>
  <c r="AR80" i="114" l="1"/>
  <c r="AA81" i="115"/>
  <c r="AC81" i="115"/>
  <c r="AD81" i="115" s="1"/>
  <c r="B87" i="115"/>
  <c r="B82" i="114"/>
  <c r="C82" i="114" s="1"/>
  <c r="H81" i="114"/>
  <c r="F81" i="114"/>
  <c r="D81" i="114"/>
  <c r="G81" i="114"/>
  <c r="E81" i="114"/>
  <c r="Z81" i="115"/>
  <c r="N82" i="115"/>
  <c r="AA82" i="115" s="1"/>
  <c r="B81" i="118"/>
  <c r="B82" i="116"/>
  <c r="AR81" i="114" l="1"/>
  <c r="B83" i="114"/>
  <c r="C83" i="114" s="1"/>
  <c r="B88" i="115"/>
  <c r="F82" i="114"/>
  <c r="E82" i="114"/>
  <c r="D82" i="114"/>
  <c r="G82" i="114"/>
  <c r="H82" i="114"/>
  <c r="T83" i="115"/>
  <c r="N83" i="115"/>
  <c r="AA83" i="115" s="1"/>
  <c r="AC82" i="115"/>
  <c r="AD82" i="115" s="1"/>
  <c r="Z82" i="115"/>
  <c r="AB82" i="115"/>
  <c r="B82" i="118"/>
  <c r="B83" i="116"/>
  <c r="AR82" i="114" l="1"/>
  <c r="T84" i="115"/>
  <c r="B89" i="115"/>
  <c r="B84" i="114"/>
  <c r="C84" i="114" s="1"/>
  <c r="H83" i="114"/>
  <c r="G83" i="114"/>
  <c r="D83" i="114"/>
  <c r="E83" i="114"/>
  <c r="F83" i="114"/>
  <c r="Z83" i="115"/>
  <c r="AC83" i="115"/>
  <c r="AD83" i="115" s="1"/>
  <c r="AB83" i="115"/>
  <c r="N84" i="115"/>
  <c r="Z84" i="115" s="1"/>
  <c r="B83" i="118"/>
  <c r="B84" i="116"/>
  <c r="F2" i="84"/>
  <c r="E2" i="84"/>
  <c r="AR83" i="114" l="1"/>
  <c r="B90" i="115"/>
  <c r="B85" i="114"/>
  <c r="C85" i="114" s="1"/>
  <c r="H84" i="114"/>
  <c r="E84" i="114"/>
  <c r="D84" i="114"/>
  <c r="G84" i="114"/>
  <c r="F84" i="114"/>
  <c r="AC84" i="115"/>
  <c r="AD84" i="115" s="1"/>
  <c r="AB84" i="115"/>
  <c r="AA84" i="115"/>
  <c r="B84" i="118"/>
  <c r="B85" i="116"/>
  <c r="T85" i="115"/>
  <c r="N85" i="115"/>
  <c r="AA85" i="115" s="1"/>
  <c r="C10" i="84"/>
  <c r="AR84" i="114" l="1"/>
  <c r="B91" i="115"/>
  <c r="B86" i="114"/>
  <c r="C86" i="114" s="1"/>
  <c r="H85" i="114"/>
  <c r="F85" i="114"/>
  <c r="D85" i="114"/>
  <c r="E85" i="114"/>
  <c r="G85" i="114"/>
  <c r="B85" i="118"/>
  <c r="B86" i="116"/>
  <c r="AB85" i="115"/>
  <c r="Z85" i="115"/>
  <c r="AC85" i="115"/>
  <c r="AD85" i="115" s="1"/>
  <c r="J4" i="73"/>
  <c r="C3" i="65"/>
  <c r="M17" i="93" a="1"/>
  <c r="M17" i="93" s="1"/>
  <c r="I16" i="93" a="1"/>
  <c r="I16" i="93" s="1"/>
  <c r="M15" i="93" a="1"/>
  <c r="M15" i="93" s="1"/>
  <c r="I14" i="93" a="1"/>
  <c r="I14" i="93" s="1"/>
  <c r="L14" i="93" a="1"/>
  <c r="L14" i="93" s="1"/>
  <c r="L17" i="93" a="1"/>
  <c r="L17" i="93" s="1"/>
  <c r="H16" i="93" a="1"/>
  <c r="H16" i="93" s="1"/>
  <c r="L15" i="93" a="1"/>
  <c r="L15" i="93" s="1"/>
  <c r="H14" i="93" a="1"/>
  <c r="H14" i="93" s="1"/>
  <c r="K17" i="93" a="1"/>
  <c r="K17" i="93" s="1"/>
  <c r="G16" i="93" a="1"/>
  <c r="G16" i="93" s="1"/>
  <c r="K15" i="93" a="1"/>
  <c r="K15" i="93" s="1"/>
  <c r="G14" i="93" a="1"/>
  <c r="G14" i="93" s="1"/>
  <c r="J17" i="93" a="1"/>
  <c r="J17" i="93" s="1"/>
  <c r="F16" i="93" a="1"/>
  <c r="F16" i="93" s="1"/>
  <c r="J15" i="93" a="1"/>
  <c r="J15" i="93" s="1"/>
  <c r="F14" i="93" a="1"/>
  <c r="F14" i="93" s="1"/>
  <c r="L16" i="93" a="1"/>
  <c r="L16" i="93" s="1"/>
  <c r="I17" i="93" a="1"/>
  <c r="I17" i="93" s="1"/>
  <c r="M16" i="93" a="1"/>
  <c r="M16" i="93" s="1"/>
  <c r="I15" i="93" a="1"/>
  <c r="I15" i="93" s="1"/>
  <c r="M14" i="93" a="1"/>
  <c r="M14" i="93" s="1"/>
  <c r="F17" i="93" a="1"/>
  <c r="F17" i="93" s="1"/>
  <c r="J16" i="93" a="1"/>
  <c r="J16" i="93" s="1"/>
  <c r="F15" i="93" a="1"/>
  <c r="F15" i="93" s="1"/>
  <c r="J14" i="93" a="1"/>
  <c r="J14" i="93" s="1"/>
  <c r="H17" i="93" a="1"/>
  <c r="H17" i="93" s="1"/>
  <c r="G17" i="93" a="1"/>
  <c r="G17" i="93" s="1"/>
  <c r="K16" i="93" a="1"/>
  <c r="K16" i="93" s="1"/>
  <c r="G15" i="93" a="1"/>
  <c r="G15" i="93" s="1"/>
  <c r="K14" i="93" a="1"/>
  <c r="K14" i="93" s="1"/>
  <c r="AR85" i="114" l="1"/>
  <c r="B92" i="115"/>
  <c r="B87" i="114"/>
  <c r="C87" i="114" s="1"/>
  <c r="F86" i="114"/>
  <c r="H86" i="114"/>
  <c r="G86" i="114"/>
  <c r="E86" i="114"/>
  <c r="D86" i="114"/>
  <c r="B86" i="118"/>
  <c r="B87" i="116"/>
  <c r="E5" i="84"/>
  <c r="G3" i="114"/>
  <c r="AF85" i="114" s="1"/>
  <c r="E3" i="114"/>
  <c r="O86" i="114" s="1" a="1"/>
  <c r="O86" i="114" s="1"/>
  <c r="E9" i="93"/>
  <c r="J5" i="73"/>
  <c r="AB85" i="114" l="1"/>
  <c r="N86" i="114" a="1"/>
  <c r="N86" i="114" s="1"/>
  <c r="AG85" i="114"/>
  <c r="X85" i="114"/>
  <c r="AA85" i="114"/>
  <c r="AJ85" i="114"/>
  <c r="AP85" i="114"/>
  <c r="V85" i="114"/>
  <c r="AM85" i="114"/>
  <c r="AC85" i="114"/>
  <c r="AH85" i="114"/>
  <c r="T85" i="114"/>
  <c r="W85" i="114"/>
  <c r="AN85" i="114"/>
  <c r="Z85" i="114"/>
  <c r="O52" i="114" a="1"/>
  <c r="O52" i="114" s="1"/>
  <c r="O21" i="114" a="1"/>
  <c r="O21" i="114" s="1"/>
  <c r="O28" i="114" a="1"/>
  <c r="O28" i="114" s="1"/>
  <c r="N27" i="114" a="1"/>
  <c r="N27" i="114" s="1"/>
  <c r="N26" i="114" a="1"/>
  <c r="N26" i="114" s="1"/>
  <c r="O25" i="114" a="1"/>
  <c r="O25" i="114" s="1"/>
  <c r="N24" i="114" a="1"/>
  <c r="N24" i="114" s="1"/>
  <c r="N23" i="114" a="1"/>
  <c r="N23" i="114" s="1"/>
  <c r="O38" i="114" a="1"/>
  <c r="O38" i="114" s="1"/>
  <c r="N51" i="114" a="1"/>
  <c r="N51" i="114" s="1"/>
  <c r="N19" i="114" a="1"/>
  <c r="N19" i="114" s="1"/>
  <c r="N18" i="114" a="1"/>
  <c r="N18" i="114" s="1"/>
  <c r="O17" i="114" a="1"/>
  <c r="O17" i="114" s="1"/>
  <c r="N47" i="114" a="1"/>
  <c r="N47" i="114" s="1"/>
  <c r="N52" i="114" a="1"/>
  <c r="N52" i="114" s="1"/>
  <c r="N21" i="114" a="1"/>
  <c r="N21" i="114" s="1"/>
  <c r="N28" i="114" a="1"/>
  <c r="N28" i="114" s="1"/>
  <c r="O19" i="114" a="1"/>
  <c r="O19" i="114" s="1"/>
  <c r="O50" i="114" a="1"/>
  <c r="O50" i="114" s="1"/>
  <c r="O18" i="114" a="1"/>
  <c r="O18" i="114" s="1"/>
  <c r="N49" i="114" a="1"/>
  <c r="N49" i="114" s="1"/>
  <c r="N17" i="114" a="1"/>
  <c r="N17" i="114" s="1"/>
  <c r="O48" i="114" a="1"/>
  <c r="O48" i="114" s="1"/>
  <c r="O16" i="114" a="1"/>
  <c r="O16" i="114" s="1"/>
  <c r="O47" i="114" a="1"/>
  <c r="O47" i="114" s="1"/>
  <c r="O15" i="114" a="1"/>
  <c r="O15" i="114" s="1"/>
  <c r="O30" i="114" a="1"/>
  <c r="O30" i="114" s="1"/>
  <c r="N50" i="114" a="1"/>
  <c r="N50" i="114" s="1"/>
  <c r="N30" i="114" a="1"/>
  <c r="N30" i="114" s="1"/>
  <c r="O45" i="114" a="1"/>
  <c r="O45" i="114" s="1"/>
  <c r="O13" i="114" a="1"/>
  <c r="O13" i="114" s="1"/>
  <c r="O20" i="114" a="1"/>
  <c r="O20" i="114" s="1"/>
  <c r="N45" i="114" a="1"/>
  <c r="N45" i="114" s="1"/>
  <c r="N13" i="114" a="1"/>
  <c r="N13" i="114" s="1"/>
  <c r="N20" i="114" a="1"/>
  <c r="N20" i="114" s="1"/>
  <c r="O43" i="114" a="1"/>
  <c r="O43" i="114" s="1"/>
  <c r="O11" i="114" a="1"/>
  <c r="O11" i="114" s="1"/>
  <c r="O42" i="114" a="1"/>
  <c r="O42" i="114" s="1"/>
  <c r="O10" i="114" a="1"/>
  <c r="O10" i="114" s="1"/>
  <c r="N41" i="114" a="1"/>
  <c r="N41" i="114" s="1"/>
  <c r="N9" i="114" a="1"/>
  <c r="N9" i="114" s="1"/>
  <c r="O40" i="114" a="1"/>
  <c r="O40" i="114" s="1"/>
  <c r="O8" i="114" a="1"/>
  <c r="O8" i="114" s="1"/>
  <c r="O39" i="114" a="1"/>
  <c r="O39" i="114" s="1"/>
  <c r="O7" i="114" a="1"/>
  <c r="O7" i="114" s="1"/>
  <c r="N22" i="114" a="1"/>
  <c r="N22" i="114" s="1"/>
  <c r="O49" i="114" a="1"/>
  <c r="O49" i="114" s="1"/>
  <c r="O37" i="114" a="1"/>
  <c r="O37" i="114" s="1"/>
  <c r="O44" i="114" a="1"/>
  <c r="O44" i="114" s="1"/>
  <c r="O12" i="114" a="1"/>
  <c r="O12" i="114" s="1"/>
  <c r="N43" i="114" a="1"/>
  <c r="N43" i="114" s="1"/>
  <c r="N11" i="114" a="1"/>
  <c r="N11" i="114" s="1"/>
  <c r="N42" i="114" a="1"/>
  <c r="N42" i="114" s="1"/>
  <c r="N10" i="114" a="1"/>
  <c r="N10" i="114" s="1"/>
  <c r="O41" i="114" a="1"/>
  <c r="O41" i="114" s="1"/>
  <c r="O9" i="114" a="1"/>
  <c r="O9" i="114" s="1"/>
  <c r="N40" i="114" a="1"/>
  <c r="N40" i="114" s="1"/>
  <c r="N8" i="114" a="1"/>
  <c r="N8" i="114" s="1"/>
  <c r="N39" i="114" a="1"/>
  <c r="N39" i="114" s="1"/>
  <c r="N7" i="114" a="1"/>
  <c r="N7" i="114" s="1"/>
  <c r="O22" i="114" a="1"/>
  <c r="O22" i="114" s="1"/>
  <c r="N15" i="114" a="1"/>
  <c r="N15" i="114" s="1"/>
  <c r="N37" i="114" a="1"/>
  <c r="N37" i="114" s="1"/>
  <c r="N44" i="114" a="1"/>
  <c r="N44" i="114" s="1"/>
  <c r="N12" i="114" a="1"/>
  <c r="N12" i="114" s="1"/>
  <c r="O35" i="114" a="1"/>
  <c r="O35" i="114" s="1"/>
  <c r="O34" i="114" a="1"/>
  <c r="O34" i="114" s="1"/>
  <c r="N33" i="114" a="1"/>
  <c r="N33" i="114" s="1"/>
  <c r="O32" i="114" a="1"/>
  <c r="O32" i="114" s="1"/>
  <c r="O31" i="114" a="1"/>
  <c r="O31" i="114" s="1"/>
  <c r="O46" i="114" a="1"/>
  <c r="O46" i="114" s="1"/>
  <c r="O14" i="114" a="1"/>
  <c r="O14" i="114" s="1"/>
  <c r="N16" i="114" a="1"/>
  <c r="N16" i="114" s="1"/>
  <c r="O29" i="114" a="1"/>
  <c r="O29" i="114" s="1"/>
  <c r="O36" i="114" a="1"/>
  <c r="O36" i="114" s="1"/>
  <c r="N35" i="114" a="1"/>
  <c r="N35" i="114" s="1"/>
  <c r="N34" i="114" a="1"/>
  <c r="N34" i="114" s="1"/>
  <c r="O33" i="114" a="1"/>
  <c r="O33" i="114" s="1"/>
  <c r="N32" i="114" a="1"/>
  <c r="N32" i="114" s="1"/>
  <c r="N31" i="114" a="1"/>
  <c r="N31" i="114" s="1"/>
  <c r="N46" i="114" a="1"/>
  <c r="N46" i="114" s="1"/>
  <c r="N14" i="114" a="1"/>
  <c r="N14" i="114" s="1"/>
  <c r="N48" i="114" a="1"/>
  <c r="N48" i="114" s="1"/>
  <c r="N29" i="114" a="1"/>
  <c r="N29" i="114" s="1"/>
  <c r="N36" i="114" a="1"/>
  <c r="N36" i="114" s="1"/>
  <c r="O27" i="114" a="1"/>
  <c r="O27" i="114" s="1"/>
  <c r="O26" i="114" a="1"/>
  <c r="O26" i="114" s="1"/>
  <c r="N25" i="114" a="1"/>
  <c r="N25" i="114" s="1"/>
  <c r="O24" i="114" a="1"/>
  <c r="O24" i="114" s="1"/>
  <c r="O23" i="114" a="1"/>
  <c r="O23" i="114" s="1"/>
  <c r="N38" i="114" a="1"/>
  <c r="N38" i="114" s="1"/>
  <c r="O51" i="114" a="1"/>
  <c r="O51" i="114" s="1"/>
  <c r="O53" i="114" a="1"/>
  <c r="O53" i="114" s="1"/>
  <c r="N53" i="114" a="1"/>
  <c r="N53" i="114" s="1"/>
  <c r="N54" i="114" a="1"/>
  <c r="N54" i="114" s="1"/>
  <c r="O54" i="114" a="1"/>
  <c r="O54" i="114" s="1"/>
  <c r="O55" i="114" a="1"/>
  <c r="O55" i="114" s="1"/>
  <c r="N55" i="114" a="1"/>
  <c r="N55" i="114" s="1"/>
  <c r="O56" i="114" a="1"/>
  <c r="O56" i="114" s="1"/>
  <c r="N56" i="114" a="1"/>
  <c r="N56" i="114" s="1"/>
  <c r="N57" i="114" a="1"/>
  <c r="N57" i="114" s="1"/>
  <c r="O57" i="114" a="1"/>
  <c r="O57" i="114" s="1"/>
  <c r="N58" i="114" a="1"/>
  <c r="N58" i="114" s="1"/>
  <c r="O58" i="114" a="1"/>
  <c r="O58" i="114" s="1"/>
  <c r="N59" i="114" a="1"/>
  <c r="N59" i="114" s="1"/>
  <c r="O59" i="114" a="1"/>
  <c r="O59" i="114" s="1"/>
  <c r="O60" i="114" a="1"/>
  <c r="O60" i="114" s="1"/>
  <c r="N60" i="114" a="1"/>
  <c r="N60" i="114" s="1"/>
  <c r="O61" i="114" a="1"/>
  <c r="O61" i="114" s="1"/>
  <c r="N61" i="114" a="1"/>
  <c r="N61" i="114" s="1"/>
  <c r="O62" i="114" a="1"/>
  <c r="O62" i="114" s="1"/>
  <c r="N62" i="114" a="1"/>
  <c r="N62" i="114" s="1"/>
  <c r="O63" i="114" a="1"/>
  <c r="O63" i="114" s="1"/>
  <c r="N63" i="114" a="1"/>
  <c r="N63" i="114" s="1"/>
  <c r="O64" i="114" a="1"/>
  <c r="O64" i="114" s="1"/>
  <c r="N64" i="114" a="1"/>
  <c r="N64" i="114" s="1"/>
  <c r="O65" i="114" a="1"/>
  <c r="O65" i="114" s="1"/>
  <c r="N65" i="114" a="1"/>
  <c r="N65" i="114" s="1"/>
  <c r="O66" i="114" a="1"/>
  <c r="O66" i="114" s="1"/>
  <c r="N66" i="114" a="1"/>
  <c r="N66" i="114" s="1"/>
  <c r="N67" i="114" a="1"/>
  <c r="N67" i="114" s="1"/>
  <c r="O67" i="114" a="1"/>
  <c r="O67" i="114" s="1"/>
  <c r="O68" i="114" a="1"/>
  <c r="O68" i="114" s="1"/>
  <c r="N68" i="114" a="1"/>
  <c r="N68" i="114" s="1"/>
  <c r="O69" i="114" a="1"/>
  <c r="O69" i="114" s="1"/>
  <c r="N69" i="114" a="1"/>
  <c r="N69" i="114" s="1"/>
  <c r="O70" i="114" a="1"/>
  <c r="O70" i="114" s="1"/>
  <c r="N70" i="114" a="1"/>
  <c r="N70" i="114" s="1"/>
  <c r="O71" i="114" a="1"/>
  <c r="O71" i="114" s="1"/>
  <c r="N71" i="114" a="1"/>
  <c r="N71" i="114" s="1"/>
  <c r="O72" i="114" a="1"/>
  <c r="O72" i="114" s="1"/>
  <c r="N72" i="114" a="1"/>
  <c r="N72" i="114" s="1"/>
  <c r="N73" i="114" a="1"/>
  <c r="N73" i="114" s="1"/>
  <c r="O73" i="114" a="1"/>
  <c r="O73" i="114" s="1"/>
  <c r="N74" i="114" a="1"/>
  <c r="N74" i="114" s="1"/>
  <c r="O74" i="114" a="1"/>
  <c r="O74" i="114" s="1"/>
  <c r="N75" i="114" a="1"/>
  <c r="N75" i="114" s="1"/>
  <c r="O75" i="114" a="1"/>
  <c r="O75" i="114" s="1"/>
  <c r="O76" i="114" a="1"/>
  <c r="O76" i="114" s="1"/>
  <c r="N76" i="114" a="1"/>
  <c r="N76" i="114" s="1"/>
  <c r="O77" i="114" a="1"/>
  <c r="O77" i="114" s="1"/>
  <c r="N77" i="114" a="1"/>
  <c r="N77" i="114" s="1"/>
  <c r="O78" i="114" a="1"/>
  <c r="O78" i="114" s="1"/>
  <c r="N78" i="114" a="1"/>
  <c r="N78" i="114" s="1"/>
  <c r="O79" i="114" a="1"/>
  <c r="O79" i="114" s="1"/>
  <c r="N79" i="114" a="1"/>
  <c r="N79" i="114" s="1"/>
  <c r="O80" i="114" a="1"/>
  <c r="O80" i="114" s="1"/>
  <c r="N80" i="114" a="1"/>
  <c r="N80" i="114" s="1"/>
  <c r="O81" i="114" a="1"/>
  <c r="O81" i="114" s="1"/>
  <c r="N81" i="114" a="1"/>
  <c r="N81" i="114" s="1"/>
  <c r="O82" i="114" a="1"/>
  <c r="O82" i="114" s="1"/>
  <c r="N82" i="114" a="1"/>
  <c r="N82" i="114" s="1"/>
  <c r="N83" i="114" a="1"/>
  <c r="N83" i="114" s="1"/>
  <c r="O83" i="114" a="1"/>
  <c r="O83" i="114" s="1"/>
  <c r="N84" i="114" a="1"/>
  <c r="N84" i="114" s="1"/>
  <c r="O84" i="114" a="1"/>
  <c r="O84" i="114" s="1"/>
  <c r="O85" i="114" a="1"/>
  <c r="O85" i="114" s="1"/>
  <c r="N85" i="114" a="1"/>
  <c r="N85" i="114" s="1"/>
  <c r="AI85" i="114"/>
  <c r="AL51" i="114"/>
  <c r="W51" i="114"/>
  <c r="X51" i="114"/>
  <c r="AB51" i="114"/>
  <c r="U51" i="114"/>
  <c r="T51" i="114"/>
  <c r="AO51" i="114"/>
  <c r="AP51" i="114"/>
  <c r="AH51" i="114"/>
  <c r="AM51" i="114"/>
  <c r="AF51" i="114"/>
  <c r="AI51" i="114"/>
  <c r="AJ51" i="114"/>
  <c r="AN51" i="114"/>
  <c r="AG51" i="114"/>
  <c r="Z51" i="114"/>
  <c r="AC51" i="114"/>
  <c r="AD51" i="114"/>
  <c r="V51" i="114"/>
  <c r="AA51" i="114"/>
  <c r="AI30" i="114"/>
  <c r="AH15" i="114"/>
  <c r="AO39" i="114"/>
  <c r="AM8" i="114"/>
  <c r="AL32" i="114"/>
  <c r="T48" i="114"/>
  <c r="AC17" i="114"/>
  <c r="X41" i="114"/>
  <c r="AB10" i="114"/>
  <c r="AA42" i="114"/>
  <c r="Z19" i="114"/>
  <c r="AP43" i="114"/>
  <c r="AM20" i="114"/>
  <c r="AN44" i="114"/>
  <c r="AL30" i="114"/>
  <c r="T46" i="114"/>
  <c r="AJ23" i="114"/>
  <c r="AI47" i="114"/>
  <c r="AI16" i="114"/>
  <c r="AJ48" i="114"/>
  <c r="AN17" i="114"/>
  <c r="Z29" i="114"/>
  <c r="AJ26" i="114"/>
  <c r="AC50" i="114"/>
  <c r="AD27" i="114"/>
  <c r="AC21" i="114"/>
  <c r="AD36" i="114"/>
  <c r="AB46" i="114"/>
  <c r="AG24" i="114"/>
  <c r="AP18" i="114"/>
  <c r="AH14" i="114"/>
  <c r="AL38" i="114"/>
  <c r="X7" i="114"/>
  <c r="W31" i="114"/>
  <c r="W37" i="114"/>
  <c r="X24" i="114"/>
  <c r="W48" i="114"/>
  <c r="V25" i="114"/>
  <c r="T49" i="114"/>
  <c r="AA18" i="114"/>
  <c r="AJ42" i="114"/>
  <c r="AM19" i="114"/>
  <c r="AF21" i="114"/>
  <c r="AP28" i="114"/>
  <c r="AH52" i="114"/>
  <c r="V31" i="114"/>
  <c r="AA48" i="114"/>
  <c r="AD29" i="114"/>
  <c r="AA11" i="114"/>
  <c r="AB12" i="114"/>
  <c r="AF52" i="114"/>
  <c r="AN30" i="114"/>
  <c r="AM7" i="114"/>
  <c r="AM31" i="114"/>
  <c r="Z16" i="114"/>
  <c r="AF40" i="114"/>
  <c r="AN9" i="114"/>
  <c r="AN33" i="114"/>
  <c r="AO10" i="114"/>
  <c r="T18" i="114"/>
  <c r="W42" i="114"/>
  <c r="AC27" i="114"/>
  <c r="AB21" i="114"/>
  <c r="AB28" i="114"/>
  <c r="AG13" i="114"/>
  <c r="AA38" i="114"/>
  <c r="AP37" i="114"/>
  <c r="AL17" i="114"/>
  <c r="V49" i="114"/>
  <c r="V19" i="114"/>
  <c r="Z28" i="114"/>
  <c r="AJ52" i="114"/>
  <c r="AG30" i="114"/>
  <c r="AH7" i="114"/>
  <c r="AD31" i="114"/>
  <c r="AH37" i="114"/>
  <c r="AI32" i="114"/>
  <c r="AJ45" i="114"/>
  <c r="AA25" i="114"/>
  <c r="AJ49" i="114"/>
  <c r="AI18" i="114"/>
  <c r="AH50" i="114"/>
  <c r="AG27" i="114"/>
  <c r="AJ21" i="114"/>
  <c r="W30" i="114"/>
  <c r="AB15" i="114"/>
  <c r="AC39" i="114"/>
  <c r="AG8" i="114"/>
  <c r="AF32" i="114"/>
  <c r="W17" i="114"/>
  <c r="AD41" i="114"/>
  <c r="V10" i="114"/>
  <c r="U42" i="114"/>
  <c r="T19" i="114"/>
  <c r="AJ43" i="114"/>
  <c r="AG20" i="114"/>
  <c r="AB44" i="114"/>
  <c r="Z30" i="114"/>
  <c r="AD23" i="114"/>
  <c r="AC47" i="114"/>
  <c r="AC16" i="114"/>
  <c r="AD48" i="114"/>
  <c r="AH17" i="114"/>
  <c r="AO41" i="114"/>
  <c r="AL22" i="114"/>
  <c r="AC30" i="114"/>
  <c r="V15" i="114"/>
  <c r="W39" i="114"/>
  <c r="U8" i="114"/>
  <c r="Z32" i="114"/>
  <c r="AM45" i="114"/>
  <c r="AP33" i="114"/>
  <c r="AN29" i="114"/>
  <c r="AN26" i="114"/>
  <c r="AP50" i="114"/>
  <c r="AD43" i="114"/>
  <c r="AA20" i="114"/>
  <c r="AH44" i="114"/>
  <c r="AF30" i="114"/>
  <c r="AL7" i="114"/>
  <c r="X23" i="114"/>
  <c r="W47" i="114"/>
  <c r="W16" i="114"/>
  <c r="X48" i="114"/>
  <c r="AB17" i="114"/>
  <c r="AI41" i="114"/>
  <c r="AP10" i="114"/>
  <c r="AP34" i="114"/>
  <c r="AO19" i="114"/>
  <c r="AO43" i="114"/>
  <c r="AO20" i="114"/>
  <c r="AI44" i="114"/>
  <c r="AL39" i="114"/>
  <c r="AA24" i="114"/>
  <c r="AJ18" i="114"/>
  <c r="AB14" i="114"/>
  <c r="T38" i="114"/>
  <c r="AJ15" i="114"/>
  <c r="AG39" i="114"/>
  <c r="AP16" i="114"/>
  <c r="AI40" i="114"/>
  <c r="AJ9" i="114"/>
  <c r="AI33" i="114"/>
  <c r="AO29" i="114"/>
  <c r="AO34" i="114"/>
  <c r="AH11" i="114"/>
  <c r="AL35" i="114"/>
  <c r="Z21" i="114"/>
  <c r="AD28" i="114"/>
  <c r="AC13" i="114"/>
  <c r="AH22" i="114"/>
  <c r="AH8" i="114"/>
  <c r="AF33" i="114"/>
  <c r="AO26" i="114"/>
  <c r="AM35" i="114"/>
  <c r="AL13" i="114"/>
  <c r="T52" i="114"/>
  <c r="AB30" i="114"/>
  <c r="AA7" i="114"/>
  <c r="AA31" i="114"/>
  <c r="AF37" i="114"/>
  <c r="T40" i="114"/>
  <c r="AB9" i="114"/>
  <c r="AB33" i="114"/>
  <c r="AC10" i="114"/>
  <c r="AH34" i="114"/>
  <c r="AF11" i="114"/>
  <c r="AP35" i="114"/>
  <c r="AL12" i="114"/>
  <c r="V28" i="114"/>
  <c r="U13" i="114"/>
  <c r="U38" i="114"/>
  <c r="AD37" i="114"/>
  <c r="Z17" i="114"/>
  <c r="AF42" i="114"/>
  <c r="AM43" i="114"/>
  <c r="X52" i="114"/>
  <c r="U30" i="114"/>
  <c r="V7" i="114"/>
  <c r="AP31" i="114"/>
  <c r="V37" i="114"/>
  <c r="AF22" i="114"/>
  <c r="AM46" i="114"/>
  <c r="AL23" i="114"/>
  <c r="AI39" i="114"/>
  <c r="AA8" i="114"/>
  <c r="T32" i="114"/>
  <c r="AG45" i="114"/>
  <c r="AJ33" i="114"/>
  <c r="AH29" i="114"/>
  <c r="AH26" i="114"/>
  <c r="AD50" i="114"/>
  <c r="AL27" i="114"/>
  <c r="X43" i="114"/>
  <c r="U20" i="114"/>
  <c r="V44" i="114"/>
  <c r="T30" i="114"/>
  <c r="AF7" i="114"/>
  <c r="AN39" i="114"/>
  <c r="AP8" i="114"/>
  <c r="AG32" i="114"/>
  <c r="AF45" i="114"/>
  <c r="V17" i="114"/>
  <c r="AC41" i="114"/>
  <c r="AD10" i="114"/>
  <c r="AJ34" i="114"/>
  <c r="AI19" i="114"/>
  <c r="AI43" i="114"/>
  <c r="AI20" i="114"/>
  <c r="AC44" i="114"/>
  <c r="AF39" i="114"/>
  <c r="AL9" i="114"/>
  <c r="X18" i="114"/>
  <c r="V14" i="114"/>
  <c r="AF38" i="114"/>
  <c r="AD15" i="114"/>
  <c r="AA39" i="114"/>
  <c r="AD16" i="114"/>
  <c r="AC40" i="114"/>
  <c r="X9" i="114"/>
  <c r="AC33" i="114"/>
  <c r="AI29" i="114"/>
  <c r="AI34" i="114"/>
  <c r="AN11" i="114"/>
  <c r="AF35" i="114"/>
  <c r="X28" i="114"/>
  <c r="AI13" i="114"/>
  <c r="AB22" i="114"/>
  <c r="AB8" i="114"/>
  <c r="Z33" i="114"/>
  <c r="AI26" i="114"/>
  <c r="AG35" i="114"/>
  <c r="AF13" i="114"/>
  <c r="Z22" i="114"/>
  <c r="AG46" i="114"/>
  <c r="AF23" i="114"/>
  <c r="AM47" i="114"/>
  <c r="AN24" i="114"/>
  <c r="U45" i="114"/>
  <c r="X33" i="114"/>
  <c r="AB29" i="114"/>
  <c r="AB26" i="114"/>
  <c r="X50" i="114"/>
  <c r="AF27" i="114"/>
  <c r="AO12" i="114"/>
  <c r="AM36" i="114"/>
  <c r="AO22" i="114"/>
  <c r="Z7" i="114"/>
  <c r="AH39" i="114"/>
  <c r="AD8" i="114"/>
  <c r="AM32" i="114"/>
  <c r="AL45" i="114"/>
  <c r="AL25" i="114"/>
  <c r="W41" i="114"/>
  <c r="AJ10" i="114"/>
  <c r="AD34" i="114"/>
  <c r="W19" i="114"/>
  <c r="AC43" i="114"/>
  <c r="AC20" i="114"/>
  <c r="AO44" i="114"/>
  <c r="Z39" i="114"/>
  <c r="AF9" i="114"/>
  <c r="AM52" i="114"/>
  <c r="AM22" i="114"/>
  <c r="X15" i="114"/>
  <c r="U39" i="114"/>
  <c r="X16" i="114"/>
  <c r="W40" i="114"/>
  <c r="AD9" i="114"/>
  <c r="W33" i="114"/>
  <c r="AC29" i="114"/>
  <c r="AC34" i="114"/>
  <c r="V11" i="114"/>
  <c r="Z35" i="114"/>
  <c r="AP12" i="114"/>
  <c r="AL36" i="114"/>
  <c r="W13" i="114"/>
  <c r="V22" i="114"/>
  <c r="V8" i="114"/>
  <c r="T33" i="114"/>
  <c r="AC26" i="114"/>
  <c r="AA35" i="114"/>
  <c r="T13" i="114"/>
  <c r="AG14" i="114"/>
  <c r="AP38" i="114"/>
  <c r="AG15" i="114"/>
  <c r="AL47" i="114"/>
  <c r="Z37" i="114"/>
  <c r="AI24" i="114"/>
  <c r="AO45" i="114"/>
  <c r="AJ25" i="114"/>
  <c r="AM49" i="114"/>
  <c r="AL18" i="114"/>
  <c r="V34" i="114"/>
  <c r="T11" i="114"/>
  <c r="AD35" i="114"/>
  <c r="Z12" i="114"/>
  <c r="AG44" i="114"/>
  <c r="AJ14" i="114"/>
  <c r="AF15" i="114"/>
  <c r="AN40" i="114"/>
  <c r="T22" i="114"/>
  <c r="AA46" i="114"/>
  <c r="Z23" i="114"/>
  <c r="AG47" i="114"/>
  <c r="AH24" i="114"/>
  <c r="AL48" i="114"/>
  <c r="AA45" i="114"/>
  <c r="AD33" i="114"/>
  <c r="V29" i="114"/>
  <c r="V26" i="114"/>
  <c r="AJ50" i="114"/>
  <c r="Z27" i="114"/>
  <c r="AI12" i="114"/>
  <c r="AG36" i="114"/>
  <c r="AI22" i="114"/>
  <c r="AL46" i="114"/>
  <c r="T7" i="114"/>
  <c r="AB39" i="114"/>
  <c r="AJ8" i="114"/>
  <c r="U32" i="114"/>
  <c r="T45" i="114"/>
  <c r="AF25" i="114"/>
  <c r="AL29" i="114"/>
  <c r="X10" i="114"/>
  <c r="X34" i="114"/>
  <c r="AC19" i="114"/>
  <c r="W43" i="114"/>
  <c r="W20" i="114"/>
  <c r="W44" i="114"/>
  <c r="T39" i="114"/>
  <c r="Z9" i="114"/>
  <c r="AG52" i="114"/>
  <c r="AG22" i="114"/>
  <c r="AP7" i="114"/>
  <c r="AO31" i="114"/>
  <c r="AO37" i="114"/>
  <c r="AP24" i="114"/>
  <c r="AO48" i="114"/>
  <c r="AH25" i="114"/>
  <c r="AL49" i="114"/>
  <c r="W29" i="114"/>
  <c r="W34" i="114"/>
  <c r="AB11" i="114"/>
  <c r="T35" i="114"/>
  <c r="AJ12" i="114"/>
  <c r="AF36" i="114"/>
  <c r="AN52" i="114"/>
  <c r="AN31" i="114"/>
  <c r="AM48" i="114"/>
  <c r="W26" i="114"/>
  <c r="U35" i="114"/>
  <c r="AA14" i="114"/>
  <c r="AJ38" i="114"/>
  <c r="AM15" i="114"/>
  <c r="AF47" i="114"/>
  <c r="U46" i="114"/>
  <c r="T23" i="114"/>
  <c r="AA47" i="114"/>
  <c r="AB24" i="114"/>
  <c r="AF48" i="114"/>
  <c r="AO17" i="114"/>
  <c r="AP41" i="114"/>
  <c r="AN10" i="114"/>
  <c r="AM42" i="114"/>
  <c r="AL19" i="114"/>
  <c r="T27" i="114"/>
  <c r="AC12" i="114"/>
  <c r="AA36" i="114"/>
  <c r="W22" i="114"/>
  <c r="AF46" i="114"/>
  <c r="V39" i="114"/>
  <c r="X8" i="114"/>
  <c r="AA32" i="114"/>
  <c r="Z25" i="114"/>
  <c r="AF29" i="114"/>
  <c r="AP26" i="114"/>
  <c r="AO50" i="114"/>
  <c r="AP27" i="114"/>
  <c r="AO21" i="114"/>
  <c r="AP36" i="114"/>
  <c r="AN46" i="114"/>
  <c r="AO30" i="114"/>
  <c r="AN15" i="114"/>
  <c r="U47" i="114"/>
  <c r="V24" i="114"/>
  <c r="Z48" i="114"/>
  <c r="AI17" i="114"/>
  <c r="AJ41" i="114"/>
  <c r="AH10" i="114"/>
  <c r="AG42" i="114"/>
  <c r="AF19" i="114"/>
  <c r="W12" i="114"/>
  <c r="U36" i="114"/>
  <c r="AC22" i="114"/>
  <c r="Z46" i="114"/>
  <c r="AP23" i="114"/>
  <c r="AO47" i="114"/>
  <c r="AO16" i="114"/>
  <c r="AP48" i="114"/>
  <c r="Z45" i="114"/>
  <c r="T25" i="114"/>
  <c r="T29" i="114"/>
  <c r="AD26" i="114"/>
  <c r="AI50" i="114"/>
  <c r="AJ27" i="114"/>
  <c r="AI21" i="114"/>
  <c r="AJ36" i="114"/>
  <c r="AH46" i="114"/>
  <c r="AM24" i="114"/>
  <c r="U52" i="114"/>
  <c r="U22" i="114"/>
  <c r="AD7" i="114"/>
  <c r="AI31" i="114"/>
  <c r="AC37" i="114"/>
  <c r="AD24" i="114"/>
  <c r="AC48" i="114"/>
  <c r="AB25" i="114"/>
  <c r="Z49" i="114"/>
  <c r="AG18" i="114"/>
  <c r="AD42" i="114"/>
  <c r="AA19" i="114"/>
  <c r="AL21" i="114"/>
  <c r="X12" i="114"/>
  <c r="T36" i="114"/>
  <c r="V52" i="114"/>
  <c r="AB31" i="114"/>
  <c r="U48" i="114"/>
  <c r="AJ29" i="114"/>
  <c r="AG11" i="114"/>
  <c r="AH12" i="114"/>
  <c r="AL52" i="114"/>
  <c r="U14" i="114"/>
  <c r="X38" i="114"/>
  <c r="U15" i="114"/>
  <c r="T47" i="114"/>
  <c r="AF16" i="114"/>
  <c r="AL40" i="114"/>
  <c r="W45" i="114"/>
  <c r="AD25" i="114"/>
  <c r="U49" i="114"/>
  <c r="X36" i="114"/>
  <c r="AN14" i="114"/>
  <c r="AI37" i="114"/>
  <c r="AF49" i="114"/>
  <c r="AB52" i="114"/>
  <c r="X29" i="114"/>
  <c r="AG31" i="114"/>
  <c r="T16" i="114"/>
  <c r="AC45" i="114"/>
  <c r="AA49" i="114"/>
  <c r="AO42" i="114"/>
  <c r="W27" i="114"/>
  <c r="V46" i="114"/>
  <c r="AA22" i="114"/>
  <c r="AJ16" i="114"/>
  <c r="T21" i="114"/>
  <c r="AN22" i="114"/>
  <c r="AM11" i="114"/>
  <c r="AM14" i="114"/>
  <c r="U31" i="114"/>
  <c r="AH9" i="114"/>
  <c r="AI10" i="114"/>
  <c r="AI42" i="114"/>
  <c r="AJ35" i="114"/>
  <c r="AN28" i="114"/>
  <c r="AD14" i="114"/>
  <c r="AJ37" i="114"/>
  <c r="AN49" i="114"/>
  <c r="AN19" i="114"/>
  <c r="AO14" i="114"/>
  <c r="AC38" i="114"/>
  <c r="X31" i="114"/>
  <c r="AG16" i="114"/>
  <c r="U40" i="114"/>
  <c r="AG9" i="114"/>
  <c r="AP49" i="114"/>
  <c r="AC18" i="114"/>
  <c r="V50" i="114"/>
  <c r="AO35" i="114"/>
  <c r="AH20" i="114"/>
  <c r="AF44" i="114"/>
  <c r="AO52" i="114"/>
  <c r="AN38" i="114"/>
  <c r="AO15" i="114"/>
  <c r="AP39" i="114"/>
  <c r="AL8" i="114"/>
  <c r="T24" i="114"/>
  <c r="AB48" i="114"/>
  <c r="X17" i="114"/>
  <c r="Z41" i="114"/>
  <c r="AN18" i="114"/>
  <c r="AH42" i="114"/>
  <c r="AP19" i="114"/>
  <c r="AN43" i="114"/>
  <c r="AF20" i="114"/>
  <c r="V36" i="114"/>
  <c r="T14" i="114"/>
  <c r="AD46" i="114"/>
  <c r="AB23" i="114"/>
  <c r="AH47" i="114"/>
  <c r="AH16" i="114"/>
  <c r="AJ40" i="114"/>
  <c r="AA17" i="114"/>
  <c r="AA41" i="114"/>
  <c r="AF10" i="114"/>
  <c r="T26" i="114"/>
  <c r="AA50" i="114"/>
  <c r="V27" i="114"/>
  <c r="AG21" i="114"/>
  <c r="AI28" i="114"/>
  <c r="X46" i="114"/>
  <c r="V23" i="114"/>
  <c r="AB47" i="114"/>
  <c r="AB16" i="114"/>
  <c r="AD40" i="114"/>
  <c r="AG17" i="114"/>
  <c r="AG41" i="114"/>
  <c r="Z10" i="114"/>
  <c r="AL34" i="114"/>
  <c r="U50" i="114"/>
  <c r="AB27" i="114"/>
  <c r="AA21" i="114"/>
  <c r="AC28" i="114"/>
  <c r="X13" i="114"/>
  <c r="AD30" i="114"/>
  <c r="AC7" i="114"/>
  <c r="Z31" i="114"/>
  <c r="AI8" i="114"/>
  <c r="AJ32" i="114"/>
  <c r="AH45" i="114"/>
  <c r="AI25" i="114"/>
  <c r="AI49" i="114"/>
  <c r="AL26" i="114"/>
  <c r="T34" i="114"/>
  <c r="AC11" i="114"/>
  <c r="Z38" i="114"/>
  <c r="AJ24" i="114"/>
  <c r="AM18" i="114"/>
  <c r="AH31" i="114"/>
  <c r="U11" i="114"/>
  <c r="AH30" i="114"/>
  <c r="Z47" i="114"/>
  <c r="AO24" i="114"/>
  <c r="V9" i="114"/>
  <c r="W10" i="114"/>
  <c r="AC42" i="114"/>
  <c r="X35" i="114"/>
  <c r="AH28" i="114"/>
  <c r="X14" i="114"/>
  <c r="X37" i="114"/>
  <c r="AH49" i="114"/>
  <c r="AB19" i="114"/>
  <c r="AO36" i="114"/>
  <c r="W14" i="114"/>
  <c r="AN7" i="114"/>
  <c r="AP47" i="114"/>
  <c r="U16" i="114"/>
  <c r="AA40" i="114"/>
  <c r="AM25" i="114"/>
  <c r="X49" i="114"/>
  <c r="W18" i="114"/>
  <c r="AP11" i="114"/>
  <c r="AI35" i="114"/>
  <c r="AB20" i="114"/>
  <c r="Z44" i="114"/>
  <c r="AI52" i="114"/>
  <c r="AH38" i="114"/>
  <c r="AC15" i="114"/>
  <c r="AJ39" i="114"/>
  <c r="AF8" i="114"/>
  <c r="V48" i="114"/>
  <c r="AD17" i="114"/>
  <c r="T41" i="114"/>
  <c r="AB18" i="114"/>
  <c r="AB42" i="114"/>
  <c r="AJ19" i="114"/>
  <c r="AH43" i="114"/>
  <c r="AL20" i="114"/>
  <c r="AP13" i="114"/>
  <c r="U24" i="114"/>
  <c r="AO40" i="114"/>
  <c r="U18" i="114"/>
  <c r="AD12" i="114"/>
  <c r="AN8" i="114"/>
  <c r="AN12" i="114"/>
  <c r="V30" i="114"/>
  <c r="AC24" i="114"/>
  <c r="AP25" i="114"/>
  <c r="AF18" i="114"/>
  <c r="AL11" i="114"/>
  <c r="AN21" i="114"/>
  <c r="AM44" i="114"/>
  <c r="AG38" i="114"/>
  <c r="AH40" i="114"/>
  <c r="AB49" i="114"/>
  <c r="AG43" i="114"/>
  <c r="AI36" i="114"/>
  <c r="AC14" i="114"/>
  <c r="AB7" i="114"/>
  <c r="AJ47" i="114"/>
  <c r="AA16" i="114"/>
  <c r="AP45" i="114"/>
  <c r="AG25" i="114"/>
  <c r="AD49" i="114"/>
  <c r="AM34" i="114"/>
  <c r="AJ11" i="114"/>
  <c r="AC35" i="114"/>
  <c r="V20" i="114"/>
  <c r="T44" i="114"/>
  <c r="AC52" i="114"/>
  <c r="AB38" i="114"/>
  <c r="AI15" i="114"/>
  <c r="AD39" i="114"/>
  <c r="Z8" i="114"/>
  <c r="AN32" i="114"/>
  <c r="AO9" i="114"/>
  <c r="AM33" i="114"/>
  <c r="V18" i="114"/>
  <c r="V42" i="114"/>
  <c r="AD19" i="114"/>
  <c r="V43" i="114"/>
  <c r="Z20" i="114"/>
  <c r="AJ13" i="114"/>
  <c r="AP30" i="114"/>
  <c r="AO7" i="114"/>
  <c r="AL31" i="114"/>
  <c r="V47" i="114"/>
  <c r="V16" i="114"/>
  <c r="X40" i="114"/>
  <c r="U17" i="114"/>
  <c r="U41" i="114"/>
  <c r="T10" i="114"/>
  <c r="AF34" i="114"/>
  <c r="AO11" i="114"/>
  <c r="AL43" i="114"/>
  <c r="U21" i="114"/>
  <c r="W28" i="114"/>
  <c r="W52" i="114"/>
  <c r="V38" i="114"/>
  <c r="W15" i="114"/>
  <c r="X39" i="114"/>
  <c r="T8" i="114"/>
  <c r="AH32" i="114"/>
  <c r="AI9" i="114"/>
  <c r="AG33" i="114"/>
  <c r="AM29" i="114"/>
  <c r="AM26" i="114"/>
  <c r="AL50" i="114"/>
  <c r="X19" i="114"/>
  <c r="AB43" i="114"/>
  <c r="T20" i="114"/>
  <c r="AD13" i="114"/>
  <c r="AJ30" i="114"/>
  <c r="AI7" i="114"/>
  <c r="AF31" i="114"/>
  <c r="AO8" i="114"/>
  <c r="AP32" i="114"/>
  <c r="AN45" i="114"/>
  <c r="AO25" i="114"/>
  <c r="AO49" i="114"/>
  <c r="X26" i="114"/>
  <c r="T9" i="114"/>
  <c r="AJ7" i="114"/>
  <c r="AI48" i="114"/>
  <c r="AP42" i="114"/>
  <c r="AJ28" i="114"/>
  <c r="AG48" i="114"/>
  <c r="V12" i="114"/>
  <c r="AD38" i="114"/>
  <c r="AL37" i="114"/>
  <c r="W24" i="114"/>
  <c r="X25" i="114"/>
  <c r="Z18" i="114"/>
  <c r="Z11" i="114"/>
  <c r="AH21" i="114"/>
  <c r="AA44" i="114"/>
  <c r="AM38" i="114"/>
  <c r="AB40" i="114"/>
  <c r="AL42" i="114"/>
  <c r="AA43" i="114"/>
  <c r="AC36" i="114"/>
  <c r="AM30" i="114"/>
  <c r="AO23" i="114"/>
  <c r="AD47" i="114"/>
  <c r="AO32" i="114"/>
  <c r="AD45" i="114"/>
  <c r="U25" i="114"/>
  <c r="AM10" i="114"/>
  <c r="AG34" i="114"/>
  <c r="AD11" i="114"/>
  <c r="W35" i="114"/>
  <c r="AM28" i="114"/>
  <c r="Z34" i="114"/>
  <c r="AI11" i="114"/>
  <c r="AF43" i="114"/>
  <c r="AP20" i="114"/>
  <c r="AP44" i="114"/>
  <c r="AB32" i="114"/>
  <c r="AC9" i="114"/>
  <c r="AA33" i="114"/>
  <c r="AG29" i="114"/>
  <c r="AG26" i="114"/>
  <c r="AF50" i="114"/>
  <c r="AN35" i="114"/>
  <c r="AM12" i="114"/>
  <c r="W50" i="114"/>
  <c r="AP15" i="114"/>
  <c r="AP9" i="114"/>
  <c r="X42" i="114"/>
  <c r="Z36" i="114"/>
  <c r="AL33" i="114"/>
  <c r="AG7" i="114"/>
  <c r="T37" i="114"/>
  <c r="Z40" i="114"/>
  <c r="AH33" i="114"/>
  <c r="V21" i="114"/>
  <c r="U44" i="114"/>
  <c r="AL15" i="114"/>
  <c r="V40" i="114"/>
  <c r="Z42" i="114"/>
  <c r="U43" i="114"/>
  <c r="W36" i="114"/>
  <c r="AA30" i="114"/>
  <c r="AI23" i="114"/>
  <c r="X47" i="114"/>
  <c r="AC32" i="114"/>
  <c r="X45" i="114"/>
  <c r="AN41" i="114"/>
  <c r="AG10" i="114"/>
  <c r="AA34" i="114"/>
  <c r="X11" i="114"/>
  <c r="AP21" i="114"/>
  <c r="AG28" i="114"/>
  <c r="AN13" i="114"/>
  <c r="AP22" i="114"/>
  <c r="AO46" i="114"/>
  <c r="AG23" i="114"/>
  <c r="AM37" i="114"/>
  <c r="X27" i="114"/>
  <c r="AD18" i="114"/>
  <c r="AC31" i="114"/>
  <c r="AN25" i="114"/>
  <c r="AG19" i="114"/>
  <c r="Z13" i="114"/>
  <c r="U7" i="114"/>
  <c r="W21" i="114"/>
  <c r="AA52" i="114"/>
  <c r="AM39" i="114"/>
  <c r="AO33" i="114"/>
  <c r="U19" i="114"/>
  <c r="AO13" i="114"/>
  <c r="AP29" i="114"/>
  <c r="Z52" i="114"/>
  <c r="AA15" i="114"/>
  <c r="AL16" i="114"/>
  <c r="AI45" i="114"/>
  <c r="AG49" i="114"/>
  <c r="AB34" i="114"/>
  <c r="AI27" i="114"/>
  <c r="T12" i="114"/>
  <c r="AA13" i="114"/>
  <c r="T15" i="114"/>
  <c r="T17" i="114"/>
  <c r="X30" i="114"/>
  <c r="AN47" i="114"/>
  <c r="V45" i="114"/>
  <c r="AN27" i="114"/>
  <c r="X20" i="114"/>
  <c r="AM13" i="114"/>
  <c r="AH19" i="114"/>
  <c r="AI38" i="114"/>
  <c r="AM16" i="114"/>
  <c r="AB41" i="114"/>
  <c r="AM27" i="114"/>
  <c r="AL44" i="114"/>
  <c r="AI46" i="114"/>
  <c r="U37" i="114"/>
  <c r="AH48" i="114"/>
  <c r="AA29" i="114"/>
  <c r="T50" i="114"/>
  <c r="AN36" i="114"/>
  <c r="AP46" i="114"/>
  <c r="AM17" i="114"/>
  <c r="AH27" i="114"/>
  <c r="AJ44" i="114"/>
  <c r="X44" i="114"/>
  <c r="V33" i="114"/>
  <c r="AP14" i="114"/>
  <c r="AL28" i="114"/>
  <c r="AO38" i="114"/>
  <c r="W32" i="114"/>
  <c r="V41" i="114"/>
  <c r="AA27" i="114"/>
  <c r="W46" i="114"/>
  <c r="W9" i="114"/>
  <c r="U29" i="114"/>
  <c r="AH35" i="114"/>
  <c r="AH36" i="114"/>
  <c r="AJ46" i="114"/>
  <c r="W8" i="114"/>
  <c r="AC25" i="114"/>
  <c r="Z15" i="114"/>
  <c r="AF28" i="114"/>
  <c r="W38" i="114"/>
  <c r="AM40" i="114"/>
  <c r="AA10" i="114"/>
  <c r="U27" i="114"/>
  <c r="AH13" i="114"/>
  <c r="AC46" i="114"/>
  <c r="AL24" i="114"/>
  <c r="AP17" i="114"/>
  <c r="AH18" i="114"/>
  <c r="V35" i="114"/>
  <c r="AB36" i="114"/>
  <c r="W7" i="114"/>
  <c r="AN16" i="114"/>
  <c r="W25" i="114"/>
  <c r="Z26" i="114"/>
  <c r="T43" i="114"/>
  <c r="AD44" i="114"/>
  <c r="AN34" i="114"/>
  <c r="T28" i="114"/>
  <c r="AC23" i="114"/>
  <c r="AG40" i="114"/>
  <c r="U10" i="114"/>
  <c r="AD21" i="114"/>
  <c r="AB13" i="114"/>
  <c r="AM23" i="114"/>
  <c r="AF24" i="114"/>
  <c r="AJ17" i="114"/>
  <c r="AA26" i="114"/>
  <c r="AB35" i="114"/>
  <c r="AL14" i="114"/>
  <c r="AN23" i="114"/>
  <c r="AD32" i="114"/>
  <c r="AM41" i="114"/>
  <c r="AF17" i="114"/>
  <c r="W23" i="114"/>
  <c r="AA9" i="114"/>
  <c r="AO18" i="114"/>
  <c r="X21" i="114"/>
  <c r="V13" i="114"/>
  <c r="AA23" i="114"/>
  <c r="Z24" i="114"/>
  <c r="U33" i="114"/>
  <c r="U26" i="114"/>
  <c r="AG12" i="114"/>
  <c r="Z14" i="114"/>
  <c r="AH23" i="114"/>
  <c r="X32" i="114"/>
  <c r="AC49" i="114"/>
  <c r="AM50" i="114"/>
  <c r="AM21" i="114"/>
  <c r="AP52" i="114"/>
  <c r="U34" i="114"/>
  <c r="AJ22" i="114"/>
  <c r="AL41" i="114"/>
  <c r="AA12" i="114"/>
  <c r="AO27" i="114"/>
  <c r="AJ31" i="114"/>
  <c r="U9" i="114"/>
  <c r="AN20" i="114"/>
  <c r="U23" i="114"/>
  <c r="AN42" i="114"/>
  <c r="AF14" i="114"/>
  <c r="AP40" i="114"/>
  <c r="W49" i="114"/>
  <c r="AG50" i="114"/>
  <c r="AJ20" i="114"/>
  <c r="AC8" i="114"/>
  <c r="AF26" i="114"/>
  <c r="AO28" i="114"/>
  <c r="Z43" i="114"/>
  <c r="AF12" i="114"/>
  <c r="T42" i="114"/>
  <c r="AD52" i="114"/>
  <c r="AN37" i="114"/>
  <c r="AM9" i="114"/>
  <c r="AN50" i="114"/>
  <c r="AA28" i="114"/>
  <c r="AD22" i="114"/>
  <c r="AG37" i="114"/>
  <c r="V32" i="114"/>
  <c r="AF41" i="114"/>
  <c r="Z50" i="114"/>
  <c r="U12" i="114"/>
  <c r="T31" i="114"/>
  <c r="AB45" i="114"/>
  <c r="AL10" i="114"/>
  <c r="W11" i="114"/>
  <c r="AD20" i="114"/>
  <c r="AI14" i="114"/>
  <c r="AB37" i="114"/>
  <c r="AH41" i="114"/>
  <c r="AB50" i="114"/>
  <c r="U28" i="114"/>
  <c r="X22" i="114"/>
  <c r="AA37" i="114"/>
  <c r="AN48" i="114"/>
  <c r="AN53" i="114"/>
  <c r="AP53" i="114"/>
  <c r="AL53" i="114"/>
  <c r="AH53" i="114"/>
  <c r="AJ53" i="114"/>
  <c r="AF53" i="114"/>
  <c r="AB53" i="114"/>
  <c r="AD53" i="114"/>
  <c r="T53" i="114"/>
  <c r="V53" i="114"/>
  <c r="X53" i="114"/>
  <c r="Z53" i="114"/>
  <c r="AO53" i="114"/>
  <c r="AM53" i="114"/>
  <c r="AI53" i="114"/>
  <c r="AG53" i="114"/>
  <c r="AC53" i="114"/>
  <c r="AA53" i="114"/>
  <c r="W53" i="114"/>
  <c r="U53" i="114"/>
  <c r="AL54" i="114"/>
  <c r="X54" i="114"/>
  <c r="U54" i="114"/>
  <c r="AB54" i="114"/>
  <c r="W54" i="114"/>
  <c r="V54" i="114"/>
  <c r="AF54" i="114"/>
  <c r="AH54" i="114"/>
  <c r="AI54" i="114"/>
  <c r="AC54" i="114"/>
  <c r="T54" i="114"/>
  <c r="AP54" i="114"/>
  <c r="AM54" i="114"/>
  <c r="AJ54" i="114"/>
  <c r="AG54" i="114"/>
  <c r="AD54" i="114"/>
  <c r="AA54" i="114"/>
  <c r="Z54" i="114"/>
  <c r="AN54" i="114"/>
  <c r="AO54" i="114"/>
  <c r="AD55" i="114"/>
  <c r="Z55" i="114"/>
  <c r="X55" i="114"/>
  <c r="T55" i="114"/>
  <c r="V55" i="114"/>
  <c r="AL55" i="114"/>
  <c r="AF55" i="114"/>
  <c r="AB55" i="114"/>
  <c r="AA55" i="114"/>
  <c r="AP55" i="114"/>
  <c r="AO55" i="114"/>
  <c r="AN55" i="114"/>
  <c r="AC55" i="114"/>
  <c r="AH55" i="114"/>
  <c r="AM55" i="114"/>
  <c r="AI55" i="114"/>
  <c r="AG55" i="114"/>
  <c r="U55" i="114"/>
  <c r="AJ55" i="114"/>
  <c r="W55" i="114"/>
  <c r="AP56" i="114"/>
  <c r="AN56" i="114"/>
  <c r="AD56" i="114"/>
  <c r="AB56" i="114"/>
  <c r="AG56" i="114"/>
  <c r="X56" i="114"/>
  <c r="V56" i="114"/>
  <c r="U56" i="114"/>
  <c r="AO56" i="114"/>
  <c r="AL56" i="114"/>
  <c r="AA56" i="114"/>
  <c r="W56" i="114"/>
  <c r="T56" i="114"/>
  <c r="AJ56" i="114"/>
  <c r="AM56" i="114"/>
  <c r="AI56" i="114"/>
  <c r="AF56" i="114"/>
  <c r="AC56" i="114"/>
  <c r="Z56" i="114"/>
  <c r="AH56" i="114"/>
  <c r="Z57" i="114"/>
  <c r="AB57" i="114"/>
  <c r="T57" i="114"/>
  <c r="AN57" i="114"/>
  <c r="AJ57" i="114"/>
  <c r="AP57" i="114"/>
  <c r="AM57" i="114"/>
  <c r="AO57" i="114"/>
  <c r="AL57" i="114"/>
  <c r="U57" i="114"/>
  <c r="W57" i="114"/>
  <c r="X57" i="114"/>
  <c r="AA57" i="114"/>
  <c r="AI57" i="114"/>
  <c r="AD57" i="114"/>
  <c r="AG57" i="114"/>
  <c r="AC57" i="114"/>
  <c r="AF57" i="114"/>
  <c r="AH57" i="114"/>
  <c r="V57" i="114"/>
  <c r="W58" i="114"/>
  <c r="AH58" i="114"/>
  <c r="AM58" i="114"/>
  <c r="V58" i="114"/>
  <c r="AP58" i="114"/>
  <c r="AL58" i="114"/>
  <c r="U58" i="114"/>
  <c r="AB58" i="114"/>
  <c r="AG58" i="114"/>
  <c r="AA58" i="114"/>
  <c r="AC58" i="114"/>
  <c r="AN58" i="114"/>
  <c r="T58" i="114"/>
  <c r="AJ58" i="114"/>
  <c r="AF58" i="114"/>
  <c r="AO58" i="114"/>
  <c r="AD58" i="114"/>
  <c r="Z58" i="114"/>
  <c r="AI58" i="114"/>
  <c r="X58" i="114"/>
  <c r="AO59" i="114"/>
  <c r="AI59" i="114"/>
  <c r="AA59" i="114"/>
  <c r="AG59" i="114"/>
  <c r="AC59" i="114"/>
  <c r="U59" i="114"/>
  <c r="W59" i="114"/>
  <c r="AP59" i="114"/>
  <c r="AN59" i="114"/>
  <c r="AL59" i="114"/>
  <c r="AJ59" i="114"/>
  <c r="AH59" i="114"/>
  <c r="AF59" i="114"/>
  <c r="AD59" i="114"/>
  <c r="V59" i="114"/>
  <c r="AM59" i="114"/>
  <c r="Z59" i="114"/>
  <c r="X59" i="114"/>
  <c r="AB59" i="114"/>
  <c r="T59" i="114"/>
  <c r="AF60" i="114"/>
  <c r="AM60" i="114"/>
  <c r="AO60" i="114"/>
  <c r="AL60" i="114"/>
  <c r="V60" i="114"/>
  <c r="Z60" i="114"/>
  <c r="AG60" i="114"/>
  <c r="AI60" i="114"/>
  <c r="T60" i="114"/>
  <c r="AA60" i="114"/>
  <c r="AC60" i="114"/>
  <c r="U60" i="114"/>
  <c r="W60" i="114"/>
  <c r="AN60" i="114"/>
  <c r="AP60" i="114"/>
  <c r="AB60" i="114"/>
  <c r="AD60" i="114"/>
  <c r="AH60" i="114"/>
  <c r="AJ60" i="114"/>
  <c r="X60" i="114"/>
  <c r="AL61" i="114"/>
  <c r="X61" i="114"/>
  <c r="U61" i="114"/>
  <c r="AF61" i="114"/>
  <c r="AO61" i="114"/>
  <c r="AN61" i="114"/>
  <c r="T61" i="114"/>
  <c r="AI61" i="114"/>
  <c r="AH61" i="114"/>
  <c r="Z61" i="114"/>
  <c r="AC61" i="114"/>
  <c r="AB61" i="114"/>
  <c r="W61" i="114"/>
  <c r="V61" i="114"/>
  <c r="AP61" i="114"/>
  <c r="AM61" i="114"/>
  <c r="AJ61" i="114"/>
  <c r="AG61" i="114"/>
  <c r="AD61" i="114"/>
  <c r="AA61" i="114"/>
  <c r="AO62" i="114"/>
  <c r="AD62" i="114"/>
  <c r="AI62" i="114"/>
  <c r="X62" i="114"/>
  <c r="W62" i="114"/>
  <c r="AM62" i="114"/>
  <c r="AL62" i="114"/>
  <c r="V62" i="114"/>
  <c r="AJ62" i="114"/>
  <c r="AC62" i="114"/>
  <c r="AG62" i="114"/>
  <c r="AF62" i="114"/>
  <c r="AN62" i="114"/>
  <c r="AA62" i="114"/>
  <c r="Z62" i="114"/>
  <c r="AH62" i="114"/>
  <c r="U62" i="114"/>
  <c r="T62" i="114"/>
  <c r="AB62" i="114"/>
  <c r="AP62" i="114"/>
  <c r="AM63" i="114"/>
  <c r="T63" i="114"/>
  <c r="V63" i="114"/>
  <c r="AG63" i="114"/>
  <c r="AO63" i="114"/>
  <c r="AP63" i="114"/>
  <c r="AA63" i="114"/>
  <c r="AC63" i="114"/>
  <c r="AJ63" i="114"/>
  <c r="U63" i="114"/>
  <c r="AI63" i="114"/>
  <c r="AD63" i="114"/>
  <c r="AL63" i="114"/>
  <c r="W63" i="114"/>
  <c r="X63" i="114"/>
  <c r="AF63" i="114"/>
  <c r="AN63" i="114"/>
  <c r="Z63" i="114"/>
  <c r="AH63" i="114"/>
  <c r="AB63" i="114"/>
  <c r="AL64" i="114"/>
  <c r="X64" i="114"/>
  <c r="AA64" i="114"/>
  <c r="AD64" i="114"/>
  <c r="AF64" i="114"/>
  <c r="AN64" i="114"/>
  <c r="Z64" i="114"/>
  <c r="AH64" i="114"/>
  <c r="V64" i="114"/>
  <c r="AI64" i="114"/>
  <c r="U64" i="114"/>
  <c r="T64" i="114"/>
  <c r="AB64" i="114"/>
  <c r="AO64" i="114"/>
  <c r="AP64" i="114"/>
  <c r="AM64" i="114"/>
  <c r="AC64" i="114"/>
  <c r="AJ64" i="114"/>
  <c r="AG64" i="114"/>
  <c r="W64" i="114"/>
  <c r="AM65" i="114"/>
  <c r="AA65" i="114"/>
  <c r="AO65" i="114"/>
  <c r="T65" i="114"/>
  <c r="V65" i="114"/>
  <c r="AG65" i="114"/>
  <c r="AI65" i="114"/>
  <c r="U65" i="114"/>
  <c r="AC65" i="114"/>
  <c r="AJ65" i="114"/>
  <c r="AL65" i="114"/>
  <c r="W65" i="114"/>
  <c r="AP65" i="114"/>
  <c r="AF65" i="114"/>
  <c r="AN65" i="114"/>
  <c r="X65" i="114"/>
  <c r="AB65" i="114"/>
  <c r="Z65" i="114"/>
  <c r="AH65" i="114"/>
  <c r="AD65" i="114"/>
  <c r="AN66" i="114"/>
  <c r="AH66" i="114"/>
  <c r="AJ66" i="114"/>
  <c r="AB66" i="114"/>
  <c r="X66" i="114"/>
  <c r="V66" i="114"/>
  <c r="AM66" i="114"/>
  <c r="AO66" i="114"/>
  <c r="AL66" i="114"/>
  <c r="AG66" i="114"/>
  <c r="AI66" i="114"/>
  <c r="Z66" i="114"/>
  <c r="U66" i="114"/>
  <c r="W66" i="114"/>
  <c r="AD66" i="114"/>
  <c r="AF66" i="114"/>
  <c r="AA66" i="114"/>
  <c r="AC66" i="114"/>
  <c r="T66" i="114"/>
  <c r="AP66" i="114"/>
  <c r="AO67" i="114"/>
  <c r="AD67" i="114"/>
  <c r="AI67" i="114"/>
  <c r="X67" i="114"/>
  <c r="AC67" i="114"/>
  <c r="AM67" i="114"/>
  <c r="AL67" i="114"/>
  <c r="W67" i="114"/>
  <c r="AG67" i="114"/>
  <c r="AF67" i="114"/>
  <c r="AH67" i="114"/>
  <c r="AA67" i="114"/>
  <c r="Z67" i="114"/>
  <c r="AB67" i="114"/>
  <c r="AJ67" i="114"/>
  <c r="AN67" i="114"/>
  <c r="U67" i="114"/>
  <c r="T67" i="114"/>
  <c r="V67" i="114"/>
  <c r="AP67" i="114"/>
  <c r="AA68" i="114"/>
  <c r="AJ68" i="114"/>
  <c r="U68" i="114"/>
  <c r="AD68" i="114"/>
  <c r="AN68" i="114"/>
  <c r="AL68" i="114"/>
  <c r="X68" i="114"/>
  <c r="AO68" i="114"/>
  <c r="AH68" i="114"/>
  <c r="Z68" i="114"/>
  <c r="AI68" i="114"/>
  <c r="W68" i="114"/>
  <c r="AB68" i="114"/>
  <c r="AF68" i="114"/>
  <c r="V68" i="114"/>
  <c r="T68" i="114"/>
  <c r="AC68" i="114"/>
  <c r="AG68" i="114"/>
  <c r="AP68" i="114"/>
  <c r="AM68" i="114"/>
  <c r="AO69" i="114"/>
  <c r="AP69" i="114"/>
  <c r="AA69" i="114"/>
  <c r="AI69" i="114"/>
  <c r="AJ69" i="114"/>
  <c r="U69" i="114"/>
  <c r="AC69" i="114"/>
  <c r="AD69" i="114"/>
  <c r="AF69" i="114"/>
  <c r="AG69" i="114"/>
  <c r="W69" i="114"/>
  <c r="X69" i="114"/>
  <c r="AL69" i="114"/>
  <c r="V69" i="114"/>
  <c r="AN69" i="114"/>
  <c r="T69" i="114"/>
  <c r="AH69" i="114"/>
  <c r="Z69" i="114"/>
  <c r="AB69" i="114"/>
  <c r="AM69" i="114"/>
  <c r="AL70" i="114"/>
  <c r="W70" i="114"/>
  <c r="U70" i="114"/>
  <c r="AH70" i="114"/>
  <c r="AF70" i="114"/>
  <c r="AP70" i="114"/>
  <c r="Z70" i="114"/>
  <c r="AJ70" i="114"/>
  <c r="T70" i="114"/>
  <c r="X70" i="114"/>
  <c r="AN70" i="114"/>
  <c r="AO70" i="114"/>
  <c r="AM70" i="114"/>
  <c r="AB70" i="114"/>
  <c r="AC70" i="114"/>
  <c r="AI70" i="114"/>
  <c r="AG70" i="114"/>
  <c r="V70" i="114"/>
  <c r="AA70" i="114"/>
  <c r="AD70" i="114"/>
  <c r="AH71" i="114"/>
  <c r="AJ71" i="114"/>
  <c r="AB71" i="114"/>
  <c r="AD71" i="114"/>
  <c r="W71" i="114"/>
  <c r="AA71" i="114"/>
  <c r="AN71" i="114"/>
  <c r="AP71" i="114"/>
  <c r="AL71" i="114"/>
  <c r="V71" i="114"/>
  <c r="X71" i="114"/>
  <c r="AF71" i="114"/>
  <c r="AO71" i="114"/>
  <c r="AM71" i="114"/>
  <c r="Z71" i="114"/>
  <c r="AI71" i="114"/>
  <c r="AG71" i="114"/>
  <c r="T71" i="114"/>
  <c r="AC71" i="114"/>
  <c r="U71" i="114"/>
  <c r="AP72" i="114"/>
  <c r="AJ72" i="114"/>
  <c r="AC72" i="114"/>
  <c r="AD72" i="114"/>
  <c r="W72" i="114"/>
  <c r="X72" i="114"/>
  <c r="AM72" i="114"/>
  <c r="AN72" i="114"/>
  <c r="AL72" i="114"/>
  <c r="AG72" i="114"/>
  <c r="AH72" i="114"/>
  <c r="T72" i="114"/>
  <c r="AI72" i="114"/>
  <c r="AF72" i="114"/>
  <c r="AA72" i="114"/>
  <c r="AB72" i="114"/>
  <c r="Z72" i="114"/>
  <c r="U72" i="114"/>
  <c r="V72" i="114"/>
  <c r="AO72" i="114"/>
  <c r="AM73" i="114"/>
  <c r="AO73" i="114"/>
  <c r="AB73" i="114"/>
  <c r="AG73" i="114"/>
  <c r="AI73" i="114"/>
  <c r="V73" i="114"/>
  <c r="AA73" i="114"/>
  <c r="AC73" i="114"/>
  <c r="AL73" i="114"/>
  <c r="U73" i="114"/>
  <c r="W73" i="114"/>
  <c r="AF73" i="114"/>
  <c r="X73" i="114"/>
  <c r="AH73" i="114"/>
  <c r="AP73" i="114"/>
  <c r="Z73" i="114"/>
  <c r="AJ73" i="114"/>
  <c r="T73" i="114"/>
  <c r="AD73" i="114"/>
  <c r="AN73" i="114"/>
  <c r="AP74" i="114"/>
  <c r="AN74" i="114"/>
  <c r="AJ74" i="114"/>
  <c r="AH74" i="114"/>
  <c r="AO74" i="114"/>
  <c r="T74" i="114"/>
  <c r="AD74" i="114"/>
  <c r="AB74" i="114"/>
  <c r="AI74" i="114"/>
  <c r="X74" i="114"/>
  <c r="V74" i="114"/>
  <c r="AC74" i="114"/>
  <c r="AM74" i="114"/>
  <c r="AL74" i="114"/>
  <c r="W74" i="114"/>
  <c r="AG74" i="114"/>
  <c r="AF74" i="114"/>
  <c r="AA74" i="114"/>
  <c r="Z74" i="114"/>
  <c r="U74" i="114"/>
  <c r="AC75" i="114"/>
  <c r="AA75" i="114"/>
  <c r="W75" i="114"/>
  <c r="U75" i="114"/>
  <c r="AP75" i="114"/>
  <c r="AN75" i="114"/>
  <c r="AL75" i="114"/>
  <c r="AJ75" i="114"/>
  <c r="AH75" i="114"/>
  <c r="AF75" i="114"/>
  <c r="AI75" i="114"/>
  <c r="AG75" i="114"/>
  <c r="AD75" i="114"/>
  <c r="AB75" i="114"/>
  <c r="Z75" i="114"/>
  <c r="X75" i="114"/>
  <c r="V75" i="114"/>
  <c r="T75" i="114"/>
  <c r="AO75" i="114"/>
  <c r="AM75" i="114"/>
  <c r="AP76" i="114"/>
  <c r="AO76" i="114"/>
  <c r="AJ76" i="114"/>
  <c r="AI76" i="114"/>
  <c r="AD76" i="114"/>
  <c r="AC76" i="114"/>
  <c r="X76" i="114"/>
  <c r="W76" i="114"/>
  <c r="AN76" i="114"/>
  <c r="AM76" i="114"/>
  <c r="AL76" i="114"/>
  <c r="AH76" i="114"/>
  <c r="U76" i="114"/>
  <c r="AG76" i="114"/>
  <c r="AF76" i="114"/>
  <c r="AB76" i="114"/>
  <c r="AA76" i="114"/>
  <c r="Z76" i="114"/>
  <c r="V76" i="114"/>
  <c r="T76" i="114"/>
  <c r="AO77" i="114"/>
  <c r="AA77" i="114"/>
  <c r="AI77" i="114"/>
  <c r="U77" i="114"/>
  <c r="AC77" i="114"/>
  <c r="AN77" i="114"/>
  <c r="AL77" i="114"/>
  <c r="W77" i="114"/>
  <c r="AH77" i="114"/>
  <c r="AF77" i="114"/>
  <c r="X77" i="114"/>
  <c r="AG77" i="114"/>
  <c r="AP77" i="114"/>
  <c r="AB77" i="114"/>
  <c r="Z77" i="114"/>
  <c r="AJ77" i="114"/>
  <c r="V77" i="114"/>
  <c r="T77" i="114"/>
  <c r="AD77" i="114"/>
  <c r="AM77" i="114"/>
  <c r="AN78" i="114"/>
  <c r="AP78" i="114"/>
  <c r="AA78" i="114"/>
  <c r="AH78" i="114"/>
  <c r="AJ78" i="114"/>
  <c r="U78" i="114"/>
  <c r="AB78" i="114"/>
  <c r="AD78" i="114"/>
  <c r="AL78" i="114"/>
  <c r="V78" i="114"/>
  <c r="X78" i="114"/>
  <c r="Z78" i="114"/>
  <c r="AO78" i="114"/>
  <c r="AF78" i="114"/>
  <c r="AI78" i="114"/>
  <c r="T78" i="114"/>
  <c r="W78" i="114"/>
  <c r="AG78" i="114"/>
  <c r="AC78" i="114"/>
  <c r="AM78" i="114"/>
  <c r="AI79" i="114"/>
  <c r="AG79" i="114"/>
  <c r="AC79" i="114"/>
  <c r="W79" i="114"/>
  <c r="U79" i="114"/>
  <c r="AP79" i="114"/>
  <c r="AL79" i="114"/>
  <c r="AA79" i="114"/>
  <c r="AB79" i="114"/>
  <c r="AM79" i="114"/>
  <c r="AJ79" i="114"/>
  <c r="AF79" i="114"/>
  <c r="AN79" i="114"/>
  <c r="AD79" i="114"/>
  <c r="Z79" i="114"/>
  <c r="AH79" i="114"/>
  <c r="X79" i="114"/>
  <c r="T79" i="114"/>
  <c r="V79" i="114"/>
  <c r="AO79" i="114"/>
  <c r="AN80" i="114"/>
  <c r="AL80" i="114"/>
  <c r="W80" i="114"/>
  <c r="AH80" i="114"/>
  <c r="AF80" i="114"/>
  <c r="AP80" i="114"/>
  <c r="AB80" i="114"/>
  <c r="T80" i="114"/>
  <c r="AJ80" i="114"/>
  <c r="AD80" i="114"/>
  <c r="V80" i="114"/>
  <c r="Z80" i="114"/>
  <c r="X80" i="114"/>
  <c r="AM80" i="114"/>
  <c r="AG80" i="114"/>
  <c r="AO80" i="114"/>
  <c r="U80" i="114"/>
  <c r="AI80" i="114"/>
  <c r="AA80" i="114"/>
  <c r="AC80" i="114"/>
  <c r="AO81" i="114"/>
  <c r="AP81" i="114"/>
  <c r="AG81" i="114"/>
  <c r="AI81" i="114"/>
  <c r="AJ81" i="114"/>
  <c r="U81" i="114"/>
  <c r="AC81" i="114"/>
  <c r="X81" i="114"/>
  <c r="AL81" i="114"/>
  <c r="V81" i="114"/>
  <c r="AA81" i="114"/>
  <c r="W81" i="114"/>
  <c r="AD81" i="114"/>
  <c r="AF81" i="114"/>
  <c r="AN81" i="114"/>
  <c r="T81" i="114"/>
  <c r="AH81" i="114"/>
  <c r="Z81" i="114"/>
  <c r="AB81" i="114"/>
  <c r="AM81" i="114"/>
  <c r="AL82" i="114"/>
  <c r="AC82" i="114"/>
  <c r="AJ82" i="114"/>
  <c r="U82" i="114"/>
  <c r="AF82" i="114"/>
  <c r="AM82" i="114"/>
  <c r="AD82" i="114"/>
  <c r="Z82" i="114"/>
  <c r="AG82" i="114"/>
  <c r="X82" i="114"/>
  <c r="AH82" i="114"/>
  <c r="T82" i="114"/>
  <c r="AA82" i="114"/>
  <c r="AN82" i="114"/>
  <c r="AO82" i="114"/>
  <c r="V82" i="114"/>
  <c r="AI82" i="114"/>
  <c r="AB82" i="114"/>
  <c r="W82" i="114"/>
  <c r="AP82" i="114"/>
  <c r="AP83" i="114"/>
  <c r="AO83" i="114"/>
  <c r="AL83" i="114"/>
  <c r="AJ83" i="114"/>
  <c r="AI83" i="114"/>
  <c r="AF83" i="114"/>
  <c r="AD83" i="114"/>
  <c r="AC83" i="114"/>
  <c r="Z83" i="114"/>
  <c r="U83" i="114"/>
  <c r="X83" i="114"/>
  <c r="W83" i="114"/>
  <c r="T83" i="114"/>
  <c r="V83" i="114"/>
  <c r="AN83" i="114"/>
  <c r="AM83" i="114"/>
  <c r="AH83" i="114"/>
  <c r="AG83" i="114"/>
  <c r="AB83" i="114"/>
  <c r="AA83" i="114"/>
  <c r="AN84" i="114"/>
  <c r="AC84" i="114"/>
  <c r="AG84" i="114"/>
  <c r="X84" i="114"/>
  <c r="AM84" i="114"/>
  <c r="AH84" i="114"/>
  <c r="W84" i="114"/>
  <c r="U84" i="114"/>
  <c r="AI84" i="114"/>
  <c r="AB84" i="114"/>
  <c r="AL84" i="114"/>
  <c r="AA84" i="114"/>
  <c r="V84" i="114"/>
  <c r="AF84" i="114"/>
  <c r="AP84" i="114"/>
  <c r="T84" i="114"/>
  <c r="AJ84" i="114"/>
  <c r="Z84" i="114"/>
  <c r="AD84" i="114"/>
  <c r="AO84" i="114"/>
  <c r="AD85" i="114"/>
  <c r="AO85" i="114"/>
  <c r="U85" i="114"/>
  <c r="AL85" i="114"/>
  <c r="O87" i="114" a="1"/>
  <c r="O87" i="114" s="1"/>
  <c r="N87" i="114" a="1"/>
  <c r="N87" i="114" s="1"/>
  <c r="AL86" i="114"/>
  <c r="AF86" i="114"/>
  <c r="Z86" i="114"/>
  <c r="T86" i="114"/>
  <c r="AR86" i="114"/>
  <c r="AN86" i="114"/>
  <c r="AH86" i="114"/>
  <c r="AB86" i="114"/>
  <c r="V86" i="114"/>
  <c r="AM86" i="114"/>
  <c r="AG86" i="114"/>
  <c r="AA86" i="114"/>
  <c r="U86" i="114"/>
  <c r="AO86" i="114"/>
  <c r="AI86" i="114"/>
  <c r="AC86" i="114"/>
  <c r="W86" i="114"/>
  <c r="AP86" i="114"/>
  <c r="AJ86" i="114"/>
  <c r="AD86" i="114"/>
  <c r="X86" i="114"/>
  <c r="B93" i="115"/>
  <c r="B88" i="114"/>
  <c r="C88" i="114" s="1"/>
  <c r="F87" i="114"/>
  <c r="H87" i="114"/>
  <c r="E87" i="114"/>
  <c r="D87" i="114"/>
  <c r="G87" i="114"/>
  <c r="B87" i="118"/>
  <c r="B88" i="116"/>
  <c r="R26" i="114" l="1"/>
  <c r="Q43" i="114"/>
  <c r="R43" i="114"/>
  <c r="Q15" i="114"/>
  <c r="R12" i="114"/>
  <c r="P42" i="114"/>
  <c r="P43" i="114"/>
  <c r="I43" i="116" s="1"/>
  <c r="P56" i="114"/>
  <c r="R41" i="114"/>
  <c r="Q85" i="114"/>
  <c r="R85" i="114"/>
  <c r="R80" i="114"/>
  <c r="Q59" i="114"/>
  <c r="P53" i="114"/>
  <c r="Q51" i="114"/>
  <c r="Q79" i="114"/>
  <c r="Q77" i="114"/>
  <c r="Q75" i="114"/>
  <c r="Q74" i="114"/>
  <c r="Q71" i="114"/>
  <c r="P66" i="114"/>
  <c r="J71" i="115" s="1"/>
  <c r="Q56" i="114"/>
  <c r="Q26" i="114"/>
  <c r="P15" i="114"/>
  <c r="J20" i="115" s="1"/>
  <c r="P8" i="114"/>
  <c r="J13" i="115" s="1"/>
  <c r="R8" i="114"/>
  <c r="P85" i="114"/>
  <c r="J90" i="115" s="1"/>
  <c r="R76" i="114"/>
  <c r="Q70" i="114"/>
  <c r="Q64" i="114"/>
  <c r="Q62" i="114"/>
  <c r="R58" i="114"/>
  <c r="P57" i="114"/>
  <c r="R54" i="114"/>
  <c r="P28" i="114"/>
  <c r="Q36" i="114"/>
  <c r="P9" i="114"/>
  <c r="Q20" i="114"/>
  <c r="Q8" i="114"/>
  <c r="Q47" i="114"/>
  <c r="P34" i="114"/>
  <c r="Q10" i="114"/>
  <c r="Q25" i="114"/>
  <c r="P27" i="114"/>
  <c r="J32" i="115" s="1"/>
  <c r="L32" i="115" s="1"/>
  <c r="P11" i="114"/>
  <c r="R38" i="114"/>
  <c r="R42" i="114"/>
  <c r="R11" i="114"/>
  <c r="R30" i="114"/>
  <c r="Q28" i="114"/>
  <c r="Q16" i="114"/>
  <c r="P49" i="114"/>
  <c r="R51" i="114"/>
  <c r="R84" i="114"/>
  <c r="Q81" i="114"/>
  <c r="P79" i="114"/>
  <c r="R78" i="114"/>
  <c r="P77" i="114"/>
  <c r="R77" i="114"/>
  <c r="P75" i="114"/>
  <c r="R75" i="114"/>
  <c r="P74" i="114"/>
  <c r="P73" i="114"/>
  <c r="R72" i="114"/>
  <c r="P71" i="114"/>
  <c r="Q69" i="114"/>
  <c r="R68" i="114"/>
  <c r="P67" i="114"/>
  <c r="R67" i="114"/>
  <c r="Q65" i="114"/>
  <c r="Q63" i="114"/>
  <c r="P63" i="114"/>
  <c r="Q61" i="114"/>
  <c r="Q60" i="114"/>
  <c r="R57" i="114"/>
  <c r="Q55" i="114"/>
  <c r="Q50" i="114"/>
  <c r="R17" i="114"/>
  <c r="R24" i="114"/>
  <c r="Q34" i="114"/>
  <c r="R18" i="114"/>
  <c r="P41" i="114"/>
  <c r="Q44" i="114"/>
  <c r="P23" i="114"/>
  <c r="P7" i="114"/>
  <c r="P22" i="114"/>
  <c r="R9" i="114"/>
  <c r="Q33" i="114"/>
  <c r="R7" i="114"/>
  <c r="R22" i="114"/>
  <c r="Q17" i="114"/>
  <c r="Q32" i="114"/>
  <c r="P19" i="114"/>
  <c r="Q29" i="114"/>
  <c r="P48" i="114"/>
  <c r="R82" i="114"/>
  <c r="R70" i="114"/>
  <c r="R69" i="114"/>
  <c r="R64" i="114"/>
  <c r="P58" i="114"/>
  <c r="Q57" i="114"/>
  <c r="Q24" i="114"/>
  <c r="P50" i="114"/>
  <c r="R49" i="114"/>
  <c r="R16" i="114"/>
  <c r="Q39" i="114"/>
  <c r="P30" i="114"/>
  <c r="P52" i="114"/>
  <c r="Q83" i="114"/>
  <c r="P82" i="114"/>
  <c r="P81" i="114"/>
  <c r="Q80" i="114"/>
  <c r="Q78" i="114"/>
  <c r="P76" i="114"/>
  <c r="Q73" i="114"/>
  <c r="P72" i="114"/>
  <c r="P69" i="114"/>
  <c r="Q66" i="114"/>
  <c r="P64" i="114"/>
  <c r="R63" i="114"/>
  <c r="R62" i="114"/>
  <c r="R28" i="114"/>
  <c r="P17" i="114"/>
  <c r="P20" i="114"/>
  <c r="P47" i="114"/>
  <c r="Q46" i="114"/>
  <c r="R47" i="114"/>
  <c r="Q9" i="114"/>
  <c r="R15" i="114"/>
  <c r="R27" i="114"/>
  <c r="R23" i="114"/>
  <c r="Q21" i="114"/>
  <c r="P18" i="114"/>
  <c r="P61" i="114"/>
  <c r="R55" i="114"/>
  <c r="P54" i="114"/>
  <c r="Q40" i="114"/>
  <c r="Q11" i="114"/>
  <c r="P26" i="114"/>
  <c r="Q41" i="114"/>
  <c r="Q49" i="114"/>
  <c r="P29" i="114"/>
  <c r="Q48" i="114"/>
  <c r="R46" i="114"/>
  <c r="R36" i="114"/>
  <c r="P39" i="114"/>
  <c r="R25" i="114"/>
  <c r="P13" i="114"/>
  <c r="R39" i="114"/>
  <c r="P32" i="114"/>
  <c r="R52" i="114"/>
  <c r="R21" i="114"/>
  <c r="Q19" i="114"/>
  <c r="Q84" i="114"/>
  <c r="R83" i="114"/>
  <c r="R81" i="114"/>
  <c r="Q76" i="114"/>
  <c r="Q68" i="114"/>
  <c r="R65" i="114"/>
  <c r="P62" i="114"/>
  <c r="Q58" i="114"/>
  <c r="Q54" i="114"/>
  <c r="R53" i="114"/>
  <c r="R14" i="114"/>
  <c r="Q52" i="114"/>
  <c r="P37" i="114"/>
  <c r="J42" i="115" s="1"/>
  <c r="Q18" i="114"/>
  <c r="R34" i="114"/>
  <c r="P44" i="114"/>
  <c r="J49" i="115" s="1"/>
  <c r="L49" i="115" s="1"/>
  <c r="R10" i="114"/>
  <c r="P14" i="114"/>
  <c r="R44" i="114"/>
  <c r="P25" i="114"/>
  <c r="P45" i="114"/>
  <c r="Q35" i="114"/>
  <c r="Q22" i="114"/>
  <c r="R45" i="114"/>
  <c r="P40" i="114"/>
  <c r="I40" i="116" s="1"/>
  <c r="Q30" i="114"/>
  <c r="P51" i="114"/>
  <c r="R74" i="114"/>
  <c r="Q72" i="114"/>
  <c r="P70" i="114"/>
  <c r="Q67" i="114"/>
  <c r="P60" i="114"/>
  <c r="R60" i="114"/>
  <c r="R59" i="114"/>
  <c r="R56" i="114"/>
  <c r="Q14" i="114"/>
  <c r="P12" i="114"/>
  <c r="Q13" i="114"/>
  <c r="Q42" i="114"/>
  <c r="P10" i="114"/>
  <c r="Q38" i="114"/>
  <c r="P21" i="114"/>
  <c r="J26" i="115" s="1"/>
  <c r="P16" i="114"/>
  <c r="P36" i="114"/>
  <c r="Q45" i="114"/>
  <c r="R48" i="114"/>
  <c r="P35" i="114"/>
  <c r="J40" i="115" s="1"/>
  <c r="Q27" i="114"/>
  <c r="Q12" i="114"/>
  <c r="R13" i="114"/>
  <c r="R35" i="114"/>
  <c r="R37" i="114"/>
  <c r="R33" i="114"/>
  <c r="P38" i="114"/>
  <c r="J43" i="115" s="1"/>
  <c r="R32" i="114"/>
  <c r="P83" i="114"/>
  <c r="P84" i="114"/>
  <c r="Q82" i="114"/>
  <c r="P80" i="114"/>
  <c r="R79" i="114"/>
  <c r="P78" i="114"/>
  <c r="R73" i="114"/>
  <c r="R71" i="114"/>
  <c r="P68" i="114"/>
  <c r="R66" i="114"/>
  <c r="P65" i="114"/>
  <c r="R61" i="114"/>
  <c r="P59" i="114"/>
  <c r="P55" i="114"/>
  <c r="Q53" i="114"/>
  <c r="P31" i="114"/>
  <c r="J36" i="115" s="1"/>
  <c r="L36" i="115" s="1"/>
  <c r="R50" i="114"/>
  <c r="R31" i="114"/>
  <c r="Q31" i="114"/>
  <c r="R20" i="114"/>
  <c r="P24" i="114"/>
  <c r="J29" i="115" s="1"/>
  <c r="R19" i="114"/>
  <c r="R29" i="114"/>
  <c r="Q23" i="114"/>
  <c r="Q37" i="114"/>
  <c r="P33" i="114"/>
  <c r="Q7" i="114"/>
  <c r="R40" i="114"/>
  <c r="P46" i="114"/>
  <c r="AP87" i="114"/>
  <c r="AJ87" i="114"/>
  <c r="AD87" i="114"/>
  <c r="X87" i="114"/>
  <c r="AN87" i="114"/>
  <c r="AH87" i="114"/>
  <c r="V87" i="114"/>
  <c r="AB87" i="114"/>
  <c r="AO87" i="114"/>
  <c r="AI87" i="114"/>
  <c r="W87" i="114"/>
  <c r="AC87" i="114"/>
  <c r="AM87" i="114"/>
  <c r="AG87" i="114"/>
  <c r="AA87" i="114"/>
  <c r="U87" i="114"/>
  <c r="O88" i="114" a="1"/>
  <c r="O88" i="114" s="1"/>
  <c r="N88" i="114" a="1"/>
  <c r="N88" i="114" s="1"/>
  <c r="AL87" i="114"/>
  <c r="AF87" i="114"/>
  <c r="Z87" i="114"/>
  <c r="T87" i="114"/>
  <c r="AR87" i="114"/>
  <c r="Q86" i="114"/>
  <c r="P86" i="114"/>
  <c r="B89" i="114"/>
  <c r="C89" i="114" s="1"/>
  <c r="B94" i="115"/>
  <c r="R86" i="114"/>
  <c r="F88" i="114"/>
  <c r="E88" i="114"/>
  <c r="G88" i="114"/>
  <c r="D88" i="114"/>
  <c r="H88" i="114"/>
  <c r="B88" i="118"/>
  <c r="B89" i="116"/>
  <c r="J45" i="115"/>
  <c r="L45" i="115" s="1"/>
  <c r="J33" i="115"/>
  <c r="J14" i="115"/>
  <c r="J19" i="115"/>
  <c r="J24" i="115"/>
  <c r="L24" i="115" s="1"/>
  <c r="I66" i="116" l="1"/>
  <c r="L66" i="116" s="1"/>
  <c r="I85" i="116"/>
  <c r="M85" i="116" s="1"/>
  <c r="I62" i="116"/>
  <c r="J67" i="115"/>
  <c r="J81" i="115"/>
  <c r="I76" i="116"/>
  <c r="I77" i="116"/>
  <c r="J82" i="115"/>
  <c r="J75" i="115"/>
  <c r="I70" i="116"/>
  <c r="J76" i="115"/>
  <c r="I71" i="116"/>
  <c r="J62" i="115"/>
  <c r="I57" i="116"/>
  <c r="J83" i="115"/>
  <c r="I78" i="116"/>
  <c r="J66" i="115"/>
  <c r="I61" i="116"/>
  <c r="J68" i="115"/>
  <c r="I63" i="116"/>
  <c r="J84" i="115"/>
  <c r="I79" i="116"/>
  <c r="J64" i="115"/>
  <c r="I59" i="116"/>
  <c r="N66" i="116"/>
  <c r="I64" i="116"/>
  <c r="J69" i="115"/>
  <c r="J86" i="115"/>
  <c r="I81" i="116"/>
  <c r="I73" i="116"/>
  <c r="J78" i="115"/>
  <c r="J85" i="115"/>
  <c r="I80" i="116"/>
  <c r="L71" i="115"/>
  <c r="R71" i="115"/>
  <c r="AF71" i="115"/>
  <c r="X71" i="115"/>
  <c r="V71" i="115"/>
  <c r="W71" i="115"/>
  <c r="Q71" i="115"/>
  <c r="J87" i="115"/>
  <c r="I82" i="116"/>
  <c r="J79" i="115"/>
  <c r="I74" i="116"/>
  <c r="J70" i="115"/>
  <c r="I65" i="116"/>
  <c r="I69" i="116"/>
  <c r="J74" i="115"/>
  <c r="I7" i="116"/>
  <c r="J12" i="115"/>
  <c r="I84" i="116"/>
  <c r="J89" i="115"/>
  <c r="J77" i="115"/>
  <c r="I72" i="116"/>
  <c r="J63" i="115"/>
  <c r="I58" i="116"/>
  <c r="I67" i="116"/>
  <c r="J72" i="115"/>
  <c r="I75" i="116"/>
  <c r="J80" i="115"/>
  <c r="I68" i="116"/>
  <c r="J73" i="115"/>
  <c r="J88" i="115"/>
  <c r="I83" i="116"/>
  <c r="I60" i="116"/>
  <c r="J65" i="115"/>
  <c r="AP88" i="114"/>
  <c r="AJ88" i="114"/>
  <c r="AD88" i="114"/>
  <c r="X88" i="114"/>
  <c r="AL88" i="114"/>
  <c r="AF88" i="114"/>
  <c r="Z88" i="114"/>
  <c r="T88" i="114"/>
  <c r="AR88" i="114"/>
  <c r="AO88" i="114"/>
  <c r="AI88" i="114"/>
  <c r="AC88" i="114"/>
  <c r="W88" i="114"/>
  <c r="AM88" i="114"/>
  <c r="AG88" i="114"/>
  <c r="AA88" i="114"/>
  <c r="U88" i="114"/>
  <c r="AN88" i="114"/>
  <c r="AH88" i="114"/>
  <c r="AB88" i="114"/>
  <c r="V88" i="114"/>
  <c r="O89" i="114" a="1"/>
  <c r="O89" i="114" s="1"/>
  <c r="N89" i="114" a="1"/>
  <c r="N89" i="114" s="1"/>
  <c r="R87" i="114"/>
  <c r="Q87" i="114"/>
  <c r="L43" i="116"/>
  <c r="J43" i="116"/>
  <c r="K43" i="116" s="1"/>
  <c r="E89" i="114"/>
  <c r="G89" i="114"/>
  <c r="D89" i="114"/>
  <c r="H89" i="114"/>
  <c r="F89" i="114"/>
  <c r="L40" i="116"/>
  <c r="J40" i="116"/>
  <c r="K40" i="116" s="1"/>
  <c r="B89" i="118"/>
  <c r="B95" i="115"/>
  <c r="B90" i="114"/>
  <c r="C90" i="114" s="1"/>
  <c r="L85" i="116"/>
  <c r="N85" i="116"/>
  <c r="I86" i="116"/>
  <c r="J91" i="115"/>
  <c r="P87" i="114"/>
  <c r="R90" i="115"/>
  <c r="Q90" i="115"/>
  <c r="AF90" i="115"/>
  <c r="T90" i="115"/>
  <c r="T49" i="115"/>
  <c r="W49" i="115"/>
  <c r="V49" i="115"/>
  <c r="X49" i="115"/>
  <c r="N49" i="115"/>
  <c r="I38" i="116"/>
  <c r="T32" i="115"/>
  <c r="N32" i="115"/>
  <c r="V32" i="115"/>
  <c r="W32" i="115"/>
  <c r="X32" i="115"/>
  <c r="T24" i="115"/>
  <c r="V24" i="115"/>
  <c r="X24" i="115"/>
  <c r="N24" i="115"/>
  <c r="W24" i="115"/>
  <c r="T45" i="115"/>
  <c r="V45" i="115"/>
  <c r="X45" i="115"/>
  <c r="N45" i="115"/>
  <c r="W45" i="115"/>
  <c r="I35" i="116"/>
  <c r="I15" i="116"/>
  <c r="N15" i="116" s="1"/>
  <c r="I46" i="116"/>
  <c r="J51" i="115"/>
  <c r="L51" i="115" s="1"/>
  <c r="I42" i="116"/>
  <c r="J47" i="115"/>
  <c r="L47" i="115" s="1"/>
  <c r="I10" i="116"/>
  <c r="J15" i="115"/>
  <c r="I26" i="116"/>
  <c r="J31" i="115"/>
  <c r="I53" i="116"/>
  <c r="J58" i="115"/>
  <c r="L58" i="115" s="1"/>
  <c r="I12" i="116"/>
  <c r="J17" i="115"/>
  <c r="L17" i="115" s="1"/>
  <c r="J50" i="115"/>
  <c r="L50" i="115" s="1"/>
  <c r="I48" i="116"/>
  <c r="J53" i="115"/>
  <c r="L53" i="115" s="1"/>
  <c r="I16" i="116"/>
  <c r="J21" i="115"/>
  <c r="J57" i="115"/>
  <c r="L57" i="115" s="1"/>
  <c r="I25" i="116"/>
  <c r="J30" i="115"/>
  <c r="I50" i="116"/>
  <c r="J55" i="115"/>
  <c r="J60" i="115"/>
  <c r="L60" i="115" s="1"/>
  <c r="I51" i="116"/>
  <c r="J56" i="115"/>
  <c r="L56" i="115" s="1"/>
  <c r="I36" i="116"/>
  <c r="J41" i="115"/>
  <c r="I20" i="116"/>
  <c r="J25" i="115"/>
  <c r="L25" i="115" s="1"/>
  <c r="J48" i="115"/>
  <c r="L48" i="115" s="1"/>
  <c r="J35" i="115"/>
  <c r="R35" i="115" s="1"/>
  <c r="I49" i="116"/>
  <c r="J54" i="115"/>
  <c r="L54" i="115" s="1"/>
  <c r="I13" i="116"/>
  <c r="J18" i="115"/>
  <c r="L18" i="115" s="1"/>
  <c r="I17" i="116"/>
  <c r="J22" i="115"/>
  <c r="I34" i="116"/>
  <c r="J39" i="115"/>
  <c r="L39" i="115" s="1"/>
  <c r="J44" i="115"/>
  <c r="I11" i="116"/>
  <c r="J16" i="115"/>
  <c r="R16" i="115" s="1"/>
  <c r="I47" i="116"/>
  <c r="J52" i="115"/>
  <c r="L52" i="115" s="1"/>
  <c r="J59" i="115"/>
  <c r="L59" i="115" s="1"/>
  <c r="J61" i="115"/>
  <c r="I31" i="116"/>
  <c r="J28" i="115"/>
  <c r="Q28" i="115" s="1"/>
  <c r="I18" i="116"/>
  <c r="J23" i="115"/>
  <c r="J34" i="115"/>
  <c r="Q34" i="115" s="1"/>
  <c r="J46" i="115"/>
  <c r="L46" i="115" s="1"/>
  <c r="I33" i="116"/>
  <c r="J38" i="115"/>
  <c r="L38" i="115" s="1"/>
  <c r="I32" i="116"/>
  <c r="J37" i="115"/>
  <c r="I22" i="116"/>
  <c r="J27" i="115"/>
  <c r="I56" i="116"/>
  <c r="I8" i="116"/>
  <c r="I44" i="116"/>
  <c r="I9" i="116"/>
  <c r="E14" i="54"/>
  <c r="I39" i="116"/>
  <c r="I27" i="116"/>
  <c r="I55" i="116"/>
  <c r="I54" i="116"/>
  <c r="I29" i="116"/>
  <c r="I23" i="116"/>
  <c r="I21" i="116"/>
  <c r="I41" i="116"/>
  <c r="I24" i="116"/>
  <c r="I14" i="116"/>
  <c r="I30" i="116"/>
  <c r="I45" i="116"/>
  <c r="I28" i="116"/>
  <c r="I37" i="116"/>
  <c r="I19" i="116"/>
  <c r="I52" i="116"/>
  <c r="Q29" i="115"/>
  <c r="R29" i="115"/>
  <c r="M40" i="116"/>
  <c r="N40" i="116"/>
  <c r="R24" i="115"/>
  <c r="Q24" i="115"/>
  <c r="R40" i="115"/>
  <c r="R45" i="115"/>
  <c r="Q45" i="115"/>
  <c r="AF45" i="115"/>
  <c r="R32" i="115"/>
  <c r="Q32" i="115"/>
  <c r="M43" i="116"/>
  <c r="N43" i="116"/>
  <c r="Q19" i="115"/>
  <c r="R19" i="115"/>
  <c r="Q42" i="115"/>
  <c r="R42" i="115"/>
  <c r="R13" i="115"/>
  <c r="Q13" i="115"/>
  <c r="R26" i="115"/>
  <c r="Q26" i="115"/>
  <c r="Q33" i="115"/>
  <c r="R33" i="115"/>
  <c r="E16" i="1"/>
  <c r="E17" i="1"/>
  <c r="E18" i="1"/>
  <c r="E19" i="1"/>
  <c r="E12" i="1"/>
  <c r="J66" i="116" l="1"/>
  <c r="K66" i="116" s="1"/>
  <c r="M66" i="116"/>
  <c r="L73" i="115"/>
  <c r="V73" i="115"/>
  <c r="Q73" i="115"/>
  <c r="AF73" i="115"/>
  <c r="R73" i="115"/>
  <c r="W73" i="115"/>
  <c r="X73" i="115"/>
  <c r="M72" i="116"/>
  <c r="N72" i="116"/>
  <c r="L72" i="116"/>
  <c r="J72" i="116"/>
  <c r="K72" i="116" s="1"/>
  <c r="L65" i="116"/>
  <c r="J65" i="116"/>
  <c r="K65" i="116" s="1"/>
  <c r="N65" i="116"/>
  <c r="M65" i="116"/>
  <c r="L73" i="116"/>
  <c r="J73" i="116"/>
  <c r="K73" i="116" s="1"/>
  <c r="M73" i="116"/>
  <c r="N73" i="116"/>
  <c r="N61" i="116"/>
  <c r="L61" i="116"/>
  <c r="J61" i="116"/>
  <c r="K61" i="116" s="1"/>
  <c r="M61" i="116"/>
  <c r="M70" i="116"/>
  <c r="L70" i="116"/>
  <c r="N70" i="116"/>
  <c r="J70" i="116"/>
  <c r="K70" i="116" s="1"/>
  <c r="J68" i="116"/>
  <c r="K68" i="116" s="1"/>
  <c r="M68" i="116"/>
  <c r="L68" i="116"/>
  <c r="N68" i="116"/>
  <c r="X77" i="115"/>
  <c r="Q77" i="115"/>
  <c r="W77" i="115"/>
  <c r="R77" i="115"/>
  <c r="AF77" i="115"/>
  <c r="V77" i="115"/>
  <c r="L77" i="115"/>
  <c r="V70" i="115"/>
  <c r="Q70" i="115"/>
  <c r="L70" i="115"/>
  <c r="R70" i="115"/>
  <c r="X70" i="115"/>
  <c r="AF70" i="115"/>
  <c r="W70" i="115"/>
  <c r="N81" i="116"/>
  <c r="M81" i="116"/>
  <c r="L81" i="116"/>
  <c r="R66" i="115"/>
  <c r="AF66" i="115"/>
  <c r="X66" i="115"/>
  <c r="V66" i="115"/>
  <c r="Q66" i="115"/>
  <c r="L66" i="115"/>
  <c r="W66" i="115"/>
  <c r="L75" i="115"/>
  <c r="V75" i="115"/>
  <c r="AF75" i="115"/>
  <c r="R75" i="115"/>
  <c r="W75" i="115"/>
  <c r="X75" i="115"/>
  <c r="Q75" i="115"/>
  <c r="W80" i="115"/>
  <c r="V80" i="115"/>
  <c r="AF80" i="115"/>
  <c r="R80" i="115"/>
  <c r="L80" i="115"/>
  <c r="X80" i="115"/>
  <c r="Q80" i="115"/>
  <c r="AF89" i="115"/>
  <c r="Q89" i="115"/>
  <c r="R89" i="115"/>
  <c r="T89" i="115"/>
  <c r="L74" i="116"/>
  <c r="J74" i="116"/>
  <c r="K74" i="116" s="1"/>
  <c r="M74" i="116"/>
  <c r="N74" i="116"/>
  <c r="R86" i="115"/>
  <c r="Q86" i="115"/>
  <c r="AF86" i="115"/>
  <c r="T86" i="115"/>
  <c r="N59" i="116"/>
  <c r="M59" i="116"/>
  <c r="L59" i="116"/>
  <c r="J59" i="116"/>
  <c r="K59" i="116" s="1"/>
  <c r="L78" i="116"/>
  <c r="J78" i="116"/>
  <c r="K78" i="116" s="1"/>
  <c r="M78" i="116"/>
  <c r="N78" i="116"/>
  <c r="X82" i="115"/>
  <c r="V82" i="115"/>
  <c r="AF82" i="115"/>
  <c r="L82" i="115"/>
  <c r="Q82" i="115"/>
  <c r="W82" i="115"/>
  <c r="R82" i="115"/>
  <c r="L75" i="116"/>
  <c r="J75" i="116"/>
  <c r="K75" i="116" s="1"/>
  <c r="M75" i="116"/>
  <c r="N75" i="116"/>
  <c r="L84" i="116"/>
  <c r="N84" i="116"/>
  <c r="M84" i="116"/>
  <c r="AF79" i="115"/>
  <c r="Q79" i="115"/>
  <c r="L79" i="115"/>
  <c r="X79" i="115"/>
  <c r="V79" i="115"/>
  <c r="R79" i="115"/>
  <c r="W79" i="115"/>
  <c r="L69" i="115"/>
  <c r="AF69" i="115"/>
  <c r="V69" i="115"/>
  <c r="W69" i="115"/>
  <c r="R69" i="115"/>
  <c r="Q69" i="115"/>
  <c r="X69" i="115"/>
  <c r="L64" i="115"/>
  <c r="X64" i="115"/>
  <c r="W64" i="115"/>
  <c r="AF64" i="115"/>
  <c r="Q64" i="115"/>
  <c r="V64" i="115"/>
  <c r="R64" i="115"/>
  <c r="W83" i="115"/>
  <c r="AF83" i="115"/>
  <c r="V83" i="115"/>
  <c r="R83" i="115"/>
  <c r="Q83" i="115"/>
  <c r="L83" i="115"/>
  <c r="X83" i="115"/>
  <c r="N77" i="116"/>
  <c r="L77" i="116"/>
  <c r="J77" i="116"/>
  <c r="K77" i="116" s="1"/>
  <c r="M77" i="116"/>
  <c r="V65" i="115"/>
  <c r="W65" i="115"/>
  <c r="AF65" i="115"/>
  <c r="Q65" i="115"/>
  <c r="X65" i="115"/>
  <c r="R65" i="115"/>
  <c r="L65" i="115"/>
  <c r="X72" i="115"/>
  <c r="V72" i="115"/>
  <c r="AF72" i="115"/>
  <c r="L72" i="115"/>
  <c r="R72" i="115"/>
  <c r="Q72" i="115"/>
  <c r="W72" i="115"/>
  <c r="M82" i="116"/>
  <c r="L82" i="116"/>
  <c r="N82" i="116"/>
  <c r="M64" i="116"/>
  <c r="N64" i="116"/>
  <c r="J64" i="116"/>
  <c r="K64" i="116" s="1"/>
  <c r="L64" i="116"/>
  <c r="L79" i="116"/>
  <c r="J79" i="116"/>
  <c r="K79" i="116" s="1"/>
  <c r="M79" i="116"/>
  <c r="N79" i="116"/>
  <c r="L57" i="116"/>
  <c r="J57" i="116"/>
  <c r="K57" i="116" s="1"/>
  <c r="M57" i="116"/>
  <c r="N57" i="116"/>
  <c r="L76" i="116"/>
  <c r="J76" i="116"/>
  <c r="K76" i="116" s="1"/>
  <c r="M76" i="116"/>
  <c r="N76" i="116"/>
  <c r="L60" i="116"/>
  <c r="M60" i="116"/>
  <c r="J60" i="116"/>
  <c r="K60" i="116" s="1"/>
  <c r="N60" i="116"/>
  <c r="N67" i="116"/>
  <c r="M67" i="116"/>
  <c r="L67" i="116"/>
  <c r="J67" i="116"/>
  <c r="K67" i="116" s="1"/>
  <c r="T87" i="115"/>
  <c r="AF87" i="115"/>
  <c r="Q87" i="115"/>
  <c r="R87" i="115"/>
  <c r="N80" i="116"/>
  <c r="M80" i="116"/>
  <c r="L80" i="116"/>
  <c r="J80" i="116"/>
  <c r="K80" i="116" s="1"/>
  <c r="X84" i="115"/>
  <c r="AF84" i="115"/>
  <c r="V84" i="115"/>
  <c r="W84" i="115"/>
  <c r="L84" i="115"/>
  <c r="Q84" i="115"/>
  <c r="R84" i="115"/>
  <c r="L62" i="115"/>
  <c r="R62" i="115"/>
  <c r="W62" i="115"/>
  <c r="V62" i="115"/>
  <c r="AF62" i="115"/>
  <c r="Q62" i="115"/>
  <c r="X62" i="115"/>
  <c r="X81" i="115"/>
  <c r="L81" i="115"/>
  <c r="R81" i="115"/>
  <c r="Q81" i="115"/>
  <c r="V81" i="115"/>
  <c r="W81" i="115"/>
  <c r="AF81" i="115"/>
  <c r="N83" i="116"/>
  <c r="M83" i="116"/>
  <c r="L83" i="116"/>
  <c r="L58" i="116"/>
  <c r="N58" i="116"/>
  <c r="J58" i="116"/>
  <c r="K58" i="116" s="1"/>
  <c r="M58" i="116"/>
  <c r="L74" i="115"/>
  <c r="R74" i="115"/>
  <c r="Q74" i="115"/>
  <c r="V74" i="115"/>
  <c r="W74" i="115"/>
  <c r="AF74" i="115"/>
  <c r="X74" i="115"/>
  <c r="V85" i="115"/>
  <c r="R85" i="115"/>
  <c r="AF85" i="115"/>
  <c r="Q85" i="115"/>
  <c r="L85" i="115"/>
  <c r="X85" i="115"/>
  <c r="W85" i="115"/>
  <c r="L63" i="116"/>
  <c r="M63" i="116"/>
  <c r="J63" i="116"/>
  <c r="K63" i="116" s="1"/>
  <c r="N63" i="116"/>
  <c r="L71" i="116"/>
  <c r="J71" i="116"/>
  <c r="K71" i="116" s="1"/>
  <c r="M71" i="116"/>
  <c r="N71" i="116"/>
  <c r="L67" i="115"/>
  <c r="V67" i="115"/>
  <c r="AF67" i="115"/>
  <c r="X67" i="115"/>
  <c r="W67" i="115"/>
  <c r="R67" i="115"/>
  <c r="Q67" i="115"/>
  <c r="R88" i="115"/>
  <c r="T88" i="115"/>
  <c r="Q88" i="115"/>
  <c r="AF88" i="115"/>
  <c r="AF63" i="115"/>
  <c r="Q63" i="115"/>
  <c r="X63" i="115"/>
  <c r="L63" i="115"/>
  <c r="V63" i="115"/>
  <c r="R63" i="115"/>
  <c r="W63" i="115"/>
  <c r="N69" i="116"/>
  <c r="L69" i="116"/>
  <c r="M69" i="116"/>
  <c r="J69" i="116"/>
  <c r="K69" i="116" s="1"/>
  <c r="L78" i="115"/>
  <c r="W78" i="115"/>
  <c r="AF78" i="115"/>
  <c r="Q78" i="115"/>
  <c r="V78" i="115"/>
  <c r="X78" i="115"/>
  <c r="R78" i="115"/>
  <c r="V68" i="115"/>
  <c r="R68" i="115"/>
  <c r="Q68" i="115"/>
  <c r="L68" i="115"/>
  <c r="W68" i="115"/>
  <c r="X68" i="115"/>
  <c r="AF68" i="115"/>
  <c r="L76" i="115"/>
  <c r="AF76" i="115"/>
  <c r="R76" i="115"/>
  <c r="V76" i="115"/>
  <c r="Q76" i="115"/>
  <c r="X76" i="115"/>
  <c r="W76" i="115"/>
  <c r="J62" i="116"/>
  <c r="K62" i="116" s="1"/>
  <c r="M62" i="116"/>
  <c r="L62" i="116"/>
  <c r="N62" i="116"/>
  <c r="AN89" i="114"/>
  <c r="AH89" i="114"/>
  <c r="AB89" i="114"/>
  <c r="V89" i="114"/>
  <c r="AL89" i="114"/>
  <c r="AF89" i="114"/>
  <c r="Z89" i="114"/>
  <c r="T89" i="114"/>
  <c r="AR89" i="114"/>
  <c r="O90" i="114" a="1"/>
  <c r="O90" i="114" s="1"/>
  <c r="N90" i="114" a="1"/>
  <c r="N90" i="114" s="1"/>
  <c r="AO89" i="114"/>
  <c r="AI89" i="114"/>
  <c r="AC89" i="114"/>
  <c r="W89" i="114"/>
  <c r="AM89" i="114"/>
  <c r="AA89" i="114"/>
  <c r="AG89" i="114"/>
  <c r="U89" i="114"/>
  <c r="AP89" i="114"/>
  <c r="AJ89" i="114"/>
  <c r="AD89" i="114"/>
  <c r="X89" i="114"/>
  <c r="M38" i="116"/>
  <c r="N38" i="116"/>
  <c r="N35" i="116"/>
  <c r="L52" i="116"/>
  <c r="J52" i="116"/>
  <c r="K52" i="116" s="1"/>
  <c r="L41" i="116"/>
  <c r="J41" i="116"/>
  <c r="K41" i="116" s="1"/>
  <c r="L32" i="116"/>
  <c r="J32" i="116"/>
  <c r="K32" i="116" s="1"/>
  <c r="M31" i="116"/>
  <c r="L31" i="116"/>
  <c r="J31" i="116"/>
  <c r="K31" i="116" s="1"/>
  <c r="L26" i="116"/>
  <c r="J26" i="116"/>
  <c r="K26" i="116" s="1"/>
  <c r="L35" i="116"/>
  <c r="J35" i="116"/>
  <c r="K35" i="116" s="1"/>
  <c r="L86" i="116"/>
  <c r="M86" i="116"/>
  <c r="N86" i="116"/>
  <c r="R88" i="114"/>
  <c r="F90" i="114"/>
  <c r="G90" i="114"/>
  <c r="E90" i="114"/>
  <c r="H90" i="114"/>
  <c r="D90" i="114"/>
  <c r="L37" i="116"/>
  <c r="J37" i="116"/>
  <c r="K37" i="116" s="1"/>
  <c r="L23" i="116"/>
  <c r="J23" i="116"/>
  <c r="K23" i="116" s="1"/>
  <c r="L44" i="116"/>
  <c r="J44" i="116"/>
  <c r="K44" i="116" s="1"/>
  <c r="L33" i="116"/>
  <c r="J33" i="116"/>
  <c r="K33" i="116" s="1"/>
  <c r="M10" i="116"/>
  <c r="L10" i="116"/>
  <c r="J10" i="116"/>
  <c r="K10" i="116" s="1"/>
  <c r="L48" i="116"/>
  <c r="J48" i="116"/>
  <c r="K48" i="116" s="1"/>
  <c r="L28" i="116"/>
  <c r="J28" i="116"/>
  <c r="K28" i="116" s="1"/>
  <c r="L29" i="116"/>
  <c r="J29" i="116"/>
  <c r="K29" i="116" s="1"/>
  <c r="N8" i="116"/>
  <c r="L8" i="116"/>
  <c r="J8" i="116"/>
  <c r="K8" i="116" s="1"/>
  <c r="M17" i="116"/>
  <c r="L17" i="116"/>
  <c r="J17" i="116"/>
  <c r="K17" i="116" s="1"/>
  <c r="L20" i="116"/>
  <c r="J20" i="116"/>
  <c r="K20" i="116" s="1"/>
  <c r="L38" i="116"/>
  <c r="J38" i="116"/>
  <c r="K38" i="116" s="1"/>
  <c r="B90" i="118"/>
  <c r="B96" i="115"/>
  <c r="B91" i="114"/>
  <c r="C91" i="114" s="1"/>
  <c r="L19" i="116"/>
  <c r="J19" i="116"/>
  <c r="K19" i="116" s="1"/>
  <c r="L34" i="116"/>
  <c r="J34" i="116"/>
  <c r="K34" i="116" s="1"/>
  <c r="L45" i="116"/>
  <c r="J45" i="116"/>
  <c r="K45" i="116" s="1"/>
  <c r="L54" i="116"/>
  <c r="J54" i="116"/>
  <c r="K54" i="116" s="1"/>
  <c r="L56" i="116"/>
  <c r="J56" i="116"/>
  <c r="K56" i="116" s="1"/>
  <c r="L47" i="116"/>
  <c r="J47" i="116"/>
  <c r="K47" i="116" s="1"/>
  <c r="N25" i="116"/>
  <c r="L25" i="116"/>
  <c r="J25" i="116"/>
  <c r="K25" i="116" s="1"/>
  <c r="L12" i="116"/>
  <c r="J12" i="116"/>
  <c r="K12" i="116" s="1"/>
  <c r="L42" i="116"/>
  <c r="J42" i="116"/>
  <c r="K42" i="116" s="1"/>
  <c r="L21" i="116"/>
  <c r="J21" i="116"/>
  <c r="K21" i="116" s="1"/>
  <c r="AF61" i="115"/>
  <c r="L61" i="115"/>
  <c r="L30" i="116"/>
  <c r="J30" i="116"/>
  <c r="K30" i="116" s="1"/>
  <c r="L55" i="116"/>
  <c r="J55" i="116"/>
  <c r="K55" i="116" s="1"/>
  <c r="L13" i="116"/>
  <c r="J13" i="116"/>
  <c r="K13" i="116" s="1"/>
  <c r="N36" i="116"/>
  <c r="L36" i="116"/>
  <c r="J36" i="116"/>
  <c r="K36" i="116" s="1"/>
  <c r="P88" i="114"/>
  <c r="L14" i="116"/>
  <c r="J14" i="116"/>
  <c r="K14" i="116" s="1"/>
  <c r="L27" i="116"/>
  <c r="J27" i="116"/>
  <c r="K27" i="116" s="1"/>
  <c r="M22" i="116"/>
  <c r="L22" i="116"/>
  <c r="J22" i="116"/>
  <c r="K22" i="116" s="1"/>
  <c r="N18" i="116"/>
  <c r="L18" i="116"/>
  <c r="J18" i="116"/>
  <c r="K18" i="116" s="1"/>
  <c r="L11" i="116"/>
  <c r="J11" i="116"/>
  <c r="K11" i="116" s="1"/>
  <c r="L53" i="116"/>
  <c r="J53" i="116"/>
  <c r="K53" i="116" s="1"/>
  <c r="L46" i="116"/>
  <c r="J46" i="116"/>
  <c r="K46" i="116" s="1"/>
  <c r="I87" i="116"/>
  <c r="J92" i="115"/>
  <c r="Q88" i="114"/>
  <c r="L9" i="116"/>
  <c r="J9" i="116"/>
  <c r="K9" i="116" s="1"/>
  <c r="L24" i="116"/>
  <c r="J24" i="116"/>
  <c r="K24" i="116" s="1"/>
  <c r="L39" i="116"/>
  <c r="J39" i="116"/>
  <c r="K39" i="116" s="1"/>
  <c r="L49" i="116"/>
  <c r="J49" i="116"/>
  <c r="K49" i="116" s="1"/>
  <c r="L51" i="116"/>
  <c r="J51" i="116"/>
  <c r="K51" i="116" s="1"/>
  <c r="L16" i="116"/>
  <c r="J16" i="116"/>
  <c r="K16" i="116" s="1"/>
  <c r="L15" i="116"/>
  <c r="J15" i="116"/>
  <c r="K15" i="116" s="1"/>
  <c r="Q91" i="115"/>
  <c r="AF91" i="115"/>
  <c r="R91" i="115"/>
  <c r="T91" i="115"/>
  <c r="M15" i="116"/>
  <c r="M35" i="116"/>
  <c r="T61" i="115"/>
  <c r="V61" i="115"/>
  <c r="X61" i="115"/>
  <c r="N61" i="115"/>
  <c r="W61" i="115"/>
  <c r="T60" i="115"/>
  <c r="W60" i="115"/>
  <c r="N60" i="115"/>
  <c r="V60" i="115"/>
  <c r="X60" i="115"/>
  <c r="T59" i="115"/>
  <c r="W59" i="115"/>
  <c r="X59" i="115"/>
  <c r="N59" i="115"/>
  <c r="V59" i="115"/>
  <c r="T58" i="115"/>
  <c r="X58" i="115"/>
  <c r="N58" i="115"/>
  <c r="W58" i="115"/>
  <c r="V58" i="115"/>
  <c r="T57" i="115"/>
  <c r="X57" i="115"/>
  <c r="N57" i="115"/>
  <c r="W57" i="115"/>
  <c r="V57" i="115"/>
  <c r="T56" i="115"/>
  <c r="W56" i="115"/>
  <c r="X56" i="115"/>
  <c r="N56" i="115"/>
  <c r="V56" i="115"/>
  <c r="T54" i="115"/>
  <c r="W54" i="115"/>
  <c r="V54" i="115"/>
  <c r="N54" i="115"/>
  <c r="X54" i="115"/>
  <c r="T53" i="115"/>
  <c r="N53" i="115"/>
  <c r="V53" i="115"/>
  <c r="X53" i="115"/>
  <c r="W53" i="115"/>
  <c r="T52" i="115"/>
  <c r="W52" i="115"/>
  <c r="N52" i="115"/>
  <c r="V52" i="115"/>
  <c r="X52" i="115"/>
  <c r="T51" i="115"/>
  <c r="N51" i="115"/>
  <c r="V51" i="115"/>
  <c r="X51" i="115"/>
  <c r="W51" i="115"/>
  <c r="N46" i="116"/>
  <c r="T50" i="115"/>
  <c r="X50" i="115"/>
  <c r="N50" i="115"/>
  <c r="W50" i="115"/>
  <c r="V50" i="115"/>
  <c r="AC49" i="115"/>
  <c r="AB49" i="115"/>
  <c r="AA49" i="115"/>
  <c r="Z49" i="115"/>
  <c r="T48" i="115"/>
  <c r="W48" i="115"/>
  <c r="X48" i="115"/>
  <c r="N48" i="115"/>
  <c r="V48" i="115"/>
  <c r="T47" i="115"/>
  <c r="X47" i="115"/>
  <c r="W47" i="115"/>
  <c r="N47" i="115"/>
  <c r="V47" i="115"/>
  <c r="M42" i="116"/>
  <c r="Q61" i="115"/>
  <c r="Q48" i="115"/>
  <c r="R61" i="115"/>
  <c r="AF48" i="115"/>
  <c r="N34" i="116"/>
  <c r="R48" i="115"/>
  <c r="M34" i="116"/>
  <c r="Q60" i="115"/>
  <c r="T46" i="115"/>
  <c r="W46" i="115"/>
  <c r="X46" i="115"/>
  <c r="N46" i="115"/>
  <c r="V46" i="115"/>
  <c r="T38" i="115"/>
  <c r="X38" i="115"/>
  <c r="W38" i="115"/>
  <c r="N38" i="115"/>
  <c r="V38" i="115"/>
  <c r="N33" i="116"/>
  <c r="T25" i="115"/>
  <c r="V25" i="115"/>
  <c r="X25" i="115"/>
  <c r="W25" i="115"/>
  <c r="N25" i="115"/>
  <c r="M20" i="116"/>
  <c r="T17" i="115"/>
  <c r="W17" i="115"/>
  <c r="N17" i="115"/>
  <c r="V17" i="115"/>
  <c r="X17" i="115"/>
  <c r="T18" i="115"/>
  <c r="W18" i="115"/>
  <c r="N18" i="115"/>
  <c r="V18" i="115"/>
  <c r="X18" i="115"/>
  <c r="N12" i="116"/>
  <c r="M13" i="116"/>
  <c r="AC24" i="115"/>
  <c r="Z24" i="115"/>
  <c r="AA24" i="115"/>
  <c r="AB24" i="115"/>
  <c r="AC45" i="115"/>
  <c r="AB45" i="115"/>
  <c r="Z45" i="115"/>
  <c r="AA45" i="115"/>
  <c r="AC32" i="115"/>
  <c r="Z32" i="115"/>
  <c r="AA32" i="115"/>
  <c r="AB32" i="115"/>
  <c r="T39" i="115"/>
  <c r="V39" i="115"/>
  <c r="X39" i="115"/>
  <c r="N39" i="115"/>
  <c r="W39" i="115"/>
  <c r="R50" i="115"/>
  <c r="AF50" i="115"/>
  <c r="N10" i="116"/>
  <c r="Q50" i="115"/>
  <c r="Q59" i="115"/>
  <c r="R59" i="115"/>
  <c r="M25" i="116"/>
  <c r="R28" i="115"/>
  <c r="M12" i="116"/>
  <c r="N42" i="116"/>
  <c r="M33" i="116"/>
  <c r="N47" i="116"/>
  <c r="M47" i="116"/>
  <c r="R34" i="115"/>
  <c r="AF59" i="115"/>
  <c r="N17" i="116"/>
  <c r="Q35" i="115"/>
  <c r="AF60" i="115"/>
  <c r="R60" i="115"/>
  <c r="M8" i="116"/>
  <c r="R46" i="115"/>
  <c r="Q46" i="115"/>
  <c r="AF46" i="115"/>
  <c r="M46" i="116"/>
  <c r="M18" i="116"/>
  <c r="N22" i="116"/>
  <c r="M53" i="116"/>
  <c r="N53" i="116"/>
  <c r="Q57" i="115"/>
  <c r="AF57" i="115"/>
  <c r="M36" i="116"/>
  <c r="R57" i="115"/>
  <c r="Q51" i="115"/>
  <c r="N11" i="116"/>
  <c r="M32" i="116"/>
  <c r="N31" i="116"/>
  <c r="N26" i="116"/>
  <c r="M16" i="116"/>
  <c r="R44" i="115"/>
  <c r="M49" i="116"/>
  <c r="Q44" i="115"/>
  <c r="N16" i="116"/>
  <c r="N49" i="116"/>
  <c r="N51" i="116"/>
  <c r="M51" i="116"/>
  <c r="N32" i="116"/>
  <c r="M56" i="116"/>
  <c r="M26" i="116"/>
  <c r="N20" i="116"/>
  <c r="N56" i="116"/>
  <c r="N48" i="116"/>
  <c r="N13" i="116"/>
  <c r="M48" i="116"/>
  <c r="M11" i="116"/>
  <c r="M50" i="116"/>
  <c r="N50" i="116"/>
  <c r="N37" i="116"/>
  <c r="R49" i="115"/>
  <c r="R51" i="115"/>
  <c r="M45" i="116"/>
  <c r="R47" i="115"/>
  <c r="R18" i="115"/>
  <c r="M14" i="116"/>
  <c r="M9" i="116"/>
  <c r="R20" i="115"/>
  <c r="N27" i="116"/>
  <c r="M29" i="116"/>
  <c r="R30" i="115"/>
  <c r="N24" i="116"/>
  <c r="N21" i="116"/>
  <c r="M23" i="116"/>
  <c r="R15" i="115"/>
  <c r="Q15" i="115"/>
  <c r="N39" i="116"/>
  <c r="R36" i="115"/>
  <c r="Q36" i="115"/>
  <c r="AF49" i="115"/>
  <c r="Q16" i="115"/>
  <c r="Q40" i="115"/>
  <c r="N9" i="116"/>
  <c r="AF17" i="115"/>
  <c r="M39" i="116"/>
  <c r="Q49" i="115"/>
  <c r="M44" i="116"/>
  <c r="Q17" i="115"/>
  <c r="R17" i="115"/>
  <c r="N44" i="116"/>
  <c r="Q47" i="115"/>
  <c r="AF47" i="115"/>
  <c r="AF51" i="115"/>
  <c r="R54" i="115"/>
  <c r="AF39" i="115"/>
  <c r="R56" i="115"/>
  <c r="Q43" i="115"/>
  <c r="Q58" i="115"/>
  <c r="Q52" i="115"/>
  <c r="Q14" i="115"/>
  <c r="N55" i="116"/>
  <c r="M30" i="116"/>
  <c r="N23" i="116"/>
  <c r="R14" i="115"/>
  <c r="N54" i="116"/>
  <c r="M27" i="116"/>
  <c r="Q38" i="115"/>
  <c r="M55" i="116"/>
  <c r="N30" i="116"/>
  <c r="R38" i="115"/>
  <c r="Q54" i="115"/>
  <c r="R55" i="115"/>
  <c r="R25" i="115"/>
  <c r="Q53" i="115"/>
  <c r="Q55" i="115"/>
  <c r="AF54" i="115"/>
  <c r="AF53" i="115"/>
  <c r="R53" i="115"/>
  <c r="Q25" i="115"/>
  <c r="M54" i="116"/>
  <c r="M21" i="116"/>
  <c r="AF52" i="115"/>
  <c r="R52" i="115"/>
  <c r="R43" i="115"/>
  <c r="M24" i="116"/>
  <c r="Q31" i="115"/>
  <c r="R31" i="115"/>
  <c r="Q18" i="115"/>
  <c r="N14" i="116"/>
  <c r="N29" i="116"/>
  <c r="M52" i="116"/>
  <c r="N52" i="116"/>
  <c r="Q30" i="115"/>
  <c r="M19" i="116"/>
  <c r="Q22" i="115"/>
  <c r="R22" i="115"/>
  <c r="N45" i="116"/>
  <c r="N19" i="116"/>
  <c r="M41" i="116"/>
  <c r="N41" i="116"/>
  <c r="M28" i="116"/>
  <c r="N28" i="116"/>
  <c r="R23" i="115"/>
  <c r="R58" i="115"/>
  <c r="Q56" i="115"/>
  <c r="R27" i="115"/>
  <c r="R37" i="115"/>
  <c r="Q27" i="115"/>
  <c r="AF58" i="115"/>
  <c r="Q21" i="115"/>
  <c r="Q37" i="115"/>
  <c r="AF56" i="115"/>
  <c r="M37" i="116"/>
  <c r="Q23" i="115"/>
  <c r="Q41" i="115"/>
  <c r="Q39" i="115"/>
  <c r="R41" i="115"/>
  <c r="R39" i="115"/>
  <c r="Q20" i="115"/>
  <c r="R21" i="115"/>
  <c r="Q12" i="115"/>
  <c r="R12" i="115"/>
  <c r="N7" i="116"/>
  <c r="M7" i="116"/>
  <c r="E9" i="115"/>
  <c r="AF6" i="111"/>
  <c r="W6" i="111"/>
  <c r="E6" i="111"/>
  <c r="N6" i="111"/>
  <c r="E6" i="84"/>
  <c r="C9" i="104"/>
  <c r="AP90" i="114" l="1"/>
  <c r="AD90" i="114"/>
  <c r="X90" i="114"/>
  <c r="AJ90" i="114"/>
  <c r="AL90" i="114"/>
  <c r="AF90" i="114"/>
  <c r="Z90" i="114"/>
  <c r="T90" i="114"/>
  <c r="AR90" i="114"/>
  <c r="N91" i="114" a="1"/>
  <c r="N91" i="114" s="1"/>
  <c r="O91" i="114" a="1"/>
  <c r="O91" i="114" s="1"/>
  <c r="AN90" i="114"/>
  <c r="AH90" i="114"/>
  <c r="AB90" i="114"/>
  <c r="V90" i="114"/>
  <c r="AM90" i="114"/>
  <c r="AG90" i="114"/>
  <c r="AA90" i="114"/>
  <c r="U90" i="114"/>
  <c r="AO90" i="114"/>
  <c r="AI90" i="114"/>
  <c r="W90" i="114"/>
  <c r="AC90" i="114"/>
  <c r="L87" i="116"/>
  <c r="M87" i="116"/>
  <c r="N87" i="116"/>
  <c r="P89" i="114"/>
  <c r="Q89" i="114"/>
  <c r="I88" i="116"/>
  <c r="J93" i="115"/>
  <c r="R89" i="114"/>
  <c r="B91" i="118"/>
  <c r="B97" i="115"/>
  <c r="B92" i="114"/>
  <c r="C92" i="114" s="1"/>
  <c r="T92" i="115"/>
  <c r="Q92" i="115"/>
  <c r="AF92" i="115"/>
  <c r="R92" i="115"/>
  <c r="H91" i="114"/>
  <c r="D91" i="114"/>
  <c r="E91" i="114"/>
  <c r="F91" i="114"/>
  <c r="G91" i="114"/>
  <c r="AC61" i="115"/>
  <c r="Z61" i="115"/>
  <c r="AA61" i="115"/>
  <c r="AB61" i="115"/>
  <c r="AC60" i="115"/>
  <c r="AB60" i="115"/>
  <c r="AA60" i="115"/>
  <c r="Z60" i="115"/>
  <c r="AC59" i="115"/>
  <c r="AA59" i="115"/>
  <c r="AB59" i="115"/>
  <c r="Z59" i="115"/>
  <c r="AC58" i="115"/>
  <c r="AA58" i="115"/>
  <c r="Z58" i="115"/>
  <c r="AB58" i="115"/>
  <c r="AC57" i="115"/>
  <c r="Z57" i="115"/>
  <c r="AA57" i="115"/>
  <c r="AB57" i="115"/>
  <c r="AC56" i="115"/>
  <c r="Z56" i="115"/>
  <c r="AB56" i="115"/>
  <c r="AA56" i="115"/>
  <c r="AC54" i="115"/>
  <c r="AB54" i="115"/>
  <c r="Z54" i="115"/>
  <c r="AA54" i="115"/>
  <c r="AC53" i="115"/>
  <c r="AA53" i="115"/>
  <c r="Z53" i="115"/>
  <c r="AB53" i="115"/>
  <c r="AC52" i="115"/>
  <c r="AA52" i="115"/>
  <c r="AB52" i="115"/>
  <c r="Z52" i="115"/>
  <c r="AD49" i="115"/>
  <c r="AC51" i="115"/>
  <c r="AB51" i="115"/>
  <c r="AA51" i="115"/>
  <c r="Z51" i="115"/>
  <c r="AC50" i="115"/>
  <c r="AB50" i="115"/>
  <c r="Z50" i="115"/>
  <c r="AA50" i="115"/>
  <c r="AC48" i="115"/>
  <c r="AA48" i="115"/>
  <c r="Z48" i="115"/>
  <c r="AB48" i="115"/>
  <c r="AC47" i="115"/>
  <c r="AB47" i="115"/>
  <c r="Z47" i="115"/>
  <c r="AA47" i="115"/>
  <c r="AC46" i="115"/>
  <c r="AB46" i="115"/>
  <c r="AA46" i="115"/>
  <c r="Z46" i="115"/>
  <c r="AD24" i="115"/>
  <c r="AD45" i="115"/>
  <c r="AC38" i="115"/>
  <c r="Z38" i="115"/>
  <c r="AB38" i="115"/>
  <c r="AA38" i="115"/>
  <c r="AC18" i="115"/>
  <c r="AA18" i="115"/>
  <c r="AB18" i="115"/>
  <c r="Z18" i="115"/>
  <c r="AC39" i="115"/>
  <c r="AB39" i="115"/>
  <c r="AA39" i="115"/>
  <c r="Z39" i="115"/>
  <c r="AD32" i="115"/>
  <c r="AC25" i="115"/>
  <c r="AB25" i="115"/>
  <c r="AA25" i="115"/>
  <c r="Z25" i="115"/>
  <c r="AC17" i="115"/>
  <c r="AB17" i="115"/>
  <c r="AA17" i="115"/>
  <c r="Z17" i="115"/>
  <c r="AL91" i="114" l="1"/>
  <c r="AF91" i="114"/>
  <c r="Z91" i="114"/>
  <c r="T91" i="114"/>
  <c r="AR91" i="114"/>
  <c r="AP91" i="114"/>
  <c r="AJ91" i="114"/>
  <c r="AD91" i="114"/>
  <c r="X91" i="114"/>
  <c r="AO91" i="114"/>
  <c r="AI91" i="114"/>
  <c r="W91" i="114"/>
  <c r="AC91" i="114"/>
  <c r="AN91" i="114"/>
  <c r="AH91" i="114"/>
  <c r="V91" i="114"/>
  <c r="AB91" i="114"/>
  <c r="N92" i="114" a="1"/>
  <c r="N92" i="114" s="1"/>
  <c r="O92" i="114" a="1"/>
  <c r="O92" i="114" s="1"/>
  <c r="AM91" i="114"/>
  <c r="AG91" i="114"/>
  <c r="AA91" i="114"/>
  <c r="U91" i="114"/>
  <c r="L88" i="116"/>
  <c r="M88" i="116"/>
  <c r="N88" i="116"/>
  <c r="Q93" i="115"/>
  <c r="R93" i="115"/>
  <c r="AF93" i="115"/>
  <c r="T93" i="115"/>
  <c r="F92" i="114"/>
  <c r="E92" i="114"/>
  <c r="G92" i="114"/>
  <c r="H92" i="114"/>
  <c r="D92" i="114"/>
  <c r="R90" i="114"/>
  <c r="P90" i="114"/>
  <c r="B92" i="118"/>
  <c r="B93" i="114"/>
  <c r="C93" i="114" s="1"/>
  <c r="B98" i="115"/>
  <c r="Q90" i="114"/>
  <c r="I89" i="116"/>
  <c r="J94" i="115"/>
  <c r="AD59" i="115"/>
  <c r="AD61" i="115"/>
  <c r="AD60" i="115"/>
  <c r="AD58" i="115"/>
  <c r="AD56" i="115"/>
  <c r="AD57" i="115"/>
  <c r="AD54" i="115"/>
  <c r="AD53" i="115"/>
  <c r="AD52" i="115"/>
  <c r="AD51" i="115"/>
  <c r="AD50" i="115"/>
  <c r="AD48" i="115"/>
  <c r="AD47" i="115"/>
  <c r="AD38" i="115"/>
  <c r="AD46" i="115"/>
  <c r="AD17" i="115"/>
  <c r="AD39" i="115"/>
  <c r="AD25" i="115"/>
  <c r="AD18" i="115"/>
  <c r="O93" i="114" l="1" a="1"/>
  <c r="O93" i="114" s="1"/>
  <c r="N93" i="114" a="1"/>
  <c r="N93" i="114" s="1"/>
  <c r="AN92" i="114"/>
  <c r="AH92" i="114"/>
  <c r="AB92" i="114"/>
  <c r="V92" i="114"/>
  <c r="AM92" i="114"/>
  <c r="AG92" i="114"/>
  <c r="U92" i="114"/>
  <c r="AA92" i="114"/>
  <c r="AL92" i="114"/>
  <c r="AF92" i="114"/>
  <c r="Z92" i="114"/>
  <c r="T92" i="114"/>
  <c r="AR92" i="114"/>
  <c r="AP92" i="114"/>
  <c r="AJ92" i="114"/>
  <c r="AD92" i="114"/>
  <c r="X92" i="114"/>
  <c r="AO92" i="114"/>
  <c r="AI92" i="114"/>
  <c r="AC92" i="114"/>
  <c r="W92" i="114"/>
  <c r="J95" i="115"/>
  <c r="Q95" i="115" s="1"/>
  <c r="I90" i="116"/>
  <c r="Q91" i="114"/>
  <c r="R91" i="114"/>
  <c r="H93" i="114"/>
  <c r="F93" i="114"/>
  <c r="G93" i="114"/>
  <c r="E93" i="114"/>
  <c r="D93" i="114"/>
  <c r="R94" i="115"/>
  <c r="AF94" i="115"/>
  <c r="Q94" i="115"/>
  <c r="T94" i="115"/>
  <c r="L89" i="116"/>
  <c r="N89" i="116"/>
  <c r="M89" i="116"/>
  <c r="B93" i="118"/>
  <c r="B99" i="115"/>
  <c r="B94" i="114"/>
  <c r="C94" i="114" s="1"/>
  <c r="P91" i="114"/>
  <c r="E15" i="52"/>
  <c r="T95" i="115" l="1"/>
  <c r="AF95" i="115"/>
  <c r="R95" i="115"/>
  <c r="O94" i="114" a="1"/>
  <c r="O94" i="114" s="1"/>
  <c r="N94" i="114" a="1"/>
  <c r="N94" i="114" s="1"/>
  <c r="AL93" i="114"/>
  <c r="Z93" i="114"/>
  <c r="AF93" i="114"/>
  <c r="T93" i="114"/>
  <c r="AR93" i="114"/>
  <c r="AM93" i="114"/>
  <c r="AG93" i="114"/>
  <c r="AA93" i="114"/>
  <c r="U93" i="114"/>
  <c r="AO93" i="114"/>
  <c r="AI93" i="114"/>
  <c r="AC93" i="114"/>
  <c r="W93" i="114"/>
  <c r="AN93" i="114"/>
  <c r="AH93" i="114"/>
  <c r="AB93" i="114"/>
  <c r="V93" i="114"/>
  <c r="AP93" i="114"/>
  <c r="AJ93" i="114"/>
  <c r="X93" i="114"/>
  <c r="AD93" i="114"/>
  <c r="J96" i="115"/>
  <c r="R96" i="115" s="1"/>
  <c r="I91" i="116"/>
  <c r="M90" i="116"/>
  <c r="L90" i="116"/>
  <c r="N90" i="116"/>
  <c r="L29" i="52"/>
  <c r="H29" i="52"/>
  <c r="B94" i="118"/>
  <c r="B100" i="115"/>
  <c r="B95" i="114"/>
  <c r="C95" i="114" s="1"/>
  <c r="R92" i="114"/>
  <c r="H94" i="114"/>
  <c r="D94" i="114"/>
  <c r="F94" i="114"/>
  <c r="G94" i="114"/>
  <c r="E94" i="114"/>
  <c r="P92" i="114"/>
  <c r="Q92" i="114"/>
  <c r="M29" i="52"/>
  <c r="K29" i="52"/>
  <c r="J29" i="52"/>
  <c r="E29" i="52"/>
  <c r="I29" i="52"/>
  <c r="P29" i="52"/>
  <c r="O29" i="52"/>
  <c r="G29" i="52"/>
  <c r="N29" i="52"/>
  <c r="F29" i="52"/>
  <c r="E17" i="52"/>
  <c r="G17" i="52"/>
  <c r="I17" i="52"/>
  <c r="K17" i="52"/>
  <c r="M17" i="52"/>
  <c r="O17" i="52"/>
  <c r="AN94" i="114" l="1"/>
  <c r="AH94" i="114"/>
  <c r="AB94" i="114"/>
  <c r="V94" i="114"/>
  <c r="AP94" i="114"/>
  <c r="AJ94" i="114"/>
  <c r="AD94" i="114"/>
  <c r="X94" i="114"/>
  <c r="AL94" i="114"/>
  <c r="AF94" i="114"/>
  <c r="T94" i="114"/>
  <c r="Z94" i="114"/>
  <c r="AR94" i="114"/>
  <c r="T96" i="115"/>
  <c r="Q96" i="115"/>
  <c r="AM94" i="114"/>
  <c r="AG94" i="114"/>
  <c r="AA94" i="114"/>
  <c r="U94" i="114"/>
  <c r="O95" i="114" a="1"/>
  <c r="O95" i="114" s="1"/>
  <c r="N95" i="114" a="1"/>
  <c r="N95" i="114" s="1"/>
  <c r="AO94" i="114"/>
  <c r="AI94" i="114"/>
  <c r="AC94" i="114"/>
  <c r="W94" i="114"/>
  <c r="AF96" i="115"/>
  <c r="J97" i="115"/>
  <c r="R97" i="115" s="1"/>
  <c r="I92" i="116"/>
  <c r="N91" i="116"/>
  <c r="M91" i="116"/>
  <c r="L91" i="116"/>
  <c r="R93" i="114"/>
  <c r="P93" i="114"/>
  <c r="H95" i="114"/>
  <c r="D95" i="114"/>
  <c r="G95" i="114"/>
  <c r="F95" i="114"/>
  <c r="E95" i="114"/>
  <c r="B95" i="118"/>
  <c r="B101" i="115"/>
  <c r="B96" i="114"/>
  <c r="C96" i="114" s="1"/>
  <c r="Q93" i="114"/>
  <c r="P18" i="52"/>
  <c r="O18" i="52"/>
  <c r="N18" i="52"/>
  <c r="M18" i="52"/>
  <c r="L18" i="52"/>
  <c r="K18" i="52"/>
  <c r="J18" i="52"/>
  <c r="I18" i="52"/>
  <c r="H18" i="52"/>
  <c r="G18" i="52"/>
  <c r="F18" i="52"/>
  <c r="E18" i="52"/>
  <c r="S20" i="52"/>
  <c r="S21" i="52" s="1"/>
  <c r="S22" i="52" s="1"/>
  <c r="S23" i="52" s="1"/>
  <c r="S24" i="52" s="1"/>
  <c r="S25" i="52" s="1"/>
  <c r="S26" i="52" s="1"/>
  <c r="S27" i="52" s="1"/>
  <c r="S28" i="52" s="1"/>
  <c r="S29" i="52" s="1"/>
  <c r="S30" i="52" s="1"/>
  <c r="Z18" i="52"/>
  <c r="T97" i="115" l="1"/>
  <c r="AL95" i="114"/>
  <c r="Z95" i="114"/>
  <c r="AF95" i="114"/>
  <c r="T95" i="114"/>
  <c r="AR95" i="114"/>
  <c r="AP95" i="114"/>
  <c r="AJ95" i="114"/>
  <c r="AD95" i="114"/>
  <c r="X95" i="114"/>
  <c r="Q97" i="115"/>
  <c r="AM95" i="114"/>
  <c r="AA95" i="114"/>
  <c r="AG95" i="114"/>
  <c r="U95" i="114"/>
  <c r="AF97" i="115"/>
  <c r="O96" i="114" a="1"/>
  <c r="O96" i="114" s="1"/>
  <c r="N96" i="114" a="1"/>
  <c r="N96" i="114" s="1"/>
  <c r="AN95" i="114"/>
  <c r="AH95" i="114"/>
  <c r="AB95" i="114"/>
  <c r="V95" i="114"/>
  <c r="AO95" i="114"/>
  <c r="AI95" i="114"/>
  <c r="AC95" i="114"/>
  <c r="W95" i="114"/>
  <c r="J98" i="115"/>
  <c r="Q98" i="115" s="1"/>
  <c r="I93" i="116"/>
  <c r="M92" i="116"/>
  <c r="N92" i="116"/>
  <c r="L92" i="116"/>
  <c r="Z20" i="52"/>
  <c r="Z19" i="52"/>
  <c r="Z21" i="52"/>
  <c r="Z29" i="52"/>
  <c r="Z25" i="52"/>
  <c r="Z28" i="52"/>
  <c r="Z23" i="52"/>
  <c r="Z24" i="52"/>
  <c r="Z27" i="52"/>
  <c r="Z30" i="52"/>
  <c r="Z22" i="52"/>
  <c r="Z26" i="52"/>
  <c r="Q94" i="114"/>
  <c r="F96" i="114"/>
  <c r="G96" i="114"/>
  <c r="D96" i="114"/>
  <c r="H96" i="114"/>
  <c r="E96" i="114"/>
  <c r="R94" i="114"/>
  <c r="P94" i="114"/>
  <c r="B96" i="118"/>
  <c r="B102" i="115"/>
  <c r="B97" i="114"/>
  <c r="C97" i="114" s="1"/>
  <c r="AA18" i="52"/>
  <c r="T98" i="115" l="1"/>
  <c r="R98" i="115"/>
  <c r="AP96" i="114"/>
  <c r="AJ96" i="114"/>
  <c r="AD96" i="114"/>
  <c r="X96" i="114"/>
  <c r="AN96" i="114"/>
  <c r="AH96" i="114"/>
  <c r="V96" i="114"/>
  <c r="AB96" i="114"/>
  <c r="AF98" i="115"/>
  <c r="AM96" i="114"/>
  <c r="AG96" i="114"/>
  <c r="U96" i="114"/>
  <c r="AA96" i="114"/>
  <c r="AL96" i="114"/>
  <c r="AF96" i="114"/>
  <c r="Z96" i="114"/>
  <c r="T96" i="114"/>
  <c r="AR96" i="114"/>
  <c r="O97" i="114" a="1"/>
  <c r="O97" i="114" s="1"/>
  <c r="N97" i="114" a="1"/>
  <c r="N97" i="114" s="1"/>
  <c r="AO96" i="114"/>
  <c r="AI96" i="114"/>
  <c r="AC96" i="114"/>
  <c r="W96" i="114"/>
  <c r="J99" i="115"/>
  <c r="Q99" i="115" s="1"/>
  <c r="I94" i="116"/>
  <c r="M93" i="116"/>
  <c r="L93" i="116"/>
  <c r="N93" i="116"/>
  <c r="AA20" i="52"/>
  <c r="AA19" i="52"/>
  <c r="AA21" i="52"/>
  <c r="AA29" i="52"/>
  <c r="AA23" i="52"/>
  <c r="AA30" i="52"/>
  <c r="AA26" i="52"/>
  <c r="AA22" i="52"/>
  <c r="AA25" i="52"/>
  <c r="AA24" i="52"/>
  <c r="AA28" i="52"/>
  <c r="AA27" i="52"/>
  <c r="F97" i="114"/>
  <c r="G97" i="114"/>
  <c r="D97" i="114"/>
  <c r="H97" i="114"/>
  <c r="E97" i="114"/>
  <c r="B97" i="118"/>
  <c r="B103" i="115"/>
  <c r="B98" i="114"/>
  <c r="C98" i="114" s="1"/>
  <c r="R95" i="114"/>
  <c r="Q95" i="114"/>
  <c r="P95" i="114"/>
  <c r="AB18" i="52"/>
  <c r="C2" i="1"/>
  <c r="I7" i="75"/>
  <c r="L12" i="75"/>
  <c r="M12" i="75"/>
  <c r="AM97" i="114" l="1"/>
  <c r="AG97" i="114"/>
  <c r="AA97" i="114"/>
  <c r="U97" i="114"/>
  <c r="T99" i="115"/>
  <c r="AP97" i="114"/>
  <c r="AJ97" i="114"/>
  <c r="AD97" i="114"/>
  <c r="X97" i="114"/>
  <c r="AL97" i="114"/>
  <c r="T97" i="114"/>
  <c r="AF97" i="114"/>
  <c r="Z97" i="114"/>
  <c r="AR97" i="114"/>
  <c r="AF99" i="115"/>
  <c r="R99" i="115"/>
  <c r="AO97" i="114"/>
  <c r="AI97" i="114"/>
  <c r="AC97" i="114"/>
  <c r="W97" i="114"/>
  <c r="AN97" i="114"/>
  <c r="AH97" i="114"/>
  <c r="AB97" i="114"/>
  <c r="V97" i="114"/>
  <c r="N98" i="114" a="1"/>
  <c r="N98" i="114" s="1"/>
  <c r="O98" i="114" a="1"/>
  <c r="O98" i="114" s="1"/>
  <c r="J100" i="115"/>
  <c r="AF100" i="115" s="1"/>
  <c r="I95" i="116"/>
  <c r="L94" i="116"/>
  <c r="N94" i="116"/>
  <c r="M94" i="116"/>
  <c r="AB20" i="52"/>
  <c r="AB21" i="52"/>
  <c r="AB19" i="52"/>
  <c r="AB30" i="52"/>
  <c r="AB29" i="52"/>
  <c r="AB22" i="52"/>
  <c r="AB26" i="52"/>
  <c r="AB23" i="52"/>
  <c r="AB27" i="52"/>
  <c r="AB25" i="52"/>
  <c r="AB28" i="52"/>
  <c r="AB24" i="52"/>
  <c r="Q96" i="114"/>
  <c r="B98" i="118"/>
  <c r="B104" i="115"/>
  <c r="B99" i="114"/>
  <c r="C99" i="114" s="1"/>
  <c r="P96" i="114"/>
  <c r="F98" i="114"/>
  <c r="G98" i="114"/>
  <c r="H98" i="114"/>
  <c r="E98" i="114"/>
  <c r="D98" i="114"/>
  <c r="R96" i="114"/>
  <c r="AC18" i="52"/>
  <c r="T100" i="115" l="1"/>
  <c r="Q100" i="115"/>
  <c r="AM98" i="114"/>
  <c r="AG98" i="114"/>
  <c r="AA98" i="114"/>
  <c r="U98" i="114"/>
  <c r="N99" i="114" a="1"/>
  <c r="N99" i="114" s="1"/>
  <c r="O99" i="114" a="1"/>
  <c r="O99" i="114" s="1"/>
  <c r="AO98" i="114"/>
  <c r="AI98" i="114"/>
  <c r="AC98" i="114"/>
  <c r="W98" i="114"/>
  <c r="R100" i="115"/>
  <c r="AP98" i="114"/>
  <c r="AJ98" i="114"/>
  <c r="AD98" i="114"/>
  <c r="X98" i="114"/>
  <c r="AN98" i="114"/>
  <c r="AH98" i="114"/>
  <c r="AB98" i="114"/>
  <c r="V98" i="114"/>
  <c r="AL98" i="114"/>
  <c r="AF98" i="114"/>
  <c r="Z98" i="114"/>
  <c r="T98" i="114"/>
  <c r="AR98" i="114"/>
  <c r="J101" i="115"/>
  <c r="T101" i="115" s="1"/>
  <c r="I96" i="116"/>
  <c r="L95" i="116"/>
  <c r="M95" i="116"/>
  <c r="N95" i="116"/>
  <c r="AC20" i="52"/>
  <c r="AC19" i="52"/>
  <c r="AC21" i="52"/>
  <c r="AC30" i="52"/>
  <c r="AC29" i="52"/>
  <c r="AC23" i="52"/>
  <c r="AC28" i="52"/>
  <c r="AC22" i="52"/>
  <c r="AC26" i="52"/>
  <c r="AC27" i="52"/>
  <c r="AC25" i="52"/>
  <c r="AC24" i="52"/>
  <c r="P97" i="114"/>
  <c r="E99" i="114"/>
  <c r="D99" i="114"/>
  <c r="F99" i="114"/>
  <c r="H99" i="114"/>
  <c r="G99" i="114"/>
  <c r="Q97" i="114"/>
  <c r="B99" i="118"/>
  <c r="B100" i="114"/>
  <c r="C100" i="114" s="1"/>
  <c r="B105" i="115"/>
  <c r="R97" i="114"/>
  <c r="E19" i="52" a="1"/>
  <c r="F21" i="52" s="1"/>
  <c r="AD18" i="52"/>
  <c r="Q101" i="115" l="1"/>
  <c r="AN99" i="114"/>
  <c r="AH99" i="114"/>
  <c r="AB99" i="114"/>
  <c r="V99" i="114"/>
  <c r="AF101" i="115"/>
  <c r="AP99" i="114"/>
  <c r="AJ99" i="114"/>
  <c r="AD99" i="114"/>
  <c r="X99" i="114"/>
  <c r="R101" i="115"/>
  <c r="AL99" i="114"/>
  <c r="AF99" i="114"/>
  <c r="Z99" i="114"/>
  <c r="T99" i="114"/>
  <c r="AR99" i="114"/>
  <c r="AO99" i="114"/>
  <c r="AI99" i="114"/>
  <c r="AC99" i="114"/>
  <c r="W99" i="114"/>
  <c r="AM99" i="114"/>
  <c r="AG99" i="114"/>
  <c r="AA99" i="114"/>
  <c r="U99" i="114"/>
  <c r="N100" i="114" a="1"/>
  <c r="N100" i="114" s="1"/>
  <c r="O100" i="114" a="1"/>
  <c r="O100" i="114" s="1"/>
  <c r="J102" i="115"/>
  <c r="Q102" i="115" s="1"/>
  <c r="I97" i="116"/>
  <c r="L96" i="116"/>
  <c r="M96" i="116"/>
  <c r="N96" i="116"/>
  <c r="AD20" i="52"/>
  <c r="AD21" i="52"/>
  <c r="AD19" i="52"/>
  <c r="AD25" i="52"/>
  <c r="AD27" i="52"/>
  <c r="AD29" i="52"/>
  <c r="AD24" i="52"/>
  <c r="AD26" i="52"/>
  <c r="AD28" i="52"/>
  <c r="AD30" i="52"/>
  <c r="AD23" i="52"/>
  <c r="AD22" i="52"/>
  <c r="P98" i="114"/>
  <c r="F100" i="114"/>
  <c r="G100" i="114"/>
  <c r="D100" i="114"/>
  <c r="E100" i="114"/>
  <c r="H100" i="114"/>
  <c r="R98" i="114"/>
  <c r="B100" i="118"/>
  <c r="B106" i="115"/>
  <c r="B101" i="114"/>
  <c r="C101" i="114" s="1"/>
  <c r="Q98" i="114"/>
  <c r="I19" i="52"/>
  <c r="P20" i="52"/>
  <c r="I21" i="52"/>
  <c r="O19" i="52"/>
  <c r="I20" i="52"/>
  <c r="H21" i="52"/>
  <c r="O22" i="52"/>
  <c r="L22" i="52"/>
  <c r="O21" i="52"/>
  <c r="E21" i="52"/>
  <c r="G22" i="52"/>
  <c r="G20" i="52"/>
  <c r="M20" i="52"/>
  <c r="P21" i="52"/>
  <c r="H19" i="52"/>
  <c r="J20" i="52"/>
  <c r="E22" i="52"/>
  <c r="H22" i="52"/>
  <c r="N20" i="52"/>
  <c r="J19" i="52"/>
  <c r="M21" i="52"/>
  <c r="E19" i="52"/>
  <c r="P22" i="52"/>
  <c r="K22" i="52"/>
  <c r="N22" i="52"/>
  <c r="M19" i="52"/>
  <c r="K19" i="52"/>
  <c r="L19" i="52"/>
  <c r="J22" i="52"/>
  <c r="H20" i="52"/>
  <c r="I22" i="52"/>
  <c r="J21" i="52"/>
  <c r="G21" i="52"/>
  <c r="O20" i="52"/>
  <c r="N21" i="52"/>
  <c r="P19" i="52"/>
  <c r="G19" i="52"/>
  <c r="E20" i="52"/>
  <c r="L20" i="52"/>
  <c r="F22" i="52"/>
  <c r="K20" i="52"/>
  <c r="F19" i="52"/>
  <c r="K21" i="52"/>
  <c r="L21" i="52"/>
  <c r="F20" i="52"/>
  <c r="N19" i="52"/>
  <c r="M22" i="52"/>
  <c r="AE18" i="52"/>
  <c r="T102" i="115" l="1"/>
  <c r="R102" i="115"/>
  <c r="AF102" i="115"/>
  <c r="AO100" i="114"/>
  <c r="AI100" i="114"/>
  <c r="AC100" i="114"/>
  <c r="W100" i="114"/>
  <c r="O101" i="114" a="1"/>
  <c r="O101" i="114" s="1"/>
  <c r="N101" i="114" a="1"/>
  <c r="N101" i="114" s="1"/>
  <c r="AN100" i="114"/>
  <c r="AH100" i="114"/>
  <c r="AB100" i="114"/>
  <c r="V100" i="114"/>
  <c r="AP100" i="114"/>
  <c r="AJ100" i="114"/>
  <c r="AD100" i="114"/>
  <c r="X100" i="114"/>
  <c r="AL100" i="114"/>
  <c r="AF100" i="114"/>
  <c r="Z100" i="114"/>
  <c r="T100" i="114"/>
  <c r="AR100" i="114"/>
  <c r="AM100" i="114"/>
  <c r="AG100" i="114"/>
  <c r="U100" i="114"/>
  <c r="AA100" i="114"/>
  <c r="J103" i="115"/>
  <c r="AF103" i="115" s="1"/>
  <c r="I98" i="116"/>
  <c r="L97" i="116"/>
  <c r="M97" i="116"/>
  <c r="N97" i="116"/>
  <c r="AE20" i="52"/>
  <c r="AE21" i="52"/>
  <c r="AE19" i="52"/>
  <c r="AE22" i="52"/>
  <c r="AE25" i="52"/>
  <c r="AE27" i="52"/>
  <c r="AE23" i="52"/>
  <c r="AE24" i="52"/>
  <c r="AE29" i="52"/>
  <c r="AE28" i="52"/>
  <c r="AE30" i="52"/>
  <c r="AE26" i="52"/>
  <c r="P99" i="114"/>
  <c r="H101" i="114"/>
  <c r="E101" i="114"/>
  <c r="F101" i="114"/>
  <c r="G101" i="114"/>
  <c r="D101" i="114"/>
  <c r="R99" i="114"/>
  <c r="B101" i="118"/>
  <c r="B102" i="114"/>
  <c r="C102" i="114" s="1"/>
  <c r="B107" i="115"/>
  <c r="Q99" i="114"/>
  <c r="P27" i="52"/>
  <c r="P31" i="52" s="1"/>
  <c r="O27" i="52"/>
  <c r="O31" i="52" s="1"/>
  <c r="N26" i="52"/>
  <c r="N28" i="52" s="1"/>
  <c r="G27" i="52"/>
  <c r="G26" i="52"/>
  <c r="G28" i="52" s="1"/>
  <c r="I26" i="52"/>
  <c r="I28" i="52" s="1"/>
  <c r="H27" i="52"/>
  <c r="H31" i="52" s="1"/>
  <c r="E27" i="52"/>
  <c r="M26" i="52"/>
  <c r="M28" i="52" s="1"/>
  <c r="H26" i="52"/>
  <c r="I27" i="52"/>
  <c r="I31" i="52" s="1"/>
  <c r="M27" i="52"/>
  <c r="M31" i="52" s="1"/>
  <c r="O26" i="52"/>
  <c r="P26" i="52"/>
  <c r="P28" i="52" s="1"/>
  <c r="L27" i="52"/>
  <c r="L31" i="52" s="1"/>
  <c r="J26" i="52"/>
  <c r="J28" i="52" s="1"/>
  <c r="K26" i="52"/>
  <c r="N27" i="52"/>
  <c r="F26" i="52"/>
  <c r="J27" i="52"/>
  <c r="J31" i="52" s="1"/>
  <c r="L26" i="52"/>
  <c r="L28" i="52" s="1"/>
  <c r="K27" i="52"/>
  <c r="K31" i="52" s="1"/>
  <c r="F27" i="52"/>
  <c r="F31" i="52" s="1"/>
  <c r="AF18" i="52"/>
  <c r="T103" i="115" l="1"/>
  <c r="Q103" i="115"/>
  <c r="R103" i="115"/>
  <c r="AM101" i="114"/>
  <c r="AG101" i="114"/>
  <c r="AA101" i="114"/>
  <c r="U101" i="114"/>
  <c r="AP101" i="114"/>
  <c r="AJ101" i="114"/>
  <c r="AD101" i="114"/>
  <c r="X101" i="114"/>
  <c r="O102" i="114" a="1"/>
  <c r="O102" i="114" s="1"/>
  <c r="N102" i="114" a="1"/>
  <c r="N102" i="114" s="1"/>
  <c r="AL101" i="114"/>
  <c r="AF101" i="114"/>
  <c r="Z101" i="114"/>
  <c r="T101" i="114"/>
  <c r="AR101" i="114"/>
  <c r="AO101" i="114"/>
  <c r="AC101" i="114"/>
  <c r="AI101" i="114"/>
  <c r="W101" i="114"/>
  <c r="AN101" i="114"/>
  <c r="AB101" i="114"/>
  <c r="AH101" i="114"/>
  <c r="V101" i="114"/>
  <c r="J104" i="115"/>
  <c r="AF104" i="115" s="1"/>
  <c r="I99" i="116"/>
  <c r="M98" i="116"/>
  <c r="L98" i="116"/>
  <c r="N98" i="116"/>
  <c r="AF20" i="52"/>
  <c r="AF21" i="52"/>
  <c r="AF19" i="52"/>
  <c r="AF23" i="52"/>
  <c r="AF24" i="52"/>
  <c r="AF22" i="52"/>
  <c r="AF29" i="52"/>
  <c r="AF30" i="52"/>
  <c r="AF26" i="52"/>
  <c r="AF25" i="52"/>
  <c r="AF28" i="52"/>
  <c r="AF27" i="52"/>
  <c r="Q100" i="114"/>
  <c r="B102" i="118"/>
  <c r="B108" i="115"/>
  <c r="B103" i="114"/>
  <c r="C103" i="114" s="1"/>
  <c r="E102" i="114"/>
  <c r="D102" i="114"/>
  <c r="H102" i="114"/>
  <c r="G102" i="114"/>
  <c r="F102" i="114"/>
  <c r="P100" i="114"/>
  <c r="R100" i="114"/>
  <c r="P35" i="52"/>
  <c r="O32" i="52"/>
  <c r="G31" i="52"/>
  <c r="G34" i="52" s="1"/>
  <c r="G35" i="52"/>
  <c r="N31" i="52"/>
  <c r="N34" i="52" s="1"/>
  <c r="N35" i="52"/>
  <c r="M34" i="52"/>
  <c r="O28" i="52"/>
  <c r="O35" i="52" s="1"/>
  <c r="J35" i="52"/>
  <c r="L35" i="52"/>
  <c r="J33" i="52"/>
  <c r="J32" i="52"/>
  <c r="O34" i="52"/>
  <c r="O33" i="52"/>
  <c r="I34" i="52"/>
  <c r="L33" i="52"/>
  <c r="L32" i="52"/>
  <c r="I35" i="52"/>
  <c r="H34" i="52"/>
  <c r="H32" i="52"/>
  <c r="F32" i="52"/>
  <c r="M33" i="52"/>
  <c r="M32" i="52"/>
  <c r="F33" i="52"/>
  <c r="F28" i="52"/>
  <c r="F35" i="52" s="1"/>
  <c r="M35" i="52"/>
  <c r="H33" i="52"/>
  <c r="L34" i="52"/>
  <c r="H28" i="52"/>
  <c r="H35" i="52" s="1"/>
  <c r="K32" i="52"/>
  <c r="J34" i="52"/>
  <c r="P34" i="52"/>
  <c r="K33" i="52"/>
  <c r="K34" i="52"/>
  <c r="K28" i="52"/>
  <c r="K35" i="52" s="1"/>
  <c r="P33" i="52"/>
  <c r="P32" i="52"/>
  <c r="F34" i="52"/>
  <c r="I33" i="52"/>
  <c r="AG18" i="52"/>
  <c r="I32" i="52"/>
  <c r="A7" i="69"/>
  <c r="C2" i="53"/>
  <c r="D2" i="53" s="1"/>
  <c r="E2" i="53" s="1"/>
  <c r="F2" i="53" s="1"/>
  <c r="G2" i="53" s="1"/>
  <c r="H2" i="53" s="1"/>
  <c r="I2" i="53" s="1"/>
  <c r="J2" i="53" s="1"/>
  <c r="K2" i="53" s="1"/>
  <c r="L2" i="53" s="1"/>
  <c r="M2" i="53" s="1"/>
  <c r="N2" i="53" s="1"/>
  <c r="O2" i="53" s="1"/>
  <c r="P2" i="53" s="1"/>
  <c r="Q2" i="53" s="1"/>
  <c r="R2" i="53" s="1"/>
  <c r="S2" i="53" s="1"/>
  <c r="T2" i="53" s="1"/>
  <c r="U2" i="53" s="1"/>
  <c r="V2" i="53" s="1"/>
  <c r="W2" i="53" s="1"/>
  <c r="X2" i="53" s="1"/>
  <c r="Y2" i="53" s="1"/>
  <c r="Z2" i="53" s="1"/>
  <c r="AA2" i="53" s="1"/>
  <c r="AB2" i="53" s="1"/>
  <c r="AC2" i="53" s="1"/>
  <c r="AD2" i="53" s="1"/>
  <c r="AE2" i="53" s="1"/>
  <c r="AF2" i="53" s="1"/>
  <c r="AG2" i="53" s="1"/>
  <c r="AH2" i="53" s="1"/>
  <c r="AI2" i="53" s="1"/>
  <c r="AJ2" i="53" s="1"/>
  <c r="AK2" i="53" s="1"/>
  <c r="AL2" i="53" s="1"/>
  <c r="AM2" i="53" s="1"/>
  <c r="AN2" i="53" s="1"/>
  <c r="AO2" i="53" s="1"/>
  <c r="T104" i="115" l="1"/>
  <c r="Q104" i="115"/>
  <c r="R104" i="115"/>
  <c r="AL102" i="114"/>
  <c r="AF102" i="114"/>
  <c r="Z102" i="114"/>
  <c r="T102" i="114"/>
  <c r="AR102" i="114"/>
  <c r="O103" i="114" a="1"/>
  <c r="O103" i="114" s="1"/>
  <c r="N103" i="114" a="1"/>
  <c r="N103" i="114" s="1"/>
  <c r="AN102" i="114"/>
  <c r="AH102" i="114"/>
  <c r="AB102" i="114"/>
  <c r="V102" i="114"/>
  <c r="AP102" i="114"/>
  <c r="AJ102" i="114"/>
  <c r="AD102" i="114"/>
  <c r="X102" i="114"/>
  <c r="AM102" i="114"/>
  <c r="AG102" i="114"/>
  <c r="AA102" i="114"/>
  <c r="U102" i="114"/>
  <c r="AO102" i="114"/>
  <c r="AI102" i="114"/>
  <c r="AC102" i="114"/>
  <c r="W102" i="114"/>
  <c r="J105" i="115"/>
  <c r="AF105" i="115" s="1"/>
  <c r="I100" i="116"/>
  <c r="M99" i="116"/>
  <c r="N99" i="116"/>
  <c r="L99" i="116"/>
  <c r="AG20" i="52"/>
  <c r="AG21" i="52"/>
  <c r="AG19" i="52"/>
  <c r="AG25" i="52"/>
  <c r="AG28" i="52"/>
  <c r="AG30" i="52"/>
  <c r="AG27" i="52"/>
  <c r="AG23" i="52"/>
  <c r="AG22" i="52"/>
  <c r="AG24" i="52"/>
  <c r="AG26" i="52"/>
  <c r="AG29" i="52"/>
  <c r="R101" i="114"/>
  <c r="P101" i="114"/>
  <c r="D103" i="114"/>
  <c r="G103" i="114"/>
  <c r="H103" i="114"/>
  <c r="F103" i="114"/>
  <c r="E103" i="114"/>
  <c r="Q101" i="114"/>
  <c r="B103" i="118"/>
  <c r="B109" i="115"/>
  <c r="B104" i="114"/>
  <c r="C104" i="114" s="1"/>
  <c r="G33" i="52"/>
  <c r="G32" i="52"/>
  <c r="N33" i="52"/>
  <c r="N32" i="52"/>
  <c r="AH18" i="52"/>
  <c r="A8" i="69"/>
  <c r="Q105" i="115" l="1"/>
  <c r="T105" i="115"/>
  <c r="R105" i="115"/>
  <c r="O104" i="114" a="1"/>
  <c r="O104" i="114" s="1"/>
  <c r="N104" i="114" a="1"/>
  <c r="N104" i="114" s="1"/>
  <c r="AM103" i="114"/>
  <c r="AG103" i="114"/>
  <c r="AA103" i="114"/>
  <c r="U103" i="114"/>
  <c r="AH103" i="114"/>
  <c r="AN103" i="114"/>
  <c r="V103" i="114"/>
  <c r="AB103" i="114"/>
  <c r="AL103" i="114"/>
  <c r="AF103" i="114"/>
  <c r="Z103" i="114"/>
  <c r="T103" i="114"/>
  <c r="AR103" i="114"/>
  <c r="AP103" i="114"/>
  <c r="AJ103" i="114"/>
  <c r="AD103" i="114"/>
  <c r="X103" i="114"/>
  <c r="AO103" i="114"/>
  <c r="AI103" i="114"/>
  <c r="W103" i="114"/>
  <c r="AC103" i="114"/>
  <c r="J106" i="115"/>
  <c r="R106" i="115" s="1"/>
  <c r="I101" i="116"/>
  <c r="M100" i="116"/>
  <c r="L100" i="116"/>
  <c r="N100" i="116"/>
  <c r="R102" i="114"/>
  <c r="AH20" i="52"/>
  <c r="AH19" i="52"/>
  <c r="AH21" i="52"/>
  <c r="AH26" i="52"/>
  <c r="AH29" i="52"/>
  <c r="AH23" i="52"/>
  <c r="AH22" i="52"/>
  <c r="AH25" i="52"/>
  <c r="AH28" i="52"/>
  <c r="AH24" i="52"/>
  <c r="AH27" i="52"/>
  <c r="AH30" i="52"/>
  <c r="Q102" i="114"/>
  <c r="P102" i="114"/>
  <c r="D104" i="114"/>
  <c r="H104" i="114"/>
  <c r="G104" i="114"/>
  <c r="F104" i="114"/>
  <c r="E104" i="114"/>
  <c r="B104" i="118"/>
  <c r="B110" i="115"/>
  <c r="B105" i="114"/>
  <c r="C105" i="114" s="1"/>
  <c r="A9" i="69"/>
  <c r="T106" i="115" l="1"/>
  <c r="AF106" i="115"/>
  <c r="Q106" i="115"/>
  <c r="AP104" i="114"/>
  <c r="AJ104" i="114"/>
  <c r="AD104" i="114"/>
  <c r="X104" i="114"/>
  <c r="AL104" i="114"/>
  <c r="AF104" i="114"/>
  <c r="Z104" i="114"/>
  <c r="T104" i="114"/>
  <c r="AR104" i="114"/>
  <c r="O105" i="114" a="1"/>
  <c r="O105" i="114" s="1"/>
  <c r="N105" i="114" a="1"/>
  <c r="N105" i="114" s="1"/>
  <c r="AN104" i="114"/>
  <c r="AH104" i="114"/>
  <c r="AB104" i="114"/>
  <c r="V104" i="114"/>
  <c r="AO104" i="114"/>
  <c r="AI104" i="114"/>
  <c r="AC104" i="114"/>
  <c r="W104" i="114"/>
  <c r="AM104" i="114"/>
  <c r="AG104" i="114"/>
  <c r="AA104" i="114"/>
  <c r="U104" i="114"/>
  <c r="J107" i="115"/>
  <c r="AF107" i="115" s="1"/>
  <c r="I102" i="116"/>
  <c r="M101" i="116"/>
  <c r="L101" i="116"/>
  <c r="N101" i="116"/>
  <c r="H105" i="114"/>
  <c r="E105" i="114"/>
  <c r="G105" i="114"/>
  <c r="F105" i="114"/>
  <c r="D105" i="114"/>
  <c r="Q103" i="114"/>
  <c r="B111" i="115"/>
  <c r="B106" i="114"/>
  <c r="C106" i="114" s="1"/>
  <c r="P103" i="114"/>
  <c r="R103" i="114"/>
  <c r="A10" i="69"/>
  <c r="Q107" i="115" l="1"/>
  <c r="R107" i="115"/>
  <c r="T107" i="115"/>
  <c r="AF105" i="114"/>
  <c r="AL105" i="114"/>
  <c r="Z105" i="114"/>
  <c r="T105" i="114"/>
  <c r="AR105" i="114"/>
  <c r="AN105" i="114"/>
  <c r="AH105" i="114"/>
  <c r="V105" i="114"/>
  <c r="AB105" i="114"/>
  <c r="AO105" i="114"/>
  <c r="AI105" i="114"/>
  <c r="AC105" i="114"/>
  <c r="W105" i="114"/>
  <c r="AM105" i="114"/>
  <c r="AG105" i="114"/>
  <c r="U105" i="114"/>
  <c r="AA105" i="114"/>
  <c r="AP105" i="114"/>
  <c r="AJ105" i="114"/>
  <c r="AD105" i="114"/>
  <c r="X105" i="114"/>
  <c r="O106" i="114" a="1"/>
  <c r="O106" i="114" s="1"/>
  <c r="N106" i="114" a="1"/>
  <c r="N106" i="114" s="1"/>
  <c r="J108" i="115"/>
  <c r="R108" i="115" s="1"/>
  <c r="I103" i="116"/>
  <c r="M102" i="116"/>
  <c r="L102" i="116"/>
  <c r="N102" i="116"/>
  <c r="Q104" i="114"/>
  <c r="R104" i="114"/>
  <c r="P104" i="114"/>
  <c r="G106" i="114"/>
  <c r="F106" i="114"/>
  <c r="E106" i="114"/>
  <c r="D106" i="114"/>
  <c r="H106" i="114"/>
  <c r="A11" i="69"/>
  <c r="Q108" i="115" l="1"/>
  <c r="AI106" i="114"/>
  <c r="AO106" i="114"/>
  <c r="W106" i="114"/>
  <c r="AC106" i="114"/>
  <c r="AL106" i="114"/>
  <c r="AF106" i="114"/>
  <c r="Z106" i="114"/>
  <c r="T106" i="114"/>
  <c r="AR106" i="114"/>
  <c r="AM106" i="114"/>
  <c r="AA106" i="114"/>
  <c r="U106" i="114"/>
  <c r="AG106" i="114"/>
  <c r="AN106" i="114"/>
  <c r="AB106" i="114"/>
  <c r="AH106" i="114"/>
  <c r="V106" i="114"/>
  <c r="AP106" i="114"/>
  <c r="AJ106" i="114"/>
  <c r="X106" i="114"/>
  <c r="AD106" i="114"/>
  <c r="T108" i="115"/>
  <c r="AF108" i="115"/>
  <c r="M103" i="116"/>
  <c r="N103" i="116"/>
  <c r="L103" i="116"/>
  <c r="J109" i="115"/>
  <c r="R109" i="115" s="1"/>
  <c r="I104" i="116"/>
  <c r="R105" i="114"/>
  <c r="Q105" i="114"/>
  <c r="P105" i="114"/>
  <c r="A12" i="69"/>
  <c r="Q109" i="115" l="1"/>
  <c r="T109" i="115"/>
  <c r="AF109" i="115"/>
  <c r="M104" i="116"/>
  <c r="L104" i="116"/>
  <c r="N104" i="116"/>
  <c r="J110" i="115"/>
  <c r="R110" i="115" s="1"/>
  <c r="I105" i="116"/>
  <c r="P106" i="114"/>
  <c r="Q106" i="114"/>
  <c r="R106" i="114"/>
  <c r="A13" i="69"/>
  <c r="T110" i="115" l="1"/>
  <c r="J111" i="115"/>
  <c r="R111" i="115" s="1"/>
  <c r="I106" i="116"/>
  <c r="Q110" i="115"/>
  <c r="M105" i="116"/>
  <c r="L105" i="116"/>
  <c r="N105" i="116"/>
  <c r="AF110" i="115"/>
  <c r="A14" i="69"/>
  <c r="AF111" i="115" l="1"/>
  <c r="T111" i="115"/>
  <c r="Q111" i="115"/>
  <c r="N106" i="116"/>
  <c r="L106" i="116"/>
  <c r="M106" i="116"/>
  <c r="A15" i="69"/>
  <c r="E3" i="116" l="1"/>
  <c r="E3" i="115" l="1"/>
  <c r="E5" i="111"/>
  <c r="AF5" i="111"/>
  <c r="W5" i="111"/>
  <c r="N5" i="111"/>
  <c r="B36" i="52"/>
  <c r="B2" i="69"/>
  <c r="C4" i="54"/>
  <c r="F9" i="54" l="1"/>
  <c r="C7" i="54"/>
  <c r="J9" i="73" l="1"/>
  <c r="J10" i="73" s="1"/>
  <c r="K3" i="73"/>
  <c r="FW9" i="73" l="1"/>
  <c r="FF9" i="73"/>
  <c r="EK9" i="73"/>
  <c r="EK10" i="73" s="1"/>
  <c r="CH9" i="73"/>
  <c r="BM9" i="73"/>
  <c r="BM10" i="73" s="1"/>
  <c r="AV9" i="73"/>
  <c r="AV10" i="73" s="1"/>
  <c r="AA9" i="73"/>
  <c r="AA10" i="73" s="1"/>
  <c r="CY9" i="73"/>
  <c r="ID9" i="73"/>
  <c r="ID10" i="73" s="1"/>
  <c r="HI9" i="73"/>
  <c r="DT9" i="73"/>
  <c r="DT10" i="73" s="1"/>
  <c r="GR9" i="73"/>
  <c r="K4" i="73"/>
  <c r="L3" i="73"/>
  <c r="K5" i="73" l="1"/>
  <c r="K9" i="73" s="1"/>
  <c r="K10" i="73" s="1"/>
  <c r="M3" i="73"/>
  <c r="IE9" i="73" l="1"/>
  <c r="IE10" i="73" s="1"/>
  <c r="HJ9" i="73"/>
  <c r="GS9" i="73"/>
  <c r="FX9" i="73"/>
  <c r="FG9" i="73"/>
  <c r="EL9" i="73"/>
  <c r="EL10" i="73" s="1"/>
  <c r="DU9" i="73"/>
  <c r="DU10" i="73" s="1"/>
  <c r="CZ9" i="73"/>
  <c r="CI9" i="73"/>
  <c r="BN9" i="73"/>
  <c r="BN10" i="73" s="1"/>
  <c r="AW9" i="73"/>
  <c r="AW10" i="73" s="1"/>
  <c r="AB9" i="73"/>
  <c r="AB10" i="73" s="1"/>
  <c r="L4" i="73"/>
  <c r="N3" i="73"/>
  <c r="L5" i="73" l="1"/>
  <c r="M4" i="73" s="1"/>
  <c r="O3" i="73"/>
  <c r="L9" i="73" l="1"/>
  <c r="L10" i="73" s="1"/>
  <c r="M5" i="73"/>
  <c r="N4" i="73" s="1"/>
  <c r="P3" i="73"/>
  <c r="DV9" i="73" l="1"/>
  <c r="DV10" i="73" s="1"/>
  <c r="M9" i="73"/>
  <c r="M10" i="73" s="1"/>
  <c r="FY9" i="73"/>
  <c r="EM9" i="73"/>
  <c r="EM10" i="73" s="1"/>
  <c r="GT9" i="73"/>
  <c r="FH9" i="73"/>
  <c r="AX9" i="73"/>
  <c r="AX10" i="73" s="1"/>
  <c r="IF9" i="73"/>
  <c r="IF10" i="73" s="1"/>
  <c r="AC9" i="73"/>
  <c r="AC10" i="73" s="1"/>
  <c r="BO9" i="73"/>
  <c r="BO10" i="73" s="1"/>
  <c r="HK9" i="73"/>
  <c r="CJ9" i="73"/>
  <c r="DA9" i="73"/>
  <c r="N5" i="73"/>
  <c r="N9" i="73" s="1"/>
  <c r="N10" i="73" s="1"/>
  <c r="Q3" i="73"/>
  <c r="B11" i="73"/>
  <c r="D14" i="8"/>
  <c r="D15" i="8"/>
  <c r="E8" i="8"/>
  <c r="E9" i="8" s="1"/>
  <c r="E10" i="8" s="1"/>
  <c r="D9" i="8"/>
  <c r="C7" i="104" s="1"/>
  <c r="D8" i="8"/>
  <c r="C6" i="104" s="1"/>
  <c r="D7" i="8"/>
  <c r="C5" i="104" s="1"/>
  <c r="C2" i="72"/>
  <c r="D2" i="72" s="1"/>
  <c r="E20" i="1"/>
  <c r="B12" i="73" l="1"/>
  <c r="H11" i="73"/>
  <c r="D20" i="1"/>
  <c r="E8" i="75"/>
  <c r="EN9" i="73"/>
  <c r="EN10" i="73" s="1"/>
  <c r="DW9" i="73"/>
  <c r="DW10" i="73" s="1"/>
  <c r="FI9" i="73"/>
  <c r="FZ9" i="73"/>
  <c r="F11" i="73"/>
  <c r="E11" i="73"/>
  <c r="D11" i="73"/>
  <c r="GU9" i="73"/>
  <c r="AD9" i="73"/>
  <c r="AD10" i="73" s="1"/>
  <c r="AY9" i="73"/>
  <c r="AY10" i="73" s="1"/>
  <c r="BP9" i="73"/>
  <c r="BP10" i="73" s="1"/>
  <c r="CK9" i="73"/>
  <c r="DB9" i="73"/>
  <c r="HL9" i="73"/>
  <c r="IG9" i="73"/>
  <c r="IG10" i="73" s="1"/>
  <c r="O4" i="73"/>
  <c r="O5" i="73" s="1"/>
  <c r="P4" i="73" s="1"/>
  <c r="IH9" i="73"/>
  <c r="IH10" i="73" s="1"/>
  <c r="HM9" i="73"/>
  <c r="GV9" i="73"/>
  <c r="GA9" i="73"/>
  <c r="FJ9" i="73"/>
  <c r="EO9" i="73"/>
  <c r="EO10" i="73" s="1"/>
  <c r="DX9" i="73"/>
  <c r="DX10" i="73" s="1"/>
  <c r="DC9" i="73"/>
  <c r="CL9" i="73"/>
  <c r="BQ9" i="73"/>
  <c r="BQ10" i="73" s="1"/>
  <c r="AZ9" i="73"/>
  <c r="AZ10" i="73" s="1"/>
  <c r="AE9" i="73"/>
  <c r="AE10" i="73" s="1"/>
  <c r="C11" i="73"/>
  <c r="D12" i="1"/>
  <c r="D13" i="1"/>
  <c r="D14" i="1"/>
  <c r="D19" i="1"/>
  <c r="E7" i="75"/>
  <c r="E2" i="72"/>
  <c r="F2" i="72" s="1"/>
  <c r="G2" i="72" s="1"/>
  <c r="H2" i="72" s="1"/>
  <c r="I2" i="72" s="1"/>
  <c r="J2" i="72" s="1"/>
  <c r="K2" i="72" s="1"/>
  <c r="L2" i="72" s="1"/>
  <c r="R3" i="73"/>
  <c r="D9" i="1"/>
  <c r="D8" i="1"/>
  <c r="C8" i="65"/>
  <c r="P21" i="65"/>
  <c r="EN11" i="73" l="1"/>
  <c r="EL11" i="73"/>
  <c r="EO11" i="73"/>
  <c r="EM11" i="73"/>
  <c r="EK11" i="73"/>
  <c r="DX11" i="73"/>
  <c r="DW11" i="73"/>
  <c r="DV11" i="73"/>
  <c r="DU11" i="73"/>
  <c r="DT11" i="73"/>
  <c r="BQ11" i="73"/>
  <c r="BP11" i="73"/>
  <c r="BO11" i="73"/>
  <c r="BN11" i="73"/>
  <c r="BM11" i="73"/>
  <c r="AZ11" i="73"/>
  <c r="AY11" i="73"/>
  <c r="AX11" i="73"/>
  <c r="AW11" i="73"/>
  <c r="AV11" i="73"/>
  <c r="AE11" i="73"/>
  <c r="AC11" i="73"/>
  <c r="AB11" i="73"/>
  <c r="AA11" i="73"/>
  <c r="N11" i="73"/>
  <c r="M11" i="73"/>
  <c r="AD11" i="73"/>
  <c r="K11" i="73"/>
  <c r="L11" i="73"/>
  <c r="J11" i="73"/>
  <c r="B13" i="73"/>
  <c r="H12" i="73"/>
  <c r="IF11" i="73"/>
  <c r="ID11" i="73"/>
  <c r="IE11" i="73"/>
  <c r="IG11" i="73"/>
  <c r="IH11" i="73"/>
  <c r="F12" i="73"/>
  <c r="D12" i="73"/>
  <c r="E12" i="73"/>
  <c r="A11" i="73"/>
  <c r="O9" i="73"/>
  <c r="O10" i="73" s="1"/>
  <c r="P5" i="73"/>
  <c r="Q4" i="73" s="1"/>
  <c r="C13" i="73"/>
  <c r="C12" i="73"/>
  <c r="F21" i="85"/>
  <c r="F26" i="104"/>
  <c r="F7" i="85"/>
  <c r="F12" i="104"/>
  <c r="C9" i="65"/>
  <c r="S3" i="73"/>
  <c r="P8" i="65"/>
  <c r="P9" i="65"/>
  <c r="P10" i="65"/>
  <c r="P11" i="65"/>
  <c r="F16" i="104" s="1"/>
  <c r="P12" i="65"/>
  <c r="P13" i="65"/>
  <c r="P14" i="65"/>
  <c r="P15" i="65"/>
  <c r="P16" i="65"/>
  <c r="P17" i="65"/>
  <c r="P18" i="65"/>
  <c r="P19" i="65"/>
  <c r="P20" i="65"/>
  <c r="P22" i="65"/>
  <c r="P23" i="65"/>
  <c r="P24" i="65"/>
  <c r="P25" i="65"/>
  <c r="P26" i="65"/>
  <c r="P27" i="65"/>
  <c r="P28" i="65"/>
  <c r="P29" i="65"/>
  <c r="P30" i="65"/>
  <c r="P31" i="65"/>
  <c r="P32" i="65"/>
  <c r="P33" i="65"/>
  <c r="P34" i="65"/>
  <c r="P35" i="65"/>
  <c r="P36" i="65"/>
  <c r="P37" i="65"/>
  <c r="P38" i="65"/>
  <c r="P39" i="65"/>
  <c r="P40" i="65"/>
  <c r="P41" i="65"/>
  <c r="P42" i="65"/>
  <c r="HJ10" i="73"/>
  <c r="GT11" i="73"/>
  <c r="FG11" i="73"/>
  <c r="GA10" i="73"/>
  <c r="FH11" i="73"/>
  <c r="FJ10" i="73"/>
  <c r="HK10" i="73"/>
  <c r="FH10" i="73"/>
  <c r="GS11" i="73"/>
  <c r="GT10" i="73"/>
  <c r="GA11" i="73"/>
  <c r="FW11" i="73"/>
  <c r="GU11" i="73"/>
  <c r="HM11" i="73"/>
  <c r="GS10" i="73"/>
  <c r="HI10" i="73"/>
  <c r="HI11" i="73"/>
  <c r="FY10" i="73"/>
  <c r="FG10" i="73"/>
  <c r="GR11" i="73"/>
  <c r="GR10" i="73"/>
  <c r="FW10" i="73"/>
  <c r="FY11" i="73"/>
  <c r="FI11" i="73"/>
  <c r="FZ11" i="73"/>
  <c r="HM10" i="73"/>
  <c r="GV10" i="73"/>
  <c r="FF10" i="73"/>
  <c r="FZ10" i="73"/>
  <c r="HL10" i="73"/>
  <c r="FJ11" i="73"/>
  <c r="FF11" i="73"/>
  <c r="GU10" i="73"/>
  <c r="FI10" i="73"/>
  <c r="HL11" i="73"/>
  <c r="HK11" i="73"/>
  <c r="HJ11" i="73"/>
  <c r="FX10" i="73"/>
  <c r="GV11" i="73"/>
  <c r="FX11" i="73"/>
  <c r="O11" i="73" l="1"/>
  <c r="EN12" i="73"/>
  <c r="EL12" i="73"/>
  <c r="EO12" i="73"/>
  <c r="EM12" i="73"/>
  <c r="EK12" i="73"/>
  <c r="DX12" i="73"/>
  <c r="DW12" i="73"/>
  <c r="DV12" i="73"/>
  <c r="DU12" i="73"/>
  <c r="DT12" i="73"/>
  <c r="BQ12" i="73"/>
  <c r="BM12" i="73"/>
  <c r="BP12" i="73"/>
  <c r="BO12" i="73"/>
  <c r="AZ12" i="73"/>
  <c r="AY12" i="73"/>
  <c r="AX12" i="73"/>
  <c r="AW12" i="73"/>
  <c r="BN12" i="73"/>
  <c r="AV12" i="73"/>
  <c r="AE12" i="73"/>
  <c r="AD12" i="73"/>
  <c r="AC12" i="73"/>
  <c r="AB12" i="73"/>
  <c r="O12" i="73"/>
  <c r="AA12" i="73"/>
  <c r="N12" i="73"/>
  <c r="M12" i="73"/>
  <c r="K12" i="73"/>
  <c r="L12" i="73"/>
  <c r="J12" i="73"/>
  <c r="B14" i="73"/>
  <c r="H13" i="73"/>
  <c r="IH12" i="73"/>
  <c r="IF12" i="73"/>
  <c r="IG12" i="73"/>
  <c r="ID12" i="73"/>
  <c r="IE12" i="73"/>
  <c r="C10" i="65"/>
  <c r="E14" i="73"/>
  <c r="F14" i="73"/>
  <c r="D14" i="73"/>
  <c r="E13" i="73"/>
  <c r="D13" i="73"/>
  <c r="F13" i="73"/>
  <c r="A12" i="73"/>
  <c r="A13" i="73"/>
  <c r="HN9" i="73"/>
  <c r="GW9" i="73"/>
  <c r="GB9" i="73"/>
  <c r="FK9" i="73"/>
  <c r="EP9" i="73"/>
  <c r="DY9" i="73"/>
  <c r="DD9" i="73"/>
  <c r="CM9" i="73"/>
  <c r="BR9" i="73"/>
  <c r="BR12" i="73" s="1"/>
  <c r="BA9" i="73"/>
  <c r="AF9" i="73"/>
  <c r="AF12" i="73" s="1"/>
  <c r="II9" i="73"/>
  <c r="P9" i="73"/>
  <c r="Q5" i="73"/>
  <c r="Q9" i="73" s="1"/>
  <c r="C14" i="73"/>
  <c r="F32" i="85"/>
  <c r="F37" i="104"/>
  <c r="F41" i="85"/>
  <c r="F46" i="104"/>
  <c r="F16" i="85"/>
  <c r="F21" i="104"/>
  <c r="F31" i="85"/>
  <c r="F36" i="104"/>
  <c r="F8" i="85"/>
  <c r="F13" i="104"/>
  <c r="F30" i="85"/>
  <c r="F35" i="104"/>
  <c r="F37" i="85"/>
  <c r="F42" i="104"/>
  <c r="F28" i="85"/>
  <c r="F33" i="104"/>
  <c r="F19" i="85"/>
  <c r="F24" i="104"/>
  <c r="F11" i="85"/>
  <c r="F25" i="85"/>
  <c r="F30" i="104"/>
  <c r="F24" i="85"/>
  <c r="F29" i="104"/>
  <c r="F39" i="85"/>
  <c r="F44" i="104"/>
  <c r="F23" i="85"/>
  <c r="F28" i="104"/>
  <c r="F38" i="85"/>
  <c r="F43" i="104"/>
  <c r="F22" i="85"/>
  <c r="F27" i="104"/>
  <c r="F29" i="85"/>
  <c r="F34" i="104"/>
  <c r="F12" i="85"/>
  <c r="F17" i="104"/>
  <c r="F36" i="85"/>
  <c r="F41" i="104"/>
  <c r="F35" i="85"/>
  <c r="F40" i="104"/>
  <c r="F27" i="85"/>
  <c r="F32" i="104"/>
  <c r="F18" i="85"/>
  <c r="F23" i="104"/>
  <c r="F10" i="85"/>
  <c r="F15" i="104"/>
  <c r="F33" i="85"/>
  <c r="F38" i="104"/>
  <c r="F40" i="85"/>
  <c r="F45" i="104"/>
  <c r="F15" i="85"/>
  <c r="F20" i="104"/>
  <c r="F14" i="85"/>
  <c r="F19" i="104"/>
  <c r="F13" i="85"/>
  <c r="F18" i="104"/>
  <c r="F20" i="85"/>
  <c r="F25" i="104"/>
  <c r="F42" i="85"/>
  <c r="F47" i="104"/>
  <c r="F34" i="85"/>
  <c r="F39" i="104"/>
  <c r="F26" i="85"/>
  <c r="F31" i="104"/>
  <c r="F17" i="85"/>
  <c r="F22" i="104"/>
  <c r="F9" i="85"/>
  <c r="F14" i="104"/>
  <c r="T3" i="73"/>
  <c r="FF12" i="73"/>
  <c r="FH12" i="73"/>
  <c r="GS12" i="73"/>
  <c r="FI12" i="73"/>
  <c r="FY12" i="73"/>
  <c r="FG12" i="73"/>
  <c r="FI13" i="73"/>
  <c r="FZ12" i="73"/>
  <c r="GR12" i="73"/>
  <c r="GV12" i="73"/>
  <c r="HJ12" i="73"/>
  <c r="HI12" i="73"/>
  <c r="GA12" i="73"/>
  <c r="FX12" i="73"/>
  <c r="HM12" i="73"/>
  <c r="HK12" i="73"/>
  <c r="GT12" i="73"/>
  <c r="FJ12" i="73"/>
  <c r="HL12" i="73"/>
  <c r="GU12" i="73"/>
  <c r="FW12" i="73"/>
  <c r="P10" i="73" l="1"/>
  <c r="P11" i="73"/>
  <c r="EP10" i="73"/>
  <c r="EP11" i="73"/>
  <c r="DY10" i="73"/>
  <c r="DY11" i="73"/>
  <c r="AF10" i="73"/>
  <c r="AF11" i="73"/>
  <c r="P12" i="73"/>
  <c r="EP12" i="73"/>
  <c r="Q10" i="73"/>
  <c r="Q11" i="73"/>
  <c r="BR10" i="73"/>
  <c r="BR11" i="73"/>
  <c r="DY12" i="73"/>
  <c r="BA10" i="73"/>
  <c r="BA11" i="73"/>
  <c r="Q12" i="73"/>
  <c r="BA12" i="73"/>
  <c r="EP13" i="73"/>
  <c r="EN13" i="73"/>
  <c r="EL13" i="73"/>
  <c r="EM13" i="73"/>
  <c r="EK13" i="73"/>
  <c r="DY13" i="73"/>
  <c r="EO13" i="73"/>
  <c r="DX13" i="73"/>
  <c r="DW13" i="73"/>
  <c r="DV13" i="73"/>
  <c r="DU13" i="73"/>
  <c r="DT13" i="73"/>
  <c r="BQ13" i="73"/>
  <c r="BR13" i="73"/>
  <c r="BP13" i="73"/>
  <c r="BO13" i="73"/>
  <c r="BN13" i="73"/>
  <c r="BM13" i="73"/>
  <c r="BA13" i="73"/>
  <c r="AZ13" i="73"/>
  <c r="AY13" i="73"/>
  <c r="AX13" i="73"/>
  <c r="AW13" i="73"/>
  <c r="AV13" i="73"/>
  <c r="AE13" i="73"/>
  <c r="Q13" i="73"/>
  <c r="AF13" i="73"/>
  <c r="AD13" i="73"/>
  <c r="O13" i="73"/>
  <c r="AA13" i="73"/>
  <c r="AC13" i="73"/>
  <c r="N13" i="73"/>
  <c r="AB13" i="73"/>
  <c r="M13" i="73"/>
  <c r="K13" i="73"/>
  <c r="P13" i="73"/>
  <c r="L13" i="73"/>
  <c r="J13" i="73"/>
  <c r="EP14" i="73"/>
  <c r="EN14" i="73"/>
  <c r="EL14" i="73"/>
  <c r="EO14" i="73"/>
  <c r="EM14" i="73"/>
  <c r="EK14" i="73"/>
  <c r="DY14" i="73"/>
  <c r="DX14" i="73"/>
  <c r="DW14" i="73"/>
  <c r="DV14" i="73"/>
  <c r="DU14" i="73"/>
  <c r="DT14" i="73"/>
  <c r="BQ14" i="73"/>
  <c r="BM14" i="73"/>
  <c r="BR14" i="73"/>
  <c r="BP14" i="73"/>
  <c r="BO14" i="73"/>
  <c r="BA14" i="73"/>
  <c r="AZ14" i="73"/>
  <c r="BN14" i="73"/>
  <c r="AY14" i="73"/>
  <c r="AX14" i="73"/>
  <c r="AW14" i="73"/>
  <c r="AV14" i="73"/>
  <c r="AE14" i="73"/>
  <c r="AA14" i="73"/>
  <c r="AC14" i="73"/>
  <c r="AB14" i="73"/>
  <c r="Q14" i="73"/>
  <c r="O14" i="73"/>
  <c r="N14" i="73"/>
  <c r="M14" i="73"/>
  <c r="AF14" i="73"/>
  <c r="AD14" i="73"/>
  <c r="K14" i="73"/>
  <c r="L14" i="73"/>
  <c r="P14" i="73"/>
  <c r="J14" i="73"/>
  <c r="B15" i="73"/>
  <c r="D15" i="73" s="1"/>
  <c r="H14" i="73"/>
  <c r="IF14" i="73"/>
  <c r="ID14" i="73"/>
  <c r="IH14" i="73"/>
  <c r="II14" i="73"/>
  <c r="IE14" i="73"/>
  <c r="IG14" i="73"/>
  <c r="II10" i="73"/>
  <c r="II11" i="73"/>
  <c r="II12" i="73"/>
  <c r="ID13" i="73"/>
  <c r="IH13" i="73"/>
  <c r="II13" i="73"/>
  <c r="IE13" i="73"/>
  <c r="IF13" i="73"/>
  <c r="IG13" i="73"/>
  <c r="C11" i="65"/>
  <c r="A14" i="73"/>
  <c r="IK9" i="73"/>
  <c r="HP9" i="73"/>
  <c r="GY9" i="73"/>
  <c r="GD9" i="73"/>
  <c r="FM9" i="73"/>
  <c r="ER9" i="73"/>
  <c r="EA9" i="73"/>
  <c r="DF9" i="73"/>
  <c r="CO9" i="73"/>
  <c r="BT9" i="73"/>
  <c r="BT14" i="73" s="1"/>
  <c r="BC9" i="73"/>
  <c r="AH9" i="73"/>
  <c r="AH13" i="73" s="1"/>
  <c r="IJ9" i="73"/>
  <c r="HO9" i="73"/>
  <c r="GX9" i="73"/>
  <c r="GC9" i="73"/>
  <c r="FL9" i="73"/>
  <c r="EQ9" i="73"/>
  <c r="EQ14" i="73" s="1"/>
  <c r="DZ9" i="73"/>
  <c r="DE9" i="73"/>
  <c r="CN9" i="73"/>
  <c r="BS9" i="73"/>
  <c r="BS14" i="73" s="1"/>
  <c r="BB9" i="73"/>
  <c r="AG9" i="73"/>
  <c r="R4" i="73"/>
  <c r="C15" i="73"/>
  <c r="U3" i="73"/>
  <c r="HK14" i="73"/>
  <c r="HN13" i="73"/>
  <c r="HI13" i="73"/>
  <c r="GS13" i="73"/>
  <c r="HI14" i="73"/>
  <c r="FJ13" i="73"/>
  <c r="GV14" i="73"/>
  <c r="FK13" i="73"/>
  <c r="HN14" i="73"/>
  <c r="HL14" i="73"/>
  <c r="FW14" i="73"/>
  <c r="FK12" i="73"/>
  <c r="GR13" i="73"/>
  <c r="FH14" i="73"/>
  <c r="GA14" i="73"/>
  <c r="GB12" i="73"/>
  <c r="GD11" i="73"/>
  <c r="HL13" i="73"/>
  <c r="FJ14" i="73"/>
  <c r="FX14" i="73"/>
  <c r="FY14" i="73"/>
  <c r="GU13" i="73"/>
  <c r="GB10" i="73"/>
  <c r="FF14" i="73"/>
  <c r="HJ14" i="73"/>
  <c r="GY12" i="73"/>
  <c r="GA13" i="73"/>
  <c r="GW12" i="73"/>
  <c r="FI14" i="73"/>
  <c r="FM12" i="73"/>
  <c r="FG14" i="73"/>
  <c r="GB13" i="73"/>
  <c r="FZ13" i="73"/>
  <c r="GT13" i="73"/>
  <c r="HN11" i="73"/>
  <c r="FH13" i="73"/>
  <c r="GU14" i="73"/>
  <c r="GW13" i="73"/>
  <c r="GB11" i="73"/>
  <c r="FK10" i="73"/>
  <c r="HM13" i="73"/>
  <c r="GW14" i="73"/>
  <c r="HJ13" i="73"/>
  <c r="HK13" i="73"/>
  <c r="FG13" i="73"/>
  <c r="GW11" i="73"/>
  <c r="FX13" i="73"/>
  <c r="GT14" i="73"/>
  <c r="FF13" i="73"/>
  <c r="GB14" i="73"/>
  <c r="GR14" i="73"/>
  <c r="HP14" i="73"/>
  <c r="HN10" i="73"/>
  <c r="GS14" i="73"/>
  <c r="HM14" i="73"/>
  <c r="FK14" i="73"/>
  <c r="FY13" i="73"/>
  <c r="FK11" i="73"/>
  <c r="HN12" i="73"/>
  <c r="FW13" i="73"/>
  <c r="GV13" i="73"/>
  <c r="FZ14" i="73"/>
  <c r="GW10" i="73"/>
  <c r="F15" i="73" l="1"/>
  <c r="E15" i="73"/>
  <c r="BB10" i="73"/>
  <c r="BB11" i="73"/>
  <c r="BB12" i="73"/>
  <c r="EA10" i="73"/>
  <c r="EA11" i="73"/>
  <c r="EA12" i="73"/>
  <c r="BB13" i="73"/>
  <c r="AG10" i="73"/>
  <c r="AG11" i="73"/>
  <c r="AG12" i="73"/>
  <c r="ER10" i="73"/>
  <c r="ER11" i="73"/>
  <c r="ER12" i="73"/>
  <c r="AG13" i="73"/>
  <c r="AG14" i="73"/>
  <c r="BB14" i="73"/>
  <c r="ER14" i="73"/>
  <c r="EA13" i="73"/>
  <c r="DZ10" i="73"/>
  <c r="DZ11" i="73"/>
  <c r="DZ12" i="73"/>
  <c r="BC10" i="73"/>
  <c r="BC11" i="73"/>
  <c r="BC12" i="73"/>
  <c r="BC13" i="73"/>
  <c r="BT10" i="73"/>
  <c r="BT11" i="73"/>
  <c r="BT12" i="73"/>
  <c r="EA14" i="73"/>
  <c r="BT13" i="73"/>
  <c r="BS10" i="73"/>
  <c r="BS11" i="73"/>
  <c r="BS12" i="73"/>
  <c r="AH10" i="73"/>
  <c r="AH11" i="73"/>
  <c r="AH12" i="73"/>
  <c r="EQ10" i="73"/>
  <c r="EQ11" i="73"/>
  <c r="EQ12" i="73"/>
  <c r="AH14" i="73"/>
  <c r="BC14" i="73"/>
  <c r="EQ13" i="73"/>
  <c r="DZ14" i="73"/>
  <c r="BS13" i="73"/>
  <c r="DZ13" i="73"/>
  <c r="ER13" i="73"/>
  <c r="EP15" i="73"/>
  <c r="EN15" i="73"/>
  <c r="EL15" i="73"/>
  <c r="ER15" i="73"/>
  <c r="EQ15" i="73"/>
  <c r="EO15" i="73"/>
  <c r="EM15" i="73"/>
  <c r="EK15" i="73"/>
  <c r="DY15" i="73"/>
  <c r="DX15" i="73"/>
  <c r="DW15" i="73"/>
  <c r="DV15" i="73"/>
  <c r="DU15" i="73"/>
  <c r="DT15" i="73"/>
  <c r="DZ15" i="73"/>
  <c r="EA15" i="73"/>
  <c r="BT15" i="73"/>
  <c r="BQ15" i="73"/>
  <c r="BR15" i="73"/>
  <c r="BP15" i="73"/>
  <c r="BO15" i="73"/>
  <c r="BN15" i="73"/>
  <c r="BM15" i="73"/>
  <c r="BS15" i="73"/>
  <c r="BA15" i="73"/>
  <c r="AZ15" i="73"/>
  <c r="AY15" i="73"/>
  <c r="AX15" i="73"/>
  <c r="AW15" i="73"/>
  <c r="AV15" i="73"/>
  <c r="BB15" i="73"/>
  <c r="AE15" i="73"/>
  <c r="BC15" i="73"/>
  <c r="AA15" i="73"/>
  <c r="AH15" i="73"/>
  <c r="AG15" i="73"/>
  <c r="Q15" i="73"/>
  <c r="AF15" i="73"/>
  <c r="AD15" i="73"/>
  <c r="O15" i="73"/>
  <c r="AC15" i="73"/>
  <c r="N15" i="73"/>
  <c r="AB15" i="73"/>
  <c r="M15" i="73"/>
  <c r="K15" i="73"/>
  <c r="J15" i="73"/>
  <c r="P15" i="73"/>
  <c r="L15" i="73"/>
  <c r="B16" i="73"/>
  <c r="H15" i="73"/>
  <c r="IH15" i="73"/>
  <c r="IF15" i="73"/>
  <c r="ID15" i="73"/>
  <c r="IE15" i="73"/>
  <c r="IG15" i="73"/>
  <c r="II15" i="73"/>
  <c r="IJ15" i="73"/>
  <c r="IK15" i="73"/>
  <c r="IJ10" i="73"/>
  <c r="IJ11" i="73"/>
  <c r="IJ12" i="73"/>
  <c r="IK10" i="73"/>
  <c r="IK11" i="73"/>
  <c r="IK12" i="73"/>
  <c r="IK14" i="73"/>
  <c r="IK13" i="73"/>
  <c r="IJ13" i="73"/>
  <c r="IJ14" i="73"/>
  <c r="C12" i="65"/>
  <c r="E16" i="73"/>
  <c r="D16" i="73"/>
  <c r="F16" i="73"/>
  <c r="A15" i="73"/>
  <c r="R5" i="73"/>
  <c r="S4" i="73" s="1"/>
  <c r="C16" i="73"/>
  <c r="V3" i="73"/>
  <c r="HM15" i="73"/>
  <c r="HP13" i="73"/>
  <c r="FL15" i="73"/>
  <c r="FM13" i="73"/>
  <c r="HP11" i="73"/>
  <c r="GD13" i="73"/>
  <c r="FM14" i="73"/>
  <c r="FI15" i="73"/>
  <c r="GX13" i="73"/>
  <c r="GR15" i="73"/>
  <c r="HI15" i="73"/>
  <c r="FK15" i="73"/>
  <c r="GX10" i="73"/>
  <c r="FX15" i="73"/>
  <c r="GD15" i="73"/>
  <c r="HN15" i="73"/>
  <c r="FJ15" i="73"/>
  <c r="GC12" i="73"/>
  <c r="GX15" i="73"/>
  <c r="FH15" i="73"/>
  <c r="GC10" i="73"/>
  <c r="GS15" i="73"/>
  <c r="FY15" i="73"/>
  <c r="HO13" i="73"/>
  <c r="GC11" i="73"/>
  <c r="FL13" i="73"/>
  <c r="FG15" i="73"/>
  <c r="GY11" i="73"/>
  <c r="GD12" i="73"/>
  <c r="FW15" i="73"/>
  <c r="GU15" i="73"/>
  <c r="GY13" i="73"/>
  <c r="GV15" i="73"/>
  <c r="FM10" i="73"/>
  <c r="GC13" i="73"/>
  <c r="FZ15" i="73"/>
  <c r="HO14" i="73"/>
  <c r="GT15" i="73"/>
  <c r="HO10" i="73"/>
  <c r="HP10" i="73"/>
  <c r="HO11" i="73"/>
  <c r="GY10" i="73"/>
  <c r="FM11" i="73"/>
  <c r="HL15" i="73"/>
  <c r="HJ15" i="73"/>
  <c r="HP15" i="73"/>
  <c r="FL14" i="73"/>
  <c r="HO12" i="73"/>
  <c r="GB15" i="73"/>
  <c r="HO15" i="73"/>
  <c r="FM15" i="73"/>
  <c r="GA15" i="73"/>
  <c r="FL11" i="73"/>
  <c r="GX14" i="73"/>
  <c r="GX11" i="73"/>
  <c r="GW15" i="73"/>
  <c r="GD14" i="73"/>
  <c r="GY14" i="73"/>
  <c r="FL10" i="73"/>
  <c r="GC14" i="73"/>
  <c r="HP12" i="73"/>
  <c r="GY15" i="73"/>
  <c r="GD10" i="73"/>
  <c r="GX12" i="73"/>
  <c r="GC15" i="73"/>
  <c r="FL12" i="73"/>
  <c r="HK15" i="73"/>
  <c r="FF15" i="73"/>
  <c r="R9" i="73" l="1"/>
  <c r="EP16" i="73"/>
  <c r="EN16" i="73"/>
  <c r="EL16" i="73"/>
  <c r="EQ16" i="73"/>
  <c r="EO16" i="73"/>
  <c r="EM16" i="73"/>
  <c r="EK16" i="73"/>
  <c r="DY16" i="73"/>
  <c r="DX16" i="73"/>
  <c r="DW16" i="73"/>
  <c r="DV16" i="73"/>
  <c r="DU16" i="73"/>
  <c r="ER16" i="73"/>
  <c r="DT16" i="73"/>
  <c r="DZ16" i="73"/>
  <c r="BT16" i="73"/>
  <c r="BQ16" i="73"/>
  <c r="BM16" i="73"/>
  <c r="EA16" i="73"/>
  <c r="BS16" i="73"/>
  <c r="BR16" i="73"/>
  <c r="BP16" i="73"/>
  <c r="BO16" i="73"/>
  <c r="BA16" i="73"/>
  <c r="AZ16" i="73"/>
  <c r="AY16" i="73"/>
  <c r="AX16" i="73"/>
  <c r="AW16" i="73"/>
  <c r="AV16" i="73"/>
  <c r="BN16" i="73"/>
  <c r="BC16" i="73"/>
  <c r="AE16" i="73"/>
  <c r="BB16" i="73"/>
  <c r="AA16" i="73"/>
  <c r="AC16" i="73"/>
  <c r="AB16" i="73"/>
  <c r="Q16" i="73"/>
  <c r="O16" i="73"/>
  <c r="AH16" i="73"/>
  <c r="N16" i="73"/>
  <c r="AF16" i="73"/>
  <c r="AG16" i="73"/>
  <c r="M16" i="73"/>
  <c r="AD16" i="73"/>
  <c r="K16" i="73"/>
  <c r="R16" i="73"/>
  <c r="P16" i="73"/>
  <c r="L16" i="73"/>
  <c r="J16" i="73"/>
  <c r="B17" i="73"/>
  <c r="H16" i="73"/>
  <c r="ID16" i="73"/>
  <c r="IJ16" i="73"/>
  <c r="IH16" i="73"/>
  <c r="IF16" i="73"/>
  <c r="IG16" i="73"/>
  <c r="IE16" i="73"/>
  <c r="IK16" i="73"/>
  <c r="II16" i="73"/>
  <c r="C13" i="65"/>
  <c r="D17" i="73"/>
  <c r="E17" i="73"/>
  <c r="F17" i="73"/>
  <c r="A16" i="73"/>
  <c r="S5" i="73"/>
  <c r="T4" i="73" s="1"/>
  <c r="C17" i="73"/>
  <c r="W3" i="73"/>
  <c r="FY16" i="73"/>
  <c r="FZ16" i="73"/>
  <c r="HK16" i="73"/>
  <c r="FH16" i="73"/>
  <c r="FM16" i="73"/>
  <c r="FL16" i="73"/>
  <c r="FG16" i="73"/>
  <c r="FJ16" i="73"/>
  <c r="GX16" i="73"/>
  <c r="GV16" i="73"/>
  <c r="HP16" i="73"/>
  <c r="HO16" i="73"/>
  <c r="HI16" i="73"/>
  <c r="GR16" i="73"/>
  <c r="HL16" i="73"/>
  <c r="HN16" i="73"/>
  <c r="HJ16" i="73"/>
  <c r="GA16" i="73"/>
  <c r="GS16" i="73"/>
  <c r="GW16" i="73"/>
  <c r="FW16" i="73"/>
  <c r="GY16" i="73"/>
  <c r="GD16" i="73"/>
  <c r="GC16" i="73"/>
  <c r="FK16" i="73"/>
  <c r="FI16" i="73"/>
  <c r="FX16" i="73"/>
  <c r="HM16" i="73"/>
  <c r="FF16" i="73"/>
  <c r="GB16" i="73"/>
  <c r="GT16" i="73"/>
  <c r="GU16" i="73"/>
  <c r="R10" i="73" l="1"/>
  <c r="R11" i="73"/>
  <c r="R12" i="73"/>
  <c r="R13" i="73"/>
  <c r="R14" i="73"/>
  <c r="R15" i="73"/>
  <c r="EP17" i="73"/>
  <c r="EN17" i="73"/>
  <c r="EL17" i="73"/>
  <c r="EM17" i="73"/>
  <c r="EK17" i="73"/>
  <c r="ER17" i="73"/>
  <c r="EQ17" i="73"/>
  <c r="DY17" i="73"/>
  <c r="DX17" i="73"/>
  <c r="DW17" i="73"/>
  <c r="DV17" i="73"/>
  <c r="EO17" i="73"/>
  <c r="DU17" i="73"/>
  <c r="DT17" i="73"/>
  <c r="DZ17" i="73"/>
  <c r="BT17" i="73"/>
  <c r="BS17" i="73"/>
  <c r="EA17" i="73"/>
  <c r="BQ17" i="73"/>
  <c r="BR17" i="73"/>
  <c r="BP17" i="73"/>
  <c r="BO17" i="73"/>
  <c r="BN17" i="73"/>
  <c r="BM17" i="73"/>
  <c r="BA17" i="73"/>
  <c r="AZ17" i="73"/>
  <c r="AY17" i="73"/>
  <c r="AX17" i="73"/>
  <c r="AW17" i="73"/>
  <c r="AV17" i="73"/>
  <c r="BB17" i="73"/>
  <c r="AF17" i="73"/>
  <c r="AE17" i="73"/>
  <c r="AC17" i="73"/>
  <c r="BC17" i="73"/>
  <c r="AA17" i="73"/>
  <c r="Q17" i="73"/>
  <c r="AH17" i="73"/>
  <c r="O17" i="73"/>
  <c r="AG17" i="73"/>
  <c r="N17" i="73"/>
  <c r="AD17" i="73"/>
  <c r="M17" i="73"/>
  <c r="AB17" i="73"/>
  <c r="K17" i="73"/>
  <c r="R17" i="73"/>
  <c r="P17" i="73"/>
  <c r="L17" i="73"/>
  <c r="J17" i="73"/>
  <c r="B18" i="73"/>
  <c r="D18" i="73" s="1"/>
  <c r="H17" i="73"/>
  <c r="IF17" i="73"/>
  <c r="ID17" i="73"/>
  <c r="IJ17" i="73"/>
  <c r="IH17" i="73"/>
  <c r="II17" i="73"/>
  <c r="IE17" i="73"/>
  <c r="IG17" i="73"/>
  <c r="IK17" i="73"/>
  <c r="C14" i="65"/>
  <c r="A17" i="73"/>
  <c r="IL9" i="73"/>
  <c r="IL17" i="73" s="1"/>
  <c r="GZ9" i="73"/>
  <c r="DG9" i="73"/>
  <c r="EB9" i="73"/>
  <c r="GE9" i="73"/>
  <c r="FN9" i="73"/>
  <c r="ES9" i="73"/>
  <c r="CP9" i="73"/>
  <c r="BU9" i="73"/>
  <c r="BU17" i="73" s="1"/>
  <c r="BD9" i="73"/>
  <c r="AI9" i="73"/>
  <c r="AI17" i="73" s="1"/>
  <c r="HQ9" i="73"/>
  <c r="S9" i="73"/>
  <c r="T5" i="73"/>
  <c r="U4" i="73" s="1"/>
  <c r="X3" i="73"/>
  <c r="HP17" i="73"/>
  <c r="GC17" i="73"/>
  <c r="GY17" i="73"/>
  <c r="HI17" i="73"/>
  <c r="FH17" i="73"/>
  <c r="HK17" i="73"/>
  <c r="HJ17" i="73"/>
  <c r="FL17" i="73"/>
  <c r="GT17" i="73"/>
  <c r="HO17" i="73"/>
  <c r="GA17" i="73"/>
  <c r="FM17" i="73"/>
  <c r="GU17" i="73"/>
  <c r="GB17" i="73"/>
  <c r="FW17" i="73"/>
  <c r="FJ17" i="73"/>
  <c r="FG17" i="73"/>
  <c r="GD17" i="73"/>
  <c r="GW17" i="73"/>
  <c r="HL17" i="73"/>
  <c r="FK17" i="73"/>
  <c r="GR17" i="73"/>
  <c r="GX17" i="73"/>
  <c r="FI17" i="73"/>
  <c r="FY17" i="73"/>
  <c r="GV17" i="73"/>
  <c r="FF17" i="73"/>
  <c r="HM17" i="73"/>
  <c r="FX17" i="73"/>
  <c r="FZ17" i="73"/>
  <c r="GS17" i="73"/>
  <c r="HN17" i="73"/>
  <c r="C18" i="73" l="1"/>
  <c r="E18" i="73"/>
  <c r="F18" i="73"/>
  <c r="S10" i="73"/>
  <c r="S11" i="73"/>
  <c r="S12" i="73"/>
  <c r="S13" i="73"/>
  <c r="S14" i="73"/>
  <c r="S15" i="73"/>
  <c r="S16" i="73"/>
  <c r="EB10" i="73"/>
  <c r="EB11" i="73"/>
  <c r="EB12" i="73"/>
  <c r="EB14" i="73"/>
  <c r="EB13" i="73"/>
  <c r="EB15" i="73"/>
  <c r="EB16" i="73"/>
  <c r="ES10" i="73"/>
  <c r="ES11" i="73"/>
  <c r="ES12" i="73"/>
  <c r="ES14" i="73"/>
  <c r="ES13" i="73"/>
  <c r="ES15" i="73"/>
  <c r="ES16" i="73"/>
  <c r="S17" i="73"/>
  <c r="AI10" i="73"/>
  <c r="AI11" i="73"/>
  <c r="AI12" i="73"/>
  <c r="AI13" i="73"/>
  <c r="AI14" i="73"/>
  <c r="AI15" i="73"/>
  <c r="AI16" i="73"/>
  <c r="ES17" i="73"/>
  <c r="BD10" i="73"/>
  <c r="BD11" i="73"/>
  <c r="BD12" i="73"/>
  <c r="BD13" i="73"/>
  <c r="BD14" i="73"/>
  <c r="BD15" i="73"/>
  <c r="BD16" i="73"/>
  <c r="BU10" i="73"/>
  <c r="BU11" i="73"/>
  <c r="BU12" i="73"/>
  <c r="BU13" i="73"/>
  <c r="BU14" i="73"/>
  <c r="BU15" i="73"/>
  <c r="BU16" i="73"/>
  <c r="BD17" i="73"/>
  <c r="EB17" i="73"/>
  <c r="ES18" i="73"/>
  <c r="EP18" i="73"/>
  <c r="EN18" i="73"/>
  <c r="EL18" i="73"/>
  <c r="ER18" i="73"/>
  <c r="EQ18" i="73"/>
  <c r="EO18" i="73"/>
  <c r="EM18" i="73"/>
  <c r="DY18" i="73"/>
  <c r="DX18" i="73"/>
  <c r="DW18" i="73"/>
  <c r="EK18" i="73"/>
  <c r="DV18" i="73"/>
  <c r="DU18" i="73"/>
  <c r="EB18" i="73"/>
  <c r="DT18" i="73"/>
  <c r="DZ18" i="73"/>
  <c r="EA18" i="73"/>
  <c r="BT18" i="73"/>
  <c r="BS18" i="73"/>
  <c r="BQ18" i="73"/>
  <c r="BO18" i="73"/>
  <c r="BR18" i="73"/>
  <c r="BP18" i="73"/>
  <c r="BN18" i="73"/>
  <c r="BM18" i="73"/>
  <c r="BA18" i="73"/>
  <c r="AZ18" i="73"/>
  <c r="AY18" i="73"/>
  <c r="AX18" i="73"/>
  <c r="BU18" i="73"/>
  <c r="AW18" i="73"/>
  <c r="BD18" i="73"/>
  <c r="AV18" i="73"/>
  <c r="AF18" i="73"/>
  <c r="BC18" i="73"/>
  <c r="AE18" i="73"/>
  <c r="BB18" i="73"/>
  <c r="AC18" i="73"/>
  <c r="AI18" i="73"/>
  <c r="AA18" i="73"/>
  <c r="Q18" i="73"/>
  <c r="AH18" i="73"/>
  <c r="O18" i="73"/>
  <c r="AG18" i="73"/>
  <c r="N18" i="73"/>
  <c r="AD18" i="73"/>
  <c r="M18" i="73"/>
  <c r="AB18" i="73"/>
  <c r="S18" i="73"/>
  <c r="K18" i="73"/>
  <c r="R18" i="73"/>
  <c r="P18" i="73"/>
  <c r="L18" i="73"/>
  <c r="J18" i="73"/>
  <c r="B19" i="73"/>
  <c r="H18" i="73"/>
  <c r="IH18" i="73"/>
  <c r="IF18" i="73"/>
  <c r="IL18" i="73"/>
  <c r="IJ18" i="73"/>
  <c r="IK18" i="73"/>
  <c r="ID18" i="73"/>
  <c r="IE18" i="73"/>
  <c r="IG18" i="73"/>
  <c r="II18" i="73"/>
  <c r="IL10" i="73"/>
  <c r="IL11" i="73"/>
  <c r="IL12" i="73"/>
  <c r="IL14" i="73"/>
  <c r="IL13" i="73"/>
  <c r="IL15" i="73"/>
  <c r="IL16" i="73"/>
  <c r="C15" i="65"/>
  <c r="E19" i="73"/>
  <c r="D19" i="73"/>
  <c r="F19" i="73"/>
  <c r="A18" i="73"/>
  <c r="IM9" i="73"/>
  <c r="HR9" i="73"/>
  <c r="HA9" i="73"/>
  <c r="GF9" i="73"/>
  <c r="FO9" i="73"/>
  <c r="ET9" i="73"/>
  <c r="EC9" i="73"/>
  <c r="DH9" i="73"/>
  <c r="CQ9" i="73"/>
  <c r="BV9" i="73"/>
  <c r="BV18" i="73" s="1"/>
  <c r="BE9" i="73"/>
  <c r="BE18" i="73" s="1"/>
  <c r="AJ9" i="73"/>
  <c r="T9" i="73"/>
  <c r="T18" i="73" s="1"/>
  <c r="U5" i="73"/>
  <c r="V4" i="73" s="1"/>
  <c r="C19" i="73"/>
  <c r="Y3" i="73"/>
  <c r="FG18" i="73"/>
  <c r="GZ10" i="73"/>
  <c r="GC18" i="73"/>
  <c r="FN11" i="73"/>
  <c r="HP18" i="73"/>
  <c r="HQ13" i="73"/>
  <c r="GE16" i="73"/>
  <c r="GW18" i="73"/>
  <c r="GZ15" i="73"/>
  <c r="HQ14" i="73"/>
  <c r="GE18" i="73"/>
  <c r="GZ12" i="73"/>
  <c r="HM18" i="73"/>
  <c r="FW18" i="73"/>
  <c r="GU18" i="73"/>
  <c r="GZ18" i="73"/>
  <c r="FH18" i="73"/>
  <c r="HI18" i="73"/>
  <c r="FL18" i="73"/>
  <c r="FY18" i="73"/>
  <c r="HQ18" i="73"/>
  <c r="HQ17" i="73"/>
  <c r="FK18" i="73"/>
  <c r="HO18" i="73"/>
  <c r="HK18" i="73"/>
  <c r="GZ13" i="73"/>
  <c r="FN12" i="73"/>
  <c r="GZ17" i="73"/>
  <c r="GR18" i="73"/>
  <c r="GS18" i="73"/>
  <c r="FN14" i="73"/>
  <c r="FN18" i="73"/>
  <c r="FX18" i="73"/>
  <c r="GZ14" i="73"/>
  <c r="GA18" i="73"/>
  <c r="GT18" i="73"/>
  <c r="FM18" i="73"/>
  <c r="FJ18" i="73"/>
  <c r="GB18" i="73"/>
  <c r="GE17" i="73"/>
  <c r="GE13" i="73"/>
  <c r="HJ18" i="73"/>
  <c r="GE14" i="73"/>
  <c r="HL18" i="73"/>
  <c r="HQ10" i="73"/>
  <c r="GZ11" i="73"/>
  <c r="FN16" i="73"/>
  <c r="GE11" i="73"/>
  <c r="FN17" i="73"/>
  <c r="HQ15" i="73"/>
  <c r="FN15" i="73"/>
  <c r="GE10" i="73"/>
  <c r="HQ11" i="73"/>
  <c r="FF18" i="73"/>
  <c r="FI18" i="73"/>
  <c r="FN13" i="73"/>
  <c r="FN10" i="73"/>
  <c r="GV18" i="73"/>
  <c r="HQ12" i="73"/>
  <c r="GZ16" i="73"/>
  <c r="HQ16" i="73"/>
  <c r="GY18" i="73"/>
  <c r="FZ18" i="73"/>
  <c r="GE12" i="73"/>
  <c r="GE15" i="73"/>
  <c r="GD18" i="73"/>
  <c r="GX18" i="73"/>
  <c r="HN18" i="73"/>
  <c r="V5" i="73" l="1"/>
  <c r="W4" i="73" s="1"/>
  <c r="V9" i="73"/>
  <c r="EC10" i="73"/>
  <c r="EC11" i="73"/>
  <c r="EC12" i="73"/>
  <c r="EC14" i="73"/>
  <c r="EC13" i="73"/>
  <c r="EC15" i="73"/>
  <c r="EC16" i="73"/>
  <c r="EC17" i="73"/>
  <c r="ET10" i="73"/>
  <c r="ET11" i="73"/>
  <c r="ET12" i="73"/>
  <c r="ET13" i="73"/>
  <c r="ET14" i="73"/>
  <c r="ET15" i="73"/>
  <c r="ET16" i="73"/>
  <c r="ET17" i="73"/>
  <c r="T10" i="73"/>
  <c r="T11" i="73"/>
  <c r="T12" i="73"/>
  <c r="T14" i="73"/>
  <c r="T13" i="73"/>
  <c r="T15" i="73"/>
  <c r="T16" i="73"/>
  <c r="T17" i="73"/>
  <c r="AJ10" i="73"/>
  <c r="AJ11" i="73"/>
  <c r="AJ12" i="73"/>
  <c r="AJ13" i="73"/>
  <c r="AJ14" i="73"/>
  <c r="AJ15" i="73"/>
  <c r="AJ16" i="73"/>
  <c r="AJ17" i="73"/>
  <c r="EC18" i="73"/>
  <c r="BV10" i="73"/>
  <c r="BV11" i="73"/>
  <c r="BV12" i="73"/>
  <c r="BV13" i="73"/>
  <c r="BV14" i="73"/>
  <c r="BV15" i="73"/>
  <c r="BV16" i="73"/>
  <c r="BV17" i="73"/>
  <c r="ET18" i="73"/>
  <c r="BE10" i="73"/>
  <c r="BE11" i="73"/>
  <c r="BE12" i="73"/>
  <c r="BE13" i="73"/>
  <c r="BE14" i="73"/>
  <c r="BE15" i="73"/>
  <c r="BE16" i="73"/>
  <c r="BE17" i="73"/>
  <c r="AJ18" i="73"/>
  <c r="ES19" i="73"/>
  <c r="EK19" i="73"/>
  <c r="EP19" i="73"/>
  <c r="EN19" i="73"/>
  <c r="ET19" i="73"/>
  <c r="EL19" i="73"/>
  <c r="ER19" i="73"/>
  <c r="EQ19" i="73"/>
  <c r="EO19" i="73"/>
  <c r="EM19" i="73"/>
  <c r="DY19" i="73"/>
  <c r="DX19" i="73"/>
  <c r="DW19" i="73"/>
  <c r="DV19" i="73"/>
  <c r="EC19" i="73"/>
  <c r="DU19" i="73"/>
  <c r="EB19" i="73"/>
  <c r="DT19" i="73"/>
  <c r="DZ19" i="73"/>
  <c r="EA19" i="73"/>
  <c r="BT19" i="73"/>
  <c r="BS19" i="73"/>
  <c r="BQ19" i="73"/>
  <c r="BO19" i="73"/>
  <c r="BR19" i="73"/>
  <c r="BP19" i="73"/>
  <c r="BN19" i="73"/>
  <c r="BM19" i="73"/>
  <c r="BV19" i="73"/>
  <c r="BA19" i="73"/>
  <c r="AZ19" i="73"/>
  <c r="AY19" i="73"/>
  <c r="BU19" i="73"/>
  <c r="AX19" i="73"/>
  <c r="BE19" i="73"/>
  <c r="AW19" i="73"/>
  <c r="BD19" i="73"/>
  <c r="AV19" i="73"/>
  <c r="BB19" i="73"/>
  <c r="AG19" i="73"/>
  <c r="AF19" i="73"/>
  <c r="AE19" i="73"/>
  <c r="AC19" i="73"/>
  <c r="BC19" i="73"/>
  <c r="AI19" i="73"/>
  <c r="AA19" i="73"/>
  <c r="Q19" i="73"/>
  <c r="AJ19" i="73"/>
  <c r="O19" i="73"/>
  <c r="AB19" i="73"/>
  <c r="AH19" i="73"/>
  <c r="V19" i="73"/>
  <c r="N19" i="73"/>
  <c r="AD19" i="73"/>
  <c r="M19" i="73"/>
  <c r="S19" i="73"/>
  <c r="K19" i="73"/>
  <c r="L19" i="73"/>
  <c r="J19" i="73"/>
  <c r="R19" i="73"/>
  <c r="T19" i="73"/>
  <c r="P19" i="73"/>
  <c r="B20" i="73"/>
  <c r="H19" i="73"/>
  <c r="IM10" i="73"/>
  <c r="IM11" i="73"/>
  <c r="IM12" i="73"/>
  <c r="IM14" i="73"/>
  <c r="IM13" i="73"/>
  <c r="IM15" i="73"/>
  <c r="IM16" i="73"/>
  <c r="IM17" i="73"/>
  <c r="IM18" i="73"/>
  <c r="ID19" i="73"/>
  <c r="IJ19" i="73"/>
  <c r="IH19" i="73"/>
  <c r="IL19" i="73"/>
  <c r="IE19" i="73"/>
  <c r="IM19" i="73"/>
  <c r="II19" i="73"/>
  <c r="IK19" i="73"/>
  <c r="IF19" i="73"/>
  <c r="IG19" i="73"/>
  <c r="C16" i="65"/>
  <c r="F20" i="73"/>
  <c r="E20" i="73"/>
  <c r="D20" i="73"/>
  <c r="A19" i="73"/>
  <c r="U9" i="73"/>
  <c r="U19" i="73" s="1"/>
  <c r="IN9" i="73"/>
  <c r="HS9" i="73"/>
  <c r="HB9" i="73"/>
  <c r="GG9" i="73"/>
  <c r="FP9" i="73"/>
  <c r="EU9" i="73"/>
  <c r="ED9" i="73"/>
  <c r="ED19" i="73" s="1"/>
  <c r="DI9" i="73"/>
  <c r="CR9" i="73"/>
  <c r="BW9" i="73"/>
  <c r="BW19" i="73" s="1"/>
  <c r="BF9" i="73"/>
  <c r="BF19" i="73" s="1"/>
  <c r="AK9" i="73"/>
  <c r="C20" i="73"/>
  <c r="FL19" i="73"/>
  <c r="HJ19" i="73"/>
  <c r="FI19" i="73"/>
  <c r="V15" i="73" l="1"/>
  <c r="HU9" i="73"/>
  <c r="EF9" i="73"/>
  <c r="V10" i="73"/>
  <c r="BY9" i="73"/>
  <c r="DK9" i="73"/>
  <c r="EW9" i="73"/>
  <c r="V11" i="73"/>
  <c r="HD9" i="73"/>
  <c r="V12" i="73"/>
  <c r="BH9" i="73"/>
  <c r="IP9" i="73"/>
  <c r="FR9" i="73"/>
  <c r="V13" i="73"/>
  <c r="GI9" i="73"/>
  <c r="CT9" i="73"/>
  <c r="V14" i="73"/>
  <c r="V16" i="73"/>
  <c r="AM9" i="73"/>
  <c r="V17" i="73"/>
  <c r="V18" i="73"/>
  <c r="W5" i="73"/>
  <c r="X4" i="73" s="1"/>
  <c r="ED10" i="73"/>
  <c r="ED11" i="73"/>
  <c r="ED12" i="73"/>
  <c r="ED14" i="73"/>
  <c r="ED13" i="73"/>
  <c r="ED15" i="73"/>
  <c r="ED16" i="73"/>
  <c r="ED17" i="73"/>
  <c r="ED18" i="73"/>
  <c r="EU10" i="73"/>
  <c r="EU11" i="73"/>
  <c r="EU12" i="73"/>
  <c r="EU14" i="73"/>
  <c r="EU13" i="73"/>
  <c r="EU15" i="73"/>
  <c r="EU16" i="73"/>
  <c r="EU17" i="73"/>
  <c r="EU18" i="73"/>
  <c r="AK10" i="73"/>
  <c r="AK11" i="73"/>
  <c r="AK12" i="73"/>
  <c r="AK13" i="73"/>
  <c r="AK14" i="73"/>
  <c r="AK15" i="73"/>
  <c r="AK16" i="73"/>
  <c r="AK17" i="73"/>
  <c r="AK18" i="73"/>
  <c r="BF10" i="73"/>
  <c r="BF11" i="73"/>
  <c r="BF12" i="73"/>
  <c r="BF13" i="73"/>
  <c r="BF14" i="73"/>
  <c r="BF15" i="73"/>
  <c r="BF16" i="73"/>
  <c r="BF17" i="73"/>
  <c r="BF18" i="73"/>
  <c r="AK19" i="73"/>
  <c r="BW10" i="73"/>
  <c r="BW11" i="73"/>
  <c r="BW12" i="73"/>
  <c r="BW13" i="73"/>
  <c r="BW14" i="73"/>
  <c r="BW15" i="73"/>
  <c r="BW16" i="73"/>
  <c r="BW17" i="73"/>
  <c r="BW18" i="73"/>
  <c r="EU19" i="73"/>
  <c r="U10" i="73"/>
  <c r="U11" i="73"/>
  <c r="U12" i="73"/>
  <c r="U14" i="73"/>
  <c r="U13" i="73"/>
  <c r="U15" i="73"/>
  <c r="U16" i="73"/>
  <c r="U17" i="73"/>
  <c r="U18" i="73"/>
  <c r="ES20" i="73"/>
  <c r="EK20" i="73"/>
  <c r="ER20" i="73"/>
  <c r="EQ20" i="73"/>
  <c r="EP20" i="73"/>
  <c r="EN20" i="73"/>
  <c r="ET20" i="73"/>
  <c r="EL20" i="73"/>
  <c r="EW20" i="73"/>
  <c r="EU20" i="73"/>
  <c r="EO20" i="73"/>
  <c r="EM20" i="73"/>
  <c r="DY20" i="73"/>
  <c r="EF20" i="73"/>
  <c r="DX20" i="73"/>
  <c r="DW20" i="73"/>
  <c r="ED20" i="73"/>
  <c r="DV20" i="73"/>
  <c r="EC20" i="73"/>
  <c r="DU20" i="73"/>
  <c r="EB20" i="73"/>
  <c r="DT20" i="73"/>
  <c r="DZ20" i="73"/>
  <c r="BT20" i="73"/>
  <c r="BS20" i="73"/>
  <c r="BY20" i="73"/>
  <c r="BQ20" i="73"/>
  <c r="BW20" i="73"/>
  <c r="BO20" i="73"/>
  <c r="BR20" i="73"/>
  <c r="EA20" i="73"/>
  <c r="BP20" i="73"/>
  <c r="BN20" i="73"/>
  <c r="BM20" i="73"/>
  <c r="BV20" i="73"/>
  <c r="BA20" i="73"/>
  <c r="BH20" i="73"/>
  <c r="AZ20" i="73"/>
  <c r="BU20" i="73"/>
  <c r="AY20" i="73"/>
  <c r="BF20" i="73"/>
  <c r="AX20" i="73"/>
  <c r="BE20" i="73"/>
  <c r="AW20" i="73"/>
  <c r="BD20" i="73"/>
  <c r="AV20" i="73"/>
  <c r="AG20" i="73"/>
  <c r="AF20" i="73"/>
  <c r="BC20" i="73"/>
  <c r="AM20" i="73"/>
  <c r="AE20" i="73"/>
  <c r="BB20" i="73"/>
  <c r="AK20" i="73"/>
  <c r="AC20" i="73"/>
  <c r="AI20" i="73"/>
  <c r="AA20" i="73"/>
  <c r="AB20" i="73"/>
  <c r="Q20" i="73"/>
  <c r="O20" i="73"/>
  <c r="V20" i="73"/>
  <c r="N20" i="73"/>
  <c r="AJ20" i="73"/>
  <c r="U20" i="73"/>
  <c r="M20" i="73"/>
  <c r="AH20" i="73"/>
  <c r="AD20" i="73"/>
  <c r="S20" i="73"/>
  <c r="K20" i="73"/>
  <c r="P20" i="73"/>
  <c r="J20" i="73"/>
  <c r="L20" i="73"/>
  <c r="T20" i="73"/>
  <c r="R20" i="73"/>
  <c r="B21" i="73"/>
  <c r="F21" i="73" s="1"/>
  <c r="H20" i="73"/>
  <c r="IF20" i="73"/>
  <c r="IL20" i="73"/>
  <c r="ID20" i="73"/>
  <c r="IJ20" i="73"/>
  <c r="IP20" i="73"/>
  <c r="IE20" i="73"/>
  <c r="IN20" i="73"/>
  <c r="IG20" i="73"/>
  <c r="IH20" i="73"/>
  <c r="II20" i="73"/>
  <c r="IK20" i="73"/>
  <c r="IM20" i="73"/>
  <c r="IN10" i="73"/>
  <c r="IN11" i="73"/>
  <c r="IN12" i="73"/>
  <c r="IN14" i="73"/>
  <c r="IN13" i="73"/>
  <c r="IN15" i="73"/>
  <c r="IN16" i="73"/>
  <c r="IN17" i="73"/>
  <c r="IN18" i="73"/>
  <c r="IN19" i="73"/>
  <c r="C17" i="65"/>
  <c r="A20" i="73"/>
  <c r="IO9" i="73"/>
  <c r="HT9" i="73"/>
  <c r="HC9" i="73"/>
  <c r="GH9" i="73"/>
  <c r="FQ9" i="73"/>
  <c r="EV9" i="73"/>
  <c r="EE9" i="73"/>
  <c r="EE20" i="73" s="1"/>
  <c r="DJ9" i="73"/>
  <c r="CS9" i="73"/>
  <c r="BX9" i="73"/>
  <c r="BX20" i="73" s="1"/>
  <c r="BG9" i="73"/>
  <c r="AL9" i="73"/>
  <c r="HD18" i="73"/>
  <c r="HD15" i="73"/>
  <c r="HD17" i="73"/>
  <c r="HD13" i="73"/>
  <c r="HD11" i="73"/>
  <c r="HD14" i="73"/>
  <c r="HD10" i="73"/>
  <c r="HD12" i="73"/>
  <c r="HD16" i="73"/>
  <c r="HU17" i="73"/>
  <c r="HU18" i="73"/>
  <c r="HU12" i="73"/>
  <c r="HU16" i="73"/>
  <c r="HU10" i="73"/>
  <c r="HU15" i="73"/>
  <c r="HU14" i="73"/>
  <c r="HU11" i="73"/>
  <c r="HU13" i="73"/>
  <c r="FR18" i="73"/>
  <c r="FR16" i="73"/>
  <c r="FR17" i="73"/>
  <c r="FR10" i="73"/>
  <c r="FR11" i="73"/>
  <c r="FR13" i="73"/>
  <c r="FR12" i="73"/>
  <c r="FR15" i="73"/>
  <c r="FR14" i="73"/>
  <c r="GI19" i="73"/>
  <c r="GI18" i="73"/>
  <c r="GI16" i="73"/>
  <c r="GI13" i="73"/>
  <c r="GI11" i="73"/>
  <c r="GI10" i="73"/>
  <c r="GI15" i="73"/>
  <c r="GI14" i="73"/>
  <c r="GI12" i="73"/>
  <c r="GI17" i="73"/>
  <c r="FR20" i="73"/>
  <c r="HS12" i="73"/>
  <c r="GY19" i="73"/>
  <c r="GU19" i="73"/>
  <c r="GZ19" i="73"/>
  <c r="FY20" i="73"/>
  <c r="HA13" i="73"/>
  <c r="HB16" i="73"/>
  <c r="GG17" i="73"/>
  <c r="GG18" i="73"/>
  <c r="HD20" i="73"/>
  <c r="GX19" i="73"/>
  <c r="HO19" i="73"/>
  <c r="GG12" i="73"/>
  <c r="FZ19" i="73"/>
  <c r="GW19" i="73"/>
  <c r="HA14" i="73"/>
  <c r="FP12" i="73"/>
  <c r="GE20" i="73"/>
  <c r="HS15" i="73"/>
  <c r="FO16" i="73"/>
  <c r="HS19" i="73"/>
  <c r="FX19" i="73"/>
  <c r="HB10" i="73"/>
  <c r="GC20" i="73"/>
  <c r="HR11" i="73"/>
  <c r="FO12" i="73"/>
  <c r="HN20" i="73"/>
  <c r="HL20" i="73"/>
  <c r="GA19" i="73"/>
  <c r="HA18" i="73"/>
  <c r="HB19" i="73"/>
  <c r="HA12" i="73"/>
  <c r="GD20" i="73"/>
  <c r="GG19" i="73"/>
  <c r="HB13" i="73"/>
  <c r="HB15" i="73"/>
  <c r="FX20" i="73"/>
  <c r="FP10" i="73"/>
  <c r="HB17" i="73"/>
  <c r="GG20" i="73"/>
  <c r="HM20" i="73"/>
  <c r="FZ20" i="73"/>
  <c r="HA20" i="73"/>
  <c r="GF18" i="73"/>
  <c r="FP16" i="73"/>
  <c r="GT19" i="73"/>
  <c r="HA11" i="73"/>
  <c r="FP13" i="73"/>
  <c r="FO13" i="73"/>
  <c r="FI20" i="73"/>
  <c r="FP20" i="73"/>
  <c r="FO20" i="73"/>
  <c r="GG13" i="73"/>
  <c r="FP18" i="73"/>
  <c r="HN19" i="73"/>
  <c r="GF16" i="73"/>
  <c r="FF20" i="73"/>
  <c r="FM20" i="73"/>
  <c r="GD19" i="73"/>
  <c r="HQ20" i="73"/>
  <c r="HA16" i="73"/>
  <c r="FO15" i="73"/>
  <c r="GF11" i="73"/>
  <c r="GR19" i="73"/>
  <c r="GF15" i="73"/>
  <c r="HL19" i="73"/>
  <c r="FP14" i="73"/>
  <c r="FK20" i="73"/>
  <c r="FP11" i="73"/>
  <c r="HD19" i="73"/>
  <c r="HR12" i="73"/>
  <c r="GX20" i="73"/>
  <c r="FH19" i="73"/>
  <c r="GZ20" i="73"/>
  <c r="HS10" i="73"/>
  <c r="FO18" i="73"/>
  <c r="GS20" i="73"/>
  <c r="FP17" i="73"/>
  <c r="HK20" i="73"/>
  <c r="HR18" i="73"/>
  <c r="HS20" i="73"/>
  <c r="GU20" i="73"/>
  <c r="GS19" i="73"/>
  <c r="HR19" i="73"/>
  <c r="HS18" i="73"/>
  <c r="HB12" i="73"/>
  <c r="HI20" i="73"/>
  <c r="FW19" i="73"/>
  <c r="GI20" i="73"/>
  <c r="HR13" i="73"/>
  <c r="FJ20" i="73"/>
  <c r="FG20" i="73"/>
  <c r="HR16" i="73"/>
  <c r="GG10" i="73"/>
  <c r="GF13" i="73"/>
  <c r="FR19" i="73"/>
  <c r="FO14" i="73"/>
  <c r="HM19" i="73"/>
  <c r="HS14" i="73"/>
  <c r="HB11" i="73"/>
  <c r="FF19" i="73"/>
  <c r="GB20" i="73"/>
  <c r="GW20" i="73"/>
  <c r="HS13" i="73"/>
  <c r="FM19" i="73"/>
  <c r="HO20" i="73"/>
  <c r="FN19" i="73"/>
  <c r="HJ20" i="73"/>
  <c r="FY19" i="73"/>
  <c r="HR17" i="73"/>
  <c r="HB14" i="73"/>
  <c r="GF14" i="73"/>
  <c r="HK19" i="73"/>
  <c r="HB20" i="73"/>
  <c r="HS11" i="73"/>
  <c r="HS17" i="73"/>
  <c r="FO17" i="73"/>
  <c r="FH20" i="73"/>
  <c r="GV20" i="73"/>
  <c r="FG19" i="73"/>
  <c r="FO11" i="73"/>
  <c r="HB18" i="73"/>
  <c r="GG16" i="73"/>
  <c r="HR14" i="73"/>
  <c r="GF12" i="73"/>
  <c r="GR20" i="73"/>
  <c r="HP19" i="73"/>
  <c r="HS16" i="73"/>
  <c r="GG15" i="73"/>
  <c r="GF20" i="73"/>
  <c r="HQ19" i="73"/>
  <c r="GV19" i="73"/>
  <c r="FL20" i="73"/>
  <c r="GC19" i="73"/>
  <c r="GB19" i="73"/>
  <c r="HU19" i="73"/>
  <c r="HR15" i="73"/>
  <c r="FP15" i="73"/>
  <c r="FO19" i="73"/>
  <c r="FN20" i="73"/>
  <c r="HR10" i="73"/>
  <c r="GE19" i="73"/>
  <c r="HI19" i="73"/>
  <c r="GT20" i="73"/>
  <c r="HU20" i="73"/>
  <c r="HA10" i="73"/>
  <c r="FW20" i="73"/>
  <c r="GF17" i="73"/>
  <c r="GF19" i="73"/>
  <c r="GG14" i="73"/>
  <c r="HA15" i="73"/>
  <c r="GA20" i="73"/>
  <c r="GG11" i="73"/>
  <c r="HA19" i="73"/>
  <c r="GY20" i="73"/>
  <c r="FP19" i="73"/>
  <c r="HA17" i="73"/>
  <c r="HR20" i="73"/>
  <c r="FJ19" i="73"/>
  <c r="FK19" i="73"/>
  <c r="GF10" i="73"/>
  <c r="FO10" i="73"/>
  <c r="HP20" i="73"/>
  <c r="D21" i="73" l="1"/>
  <c r="E21" i="73"/>
  <c r="C21" i="73"/>
  <c r="W9" i="73"/>
  <c r="EW10" i="73"/>
  <c r="EW17" i="73"/>
  <c r="EW11" i="73"/>
  <c r="EW12" i="73"/>
  <c r="EW14" i="73"/>
  <c r="EW13" i="73"/>
  <c r="EW16" i="73"/>
  <c r="EW15" i="73"/>
  <c r="EW18" i="73"/>
  <c r="EW19" i="73"/>
  <c r="X5" i="73"/>
  <c r="Y4" i="73" s="1"/>
  <c r="X9" i="73"/>
  <c r="BY16" i="73"/>
  <c r="BY11" i="73"/>
  <c r="BY12" i="73"/>
  <c r="BY17" i="73"/>
  <c r="BY13" i="73"/>
  <c r="BY14" i="73"/>
  <c r="BY15" i="73"/>
  <c r="BY10" i="73"/>
  <c r="BY18" i="73"/>
  <c r="BY19" i="73"/>
  <c r="IP16" i="73"/>
  <c r="IP11" i="73"/>
  <c r="IP17" i="73"/>
  <c r="IP15" i="73"/>
  <c r="IP12" i="73"/>
  <c r="IP14" i="73"/>
  <c r="IP13" i="73"/>
  <c r="IP10" i="73"/>
  <c r="IP18" i="73"/>
  <c r="IP19" i="73"/>
  <c r="AM16" i="73"/>
  <c r="AM10" i="73"/>
  <c r="AM11" i="73"/>
  <c r="AM17" i="73"/>
  <c r="AM12" i="73"/>
  <c r="AM13" i="73"/>
  <c r="AM14" i="73"/>
  <c r="AM15" i="73"/>
  <c r="AM18" i="73"/>
  <c r="AM19" i="73"/>
  <c r="BH16" i="73"/>
  <c r="BH11" i="73"/>
  <c r="BH12" i="73"/>
  <c r="BH17" i="73"/>
  <c r="BH13" i="73"/>
  <c r="BH14" i="73"/>
  <c r="BH15" i="73"/>
  <c r="BH10" i="73"/>
  <c r="BH18" i="73"/>
  <c r="BH19" i="73"/>
  <c r="EF16" i="73"/>
  <c r="EF14" i="73"/>
  <c r="EF13" i="73"/>
  <c r="EF15" i="73"/>
  <c r="EF10" i="73"/>
  <c r="EF11" i="73"/>
  <c r="EF17" i="73"/>
  <c r="EF12" i="73"/>
  <c r="EF18" i="73"/>
  <c r="EF19" i="73"/>
  <c r="EV10" i="73"/>
  <c r="EV11" i="73"/>
  <c r="EV12" i="73"/>
  <c r="EV13" i="73"/>
  <c r="EV14" i="73"/>
  <c r="EV15" i="73"/>
  <c r="EV16" i="73"/>
  <c r="EV17" i="73"/>
  <c r="EV18" i="73"/>
  <c r="EV19" i="73"/>
  <c r="AL10" i="73"/>
  <c r="AL11" i="73"/>
  <c r="AL12" i="73"/>
  <c r="AL14" i="73"/>
  <c r="AL13" i="73"/>
  <c r="AL15" i="73"/>
  <c r="AL16" i="73"/>
  <c r="AL17" i="73"/>
  <c r="AL18" i="73"/>
  <c r="AL19" i="73"/>
  <c r="BG10" i="73"/>
  <c r="BG11" i="73"/>
  <c r="BG12" i="73"/>
  <c r="BG13" i="73"/>
  <c r="BG14" i="73"/>
  <c r="BG15" i="73"/>
  <c r="BG16" i="73"/>
  <c r="BG17" i="73"/>
  <c r="BG18" i="73"/>
  <c r="BG19" i="73"/>
  <c r="BG20" i="73"/>
  <c r="BX10" i="73"/>
  <c r="BX11" i="73"/>
  <c r="BX12" i="73"/>
  <c r="BX14" i="73"/>
  <c r="BX13" i="73"/>
  <c r="BX15" i="73"/>
  <c r="BX16" i="73"/>
  <c r="BX17" i="73"/>
  <c r="BX18" i="73"/>
  <c r="BX19" i="73"/>
  <c r="EE10" i="73"/>
  <c r="EE11" i="73"/>
  <c r="EE12" i="73"/>
  <c r="EE14" i="73"/>
  <c r="EE13" i="73"/>
  <c r="EE15" i="73"/>
  <c r="EE16" i="73"/>
  <c r="EE17" i="73"/>
  <c r="EE18" i="73"/>
  <c r="EE19" i="73"/>
  <c r="AL20" i="73"/>
  <c r="EV20" i="73"/>
  <c r="ES21" i="73"/>
  <c r="EK21" i="73"/>
  <c r="ER21" i="73"/>
  <c r="EQ21" i="73"/>
  <c r="EP21" i="73"/>
  <c r="EV21" i="73"/>
  <c r="EN21" i="73"/>
  <c r="ET21" i="73"/>
  <c r="EL21" i="73"/>
  <c r="EU21" i="73"/>
  <c r="EO21" i="73"/>
  <c r="EM21" i="73"/>
  <c r="EW21" i="73"/>
  <c r="DY21" i="73"/>
  <c r="EF21" i="73"/>
  <c r="DX21" i="73"/>
  <c r="EE21" i="73"/>
  <c r="DW21" i="73"/>
  <c r="ED21" i="73"/>
  <c r="DV21" i="73"/>
  <c r="EC21" i="73"/>
  <c r="DU21" i="73"/>
  <c r="EB21" i="73"/>
  <c r="DT21" i="73"/>
  <c r="DZ21" i="73"/>
  <c r="BT21" i="73"/>
  <c r="BS21" i="73"/>
  <c r="EA21" i="73"/>
  <c r="BY21" i="73"/>
  <c r="BQ21" i="73"/>
  <c r="BW21" i="73"/>
  <c r="BO21" i="73"/>
  <c r="BR21" i="73"/>
  <c r="BP21" i="73"/>
  <c r="BN21" i="73"/>
  <c r="BM21" i="73"/>
  <c r="BX21" i="73"/>
  <c r="BV21" i="73"/>
  <c r="BA21" i="73"/>
  <c r="BU21" i="73"/>
  <c r="BH21" i="73"/>
  <c r="AZ21" i="73"/>
  <c r="BG21" i="73"/>
  <c r="AY21" i="73"/>
  <c r="BF21" i="73"/>
  <c r="AX21" i="73"/>
  <c r="BE21" i="73"/>
  <c r="AW21" i="73"/>
  <c r="BD21" i="73"/>
  <c r="AV21" i="73"/>
  <c r="BB21" i="73"/>
  <c r="AG21" i="73"/>
  <c r="AF21" i="73"/>
  <c r="AM21" i="73"/>
  <c r="AE21" i="73"/>
  <c r="AK21" i="73"/>
  <c r="AC21" i="73"/>
  <c r="BC21" i="73"/>
  <c r="AI21" i="73"/>
  <c r="AA21" i="73"/>
  <c r="AH21" i="73"/>
  <c r="AD21" i="73"/>
  <c r="Q21" i="73"/>
  <c r="AB21" i="73"/>
  <c r="W21" i="73"/>
  <c r="O21" i="73"/>
  <c r="V21" i="73"/>
  <c r="N21" i="73"/>
  <c r="U21" i="73"/>
  <c r="M21" i="73"/>
  <c r="AL21" i="73"/>
  <c r="AJ21" i="73"/>
  <c r="S21" i="73"/>
  <c r="K21" i="73"/>
  <c r="X21" i="73"/>
  <c r="T21" i="73"/>
  <c r="R21" i="73"/>
  <c r="P21" i="73"/>
  <c r="L21" i="73"/>
  <c r="J21" i="73"/>
  <c r="B22" i="73"/>
  <c r="E22" i="73" s="1"/>
  <c r="H21" i="73"/>
  <c r="IO10" i="73"/>
  <c r="IO11" i="73"/>
  <c r="IO12" i="73"/>
  <c r="IO13" i="73"/>
  <c r="IO14" i="73"/>
  <c r="IO15" i="73"/>
  <c r="IO16" i="73"/>
  <c r="IO17" i="73"/>
  <c r="IO18" i="73"/>
  <c r="IO19" i="73"/>
  <c r="IH21" i="73"/>
  <c r="IN21" i="73"/>
  <c r="IF21" i="73"/>
  <c r="IL21" i="73"/>
  <c r="IG21" i="73"/>
  <c r="IP21" i="73"/>
  <c r="II21" i="73"/>
  <c r="ID21" i="73"/>
  <c r="IE21" i="73"/>
  <c r="IK21" i="73"/>
  <c r="IO21" i="73"/>
  <c r="IJ21" i="73"/>
  <c r="IM21" i="73"/>
  <c r="IO20" i="73"/>
  <c r="C18" i="65"/>
  <c r="F22" i="73"/>
  <c r="D22" i="73"/>
  <c r="A21" i="73"/>
  <c r="C22" i="73"/>
  <c r="X10" i="73" l="1"/>
  <c r="CA9" i="73"/>
  <c r="X11" i="73"/>
  <c r="FT9" i="73"/>
  <c r="HF9" i="73"/>
  <c r="X12" i="73"/>
  <c r="EY9" i="73"/>
  <c r="BJ9" i="73"/>
  <c r="BJ22" i="73" s="1"/>
  <c r="X13" i="73"/>
  <c r="X17" i="73"/>
  <c r="EH9" i="73"/>
  <c r="AO9" i="73"/>
  <c r="X14" i="73"/>
  <c r="X18" i="73"/>
  <c r="DM9" i="73"/>
  <c r="GK9" i="73"/>
  <c r="X15" i="73"/>
  <c r="IR9" i="73"/>
  <c r="CV9" i="73"/>
  <c r="X16" i="73"/>
  <c r="HW9" i="73"/>
  <c r="X19" i="73"/>
  <c r="X20" i="73"/>
  <c r="Y5" i="73"/>
  <c r="Y9" i="73" s="1"/>
  <c r="Y22" i="73" s="1"/>
  <c r="W15" i="73"/>
  <c r="W17" i="73"/>
  <c r="AN9" i="73"/>
  <c r="EG9" i="73"/>
  <c r="W16" i="73"/>
  <c r="GJ9" i="73"/>
  <c r="HV9" i="73"/>
  <c r="IQ9" i="73"/>
  <c r="FS9" i="73"/>
  <c r="W10" i="73"/>
  <c r="CU9" i="73"/>
  <c r="EX9" i="73"/>
  <c r="W11" i="73"/>
  <c r="W12" i="73"/>
  <c r="BZ9" i="73"/>
  <c r="BZ22" i="73" s="1"/>
  <c r="DL9" i="73"/>
  <c r="W13" i="73"/>
  <c r="BI9" i="73"/>
  <c r="W14" i="73"/>
  <c r="HE9" i="73"/>
  <c r="W18" i="73"/>
  <c r="W19" i="73"/>
  <c r="W20" i="73"/>
  <c r="ES22" i="73"/>
  <c r="EK22" i="73"/>
  <c r="ER22" i="73"/>
  <c r="EY22" i="73"/>
  <c r="EQ22" i="73"/>
  <c r="EX22" i="73"/>
  <c r="EP22" i="73"/>
  <c r="EW22" i="73"/>
  <c r="EV22" i="73"/>
  <c r="EN22" i="73"/>
  <c r="ET22" i="73"/>
  <c r="EL22" i="73"/>
  <c r="EU22" i="73"/>
  <c r="EO22" i="73"/>
  <c r="EM22" i="73"/>
  <c r="EG22" i="73"/>
  <c r="DY22" i="73"/>
  <c r="EF22" i="73"/>
  <c r="DX22" i="73"/>
  <c r="EE22" i="73"/>
  <c r="DW22" i="73"/>
  <c r="ED22" i="73"/>
  <c r="DV22" i="73"/>
  <c r="EC22" i="73"/>
  <c r="DU22" i="73"/>
  <c r="EB22" i="73"/>
  <c r="DT22" i="73"/>
  <c r="EH22" i="73"/>
  <c r="DZ22" i="73"/>
  <c r="EA22" i="73"/>
  <c r="BT22" i="73"/>
  <c r="CA22" i="73"/>
  <c r="BS22" i="73"/>
  <c r="BY22" i="73"/>
  <c r="BQ22" i="73"/>
  <c r="BW22" i="73"/>
  <c r="BO22" i="73"/>
  <c r="BR22" i="73"/>
  <c r="BP22" i="73"/>
  <c r="BN22" i="73"/>
  <c r="BM22" i="73"/>
  <c r="BX22" i="73"/>
  <c r="BV22" i="73"/>
  <c r="BU22" i="73"/>
  <c r="BI22" i="73"/>
  <c r="BA22" i="73"/>
  <c r="BH22" i="73"/>
  <c r="AZ22" i="73"/>
  <c r="BG22" i="73"/>
  <c r="AY22" i="73"/>
  <c r="BF22" i="73"/>
  <c r="AX22" i="73"/>
  <c r="BE22" i="73"/>
  <c r="AW22" i="73"/>
  <c r="BD22" i="73"/>
  <c r="AV22" i="73"/>
  <c r="AO22" i="73"/>
  <c r="AG22" i="73"/>
  <c r="AN22" i="73"/>
  <c r="AF22" i="73"/>
  <c r="BC22" i="73"/>
  <c r="AM22" i="73"/>
  <c r="AE22" i="73"/>
  <c r="BB22" i="73"/>
  <c r="AK22" i="73"/>
  <c r="AC22" i="73"/>
  <c r="AI22" i="73"/>
  <c r="AA22" i="73"/>
  <c r="AL22" i="73"/>
  <c r="AJ22" i="73"/>
  <c r="Q22" i="73"/>
  <c r="AH22" i="73"/>
  <c r="AD22" i="73"/>
  <c r="W22" i="73"/>
  <c r="O22" i="73"/>
  <c r="AB22" i="73"/>
  <c r="V22" i="73"/>
  <c r="N22" i="73"/>
  <c r="U22" i="73"/>
  <c r="M22" i="73"/>
  <c r="S22" i="73"/>
  <c r="K22" i="73"/>
  <c r="L22" i="73"/>
  <c r="X22" i="73"/>
  <c r="T22" i="73"/>
  <c r="R22" i="73"/>
  <c r="P22" i="73"/>
  <c r="J22" i="73"/>
  <c r="B23" i="73"/>
  <c r="H22" i="73"/>
  <c r="ID22" i="73"/>
  <c r="IJ22" i="73"/>
  <c r="IP22" i="73"/>
  <c r="IH22" i="73"/>
  <c r="IN22" i="73"/>
  <c r="II22" i="73"/>
  <c r="IR22" i="73"/>
  <c r="IK22" i="73"/>
  <c r="IO22" i="73"/>
  <c r="IE22" i="73"/>
  <c r="IQ22" i="73"/>
  <c r="IM22" i="73"/>
  <c r="IF22" i="73"/>
  <c r="IG22" i="73"/>
  <c r="IL22" i="73"/>
  <c r="C19" i="65"/>
  <c r="F23" i="73"/>
  <c r="E23" i="73"/>
  <c r="D23" i="73"/>
  <c r="A22" i="73"/>
  <c r="C23" i="73"/>
  <c r="FS16" i="73"/>
  <c r="FS20" i="73"/>
  <c r="FS19" i="73"/>
  <c r="FS10" i="73"/>
  <c r="FS15" i="73"/>
  <c r="FS18" i="73"/>
  <c r="FS12" i="73"/>
  <c r="FS11" i="73"/>
  <c r="FS14" i="73"/>
  <c r="FS13" i="73"/>
  <c r="FS17" i="73"/>
  <c r="FT18" i="73"/>
  <c r="FT19" i="73"/>
  <c r="FT15" i="73"/>
  <c r="FT17" i="73"/>
  <c r="FT20" i="73"/>
  <c r="FT16" i="73"/>
  <c r="FT12" i="73"/>
  <c r="FT13" i="73"/>
  <c r="FT14" i="73"/>
  <c r="FT10" i="73"/>
  <c r="FT11" i="73"/>
  <c r="HF14" i="73"/>
  <c r="HF20" i="73"/>
  <c r="HF11" i="73"/>
  <c r="HF15" i="73"/>
  <c r="HF10" i="73"/>
  <c r="HF17" i="73"/>
  <c r="HF12" i="73"/>
  <c r="HF18" i="73"/>
  <c r="HF13" i="73"/>
  <c r="HF19" i="73"/>
  <c r="HF16" i="73"/>
  <c r="HW10" i="73"/>
  <c r="HW14" i="73"/>
  <c r="HW19" i="73"/>
  <c r="HW16" i="73"/>
  <c r="HW17" i="73"/>
  <c r="HW12" i="73"/>
  <c r="HW15" i="73"/>
  <c r="HW13" i="73"/>
  <c r="HW20" i="73"/>
  <c r="HW11" i="73"/>
  <c r="HW18" i="73"/>
  <c r="HE17" i="73"/>
  <c r="HE19" i="73"/>
  <c r="HE10" i="73"/>
  <c r="HE20" i="73"/>
  <c r="HE12" i="73"/>
  <c r="HE14" i="73"/>
  <c r="HE11" i="73"/>
  <c r="HE13" i="73"/>
  <c r="HE15" i="73"/>
  <c r="HE16" i="73"/>
  <c r="HE18" i="73"/>
  <c r="GJ15" i="73"/>
  <c r="GJ14" i="73"/>
  <c r="GJ18" i="73"/>
  <c r="GJ12" i="73"/>
  <c r="GJ10" i="73"/>
  <c r="GJ11" i="73"/>
  <c r="GJ20" i="73"/>
  <c r="GJ16" i="73"/>
  <c r="GJ19" i="73"/>
  <c r="GJ13" i="73"/>
  <c r="GJ17" i="73"/>
  <c r="GK15" i="73"/>
  <c r="GK18" i="73"/>
  <c r="GK12" i="73"/>
  <c r="GK11" i="73"/>
  <c r="GK19" i="73"/>
  <c r="GK17" i="73"/>
  <c r="GK20" i="73"/>
  <c r="GK10" i="73"/>
  <c r="GK16" i="73"/>
  <c r="GK14" i="73"/>
  <c r="GK13" i="73"/>
  <c r="HV19" i="73"/>
  <c r="HV20" i="73"/>
  <c r="HV13" i="73"/>
  <c r="HV15" i="73"/>
  <c r="HV14" i="73"/>
  <c r="HV10" i="73"/>
  <c r="HV12" i="73"/>
  <c r="HV11" i="73"/>
  <c r="HV17" i="73"/>
  <c r="HV18" i="73"/>
  <c r="HV16" i="73"/>
  <c r="GY21" i="73"/>
  <c r="GU21" i="73"/>
  <c r="HT20" i="73"/>
  <c r="HW21" i="73"/>
  <c r="GF21" i="73"/>
  <c r="FQ16" i="73"/>
  <c r="FL21" i="73"/>
  <c r="GH21" i="73"/>
  <c r="GA21" i="73"/>
  <c r="GV22" i="73"/>
  <c r="GC22" i="73"/>
  <c r="HC21" i="73"/>
  <c r="HQ21" i="73"/>
  <c r="GG21" i="73"/>
  <c r="FK21" i="73"/>
  <c r="HT14" i="73"/>
  <c r="GH19" i="73"/>
  <c r="HT12" i="73"/>
  <c r="HN22" i="73"/>
  <c r="FI21" i="73"/>
  <c r="HD21" i="73"/>
  <c r="HU22" i="73"/>
  <c r="HC20" i="73"/>
  <c r="FQ19" i="73"/>
  <c r="FY21" i="73"/>
  <c r="HI22" i="73"/>
  <c r="FX22" i="73"/>
  <c r="FG21" i="73"/>
  <c r="GH13" i="73"/>
  <c r="FG22" i="73"/>
  <c r="GH11" i="73"/>
  <c r="HK22" i="73"/>
  <c r="GH22" i="73"/>
  <c r="HT11" i="73"/>
  <c r="GJ21" i="73"/>
  <c r="GX22" i="73"/>
  <c r="FQ10" i="73"/>
  <c r="GE22" i="73"/>
  <c r="HK21" i="73"/>
  <c r="GZ22" i="73"/>
  <c r="HT13" i="73"/>
  <c r="HA22" i="73"/>
  <c r="FW21" i="73"/>
  <c r="HD22" i="73"/>
  <c r="FS21" i="73"/>
  <c r="FQ14" i="73"/>
  <c r="GY22" i="73"/>
  <c r="FO22" i="73"/>
  <c r="HF21" i="73"/>
  <c r="FK22" i="73"/>
  <c r="FX21" i="73"/>
  <c r="HE21" i="73"/>
  <c r="GR22" i="73"/>
  <c r="FF21" i="73"/>
  <c r="HT18" i="73"/>
  <c r="FM21" i="73"/>
  <c r="FO21" i="73"/>
  <c r="GH10" i="73"/>
  <c r="GX21" i="73"/>
  <c r="FR21" i="73"/>
  <c r="FQ22" i="73"/>
  <c r="FQ21" i="73"/>
  <c r="GZ21" i="73"/>
  <c r="FH22" i="73"/>
  <c r="GS21" i="73"/>
  <c r="GH14" i="73"/>
  <c r="HW22" i="73"/>
  <c r="GH16" i="73"/>
  <c r="HC17" i="73"/>
  <c r="FF22" i="73"/>
  <c r="FM22" i="73"/>
  <c r="HS21" i="73"/>
  <c r="GT21" i="73"/>
  <c r="HC15" i="73"/>
  <c r="HM22" i="73"/>
  <c r="FZ22" i="73"/>
  <c r="FQ15" i="73"/>
  <c r="GR21" i="73"/>
  <c r="FJ22" i="73"/>
  <c r="HL22" i="73"/>
  <c r="HC22" i="73"/>
  <c r="HV22" i="73"/>
  <c r="HE22" i="73"/>
  <c r="HT15" i="73"/>
  <c r="HJ21" i="73"/>
  <c r="FN22" i="73"/>
  <c r="GK22" i="73"/>
  <c r="FQ11" i="73"/>
  <c r="HB22" i="73"/>
  <c r="FH21" i="73"/>
  <c r="HO21" i="73"/>
  <c r="FJ21" i="73"/>
  <c r="GI22" i="73"/>
  <c r="GU22" i="73"/>
  <c r="GJ22" i="73"/>
  <c r="HT19" i="73"/>
  <c r="FQ18" i="73"/>
  <c r="HC16" i="73"/>
  <c r="GV21" i="73"/>
  <c r="HP22" i="73"/>
  <c r="HC10" i="73"/>
  <c r="GS22" i="73"/>
  <c r="HT17" i="73"/>
  <c r="GD21" i="73"/>
  <c r="HB21" i="73"/>
  <c r="FQ17" i="73"/>
  <c r="HS22" i="73"/>
  <c r="GB22" i="73"/>
  <c r="FY22" i="73"/>
  <c r="GA22" i="73"/>
  <c r="HI21" i="73"/>
  <c r="HA21" i="73"/>
  <c r="HC11" i="73"/>
  <c r="HV21" i="73"/>
  <c r="FP22" i="73"/>
  <c r="HF22" i="73"/>
  <c r="HC12" i="73"/>
  <c r="HR22" i="73"/>
  <c r="FL22" i="73"/>
  <c r="HC18" i="73"/>
  <c r="GH18" i="73"/>
  <c r="FI22" i="73"/>
  <c r="HL21" i="73"/>
  <c r="GH12" i="73"/>
  <c r="HU21" i="73"/>
  <c r="GH20" i="73"/>
  <c r="FR22" i="73"/>
  <c r="HC13" i="73"/>
  <c r="FZ21" i="73"/>
  <c r="GC21" i="73"/>
  <c r="HT22" i="73"/>
  <c r="FQ12" i="73"/>
  <c r="HJ22" i="73"/>
  <c r="HR21" i="73"/>
  <c r="FP21" i="73"/>
  <c r="FN21" i="73"/>
  <c r="FT21" i="73"/>
  <c r="HC19" i="73"/>
  <c r="HT16" i="73"/>
  <c r="FT22" i="73"/>
  <c r="HO22" i="73"/>
  <c r="GB21" i="73"/>
  <c r="FW22" i="73"/>
  <c r="GH15" i="73"/>
  <c r="GE21" i="73"/>
  <c r="FQ13" i="73"/>
  <c r="HC14" i="73"/>
  <c r="HP21" i="73"/>
  <c r="GI21" i="73"/>
  <c r="FS22" i="73"/>
  <c r="HQ22" i="73"/>
  <c r="HN21" i="73"/>
  <c r="HM21" i="73"/>
  <c r="HT10" i="73"/>
  <c r="GF22" i="73"/>
  <c r="GG22" i="73"/>
  <c r="GW21" i="73"/>
  <c r="GD22" i="73"/>
  <c r="FQ20" i="73"/>
  <c r="GH17" i="73"/>
  <c r="HT21" i="73"/>
  <c r="GW22" i="73"/>
  <c r="GT22" i="73"/>
  <c r="GK21" i="73"/>
  <c r="BZ14" i="73" l="1"/>
  <c r="BZ15" i="73"/>
  <c r="BZ16" i="73"/>
  <c r="BZ17" i="73"/>
  <c r="BZ10" i="73"/>
  <c r="BZ18" i="73"/>
  <c r="BZ11" i="73"/>
  <c r="BZ12" i="73"/>
  <c r="BZ13" i="73"/>
  <c r="BZ19" i="73"/>
  <c r="BZ20" i="73"/>
  <c r="BZ21" i="73"/>
  <c r="BJ15" i="73"/>
  <c r="BJ16" i="73"/>
  <c r="BJ17" i="73"/>
  <c r="BJ10" i="73"/>
  <c r="BJ11" i="73"/>
  <c r="BJ12" i="73"/>
  <c r="BJ13" i="73"/>
  <c r="BJ18" i="73"/>
  <c r="BJ19" i="73"/>
  <c r="BJ14" i="73"/>
  <c r="BJ20" i="73"/>
  <c r="BJ21" i="73"/>
  <c r="EY15" i="73"/>
  <c r="EY16" i="73"/>
  <c r="EY19" i="73"/>
  <c r="EY17" i="73"/>
  <c r="EY10" i="73"/>
  <c r="EY11" i="73"/>
  <c r="EY12" i="73"/>
  <c r="EY18" i="73"/>
  <c r="EY13" i="73"/>
  <c r="EY14" i="73"/>
  <c r="EY20" i="73"/>
  <c r="EY21" i="73"/>
  <c r="EX17" i="73"/>
  <c r="EX12" i="73"/>
  <c r="EX13" i="73"/>
  <c r="EX14" i="73"/>
  <c r="EX15" i="73"/>
  <c r="EX16" i="73"/>
  <c r="EX10" i="73"/>
  <c r="EX18" i="73"/>
  <c r="EX11" i="73"/>
  <c r="EX19" i="73"/>
  <c r="EX20" i="73"/>
  <c r="EX21" i="73"/>
  <c r="EG14" i="73"/>
  <c r="EG15" i="73"/>
  <c r="EG16" i="73"/>
  <c r="EG10" i="73"/>
  <c r="EG11" i="73"/>
  <c r="EG17" i="73"/>
  <c r="EG12" i="73"/>
  <c r="EG13" i="73"/>
  <c r="EG18" i="73"/>
  <c r="EG19" i="73"/>
  <c r="EG20" i="73"/>
  <c r="EG21" i="73"/>
  <c r="AN17" i="73"/>
  <c r="AN13" i="73"/>
  <c r="AN14" i="73"/>
  <c r="AN15" i="73"/>
  <c r="AN16" i="73"/>
  <c r="AN10" i="73"/>
  <c r="AN11" i="73"/>
  <c r="AN12" i="73"/>
  <c r="AN18" i="73"/>
  <c r="AN19" i="73"/>
  <c r="AN20" i="73"/>
  <c r="AN21" i="73"/>
  <c r="AO15" i="73"/>
  <c r="AO16" i="73"/>
  <c r="AO17" i="73"/>
  <c r="AO10" i="73"/>
  <c r="AO18" i="73"/>
  <c r="AO11" i="73"/>
  <c r="AO19" i="73"/>
  <c r="AO12" i="73"/>
  <c r="AO14" i="73"/>
  <c r="AO13" i="73"/>
  <c r="AO20" i="73"/>
  <c r="AO21" i="73"/>
  <c r="BI12" i="73"/>
  <c r="BI14" i="73"/>
  <c r="BI13" i="73"/>
  <c r="BI15" i="73"/>
  <c r="BI16" i="73"/>
  <c r="BI17" i="73"/>
  <c r="BI18" i="73"/>
  <c r="BI10" i="73"/>
  <c r="BI11" i="73"/>
  <c r="BI19" i="73"/>
  <c r="BI20" i="73"/>
  <c r="BI21" i="73"/>
  <c r="EH15" i="73"/>
  <c r="EH16" i="73"/>
  <c r="EH18" i="73"/>
  <c r="EH19" i="73"/>
  <c r="EH17" i="73"/>
  <c r="EH10" i="73"/>
  <c r="EH11" i="73"/>
  <c r="EH12" i="73"/>
  <c r="EH13" i="73"/>
  <c r="EH14" i="73"/>
  <c r="EH20" i="73"/>
  <c r="EH21" i="73"/>
  <c r="IR18" i="73"/>
  <c r="IR13" i="73"/>
  <c r="IR17" i="73"/>
  <c r="IR14" i="73"/>
  <c r="IR19" i="73"/>
  <c r="IR15" i="73"/>
  <c r="IR10" i="73"/>
  <c r="IR11" i="73"/>
  <c r="IR12" i="73"/>
  <c r="IR16" i="73"/>
  <c r="IR20" i="73"/>
  <c r="IR21" i="73"/>
  <c r="CA18" i="73"/>
  <c r="CA15" i="73"/>
  <c r="CA16" i="73"/>
  <c r="CA17" i="73"/>
  <c r="CA10" i="73"/>
  <c r="CA11" i="73"/>
  <c r="CA12" i="73"/>
  <c r="CA19" i="73"/>
  <c r="CA13" i="73"/>
  <c r="CA14" i="73"/>
  <c r="CA20" i="73"/>
  <c r="CA21" i="73"/>
  <c r="IQ15" i="73"/>
  <c r="IQ16" i="73"/>
  <c r="IQ10" i="73"/>
  <c r="IQ11" i="73"/>
  <c r="IQ12" i="73"/>
  <c r="IQ17" i="73"/>
  <c r="IQ14" i="73"/>
  <c r="IQ13" i="73"/>
  <c r="IQ18" i="73"/>
  <c r="IQ19" i="73"/>
  <c r="IQ20" i="73"/>
  <c r="IQ21" i="73"/>
  <c r="Y18" i="73"/>
  <c r="Y10" i="73"/>
  <c r="AS10" i="73" s="1"/>
  <c r="AH10" i="111" s="1"/>
  <c r="EI9" i="73"/>
  <c r="GL9" i="73"/>
  <c r="CW9" i="73"/>
  <c r="HX9" i="73"/>
  <c r="Y11" i="73"/>
  <c r="AS11" i="73" s="1"/>
  <c r="AH11" i="111" s="1"/>
  <c r="DN9" i="73"/>
  <c r="AP9" i="73"/>
  <c r="IS9" i="73"/>
  <c r="IS23" i="73" s="1"/>
  <c r="Y12" i="73"/>
  <c r="Y14" i="73"/>
  <c r="Y13" i="73"/>
  <c r="AS13" i="73" s="1"/>
  <c r="Y15" i="73"/>
  <c r="CB9" i="73"/>
  <c r="Y16" i="73"/>
  <c r="AS16" i="73" s="1"/>
  <c r="FU9" i="73"/>
  <c r="HG9" i="73"/>
  <c r="Y17" i="73"/>
  <c r="Y19" i="73"/>
  <c r="EZ9" i="73"/>
  <c r="EZ23" i="73" s="1"/>
  <c r="BK9" i="73"/>
  <c r="Y20" i="73"/>
  <c r="AS20" i="73" s="1"/>
  <c r="Y21" i="73"/>
  <c r="AS21" i="73" s="1"/>
  <c r="ES23" i="73"/>
  <c r="EK23" i="73"/>
  <c r="ER23" i="73"/>
  <c r="EY23" i="73"/>
  <c r="EQ23" i="73"/>
  <c r="EX23" i="73"/>
  <c r="EP23" i="73"/>
  <c r="EW23" i="73"/>
  <c r="EO23" i="73"/>
  <c r="EV23" i="73"/>
  <c r="EN23" i="73"/>
  <c r="ET23" i="73"/>
  <c r="EL23" i="73"/>
  <c r="EU23" i="73"/>
  <c r="EM23" i="73"/>
  <c r="EG23" i="73"/>
  <c r="DY23" i="73"/>
  <c r="EF23" i="73"/>
  <c r="DX23" i="73"/>
  <c r="EE23" i="73"/>
  <c r="DW23" i="73"/>
  <c r="ED23" i="73"/>
  <c r="DV23" i="73"/>
  <c r="EC23" i="73"/>
  <c r="DU23" i="73"/>
  <c r="EB23" i="73"/>
  <c r="DT23" i="73"/>
  <c r="EH23" i="73"/>
  <c r="DZ23" i="73"/>
  <c r="EA23" i="73"/>
  <c r="CB23" i="73"/>
  <c r="BT23" i="73"/>
  <c r="CA23" i="73"/>
  <c r="BS23" i="73"/>
  <c r="BY23" i="73"/>
  <c r="BQ23" i="73"/>
  <c r="EI23" i="73"/>
  <c r="BW23" i="73"/>
  <c r="BO23" i="73"/>
  <c r="BR23" i="73"/>
  <c r="BP23" i="73"/>
  <c r="BN23" i="73"/>
  <c r="BM23" i="73"/>
  <c r="BZ23" i="73"/>
  <c r="BX23" i="73"/>
  <c r="BV23" i="73"/>
  <c r="BI23" i="73"/>
  <c r="BA23" i="73"/>
  <c r="BH23" i="73"/>
  <c r="AZ23" i="73"/>
  <c r="BG23" i="73"/>
  <c r="AY23" i="73"/>
  <c r="BF23" i="73"/>
  <c r="AX23" i="73"/>
  <c r="BE23" i="73"/>
  <c r="AW23" i="73"/>
  <c r="BD23" i="73"/>
  <c r="AV23" i="73"/>
  <c r="BU23" i="73"/>
  <c r="BB23" i="73"/>
  <c r="AO23" i="73"/>
  <c r="AG23" i="73"/>
  <c r="AN23" i="73"/>
  <c r="AF23" i="73"/>
  <c r="AM23" i="73"/>
  <c r="AE23" i="73"/>
  <c r="BK23" i="73"/>
  <c r="AK23" i="73"/>
  <c r="AC23" i="73"/>
  <c r="BC23" i="73"/>
  <c r="AI23" i="73"/>
  <c r="AA23" i="73"/>
  <c r="AP23" i="73"/>
  <c r="Y23" i="73"/>
  <c r="Q23" i="73"/>
  <c r="AL23" i="73"/>
  <c r="AJ23" i="73"/>
  <c r="W23" i="73"/>
  <c r="O23" i="73"/>
  <c r="AH23" i="73"/>
  <c r="V23" i="73"/>
  <c r="N23" i="73"/>
  <c r="AD23" i="73"/>
  <c r="U23" i="73"/>
  <c r="M23" i="73"/>
  <c r="BJ23" i="73"/>
  <c r="AB23" i="73"/>
  <c r="S23" i="73"/>
  <c r="K23" i="73"/>
  <c r="R23" i="73"/>
  <c r="J23" i="73"/>
  <c r="L23" i="73"/>
  <c r="X23" i="73"/>
  <c r="T23" i="73"/>
  <c r="P23" i="73"/>
  <c r="B24" i="73"/>
  <c r="H23" i="73"/>
  <c r="IF23" i="73"/>
  <c r="IL23" i="73"/>
  <c r="IR23" i="73"/>
  <c r="ID23" i="73"/>
  <c r="IJ23" i="73"/>
  <c r="IP23" i="73"/>
  <c r="IK23" i="73"/>
  <c r="IM23" i="73"/>
  <c r="IN23" i="73"/>
  <c r="IO23" i="73"/>
  <c r="IG23" i="73"/>
  <c r="IH23" i="73"/>
  <c r="II23" i="73"/>
  <c r="IQ23" i="73"/>
  <c r="IE23" i="73"/>
  <c r="C20" i="65"/>
  <c r="F24" i="73"/>
  <c r="D24" i="73"/>
  <c r="E24" i="73"/>
  <c r="DQ21" i="73"/>
  <c r="DQ20" i="73"/>
  <c r="DQ18" i="73"/>
  <c r="DQ16" i="73"/>
  <c r="A23" i="73"/>
  <c r="DQ22" i="73"/>
  <c r="C24" i="73"/>
  <c r="AS14" i="73"/>
  <c r="AS12" i="73"/>
  <c r="AH12" i="111" s="1"/>
  <c r="AS19" i="73"/>
  <c r="AS17" i="73"/>
  <c r="DQ15" i="73"/>
  <c r="DQ19" i="73"/>
  <c r="AS22" i="73"/>
  <c r="DQ12" i="73"/>
  <c r="DQ13" i="73"/>
  <c r="DQ14" i="73"/>
  <c r="AS18" i="73"/>
  <c r="DQ11" i="73"/>
  <c r="DQ17" i="73"/>
  <c r="AS15" i="73"/>
  <c r="DQ10" i="73"/>
  <c r="DR10" i="73"/>
  <c r="DP10" i="73"/>
  <c r="DP11" i="73"/>
  <c r="DR11" i="73"/>
  <c r="DR14" i="73"/>
  <c r="DP14" i="73"/>
  <c r="DR22" i="73"/>
  <c r="DP22" i="73"/>
  <c r="DP12" i="73"/>
  <c r="DR12" i="73"/>
  <c r="DR13" i="73"/>
  <c r="DP13" i="73"/>
  <c r="DR17" i="73"/>
  <c r="DP17" i="73"/>
  <c r="DP18" i="73"/>
  <c r="DR18" i="73"/>
  <c r="DR15" i="73"/>
  <c r="DP15" i="73"/>
  <c r="DP20" i="73"/>
  <c r="DR20" i="73"/>
  <c r="DR21" i="73"/>
  <c r="DP21" i="73"/>
  <c r="DR16" i="73"/>
  <c r="DP16" i="73"/>
  <c r="DP19" i="73"/>
  <c r="DR19" i="73"/>
  <c r="FU20" i="73"/>
  <c r="FU12" i="73"/>
  <c r="FU13" i="73"/>
  <c r="FU15" i="73"/>
  <c r="FU18" i="73"/>
  <c r="FU19" i="73"/>
  <c r="FU10" i="73"/>
  <c r="FU22" i="73"/>
  <c r="FU14" i="73"/>
  <c r="FU21" i="73"/>
  <c r="FU16" i="73"/>
  <c r="FU17" i="73"/>
  <c r="FU11" i="73"/>
  <c r="HG15" i="73"/>
  <c r="HG13" i="73"/>
  <c r="HG16" i="73"/>
  <c r="HG19" i="73"/>
  <c r="HG10" i="73"/>
  <c r="HG18" i="73"/>
  <c r="HG21" i="73"/>
  <c r="HG12" i="73"/>
  <c r="HG20" i="73"/>
  <c r="HG17" i="73"/>
  <c r="HG11" i="73"/>
  <c r="HG22" i="73"/>
  <c r="HG14" i="73"/>
  <c r="GL19" i="73"/>
  <c r="GL17" i="73"/>
  <c r="GL12" i="73"/>
  <c r="GL22" i="73"/>
  <c r="GL14" i="73"/>
  <c r="GL20" i="73"/>
  <c r="GL21" i="73"/>
  <c r="GL18" i="73"/>
  <c r="GL11" i="73"/>
  <c r="GL10" i="73"/>
  <c r="GL16" i="73"/>
  <c r="GL15" i="73"/>
  <c r="GL13" i="73"/>
  <c r="HX17" i="73"/>
  <c r="HX12" i="73"/>
  <c r="HX14" i="73"/>
  <c r="HX22" i="73"/>
  <c r="HX20" i="73"/>
  <c r="HX16" i="73"/>
  <c r="HX15" i="73"/>
  <c r="HX18" i="73"/>
  <c r="HX19" i="73"/>
  <c r="HX10" i="73"/>
  <c r="HX11" i="73"/>
  <c r="HX21" i="73"/>
  <c r="HX13" i="73"/>
  <c r="FR23" i="73"/>
  <c r="HJ23" i="73"/>
  <c r="GH23" i="73"/>
  <c r="GJ23" i="73"/>
  <c r="FM23" i="73"/>
  <c r="FK23" i="73"/>
  <c r="FZ23" i="73"/>
  <c r="HC23" i="73"/>
  <c r="HN23" i="73"/>
  <c r="GG23" i="73"/>
  <c r="HB23" i="73"/>
  <c r="FF23" i="73"/>
  <c r="FL23" i="73"/>
  <c r="GC23" i="73"/>
  <c r="HW23" i="73"/>
  <c r="HI23" i="73"/>
  <c r="HL23" i="73"/>
  <c r="FO23" i="73"/>
  <c r="HD23" i="73"/>
  <c r="FS23" i="73"/>
  <c r="GU23" i="73"/>
  <c r="HU23" i="73"/>
  <c r="FU23" i="73"/>
  <c r="GE23" i="73"/>
  <c r="FN23" i="73"/>
  <c r="HV23" i="73"/>
  <c r="HR23" i="73"/>
  <c r="HE23" i="73"/>
  <c r="GZ23" i="73"/>
  <c r="GD23" i="73"/>
  <c r="HP23" i="73"/>
  <c r="HQ23" i="73"/>
  <c r="GI23" i="73"/>
  <c r="GV23" i="73"/>
  <c r="GA23" i="73"/>
  <c r="HF23" i="73"/>
  <c r="GL23" i="73"/>
  <c r="HA23" i="73"/>
  <c r="FT23" i="73"/>
  <c r="GS23" i="73"/>
  <c r="HT23" i="73"/>
  <c r="FI23" i="73"/>
  <c r="FY23" i="73"/>
  <c r="GT23" i="73"/>
  <c r="GK23" i="73"/>
  <c r="HS23" i="73"/>
  <c r="GF23" i="73"/>
  <c r="HO23" i="73"/>
  <c r="FQ23" i="73"/>
  <c r="HX23" i="73"/>
  <c r="HM23" i="73"/>
  <c r="FW23" i="73"/>
  <c r="GB23" i="73"/>
  <c r="GW23" i="73"/>
  <c r="FP23" i="73"/>
  <c r="HK23" i="73"/>
  <c r="FG23" i="73"/>
  <c r="GX23" i="73"/>
  <c r="GY23" i="73"/>
  <c r="FJ23" i="73"/>
  <c r="HG23" i="73"/>
  <c r="GR23" i="73"/>
  <c r="FH23" i="73"/>
  <c r="FX23" i="73"/>
  <c r="IB13" i="73" l="1"/>
  <c r="IB21" i="73"/>
  <c r="IB11" i="73"/>
  <c r="IB10" i="73"/>
  <c r="IB19" i="73"/>
  <c r="IB18" i="73"/>
  <c r="IB15" i="73"/>
  <c r="IB16" i="73"/>
  <c r="IB20" i="73"/>
  <c r="IB22" i="73"/>
  <c r="IB14" i="73"/>
  <c r="IB12" i="73"/>
  <c r="IB17" i="73"/>
  <c r="GP13" i="73"/>
  <c r="GP15" i="73"/>
  <c r="GP16" i="73"/>
  <c r="GP10" i="73"/>
  <c r="GP11" i="73"/>
  <c r="GP18" i="73"/>
  <c r="GP21" i="73"/>
  <c r="GP20" i="73"/>
  <c r="GP14" i="73"/>
  <c r="GP22" i="73"/>
  <c r="GP12" i="73"/>
  <c r="GP17" i="73"/>
  <c r="GP19" i="73"/>
  <c r="HZ14" i="73"/>
  <c r="IA14" i="73"/>
  <c r="HZ22" i="73"/>
  <c r="IA22" i="73"/>
  <c r="HZ11" i="73"/>
  <c r="IA11" i="73"/>
  <c r="IA17" i="73"/>
  <c r="HZ17" i="73"/>
  <c r="HZ20" i="73"/>
  <c r="IA20" i="73"/>
  <c r="HZ12" i="73"/>
  <c r="IA12" i="73"/>
  <c r="IA21" i="73"/>
  <c r="HZ21" i="73"/>
  <c r="IA18" i="73"/>
  <c r="HZ18" i="73"/>
  <c r="HZ10" i="73"/>
  <c r="IA10" i="73"/>
  <c r="IA19" i="73"/>
  <c r="HZ19" i="73"/>
  <c r="HZ16" i="73"/>
  <c r="IA16" i="73"/>
  <c r="IA13" i="73"/>
  <c r="HZ13" i="73"/>
  <c r="HZ15" i="73"/>
  <c r="IA15" i="73"/>
  <c r="GO11" i="73"/>
  <c r="GN11" i="73"/>
  <c r="GN17" i="73"/>
  <c r="GO17" i="73"/>
  <c r="GN16" i="73"/>
  <c r="GO16" i="73"/>
  <c r="GN21" i="73"/>
  <c r="GO21" i="73"/>
  <c r="GN14" i="73"/>
  <c r="GO14" i="73"/>
  <c r="GN22" i="73"/>
  <c r="GO22" i="73"/>
  <c r="GO10" i="73"/>
  <c r="GN10" i="73"/>
  <c r="GO19" i="73"/>
  <c r="GN19" i="73"/>
  <c r="GO18" i="73"/>
  <c r="GN18" i="73"/>
  <c r="GN15" i="73"/>
  <c r="GO15" i="73"/>
  <c r="GO13" i="73"/>
  <c r="GN13" i="73"/>
  <c r="GN12" i="73"/>
  <c r="GO12" i="73"/>
  <c r="GO20" i="73"/>
  <c r="GN20" i="73"/>
  <c r="BK15" i="73"/>
  <c r="BK20" i="73"/>
  <c r="BK16" i="73"/>
  <c r="BK17" i="73"/>
  <c r="BK10" i="73"/>
  <c r="BK18" i="73"/>
  <c r="BK19" i="73"/>
  <c r="BK11" i="73"/>
  <c r="BK12" i="73"/>
  <c r="BK13" i="73"/>
  <c r="BK14" i="73"/>
  <c r="BK21" i="73"/>
  <c r="BK22" i="73"/>
  <c r="EZ12" i="73"/>
  <c r="FD12" i="73" s="1"/>
  <c r="EZ13" i="73"/>
  <c r="FD13" i="73" s="1"/>
  <c r="EZ14" i="73"/>
  <c r="FD14" i="73" s="1"/>
  <c r="EZ20" i="73"/>
  <c r="FD20" i="73" s="1"/>
  <c r="EZ15" i="73"/>
  <c r="FD15" i="73" s="1"/>
  <c r="EZ16" i="73"/>
  <c r="FD16" i="73" s="1"/>
  <c r="EZ17" i="73"/>
  <c r="FD17" i="73" s="1"/>
  <c r="EZ10" i="73"/>
  <c r="FD10" i="73" s="1"/>
  <c r="EZ18" i="73"/>
  <c r="FD18" i="73" s="1"/>
  <c r="EZ11" i="73"/>
  <c r="FD11" i="73" s="1"/>
  <c r="EZ19" i="73"/>
  <c r="FD19" i="73" s="1"/>
  <c r="EZ21" i="73"/>
  <c r="FD21" i="73" s="1"/>
  <c r="EZ22" i="73"/>
  <c r="FD22" i="73" s="1"/>
  <c r="EI10" i="73"/>
  <c r="EI18" i="73"/>
  <c r="EI20" i="73"/>
  <c r="EI11" i="73"/>
  <c r="EI12" i="73"/>
  <c r="EI14" i="73"/>
  <c r="EI13" i="73"/>
  <c r="EI19" i="73"/>
  <c r="EI15" i="73"/>
  <c r="EI16" i="73"/>
  <c r="EI17" i="73"/>
  <c r="EI21" i="73"/>
  <c r="EI22" i="73"/>
  <c r="IS13" i="73"/>
  <c r="IT13" i="73" s="1"/>
  <c r="IS15" i="73"/>
  <c r="IT15" i="73" s="1"/>
  <c r="IS16" i="73"/>
  <c r="IT16" i="73" s="1"/>
  <c r="IS20" i="73"/>
  <c r="IT20" i="73" s="1"/>
  <c r="IS17" i="73"/>
  <c r="IT17" i="73" s="1"/>
  <c r="IS11" i="73"/>
  <c r="IT11" i="73" s="1"/>
  <c r="IS10" i="73"/>
  <c r="IT10" i="73" s="1"/>
  <c r="IS18" i="73"/>
  <c r="IT18" i="73" s="1"/>
  <c r="IS19" i="73"/>
  <c r="IT19" i="73" s="1"/>
  <c r="IS12" i="73"/>
  <c r="IT12" i="73" s="1"/>
  <c r="IS14" i="73"/>
  <c r="IT14" i="73" s="1"/>
  <c r="IS21" i="73"/>
  <c r="IT21" i="73" s="1"/>
  <c r="IS22" i="73"/>
  <c r="IT22" i="73" s="1"/>
  <c r="AP11" i="73"/>
  <c r="AP12" i="73"/>
  <c r="AP20" i="73"/>
  <c r="AP13" i="73"/>
  <c r="AP14" i="73"/>
  <c r="AP15" i="73"/>
  <c r="AP19" i="73"/>
  <c r="AP16" i="73"/>
  <c r="AP17" i="73"/>
  <c r="AP10" i="73"/>
  <c r="AT10" i="73" s="1"/>
  <c r="Y10" i="111" s="1"/>
  <c r="AP18" i="73"/>
  <c r="AP21" i="73"/>
  <c r="AP22" i="73"/>
  <c r="CB19" i="73"/>
  <c r="CF19" i="73" s="1"/>
  <c r="CB16" i="73"/>
  <c r="CF16" i="73" s="1"/>
  <c r="CB17" i="73"/>
  <c r="CF17" i="73" s="1"/>
  <c r="CB10" i="73"/>
  <c r="CF10" i="73" s="1"/>
  <c r="Z10" i="111" s="1"/>
  <c r="CB18" i="73"/>
  <c r="CF18" i="73" s="1"/>
  <c r="CB11" i="73"/>
  <c r="CF11" i="73" s="1"/>
  <c r="Z11" i="111" s="1"/>
  <c r="CB12" i="73"/>
  <c r="CF12" i="73" s="1"/>
  <c r="Z12" i="111" s="1"/>
  <c r="CB20" i="73"/>
  <c r="CF20" i="73" s="1"/>
  <c r="CB13" i="73"/>
  <c r="CF13" i="73" s="1"/>
  <c r="CB14" i="73"/>
  <c r="CF14" i="73" s="1"/>
  <c r="CB15" i="73"/>
  <c r="CF15" i="73" s="1"/>
  <c r="CB21" i="73"/>
  <c r="CF21" i="73" s="1"/>
  <c r="CB22" i="73"/>
  <c r="CF22" i="73" s="1"/>
  <c r="EX24" i="73"/>
  <c r="EP24" i="73"/>
  <c r="ET24" i="73"/>
  <c r="EU24" i="73"/>
  <c r="EK24" i="73"/>
  <c r="ES24" i="73"/>
  <c r="ER24" i="73"/>
  <c r="EQ24" i="73"/>
  <c r="EZ24" i="73"/>
  <c r="EO24" i="73"/>
  <c r="EY24" i="73"/>
  <c r="EN24" i="73"/>
  <c r="EV24" i="73"/>
  <c r="EL24" i="73"/>
  <c r="EW24" i="73"/>
  <c r="EM24" i="73"/>
  <c r="EG24" i="73"/>
  <c r="DY24" i="73"/>
  <c r="EF24" i="73"/>
  <c r="DX24" i="73"/>
  <c r="EE24" i="73"/>
  <c r="DW24" i="73"/>
  <c r="ED24" i="73"/>
  <c r="DV24" i="73"/>
  <c r="EC24" i="73"/>
  <c r="DU24" i="73"/>
  <c r="EB24" i="73"/>
  <c r="DT24" i="73"/>
  <c r="EH24" i="73"/>
  <c r="DZ24" i="73"/>
  <c r="CB24" i="73"/>
  <c r="BT24" i="73"/>
  <c r="CA24" i="73"/>
  <c r="BS24" i="73"/>
  <c r="EI24" i="73"/>
  <c r="BY24" i="73"/>
  <c r="BQ24" i="73"/>
  <c r="BW24" i="73"/>
  <c r="BO24" i="73"/>
  <c r="EA24" i="73"/>
  <c r="BR24" i="73"/>
  <c r="BP24" i="73"/>
  <c r="BN24" i="73"/>
  <c r="BM24" i="73"/>
  <c r="BZ24" i="73"/>
  <c r="BX24" i="73"/>
  <c r="BV24" i="73"/>
  <c r="BI24" i="73"/>
  <c r="BA24" i="73"/>
  <c r="BH24" i="73"/>
  <c r="AZ24" i="73"/>
  <c r="BG24" i="73"/>
  <c r="AY24" i="73"/>
  <c r="BF24" i="73"/>
  <c r="AX24" i="73"/>
  <c r="BE24" i="73"/>
  <c r="AW24" i="73"/>
  <c r="BD24" i="73"/>
  <c r="AV24" i="73"/>
  <c r="BU24" i="73"/>
  <c r="BK24" i="73"/>
  <c r="AO24" i="73"/>
  <c r="AG24" i="73"/>
  <c r="BJ24" i="73"/>
  <c r="AN24" i="73"/>
  <c r="AF24" i="73"/>
  <c r="BC24" i="73"/>
  <c r="AM24" i="73"/>
  <c r="AE24" i="73"/>
  <c r="BB24" i="73"/>
  <c r="AK24" i="73"/>
  <c r="AC24" i="73"/>
  <c r="AI24" i="73"/>
  <c r="AA24" i="73"/>
  <c r="AB24" i="73"/>
  <c r="J24" i="73"/>
  <c r="Y24" i="73"/>
  <c r="Q24" i="73"/>
  <c r="AP24" i="73"/>
  <c r="W24" i="73"/>
  <c r="O24" i="73"/>
  <c r="AL24" i="73"/>
  <c r="V24" i="73"/>
  <c r="N24" i="73"/>
  <c r="AJ24" i="73"/>
  <c r="U24" i="73"/>
  <c r="M24" i="73"/>
  <c r="AH24" i="73"/>
  <c r="AD24" i="73"/>
  <c r="S24" i="73"/>
  <c r="K24" i="73"/>
  <c r="R24" i="73"/>
  <c r="T24" i="73"/>
  <c r="X24" i="73"/>
  <c r="P24" i="73"/>
  <c r="L24" i="73"/>
  <c r="B25" i="73"/>
  <c r="F25" i="73" s="1"/>
  <c r="H24" i="73"/>
  <c r="IH24" i="73"/>
  <c r="IN24" i="73"/>
  <c r="IF24" i="73"/>
  <c r="IL24" i="73"/>
  <c r="IR24" i="73"/>
  <c r="ID24" i="73"/>
  <c r="IM24" i="73"/>
  <c r="IE24" i="73"/>
  <c r="IO24" i="73"/>
  <c r="IJ24" i="73"/>
  <c r="IK24" i="73"/>
  <c r="II24" i="73"/>
  <c r="IP24" i="73"/>
  <c r="IQ24" i="73"/>
  <c r="IS24" i="73"/>
  <c r="IG24" i="73"/>
  <c r="C21" i="65"/>
  <c r="E25" i="73"/>
  <c r="D25" i="73"/>
  <c r="FC23" i="73"/>
  <c r="FB23" i="73"/>
  <c r="CF23" i="73"/>
  <c r="DR23" i="73"/>
  <c r="AT23" i="73"/>
  <c r="DP23" i="73"/>
  <c r="DQ23" i="73"/>
  <c r="IB23" i="73"/>
  <c r="FD23" i="73"/>
  <c r="IT23" i="73"/>
  <c r="GP23" i="73"/>
  <c r="CE23" i="73"/>
  <c r="CD23" i="73"/>
  <c r="AR23" i="73"/>
  <c r="AS23" i="73"/>
  <c r="A24" i="73"/>
  <c r="HZ23" i="73"/>
  <c r="IA23" i="73"/>
  <c r="GO23" i="73"/>
  <c r="GN23" i="73"/>
  <c r="C25" i="73"/>
  <c r="GW24" i="73"/>
  <c r="FF24" i="73"/>
  <c r="FT24" i="73"/>
  <c r="FR24" i="73"/>
  <c r="GD24" i="73"/>
  <c r="HX24" i="73"/>
  <c r="GK24" i="73"/>
  <c r="HN24" i="73"/>
  <c r="GJ24" i="73"/>
  <c r="FO24" i="73"/>
  <c r="FQ24" i="73"/>
  <c r="HF24" i="73"/>
  <c r="GY24" i="73"/>
  <c r="GX24" i="73"/>
  <c r="HI24" i="73"/>
  <c r="GA24" i="73"/>
  <c r="HV24" i="73"/>
  <c r="HG24" i="73"/>
  <c r="FG24" i="73"/>
  <c r="GS24" i="73"/>
  <c r="HO24" i="73"/>
  <c r="FH24" i="73"/>
  <c r="FS24" i="73"/>
  <c r="GH24" i="73"/>
  <c r="GI24" i="73"/>
  <c r="HL24" i="73"/>
  <c r="HQ24" i="73"/>
  <c r="HR24" i="73"/>
  <c r="HC24" i="73"/>
  <c r="GT24" i="73"/>
  <c r="HD24" i="73"/>
  <c r="HP24" i="73"/>
  <c r="GE24" i="73"/>
  <c r="HT24" i="73"/>
  <c r="FM24" i="73"/>
  <c r="FY24" i="73"/>
  <c r="HK24" i="73"/>
  <c r="GV24" i="73"/>
  <c r="GC24" i="73"/>
  <c r="FK24" i="73"/>
  <c r="HU24" i="73"/>
  <c r="HA24" i="73"/>
  <c r="HJ24" i="73"/>
  <c r="HW24" i="73"/>
  <c r="HE24" i="73"/>
  <c r="FX24" i="73"/>
  <c r="HS24" i="73"/>
  <c r="FZ24" i="73"/>
  <c r="FU24" i="73"/>
  <c r="HB24" i="73"/>
  <c r="FI24" i="73"/>
  <c r="FN24" i="73"/>
  <c r="GR24" i="73"/>
  <c r="GF24" i="73"/>
  <c r="FJ24" i="73"/>
  <c r="FP24" i="73"/>
  <c r="HM24" i="73"/>
  <c r="FL24" i="73"/>
  <c r="GL24" i="73"/>
  <c r="GG24" i="73"/>
  <c r="FW24" i="73"/>
  <c r="GZ24" i="73"/>
  <c r="GU24" i="73"/>
  <c r="GB24" i="73"/>
  <c r="AR10" i="73" l="1"/>
  <c r="AT15" i="73"/>
  <c r="AR15" i="73"/>
  <c r="FC19" i="73"/>
  <c r="FB19" i="73"/>
  <c r="CE13" i="73"/>
  <c r="CD13" i="73"/>
  <c r="CD20" i="73"/>
  <c r="CE20" i="73"/>
  <c r="AR22" i="73"/>
  <c r="AT22" i="73"/>
  <c r="AT14" i="73"/>
  <c r="AR14" i="73"/>
  <c r="FB13" i="73"/>
  <c r="FC13" i="73"/>
  <c r="CE12" i="73"/>
  <c r="AI12" i="111" s="1"/>
  <c r="CD12" i="73"/>
  <c r="CE15" i="73"/>
  <c r="CD15" i="73"/>
  <c r="AT21" i="73"/>
  <c r="AR21" i="73"/>
  <c r="AT13" i="73"/>
  <c r="AR13" i="73"/>
  <c r="FC14" i="73"/>
  <c r="FB14" i="73"/>
  <c r="CE11" i="73"/>
  <c r="AI11" i="111" s="1"/>
  <c r="CD11" i="73"/>
  <c r="AR18" i="73"/>
  <c r="AT18" i="73"/>
  <c r="AR20" i="73"/>
  <c r="AT20" i="73"/>
  <c r="FC22" i="73"/>
  <c r="FB22" i="73"/>
  <c r="FB12" i="73"/>
  <c r="FC12" i="73"/>
  <c r="AK12" i="111" s="1"/>
  <c r="CE19" i="73"/>
  <c r="CD19" i="73"/>
  <c r="AT12" i="73"/>
  <c r="Y12" i="111" s="1"/>
  <c r="AR12" i="73"/>
  <c r="FC21" i="73"/>
  <c r="FB21" i="73"/>
  <c r="FC11" i="73"/>
  <c r="AK11" i="111" s="1"/>
  <c r="FB11" i="73"/>
  <c r="CD18" i="73"/>
  <c r="CE18" i="73"/>
  <c r="AT17" i="73"/>
  <c r="AR17" i="73"/>
  <c r="AT11" i="73"/>
  <c r="Y11" i="111" s="1"/>
  <c r="AR11" i="73"/>
  <c r="FC17" i="73"/>
  <c r="FB17" i="73"/>
  <c r="FC20" i="73"/>
  <c r="FB20" i="73"/>
  <c r="CE22" i="73"/>
  <c r="CD22" i="73"/>
  <c r="CD10" i="73"/>
  <c r="CE10" i="73"/>
  <c r="AI10" i="111" s="1"/>
  <c r="AT16" i="73"/>
  <c r="AR16" i="73"/>
  <c r="FB16" i="73"/>
  <c r="FC16" i="73"/>
  <c r="FC18" i="73"/>
  <c r="FB18" i="73"/>
  <c r="CE21" i="73"/>
  <c r="CD21" i="73"/>
  <c r="CE17" i="73"/>
  <c r="CD17" i="73"/>
  <c r="AR19" i="73"/>
  <c r="AT19" i="73"/>
  <c r="FB15" i="73"/>
  <c r="FC15" i="73"/>
  <c r="FB10" i="73"/>
  <c r="FC10" i="73"/>
  <c r="AK10" i="111" s="1"/>
  <c r="CD14" i="73"/>
  <c r="CE14" i="73"/>
  <c r="CD16" i="73"/>
  <c r="CE16" i="73"/>
  <c r="EX25" i="73"/>
  <c r="EP25" i="73"/>
  <c r="ET25" i="73"/>
  <c r="EL25" i="73"/>
  <c r="EZ25" i="73"/>
  <c r="EO25" i="73"/>
  <c r="EY25" i="73"/>
  <c r="EN25" i="73"/>
  <c r="EW25" i="73"/>
  <c r="EM25" i="73"/>
  <c r="EV25" i="73"/>
  <c r="EK25" i="73"/>
  <c r="EU25" i="73"/>
  <c r="ES25" i="73"/>
  <c r="EQ25" i="73"/>
  <c r="EG25" i="73"/>
  <c r="DY25" i="73"/>
  <c r="EF25" i="73"/>
  <c r="DX25" i="73"/>
  <c r="EE25" i="73"/>
  <c r="DW25" i="73"/>
  <c r="ED25" i="73"/>
  <c r="DV25" i="73"/>
  <c r="EC25" i="73"/>
  <c r="DU25" i="73"/>
  <c r="EB25" i="73"/>
  <c r="DT25" i="73"/>
  <c r="ER25" i="73"/>
  <c r="EH25" i="73"/>
  <c r="DZ25" i="73"/>
  <c r="CB25" i="73"/>
  <c r="BT25" i="73"/>
  <c r="EI25" i="73"/>
  <c r="CA25" i="73"/>
  <c r="BS25" i="73"/>
  <c r="EA25" i="73"/>
  <c r="BY25" i="73"/>
  <c r="BQ25" i="73"/>
  <c r="BW25" i="73"/>
  <c r="BO25" i="73"/>
  <c r="BR25" i="73"/>
  <c r="BP25" i="73"/>
  <c r="BN25" i="73"/>
  <c r="BM25" i="73"/>
  <c r="BZ25" i="73"/>
  <c r="BX25" i="73"/>
  <c r="BV25" i="73"/>
  <c r="BI25" i="73"/>
  <c r="BA25" i="73"/>
  <c r="BH25" i="73"/>
  <c r="AZ25" i="73"/>
  <c r="BG25" i="73"/>
  <c r="AY25" i="73"/>
  <c r="BF25" i="73"/>
  <c r="AX25" i="73"/>
  <c r="BE25" i="73"/>
  <c r="AW25" i="73"/>
  <c r="BU25" i="73"/>
  <c r="BD25" i="73"/>
  <c r="AV25" i="73"/>
  <c r="BB25" i="73"/>
  <c r="AO25" i="73"/>
  <c r="AG25" i="73"/>
  <c r="AN25" i="73"/>
  <c r="AF25" i="73"/>
  <c r="AM25" i="73"/>
  <c r="AE25" i="73"/>
  <c r="BK25" i="73"/>
  <c r="AK25" i="73"/>
  <c r="AC25" i="73"/>
  <c r="BC25" i="73"/>
  <c r="AI25" i="73"/>
  <c r="AA25" i="73"/>
  <c r="AH25" i="73"/>
  <c r="J25" i="73"/>
  <c r="AD25" i="73"/>
  <c r="Y25" i="73"/>
  <c r="Q25" i="73"/>
  <c r="AB25" i="73"/>
  <c r="W25" i="73"/>
  <c r="O25" i="73"/>
  <c r="V25" i="73"/>
  <c r="N25" i="73"/>
  <c r="BJ25" i="73"/>
  <c r="AP25" i="73"/>
  <c r="U25" i="73"/>
  <c r="M25" i="73"/>
  <c r="AL25" i="73"/>
  <c r="AJ25" i="73"/>
  <c r="S25" i="73"/>
  <c r="K25" i="73"/>
  <c r="R25" i="73"/>
  <c r="P25" i="73"/>
  <c r="L25" i="73"/>
  <c r="X25" i="73"/>
  <c r="T25" i="73"/>
  <c r="B26" i="73"/>
  <c r="H25" i="73"/>
  <c r="ID25" i="73"/>
  <c r="IJ25" i="73"/>
  <c r="IP25" i="73"/>
  <c r="IH25" i="73"/>
  <c r="IN25" i="73"/>
  <c r="IF25" i="73"/>
  <c r="IO25" i="73"/>
  <c r="IG25" i="73"/>
  <c r="IQ25" i="73"/>
  <c r="II25" i="73"/>
  <c r="IK25" i="73"/>
  <c r="IE25" i="73"/>
  <c r="IM25" i="73"/>
  <c r="IR25" i="73"/>
  <c r="IS25" i="73"/>
  <c r="IL25" i="73"/>
  <c r="C22" i="65"/>
  <c r="E26" i="73"/>
  <c r="F26" i="73"/>
  <c r="D26" i="73"/>
  <c r="FD24" i="73"/>
  <c r="CD24" i="73"/>
  <c r="CE24" i="73"/>
  <c r="IT24" i="73"/>
  <c r="AT24" i="73"/>
  <c r="DR24" i="73"/>
  <c r="HZ24" i="73"/>
  <c r="IA24" i="73"/>
  <c r="AS24" i="73"/>
  <c r="AR24" i="73"/>
  <c r="CF24" i="73"/>
  <c r="GP24" i="73"/>
  <c r="IB24" i="73"/>
  <c r="FC24" i="73"/>
  <c r="FB24" i="73"/>
  <c r="GN24" i="73"/>
  <c r="GO24" i="73"/>
  <c r="DP24" i="73"/>
  <c r="DQ24" i="73"/>
  <c r="A25" i="73"/>
  <c r="C26" i="73"/>
  <c r="GW25" i="73"/>
  <c r="FS25" i="73"/>
  <c r="FP25" i="73"/>
  <c r="GB25" i="73"/>
  <c r="GS25" i="73"/>
  <c r="HS25" i="73"/>
  <c r="HX25" i="73"/>
  <c r="HF25" i="73"/>
  <c r="HU25" i="73"/>
  <c r="FJ25" i="73"/>
  <c r="GH25" i="73"/>
  <c r="FU25" i="73"/>
  <c r="HN25" i="73"/>
  <c r="GL25" i="73"/>
  <c r="FG25" i="73"/>
  <c r="GR25" i="73"/>
  <c r="GI25" i="73"/>
  <c r="FQ25" i="73"/>
  <c r="HM25" i="73"/>
  <c r="HD25" i="73"/>
  <c r="HT25" i="73"/>
  <c r="GA25" i="73"/>
  <c r="HR25" i="73"/>
  <c r="FI25" i="73"/>
  <c r="HC25" i="73"/>
  <c r="HV25" i="73"/>
  <c r="HG25" i="73"/>
  <c r="FX25" i="73"/>
  <c r="HL25" i="73"/>
  <c r="GK25" i="73"/>
  <c r="GU25" i="73"/>
  <c r="FF25" i="73"/>
  <c r="FO25" i="73"/>
  <c r="FR25" i="73"/>
  <c r="GJ25" i="73"/>
  <c r="GY25" i="73"/>
  <c r="GZ25" i="73"/>
  <c r="FZ25" i="73"/>
  <c r="HQ25" i="73"/>
  <c r="FL25" i="73"/>
  <c r="FN25" i="73"/>
  <c r="FY25" i="73"/>
  <c r="HE25" i="73"/>
  <c r="FT25" i="73"/>
  <c r="FW25" i="73"/>
  <c r="GD25" i="73"/>
  <c r="FH25" i="73"/>
  <c r="GG25" i="73"/>
  <c r="HP25" i="73"/>
  <c r="GF25" i="73"/>
  <c r="HB25" i="73"/>
  <c r="HK25" i="73"/>
  <c r="HI25" i="73"/>
  <c r="HJ25" i="73"/>
  <c r="HO25" i="73"/>
  <c r="GT25" i="73"/>
  <c r="FM25" i="73"/>
  <c r="HW25" i="73"/>
  <c r="GE25" i="73"/>
  <c r="GC25" i="73"/>
  <c r="FK25" i="73"/>
  <c r="GV25" i="73"/>
  <c r="GX25" i="73"/>
  <c r="HA25" i="73"/>
  <c r="J10" i="111" l="1"/>
  <c r="S10" i="111"/>
  <c r="H10" i="111"/>
  <c r="Q10" i="111"/>
  <c r="P12" i="111"/>
  <c r="H15" i="75"/>
  <c r="I15" i="75" s="1"/>
  <c r="J15" i="75" s="1"/>
  <c r="G12" i="111"/>
  <c r="J11" i="111"/>
  <c r="S11" i="111"/>
  <c r="H11" i="111"/>
  <c r="Q11" i="111"/>
  <c r="J12" i="111"/>
  <c r="S12" i="111"/>
  <c r="G11" i="111"/>
  <c r="P11" i="111"/>
  <c r="H14" i="75"/>
  <c r="I14" i="75" s="1"/>
  <c r="J14" i="75" s="1"/>
  <c r="H12" i="111"/>
  <c r="Q12" i="111"/>
  <c r="H13" i="75"/>
  <c r="G10" i="111"/>
  <c r="P10" i="111"/>
  <c r="EX26" i="73"/>
  <c r="EP26" i="73"/>
  <c r="ET26" i="73"/>
  <c r="EL26" i="73"/>
  <c r="EU26" i="73"/>
  <c r="ES26" i="73"/>
  <c r="ER26" i="73"/>
  <c r="EQ26" i="73"/>
  <c r="EZ26" i="73"/>
  <c r="EO26" i="73"/>
  <c r="EY26" i="73"/>
  <c r="EN26" i="73"/>
  <c r="EV26" i="73"/>
  <c r="EK26" i="73"/>
  <c r="EW26" i="73"/>
  <c r="EM26" i="73"/>
  <c r="EG26" i="73"/>
  <c r="DY26" i="73"/>
  <c r="EF26" i="73"/>
  <c r="DX26" i="73"/>
  <c r="EE26" i="73"/>
  <c r="DW26" i="73"/>
  <c r="ED26" i="73"/>
  <c r="DV26" i="73"/>
  <c r="EC26" i="73"/>
  <c r="DU26" i="73"/>
  <c r="EB26" i="73"/>
  <c r="DT26" i="73"/>
  <c r="EH26" i="73"/>
  <c r="DZ26" i="73"/>
  <c r="EI26" i="73"/>
  <c r="EA26" i="73"/>
  <c r="CB26" i="73"/>
  <c r="BT26" i="73"/>
  <c r="CA26" i="73"/>
  <c r="BS26" i="73"/>
  <c r="BY26" i="73"/>
  <c r="BQ26" i="73"/>
  <c r="BW26" i="73"/>
  <c r="BO26" i="73"/>
  <c r="BR26" i="73"/>
  <c r="BP26" i="73"/>
  <c r="BN26" i="73"/>
  <c r="BM26" i="73"/>
  <c r="BZ26" i="73"/>
  <c r="BX26" i="73"/>
  <c r="BV26" i="73"/>
  <c r="BI26" i="73"/>
  <c r="BA26" i="73"/>
  <c r="BH26" i="73"/>
  <c r="AZ26" i="73"/>
  <c r="BG26" i="73"/>
  <c r="AY26" i="73"/>
  <c r="BF26" i="73"/>
  <c r="AX26" i="73"/>
  <c r="BU26" i="73"/>
  <c r="BE26" i="73"/>
  <c r="AW26" i="73"/>
  <c r="BD26" i="73"/>
  <c r="AV26" i="73"/>
  <c r="BK26" i="73"/>
  <c r="BC26" i="73"/>
  <c r="AP26" i="73"/>
  <c r="AO26" i="73"/>
  <c r="AG26" i="73"/>
  <c r="AN26" i="73"/>
  <c r="AF26" i="73"/>
  <c r="BJ26" i="73"/>
  <c r="AM26" i="73"/>
  <c r="AE26" i="73"/>
  <c r="BB26" i="73"/>
  <c r="AK26" i="73"/>
  <c r="AC26" i="73"/>
  <c r="AI26" i="73"/>
  <c r="AA26" i="73"/>
  <c r="AL26" i="73"/>
  <c r="J26" i="73"/>
  <c r="AJ26" i="73"/>
  <c r="Y26" i="73"/>
  <c r="Q26" i="73"/>
  <c r="AH26" i="73"/>
  <c r="AD26" i="73"/>
  <c r="W26" i="73"/>
  <c r="O26" i="73"/>
  <c r="AB26" i="73"/>
  <c r="V26" i="73"/>
  <c r="N26" i="73"/>
  <c r="U26" i="73"/>
  <c r="M26" i="73"/>
  <c r="S26" i="73"/>
  <c r="K26" i="73"/>
  <c r="R26" i="73"/>
  <c r="X26" i="73"/>
  <c r="T26" i="73"/>
  <c r="P26" i="73"/>
  <c r="L26" i="73"/>
  <c r="B27" i="73"/>
  <c r="H26" i="73"/>
  <c r="IF26" i="73"/>
  <c r="IL26" i="73"/>
  <c r="IR26" i="73"/>
  <c r="ID26" i="73"/>
  <c r="IJ26" i="73"/>
  <c r="IP26" i="73"/>
  <c r="IH26" i="73"/>
  <c r="IQ26" i="73"/>
  <c r="II26" i="73"/>
  <c r="IS26" i="73"/>
  <c r="IE26" i="73"/>
  <c r="IG26" i="73"/>
  <c r="IM26" i="73"/>
  <c r="IO26" i="73"/>
  <c r="IK26" i="73"/>
  <c r="IN26" i="73"/>
  <c r="C23" i="65"/>
  <c r="F27" i="73"/>
  <c r="D27" i="73"/>
  <c r="E27" i="73"/>
  <c r="A26" i="73"/>
  <c r="FC25" i="73"/>
  <c r="FB25" i="73"/>
  <c r="FD25" i="73"/>
  <c r="DP25" i="73"/>
  <c r="DQ25" i="73"/>
  <c r="GN25" i="73"/>
  <c r="GO25" i="73"/>
  <c r="CD25" i="73"/>
  <c r="CE25" i="73"/>
  <c r="CF25" i="73"/>
  <c r="AT25" i="73"/>
  <c r="HZ25" i="73"/>
  <c r="IA25" i="73"/>
  <c r="DR25" i="73"/>
  <c r="IB25" i="73"/>
  <c r="GP25" i="73"/>
  <c r="AS25" i="73"/>
  <c r="AR25" i="73"/>
  <c r="IT25" i="73"/>
  <c r="C27" i="73"/>
  <c r="HA26" i="73"/>
  <c r="GU26" i="73"/>
  <c r="FX26" i="73"/>
  <c r="HC26" i="73"/>
  <c r="FM26" i="73"/>
  <c r="GE26" i="73"/>
  <c r="HD26" i="73"/>
  <c r="GG26" i="73"/>
  <c r="FP26" i="73"/>
  <c r="FR26" i="73"/>
  <c r="FF26" i="73"/>
  <c r="HM26" i="73"/>
  <c r="FI26" i="73"/>
  <c r="FS26" i="73"/>
  <c r="GF26" i="73"/>
  <c r="GV26" i="73"/>
  <c r="HO26" i="73"/>
  <c r="HU26" i="73"/>
  <c r="GR26" i="73"/>
  <c r="GS26" i="73"/>
  <c r="HX26" i="73"/>
  <c r="HJ26" i="73"/>
  <c r="HE26" i="73"/>
  <c r="GJ26" i="73"/>
  <c r="FY26" i="73"/>
  <c r="GH26" i="73"/>
  <c r="HS26" i="73"/>
  <c r="FG26" i="73"/>
  <c r="GW26" i="73"/>
  <c r="GL26" i="73"/>
  <c r="GC26" i="73"/>
  <c r="GD26" i="73"/>
  <c r="HN26" i="73"/>
  <c r="GY26" i="73"/>
  <c r="FL26" i="73"/>
  <c r="GT26" i="73"/>
  <c r="FH26" i="73"/>
  <c r="GA26" i="73"/>
  <c r="FU26" i="73"/>
  <c r="FW26" i="73"/>
  <c r="GB26" i="73"/>
  <c r="GZ26" i="73"/>
  <c r="HG26" i="73"/>
  <c r="FK26" i="73"/>
  <c r="FO26" i="73"/>
  <c r="HQ26" i="73"/>
  <c r="HW26" i="73"/>
  <c r="HP26" i="73"/>
  <c r="HI26" i="73"/>
  <c r="GI26" i="73"/>
  <c r="GX26" i="73"/>
  <c r="HR26" i="73"/>
  <c r="FZ26" i="73"/>
  <c r="HF26" i="73"/>
  <c r="FN26" i="73"/>
  <c r="HL26" i="73"/>
  <c r="HK26" i="73"/>
  <c r="GK26" i="73"/>
  <c r="FT26" i="73"/>
  <c r="HV26" i="73"/>
  <c r="FJ26" i="73"/>
  <c r="HB26" i="73"/>
  <c r="HT26" i="73"/>
  <c r="FQ26" i="73"/>
  <c r="EX27" i="73" l="1"/>
  <c r="EP27" i="73"/>
  <c r="EW27" i="73"/>
  <c r="ET27" i="73"/>
  <c r="EL27" i="73"/>
  <c r="EO27" i="73"/>
  <c r="EZ27" i="73"/>
  <c r="EN27" i="73"/>
  <c r="EY27" i="73"/>
  <c r="EM27" i="73"/>
  <c r="EV27" i="73"/>
  <c r="EK27" i="73"/>
  <c r="EU27" i="73"/>
  <c r="ES27" i="73"/>
  <c r="EQ27" i="73"/>
  <c r="ER27" i="73"/>
  <c r="EG27" i="73"/>
  <c r="DY27" i="73"/>
  <c r="EF27" i="73"/>
  <c r="DX27" i="73"/>
  <c r="EE27" i="73"/>
  <c r="DW27" i="73"/>
  <c r="ED27" i="73"/>
  <c r="DV27" i="73"/>
  <c r="EC27" i="73"/>
  <c r="DU27" i="73"/>
  <c r="EB27" i="73"/>
  <c r="DT27" i="73"/>
  <c r="EH27" i="73"/>
  <c r="DZ27" i="73"/>
  <c r="EA27" i="73"/>
  <c r="CB27" i="73"/>
  <c r="BT27" i="73"/>
  <c r="CA27" i="73"/>
  <c r="BS27" i="73"/>
  <c r="BY27" i="73"/>
  <c r="BQ27" i="73"/>
  <c r="EI27" i="73"/>
  <c r="BW27" i="73"/>
  <c r="BO27" i="73"/>
  <c r="BR27" i="73"/>
  <c r="BP27" i="73"/>
  <c r="BN27" i="73"/>
  <c r="BM27" i="73"/>
  <c r="BZ27" i="73"/>
  <c r="BX27" i="73"/>
  <c r="BV27" i="73"/>
  <c r="BI27" i="73"/>
  <c r="BA27" i="73"/>
  <c r="BH27" i="73"/>
  <c r="AZ27" i="73"/>
  <c r="BG27" i="73"/>
  <c r="AY27" i="73"/>
  <c r="BU27" i="73"/>
  <c r="BF27" i="73"/>
  <c r="AX27" i="73"/>
  <c r="BE27" i="73"/>
  <c r="AW27" i="73"/>
  <c r="BD27" i="73"/>
  <c r="AV27" i="73"/>
  <c r="BK27" i="73"/>
  <c r="BC27" i="73"/>
  <c r="AP27" i="73"/>
  <c r="AH27" i="73"/>
  <c r="BJ27" i="73"/>
  <c r="AO27" i="73"/>
  <c r="AG27" i="73"/>
  <c r="BB27" i="73"/>
  <c r="AN27" i="73"/>
  <c r="AF27" i="73"/>
  <c r="AM27" i="73"/>
  <c r="AE27" i="73"/>
  <c r="AK27" i="73"/>
  <c r="AC27" i="73"/>
  <c r="AI27" i="73"/>
  <c r="AA27" i="73"/>
  <c r="R27" i="73"/>
  <c r="Y27" i="73"/>
  <c r="Q27" i="73"/>
  <c r="W27" i="73"/>
  <c r="O27" i="73"/>
  <c r="AL27" i="73"/>
  <c r="V27" i="73"/>
  <c r="N27" i="73"/>
  <c r="AJ27" i="73"/>
  <c r="U27" i="73"/>
  <c r="M27" i="73"/>
  <c r="AD27" i="73"/>
  <c r="AB27" i="73"/>
  <c r="S27" i="73"/>
  <c r="K27" i="73"/>
  <c r="J27" i="73"/>
  <c r="L27" i="73"/>
  <c r="X27" i="73"/>
  <c r="T27" i="73"/>
  <c r="P27" i="73"/>
  <c r="B28" i="73"/>
  <c r="H27" i="73"/>
  <c r="IH27" i="73"/>
  <c r="IN27" i="73"/>
  <c r="IF27" i="73"/>
  <c r="IL27" i="73"/>
  <c r="IR27" i="73"/>
  <c r="IJ27" i="73"/>
  <c r="IS27" i="73"/>
  <c r="IK27" i="73"/>
  <c r="ID27" i="73"/>
  <c r="IP27" i="73"/>
  <c r="IE27" i="73"/>
  <c r="IQ27" i="73"/>
  <c r="IO27" i="73"/>
  <c r="IG27" i="73"/>
  <c r="II27" i="73"/>
  <c r="IM27" i="73"/>
  <c r="C24" i="65"/>
  <c r="E28" i="73"/>
  <c r="F28" i="73"/>
  <c r="D28" i="73"/>
  <c r="A27" i="73"/>
  <c r="FB26" i="73"/>
  <c r="FC26" i="73"/>
  <c r="FD26" i="73"/>
  <c r="AS26" i="73"/>
  <c r="AR26" i="73"/>
  <c r="IA26" i="73"/>
  <c r="HZ26" i="73"/>
  <c r="CE26" i="73"/>
  <c r="CD26" i="73"/>
  <c r="DP26" i="73"/>
  <c r="DQ26" i="73"/>
  <c r="IT26" i="73"/>
  <c r="CF26" i="73"/>
  <c r="GN26" i="73"/>
  <c r="GO26" i="73"/>
  <c r="IB26" i="73"/>
  <c r="GP26" i="73"/>
  <c r="AT26" i="73"/>
  <c r="DR26" i="73"/>
  <c r="C28" i="73"/>
  <c r="GI27" i="73"/>
  <c r="HM27" i="73"/>
  <c r="GX27" i="73"/>
  <c r="HG27" i="73"/>
  <c r="GT27" i="73"/>
  <c r="HO27" i="73"/>
  <c r="HT27" i="73"/>
  <c r="GJ27" i="73"/>
  <c r="HP27" i="73"/>
  <c r="FM27" i="73"/>
  <c r="FQ27" i="73"/>
  <c r="GB27" i="73"/>
  <c r="HK27" i="73"/>
  <c r="FO27" i="73"/>
  <c r="FY27" i="73"/>
  <c r="FZ27" i="73"/>
  <c r="HV27" i="73"/>
  <c r="FI27" i="73"/>
  <c r="HQ27" i="73"/>
  <c r="GA27" i="73"/>
  <c r="GU27" i="73"/>
  <c r="GC27" i="73"/>
  <c r="FJ27" i="73"/>
  <c r="HD27" i="73"/>
  <c r="GH27" i="73"/>
  <c r="FN27" i="73"/>
  <c r="FR27" i="73"/>
  <c r="FS27" i="73"/>
  <c r="HA27" i="73"/>
  <c r="HS27" i="73"/>
  <c r="GV27" i="73"/>
  <c r="GW27" i="73"/>
  <c r="FF27" i="73"/>
  <c r="HU27" i="73"/>
  <c r="HL27" i="73"/>
  <c r="HB27" i="73"/>
  <c r="FT27" i="73"/>
  <c r="FW27" i="73"/>
  <c r="GK27" i="73"/>
  <c r="HE27" i="73"/>
  <c r="FL27" i="73"/>
  <c r="HW27" i="73"/>
  <c r="HJ27" i="73"/>
  <c r="GD27" i="73"/>
  <c r="FX27" i="73"/>
  <c r="HR27" i="73"/>
  <c r="HI27" i="73"/>
  <c r="FH27" i="73"/>
  <c r="FK27" i="73"/>
  <c r="FG27" i="73"/>
  <c r="GZ27" i="73"/>
  <c r="GE27" i="73"/>
  <c r="GF27" i="73"/>
  <c r="HC27" i="73"/>
  <c r="GL27" i="73"/>
  <c r="HF27" i="73"/>
  <c r="FP27" i="73"/>
  <c r="FU27" i="73"/>
  <c r="GR27" i="73"/>
  <c r="GS27" i="73"/>
  <c r="GY27" i="73"/>
  <c r="HN27" i="73"/>
  <c r="HX27" i="73"/>
  <c r="GG27" i="73"/>
  <c r="EX28" i="73" l="1"/>
  <c r="EP28" i="73"/>
  <c r="EW28" i="73"/>
  <c r="EO28" i="73"/>
  <c r="ET28" i="73"/>
  <c r="EL28" i="73"/>
  <c r="EY28" i="73"/>
  <c r="EK28" i="73"/>
  <c r="EV28" i="73"/>
  <c r="EU28" i="73"/>
  <c r="ES28" i="73"/>
  <c r="ER28" i="73"/>
  <c r="EQ28" i="73"/>
  <c r="EZ28" i="73"/>
  <c r="EM28" i="73"/>
  <c r="EN28" i="73"/>
  <c r="EG28" i="73"/>
  <c r="DY28" i="73"/>
  <c r="EF28" i="73"/>
  <c r="DX28" i="73"/>
  <c r="EE28" i="73"/>
  <c r="DW28" i="73"/>
  <c r="ED28" i="73"/>
  <c r="DV28" i="73"/>
  <c r="EC28" i="73"/>
  <c r="DU28" i="73"/>
  <c r="EB28" i="73"/>
  <c r="DT28" i="73"/>
  <c r="EH28" i="73"/>
  <c r="DZ28" i="73"/>
  <c r="CB28" i="73"/>
  <c r="BT28" i="73"/>
  <c r="CA28" i="73"/>
  <c r="BS28" i="73"/>
  <c r="EI28" i="73"/>
  <c r="BY28" i="73"/>
  <c r="BQ28" i="73"/>
  <c r="BW28" i="73"/>
  <c r="BO28" i="73"/>
  <c r="BR28" i="73"/>
  <c r="BP28" i="73"/>
  <c r="BN28" i="73"/>
  <c r="BM28" i="73"/>
  <c r="BZ28" i="73"/>
  <c r="BX28" i="73"/>
  <c r="BV28" i="73"/>
  <c r="BI28" i="73"/>
  <c r="BA28" i="73"/>
  <c r="BH28" i="73"/>
  <c r="AZ28" i="73"/>
  <c r="BU28" i="73"/>
  <c r="BG28" i="73"/>
  <c r="AY28" i="73"/>
  <c r="EA28" i="73"/>
  <c r="BF28" i="73"/>
  <c r="AX28" i="73"/>
  <c r="BE28" i="73"/>
  <c r="AW28" i="73"/>
  <c r="BD28" i="73"/>
  <c r="AV28" i="73"/>
  <c r="BK28" i="73"/>
  <c r="BC28" i="73"/>
  <c r="BB28" i="73"/>
  <c r="AP28" i="73"/>
  <c r="AH28" i="73"/>
  <c r="AO28" i="73"/>
  <c r="AG28" i="73"/>
  <c r="AN28" i="73"/>
  <c r="AF28" i="73"/>
  <c r="AM28" i="73"/>
  <c r="AE28" i="73"/>
  <c r="AK28" i="73"/>
  <c r="AC28" i="73"/>
  <c r="BJ28" i="73"/>
  <c r="AI28" i="73"/>
  <c r="AA28" i="73"/>
  <c r="AL28" i="73"/>
  <c r="R28" i="73"/>
  <c r="AJ28" i="73"/>
  <c r="Y28" i="73"/>
  <c r="Q28" i="73"/>
  <c r="AD28" i="73"/>
  <c r="AB28" i="73"/>
  <c r="W28" i="73"/>
  <c r="O28" i="73"/>
  <c r="V28" i="73"/>
  <c r="N28" i="73"/>
  <c r="U28" i="73"/>
  <c r="M28" i="73"/>
  <c r="S28" i="73"/>
  <c r="K28" i="73"/>
  <c r="J28" i="73"/>
  <c r="X28" i="73"/>
  <c r="T28" i="73"/>
  <c r="P28" i="73"/>
  <c r="L28" i="73"/>
  <c r="B29" i="73"/>
  <c r="H28" i="73"/>
  <c r="ID28" i="73"/>
  <c r="IJ28" i="73"/>
  <c r="IP28" i="73"/>
  <c r="IH28" i="73"/>
  <c r="IN28" i="73"/>
  <c r="IL28" i="73"/>
  <c r="IE28" i="73"/>
  <c r="IM28" i="73"/>
  <c r="IO28" i="73"/>
  <c r="IQ28" i="73"/>
  <c r="IS28" i="73"/>
  <c r="IG28" i="73"/>
  <c r="II28" i="73"/>
  <c r="IK28" i="73"/>
  <c r="IR28" i="73"/>
  <c r="IF28" i="73"/>
  <c r="C25" i="65"/>
  <c r="D29" i="73"/>
  <c r="E29" i="73"/>
  <c r="A28" i="73"/>
  <c r="CE27" i="73"/>
  <c r="CD27" i="73"/>
  <c r="DR27" i="73"/>
  <c r="GP27" i="73"/>
  <c r="IT27" i="73"/>
  <c r="AR27" i="73"/>
  <c r="AS27" i="73"/>
  <c r="CF27" i="73"/>
  <c r="FD27" i="73"/>
  <c r="AT27" i="73"/>
  <c r="GN27" i="73"/>
  <c r="GO27" i="73"/>
  <c r="FB27" i="73"/>
  <c r="FC27" i="73"/>
  <c r="IB27" i="73"/>
  <c r="DP27" i="73"/>
  <c r="DQ27" i="73"/>
  <c r="IA27" i="73"/>
  <c r="HZ27" i="73"/>
  <c r="C29" i="73"/>
  <c r="GE28" i="73"/>
  <c r="GT28" i="73"/>
  <c r="FP28" i="73"/>
  <c r="GB28" i="73"/>
  <c r="GJ28" i="73"/>
  <c r="GC28" i="73"/>
  <c r="GF28" i="73"/>
  <c r="HU28" i="73"/>
  <c r="HQ28" i="73"/>
  <c r="HM28" i="73"/>
  <c r="GK28" i="73"/>
  <c r="FY28" i="73"/>
  <c r="GD28" i="73"/>
  <c r="FH28" i="73"/>
  <c r="HI28" i="73"/>
  <c r="HF28" i="73"/>
  <c r="GR28" i="73"/>
  <c r="FU28" i="73"/>
  <c r="GH28" i="73"/>
  <c r="GY28" i="73"/>
  <c r="FF28" i="73"/>
  <c r="GX28" i="73"/>
  <c r="FS28" i="73"/>
  <c r="FJ28" i="73"/>
  <c r="HG28" i="73"/>
  <c r="GU28" i="73"/>
  <c r="FW28" i="73"/>
  <c r="FZ28" i="73"/>
  <c r="HR28" i="73"/>
  <c r="FO28" i="73"/>
  <c r="HX28" i="73"/>
  <c r="FG28" i="73"/>
  <c r="HD28" i="73"/>
  <c r="FM28" i="73"/>
  <c r="FL28" i="73"/>
  <c r="FT28" i="73"/>
  <c r="HL28" i="73"/>
  <c r="HV28" i="73"/>
  <c r="HK28" i="73"/>
  <c r="HW28" i="73"/>
  <c r="GA28" i="73"/>
  <c r="GG28" i="73"/>
  <c r="FR28" i="73"/>
  <c r="FK28" i="73"/>
  <c r="GV28" i="73"/>
  <c r="GZ28" i="73"/>
  <c r="HB28" i="73"/>
  <c r="HP28" i="73"/>
  <c r="FI28" i="73"/>
  <c r="HN28" i="73"/>
  <c r="HS28" i="73"/>
  <c r="HT28" i="73"/>
  <c r="GI28" i="73"/>
  <c r="GS28" i="73"/>
  <c r="HA28" i="73"/>
  <c r="HC28" i="73"/>
  <c r="HO28" i="73"/>
  <c r="FQ28" i="73"/>
  <c r="GW28" i="73"/>
  <c r="HJ28" i="73"/>
  <c r="FX28" i="73"/>
  <c r="GL28" i="73"/>
  <c r="FN28" i="73"/>
  <c r="HE28" i="73"/>
  <c r="EX29" i="73" l="1"/>
  <c r="EP29" i="73"/>
  <c r="EW29" i="73"/>
  <c r="EO29" i="73"/>
  <c r="ET29" i="73"/>
  <c r="EL29" i="73"/>
  <c r="EU29" i="73"/>
  <c r="ES29" i="73"/>
  <c r="ER29" i="73"/>
  <c r="EQ29" i="73"/>
  <c r="EN29" i="73"/>
  <c r="EZ29" i="73"/>
  <c r="EM29" i="73"/>
  <c r="EV29" i="73"/>
  <c r="EY29" i="73"/>
  <c r="EK29" i="73"/>
  <c r="EG29" i="73"/>
  <c r="DY29" i="73"/>
  <c r="EF29" i="73"/>
  <c r="DX29" i="73"/>
  <c r="EE29" i="73"/>
  <c r="DW29" i="73"/>
  <c r="ED29" i="73"/>
  <c r="DV29" i="73"/>
  <c r="EC29" i="73"/>
  <c r="DU29" i="73"/>
  <c r="EB29" i="73"/>
  <c r="DT29" i="73"/>
  <c r="EH29" i="73"/>
  <c r="DZ29" i="73"/>
  <c r="CB29" i="73"/>
  <c r="BT29" i="73"/>
  <c r="EI29" i="73"/>
  <c r="CA29" i="73"/>
  <c r="BS29" i="73"/>
  <c r="EA29" i="73"/>
  <c r="BY29" i="73"/>
  <c r="BQ29" i="73"/>
  <c r="BW29" i="73"/>
  <c r="BO29" i="73"/>
  <c r="BR29" i="73"/>
  <c r="BP29" i="73"/>
  <c r="BN29" i="73"/>
  <c r="BM29" i="73"/>
  <c r="BZ29" i="73"/>
  <c r="BX29" i="73"/>
  <c r="BV29" i="73"/>
  <c r="BI29" i="73"/>
  <c r="BA29" i="73"/>
  <c r="BU29" i="73"/>
  <c r="BH29" i="73"/>
  <c r="AZ29" i="73"/>
  <c r="BG29" i="73"/>
  <c r="AY29" i="73"/>
  <c r="BF29" i="73"/>
  <c r="AX29" i="73"/>
  <c r="BE29" i="73"/>
  <c r="AW29" i="73"/>
  <c r="BD29" i="73"/>
  <c r="AV29" i="73"/>
  <c r="BK29" i="73"/>
  <c r="BC29" i="73"/>
  <c r="AP29" i="73"/>
  <c r="AH29" i="73"/>
  <c r="AO29" i="73"/>
  <c r="AG29" i="73"/>
  <c r="AN29" i="73"/>
  <c r="AF29" i="73"/>
  <c r="AM29" i="73"/>
  <c r="AE29" i="73"/>
  <c r="BJ29" i="73"/>
  <c r="AK29" i="73"/>
  <c r="AC29" i="73"/>
  <c r="AI29" i="73"/>
  <c r="AA29" i="73"/>
  <c r="R29" i="73"/>
  <c r="Y29" i="73"/>
  <c r="Q29" i="73"/>
  <c r="W29" i="73"/>
  <c r="O29" i="73"/>
  <c r="BB29" i="73"/>
  <c r="AL29" i="73"/>
  <c r="V29" i="73"/>
  <c r="N29" i="73"/>
  <c r="AJ29" i="73"/>
  <c r="U29" i="73"/>
  <c r="M29" i="73"/>
  <c r="AD29" i="73"/>
  <c r="AB29" i="73"/>
  <c r="S29" i="73"/>
  <c r="K29" i="73"/>
  <c r="J29" i="73"/>
  <c r="P29" i="73"/>
  <c r="L29" i="73"/>
  <c r="X29" i="73"/>
  <c r="T29" i="73"/>
  <c r="B30" i="73"/>
  <c r="F29" i="73"/>
  <c r="H29" i="73"/>
  <c r="IF29" i="73"/>
  <c r="IL29" i="73"/>
  <c r="IR29" i="73"/>
  <c r="ID29" i="73"/>
  <c r="IJ29" i="73"/>
  <c r="IP29" i="73"/>
  <c r="IE29" i="73"/>
  <c r="IN29" i="73"/>
  <c r="IG29" i="73"/>
  <c r="IO29" i="73"/>
  <c r="IK29" i="73"/>
  <c r="IM29" i="73"/>
  <c r="II29" i="73"/>
  <c r="IQ29" i="73"/>
  <c r="IS29" i="73"/>
  <c r="IH29" i="73"/>
  <c r="C26" i="65"/>
  <c r="A29" i="73"/>
  <c r="D30" i="73"/>
  <c r="F30" i="73"/>
  <c r="E30" i="73"/>
  <c r="HZ28" i="73"/>
  <c r="IA28" i="73"/>
  <c r="CF28" i="73"/>
  <c r="GP28" i="73"/>
  <c r="CE28" i="73"/>
  <c r="CD28" i="73"/>
  <c r="IB28" i="73"/>
  <c r="IT28" i="73"/>
  <c r="AS28" i="73"/>
  <c r="AR28" i="73"/>
  <c r="DP28" i="73"/>
  <c r="DQ28" i="73"/>
  <c r="FD28" i="73"/>
  <c r="DR28" i="73"/>
  <c r="FC28" i="73"/>
  <c r="FB28" i="73"/>
  <c r="AT28" i="73"/>
  <c r="GN28" i="73"/>
  <c r="GO28" i="73"/>
  <c r="C30" i="73"/>
  <c r="HO29" i="73"/>
  <c r="HK29" i="73"/>
  <c r="GE29" i="73"/>
  <c r="FY29" i="73"/>
  <c r="GV29" i="73"/>
  <c r="HU29" i="73"/>
  <c r="GH29" i="73"/>
  <c r="HN29" i="73"/>
  <c r="FW29" i="73"/>
  <c r="GR29" i="73"/>
  <c r="HW29" i="73"/>
  <c r="FL29" i="73"/>
  <c r="GJ29" i="73"/>
  <c r="HM29" i="73"/>
  <c r="GS29" i="73"/>
  <c r="HF29" i="73"/>
  <c r="FT29" i="73"/>
  <c r="HE29" i="73"/>
  <c r="GI29" i="73"/>
  <c r="GY29" i="73"/>
  <c r="FS29" i="73"/>
  <c r="HP29" i="73"/>
  <c r="HX29" i="73"/>
  <c r="FM29" i="73"/>
  <c r="GL29" i="73"/>
  <c r="HC29" i="73"/>
  <c r="GK29" i="73"/>
  <c r="FZ29" i="73"/>
  <c r="HA29" i="73"/>
  <c r="FQ29" i="73"/>
  <c r="FF29" i="73"/>
  <c r="GZ29" i="73"/>
  <c r="HL29" i="73"/>
  <c r="GD29" i="73"/>
  <c r="HV29" i="73"/>
  <c r="GA29" i="73"/>
  <c r="GG29" i="73"/>
  <c r="FP29" i="73"/>
  <c r="HI29" i="73"/>
  <c r="HQ29" i="73"/>
  <c r="FI29" i="73"/>
  <c r="HT29" i="73"/>
  <c r="FH29" i="73"/>
  <c r="FJ29" i="73"/>
  <c r="HR29" i="73"/>
  <c r="HG29" i="73"/>
  <c r="FG29" i="73"/>
  <c r="GW29" i="73"/>
  <c r="FN29" i="73"/>
  <c r="GU29" i="73"/>
  <c r="FO29" i="73"/>
  <c r="GF29" i="73"/>
  <c r="HD29" i="73"/>
  <c r="FR29" i="73"/>
  <c r="FK29" i="73"/>
  <c r="GB29" i="73"/>
  <c r="GT29" i="73"/>
  <c r="GX29" i="73"/>
  <c r="GC29" i="73"/>
  <c r="HS29" i="73"/>
  <c r="HJ29" i="73"/>
  <c r="FX29" i="73"/>
  <c r="HB29" i="73"/>
  <c r="FU29" i="73"/>
  <c r="EX30" i="73" l="1"/>
  <c r="EP30" i="73"/>
  <c r="EW30" i="73"/>
  <c r="EO30" i="73"/>
  <c r="ET30" i="73"/>
  <c r="EL30" i="73"/>
  <c r="ER30" i="73"/>
  <c r="EQ30" i="73"/>
  <c r="EN30" i="73"/>
  <c r="EZ30" i="73"/>
  <c r="EM30" i="73"/>
  <c r="EY30" i="73"/>
  <c r="EK30" i="73"/>
  <c r="EV30" i="73"/>
  <c r="ES30" i="73"/>
  <c r="EU30" i="73"/>
  <c r="EG30" i="73"/>
  <c r="EH30" i="73"/>
  <c r="DY30" i="73"/>
  <c r="EF30" i="73"/>
  <c r="DX30" i="73"/>
  <c r="EE30" i="73"/>
  <c r="DW30" i="73"/>
  <c r="ED30" i="73"/>
  <c r="DV30" i="73"/>
  <c r="EC30" i="73"/>
  <c r="DU30" i="73"/>
  <c r="EB30" i="73"/>
  <c r="DT30" i="73"/>
  <c r="EI30" i="73"/>
  <c r="DZ30" i="73"/>
  <c r="EA30" i="73"/>
  <c r="CB30" i="73"/>
  <c r="BT30" i="73"/>
  <c r="CA30" i="73"/>
  <c r="BS30" i="73"/>
  <c r="BY30" i="73"/>
  <c r="BQ30" i="73"/>
  <c r="BW30" i="73"/>
  <c r="BO30" i="73"/>
  <c r="BR30" i="73"/>
  <c r="BP30" i="73"/>
  <c r="BN30" i="73"/>
  <c r="BM30" i="73"/>
  <c r="BZ30" i="73"/>
  <c r="BX30" i="73"/>
  <c r="BV30" i="73"/>
  <c r="BU30" i="73"/>
  <c r="BI30" i="73"/>
  <c r="BA30" i="73"/>
  <c r="BH30" i="73"/>
  <c r="AZ30" i="73"/>
  <c r="BG30" i="73"/>
  <c r="AY30" i="73"/>
  <c r="BF30" i="73"/>
  <c r="AX30" i="73"/>
  <c r="BE30" i="73"/>
  <c r="AW30" i="73"/>
  <c r="BD30" i="73"/>
  <c r="AV30" i="73"/>
  <c r="BK30" i="73"/>
  <c r="BC30" i="73"/>
  <c r="AP30" i="73"/>
  <c r="AH30" i="73"/>
  <c r="AO30" i="73"/>
  <c r="AG30" i="73"/>
  <c r="AN30" i="73"/>
  <c r="AF30" i="73"/>
  <c r="BJ30" i="73"/>
  <c r="AM30" i="73"/>
  <c r="AE30" i="73"/>
  <c r="BB30" i="73"/>
  <c r="AK30" i="73"/>
  <c r="AC30" i="73"/>
  <c r="AI30" i="73"/>
  <c r="AA30" i="73"/>
  <c r="AL30" i="73"/>
  <c r="R30" i="73"/>
  <c r="AJ30" i="73"/>
  <c r="Y30" i="73"/>
  <c r="Q30" i="73"/>
  <c r="AD30" i="73"/>
  <c r="AB30" i="73"/>
  <c r="W30" i="73"/>
  <c r="O30" i="73"/>
  <c r="V30" i="73"/>
  <c r="N30" i="73"/>
  <c r="U30" i="73"/>
  <c r="M30" i="73"/>
  <c r="S30" i="73"/>
  <c r="K30" i="73"/>
  <c r="J30" i="73"/>
  <c r="X30" i="73"/>
  <c r="T30" i="73"/>
  <c r="P30" i="73"/>
  <c r="L30" i="73"/>
  <c r="B31" i="73"/>
  <c r="H30" i="73"/>
  <c r="IH30" i="73"/>
  <c r="IN30" i="73"/>
  <c r="IF30" i="73"/>
  <c r="IL30" i="73"/>
  <c r="IR30" i="73"/>
  <c r="IG30" i="73"/>
  <c r="IP30" i="73"/>
  <c r="II30" i="73"/>
  <c r="IQ30" i="73"/>
  <c r="IJ30" i="73"/>
  <c r="IK30" i="73"/>
  <c r="IE30" i="73"/>
  <c r="IO30" i="73"/>
  <c r="IS30" i="73"/>
  <c r="ID30" i="73"/>
  <c r="IM30" i="73"/>
  <c r="C27" i="65"/>
  <c r="A30" i="73"/>
  <c r="F31" i="73"/>
  <c r="D31" i="73"/>
  <c r="E31" i="73"/>
  <c r="FC29" i="73"/>
  <c r="FB29" i="73"/>
  <c r="GP29" i="73"/>
  <c r="CF29" i="73"/>
  <c r="FD29" i="73"/>
  <c r="CE29" i="73"/>
  <c r="CD29" i="73"/>
  <c r="GO29" i="73"/>
  <c r="GN29" i="73"/>
  <c r="AS29" i="73"/>
  <c r="IT29" i="73"/>
  <c r="DP29" i="73"/>
  <c r="DQ29" i="73"/>
  <c r="DR29" i="73"/>
  <c r="AT29" i="73"/>
  <c r="AR29" i="73"/>
  <c r="IA29" i="73"/>
  <c r="HZ29" i="73"/>
  <c r="IB29" i="73"/>
  <c r="C31" i="73"/>
  <c r="FY30" i="73"/>
  <c r="FX30" i="73"/>
  <c r="FS30" i="73"/>
  <c r="GG30" i="73"/>
  <c r="GH30" i="73"/>
  <c r="HT30" i="73"/>
  <c r="HF30" i="73"/>
  <c r="HX30" i="73"/>
  <c r="GB30" i="73"/>
  <c r="HE30" i="73"/>
  <c r="FT30" i="73"/>
  <c r="FN30" i="73"/>
  <c r="FI30" i="73"/>
  <c r="HM30" i="73"/>
  <c r="FW30" i="73"/>
  <c r="FF30" i="73"/>
  <c r="GF30" i="73"/>
  <c r="HO30" i="73"/>
  <c r="HG30" i="73"/>
  <c r="GC30" i="73"/>
  <c r="FU30" i="73"/>
  <c r="GS30" i="73"/>
  <c r="GE30" i="73"/>
  <c r="GL30" i="73"/>
  <c r="FM30" i="73"/>
  <c r="HJ30" i="73"/>
  <c r="HC30" i="73"/>
  <c r="HS30" i="73"/>
  <c r="HB30" i="73"/>
  <c r="HI30" i="73"/>
  <c r="HV30" i="73"/>
  <c r="HL30" i="73"/>
  <c r="GV30" i="73"/>
  <c r="FJ30" i="73"/>
  <c r="HQ30" i="73"/>
  <c r="GI30" i="73"/>
  <c r="GU30" i="73"/>
  <c r="GD30" i="73"/>
  <c r="GK30" i="73"/>
  <c r="FL30" i="73"/>
  <c r="FG30" i="73"/>
  <c r="FP30" i="73"/>
  <c r="FQ30" i="73"/>
  <c r="GJ30" i="73"/>
  <c r="HU30" i="73"/>
  <c r="HW30" i="73"/>
  <c r="FK30" i="73"/>
  <c r="GZ30" i="73"/>
  <c r="GT30" i="73"/>
  <c r="FO30" i="73"/>
  <c r="GR30" i="73"/>
  <c r="HA30" i="73"/>
  <c r="HN30" i="73"/>
  <c r="FH30" i="73"/>
  <c r="HK30" i="73"/>
  <c r="HR30" i="73"/>
  <c r="FZ30" i="73"/>
  <c r="GW30" i="73"/>
  <c r="GY30" i="73"/>
  <c r="GX30" i="73"/>
  <c r="FR30" i="73"/>
  <c r="GA30" i="73"/>
  <c r="HD30" i="73"/>
  <c r="HP30" i="73"/>
  <c r="EX31" i="73" l="1"/>
  <c r="EP31" i="73"/>
  <c r="EW31" i="73"/>
  <c r="EO31" i="73"/>
  <c r="ET31" i="73"/>
  <c r="EL31" i="73"/>
  <c r="EN31" i="73"/>
  <c r="EZ31" i="73"/>
  <c r="EM31" i="73"/>
  <c r="EY31" i="73"/>
  <c r="EK31" i="73"/>
  <c r="EV31" i="73"/>
  <c r="EU31" i="73"/>
  <c r="ES31" i="73"/>
  <c r="EQ31" i="73"/>
  <c r="EI31" i="73"/>
  <c r="EG31" i="73"/>
  <c r="DY31" i="73"/>
  <c r="EA31" i="73"/>
  <c r="DZ31" i="73"/>
  <c r="EH31" i="73"/>
  <c r="DX31" i="73"/>
  <c r="EF31" i="73"/>
  <c r="DW31" i="73"/>
  <c r="EE31" i="73"/>
  <c r="DV31" i="73"/>
  <c r="ED31" i="73"/>
  <c r="DU31" i="73"/>
  <c r="EB31" i="73"/>
  <c r="EC31" i="73"/>
  <c r="DT31" i="73"/>
  <c r="CB31" i="73"/>
  <c r="BT31" i="73"/>
  <c r="ER31" i="73"/>
  <c r="CA31" i="73"/>
  <c r="BS31" i="73"/>
  <c r="BY31" i="73"/>
  <c r="BQ31" i="73"/>
  <c r="BW31" i="73"/>
  <c r="BO31" i="73"/>
  <c r="BR31" i="73"/>
  <c r="BP31" i="73"/>
  <c r="BN31" i="73"/>
  <c r="BM31" i="73"/>
  <c r="BZ31" i="73"/>
  <c r="BX31" i="73"/>
  <c r="BV31" i="73"/>
  <c r="BI31" i="73"/>
  <c r="BA31" i="73"/>
  <c r="BH31" i="73"/>
  <c r="AZ31" i="73"/>
  <c r="BG31" i="73"/>
  <c r="AY31" i="73"/>
  <c r="BF31" i="73"/>
  <c r="AX31" i="73"/>
  <c r="BE31" i="73"/>
  <c r="AW31" i="73"/>
  <c r="BD31" i="73"/>
  <c r="AV31" i="73"/>
  <c r="BK31" i="73"/>
  <c r="BC31" i="73"/>
  <c r="AP31" i="73"/>
  <c r="AH31" i="73"/>
  <c r="BJ31" i="73"/>
  <c r="AO31" i="73"/>
  <c r="AG31" i="73"/>
  <c r="BB31" i="73"/>
  <c r="AN31" i="73"/>
  <c r="AF31" i="73"/>
  <c r="AM31" i="73"/>
  <c r="AE31" i="73"/>
  <c r="AK31" i="73"/>
  <c r="AC31" i="73"/>
  <c r="BU31" i="73"/>
  <c r="AI31" i="73"/>
  <c r="AA31" i="73"/>
  <c r="R31" i="73"/>
  <c r="Y31" i="73"/>
  <c r="Q31" i="73"/>
  <c r="W31" i="73"/>
  <c r="O31" i="73"/>
  <c r="AL31" i="73"/>
  <c r="V31" i="73"/>
  <c r="N31" i="73"/>
  <c r="AJ31" i="73"/>
  <c r="U31" i="73"/>
  <c r="M31" i="73"/>
  <c r="AD31" i="73"/>
  <c r="AB31" i="73"/>
  <c r="S31" i="73"/>
  <c r="K31" i="73"/>
  <c r="J31" i="73"/>
  <c r="L31" i="73"/>
  <c r="X31" i="73"/>
  <c r="T31" i="73"/>
  <c r="P31" i="73"/>
  <c r="B32" i="73"/>
  <c r="H31" i="73"/>
  <c r="ID31" i="73"/>
  <c r="IJ31" i="73"/>
  <c r="IP31" i="73"/>
  <c r="IH31" i="73"/>
  <c r="IN31" i="73"/>
  <c r="II31" i="73"/>
  <c r="IR31" i="73"/>
  <c r="IK31" i="73"/>
  <c r="IS31" i="73"/>
  <c r="IF31" i="73"/>
  <c r="IG31" i="73"/>
  <c r="IM31" i="73"/>
  <c r="IQ31" i="73"/>
  <c r="IE31" i="73"/>
  <c r="IL31" i="73"/>
  <c r="IO31" i="73"/>
  <c r="C28" i="65"/>
  <c r="A31" i="73"/>
  <c r="F32" i="73"/>
  <c r="E32" i="73"/>
  <c r="D32" i="73"/>
  <c r="GO30" i="73"/>
  <c r="IT30" i="73"/>
  <c r="DR30" i="73"/>
  <c r="FD30" i="73"/>
  <c r="AR30" i="73"/>
  <c r="AS30" i="73"/>
  <c r="GN30" i="73"/>
  <c r="GP30" i="73"/>
  <c r="HZ30" i="73"/>
  <c r="IA30" i="73"/>
  <c r="IB30" i="73"/>
  <c r="DQ30" i="73"/>
  <c r="DP30" i="73"/>
  <c r="CF30" i="73"/>
  <c r="CD30" i="73"/>
  <c r="CE30" i="73"/>
  <c r="FC30" i="73"/>
  <c r="FB30" i="73"/>
  <c r="AT30" i="73"/>
  <c r="C32" i="73"/>
  <c r="GK31" i="73"/>
  <c r="GW31" i="73"/>
  <c r="HX31" i="73"/>
  <c r="HN31" i="73"/>
  <c r="HM31" i="73"/>
  <c r="HV31" i="73"/>
  <c r="HO31" i="73"/>
  <c r="HW31" i="73"/>
  <c r="GB31" i="73"/>
  <c r="GC31" i="73"/>
  <c r="GL31" i="73"/>
  <c r="FG31" i="73"/>
  <c r="GX31" i="73"/>
  <c r="FO31" i="73"/>
  <c r="FM31" i="73"/>
  <c r="GT31" i="73"/>
  <c r="HF31" i="73"/>
  <c r="HA31" i="73"/>
  <c r="HP31" i="73"/>
  <c r="GY31" i="73"/>
  <c r="GJ31" i="73"/>
  <c r="FL31" i="73"/>
  <c r="HE31" i="73"/>
  <c r="FK31" i="73"/>
  <c r="HI31" i="73"/>
  <c r="FY31" i="73"/>
  <c r="HC31" i="73"/>
  <c r="FW31" i="73"/>
  <c r="FU31" i="73"/>
  <c r="FX31" i="73"/>
  <c r="FJ31" i="73"/>
  <c r="HK31" i="73"/>
  <c r="FQ31" i="73"/>
  <c r="GD31" i="73"/>
  <c r="FZ31" i="73"/>
  <c r="FH31" i="73"/>
  <c r="HR31" i="73"/>
  <c r="FT31" i="73"/>
  <c r="FS31" i="73"/>
  <c r="FR31" i="73"/>
  <c r="GH31" i="73"/>
  <c r="HG31" i="73"/>
  <c r="HU31" i="73"/>
  <c r="HT31" i="73"/>
  <c r="GV31" i="73"/>
  <c r="HS31" i="73"/>
  <c r="FF31" i="73"/>
  <c r="GZ31" i="73"/>
  <c r="HD31" i="73"/>
  <c r="GG31" i="73"/>
  <c r="HB31" i="73"/>
  <c r="GE31" i="73"/>
  <c r="HQ31" i="73"/>
  <c r="GU31" i="73"/>
  <c r="HL31" i="73"/>
  <c r="GI31" i="73"/>
  <c r="GS31" i="73"/>
  <c r="GA31" i="73"/>
  <c r="GF31" i="73"/>
  <c r="GR31" i="73"/>
  <c r="FI31" i="73"/>
  <c r="FP31" i="73"/>
  <c r="FN31" i="73"/>
  <c r="HJ31" i="73"/>
  <c r="EX32" i="73" l="1"/>
  <c r="EP32" i="73"/>
  <c r="EW32" i="73"/>
  <c r="EO32" i="73"/>
  <c r="ET32" i="73"/>
  <c r="EL32" i="73"/>
  <c r="EY32" i="73"/>
  <c r="EK32" i="73"/>
  <c r="EV32" i="73"/>
  <c r="EU32" i="73"/>
  <c r="ES32" i="73"/>
  <c r="ER32" i="73"/>
  <c r="EQ32" i="73"/>
  <c r="EZ32" i="73"/>
  <c r="EM32" i="73"/>
  <c r="EI32" i="73"/>
  <c r="EA32" i="73"/>
  <c r="EG32" i="73"/>
  <c r="DY32" i="73"/>
  <c r="EN32" i="73"/>
  <c r="EE32" i="73"/>
  <c r="DU32" i="73"/>
  <c r="ED32" i="73"/>
  <c r="DT32" i="73"/>
  <c r="EC32" i="73"/>
  <c r="EB32" i="73"/>
  <c r="DZ32" i="73"/>
  <c r="DX32" i="73"/>
  <c r="EF32" i="73"/>
  <c r="DV32" i="73"/>
  <c r="BV32" i="73"/>
  <c r="BN32" i="73"/>
  <c r="CB32" i="73"/>
  <c r="BT32" i="73"/>
  <c r="CA32" i="73"/>
  <c r="BS32" i="73"/>
  <c r="BY32" i="73"/>
  <c r="BQ32" i="73"/>
  <c r="DW32" i="73"/>
  <c r="BW32" i="73"/>
  <c r="BO32" i="73"/>
  <c r="BU32" i="73"/>
  <c r="BR32" i="73"/>
  <c r="BP32" i="73"/>
  <c r="BM32" i="73"/>
  <c r="EH32" i="73"/>
  <c r="BZ32" i="73"/>
  <c r="BI32" i="73"/>
  <c r="BA32" i="73"/>
  <c r="BH32" i="73"/>
  <c r="AZ32" i="73"/>
  <c r="BG32" i="73"/>
  <c r="AY32" i="73"/>
  <c r="BF32" i="73"/>
  <c r="AX32" i="73"/>
  <c r="BE32" i="73"/>
  <c r="AW32" i="73"/>
  <c r="BD32" i="73"/>
  <c r="AV32" i="73"/>
  <c r="BX32" i="73"/>
  <c r="BK32" i="73"/>
  <c r="BC32" i="73"/>
  <c r="BB32" i="73"/>
  <c r="AP32" i="73"/>
  <c r="AH32" i="73"/>
  <c r="AO32" i="73"/>
  <c r="AG32" i="73"/>
  <c r="AN32" i="73"/>
  <c r="AF32" i="73"/>
  <c r="AM32" i="73"/>
  <c r="AE32" i="73"/>
  <c r="AK32" i="73"/>
  <c r="AC32" i="73"/>
  <c r="BJ32" i="73"/>
  <c r="AI32" i="73"/>
  <c r="AA32" i="73"/>
  <c r="AL32" i="73"/>
  <c r="R32" i="73"/>
  <c r="AJ32" i="73"/>
  <c r="Y32" i="73"/>
  <c r="Q32" i="73"/>
  <c r="AD32" i="73"/>
  <c r="AB32" i="73"/>
  <c r="W32" i="73"/>
  <c r="O32" i="73"/>
  <c r="V32" i="73"/>
  <c r="N32" i="73"/>
  <c r="U32" i="73"/>
  <c r="M32" i="73"/>
  <c r="S32" i="73"/>
  <c r="K32" i="73"/>
  <c r="J32" i="73"/>
  <c r="T32" i="73"/>
  <c r="X32" i="73"/>
  <c r="P32" i="73"/>
  <c r="L32" i="73"/>
  <c r="B33" i="73"/>
  <c r="H32" i="73"/>
  <c r="IF32" i="73"/>
  <c r="IL32" i="73"/>
  <c r="IR32" i="73"/>
  <c r="ID32" i="73"/>
  <c r="IJ32" i="73"/>
  <c r="IP32" i="73"/>
  <c r="IM32" i="73"/>
  <c r="IE32" i="73"/>
  <c r="IO32" i="73"/>
  <c r="IG32" i="73"/>
  <c r="IQ32" i="73"/>
  <c r="IN32" i="73"/>
  <c r="IH32" i="73"/>
  <c r="II32" i="73"/>
  <c r="IK32" i="73"/>
  <c r="IS32" i="73"/>
  <c r="C29" i="65"/>
  <c r="A32" i="73"/>
  <c r="E33" i="73"/>
  <c r="F33" i="73"/>
  <c r="D33" i="73"/>
  <c r="FD31" i="73"/>
  <c r="AT31" i="73"/>
  <c r="IT31" i="73"/>
  <c r="FB31" i="73"/>
  <c r="FC31" i="73"/>
  <c r="CE31" i="73"/>
  <c r="CD31" i="73"/>
  <c r="IB31" i="73"/>
  <c r="CF31" i="73"/>
  <c r="GO31" i="73"/>
  <c r="HZ31" i="73"/>
  <c r="IA31" i="73"/>
  <c r="DQ31" i="73"/>
  <c r="DP31" i="73"/>
  <c r="DR31" i="73"/>
  <c r="AS31" i="73"/>
  <c r="AR31" i="73"/>
  <c r="GN31" i="73"/>
  <c r="GP31" i="73"/>
  <c r="C33" i="73"/>
  <c r="FY32" i="73"/>
  <c r="FZ32" i="73"/>
  <c r="FO32" i="73"/>
  <c r="GF32" i="73"/>
  <c r="HU32" i="73"/>
  <c r="HJ32" i="73"/>
  <c r="FJ32" i="73"/>
  <c r="FG32" i="73"/>
  <c r="HP32" i="73"/>
  <c r="FX32" i="73"/>
  <c r="GV32" i="73"/>
  <c r="FI32" i="73"/>
  <c r="FR32" i="73"/>
  <c r="HQ32" i="73"/>
  <c r="HX32" i="73"/>
  <c r="GA32" i="73"/>
  <c r="HE32" i="73"/>
  <c r="GS32" i="73"/>
  <c r="GD32" i="73"/>
  <c r="GX32" i="73"/>
  <c r="FP32" i="73"/>
  <c r="HM32" i="73"/>
  <c r="FF32" i="73"/>
  <c r="HA32" i="73"/>
  <c r="FN32" i="73"/>
  <c r="FS32" i="73"/>
  <c r="FH32" i="73"/>
  <c r="FM32" i="73"/>
  <c r="FL32" i="73"/>
  <c r="GJ32" i="73"/>
  <c r="HR32" i="73"/>
  <c r="GK32" i="73"/>
  <c r="HF32" i="73"/>
  <c r="GL32" i="73"/>
  <c r="HG32" i="73"/>
  <c r="GW32" i="73"/>
  <c r="GR32" i="73"/>
  <c r="GY32" i="73"/>
  <c r="GT32" i="73"/>
  <c r="HB32" i="73"/>
  <c r="HS32" i="73"/>
  <c r="FK32" i="73"/>
  <c r="HV32" i="73"/>
  <c r="HO32" i="73"/>
  <c r="GE32" i="73"/>
  <c r="FW32" i="73"/>
  <c r="HL32" i="73"/>
  <c r="GC32" i="73"/>
  <c r="FT32" i="73"/>
  <c r="HD32" i="73"/>
  <c r="HI32" i="73"/>
  <c r="GZ32" i="73"/>
  <c r="GI32" i="73"/>
  <c r="HT32" i="73"/>
  <c r="HN32" i="73"/>
  <c r="FU32" i="73"/>
  <c r="HK32" i="73"/>
  <c r="GU32" i="73"/>
  <c r="GH32" i="73"/>
  <c r="GB32" i="73"/>
  <c r="HC32" i="73"/>
  <c r="GG32" i="73"/>
  <c r="FQ32" i="73"/>
  <c r="HW32" i="73"/>
  <c r="EX33" i="73" l="1"/>
  <c r="EP33" i="73"/>
  <c r="EW33" i="73"/>
  <c r="EO33" i="73"/>
  <c r="ET33" i="73"/>
  <c r="EL33" i="73"/>
  <c r="EU33" i="73"/>
  <c r="ES33" i="73"/>
  <c r="ER33" i="73"/>
  <c r="EQ33" i="73"/>
  <c r="EN33" i="73"/>
  <c r="EZ33" i="73"/>
  <c r="EM33" i="73"/>
  <c r="EV33" i="73"/>
  <c r="EB33" i="73"/>
  <c r="DT33" i="73"/>
  <c r="EI33" i="73"/>
  <c r="EA33" i="73"/>
  <c r="EY33" i="73"/>
  <c r="EK33" i="73"/>
  <c r="EG33" i="73"/>
  <c r="DY33" i="73"/>
  <c r="EF33" i="73"/>
  <c r="DX33" i="73"/>
  <c r="ED33" i="73"/>
  <c r="EC33" i="73"/>
  <c r="DZ33" i="73"/>
  <c r="DW33" i="73"/>
  <c r="DV33" i="73"/>
  <c r="DU33" i="73"/>
  <c r="EE33" i="73"/>
  <c r="BV33" i="73"/>
  <c r="BN33" i="73"/>
  <c r="CB33" i="73"/>
  <c r="BT33" i="73"/>
  <c r="CA33" i="73"/>
  <c r="BS33" i="73"/>
  <c r="EH33" i="73"/>
  <c r="BY33" i="73"/>
  <c r="BQ33" i="73"/>
  <c r="BW33" i="73"/>
  <c r="BO33" i="73"/>
  <c r="BZ33" i="73"/>
  <c r="BX33" i="73"/>
  <c r="BU33" i="73"/>
  <c r="BR33" i="73"/>
  <c r="BP33" i="73"/>
  <c r="BM33" i="73"/>
  <c r="BI33" i="73"/>
  <c r="BA33" i="73"/>
  <c r="BH33" i="73"/>
  <c r="AZ33" i="73"/>
  <c r="BG33" i="73"/>
  <c r="AY33" i="73"/>
  <c r="BF33" i="73"/>
  <c r="AX33" i="73"/>
  <c r="BE33" i="73"/>
  <c r="AW33" i="73"/>
  <c r="BD33" i="73"/>
  <c r="AV33" i="73"/>
  <c r="BK33" i="73"/>
  <c r="BC33" i="73"/>
  <c r="AP33" i="73"/>
  <c r="AH33" i="73"/>
  <c r="AO33" i="73"/>
  <c r="AG33" i="73"/>
  <c r="AN33" i="73"/>
  <c r="AF33" i="73"/>
  <c r="AM33" i="73"/>
  <c r="AE33" i="73"/>
  <c r="BJ33" i="73"/>
  <c r="AK33" i="73"/>
  <c r="AC33" i="73"/>
  <c r="AI33" i="73"/>
  <c r="AA33" i="73"/>
  <c r="R33" i="73"/>
  <c r="Y33" i="73"/>
  <c r="Q33" i="73"/>
  <c r="BB33" i="73"/>
  <c r="W33" i="73"/>
  <c r="O33" i="73"/>
  <c r="AL33" i="73"/>
  <c r="V33" i="73"/>
  <c r="N33" i="73"/>
  <c r="AJ33" i="73"/>
  <c r="U33" i="73"/>
  <c r="M33" i="73"/>
  <c r="AD33" i="73"/>
  <c r="AB33" i="73"/>
  <c r="S33" i="73"/>
  <c r="K33" i="73"/>
  <c r="J33" i="73"/>
  <c r="P33" i="73"/>
  <c r="L33" i="73"/>
  <c r="X33" i="73"/>
  <c r="T33" i="73"/>
  <c r="B34" i="73"/>
  <c r="H33" i="73"/>
  <c r="IH33" i="73"/>
  <c r="IN33" i="73"/>
  <c r="IF33" i="73"/>
  <c r="IL33" i="73"/>
  <c r="IR33" i="73"/>
  <c r="IE33" i="73"/>
  <c r="IO33" i="73"/>
  <c r="IJ33" i="73"/>
  <c r="IK33" i="73"/>
  <c r="IP33" i="73"/>
  <c r="ID33" i="73"/>
  <c r="IS33" i="73"/>
  <c r="IG33" i="73"/>
  <c r="II33" i="73"/>
  <c r="IM33" i="73"/>
  <c r="IQ33" i="73"/>
  <c r="C30" i="65"/>
  <c r="A33" i="73"/>
  <c r="F34" i="73"/>
  <c r="D34" i="73"/>
  <c r="E34" i="73"/>
  <c r="GP32" i="73"/>
  <c r="AT32" i="73"/>
  <c r="DQ32" i="73"/>
  <c r="DP32" i="73"/>
  <c r="IB32" i="73"/>
  <c r="DR32" i="73"/>
  <c r="FC32" i="73"/>
  <c r="FB32" i="73"/>
  <c r="CF32" i="73"/>
  <c r="IA32" i="73"/>
  <c r="HZ32" i="73"/>
  <c r="AS32" i="73"/>
  <c r="AR32" i="73"/>
  <c r="GO32" i="73"/>
  <c r="GN32" i="73"/>
  <c r="IT32" i="73"/>
  <c r="FD32" i="73"/>
  <c r="CE32" i="73"/>
  <c r="CD32" i="73"/>
  <c r="C34" i="73"/>
  <c r="FX33" i="73"/>
  <c r="HB33" i="73"/>
  <c r="GE33" i="73"/>
  <c r="GY33" i="73"/>
  <c r="GT33" i="73"/>
  <c r="FJ33" i="73"/>
  <c r="HQ33" i="73"/>
  <c r="GK33" i="73"/>
  <c r="GX33" i="73"/>
  <c r="GD33" i="73"/>
  <c r="GB33" i="73"/>
  <c r="FR33" i="73"/>
  <c r="GH33" i="73"/>
  <c r="FK33" i="73"/>
  <c r="FZ33" i="73"/>
  <c r="HT33" i="73"/>
  <c r="GF33" i="73"/>
  <c r="HV33" i="73"/>
  <c r="FP33" i="73"/>
  <c r="HG33" i="73"/>
  <c r="HU33" i="73"/>
  <c r="HK33" i="73"/>
  <c r="HI33" i="73"/>
  <c r="GG33" i="73"/>
  <c r="GC33" i="73"/>
  <c r="FO33" i="73"/>
  <c r="HP33" i="73"/>
  <c r="FY33" i="73"/>
  <c r="FS33" i="73"/>
  <c r="GW33" i="73"/>
  <c r="HN33" i="73"/>
  <c r="HL33" i="73"/>
  <c r="GS33" i="73"/>
  <c r="HS33" i="73"/>
  <c r="HF33" i="73"/>
  <c r="FQ33" i="73"/>
  <c r="FT33" i="73"/>
  <c r="FH33" i="73"/>
  <c r="HO33" i="73"/>
  <c r="GL33" i="73"/>
  <c r="FN33" i="73"/>
  <c r="FW33" i="73"/>
  <c r="HD33" i="73"/>
  <c r="HR33" i="73"/>
  <c r="FM33" i="73"/>
  <c r="FF33" i="73"/>
  <c r="GJ33" i="73"/>
  <c r="GZ33" i="73"/>
  <c r="HM33" i="73"/>
  <c r="HX33" i="73"/>
  <c r="HE33" i="73"/>
  <c r="FG33" i="73"/>
  <c r="GI33" i="73"/>
  <c r="HC33" i="73"/>
  <c r="HA33" i="73"/>
  <c r="HW33" i="73"/>
  <c r="GU33" i="73"/>
  <c r="HJ33" i="73"/>
  <c r="GA33" i="73"/>
  <c r="GV33" i="73"/>
  <c r="FI33" i="73"/>
  <c r="FU33" i="73"/>
  <c r="GR33" i="73"/>
  <c r="FL33" i="73"/>
  <c r="EX34" i="73" l="1"/>
  <c r="EP34" i="73"/>
  <c r="EW34" i="73"/>
  <c r="EO34" i="73"/>
  <c r="ET34" i="73"/>
  <c r="EL34" i="73"/>
  <c r="ER34" i="73"/>
  <c r="EQ34" i="73"/>
  <c r="EN34" i="73"/>
  <c r="EZ34" i="73"/>
  <c r="EM34" i="73"/>
  <c r="EY34" i="73"/>
  <c r="EK34" i="73"/>
  <c r="EV34" i="73"/>
  <c r="ES34" i="73"/>
  <c r="EB34" i="73"/>
  <c r="DT34" i="73"/>
  <c r="EU34" i="73"/>
  <c r="EI34" i="73"/>
  <c r="EA34" i="73"/>
  <c r="EG34" i="73"/>
  <c r="DY34" i="73"/>
  <c r="EF34" i="73"/>
  <c r="DX34" i="73"/>
  <c r="ED34" i="73"/>
  <c r="EC34" i="73"/>
  <c r="DZ34" i="73"/>
  <c r="DW34" i="73"/>
  <c r="DV34" i="73"/>
  <c r="DU34" i="73"/>
  <c r="EE34" i="73"/>
  <c r="BV34" i="73"/>
  <c r="BN34" i="73"/>
  <c r="CB34" i="73"/>
  <c r="BT34" i="73"/>
  <c r="CA34" i="73"/>
  <c r="BS34" i="73"/>
  <c r="EH34" i="73"/>
  <c r="BY34" i="73"/>
  <c r="BQ34" i="73"/>
  <c r="BW34" i="73"/>
  <c r="BO34" i="73"/>
  <c r="BZ34" i="73"/>
  <c r="BX34" i="73"/>
  <c r="BU34" i="73"/>
  <c r="BR34" i="73"/>
  <c r="BP34" i="73"/>
  <c r="BI34" i="73"/>
  <c r="BA34" i="73"/>
  <c r="BH34" i="73"/>
  <c r="AZ34" i="73"/>
  <c r="BG34" i="73"/>
  <c r="AY34" i="73"/>
  <c r="BF34" i="73"/>
  <c r="AX34" i="73"/>
  <c r="BE34" i="73"/>
  <c r="AW34" i="73"/>
  <c r="BM34" i="73"/>
  <c r="BD34" i="73"/>
  <c r="AV34" i="73"/>
  <c r="BK34" i="73"/>
  <c r="BC34" i="73"/>
  <c r="AP34" i="73"/>
  <c r="AH34" i="73"/>
  <c r="AO34" i="73"/>
  <c r="AG34" i="73"/>
  <c r="AN34" i="73"/>
  <c r="AF34" i="73"/>
  <c r="BJ34" i="73"/>
  <c r="AM34" i="73"/>
  <c r="AE34" i="73"/>
  <c r="BB34" i="73"/>
  <c r="AL34" i="73"/>
  <c r="AD34" i="73"/>
  <c r="AK34" i="73"/>
  <c r="AC34" i="73"/>
  <c r="AI34" i="73"/>
  <c r="AA34" i="73"/>
  <c r="R34" i="73"/>
  <c r="Y34" i="73"/>
  <c r="Q34" i="73"/>
  <c r="AJ34" i="73"/>
  <c r="AB34" i="73"/>
  <c r="W34" i="73"/>
  <c r="O34" i="73"/>
  <c r="V34" i="73"/>
  <c r="N34" i="73"/>
  <c r="U34" i="73"/>
  <c r="M34" i="73"/>
  <c r="S34" i="73"/>
  <c r="K34" i="73"/>
  <c r="J34" i="73"/>
  <c r="X34" i="73"/>
  <c r="T34" i="73"/>
  <c r="P34" i="73"/>
  <c r="L34" i="73"/>
  <c r="B35" i="73"/>
  <c r="H34" i="73"/>
  <c r="ID34" i="73"/>
  <c r="IJ34" i="73"/>
  <c r="IP34" i="73"/>
  <c r="IH34" i="73"/>
  <c r="IN34" i="73"/>
  <c r="IG34" i="73"/>
  <c r="IQ34" i="73"/>
  <c r="IE34" i="73"/>
  <c r="IO34" i="73"/>
  <c r="IF34" i="73"/>
  <c r="IR34" i="73"/>
  <c r="IM34" i="73"/>
  <c r="II34" i="73"/>
  <c r="IK34" i="73"/>
  <c r="IL34" i="73"/>
  <c r="IS34" i="73"/>
  <c r="C31" i="65"/>
  <c r="A34" i="73"/>
  <c r="E35" i="73"/>
  <c r="D35" i="73"/>
  <c r="F35" i="73"/>
  <c r="FC33" i="73"/>
  <c r="FB33" i="73"/>
  <c r="IT33" i="73"/>
  <c r="AT33" i="73"/>
  <c r="IA33" i="73"/>
  <c r="HZ33" i="73"/>
  <c r="AS33" i="73"/>
  <c r="AR33" i="73"/>
  <c r="CD33" i="73"/>
  <c r="CE33" i="73"/>
  <c r="GN33" i="73"/>
  <c r="GO33" i="73"/>
  <c r="DR33" i="73"/>
  <c r="CF33" i="73"/>
  <c r="IB33" i="73"/>
  <c r="GP33" i="73"/>
  <c r="FD33" i="73"/>
  <c r="DQ33" i="73"/>
  <c r="DP33" i="73"/>
  <c r="C35" i="73"/>
  <c r="FI34" i="73"/>
  <c r="FQ34" i="73"/>
  <c r="GY34" i="73"/>
  <c r="GE34" i="73"/>
  <c r="HR34" i="73"/>
  <c r="FG34" i="73"/>
  <c r="HV34" i="73"/>
  <c r="HN34" i="73"/>
  <c r="HP34" i="73"/>
  <c r="FS34" i="73"/>
  <c r="HC34" i="73"/>
  <c r="HB34" i="73"/>
  <c r="HE34" i="73"/>
  <c r="FX34" i="73"/>
  <c r="GD34" i="73"/>
  <c r="GC34" i="73"/>
  <c r="HI34" i="73"/>
  <c r="GT34" i="73"/>
  <c r="FF34" i="73"/>
  <c r="FL34" i="73"/>
  <c r="HO34" i="73"/>
  <c r="GG34" i="73"/>
  <c r="FK34" i="73"/>
  <c r="GK34" i="73"/>
  <c r="GV34" i="73"/>
  <c r="GU34" i="73"/>
  <c r="HF34" i="73"/>
  <c r="GJ34" i="73"/>
  <c r="FO34" i="73"/>
  <c r="HD34" i="73"/>
  <c r="FY34" i="73"/>
  <c r="FN34" i="73"/>
  <c r="HU34" i="73"/>
  <c r="GS34" i="73"/>
  <c r="GL34" i="73"/>
  <c r="FW34" i="73"/>
  <c r="GW34" i="73"/>
  <c r="GZ34" i="73"/>
  <c r="FT34" i="73"/>
  <c r="FZ34" i="73"/>
  <c r="HT34" i="73"/>
  <c r="HA34" i="73"/>
  <c r="HX34" i="73"/>
  <c r="FM34" i="73"/>
  <c r="FU34" i="73"/>
  <c r="FH34" i="73"/>
  <c r="HJ34" i="73"/>
  <c r="HQ34" i="73"/>
  <c r="FR34" i="73"/>
  <c r="FP34" i="73"/>
  <c r="GA34" i="73"/>
  <c r="HK34" i="73"/>
  <c r="GB34" i="73"/>
  <c r="GX34" i="73"/>
  <c r="HG34" i="73"/>
  <c r="GF34" i="73"/>
  <c r="GI34" i="73"/>
  <c r="GH34" i="73"/>
  <c r="HL34" i="73"/>
  <c r="FJ34" i="73"/>
  <c r="HM34" i="73"/>
  <c r="HS34" i="73"/>
  <c r="HW34" i="73"/>
  <c r="GR34" i="73"/>
  <c r="EX35" i="73" l="1"/>
  <c r="EP35" i="73"/>
  <c r="EW35" i="73"/>
  <c r="EO35" i="73"/>
  <c r="ET35" i="73"/>
  <c r="EL35" i="73"/>
  <c r="EN35" i="73"/>
  <c r="EZ35" i="73"/>
  <c r="EM35" i="73"/>
  <c r="EY35" i="73"/>
  <c r="EK35" i="73"/>
  <c r="EV35" i="73"/>
  <c r="EU35" i="73"/>
  <c r="ES35" i="73"/>
  <c r="EQ35" i="73"/>
  <c r="EC35" i="73"/>
  <c r="ER35" i="73"/>
  <c r="EB35" i="73"/>
  <c r="DT35" i="73"/>
  <c r="EI35" i="73"/>
  <c r="EA35" i="73"/>
  <c r="EG35" i="73"/>
  <c r="DY35" i="73"/>
  <c r="EF35" i="73"/>
  <c r="DX35" i="73"/>
  <c r="EE35" i="73"/>
  <c r="ED35" i="73"/>
  <c r="DZ35" i="73"/>
  <c r="DW35" i="73"/>
  <c r="DV35" i="73"/>
  <c r="DU35" i="73"/>
  <c r="EH35" i="73"/>
  <c r="BV35" i="73"/>
  <c r="BN35" i="73"/>
  <c r="CB35" i="73"/>
  <c r="BT35" i="73"/>
  <c r="CA35" i="73"/>
  <c r="BS35" i="73"/>
  <c r="BY35" i="73"/>
  <c r="BQ35" i="73"/>
  <c r="BW35" i="73"/>
  <c r="BO35" i="73"/>
  <c r="BP35" i="73"/>
  <c r="BM35" i="73"/>
  <c r="BZ35" i="73"/>
  <c r="BX35" i="73"/>
  <c r="BU35" i="73"/>
  <c r="BI35" i="73"/>
  <c r="BA35" i="73"/>
  <c r="BH35" i="73"/>
  <c r="AZ35" i="73"/>
  <c r="BG35" i="73"/>
  <c r="AY35" i="73"/>
  <c r="BF35" i="73"/>
  <c r="AX35" i="73"/>
  <c r="BR35" i="73"/>
  <c r="BE35" i="73"/>
  <c r="AW35" i="73"/>
  <c r="BD35" i="73"/>
  <c r="AV35" i="73"/>
  <c r="BK35" i="73"/>
  <c r="BC35" i="73"/>
  <c r="AP35" i="73"/>
  <c r="AH35" i="73"/>
  <c r="BJ35" i="73"/>
  <c r="AO35" i="73"/>
  <c r="AG35" i="73"/>
  <c r="BB35" i="73"/>
  <c r="AN35" i="73"/>
  <c r="AF35" i="73"/>
  <c r="AM35" i="73"/>
  <c r="AE35" i="73"/>
  <c r="AL35" i="73"/>
  <c r="AD35" i="73"/>
  <c r="AK35" i="73"/>
  <c r="AC35" i="73"/>
  <c r="AI35" i="73"/>
  <c r="AA35" i="73"/>
  <c r="AJ35" i="73"/>
  <c r="R35" i="73"/>
  <c r="AB35" i="73"/>
  <c r="Y35" i="73"/>
  <c r="Q35" i="73"/>
  <c r="W35" i="73"/>
  <c r="O35" i="73"/>
  <c r="V35" i="73"/>
  <c r="N35" i="73"/>
  <c r="U35" i="73"/>
  <c r="M35" i="73"/>
  <c r="S35" i="73"/>
  <c r="K35" i="73"/>
  <c r="J35" i="73"/>
  <c r="L35" i="73"/>
  <c r="X35" i="73"/>
  <c r="T35" i="73"/>
  <c r="P35" i="73"/>
  <c r="B36" i="73"/>
  <c r="H35" i="73"/>
  <c r="C20" i="101"/>
  <c r="E20" i="101" s="1"/>
  <c r="C42" i="101"/>
  <c r="E42" i="101" s="1"/>
  <c r="C32" i="101"/>
  <c r="E32" i="101" s="1"/>
  <c r="C45" i="101"/>
  <c r="E45" i="101" s="1"/>
  <c r="C24" i="101"/>
  <c r="E24" i="101" s="1"/>
  <c r="C13" i="101"/>
  <c r="E13" i="101" s="1"/>
  <c r="C44" i="101"/>
  <c r="E44" i="101" s="1"/>
  <c r="C6" i="101"/>
  <c r="E6" i="101" s="1"/>
  <c r="C26" i="101"/>
  <c r="E26" i="101" s="1"/>
  <c r="C50" i="101"/>
  <c r="E50" i="101" s="1"/>
  <c r="C34" i="101"/>
  <c r="E34" i="101" s="1"/>
  <c r="C31" i="101"/>
  <c r="E31" i="101" s="1"/>
  <c r="C29" i="101"/>
  <c r="E29" i="101" s="1"/>
  <c r="C40" i="101"/>
  <c r="E40" i="101" s="1"/>
  <c r="C35" i="101"/>
  <c r="E35" i="101" s="1"/>
  <c r="C48" i="101"/>
  <c r="E48" i="101" s="1"/>
  <c r="C5" i="101"/>
  <c r="E5" i="101" s="1"/>
  <c r="C14" i="101"/>
  <c r="E14" i="101" s="1"/>
  <c r="C15" i="101"/>
  <c r="E15" i="101" s="1"/>
  <c r="C43" i="101"/>
  <c r="E43" i="101" s="1"/>
  <c r="C11" i="101"/>
  <c r="E11" i="101" s="1"/>
  <c r="C12" i="101"/>
  <c r="E12" i="101" s="1"/>
  <c r="C18" i="101"/>
  <c r="E18" i="101" s="1"/>
  <c r="C49" i="101"/>
  <c r="E49" i="101" s="1"/>
  <c r="C52" i="101"/>
  <c r="E52" i="101" s="1"/>
  <c r="C21" i="101"/>
  <c r="E21" i="101" s="1"/>
  <c r="C51" i="101"/>
  <c r="E51" i="101" s="1"/>
  <c r="C53" i="101"/>
  <c r="E53" i="101" s="1"/>
  <c r="C41" i="101"/>
  <c r="E41" i="101" s="1"/>
  <c r="C30" i="101"/>
  <c r="E30" i="101" s="1"/>
  <c r="C38" i="101"/>
  <c r="E38" i="101" s="1"/>
  <c r="C27" i="101"/>
  <c r="E27" i="101" s="1"/>
  <c r="C33" i="101"/>
  <c r="E33" i="101" s="1"/>
  <c r="C16" i="101"/>
  <c r="E16" i="101" s="1"/>
  <c r="C28" i="101"/>
  <c r="E28" i="101" s="1"/>
  <c r="C39" i="101"/>
  <c r="E39" i="101" s="1"/>
  <c r="C10" i="101"/>
  <c r="E10" i="101" s="1"/>
  <c r="C25" i="101"/>
  <c r="E25" i="101" s="1"/>
  <c r="C8" i="101"/>
  <c r="E8" i="101" s="1"/>
  <c r="C47" i="101"/>
  <c r="E47" i="101" s="1"/>
  <c r="C17" i="101"/>
  <c r="E17" i="101" s="1"/>
  <c r="C19" i="101"/>
  <c r="E19" i="101" s="1"/>
  <c r="C7" i="101"/>
  <c r="E7" i="101" s="1"/>
  <c r="C22" i="101"/>
  <c r="E22" i="101" s="1"/>
  <c r="C46" i="101"/>
  <c r="E46" i="101" s="1"/>
  <c r="C23" i="101"/>
  <c r="E23" i="101" s="1"/>
  <c r="C37" i="101"/>
  <c r="E37" i="101" s="1"/>
  <c r="C9" i="101"/>
  <c r="E9" i="101" s="1"/>
  <c r="C36" i="101"/>
  <c r="E36" i="101" s="1"/>
  <c r="O25" i="65"/>
  <c r="IF35" i="73"/>
  <c r="IL35" i="73"/>
  <c r="IR35" i="73"/>
  <c r="ID35" i="73"/>
  <c r="IJ35" i="73"/>
  <c r="IP35" i="73"/>
  <c r="II35" i="73"/>
  <c r="IS35" i="73"/>
  <c r="IK35" i="73"/>
  <c r="IM35" i="73"/>
  <c r="IO35" i="73"/>
  <c r="IE35" i="73"/>
  <c r="IG35" i="73"/>
  <c r="IH35" i="73"/>
  <c r="IN35" i="73"/>
  <c r="IQ35" i="73"/>
  <c r="C32" i="65"/>
  <c r="A35" i="73"/>
  <c r="D36" i="73"/>
  <c r="E36" i="73"/>
  <c r="F36" i="73"/>
  <c r="CF34" i="73"/>
  <c r="IA34" i="73"/>
  <c r="HZ34" i="73"/>
  <c r="IT34" i="73"/>
  <c r="GN34" i="73"/>
  <c r="GO34" i="73"/>
  <c r="CD34" i="73"/>
  <c r="CE34" i="73"/>
  <c r="AS34" i="73"/>
  <c r="AR34" i="73"/>
  <c r="FC34" i="73"/>
  <c r="FB34" i="73"/>
  <c r="AT34" i="73"/>
  <c r="DR34" i="73"/>
  <c r="IB34" i="73"/>
  <c r="FD34" i="73"/>
  <c r="GP34" i="73"/>
  <c r="DQ34" i="73"/>
  <c r="DP34" i="73"/>
  <c r="C36" i="73"/>
  <c r="FF35" i="73"/>
  <c r="HF35" i="73"/>
  <c r="HL35" i="73"/>
  <c r="FP35" i="73"/>
  <c r="HK35" i="73"/>
  <c r="FN35" i="73"/>
  <c r="HJ35" i="73"/>
  <c r="GT35" i="73"/>
  <c r="HI35" i="73"/>
  <c r="HQ35" i="73"/>
  <c r="FT35" i="73"/>
  <c r="FR35" i="73"/>
  <c r="GU35" i="73"/>
  <c r="GB35" i="73"/>
  <c r="HR35" i="73"/>
  <c r="GV35" i="73"/>
  <c r="FI35" i="73"/>
  <c r="FW35" i="73"/>
  <c r="GF35" i="73"/>
  <c r="HT35" i="73"/>
  <c r="FQ35" i="73"/>
  <c r="FZ35" i="73"/>
  <c r="HN35" i="73"/>
  <c r="HG35" i="73"/>
  <c r="GD35" i="73"/>
  <c r="GA35" i="73"/>
  <c r="GY35" i="73"/>
  <c r="HV35" i="73"/>
  <c r="FK35" i="73"/>
  <c r="HM35" i="73"/>
  <c r="HP35" i="73"/>
  <c r="HD35" i="73"/>
  <c r="GL35" i="73"/>
  <c r="GS35" i="73"/>
  <c r="FG35" i="73"/>
  <c r="GG35" i="73"/>
  <c r="FS35" i="73"/>
  <c r="FO35" i="73"/>
  <c r="GW35" i="73"/>
  <c r="GH35" i="73"/>
  <c r="HB35" i="73"/>
  <c r="HW35" i="73"/>
  <c r="FM35" i="73"/>
  <c r="HU35" i="73"/>
  <c r="HX35" i="73"/>
  <c r="HA35" i="73"/>
  <c r="FJ35" i="73"/>
  <c r="GZ35" i="73"/>
  <c r="HC35" i="73"/>
  <c r="HS35" i="73"/>
  <c r="FU35" i="73"/>
  <c r="GX35" i="73"/>
  <c r="FY35" i="73"/>
  <c r="GC35" i="73"/>
  <c r="FH35" i="73"/>
  <c r="GI35" i="73"/>
  <c r="GK35" i="73"/>
  <c r="GR35" i="73"/>
  <c r="FX35" i="73"/>
  <c r="FL35" i="73"/>
  <c r="GE35" i="73"/>
  <c r="HE35" i="73"/>
  <c r="HO35" i="73"/>
  <c r="GJ35" i="73"/>
  <c r="EX36" i="73" l="1"/>
  <c r="EP36" i="73"/>
  <c r="EW36" i="73"/>
  <c r="EO36" i="73"/>
  <c r="ET36" i="73"/>
  <c r="EL36" i="73"/>
  <c r="EY36" i="73"/>
  <c r="EK36" i="73"/>
  <c r="EV36" i="73"/>
  <c r="EU36" i="73"/>
  <c r="ES36" i="73"/>
  <c r="ER36" i="73"/>
  <c r="EQ36" i="73"/>
  <c r="EZ36" i="73"/>
  <c r="EM36" i="73"/>
  <c r="EN36" i="73"/>
  <c r="EC36" i="73"/>
  <c r="DU36" i="73"/>
  <c r="EB36" i="73"/>
  <c r="DT36" i="73"/>
  <c r="EI36" i="73"/>
  <c r="EA36" i="73"/>
  <c r="EG36" i="73"/>
  <c r="DY36" i="73"/>
  <c r="EF36" i="73"/>
  <c r="DX36" i="73"/>
  <c r="EH36" i="73"/>
  <c r="EE36" i="73"/>
  <c r="ED36" i="73"/>
  <c r="DZ36" i="73"/>
  <c r="DW36" i="73"/>
  <c r="BV36" i="73"/>
  <c r="BN36" i="73"/>
  <c r="CB36" i="73"/>
  <c r="BT36" i="73"/>
  <c r="DV36" i="73"/>
  <c r="CA36" i="73"/>
  <c r="BS36" i="73"/>
  <c r="BY36" i="73"/>
  <c r="BQ36" i="73"/>
  <c r="BW36" i="73"/>
  <c r="BO36" i="73"/>
  <c r="BU36" i="73"/>
  <c r="BR36" i="73"/>
  <c r="BP36" i="73"/>
  <c r="BM36" i="73"/>
  <c r="BZ36" i="73"/>
  <c r="BI36" i="73"/>
  <c r="BA36" i="73"/>
  <c r="BH36" i="73"/>
  <c r="AZ36" i="73"/>
  <c r="BG36" i="73"/>
  <c r="AY36" i="73"/>
  <c r="BX36" i="73"/>
  <c r="BF36" i="73"/>
  <c r="AX36" i="73"/>
  <c r="BE36" i="73"/>
  <c r="AW36" i="73"/>
  <c r="BD36" i="73"/>
  <c r="AV36" i="73"/>
  <c r="BK36" i="73"/>
  <c r="BC36" i="73"/>
  <c r="BB36" i="73"/>
  <c r="AP36" i="73"/>
  <c r="AH36" i="73"/>
  <c r="AO36" i="73"/>
  <c r="AG36" i="73"/>
  <c r="AN36" i="73"/>
  <c r="AF36" i="73"/>
  <c r="AM36" i="73"/>
  <c r="AE36" i="73"/>
  <c r="AL36" i="73"/>
  <c r="AD36" i="73"/>
  <c r="AK36" i="73"/>
  <c r="AC36" i="73"/>
  <c r="BJ36" i="73"/>
  <c r="AI36" i="73"/>
  <c r="AA36" i="73"/>
  <c r="R36" i="73"/>
  <c r="Y36" i="73"/>
  <c r="Q36" i="73"/>
  <c r="W36" i="73"/>
  <c r="O36" i="73"/>
  <c r="V36" i="73"/>
  <c r="N36" i="73"/>
  <c r="U36" i="73"/>
  <c r="M36" i="73"/>
  <c r="AJ36" i="73"/>
  <c r="AB36" i="73"/>
  <c r="S36" i="73"/>
  <c r="K36" i="73"/>
  <c r="J36" i="73"/>
  <c r="X36" i="73"/>
  <c r="T36" i="73"/>
  <c r="P36" i="73"/>
  <c r="L36" i="73"/>
  <c r="B37" i="73"/>
  <c r="H36" i="73"/>
  <c r="IH36" i="73"/>
  <c r="IN36" i="73"/>
  <c r="IF36" i="73"/>
  <c r="IL36" i="73"/>
  <c r="IR36" i="73"/>
  <c r="IK36" i="73"/>
  <c r="IE36" i="73"/>
  <c r="IP36" i="73"/>
  <c r="IG36" i="73"/>
  <c r="IQ36" i="73"/>
  <c r="IO36" i="73"/>
  <c r="ID36" i="73"/>
  <c r="II36" i="73"/>
  <c r="IJ36" i="73"/>
  <c r="IM36" i="73"/>
  <c r="IS36" i="73"/>
  <c r="C33" i="65"/>
  <c r="A36" i="73"/>
  <c r="F37" i="73"/>
  <c r="D37" i="73"/>
  <c r="E37" i="73"/>
  <c r="DQ35" i="73"/>
  <c r="DP35" i="73"/>
  <c r="FD35" i="73"/>
  <c r="AT35" i="73"/>
  <c r="FC35" i="73"/>
  <c r="FB35" i="73"/>
  <c r="DR35" i="73"/>
  <c r="IB35" i="73"/>
  <c r="IT35" i="73"/>
  <c r="GN35" i="73"/>
  <c r="GO35" i="73"/>
  <c r="GP35" i="73"/>
  <c r="CF35" i="73"/>
  <c r="AS35" i="73"/>
  <c r="AR35" i="73"/>
  <c r="CE35" i="73"/>
  <c r="CD35" i="73"/>
  <c r="IA35" i="73"/>
  <c r="HZ35" i="73"/>
  <c r="C37" i="73"/>
  <c r="GZ36" i="73"/>
  <c r="HS36" i="73"/>
  <c r="GK36" i="73"/>
  <c r="FJ36" i="73"/>
  <c r="GA36" i="73"/>
  <c r="HU36" i="73"/>
  <c r="GH36" i="73"/>
  <c r="FM36" i="73"/>
  <c r="FG36" i="73"/>
  <c r="GJ36" i="73"/>
  <c r="FT36" i="73"/>
  <c r="HX36" i="73"/>
  <c r="HQ36" i="73"/>
  <c r="FK36" i="73"/>
  <c r="GD36" i="73"/>
  <c r="FO36" i="73"/>
  <c r="HB36" i="73"/>
  <c r="HW36" i="73"/>
  <c r="HJ36" i="73"/>
  <c r="FZ36" i="73"/>
  <c r="FW36" i="73"/>
  <c r="HD36" i="73"/>
  <c r="GW36" i="73"/>
  <c r="GV36" i="73"/>
  <c r="HP36" i="73"/>
  <c r="HC36" i="73"/>
  <c r="HA36" i="73"/>
  <c r="GG36" i="73"/>
  <c r="FR36" i="73"/>
  <c r="GB36" i="73"/>
  <c r="GY36" i="73"/>
  <c r="HN36" i="73"/>
  <c r="HK36" i="73"/>
  <c r="HI36" i="73"/>
  <c r="HO36" i="73"/>
  <c r="GI36" i="73"/>
  <c r="GL36" i="73"/>
  <c r="FI36" i="73"/>
  <c r="FX36" i="73"/>
  <c r="FH36" i="73"/>
  <c r="FN36" i="73"/>
  <c r="GU36" i="73"/>
  <c r="HT36" i="73"/>
  <c r="HG36" i="73"/>
  <c r="HE36" i="73"/>
  <c r="HM36" i="73"/>
  <c r="FQ36" i="73"/>
  <c r="GC36" i="73"/>
  <c r="FU36" i="73"/>
  <c r="FL36" i="73"/>
  <c r="FY36" i="73"/>
  <c r="HL36" i="73"/>
  <c r="FS36" i="73"/>
  <c r="FF36" i="73"/>
  <c r="GR36" i="73"/>
  <c r="HF36" i="73"/>
  <c r="GS36" i="73"/>
  <c r="GF36" i="73"/>
  <c r="HV36" i="73"/>
  <c r="GT36" i="73"/>
  <c r="GX36" i="73"/>
  <c r="GE36" i="73"/>
  <c r="FP36" i="73"/>
  <c r="HR36" i="73"/>
  <c r="EX37" i="73" l="1"/>
  <c r="EP37" i="73"/>
  <c r="EW37" i="73"/>
  <c r="EO37" i="73"/>
  <c r="ET37" i="73"/>
  <c r="EL37" i="73"/>
  <c r="EU37" i="73"/>
  <c r="ES37" i="73"/>
  <c r="ER37" i="73"/>
  <c r="EQ37" i="73"/>
  <c r="EN37" i="73"/>
  <c r="EZ37" i="73"/>
  <c r="EM37" i="73"/>
  <c r="EV37" i="73"/>
  <c r="EK37" i="73"/>
  <c r="EC37" i="73"/>
  <c r="DU37" i="73"/>
  <c r="EB37" i="73"/>
  <c r="DT37" i="73"/>
  <c r="EI37" i="73"/>
  <c r="EA37" i="73"/>
  <c r="EG37" i="73"/>
  <c r="DY37" i="73"/>
  <c r="EF37" i="73"/>
  <c r="DX37" i="73"/>
  <c r="DV37" i="73"/>
  <c r="EH37" i="73"/>
  <c r="EE37" i="73"/>
  <c r="EY37" i="73"/>
  <c r="ED37" i="73"/>
  <c r="DW37" i="73"/>
  <c r="BV37" i="73"/>
  <c r="BN37" i="73"/>
  <c r="DZ37" i="73"/>
  <c r="CB37" i="73"/>
  <c r="BT37" i="73"/>
  <c r="CA37" i="73"/>
  <c r="BS37" i="73"/>
  <c r="BY37" i="73"/>
  <c r="BQ37" i="73"/>
  <c r="BW37" i="73"/>
  <c r="BO37" i="73"/>
  <c r="BZ37" i="73"/>
  <c r="BX37" i="73"/>
  <c r="BU37" i="73"/>
  <c r="BR37" i="73"/>
  <c r="BP37" i="73"/>
  <c r="BM37" i="73"/>
  <c r="BI37" i="73"/>
  <c r="BA37" i="73"/>
  <c r="BH37" i="73"/>
  <c r="AZ37" i="73"/>
  <c r="BG37" i="73"/>
  <c r="AY37" i="73"/>
  <c r="BF37" i="73"/>
  <c r="AX37" i="73"/>
  <c r="BE37" i="73"/>
  <c r="AW37" i="73"/>
  <c r="BD37" i="73"/>
  <c r="AV37" i="73"/>
  <c r="BK37" i="73"/>
  <c r="BC37" i="73"/>
  <c r="AP37" i="73"/>
  <c r="AH37" i="73"/>
  <c r="AO37" i="73"/>
  <c r="AG37" i="73"/>
  <c r="AN37" i="73"/>
  <c r="AF37" i="73"/>
  <c r="AM37" i="73"/>
  <c r="AE37" i="73"/>
  <c r="AL37" i="73"/>
  <c r="AD37" i="73"/>
  <c r="BJ37" i="73"/>
  <c r="AK37" i="73"/>
  <c r="AC37" i="73"/>
  <c r="AI37" i="73"/>
  <c r="AA37" i="73"/>
  <c r="R37" i="73"/>
  <c r="Y37" i="73"/>
  <c r="Q37" i="73"/>
  <c r="BB37" i="73"/>
  <c r="W37" i="73"/>
  <c r="O37" i="73"/>
  <c r="AJ37" i="73"/>
  <c r="V37" i="73"/>
  <c r="N37" i="73"/>
  <c r="AB37" i="73"/>
  <c r="U37" i="73"/>
  <c r="M37" i="73"/>
  <c r="S37" i="73"/>
  <c r="K37" i="73"/>
  <c r="J37" i="73"/>
  <c r="P37" i="73"/>
  <c r="L37" i="73"/>
  <c r="X37" i="73"/>
  <c r="T37" i="73"/>
  <c r="B38" i="73"/>
  <c r="H37" i="73"/>
  <c r="ID37" i="73"/>
  <c r="IJ37" i="73"/>
  <c r="IP37" i="73"/>
  <c r="IH37" i="73"/>
  <c r="IN37" i="73"/>
  <c r="IE37" i="73"/>
  <c r="IM37" i="73"/>
  <c r="IK37" i="73"/>
  <c r="IL37" i="73"/>
  <c r="IQ37" i="73"/>
  <c r="IF37" i="73"/>
  <c r="IS37" i="73"/>
  <c r="IG37" i="73"/>
  <c r="II37" i="73"/>
  <c r="IO37" i="73"/>
  <c r="IR37" i="73"/>
  <c r="C34" i="65"/>
  <c r="A37" i="73"/>
  <c r="E38" i="73"/>
  <c r="F38" i="73"/>
  <c r="D38" i="73"/>
  <c r="CE36" i="73"/>
  <c r="CD36" i="73"/>
  <c r="IB36" i="73"/>
  <c r="HZ36" i="73"/>
  <c r="IA36" i="73"/>
  <c r="AS36" i="73"/>
  <c r="AR36" i="73"/>
  <c r="DR36" i="73"/>
  <c r="FC36" i="73"/>
  <c r="FB36" i="73"/>
  <c r="FD36" i="73"/>
  <c r="GP36" i="73"/>
  <c r="DQ36" i="73"/>
  <c r="DP36" i="73"/>
  <c r="IT36" i="73"/>
  <c r="GN36" i="73"/>
  <c r="GO36" i="73"/>
  <c r="AT36" i="73"/>
  <c r="CF36" i="73"/>
  <c r="C38" i="73"/>
  <c r="A38" i="73" s="1"/>
  <c r="FQ37" i="73"/>
  <c r="HT37" i="73"/>
  <c r="FO37" i="73"/>
  <c r="FS37" i="73"/>
  <c r="GK37" i="73"/>
  <c r="HI37" i="73"/>
  <c r="GC37" i="73"/>
  <c r="FX37" i="73"/>
  <c r="FY37" i="73"/>
  <c r="GB37" i="73"/>
  <c r="FN37" i="73"/>
  <c r="HV37" i="73"/>
  <c r="HX37" i="73"/>
  <c r="GX37" i="73"/>
  <c r="FG37" i="73"/>
  <c r="HG37" i="73"/>
  <c r="FJ37" i="73"/>
  <c r="GL37" i="73"/>
  <c r="GY37" i="73"/>
  <c r="GD37" i="73"/>
  <c r="GH37" i="73"/>
  <c r="GU37" i="73"/>
  <c r="HL37" i="73"/>
  <c r="FM37" i="73"/>
  <c r="GZ37" i="73"/>
  <c r="HA37" i="73"/>
  <c r="FR37" i="73"/>
  <c r="HM37" i="73"/>
  <c r="GG37" i="73"/>
  <c r="GE37" i="73"/>
  <c r="HO37" i="73"/>
  <c r="GR37" i="73"/>
  <c r="HJ37" i="73"/>
  <c r="GA37" i="73"/>
  <c r="GF37" i="73"/>
  <c r="HK37" i="73"/>
  <c r="HB37" i="73"/>
  <c r="HW37" i="73"/>
  <c r="GI37" i="73"/>
  <c r="FH37" i="73"/>
  <c r="HP37" i="73"/>
  <c r="HQ37" i="73"/>
  <c r="HU37" i="73"/>
  <c r="HR37" i="73"/>
  <c r="HN37" i="73"/>
  <c r="GW37" i="73"/>
  <c r="GT37" i="73"/>
  <c r="HE37" i="73"/>
  <c r="FK37" i="73"/>
  <c r="HS37" i="73"/>
  <c r="GS37" i="73"/>
  <c r="FI37" i="73"/>
  <c r="HC37" i="73"/>
  <c r="FU37" i="73"/>
  <c r="GJ37" i="73"/>
  <c r="FF37" i="73"/>
  <c r="FP37" i="73"/>
  <c r="FT37" i="73"/>
  <c r="GV37" i="73"/>
  <c r="FL37" i="73"/>
  <c r="FW37" i="73"/>
  <c r="HD37" i="73"/>
  <c r="FZ37" i="73"/>
  <c r="HF37" i="73"/>
  <c r="EX38" i="73" l="1"/>
  <c r="EP38" i="73"/>
  <c r="EW38" i="73"/>
  <c r="EO38" i="73"/>
  <c r="ET38" i="73"/>
  <c r="EL38" i="73"/>
  <c r="ER38" i="73"/>
  <c r="EQ38" i="73"/>
  <c r="EN38" i="73"/>
  <c r="EZ38" i="73"/>
  <c r="EM38" i="73"/>
  <c r="EY38" i="73"/>
  <c r="EK38" i="73"/>
  <c r="EV38" i="73"/>
  <c r="ES38" i="73"/>
  <c r="EC38" i="73"/>
  <c r="DU38" i="73"/>
  <c r="EB38" i="73"/>
  <c r="DT38" i="73"/>
  <c r="EI38" i="73"/>
  <c r="EA38" i="73"/>
  <c r="EG38" i="73"/>
  <c r="DY38" i="73"/>
  <c r="EU38" i="73"/>
  <c r="EF38" i="73"/>
  <c r="DX38" i="73"/>
  <c r="DZ38" i="73"/>
  <c r="DW38" i="73"/>
  <c r="DV38" i="73"/>
  <c r="EH38" i="73"/>
  <c r="ED38" i="73"/>
  <c r="BV38" i="73"/>
  <c r="BN38" i="73"/>
  <c r="EE38" i="73"/>
  <c r="CB38" i="73"/>
  <c r="BT38" i="73"/>
  <c r="CA38" i="73"/>
  <c r="BS38" i="73"/>
  <c r="BY38" i="73"/>
  <c r="BQ38" i="73"/>
  <c r="BW38" i="73"/>
  <c r="BO38" i="73"/>
  <c r="BZ38" i="73"/>
  <c r="BX38" i="73"/>
  <c r="BU38" i="73"/>
  <c r="BR38" i="73"/>
  <c r="BP38" i="73"/>
  <c r="BI38" i="73"/>
  <c r="BA38" i="73"/>
  <c r="BH38" i="73"/>
  <c r="AZ38" i="73"/>
  <c r="BM38" i="73"/>
  <c r="BG38" i="73"/>
  <c r="AY38" i="73"/>
  <c r="BF38" i="73"/>
  <c r="AX38" i="73"/>
  <c r="BE38" i="73"/>
  <c r="AW38" i="73"/>
  <c r="BD38" i="73"/>
  <c r="AV38" i="73"/>
  <c r="BK38" i="73"/>
  <c r="BC38" i="73"/>
  <c r="AP38" i="73"/>
  <c r="AH38" i="73"/>
  <c r="AO38" i="73"/>
  <c r="AG38" i="73"/>
  <c r="AN38" i="73"/>
  <c r="AF38" i="73"/>
  <c r="BJ38" i="73"/>
  <c r="AM38" i="73"/>
  <c r="AE38" i="73"/>
  <c r="BB38" i="73"/>
  <c r="AL38" i="73"/>
  <c r="AD38" i="73"/>
  <c r="AK38" i="73"/>
  <c r="AC38" i="73"/>
  <c r="AI38" i="73"/>
  <c r="AA38" i="73"/>
  <c r="R38" i="73"/>
  <c r="Y38" i="73"/>
  <c r="Q38" i="73"/>
  <c r="AJ38" i="73"/>
  <c r="AB38" i="73"/>
  <c r="W38" i="73"/>
  <c r="O38" i="73"/>
  <c r="V38" i="73"/>
  <c r="N38" i="73"/>
  <c r="U38" i="73"/>
  <c r="M38" i="73"/>
  <c r="S38" i="73"/>
  <c r="K38" i="73"/>
  <c r="J38" i="73"/>
  <c r="X38" i="73"/>
  <c r="T38" i="73"/>
  <c r="P38" i="73"/>
  <c r="L38" i="73"/>
  <c r="B39" i="73"/>
  <c r="H38" i="73"/>
  <c r="IF38" i="73"/>
  <c r="IL38" i="73"/>
  <c r="ID38" i="73"/>
  <c r="IJ38" i="73"/>
  <c r="IG38" i="73"/>
  <c r="IO38" i="73"/>
  <c r="IE38" i="73"/>
  <c r="IP38" i="73"/>
  <c r="IH38" i="73"/>
  <c r="IQ38" i="73"/>
  <c r="IN38" i="73"/>
  <c r="IS38" i="73"/>
  <c r="II38" i="73"/>
  <c r="IK38" i="73"/>
  <c r="IM38" i="73"/>
  <c r="IR38" i="73"/>
  <c r="C35" i="65"/>
  <c r="E39" i="73"/>
  <c r="F39" i="73"/>
  <c r="D39" i="73"/>
  <c r="AR37" i="73"/>
  <c r="AT37" i="73"/>
  <c r="CD37" i="73"/>
  <c r="CE37" i="73"/>
  <c r="GP37" i="73"/>
  <c r="DP37" i="73"/>
  <c r="DQ37" i="73"/>
  <c r="FC37" i="73"/>
  <c r="FB37" i="73"/>
  <c r="AS37" i="73"/>
  <c r="IT37" i="73"/>
  <c r="FD37" i="73"/>
  <c r="CF37" i="73"/>
  <c r="HZ37" i="73"/>
  <c r="IA37" i="73"/>
  <c r="IB37" i="73"/>
  <c r="DR37" i="73"/>
  <c r="GN37" i="73"/>
  <c r="GO37" i="73"/>
  <c r="C39" i="73"/>
  <c r="GD38" i="73"/>
  <c r="HT38" i="73"/>
  <c r="HP38" i="73"/>
  <c r="FM38" i="73"/>
  <c r="HW38" i="73"/>
  <c r="GK38" i="73"/>
  <c r="FO38" i="73"/>
  <c r="HG38" i="73"/>
  <c r="HI38" i="73"/>
  <c r="GY38" i="73"/>
  <c r="HR38" i="73"/>
  <c r="FU38" i="73"/>
  <c r="FR38" i="73"/>
  <c r="GR38" i="73"/>
  <c r="GF38" i="73"/>
  <c r="HN38" i="73"/>
  <c r="HS38" i="73"/>
  <c r="FL38" i="73"/>
  <c r="HJ38" i="73"/>
  <c r="GI38" i="73"/>
  <c r="GB38" i="73"/>
  <c r="HC38" i="73"/>
  <c r="GH38" i="73"/>
  <c r="HD38" i="73"/>
  <c r="HB38" i="73"/>
  <c r="HE38" i="73"/>
  <c r="FS38" i="73"/>
  <c r="FG38" i="73"/>
  <c r="GG38" i="73"/>
  <c r="FW38" i="73"/>
  <c r="HX38" i="73"/>
  <c r="HF38" i="73"/>
  <c r="HO38" i="73"/>
  <c r="FI38" i="73"/>
  <c r="FF38" i="73"/>
  <c r="GJ38" i="73"/>
  <c r="FJ38" i="73"/>
  <c r="GL38" i="73"/>
  <c r="FY38" i="73"/>
  <c r="HU38" i="73"/>
  <c r="FX38" i="73"/>
  <c r="GZ38" i="73"/>
  <c r="FT38" i="73"/>
  <c r="GA38" i="73"/>
  <c r="FN38" i="73"/>
  <c r="FQ38" i="73"/>
  <c r="HQ38" i="73"/>
  <c r="FK38" i="73"/>
  <c r="FH38" i="73"/>
  <c r="GT38" i="73"/>
  <c r="GX38" i="73"/>
  <c r="GS38" i="73"/>
  <c r="GU38" i="73"/>
  <c r="HV38" i="73"/>
  <c r="HA38" i="73"/>
  <c r="HK38" i="73"/>
  <c r="FP38" i="73"/>
  <c r="FZ38" i="73"/>
  <c r="GE38" i="73"/>
  <c r="HL38" i="73"/>
  <c r="GC38" i="73"/>
  <c r="GW38" i="73"/>
  <c r="HM38" i="73"/>
  <c r="GV38" i="73"/>
  <c r="EX39" i="73" l="1"/>
  <c r="EP39" i="73"/>
  <c r="EW39" i="73"/>
  <c r="EO39" i="73"/>
  <c r="ET39" i="73"/>
  <c r="EL39" i="73"/>
  <c r="EN39" i="73"/>
  <c r="EZ39" i="73"/>
  <c r="EM39" i="73"/>
  <c r="EY39" i="73"/>
  <c r="EK39" i="73"/>
  <c r="EV39" i="73"/>
  <c r="EU39" i="73"/>
  <c r="ES39" i="73"/>
  <c r="EQ39" i="73"/>
  <c r="EC39" i="73"/>
  <c r="DU39" i="73"/>
  <c r="EB39" i="73"/>
  <c r="DT39" i="73"/>
  <c r="EI39" i="73"/>
  <c r="EA39" i="73"/>
  <c r="ER39" i="73"/>
  <c r="EG39" i="73"/>
  <c r="DY39" i="73"/>
  <c r="EF39" i="73"/>
  <c r="DX39" i="73"/>
  <c r="EE39" i="73"/>
  <c r="ED39" i="73"/>
  <c r="DZ39" i="73"/>
  <c r="DW39" i="73"/>
  <c r="DV39" i="73"/>
  <c r="EH39" i="73"/>
  <c r="BV39" i="73"/>
  <c r="BN39" i="73"/>
  <c r="CB39" i="73"/>
  <c r="BT39" i="73"/>
  <c r="CA39" i="73"/>
  <c r="BS39" i="73"/>
  <c r="BY39" i="73"/>
  <c r="BQ39" i="73"/>
  <c r="BW39" i="73"/>
  <c r="BO39" i="73"/>
  <c r="BP39" i="73"/>
  <c r="BM39" i="73"/>
  <c r="BZ39" i="73"/>
  <c r="BX39" i="73"/>
  <c r="BU39" i="73"/>
  <c r="BI39" i="73"/>
  <c r="BA39" i="73"/>
  <c r="BR39" i="73"/>
  <c r="BH39" i="73"/>
  <c r="AZ39" i="73"/>
  <c r="BG39" i="73"/>
  <c r="AY39" i="73"/>
  <c r="BF39" i="73"/>
  <c r="AX39" i="73"/>
  <c r="BE39" i="73"/>
  <c r="AW39" i="73"/>
  <c r="BD39" i="73"/>
  <c r="AV39" i="73"/>
  <c r="BK39" i="73"/>
  <c r="BC39" i="73"/>
  <c r="AP39" i="73"/>
  <c r="AH39" i="73"/>
  <c r="BJ39" i="73"/>
  <c r="AO39" i="73"/>
  <c r="AG39" i="73"/>
  <c r="BB39" i="73"/>
  <c r="AN39" i="73"/>
  <c r="AF39" i="73"/>
  <c r="AM39" i="73"/>
  <c r="AE39" i="73"/>
  <c r="AL39" i="73"/>
  <c r="AD39" i="73"/>
  <c r="AK39" i="73"/>
  <c r="AC39" i="73"/>
  <c r="AI39" i="73"/>
  <c r="AA39" i="73"/>
  <c r="AJ39" i="73"/>
  <c r="R39" i="73"/>
  <c r="AB39" i="73"/>
  <c r="Y39" i="73"/>
  <c r="Q39" i="73"/>
  <c r="W39" i="73"/>
  <c r="O39" i="73"/>
  <c r="V39" i="73"/>
  <c r="N39" i="73"/>
  <c r="U39" i="73"/>
  <c r="M39" i="73"/>
  <c r="S39" i="73"/>
  <c r="K39" i="73"/>
  <c r="J39" i="73"/>
  <c r="L39" i="73"/>
  <c r="X39" i="73"/>
  <c r="T39" i="73"/>
  <c r="P39" i="73"/>
  <c r="B40" i="73"/>
  <c r="F40" i="73" s="1"/>
  <c r="H39" i="73"/>
  <c r="A39" i="73"/>
  <c r="IE39" i="73"/>
  <c r="IK39" i="73"/>
  <c r="IQ39" i="73"/>
  <c r="IG39" i="73"/>
  <c r="IN39" i="73"/>
  <c r="IH39" i="73"/>
  <c r="IO39" i="73"/>
  <c r="IJ39" i="73"/>
  <c r="IM39" i="73"/>
  <c r="ID39" i="73"/>
  <c r="IP39" i="73"/>
  <c r="IF39" i="73"/>
  <c r="IR39" i="73"/>
  <c r="II39" i="73"/>
  <c r="IS39" i="73"/>
  <c r="IL39" i="73"/>
  <c r="C36" i="65"/>
  <c r="D40" i="73"/>
  <c r="E40" i="73"/>
  <c r="GP38" i="73"/>
  <c r="CF38" i="73"/>
  <c r="AR38" i="73"/>
  <c r="AS38" i="73"/>
  <c r="IB38" i="73"/>
  <c r="AT38" i="73"/>
  <c r="FB38" i="73"/>
  <c r="FC38" i="73"/>
  <c r="DR38" i="73"/>
  <c r="IT38" i="73"/>
  <c r="CD38" i="73"/>
  <c r="CE38" i="73"/>
  <c r="DQ38" i="73"/>
  <c r="DP38" i="73"/>
  <c r="GO38" i="73"/>
  <c r="GN38" i="73"/>
  <c r="FD38" i="73"/>
  <c r="IA38" i="73"/>
  <c r="HZ38" i="73"/>
  <c r="C40" i="73"/>
  <c r="HQ39" i="73"/>
  <c r="HC39" i="73"/>
  <c r="GZ39" i="73"/>
  <c r="HL39" i="73"/>
  <c r="HU39" i="73"/>
  <c r="FF39" i="73"/>
  <c r="GF39" i="73"/>
  <c r="FI39" i="73"/>
  <c r="FJ39" i="73"/>
  <c r="HJ39" i="73"/>
  <c r="HK39" i="73"/>
  <c r="FX39" i="73"/>
  <c r="GI39" i="73"/>
  <c r="HI39" i="73"/>
  <c r="HN39" i="73"/>
  <c r="GY39" i="73"/>
  <c r="FW39" i="73"/>
  <c r="GG39" i="73"/>
  <c r="FU39" i="73"/>
  <c r="FZ39" i="73"/>
  <c r="FS39" i="73"/>
  <c r="GD39" i="73"/>
  <c r="FQ39" i="73"/>
  <c r="GA39" i="73"/>
  <c r="FY39" i="73"/>
  <c r="GK39" i="73"/>
  <c r="GE39" i="73"/>
  <c r="HV39" i="73"/>
  <c r="FH39" i="73"/>
  <c r="FN39" i="73"/>
  <c r="GC39" i="73"/>
  <c r="FM39" i="73"/>
  <c r="HM39" i="73"/>
  <c r="GX39" i="73"/>
  <c r="HP39" i="73"/>
  <c r="FO39" i="73"/>
  <c r="GH39" i="73"/>
  <c r="GL39" i="73"/>
  <c r="FT39" i="73"/>
  <c r="HF39" i="73"/>
  <c r="HA39" i="73"/>
  <c r="HR39" i="73"/>
  <c r="GJ39" i="73"/>
  <c r="GB39" i="73"/>
  <c r="FR39" i="73"/>
  <c r="HB39" i="73"/>
  <c r="FP39" i="73"/>
  <c r="GW39" i="73"/>
  <c r="GU39" i="73"/>
  <c r="FL39" i="73"/>
  <c r="HO39" i="73"/>
  <c r="HX39" i="73"/>
  <c r="HS39" i="73"/>
  <c r="HW39" i="73"/>
  <c r="HT39" i="73"/>
  <c r="FK39" i="73"/>
  <c r="HE39" i="73"/>
  <c r="GV39" i="73"/>
  <c r="GS39" i="73"/>
  <c r="FG39" i="73"/>
  <c r="GT39" i="73"/>
  <c r="HG39" i="73"/>
  <c r="HD39" i="73"/>
  <c r="GR39" i="73"/>
  <c r="EX40" i="73" l="1"/>
  <c r="EP40" i="73"/>
  <c r="EW40" i="73"/>
  <c r="EO40" i="73"/>
  <c r="ET40" i="73"/>
  <c r="EL40" i="73"/>
  <c r="EY40" i="73"/>
  <c r="EK40" i="73"/>
  <c r="EV40" i="73"/>
  <c r="EU40" i="73"/>
  <c r="ES40" i="73"/>
  <c r="ER40" i="73"/>
  <c r="EQ40" i="73"/>
  <c r="EZ40" i="73"/>
  <c r="EM40" i="73"/>
  <c r="EC40" i="73"/>
  <c r="DU40" i="73"/>
  <c r="EB40" i="73"/>
  <c r="DT40" i="73"/>
  <c r="EI40" i="73"/>
  <c r="EA40" i="73"/>
  <c r="EN40" i="73"/>
  <c r="EG40" i="73"/>
  <c r="DY40" i="73"/>
  <c r="EF40" i="73"/>
  <c r="DX40" i="73"/>
  <c r="EH40" i="73"/>
  <c r="EE40" i="73"/>
  <c r="ED40" i="73"/>
  <c r="DZ40" i="73"/>
  <c r="DW40" i="73"/>
  <c r="DV40" i="73"/>
  <c r="BV40" i="73"/>
  <c r="BN40" i="73"/>
  <c r="CB40" i="73"/>
  <c r="BT40" i="73"/>
  <c r="CA40" i="73"/>
  <c r="BS40" i="73"/>
  <c r="BY40" i="73"/>
  <c r="BQ40" i="73"/>
  <c r="BW40" i="73"/>
  <c r="BO40" i="73"/>
  <c r="BU40" i="73"/>
  <c r="BR40" i="73"/>
  <c r="BP40" i="73"/>
  <c r="BM40" i="73"/>
  <c r="BZ40" i="73"/>
  <c r="BX40" i="73"/>
  <c r="BI40" i="73"/>
  <c r="BA40" i="73"/>
  <c r="BH40" i="73"/>
  <c r="AZ40" i="73"/>
  <c r="BG40" i="73"/>
  <c r="AY40" i="73"/>
  <c r="BF40" i="73"/>
  <c r="AX40" i="73"/>
  <c r="BE40" i="73"/>
  <c r="AW40" i="73"/>
  <c r="BD40" i="73"/>
  <c r="AV40" i="73"/>
  <c r="BK40" i="73"/>
  <c r="BC40" i="73"/>
  <c r="BB40" i="73"/>
  <c r="AP40" i="73"/>
  <c r="AH40" i="73"/>
  <c r="AO40" i="73"/>
  <c r="AG40" i="73"/>
  <c r="AN40" i="73"/>
  <c r="AF40" i="73"/>
  <c r="AM40" i="73"/>
  <c r="AE40" i="73"/>
  <c r="AL40" i="73"/>
  <c r="AD40" i="73"/>
  <c r="AK40" i="73"/>
  <c r="AC40" i="73"/>
  <c r="BJ40" i="73"/>
  <c r="AI40" i="73"/>
  <c r="AA40" i="73"/>
  <c r="R40" i="73"/>
  <c r="Y40" i="73"/>
  <c r="Q40" i="73"/>
  <c r="W40" i="73"/>
  <c r="O40" i="73"/>
  <c r="V40" i="73"/>
  <c r="N40" i="73"/>
  <c r="U40" i="73"/>
  <c r="M40" i="73"/>
  <c r="AJ40" i="73"/>
  <c r="AB40" i="73"/>
  <c r="S40" i="73"/>
  <c r="K40" i="73"/>
  <c r="J40" i="73"/>
  <c r="X40" i="73"/>
  <c r="T40" i="73"/>
  <c r="P40" i="73"/>
  <c r="L40" i="73"/>
  <c r="B41" i="73"/>
  <c r="H40" i="73"/>
  <c r="A40" i="73"/>
  <c r="IG40" i="73"/>
  <c r="IM40" i="73"/>
  <c r="IS40" i="73"/>
  <c r="IE40" i="73"/>
  <c r="IL40" i="73"/>
  <c r="IF40" i="73"/>
  <c r="IN40" i="73"/>
  <c r="ID40" i="73"/>
  <c r="IP40" i="73"/>
  <c r="II40" i="73"/>
  <c r="IR40" i="73"/>
  <c r="IJ40" i="73"/>
  <c r="IK40" i="73"/>
  <c r="IO40" i="73"/>
  <c r="IQ40" i="73"/>
  <c r="IH40" i="73"/>
  <c r="C37" i="65"/>
  <c r="E41" i="73"/>
  <c r="F41" i="73"/>
  <c r="D41" i="73"/>
  <c r="IA39" i="73"/>
  <c r="HZ39" i="73"/>
  <c r="AT39" i="73"/>
  <c r="FC39" i="73"/>
  <c r="FB39" i="73"/>
  <c r="GP39" i="73"/>
  <c r="GN39" i="73"/>
  <c r="AS39" i="73"/>
  <c r="AR39" i="73"/>
  <c r="CF39" i="73"/>
  <c r="DP39" i="73"/>
  <c r="DQ39" i="73"/>
  <c r="IT39" i="73"/>
  <c r="IB39" i="73"/>
  <c r="GO39" i="73"/>
  <c r="DR39" i="73"/>
  <c r="FD39" i="73"/>
  <c r="CD39" i="73"/>
  <c r="CE39" i="73"/>
  <c r="C41" i="73"/>
  <c r="E11" i="1"/>
  <c r="E7" i="1"/>
  <c r="D13" i="8"/>
  <c r="D18" i="1" s="1"/>
  <c r="D12" i="8"/>
  <c r="D17" i="1" s="1"/>
  <c r="D11" i="8"/>
  <c r="C10" i="8"/>
  <c r="HM40" i="73"/>
  <c r="HF40" i="73"/>
  <c r="HN40" i="73"/>
  <c r="GS40" i="73"/>
  <c r="FF40" i="73"/>
  <c r="GC40" i="73"/>
  <c r="GU40" i="73"/>
  <c r="FP40" i="73"/>
  <c r="GT40" i="73"/>
  <c r="HI40" i="73"/>
  <c r="FY40" i="73"/>
  <c r="HK40" i="73"/>
  <c r="HB40" i="73"/>
  <c r="HX40" i="73"/>
  <c r="FW40" i="73"/>
  <c r="GW40" i="73"/>
  <c r="HU40" i="73"/>
  <c r="GZ40" i="73"/>
  <c r="FG40" i="73"/>
  <c r="FN40" i="73"/>
  <c r="HS40" i="73"/>
  <c r="HE40" i="73"/>
  <c r="HL40" i="73"/>
  <c r="FU40" i="73"/>
  <c r="FT40" i="73"/>
  <c r="FX40" i="73"/>
  <c r="GI40" i="73"/>
  <c r="GH40" i="73"/>
  <c r="GJ40" i="73"/>
  <c r="HQ40" i="73"/>
  <c r="FH40" i="73"/>
  <c r="GR40" i="73"/>
  <c r="FK40" i="73"/>
  <c r="HA40" i="73"/>
  <c r="HJ40" i="73"/>
  <c r="FL40" i="73"/>
  <c r="FR40" i="73"/>
  <c r="GY40" i="73"/>
  <c r="GL40" i="73"/>
  <c r="GX40" i="73"/>
  <c r="FQ40" i="73"/>
  <c r="HW40" i="73"/>
  <c r="HD40" i="73"/>
  <c r="GK40" i="73"/>
  <c r="HG40" i="73"/>
  <c r="FM40" i="73"/>
  <c r="HR40" i="73"/>
  <c r="HP40" i="73"/>
  <c r="FS40" i="73"/>
  <c r="GG40" i="73"/>
  <c r="FZ40" i="73"/>
  <c r="GB40" i="73"/>
  <c r="FJ40" i="73"/>
  <c r="GF40" i="73"/>
  <c r="GV40" i="73"/>
  <c r="HV40" i="73"/>
  <c r="FI40" i="73"/>
  <c r="GA40" i="73"/>
  <c r="FO40" i="73"/>
  <c r="GD40" i="73"/>
  <c r="GE40" i="73"/>
  <c r="HC40" i="73"/>
  <c r="HO40" i="73"/>
  <c r="HT40" i="73"/>
  <c r="EX41" i="73" l="1"/>
  <c r="EP41" i="73"/>
  <c r="EW41" i="73"/>
  <c r="EO41" i="73"/>
  <c r="ET41" i="73"/>
  <c r="EL41" i="73"/>
  <c r="EU41" i="73"/>
  <c r="ES41" i="73"/>
  <c r="ER41" i="73"/>
  <c r="EQ41" i="73"/>
  <c r="EN41" i="73"/>
  <c r="EZ41" i="73"/>
  <c r="EM41" i="73"/>
  <c r="EV41" i="73"/>
  <c r="EC41" i="73"/>
  <c r="DU41" i="73"/>
  <c r="EY41" i="73"/>
  <c r="EB41" i="73"/>
  <c r="DT41" i="73"/>
  <c r="EK41" i="73"/>
  <c r="EI41" i="73"/>
  <c r="EA41" i="73"/>
  <c r="EG41" i="73"/>
  <c r="DY41" i="73"/>
  <c r="EF41" i="73"/>
  <c r="DX41" i="73"/>
  <c r="DV41" i="73"/>
  <c r="EH41" i="73"/>
  <c r="EE41" i="73"/>
  <c r="ED41" i="73"/>
  <c r="DW41" i="73"/>
  <c r="BV41" i="73"/>
  <c r="BN41" i="73"/>
  <c r="CB41" i="73"/>
  <c r="BT41" i="73"/>
  <c r="CA41" i="73"/>
  <c r="BS41" i="73"/>
  <c r="BY41" i="73"/>
  <c r="BQ41" i="73"/>
  <c r="DZ41" i="73"/>
  <c r="BW41" i="73"/>
  <c r="BO41" i="73"/>
  <c r="BZ41" i="73"/>
  <c r="BX41" i="73"/>
  <c r="BU41" i="73"/>
  <c r="BR41" i="73"/>
  <c r="BP41" i="73"/>
  <c r="BM41" i="73"/>
  <c r="BI41" i="73"/>
  <c r="BA41" i="73"/>
  <c r="BH41" i="73"/>
  <c r="AZ41" i="73"/>
  <c r="BG41" i="73"/>
  <c r="AY41" i="73"/>
  <c r="BF41" i="73"/>
  <c r="AX41" i="73"/>
  <c r="BE41" i="73"/>
  <c r="AW41" i="73"/>
  <c r="BD41" i="73"/>
  <c r="AV41" i="73"/>
  <c r="BK41" i="73"/>
  <c r="BC41" i="73"/>
  <c r="AP41" i="73"/>
  <c r="AH41" i="73"/>
  <c r="AO41" i="73"/>
  <c r="AG41" i="73"/>
  <c r="AN41" i="73"/>
  <c r="AF41" i="73"/>
  <c r="AM41" i="73"/>
  <c r="AE41" i="73"/>
  <c r="AL41" i="73"/>
  <c r="AD41" i="73"/>
  <c r="BJ41" i="73"/>
  <c r="AK41" i="73"/>
  <c r="AC41" i="73"/>
  <c r="AI41" i="73"/>
  <c r="AA41" i="73"/>
  <c r="R41" i="73"/>
  <c r="BB41" i="73"/>
  <c r="Y41" i="73"/>
  <c r="Q41" i="73"/>
  <c r="W41" i="73"/>
  <c r="O41" i="73"/>
  <c r="AJ41" i="73"/>
  <c r="V41" i="73"/>
  <c r="N41" i="73"/>
  <c r="AB41" i="73"/>
  <c r="U41" i="73"/>
  <c r="M41" i="73"/>
  <c r="S41" i="73"/>
  <c r="K41" i="73"/>
  <c r="J41" i="73"/>
  <c r="P41" i="73"/>
  <c r="L41" i="73"/>
  <c r="X41" i="73"/>
  <c r="T41" i="73"/>
  <c r="B42" i="73"/>
  <c r="H41" i="73"/>
  <c r="Y62" i="115"/>
  <c r="Y63" i="115"/>
  <c r="Y64" i="115"/>
  <c r="Y65" i="115"/>
  <c r="Y66" i="115"/>
  <c r="Y67" i="115"/>
  <c r="Y68" i="115"/>
  <c r="Y69" i="115"/>
  <c r="Y70" i="115"/>
  <c r="Y71" i="115"/>
  <c r="Y72" i="115"/>
  <c r="Y73" i="115"/>
  <c r="Y74" i="115"/>
  <c r="Y75" i="115"/>
  <c r="Y77" i="115"/>
  <c r="Y76" i="115"/>
  <c r="Y78" i="115"/>
  <c r="Y79" i="115"/>
  <c r="Y80" i="115"/>
  <c r="Y81" i="115"/>
  <c r="Y82" i="115"/>
  <c r="Y83" i="115"/>
  <c r="Y84" i="115"/>
  <c r="Y85" i="115"/>
  <c r="Y49" i="115"/>
  <c r="Y24" i="115"/>
  <c r="Y32" i="115"/>
  <c r="Y45" i="115"/>
  <c r="Y58" i="115"/>
  <c r="Y51" i="115"/>
  <c r="Y48" i="115"/>
  <c r="Y47" i="115"/>
  <c r="Y25" i="115"/>
  <c r="Y17" i="115"/>
  <c r="Y57" i="115"/>
  <c r="Y38" i="115"/>
  <c r="Y59" i="115"/>
  <c r="Y52" i="115"/>
  <c r="Y60" i="115"/>
  <c r="Y53" i="115"/>
  <c r="Y46" i="115"/>
  <c r="Y39" i="115"/>
  <c r="Y56" i="115"/>
  <c r="Y50" i="115"/>
  <c r="Y61" i="115"/>
  <c r="Y54" i="115"/>
  <c r="Y18" i="115"/>
  <c r="A41" i="73"/>
  <c r="II41" i="73"/>
  <c r="IO41" i="73"/>
  <c r="ID41" i="73"/>
  <c r="IK41" i="73"/>
  <c r="IR41" i="73"/>
  <c r="IE41" i="73"/>
  <c r="IL41" i="73"/>
  <c r="IS41" i="73"/>
  <c r="IJ41" i="73"/>
  <c r="IN41" i="73"/>
  <c r="IF41" i="73"/>
  <c r="IP41" i="73"/>
  <c r="IG41" i="73"/>
  <c r="IQ41" i="73"/>
  <c r="IH41" i="73"/>
  <c r="IM41" i="73"/>
  <c r="C38" i="65"/>
  <c r="E42" i="73"/>
  <c r="F42" i="73"/>
  <c r="D42" i="73"/>
  <c r="CE40" i="73"/>
  <c r="AT40" i="73"/>
  <c r="AS40" i="73"/>
  <c r="AR40" i="73"/>
  <c r="IT40" i="73"/>
  <c r="DQ40" i="73"/>
  <c r="IB40" i="73"/>
  <c r="IA40" i="73"/>
  <c r="HZ40" i="73"/>
  <c r="DP40" i="73"/>
  <c r="DR40" i="73"/>
  <c r="FB40" i="73"/>
  <c r="FC40" i="73"/>
  <c r="FD40" i="73"/>
  <c r="GN40" i="73"/>
  <c r="GO40" i="73"/>
  <c r="CF40" i="73"/>
  <c r="CD40" i="73"/>
  <c r="GP40" i="73"/>
  <c r="C42" i="73"/>
  <c r="D11" i="1"/>
  <c r="D16" i="1"/>
  <c r="D10" i="8"/>
  <c r="C8" i="104" s="1"/>
  <c r="D7" i="1"/>
  <c r="HC41" i="73"/>
  <c r="HL41" i="73"/>
  <c r="HB41" i="73"/>
  <c r="GA41" i="73"/>
  <c r="HS41" i="73"/>
  <c r="HX41" i="73"/>
  <c r="GF41" i="73"/>
  <c r="HF41" i="73"/>
  <c r="FS41" i="73"/>
  <c r="GR41" i="73"/>
  <c r="FZ41" i="73"/>
  <c r="HW41" i="73"/>
  <c r="HR41" i="73"/>
  <c r="HV41" i="73"/>
  <c r="HT41" i="73"/>
  <c r="GK41" i="73"/>
  <c r="HM41" i="73"/>
  <c r="GU41" i="73"/>
  <c r="FK41" i="73"/>
  <c r="GI41" i="73"/>
  <c r="FH41" i="73"/>
  <c r="GH41" i="73"/>
  <c r="FX41" i="73"/>
  <c r="HA41" i="73"/>
  <c r="HO41" i="73"/>
  <c r="GD41" i="73"/>
  <c r="FY41" i="73"/>
  <c r="FN41" i="73"/>
  <c r="FL41" i="73"/>
  <c r="FR41" i="73"/>
  <c r="HQ41" i="73"/>
  <c r="FI41" i="73"/>
  <c r="GS41" i="73"/>
  <c r="FT41" i="73"/>
  <c r="HG41" i="73"/>
  <c r="FW41" i="73"/>
  <c r="GY41" i="73"/>
  <c r="HI41" i="73"/>
  <c r="FQ41" i="73"/>
  <c r="FU41" i="73"/>
  <c r="GG41" i="73"/>
  <c r="FO41" i="73"/>
  <c r="GW41" i="73"/>
  <c r="HD41" i="73"/>
  <c r="FF41" i="73"/>
  <c r="FP41" i="73"/>
  <c r="GV41" i="73"/>
  <c r="HU41" i="73"/>
  <c r="GJ41" i="73"/>
  <c r="HK41" i="73"/>
  <c r="GT41" i="73"/>
  <c r="FJ41" i="73"/>
  <c r="HN41" i="73"/>
  <c r="GC41" i="73"/>
  <c r="GB41" i="73"/>
  <c r="FM41" i="73"/>
  <c r="HJ41" i="73"/>
  <c r="FG41" i="73"/>
  <c r="GZ41" i="73"/>
  <c r="GX41" i="73"/>
  <c r="GL41" i="73"/>
  <c r="HE41" i="73"/>
  <c r="GE41" i="73"/>
  <c r="HP41" i="73"/>
  <c r="EX42" i="73" l="1"/>
  <c r="EP42" i="73"/>
  <c r="EW42" i="73"/>
  <c r="EO42" i="73"/>
  <c r="ET42" i="73"/>
  <c r="EL42" i="73"/>
  <c r="ER42" i="73"/>
  <c r="EQ42" i="73"/>
  <c r="EN42" i="73"/>
  <c r="EZ42" i="73"/>
  <c r="EM42" i="73"/>
  <c r="EY42" i="73"/>
  <c r="EK42" i="73"/>
  <c r="EV42" i="73"/>
  <c r="ES42" i="73"/>
  <c r="ED42" i="73"/>
  <c r="EU42" i="73"/>
  <c r="EC42" i="73"/>
  <c r="DU42" i="73"/>
  <c r="EB42" i="73"/>
  <c r="DT42" i="73"/>
  <c r="EI42" i="73"/>
  <c r="EA42" i="73"/>
  <c r="EG42" i="73"/>
  <c r="DY42" i="73"/>
  <c r="EF42" i="73"/>
  <c r="DX42" i="73"/>
  <c r="DZ42" i="73"/>
  <c r="DW42" i="73"/>
  <c r="DV42" i="73"/>
  <c r="EE42" i="73"/>
  <c r="BV42" i="73"/>
  <c r="BN42" i="73"/>
  <c r="CB42" i="73"/>
  <c r="BT42" i="73"/>
  <c r="CA42" i="73"/>
  <c r="BS42" i="73"/>
  <c r="BY42" i="73"/>
  <c r="BQ42" i="73"/>
  <c r="BW42" i="73"/>
  <c r="BO42" i="73"/>
  <c r="BZ42" i="73"/>
  <c r="BX42" i="73"/>
  <c r="BU42" i="73"/>
  <c r="EH42" i="73"/>
  <c r="BR42" i="73"/>
  <c r="BP42" i="73"/>
  <c r="BI42" i="73"/>
  <c r="BA42" i="73"/>
  <c r="BH42" i="73"/>
  <c r="AZ42" i="73"/>
  <c r="BG42" i="73"/>
  <c r="AY42" i="73"/>
  <c r="BF42" i="73"/>
  <c r="AX42" i="73"/>
  <c r="BE42" i="73"/>
  <c r="AW42" i="73"/>
  <c r="BD42" i="73"/>
  <c r="AV42" i="73"/>
  <c r="BK42" i="73"/>
  <c r="BC42" i="73"/>
  <c r="AP42" i="73"/>
  <c r="AH42" i="73"/>
  <c r="AO42" i="73"/>
  <c r="AG42" i="73"/>
  <c r="AN42" i="73"/>
  <c r="AF42" i="73"/>
  <c r="BJ42" i="73"/>
  <c r="AM42" i="73"/>
  <c r="AE42" i="73"/>
  <c r="BB42" i="73"/>
  <c r="AL42" i="73"/>
  <c r="AD42" i="73"/>
  <c r="AK42" i="73"/>
  <c r="AC42" i="73"/>
  <c r="AI42" i="73"/>
  <c r="AA42" i="73"/>
  <c r="R42" i="73"/>
  <c r="Y42" i="73"/>
  <c r="Q42" i="73"/>
  <c r="AJ42" i="73"/>
  <c r="BM42" i="73"/>
  <c r="AB42" i="73"/>
  <c r="W42" i="73"/>
  <c r="O42" i="73"/>
  <c r="V42" i="73"/>
  <c r="N42" i="73"/>
  <c r="U42" i="73"/>
  <c r="M42" i="73"/>
  <c r="S42" i="73"/>
  <c r="K42" i="73"/>
  <c r="J42" i="73"/>
  <c r="X42" i="73"/>
  <c r="T42" i="73"/>
  <c r="P42" i="73"/>
  <c r="L42" i="73"/>
  <c r="B43" i="73"/>
  <c r="H42" i="73"/>
  <c r="A42" i="73"/>
  <c r="IE42" i="73"/>
  <c r="II42" i="73"/>
  <c r="IO42" i="73"/>
  <c r="IJ42" i="73"/>
  <c r="IP42" i="73"/>
  <c r="IF42" i="73"/>
  <c r="IN42" i="73"/>
  <c r="IH42" i="73"/>
  <c r="IR42" i="73"/>
  <c r="IK42" i="73"/>
  <c r="IS42" i="73"/>
  <c r="IL42" i="73"/>
  <c r="ID42" i="73"/>
  <c r="IM42" i="73"/>
  <c r="IG42" i="73"/>
  <c r="IQ42" i="73"/>
  <c r="C39" i="65"/>
  <c r="F43" i="73"/>
  <c r="E43" i="73"/>
  <c r="D43" i="73"/>
  <c r="IA41" i="73"/>
  <c r="FD41" i="73"/>
  <c r="CD41" i="73"/>
  <c r="CE41" i="73"/>
  <c r="GO41" i="73"/>
  <c r="GN41" i="73"/>
  <c r="IB41" i="73"/>
  <c r="HZ41" i="73"/>
  <c r="AR41" i="73"/>
  <c r="AS41" i="73"/>
  <c r="GP41" i="73"/>
  <c r="CF41" i="73"/>
  <c r="DP41" i="73"/>
  <c r="DQ41" i="73"/>
  <c r="AT41" i="73"/>
  <c r="IT41" i="73"/>
  <c r="DR41" i="73"/>
  <c r="FB41" i="73"/>
  <c r="FC41" i="73"/>
  <c r="C43" i="73"/>
  <c r="A43" i="73" s="1"/>
  <c r="D15" i="1"/>
  <c r="D10" i="1"/>
  <c r="FF42" i="73"/>
  <c r="HK42" i="73"/>
  <c r="FU42" i="73"/>
  <c r="FQ42" i="73"/>
  <c r="FJ42" i="73"/>
  <c r="GL42" i="73"/>
  <c r="HR42" i="73"/>
  <c r="FP42" i="73"/>
  <c r="GK42" i="73"/>
  <c r="FY42" i="73"/>
  <c r="FW42" i="73"/>
  <c r="GJ42" i="73"/>
  <c r="HL42" i="73"/>
  <c r="FT42" i="73"/>
  <c r="FX42" i="73"/>
  <c r="GY42" i="73"/>
  <c r="GF42" i="73"/>
  <c r="GR42" i="73"/>
  <c r="HO42" i="73"/>
  <c r="HS42" i="73"/>
  <c r="GX42" i="73"/>
  <c r="FZ42" i="73"/>
  <c r="HX42" i="73"/>
  <c r="FM42" i="73"/>
  <c r="GG42" i="73"/>
  <c r="HV42" i="73"/>
  <c r="GV42" i="73"/>
  <c r="GZ42" i="73"/>
  <c r="FN42" i="73"/>
  <c r="HW42" i="73"/>
  <c r="GA42" i="73"/>
  <c r="GS42" i="73"/>
  <c r="HC42" i="73"/>
  <c r="GI42" i="73"/>
  <c r="FO42" i="73"/>
  <c r="GU42" i="73"/>
  <c r="HD42" i="73"/>
  <c r="GE42" i="73"/>
  <c r="HI42" i="73"/>
  <c r="FK42" i="73"/>
  <c r="GC42" i="73"/>
  <c r="HF42" i="73"/>
  <c r="HJ42" i="73"/>
  <c r="GB42" i="73"/>
  <c r="GH42" i="73"/>
  <c r="HT42" i="73"/>
  <c r="HE42" i="73"/>
  <c r="HN42" i="73"/>
  <c r="FR42" i="73"/>
  <c r="HA42" i="73"/>
  <c r="GT42" i="73"/>
  <c r="FS42" i="73"/>
  <c r="HQ42" i="73"/>
  <c r="FI42" i="73"/>
  <c r="HG42" i="73"/>
  <c r="FH42" i="73"/>
  <c r="HU42" i="73"/>
  <c r="GD42" i="73"/>
  <c r="HP42" i="73"/>
  <c r="GW42" i="73"/>
  <c r="FL42" i="73"/>
  <c r="FG42" i="73"/>
  <c r="HM42" i="73"/>
  <c r="HB42" i="73"/>
  <c r="EX43" i="73" l="1"/>
  <c r="EP43" i="73"/>
  <c r="EW43" i="73"/>
  <c r="EO43" i="73"/>
  <c r="ET43" i="73"/>
  <c r="EL43" i="73"/>
  <c r="EN43" i="73"/>
  <c r="EZ43" i="73"/>
  <c r="EM43" i="73"/>
  <c r="EY43" i="73"/>
  <c r="EK43" i="73"/>
  <c r="EV43" i="73"/>
  <c r="EU43" i="73"/>
  <c r="ES43" i="73"/>
  <c r="EQ43" i="73"/>
  <c r="ER43" i="73"/>
  <c r="ED43" i="73"/>
  <c r="DV43" i="73"/>
  <c r="EC43" i="73"/>
  <c r="DU43" i="73"/>
  <c r="EB43" i="73"/>
  <c r="DT43" i="73"/>
  <c r="EI43" i="73"/>
  <c r="EA43" i="73"/>
  <c r="EG43" i="73"/>
  <c r="DY43" i="73"/>
  <c r="EF43" i="73"/>
  <c r="DX43" i="73"/>
  <c r="EH43" i="73"/>
  <c r="EE43" i="73"/>
  <c r="DZ43" i="73"/>
  <c r="DW43" i="73"/>
  <c r="BV43" i="73"/>
  <c r="BN43" i="73"/>
  <c r="CB43" i="73"/>
  <c r="BT43" i="73"/>
  <c r="CA43" i="73"/>
  <c r="BS43" i="73"/>
  <c r="BY43" i="73"/>
  <c r="BQ43" i="73"/>
  <c r="BW43" i="73"/>
  <c r="BO43" i="73"/>
  <c r="BP43" i="73"/>
  <c r="BM43" i="73"/>
  <c r="BZ43" i="73"/>
  <c r="BX43" i="73"/>
  <c r="BU43" i="73"/>
  <c r="BI43" i="73"/>
  <c r="BA43" i="73"/>
  <c r="BH43" i="73"/>
  <c r="AZ43" i="73"/>
  <c r="BG43" i="73"/>
  <c r="AY43" i="73"/>
  <c r="BF43" i="73"/>
  <c r="AX43" i="73"/>
  <c r="BE43" i="73"/>
  <c r="AW43" i="73"/>
  <c r="BD43" i="73"/>
  <c r="AV43" i="73"/>
  <c r="BR43" i="73"/>
  <c r="BK43" i="73"/>
  <c r="BC43" i="73"/>
  <c r="AP43" i="73"/>
  <c r="AH43" i="73"/>
  <c r="BJ43" i="73"/>
  <c r="AO43" i="73"/>
  <c r="AG43" i="73"/>
  <c r="BB43" i="73"/>
  <c r="AN43" i="73"/>
  <c r="AF43" i="73"/>
  <c r="AM43" i="73"/>
  <c r="AE43" i="73"/>
  <c r="AL43" i="73"/>
  <c r="AD43" i="73"/>
  <c r="AK43" i="73"/>
  <c r="AC43" i="73"/>
  <c r="AI43" i="73"/>
  <c r="AA43" i="73"/>
  <c r="AJ43" i="73"/>
  <c r="R43" i="73"/>
  <c r="AB43" i="73"/>
  <c r="Y43" i="73"/>
  <c r="Q43" i="73"/>
  <c r="W43" i="73"/>
  <c r="O43" i="73"/>
  <c r="V43" i="73"/>
  <c r="N43" i="73"/>
  <c r="U43" i="73"/>
  <c r="M43" i="73"/>
  <c r="S43" i="73"/>
  <c r="K43" i="73"/>
  <c r="J43" i="73"/>
  <c r="L43" i="73"/>
  <c r="X43" i="73"/>
  <c r="T43" i="73"/>
  <c r="P43" i="73"/>
  <c r="B44" i="73"/>
  <c r="H43" i="73"/>
  <c r="IE43" i="73"/>
  <c r="IK43" i="73"/>
  <c r="IQ43" i="73"/>
  <c r="IF43" i="73"/>
  <c r="IL43" i="73"/>
  <c r="IR43" i="73"/>
  <c r="IH43" i="73"/>
  <c r="IP43" i="73"/>
  <c r="IJ43" i="73"/>
  <c r="IM43" i="73"/>
  <c r="ID43" i="73"/>
  <c r="IN43" i="73"/>
  <c r="IG43" i="73"/>
  <c r="IO43" i="73"/>
  <c r="II43" i="73"/>
  <c r="IS43" i="73"/>
  <c r="C40" i="65"/>
  <c r="E44" i="73"/>
  <c r="F44" i="73"/>
  <c r="D44" i="73"/>
  <c r="CF42" i="73"/>
  <c r="AR42" i="73"/>
  <c r="AS42" i="73"/>
  <c r="AT42" i="73"/>
  <c r="IT42" i="73"/>
  <c r="GN42" i="73"/>
  <c r="GO42" i="73"/>
  <c r="DQ42" i="73"/>
  <c r="DP42" i="73"/>
  <c r="GP42" i="73"/>
  <c r="IB42" i="73"/>
  <c r="FD42" i="73"/>
  <c r="DR42" i="73"/>
  <c r="FC42" i="73"/>
  <c r="FB42" i="73"/>
  <c r="CD42" i="73"/>
  <c r="CE42" i="73"/>
  <c r="HZ42" i="73"/>
  <c r="IA42" i="73"/>
  <c r="C44" i="73"/>
  <c r="A44" i="73" s="1"/>
  <c r="GI43" i="73"/>
  <c r="HK43" i="73"/>
  <c r="GU43" i="73"/>
  <c r="FS43" i="73"/>
  <c r="FG43" i="73"/>
  <c r="HR43" i="73"/>
  <c r="HF43" i="73"/>
  <c r="GX43" i="73"/>
  <c r="HO43" i="73"/>
  <c r="HL43" i="73"/>
  <c r="FZ43" i="73"/>
  <c r="GH43" i="73"/>
  <c r="GL43" i="73"/>
  <c r="FQ43" i="73"/>
  <c r="FR43" i="73"/>
  <c r="GY43" i="73"/>
  <c r="HB43" i="73"/>
  <c r="HE43" i="73"/>
  <c r="FO43" i="73"/>
  <c r="FH43" i="73"/>
  <c r="GC43" i="73"/>
  <c r="HS43" i="73"/>
  <c r="HU43" i="73"/>
  <c r="FW43" i="73"/>
  <c r="GG43" i="73"/>
  <c r="GD43" i="73"/>
  <c r="FU43" i="73"/>
  <c r="FT43" i="73"/>
  <c r="GA43" i="73"/>
  <c r="HN43" i="73"/>
  <c r="GR43" i="73"/>
  <c r="FM43" i="73"/>
  <c r="GZ43" i="73"/>
  <c r="HT43" i="73"/>
  <c r="FP43" i="73"/>
  <c r="FX43" i="73"/>
  <c r="FK43" i="73"/>
  <c r="HA43" i="73"/>
  <c r="GJ43" i="73"/>
  <c r="FL43" i="73"/>
  <c r="HJ43" i="73"/>
  <c r="GV43" i="73"/>
  <c r="HV43" i="73"/>
  <c r="HQ43" i="73"/>
  <c r="HC43" i="73"/>
  <c r="FF43" i="73"/>
  <c r="HW43" i="73"/>
  <c r="GF43" i="73"/>
  <c r="HG43" i="73"/>
  <c r="HX43" i="73"/>
  <c r="HP43" i="73"/>
  <c r="GK43" i="73"/>
  <c r="GS43" i="73"/>
  <c r="FJ43" i="73"/>
  <c r="FY43" i="73"/>
  <c r="HD43" i="73"/>
  <c r="GB43" i="73"/>
  <c r="GW43" i="73"/>
  <c r="FN43" i="73"/>
  <c r="FI43" i="73"/>
  <c r="GE43" i="73"/>
  <c r="GT43" i="73"/>
  <c r="HM43" i="73"/>
  <c r="HI43" i="73"/>
  <c r="EX44" i="73" l="1"/>
  <c r="EP44" i="73"/>
  <c r="EW44" i="73"/>
  <c r="EO44" i="73"/>
  <c r="ET44" i="73"/>
  <c r="EL44" i="73"/>
  <c r="EY44" i="73"/>
  <c r="EK44" i="73"/>
  <c r="EV44" i="73"/>
  <c r="EU44" i="73"/>
  <c r="ES44" i="73"/>
  <c r="ER44" i="73"/>
  <c r="EQ44" i="73"/>
  <c r="EZ44" i="73"/>
  <c r="EM44" i="73"/>
  <c r="ED44" i="73"/>
  <c r="DV44" i="73"/>
  <c r="EC44" i="73"/>
  <c r="DU44" i="73"/>
  <c r="EB44" i="73"/>
  <c r="DT44" i="73"/>
  <c r="EI44" i="73"/>
  <c r="EA44" i="73"/>
  <c r="EG44" i="73"/>
  <c r="DY44" i="73"/>
  <c r="EF44" i="73"/>
  <c r="DX44" i="73"/>
  <c r="DZ44" i="73"/>
  <c r="DW44" i="73"/>
  <c r="EN44" i="73"/>
  <c r="EE44" i="73"/>
  <c r="BV44" i="73"/>
  <c r="BN44" i="73"/>
  <c r="CB44" i="73"/>
  <c r="BT44" i="73"/>
  <c r="CA44" i="73"/>
  <c r="BS44" i="73"/>
  <c r="EH44" i="73"/>
  <c r="BY44" i="73"/>
  <c r="BQ44" i="73"/>
  <c r="BW44" i="73"/>
  <c r="BO44" i="73"/>
  <c r="BU44" i="73"/>
  <c r="BR44" i="73"/>
  <c r="BP44" i="73"/>
  <c r="BM44" i="73"/>
  <c r="BZ44" i="73"/>
  <c r="BI44" i="73"/>
  <c r="BA44" i="73"/>
  <c r="BH44" i="73"/>
  <c r="AZ44" i="73"/>
  <c r="BG44" i="73"/>
  <c r="AY44" i="73"/>
  <c r="BF44" i="73"/>
  <c r="AX44" i="73"/>
  <c r="BE44" i="73"/>
  <c r="AW44" i="73"/>
  <c r="BX44" i="73"/>
  <c r="BD44" i="73"/>
  <c r="AV44" i="73"/>
  <c r="BK44" i="73"/>
  <c r="BC44" i="73"/>
  <c r="BB44" i="73"/>
  <c r="AP44" i="73"/>
  <c r="AH44" i="73"/>
  <c r="AO44" i="73"/>
  <c r="AG44" i="73"/>
  <c r="AN44" i="73"/>
  <c r="AF44" i="73"/>
  <c r="AM44" i="73"/>
  <c r="AE44" i="73"/>
  <c r="AL44" i="73"/>
  <c r="AD44" i="73"/>
  <c r="AK44" i="73"/>
  <c r="AC44" i="73"/>
  <c r="BJ44" i="73"/>
  <c r="AI44" i="73"/>
  <c r="AA44" i="73"/>
  <c r="R44" i="73"/>
  <c r="Y44" i="73"/>
  <c r="Q44" i="73"/>
  <c r="W44" i="73"/>
  <c r="O44" i="73"/>
  <c r="V44" i="73"/>
  <c r="N44" i="73"/>
  <c r="U44" i="73"/>
  <c r="M44" i="73"/>
  <c r="AJ44" i="73"/>
  <c r="AB44" i="73"/>
  <c r="S44" i="73"/>
  <c r="K44" i="73"/>
  <c r="J44" i="73"/>
  <c r="X44" i="73"/>
  <c r="T44" i="73"/>
  <c r="P44" i="73"/>
  <c r="L44" i="73"/>
  <c r="B45" i="73"/>
  <c r="H44" i="73"/>
  <c r="IG44" i="73"/>
  <c r="IM44" i="73"/>
  <c r="IS44" i="73"/>
  <c r="IH44" i="73"/>
  <c r="IN44" i="73"/>
  <c r="IJ44" i="73"/>
  <c r="IR44" i="73"/>
  <c r="ID44" i="73"/>
  <c r="IL44" i="73"/>
  <c r="IE44" i="73"/>
  <c r="IO44" i="73"/>
  <c r="IF44" i="73"/>
  <c r="IP44" i="73"/>
  <c r="II44" i="73"/>
  <c r="IQ44" i="73"/>
  <c r="IK44" i="73"/>
  <c r="C41" i="65"/>
  <c r="F45" i="73"/>
  <c r="E45" i="73"/>
  <c r="D45" i="73"/>
  <c r="FB43" i="73"/>
  <c r="FC43" i="73"/>
  <c r="CD43" i="73"/>
  <c r="CE43" i="73"/>
  <c r="IB43" i="73"/>
  <c r="DR43" i="73"/>
  <c r="IT43" i="73"/>
  <c r="GO43" i="73"/>
  <c r="GN43" i="73"/>
  <c r="AT43" i="73"/>
  <c r="FD43" i="73"/>
  <c r="GP43" i="73"/>
  <c r="IA43" i="73"/>
  <c r="HZ43" i="73"/>
  <c r="AS43" i="73"/>
  <c r="AR43" i="73"/>
  <c r="CF43" i="73"/>
  <c r="DP43" i="73"/>
  <c r="DQ43" i="73"/>
  <c r="C45" i="73"/>
  <c r="A45" i="73" s="1"/>
  <c r="GU44" i="73"/>
  <c r="HO44" i="73"/>
  <c r="GD44" i="73"/>
  <c r="FU44" i="73"/>
  <c r="HC44" i="73"/>
  <c r="FM44" i="73"/>
  <c r="GI44" i="73"/>
  <c r="HX44" i="73"/>
  <c r="FF44" i="73"/>
  <c r="FY44" i="73"/>
  <c r="HJ44" i="73"/>
  <c r="FT44" i="73"/>
  <c r="HS44" i="73"/>
  <c r="HV44" i="73"/>
  <c r="HB44" i="73"/>
  <c r="HW44" i="73"/>
  <c r="HI44" i="73"/>
  <c r="GW44" i="73"/>
  <c r="GH44" i="73"/>
  <c r="GG44" i="73"/>
  <c r="FS44" i="73"/>
  <c r="FO44" i="73"/>
  <c r="GA44" i="73"/>
  <c r="GT44" i="73"/>
  <c r="HR44" i="73"/>
  <c r="GX44" i="73"/>
  <c r="FG44" i="73"/>
  <c r="FX44" i="73"/>
  <c r="GF44" i="73"/>
  <c r="GZ44" i="73"/>
  <c r="HE44" i="73"/>
  <c r="HT44" i="73"/>
  <c r="FP44" i="73"/>
  <c r="HF44" i="73"/>
  <c r="HU44" i="73"/>
  <c r="FR44" i="73"/>
  <c r="GR44" i="73"/>
  <c r="FI44" i="73"/>
  <c r="GK44" i="73"/>
  <c r="HN44" i="73"/>
  <c r="GY44" i="73"/>
  <c r="FZ44" i="73"/>
  <c r="FJ44" i="73"/>
  <c r="HA44" i="73"/>
  <c r="GL44" i="73"/>
  <c r="GS44" i="73"/>
  <c r="GJ44" i="73"/>
  <c r="FL44" i="73"/>
  <c r="FK44" i="73"/>
  <c r="GC44" i="73"/>
  <c r="FH44" i="73"/>
  <c r="HL44" i="73"/>
  <c r="HP44" i="73"/>
  <c r="GE44" i="73"/>
  <c r="HG44" i="73"/>
  <c r="GB44" i="73"/>
  <c r="FQ44" i="73"/>
  <c r="HK44" i="73"/>
  <c r="GV44" i="73"/>
  <c r="FN44" i="73"/>
  <c r="HQ44" i="73"/>
  <c r="FW44" i="73"/>
  <c r="HM44" i="73"/>
  <c r="HD44" i="73"/>
  <c r="EZ45" i="73" l="1"/>
  <c r="EX45" i="73"/>
  <c r="EP45" i="73"/>
  <c r="EW45" i="73"/>
  <c r="EO45" i="73"/>
  <c r="ET45" i="73"/>
  <c r="EL45" i="73"/>
  <c r="EU45" i="73"/>
  <c r="ES45" i="73"/>
  <c r="ER45" i="73"/>
  <c r="EQ45" i="73"/>
  <c r="EN45" i="73"/>
  <c r="EM45" i="73"/>
  <c r="EV45" i="73"/>
  <c r="ED45" i="73"/>
  <c r="DV45" i="73"/>
  <c r="EC45" i="73"/>
  <c r="DU45" i="73"/>
  <c r="EB45" i="73"/>
  <c r="DT45" i="73"/>
  <c r="EI45" i="73"/>
  <c r="EA45" i="73"/>
  <c r="EY45" i="73"/>
  <c r="EG45" i="73"/>
  <c r="DY45" i="73"/>
  <c r="EK45" i="73"/>
  <c r="EF45" i="73"/>
  <c r="DX45" i="73"/>
  <c r="EH45" i="73"/>
  <c r="EE45" i="73"/>
  <c r="DZ45" i="73"/>
  <c r="DW45" i="73"/>
  <c r="BV45" i="73"/>
  <c r="BN45" i="73"/>
  <c r="CB45" i="73"/>
  <c r="BT45" i="73"/>
  <c r="CA45" i="73"/>
  <c r="BS45" i="73"/>
  <c r="BY45" i="73"/>
  <c r="BQ45" i="73"/>
  <c r="BW45" i="73"/>
  <c r="BO45" i="73"/>
  <c r="BZ45" i="73"/>
  <c r="BX45" i="73"/>
  <c r="BU45" i="73"/>
  <c r="BR45" i="73"/>
  <c r="BP45" i="73"/>
  <c r="BM45" i="73"/>
  <c r="BI45" i="73"/>
  <c r="BA45" i="73"/>
  <c r="BH45" i="73"/>
  <c r="AZ45" i="73"/>
  <c r="BG45" i="73"/>
  <c r="AY45" i="73"/>
  <c r="BF45" i="73"/>
  <c r="AX45" i="73"/>
  <c r="BE45" i="73"/>
  <c r="AW45" i="73"/>
  <c r="BD45" i="73"/>
  <c r="AV45" i="73"/>
  <c r="BK45" i="73"/>
  <c r="BC45" i="73"/>
  <c r="AP45" i="73"/>
  <c r="AH45" i="73"/>
  <c r="AO45" i="73"/>
  <c r="AG45" i="73"/>
  <c r="AN45" i="73"/>
  <c r="AF45" i="73"/>
  <c r="AM45" i="73"/>
  <c r="AE45" i="73"/>
  <c r="AL45" i="73"/>
  <c r="AD45" i="73"/>
  <c r="BJ45" i="73"/>
  <c r="AK45" i="73"/>
  <c r="AC45" i="73"/>
  <c r="AI45" i="73"/>
  <c r="AA45" i="73"/>
  <c r="BB45" i="73"/>
  <c r="R45" i="73"/>
  <c r="Y45" i="73"/>
  <c r="Q45" i="73"/>
  <c r="W45" i="73"/>
  <c r="O45" i="73"/>
  <c r="AJ45" i="73"/>
  <c r="V45" i="73"/>
  <c r="N45" i="73"/>
  <c r="AB45" i="73"/>
  <c r="U45" i="73"/>
  <c r="M45" i="73"/>
  <c r="S45" i="73"/>
  <c r="K45" i="73"/>
  <c r="J45" i="73"/>
  <c r="P45" i="73"/>
  <c r="L45" i="73"/>
  <c r="X45" i="73"/>
  <c r="T45" i="73"/>
  <c r="B46" i="73"/>
  <c r="H45" i="73"/>
  <c r="II45" i="73"/>
  <c r="IO45" i="73"/>
  <c r="ID45" i="73"/>
  <c r="IJ45" i="73"/>
  <c r="IP45" i="73"/>
  <c r="IL45" i="73"/>
  <c r="IF45" i="73"/>
  <c r="IN45" i="73"/>
  <c r="IG45" i="73"/>
  <c r="IQ45" i="73"/>
  <c r="IH45" i="73"/>
  <c r="IR45" i="73"/>
  <c r="IK45" i="73"/>
  <c r="IS45" i="73"/>
  <c r="IE45" i="73"/>
  <c r="IM45" i="73"/>
  <c r="C42" i="65"/>
  <c r="E46" i="73"/>
  <c r="D46" i="73"/>
  <c r="F46" i="73"/>
  <c r="FD44" i="73"/>
  <c r="DP44" i="73"/>
  <c r="DQ44" i="73"/>
  <c r="IB44" i="73"/>
  <c r="CF44" i="73"/>
  <c r="GP44" i="73"/>
  <c r="GO44" i="73"/>
  <c r="GN44" i="73"/>
  <c r="IT44" i="73"/>
  <c r="AT44" i="73"/>
  <c r="IA44" i="73"/>
  <c r="HZ44" i="73"/>
  <c r="DR44" i="73"/>
  <c r="AS44" i="73"/>
  <c r="AR44" i="73"/>
  <c r="CE44" i="73"/>
  <c r="CD44" i="73"/>
  <c r="FB44" i="73"/>
  <c r="FC44" i="73"/>
  <c r="C46" i="73"/>
  <c r="A46" i="73" s="1"/>
  <c r="GH45" i="73"/>
  <c r="HD45" i="73"/>
  <c r="GC45" i="73"/>
  <c r="FS45" i="73"/>
  <c r="GU45" i="73"/>
  <c r="HL45" i="73"/>
  <c r="HM45" i="73"/>
  <c r="FT45" i="73"/>
  <c r="HF45" i="73"/>
  <c r="FX45" i="73"/>
  <c r="FJ45" i="73"/>
  <c r="GD45" i="73"/>
  <c r="GK45" i="73"/>
  <c r="GZ45" i="73"/>
  <c r="GS45" i="73"/>
  <c r="HN45" i="73"/>
  <c r="FL45" i="73"/>
  <c r="HK45" i="73"/>
  <c r="FP45" i="73"/>
  <c r="HU45" i="73"/>
  <c r="GW45" i="73"/>
  <c r="HX45" i="73"/>
  <c r="FN45" i="73"/>
  <c r="HO45" i="73"/>
  <c r="GJ45" i="73"/>
  <c r="HS45" i="73"/>
  <c r="HQ45" i="73"/>
  <c r="HA45" i="73"/>
  <c r="GG45" i="73"/>
  <c r="FK45" i="73"/>
  <c r="HW45" i="73"/>
  <c r="FG45" i="73"/>
  <c r="FH45" i="73"/>
  <c r="FZ45" i="73"/>
  <c r="FR45" i="73"/>
  <c r="HR45" i="73"/>
  <c r="HC45" i="73"/>
  <c r="HB45" i="73"/>
  <c r="GV45" i="73"/>
  <c r="GE45" i="73"/>
  <c r="GY45" i="73"/>
  <c r="HI45" i="73"/>
  <c r="GR45" i="73"/>
  <c r="HE45" i="73"/>
  <c r="GB45" i="73"/>
  <c r="GX45" i="73"/>
  <c r="FY45" i="73"/>
  <c r="GT45" i="73"/>
  <c r="FW45" i="73"/>
  <c r="FF45" i="73"/>
  <c r="GI45" i="73"/>
  <c r="HV45" i="73"/>
  <c r="FU45" i="73"/>
  <c r="HP45" i="73"/>
  <c r="HJ45" i="73"/>
  <c r="FM45" i="73"/>
  <c r="GA45" i="73"/>
  <c r="GF45" i="73"/>
  <c r="FI45" i="73"/>
  <c r="GL45" i="73"/>
  <c r="FQ45" i="73"/>
  <c r="FO45" i="73"/>
  <c r="HG45" i="73"/>
  <c r="HT45" i="73"/>
  <c r="EZ46" i="73" l="1"/>
  <c r="ER46" i="73"/>
  <c r="EX46" i="73"/>
  <c r="EP46" i="73"/>
  <c r="EW46" i="73"/>
  <c r="EO46" i="73"/>
  <c r="ET46" i="73"/>
  <c r="EL46" i="73"/>
  <c r="EU46" i="73"/>
  <c r="ES46" i="73"/>
  <c r="EQ46" i="73"/>
  <c r="EN46" i="73"/>
  <c r="EM46" i="73"/>
  <c r="EK46" i="73"/>
  <c r="EV46" i="73"/>
  <c r="ED46" i="73"/>
  <c r="DV46" i="73"/>
  <c r="EC46" i="73"/>
  <c r="DU46" i="73"/>
  <c r="EB46" i="73"/>
  <c r="DT46" i="73"/>
  <c r="EI46" i="73"/>
  <c r="EA46" i="73"/>
  <c r="EY46" i="73"/>
  <c r="EG46" i="73"/>
  <c r="DY46" i="73"/>
  <c r="EF46" i="73"/>
  <c r="DX46" i="73"/>
  <c r="DZ46" i="73"/>
  <c r="DW46" i="73"/>
  <c r="EE46" i="73"/>
  <c r="BV46" i="73"/>
  <c r="BN46" i="73"/>
  <c r="CB46" i="73"/>
  <c r="BT46" i="73"/>
  <c r="CA46" i="73"/>
  <c r="BS46" i="73"/>
  <c r="EH46" i="73"/>
  <c r="BY46" i="73"/>
  <c r="BQ46" i="73"/>
  <c r="BW46" i="73"/>
  <c r="BO46" i="73"/>
  <c r="BZ46" i="73"/>
  <c r="BE46" i="73"/>
  <c r="BX46" i="73"/>
  <c r="BU46" i="73"/>
  <c r="BR46" i="73"/>
  <c r="BP46" i="73"/>
  <c r="BJ46" i="73"/>
  <c r="BA46" i="73"/>
  <c r="BI46" i="73"/>
  <c r="AZ46" i="73"/>
  <c r="BH46" i="73"/>
  <c r="AY46" i="73"/>
  <c r="BG46" i="73"/>
  <c r="AX46" i="73"/>
  <c r="BM46" i="73"/>
  <c r="BF46" i="73"/>
  <c r="AW46" i="73"/>
  <c r="BD46" i="73"/>
  <c r="AV46" i="73"/>
  <c r="BC46" i="73"/>
  <c r="AP46" i="73"/>
  <c r="AH46" i="73"/>
  <c r="AO46" i="73"/>
  <c r="AG46" i="73"/>
  <c r="AN46" i="73"/>
  <c r="AF46" i="73"/>
  <c r="BK46" i="73"/>
  <c r="AM46" i="73"/>
  <c r="AE46" i="73"/>
  <c r="BB46" i="73"/>
  <c r="AL46" i="73"/>
  <c r="AD46" i="73"/>
  <c r="AK46" i="73"/>
  <c r="AC46" i="73"/>
  <c r="AI46" i="73"/>
  <c r="AA46" i="73"/>
  <c r="R46" i="73"/>
  <c r="Y46" i="73"/>
  <c r="Q46" i="73"/>
  <c r="AJ46" i="73"/>
  <c r="AB46" i="73"/>
  <c r="W46" i="73"/>
  <c r="O46" i="73"/>
  <c r="V46" i="73"/>
  <c r="N46" i="73"/>
  <c r="U46" i="73"/>
  <c r="M46" i="73"/>
  <c r="S46" i="73"/>
  <c r="K46" i="73"/>
  <c r="J46" i="73"/>
  <c r="X46" i="73"/>
  <c r="T46" i="73"/>
  <c r="P46" i="73"/>
  <c r="L46" i="73"/>
  <c r="B47" i="73"/>
  <c r="H46" i="73"/>
  <c r="IE46" i="73"/>
  <c r="IK46" i="73"/>
  <c r="IQ46" i="73"/>
  <c r="IF46" i="73"/>
  <c r="IL46" i="73"/>
  <c r="IR46" i="73"/>
  <c r="ID46" i="73"/>
  <c r="IN46" i="73"/>
  <c r="IH46" i="73"/>
  <c r="IP46" i="73"/>
  <c r="II46" i="73"/>
  <c r="IS46" i="73"/>
  <c r="IJ46" i="73"/>
  <c r="IM46" i="73"/>
  <c r="IG46" i="73"/>
  <c r="IO46" i="73"/>
  <c r="C43" i="65"/>
  <c r="F47" i="73"/>
  <c r="D47" i="73"/>
  <c r="E47" i="73"/>
  <c r="CE45" i="73"/>
  <c r="CD45" i="73"/>
  <c r="DR45" i="73"/>
  <c r="GO45" i="73"/>
  <c r="GN45" i="73"/>
  <c r="AS45" i="73"/>
  <c r="AR45" i="73"/>
  <c r="GP45" i="73"/>
  <c r="IB45" i="73"/>
  <c r="IT45" i="73"/>
  <c r="DQ45" i="73"/>
  <c r="DP45" i="73"/>
  <c r="IA45" i="73"/>
  <c r="HZ45" i="73"/>
  <c r="AT45" i="73"/>
  <c r="FD45" i="73"/>
  <c r="CF45" i="73"/>
  <c r="FB45" i="73"/>
  <c r="FC45" i="73"/>
  <c r="C47" i="73"/>
  <c r="A47" i="73" s="1"/>
  <c r="GX46" i="73"/>
  <c r="FG46" i="73"/>
  <c r="GT46" i="73"/>
  <c r="HX46" i="73"/>
  <c r="FN46" i="73"/>
  <c r="GD46" i="73"/>
  <c r="HR46" i="73"/>
  <c r="FP46" i="73"/>
  <c r="GA46" i="73"/>
  <c r="GI46" i="73"/>
  <c r="HU46" i="73"/>
  <c r="FW46" i="73"/>
  <c r="FQ46" i="73"/>
  <c r="FX46" i="73"/>
  <c r="HQ46" i="73"/>
  <c r="GL46" i="73"/>
  <c r="GF46" i="73"/>
  <c r="GV46" i="73"/>
  <c r="HP46" i="73"/>
  <c r="HL46" i="73"/>
  <c r="HB46" i="73"/>
  <c r="HG46" i="73"/>
  <c r="FJ46" i="73"/>
  <c r="HF46" i="73"/>
  <c r="HE46" i="73"/>
  <c r="HJ46" i="73"/>
  <c r="FF46" i="73"/>
  <c r="FI46" i="73"/>
  <c r="GK46" i="73"/>
  <c r="HM46" i="73"/>
  <c r="GJ46" i="73"/>
  <c r="HC46" i="73"/>
  <c r="HK46" i="73"/>
  <c r="HI46" i="73"/>
  <c r="FO46" i="73"/>
  <c r="HT46" i="73"/>
  <c r="HS46" i="73"/>
  <c r="FT46" i="73"/>
  <c r="GY46" i="73"/>
  <c r="GG46" i="73"/>
  <c r="FY46" i="73"/>
  <c r="FK46" i="73"/>
  <c r="FL46" i="73"/>
  <c r="HO46" i="73"/>
  <c r="FU46" i="73"/>
  <c r="FM46" i="73"/>
  <c r="GZ46" i="73"/>
  <c r="GR46" i="73"/>
  <c r="FH46" i="73"/>
  <c r="FZ46" i="73"/>
  <c r="FR46" i="73"/>
  <c r="HW46" i="73"/>
  <c r="GW46" i="73"/>
  <c r="HD46" i="73"/>
  <c r="FS46" i="73"/>
  <c r="GE46" i="73"/>
  <c r="HN46" i="73"/>
  <c r="GB46" i="73"/>
  <c r="GH46" i="73"/>
  <c r="HV46" i="73"/>
  <c r="GC46" i="73"/>
  <c r="GU46" i="73"/>
  <c r="GS46" i="73"/>
  <c r="HA46" i="73"/>
  <c r="EZ47" i="73" l="1"/>
  <c r="ER47" i="73"/>
  <c r="EX47" i="73"/>
  <c r="EP47" i="73"/>
  <c r="EW47" i="73"/>
  <c r="EO47" i="73"/>
  <c r="EV47" i="73"/>
  <c r="ET47" i="73"/>
  <c r="EL47" i="73"/>
  <c r="EU47" i="73"/>
  <c r="ES47" i="73"/>
  <c r="EQ47" i="73"/>
  <c r="EN47" i="73"/>
  <c r="EM47" i="73"/>
  <c r="EK47" i="73"/>
  <c r="EY47" i="73"/>
  <c r="ED47" i="73"/>
  <c r="DV47" i="73"/>
  <c r="EC47" i="73"/>
  <c r="DU47" i="73"/>
  <c r="EB47" i="73"/>
  <c r="DT47" i="73"/>
  <c r="EI47" i="73"/>
  <c r="EA47" i="73"/>
  <c r="EG47" i="73"/>
  <c r="DY47" i="73"/>
  <c r="EF47" i="73"/>
  <c r="DX47" i="73"/>
  <c r="EH47" i="73"/>
  <c r="EE47" i="73"/>
  <c r="DZ47" i="73"/>
  <c r="DW47" i="73"/>
  <c r="BV47" i="73"/>
  <c r="BN47" i="73"/>
  <c r="CB47" i="73"/>
  <c r="BT47" i="73"/>
  <c r="CA47" i="73"/>
  <c r="BS47" i="73"/>
  <c r="BY47" i="73"/>
  <c r="BQ47" i="73"/>
  <c r="BW47" i="73"/>
  <c r="BO47" i="73"/>
  <c r="BP47" i="73"/>
  <c r="BM47" i="73"/>
  <c r="BE47" i="73"/>
  <c r="AW47" i="73"/>
  <c r="BZ47" i="73"/>
  <c r="BX47" i="73"/>
  <c r="BU47" i="73"/>
  <c r="BC47" i="73"/>
  <c r="BK47" i="73"/>
  <c r="BB47" i="73"/>
  <c r="BJ47" i="73"/>
  <c r="BA47" i="73"/>
  <c r="BR47" i="73"/>
  <c r="BI47" i="73"/>
  <c r="AZ47" i="73"/>
  <c r="BH47" i="73"/>
  <c r="AY47" i="73"/>
  <c r="BG47" i="73"/>
  <c r="AX47" i="73"/>
  <c r="BF47" i="73"/>
  <c r="AV47" i="73"/>
  <c r="AP47" i="73"/>
  <c r="AH47" i="73"/>
  <c r="AO47" i="73"/>
  <c r="AG47" i="73"/>
  <c r="BD47" i="73"/>
  <c r="AN47" i="73"/>
  <c r="AF47" i="73"/>
  <c r="AM47" i="73"/>
  <c r="AE47" i="73"/>
  <c r="AL47" i="73"/>
  <c r="AD47" i="73"/>
  <c r="AK47" i="73"/>
  <c r="AC47" i="73"/>
  <c r="AI47" i="73"/>
  <c r="AA47" i="73"/>
  <c r="AJ47" i="73"/>
  <c r="R47" i="73"/>
  <c r="AB47" i="73"/>
  <c r="Y47" i="73"/>
  <c r="Q47" i="73"/>
  <c r="W47" i="73"/>
  <c r="O47" i="73"/>
  <c r="V47" i="73"/>
  <c r="N47" i="73"/>
  <c r="U47" i="73"/>
  <c r="M47" i="73"/>
  <c r="S47" i="73"/>
  <c r="K47" i="73"/>
  <c r="J47" i="73"/>
  <c r="P47" i="73"/>
  <c r="L47" i="73"/>
  <c r="X47" i="73"/>
  <c r="T47" i="73"/>
  <c r="B48" i="73"/>
  <c r="H47" i="73"/>
  <c r="IG47" i="73"/>
  <c r="IM47" i="73"/>
  <c r="IS47" i="73"/>
  <c r="IH47" i="73"/>
  <c r="IN47" i="73"/>
  <c r="IF47" i="73"/>
  <c r="IP47" i="73"/>
  <c r="IJ47" i="73"/>
  <c r="IR47" i="73"/>
  <c r="IK47" i="73"/>
  <c r="ID47" i="73"/>
  <c r="IL47" i="73"/>
  <c r="IE47" i="73"/>
  <c r="IO47" i="73"/>
  <c r="IQ47" i="73"/>
  <c r="II47" i="73"/>
  <c r="F48" i="73"/>
  <c r="E48" i="73"/>
  <c r="D48" i="73"/>
  <c r="AS46" i="73"/>
  <c r="AR46" i="73"/>
  <c r="CD46" i="73"/>
  <c r="CE46" i="73"/>
  <c r="CF46" i="73"/>
  <c r="FD46" i="73"/>
  <c r="DQ46" i="73"/>
  <c r="DP46" i="73"/>
  <c r="IT46" i="73"/>
  <c r="GN46" i="73"/>
  <c r="GO46" i="73"/>
  <c r="AT46" i="73"/>
  <c r="GP46" i="73"/>
  <c r="IA46" i="73"/>
  <c r="HZ46" i="73"/>
  <c r="FB46" i="73"/>
  <c r="FC46" i="73"/>
  <c r="DR46" i="73"/>
  <c r="IB46" i="73"/>
  <c r="C48" i="73"/>
  <c r="HT47" i="73"/>
  <c r="HO47" i="73"/>
  <c r="GW47" i="73"/>
  <c r="GI47" i="73"/>
  <c r="HF47" i="73"/>
  <c r="FW47" i="73"/>
  <c r="FN47" i="73"/>
  <c r="HC47" i="73"/>
  <c r="FU47" i="73"/>
  <c r="HA47" i="73"/>
  <c r="GS47" i="73"/>
  <c r="GE47" i="73"/>
  <c r="HJ47" i="73"/>
  <c r="FI47" i="73"/>
  <c r="HW47" i="73"/>
  <c r="FS47" i="73"/>
  <c r="FP47" i="73"/>
  <c r="GL47" i="73"/>
  <c r="FO47" i="73"/>
  <c r="FZ47" i="73"/>
  <c r="HD47" i="73"/>
  <c r="FT47" i="73"/>
  <c r="HE47" i="73"/>
  <c r="GK47" i="73"/>
  <c r="HU47" i="73"/>
  <c r="HG47" i="73"/>
  <c r="HS47" i="73"/>
  <c r="HQ47" i="73"/>
  <c r="GA47" i="73"/>
  <c r="GH47" i="73"/>
  <c r="GZ47" i="73"/>
  <c r="FM47" i="73"/>
  <c r="GR47" i="73"/>
  <c r="GY47" i="73"/>
  <c r="FY47" i="73"/>
  <c r="FX47" i="73"/>
  <c r="HI47" i="73"/>
  <c r="HK47" i="73"/>
  <c r="GB47" i="73"/>
  <c r="GC47" i="73"/>
  <c r="FH47" i="73"/>
  <c r="GU47" i="73"/>
  <c r="FL47" i="73"/>
  <c r="HR47" i="73"/>
  <c r="GD47" i="73"/>
  <c r="HV47" i="73"/>
  <c r="GX47" i="73"/>
  <c r="HX47" i="73"/>
  <c r="FJ47" i="73"/>
  <c r="GV47" i="73"/>
  <c r="GG47" i="73"/>
  <c r="HB47" i="73"/>
  <c r="FG47" i="73"/>
  <c r="FQ47" i="73"/>
  <c r="FR47" i="73"/>
  <c r="HP47" i="73"/>
  <c r="GF47" i="73"/>
  <c r="HM47" i="73"/>
  <c r="GJ47" i="73"/>
  <c r="HN47" i="73"/>
  <c r="GT47" i="73"/>
  <c r="HL47" i="73"/>
  <c r="FK47" i="73"/>
  <c r="FF47" i="73"/>
  <c r="GF48" i="73"/>
  <c r="EZ48" i="73" l="1"/>
  <c r="ER48" i="73"/>
  <c r="EX48" i="73"/>
  <c r="EP48" i="73"/>
  <c r="EW48" i="73"/>
  <c r="EO48" i="73"/>
  <c r="EV48" i="73"/>
  <c r="EN48" i="73"/>
  <c r="ET48" i="73"/>
  <c r="EL48" i="73"/>
  <c r="EY48" i="73"/>
  <c r="EU48" i="73"/>
  <c r="ES48" i="73"/>
  <c r="EQ48" i="73"/>
  <c r="EM48" i="73"/>
  <c r="ED48" i="73"/>
  <c r="DV48" i="73"/>
  <c r="EC48" i="73"/>
  <c r="DU48" i="73"/>
  <c r="EB48" i="73"/>
  <c r="DT48" i="73"/>
  <c r="EK48" i="73"/>
  <c r="EI48" i="73"/>
  <c r="EA48" i="73"/>
  <c r="EH48" i="73"/>
  <c r="DZ48" i="73"/>
  <c r="EG48" i="73"/>
  <c r="DY48" i="73"/>
  <c r="EF48" i="73"/>
  <c r="DX48" i="73"/>
  <c r="EE48" i="73"/>
  <c r="DW48" i="73"/>
  <c r="BV48" i="73"/>
  <c r="BN48" i="73"/>
  <c r="CB48" i="73"/>
  <c r="BT48" i="73"/>
  <c r="CA48" i="73"/>
  <c r="BS48" i="73"/>
  <c r="BY48" i="73"/>
  <c r="BQ48" i="73"/>
  <c r="BW48" i="73"/>
  <c r="BO48" i="73"/>
  <c r="BU48" i="73"/>
  <c r="BR48" i="73"/>
  <c r="BP48" i="73"/>
  <c r="BE48" i="73"/>
  <c r="AW48" i="73"/>
  <c r="BM48" i="73"/>
  <c r="BZ48" i="73"/>
  <c r="BF48" i="73"/>
  <c r="AV48" i="73"/>
  <c r="BD48" i="73"/>
  <c r="BX48" i="73"/>
  <c r="BC48" i="73"/>
  <c r="BK48" i="73"/>
  <c r="BB48" i="73"/>
  <c r="BJ48" i="73"/>
  <c r="BA48" i="73"/>
  <c r="BI48" i="73"/>
  <c r="AZ48" i="73"/>
  <c r="BH48" i="73"/>
  <c r="AY48" i="73"/>
  <c r="BG48" i="73"/>
  <c r="AP48" i="73"/>
  <c r="AH48" i="73"/>
  <c r="AX48" i="73"/>
  <c r="AO48" i="73"/>
  <c r="AG48" i="73"/>
  <c r="AN48" i="73"/>
  <c r="AF48" i="73"/>
  <c r="AM48" i="73"/>
  <c r="AE48" i="73"/>
  <c r="AL48" i="73"/>
  <c r="AD48" i="73"/>
  <c r="AK48" i="73"/>
  <c r="AC48" i="73"/>
  <c r="AI48" i="73"/>
  <c r="AA48" i="73"/>
  <c r="R48" i="73"/>
  <c r="Y48" i="73"/>
  <c r="Q48" i="73"/>
  <c r="W48" i="73"/>
  <c r="O48" i="73"/>
  <c r="V48" i="73"/>
  <c r="N48" i="73"/>
  <c r="U48" i="73"/>
  <c r="M48" i="73"/>
  <c r="AJ48" i="73"/>
  <c r="AB48" i="73"/>
  <c r="S48" i="73"/>
  <c r="K48" i="73"/>
  <c r="J48" i="73"/>
  <c r="X48" i="73"/>
  <c r="T48" i="73"/>
  <c r="P48" i="73"/>
  <c r="L48" i="73"/>
  <c r="B49" i="73"/>
  <c r="H48" i="73"/>
  <c r="II48" i="73"/>
  <c r="IO48" i="73"/>
  <c r="ID48" i="73"/>
  <c r="IJ48" i="73"/>
  <c r="IP48" i="73"/>
  <c r="IH48" i="73"/>
  <c r="IR48" i="73"/>
  <c r="IL48" i="73"/>
  <c r="IE48" i="73"/>
  <c r="IM48" i="73"/>
  <c r="IF48" i="73"/>
  <c r="IN48" i="73"/>
  <c r="IG48" i="73"/>
  <c r="IQ48" i="73"/>
  <c r="IK48" i="73"/>
  <c r="IS48" i="73"/>
  <c r="A48" i="73"/>
  <c r="D49" i="73"/>
  <c r="F49" i="73"/>
  <c r="E49" i="73"/>
  <c r="FC47" i="73"/>
  <c r="FB47" i="73"/>
  <c r="AR47" i="73"/>
  <c r="AS47" i="73"/>
  <c r="HZ47" i="73"/>
  <c r="IA47" i="73"/>
  <c r="CF47" i="73"/>
  <c r="CD47" i="73"/>
  <c r="CE47" i="73"/>
  <c r="GN47" i="73"/>
  <c r="GO47" i="73"/>
  <c r="GP47" i="73"/>
  <c r="FD47" i="73"/>
  <c r="IB47" i="73"/>
  <c r="DP47" i="73"/>
  <c r="DQ47" i="73"/>
  <c r="AT47" i="73"/>
  <c r="DR47" i="73"/>
  <c r="IT47" i="73"/>
  <c r="C49" i="73"/>
  <c r="HD48" i="73"/>
  <c r="HG48" i="73"/>
  <c r="FH48" i="73"/>
  <c r="FK48" i="73"/>
  <c r="FF48" i="73"/>
  <c r="GI48" i="73"/>
  <c r="FQ48" i="73"/>
  <c r="GZ48" i="73"/>
  <c r="HF48" i="73"/>
  <c r="HX48" i="73"/>
  <c r="HC48" i="73"/>
  <c r="GU48" i="73"/>
  <c r="FT48" i="73"/>
  <c r="FY48" i="73"/>
  <c r="HI48" i="73"/>
  <c r="HJ48" i="73"/>
  <c r="GX48" i="73"/>
  <c r="FO48" i="73"/>
  <c r="FJ48" i="73"/>
  <c r="HO48" i="73"/>
  <c r="GJ48" i="73"/>
  <c r="GB48" i="73"/>
  <c r="FL48" i="73"/>
  <c r="HU48" i="73"/>
  <c r="HK48" i="73"/>
  <c r="HP48" i="73"/>
  <c r="GS48" i="73"/>
  <c r="HT48" i="73"/>
  <c r="HV48" i="73"/>
  <c r="FZ48" i="73"/>
  <c r="HR48" i="73"/>
  <c r="GD48" i="73"/>
  <c r="FX48" i="73"/>
  <c r="GH48" i="73"/>
  <c r="GK48" i="73"/>
  <c r="HQ48" i="73"/>
  <c r="HE48" i="73"/>
  <c r="FS48" i="73"/>
  <c r="FR48" i="73"/>
  <c r="HS48" i="73"/>
  <c r="GW48" i="73"/>
  <c r="FI48" i="73"/>
  <c r="FN48" i="73"/>
  <c r="GA48" i="73"/>
  <c r="FU48" i="73"/>
  <c r="GL48" i="73"/>
  <c r="GG48" i="73"/>
  <c r="FP48" i="73"/>
  <c r="GR48" i="73"/>
  <c r="GY48" i="73"/>
  <c r="GE48" i="73"/>
  <c r="HB48" i="73"/>
  <c r="FM48" i="73"/>
  <c r="GC48" i="73"/>
  <c r="HW48" i="73"/>
  <c r="FG48" i="73"/>
  <c r="FW48" i="73"/>
  <c r="HL48" i="73"/>
  <c r="HM48" i="73"/>
  <c r="GV48" i="73"/>
  <c r="HN48" i="73"/>
  <c r="GT48" i="73"/>
  <c r="HA48" i="73"/>
  <c r="EZ49" i="73" l="1"/>
  <c r="ER49" i="73"/>
  <c r="EX49" i="73"/>
  <c r="EP49" i="73"/>
  <c r="EW49" i="73"/>
  <c r="EO49" i="73"/>
  <c r="EV49" i="73"/>
  <c r="EN49" i="73"/>
  <c r="ET49" i="73"/>
  <c r="EL49" i="73"/>
  <c r="EK49" i="73"/>
  <c r="EY49" i="73"/>
  <c r="EU49" i="73"/>
  <c r="ES49" i="73"/>
  <c r="EM49" i="73"/>
  <c r="ED49" i="73"/>
  <c r="DV49" i="73"/>
  <c r="EC49" i="73"/>
  <c r="DU49" i="73"/>
  <c r="EQ49" i="73"/>
  <c r="EB49" i="73"/>
  <c r="DT49" i="73"/>
  <c r="EI49" i="73"/>
  <c r="EA49" i="73"/>
  <c r="EH49" i="73"/>
  <c r="DZ49" i="73"/>
  <c r="EG49" i="73"/>
  <c r="DY49" i="73"/>
  <c r="EF49" i="73"/>
  <c r="DX49" i="73"/>
  <c r="DW49" i="73"/>
  <c r="BV49" i="73"/>
  <c r="BN49" i="73"/>
  <c r="CB49" i="73"/>
  <c r="BT49" i="73"/>
  <c r="EE49" i="73"/>
  <c r="CA49" i="73"/>
  <c r="BS49" i="73"/>
  <c r="BY49" i="73"/>
  <c r="BQ49" i="73"/>
  <c r="BW49" i="73"/>
  <c r="BO49" i="73"/>
  <c r="BZ49" i="73"/>
  <c r="BX49" i="73"/>
  <c r="BU49" i="73"/>
  <c r="BE49" i="73"/>
  <c r="AW49" i="73"/>
  <c r="BR49" i="73"/>
  <c r="BP49" i="73"/>
  <c r="BM49" i="73"/>
  <c r="BH49" i="73"/>
  <c r="AY49" i="73"/>
  <c r="BG49" i="73"/>
  <c r="AX49" i="73"/>
  <c r="BF49" i="73"/>
  <c r="AV49" i="73"/>
  <c r="BD49" i="73"/>
  <c r="BC49" i="73"/>
  <c r="BK49" i="73"/>
  <c r="BB49" i="73"/>
  <c r="BJ49" i="73"/>
  <c r="BA49" i="73"/>
  <c r="AP49" i="73"/>
  <c r="AH49" i="73"/>
  <c r="AO49" i="73"/>
  <c r="AG49" i="73"/>
  <c r="AN49" i="73"/>
  <c r="AF49" i="73"/>
  <c r="AM49" i="73"/>
  <c r="AE49" i="73"/>
  <c r="AL49" i="73"/>
  <c r="AD49" i="73"/>
  <c r="AK49" i="73"/>
  <c r="AC49" i="73"/>
  <c r="AZ49" i="73"/>
  <c r="AI49" i="73"/>
  <c r="AA49" i="73"/>
  <c r="R49" i="73"/>
  <c r="Y49" i="73"/>
  <c r="Q49" i="73"/>
  <c r="W49" i="73"/>
  <c r="O49" i="73"/>
  <c r="AJ49" i="73"/>
  <c r="V49" i="73"/>
  <c r="N49" i="73"/>
  <c r="AB49" i="73"/>
  <c r="U49" i="73"/>
  <c r="M49" i="73"/>
  <c r="BI49" i="73"/>
  <c r="S49" i="73"/>
  <c r="K49" i="73"/>
  <c r="J49" i="73"/>
  <c r="L49" i="73"/>
  <c r="X49" i="73"/>
  <c r="T49" i="73"/>
  <c r="P49" i="73"/>
  <c r="B50" i="73"/>
  <c r="H49" i="73"/>
  <c r="IE49" i="73"/>
  <c r="IK49" i="73"/>
  <c r="IQ49" i="73"/>
  <c r="IF49" i="73"/>
  <c r="IL49" i="73"/>
  <c r="IR49" i="73"/>
  <c r="IJ49" i="73"/>
  <c r="ID49" i="73"/>
  <c r="IN49" i="73"/>
  <c r="IG49" i="73"/>
  <c r="IO49" i="73"/>
  <c r="IH49" i="73"/>
  <c r="IP49" i="73"/>
  <c r="II49" i="73"/>
  <c r="IS49" i="73"/>
  <c r="IM49" i="73"/>
  <c r="A49" i="73"/>
  <c r="F50" i="73"/>
  <c r="D50" i="73"/>
  <c r="E50" i="73"/>
  <c r="GO48" i="73"/>
  <c r="IA48" i="73"/>
  <c r="DQ48" i="73"/>
  <c r="DP48" i="73"/>
  <c r="CF48" i="73"/>
  <c r="IT48" i="73"/>
  <c r="DR48" i="73"/>
  <c r="CE48" i="73"/>
  <c r="CD48" i="73"/>
  <c r="AS48" i="73"/>
  <c r="AR48" i="73"/>
  <c r="GN48" i="73"/>
  <c r="GP48" i="73"/>
  <c r="AT48" i="73"/>
  <c r="FD48" i="73"/>
  <c r="FB48" i="73"/>
  <c r="FC48" i="73"/>
  <c r="IB48" i="73"/>
  <c r="HZ48" i="73"/>
  <c r="C50" i="73"/>
  <c r="GH49" i="73"/>
  <c r="GX49" i="73"/>
  <c r="HQ49" i="73"/>
  <c r="FF49" i="73"/>
  <c r="HS49" i="73"/>
  <c r="HC49" i="73"/>
  <c r="HV49" i="73"/>
  <c r="FQ49" i="73"/>
  <c r="HP49" i="73"/>
  <c r="GB49" i="73"/>
  <c r="GF49" i="73"/>
  <c r="HF49" i="73"/>
  <c r="HT49" i="73"/>
  <c r="HA49" i="73"/>
  <c r="FH49" i="73"/>
  <c r="HO49" i="73"/>
  <c r="FL49" i="73"/>
  <c r="GY49" i="73"/>
  <c r="FW49" i="73"/>
  <c r="FT49" i="73"/>
  <c r="HN49" i="73"/>
  <c r="FI49" i="73"/>
  <c r="HD49" i="73"/>
  <c r="HJ49" i="73"/>
  <c r="FR49" i="73"/>
  <c r="FY49" i="73"/>
  <c r="GZ49" i="73"/>
  <c r="HG49" i="73"/>
  <c r="GI49" i="73"/>
  <c r="FX49" i="73"/>
  <c r="FS49" i="73"/>
  <c r="HB49" i="73"/>
  <c r="GE49" i="73"/>
  <c r="HW49" i="73"/>
  <c r="FP49" i="73"/>
  <c r="HE49" i="73"/>
  <c r="HM49" i="73"/>
  <c r="GS49" i="73"/>
  <c r="FO49" i="73"/>
  <c r="FN49" i="73"/>
  <c r="GK49" i="73"/>
  <c r="HU49" i="73"/>
  <c r="GU49" i="73"/>
  <c r="GG49" i="73"/>
  <c r="FK49" i="73"/>
  <c r="HK49" i="73"/>
  <c r="FG49" i="73"/>
  <c r="GL49" i="73"/>
  <c r="GD49" i="73"/>
  <c r="HX49" i="73"/>
  <c r="HI49" i="73"/>
  <c r="GW49" i="73"/>
  <c r="FM49" i="73"/>
  <c r="GC49" i="73"/>
  <c r="FU49" i="73"/>
  <c r="GJ49" i="73"/>
  <c r="FZ49" i="73"/>
  <c r="HR49" i="73"/>
  <c r="GT49" i="73"/>
  <c r="GV49" i="73"/>
  <c r="GR49" i="73"/>
  <c r="HL49" i="73"/>
  <c r="FJ49" i="73"/>
  <c r="GA49" i="73"/>
  <c r="EV50" i="73" l="1"/>
  <c r="EN50" i="73"/>
  <c r="ES50" i="73"/>
  <c r="EZ50" i="73"/>
  <c r="EQ50" i="73"/>
  <c r="EY50" i="73"/>
  <c r="EP50" i="73"/>
  <c r="EX50" i="73"/>
  <c r="EO50" i="73"/>
  <c r="EU50" i="73"/>
  <c r="EL50" i="73"/>
  <c r="ER50" i="73"/>
  <c r="EM50" i="73"/>
  <c r="EK50" i="73"/>
  <c r="ET50" i="73"/>
  <c r="ED50" i="73"/>
  <c r="DV50" i="73"/>
  <c r="EW50" i="73"/>
  <c r="EC50" i="73"/>
  <c r="DU50" i="73"/>
  <c r="EB50" i="73"/>
  <c r="DT50" i="73"/>
  <c r="EI50" i="73"/>
  <c r="EA50" i="73"/>
  <c r="EH50" i="73"/>
  <c r="DZ50" i="73"/>
  <c r="EG50" i="73"/>
  <c r="DY50" i="73"/>
  <c r="EF50" i="73"/>
  <c r="DX50" i="73"/>
  <c r="EE50" i="73"/>
  <c r="DW50" i="73"/>
  <c r="BV50" i="73"/>
  <c r="BN50" i="73"/>
  <c r="CB50" i="73"/>
  <c r="BT50" i="73"/>
  <c r="CA50" i="73"/>
  <c r="BS50" i="73"/>
  <c r="BY50" i="73"/>
  <c r="BQ50" i="73"/>
  <c r="BW50" i="73"/>
  <c r="BO50" i="73"/>
  <c r="BZ50" i="73"/>
  <c r="BE50" i="73"/>
  <c r="AW50" i="73"/>
  <c r="BX50" i="73"/>
  <c r="BU50" i="73"/>
  <c r="BR50" i="73"/>
  <c r="BP50" i="73"/>
  <c r="BJ50" i="73"/>
  <c r="BA50" i="73"/>
  <c r="BM50" i="73"/>
  <c r="BI50" i="73"/>
  <c r="AZ50" i="73"/>
  <c r="BH50" i="73"/>
  <c r="AY50" i="73"/>
  <c r="BG50" i="73"/>
  <c r="AX50" i="73"/>
  <c r="BF50" i="73"/>
  <c r="AV50" i="73"/>
  <c r="BD50" i="73"/>
  <c r="BC50" i="73"/>
  <c r="AP50" i="73"/>
  <c r="AH50" i="73"/>
  <c r="AO50" i="73"/>
  <c r="AG50" i="73"/>
  <c r="AN50" i="73"/>
  <c r="AF50" i="73"/>
  <c r="AM50" i="73"/>
  <c r="AE50" i="73"/>
  <c r="BK50" i="73"/>
  <c r="AL50" i="73"/>
  <c r="AD50" i="73"/>
  <c r="BB50" i="73"/>
  <c r="AK50" i="73"/>
  <c r="AC50" i="73"/>
  <c r="AI50" i="73"/>
  <c r="AA50" i="73"/>
  <c r="R50" i="73"/>
  <c r="Y50" i="73"/>
  <c r="Q50" i="73"/>
  <c r="AJ50" i="73"/>
  <c r="AB50" i="73"/>
  <c r="W50" i="73"/>
  <c r="O50" i="73"/>
  <c r="V50" i="73"/>
  <c r="N50" i="73"/>
  <c r="U50" i="73"/>
  <c r="M50" i="73"/>
  <c r="S50" i="73"/>
  <c r="K50" i="73"/>
  <c r="J50" i="73"/>
  <c r="X50" i="73"/>
  <c r="T50" i="73"/>
  <c r="P50" i="73"/>
  <c r="L50" i="73"/>
  <c r="B51" i="73"/>
  <c r="H50" i="73"/>
  <c r="IG50" i="73"/>
  <c r="IM50" i="73"/>
  <c r="IS50" i="73"/>
  <c r="IH50" i="73"/>
  <c r="IN50" i="73"/>
  <c r="ID50" i="73"/>
  <c r="IL50" i="73"/>
  <c r="IF50" i="73"/>
  <c r="IP50" i="73"/>
  <c r="II50" i="73"/>
  <c r="IQ50" i="73"/>
  <c r="IJ50" i="73"/>
  <c r="IR50" i="73"/>
  <c r="IK50" i="73"/>
  <c r="IE50" i="73"/>
  <c r="IO50" i="73"/>
  <c r="A50" i="73"/>
  <c r="F51" i="73"/>
  <c r="E51" i="73"/>
  <c r="D51" i="73"/>
  <c r="IA49" i="73"/>
  <c r="CE49" i="73"/>
  <c r="CD49" i="73"/>
  <c r="CF49" i="73"/>
  <c r="GP49" i="73"/>
  <c r="FC49" i="73"/>
  <c r="FB49" i="73"/>
  <c r="IB49" i="73"/>
  <c r="HZ49" i="73"/>
  <c r="FD49" i="73"/>
  <c r="GO49" i="73"/>
  <c r="GN49" i="73"/>
  <c r="IT49" i="73"/>
  <c r="DQ49" i="73"/>
  <c r="DP49" i="73"/>
  <c r="DR49" i="73"/>
  <c r="AT49" i="73"/>
  <c r="AR49" i="73"/>
  <c r="AS49" i="73"/>
  <c r="C51" i="73"/>
  <c r="GA50" i="73"/>
  <c r="GS50" i="73"/>
  <c r="HV50" i="73"/>
  <c r="FM50" i="73"/>
  <c r="HI50" i="73"/>
  <c r="GJ50" i="73"/>
  <c r="HG50" i="73"/>
  <c r="GG50" i="73"/>
  <c r="FH50" i="73"/>
  <c r="GW50" i="73"/>
  <c r="HC50" i="73"/>
  <c r="HM50" i="73"/>
  <c r="FQ50" i="73"/>
  <c r="GX50" i="73"/>
  <c r="GF50" i="73"/>
  <c r="GH50" i="73"/>
  <c r="FP50" i="73"/>
  <c r="FK50" i="73"/>
  <c r="HA50" i="73"/>
  <c r="HO50" i="73"/>
  <c r="GT50" i="73"/>
  <c r="HN50" i="73"/>
  <c r="HJ50" i="73"/>
  <c r="GK50" i="73"/>
  <c r="FG50" i="73"/>
  <c r="FI50" i="73"/>
  <c r="FW50" i="73"/>
  <c r="HB50" i="73"/>
  <c r="FJ50" i="73"/>
  <c r="HU50" i="73"/>
  <c r="FL50" i="73"/>
  <c r="GU50" i="73"/>
  <c r="GB50" i="73"/>
  <c r="HX50" i="73"/>
  <c r="HT50" i="73"/>
  <c r="HS50" i="73"/>
  <c r="FO50" i="73"/>
  <c r="HK50" i="73"/>
  <c r="HF50" i="73"/>
  <c r="HQ50" i="73"/>
  <c r="GL50" i="73"/>
  <c r="HR50" i="73"/>
  <c r="GR50" i="73"/>
  <c r="FT50" i="73"/>
  <c r="HL50" i="73"/>
  <c r="FY50" i="73"/>
  <c r="HW50" i="73"/>
  <c r="GD50" i="73"/>
  <c r="FF50" i="73"/>
  <c r="HD50" i="73"/>
  <c r="FX50" i="73"/>
  <c r="FZ50" i="73"/>
  <c r="GI50" i="73"/>
  <c r="FR50" i="73"/>
  <c r="GV50" i="73"/>
  <c r="HP50" i="73"/>
  <c r="GC50" i="73"/>
  <c r="FU50" i="73"/>
  <c r="GZ50" i="73"/>
  <c r="GE50" i="73"/>
  <c r="FN50" i="73"/>
  <c r="GY50" i="73"/>
  <c r="FS50" i="73"/>
  <c r="HE50" i="73"/>
  <c r="EZ51" i="73" l="1"/>
  <c r="EV51" i="73"/>
  <c r="EN51" i="73"/>
  <c r="EU51" i="73"/>
  <c r="EL51" i="73"/>
  <c r="ES51" i="73"/>
  <c r="ER51" i="73"/>
  <c r="EQ51" i="73"/>
  <c r="EX51" i="73"/>
  <c r="EO51" i="73"/>
  <c r="EY51" i="73"/>
  <c r="EW51" i="73"/>
  <c r="ET51" i="73"/>
  <c r="EP51" i="73"/>
  <c r="EM51" i="73"/>
  <c r="EK51" i="73"/>
  <c r="ED51" i="73"/>
  <c r="DV51" i="73"/>
  <c r="EC51" i="73"/>
  <c r="DU51" i="73"/>
  <c r="EB51" i="73"/>
  <c r="DT51" i="73"/>
  <c r="EI51" i="73"/>
  <c r="EA51" i="73"/>
  <c r="EH51" i="73"/>
  <c r="DZ51" i="73"/>
  <c r="EG51" i="73"/>
  <c r="DY51" i="73"/>
  <c r="EF51" i="73"/>
  <c r="DX51" i="73"/>
  <c r="EE51" i="73"/>
  <c r="DW51" i="73"/>
  <c r="BV51" i="73"/>
  <c r="BN51" i="73"/>
  <c r="CB51" i="73"/>
  <c r="BT51" i="73"/>
  <c r="CA51" i="73"/>
  <c r="BS51" i="73"/>
  <c r="BY51" i="73"/>
  <c r="BQ51" i="73"/>
  <c r="BW51" i="73"/>
  <c r="BO51" i="73"/>
  <c r="BP51" i="73"/>
  <c r="BM51" i="73"/>
  <c r="BE51" i="73"/>
  <c r="AW51" i="73"/>
  <c r="BZ51" i="73"/>
  <c r="BX51" i="73"/>
  <c r="BJ51" i="73"/>
  <c r="BU51" i="73"/>
  <c r="BR51" i="73"/>
  <c r="BC51" i="73"/>
  <c r="BB51" i="73"/>
  <c r="BK51" i="73"/>
  <c r="BA51" i="73"/>
  <c r="BI51" i="73"/>
  <c r="AZ51" i="73"/>
  <c r="BH51" i="73"/>
  <c r="AY51" i="73"/>
  <c r="BG51" i="73"/>
  <c r="AX51" i="73"/>
  <c r="BF51" i="73"/>
  <c r="AV51" i="73"/>
  <c r="AP51" i="73"/>
  <c r="AH51" i="73"/>
  <c r="AO51" i="73"/>
  <c r="AG51" i="73"/>
  <c r="AN51" i="73"/>
  <c r="AF51" i="73"/>
  <c r="BD51" i="73"/>
  <c r="AM51" i="73"/>
  <c r="AE51" i="73"/>
  <c r="AL51" i="73"/>
  <c r="AD51" i="73"/>
  <c r="AK51" i="73"/>
  <c r="AC51" i="73"/>
  <c r="AI51" i="73"/>
  <c r="AA51" i="73"/>
  <c r="AJ51" i="73"/>
  <c r="AB51" i="73"/>
  <c r="Y51" i="73"/>
  <c r="Q51" i="73"/>
  <c r="W51" i="73"/>
  <c r="O51" i="73"/>
  <c r="V51" i="73"/>
  <c r="N51" i="73"/>
  <c r="U51" i="73"/>
  <c r="M51" i="73"/>
  <c r="S51" i="73"/>
  <c r="K51" i="73"/>
  <c r="R51" i="73"/>
  <c r="J51" i="73"/>
  <c r="P51" i="73"/>
  <c r="L51" i="73"/>
  <c r="X51" i="73"/>
  <c r="T51" i="73"/>
  <c r="B52" i="73"/>
  <c r="H51" i="73"/>
  <c r="II51" i="73"/>
  <c r="IO51" i="73"/>
  <c r="ID51" i="73"/>
  <c r="IJ51" i="73"/>
  <c r="IP51" i="73"/>
  <c r="IF51" i="73"/>
  <c r="IN51" i="73"/>
  <c r="IH51" i="73"/>
  <c r="IR51" i="73"/>
  <c r="IK51" i="73"/>
  <c r="IS51" i="73"/>
  <c r="IL51" i="73"/>
  <c r="IE51" i="73"/>
  <c r="IM51" i="73"/>
  <c r="IG51" i="73"/>
  <c r="IQ51" i="73"/>
  <c r="A51" i="73"/>
  <c r="D52" i="73"/>
  <c r="E52" i="73"/>
  <c r="F52" i="73"/>
  <c r="HZ50" i="73"/>
  <c r="IA50" i="73"/>
  <c r="IT50" i="73"/>
  <c r="DQ50" i="73"/>
  <c r="DP50" i="73"/>
  <c r="GO50" i="73"/>
  <c r="GN50" i="73"/>
  <c r="AS50" i="73"/>
  <c r="AR50" i="73"/>
  <c r="IB50" i="73"/>
  <c r="GP50" i="73"/>
  <c r="FD50" i="73"/>
  <c r="FB50" i="73"/>
  <c r="FC50" i="73"/>
  <c r="AT50" i="73"/>
  <c r="DR50" i="73"/>
  <c r="CE50" i="73"/>
  <c r="CD50" i="73"/>
  <c r="CF50" i="73"/>
  <c r="C52" i="73"/>
  <c r="HG51" i="73"/>
  <c r="GY51" i="73"/>
  <c r="FO51" i="73"/>
  <c r="HD51" i="73"/>
  <c r="HQ51" i="73"/>
  <c r="FF51" i="73"/>
  <c r="GF51" i="73"/>
  <c r="FM51" i="73"/>
  <c r="GE51" i="73"/>
  <c r="GG51" i="73"/>
  <c r="FR51" i="73"/>
  <c r="GW51" i="73"/>
  <c r="FG51" i="73"/>
  <c r="HA51" i="73"/>
  <c r="FS51" i="73"/>
  <c r="GZ51" i="73"/>
  <c r="GK51" i="73"/>
  <c r="HO51" i="73"/>
  <c r="HL51" i="73"/>
  <c r="GU51" i="73"/>
  <c r="FQ51" i="73"/>
  <c r="HI51" i="73"/>
  <c r="HN51" i="73"/>
  <c r="HX51" i="73"/>
  <c r="GS51" i="73"/>
  <c r="FI51" i="73"/>
  <c r="GJ51" i="73"/>
  <c r="HK51" i="73"/>
  <c r="HR51" i="73"/>
  <c r="HJ51" i="73"/>
  <c r="FU51" i="73"/>
  <c r="GI51" i="73"/>
  <c r="GL51" i="73"/>
  <c r="HU51" i="73"/>
  <c r="GA51" i="73"/>
  <c r="FX51" i="73"/>
  <c r="HT51" i="73"/>
  <c r="GB51" i="73"/>
  <c r="GX51" i="73"/>
  <c r="HM51" i="73"/>
  <c r="FZ51" i="73"/>
  <c r="FN51" i="73"/>
  <c r="HE51" i="73"/>
  <c r="FP51" i="73"/>
  <c r="FW51" i="73"/>
  <c r="FT51" i="73"/>
  <c r="HP51" i="73"/>
  <c r="GD51" i="73"/>
  <c r="FL51" i="73"/>
  <c r="HS51" i="73"/>
  <c r="GV51" i="73"/>
  <c r="FH51" i="73"/>
  <c r="HB51" i="73"/>
  <c r="GH51" i="73"/>
  <c r="FK51" i="73"/>
  <c r="HW51" i="73"/>
  <c r="HV51" i="73"/>
  <c r="GT51" i="73"/>
  <c r="FJ51" i="73"/>
  <c r="HC51" i="73"/>
  <c r="GC51" i="73"/>
  <c r="HF51" i="73"/>
  <c r="FY51" i="73"/>
  <c r="GR51" i="73"/>
  <c r="EZ52" i="73" l="1"/>
  <c r="ER52" i="73"/>
  <c r="EX52" i="73"/>
  <c r="EP52" i="73"/>
  <c r="EV52" i="73"/>
  <c r="EN52" i="73"/>
  <c r="EQ52" i="73"/>
  <c r="EM52" i="73"/>
  <c r="EY52" i="73"/>
  <c r="EL52" i="73"/>
  <c r="EW52" i="73"/>
  <c r="EK52" i="73"/>
  <c r="ET52" i="73"/>
  <c r="EU52" i="73"/>
  <c r="EO52" i="73"/>
  <c r="ES52" i="73"/>
  <c r="ED52" i="73"/>
  <c r="DV52" i="73"/>
  <c r="EC52" i="73"/>
  <c r="DU52" i="73"/>
  <c r="EB52" i="73"/>
  <c r="DT52" i="73"/>
  <c r="EI52" i="73"/>
  <c r="EA52" i="73"/>
  <c r="EH52" i="73"/>
  <c r="DZ52" i="73"/>
  <c r="EG52" i="73"/>
  <c r="DY52" i="73"/>
  <c r="EF52" i="73"/>
  <c r="DX52" i="73"/>
  <c r="EE52" i="73"/>
  <c r="DW52" i="73"/>
  <c r="BV52" i="73"/>
  <c r="BN52" i="73"/>
  <c r="CB52" i="73"/>
  <c r="BT52" i="73"/>
  <c r="CA52" i="73"/>
  <c r="BS52" i="73"/>
  <c r="BY52" i="73"/>
  <c r="BQ52" i="73"/>
  <c r="BW52" i="73"/>
  <c r="BO52" i="73"/>
  <c r="BU52" i="73"/>
  <c r="BR52" i="73"/>
  <c r="BP52" i="73"/>
  <c r="BE52" i="73"/>
  <c r="AW52" i="73"/>
  <c r="BM52" i="73"/>
  <c r="BJ52" i="73"/>
  <c r="BB52" i="73"/>
  <c r="BZ52" i="73"/>
  <c r="BH52" i="73"/>
  <c r="AX52" i="73"/>
  <c r="BG52" i="73"/>
  <c r="AV52" i="73"/>
  <c r="BF52" i="73"/>
  <c r="BD52" i="73"/>
  <c r="BC52" i="73"/>
  <c r="BA52" i="73"/>
  <c r="BK52" i="73"/>
  <c r="AZ52" i="73"/>
  <c r="AP52" i="73"/>
  <c r="AH52" i="73"/>
  <c r="BI52" i="73"/>
  <c r="AO52" i="73"/>
  <c r="AG52" i="73"/>
  <c r="AY52" i="73"/>
  <c r="AN52" i="73"/>
  <c r="AF52" i="73"/>
  <c r="AM52" i="73"/>
  <c r="AE52" i="73"/>
  <c r="AL52" i="73"/>
  <c r="AD52" i="73"/>
  <c r="BX52" i="73"/>
  <c r="AK52" i="73"/>
  <c r="AC52" i="73"/>
  <c r="AI52" i="73"/>
  <c r="AA52" i="73"/>
  <c r="J52" i="73"/>
  <c r="Y52" i="73"/>
  <c r="Q52" i="73"/>
  <c r="W52" i="73"/>
  <c r="O52" i="73"/>
  <c r="V52" i="73"/>
  <c r="N52" i="73"/>
  <c r="U52" i="73"/>
  <c r="M52" i="73"/>
  <c r="AJ52" i="73"/>
  <c r="AB52" i="73"/>
  <c r="S52" i="73"/>
  <c r="K52" i="73"/>
  <c r="R52" i="73"/>
  <c r="T52" i="73"/>
  <c r="X52" i="73"/>
  <c r="P52" i="73"/>
  <c r="L52" i="73"/>
  <c r="B53" i="73"/>
  <c r="H52" i="73"/>
  <c r="IE52" i="73"/>
  <c r="IK52" i="73"/>
  <c r="IQ52" i="73"/>
  <c r="IF52" i="73"/>
  <c r="IL52" i="73"/>
  <c r="IR52" i="73"/>
  <c r="IH52" i="73"/>
  <c r="IP52" i="73"/>
  <c r="IJ52" i="73"/>
  <c r="IM52" i="73"/>
  <c r="ID52" i="73"/>
  <c r="IN52" i="73"/>
  <c r="IG52" i="73"/>
  <c r="IO52" i="73"/>
  <c r="II52" i="73"/>
  <c r="IS52" i="73"/>
  <c r="A52" i="73"/>
  <c r="F53" i="73"/>
  <c r="D53" i="73"/>
  <c r="E53" i="73"/>
  <c r="IB51" i="73"/>
  <c r="FD51" i="73"/>
  <c r="AT51" i="73"/>
  <c r="GO51" i="73"/>
  <c r="GN51" i="73"/>
  <c r="AS51" i="73"/>
  <c r="AR51" i="73"/>
  <c r="IA51" i="73"/>
  <c r="HZ51" i="73"/>
  <c r="CE51" i="73"/>
  <c r="CD51" i="73"/>
  <c r="DP51" i="73"/>
  <c r="DQ51" i="73"/>
  <c r="GP51" i="73"/>
  <c r="DR51" i="73"/>
  <c r="FC51" i="73"/>
  <c r="FB51" i="73"/>
  <c r="CF51" i="73"/>
  <c r="IT51" i="73"/>
  <c r="C53" i="73"/>
  <c r="GS52" i="73"/>
  <c r="GK52" i="73"/>
  <c r="FM52" i="73"/>
  <c r="GY52" i="73"/>
  <c r="GA52" i="73"/>
  <c r="FL52" i="73"/>
  <c r="GW52" i="73"/>
  <c r="HC52" i="73"/>
  <c r="FN52" i="73"/>
  <c r="FT52" i="73"/>
  <c r="GJ52" i="73"/>
  <c r="FZ52" i="73"/>
  <c r="GB52" i="73"/>
  <c r="HF52" i="73"/>
  <c r="FS52" i="73"/>
  <c r="HK52" i="73"/>
  <c r="HR52" i="73"/>
  <c r="HL52" i="73"/>
  <c r="GF52" i="73"/>
  <c r="GD52" i="73"/>
  <c r="GV52" i="73"/>
  <c r="FI52" i="73"/>
  <c r="HX52" i="73"/>
  <c r="HN52" i="73"/>
  <c r="GG52" i="73"/>
  <c r="FP52" i="73"/>
  <c r="FH52" i="73"/>
  <c r="HQ52" i="73"/>
  <c r="HV52" i="73"/>
  <c r="HU52" i="73"/>
  <c r="HP52" i="73"/>
  <c r="GC52" i="73"/>
  <c r="FG52" i="73"/>
  <c r="GT52" i="73"/>
  <c r="HG52" i="73"/>
  <c r="GH52" i="73"/>
  <c r="FX52" i="73"/>
  <c r="FY52" i="73"/>
  <c r="HM52" i="73"/>
  <c r="HI52" i="73"/>
  <c r="GX52" i="73"/>
  <c r="HO52" i="73"/>
  <c r="HT52" i="73"/>
  <c r="HS52" i="73"/>
  <c r="GE52" i="73"/>
  <c r="FJ52" i="73"/>
  <c r="FU52" i="73"/>
  <c r="HD52" i="73"/>
  <c r="FQ52" i="73"/>
  <c r="GL52" i="73"/>
  <c r="FW52" i="73"/>
  <c r="GZ52" i="73"/>
  <c r="FO52" i="73"/>
  <c r="GI52" i="73"/>
  <c r="HJ52" i="73"/>
  <c r="HW52" i="73"/>
  <c r="FK52" i="73"/>
  <c r="HE52" i="73"/>
  <c r="HA52" i="73"/>
  <c r="FF52" i="73"/>
  <c r="GU52" i="73"/>
  <c r="HB52" i="73"/>
  <c r="GR52" i="73"/>
  <c r="FR52" i="73"/>
  <c r="EZ53" i="73" l="1"/>
  <c r="ER53" i="73"/>
  <c r="EX53" i="73"/>
  <c r="EP53" i="73"/>
  <c r="EV53" i="73"/>
  <c r="EN53" i="73"/>
  <c r="EM53" i="73"/>
  <c r="EW53" i="73"/>
  <c r="EK53" i="73"/>
  <c r="EU53" i="73"/>
  <c r="ET53" i="73"/>
  <c r="EQ53" i="73"/>
  <c r="EY53" i="73"/>
  <c r="ES53" i="73"/>
  <c r="EO53" i="73"/>
  <c r="EL53" i="73"/>
  <c r="ED53" i="73"/>
  <c r="DV53" i="73"/>
  <c r="EC53" i="73"/>
  <c r="DU53" i="73"/>
  <c r="EB53" i="73"/>
  <c r="DT53" i="73"/>
  <c r="EI53" i="73"/>
  <c r="EA53" i="73"/>
  <c r="EH53" i="73"/>
  <c r="DZ53" i="73"/>
  <c r="EG53" i="73"/>
  <c r="DY53" i="73"/>
  <c r="EF53" i="73"/>
  <c r="DX53" i="73"/>
  <c r="DW53" i="73"/>
  <c r="BV53" i="73"/>
  <c r="BN53" i="73"/>
  <c r="EE53" i="73"/>
  <c r="CB53" i="73"/>
  <c r="BT53" i="73"/>
  <c r="CA53" i="73"/>
  <c r="BS53" i="73"/>
  <c r="BY53" i="73"/>
  <c r="BQ53" i="73"/>
  <c r="BW53" i="73"/>
  <c r="BO53" i="73"/>
  <c r="BZ53" i="73"/>
  <c r="BX53" i="73"/>
  <c r="BU53" i="73"/>
  <c r="BE53" i="73"/>
  <c r="AW53" i="73"/>
  <c r="BR53" i="73"/>
  <c r="BP53" i="73"/>
  <c r="BM53" i="73"/>
  <c r="BJ53" i="73"/>
  <c r="BB53" i="73"/>
  <c r="BC53" i="73"/>
  <c r="BA53" i="73"/>
  <c r="BK53" i="73"/>
  <c r="AZ53" i="73"/>
  <c r="BI53" i="73"/>
  <c r="AY53" i="73"/>
  <c r="BH53" i="73"/>
  <c r="AX53" i="73"/>
  <c r="BG53" i="73"/>
  <c r="AV53" i="73"/>
  <c r="BF53" i="73"/>
  <c r="BD53" i="73"/>
  <c r="AP53" i="73"/>
  <c r="AH53" i="73"/>
  <c r="AO53" i="73"/>
  <c r="AG53" i="73"/>
  <c r="AN53" i="73"/>
  <c r="AF53" i="73"/>
  <c r="AM53" i="73"/>
  <c r="AE53" i="73"/>
  <c r="AL53" i="73"/>
  <c r="AD53" i="73"/>
  <c r="AK53" i="73"/>
  <c r="AC53" i="73"/>
  <c r="AI53" i="73"/>
  <c r="AA53" i="73"/>
  <c r="J53" i="73"/>
  <c r="Y53" i="73"/>
  <c r="Q53" i="73"/>
  <c r="W53" i="73"/>
  <c r="O53" i="73"/>
  <c r="AJ53" i="73"/>
  <c r="V53" i="73"/>
  <c r="N53" i="73"/>
  <c r="AB53" i="73"/>
  <c r="U53" i="73"/>
  <c r="M53" i="73"/>
  <c r="S53" i="73"/>
  <c r="K53" i="73"/>
  <c r="R53" i="73"/>
  <c r="P53" i="73"/>
  <c r="L53" i="73"/>
  <c r="X53" i="73"/>
  <c r="T53" i="73"/>
  <c r="B54" i="73"/>
  <c r="H53" i="73"/>
  <c r="IG53" i="73"/>
  <c r="IM53" i="73"/>
  <c r="IS53" i="73"/>
  <c r="IH53" i="73"/>
  <c r="IN53" i="73"/>
  <c r="IJ53" i="73"/>
  <c r="IR53" i="73"/>
  <c r="ID53" i="73"/>
  <c r="IL53" i="73"/>
  <c r="IE53" i="73"/>
  <c r="IO53" i="73"/>
  <c r="IF53" i="73"/>
  <c r="IP53" i="73"/>
  <c r="II53" i="73"/>
  <c r="IQ53" i="73"/>
  <c r="IK53" i="73"/>
  <c r="A53" i="73"/>
  <c r="E54" i="73"/>
  <c r="F54" i="73"/>
  <c r="D54" i="73"/>
  <c r="IA52" i="73"/>
  <c r="HZ52" i="73"/>
  <c r="DQ52" i="73"/>
  <c r="DP52" i="73"/>
  <c r="CF52" i="73"/>
  <c r="GP52" i="73"/>
  <c r="CE52" i="73"/>
  <c r="CD52" i="73"/>
  <c r="FD52" i="73"/>
  <c r="AT52" i="73"/>
  <c r="IT52" i="73"/>
  <c r="FC52" i="73"/>
  <c r="FB52" i="73"/>
  <c r="GN52" i="73"/>
  <c r="GO52" i="73"/>
  <c r="DR52" i="73"/>
  <c r="AS52" i="73"/>
  <c r="AR52" i="73"/>
  <c r="IB52" i="73"/>
  <c r="C54" i="73"/>
  <c r="GB53" i="73"/>
  <c r="FJ53" i="73"/>
  <c r="FW53" i="73"/>
  <c r="HI53" i="73"/>
  <c r="GD53" i="73"/>
  <c r="HJ53" i="73"/>
  <c r="HE53" i="73"/>
  <c r="FO53" i="73"/>
  <c r="GX53" i="73"/>
  <c r="FL53" i="73"/>
  <c r="GV53" i="73"/>
  <c r="GW53" i="73"/>
  <c r="GZ53" i="73"/>
  <c r="HV53" i="73"/>
  <c r="HL53" i="73"/>
  <c r="GT53" i="73"/>
  <c r="FS53" i="73"/>
  <c r="FX53" i="73"/>
  <c r="GH53" i="73"/>
  <c r="GS53" i="73"/>
  <c r="FU53" i="73"/>
  <c r="FN53" i="73"/>
  <c r="HT53" i="73"/>
  <c r="FP53" i="73"/>
  <c r="HR53" i="73"/>
  <c r="GJ53" i="73"/>
  <c r="FQ53" i="73"/>
  <c r="GA53" i="73"/>
  <c r="HX53" i="73"/>
  <c r="GK53" i="73"/>
  <c r="HM53" i="73"/>
  <c r="FK53" i="73"/>
  <c r="HK53" i="73"/>
  <c r="HB53" i="73"/>
  <c r="GU53" i="73"/>
  <c r="HO53" i="73"/>
  <c r="FI53" i="73"/>
  <c r="HC53" i="73"/>
  <c r="FT53" i="73"/>
  <c r="HN53" i="73"/>
  <c r="HW53" i="73"/>
  <c r="GY53" i="73"/>
  <c r="FH53" i="73"/>
  <c r="GC53" i="73"/>
  <c r="GL53" i="73"/>
  <c r="GG53" i="73"/>
  <c r="HU53" i="73"/>
  <c r="HA53" i="73"/>
  <c r="GE53" i="73"/>
  <c r="FF53" i="73"/>
  <c r="FY53" i="73"/>
  <c r="FG53" i="73"/>
  <c r="HQ53" i="73"/>
  <c r="HP53" i="73"/>
  <c r="FZ53" i="73"/>
  <c r="GI53" i="73"/>
  <c r="FM53" i="73"/>
  <c r="HG53" i="73"/>
  <c r="GF53" i="73"/>
  <c r="HS53" i="73"/>
  <c r="HD53" i="73"/>
  <c r="HF53" i="73"/>
  <c r="FR53" i="73"/>
  <c r="GR53" i="73"/>
  <c r="EZ54" i="73" l="1"/>
  <c r="ER54" i="73"/>
  <c r="EX54" i="73"/>
  <c r="EP54" i="73"/>
  <c r="EV54" i="73"/>
  <c r="EN54" i="73"/>
  <c r="EW54" i="73"/>
  <c r="EK54" i="73"/>
  <c r="ET54" i="73"/>
  <c r="ES54" i="73"/>
  <c r="EQ54" i="73"/>
  <c r="EM54" i="73"/>
  <c r="EL54" i="73"/>
  <c r="EY54" i="73"/>
  <c r="EO54" i="73"/>
  <c r="ED54" i="73"/>
  <c r="DV54" i="73"/>
  <c r="EC54" i="73"/>
  <c r="DU54" i="73"/>
  <c r="EB54" i="73"/>
  <c r="DT54" i="73"/>
  <c r="EI54" i="73"/>
  <c r="EA54" i="73"/>
  <c r="EH54" i="73"/>
  <c r="DZ54" i="73"/>
  <c r="EG54" i="73"/>
  <c r="DY54" i="73"/>
  <c r="EF54" i="73"/>
  <c r="DX54" i="73"/>
  <c r="EU54" i="73"/>
  <c r="EE54" i="73"/>
  <c r="DW54" i="73"/>
  <c r="BV54" i="73"/>
  <c r="BN54" i="73"/>
  <c r="CB54" i="73"/>
  <c r="BT54" i="73"/>
  <c r="CA54" i="73"/>
  <c r="BS54" i="73"/>
  <c r="BY54" i="73"/>
  <c r="BQ54" i="73"/>
  <c r="BW54" i="73"/>
  <c r="BO54" i="73"/>
  <c r="BZ54" i="73"/>
  <c r="BE54" i="73"/>
  <c r="AW54" i="73"/>
  <c r="BX54" i="73"/>
  <c r="BU54" i="73"/>
  <c r="BR54" i="73"/>
  <c r="BJ54" i="73"/>
  <c r="BB54" i="73"/>
  <c r="BP54" i="73"/>
  <c r="BH54" i="73"/>
  <c r="AX54" i="73"/>
  <c r="BG54" i="73"/>
  <c r="AV54" i="73"/>
  <c r="BF54" i="73"/>
  <c r="BD54" i="73"/>
  <c r="BC54" i="73"/>
  <c r="BA54" i="73"/>
  <c r="BM54" i="73"/>
  <c r="BK54" i="73"/>
  <c r="AZ54" i="73"/>
  <c r="AP54" i="73"/>
  <c r="AH54" i="73"/>
  <c r="AO54" i="73"/>
  <c r="AG54" i="73"/>
  <c r="AN54" i="73"/>
  <c r="AF54" i="73"/>
  <c r="AM54" i="73"/>
  <c r="AE54" i="73"/>
  <c r="AL54" i="73"/>
  <c r="AD54" i="73"/>
  <c r="AK54" i="73"/>
  <c r="AC54" i="73"/>
  <c r="AY54" i="73"/>
  <c r="AI54" i="73"/>
  <c r="AA54" i="73"/>
  <c r="J54" i="73"/>
  <c r="Y54" i="73"/>
  <c r="Q54" i="73"/>
  <c r="AJ54" i="73"/>
  <c r="AB54" i="73"/>
  <c r="W54" i="73"/>
  <c r="O54" i="73"/>
  <c r="V54" i="73"/>
  <c r="N54" i="73"/>
  <c r="U54" i="73"/>
  <c r="M54" i="73"/>
  <c r="BI54" i="73"/>
  <c r="S54" i="73"/>
  <c r="K54" i="73"/>
  <c r="R54" i="73"/>
  <c r="X54" i="73"/>
  <c r="T54" i="73"/>
  <c r="P54" i="73"/>
  <c r="L54" i="73"/>
  <c r="B55" i="73"/>
  <c r="H55" i="73" s="1"/>
  <c r="H54" i="73"/>
  <c r="II54" i="73"/>
  <c r="IO54" i="73"/>
  <c r="ID54" i="73"/>
  <c r="IJ54" i="73"/>
  <c r="IP54" i="73"/>
  <c r="IL54" i="73"/>
  <c r="IF54" i="73"/>
  <c r="IN54" i="73"/>
  <c r="IG54" i="73"/>
  <c r="IQ54" i="73"/>
  <c r="IH54" i="73"/>
  <c r="IR54" i="73"/>
  <c r="IK54" i="73"/>
  <c r="IS54" i="73"/>
  <c r="IM54" i="73"/>
  <c r="IE54" i="73"/>
  <c r="A54" i="73"/>
  <c r="F55" i="73"/>
  <c r="D55" i="73"/>
  <c r="E55" i="73"/>
  <c r="CF53" i="73"/>
  <c r="AT53" i="73"/>
  <c r="AR53" i="73"/>
  <c r="AS53" i="73"/>
  <c r="FD53" i="73"/>
  <c r="IB53" i="73"/>
  <c r="GP53" i="73"/>
  <c r="DP53" i="73"/>
  <c r="DQ53" i="73"/>
  <c r="IA53" i="73"/>
  <c r="HZ53" i="73"/>
  <c r="FB53" i="73"/>
  <c r="FC53" i="73"/>
  <c r="CE53" i="73"/>
  <c r="CD53" i="73"/>
  <c r="IT53" i="73"/>
  <c r="DR53" i="73"/>
  <c r="GO53" i="73"/>
  <c r="GN53" i="73"/>
  <c r="C55" i="73"/>
  <c r="B56" i="73"/>
  <c r="H56" i="73" s="1"/>
  <c r="FZ54" i="73"/>
  <c r="HD54" i="73"/>
  <c r="HA54" i="73"/>
  <c r="GK54" i="73"/>
  <c r="GI54" i="73"/>
  <c r="HV54" i="73"/>
  <c r="GD54" i="73"/>
  <c r="GF54" i="73"/>
  <c r="FM54" i="73"/>
  <c r="HS54" i="73"/>
  <c r="FQ54" i="73"/>
  <c r="FU54" i="73"/>
  <c r="GU54" i="73"/>
  <c r="GS54" i="73"/>
  <c r="HI54" i="73"/>
  <c r="HJ54" i="73"/>
  <c r="FG54" i="73"/>
  <c r="FW54" i="73"/>
  <c r="GA54" i="73"/>
  <c r="HC54" i="73"/>
  <c r="GC54" i="73"/>
  <c r="HL54" i="73"/>
  <c r="HE54" i="73"/>
  <c r="GE54" i="73"/>
  <c r="FS54" i="73"/>
  <c r="HW54" i="73"/>
  <c r="HP54" i="73"/>
  <c r="HX54" i="73"/>
  <c r="FH54" i="73"/>
  <c r="FO54" i="73"/>
  <c r="GH54" i="73"/>
  <c r="GR54" i="73"/>
  <c r="HO54" i="73"/>
  <c r="FX54" i="73"/>
  <c r="HK54" i="73"/>
  <c r="GX54" i="73"/>
  <c r="FF54" i="73"/>
  <c r="GL54" i="73"/>
  <c r="GJ54" i="73"/>
  <c r="FL54" i="73"/>
  <c r="GB54" i="73"/>
  <c r="FT54" i="73"/>
  <c r="HM54" i="73"/>
  <c r="FJ54" i="73"/>
  <c r="FN54" i="73"/>
  <c r="GT54" i="73"/>
  <c r="GG54" i="73"/>
  <c r="FY54" i="73"/>
  <c r="GW54" i="73"/>
  <c r="FI54" i="73"/>
  <c r="FP54" i="73"/>
  <c r="GV54" i="73"/>
  <c r="HQ54" i="73"/>
  <c r="FK54" i="73"/>
  <c r="HT54" i="73"/>
  <c r="HU54" i="73"/>
  <c r="HF54" i="73"/>
  <c r="FR54" i="73"/>
  <c r="GY54" i="73"/>
  <c r="HB54" i="73"/>
  <c r="GZ54" i="73"/>
  <c r="HR54" i="73"/>
  <c r="HG54" i="73"/>
  <c r="HN54" i="73"/>
  <c r="EZ55" i="73" l="1"/>
  <c r="ER55" i="73"/>
  <c r="EX55" i="73"/>
  <c r="EP55" i="73"/>
  <c r="EV55" i="73"/>
  <c r="EN55" i="73"/>
  <c r="ET55" i="73"/>
  <c r="EQ55" i="73"/>
  <c r="EO55" i="73"/>
  <c r="EM55" i="73"/>
  <c r="EW55" i="73"/>
  <c r="EK55" i="73"/>
  <c r="EY55" i="73"/>
  <c r="EU55" i="73"/>
  <c r="ES55" i="73"/>
  <c r="EL55" i="73"/>
  <c r="ED55" i="73"/>
  <c r="DV55" i="73"/>
  <c r="EC55" i="73"/>
  <c r="DU55" i="73"/>
  <c r="EB55" i="73"/>
  <c r="DT55" i="73"/>
  <c r="EI55" i="73"/>
  <c r="EA55" i="73"/>
  <c r="EH55" i="73"/>
  <c r="DZ55" i="73"/>
  <c r="EG55" i="73"/>
  <c r="DY55" i="73"/>
  <c r="EF55" i="73"/>
  <c r="DX55" i="73"/>
  <c r="EE55" i="73"/>
  <c r="DW55" i="73"/>
  <c r="BV55" i="73"/>
  <c r="BN55" i="73"/>
  <c r="CB55" i="73"/>
  <c r="BT55" i="73"/>
  <c r="CA55" i="73"/>
  <c r="BS55" i="73"/>
  <c r="BY55" i="73"/>
  <c r="BQ55" i="73"/>
  <c r="BW55" i="73"/>
  <c r="BO55" i="73"/>
  <c r="BP55" i="73"/>
  <c r="BM55" i="73"/>
  <c r="BF55" i="73"/>
  <c r="BE55" i="73"/>
  <c r="AW55" i="73"/>
  <c r="BZ55" i="73"/>
  <c r="BX55" i="73"/>
  <c r="BJ55" i="73"/>
  <c r="BB55" i="73"/>
  <c r="BU55" i="73"/>
  <c r="BC55" i="73"/>
  <c r="BA55" i="73"/>
  <c r="AZ55" i="73"/>
  <c r="BK55" i="73"/>
  <c r="AY55" i="73"/>
  <c r="BI55" i="73"/>
  <c r="AX55" i="73"/>
  <c r="BR55" i="73"/>
  <c r="BH55" i="73"/>
  <c r="AV55" i="73"/>
  <c r="BG55" i="73"/>
  <c r="AP55" i="73"/>
  <c r="AH55" i="73"/>
  <c r="AO55" i="73"/>
  <c r="AG55" i="73"/>
  <c r="AN55" i="73"/>
  <c r="AF55" i="73"/>
  <c r="AM55" i="73"/>
  <c r="AE55" i="73"/>
  <c r="AL55" i="73"/>
  <c r="AD55" i="73"/>
  <c r="BD55" i="73"/>
  <c r="AK55" i="73"/>
  <c r="AC55" i="73"/>
  <c r="AI55" i="73"/>
  <c r="AA55" i="73"/>
  <c r="AJ55" i="73"/>
  <c r="AB55" i="73"/>
  <c r="Y55" i="73"/>
  <c r="Q55" i="73"/>
  <c r="W55" i="73"/>
  <c r="O55" i="73"/>
  <c r="V55" i="73"/>
  <c r="N55" i="73"/>
  <c r="U55" i="73"/>
  <c r="M55" i="73"/>
  <c r="S55" i="73"/>
  <c r="K55" i="73"/>
  <c r="R55" i="73"/>
  <c r="J55" i="73"/>
  <c r="P55" i="73"/>
  <c r="L55" i="73"/>
  <c r="X55" i="73"/>
  <c r="T55" i="73"/>
  <c r="IE55" i="73"/>
  <c r="IK55" i="73"/>
  <c r="IQ55" i="73"/>
  <c r="IF55" i="73"/>
  <c r="IL55" i="73"/>
  <c r="IR55" i="73"/>
  <c r="ID55" i="73"/>
  <c r="IN55" i="73"/>
  <c r="IH55" i="73"/>
  <c r="IP55" i="73"/>
  <c r="II55" i="73"/>
  <c r="IS55" i="73"/>
  <c r="IJ55" i="73"/>
  <c r="IM55" i="73"/>
  <c r="IG55" i="73"/>
  <c r="IO55" i="73"/>
  <c r="A55" i="73"/>
  <c r="D56" i="73"/>
  <c r="F56" i="73"/>
  <c r="E56" i="73"/>
  <c r="AT54" i="73"/>
  <c r="DQ54" i="73"/>
  <c r="DP54" i="73"/>
  <c r="DR54" i="73"/>
  <c r="IA54" i="73"/>
  <c r="HZ54" i="73"/>
  <c r="CE54" i="73"/>
  <c r="CD54" i="73"/>
  <c r="GP54" i="73"/>
  <c r="FD54" i="73"/>
  <c r="IT54" i="73"/>
  <c r="GN54" i="73"/>
  <c r="GO54" i="73"/>
  <c r="IB54" i="73"/>
  <c r="CF54" i="73"/>
  <c r="FC54" i="73"/>
  <c r="FB54" i="73"/>
  <c r="AS54" i="73"/>
  <c r="AR54" i="73"/>
  <c r="C56" i="73"/>
  <c r="B57" i="73"/>
  <c r="H57" i="73" s="1"/>
  <c r="GI55" i="73"/>
  <c r="HR55" i="73"/>
  <c r="FN55" i="73"/>
  <c r="HB55" i="73"/>
  <c r="HA55" i="73"/>
  <c r="FU55" i="73"/>
  <c r="GH55" i="73"/>
  <c r="FO55" i="73"/>
  <c r="HM55" i="73"/>
  <c r="GK55" i="73"/>
  <c r="GF55" i="73"/>
  <c r="GX55" i="73"/>
  <c r="FF55" i="73"/>
  <c r="HO55" i="73"/>
  <c r="FJ55" i="73"/>
  <c r="HF55" i="73"/>
  <c r="FG55" i="73"/>
  <c r="HN55" i="73"/>
  <c r="FL55" i="73"/>
  <c r="HT55" i="73"/>
  <c r="FP55" i="73"/>
  <c r="HI55" i="73"/>
  <c r="GB55" i="73"/>
  <c r="HL55" i="73"/>
  <c r="HV55" i="73"/>
  <c r="GV55" i="73"/>
  <c r="GE55" i="73"/>
  <c r="HP55" i="73"/>
  <c r="GC55" i="73"/>
  <c r="FQ55" i="73"/>
  <c r="HQ55" i="73"/>
  <c r="GT55" i="73"/>
  <c r="FT55" i="73"/>
  <c r="HU55" i="73"/>
  <c r="GG55" i="73"/>
  <c r="HX55" i="73"/>
  <c r="HD55" i="73"/>
  <c r="HK55" i="73"/>
  <c r="HE55" i="73"/>
  <c r="GW55" i="73"/>
  <c r="FM55" i="73"/>
  <c r="GY55" i="73"/>
  <c r="GZ55" i="73"/>
  <c r="GL55" i="73"/>
  <c r="FS55" i="73"/>
  <c r="FY55" i="73"/>
  <c r="GU55" i="73"/>
  <c r="GA55" i="73"/>
  <c r="HW55" i="73"/>
  <c r="GR55" i="73"/>
  <c r="GD55" i="73"/>
  <c r="HJ55" i="73"/>
  <c r="FH55" i="73"/>
  <c r="FR55" i="73"/>
  <c r="FK55" i="73"/>
  <c r="FW55" i="73"/>
  <c r="GJ55" i="73"/>
  <c r="HG55" i="73"/>
  <c r="GS55" i="73"/>
  <c r="FZ55" i="73"/>
  <c r="HC55" i="73"/>
  <c r="HS55" i="73"/>
  <c r="FI55" i="73"/>
  <c r="FX55" i="73"/>
  <c r="EZ56" i="73" l="1"/>
  <c r="ER56" i="73"/>
  <c r="EX56" i="73"/>
  <c r="EP56" i="73"/>
  <c r="EV56" i="73"/>
  <c r="EN56" i="73"/>
  <c r="EQ56" i="73"/>
  <c r="EM56" i="73"/>
  <c r="EY56" i="73"/>
  <c r="EL56" i="73"/>
  <c r="EW56" i="73"/>
  <c r="EK56" i="73"/>
  <c r="ET56" i="73"/>
  <c r="EO56" i="73"/>
  <c r="ES56" i="73"/>
  <c r="ED56" i="73"/>
  <c r="DV56" i="73"/>
  <c r="EC56" i="73"/>
  <c r="DU56" i="73"/>
  <c r="EB56" i="73"/>
  <c r="DT56" i="73"/>
  <c r="EI56" i="73"/>
  <c r="EA56" i="73"/>
  <c r="EH56" i="73"/>
  <c r="DZ56" i="73"/>
  <c r="EG56" i="73"/>
  <c r="DY56" i="73"/>
  <c r="EU56" i="73"/>
  <c r="EF56" i="73"/>
  <c r="DX56" i="73"/>
  <c r="EE56" i="73"/>
  <c r="DW56" i="73"/>
  <c r="BV56" i="73"/>
  <c r="BN56" i="73"/>
  <c r="CB56" i="73"/>
  <c r="BT56" i="73"/>
  <c r="CA56" i="73"/>
  <c r="BS56" i="73"/>
  <c r="BY56" i="73"/>
  <c r="BQ56" i="73"/>
  <c r="BW56" i="73"/>
  <c r="BO56" i="73"/>
  <c r="BU56" i="73"/>
  <c r="BR56" i="73"/>
  <c r="BF56" i="73"/>
  <c r="AX56" i="73"/>
  <c r="BP56" i="73"/>
  <c r="BE56" i="73"/>
  <c r="AW56" i="73"/>
  <c r="BM56" i="73"/>
  <c r="BJ56" i="73"/>
  <c r="BB56" i="73"/>
  <c r="BZ56" i="73"/>
  <c r="AZ56" i="73"/>
  <c r="BK56" i="73"/>
  <c r="AY56" i="73"/>
  <c r="BI56" i="73"/>
  <c r="AV56" i="73"/>
  <c r="BH56" i="73"/>
  <c r="BX56" i="73"/>
  <c r="BG56" i="73"/>
  <c r="BD56" i="73"/>
  <c r="BC56" i="73"/>
  <c r="AP56" i="73"/>
  <c r="AH56" i="73"/>
  <c r="AO56" i="73"/>
  <c r="AG56" i="73"/>
  <c r="AN56" i="73"/>
  <c r="AF56" i="73"/>
  <c r="AM56" i="73"/>
  <c r="AE56" i="73"/>
  <c r="BA56" i="73"/>
  <c r="AL56" i="73"/>
  <c r="AD56" i="73"/>
  <c r="AK56" i="73"/>
  <c r="AC56" i="73"/>
  <c r="AI56" i="73"/>
  <c r="AA56" i="73"/>
  <c r="R56" i="73"/>
  <c r="Y56" i="73"/>
  <c r="Q56" i="73"/>
  <c r="W56" i="73"/>
  <c r="O56" i="73"/>
  <c r="V56" i="73"/>
  <c r="N56" i="73"/>
  <c r="U56" i="73"/>
  <c r="M56" i="73"/>
  <c r="AJ56" i="73"/>
  <c r="AB56" i="73"/>
  <c r="S56" i="73"/>
  <c r="K56" i="73"/>
  <c r="J56" i="73"/>
  <c r="X56" i="73"/>
  <c r="T56" i="73"/>
  <c r="P56" i="73"/>
  <c r="L56" i="73"/>
  <c r="IG56" i="73"/>
  <c r="IM56" i="73"/>
  <c r="IS56" i="73"/>
  <c r="IH56" i="73"/>
  <c r="IN56" i="73"/>
  <c r="IF56" i="73"/>
  <c r="IP56" i="73"/>
  <c r="IJ56" i="73"/>
  <c r="IR56" i="73"/>
  <c r="IK56" i="73"/>
  <c r="ID56" i="73"/>
  <c r="IL56" i="73"/>
  <c r="IE56" i="73"/>
  <c r="IO56" i="73"/>
  <c r="II56" i="73"/>
  <c r="IQ56" i="73"/>
  <c r="A56" i="73"/>
  <c r="E57" i="73"/>
  <c r="D57" i="73"/>
  <c r="F57" i="73"/>
  <c r="FD55" i="73"/>
  <c r="DP55" i="73"/>
  <c r="DQ55" i="73"/>
  <c r="GP55" i="73"/>
  <c r="AS55" i="73"/>
  <c r="AR55" i="73"/>
  <c r="IT55" i="73"/>
  <c r="IA55" i="73"/>
  <c r="HZ55" i="73"/>
  <c r="FC55" i="73"/>
  <c r="FB55" i="73"/>
  <c r="DR55" i="73"/>
  <c r="IB55" i="73"/>
  <c r="CE55" i="73"/>
  <c r="CD55" i="73"/>
  <c r="CF55" i="73"/>
  <c r="GN55" i="73"/>
  <c r="GO55" i="73"/>
  <c r="AT55" i="73"/>
  <c r="C57" i="73"/>
  <c r="B58" i="73"/>
  <c r="H58" i="73" s="1"/>
  <c r="HW56" i="73"/>
  <c r="FW56" i="73"/>
  <c r="GG56" i="73"/>
  <c r="HQ56" i="73"/>
  <c r="FY56" i="73"/>
  <c r="HB56" i="73"/>
  <c r="HU56" i="73"/>
  <c r="FL56" i="73"/>
  <c r="HI56" i="73"/>
  <c r="HJ56" i="73"/>
  <c r="FH56" i="73"/>
  <c r="GL56" i="73"/>
  <c r="GK56" i="73"/>
  <c r="GJ56" i="73"/>
  <c r="HA56" i="73"/>
  <c r="GY56" i="73"/>
  <c r="GC56" i="73"/>
  <c r="FX56" i="73"/>
  <c r="GS56" i="73"/>
  <c r="HP56" i="73"/>
  <c r="HO56" i="73"/>
  <c r="HX56" i="73"/>
  <c r="FJ56" i="73"/>
  <c r="GD56" i="73"/>
  <c r="GB56" i="73"/>
  <c r="GR56" i="73"/>
  <c r="FP56" i="73"/>
  <c r="GE56" i="73"/>
  <c r="FS56" i="73"/>
  <c r="FF56" i="73"/>
  <c r="HL56" i="73"/>
  <c r="FU56" i="73"/>
  <c r="GV56" i="73"/>
  <c r="HE56" i="73"/>
  <c r="FK56" i="73"/>
  <c r="FZ56" i="73"/>
  <c r="HN56" i="73"/>
  <c r="FG56" i="73"/>
  <c r="HK56" i="73"/>
  <c r="HS56" i="73"/>
  <c r="GU56" i="73"/>
  <c r="HC56" i="73"/>
  <c r="GI56" i="73"/>
  <c r="FO56" i="73"/>
  <c r="FR56" i="73"/>
  <c r="HG56" i="73"/>
  <c r="GA56" i="73"/>
  <c r="GZ56" i="73"/>
  <c r="GX56" i="73"/>
  <c r="HM56" i="73"/>
  <c r="HD56" i="73"/>
  <c r="GF56" i="73"/>
  <c r="FI56" i="73"/>
  <c r="GH56" i="73"/>
  <c r="HF56" i="73"/>
  <c r="GW56" i="73"/>
  <c r="FQ56" i="73"/>
  <c r="GT56" i="73"/>
  <c r="HR56" i="73"/>
  <c r="FN56" i="73"/>
  <c r="HV56" i="73"/>
  <c r="FT56" i="73"/>
  <c r="HT56" i="73"/>
  <c r="FM56" i="73"/>
  <c r="ES57" i="73" l="1"/>
  <c r="EK57" i="73"/>
  <c r="EZ57" i="73"/>
  <c r="ER57" i="73"/>
  <c r="EX57" i="73"/>
  <c r="EP57" i="73"/>
  <c r="EV57" i="73"/>
  <c r="EN57" i="73"/>
  <c r="EO57" i="73"/>
  <c r="EL57" i="73"/>
  <c r="EY57" i="73"/>
  <c r="EW57" i="73"/>
  <c r="ET57" i="73"/>
  <c r="EU57" i="73"/>
  <c r="EQ57" i="73"/>
  <c r="EM57" i="73"/>
  <c r="ED57" i="73"/>
  <c r="DV57" i="73"/>
  <c r="EC57" i="73"/>
  <c r="DU57" i="73"/>
  <c r="EB57" i="73"/>
  <c r="DT57" i="73"/>
  <c r="EI57" i="73"/>
  <c r="EA57" i="73"/>
  <c r="EH57" i="73"/>
  <c r="DZ57" i="73"/>
  <c r="EG57" i="73"/>
  <c r="DY57" i="73"/>
  <c r="EF57" i="73"/>
  <c r="DX57" i="73"/>
  <c r="DW57" i="73"/>
  <c r="BV57" i="73"/>
  <c r="BN57" i="73"/>
  <c r="EE57" i="73"/>
  <c r="CB57" i="73"/>
  <c r="BT57" i="73"/>
  <c r="CA57" i="73"/>
  <c r="BS57" i="73"/>
  <c r="BY57" i="73"/>
  <c r="BQ57" i="73"/>
  <c r="BW57" i="73"/>
  <c r="BO57" i="73"/>
  <c r="BZ57" i="73"/>
  <c r="BX57" i="73"/>
  <c r="BF57" i="73"/>
  <c r="AX57" i="73"/>
  <c r="BU57" i="73"/>
  <c r="BE57" i="73"/>
  <c r="AW57" i="73"/>
  <c r="BR57" i="73"/>
  <c r="BP57" i="73"/>
  <c r="BM57" i="73"/>
  <c r="BJ57" i="73"/>
  <c r="BB57" i="73"/>
  <c r="BI57" i="73"/>
  <c r="AV57" i="73"/>
  <c r="BH57" i="73"/>
  <c r="BG57" i="73"/>
  <c r="BD57" i="73"/>
  <c r="BC57" i="73"/>
  <c r="BA57" i="73"/>
  <c r="AZ57" i="73"/>
  <c r="AP57" i="73"/>
  <c r="AH57" i="73"/>
  <c r="AO57" i="73"/>
  <c r="AG57" i="73"/>
  <c r="BK57" i="73"/>
  <c r="AN57" i="73"/>
  <c r="AF57" i="73"/>
  <c r="AY57" i="73"/>
  <c r="AM57" i="73"/>
  <c r="AE57" i="73"/>
  <c r="AL57" i="73"/>
  <c r="AD57" i="73"/>
  <c r="AK57" i="73"/>
  <c r="AC57" i="73"/>
  <c r="AI57" i="73"/>
  <c r="AA57" i="73"/>
  <c r="Y57" i="73"/>
  <c r="Q57" i="73"/>
  <c r="W57" i="73"/>
  <c r="O57" i="73"/>
  <c r="AJ57" i="73"/>
  <c r="V57" i="73"/>
  <c r="N57" i="73"/>
  <c r="AB57" i="73"/>
  <c r="U57" i="73"/>
  <c r="M57" i="73"/>
  <c r="S57" i="73"/>
  <c r="K57" i="73"/>
  <c r="R57" i="73"/>
  <c r="J57" i="73"/>
  <c r="P57" i="73"/>
  <c r="L57" i="73"/>
  <c r="X57" i="73"/>
  <c r="T57" i="73"/>
  <c r="II57" i="73"/>
  <c r="IO57" i="73"/>
  <c r="ID57" i="73"/>
  <c r="IJ57" i="73"/>
  <c r="IP57" i="73"/>
  <c r="IH57" i="73"/>
  <c r="IR57" i="73"/>
  <c r="IL57" i="73"/>
  <c r="IE57" i="73"/>
  <c r="IM57" i="73"/>
  <c r="IF57" i="73"/>
  <c r="IN57" i="73"/>
  <c r="IG57" i="73"/>
  <c r="IQ57" i="73"/>
  <c r="IS57" i="73"/>
  <c r="IK57" i="73"/>
  <c r="A57" i="73"/>
  <c r="E58" i="73"/>
  <c r="F58" i="73"/>
  <c r="D58" i="73"/>
  <c r="DR56" i="73"/>
  <c r="DP56" i="73"/>
  <c r="DQ56" i="73"/>
  <c r="IB56" i="73"/>
  <c r="FD56" i="73"/>
  <c r="AS56" i="73"/>
  <c r="AR56" i="73"/>
  <c r="HZ56" i="73"/>
  <c r="IA56" i="73"/>
  <c r="FC56" i="73"/>
  <c r="FB56" i="73"/>
  <c r="CF56" i="73"/>
  <c r="AT56" i="73"/>
  <c r="GO56" i="73"/>
  <c r="GN56" i="73"/>
  <c r="IT56" i="73"/>
  <c r="GP56" i="73"/>
  <c r="CD56" i="73"/>
  <c r="CE56" i="73"/>
  <c r="C58" i="73"/>
  <c r="B59" i="73"/>
  <c r="H59" i="73" s="1"/>
  <c r="HL57" i="73"/>
  <c r="FY57" i="73"/>
  <c r="GI57" i="73"/>
  <c r="FW57" i="73"/>
  <c r="FQ57" i="73"/>
  <c r="GG57" i="73"/>
  <c r="FP57" i="73"/>
  <c r="GS57" i="73"/>
  <c r="FS57" i="73"/>
  <c r="HR57" i="73"/>
  <c r="HX57" i="73"/>
  <c r="HG57" i="73"/>
  <c r="GV57" i="73"/>
  <c r="GT57" i="73"/>
  <c r="FG57" i="73"/>
  <c r="HA57" i="73"/>
  <c r="HU57" i="73"/>
  <c r="HE57" i="73"/>
  <c r="GC57" i="73"/>
  <c r="HO57" i="73"/>
  <c r="HI57" i="73"/>
  <c r="HT57" i="73"/>
  <c r="GU57" i="73"/>
  <c r="HM57" i="73"/>
  <c r="HC57" i="73"/>
  <c r="GB57" i="73"/>
  <c r="HJ57" i="73"/>
  <c r="HF57" i="73"/>
  <c r="FO57" i="73"/>
  <c r="GX57" i="73"/>
  <c r="HQ57" i="73"/>
  <c r="GZ57" i="73"/>
  <c r="GK57" i="73"/>
  <c r="HB57" i="73"/>
  <c r="FI57" i="73"/>
  <c r="FZ57" i="73"/>
  <c r="GA57" i="73"/>
  <c r="FT57" i="73"/>
  <c r="HK57" i="73"/>
  <c r="FR57" i="73"/>
  <c r="HN57" i="73"/>
  <c r="HP57" i="73"/>
  <c r="FL57" i="73"/>
  <c r="FX57" i="73"/>
  <c r="FK57" i="73"/>
  <c r="GL57" i="73"/>
  <c r="GY57" i="73"/>
  <c r="GE57" i="73"/>
  <c r="HW57" i="73"/>
  <c r="HD57" i="73"/>
  <c r="GH57" i="73"/>
  <c r="FJ57" i="73"/>
  <c r="FH57" i="73"/>
  <c r="GD57" i="73"/>
  <c r="HV57" i="73"/>
  <c r="GR57" i="73"/>
  <c r="FM57" i="73"/>
  <c r="FN57" i="73"/>
  <c r="HS57" i="73"/>
  <c r="FF57" i="73"/>
  <c r="GW57" i="73"/>
  <c r="GF57" i="73"/>
  <c r="FU57" i="73"/>
  <c r="GJ57" i="73"/>
  <c r="ES58" i="73" l="1"/>
  <c r="EK58" i="73"/>
  <c r="EZ58" i="73"/>
  <c r="ER58" i="73"/>
  <c r="EX58" i="73"/>
  <c r="EP58" i="73"/>
  <c r="EV58" i="73"/>
  <c r="EN58" i="73"/>
  <c r="EO58" i="73"/>
  <c r="EL58" i="73"/>
  <c r="EY58" i="73"/>
  <c r="EW58" i="73"/>
  <c r="EU58" i="73"/>
  <c r="ET58" i="73"/>
  <c r="EQ58" i="73"/>
  <c r="EM58" i="73"/>
  <c r="ED58" i="73"/>
  <c r="DV58" i="73"/>
  <c r="EC58" i="73"/>
  <c r="DU58" i="73"/>
  <c r="EB58" i="73"/>
  <c r="DT58" i="73"/>
  <c r="EI58" i="73"/>
  <c r="EA58" i="73"/>
  <c r="EH58" i="73"/>
  <c r="DZ58" i="73"/>
  <c r="EG58" i="73"/>
  <c r="DY58" i="73"/>
  <c r="EF58" i="73"/>
  <c r="DX58" i="73"/>
  <c r="EE58" i="73"/>
  <c r="DW58" i="73"/>
  <c r="BV58" i="73"/>
  <c r="BN58" i="73"/>
  <c r="CB58" i="73"/>
  <c r="BT58" i="73"/>
  <c r="CA58" i="73"/>
  <c r="BS58" i="73"/>
  <c r="BY58" i="73"/>
  <c r="BQ58" i="73"/>
  <c r="BW58" i="73"/>
  <c r="BO58" i="73"/>
  <c r="BF58" i="73"/>
  <c r="AX58" i="73"/>
  <c r="BZ58" i="73"/>
  <c r="BE58" i="73"/>
  <c r="AW58" i="73"/>
  <c r="BX58" i="73"/>
  <c r="BU58" i="73"/>
  <c r="BR58" i="73"/>
  <c r="BJ58" i="73"/>
  <c r="BB58" i="73"/>
  <c r="BP58" i="73"/>
  <c r="BG58" i="73"/>
  <c r="BD58" i="73"/>
  <c r="BC58" i="73"/>
  <c r="BM58" i="73"/>
  <c r="BA58" i="73"/>
  <c r="AZ58" i="73"/>
  <c r="BK58" i="73"/>
  <c r="AY58" i="73"/>
  <c r="BI58" i="73"/>
  <c r="AV58" i="73"/>
  <c r="AP58" i="73"/>
  <c r="AH58" i="73"/>
  <c r="BH58" i="73"/>
  <c r="AO58" i="73"/>
  <c r="AG58" i="73"/>
  <c r="AN58" i="73"/>
  <c r="AF58" i="73"/>
  <c r="AM58" i="73"/>
  <c r="AE58" i="73"/>
  <c r="AL58" i="73"/>
  <c r="AD58" i="73"/>
  <c r="AK58" i="73"/>
  <c r="AC58" i="73"/>
  <c r="AI58" i="73"/>
  <c r="AA58" i="73"/>
  <c r="Y58" i="73"/>
  <c r="Q58" i="73"/>
  <c r="AJ58" i="73"/>
  <c r="AB58" i="73"/>
  <c r="W58" i="73"/>
  <c r="O58" i="73"/>
  <c r="V58" i="73"/>
  <c r="N58" i="73"/>
  <c r="U58" i="73"/>
  <c r="M58" i="73"/>
  <c r="S58" i="73"/>
  <c r="K58" i="73"/>
  <c r="R58" i="73"/>
  <c r="J58" i="73"/>
  <c r="X58" i="73"/>
  <c r="T58" i="73"/>
  <c r="P58" i="73"/>
  <c r="L58" i="73"/>
  <c r="IE58" i="73"/>
  <c r="IK58" i="73"/>
  <c r="IQ58" i="73"/>
  <c r="IF58" i="73"/>
  <c r="IL58" i="73"/>
  <c r="IR58" i="73"/>
  <c r="IJ58" i="73"/>
  <c r="ID58" i="73"/>
  <c r="IN58" i="73"/>
  <c r="IG58" i="73"/>
  <c r="IO58" i="73"/>
  <c r="IH58" i="73"/>
  <c r="IP58" i="73"/>
  <c r="II58" i="73"/>
  <c r="IS58" i="73"/>
  <c r="IM58" i="73"/>
  <c r="A58" i="73"/>
  <c r="E59" i="73"/>
  <c r="D59" i="73"/>
  <c r="F59" i="73"/>
  <c r="CE57" i="73"/>
  <c r="DR57" i="73"/>
  <c r="IA57" i="73"/>
  <c r="AS57" i="73"/>
  <c r="GP57" i="73"/>
  <c r="GN57" i="73"/>
  <c r="GO57" i="73"/>
  <c r="FC57" i="73"/>
  <c r="IT57" i="73"/>
  <c r="FB57" i="73"/>
  <c r="FD57" i="73"/>
  <c r="AT57" i="73"/>
  <c r="AR57" i="73"/>
  <c r="CD57" i="73"/>
  <c r="CF57" i="73"/>
  <c r="HZ57" i="73"/>
  <c r="IB57" i="73"/>
  <c r="DQ57" i="73"/>
  <c r="DP57" i="73"/>
  <c r="C59" i="73"/>
  <c r="B60" i="73"/>
  <c r="H60" i="73" s="1"/>
  <c r="GZ58" i="73"/>
  <c r="FY58" i="73"/>
  <c r="FT58" i="73"/>
  <c r="FR58" i="73"/>
  <c r="HU58" i="73"/>
  <c r="HR58" i="73"/>
  <c r="HT58" i="73"/>
  <c r="HB58" i="73"/>
  <c r="FQ58" i="73"/>
  <c r="FK58" i="73"/>
  <c r="HN58" i="73"/>
  <c r="GW58" i="73"/>
  <c r="FX58" i="73"/>
  <c r="HS58" i="73"/>
  <c r="GJ58" i="73"/>
  <c r="HM58" i="73"/>
  <c r="GD58" i="73"/>
  <c r="GG58" i="73"/>
  <c r="HI58" i="73"/>
  <c r="FI58" i="73"/>
  <c r="FG58" i="73"/>
  <c r="GK58" i="73"/>
  <c r="HV58" i="73"/>
  <c r="FU58" i="73"/>
  <c r="FJ58" i="73"/>
  <c r="HC58" i="73"/>
  <c r="GV58" i="73"/>
  <c r="FM58" i="73"/>
  <c r="GL58" i="73"/>
  <c r="FW58" i="73"/>
  <c r="GU58" i="73"/>
  <c r="GF58" i="73"/>
  <c r="HW58" i="73"/>
  <c r="FH58" i="73"/>
  <c r="GX58" i="73"/>
  <c r="HQ58" i="73"/>
  <c r="GE58" i="73"/>
  <c r="GY58" i="73"/>
  <c r="FF58" i="73"/>
  <c r="GR58" i="73"/>
  <c r="FL58" i="73"/>
  <c r="GT58" i="73"/>
  <c r="HA58" i="73"/>
  <c r="HG58" i="73"/>
  <c r="FN58" i="73"/>
  <c r="GS58" i="73"/>
  <c r="HL58" i="73"/>
  <c r="HK58" i="73"/>
  <c r="FS58" i="73"/>
  <c r="HD58" i="73"/>
  <c r="GA58" i="73"/>
  <c r="HP58" i="73"/>
  <c r="HJ58" i="73"/>
  <c r="FZ58" i="73"/>
  <c r="GH58" i="73"/>
  <c r="HO58" i="73"/>
  <c r="FO58" i="73"/>
  <c r="HE58" i="73"/>
  <c r="GI58" i="73"/>
  <c r="HF58" i="73"/>
  <c r="GC58" i="73"/>
  <c r="FP58" i="73"/>
  <c r="GB58" i="73"/>
  <c r="HX58" i="73"/>
  <c r="ES59" i="73" l="1"/>
  <c r="EK59" i="73"/>
  <c r="EZ59" i="73"/>
  <c r="ER59" i="73"/>
  <c r="EX59" i="73"/>
  <c r="EP59" i="73"/>
  <c r="EV59" i="73"/>
  <c r="EN59" i="73"/>
  <c r="EO59" i="73"/>
  <c r="EM59" i="73"/>
  <c r="EL59" i="73"/>
  <c r="EY59" i="73"/>
  <c r="EW59" i="73"/>
  <c r="EU59" i="73"/>
  <c r="ET59" i="73"/>
  <c r="EQ59" i="73"/>
  <c r="ED59" i="73"/>
  <c r="DV59" i="73"/>
  <c r="EC59" i="73"/>
  <c r="DU59" i="73"/>
  <c r="EB59" i="73"/>
  <c r="DT59" i="73"/>
  <c r="EI59" i="73"/>
  <c r="EA59" i="73"/>
  <c r="EH59" i="73"/>
  <c r="DZ59" i="73"/>
  <c r="EG59" i="73"/>
  <c r="DY59" i="73"/>
  <c r="EF59" i="73"/>
  <c r="DX59" i="73"/>
  <c r="EE59" i="73"/>
  <c r="DW59" i="73"/>
  <c r="BV59" i="73"/>
  <c r="BN59" i="73"/>
  <c r="CB59" i="73"/>
  <c r="BT59" i="73"/>
  <c r="CA59" i="73"/>
  <c r="BS59" i="73"/>
  <c r="BY59" i="73"/>
  <c r="BQ59" i="73"/>
  <c r="BW59" i="73"/>
  <c r="BO59" i="73"/>
  <c r="BP59" i="73"/>
  <c r="BM59" i="73"/>
  <c r="BF59" i="73"/>
  <c r="AX59" i="73"/>
  <c r="BE59" i="73"/>
  <c r="AW59" i="73"/>
  <c r="BZ59" i="73"/>
  <c r="BK59" i="73"/>
  <c r="BC59" i="73"/>
  <c r="BX59" i="73"/>
  <c r="BJ59" i="73"/>
  <c r="BB59" i="73"/>
  <c r="BU59" i="73"/>
  <c r="BD59" i="73"/>
  <c r="BA59" i="73"/>
  <c r="BR59" i="73"/>
  <c r="AZ59" i="73"/>
  <c r="AY59" i="73"/>
  <c r="AV59" i="73"/>
  <c r="BI59" i="73"/>
  <c r="BH59" i="73"/>
  <c r="BG59" i="73"/>
  <c r="AP59" i="73"/>
  <c r="AH59" i="73"/>
  <c r="AO59" i="73"/>
  <c r="AG59" i="73"/>
  <c r="AN59" i="73"/>
  <c r="AF59" i="73"/>
  <c r="AM59" i="73"/>
  <c r="AE59" i="73"/>
  <c r="AL59" i="73"/>
  <c r="AD59" i="73"/>
  <c r="AK59" i="73"/>
  <c r="AC59" i="73"/>
  <c r="AI59" i="73"/>
  <c r="AA59" i="73"/>
  <c r="AJ59" i="73"/>
  <c r="AB59" i="73"/>
  <c r="Y59" i="73"/>
  <c r="Q59" i="73"/>
  <c r="W59" i="73"/>
  <c r="O59" i="73"/>
  <c r="V59" i="73"/>
  <c r="N59" i="73"/>
  <c r="U59" i="73"/>
  <c r="M59" i="73"/>
  <c r="S59" i="73"/>
  <c r="K59" i="73"/>
  <c r="R59" i="73"/>
  <c r="J59" i="73"/>
  <c r="P59" i="73"/>
  <c r="L59" i="73"/>
  <c r="X59" i="73"/>
  <c r="T59" i="73"/>
  <c r="IG59" i="73"/>
  <c r="IM59" i="73"/>
  <c r="IS59" i="73"/>
  <c r="IH59" i="73"/>
  <c r="IN59" i="73"/>
  <c r="ID59" i="73"/>
  <c r="IL59" i="73"/>
  <c r="IF59" i="73"/>
  <c r="IP59" i="73"/>
  <c r="II59" i="73"/>
  <c r="IQ59" i="73"/>
  <c r="IJ59" i="73"/>
  <c r="IR59" i="73"/>
  <c r="IK59" i="73"/>
  <c r="IE59" i="73"/>
  <c r="IO59" i="73"/>
  <c r="A59" i="73"/>
  <c r="F60" i="73"/>
  <c r="E60" i="73"/>
  <c r="D60" i="73"/>
  <c r="GO58" i="73"/>
  <c r="GN58" i="73"/>
  <c r="IA58" i="73"/>
  <c r="HZ58" i="73"/>
  <c r="FD58" i="73"/>
  <c r="IB58" i="73"/>
  <c r="GP58" i="73"/>
  <c r="DP58" i="73"/>
  <c r="DQ58" i="73"/>
  <c r="CD58" i="73"/>
  <c r="CE58" i="73"/>
  <c r="AR58" i="73"/>
  <c r="AS58" i="73"/>
  <c r="FC58" i="73"/>
  <c r="FB58" i="73"/>
  <c r="CF58" i="73"/>
  <c r="DR58" i="73"/>
  <c r="AT58" i="73"/>
  <c r="IT58" i="73"/>
  <c r="C60" i="73"/>
  <c r="B61" i="73"/>
  <c r="H61" i="73" s="1"/>
  <c r="FP59" i="73"/>
  <c r="GC59" i="73"/>
  <c r="HX59" i="73"/>
  <c r="FW59" i="73"/>
  <c r="HF59" i="73"/>
  <c r="FK59" i="73"/>
  <c r="GW59" i="73"/>
  <c r="GK59" i="73"/>
  <c r="HK59" i="73"/>
  <c r="FG59" i="73"/>
  <c r="HS59" i="73"/>
  <c r="FL59" i="73"/>
  <c r="FJ59" i="73"/>
  <c r="HW59" i="73"/>
  <c r="FH59" i="73"/>
  <c r="GR59" i="73"/>
  <c r="FN59" i="73"/>
  <c r="HV59" i="73"/>
  <c r="HT59" i="73"/>
  <c r="GT59" i="73"/>
  <c r="HC59" i="73"/>
  <c r="FQ59" i="73"/>
  <c r="FM59" i="73"/>
  <c r="HR59" i="73"/>
  <c r="GJ59" i="73"/>
  <c r="HG59" i="73"/>
  <c r="GS59" i="73"/>
  <c r="HL59" i="73"/>
  <c r="FU59" i="73"/>
  <c r="HJ59" i="73"/>
  <c r="GF59" i="73"/>
  <c r="HD59" i="73"/>
  <c r="GY59" i="73"/>
  <c r="FF59" i="73"/>
  <c r="GI59" i="73"/>
  <c r="HU59" i="73"/>
  <c r="GA59" i="73"/>
  <c r="GL59" i="73"/>
  <c r="FY59" i="73"/>
  <c r="HP59" i="73"/>
  <c r="FI59" i="73"/>
  <c r="GZ59" i="73"/>
  <c r="GH59" i="73"/>
  <c r="HA59" i="73"/>
  <c r="FO59" i="73"/>
  <c r="GV59" i="73"/>
  <c r="HO59" i="73"/>
  <c r="GG59" i="73"/>
  <c r="HM59" i="73"/>
  <c r="HE59" i="73"/>
  <c r="HN59" i="73"/>
  <c r="FR59" i="73"/>
  <c r="GB59" i="73"/>
  <c r="HB59" i="73"/>
  <c r="FT59" i="73"/>
  <c r="GE59" i="73"/>
  <c r="FX59" i="73"/>
  <c r="HI59" i="73"/>
  <c r="GX59" i="73"/>
  <c r="HQ59" i="73"/>
  <c r="GD59" i="73"/>
  <c r="FS59" i="73"/>
  <c r="GU59" i="73"/>
  <c r="FZ59" i="73"/>
  <c r="ES60" i="73" l="1"/>
  <c r="EK60" i="73"/>
  <c r="EZ60" i="73"/>
  <c r="ER60" i="73"/>
  <c r="EX60" i="73"/>
  <c r="EP60" i="73"/>
  <c r="EV60" i="73"/>
  <c r="EN60" i="73"/>
  <c r="EO60" i="73"/>
  <c r="EM60" i="73"/>
  <c r="EL60" i="73"/>
  <c r="EY60" i="73"/>
  <c r="EW60" i="73"/>
  <c r="EU60" i="73"/>
  <c r="ET60" i="73"/>
  <c r="EQ60" i="73"/>
  <c r="ED60" i="73"/>
  <c r="DV60" i="73"/>
  <c r="EC60" i="73"/>
  <c r="DU60" i="73"/>
  <c r="EB60" i="73"/>
  <c r="DT60" i="73"/>
  <c r="EI60" i="73"/>
  <c r="EA60" i="73"/>
  <c r="EH60" i="73"/>
  <c r="DZ60" i="73"/>
  <c r="EG60" i="73"/>
  <c r="DY60" i="73"/>
  <c r="EF60" i="73"/>
  <c r="DX60" i="73"/>
  <c r="EE60" i="73"/>
  <c r="DW60" i="73"/>
  <c r="BV60" i="73"/>
  <c r="BN60" i="73"/>
  <c r="CB60" i="73"/>
  <c r="BT60" i="73"/>
  <c r="CA60" i="73"/>
  <c r="BS60" i="73"/>
  <c r="BY60" i="73"/>
  <c r="BQ60" i="73"/>
  <c r="BW60" i="73"/>
  <c r="BO60" i="73"/>
  <c r="BU60" i="73"/>
  <c r="BR60" i="73"/>
  <c r="BF60" i="73"/>
  <c r="AX60" i="73"/>
  <c r="BP60" i="73"/>
  <c r="BE60" i="73"/>
  <c r="AW60" i="73"/>
  <c r="BM60" i="73"/>
  <c r="BK60" i="73"/>
  <c r="BC60" i="73"/>
  <c r="BJ60" i="73"/>
  <c r="BB60" i="73"/>
  <c r="BZ60" i="73"/>
  <c r="BD60" i="73"/>
  <c r="BX60" i="73"/>
  <c r="BA60" i="73"/>
  <c r="AZ60" i="73"/>
  <c r="AY60" i="73"/>
  <c r="AV60" i="73"/>
  <c r="BI60" i="73"/>
  <c r="BH60" i="73"/>
  <c r="AP60" i="73"/>
  <c r="AH60" i="73"/>
  <c r="AO60" i="73"/>
  <c r="AG60" i="73"/>
  <c r="AN60" i="73"/>
  <c r="AF60" i="73"/>
  <c r="AM60" i="73"/>
  <c r="AE60" i="73"/>
  <c r="AL60" i="73"/>
  <c r="AD60" i="73"/>
  <c r="AK60" i="73"/>
  <c r="AC60" i="73"/>
  <c r="BG60" i="73"/>
  <c r="AI60" i="73"/>
  <c r="AA60" i="73"/>
  <c r="R60" i="73"/>
  <c r="J60" i="73"/>
  <c r="Y60" i="73"/>
  <c r="Q60" i="73"/>
  <c r="W60" i="73"/>
  <c r="O60" i="73"/>
  <c r="V60" i="73"/>
  <c r="N60" i="73"/>
  <c r="U60" i="73"/>
  <c r="M60" i="73"/>
  <c r="AJ60" i="73"/>
  <c r="AB60" i="73"/>
  <c r="S60" i="73"/>
  <c r="K60" i="73"/>
  <c r="X60" i="73"/>
  <c r="T60" i="73"/>
  <c r="P60" i="73"/>
  <c r="L60" i="73"/>
  <c r="II60" i="73"/>
  <c r="IO60" i="73"/>
  <c r="ID60" i="73"/>
  <c r="IJ60" i="73"/>
  <c r="IP60" i="73"/>
  <c r="IF60" i="73"/>
  <c r="IN60" i="73"/>
  <c r="IH60" i="73"/>
  <c r="IR60" i="73"/>
  <c r="IK60" i="73"/>
  <c r="IS60" i="73"/>
  <c r="IL60" i="73"/>
  <c r="IE60" i="73"/>
  <c r="IM60" i="73"/>
  <c r="IG60" i="73"/>
  <c r="IQ60" i="73"/>
  <c r="A60" i="73"/>
  <c r="D61" i="73"/>
  <c r="E61" i="73"/>
  <c r="F61" i="73"/>
  <c r="FD59" i="73"/>
  <c r="AT59" i="73"/>
  <c r="DR59" i="73"/>
  <c r="CE59" i="73"/>
  <c r="CD59" i="73"/>
  <c r="GP59" i="73"/>
  <c r="FC59" i="73"/>
  <c r="FB59" i="73"/>
  <c r="IA59" i="73"/>
  <c r="HZ59" i="73"/>
  <c r="DP59" i="73"/>
  <c r="DQ59" i="73"/>
  <c r="AR59" i="73"/>
  <c r="AS59" i="73"/>
  <c r="IT59" i="73"/>
  <c r="IB59" i="73"/>
  <c r="GN59" i="73"/>
  <c r="GO59" i="73"/>
  <c r="CF59" i="73"/>
  <c r="C61" i="73"/>
  <c r="B62" i="73"/>
  <c r="H62" i="73" s="1"/>
  <c r="GF60" i="73"/>
  <c r="GI60" i="73"/>
  <c r="FS60" i="73"/>
  <c r="GE60" i="73"/>
  <c r="GV60" i="73"/>
  <c r="GS60" i="73"/>
  <c r="HW60" i="73"/>
  <c r="FH60" i="73"/>
  <c r="HQ60" i="73"/>
  <c r="FM60" i="73"/>
  <c r="FK60" i="73"/>
  <c r="HO60" i="73"/>
  <c r="GT60" i="73"/>
  <c r="GG60" i="73"/>
  <c r="GZ60" i="73"/>
  <c r="HX60" i="73"/>
  <c r="HP60" i="73"/>
  <c r="HF60" i="73"/>
  <c r="HD60" i="73"/>
  <c r="HK60" i="73"/>
  <c r="FJ60" i="73"/>
  <c r="FR60" i="73"/>
  <c r="FU60" i="73"/>
  <c r="FY60" i="73"/>
  <c r="GB60" i="73"/>
  <c r="GX60" i="73"/>
  <c r="HS60" i="73"/>
  <c r="HG60" i="73"/>
  <c r="GC60" i="73"/>
  <c r="FW60" i="73"/>
  <c r="GW60" i="73"/>
  <c r="GU60" i="73"/>
  <c r="HN60" i="73"/>
  <c r="GY60" i="73"/>
  <c r="FI60" i="73"/>
  <c r="GJ60" i="73"/>
  <c r="FN60" i="73"/>
  <c r="FL60" i="73"/>
  <c r="FO60" i="73"/>
  <c r="HA60" i="73"/>
  <c r="HE60" i="73"/>
  <c r="FG60" i="73"/>
  <c r="HJ60" i="73"/>
  <c r="FZ60" i="73"/>
  <c r="GK60" i="73"/>
  <c r="FX60" i="73"/>
  <c r="HC60" i="73"/>
  <c r="HV60" i="73"/>
  <c r="HM60" i="73"/>
  <c r="FT60" i="73"/>
  <c r="HI60" i="73"/>
  <c r="HL60" i="73"/>
  <c r="GD60" i="73"/>
  <c r="HR60" i="73"/>
  <c r="GH60" i="73"/>
  <c r="FQ60" i="73"/>
  <c r="GR60" i="73"/>
  <c r="HB60" i="73"/>
  <c r="HT60" i="73"/>
  <c r="FP60" i="73"/>
  <c r="FF60" i="73"/>
  <c r="GL60" i="73"/>
  <c r="GA60" i="73"/>
  <c r="HU60" i="73"/>
  <c r="ES61" i="73" l="1"/>
  <c r="EK61" i="73"/>
  <c r="EZ61" i="73"/>
  <c r="ER61" i="73"/>
  <c r="EX61" i="73"/>
  <c r="EP61" i="73"/>
  <c r="EV61" i="73"/>
  <c r="EN61" i="73"/>
  <c r="EO61" i="73"/>
  <c r="EM61" i="73"/>
  <c r="EL61" i="73"/>
  <c r="EY61" i="73"/>
  <c r="EW61" i="73"/>
  <c r="EU61" i="73"/>
  <c r="ET61" i="73"/>
  <c r="ED61" i="73"/>
  <c r="DV61" i="73"/>
  <c r="EC61" i="73"/>
  <c r="DU61" i="73"/>
  <c r="EB61" i="73"/>
  <c r="DT61" i="73"/>
  <c r="EI61" i="73"/>
  <c r="EA61" i="73"/>
  <c r="EH61" i="73"/>
  <c r="DZ61" i="73"/>
  <c r="EQ61" i="73"/>
  <c r="EG61" i="73"/>
  <c r="DY61" i="73"/>
  <c r="EF61" i="73"/>
  <c r="DX61" i="73"/>
  <c r="BW61" i="73"/>
  <c r="DW61" i="73"/>
  <c r="EE61" i="73"/>
  <c r="BV61" i="73"/>
  <c r="BN61" i="73"/>
  <c r="BT61" i="73"/>
  <c r="CB61" i="73"/>
  <c r="BS61" i="73"/>
  <c r="BZ61" i="73"/>
  <c r="BQ61" i="73"/>
  <c r="BX61" i="73"/>
  <c r="BO61" i="73"/>
  <c r="CA61" i="73"/>
  <c r="BG61" i="73"/>
  <c r="AY61" i="73"/>
  <c r="BY61" i="73"/>
  <c r="BF61" i="73"/>
  <c r="AX61" i="73"/>
  <c r="BU61" i="73"/>
  <c r="BE61" i="73"/>
  <c r="AW61" i="73"/>
  <c r="BR61" i="73"/>
  <c r="BD61" i="73"/>
  <c r="AV61" i="73"/>
  <c r="BP61" i="73"/>
  <c r="BK61" i="73"/>
  <c r="BC61" i="73"/>
  <c r="BM61" i="73"/>
  <c r="BJ61" i="73"/>
  <c r="BB61" i="73"/>
  <c r="BI61" i="73"/>
  <c r="BH61" i="73"/>
  <c r="BA61" i="73"/>
  <c r="AZ61" i="73"/>
  <c r="AP61" i="73"/>
  <c r="AH61" i="73"/>
  <c r="AO61" i="73"/>
  <c r="AG61" i="73"/>
  <c r="AN61" i="73"/>
  <c r="AF61" i="73"/>
  <c r="AM61" i="73"/>
  <c r="AE61" i="73"/>
  <c r="AL61" i="73"/>
  <c r="AD61" i="73"/>
  <c r="AK61" i="73"/>
  <c r="AC61" i="73"/>
  <c r="AI61" i="73"/>
  <c r="AA61" i="73"/>
  <c r="R61" i="73"/>
  <c r="J61" i="73"/>
  <c r="Y61" i="73"/>
  <c r="Q61" i="73"/>
  <c r="W61" i="73"/>
  <c r="O61" i="73"/>
  <c r="AJ61" i="73"/>
  <c r="V61" i="73"/>
  <c r="N61" i="73"/>
  <c r="AB61" i="73"/>
  <c r="U61" i="73"/>
  <c r="M61" i="73"/>
  <c r="S61" i="73"/>
  <c r="K61" i="73"/>
  <c r="P61" i="73"/>
  <c r="L61" i="73"/>
  <c r="X61" i="73"/>
  <c r="T61" i="73"/>
  <c r="IE61" i="73"/>
  <c r="IK61" i="73"/>
  <c r="IQ61" i="73"/>
  <c r="IF61" i="73"/>
  <c r="IL61" i="73"/>
  <c r="IR61" i="73"/>
  <c r="IH61" i="73"/>
  <c r="IP61" i="73"/>
  <c r="IJ61" i="73"/>
  <c r="IM61" i="73"/>
  <c r="ID61" i="73"/>
  <c r="IN61" i="73"/>
  <c r="IG61" i="73"/>
  <c r="IO61" i="73"/>
  <c r="II61" i="73"/>
  <c r="IS61" i="73"/>
  <c r="A61" i="73"/>
  <c r="F62" i="73"/>
  <c r="D62" i="73"/>
  <c r="E62" i="73"/>
  <c r="DR60" i="73"/>
  <c r="GN60" i="73"/>
  <c r="GO60" i="73"/>
  <c r="CE60" i="73"/>
  <c r="IT60" i="73"/>
  <c r="GP60" i="73"/>
  <c r="FC60" i="73"/>
  <c r="IB60" i="73"/>
  <c r="CF60" i="73"/>
  <c r="CD60" i="73"/>
  <c r="FB60" i="73"/>
  <c r="FD60" i="73"/>
  <c r="DP60" i="73"/>
  <c r="DQ60" i="73"/>
  <c r="AT60" i="73"/>
  <c r="AR60" i="73"/>
  <c r="AS60" i="73"/>
  <c r="HZ60" i="73"/>
  <c r="IA60" i="73"/>
  <c r="C62" i="73"/>
  <c r="B63" i="73"/>
  <c r="H63" i="73" s="1"/>
  <c r="GF61" i="73"/>
  <c r="HB61" i="73"/>
  <c r="GB61" i="73"/>
  <c r="GJ61" i="73"/>
  <c r="HV61" i="73"/>
  <c r="HN61" i="73"/>
  <c r="HO61" i="73"/>
  <c r="GS61" i="73"/>
  <c r="HA61" i="73"/>
  <c r="GD61" i="73"/>
  <c r="GV61" i="73"/>
  <c r="HT61" i="73"/>
  <c r="HD61" i="73"/>
  <c r="GE61" i="73"/>
  <c r="GR61" i="73"/>
  <c r="FG61" i="73"/>
  <c r="GK61" i="73"/>
  <c r="GY61" i="73"/>
  <c r="HE61" i="73"/>
  <c r="FH61" i="73"/>
  <c r="HG61" i="73"/>
  <c r="FU61" i="73"/>
  <c r="GL61" i="73"/>
  <c r="GG61" i="73"/>
  <c r="FX61" i="73"/>
  <c r="FW61" i="73"/>
  <c r="GZ61" i="73"/>
  <c r="FN61" i="73"/>
  <c r="HX61" i="73"/>
  <c r="GH61" i="73"/>
  <c r="FR61" i="73"/>
  <c r="HF61" i="73"/>
  <c r="HC61" i="73"/>
  <c r="FK61" i="73"/>
  <c r="HJ61" i="73"/>
  <c r="FZ61" i="73"/>
  <c r="HW61" i="73"/>
  <c r="HR61" i="73"/>
  <c r="HU61" i="73"/>
  <c r="HQ61" i="73"/>
  <c r="FY61" i="73"/>
  <c r="HL61" i="73"/>
  <c r="HM61" i="73"/>
  <c r="FM61" i="73"/>
  <c r="FJ61" i="73"/>
  <c r="FQ61" i="73"/>
  <c r="GW61" i="73"/>
  <c r="GI61" i="73"/>
  <c r="FS61" i="73"/>
  <c r="GT61" i="73"/>
  <c r="FP61" i="73"/>
  <c r="GX61" i="73"/>
  <c r="HP61" i="73"/>
  <c r="HS61" i="73"/>
  <c r="FT61" i="73"/>
  <c r="FO61" i="73"/>
  <c r="HI61" i="73"/>
  <c r="GA61" i="73"/>
  <c r="FL61" i="73"/>
  <c r="FF61" i="73"/>
  <c r="GU61" i="73"/>
  <c r="HK61" i="73"/>
  <c r="GC61" i="73"/>
  <c r="FI61" i="73"/>
  <c r="ES62" i="73" l="1"/>
  <c r="EK62" i="73"/>
  <c r="EZ62" i="73"/>
  <c r="ER62" i="73"/>
  <c r="EX62" i="73"/>
  <c r="EP62" i="73"/>
  <c r="EV62" i="73"/>
  <c r="EN62" i="73"/>
  <c r="EO62" i="73"/>
  <c r="EM62" i="73"/>
  <c r="EL62" i="73"/>
  <c r="EY62" i="73"/>
  <c r="EW62" i="73"/>
  <c r="EU62" i="73"/>
  <c r="ET62" i="73"/>
  <c r="EQ62" i="73"/>
  <c r="ED62" i="73"/>
  <c r="DV62" i="73"/>
  <c r="EC62" i="73"/>
  <c r="DU62" i="73"/>
  <c r="EB62" i="73"/>
  <c r="DT62" i="73"/>
  <c r="EI62" i="73"/>
  <c r="EA62" i="73"/>
  <c r="EH62" i="73"/>
  <c r="DZ62" i="73"/>
  <c r="EG62" i="73"/>
  <c r="DY62" i="73"/>
  <c r="EF62" i="73"/>
  <c r="DX62" i="73"/>
  <c r="BW62" i="73"/>
  <c r="BO62" i="73"/>
  <c r="EE62" i="73"/>
  <c r="DW62" i="73"/>
  <c r="BY62" i="73"/>
  <c r="BP62" i="73"/>
  <c r="BV62" i="73"/>
  <c r="BM62" i="73"/>
  <c r="BU62" i="73"/>
  <c r="CB62" i="73"/>
  <c r="BS62" i="73"/>
  <c r="BZ62" i="73"/>
  <c r="BQ62" i="73"/>
  <c r="BG62" i="73"/>
  <c r="AY62" i="73"/>
  <c r="BF62" i="73"/>
  <c r="AX62" i="73"/>
  <c r="BE62" i="73"/>
  <c r="AW62" i="73"/>
  <c r="CA62" i="73"/>
  <c r="BD62" i="73"/>
  <c r="AV62" i="73"/>
  <c r="BX62" i="73"/>
  <c r="BK62" i="73"/>
  <c r="BC62" i="73"/>
  <c r="BT62" i="73"/>
  <c r="BJ62" i="73"/>
  <c r="BB62" i="73"/>
  <c r="BR62" i="73"/>
  <c r="BI62" i="73"/>
  <c r="BN62" i="73"/>
  <c r="AZ62" i="73"/>
  <c r="BH62" i="73"/>
  <c r="AP62" i="73"/>
  <c r="AH62" i="73"/>
  <c r="AO62" i="73"/>
  <c r="AG62" i="73"/>
  <c r="AN62" i="73"/>
  <c r="AF62" i="73"/>
  <c r="AM62" i="73"/>
  <c r="AE62" i="73"/>
  <c r="AL62" i="73"/>
  <c r="AD62" i="73"/>
  <c r="AK62" i="73"/>
  <c r="AC62" i="73"/>
  <c r="AI62" i="73"/>
  <c r="AA62" i="73"/>
  <c r="R62" i="73"/>
  <c r="J62" i="73"/>
  <c r="Y62" i="73"/>
  <c r="Q62" i="73"/>
  <c r="AJ62" i="73"/>
  <c r="AB62" i="73"/>
  <c r="W62" i="73"/>
  <c r="O62" i="73"/>
  <c r="V62" i="73"/>
  <c r="N62" i="73"/>
  <c r="BA62" i="73"/>
  <c r="U62" i="73"/>
  <c r="M62" i="73"/>
  <c r="S62" i="73"/>
  <c r="K62" i="73"/>
  <c r="X62" i="73"/>
  <c r="T62" i="73"/>
  <c r="P62" i="73"/>
  <c r="L62" i="73"/>
  <c r="IG62" i="73"/>
  <c r="IM62" i="73"/>
  <c r="IS62" i="73"/>
  <c r="IH62" i="73"/>
  <c r="IN62" i="73"/>
  <c r="IJ62" i="73"/>
  <c r="IR62" i="73"/>
  <c r="ID62" i="73"/>
  <c r="IL62" i="73"/>
  <c r="IE62" i="73"/>
  <c r="IO62" i="73"/>
  <c r="IF62" i="73"/>
  <c r="IP62" i="73"/>
  <c r="II62" i="73"/>
  <c r="IQ62" i="73"/>
  <c r="IK62" i="73"/>
  <c r="A62" i="73"/>
  <c r="D63" i="73"/>
  <c r="F63" i="73"/>
  <c r="E63" i="73"/>
  <c r="AS61" i="73"/>
  <c r="AR61" i="73"/>
  <c r="CF61" i="73"/>
  <c r="FD61" i="73"/>
  <c r="FC61" i="73"/>
  <c r="FB61" i="73"/>
  <c r="GP61" i="73"/>
  <c r="IT61" i="73"/>
  <c r="IB61" i="73"/>
  <c r="DR61" i="73"/>
  <c r="CE61" i="73"/>
  <c r="CD61" i="73"/>
  <c r="IA61" i="73"/>
  <c r="HZ61" i="73"/>
  <c r="GN61" i="73"/>
  <c r="GO61" i="73"/>
  <c r="AT61" i="73"/>
  <c r="DQ61" i="73"/>
  <c r="DP61" i="73"/>
  <c r="C63" i="73"/>
  <c r="B64" i="73"/>
  <c r="H64" i="73" s="1"/>
  <c r="GT62" i="73"/>
  <c r="GX62" i="73"/>
  <c r="FH62" i="73"/>
  <c r="FN62" i="73"/>
  <c r="HW62" i="73"/>
  <c r="GS62" i="73"/>
  <c r="FF62" i="73"/>
  <c r="FR62" i="73"/>
  <c r="GY62" i="73"/>
  <c r="FM62" i="73"/>
  <c r="HD62" i="73"/>
  <c r="HA62" i="73"/>
  <c r="FK62" i="73"/>
  <c r="FT62" i="73"/>
  <c r="FX62" i="73"/>
  <c r="GD62" i="73"/>
  <c r="FO62" i="73"/>
  <c r="GU62" i="73"/>
  <c r="GW62" i="73"/>
  <c r="HU62" i="73"/>
  <c r="HB62" i="73"/>
  <c r="GA62" i="73"/>
  <c r="FI62" i="73"/>
  <c r="GH62" i="73"/>
  <c r="GI62" i="73"/>
  <c r="GB62" i="73"/>
  <c r="HO62" i="73"/>
  <c r="FJ62" i="73"/>
  <c r="HG62" i="73"/>
  <c r="HE62" i="73"/>
  <c r="FY62" i="73"/>
  <c r="GC62" i="73"/>
  <c r="HV62" i="73"/>
  <c r="HQ62" i="73"/>
  <c r="HS62" i="73"/>
  <c r="HN62" i="73"/>
  <c r="FZ62" i="73"/>
  <c r="GG62" i="73"/>
  <c r="FW62" i="73"/>
  <c r="FL62" i="73"/>
  <c r="GL62" i="73"/>
  <c r="GV62" i="73"/>
  <c r="GZ62" i="73"/>
  <c r="GF62" i="73"/>
  <c r="HL62" i="73"/>
  <c r="HF62" i="73"/>
  <c r="GR62" i="73"/>
  <c r="FP62" i="73"/>
  <c r="HJ62" i="73"/>
  <c r="HR62" i="73"/>
  <c r="FU62" i="73"/>
  <c r="HI62" i="73"/>
  <c r="GJ62" i="73"/>
  <c r="FS62" i="73"/>
  <c r="FG62" i="73"/>
  <c r="HM62" i="73"/>
  <c r="HK62" i="73"/>
  <c r="HT62" i="73"/>
  <c r="HX62" i="73"/>
  <c r="GE62" i="73"/>
  <c r="FQ62" i="73"/>
  <c r="HP62" i="73"/>
  <c r="GK62" i="73"/>
  <c r="HC62" i="73"/>
  <c r="ES63" i="73" l="1"/>
  <c r="EK63" i="73"/>
  <c r="EZ63" i="73"/>
  <c r="ER63" i="73"/>
  <c r="EX63" i="73"/>
  <c r="EP63" i="73"/>
  <c r="EV63" i="73"/>
  <c r="EN63" i="73"/>
  <c r="EO63" i="73"/>
  <c r="EM63" i="73"/>
  <c r="EL63" i="73"/>
  <c r="EY63" i="73"/>
  <c r="EW63" i="73"/>
  <c r="EU63" i="73"/>
  <c r="ET63" i="73"/>
  <c r="EQ63" i="73"/>
  <c r="ED63" i="73"/>
  <c r="DV63" i="73"/>
  <c r="EC63" i="73"/>
  <c r="DU63" i="73"/>
  <c r="EB63" i="73"/>
  <c r="DT63" i="73"/>
  <c r="EI63" i="73"/>
  <c r="EA63" i="73"/>
  <c r="EH63" i="73"/>
  <c r="DZ63" i="73"/>
  <c r="EG63" i="73"/>
  <c r="DY63" i="73"/>
  <c r="EF63" i="73"/>
  <c r="DX63" i="73"/>
  <c r="EE63" i="73"/>
  <c r="DW63" i="73"/>
  <c r="BW63" i="73"/>
  <c r="BO63" i="73"/>
  <c r="CA63" i="73"/>
  <c r="BR63" i="73"/>
  <c r="BY63" i="73"/>
  <c r="BP63" i="73"/>
  <c r="BX63" i="73"/>
  <c r="BN63" i="73"/>
  <c r="BU63" i="73"/>
  <c r="CB63" i="73"/>
  <c r="BS63" i="73"/>
  <c r="BT63" i="73"/>
  <c r="BG63" i="73"/>
  <c r="AY63" i="73"/>
  <c r="BQ63" i="73"/>
  <c r="BF63" i="73"/>
  <c r="AX63" i="73"/>
  <c r="BM63" i="73"/>
  <c r="BE63" i="73"/>
  <c r="AW63" i="73"/>
  <c r="BD63" i="73"/>
  <c r="AV63" i="73"/>
  <c r="BK63" i="73"/>
  <c r="BC63" i="73"/>
  <c r="BJ63" i="73"/>
  <c r="BB63" i="73"/>
  <c r="BZ63" i="73"/>
  <c r="BI63" i="73"/>
  <c r="BA63" i="73"/>
  <c r="BH63" i="73"/>
  <c r="AZ63" i="73"/>
  <c r="AP63" i="73"/>
  <c r="AH63" i="73"/>
  <c r="AO63" i="73"/>
  <c r="AG63" i="73"/>
  <c r="AN63" i="73"/>
  <c r="AF63" i="73"/>
  <c r="AM63" i="73"/>
  <c r="AE63" i="73"/>
  <c r="BV63" i="73"/>
  <c r="AL63" i="73"/>
  <c r="AD63" i="73"/>
  <c r="AK63" i="73"/>
  <c r="AC63" i="73"/>
  <c r="AI63" i="73"/>
  <c r="AA63" i="73"/>
  <c r="AJ63" i="73"/>
  <c r="R63" i="73"/>
  <c r="J63" i="73"/>
  <c r="AB63" i="73"/>
  <c r="Y63" i="73"/>
  <c r="Q63" i="73"/>
  <c r="W63" i="73"/>
  <c r="O63" i="73"/>
  <c r="V63" i="73"/>
  <c r="N63" i="73"/>
  <c r="U63" i="73"/>
  <c r="M63" i="73"/>
  <c r="S63" i="73"/>
  <c r="K63" i="73"/>
  <c r="P63" i="73"/>
  <c r="L63" i="73"/>
  <c r="X63" i="73"/>
  <c r="T63" i="73"/>
  <c r="II63" i="73"/>
  <c r="IO63" i="73"/>
  <c r="ID63" i="73"/>
  <c r="IJ63" i="73"/>
  <c r="IP63" i="73"/>
  <c r="IL63" i="73"/>
  <c r="IF63" i="73"/>
  <c r="IN63" i="73"/>
  <c r="IG63" i="73"/>
  <c r="IQ63" i="73"/>
  <c r="IH63" i="73"/>
  <c r="IR63" i="73"/>
  <c r="IK63" i="73"/>
  <c r="IS63" i="73"/>
  <c r="IE63" i="73"/>
  <c r="IM63" i="73"/>
  <c r="A63" i="73"/>
  <c r="E64" i="73"/>
  <c r="F64" i="73"/>
  <c r="D64" i="73"/>
  <c r="FC62" i="73"/>
  <c r="FB62" i="73"/>
  <c r="AS62" i="73"/>
  <c r="AR62" i="73"/>
  <c r="DR62" i="73"/>
  <c r="IA62" i="73"/>
  <c r="HZ62" i="73"/>
  <c r="DQ62" i="73"/>
  <c r="DP62" i="73"/>
  <c r="CE62" i="73"/>
  <c r="CD62" i="73"/>
  <c r="IB62" i="73"/>
  <c r="FD62" i="73"/>
  <c r="AT62" i="73"/>
  <c r="GO62" i="73"/>
  <c r="GN62" i="73"/>
  <c r="IT62" i="73"/>
  <c r="GP62" i="73"/>
  <c r="CF62" i="73"/>
  <c r="C64" i="73"/>
  <c r="A64" i="73" s="1"/>
  <c r="B65" i="73"/>
  <c r="H65" i="73" s="1"/>
  <c r="GI63" i="73"/>
  <c r="GS63" i="73"/>
  <c r="FQ63" i="73"/>
  <c r="FJ63" i="73"/>
  <c r="HU63" i="73"/>
  <c r="FZ63" i="73"/>
  <c r="FW63" i="73"/>
  <c r="HI63" i="73"/>
  <c r="HL63" i="73"/>
  <c r="GL63" i="73"/>
  <c r="GE63" i="73"/>
  <c r="GF63" i="73"/>
  <c r="HP63" i="73"/>
  <c r="HE63" i="73"/>
  <c r="FL63" i="73"/>
  <c r="FS63" i="73"/>
  <c r="FU63" i="73"/>
  <c r="FI63" i="73"/>
  <c r="FG63" i="73"/>
  <c r="GA63" i="73"/>
  <c r="FF63" i="73"/>
  <c r="GD63" i="73"/>
  <c r="FP63" i="73"/>
  <c r="GK63" i="73"/>
  <c r="HF63" i="73"/>
  <c r="HS63" i="73"/>
  <c r="HV63" i="73"/>
  <c r="HT63" i="73"/>
  <c r="FR63" i="73"/>
  <c r="HG63" i="73"/>
  <c r="GV63" i="73"/>
  <c r="HM63" i="73"/>
  <c r="HN63" i="73"/>
  <c r="GC63" i="73"/>
  <c r="HC63" i="73"/>
  <c r="GG63" i="73"/>
  <c r="HA63" i="73"/>
  <c r="HK63" i="73"/>
  <c r="HO63" i="73"/>
  <c r="GX63" i="73"/>
  <c r="FX63" i="73"/>
  <c r="HJ63" i="73"/>
  <c r="GB63" i="73"/>
  <c r="FN63" i="73"/>
  <c r="FK63" i="73"/>
  <c r="HW63" i="73"/>
  <c r="HR63" i="73"/>
  <c r="HB63" i="73"/>
  <c r="HD63" i="73"/>
  <c r="GT63" i="73"/>
  <c r="GU63" i="73"/>
  <c r="GH63" i="73"/>
  <c r="GZ63" i="73"/>
  <c r="FH63" i="73"/>
  <c r="HQ63" i="73"/>
  <c r="FY63" i="73"/>
  <c r="GY63" i="73"/>
  <c r="FM63" i="73"/>
  <c r="GR63" i="73"/>
  <c r="GJ63" i="73"/>
  <c r="GW63" i="73"/>
  <c r="FO63" i="73"/>
  <c r="FT63" i="73"/>
  <c r="HX63" i="73"/>
  <c r="ES64" i="73" l="1"/>
  <c r="EK64" i="73"/>
  <c r="EZ64" i="73"/>
  <c r="ER64" i="73"/>
  <c r="EX64" i="73"/>
  <c r="EP64" i="73"/>
  <c r="EV64" i="73"/>
  <c r="EN64" i="73"/>
  <c r="EO64" i="73"/>
  <c r="EM64" i="73"/>
  <c r="EL64" i="73"/>
  <c r="EY64" i="73"/>
  <c r="EW64" i="73"/>
  <c r="EU64" i="73"/>
  <c r="ET64" i="73"/>
  <c r="EQ64" i="73"/>
  <c r="ED64" i="73"/>
  <c r="DV64" i="73"/>
  <c r="EC64" i="73"/>
  <c r="DU64" i="73"/>
  <c r="EB64" i="73"/>
  <c r="DT64" i="73"/>
  <c r="EI64" i="73"/>
  <c r="EA64" i="73"/>
  <c r="EH64" i="73"/>
  <c r="DZ64" i="73"/>
  <c r="EG64" i="73"/>
  <c r="DY64" i="73"/>
  <c r="EF64" i="73"/>
  <c r="DX64" i="73"/>
  <c r="EE64" i="73"/>
  <c r="DW64" i="73"/>
  <c r="BW64" i="73"/>
  <c r="BO64" i="73"/>
  <c r="CA64" i="73"/>
  <c r="BT64" i="73"/>
  <c r="CB64" i="73"/>
  <c r="BR64" i="73"/>
  <c r="BZ64" i="73"/>
  <c r="BQ64" i="73"/>
  <c r="BX64" i="73"/>
  <c r="BN64" i="73"/>
  <c r="BU64" i="73"/>
  <c r="BG64" i="73"/>
  <c r="AY64" i="73"/>
  <c r="BY64" i="73"/>
  <c r="BF64" i="73"/>
  <c r="AX64" i="73"/>
  <c r="BV64" i="73"/>
  <c r="BE64" i="73"/>
  <c r="AW64" i="73"/>
  <c r="BS64" i="73"/>
  <c r="BD64" i="73"/>
  <c r="AV64" i="73"/>
  <c r="BP64" i="73"/>
  <c r="BK64" i="73"/>
  <c r="BC64" i="73"/>
  <c r="BM64" i="73"/>
  <c r="BJ64" i="73"/>
  <c r="BB64" i="73"/>
  <c r="BI64" i="73"/>
  <c r="BA64" i="73"/>
  <c r="BH64" i="73"/>
  <c r="AZ64" i="73"/>
  <c r="AP64" i="73"/>
  <c r="AH64" i="73"/>
  <c r="AO64" i="73"/>
  <c r="AG64" i="73"/>
  <c r="AN64" i="73"/>
  <c r="AF64" i="73"/>
  <c r="AM64" i="73"/>
  <c r="AE64" i="73"/>
  <c r="AL64" i="73"/>
  <c r="AD64" i="73"/>
  <c r="AK64" i="73"/>
  <c r="AC64" i="73"/>
  <c r="AI64" i="73"/>
  <c r="AA64" i="73"/>
  <c r="R64" i="73"/>
  <c r="J64" i="73"/>
  <c r="Y64" i="73"/>
  <c r="Q64" i="73"/>
  <c r="W64" i="73"/>
  <c r="O64" i="73"/>
  <c r="V64" i="73"/>
  <c r="N64" i="73"/>
  <c r="U64" i="73"/>
  <c r="M64" i="73"/>
  <c r="AJ64" i="73"/>
  <c r="T64" i="73"/>
  <c r="AB64" i="73"/>
  <c r="S64" i="73"/>
  <c r="K64" i="73"/>
  <c r="X64" i="73"/>
  <c r="P64" i="73"/>
  <c r="L64" i="73"/>
  <c r="IE64" i="73"/>
  <c r="IK64" i="73"/>
  <c r="IQ64" i="73"/>
  <c r="IF64" i="73"/>
  <c r="IL64" i="73"/>
  <c r="IR64" i="73"/>
  <c r="ID64" i="73"/>
  <c r="IN64" i="73"/>
  <c r="IH64" i="73"/>
  <c r="IP64" i="73"/>
  <c r="II64" i="73"/>
  <c r="IS64" i="73"/>
  <c r="IJ64" i="73"/>
  <c r="IM64" i="73"/>
  <c r="IO64" i="73"/>
  <c r="IG64" i="73"/>
  <c r="F65" i="73"/>
  <c r="D65" i="73"/>
  <c r="E65" i="73"/>
  <c r="GP63" i="73"/>
  <c r="FC63" i="73"/>
  <c r="DQ63" i="73"/>
  <c r="DP63" i="73"/>
  <c r="AT63" i="73"/>
  <c r="GO63" i="73"/>
  <c r="GN63" i="73"/>
  <c r="CF63" i="73"/>
  <c r="IB63" i="73"/>
  <c r="IT63" i="73"/>
  <c r="AR63" i="73"/>
  <c r="AS63" i="73"/>
  <c r="FB63" i="73"/>
  <c r="FD63" i="73"/>
  <c r="HZ63" i="73"/>
  <c r="IA63" i="73"/>
  <c r="DR63" i="73"/>
  <c r="CE63" i="73"/>
  <c r="CD63" i="73"/>
  <c r="C65" i="73"/>
  <c r="A65" i="73" s="1"/>
  <c r="B66" i="73"/>
  <c r="H66" i="73" s="1"/>
  <c r="HD64" i="73"/>
  <c r="HJ64" i="73"/>
  <c r="FL64" i="73"/>
  <c r="HO64" i="73"/>
  <c r="GU64" i="73"/>
  <c r="HM64" i="73"/>
  <c r="HG64" i="73"/>
  <c r="FO64" i="73"/>
  <c r="HR64" i="73"/>
  <c r="FK64" i="73"/>
  <c r="HW64" i="73"/>
  <c r="FY64" i="73"/>
  <c r="GS64" i="73"/>
  <c r="HA64" i="73"/>
  <c r="FG64" i="73"/>
  <c r="GI64" i="73"/>
  <c r="HE64" i="73"/>
  <c r="FH64" i="73"/>
  <c r="HL64" i="73"/>
  <c r="FT64" i="73"/>
  <c r="HX64" i="73"/>
  <c r="GB64" i="73"/>
  <c r="HQ64" i="73"/>
  <c r="FW64" i="73"/>
  <c r="GG64" i="73"/>
  <c r="GD64" i="73"/>
  <c r="HB64" i="73"/>
  <c r="HN64" i="73"/>
  <c r="GA64" i="73"/>
  <c r="FS64" i="73"/>
  <c r="GH64" i="73"/>
  <c r="GX64" i="73"/>
  <c r="FJ64" i="73"/>
  <c r="HI64" i="73"/>
  <c r="GJ64" i="73"/>
  <c r="FI64" i="73"/>
  <c r="FR64" i="73"/>
  <c r="GL64" i="73"/>
  <c r="GW64" i="73"/>
  <c r="GK64" i="73"/>
  <c r="HF64" i="73"/>
  <c r="HU64" i="73"/>
  <c r="GC64" i="73"/>
  <c r="GV64" i="73"/>
  <c r="FF64" i="73"/>
  <c r="HS64" i="73"/>
  <c r="FN64" i="73"/>
  <c r="FM64" i="73"/>
  <c r="HK64" i="73"/>
  <c r="GY64" i="73"/>
  <c r="FZ64" i="73"/>
  <c r="HP64" i="73"/>
  <c r="GR64" i="73"/>
  <c r="GE64" i="73"/>
  <c r="HT64" i="73"/>
  <c r="GF64" i="73"/>
  <c r="FX64" i="73"/>
  <c r="HC64" i="73"/>
  <c r="GZ64" i="73"/>
  <c r="GT64" i="73"/>
  <c r="FP64" i="73"/>
  <c r="HV64" i="73"/>
  <c r="FQ64" i="73"/>
  <c r="FU64" i="73"/>
  <c r="ES65" i="73" l="1"/>
  <c r="EK65" i="73"/>
  <c r="EZ65" i="73"/>
  <c r="ER65" i="73"/>
  <c r="EX65" i="73"/>
  <c r="EP65" i="73"/>
  <c r="EV65" i="73"/>
  <c r="EN65" i="73"/>
  <c r="EO65" i="73"/>
  <c r="EM65" i="73"/>
  <c r="EL65" i="73"/>
  <c r="EY65" i="73"/>
  <c r="EW65" i="73"/>
  <c r="EU65" i="73"/>
  <c r="ET65" i="73"/>
  <c r="EQ65" i="73"/>
  <c r="ED65" i="73"/>
  <c r="DV65" i="73"/>
  <c r="EC65" i="73"/>
  <c r="DU65" i="73"/>
  <c r="EB65" i="73"/>
  <c r="DT65" i="73"/>
  <c r="EI65" i="73"/>
  <c r="EA65" i="73"/>
  <c r="EH65" i="73"/>
  <c r="DZ65" i="73"/>
  <c r="EG65" i="73"/>
  <c r="DY65" i="73"/>
  <c r="EF65" i="73"/>
  <c r="DX65" i="73"/>
  <c r="BW65" i="73"/>
  <c r="BO65" i="73"/>
  <c r="DW65" i="73"/>
  <c r="CA65" i="73"/>
  <c r="BS65" i="73"/>
  <c r="BY65" i="73"/>
  <c r="BN65" i="73"/>
  <c r="BV65" i="73"/>
  <c r="BU65" i="73"/>
  <c r="BR65" i="73"/>
  <c r="EE65" i="73"/>
  <c r="BZ65" i="73"/>
  <c r="BP65" i="73"/>
  <c r="BM65" i="73"/>
  <c r="BG65" i="73"/>
  <c r="AY65" i="73"/>
  <c r="BF65" i="73"/>
  <c r="AX65" i="73"/>
  <c r="BE65" i="73"/>
  <c r="AW65" i="73"/>
  <c r="BD65" i="73"/>
  <c r="AV65" i="73"/>
  <c r="CB65" i="73"/>
  <c r="BK65" i="73"/>
  <c r="BC65" i="73"/>
  <c r="BX65" i="73"/>
  <c r="BJ65" i="73"/>
  <c r="BB65" i="73"/>
  <c r="BT65" i="73"/>
  <c r="BI65" i="73"/>
  <c r="BA65" i="73"/>
  <c r="BH65" i="73"/>
  <c r="AZ65" i="73"/>
  <c r="BQ65" i="73"/>
  <c r="AP65" i="73"/>
  <c r="AH65" i="73"/>
  <c r="AO65" i="73"/>
  <c r="AG65" i="73"/>
  <c r="AN65" i="73"/>
  <c r="AF65" i="73"/>
  <c r="AM65" i="73"/>
  <c r="AE65" i="73"/>
  <c r="AL65" i="73"/>
  <c r="AD65" i="73"/>
  <c r="AK65" i="73"/>
  <c r="AC65" i="73"/>
  <c r="AI65" i="73"/>
  <c r="AA65" i="73"/>
  <c r="R65" i="73"/>
  <c r="J65" i="73"/>
  <c r="Y65" i="73"/>
  <c r="Q65" i="73"/>
  <c r="X65" i="73"/>
  <c r="P65" i="73"/>
  <c r="W65" i="73"/>
  <c r="O65" i="73"/>
  <c r="L65" i="73"/>
  <c r="AJ65" i="73"/>
  <c r="V65" i="73"/>
  <c r="N65" i="73"/>
  <c r="T65" i="73"/>
  <c r="AB65" i="73"/>
  <c r="U65" i="73"/>
  <c r="M65" i="73"/>
  <c r="S65" i="73"/>
  <c r="K65" i="73"/>
  <c r="IG65" i="73"/>
  <c r="IM65" i="73"/>
  <c r="IS65" i="73"/>
  <c r="IH65" i="73"/>
  <c r="IN65" i="73"/>
  <c r="IF65" i="73"/>
  <c r="IP65" i="73"/>
  <c r="IJ65" i="73"/>
  <c r="IR65" i="73"/>
  <c r="IK65" i="73"/>
  <c r="ID65" i="73"/>
  <c r="IL65" i="73"/>
  <c r="IE65" i="73"/>
  <c r="IO65" i="73"/>
  <c r="II65" i="73"/>
  <c r="IQ65" i="73"/>
  <c r="F66" i="73"/>
  <c r="D66" i="73"/>
  <c r="E66" i="73"/>
  <c r="FC64" i="73"/>
  <c r="FB64" i="73"/>
  <c r="IT64" i="73"/>
  <c r="DR64" i="73"/>
  <c r="FD64" i="73"/>
  <c r="GO64" i="73"/>
  <c r="GN64" i="73"/>
  <c r="IA64" i="73"/>
  <c r="HZ64" i="73"/>
  <c r="IB64" i="73"/>
  <c r="AT64" i="73"/>
  <c r="DQ64" i="73"/>
  <c r="DP64" i="73"/>
  <c r="GP64" i="73"/>
  <c r="CF64" i="73"/>
  <c r="CD64" i="73"/>
  <c r="CE64" i="73"/>
  <c r="AS64" i="73"/>
  <c r="AR64" i="73"/>
  <c r="C66" i="73"/>
  <c r="A66" i="73" s="1"/>
  <c r="B67" i="73"/>
  <c r="H67" i="73" s="1"/>
  <c r="FR65" i="73"/>
  <c r="HM65" i="73"/>
  <c r="HO65" i="73"/>
  <c r="FY65" i="73"/>
  <c r="HC65" i="73"/>
  <c r="FG65" i="73"/>
  <c r="HL65" i="73"/>
  <c r="GS65" i="73"/>
  <c r="GU65" i="73"/>
  <c r="GC65" i="73"/>
  <c r="HS65" i="73"/>
  <c r="FU65" i="73"/>
  <c r="GL65" i="73"/>
  <c r="FW65" i="73"/>
  <c r="FK65" i="73"/>
  <c r="HN65" i="73"/>
  <c r="HJ65" i="73"/>
  <c r="GK65" i="73"/>
  <c r="GG65" i="73"/>
  <c r="GA65" i="73"/>
  <c r="FT65" i="73"/>
  <c r="HG65" i="73"/>
  <c r="FM65" i="73"/>
  <c r="HE65" i="73"/>
  <c r="GR65" i="73"/>
  <c r="HR65" i="73"/>
  <c r="HX65" i="73"/>
  <c r="FS65" i="73"/>
  <c r="HV65" i="73"/>
  <c r="FI65" i="73"/>
  <c r="FQ65" i="73"/>
  <c r="FX65" i="73"/>
  <c r="GZ65" i="73"/>
  <c r="FZ65" i="73"/>
  <c r="FF65" i="73"/>
  <c r="GX65" i="73"/>
  <c r="GH65" i="73"/>
  <c r="HU65" i="73"/>
  <c r="HI65" i="73"/>
  <c r="GE65" i="73"/>
  <c r="FL65" i="73"/>
  <c r="HQ65" i="73"/>
  <c r="GW65" i="73"/>
  <c r="HT65" i="73"/>
  <c r="GV65" i="73"/>
  <c r="GD65" i="73"/>
  <c r="HA65" i="73"/>
  <c r="GI65" i="73"/>
  <c r="HW65" i="73"/>
  <c r="HD65" i="73"/>
  <c r="GJ65" i="73"/>
  <c r="FO65" i="73"/>
  <c r="HF65" i="73"/>
  <c r="GB65" i="73"/>
  <c r="GF65" i="73"/>
  <c r="HK65" i="73"/>
  <c r="FN65" i="73"/>
  <c r="FH65" i="73"/>
  <c r="FJ65" i="73"/>
  <c r="GY65" i="73"/>
  <c r="HB65" i="73"/>
  <c r="FP65" i="73"/>
  <c r="GT65" i="73"/>
  <c r="HP65" i="73"/>
  <c r="ES66" i="73" l="1"/>
  <c r="EK66" i="73"/>
  <c r="EZ66" i="73"/>
  <c r="ER66" i="73"/>
  <c r="EX66" i="73"/>
  <c r="EP66" i="73"/>
  <c r="EV66" i="73"/>
  <c r="EN66" i="73"/>
  <c r="EO66" i="73"/>
  <c r="EM66" i="73"/>
  <c r="EL66" i="73"/>
  <c r="EY66" i="73"/>
  <c r="EW66" i="73"/>
  <c r="EU66" i="73"/>
  <c r="ET66" i="73"/>
  <c r="EQ66" i="73"/>
  <c r="ED66" i="73"/>
  <c r="DV66" i="73"/>
  <c r="EC66" i="73"/>
  <c r="DU66" i="73"/>
  <c r="EB66" i="73"/>
  <c r="DT66" i="73"/>
  <c r="EI66" i="73"/>
  <c r="EA66" i="73"/>
  <c r="EH66" i="73"/>
  <c r="DZ66" i="73"/>
  <c r="EG66" i="73"/>
  <c r="DY66" i="73"/>
  <c r="EF66" i="73"/>
  <c r="DX66" i="73"/>
  <c r="BW66" i="73"/>
  <c r="BO66" i="73"/>
  <c r="EE66" i="73"/>
  <c r="DW66" i="73"/>
  <c r="CA66" i="73"/>
  <c r="BS66" i="73"/>
  <c r="BT66" i="73"/>
  <c r="CB66" i="73"/>
  <c r="BQ66" i="73"/>
  <c r="BZ66" i="73"/>
  <c r="BP66" i="73"/>
  <c r="BX66" i="73"/>
  <c r="BM66" i="73"/>
  <c r="BU66" i="73"/>
  <c r="BY66" i="73"/>
  <c r="BG66" i="73"/>
  <c r="AY66" i="73"/>
  <c r="BV66" i="73"/>
  <c r="BF66" i="73"/>
  <c r="AX66" i="73"/>
  <c r="BR66" i="73"/>
  <c r="BE66" i="73"/>
  <c r="AW66" i="73"/>
  <c r="BN66" i="73"/>
  <c r="BD66" i="73"/>
  <c r="AV66" i="73"/>
  <c r="BK66" i="73"/>
  <c r="BC66" i="73"/>
  <c r="BJ66" i="73"/>
  <c r="BB66" i="73"/>
  <c r="BI66" i="73"/>
  <c r="BA66" i="73"/>
  <c r="BH66" i="73"/>
  <c r="AP66" i="73"/>
  <c r="AH66" i="73"/>
  <c r="AO66" i="73"/>
  <c r="AG66" i="73"/>
  <c r="AN66" i="73"/>
  <c r="AF66" i="73"/>
  <c r="AM66" i="73"/>
  <c r="AE66" i="73"/>
  <c r="AL66" i="73"/>
  <c r="AD66" i="73"/>
  <c r="AZ66" i="73"/>
  <c r="AK66" i="73"/>
  <c r="AC66" i="73"/>
  <c r="AI66" i="73"/>
  <c r="AA66" i="73"/>
  <c r="R66" i="73"/>
  <c r="J66" i="73"/>
  <c r="Y66" i="73"/>
  <c r="Q66" i="73"/>
  <c r="X66" i="73"/>
  <c r="P66" i="73"/>
  <c r="AJ66" i="73"/>
  <c r="AB66" i="73"/>
  <c r="W66" i="73"/>
  <c r="O66" i="73"/>
  <c r="T66" i="73"/>
  <c r="V66" i="73"/>
  <c r="N66" i="73"/>
  <c r="U66" i="73"/>
  <c r="M66" i="73"/>
  <c r="L66" i="73"/>
  <c r="S66" i="73"/>
  <c r="K66" i="73"/>
  <c r="II66" i="73"/>
  <c r="IO66" i="73"/>
  <c r="ID66" i="73"/>
  <c r="IJ66" i="73"/>
  <c r="IP66" i="73"/>
  <c r="IH66" i="73"/>
  <c r="IR66" i="73"/>
  <c r="IL66" i="73"/>
  <c r="IE66" i="73"/>
  <c r="IM66" i="73"/>
  <c r="IF66" i="73"/>
  <c r="IN66" i="73"/>
  <c r="IG66" i="73"/>
  <c r="IQ66" i="73"/>
  <c r="IK66" i="73"/>
  <c r="IS66" i="73"/>
  <c r="F67" i="73"/>
  <c r="E67" i="73"/>
  <c r="D67" i="73"/>
  <c r="FC65" i="73"/>
  <c r="FB65" i="73"/>
  <c r="AS65" i="73"/>
  <c r="AR65" i="73"/>
  <c r="IT65" i="73"/>
  <c r="DR65" i="73"/>
  <c r="AT65" i="73"/>
  <c r="DP65" i="73"/>
  <c r="DQ65" i="73"/>
  <c r="CF65" i="73"/>
  <c r="IA65" i="73"/>
  <c r="HZ65" i="73"/>
  <c r="GN65" i="73"/>
  <c r="GO65" i="73"/>
  <c r="IB65" i="73"/>
  <c r="FD65" i="73"/>
  <c r="GP65" i="73"/>
  <c r="CD65" i="73"/>
  <c r="CE65" i="73"/>
  <c r="C67" i="73"/>
  <c r="A67" i="73" s="1"/>
  <c r="B68" i="73"/>
  <c r="H68" i="73" s="1"/>
  <c r="GT66" i="73"/>
  <c r="GE66" i="73"/>
  <c r="FN66" i="73"/>
  <c r="FR66" i="73"/>
  <c r="FY66" i="73"/>
  <c r="GJ66" i="73"/>
  <c r="GZ66" i="73"/>
  <c r="GR66" i="73"/>
  <c r="GG66" i="73"/>
  <c r="HP66" i="73"/>
  <c r="GK66" i="73"/>
  <c r="GI66" i="73"/>
  <c r="HI66" i="73"/>
  <c r="FZ66" i="73"/>
  <c r="HN66" i="73"/>
  <c r="HT66" i="73"/>
  <c r="HV66" i="73"/>
  <c r="FS66" i="73"/>
  <c r="GH66" i="73"/>
  <c r="GD66" i="73"/>
  <c r="FG66" i="73"/>
  <c r="GX66" i="73"/>
  <c r="HQ66" i="73"/>
  <c r="HK66" i="73"/>
  <c r="FX66" i="73"/>
  <c r="HS66" i="73"/>
  <c r="HC66" i="73"/>
  <c r="HA66" i="73"/>
  <c r="FO66" i="73"/>
  <c r="FP66" i="73"/>
  <c r="FW66" i="73"/>
  <c r="FU66" i="73"/>
  <c r="HF66" i="73"/>
  <c r="HB66" i="73"/>
  <c r="GY66" i="73"/>
  <c r="HW66" i="73"/>
  <c r="HM66" i="73"/>
  <c r="HL66" i="73"/>
  <c r="HJ66" i="73"/>
  <c r="FT66" i="73"/>
  <c r="HU66" i="73"/>
  <c r="GF66" i="73"/>
  <c r="FM66" i="73"/>
  <c r="GA66" i="73"/>
  <c r="GB66" i="73"/>
  <c r="HE66" i="73"/>
  <c r="FI66" i="73"/>
  <c r="GL66" i="73"/>
  <c r="FJ66" i="73"/>
  <c r="FF66" i="73"/>
  <c r="FL66" i="73"/>
  <c r="HD66" i="73"/>
  <c r="FK66" i="73"/>
  <c r="FH66" i="73"/>
  <c r="HG66" i="73"/>
  <c r="FQ66" i="73"/>
  <c r="GS66" i="73"/>
  <c r="HX66" i="73"/>
  <c r="GV66" i="73"/>
  <c r="HO66" i="73"/>
  <c r="GU66" i="73"/>
  <c r="GC66" i="73"/>
  <c r="HR66" i="73"/>
  <c r="GW66" i="73"/>
  <c r="ES67" i="73" l="1"/>
  <c r="EK67" i="73"/>
  <c r="EZ67" i="73"/>
  <c r="ER67" i="73"/>
  <c r="EX67" i="73"/>
  <c r="EP67" i="73"/>
  <c r="EW67" i="73"/>
  <c r="EV67" i="73"/>
  <c r="EN67" i="73"/>
  <c r="EU67" i="73"/>
  <c r="EO67" i="73"/>
  <c r="EM67" i="73"/>
  <c r="EL67" i="73"/>
  <c r="EY67" i="73"/>
  <c r="ET67" i="73"/>
  <c r="EQ67" i="73"/>
  <c r="ED67" i="73"/>
  <c r="DV67" i="73"/>
  <c r="EC67" i="73"/>
  <c r="DU67" i="73"/>
  <c r="EB67" i="73"/>
  <c r="DT67" i="73"/>
  <c r="EI67" i="73"/>
  <c r="EA67" i="73"/>
  <c r="EH67" i="73"/>
  <c r="DZ67" i="73"/>
  <c r="EG67" i="73"/>
  <c r="DY67" i="73"/>
  <c r="EF67" i="73"/>
  <c r="DX67" i="73"/>
  <c r="EE67" i="73"/>
  <c r="DW67" i="73"/>
  <c r="BW67" i="73"/>
  <c r="BO67" i="73"/>
  <c r="CA67" i="73"/>
  <c r="BS67" i="73"/>
  <c r="BY67" i="73"/>
  <c r="BN67" i="73"/>
  <c r="BV67" i="73"/>
  <c r="BU67" i="73"/>
  <c r="BR67" i="73"/>
  <c r="BZ67" i="73"/>
  <c r="BP67" i="73"/>
  <c r="BG67" i="73"/>
  <c r="AY67" i="73"/>
  <c r="BF67" i="73"/>
  <c r="AX67" i="73"/>
  <c r="BE67" i="73"/>
  <c r="AW67" i="73"/>
  <c r="CB67" i="73"/>
  <c r="BD67" i="73"/>
  <c r="AV67" i="73"/>
  <c r="BX67" i="73"/>
  <c r="BK67" i="73"/>
  <c r="BC67" i="73"/>
  <c r="BT67" i="73"/>
  <c r="BJ67" i="73"/>
  <c r="BB67" i="73"/>
  <c r="BQ67" i="73"/>
  <c r="BI67" i="73"/>
  <c r="BA67" i="73"/>
  <c r="BH67" i="73"/>
  <c r="BM67" i="73"/>
  <c r="AZ67" i="73"/>
  <c r="AP67" i="73"/>
  <c r="AH67" i="73"/>
  <c r="AO67" i="73"/>
  <c r="AG67" i="73"/>
  <c r="AN67" i="73"/>
  <c r="AF67" i="73"/>
  <c r="AM67" i="73"/>
  <c r="AE67" i="73"/>
  <c r="AL67" i="73"/>
  <c r="AD67" i="73"/>
  <c r="AK67" i="73"/>
  <c r="AC67" i="73"/>
  <c r="AI67" i="73"/>
  <c r="AA67" i="73"/>
  <c r="AJ67" i="73"/>
  <c r="R67" i="73"/>
  <c r="J67" i="73"/>
  <c r="AB67" i="73"/>
  <c r="Y67" i="73"/>
  <c r="Q67" i="73"/>
  <c r="X67" i="73"/>
  <c r="P67" i="73"/>
  <c r="W67" i="73"/>
  <c r="O67" i="73"/>
  <c r="V67" i="73"/>
  <c r="N67" i="73"/>
  <c r="T67" i="73"/>
  <c r="U67" i="73"/>
  <c r="M67" i="73"/>
  <c r="L67" i="73"/>
  <c r="S67" i="73"/>
  <c r="K67" i="73"/>
  <c r="IE67" i="73"/>
  <c r="IK67" i="73"/>
  <c r="IQ67" i="73"/>
  <c r="IF67" i="73"/>
  <c r="IL67" i="73"/>
  <c r="IR67" i="73"/>
  <c r="IJ67" i="73"/>
  <c r="ID67" i="73"/>
  <c r="IN67" i="73"/>
  <c r="IG67" i="73"/>
  <c r="IO67" i="73"/>
  <c r="IH67" i="73"/>
  <c r="IP67" i="73"/>
  <c r="II67" i="73"/>
  <c r="IS67" i="73"/>
  <c r="IM67" i="73"/>
  <c r="E68" i="73"/>
  <c r="F68" i="73"/>
  <c r="D68" i="73"/>
  <c r="IB66" i="73"/>
  <c r="FC66" i="73"/>
  <c r="CE66" i="73"/>
  <c r="GP66" i="73"/>
  <c r="DR66" i="73"/>
  <c r="FD66" i="73"/>
  <c r="FB66" i="73"/>
  <c r="CF66" i="73"/>
  <c r="CD66" i="73"/>
  <c r="AT66" i="73"/>
  <c r="GO66" i="73"/>
  <c r="GN66" i="73"/>
  <c r="AS66" i="73"/>
  <c r="AR66" i="73"/>
  <c r="HZ66" i="73"/>
  <c r="IA66" i="73"/>
  <c r="DQ66" i="73"/>
  <c r="DP66" i="73"/>
  <c r="IT66" i="73"/>
  <c r="C68" i="73"/>
  <c r="A68" i="73" s="1"/>
  <c r="B69" i="73"/>
  <c r="H69" i="73" s="1"/>
  <c r="HC67" i="73"/>
  <c r="HS67" i="73"/>
  <c r="FQ67" i="73"/>
  <c r="GT67" i="73"/>
  <c r="FN67" i="73"/>
  <c r="FP67" i="73"/>
  <c r="HG67" i="73"/>
  <c r="FT67" i="73"/>
  <c r="FJ67" i="73"/>
  <c r="HT67" i="73"/>
  <c r="HB67" i="73"/>
  <c r="GZ67" i="73"/>
  <c r="HK67" i="73"/>
  <c r="GH67" i="73"/>
  <c r="FR67" i="73"/>
  <c r="FK67" i="73"/>
  <c r="FL67" i="73"/>
  <c r="GV67" i="73"/>
  <c r="FO67" i="73"/>
  <c r="HV67" i="73"/>
  <c r="GB67" i="73"/>
  <c r="GA67" i="73"/>
  <c r="FI67" i="73"/>
  <c r="GF67" i="73"/>
  <c r="GD67" i="73"/>
  <c r="HF67" i="73"/>
  <c r="HP67" i="73"/>
  <c r="FX67" i="73"/>
  <c r="HO67" i="73"/>
  <c r="FW67" i="73"/>
  <c r="FF67" i="73"/>
  <c r="GK67" i="73"/>
  <c r="HR67" i="73"/>
  <c r="HL67" i="73"/>
  <c r="GX67" i="73"/>
  <c r="GG67" i="73"/>
  <c r="FY67" i="73"/>
  <c r="HE67" i="73"/>
  <c r="FZ67" i="73"/>
  <c r="GU67" i="73"/>
  <c r="HW67" i="73"/>
  <c r="HI67" i="73"/>
  <c r="GC67" i="73"/>
  <c r="HA67" i="73"/>
  <c r="FU67" i="73"/>
  <c r="HM67" i="73"/>
  <c r="GY67" i="73"/>
  <c r="FG67" i="73"/>
  <c r="FS67" i="73"/>
  <c r="HJ67" i="73"/>
  <c r="FH67" i="73"/>
  <c r="HU67" i="73"/>
  <c r="GL67" i="73"/>
  <c r="GI67" i="73"/>
  <c r="FM67" i="73"/>
  <c r="GJ67" i="73"/>
  <c r="HX67" i="73"/>
  <c r="GS67" i="73"/>
  <c r="GW67" i="73"/>
  <c r="GE67" i="73"/>
  <c r="HD67" i="73"/>
  <c r="GR67" i="73"/>
  <c r="HN67" i="73"/>
  <c r="HQ67" i="73"/>
  <c r="ES68" i="73" l="1"/>
  <c r="EK68" i="73"/>
  <c r="EZ68" i="73"/>
  <c r="ER68" i="73"/>
  <c r="EX68" i="73"/>
  <c r="EP68" i="73"/>
  <c r="EW68" i="73"/>
  <c r="EO68" i="73"/>
  <c r="EV68" i="73"/>
  <c r="EN68" i="73"/>
  <c r="EU68" i="73"/>
  <c r="EM68" i="73"/>
  <c r="EY68" i="73"/>
  <c r="ET68" i="73"/>
  <c r="EQ68" i="73"/>
  <c r="EL68" i="73"/>
  <c r="ED68" i="73"/>
  <c r="DV68" i="73"/>
  <c r="EC68" i="73"/>
  <c r="DU68" i="73"/>
  <c r="EB68" i="73"/>
  <c r="DT68" i="73"/>
  <c r="EI68" i="73"/>
  <c r="EA68" i="73"/>
  <c r="EH68" i="73"/>
  <c r="DZ68" i="73"/>
  <c r="EG68" i="73"/>
  <c r="DY68" i="73"/>
  <c r="EF68" i="73"/>
  <c r="DX68" i="73"/>
  <c r="EE68" i="73"/>
  <c r="DW68" i="73"/>
  <c r="BW68" i="73"/>
  <c r="BO68" i="73"/>
  <c r="CA68" i="73"/>
  <c r="BS68" i="73"/>
  <c r="BT68" i="73"/>
  <c r="CB68" i="73"/>
  <c r="BQ68" i="73"/>
  <c r="BZ68" i="73"/>
  <c r="BP68" i="73"/>
  <c r="BX68" i="73"/>
  <c r="BM68" i="73"/>
  <c r="BU68" i="73"/>
  <c r="BV68" i="73"/>
  <c r="BG68" i="73"/>
  <c r="AY68" i="73"/>
  <c r="BR68" i="73"/>
  <c r="BF68" i="73"/>
  <c r="AX68" i="73"/>
  <c r="BN68" i="73"/>
  <c r="BE68" i="73"/>
  <c r="AW68" i="73"/>
  <c r="BD68" i="73"/>
  <c r="AV68" i="73"/>
  <c r="BK68" i="73"/>
  <c r="BC68" i="73"/>
  <c r="BJ68" i="73"/>
  <c r="BB68" i="73"/>
  <c r="BI68" i="73"/>
  <c r="BA68" i="73"/>
  <c r="BH68" i="73"/>
  <c r="AZ68" i="73"/>
  <c r="BY68" i="73"/>
  <c r="AP68" i="73"/>
  <c r="AH68" i="73"/>
  <c r="AO68" i="73"/>
  <c r="AG68" i="73"/>
  <c r="AN68" i="73"/>
  <c r="AF68" i="73"/>
  <c r="AM68" i="73"/>
  <c r="AE68" i="73"/>
  <c r="AL68" i="73"/>
  <c r="AD68" i="73"/>
  <c r="AK68" i="73"/>
  <c r="AC68" i="73"/>
  <c r="AI68" i="73"/>
  <c r="AA68" i="73"/>
  <c r="R68" i="73"/>
  <c r="J68" i="73"/>
  <c r="Y68" i="73"/>
  <c r="Q68" i="73"/>
  <c r="X68" i="73"/>
  <c r="P68" i="73"/>
  <c r="W68" i="73"/>
  <c r="O68" i="73"/>
  <c r="L68" i="73"/>
  <c r="V68" i="73"/>
  <c r="N68" i="73"/>
  <c r="U68" i="73"/>
  <c r="M68" i="73"/>
  <c r="AJ68" i="73"/>
  <c r="T68" i="73"/>
  <c r="AB68" i="73"/>
  <c r="S68" i="73"/>
  <c r="K68" i="73"/>
  <c r="IG68" i="73"/>
  <c r="IM68" i="73"/>
  <c r="IS68" i="73"/>
  <c r="IH68" i="73"/>
  <c r="IN68" i="73"/>
  <c r="ID68" i="73"/>
  <c r="IL68" i="73"/>
  <c r="IF68" i="73"/>
  <c r="IP68" i="73"/>
  <c r="II68" i="73"/>
  <c r="IQ68" i="73"/>
  <c r="IJ68" i="73"/>
  <c r="IR68" i="73"/>
  <c r="IK68" i="73"/>
  <c r="IE68" i="73"/>
  <c r="IO68" i="73"/>
  <c r="D69" i="73"/>
  <c r="F69" i="73"/>
  <c r="E69" i="73"/>
  <c r="DP67" i="73"/>
  <c r="DQ67" i="73"/>
  <c r="AS67" i="73"/>
  <c r="AR67" i="73"/>
  <c r="GP67" i="73"/>
  <c r="CF67" i="73"/>
  <c r="DR67" i="73"/>
  <c r="IA67" i="73"/>
  <c r="CE67" i="73"/>
  <c r="CD67" i="73"/>
  <c r="FB67" i="73"/>
  <c r="FC67" i="73"/>
  <c r="AT67" i="73"/>
  <c r="GN67" i="73"/>
  <c r="GO67" i="73"/>
  <c r="IB67" i="73"/>
  <c r="HZ67" i="73"/>
  <c r="IT67" i="73"/>
  <c r="FD67" i="73"/>
  <c r="C69" i="73"/>
  <c r="A69" i="73" s="1"/>
  <c r="B70" i="73"/>
  <c r="H70" i="73" s="1"/>
  <c r="FU68" i="73"/>
  <c r="HV68" i="73"/>
  <c r="FY68" i="73"/>
  <c r="FO68" i="73"/>
  <c r="GZ68" i="73"/>
  <c r="HT68" i="73"/>
  <c r="HF68" i="73"/>
  <c r="HE68" i="73"/>
  <c r="GF68" i="73"/>
  <c r="GW68" i="73"/>
  <c r="GT68" i="73"/>
  <c r="HP68" i="73"/>
  <c r="HN68" i="73"/>
  <c r="FF68" i="73"/>
  <c r="HS68" i="73"/>
  <c r="HR68" i="73"/>
  <c r="GV68" i="73"/>
  <c r="HK68" i="73"/>
  <c r="HD68" i="73"/>
  <c r="GR68" i="73"/>
  <c r="GI68" i="73"/>
  <c r="GY68" i="73"/>
  <c r="GJ68" i="73"/>
  <c r="GB68" i="73"/>
  <c r="FH68" i="73"/>
  <c r="HC68" i="73"/>
  <c r="HX68" i="73"/>
  <c r="HG68" i="73"/>
  <c r="FS68" i="73"/>
  <c r="GE68" i="73"/>
  <c r="HO68" i="73"/>
  <c r="FQ68" i="73"/>
  <c r="HB68" i="73"/>
  <c r="GU68" i="73"/>
  <c r="FN68" i="73"/>
  <c r="FJ68" i="73"/>
  <c r="GG68" i="73"/>
  <c r="HA68" i="73"/>
  <c r="HQ68" i="73"/>
  <c r="HM68" i="73"/>
  <c r="HU68" i="73"/>
  <c r="GC68" i="73"/>
  <c r="HJ68" i="73"/>
  <c r="HI68" i="73"/>
  <c r="GK68" i="73"/>
  <c r="FR68" i="73"/>
  <c r="FK68" i="73"/>
  <c r="GA68" i="73"/>
  <c r="FT68" i="73"/>
  <c r="FL68" i="73"/>
  <c r="GL68" i="73"/>
  <c r="HL68" i="73"/>
  <c r="FM68" i="73"/>
  <c r="FX68" i="73"/>
  <c r="GX68" i="73"/>
  <c r="FG68" i="73"/>
  <c r="GH68" i="73"/>
  <c r="GS68" i="73"/>
  <c r="HW68" i="73"/>
  <c r="FI68" i="73"/>
  <c r="GD68" i="73"/>
  <c r="FZ68" i="73"/>
  <c r="FP68" i="73"/>
  <c r="FW68" i="73"/>
  <c r="ES69" i="73" l="1"/>
  <c r="EK69" i="73"/>
  <c r="EZ69" i="73"/>
  <c r="ER69" i="73"/>
  <c r="EX69" i="73"/>
  <c r="EP69" i="73"/>
  <c r="EW69" i="73"/>
  <c r="EO69" i="73"/>
  <c r="EV69" i="73"/>
  <c r="EN69" i="73"/>
  <c r="EU69" i="73"/>
  <c r="EM69" i="73"/>
  <c r="EL69" i="73"/>
  <c r="EY69" i="73"/>
  <c r="ET69" i="73"/>
  <c r="EQ69" i="73"/>
  <c r="ED69" i="73"/>
  <c r="DV69" i="73"/>
  <c r="EC69" i="73"/>
  <c r="DU69" i="73"/>
  <c r="EB69" i="73"/>
  <c r="DT69" i="73"/>
  <c r="EI69" i="73"/>
  <c r="EA69" i="73"/>
  <c r="EH69" i="73"/>
  <c r="DZ69" i="73"/>
  <c r="EG69" i="73"/>
  <c r="DY69" i="73"/>
  <c r="EF69" i="73"/>
  <c r="DX69" i="73"/>
  <c r="BW69" i="73"/>
  <c r="BO69" i="73"/>
  <c r="DW69" i="73"/>
  <c r="CA69" i="73"/>
  <c r="BS69" i="73"/>
  <c r="BY69" i="73"/>
  <c r="BN69" i="73"/>
  <c r="BV69" i="73"/>
  <c r="BU69" i="73"/>
  <c r="BR69" i="73"/>
  <c r="BZ69" i="73"/>
  <c r="BP69" i="73"/>
  <c r="BG69" i="73"/>
  <c r="AY69" i="73"/>
  <c r="BF69" i="73"/>
  <c r="AX69" i="73"/>
  <c r="CB69" i="73"/>
  <c r="BE69" i="73"/>
  <c r="AW69" i="73"/>
  <c r="BX69" i="73"/>
  <c r="BD69" i="73"/>
  <c r="AV69" i="73"/>
  <c r="EE69" i="73"/>
  <c r="BT69" i="73"/>
  <c r="BK69" i="73"/>
  <c r="BC69" i="73"/>
  <c r="BQ69" i="73"/>
  <c r="BJ69" i="73"/>
  <c r="BB69" i="73"/>
  <c r="BM69" i="73"/>
  <c r="BI69" i="73"/>
  <c r="BA69" i="73"/>
  <c r="BH69" i="73"/>
  <c r="AZ69" i="73"/>
  <c r="AP69" i="73"/>
  <c r="AH69" i="73"/>
  <c r="AO69" i="73"/>
  <c r="AG69" i="73"/>
  <c r="AN69" i="73"/>
  <c r="AF69" i="73"/>
  <c r="AM69" i="73"/>
  <c r="AE69" i="73"/>
  <c r="AL69" i="73"/>
  <c r="AD69" i="73"/>
  <c r="AK69" i="73"/>
  <c r="AC69" i="73"/>
  <c r="AI69" i="73"/>
  <c r="AA69" i="73"/>
  <c r="R69" i="73"/>
  <c r="J69" i="73"/>
  <c r="Y69" i="73"/>
  <c r="Q69" i="73"/>
  <c r="X69" i="73"/>
  <c r="P69" i="73"/>
  <c r="W69" i="73"/>
  <c r="O69" i="73"/>
  <c r="T69" i="73"/>
  <c r="AJ69" i="73"/>
  <c r="V69" i="73"/>
  <c r="N69" i="73"/>
  <c r="AB69" i="73"/>
  <c r="U69" i="73"/>
  <c r="M69" i="73"/>
  <c r="L69" i="73"/>
  <c r="S69" i="73"/>
  <c r="K69" i="73"/>
  <c r="II69" i="73"/>
  <c r="IO69" i="73"/>
  <c r="ID69" i="73"/>
  <c r="IJ69" i="73"/>
  <c r="IP69" i="73"/>
  <c r="IF69" i="73"/>
  <c r="IN69" i="73"/>
  <c r="IH69" i="73"/>
  <c r="IR69" i="73"/>
  <c r="IK69" i="73"/>
  <c r="IS69" i="73"/>
  <c r="IL69" i="73"/>
  <c r="IE69" i="73"/>
  <c r="IM69" i="73"/>
  <c r="IG69" i="73"/>
  <c r="IQ69" i="73"/>
  <c r="F70" i="73"/>
  <c r="E70" i="73"/>
  <c r="D70" i="73"/>
  <c r="AR68" i="73"/>
  <c r="AS68" i="73"/>
  <c r="CF68" i="73"/>
  <c r="DQ68" i="73"/>
  <c r="DP68" i="73"/>
  <c r="DR68" i="73"/>
  <c r="IB68" i="73"/>
  <c r="FC68" i="73"/>
  <c r="FB68" i="73"/>
  <c r="IA68" i="73"/>
  <c r="HZ68" i="73"/>
  <c r="IT68" i="73"/>
  <c r="GP68" i="73"/>
  <c r="CE68" i="73"/>
  <c r="CD68" i="73"/>
  <c r="AT68" i="73"/>
  <c r="FD68" i="73"/>
  <c r="GN68" i="73"/>
  <c r="GO68" i="73"/>
  <c r="C70" i="73"/>
  <c r="A70" i="73" s="1"/>
  <c r="B71" i="73"/>
  <c r="H71" i="73" s="1"/>
  <c r="GR69" i="73"/>
  <c r="HL69" i="73"/>
  <c r="FW69" i="73"/>
  <c r="GX69" i="73"/>
  <c r="HB69" i="73"/>
  <c r="HO69" i="73"/>
  <c r="HQ69" i="73"/>
  <c r="HK69" i="73"/>
  <c r="HD69" i="73"/>
  <c r="GY69" i="73"/>
  <c r="FF69" i="73"/>
  <c r="GW69" i="73"/>
  <c r="HW69" i="73"/>
  <c r="HS69" i="73"/>
  <c r="HJ69" i="73"/>
  <c r="FQ69" i="73"/>
  <c r="HI69" i="73"/>
  <c r="HR69" i="73"/>
  <c r="FO69" i="73"/>
  <c r="GE69" i="73"/>
  <c r="FY69" i="73"/>
  <c r="GD69" i="73"/>
  <c r="FI69" i="73"/>
  <c r="GB69" i="73"/>
  <c r="GH69" i="73"/>
  <c r="FT69" i="73"/>
  <c r="FR69" i="73"/>
  <c r="HT69" i="73"/>
  <c r="GS69" i="73"/>
  <c r="FK69" i="73"/>
  <c r="GG69" i="73"/>
  <c r="GV69" i="73"/>
  <c r="GF69" i="73"/>
  <c r="HU69" i="73"/>
  <c r="FJ69" i="73"/>
  <c r="HC69" i="73"/>
  <c r="FM69" i="73"/>
  <c r="GI69" i="73"/>
  <c r="GU69" i="73"/>
  <c r="GT69" i="73"/>
  <c r="HF69" i="73"/>
  <c r="FH69" i="73"/>
  <c r="HE69" i="73"/>
  <c r="GL69" i="73"/>
  <c r="FL69" i="73"/>
  <c r="FZ69" i="73"/>
  <c r="HG69" i="73"/>
  <c r="FP69" i="73"/>
  <c r="GK69" i="73"/>
  <c r="HV69" i="73"/>
  <c r="HA69" i="73"/>
  <c r="GA69" i="73"/>
  <c r="FG69" i="73"/>
  <c r="GC69" i="73"/>
  <c r="GJ69" i="73"/>
  <c r="HP69" i="73"/>
  <c r="FS69" i="73"/>
  <c r="FN69" i="73"/>
  <c r="GZ69" i="73"/>
  <c r="FX69" i="73"/>
  <c r="HN69" i="73"/>
  <c r="HM69" i="73"/>
  <c r="HX69" i="73"/>
  <c r="FU69" i="73"/>
  <c r="ES70" i="73" l="1"/>
  <c r="EK70" i="73"/>
  <c r="EZ70" i="73"/>
  <c r="ER70" i="73"/>
  <c r="EX70" i="73"/>
  <c r="EP70" i="73"/>
  <c r="EW70" i="73"/>
  <c r="EO70" i="73"/>
  <c r="EV70" i="73"/>
  <c r="EN70" i="73"/>
  <c r="EU70" i="73"/>
  <c r="EM70" i="73"/>
  <c r="EY70" i="73"/>
  <c r="ET70" i="73"/>
  <c r="EQ70" i="73"/>
  <c r="EL70" i="73"/>
  <c r="ED70" i="73"/>
  <c r="DV70" i="73"/>
  <c r="EC70" i="73"/>
  <c r="DU70" i="73"/>
  <c r="EB70" i="73"/>
  <c r="DT70" i="73"/>
  <c r="EI70" i="73"/>
  <c r="EA70" i="73"/>
  <c r="EH70" i="73"/>
  <c r="DZ70" i="73"/>
  <c r="EG70" i="73"/>
  <c r="DY70" i="73"/>
  <c r="EF70" i="73"/>
  <c r="DX70" i="73"/>
  <c r="BW70" i="73"/>
  <c r="BO70" i="73"/>
  <c r="EE70" i="73"/>
  <c r="DW70" i="73"/>
  <c r="CA70" i="73"/>
  <c r="BS70" i="73"/>
  <c r="BT70" i="73"/>
  <c r="CB70" i="73"/>
  <c r="BQ70" i="73"/>
  <c r="BZ70" i="73"/>
  <c r="BP70" i="73"/>
  <c r="BX70" i="73"/>
  <c r="BM70" i="73"/>
  <c r="BU70" i="73"/>
  <c r="BR70" i="73"/>
  <c r="BG70" i="73"/>
  <c r="AY70" i="73"/>
  <c r="BN70" i="73"/>
  <c r="BF70" i="73"/>
  <c r="AX70" i="73"/>
  <c r="BE70" i="73"/>
  <c r="AW70" i="73"/>
  <c r="BD70" i="73"/>
  <c r="AV70" i="73"/>
  <c r="BK70" i="73"/>
  <c r="BC70" i="73"/>
  <c r="BJ70" i="73"/>
  <c r="BB70" i="73"/>
  <c r="BY70" i="73"/>
  <c r="BI70" i="73"/>
  <c r="BA70" i="73"/>
  <c r="BV70" i="73"/>
  <c r="BH70" i="73"/>
  <c r="AP70" i="73"/>
  <c r="AH70" i="73"/>
  <c r="AO70" i="73"/>
  <c r="AG70" i="73"/>
  <c r="AN70" i="73"/>
  <c r="AF70" i="73"/>
  <c r="AM70" i="73"/>
  <c r="AE70" i="73"/>
  <c r="AZ70" i="73"/>
  <c r="AL70" i="73"/>
  <c r="AD70" i="73"/>
  <c r="AK70" i="73"/>
  <c r="AC70" i="73"/>
  <c r="AI70" i="73"/>
  <c r="AA70" i="73"/>
  <c r="R70" i="73"/>
  <c r="J70" i="73"/>
  <c r="Y70" i="73"/>
  <c r="Q70" i="73"/>
  <c r="X70" i="73"/>
  <c r="P70" i="73"/>
  <c r="AJ70" i="73"/>
  <c r="AB70" i="73"/>
  <c r="W70" i="73"/>
  <c r="O70" i="73"/>
  <c r="V70" i="73"/>
  <c r="N70" i="73"/>
  <c r="L70" i="73"/>
  <c r="U70" i="73"/>
  <c r="M70" i="73"/>
  <c r="T70" i="73"/>
  <c r="S70" i="73"/>
  <c r="K70" i="73"/>
  <c r="IE70" i="73"/>
  <c r="IK70" i="73"/>
  <c r="IQ70" i="73"/>
  <c r="IF70" i="73"/>
  <c r="IL70" i="73"/>
  <c r="IR70" i="73"/>
  <c r="IH70" i="73"/>
  <c r="IP70" i="73"/>
  <c r="IJ70" i="73"/>
  <c r="IM70" i="73"/>
  <c r="ID70" i="73"/>
  <c r="IN70" i="73"/>
  <c r="IG70" i="73"/>
  <c r="IO70" i="73"/>
  <c r="II70" i="73"/>
  <c r="IS70" i="73"/>
  <c r="E71" i="73"/>
  <c r="D71" i="73"/>
  <c r="F71" i="73"/>
  <c r="AT69" i="73"/>
  <c r="AR69" i="73"/>
  <c r="IA69" i="73"/>
  <c r="HZ69" i="73"/>
  <c r="FD69" i="73"/>
  <c r="IB69" i="73"/>
  <c r="AS69" i="73"/>
  <c r="GO69" i="73"/>
  <c r="GN69" i="73"/>
  <c r="DR69" i="73"/>
  <c r="FB69" i="73"/>
  <c r="FC69" i="73"/>
  <c r="IT69" i="73"/>
  <c r="CF69" i="73"/>
  <c r="GP69" i="73"/>
  <c r="CD69" i="73"/>
  <c r="CE69" i="73"/>
  <c r="DQ69" i="73"/>
  <c r="DP69" i="73"/>
  <c r="C71" i="73"/>
  <c r="A71" i="73" s="1"/>
  <c r="B72" i="73"/>
  <c r="H72" i="73" s="1"/>
  <c r="GD70" i="73"/>
  <c r="GK70" i="73"/>
  <c r="FQ70" i="73"/>
  <c r="GE70" i="73"/>
  <c r="GG70" i="73"/>
  <c r="FW70" i="73"/>
  <c r="HG70" i="73"/>
  <c r="HA70" i="73"/>
  <c r="GL70" i="73"/>
  <c r="FK70" i="73"/>
  <c r="HF70" i="73"/>
  <c r="FF70" i="73"/>
  <c r="FP70" i="73"/>
  <c r="FG70" i="73"/>
  <c r="FL70" i="73"/>
  <c r="HW70" i="73"/>
  <c r="GY70" i="73"/>
  <c r="HK70" i="73"/>
  <c r="FO70" i="73"/>
  <c r="HB70" i="73"/>
  <c r="FN70" i="73"/>
  <c r="HN70" i="73"/>
  <c r="GJ70" i="73"/>
  <c r="HC70" i="73"/>
  <c r="GZ70" i="73"/>
  <c r="FS70" i="73"/>
  <c r="GR70" i="73"/>
  <c r="HI70" i="73"/>
  <c r="GV70" i="73"/>
  <c r="FT70" i="73"/>
  <c r="GU70" i="73"/>
  <c r="HM70" i="73"/>
  <c r="GT70" i="73"/>
  <c r="FX70" i="73"/>
  <c r="HX70" i="73"/>
  <c r="FI70" i="73"/>
  <c r="HL70" i="73"/>
  <c r="HD70" i="73"/>
  <c r="FZ70" i="73"/>
  <c r="FY70" i="73"/>
  <c r="HQ70" i="73"/>
  <c r="GF70" i="73"/>
  <c r="HS70" i="73"/>
  <c r="HV70" i="73"/>
  <c r="FM70" i="73"/>
  <c r="GI70" i="73"/>
  <c r="GW70" i="73"/>
  <c r="HO70" i="73"/>
  <c r="FJ70" i="73"/>
  <c r="HE70" i="73"/>
  <c r="HR70" i="73"/>
  <c r="GC70" i="73"/>
  <c r="HT70" i="73"/>
  <c r="FH70" i="73"/>
  <c r="FR70" i="73"/>
  <c r="HU70" i="73"/>
  <c r="GA70" i="73"/>
  <c r="GB70" i="73"/>
  <c r="HJ70" i="73"/>
  <c r="GS70" i="73"/>
  <c r="FU70" i="73"/>
  <c r="GX70" i="73"/>
  <c r="GH70" i="73"/>
  <c r="HP70" i="73"/>
  <c r="ES71" i="73" l="1"/>
  <c r="EK71" i="73"/>
  <c r="EZ71" i="73"/>
  <c r="ER71" i="73"/>
  <c r="EX71" i="73"/>
  <c r="EP71" i="73"/>
  <c r="EW71" i="73"/>
  <c r="EO71" i="73"/>
  <c r="EV71" i="73"/>
  <c r="EN71" i="73"/>
  <c r="EU71" i="73"/>
  <c r="EM71" i="73"/>
  <c r="EL71" i="73"/>
  <c r="EY71" i="73"/>
  <c r="ET71" i="73"/>
  <c r="ED71" i="73"/>
  <c r="DV71" i="73"/>
  <c r="EC71" i="73"/>
  <c r="DU71" i="73"/>
  <c r="EB71" i="73"/>
  <c r="DT71" i="73"/>
  <c r="EI71" i="73"/>
  <c r="EA71" i="73"/>
  <c r="EQ71" i="73"/>
  <c r="EH71" i="73"/>
  <c r="DZ71" i="73"/>
  <c r="EG71" i="73"/>
  <c r="DY71" i="73"/>
  <c r="EF71" i="73"/>
  <c r="DX71" i="73"/>
  <c r="EE71" i="73"/>
  <c r="DW71" i="73"/>
  <c r="BW71" i="73"/>
  <c r="BO71" i="73"/>
  <c r="CA71" i="73"/>
  <c r="BS71" i="73"/>
  <c r="BY71" i="73"/>
  <c r="BN71" i="73"/>
  <c r="BX71" i="73"/>
  <c r="BV71" i="73"/>
  <c r="BU71" i="73"/>
  <c r="BR71" i="73"/>
  <c r="BZ71" i="73"/>
  <c r="BP71" i="73"/>
  <c r="BG71" i="73"/>
  <c r="AY71" i="73"/>
  <c r="BF71" i="73"/>
  <c r="AX71" i="73"/>
  <c r="CB71" i="73"/>
  <c r="BE71" i="73"/>
  <c r="AW71" i="73"/>
  <c r="BT71" i="73"/>
  <c r="BD71" i="73"/>
  <c r="AV71" i="73"/>
  <c r="BQ71" i="73"/>
  <c r="BK71" i="73"/>
  <c r="BC71" i="73"/>
  <c r="BM71" i="73"/>
  <c r="BJ71" i="73"/>
  <c r="BB71" i="73"/>
  <c r="BI71" i="73"/>
  <c r="BA71" i="73"/>
  <c r="BH71" i="73"/>
  <c r="AZ71" i="73"/>
  <c r="AP71" i="73"/>
  <c r="AH71" i="73"/>
  <c r="AO71" i="73"/>
  <c r="AG71" i="73"/>
  <c r="AN71" i="73"/>
  <c r="AF71" i="73"/>
  <c r="AM71" i="73"/>
  <c r="AE71" i="73"/>
  <c r="AL71" i="73"/>
  <c r="AD71" i="73"/>
  <c r="AK71" i="73"/>
  <c r="AC71" i="73"/>
  <c r="AI71" i="73"/>
  <c r="AA71" i="73"/>
  <c r="AJ71" i="73"/>
  <c r="R71" i="73"/>
  <c r="J71" i="73"/>
  <c r="AB71" i="73"/>
  <c r="Y71" i="73"/>
  <c r="Q71" i="73"/>
  <c r="X71" i="73"/>
  <c r="P71" i="73"/>
  <c r="W71" i="73"/>
  <c r="O71" i="73"/>
  <c r="L71" i="73"/>
  <c r="V71" i="73"/>
  <c r="N71" i="73"/>
  <c r="T71" i="73"/>
  <c r="U71" i="73"/>
  <c r="M71" i="73"/>
  <c r="S71" i="73"/>
  <c r="K71" i="73"/>
  <c r="IG71" i="73"/>
  <c r="IM71" i="73"/>
  <c r="IS71" i="73"/>
  <c r="IH71" i="73"/>
  <c r="IN71" i="73"/>
  <c r="IJ71" i="73"/>
  <c r="IR71" i="73"/>
  <c r="ID71" i="73"/>
  <c r="IL71" i="73"/>
  <c r="IE71" i="73"/>
  <c r="IO71" i="73"/>
  <c r="IF71" i="73"/>
  <c r="IP71" i="73"/>
  <c r="II71" i="73"/>
  <c r="IQ71" i="73"/>
  <c r="IK71" i="73"/>
  <c r="F72" i="73"/>
  <c r="E72" i="73"/>
  <c r="D72" i="73"/>
  <c r="AR70" i="73"/>
  <c r="AS70" i="73"/>
  <c r="IT70" i="73"/>
  <c r="FB70" i="73"/>
  <c r="FC70" i="73"/>
  <c r="IB70" i="73"/>
  <c r="CF70" i="73"/>
  <c r="CD70" i="73"/>
  <c r="CE70" i="73"/>
  <c r="GP70" i="73"/>
  <c r="AT70" i="73"/>
  <c r="GO70" i="73"/>
  <c r="GN70" i="73"/>
  <c r="FD70" i="73"/>
  <c r="DR70" i="73"/>
  <c r="DQ70" i="73"/>
  <c r="DP70" i="73"/>
  <c r="IA70" i="73"/>
  <c r="HZ70" i="73"/>
  <c r="C72" i="73"/>
  <c r="A72" i="73" s="1"/>
  <c r="B73" i="73"/>
  <c r="H73" i="73" s="1"/>
  <c r="GI71" i="73"/>
  <c r="FQ71" i="73"/>
  <c r="HN71" i="73"/>
  <c r="FI71" i="73"/>
  <c r="GA71" i="73"/>
  <c r="FG71" i="73"/>
  <c r="FY71" i="73"/>
  <c r="GL71" i="73"/>
  <c r="GC71" i="73"/>
  <c r="FW71" i="73"/>
  <c r="HV71" i="73"/>
  <c r="HM71" i="73"/>
  <c r="HT71" i="73"/>
  <c r="HW71" i="73"/>
  <c r="HC71" i="73"/>
  <c r="GB71" i="73"/>
  <c r="HQ71" i="73"/>
  <c r="HP71" i="73"/>
  <c r="GV71" i="73"/>
  <c r="HO71" i="73"/>
  <c r="GW71" i="73"/>
  <c r="FJ71" i="73"/>
  <c r="HA71" i="73"/>
  <c r="FR71" i="73"/>
  <c r="GY71" i="73"/>
  <c r="HR71" i="73"/>
  <c r="FK71" i="73"/>
  <c r="FP71" i="73"/>
  <c r="HB71" i="73"/>
  <c r="FZ71" i="73"/>
  <c r="HU71" i="73"/>
  <c r="HD71" i="73"/>
  <c r="GD71" i="73"/>
  <c r="HS71" i="73"/>
  <c r="GJ71" i="73"/>
  <c r="GK71" i="73"/>
  <c r="FM71" i="73"/>
  <c r="HX71" i="73"/>
  <c r="HK71" i="73"/>
  <c r="HJ71" i="73"/>
  <c r="FN71" i="73"/>
  <c r="HE71" i="73"/>
  <c r="GU71" i="73"/>
  <c r="FS71" i="73"/>
  <c r="HL71" i="73"/>
  <c r="HG71" i="73"/>
  <c r="FH71" i="73"/>
  <c r="FL71" i="73"/>
  <c r="FT71" i="73"/>
  <c r="GZ71" i="73"/>
  <c r="GS71" i="73"/>
  <c r="FO71" i="73"/>
  <c r="HF71" i="73"/>
  <c r="GH71" i="73"/>
  <c r="FU71" i="73"/>
  <c r="GR71" i="73"/>
  <c r="GX71" i="73"/>
  <c r="FF71" i="73"/>
  <c r="GT71" i="73"/>
  <c r="HI71" i="73"/>
  <c r="GG71" i="73"/>
  <c r="FX71" i="73"/>
  <c r="GF71" i="73"/>
  <c r="GE71" i="73"/>
  <c r="ES72" i="73" l="1"/>
  <c r="EK72" i="73"/>
  <c r="EZ72" i="73"/>
  <c r="ER72" i="73"/>
  <c r="EX72" i="73"/>
  <c r="EP72" i="73"/>
  <c r="EW72" i="73"/>
  <c r="EO72" i="73"/>
  <c r="EV72" i="73"/>
  <c r="EN72" i="73"/>
  <c r="EU72" i="73"/>
  <c r="EM72" i="73"/>
  <c r="EY72" i="73"/>
  <c r="ET72" i="73"/>
  <c r="EQ72" i="73"/>
  <c r="EL72" i="73"/>
  <c r="ED72" i="73"/>
  <c r="DV72" i="73"/>
  <c r="EC72" i="73"/>
  <c r="DU72" i="73"/>
  <c r="EB72" i="73"/>
  <c r="DT72" i="73"/>
  <c r="EI72" i="73"/>
  <c r="EA72" i="73"/>
  <c r="EH72" i="73"/>
  <c r="DZ72" i="73"/>
  <c r="EG72" i="73"/>
  <c r="DY72" i="73"/>
  <c r="EF72" i="73"/>
  <c r="DX72" i="73"/>
  <c r="EE72" i="73"/>
  <c r="DW72" i="73"/>
  <c r="BW72" i="73"/>
  <c r="BO72" i="73"/>
  <c r="CA72" i="73"/>
  <c r="BS72" i="73"/>
  <c r="BT72" i="73"/>
  <c r="BR72" i="73"/>
  <c r="CB72" i="73"/>
  <c r="BQ72" i="73"/>
  <c r="BZ72" i="73"/>
  <c r="BP72" i="73"/>
  <c r="BX72" i="73"/>
  <c r="BM72" i="73"/>
  <c r="BU72" i="73"/>
  <c r="BV72" i="73"/>
  <c r="BG72" i="73"/>
  <c r="AY72" i="73"/>
  <c r="BN72" i="73"/>
  <c r="BF72" i="73"/>
  <c r="AX72" i="73"/>
  <c r="BE72" i="73"/>
  <c r="AW72" i="73"/>
  <c r="BD72" i="73"/>
  <c r="AV72" i="73"/>
  <c r="BK72" i="73"/>
  <c r="BC72" i="73"/>
  <c r="BJ72" i="73"/>
  <c r="BB72" i="73"/>
  <c r="BI72" i="73"/>
  <c r="BA72" i="73"/>
  <c r="BY72" i="73"/>
  <c r="BH72" i="73"/>
  <c r="AZ72" i="73"/>
  <c r="AP72" i="73"/>
  <c r="AH72" i="73"/>
  <c r="AO72" i="73"/>
  <c r="AG72" i="73"/>
  <c r="AN72" i="73"/>
  <c r="AF72" i="73"/>
  <c r="AM72" i="73"/>
  <c r="AE72" i="73"/>
  <c r="AL72" i="73"/>
  <c r="AD72" i="73"/>
  <c r="AK72" i="73"/>
  <c r="AC72" i="73"/>
  <c r="AI72" i="73"/>
  <c r="AA72" i="73"/>
  <c r="R72" i="73"/>
  <c r="J72" i="73"/>
  <c r="Y72" i="73"/>
  <c r="Q72" i="73"/>
  <c r="X72" i="73"/>
  <c r="P72" i="73"/>
  <c r="W72" i="73"/>
  <c r="O72" i="73"/>
  <c r="T72" i="73"/>
  <c r="V72" i="73"/>
  <c r="N72" i="73"/>
  <c r="U72" i="73"/>
  <c r="M72" i="73"/>
  <c r="AJ72" i="73"/>
  <c r="L72" i="73"/>
  <c r="AB72" i="73"/>
  <c r="S72" i="73"/>
  <c r="K72" i="73"/>
  <c r="II72" i="73"/>
  <c r="IO72" i="73"/>
  <c r="ID72" i="73"/>
  <c r="IJ72" i="73"/>
  <c r="IP72" i="73"/>
  <c r="IL72" i="73"/>
  <c r="IF72" i="73"/>
  <c r="IN72" i="73"/>
  <c r="IG72" i="73"/>
  <c r="IQ72" i="73"/>
  <c r="IH72" i="73"/>
  <c r="IR72" i="73"/>
  <c r="IK72" i="73"/>
  <c r="IS72" i="73"/>
  <c r="IM72" i="73"/>
  <c r="IE72" i="73"/>
  <c r="E73" i="73"/>
  <c r="D73" i="73"/>
  <c r="F73" i="73"/>
  <c r="AR71" i="73"/>
  <c r="AS71" i="73"/>
  <c r="CF71" i="73"/>
  <c r="CD71" i="73"/>
  <c r="CE71" i="73"/>
  <c r="AT71" i="73"/>
  <c r="DR71" i="73"/>
  <c r="HZ71" i="73"/>
  <c r="IA71" i="73"/>
  <c r="FC71" i="73"/>
  <c r="FB71" i="73"/>
  <c r="IB71" i="73"/>
  <c r="GN71" i="73"/>
  <c r="GO71" i="73"/>
  <c r="DP71" i="73"/>
  <c r="DQ71" i="73"/>
  <c r="IT71" i="73"/>
  <c r="GP71" i="73"/>
  <c r="FD71" i="73"/>
  <c r="C73" i="73"/>
  <c r="A73" i="73" s="1"/>
  <c r="B74" i="73"/>
  <c r="H74" i="73" s="1"/>
  <c r="FG72" i="73"/>
  <c r="HE72" i="73"/>
  <c r="HU72" i="73"/>
  <c r="HQ72" i="73"/>
  <c r="FJ72" i="73"/>
  <c r="HF72" i="73"/>
  <c r="HT72" i="73"/>
  <c r="FU72" i="73"/>
  <c r="FR72" i="73"/>
  <c r="GU72" i="73"/>
  <c r="GC72" i="73"/>
  <c r="FQ72" i="73"/>
  <c r="GW72" i="73"/>
  <c r="HC72" i="73"/>
  <c r="GG72" i="73"/>
  <c r="GI72" i="73"/>
  <c r="HM72" i="73"/>
  <c r="HW72" i="73"/>
  <c r="GB72" i="73"/>
  <c r="GH72" i="73"/>
  <c r="FP72" i="73"/>
  <c r="FL72" i="73"/>
  <c r="HB72" i="73"/>
  <c r="FW72" i="73"/>
  <c r="GT72" i="73"/>
  <c r="GX72" i="73"/>
  <c r="HO72" i="73"/>
  <c r="GV72" i="73"/>
  <c r="HI72" i="73"/>
  <c r="GJ72" i="73"/>
  <c r="HN72" i="73"/>
  <c r="HP72" i="73"/>
  <c r="HA72" i="73"/>
  <c r="HJ72" i="73"/>
  <c r="GE72" i="73"/>
  <c r="FT72" i="73"/>
  <c r="GF72" i="73"/>
  <c r="FY72" i="73"/>
  <c r="HD72" i="73"/>
  <c r="GL72" i="73"/>
  <c r="GA72" i="73"/>
  <c r="HV72" i="73"/>
  <c r="GY72" i="73"/>
  <c r="HK72" i="73"/>
  <c r="GS72" i="73"/>
  <c r="FI72" i="73"/>
  <c r="FM72" i="73"/>
  <c r="GR72" i="73"/>
  <c r="HS72" i="73"/>
  <c r="FH72" i="73"/>
  <c r="FK72" i="73"/>
  <c r="GZ72" i="73"/>
  <c r="HL72" i="73"/>
  <c r="FZ72" i="73"/>
  <c r="HG72" i="73"/>
  <c r="FF72" i="73"/>
  <c r="FX72" i="73"/>
  <c r="HR72" i="73"/>
  <c r="GK72" i="73"/>
  <c r="FS72" i="73"/>
  <c r="FO72" i="73"/>
  <c r="HX72" i="73"/>
  <c r="GD72" i="73"/>
  <c r="FN72" i="73"/>
  <c r="ES73" i="73" l="1"/>
  <c r="EK73" i="73"/>
  <c r="EZ73" i="73"/>
  <c r="ER73" i="73"/>
  <c r="EX73" i="73"/>
  <c r="EP73" i="73"/>
  <c r="EW73" i="73"/>
  <c r="EO73" i="73"/>
  <c r="EV73" i="73"/>
  <c r="EN73" i="73"/>
  <c r="EU73" i="73"/>
  <c r="EM73" i="73"/>
  <c r="EL73" i="73"/>
  <c r="EY73" i="73"/>
  <c r="ET73" i="73"/>
  <c r="EQ73" i="73"/>
  <c r="ED73" i="73"/>
  <c r="DV73" i="73"/>
  <c r="EC73" i="73"/>
  <c r="DU73" i="73"/>
  <c r="EB73" i="73"/>
  <c r="DT73" i="73"/>
  <c r="EI73" i="73"/>
  <c r="EA73" i="73"/>
  <c r="EH73" i="73"/>
  <c r="DZ73" i="73"/>
  <c r="EG73" i="73"/>
  <c r="DY73" i="73"/>
  <c r="EF73" i="73"/>
  <c r="DX73" i="73"/>
  <c r="BW73" i="73"/>
  <c r="BO73" i="73"/>
  <c r="DW73" i="73"/>
  <c r="CA73" i="73"/>
  <c r="BS73" i="73"/>
  <c r="BY73" i="73"/>
  <c r="BN73" i="73"/>
  <c r="BX73" i="73"/>
  <c r="BM73" i="73"/>
  <c r="BV73" i="73"/>
  <c r="BU73" i="73"/>
  <c r="EE73" i="73"/>
  <c r="BR73" i="73"/>
  <c r="BZ73" i="73"/>
  <c r="BP73" i="73"/>
  <c r="BG73" i="73"/>
  <c r="AY73" i="73"/>
  <c r="BF73" i="73"/>
  <c r="AX73" i="73"/>
  <c r="BE73" i="73"/>
  <c r="AW73" i="73"/>
  <c r="BD73" i="73"/>
  <c r="AV73" i="73"/>
  <c r="CB73" i="73"/>
  <c r="BK73" i="73"/>
  <c r="BC73" i="73"/>
  <c r="BT73" i="73"/>
  <c r="BJ73" i="73"/>
  <c r="BB73" i="73"/>
  <c r="BQ73" i="73"/>
  <c r="BI73" i="73"/>
  <c r="BA73" i="73"/>
  <c r="BH73" i="73"/>
  <c r="AZ73" i="73"/>
  <c r="AP73" i="73"/>
  <c r="AH73" i="73"/>
  <c r="AO73" i="73"/>
  <c r="AG73" i="73"/>
  <c r="AN73" i="73"/>
  <c r="AF73" i="73"/>
  <c r="AM73" i="73"/>
  <c r="AE73" i="73"/>
  <c r="AL73" i="73"/>
  <c r="AD73" i="73"/>
  <c r="AK73" i="73"/>
  <c r="AC73" i="73"/>
  <c r="AI73" i="73"/>
  <c r="AA73" i="73"/>
  <c r="R73" i="73"/>
  <c r="J73" i="73"/>
  <c r="Y73" i="73"/>
  <c r="Q73" i="73"/>
  <c r="X73" i="73"/>
  <c r="P73" i="73"/>
  <c r="W73" i="73"/>
  <c r="O73" i="73"/>
  <c r="T73" i="73"/>
  <c r="AJ73" i="73"/>
  <c r="V73" i="73"/>
  <c r="N73" i="73"/>
  <c r="AB73" i="73"/>
  <c r="U73" i="73"/>
  <c r="M73" i="73"/>
  <c r="L73" i="73"/>
  <c r="S73" i="73"/>
  <c r="K73" i="73"/>
  <c r="IE73" i="73"/>
  <c r="IK73" i="73"/>
  <c r="IQ73" i="73"/>
  <c r="IF73" i="73"/>
  <c r="IL73" i="73"/>
  <c r="IR73" i="73"/>
  <c r="ID73" i="73"/>
  <c r="IN73" i="73"/>
  <c r="IH73" i="73"/>
  <c r="IP73" i="73"/>
  <c r="II73" i="73"/>
  <c r="IS73" i="73"/>
  <c r="IJ73" i="73"/>
  <c r="IM73" i="73"/>
  <c r="IG73" i="73"/>
  <c r="IO73" i="73"/>
  <c r="D74" i="73"/>
  <c r="E74" i="73"/>
  <c r="F74" i="73"/>
  <c r="AR72" i="73"/>
  <c r="AS72" i="73"/>
  <c r="IB72" i="73"/>
  <c r="AT72" i="73"/>
  <c r="FD72" i="73"/>
  <c r="HZ72" i="73"/>
  <c r="IA72" i="73"/>
  <c r="GO72" i="73"/>
  <c r="CE72" i="73"/>
  <c r="CD72" i="73"/>
  <c r="CF72" i="73"/>
  <c r="DP72" i="73"/>
  <c r="DR72" i="73"/>
  <c r="IT72" i="73"/>
  <c r="GP72" i="73"/>
  <c r="GN72" i="73"/>
  <c r="DQ72" i="73"/>
  <c r="FB72" i="73"/>
  <c r="FC72" i="73"/>
  <c r="C74" i="73"/>
  <c r="B75" i="73"/>
  <c r="H75" i="73" s="1"/>
  <c r="FI73" i="73"/>
  <c r="GW73" i="73"/>
  <c r="GS73" i="73"/>
  <c r="FL73" i="73"/>
  <c r="HB73" i="73"/>
  <c r="HU73" i="73"/>
  <c r="GG73" i="73"/>
  <c r="GK73" i="73"/>
  <c r="FO73" i="73"/>
  <c r="GA73" i="73"/>
  <c r="HV73" i="73"/>
  <c r="GE73" i="73"/>
  <c r="HK73" i="73"/>
  <c r="HW73" i="73"/>
  <c r="HR73" i="73"/>
  <c r="HG73" i="73"/>
  <c r="HX73" i="73"/>
  <c r="FR73" i="73"/>
  <c r="HL73" i="73"/>
  <c r="HM73" i="73"/>
  <c r="GH73" i="73"/>
  <c r="HQ73" i="73"/>
  <c r="HD73" i="73"/>
  <c r="GT73" i="73"/>
  <c r="GX73" i="73"/>
  <c r="HN73" i="73"/>
  <c r="HA73" i="73"/>
  <c r="FW73" i="73"/>
  <c r="FP73" i="73"/>
  <c r="GJ73" i="73"/>
  <c r="HI73" i="73"/>
  <c r="GY73" i="73"/>
  <c r="HT73" i="73"/>
  <c r="GU73" i="73"/>
  <c r="HE73" i="73"/>
  <c r="FZ73" i="73"/>
  <c r="FF73" i="73"/>
  <c r="GL73" i="73"/>
  <c r="FK73" i="73"/>
  <c r="FT73" i="73"/>
  <c r="FU73" i="73"/>
  <c r="HF73" i="73"/>
  <c r="HC73" i="73"/>
  <c r="GD73" i="73"/>
  <c r="HS73" i="73"/>
  <c r="FG73" i="73"/>
  <c r="GF73" i="73"/>
  <c r="GV73" i="73"/>
  <c r="HO73" i="73"/>
  <c r="GR73" i="73"/>
  <c r="GB73" i="73"/>
  <c r="FS73" i="73"/>
  <c r="FQ73" i="73"/>
  <c r="GC73" i="73"/>
  <c r="FY73" i="73"/>
  <c r="FJ73" i="73"/>
  <c r="HJ73" i="73"/>
  <c r="HP73" i="73"/>
  <c r="GZ73" i="73"/>
  <c r="FM73" i="73"/>
  <c r="FN73" i="73"/>
  <c r="GI73" i="73"/>
  <c r="FX73" i="73"/>
  <c r="FH73" i="73"/>
  <c r="ES74" i="73" l="1"/>
  <c r="EK74" i="73"/>
  <c r="EZ74" i="73"/>
  <c r="ER74" i="73"/>
  <c r="EX74" i="73"/>
  <c r="EP74" i="73"/>
  <c r="EW74" i="73"/>
  <c r="EO74" i="73"/>
  <c r="EV74" i="73"/>
  <c r="EN74" i="73"/>
  <c r="EU74" i="73"/>
  <c r="EM74" i="73"/>
  <c r="EY74" i="73"/>
  <c r="ET74" i="73"/>
  <c r="EQ74" i="73"/>
  <c r="EL74" i="73"/>
  <c r="ED74" i="73"/>
  <c r="DV74" i="73"/>
  <c r="EC74" i="73"/>
  <c r="DU74" i="73"/>
  <c r="EB74" i="73"/>
  <c r="DT74" i="73"/>
  <c r="EI74" i="73"/>
  <c r="EA74" i="73"/>
  <c r="EH74" i="73"/>
  <c r="DZ74" i="73"/>
  <c r="EG74" i="73"/>
  <c r="DY74" i="73"/>
  <c r="EF74" i="73"/>
  <c r="DX74" i="73"/>
  <c r="BW74" i="73"/>
  <c r="BO74" i="73"/>
  <c r="EE74" i="73"/>
  <c r="DW74" i="73"/>
  <c r="CA74" i="73"/>
  <c r="BS74" i="73"/>
  <c r="BT74" i="73"/>
  <c r="BR74" i="73"/>
  <c r="CB74" i="73"/>
  <c r="BQ74" i="73"/>
  <c r="BZ74" i="73"/>
  <c r="BP74" i="73"/>
  <c r="BX74" i="73"/>
  <c r="BM74" i="73"/>
  <c r="BU74" i="73"/>
  <c r="BG74" i="73"/>
  <c r="AY74" i="73"/>
  <c r="BY74" i="73"/>
  <c r="BF74" i="73"/>
  <c r="AX74" i="73"/>
  <c r="BV74" i="73"/>
  <c r="BE74" i="73"/>
  <c r="AW74" i="73"/>
  <c r="BN74" i="73"/>
  <c r="BD74" i="73"/>
  <c r="AV74" i="73"/>
  <c r="BK74" i="73"/>
  <c r="BC74" i="73"/>
  <c r="BJ74" i="73"/>
  <c r="BB74" i="73"/>
  <c r="BI74" i="73"/>
  <c r="BA74" i="73"/>
  <c r="BH74" i="73"/>
  <c r="AP74" i="73"/>
  <c r="AH74" i="73"/>
  <c r="AO74" i="73"/>
  <c r="AG74" i="73"/>
  <c r="AN74" i="73"/>
  <c r="AF74" i="73"/>
  <c r="AZ74" i="73"/>
  <c r="AM74" i="73"/>
  <c r="AE74" i="73"/>
  <c r="AL74" i="73"/>
  <c r="AD74" i="73"/>
  <c r="AK74" i="73"/>
  <c r="AC74" i="73"/>
  <c r="AI74" i="73"/>
  <c r="AA74" i="73"/>
  <c r="R74" i="73"/>
  <c r="J74" i="73"/>
  <c r="Y74" i="73"/>
  <c r="Q74" i="73"/>
  <c r="X74" i="73"/>
  <c r="P74" i="73"/>
  <c r="AJ74" i="73"/>
  <c r="AB74" i="73"/>
  <c r="W74" i="73"/>
  <c r="O74" i="73"/>
  <c r="V74" i="73"/>
  <c r="N74" i="73"/>
  <c r="L74" i="73"/>
  <c r="U74" i="73"/>
  <c r="M74" i="73"/>
  <c r="T74" i="73"/>
  <c r="S74" i="73"/>
  <c r="K74" i="73"/>
  <c r="IG74" i="73"/>
  <c r="IM74" i="73"/>
  <c r="IS74" i="73"/>
  <c r="IH74" i="73"/>
  <c r="IN74" i="73"/>
  <c r="IF74" i="73"/>
  <c r="IP74" i="73"/>
  <c r="IJ74" i="73"/>
  <c r="IR74" i="73"/>
  <c r="IK74" i="73"/>
  <c r="ID74" i="73"/>
  <c r="IL74" i="73"/>
  <c r="IE74" i="73"/>
  <c r="IO74" i="73"/>
  <c r="IQ74" i="73"/>
  <c r="II74" i="73"/>
  <c r="A74" i="73"/>
  <c r="D75" i="73"/>
  <c r="E75" i="73"/>
  <c r="F75" i="73"/>
  <c r="AR73" i="73"/>
  <c r="AS73" i="73"/>
  <c r="FD73" i="73"/>
  <c r="CF73" i="73"/>
  <c r="AT73" i="73"/>
  <c r="DQ73" i="73"/>
  <c r="DP73" i="73"/>
  <c r="IT73" i="73"/>
  <c r="HZ73" i="73"/>
  <c r="IA73" i="73"/>
  <c r="GP73" i="73"/>
  <c r="FC73" i="73"/>
  <c r="FB73" i="73"/>
  <c r="GN73" i="73"/>
  <c r="GO73" i="73"/>
  <c r="DR73" i="73"/>
  <c r="CD73" i="73"/>
  <c r="CE73" i="73"/>
  <c r="IB73" i="73"/>
  <c r="C75" i="73"/>
  <c r="B76" i="73"/>
  <c r="H76" i="73" s="1"/>
  <c r="GJ74" i="73"/>
  <c r="HO74" i="73"/>
  <c r="FF74" i="73"/>
  <c r="FR74" i="73"/>
  <c r="GS74" i="73"/>
  <c r="HC74" i="73"/>
  <c r="HM74" i="73"/>
  <c r="GI74" i="73"/>
  <c r="HB74" i="73"/>
  <c r="GD74" i="73"/>
  <c r="FK74" i="73"/>
  <c r="FM74" i="73"/>
  <c r="HE74" i="73"/>
  <c r="FS74" i="73"/>
  <c r="FO74" i="73"/>
  <c r="FY74" i="73"/>
  <c r="FH74" i="73"/>
  <c r="FX74" i="73"/>
  <c r="GR74" i="73"/>
  <c r="HX74" i="73"/>
  <c r="HT74" i="73"/>
  <c r="HR74" i="73"/>
  <c r="HP74" i="73"/>
  <c r="FI74" i="73"/>
  <c r="GZ74" i="73"/>
  <c r="GC74" i="73"/>
  <c r="GT74" i="73"/>
  <c r="HJ74" i="73"/>
  <c r="GW74" i="73"/>
  <c r="HK74" i="73"/>
  <c r="FU74" i="73"/>
  <c r="HI74" i="73"/>
  <c r="HG74" i="73"/>
  <c r="HQ74" i="73"/>
  <c r="GL74" i="73"/>
  <c r="FJ74" i="73"/>
  <c r="HV74" i="73"/>
  <c r="FL74" i="73"/>
  <c r="GH74" i="73"/>
  <c r="HA74" i="73"/>
  <c r="GF74" i="73"/>
  <c r="HD74" i="73"/>
  <c r="GX74" i="73"/>
  <c r="GU74" i="73"/>
  <c r="FG74" i="73"/>
  <c r="GY74" i="73"/>
  <c r="GK74" i="73"/>
  <c r="HL74" i="73"/>
  <c r="HN74" i="73"/>
  <c r="FW74" i="73"/>
  <c r="HF74" i="73"/>
  <c r="GB74" i="73"/>
  <c r="GG74" i="73"/>
  <c r="FT74" i="73"/>
  <c r="HW74" i="73"/>
  <c r="GA74" i="73"/>
  <c r="GE74" i="73"/>
  <c r="FP74" i="73"/>
  <c r="HS74" i="73"/>
  <c r="FN74" i="73"/>
  <c r="HU74" i="73"/>
  <c r="GV74" i="73"/>
  <c r="FZ74" i="73"/>
  <c r="FQ74" i="73"/>
  <c r="ES75" i="73" l="1"/>
  <c r="EK75" i="73"/>
  <c r="EZ75" i="73"/>
  <c r="ER75" i="73"/>
  <c r="EX75" i="73"/>
  <c r="EP75" i="73"/>
  <c r="EW75" i="73"/>
  <c r="EO75" i="73"/>
  <c r="EV75" i="73"/>
  <c r="EN75" i="73"/>
  <c r="EU75" i="73"/>
  <c r="EM75" i="73"/>
  <c r="EL75" i="73"/>
  <c r="EY75" i="73"/>
  <c r="ET75" i="73"/>
  <c r="EQ75" i="73"/>
  <c r="ED75" i="73"/>
  <c r="DV75" i="73"/>
  <c r="EC75" i="73"/>
  <c r="DU75" i="73"/>
  <c r="EB75" i="73"/>
  <c r="DT75" i="73"/>
  <c r="EI75" i="73"/>
  <c r="EA75" i="73"/>
  <c r="EH75" i="73"/>
  <c r="DZ75" i="73"/>
  <c r="EG75" i="73"/>
  <c r="DY75" i="73"/>
  <c r="EF75" i="73"/>
  <c r="DX75" i="73"/>
  <c r="EE75" i="73"/>
  <c r="DW75" i="73"/>
  <c r="BW75" i="73"/>
  <c r="BO75" i="73"/>
  <c r="CA75" i="73"/>
  <c r="BS75" i="73"/>
  <c r="BY75" i="73"/>
  <c r="BN75" i="73"/>
  <c r="BX75" i="73"/>
  <c r="BM75" i="73"/>
  <c r="BV75" i="73"/>
  <c r="BU75" i="73"/>
  <c r="BR75" i="73"/>
  <c r="BZ75" i="73"/>
  <c r="BP75" i="73"/>
  <c r="BQ75" i="73"/>
  <c r="BG75" i="73"/>
  <c r="AY75" i="73"/>
  <c r="BF75" i="73"/>
  <c r="AX75" i="73"/>
  <c r="BE75" i="73"/>
  <c r="AW75" i="73"/>
  <c r="BD75" i="73"/>
  <c r="AV75" i="73"/>
  <c r="BK75" i="73"/>
  <c r="BC75" i="73"/>
  <c r="BJ75" i="73"/>
  <c r="BB75" i="73"/>
  <c r="CB75" i="73"/>
  <c r="BI75" i="73"/>
  <c r="BA75" i="73"/>
  <c r="BT75" i="73"/>
  <c r="BH75" i="73"/>
  <c r="AZ75" i="73"/>
  <c r="AP75" i="73"/>
  <c r="AH75" i="73"/>
  <c r="AO75" i="73"/>
  <c r="AG75" i="73"/>
  <c r="AN75" i="73"/>
  <c r="AF75" i="73"/>
  <c r="AM75" i="73"/>
  <c r="AE75" i="73"/>
  <c r="AL75" i="73"/>
  <c r="AD75" i="73"/>
  <c r="AK75" i="73"/>
  <c r="AC75" i="73"/>
  <c r="AI75" i="73"/>
  <c r="AA75" i="73"/>
  <c r="AJ75" i="73"/>
  <c r="R75" i="73"/>
  <c r="J75" i="73"/>
  <c r="AB75" i="73"/>
  <c r="Y75" i="73"/>
  <c r="Q75" i="73"/>
  <c r="X75" i="73"/>
  <c r="P75" i="73"/>
  <c r="W75" i="73"/>
  <c r="O75" i="73"/>
  <c r="L75" i="73"/>
  <c r="V75" i="73"/>
  <c r="N75" i="73"/>
  <c r="T75" i="73"/>
  <c r="U75" i="73"/>
  <c r="M75" i="73"/>
  <c r="S75" i="73"/>
  <c r="K75" i="73"/>
  <c r="II75" i="73"/>
  <c r="IO75" i="73"/>
  <c r="ID75" i="73"/>
  <c r="IJ75" i="73"/>
  <c r="IP75" i="73"/>
  <c r="IH75" i="73"/>
  <c r="IR75" i="73"/>
  <c r="IL75" i="73"/>
  <c r="IE75" i="73"/>
  <c r="IM75" i="73"/>
  <c r="IF75" i="73"/>
  <c r="IN75" i="73"/>
  <c r="IG75" i="73"/>
  <c r="IQ75" i="73"/>
  <c r="IK75" i="73"/>
  <c r="IS75" i="73"/>
  <c r="A75" i="73"/>
  <c r="D76" i="73"/>
  <c r="E76" i="73"/>
  <c r="F76" i="73"/>
  <c r="CF74" i="73"/>
  <c r="AS74" i="73"/>
  <c r="AR74" i="73"/>
  <c r="IA74" i="73"/>
  <c r="HZ74" i="73"/>
  <c r="GP74" i="73"/>
  <c r="CE74" i="73"/>
  <c r="CD74" i="73"/>
  <c r="IB74" i="73"/>
  <c r="GO74" i="73"/>
  <c r="GN74" i="73"/>
  <c r="DR74" i="73"/>
  <c r="FD74" i="73"/>
  <c r="AT74" i="73"/>
  <c r="DQ74" i="73"/>
  <c r="DP74" i="73"/>
  <c r="FB74" i="73"/>
  <c r="FC74" i="73"/>
  <c r="IT74" i="73"/>
  <c r="C76" i="73"/>
  <c r="A76" i="73" s="1"/>
  <c r="B77" i="73"/>
  <c r="HR75" i="73"/>
  <c r="FS75" i="73"/>
  <c r="FY75" i="73"/>
  <c r="GE75" i="73"/>
  <c r="HE75" i="73"/>
  <c r="GZ75" i="73"/>
  <c r="GY75" i="73"/>
  <c r="FT75" i="73"/>
  <c r="FL75" i="73"/>
  <c r="HQ75" i="73"/>
  <c r="HV75" i="73"/>
  <c r="FN75" i="73"/>
  <c r="GG75" i="73"/>
  <c r="HA75" i="73"/>
  <c r="HI75" i="73"/>
  <c r="FI75" i="73"/>
  <c r="FK75" i="73"/>
  <c r="FQ75" i="73"/>
  <c r="FX75" i="73"/>
  <c r="FU75" i="73"/>
  <c r="HM75" i="73"/>
  <c r="HB75" i="73"/>
  <c r="HC75" i="73"/>
  <c r="FP75" i="73"/>
  <c r="HW75" i="73"/>
  <c r="GT75" i="73"/>
  <c r="HX75" i="73"/>
  <c r="FW75" i="73"/>
  <c r="HK75" i="73"/>
  <c r="GC75" i="73"/>
  <c r="HO75" i="73"/>
  <c r="GR75" i="73"/>
  <c r="GI75" i="73"/>
  <c r="HJ75" i="73"/>
  <c r="FR75" i="73"/>
  <c r="GV75" i="73"/>
  <c r="FJ75" i="73"/>
  <c r="HS75" i="73"/>
  <c r="GL75" i="73"/>
  <c r="FF75" i="73"/>
  <c r="GU75" i="73"/>
  <c r="HN75" i="73"/>
  <c r="GB75" i="73"/>
  <c r="FZ75" i="73"/>
  <c r="FH75" i="73"/>
  <c r="GS75" i="73"/>
  <c r="HD75" i="73"/>
  <c r="GF75" i="73"/>
  <c r="GA75" i="73"/>
  <c r="FO75" i="73"/>
  <c r="FG75" i="73"/>
  <c r="GJ75" i="73"/>
  <c r="FM75" i="73"/>
  <c r="GH75" i="73"/>
  <c r="GW75" i="73"/>
  <c r="HL75" i="73"/>
  <c r="HG75" i="73"/>
  <c r="GD75" i="73"/>
  <c r="HP75" i="73"/>
  <c r="GK75" i="73"/>
  <c r="HT75" i="73"/>
  <c r="HF75" i="73"/>
  <c r="GX75" i="73"/>
  <c r="HU75" i="73"/>
  <c r="ES76" i="73" l="1"/>
  <c r="EK76" i="73"/>
  <c r="EZ76" i="73"/>
  <c r="ER76" i="73"/>
  <c r="EX76" i="73"/>
  <c r="EP76" i="73"/>
  <c r="EW76" i="73"/>
  <c r="EO76" i="73"/>
  <c r="EV76" i="73"/>
  <c r="EN76" i="73"/>
  <c r="EU76" i="73"/>
  <c r="EM76" i="73"/>
  <c r="EY76" i="73"/>
  <c r="ET76" i="73"/>
  <c r="EQ76" i="73"/>
  <c r="EL76" i="73"/>
  <c r="ED76" i="73"/>
  <c r="DV76" i="73"/>
  <c r="EC76" i="73"/>
  <c r="DU76" i="73"/>
  <c r="EB76" i="73"/>
  <c r="DT76" i="73"/>
  <c r="EI76" i="73"/>
  <c r="EA76" i="73"/>
  <c r="EH76" i="73"/>
  <c r="DZ76" i="73"/>
  <c r="EG76" i="73"/>
  <c r="DY76" i="73"/>
  <c r="EF76" i="73"/>
  <c r="DX76" i="73"/>
  <c r="EE76" i="73"/>
  <c r="DW76" i="73"/>
  <c r="BW76" i="73"/>
  <c r="BO76" i="73"/>
  <c r="CA76" i="73"/>
  <c r="BS76" i="73"/>
  <c r="BT76" i="73"/>
  <c r="BR76" i="73"/>
  <c r="CB76" i="73"/>
  <c r="BQ76" i="73"/>
  <c r="BZ76" i="73"/>
  <c r="BP76" i="73"/>
  <c r="BX76" i="73"/>
  <c r="BM76" i="73"/>
  <c r="BU76" i="73"/>
  <c r="BG76" i="73"/>
  <c r="AY76" i="73"/>
  <c r="BF76" i="73"/>
  <c r="AX76" i="73"/>
  <c r="BE76" i="73"/>
  <c r="AW76" i="73"/>
  <c r="BY76" i="73"/>
  <c r="BD76" i="73"/>
  <c r="AV76" i="73"/>
  <c r="BV76" i="73"/>
  <c r="BK76" i="73"/>
  <c r="BC76" i="73"/>
  <c r="BN76" i="73"/>
  <c r="BJ76" i="73"/>
  <c r="BB76" i="73"/>
  <c r="BI76" i="73"/>
  <c r="BA76" i="73"/>
  <c r="BH76" i="73"/>
  <c r="AZ76" i="73"/>
  <c r="AI76" i="73"/>
  <c r="AH76" i="73"/>
  <c r="AP76" i="73"/>
  <c r="AG76" i="73"/>
  <c r="AO76" i="73"/>
  <c r="AF76" i="73"/>
  <c r="AN76" i="73"/>
  <c r="AE76" i="73"/>
  <c r="AM76" i="73"/>
  <c r="AD76" i="73"/>
  <c r="AL76" i="73"/>
  <c r="AC76" i="73"/>
  <c r="AJ76" i="73"/>
  <c r="AA76" i="73"/>
  <c r="R76" i="73"/>
  <c r="J76" i="73"/>
  <c r="Y76" i="73"/>
  <c r="Q76" i="73"/>
  <c r="X76" i="73"/>
  <c r="P76" i="73"/>
  <c r="W76" i="73"/>
  <c r="O76" i="73"/>
  <c r="T76" i="73"/>
  <c r="V76" i="73"/>
  <c r="N76" i="73"/>
  <c r="U76" i="73"/>
  <c r="M76" i="73"/>
  <c r="AK76" i="73"/>
  <c r="L76" i="73"/>
  <c r="AB76" i="73"/>
  <c r="S76" i="73"/>
  <c r="K76" i="73"/>
  <c r="H77" i="73"/>
  <c r="IE76" i="73"/>
  <c r="IK76" i="73"/>
  <c r="IQ76" i="73"/>
  <c r="IF76" i="73"/>
  <c r="IL76" i="73"/>
  <c r="IR76" i="73"/>
  <c r="IJ76" i="73"/>
  <c r="ID76" i="73"/>
  <c r="IN76" i="73"/>
  <c r="IG76" i="73"/>
  <c r="IO76" i="73"/>
  <c r="IH76" i="73"/>
  <c r="IP76" i="73"/>
  <c r="II76" i="73"/>
  <c r="IS76" i="73"/>
  <c r="IM76" i="73"/>
  <c r="D77" i="73"/>
  <c r="E77" i="73"/>
  <c r="F77" i="73"/>
  <c r="AT75" i="73"/>
  <c r="GP75" i="73"/>
  <c r="GN75" i="73"/>
  <c r="GO75" i="73"/>
  <c r="AS75" i="73"/>
  <c r="AR75" i="73"/>
  <c r="CF75" i="73"/>
  <c r="DQ75" i="73"/>
  <c r="DP75" i="73"/>
  <c r="FD75" i="73"/>
  <c r="FB75" i="73"/>
  <c r="HZ75" i="73"/>
  <c r="IA75" i="73"/>
  <c r="DR75" i="73"/>
  <c r="IT75" i="73"/>
  <c r="IB75" i="73"/>
  <c r="FC75" i="73"/>
  <c r="CD75" i="73"/>
  <c r="CE75" i="73"/>
  <c r="C77" i="73"/>
  <c r="A77" i="73" s="1"/>
  <c r="B78" i="73"/>
  <c r="H78" i="73" s="1"/>
  <c r="FR76" i="73"/>
  <c r="HR76" i="73"/>
  <c r="FW76" i="73"/>
  <c r="FK76" i="73"/>
  <c r="FO76" i="73"/>
  <c r="GZ76" i="73"/>
  <c r="GH76" i="73"/>
  <c r="FS76" i="73"/>
  <c r="GG76" i="73"/>
  <c r="GC76" i="73"/>
  <c r="HQ76" i="73"/>
  <c r="GA76" i="73"/>
  <c r="FL76" i="73"/>
  <c r="GJ76" i="73"/>
  <c r="HG76" i="73"/>
  <c r="HA76" i="73"/>
  <c r="GB76" i="73"/>
  <c r="GY76" i="73"/>
  <c r="GF76" i="73"/>
  <c r="GW76" i="73"/>
  <c r="HI76" i="73"/>
  <c r="FP76" i="73"/>
  <c r="FN76" i="73"/>
  <c r="HN76" i="73"/>
  <c r="HT76" i="73"/>
  <c r="GT76" i="73"/>
  <c r="HX76" i="73"/>
  <c r="GS76" i="73"/>
  <c r="GX76" i="73"/>
  <c r="HJ76" i="73"/>
  <c r="GR76" i="73"/>
  <c r="FG76" i="73"/>
  <c r="HB76" i="73"/>
  <c r="FT76" i="73"/>
  <c r="GI76" i="73"/>
  <c r="FU76" i="73"/>
  <c r="HM76" i="73"/>
  <c r="HO76" i="73"/>
  <c r="HE76" i="73"/>
  <c r="HF76" i="73"/>
  <c r="FQ76" i="73"/>
  <c r="HL76" i="73"/>
  <c r="FI76" i="73"/>
  <c r="FZ76" i="73"/>
  <c r="HV76" i="73"/>
  <c r="GD76" i="73"/>
  <c r="GL76" i="73"/>
  <c r="HW76" i="73"/>
  <c r="FM76" i="73"/>
  <c r="HD76" i="73"/>
  <c r="HK76" i="73"/>
  <c r="HC76" i="73"/>
  <c r="HU76" i="73"/>
  <c r="GU76" i="73"/>
  <c r="FX76" i="73"/>
  <c r="GV76" i="73"/>
  <c r="GE76" i="73"/>
  <c r="FJ76" i="73"/>
  <c r="FH76" i="73"/>
  <c r="FY76" i="73"/>
  <c r="FF76" i="73"/>
  <c r="GK76" i="73"/>
  <c r="HS76" i="73"/>
  <c r="HP76" i="73"/>
  <c r="ES77" i="73" l="1"/>
  <c r="EK77" i="73"/>
  <c r="EZ77" i="73"/>
  <c r="ER77" i="73"/>
  <c r="EX77" i="73"/>
  <c r="EP77" i="73"/>
  <c r="EW77" i="73"/>
  <c r="EO77" i="73"/>
  <c r="EV77" i="73"/>
  <c r="EN77" i="73"/>
  <c r="EU77" i="73"/>
  <c r="EM77" i="73"/>
  <c r="EL77" i="73"/>
  <c r="EY77" i="73"/>
  <c r="ET77" i="73"/>
  <c r="EQ77" i="73"/>
  <c r="ED77" i="73"/>
  <c r="DV77" i="73"/>
  <c r="EC77" i="73"/>
  <c r="DU77" i="73"/>
  <c r="EB77" i="73"/>
  <c r="DT77" i="73"/>
  <c r="EI77" i="73"/>
  <c r="EA77" i="73"/>
  <c r="EH77" i="73"/>
  <c r="DZ77" i="73"/>
  <c r="EG77" i="73"/>
  <c r="DY77" i="73"/>
  <c r="EF77" i="73"/>
  <c r="DX77" i="73"/>
  <c r="BW77" i="73"/>
  <c r="BO77" i="73"/>
  <c r="DW77" i="73"/>
  <c r="CA77" i="73"/>
  <c r="BS77" i="73"/>
  <c r="BY77" i="73"/>
  <c r="BN77" i="73"/>
  <c r="BX77" i="73"/>
  <c r="BM77" i="73"/>
  <c r="BV77" i="73"/>
  <c r="BU77" i="73"/>
  <c r="EE77" i="73"/>
  <c r="BR77" i="73"/>
  <c r="BZ77" i="73"/>
  <c r="BP77" i="73"/>
  <c r="CB77" i="73"/>
  <c r="BG77" i="73"/>
  <c r="AY77" i="73"/>
  <c r="BT77" i="73"/>
  <c r="BF77" i="73"/>
  <c r="AX77" i="73"/>
  <c r="BQ77" i="73"/>
  <c r="BE77" i="73"/>
  <c r="AW77" i="73"/>
  <c r="BD77" i="73"/>
  <c r="AV77" i="73"/>
  <c r="BK77" i="73"/>
  <c r="BC77" i="73"/>
  <c r="BJ77" i="73"/>
  <c r="BB77" i="73"/>
  <c r="BI77" i="73"/>
  <c r="BA77" i="73"/>
  <c r="BH77" i="73"/>
  <c r="AZ77" i="73"/>
  <c r="AI77" i="73"/>
  <c r="AA77" i="73"/>
  <c r="AK77" i="73"/>
  <c r="AB77" i="73"/>
  <c r="AJ77" i="73"/>
  <c r="AH77" i="73"/>
  <c r="AP77" i="73"/>
  <c r="AG77" i="73"/>
  <c r="AO77" i="73"/>
  <c r="AF77" i="73"/>
  <c r="AN77" i="73"/>
  <c r="AE77" i="73"/>
  <c r="AL77" i="73"/>
  <c r="AC77" i="73"/>
  <c r="R77" i="73"/>
  <c r="J77" i="73"/>
  <c r="Y77" i="73"/>
  <c r="Q77" i="73"/>
  <c r="X77" i="73"/>
  <c r="P77" i="73"/>
  <c r="W77" i="73"/>
  <c r="O77" i="73"/>
  <c r="AM77" i="73"/>
  <c r="V77" i="73"/>
  <c r="N77" i="73"/>
  <c r="L77" i="73"/>
  <c r="AD77" i="73"/>
  <c r="U77" i="73"/>
  <c r="M77" i="73"/>
  <c r="T77" i="73"/>
  <c r="S77" i="73"/>
  <c r="K77" i="73"/>
  <c r="IG77" i="73"/>
  <c r="IM77" i="73"/>
  <c r="IS77" i="73"/>
  <c r="IH77" i="73"/>
  <c r="IN77" i="73"/>
  <c r="ID77" i="73"/>
  <c r="IL77" i="73"/>
  <c r="IF77" i="73"/>
  <c r="IP77" i="73"/>
  <c r="II77" i="73"/>
  <c r="IQ77" i="73"/>
  <c r="IJ77" i="73"/>
  <c r="IR77" i="73"/>
  <c r="IK77" i="73"/>
  <c r="IE77" i="73"/>
  <c r="IO77" i="73"/>
  <c r="F78" i="73"/>
  <c r="E78" i="73"/>
  <c r="D78" i="73"/>
  <c r="GO76" i="73"/>
  <c r="GN76" i="73"/>
  <c r="FD76" i="73"/>
  <c r="AT76" i="73"/>
  <c r="CF76" i="73"/>
  <c r="GP76" i="73"/>
  <c r="HZ76" i="73"/>
  <c r="IA76" i="73"/>
  <c r="IT76" i="73"/>
  <c r="DQ76" i="73"/>
  <c r="DP76" i="73"/>
  <c r="IB76" i="73"/>
  <c r="DR76" i="73"/>
  <c r="FB76" i="73"/>
  <c r="FC76" i="73"/>
  <c r="CE76" i="73"/>
  <c r="CD76" i="73"/>
  <c r="AR76" i="73"/>
  <c r="AS76" i="73"/>
  <c r="C78" i="73"/>
  <c r="A78" i="73" s="1"/>
  <c r="B79" i="73"/>
  <c r="HN77" i="73"/>
  <c r="HE77" i="73"/>
  <c r="HG77" i="73"/>
  <c r="GX77" i="73"/>
  <c r="HI77" i="73"/>
  <c r="HJ77" i="73"/>
  <c r="FO77" i="73"/>
  <c r="HU77" i="73"/>
  <c r="FW77" i="73"/>
  <c r="FK77" i="73"/>
  <c r="HT77" i="73"/>
  <c r="GF77" i="73"/>
  <c r="GR77" i="73"/>
  <c r="HS77" i="73"/>
  <c r="HW77" i="73"/>
  <c r="GW77" i="73"/>
  <c r="FH77" i="73"/>
  <c r="GY77" i="73"/>
  <c r="HP77" i="73"/>
  <c r="GT77" i="73"/>
  <c r="HD77" i="73"/>
  <c r="GH77" i="73"/>
  <c r="HK77" i="73"/>
  <c r="GL77" i="73"/>
  <c r="FZ77" i="73"/>
  <c r="HM77" i="73"/>
  <c r="GV77" i="73"/>
  <c r="FS77" i="73"/>
  <c r="FQ77" i="73"/>
  <c r="HA77" i="73"/>
  <c r="GK77" i="73"/>
  <c r="FN77" i="73"/>
  <c r="GE77" i="73"/>
  <c r="FI77" i="73"/>
  <c r="GB77" i="73"/>
  <c r="GA77" i="73"/>
  <c r="FY77" i="73"/>
  <c r="GD77" i="73"/>
  <c r="FU77" i="73"/>
  <c r="FX77" i="73"/>
  <c r="HF77" i="73"/>
  <c r="HX77" i="73"/>
  <c r="GS77" i="73"/>
  <c r="GI77" i="73"/>
  <c r="FL77" i="73"/>
  <c r="FJ77" i="73"/>
  <c r="GZ77" i="73"/>
  <c r="HC77" i="73"/>
  <c r="HR77" i="73"/>
  <c r="HQ77" i="73"/>
  <c r="FM77" i="73"/>
  <c r="FP77" i="73"/>
  <c r="FT77" i="73"/>
  <c r="FF77" i="73"/>
  <c r="HL77" i="73"/>
  <c r="GJ77" i="73"/>
  <c r="HO77" i="73"/>
  <c r="HB77" i="73"/>
  <c r="FR77" i="73"/>
  <c r="GU77" i="73"/>
  <c r="GC77" i="73"/>
  <c r="FG77" i="73"/>
  <c r="HV77" i="73"/>
  <c r="GG77" i="73"/>
  <c r="ES78" i="73" l="1"/>
  <c r="EK78" i="73"/>
  <c r="EZ78" i="73"/>
  <c r="ER78" i="73"/>
  <c r="EX78" i="73"/>
  <c r="EP78" i="73"/>
  <c r="EW78" i="73"/>
  <c r="EO78" i="73"/>
  <c r="EV78" i="73"/>
  <c r="EN78" i="73"/>
  <c r="EU78" i="73"/>
  <c r="EM78" i="73"/>
  <c r="EY78" i="73"/>
  <c r="ET78" i="73"/>
  <c r="EQ78" i="73"/>
  <c r="EL78" i="73"/>
  <c r="ED78" i="73"/>
  <c r="DV78" i="73"/>
  <c r="EC78" i="73"/>
  <c r="DU78" i="73"/>
  <c r="EB78" i="73"/>
  <c r="DT78" i="73"/>
  <c r="EI78" i="73"/>
  <c r="EA78" i="73"/>
  <c r="EH78" i="73"/>
  <c r="DZ78" i="73"/>
  <c r="EG78" i="73"/>
  <c r="DY78" i="73"/>
  <c r="EF78" i="73"/>
  <c r="DX78" i="73"/>
  <c r="BW78" i="73"/>
  <c r="BO78" i="73"/>
  <c r="EE78" i="73"/>
  <c r="DW78" i="73"/>
  <c r="CA78" i="73"/>
  <c r="BS78" i="73"/>
  <c r="BT78" i="73"/>
  <c r="BR78" i="73"/>
  <c r="CB78" i="73"/>
  <c r="BQ78" i="73"/>
  <c r="BZ78" i="73"/>
  <c r="BP78" i="73"/>
  <c r="BX78" i="73"/>
  <c r="BM78" i="73"/>
  <c r="BU78" i="73"/>
  <c r="BG78" i="73"/>
  <c r="AY78" i="73"/>
  <c r="BF78" i="73"/>
  <c r="AX78" i="73"/>
  <c r="BE78" i="73"/>
  <c r="AW78" i="73"/>
  <c r="BD78" i="73"/>
  <c r="AV78" i="73"/>
  <c r="BK78" i="73"/>
  <c r="BC78" i="73"/>
  <c r="BY78" i="73"/>
  <c r="BJ78" i="73"/>
  <c r="BB78" i="73"/>
  <c r="BV78" i="73"/>
  <c r="BI78" i="73"/>
  <c r="BA78" i="73"/>
  <c r="BN78" i="73"/>
  <c r="AM78" i="73"/>
  <c r="AI78" i="73"/>
  <c r="AA78" i="73"/>
  <c r="BH78" i="73"/>
  <c r="AN78" i="73"/>
  <c r="AD78" i="73"/>
  <c r="AL78" i="73"/>
  <c r="AC78" i="73"/>
  <c r="AZ78" i="73"/>
  <c r="AK78" i="73"/>
  <c r="AB78" i="73"/>
  <c r="AJ78" i="73"/>
  <c r="AH78" i="73"/>
  <c r="AG78" i="73"/>
  <c r="AO78" i="73"/>
  <c r="AE78" i="73"/>
  <c r="R78" i="73"/>
  <c r="J78" i="73"/>
  <c r="Y78" i="73"/>
  <c r="Q78" i="73"/>
  <c r="X78" i="73"/>
  <c r="P78" i="73"/>
  <c r="AP78" i="73"/>
  <c r="AF78" i="73"/>
  <c r="W78" i="73"/>
  <c r="O78" i="73"/>
  <c r="L78" i="73"/>
  <c r="V78" i="73"/>
  <c r="N78" i="73"/>
  <c r="T78" i="73"/>
  <c r="U78" i="73"/>
  <c r="M78" i="73"/>
  <c r="S78" i="73"/>
  <c r="K78" i="73"/>
  <c r="H79" i="73"/>
  <c r="ID78" i="73"/>
  <c r="IJ78" i="73"/>
  <c r="IF78" i="73"/>
  <c r="IM78" i="73"/>
  <c r="IS78" i="73"/>
  <c r="IH78" i="73"/>
  <c r="IO78" i="73"/>
  <c r="II78" i="73"/>
  <c r="IP78" i="73"/>
  <c r="IK78" i="73"/>
  <c r="IQ78" i="73"/>
  <c r="IE78" i="73"/>
  <c r="IL78" i="73"/>
  <c r="IR78" i="73"/>
  <c r="IG78" i="73"/>
  <c r="IN78" i="73"/>
  <c r="D79" i="73"/>
  <c r="E79" i="73"/>
  <c r="F79" i="73"/>
  <c r="HZ77" i="73"/>
  <c r="IA77" i="73"/>
  <c r="GN77" i="73"/>
  <c r="GO77" i="73"/>
  <c r="CE77" i="73"/>
  <c r="CD77" i="73"/>
  <c r="AT77" i="73"/>
  <c r="GP77" i="73"/>
  <c r="IT77" i="73"/>
  <c r="CF77" i="73"/>
  <c r="FB77" i="73"/>
  <c r="FC77" i="73"/>
  <c r="DQ77" i="73"/>
  <c r="AR77" i="73"/>
  <c r="AS77" i="73"/>
  <c r="IB77" i="73"/>
  <c r="DP77" i="73"/>
  <c r="DR77" i="73"/>
  <c r="FD77" i="73"/>
  <c r="C79" i="73"/>
  <c r="A79" i="73" s="1"/>
  <c r="B80" i="73"/>
  <c r="FK78" i="73"/>
  <c r="GK78" i="73"/>
  <c r="GB78" i="73"/>
  <c r="FI78" i="73"/>
  <c r="HW78" i="73"/>
  <c r="HE78" i="73"/>
  <c r="FJ78" i="73"/>
  <c r="HS78" i="73"/>
  <c r="FP78" i="73"/>
  <c r="FY78" i="73"/>
  <c r="HD78" i="73"/>
  <c r="HJ78" i="73"/>
  <c r="HG78" i="73"/>
  <c r="FQ78" i="73"/>
  <c r="GY78" i="73"/>
  <c r="GS78" i="73"/>
  <c r="HI78" i="73"/>
  <c r="GL78" i="73"/>
  <c r="HM78" i="73"/>
  <c r="GF78" i="73"/>
  <c r="GJ78" i="73"/>
  <c r="GE78" i="73"/>
  <c r="GX78" i="73"/>
  <c r="FR78" i="73"/>
  <c r="GD78" i="73"/>
  <c r="FM78" i="73"/>
  <c r="FU78" i="73"/>
  <c r="FF78" i="73"/>
  <c r="HT78" i="73"/>
  <c r="GZ78" i="73"/>
  <c r="HN78" i="73"/>
  <c r="HC78" i="73"/>
  <c r="GC78" i="73"/>
  <c r="HR78" i="73"/>
  <c r="GI78" i="73"/>
  <c r="FX78" i="73"/>
  <c r="FL78" i="73"/>
  <c r="GA78" i="73"/>
  <c r="HO78" i="73"/>
  <c r="HP78" i="73"/>
  <c r="GH78" i="73"/>
  <c r="FG78" i="73"/>
  <c r="FW78" i="73"/>
  <c r="HA78" i="73"/>
  <c r="GT78" i="73"/>
  <c r="HB78" i="73"/>
  <c r="FO78" i="73"/>
  <c r="GR78" i="73"/>
  <c r="HQ78" i="73"/>
  <c r="HK78" i="73"/>
  <c r="HL78" i="73"/>
  <c r="GW78" i="73"/>
  <c r="FZ78" i="73"/>
  <c r="GU78" i="73"/>
  <c r="GG78" i="73"/>
  <c r="FH78" i="73"/>
  <c r="FN78" i="73"/>
  <c r="HF78" i="73"/>
  <c r="FT78" i="73"/>
  <c r="GV78" i="73"/>
  <c r="FS78" i="73"/>
  <c r="HU78" i="73"/>
  <c r="HV78" i="73"/>
  <c r="HX78" i="73"/>
  <c r="ES79" i="73" l="1"/>
  <c r="EK79" i="73"/>
  <c r="EZ79" i="73"/>
  <c r="ER79" i="73"/>
  <c r="EX79" i="73"/>
  <c r="EP79" i="73"/>
  <c r="EW79" i="73"/>
  <c r="EO79" i="73"/>
  <c r="EV79" i="73"/>
  <c r="EN79" i="73"/>
  <c r="EU79" i="73"/>
  <c r="EM79" i="73"/>
  <c r="EL79" i="73"/>
  <c r="EY79" i="73"/>
  <c r="ET79" i="73"/>
  <c r="EQ79" i="73"/>
  <c r="ED79" i="73"/>
  <c r="DV79" i="73"/>
  <c r="EC79" i="73"/>
  <c r="DU79" i="73"/>
  <c r="EB79" i="73"/>
  <c r="DT79" i="73"/>
  <c r="EI79" i="73"/>
  <c r="EA79" i="73"/>
  <c r="EH79" i="73"/>
  <c r="DZ79" i="73"/>
  <c r="EG79" i="73"/>
  <c r="DY79" i="73"/>
  <c r="EF79" i="73"/>
  <c r="DX79" i="73"/>
  <c r="EE79" i="73"/>
  <c r="DW79" i="73"/>
  <c r="BW79" i="73"/>
  <c r="BO79" i="73"/>
  <c r="CA79" i="73"/>
  <c r="BS79" i="73"/>
  <c r="BY79" i="73"/>
  <c r="BN79" i="73"/>
  <c r="BX79" i="73"/>
  <c r="BM79" i="73"/>
  <c r="BV79" i="73"/>
  <c r="BU79" i="73"/>
  <c r="BR79" i="73"/>
  <c r="BZ79" i="73"/>
  <c r="BP79" i="73"/>
  <c r="BG79" i="73"/>
  <c r="AY79" i="73"/>
  <c r="BF79" i="73"/>
  <c r="AX79" i="73"/>
  <c r="CB79" i="73"/>
  <c r="BE79" i="73"/>
  <c r="AW79" i="73"/>
  <c r="BT79" i="73"/>
  <c r="BD79" i="73"/>
  <c r="AV79" i="73"/>
  <c r="BQ79" i="73"/>
  <c r="BK79" i="73"/>
  <c r="BC79" i="73"/>
  <c r="BJ79" i="73"/>
  <c r="BB79" i="73"/>
  <c r="BI79" i="73"/>
  <c r="BA79" i="73"/>
  <c r="AM79" i="73"/>
  <c r="AE79" i="73"/>
  <c r="BH79" i="73"/>
  <c r="AZ79" i="73"/>
  <c r="AI79" i="73"/>
  <c r="AA79" i="73"/>
  <c r="AH79" i="73"/>
  <c r="AG79" i="73"/>
  <c r="AP79" i="73"/>
  <c r="AF79" i="73"/>
  <c r="AO79" i="73"/>
  <c r="AD79" i="73"/>
  <c r="AN79" i="73"/>
  <c r="AC79" i="73"/>
  <c r="AL79" i="73"/>
  <c r="AB79" i="73"/>
  <c r="AJ79" i="73"/>
  <c r="R79" i="73"/>
  <c r="J79" i="73"/>
  <c r="AK79" i="73"/>
  <c r="Y79" i="73"/>
  <c r="Q79" i="73"/>
  <c r="X79" i="73"/>
  <c r="P79" i="73"/>
  <c r="W79" i="73"/>
  <c r="O79" i="73"/>
  <c r="T79" i="73"/>
  <c r="V79" i="73"/>
  <c r="N79" i="73"/>
  <c r="U79" i="73"/>
  <c r="M79" i="73"/>
  <c r="L79" i="73"/>
  <c r="S79" i="73"/>
  <c r="K79" i="73"/>
  <c r="H80" i="73"/>
  <c r="II79" i="73"/>
  <c r="IO79" i="73"/>
  <c r="IE79" i="73"/>
  <c r="IK79" i="73"/>
  <c r="IQ79" i="73"/>
  <c r="IF79" i="73"/>
  <c r="IL79" i="73"/>
  <c r="IR79" i="73"/>
  <c r="IG79" i="73"/>
  <c r="IM79" i="73"/>
  <c r="IS79" i="73"/>
  <c r="IH79" i="73"/>
  <c r="IN79" i="73"/>
  <c r="ID79" i="73"/>
  <c r="IJ79" i="73"/>
  <c r="IP79" i="73"/>
  <c r="F80" i="73"/>
  <c r="E80" i="73"/>
  <c r="D80" i="73"/>
  <c r="GP78" i="73"/>
  <c r="IB78" i="73"/>
  <c r="FB78" i="73"/>
  <c r="FC78" i="73"/>
  <c r="CF78" i="73"/>
  <c r="DP78" i="73"/>
  <c r="DQ78" i="73"/>
  <c r="GO78" i="73"/>
  <c r="GN78" i="73"/>
  <c r="AR78" i="73"/>
  <c r="AS78" i="73"/>
  <c r="HZ78" i="73"/>
  <c r="IA78" i="73"/>
  <c r="AT78" i="73"/>
  <c r="CD78" i="73"/>
  <c r="CE78" i="73"/>
  <c r="FD78" i="73"/>
  <c r="IT78" i="73"/>
  <c r="DR78" i="73"/>
  <c r="C80" i="73"/>
  <c r="A80" i="73" s="1"/>
  <c r="B81" i="73"/>
  <c r="H81" i="73" s="1"/>
  <c r="HR79" i="73"/>
  <c r="FK79" i="73"/>
  <c r="FM79" i="73"/>
  <c r="GB79" i="73"/>
  <c r="FP79" i="73"/>
  <c r="GG79" i="73"/>
  <c r="HV79" i="73"/>
  <c r="GT79" i="73"/>
  <c r="HB79" i="73"/>
  <c r="HW79" i="73"/>
  <c r="FL79" i="73"/>
  <c r="FR79" i="73"/>
  <c r="FS79" i="73"/>
  <c r="GY79" i="73"/>
  <c r="GX79" i="73"/>
  <c r="HF79" i="73"/>
  <c r="FH79" i="73"/>
  <c r="HK79" i="73"/>
  <c r="FW79" i="73"/>
  <c r="GJ79" i="73"/>
  <c r="GR79" i="73"/>
  <c r="HM79" i="73"/>
  <c r="GU79" i="73"/>
  <c r="HS79" i="73"/>
  <c r="FZ79" i="73"/>
  <c r="GK79" i="73"/>
  <c r="HG79" i="73"/>
  <c r="GS79" i="73"/>
  <c r="GH79" i="73"/>
  <c r="GW79" i="73"/>
  <c r="GF79" i="73"/>
  <c r="FX79" i="73"/>
  <c r="HE79" i="73"/>
  <c r="HQ79" i="73"/>
  <c r="GV79" i="73"/>
  <c r="HP79" i="73"/>
  <c r="HN79" i="73"/>
  <c r="GC79" i="73"/>
  <c r="GE79" i="73"/>
  <c r="HC79" i="73"/>
  <c r="FN79" i="73"/>
  <c r="GL79" i="73"/>
  <c r="FT79" i="73"/>
  <c r="FQ79" i="73"/>
  <c r="FF79" i="73"/>
  <c r="HA79" i="73"/>
  <c r="HU79" i="73"/>
  <c r="FG79" i="73"/>
  <c r="FI79" i="73"/>
  <c r="HO79" i="73"/>
  <c r="FY79" i="73"/>
  <c r="HL79" i="73"/>
  <c r="GI79" i="73"/>
  <c r="FJ79" i="73"/>
  <c r="FU79" i="73"/>
  <c r="HI79" i="73"/>
  <c r="HX79" i="73"/>
  <c r="GD79" i="73"/>
  <c r="HD79" i="73"/>
  <c r="HJ79" i="73"/>
  <c r="HT79" i="73"/>
  <c r="FO79" i="73"/>
  <c r="GZ79" i="73"/>
  <c r="GA79" i="73"/>
  <c r="ES80" i="73" l="1"/>
  <c r="EK80" i="73"/>
  <c r="EZ80" i="73"/>
  <c r="ER80" i="73"/>
  <c r="EX80" i="73"/>
  <c r="EP80" i="73"/>
  <c r="EW80" i="73"/>
  <c r="EO80" i="73"/>
  <c r="EV80" i="73"/>
  <c r="EN80" i="73"/>
  <c r="EU80" i="73"/>
  <c r="EM80" i="73"/>
  <c r="EY80" i="73"/>
  <c r="ET80" i="73"/>
  <c r="EQ80" i="73"/>
  <c r="EL80" i="73"/>
  <c r="ED80" i="73"/>
  <c r="DV80" i="73"/>
  <c r="EC80" i="73"/>
  <c r="DU80" i="73"/>
  <c r="EB80" i="73"/>
  <c r="DT80" i="73"/>
  <c r="EI80" i="73"/>
  <c r="EA80" i="73"/>
  <c r="EH80" i="73"/>
  <c r="DZ80" i="73"/>
  <c r="EG80" i="73"/>
  <c r="DY80" i="73"/>
  <c r="EF80" i="73"/>
  <c r="DX80" i="73"/>
  <c r="EE80" i="73"/>
  <c r="DW80" i="73"/>
  <c r="BW80" i="73"/>
  <c r="BO80" i="73"/>
  <c r="CA80" i="73"/>
  <c r="BS80" i="73"/>
  <c r="BT80" i="73"/>
  <c r="BR80" i="73"/>
  <c r="CB80" i="73"/>
  <c r="BQ80" i="73"/>
  <c r="BZ80" i="73"/>
  <c r="BP80" i="73"/>
  <c r="BX80" i="73"/>
  <c r="BM80" i="73"/>
  <c r="BU80" i="73"/>
  <c r="BV80" i="73"/>
  <c r="BG80" i="73"/>
  <c r="AY80" i="73"/>
  <c r="BN80" i="73"/>
  <c r="BF80" i="73"/>
  <c r="AX80" i="73"/>
  <c r="BE80" i="73"/>
  <c r="AW80" i="73"/>
  <c r="BD80" i="73"/>
  <c r="AV80" i="73"/>
  <c r="BK80" i="73"/>
  <c r="BC80" i="73"/>
  <c r="BJ80" i="73"/>
  <c r="BB80" i="73"/>
  <c r="BI80" i="73"/>
  <c r="BA80" i="73"/>
  <c r="AM80" i="73"/>
  <c r="AE80" i="73"/>
  <c r="BH80" i="73"/>
  <c r="AZ80" i="73"/>
  <c r="AI80" i="73"/>
  <c r="AA80" i="73"/>
  <c r="AN80" i="73"/>
  <c r="AC80" i="73"/>
  <c r="AL80" i="73"/>
  <c r="AB80" i="73"/>
  <c r="AK80" i="73"/>
  <c r="BY80" i="73"/>
  <c r="AJ80" i="73"/>
  <c r="AH80" i="73"/>
  <c r="AG80" i="73"/>
  <c r="AO80" i="73"/>
  <c r="AD80" i="73"/>
  <c r="AF80" i="73"/>
  <c r="R80" i="73"/>
  <c r="J80" i="73"/>
  <c r="Y80" i="73"/>
  <c r="Q80" i="73"/>
  <c r="X80" i="73"/>
  <c r="P80" i="73"/>
  <c r="W80" i="73"/>
  <c r="O80" i="73"/>
  <c r="V80" i="73"/>
  <c r="N80" i="73"/>
  <c r="T80" i="73"/>
  <c r="U80" i="73"/>
  <c r="M80" i="73"/>
  <c r="L80" i="73"/>
  <c r="AP80" i="73"/>
  <c r="S80" i="73"/>
  <c r="K80" i="73"/>
  <c r="IE80" i="73"/>
  <c r="IK80" i="73"/>
  <c r="IQ80" i="73"/>
  <c r="IG80" i="73"/>
  <c r="IM80" i="73"/>
  <c r="IS80" i="73"/>
  <c r="IH80" i="73"/>
  <c r="IN80" i="73"/>
  <c r="II80" i="73"/>
  <c r="IO80" i="73"/>
  <c r="ID80" i="73"/>
  <c r="IJ80" i="73"/>
  <c r="IP80" i="73"/>
  <c r="IL80" i="73"/>
  <c r="IR80" i="73"/>
  <c r="IF80" i="73"/>
  <c r="D81" i="73"/>
  <c r="E81" i="73"/>
  <c r="F81" i="73"/>
  <c r="GO79" i="73"/>
  <c r="GN79" i="73"/>
  <c r="IB79" i="73"/>
  <c r="GP79" i="73"/>
  <c r="DR79" i="73"/>
  <c r="AT79" i="73"/>
  <c r="DP79" i="73"/>
  <c r="DQ79" i="73"/>
  <c r="IT79" i="73"/>
  <c r="FC79" i="73"/>
  <c r="FB79" i="73"/>
  <c r="AR79" i="73"/>
  <c r="AS79" i="73"/>
  <c r="IA79" i="73"/>
  <c r="HZ79" i="73"/>
  <c r="FD79" i="73"/>
  <c r="CE79" i="73"/>
  <c r="CD79" i="73"/>
  <c r="CF79" i="73"/>
  <c r="C81" i="73"/>
  <c r="A81" i="73" s="1"/>
  <c r="B82" i="73"/>
  <c r="FX80" i="73"/>
  <c r="GW80" i="73"/>
  <c r="FO80" i="73"/>
  <c r="HL80" i="73"/>
  <c r="HK80" i="73"/>
  <c r="FJ80" i="73"/>
  <c r="HJ80" i="73"/>
  <c r="FU80" i="73"/>
  <c r="HB80" i="73"/>
  <c r="GS80" i="73"/>
  <c r="GV80" i="73"/>
  <c r="HO80" i="73"/>
  <c r="HA80" i="73"/>
  <c r="GJ80" i="73"/>
  <c r="GT80" i="73"/>
  <c r="FR80" i="73"/>
  <c r="FN80" i="73"/>
  <c r="HI80" i="73"/>
  <c r="GR80" i="73"/>
  <c r="GX80" i="73"/>
  <c r="FP80" i="73"/>
  <c r="HQ80" i="73"/>
  <c r="GH80" i="73"/>
  <c r="GF80" i="73"/>
  <c r="GL80" i="73"/>
  <c r="HF80" i="73"/>
  <c r="GD80" i="73"/>
  <c r="GC80" i="73"/>
  <c r="HE80" i="73"/>
  <c r="FT80" i="73"/>
  <c r="GK80" i="73"/>
  <c r="FI80" i="73"/>
  <c r="HN80" i="73"/>
  <c r="FY80" i="73"/>
  <c r="GY80" i="73"/>
  <c r="FW80" i="73"/>
  <c r="FQ80" i="73"/>
  <c r="FL80" i="73"/>
  <c r="FK80" i="73"/>
  <c r="HG80" i="73"/>
  <c r="GG80" i="73"/>
  <c r="HW80" i="73"/>
  <c r="HC80" i="73"/>
  <c r="FH80" i="73"/>
  <c r="FM80" i="73"/>
  <c r="GZ80" i="73"/>
  <c r="HM80" i="73"/>
  <c r="FG80" i="73"/>
  <c r="HD80" i="73"/>
  <c r="FS80" i="73"/>
  <c r="GB80" i="73"/>
  <c r="HT80" i="73"/>
  <c r="GI80" i="73"/>
  <c r="HR80" i="73"/>
  <c r="HP80" i="73"/>
  <c r="HV80" i="73"/>
  <c r="HX80" i="73"/>
  <c r="GA80" i="73"/>
  <c r="FF80" i="73"/>
  <c r="GE80" i="73"/>
  <c r="HU80" i="73"/>
  <c r="HS80" i="73"/>
  <c r="GU80" i="73"/>
  <c r="FZ80" i="73"/>
  <c r="ES81" i="73" l="1"/>
  <c r="EK81" i="73"/>
  <c r="EZ81" i="73"/>
  <c r="ER81" i="73"/>
  <c r="EX81" i="73"/>
  <c r="EP81" i="73"/>
  <c r="EW81" i="73"/>
  <c r="EO81" i="73"/>
  <c r="EV81" i="73"/>
  <c r="EN81" i="73"/>
  <c r="EU81" i="73"/>
  <c r="EM81" i="73"/>
  <c r="EL81" i="73"/>
  <c r="EY81" i="73"/>
  <c r="ET81" i="73"/>
  <c r="EQ81" i="73"/>
  <c r="ED81" i="73"/>
  <c r="DV81" i="73"/>
  <c r="EC81" i="73"/>
  <c r="DU81" i="73"/>
  <c r="EB81" i="73"/>
  <c r="DT81" i="73"/>
  <c r="EI81" i="73"/>
  <c r="EA81" i="73"/>
  <c r="EH81" i="73"/>
  <c r="DZ81" i="73"/>
  <c r="EG81" i="73"/>
  <c r="DY81" i="73"/>
  <c r="EF81" i="73"/>
  <c r="DX81" i="73"/>
  <c r="BW81" i="73"/>
  <c r="BO81" i="73"/>
  <c r="DW81" i="73"/>
  <c r="CA81" i="73"/>
  <c r="BS81" i="73"/>
  <c r="BY81" i="73"/>
  <c r="BN81" i="73"/>
  <c r="BX81" i="73"/>
  <c r="BM81" i="73"/>
  <c r="BV81" i="73"/>
  <c r="EE81" i="73"/>
  <c r="BU81" i="73"/>
  <c r="BT81" i="73"/>
  <c r="BR81" i="73"/>
  <c r="BZ81" i="73"/>
  <c r="BP81" i="73"/>
  <c r="BG81" i="73"/>
  <c r="AY81" i="73"/>
  <c r="BF81" i="73"/>
  <c r="AX81" i="73"/>
  <c r="BE81" i="73"/>
  <c r="AW81" i="73"/>
  <c r="BD81" i="73"/>
  <c r="AV81" i="73"/>
  <c r="BK81" i="73"/>
  <c r="BC81" i="73"/>
  <c r="CB81" i="73"/>
  <c r="BJ81" i="73"/>
  <c r="BB81" i="73"/>
  <c r="BQ81" i="73"/>
  <c r="BI81" i="73"/>
  <c r="BA81" i="73"/>
  <c r="BH81" i="73"/>
  <c r="AZ81" i="73"/>
  <c r="AM81" i="73"/>
  <c r="AE81" i="73"/>
  <c r="AL81" i="73"/>
  <c r="AD81" i="73"/>
  <c r="AI81" i="73"/>
  <c r="AA81" i="73"/>
  <c r="AJ81" i="73"/>
  <c r="AH81" i="73"/>
  <c r="AG81" i="73"/>
  <c r="AF81" i="73"/>
  <c r="AP81" i="73"/>
  <c r="AC81" i="73"/>
  <c r="AO81" i="73"/>
  <c r="AB81" i="73"/>
  <c r="AK81" i="73"/>
  <c r="R81" i="73"/>
  <c r="J81" i="73"/>
  <c r="Y81" i="73"/>
  <c r="Q81" i="73"/>
  <c r="X81" i="73"/>
  <c r="P81" i="73"/>
  <c r="W81" i="73"/>
  <c r="O81" i="73"/>
  <c r="L81" i="73"/>
  <c r="V81" i="73"/>
  <c r="N81" i="73"/>
  <c r="U81" i="73"/>
  <c r="M81" i="73"/>
  <c r="AN81" i="73"/>
  <c r="T81" i="73"/>
  <c r="S81" i="73"/>
  <c r="K81" i="73"/>
  <c r="H82" i="73"/>
  <c r="IG81" i="73"/>
  <c r="IM81" i="73"/>
  <c r="IS81" i="73"/>
  <c r="II81" i="73"/>
  <c r="IO81" i="73"/>
  <c r="ID81" i="73"/>
  <c r="IJ81" i="73"/>
  <c r="IP81" i="73"/>
  <c r="IE81" i="73"/>
  <c r="IK81" i="73"/>
  <c r="IQ81" i="73"/>
  <c r="IF81" i="73"/>
  <c r="IL81" i="73"/>
  <c r="IR81" i="73"/>
  <c r="IH81" i="73"/>
  <c r="IN81" i="73"/>
  <c r="E82" i="73"/>
  <c r="D82" i="73"/>
  <c r="F82" i="73"/>
  <c r="GP80" i="73"/>
  <c r="HZ80" i="73"/>
  <c r="IA80" i="73"/>
  <c r="DR80" i="73"/>
  <c r="FD80" i="73"/>
  <c r="FC80" i="73"/>
  <c r="FB80" i="73"/>
  <c r="CD80" i="73"/>
  <c r="CE80" i="73"/>
  <c r="AS80" i="73"/>
  <c r="AR80" i="73"/>
  <c r="DP80" i="73"/>
  <c r="DQ80" i="73"/>
  <c r="IB80" i="73"/>
  <c r="IT80" i="73"/>
  <c r="CF80" i="73"/>
  <c r="GN80" i="73"/>
  <c r="GO80" i="73"/>
  <c r="AT80" i="73"/>
  <c r="C82" i="73"/>
  <c r="A82" i="73" s="1"/>
  <c r="B83" i="73"/>
  <c r="HC81" i="73"/>
  <c r="FI81" i="73"/>
  <c r="GJ81" i="73"/>
  <c r="GD81" i="73"/>
  <c r="HX81" i="73"/>
  <c r="HG81" i="73"/>
  <c r="HE81" i="73"/>
  <c r="HV81" i="73"/>
  <c r="HW81" i="73"/>
  <c r="GZ81" i="73"/>
  <c r="HT81" i="73"/>
  <c r="GR81" i="73"/>
  <c r="FP81" i="73"/>
  <c r="FX81" i="73"/>
  <c r="HR81" i="73"/>
  <c r="GF81" i="73"/>
  <c r="HQ81" i="73"/>
  <c r="HJ81" i="73"/>
  <c r="FH81" i="73"/>
  <c r="FN81" i="73"/>
  <c r="HD81" i="73"/>
  <c r="HB81" i="73"/>
  <c r="FJ81" i="73"/>
  <c r="HO81" i="73"/>
  <c r="GW81" i="73"/>
  <c r="FL81" i="73"/>
  <c r="GL81" i="73"/>
  <c r="HI81" i="73"/>
  <c r="GV81" i="73"/>
  <c r="FU81" i="73"/>
  <c r="GA81" i="73"/>
  <c r="FR81" i="73"/>
  <c r="GG81" i="73"/>
  <c r="HM81" i="73"/>
  <c r="HA81" i="73"/>
  <c r="FF81" i="73"/>
  <c r="GT81" i="73"/>
  <c r="FK81" i="73"/>
  <c r="GE81" i="73"/>
  <c r="GI81" i="73"/>
  <c r="FS81" i="73"/>
  <c r="FM81" i="73"/>
  <c r="FZ81" i="73"/>
  <c r="HF81" i="73"/>
  <c r="GS81" i="73"/>
  <c r="HN81" i="73"/>
  <c r="HP81" i="73"/>
  <c r="FT81" i="73"/>
  <c r="HL81" i="73"/>
  <c r="FO81" i="73"/>
  <c r="FG81" i="73"/>
  <c r="GY81" i="73"/>
  <c r="HU81" i="73"/>
  <c r="GK81" i="73"/>
  <c r="HK81" i="73"/>
  <c r="FW81" i="73"/>
  <c r="FQ81" i="73"/>
  <c r="GX81" i="73"/>
  <c r="GC81" i="73"/>
  <c r="HS81" i="73"/>
  <c r="GB81" i="73"/>
  <c r="FY81" i="73"/>
  <c r="GH81" i="73"/>
  <c r="GU81" i="73"/>
  <c r="ES82" i="73" l="1"/>
  <c r="EK82" i="73"/>
  <c r="EZ82" i="73"/>
  <c r="ER82" i="73"/>
  <c r="EX82" i="73"/>
  <c r="EP82" i="73"/>
  <c r="EW82" i="73"/>
  <c r="EO82" i="73"/>
  <c r="EV82" i="73"/>
  <c r="EN82" i="73"/>
  <c r="EU82" i="73"/>
  <c r="EM82" i="73"/>
  <c r="EY82" i="73"/>
  <c r="ET82" i="73"/>
  <c r="EQ82" i="73"/>
  <c r="EL82" i="73"/>
  <c r="ED82" i="73"/>
  <c r="DV82" i="73"/>
  <c r="EC82" i="73"/>
  <c r="DU82" i="73"/>
  <c r="EB82" i="73"/>
  <c r="DT82" i="73"/>
  <c r="EI82" i="73"/>
  <c r="EA82" i="73"/>
  <c r="EH82" i="73"/>
  <c r="DZ82" i="73"/>
  <c r="EG82" i="73"/>
  <c r="DY82" i="73"/>
  <c r="EF82" i="73"/>
  <c r="DX82" i="73"/>
  <c r="BW82" i="73"/>
  <c r="BO82" i="73"/>
  <c r="EE82" i="73"/>
  <c r="DW82" i="73"/>
  <c r="CA82" i="73"/>
  <c r="BS82" i="73"/>
  <c r="BT82" i="73"/>
  <c r="BR82" i="73"/>
  <c r="CB82" i="73"/>
  <c r="BQ82" i="73"/>
  <c r="BZ82" i="73"/>
  <c r="BP82" i="73"/>
  <c r="BY82" i="73"/>
  <c r="BN82" i="73"/>
  <c r="BX82" i="73"/>
  <c r="BM82" i="73"/>
  <c r="BU82" i="73"/>
  <c r="BG82" i="73"/>
  <c r="AY82" i="73"/>
  <c r="BF82" i="73"/>
  <c r="AX82" i="73"/>
  <c r="BE82" i="73"/>
  <c r="AW82" i="73"/>
  <c r="BD82" i="73"/>
  <c r="AV82" i="73"/>
  <c r="BV82" i="73"/>
  <c r="BK82" i="73"/>
  <c r="BC82" i="73"/>
  <c r="BJ82" i="73"/>
  <c r="BB82" i="73"/>
  <c r="BI82" i="73"/>
  <c r="BA82" i="73"/>
  <c r="AM82" i="73"/>
  <c r="AE82" i="73"/>
  <c r="AL82" i="73"/>
  <c r="AD82" i="73"/>
  <c r="AJ82" i="73"/>
  <c r="AI82" i="73"/>
  <c r="AA82" i="73"/>
  <c r="BH82" i="73"/>
  <c r="AG82" i="73"/>
  <c r="AZ82" i="73"/>
  <c r="AF82" i="73"/>
  <c r="AC82" i="73"/>
  <c r="AP82" i="73"/>
  <c r="AB82" i="73"/>
  <c r="AO82" i="73"/>
  <c r="AN82" i="73"/>
  <c r="AH82" i="73"/>
  <c r="R82" i="73"/>
  <c r="J82" i="73"/>
  <c r="Y82" i="73"/>
  <c r="Q82" i="73"/>
  <c r="X82" i="73"/>
  <c r="P82" i="73"/>
  <c r="W82" i="73"/>
  <c r="O82" i="73"/>
  <c r="L82" i="73"/>
  <c r="V82" i="73"/>
  <c r="N82" i="73"/>
  <c r="T82" i="73"/>
  <c r="AK82" i="73"/>
  <c r="U82" i="73"/>
  <c r="M82" i="73"/>
  <c r="S82" i="73"/>
  <c r="K82" i="73"/>
  <c r="H83" i="73"/>
  <c r="II82" i="73"/>
  <c r="IO82" i="73"/>
  <c r="IE82" i="73"/>
  <c r="IK82" i="73"/>
  <c r="IQ82" i="73"/>
  <c r="IF82" i="73"/>
  <c r="IL82" i="73"/>
  <c r="IR82" i="73"/>
  <c r="IG82" i="73"/>
  <c r="IM82" i="73"/>
  <c r="IS82" i="73"/>
  <c r="IH82" i="73"/>
  <c r="IN82" i="73"/>
  <c r="IP82" i="73"/>
  <c r="ID82" i="73"/>
  <c r="IJ82" i="73"/>
  <c r="E83" i="73"/>
  <c r="D83" i="73"/>
  <c r="F83" i="73"/>
  <c r="FB81" i="73"/>
  <c r="FC81" i="73"/>
  <c r="CF81" i="73"/>
  <c r="IB81" i="73"/>
  <c r="GO81" i="73"/>
  <c r="GN81" i="73"/>
  <c r="CE81" i="73"/>
  <c r="CD81" i="73"/>
  <c r="GP81" i="73"/>
  <c r="DR81" i="73"/>
  <c r="DP81" i="73"/>
  <c r="DQ81" i="73"/>
  <c r="IT81" i="73"/>
  <c r="AS81" i="73"/>
  <c r="AR81" i="73"/>
  <c r="FD81" i="73"/>
  <c r="IA81" i="73"/>
  <c r="HZ81" i="73"/>
  <c r="AT81" i="73"/>
  <c r="C83" i="73"/>
  <c r="A83" i="73" s="1"/>
  <c r="B84" i="73"/>
  <c r="FK82" i="73"/>
  <c r="FM82" i="73"/>
  <c r="HF82" i="73"/>
  <c r="HS82" i="73"/>
  <c r="HX82" i="73"/>
  <c r="FL82" i="73"/>
  <c r="HB82" i="73"/>
  <c r="HK82" i="73"/>
  <c r="GZ82" i="73"/>
  <c r="FH82" i="73"/>
  <c r="FG82" i="73"/>
  <c r="FO82" i="73"/>
  <c r="GA82" i="73"/>
  <c r="GL82" i="73"/>
  <c r="HI82" i="73"/>
  <c r="GE82" i="73"/>
  <c r="FR82" i="73"/>
  <c r="GY82" i="73"/>
  <c r="FP82" i="73"/>
  <c r="GB82" i="73"/>
  <c r="FU82" i="73"/>
  <c r="GC82" i="73"/>
  <c r="GS82" i="73"/>
  <c r="GX82" i="73"/>
  <c r="FY82" i="73"/>
  <c r="HR82" i="73"/>
  <c r="HL82" i="73"/>
  <c r="HN82" i="73"/>
  <c r="GT82" i="73"/>
  <c r="GH82" i="73"/>
  <c r="FW82" i="73"/>
  <c r="FX82" i="73"/>
  <c r="FN82" i="73"/>
  <c r="GJ82" i="73"/>
  <c r="GR82" i="73"/>
  <c r="GF82" i="73"/>
  <c r="GU82" i="73"/>
  <c r="GI82" i="73"/>
  <c r="HV82" i="73"/>
  <c r="FZ82" i="73"/>
  <c r="HG82" i="73"/>
  <c r="HE82" i="73"/>
  <c r="FS82" i="73"/>
  <c r="FJ82" i="73"/>
  <c r="HM82" i="73"/>
  <c r="HO82" i="73"/>
  <c r="GD82" i="73"/>
  <c r="FT82" i="73"/>
  <c r="HW82" i="73"/>
  <c r="HC82" i="73"/>
  <c r="GG82" i="73"/>
  <c r="HJ82" i="73"/>
  <c r="HD82" i="73"/>
  <c r="GW82" i="73"/>
  <c r="FQ82" i="73"/>
  <c r="HU82" i="73"/>
  <c r="HT82" i="73"/>
  <c r="HA82" i="73"/>
  <c r="GV82" i="73"/>
  <c r="FI82" i="73"/>
  <c r="HQ82" i="73"/>
  <c r="FF82" i="73"/>
  <c r="GK82" i="73"/>
  <c r="HP82" i="73"/>
  <c r="ES83" i="73" l="1"/>
  <c r="EK83" i="73"/>
  <c r="EZ83" i="73"/>
  <c r="ER83" i="73"/>
  <c r="EX83" i="73"/>
  <c r="EP83" i="73"/>
  <c r="EW83" i="73"/>
  <c r="EO83" i="73"/>
  <c r="EV83" i="73"/>
  <c r="EN83" i="73"/>
  <c r="EU83" i="73"/>
  <c r="EM83" i="73"/>
  <c r="EL83" i="73"/>
  <c r="EY83" i="73"/>
  <c r="ET83" i="73"/>
  <c r="EQ83" i="73"/>
  <c r="ED83" i="73"/>
  <c r="DV83" i="73"/>
  <c r="EC83" i="73"/>
  <c r="DU83" i="73"/>
  <c r="EB83" i="73"/>
  <c r="DT83" i="73"/>
  <c r="EI83" i="73"/>
  <c r="EA83" i="73"/>
  <c r="EH83" i="73"/>
  <c r="DZ83" i="73"/>
  <c r="EG83" i="73"/>
  <c r="DY83" i="73"/>
  <c r="EF83" i="73"/>
  <c r="DX83" i="73"/>
  <c r="EE83" i="73"/>
  <c r="DW83" i="73"/>
  <c r="BW83" i="73"/>
  <c r="BO83" i="73"/>
  <c r="CA83" i="73"/>
  <c r="BS83" i="73"/>
  <c r="BY83" i="73"/>
  <c r="BN83" i="73"/>
  <c r="BX83" i="73"/>
  <c r="BM83" i="73"/>
  <c r="BV83" i="73"/>
  <c r="BU83" i="73"/>
  <c r="BT83" i="73"/>
  <c r="BR83" i="73"/>
  <c r="BZ83" i="73"/>
  <c r="BP83" i="73"/>
  <c r="BG83" i="73"/>
  <c r="AY83" i="73"/>
  <c r="BF83" i="73"/>
  <c r="AX83" i="73"/>
  <c r="CB83" i="73"/>
  <c r="BE83" i="73"/>
  <c r="AW83" i="73"/>
  <c r="BQ83" i="73"/>
  <c r="BD83" i="73"/>
  <c r="AV83" i="73"/>
  <c r="BK83" i="73"/>
  <c r="BC83" i="73"/>
  <c r="BJ83" i="73"/>
  <c r="BB83" i="73"/>
  <c r="BI83" i="73"/>
  <c r="BA83" i="73"/>
  <c r="AM83" i="73"/>
  <c r="AE83" i="73"/>
  <c r="AL83" i="73"/>
  <c r="AD83" i="73"/>
  <c r="BH83" i="73"/>
  <c r="AJ83" i="73"/>
  <c r="AB83" i="73"/>
  <c r="AZ83" i="73"/>
  <c r="AI83" i="73"/>
  <c r="AA83" i="73"/>
  <c r="AG83" i="73"/>
  <c r="AF83" i="73"/>
  <c r="AC83" i="73"/>
  <c r="AP83" i="73"/>
  <c r="AO83" i="73"/>
  <c r="AN83" i="73"/>
  <c r="AH83" i="73"/>
  <c r="R83" i="73"/>
  <c r="J83" i="73"/>
  <c r="Y83" i="73"/>
  <c r="Q83" i="73"/>
  <c r="X83" i="73"/>
  <c r="P83" i="73"/>
  <c r="W83" i="73"/>
  <c r="O83" i="73"/>
  <c r="AK83" i="73"/>
  <c r="V83" i="73"/>
  <c r="N83" i="73"/>
  <c r="U83" i="73"/>
  <c r="M83" i="73"/>
  <c r="T83" i="73"/>
  <c r="L83" i="73"/>
  <c r="S83" i="73"/>
  <c r="K83" i="73"/>
  <c r="H84" i="73"/>
  <c r="IE83" i="73"/>
  <c r="IK83" i="73"/>
  <c r="IQ83" i="73"/>
  <c r="IG83" i="73"/>
  <c r="IM83" i="73"/>
  <c r="IS83" i="73"/>
  <c r="IH83" i="73"/>
  <c r="IN83" i="73"/>
  <c r="II83" i="73"/>
  <c r="IO83" i="73"/>
  <c r="ID83" i="73"/>
  <c r="IJ83" i="73"/>
  <c r="IP83" i="73"/>
  <c r="IF83" i="73"/>
  <c r="IL83" i="73"/>
  <c r="IR83" i="73"/>
  <c r="F84" i="73"/>
  <c r="D84" i="73"/>
  <c r="E84" i="73"/>
  <c r="HZ82" i="73"/>
  <c r="IA82" i="73"/>
  <c r="CF82" i="73"/>
  <c r="IT82" i="73"/>
  <c r="IB82" i="73"/>
  <c r="CD82" i="73"/>
  <c r="CE82" i="73"/>
  <c r="DQ82" i="73"/>
  <c r="DP82" i="73"/>
  <c r="GP82" i="73"/>
  <c r="DR82" i="73"/>
  <c r="FD82" i="73"/>
  <c r="FC82" i="73"/>
  <c r="FB82" i="73"/>
  <c r="AT82" i="73"/>
  <c r="GN82" i="73"/>
  <c r="GO82" i="73"/>
  <c r="AR82" i="73"/>
  <c r="AS82" i="73"/>
  <c r="C84" i="73"/>
  <c r="A84" i="73" s="1"/>
  <c r="B85" i="73"/>
  <c r="H85" i="73" s="1"/>
  <c r="FU83" i="73"/>
  <c r="FW83" i="73"/>
  <c r="HV83" i="73"/>
  <c r="FM83" i="73"/>
  <c r="HC83" i="73"/>
  <c r="GC83" i="73"/>
  <c r="HI83" i="73"/>
  <c r="HS83" i="73"/>
  <c r="HA83" i="73"/>
  <c r="HP83" i="73"/>
  <c r="HT83" i="73"/>
  <c r="GI83" i="73"/>
  <c r="GW83" i="73"/>
  <c r="GH83" i="73"/>
  <c r="GD83" i="73"/>
  <c r="HE83" i="73"/>
  <c r="GZ83" i="73"/>
  <c r="GT83" i="73"/>
  <c r="HJ83" i="73"/>
  <c r="FQ83" i="73"/>
  <c r="GR83" i="73"/>
  <c r="FO83" i="73"/>
  <c r="FX83" i="73"/>
  <c r="HM83" i="73"/>
  <c r="GV83" i="73"/>
  <c r="FJ83" i="73"/>
  <c r="GY83" i="73"/>
  <c r="GL83" i="73"/>
  <c r="FK83" i="73"/>
  <c r="HW83" i="73"/>
  <c r="FR83" i="73"/>
  <c r="GG83" i="73"/>
  <c r="HR83" i="73"/>
  <c r="GB83" i="73"/>
  <c r="HL83" i="73"/>
  <c r="HQ83" i="73"/>
  <c r="HG83" i="73"/>
  <c r="HU83" i="73"/>
  <c r="HF83" i="73"/>
  <c r="FG83" i="73"/>
  <c r="HK83" i="73"/>
  <c r="GF83" i="73"/>
  <c r="FF83" i="73"/>
  <c r="HO83" i="73"/>
  <c r="GK83" i="73"/>
  <c r="FI83" i="73"/>
  <c r="GX83" i="73"/>
  <c r="HB83" i="73"/>
  <c r="FZ83" i="73"/>
  <c r="FL83" i="73"/>
  <c r="GU83" i="73"/>
  <c r="GE83" i="73"/>
  <c r="HX83" i="73"/>
  <c r="FH83" i="73"/>
  <c r="FN83" i="73"/>
  <c r="HD83" i="73"/>
  <c r="FS83" i="73"/>
  <c r="FP83" i="73"/>
  <c r="FY83" i="73"/>
  <c r="GS83" i="73"/>
  <c r="GJ83" i="73"/>
  <c r="GA83" i="73"/>
  <c r="HN83" i="73"/>
  <c r="FT83" i="73"/>
  <c r="ES84" i="73" l="1"/>
  <c r="EK84" i="73"/>
  <c r="EZ84" i="73"/>
  <c r="ER84" i="73"/>
  <c r="EX84" i="73"/>
  <c r="EP84" i="73"/>
  <c r="EW84" i="73"/>
  <c r="EO84" i="73"/>
  <c r="EV84" i="73"/>
  <c r="EN84" i="73"/>
  <c r="EU84" i="73"/>
  <c r="EM84" i="73"/>
  <c r="EY84" i="73"/>
  <c r="ET84" i="73"/>
  <c r="EQ84" i="73"/>
  <c r="EL84" i="73"/>
  <c r="ED84" i="73"/>
  <c r="DV84" i="73"/>
  <c r="EC84" i="73"/>
  <c r="DU84" i="73"/>
  <c r="EB84" i="73"/>
  <c r="DT84" i="73"/>
  <c r="EI84" i="73"/>
  <c r="EA84" i="73"/>
  <c r="EH84" i="73"/>
  <c r="DZ84" i="73"/>
  <c r="EG84" i="73"/>
  <c r="DY84" i="73"/>
  <c r="EF84" i="73"/>
  <c r="DX84" i="73"/>
  <c r="EE84" i="73"/>
  <c r="DW84" i="73"/>
  <c r="BW84" i="73"/>
  <c r="BO84" i="73"/>
  <c r="CA84" i="73"/>
  <c r="BS84" i="73"/>
  <c r="BT84" i="73"/>
  <c r="BR84" i="73"/>
  <c r="CB84" i="73"/>
  <c r="BQ84" i="73"/>
  <c r="BZ84" i="73"/>
  <c r="BP84" i="73"/>
  <c r="BY84" i="73"/>
  <c r="BN84" i="73"/>
  <c r="BX84" i="73"/>
  <c r="BM84" i="73"/>
  <c r="BU84" i="73"/>
  <c r="BG84" i="73"/>
  <c r="AY84" i="73"/>
  <c r="BV84" i="73"/>
  <c r="BF84" i="73"/>
  <c r="AX84" i="73"/>
  <c r="BE84" i="73"/>
  <c r="AW84" i="73"/>
  <c r="BD84" i="73"/>
  <c r="AV84" i="73"/>
  <c r="BK84" i="73"/>
  <c r="BC84" i="73"/>
  <c r="BJ84" i="73"/>
  <c r="BB84" i="73"/>
  <c r="BI84" i="73"/>
  <c r="BA84" i="73"/>
  <c r="AM84" i="73"/>
  <c r="AE84" i="73"/>
  <c r="BH84" i="73"/>
  <c r="AL84" i="73"/>
  <c r="AD84" i="73"/>
  <c r="AZ84" i="73"/>
  <c r="AJ84" i="73"/>
  <c r="AB84" i="73"/>
  <c r="AI84" i="73"/>
  <c r="AA84" i="73"/>
  <c r="AG84" i="73"/>
  <c r="AF84" i="73"/>
  <c r="AC84" i="73"/>
  <c r="AP84" i="73"/>
  <c r="AO84" i="73"/>
  <c r="AN84" i="73"/>
  <c r="AH84" i="73"/>
  <c r="R84" i="73"/>
  <c r="J84" i="73"/>
  <c r="Y84" i="73"/>
  <c r="Q84" i="73"/>
  <c r="X84" i="73"/>
  <c r="P84" i="73"/>
  <c r="AK84" i="73"/>
  <c r="W84" i="73"/>
  <c r="O84" i="73"/>
  <c r="L84" i="73"/>
  <c r="V84" i="73"/>
  <c r="N84" i="73"/>
  <c r="T84" i="73"/>
  <c r="U84" i="73"/>
  <c r="M84" i="73"/>
  <c r="S84" i="73"/>
  <c r="K84" i="73"/>
  <c r="IG84" i="73"/>
  <c r="IM84" i="73"/>
  <c r="IS84" i="73"/>
  <c r="II84" i="73"/>
  <c r="IO84" i="73"/>
  <c r="ID84" i="73"/>
  <c r="IJ84" i="73"/>
  <c r="IP84" i="73"/>
  <c r="IE84" i="73"/>
  <c r="IK84" i="73"/>
  <c r="IQ84" i="73"/>
  <c r="IF84" i="73"/>
  <c r="IL84" i="73"/>
  <c r="IR84" i="73"/>
  <c r="IH84" i="73"/>
  <c r="IN84" i="73"/>
  <c r="D85" i="73"/>
  <c r="F85" i="73"/>
  <c r="E85" i="73"/>
  <c r="DR83" i="73"/>
  <c r="CF83" i="73"/>
  <c r="IT83" i="73"/>
  <c r="CD83" i="73"/>
  <c r="CE83" i="73"/>
  <c r="FC83" i="73"/>
  <c r="FB83" i="73"/>
  <c r="FD83" i="73"/>
  <c r="AR83" i="73"/>
  <c r="AS83" i="73"/>
  <c r="GO83" i="73"/>
  <c r="AT83" i="73"/>
  <c r="IB83" i="73"/>
  <c r="DQ83" i="73"/>
  <c r="DP83" i="73"/>
  <c r="IA83" i="73"/>
  <c r="HZ83" i="73"/>
  <c r="GP83" i="73"/>
  <c r="GN83" i="73"/>
  <c r="C85" i="73"/>
  <c r="A85" i="73" s="1"/>
  <c r="B86" i="73"/>
  <c r="H86" i="73" s="1"/>
  <c r="HQ84" i="73"/>
  <c r="FG84" i="73"/>
  <c r="FY84" i="73"/>
  <c r="HB84" i="73"/>
  <c r="FS84" i="73"/>
  <c r="FK84" i="73"/>
  <c r="HG84" i="73"/>
  <c r="GK84" i="73"/>
  <c r="FH84" i="73"/>
  <c r="HK84" i="73"/>
  <c r="GB84" i="73"/>
  <c r="GD84" i="73"/>
  <c r="GV84" i="73"/>
  <c r="HT84" i="73"/>
  <c r="HA84" i="73"/>
  <c r="HS84" i="73"/>
  <c r="GZ84" i="73"/>
  <c r="HP84" i="73"/>
  <c r="FI84" i="73"/>
  <c r="HJ84" i="73"/>
  <c r="GC84" i="73"/>
  <c r="HD84" i="73"/>
  <c r="GY84" i="73"/>
  <c r="FJ84" i="73"/>
  <c r="GW84" i="73"/>
  <c r="FW84" i="73"/>
  <c r="FT84" i="73"/>
  <c r="HX84" i="73"/>
  <c r="GH84" i="73"/>
  <c r="HO84" i="73"/>
  <c r="GR84" i="73"/>
  <c r="GA84" i="73"/>
  <c r="GJ84" i="73"/>
  <c r="HR84" i="73"/>
  <c r="GI84" i="73"/>
  <c r="GS84" i="73"/>
  <c r="GF84" i="73"/>
  <c r="HW84" i="73"/>
  <c r="FL84" i="73"/>
  <c r="HN84" i="73"/>
  <c r="FM84" i="73"/>
  <c r="HI84" i="73"/>
  <c r="FU84" i="73"/>
  <c r="HE84" i="73"/>
  <c r="FN84" i="73"/>
  <c r="FP84" i="73"/>
  <c r="HM84" i="73"/>
  <c r="FZ84" i="73"/>
  <c r="GG84" i="73"/>
  <c r="FO84" i="73"/>
  <c r="HF84" i="73"/>
  <c r="GL84" i="73"/>
  <c r="HV84" i="73"/>
  <c r="GE84" i="73"/>
  <c r="HL84" i="73"/>
  <c r="GT84" i="73"/>
  <c r="HU84" i="73"/>
  <c r="GU84" i="73"/>
  <c r="FF84" i="73"/>
  <c r="FR84" i="73"/>
  <c r="FQ84" i="73"/>
  <c r="HC84" i="73"/>
  <c r="GX84" i="73"/>
  <c r="FX84" i="73"/>
  <c r="ES85" i="73" l="1"/>
  <c r="EK85" i="73"/>
  <c r="EZ85" i="73"/>
  <c r="ER85" i="73"/>
  <c r="EX85" i="73"/>
  <c r="EP85" i="73"/>
  <c r="EW85" i="73"/>
  <c r="EO85" i="73"/>
  <c r="EV85" i="73"/>
  <c r="EN85" i="73"/>
  <c r="EU85" i="73"/>
  <c r="EM85" i="73"/>
  <c r="EL85" i="73"/>
  <c r="EY85" i="73"/>
  <c r="ET85" i="73"/>
  <c r="EQ85" i="73"/>
  <c r="ED85" i="73"/>
  <c r="DV85" i="73"/>
  <c r="EC85" i="73"/>
  <c r="DU85" i="73"/>
  <c r="EB85" i="73"/>
  <c r="DT85" i="73"/>
  <c r="EI85" i="73"/>
  <c r="EA85" i="73"/>
  <c r="EH85" i="73"/>
  <c r="DZ85" i="73"/>
  <c r="EG85" i="73"/>
  <c r="DY85" i="73"/>
  <c r="EF85" i="73"/>
  <c r="DX85" i="73"/>
  <c r="BW85" i="73"/>
  <c r="BO85" i="73"/>
  <c r="DW85" i="73"/>
  <c r="CA85" i="73"/>
  <c r="BS85" i="73"/>
  <c r="BY85" i="73"/>
  <c r="BN85" i="73"/>
  <c r="BX85" i="73"/>
  <c r="BM85" i="73"/>
  <c r="EE85" i="73"/>
  <c r="BV85" i="73"/>
  <c r="BU85" i="73"/>
  <c r="BT85" i="73"/>
  <c r="BR85" i="73"/>
  <c r="BZ85" i="73"/>
  <c r="BP85" i="73"/>
  <c r="BQ85" i="73"/>
  <c r="BG85" i="73"/>
  <c r="AY85" i="73"/>
  <c r="BF85" i="73"/>
  <c r="AX85" i="73"/>
  <c r="BE85" i="73"/>
  <c r="AW85" i="73"/>
  <c r="BD85" i="73"/>
  <c r="AV85" i="73"/>
  <c r="BK85" i="73"/>
  <c r="BC85" i="73"/>
  <c r="BJ85" i="73"/>
  <c r="BB85" i="73"/>
  <c r="BI85" i="73"/>
  <c r="BA85" i="73"/>
  <c r="BH85" i="73"/>
  <c r="AZ85" i="73"/>
  <c r="AM85" i="73"/>
  <c r="AE85" i="73"/>
  <c r="AL85" i="73"/>
  <c r="AD85" i="73"/>
  <c r="AJ85" i="73"/>
  <c r="AB85" i="73"/>
  <c r="AI85" i="73"/>
  <c r="AA85" i="73"/>
  <c r="CB85" i="73"/>
  <c r="AG85" i="73"/>
  <c r="AF85" i="73"/>
  <c r="AC85" i="73"/>
  <c r="AP85" i="73"/>
  <c r="AO85" i="73"/>
  <c r="AN85" i="73"/>
  <c r="AH85" i="73"/>
  <c r="R85" i="73"/>
  <c r="J85" i="73"/>
  <c r="Y85" i="73"/>
  <c r="Q85" i="73"/>
  <c r="X85" i="73"/>
  <c r="P85" i="73"/>
  <c r="AK85" i="73"/>
  <c r="W85" i="73"/>
  <c r="O85" i="73"/>
  <c r="T85" i="73"/>
  <c r="V85" i="73"/>
  <c r="N85" i="73"/>
  <c r="U85" i="73"/>
  <c r="M85" i="73"/>
  <c r="L85" i="73"/>
  <c r="S85" i="73"/>
  <c r="K85" i="73"/>
  <c r="II85" i="73"/>
  <c r="IO85" i="73"/>
  <c r="IE85" i="73"/>
  <c r="IK85" i="73"/>
  <c r="IQ85" i="73"/>
  <c r="IF85" i="73"/>
  <c r="IL85" i="73"/>
  <c r="IR85" i="73"/>
  <c r="IG85" i="73"/>
  <c r="IM85" i="73"/>
  <c r="IS85" i="73"/>
  <c r="IH85" i="73"/>
  <c r="IN85" i="73"/>
  <c r="ID85" i="73"/>
  <c r="IP85" i="73"/>
  <c r="IJ85" i="73"/>
  <c r="E86" i="73"/>
  <c r="D86" i="73"/>
  <c r="F86" i="73"/>
  <c r="HZ84" i="73"/>
  <c r="IA84" i="73"/>
  <c r="AT84" i="73"/>
  <c r="IB84" i="73"/>
  <c r="GO84" i="73"/>
  <c r="GN84" i="73"/>
  <c r="CF84" i="73"/>
  <c r="DQ84" i="73"/>
  <c r="DP84" i="73"/>
  <c r="IT84" i="73"/>
  <c r="CE84" i="73"/>
  <c r="CD84" i="73"/>
  <c r="DR84" i="73"/>
  <c r="FD84" i="73"/>
  <c r="AS84" i="73"/>
  <c r="AR84" i="73"/>
  <c r="GP84" i="73"/>
  <c r="FC84" i="73"/>
  <c r="FB84" i="73"/>
  <c r="C86" i="73"/>
  <c r="A86" i="73" s="1"/>
  <c r="B87" i="73"/>
  <c r="H87" i="73" s="1"/>
  <c r="ES86" i="73" l="1"/>
  <c r="EK86" i="73"/>
  <c r="EZ86" i="73"/>
  <c r="ER86" i="73"/>
  <c r="EX86" i="73"/>
  <c r="EP86" i="73"/>
  <c r="EW86" i="73"/>
  <c r="EO86" i="73"/>
  <c r="EV86" i="73"/>
  <c r="EN86" i="73"/>
  <c r="EU86" i="73"/>
  <c r="EM86" i="73"/>
  <c r="EY86" i="73"/>
  <c r="ET86" i="73"/>
  <c r="EQ86" i="73"/>
  <c r="EL86" i="73"/>
  <c r="ED86" i="73"/>
  <c r="DV86" i="73"/>
  <c r="EC86" i="73"/>
  <c r="DU86" i="73"/>
  <c r="EB86" i="73"/>
  <c r="DT86" i="73"/>
  <c r="EI86" i="73"/>
  <c r="EA86" i="73"/>
  <c r="EH86" i="73"/>
  <c r="DZ86" i="73"/>
  <c r="EG86" i="73"/>
  <c r="DY86" i="73"/>
  <c r="EF86" i="73"/>
  <c r="DX86" i="73"/>
  <c r="BW86" i="73"/>
  <c r="BO86" i="73"/>
  <c r="EE86" i="73"/>
  <c r="DW86" i="73"/>
  <c r="CA86" i="73"/>
  <c r="BS86" i="73"/>
  <c r="BT86" i="73"/>
  <c r="BR86" i="73"/>
  <c r="CB86" i="73"/>
  <c r="BQ86" i="73"/>
  <c r="BZ86" i="73"/>
  <c r="BP86" i="73"/>
  <c r="BY86" i="73"/>
  <c r="BN86" i="73"/>
  <c r="BX86" i="73"/>
  <c r="BM86" i="73"/>
  <c r="BU86" i="73"/>
  <c r="BG86" i="73"/>
  <c r="AY86" i="73"/>
  <c r="BF86" i="73"/>
  <c r="AX86" i="73"/>
  <c r="BE86" i="73"/>
  <c r="AW86" i="73"/>
  <c r="BD86" i="73"/>
  <c r="AV86" i="73"/>
  <c r="BK86" i="73"/>
  <c r="BC86" i="73"/>
  <c r="BJ86" i="73"/>
  <c r="BB86" i="73"/>
  <c r="BV86" i="73"/>
  <c r="BI86" i="73"/>
  <c r="BA86" i="73"/>
  <c r="AM86" i="73"/>
  <c r="AE86" i="73"/>
  <c r="AL86" i="73"/>
  <c r="AD86" i="73"/>
  <c r="AJ86" i="73"/>
  <c r="AB86" i="73"/>
  <c r="AI86" i="73"/>
  <c r="AA86" i="73"/>
  <c r="BH86" i="73"/>
  <c r="AZ86" i="73"/>
  <c r="AG86" i="73"/>
  <c r="AF86" i="73"/>
  <c r="AC86" i="73"/>
  <c r="AP86" i="73"/>
  <c r="AO86" i="73"/>
  <c r="AN86" i="73"/>
  <c r="AH86" i="73"/>
  <c r="R86" i="73"/>
  <c r="J86" i="73"/>
  <c r="AK86" i="73"/>
  <c r="Y86" i="73"/>
  <c r="Q86" i="73"/>
  <c r="X86" i="73"/>
  <c r="P86" i="73"/>
  <c r="W86" i="73"/>
  <c r="O86" i="73"/>
  <c r="V86" i="73"/>
  <c r="N86" i="73"/>
  <c r="L86" i="73"/>
  <c r="U86" i="73"/>
  <c r="M86" i="73"/>
  <c r="T86" i="73"/>
  <c r="S86" i="73"/>
  <c r="K86" i="73"/>
  <c r="IE86" i="73"/>
  <c r="IK86" i="73"/>
  <c r="IQ86" i="73"/>
  <c r="IG86" i="73"/>
  <c r="IM86" i="73"/>
  <c r="IS86" i="73"/>
  <c r="IH86" i="73"/>
  <c r="IN86" i="73"/>
  <c r="II86" i="73"/>
  <c r="IO86" i="73"/>
  <c r="ID86" i="73"/>
  <c r="IJ86" i="73"/>
  <c r="IP86" i="73"/>
  <c r="IF86" i="73"/>
  <c r="IL86" i="73"/>
  <c r="IR86" i="73"/>
  <c r="E87" i="73"/>
  <c r="D87" i="73"/>
  <c r="F87" i="73"/>
  <c r="C87" i="73"/>
  <c r="A87" i="73" s="1"/>
  <c r="B88" i="73"/>
  <c r="H88" i="73" s="1"/>
  <c r="HQ85" i="73"/>
  <c r="HW85" i="73"/>
  <c r="HA85" i="73"/>
  <c r="HO86" i="73"/>
  <c r="GD85" i="73"/>
  <c r="GL86" i="73"/>
  <c r="HJ85" i="73"/>
  <c r="GW85" i="73"/>
  <c r="GS86" i="73"/>
  <c r="GH86" i="73"/>
  <c r="GG86" i="73"/>
  <c r="FU85" i="73"/>
  <c r="FH86" i="73"/>
  <c r="GY85" i="73"/>
  <c r="GB85" i="73"/>
  <c r="GC85" i="73"/>
  <c r="HQ86" i="73"/>
  <c r="FJ85" i="73"/>
  <c r="HU85" i="73"/>
  <c r="FM85" i="73"/>
  <c r="HN86" i="73"/>
  <c r="FT85" i="73"/>
  <c r="GA85" i="73"/>
  <c r="GH85" i="73"/>
  <c r="HE86" i="73"/>
  <c r="FZ86" i="73"/>
  <c r="HM86" i="73"/>
  <c r="HF85" i="73"/>
  <c r="HR85" i="73"/>
  <c r="HI86" i="73"/>
  <c r="HT86" i="73"/>
  <c r="FG86" i="73"/>
  <c r="HR86" i="73"/>
  <c r="FK85" i="73"/>
  <c r="HC85" i="73"/>
  <c r="FM86" i="73"/>
  <c r="FY85" i="73"/>
  <c r="GW86" i="73"/>
  <c r="GR86" i="73"/>
  <c r="FF86" i="73"/>
  <c r="GD86" i="73"/>
  <c r="GZ85" i="73"/>
  <c r="HG85" i="73"/>
  <c r="FR85" i="73"/>
  <c r="GX86" i="73"/>
  <c r="GL85" i="73"/>
  <c r="FF85" i="73"/>
  <c r="FQ85" i="73"/>
  <c r="FI86" i="73"/>
  <c r="FJ86" i="73"/>
  <c r="GS85" i="73"/>
  <c r="FN85" i="73"/>
  <c r="HG86" i="73"/>
  <c r="FS85" i="73"/>
  <c r="FP85" i="73"/>
  <c r="HK86" i="73"/>
  <c r="GR85" i="73"/>
  <c r="GX85" i="73"/>
  <c r="FS86" i="73"/>
  <c r="HX86" i="73"/>
  <c r="FU86" i="73"/>
  <c r="FK86" i="73"/>
  <c r="HD85" i="73"/>
  <c r="GG85" i="73"/>
  <c r="GC86" i="73"/>
  <c r="GT86" i="73"/>
  <c r="HV86" i="73"/>
  <c r="HA86" i="73"/>
  <c r="FG85" i="73"/>
  <c r="HO85" i="73"/>
  <c r="HL85" i="73"/>
  <c r="HE85" i="73"/>
  <c r="HW86" i="73"/>
  <c r="FW85" i="73"/>
  <c r="HF86" i="73"/>
  <c r="GI85" i="73"/>
  <c r="GA86" i="73"/>
  <c r="FL86" i="73"/>
  <c r="FO85" i="73"/>
  <c r="HP86" i="73"/>
  <c r="FH85" i="73"/>
  <c r="GI86" i="73"/>
  <c r="GB86" i="73"/>
  <c r="FW86" i="73"/>
  <c r="HS86" i="73"/>
  <c r="HT85" i="73"/>
  <c r="HN85" i="73"/>
  <c r="HL86" i="73"/>
  <c r="GK86" i="73"/>
  <c r="FY86" i="73"/>
  <c r="HB86" i="73"/>
  <c r="FX85" i="73"/>
  <c r="FR86" i="73"/>
  <c r="GY86" i="73"/>
  <c r="FQ86" i="73"/>
  <c r="HB85" i="73"/>
  <c r="GE85" i="73"/>
  <c r="FX86" i="73"/>
  <c r="GT85" i="73"/>
  <c r="HJ86" i="73"/>
  <c r="HC86" i="73"/>
  <c r="HV85" i="73"/>
  <c r="FO86" i="73"/>
  <c r="FL85" i="73"/>
  <c r="GF85" i="73"/>
  <c r="HU86" i="73"/>
  <c r="GZ86" i="73"/>
  <c r="GU85" i="73"/>
  <c r="GE86" i="73"/>
  <c r="GV86" i="73"/>
  <c r="FP86" i="73"/>
  <c r="HM85" i="73"/>
  <c r="GV85" i="73"/>
  <c r="HP85" i="73"/>
  <c r="GF86" i="73"/>
  <c r="GU86" i="73"/>
  <c r="GK85" i="73"/>
  <c r="GJ86" i="73"/>
  <c r="FZ85" i="73"/>
  <c r="FN86" i="73"/>
  <c r="HK85" i="73"/>
  <c r="HS85" i="73"/>
  <c r="FI85" i="73"/>
  <c r="GJ85" i="73"/>
  <c r="HX85" i="73"/>
  <c r="HI85" i="73"/>
  <c r="HD86" i="73"/>
  <c r="FT86" i="73"/>
  <c r="ES87" i="73" l="1"/>
  <c r="EK87" i="73"/>
  <c r="EZ87" i="73"/>
  <c r="ER87" i="73"/>
  <c r="EX87" i="73"/>
  <c r="EP87" i="73"/>
  <c r="EW87" i="73"/>
  <c r="EO87" i="73"/>
  <c r="EV87" i="73"/>
  <c r="EN87" i="73"/>
  <c r="EU87" i="73"/>
  <c r="EM87" i="73"/>
  <c r="EL87" i="73"/>
  <c r="EY87" i="73"/>
  <c r="ET87" i="73"/>
  <c r="ED87" i="73"/>
  <c r="DV87" i="73"/>
  <c r="EC87" i="73"/>
  <c r="DU87" i="73"/>
  <c r="EB87" i="73"/>
  <c r="DT87" i="73"/>
  <c r="EQ87" i="73"/>
  <c r="EI87" i="73"/>
  <c r="EA87" i="73"/>
  <c r="EH87" i="73"/>
  <c r="DZ87" i="73"/>
  <c r="EG87" i="73"/>
  <c r="DY87" i="73"/>
  <c r="EF87" i="73"/>
  <c r="DX87" i="73"/>
  <c r="EE87" i="73"/>
  <c r="DW87" i="73"/>
  <c r="BW87" i="73"/>
  <c r="BO87" i="73"/>
  <c r="CA87" i="73"/>
  <c r="BS87" i="73"/>
  <c r="BY87" i="73"/>
  <c r="BN87" i="73"/>
  <c r="BX87" i="73"/>
  <c r="BM87" i="73"/>
  <c r="BV87" i="73"/>
  <c r="BU87" i="73"/>
  <c r="BT87" i="73"/>
  <c r="BR87" i="73"/>
  <c r="BZ87" i="73"/>
  <c r="BP87" i="73"/>
  <c r="BG87" i="73"/>
  <c r="AY87" i="73"/>
  <c r="BF87" i="73"/>
  <c r="AX87" i="73"/>
  <c r="BE87" i="73"/>
  <c r="AW87" i="73"/>
  <c r="BD87" i="73"/>
  <c r="AV87" i="73"/>
  <c r="CB87" i="73"/>
  <c r="BK87" i="73"/>
  <c r="BC87" i="73"/>
  <c r="BQ87" i="73"/>
  <c r="BJ87" i="73"/>
  <c r="BB87" i="73"/>
  <c r="BI87" i="73"/>
  <c r="BA87" i="73"/>
  <c r="AN87" i="73"/>
  <c r="AM87" i="73"/>
  <c r="AE87" i="73"/>
  <c r="AL87" i="73"/>
  <c r="AD87" i="73"/>
  <c r="AK87" i="73"/>
  <c r="BH87" i="73"/>
  <c r="AJ87" i="73"/>
  <c r="AB87" i="73"/>
  <c r="AZ87" i="73"/>
  <c r="AI87" i="73"/>
  <c r="AA87" i="73"/>
  <c r="AG87" i="73"/>
  <c r="AF87" i="73"/>
  <c r="AC87" i="73"/>
  <c r="AP87" i="73"/>
  <c r="AH87" i="73"/>
  <c r="AO87" i="73"/>
  <c r="R87" i="73"/>
  <c r="J87" i="73"/>
  <c r="Y87" i="73"/>
  <c r="Q87" i="73"/>
  <c r="X87" i="73"/>
  <c r="P87" i="73"/>
  <c r="W87" i="73"/>
  <c r="O87" i="73"/>
  <c r="L87" i="73"/>
  <c r="V87" i="73"/>
  <c r="N87" i="73"/>
  <c r="T87" i="73"/>
  <c r="U87" i="73"/>
  <c r="M87" i="73"/>
  <c r="S87" i="73"/>
  <c r="K87" i="73"/>
  <c r="IG87" i="73"/>
  <c r="IM87" i="73"/>
  <c r="IS87" i="73"/>
  <c r="II87" i="73"/>
  <c r="IO87" i="73"/>
  <c r="ID87" i="73"/>
  <c r="IJ87" i="73"/>
  <c r="IP87" i="73"/>
  <c r="IE87" i="73"/>
  <c r="IK87" i="73"/>
  <c r="IQ87" i="73"/>
  <c r="IF87" i="73"/>
  <c r="IL87" i="73"/>
  <c r="IR87" i="73"/>
  <c r="IH87" i="73"/>
  <c r="IN87" i="73"/>
  <c r="D88" i="73"/>
  <c r="F88" i="73"/>
  <c r="E88" i="73"/>
  <c r="IB85" i="73"/>
  <c r="HZ85" i="73"/>
  <c r="IA85" i="73"/>
  <c r="CF85" i="73"/>
  <c r="GP85" i="73"/>
  <c r="AT85" i="73"/>
  <c r="IT85" i="73"/>
  <c r="DR85" i="73"/>
  <c r="FD85" i="73"/>
  <c r="CD85" i="73"/>
  <c r="CE85" i="73"/>
  <c r="AS85" i="73"/>
  <c r="AR85" i="73"/>
  <c r="DP85" i="73"/>
  <c r="DQ85" i="73"/>
  <c r="GN85" i="73"/>
  <c r="GO85" i="73"/>
  <c r="FB85" i="73"/>
  <c r="FC85" i="73"/>
  <c r="DQ86" i="73"/>
  <c r="DP86" i="73"/>
  <c r="IB86" i="73"/>
  <c r="CF86" i="73"/>
  <c r="HZ86" i="73"/>
  <c r="IA86" i="73"/>
  <c r="FB86" i="73"/>
  <c r="FC86" i="73"/>
  <c r="IT86" i="73"/>
  <c r="AT86" i="73"/>
  <c r="GO86" i="73"/>
  <c r="FD86" i="73"/>
  <c r="AR86" i="73"/>
  <c r="AS86" i="73"/>
  <c r="DR86" i="73"/>
  <c r="GN86" i="73"/>
  <c r="GP86" i="73"/>
  <c r="CD86" i="73"/>
  <c r="CE86" i="73"/>
  <c r="C88" i="73"/>
  <c r="A88" i="73" s="1"/>
  <c r="B89" i="73"/>
  <c r="H89" i="73" s="1"/>
  <c r="GV87" i="73"/>
  <c r="GE87" i="73"/>
  <c r="FI87" i="73"/>
  <c r="HV87" i="73"/>
  <c r="HR87" i="73"/>
  <c r="HS87" i="73"/>
  <c r="HM87" i="73"/>
  <c r="FZ87" i="73"/>
  <c r="GZ87" i="73"/>
  <c r="GF87" i="73"/>
  <c r="FX87" i="73"/>
  <c r="FY87" i="73"/>
  <c r="HW87" i="73"/>
  <c r="GL87" i="73"/>
  <c r="HN87" i="73"/>
  <c r="HC87" i="73"/>
  <c r="FH87" i="73"/>
  <c r="HP87" i="73"/>
  <c r="HF87" i="73"/>
  <c r="FQ87" i="73"/>
  <c r="FP87" i="73"/>
  <c r="GY87" i="73"/>
  <c r="FJ87" i="73"/>
  <c r="GD87" i="73"/>
  <c r="HE87" i="73"/>
  <c r="FS87" i="73"/>
  <c r="FR87" i="73"/>
  <c r="HQ87" i="73"/>
  <c r="GW87" i="73"/>
  <c r="GX87" i="73"/>
  <c r="HK87" i="73"/>
  <c r="FO87" i="73"/>
  <c r="FF87" i="73"/>
  <c r="FW87" i="73"/>
  <c r="GJ87" i="73"/>
  <c r="FU87" i="73"/>
  <c r="FG87" i="73"/>
  <c r="HD87" i="73"/>
  <c r="HA87" i="73"/>
  <c r="GR87" i="73"/>
  <c r="GB87" i="73"/>
  <c r="GH87" i="73"/>
  <c r="GG87" i="73"/>
  <c r="GU87" i="73"/>
  <c r="HJ87" i="73"/>
  <c r="HU87" i="73"/>
  <c r="FK87" i="73"/>
  <c r="FM87" i="73"/>
  <c r="HB87" i="73"/>
  <c r="GT87" i="73"/>
  <c r="FN87" i="73"/>
  <c r="FL87" i="73"/>
  <c r="HG87" i="73"/>
  <c r="GA87" i="73"/>
  <c r="GI87" i="73"/>
  <c r="GC87" i="73"/>
  <c r="HI87" i="73"/>
  <c r="FT87" i="73"/>
  <c r="HX87" i="73"/>
  <c r="HL87" i="73"/>
  <c r="HT87" i="73"/>
  <c r="HO87" i="73"/>
  <c r="GK87" i="73"/>
  <c r="GS87" i="73"/>
  <c r="ES88" i="73" l="1"/>
  <c r="EK88" i="73"/>
  <c r="EZ88" i="73"/>
  <c r="ER88" i="73"/>
  <c r="EX88" i="73"/>
  <c r="EP88" i="73"/>
  <c r="EW88" i="73"/>
  <c r="EO88" i="73"/>
  <c r="EV88" i="73"/>
  <c r="EN88" i="73"/>
  <c r="EU88" i="73"/>
  <c r="EM88" i="73"/>
  <c r="EY88" i="73"/>
  <c r="ET88" i="73"/>
  <c r="EQ88" i="73"/>
  <c r="EL88" i="73"/>
  <c r="ED88" i="73"/>
  <c r="DV88" i="73"/>
  <c r="EC88" i="73"/>
  <c r="DU88" i="73"/>
  <c r="EB88" i="73"/>
  <c r="DT88" i="73"/>
  <c r="EI88" i="73"/>
  <c r="EA88" i="73"/>
  <c r="EH88" i="73"/>
  <c r="DZ88" i="73"/>
  <c r="EG88" i="73"/>
  <c r="DY88" i="73"/>
  <c r="EF88" i="73"/>
  <c r="DX88" i="73"/>
  <c r="EE88" i="73"/>
  <c r="DW88" i="73"/>
  <c r="BW88" i="73"/>
  <c r="BO88" i="73"/>
  <c r="CA88" i="73"/>
  <c r="BS88" i="73"/>
  <c r="BT88" i="73"/>
  <c r="BR88" i="73"/>
  <c r="CB88" i="73"/>
  <c r="BQ88" i="73"/>
  <c r="BZ88" i="73"/>
  <c r="BP88" i="73"/>
  <c r="BY88" i="73"/>
  <c r="BN88" i="73"/>
  <c r="BX88" i="73"/>
  <c r="BM88" i="73"/>
  <c r="BU88" i="73"/>
  <c r="BG88" i="73"/>
  <c r="AY88" i="73"/>
  <c r="BF88" i="73"/>
  <c r="AX88" i="73"/>
  <c r="BE88" i="73"/>
  <c r="AW88" i="73"/>
  <c r="BV88" i="73"/>
  <c r="BD88" i="73"/>
  <c r="AV88" i="73"/>
  <c r="BK88" i="73"/>
  <c r="BC88" i="73"/>
  <c r="BJ88" i="73"/>
  <c r="BB88" i="73"/>
  <c r="BI88" i="73"/>
  <c r="BA88" i="73"/>
  <c r="AN88" i="73"/>
  <c r="AF88" i="73"/>
  <c r="AM88" i="73"/>
  <c r="AE88" i="73"/>
  <c r="BH88" i="73"/>
  <c r="AL88" i="73"/>
  <c r="AD88" i="73"/>
  <c r="AZ88" i="73"/>
  <c r="AK88" i="73"/>
  <c r="AC88" i="73"/>
  <c r="AJ88" i="73"/>
  <c r="AB88" i="73"/>
  <c r="AI88" i="73"/>
  <c r="AA88" i="73"/>
  <c r="AP88" i="73"/>
  <c r="AO88" i="73"/>
  <c r="AH88" i="73"/>
  <c r="AG88" i="73"/>
  <c r="R88" i="73"/>
  <c r="J88" i="73"/>
  <c r="Y88" i="73"/>
  <c r="Q88" i="73"/>
  <c r="X88" i="73"/>
  <c r="P88" i="73"/>
  <c r="W88" i="73"/>
  <c r="O88" i="73"/>
  <c r="L88" i="73"/>
  <c r="V88" i="73"/>
  <c r="N88" i="73"/>
  <c r="U88" i="73"/>
  <c r="M88" i="73"/>
  <c r="T88" i="73"/>
  <c r="S88" i="73"/>
  <c r="K88" i="73"/>
  <c r="II88" i="73"/>
  <c r="IO88" i="73"/>
  <c r="IE88" i="73"/>
  <c r="IK88" i="73"/>
  <c r="IQ88" i="73"/>
  <c r="IF88" i="73"/>
  <c r="IL88" i="73"/>
  <c r="IR88" i="73"/>
  <c r="IG88" i="73"/>
  <c r="IM88" i="73"/>
  <c r="IS88" i="73"/>
  <c r="IH88" i="73"/>
  <c r="IN88" i="73"/>
  <c r="ID88" i="73"/>
  <c r="IJ88" i="73"/>
  <c r="IP88" i="73"/>
  <c r="E89" i="73"/>
  <c r="F89" i="73"/>
  <c r="D89" i="73"/>
  <c r="CD87" i="73"/>
  <c r="CE87" i="73"/>
  <c r="AS87" i="73"/>
  <c r="GP87" i="73"/>
  <c r="IB87" i="73"/>
  <c r="FD87" i="73"/>
  <c r="DR87" i="73"/>
  <c r="CF87" i="73"/>
  <c r="FB87" i="73"/>
  <c r="FC87" i="73"/>
  <c r="GN87" i="73"/>
  <c r="GO87" i="73"/>
  <c r="DP87" i="73"/>
  <c r="DQ87" i="73"/>
  <c r="IT87" i="73"/>
  <c r="IA87" i="73"/>
  <c r="HZ87" i="73"/>
  <c r="AR87" i="73"/>
  <c r="AT87" i="73"/>
  <c r="C89" i="73"/>
  <c r="A89" i="73" s="1"/>
  <c r="B90" i="73"/>
  <c r="H90" i="73" s="1"/>
  <c r="FM88" i="73"/>
  <c r="GX88" i="73"/>
  <c r="HE88" i="73"/>
  <c r="FH88" i="73"/>
  <c r="FI88" i="73"/>
  <c r="GR88" i="73"/>
  <c r="FN88" i="73"/>
  <c r="HF88" i="73"/>
  <c r="FY88" i="73"/>
  <c r="GA88" i="73"/>
  <c r="GV88" i="73"/>
  <c r="HX88" i="73"/>
  <c r="HA88" i="73"/>
  <c r="GW88" i="73"/>
  <c r="FO88" i="73"/>
  <c r="FF88" i="73"/>
  <c r="HN88" i="73"/>
  <c r="GU88" i="73"/>
  <c r="GH88" i="73"/>
  <c r="GJ88" i="73"/>
  <c r="HI88" i="73"/>
  <c r="GD88" i="73"/>
  <c r="HJ88" i="73"/>
  <c r="FQ88" i="73"/>
  <c r="GB88" i="73"/>
  <c r="FX88" i="73"/>
  <c r="HR88" i="73"/>
  <c r="HK88" i="73"/>
  <c r="FG88" i="73"/>
  <c r="HC88" i="73"/>
  <c r="GE88" i="73"/>
  <c r="GZ88" i="73"/>
  <c r="GT88" i="73"/>
  <c r="FJ88" i="73"/>
  <c r="FW88" i="73"/>
  <c r="FP88" i="73"/>
  <c r="GI88" i="73"/>
  <c r="GC88" i="73"/>
  <c r="HP88" i="73"/>
  <c r="HB88" i="73"/>
  <c r="HS88" i="73"/>
  <c r="GY88" i="73"/>
  <c r="HW88" i="73"/>
  <c r="FS88" i="73"/>
  <c r="GL88" i="73"/>
  <c r="HO88" i="73"/>
  <c r="HL88" i="73"/>
  <c r="FL88" i="73"/>
  <c r="HU88" i="73"/>
  <c r="FU88" i="73"/>
  <c r="HD88" i="73"/>
  <c r="FT88" i="73"/>
  <c r="HV88" i="73"/>
  <c r="HT88" i="73"/>
  <c r="GF88" i="73"/>
  <c r="HQ88" i="73"/>
  <c r="HG88" i="73"/>
  <c r="FR88" i="73"/>
  <c r="GG88" i="73"/>
  <c r="GS88" i="73"/>
  <c r="FZ88" i="73"/>
  <c r="HM88" i="73"/>
  <c r="FK88" i="73"/>
  <c r="GK88" i="73"/>
  <c r="ES89" i="73" l="1"/>
  <c r="EK89" i="73"/>
  <c r="EZ89" i="73"/>
  <c r="ER89" i="73"/>
  <c r="EY89" i="73"/>
  <c r="EQ89" i="73"/>
  <c r="EX89" i="73"/>
  <c r="EP89" i="73"/>
  <c r="EW89" i="73"/>
  <c r="EO89" i="73"/>
  <c r="EV89" i="73"/>
  <c r="EN89" i="73"/>
  <c r="EU89" i="73"/>
  <c r="EM89" i="73"/>
  <c r="EL89" i="73"/>
  <c r="ET89" i="73"/>
  <c r="ED89" i="73"/>
  <c r="DV89" i="73"/>
  <c r="EC89" i="73"/>
  <c r="DU89" i="73"/>
  <c r="EB89" i="73"/>
  <c r="DT89" i="73"/>
  <c r="EI89" i="73"/>
  <c r="EA89" i="73"/>
  <c r="EH89" i="73"/>
  <c r="DZ89" i="73"/>
  <c r="EG89" i="73"/>
  <c r="DY89" i="73"/>
  <c r="EF89" i="73"/>
  <c r="DX89" i="73"/>
  <c r="BW89" i="73"/>
  <c r="BO89" i="73"/>
  <c r="BU89" i="73"/>
  <c r="BM89" i="73"/>
  <c r="DW89" i="73"/>
  <c r="CA89" i="73"/>
  <c r="BS89" i="73"/>
  <c r="CB89" i="73"/>
  <c r="BP89" i="73"/>
  <c r="EE89" i="73"/>
  <c r="BZ89" i="73"/>
  <c r="BN89" i="73"/>
  <c r="BY89" i="73"/>
  <c r="BX89" i="73"/>
  <c r="BV89" i="73"/>
  <c r="BT89" i="73"/>
  <c r="BQ89" i="73"/>
  <c r="BG89" i="73"/>
  <c r="AY89" i="73"/>
  <c r="BF89" i="73"/>
  <c r="AX89" i="73"/>
  <c r="BR89" i="73"/>
  <c r="BE89" i="73"/>
  <c r="AW89" i="73"/>
  <c r="BD89" i="73"/>
  <c r="AV89" i="73"/>
  <c r="BK89" i="73"/>
  <c r="BC89" i="73"/>
  <c r="BJ89" i="73"/>
  <c r="BB89" i="73"/>
  <c r="BI89" i="73"/>
  <c r="BA89" i="73"/>
  <c r="BH89" i="73"/>
  <c r="AN89" i="73"/>
  <c r="AF89" i="73"/>
  <c r="AZ89" i="73"/>
  <c r="AM89" i="73"/>
  <c r="AE89" i="73"/>
  <c r="AL89" i="73"/>
  <c r="AD89" i="73"/>
  <c r="AK89" i="73"/>
  <c r="AC89" i="73"/>
  <c r="AJ89" i="73"/>
  <c r="AB89" i="73"/>
  <c r="AI89" i="73"/>
  <c r="AA89" i="73"/>
  <c r="AG89" i="73"/>
  <c r="AP89" i="73"/>
  <c r="AH89" i="73"/>
  <c r="R89" i="73"/>
  <c r="J89" i="73"/>
  <c r="Y89" i="73"/>
  <c r="Q89" i="73"/>
  <c r="X89" i="73"/>
  <c r="P89" i="73"/>
  <c r="W89" i="73"/>
  <c r="O89" i="73"/>
  <c r="T89" i="73"/>
  <c r="V89" i="73"/>
  <c r="N89" i="73"/>
  <c r="L89" i="73"/>
  <c r="U89" i="73"/>
  <c r="M89" i="73"/>
  <c r="AO89" i="73"/>
  <c r="S89" i="73"/>
  <c r="K89" i="73"/>
  <c r="IE89" i="73"/>
  <c r="IK89" i="73"/>
  <c r="IQ89" i="73"/>
  <c r="IG89" i="73"/>
  <c r="IM89" i="73"/>
  <c r="IS89" i="73"/>
  <c r="IH89" i="73"/>
  <c r="IN89" i="73"/>
  <c r="II89" i="73"/>
  <c r="IO89" i="73"/>
  <c r="ID89" i="73"/>
  <c r="IJ89" i="73"/>
  <c r="IP89" i="73"/>
  <c r="IL89" i="73"/>
  <c r="IF89" i="73"/>
  <c r="IR89" i="73"/>
  <c r="F90" i="73"/>
  <c r="E90" i="73"/>
  <c r="D90" i="73"/>
  <c r="FC88" i="73"/>
  <c r="FB88" i="73"/>
  <c r="CD88" i="73"/>
  <c r="CE88" i="73"/>
  <c r="GP88" i="73"/>
  <c r="DR88" i="73"/>
  <c r="IB88" i="73"/>
  <c r="IT88" i="73"/>
  <c r="DP88" i="73"/>
  <c r="DQ88" i="73"/>
  <c r="AR88" i="73"/>
  <c r="AS88" i="73"/>
  <c r="CF88" i="73"/>
  <c r="HZ88" i="73"/>
  <c r="IA88" i="73"/>
  <c r="AT88" i="73"/>
  <c r="FD88" i="73"/>
  <c r="GO88" i="73"/>
  <c r="GN88" i="73"/>
  <c r="C90" i="73"/>
  <c r="A90" i="73" s="1"/>
  <c r="B91" i="73"/>
  <c r="H91" i="73" s="1"/>
  <c r="GB89" i="73"/>
  <c r="FF89" i="73"/>
  <c r="FI89" i="73"/>
  <c r="GL89" i="73"/>
  <c r="GG89" i="73"/>
  <c r="GA89" i="73"/>
  <c r="HL89" i="73"/>
  <c r="HN89" i="73"/>
  <c r="GY89" i="73"/>
  <c r="GR89" i="73"/>
  <c r="FH89" i="73"/>
  <c r="GE89" i="73"/>
  <c r="HI89" i="73"/>
  <c r="GV89" i="73"/>
  <c r="GT89" i="73"/>
  <c r="GS89" i="73"/>
  <c r="FQ89" i="73"/>
  <c r="HF89" i="73"/>
  <c r="HO89" i="73"/>
  <c r="FT89" i="73"/>
  <c r="FW89" i="73"/>
  <c r="HC89" i="73"/>
  <c r="FP89" i="73"/>
  <c r="FK89" i="73"/>
  <c r="FN89" i="73"/>
  <c r="FL89" i="73"/>
  <c r="HX89" i="73"/>
  <c r="HT89" i="73"/>
  <c r="HR89" i="73"/>
  <c r="HG89" i="73"/>
  <c r="GF89" i="73"/>
  <c r="GI89" i="73"/>
  <c r="HQ89" i="73"/>
  <c r="HM89" i="73"/>
  <c r="FJ89" i="73"/>
  <c r="GH89" i="73"/>
  <c r="FZ89" i="73"/>
  <c r="HA89" i="73"/>
  <c r="HB89" i="73"/>
  <c r="GJ89" i="73"/>
  <c r="GX89" i="73"/>
  <c r="GU89" i="73"/>
  <c r="GC89" i="73"/>
  <c r="HD89" i="73"/>
  <c r="HJ89" i="73"/>
  <c r="FS89" i="73"/>
  <c r="GW89" i="73"/>
  <c r="HP89" i="73"/>
  <c r="HU89" i="73"/>
  <c r="HK89" i="73"/>
  <c r="GK89" i="73"/>
  <c r="HS89" i="73"/>
  <c r="FX89" i="73"/>
  <c r="HE89" i="73"/>
  <c r="FG89" i="73"/>
  <c r="FY89" i="73"/>
  <c r="HV89" i="73"/>
  <c r="FR89" i="73"/>
  <c r="FO89" i="73"/>
  <c r="HW89" i="73"/>
  <c r="GD89" i="73"/>
  <c r="FU89" i="73"/>
  <c r="FM89" i="73"/>
  <c r="GZ89" i="73"/>
  <c r="EZ90" i="73" l="1"/>
  <c r="ER90" i="73"/>
  <c r="EW90" i="73"/>
  <c r="EU90" i="73"/>
  <c r="EM90" i="73"/>
  <c r="EV90" i="73"/>
  <c r="EK90" i="73"/>
  <c r="ET90" i="73"/>
  <c r="ES90" i="73"/>
  <c r="EQ90" i="73"/>
  <c r="EP90" i="73"/>
  <c r="EO90" i="73"/>
  <c r="EY90" i="73"/>
  <c r="EN90" i="73"/>
  <c r="EX90" i="73"/>
  <c r="EL90" i="73"/>
  <c r="ED90" i="73"/>
  <c r="DV90" i="73"/>
  <c r="EC90" i="73"/>
  <c r="DU90" i="73"/>
  <c r="EB90" i="73"/>
  <c r="DT90" i="73"/>
  <c r="EI90" i="73"/>
  <c r="EA90" i="73"/>
  <c r="EH90" i="73"/>
  <c r="DZ90" i="73"/>
  <c r="EG90" i="73"/>
  <c r="DY90" i="73"/>
  <c r="EF90" i="73"/>
  <c r="DX90" i="73"/>
  <c r="BW90" i="73"/>
  <c r="BO90" i="73"/>
  <c r="EE90" i="73"/>
  <c r="DW90" i="73"/>
  <c r="BU90" i="73"/>
  <c r="BM90" i="73"/>
  <c r="CA90" i="73"/>
  <c r="BS90" i="73"/>
  <c r="BY90" i="73"/>
  <c r="BX90" i="73"/>
  <c r="BV90" i="73"/>
  <c r="BT90" i="73"/>
  <c r="BR90" i="73"/>
  <c r="BQ90" i="73"/>
  <c r="BZ90" i="73"/>
  <c r="BN90" i="73"/>
  <c r="CB90" i="73"/>
  <c r="BG90" i="73"/>
  <c r="AY90" i="73"/>
  <c r="BP90" i="73"/>
  <c r="BF90" i="73"/>
  <c r="AX90" i="73"/>
  <c r="BE90" i="73"/>
  <c r="AW90" i="73"/>
  <c r="BD90" i="73"/>
  <c r="AV90" i="73"/>
  <c r="BK90" i="73"/>
  <c r="BC90" i="73"/>
  <c r="BJ90" i="73"/>
  <c r="BB90" i="73"/>
  <c r="BI90" i="73"/>
  <c r="BA90" i="73"/>
  <c r="AN90" i="73"/>
  <c r="AF90" i="73"/>
  <c r="AM90" i="73"/>
  <c r="AE90" i="73"/>
  <c r="AL90" i="73"/>
  <c r="AD90" i="73"/>
  <c r="AK90" i="73"/>
  <c r="AC90" i="73"/>
  <c r="AJ90" i="73"/>
  <c r="AB90" i="73"/>
  <c r="AI90" i="73"/>
  <c r="AA90" i="73"/>
  <c r="BH90" i="73"/>
  <c r="AP90" i="73"/>
  <c r="AO90" i="73"/>
  <c r="AH90" i="73"/>
  <c r="AG90" i="73"/>
  <c r="AZ90" i="73"/>
  <c r="R90" i="73"/>
  <c r="J90" i="73"/>
  <c r="Y90" i="73"/>
  <c r="Q90" i="73"/>
  <c r="X90" i="73"/>
  <c r="P90" i="73"/>
  <c r="W90" i="73"/>
  <c r="O90" i="73"/>
  <c r="V90" i="73"/>
  <c r="N90" i="73"/>
  <c r="T90" i="73"/>
  <c r="U90" i="73"/>
  <c r="M90" i="73"/>
  <c r="L90" i="73"/>
  <c r="S90" i="73"/>
  <c r="K90" i="73"/>
  <c r="IG90" i="73"/>
  <c r="IM90" i="73"/>
  <c r="IS90" i="73"/>
  <c r="II90" i="73"/>
  <c r="IO90" i="73"/>
  <c r="ID90" i="73"/>
  <c r="IJ90" i="73"/>
  <c r="IP90" i="73"/>
  <c r="IE90" i="73"/>
  <c r="IK90" i="73"/>
  <c r="IQ90" i="73"/>
  <c r="IF90" i="73"/>
  <c r="IL90" i="73"/>
  <c r="IR90" i="73"/>
  <c r="IH90" i="73"/>
  <c r="IN90" i="73"/>
  <c r="F91" i="73"/>
  <c r="D91" i="73"/>
  <c r="E91" i="73"/>
  <c r="IA89" i="73"/>
  <c r="HZ89" i="73"/>
  <c r="FD89" i="73"/>
  <c r="CD89" i="73"/>
  <c r="CE89" i="73"/>
  <c r="DR89" i="73"/>
  <c r="FB89" i="73"/>
  <c r="FC89" i="73"/>
  <c r="AT89" i="73"/>
  <c r="IT89" i="73"/>
  <c r="GN89" i="73"/>
  <c r="GO89" i="73"/>
  <c r="GP89" i="73"/>
  <c r="IB89" i="73"/>
  <c r="CF89" i="73"/>
  <c r="DQ89" i="73"/>
  <c r="DP89" i="73"/>
  <c r="AR89" i="73"/>
  <c r="AS89" i="73"/>
  <c r="C91" i="73"/>
  <c r="A91" i="73" s="1"/>
  <c r="B92" i="73"/>
  <c r="H92" i="73" s="1"/>
  <c r="FR90" i="73"/>
  <c r="FZ90" i="73"/>
  <c r="HM90" i="73"/>
  <c r="FG90" i="73"/>
  <c r="GJ90" i="73"/>
  <c r="FO90" i="73"/>
  <c r="HG90" i="73"/>
  <c r="FH90" i="73"/>
  <c r="GD90" i="73"/>
  <c r="FI90" i="73"/>
  <c r="FM90" i="73"/>
  <c r="GT90" i="73"/>
  <c r="GI90" i="73"/>
  <c r="GH90" i="73"/>
  <c r="GL90" i="73"/>
  <c r="HB90" i="73"/>
  <c r="HE90" i="73"/>
  <c r="HK90" i="73"/>
  <c r="HD90" i="73"/>
  <c r="FK90" i="73"/>
  <c r="FS90" i="73"/>
  <c r="FX90" i="73"/>
  <c r="FQ90" i="73"/>
  <c r="HW90" i="73"/>
  <c r="HU90" i="73"/>
  <c r="HL90" i="73"/>
  <c r="GC90" i="73"/>
  <c r="GB90" i="73"/>
  <c r="HQ90" i="73"/>
  <c r="HR90" i="73"/>
  <c r="HP90" i="73"/>
  <c r="GZ90" i="73"/>
  <c r="HA90" i="73"/>
  <c r="FL90" i="73"/>
  <c r="HX90" i="73"/>
  <c r="FY90" i="73"/>
  <c r="GX90" i="73"/>
  <c r="GR90" i="73"/>
  <c r="FJ90" i="73"/>
  <c r="FT90" i="73"/>
  <c r="GS90" i="73"/>
  <c r="GK90" i="73"/>
  <c r="HV90" i="73"/>
  <c r="GA90" i="73"/>
  <c r="GF90" i="73"/>
  <c r="FN90" i="73"/>
  <c r="HO90" i="73"/>
  <c r="HJ90" i="73"/>
  <c r="HN90" i="73"/>
  <c r="HI90" i="73"/>
  <c r="GW90" i="73"/>
  <c r="GU90" i="73"/>
  <c r="GY90" i="73"/>
  <c r="FF90" i="73"/>
  <c r="FW90" i="73"/>
  <c r="GV90" i="73"/>
  <c r="GG90" i="73"/>
  <c r="HS90" i="73"/>
  <c r="HF90" i="73"/>
  <c r="HT90" i="73"/>
  <c r="GE90" i="73"/>
  <c r="FP90" i="73"/>
  <c r="HC90" i="73"/>
  <c r="FU90" i="73"/>
  <c r="EZ91" i="73" l="1"/>
  <c r="ER91" i="73"/>
  <c r="EW91" i="73"/>
  <c r="EO91" i="73"/>
  <c r="EU91" i="73"/>
  <c r="EM91" i="73"/>
  <c r="ES91" i="73"/>
  <c r="EK91" i="73"/>
  <c r="EV91" i="73"/>
  <c r="ET91" i="73"/>
  <c r="EQ91" i="73"/>
  <c r="EP91" i="73"/>
  <c r="EN91" i="73"/>
  <c r="EL91" i="73"/>
  <c r="EY91" i="73"/>
  <c r="EX91" i="73"/>
  <c r="ED91" i="73"/>
  <c r="DV91" i="73"/>
  <c r="EC91" i="73"/>
  <c r="DU91" i="73"/>
  <c r="EB91" i="73"/>
  <c r="DT91" i="73"/>
  <c r="EI91" i="73"/>
  <c r="EA91" i="73"/>
  <c r="EH91" i="73"/>
  <c r="DZ91" i="73"/>
  <c r="EG91" i="73"/>
  <c r="DY91" i="73"/>
  <c r="EF91" i="73"/>
  <c r="DX91" i="73"/>
  <c r="BY91" i="73"/>
  <c r="BQ91" i="73"/>
  <c r="EE91" i="73"/>
  <c r="DW91" i="73"/>
  <c r="BW91" i="73"/>
  <c r="BO91" i="73"/>
  <c r="BU91" i="73"/>
  <c r="BM91" i="73"/>
  <c r="CA91" i="73"/>
  <c r="BS91" i="73"/>
  <c r="BX91" i="73"/>
  <c r="BV91" i="73"/>
  <c r="BT91" i="73"/>
  <c r="BR91" i="73"/>
  <c r="BP91" i="73"/>
  <c r="BN91" i="73"/>
  <c r="BZ91" i="73"/>
  <c r="BG91" i="73"/>
  <c r="AY91" i="73"/>
  <c r="BF91" i="73"/>
  <c r="AX91" i="73"/>
  <c r="BE91" i="73"/>
  <c r="AW91" i="73"/>
  <c r="BD91" i="73"/>
  <c r="AV91" i="73"/>
  <c r="BK91" i="73"/>
  <c r="BC91" i="73"/>
  <c r="BJ91" i="73"/>
  <c r="BB91" i="73"/>
  <c r="BI91" i="73"/>
  <c r="BA91" i="73"/>
  <c r="AN91" i="73"/>
  <c r="AF91" i="73"/>
  <c r="AM91" i="73"/>
  <c r="AE91" i="73"/>
  <c r="AL91" i="73"/>
  <c r="AD91" i="73"/>
  <c r="AK91" i="73"/>
  <c r="AC91" i="73"/>
  <c r="BH91" i="73"/>
  <c r="AJ91" i="73"/>
  <c r="AB91" i="73"/>
  <c r="CB91" i="73"/>
  <c r="AZ91" i="73"/>
  <c r="AI91" i="73"/>
  <c r="AA91" i="73"/>
  <c r="AG91" i="73"/>
  <c r="AP91" i="73"/>
  <c r="AH91" i="73"/>
  <c r="R91" i="73"/>
  <c r="J91" i="73"/>
  <c r="Y91" i="73"/>
  <c r="Q91" i="73"/>
  <c r="X91" i="73"/>
  <c r="P91" i="73"/>
  <c r="W91" i="73"/>
  <c r="O91" i="73"/>
  <c r="L91" i="73"/>
  <c r="V91" i="73"/>
  <c r="N91" i="73"/>
  <c r="AO91" i="73"/>
  <c r="U91" i="73"/>
  <c r="M91" i="73"/>
  <c r="T91" i="73"/>
  <c r="S91" i="73"/>
  <c r="K91" i="73"/>
  <c r="II91" i="73"/>
  <c r="IO91" i="73"/>
  <c r="IE91" i="73"/>
  <c r="IK91" i="73"/>
  <c r="IQ91" i="73"/>
  <c r="IF91" i="73"/>
  <c r="IL91" i="73"/>
  <c r="IR91" i="73"/>
  <c r="IG91" i="73"/>
  <c r="IM91" i="73"/>
  <c r="IS91" i="73"/>
  <c r="IH91" i="73"/>
  <c r="IN91" i="73"/>
  <c r="IP91" i="73"/>
  <c r="ID91" i="73"/>
  <c r="IJ91" i="73"/>
  <c r="E92" i="73"/>
  <c r="F92" i="73"/>
  <c r="D92" i="73"/>
  <c r="GO90" i="73"/>
  <c r="FD90" i="73"/>
  <c r="CE90" i="73"/>
  <c r="DR90" i="73"/>
  <c r="IB90" i="73"/>
  <c r="AS90" i="73"/>
  <c r="DQ90" i="73"/>
  <c r="DP90" i="73"/>
  <c r="GP90" i="73"/>
  <c r="GN90" i="73"/>
  <c r="IT90" i="73"/>
  <c r="AR90" i="73"/>
  <c r="AT90" i="73"/>
  <c r="CF90" i="73"/>
  <c r="CD90" i="73"/>
  <c r="FB90" i="73"/>
  <c r="FC90" i="73"/>
  <c r="IA90" i="73"/>
  <c r="HZ90" i="73"/>
  <c r="C92" i="73"/>
  <c r="A92" i="73" s="1"/>
  <c r="B93" i="73"/>
  <c r="H93" i="73" s="1"/>
  <c r="FI91" i="73"/>
  <c r="HG91" i="73"/>
  <c r="FR91" i="73"/>
  <c r="FY91" i="73"/>
  <c r="HQ91" i="73"/>
  <c r="GI91" i="73"/>
  <c r="HR91" i="73"/>
  <c r="GY91" i="73"/>
  <c r="HF91" i="73"/>
  <c r="GH91" i="73"/>
  <c r="HW91" i="73"/>
  <c r="HS91" i="73"/>
  <c r="GK91" i="73"/>
  <c r="GE91" i="73"/>
  <c r="GR91" i="73"/>
  <c r="HP91" i="73"/>
  <c r="GV91" i="73"/>
  <c r="GF91" i="73"/>
  <c r="FG91" i="73"/>
  <c r="HK91" i="73"/>
  <c r="FK91" i="73"/>
  <c r="HX91" i="73"/>
  <c r="GW91" i="73"/>
  <c r="GZ91" i="73"/>
  <c r="FM91" i="73"/>
  <c r="GA91" i="73"/>
  <c r="HB91" i="73"/>
  <c r="GD91" i="73"/>
  <c r="FQ91" i="73"/>
  <c r="HE91" i="73"/>
  <c r="FN91" i="73"/>
  <c r="FH91" i="73"/>
  <c r="HM91" i="73"/>
  <c r="FW91" i="73"/>
  <c r="FO91" i="73"/>
  <c r="HJ91" i="73"/>
  <c r="HU91" i="73"/>
  <c r="HV91" i="73"/>
  <c r="HA91" i="73"/>
  <c r="GJ91" i="73"/>
  <c r="FS91" i="73"/>
  <c r="GC91" i="73"/>
  <c r="HC91" i="73"/>
  <c r="FP91" i="73"/>
  <c r="FJ91" i="73"/>
  <c r="GT91" i="73"/>
  <c r="GU91" i="73"/>
  <c r="FL91" i="73"/>
  <c r="GX91" i="73"/>
  <c r="FZ91" i="73"/>
  <c r="FF91" i="73"/>
  <c r="HO91" i="73"/>
  <c r="HL91" i="73"/>
  <c r="GS91" i="73"/>
  <c r="HT91" i="73"/>
  <c r="GG91" i="73"/>
  <c r="HD91" i="73"/>
  <c r="FU91" i="73"/>
  <c r="FT91" i="73"/>
  <c r="GL91" i="73"/>
  <c r="HN91" i="73"/>
  <c r="HI91" i="73"/>
  <c r="FX91" i="73"/>
  <c r="GB91" i="73"/>
  <c r="EZ92" i="73" l="1"/>
  <c r="ER92" i="73"/>
  <c r="EW92" i="73"/>
  <c r="EO92" i="73"/>
  <c r="EV92" i="73"/>
  <c r="EN92" i="73"/>
  <c r="EU92" i="73"/>
  <c r="EM92" i="73"/>
  <c r="ES92" i="73"/>
  <c r="EK92" i="73"/>
  <c r="EY92" i="73"/>
  <c r="EX92" i="73"/>
  <c r="ET92" i="73"/>
  <c r="EQ92" i="73"/>
  <c r="EP92" i="73"/>
  <c r="EL92" i="73"/>
  <c r="ED92" i="73"/>
  <c r="DV92" i="73"/>
  <c r="EC92" i="73"/>
  <c r="DU92" i="73"/>
  <c r="EB92" i="73"/>
  <c r="DT92" i="73"/>
  <c r="EI92" i="73"/>
  <c r="EA92" i="73"/>
  <c r="EH92" i="73"/>
  <c r="DZ92" i="73"/>
  <c r="EG92" i="73"/>
  <c r="DY92" i="73"/>
  <c r="EF92" i="73"/>
  <c r="DX92" i="73"/>
  <c r="EE92" i="73"/>
  <c r="DW92" i="73"/>
  <c r="BY92" i="73"/>
  <c r="BQ92" i="73"/>
  <c r="BW92" i="73"/>
  <c r="BO92" i="73"/>
  <c r="BV92" i="73"/>
  <c r="BN92" i="73"/>
  <c r="BU92" i="73"/>
  <c r="BM92" i="73"/>
  <c r="CA92" i="73"/>
  <c r="BS92" i="73"/>
  <c r="CB92" i="73"/>
  <c r="BZ92" i="73"/>
  <c r="BX92" i="73"/>
  <c r="BT92" i="73"/>
  <c r="BR92" i="73"/>
  <c r="BP92" i="73"/>
  <c r="BG92" i="73"/>
  <c r="AY92" i="73"/>
  <c r="BF92" i="73"/>
  <c r="AX92" i="73"/>
  <c r="BE92" i="73"/>
  <c r="AW92" i="73"/>
  <c r="BD92" i="73"/>
  <c r="AV92" i="73"/>
  <c r="BK92" i="73"/>
  <c r="BC92" i="73"/>
  <c r="BJ92" i="73"/>
  <c r="BB92" i="73"/>
  <c r="BI92" i="73"/>
  <c r="BA92" i="73"/>
  <c r="AN92" i="73"/>
  <c r="AF92" i="73"/>
  <c r="AM92" i="73"/>
  <c r="AE92" i="73"/>
  <c r="BH92" i="73"/>
  <c r="AL92" i="73"/>
  <c r="AD92" i="73"/>
  <c r="AZ92" i="73"/>
  <c r="AK92" i="73"/>
  <c r="AC92" i="73"/>
  <c r="AJ92" i="73"/>
  <c r="AB92" i="73"/>
  <c r="AI92" i="73"/>
  <c r="AA92" i="73"/>
  <c r="AP92" i="73"/>
  <c r="AO92" i="73"/>
  <c r="AH92" i="73"/>
  <c r="AG92" i="73"/>
  <c r="R92" i="73"/>
  <c r="J92" i="73"/>
  <c r="Y92" i="73"/>
  <c r="Q92" i="73"/>
  <c r="X92" i="73"/>
  <c r="P92" i="73"/>
  <c r="W92" i="73"/>
  <c r="O92" i="73"/>
  <c r="T92" i="73"/>
  <c r="V92" i="73"/>
  <c r="N92" i="73"/>
  <c r="U92" i="73"/>
  <c r="M92" i="73"/>
  <c r="L92" i="73"/>
  <c r="S92" i="73"/>
  <c r="K92" i="73"/>
  <c r="IE92" i="73"/>
  <c r="IK92" i="73"/>
  <c r="IQ92" i="73"/>
  <c r="IG92" i="73"/>
  <c r="IM92" i="73"/>
  <c r="IS92" i="73"/>
  <c r="IH92" i="73"/>
  <c r="IN92" i="73"/>
  <c r="II92" i="73"/>
  <c r="IO92" i="73"/>
  <c r="ID92" i="73"/>
  <c r="IJ92" i="73"/>
  <c r="IP92" i="73"/>
  <c r="IF92" i="73"/>
  <c r="IL92" i="73"/>
  <c r="IR92" i="73"/>
  <c r="D93" i="73"/>
  <c r="F93" i="73"/>
  <c r="E93" i="73"/>
  <c r="CF91" i="73"/>
  <c r="CD91" i="73"/>
  <c r="CE91" i="73"/>
  <c r="IA91" i="73"/>
  <c r="HZ91" i="73"/>
  <c r="IT91" i="73"/>
  <c r="FD91" i="73"/>
  <c r="DR91" i="73"/>
  <c r="AR91" i="73"/>
  <c r="AS91" i="73"/>
  <c r="FC91" i="73"/>
  <c r="FB91" i="73"/>
  <c r="IB91" i="73"/>
  <c r="DP91" i="73"/>
  <c r="DQ91" i="73"/>
  <c r="GP91" i="73"/>
  <c r="GN91" i="73"/>
  <c r="GO91" i="73"/>
  <c r="AT91" i="73"/>
  <c r="C93" i="73"/>
  <c r="A93" i="73" s="1"/>
  <c r="B94" i="73"/>
  <c r="H94" i="73" s="1"/>
  <c r="HE92" i="73"/>
  <c r="HQ92" i="73"/>
  <c r="GI92" i="73"/>
  <c r="FS92" i="73"/>
  <c r="HG92" i="73"/>
  <c r="GH92" i="73"/>
  <c r="HC92" i="73"/>
  <c r="GT92" i="73"/>
  <c r="HB92" i="73"/>
  <c r="FZ92" i="73"/>
  <c r="FH92" i="73"/>
  <c r="HA92" i="73"/>
  <c r="GE92" i="73"/>
  <c r="HT92" i="73"/>
  <c r="HV92" i="73"/>
  <c r="HU92" i="73"/>
  <c r="GD92" i="73"/>
  <c r="GF92" i="73"/>
  <c r="GG92" i="73"/>
  <c r="HS92" i="73"/>
  <c r="FM92" i="73"/>
  <c r="GK92" i="73"/>
  <c r="HI92" i="73"/>
  <c r="GB92" i="73"/>
  <c r="FG92" i="73"/>
  <c r="HR92" i="73"/>
  <c r="FK92" i="73"/>
  <c r="HK92" i="73"/>
  <c r="GL92" i="73"/>
  <c r="FN92" i="73"/>
  <c r="GX92" i="73"/>
  <c r="FI92" i="73"/>
  <c r="FX92" i="73"/>
  <c r="HW92" i="73"/>
  <c r="HX92" i="73"/>
  <c r="GA92" i="73"/>
  <c r="HJ92" i="73"/>
  <c r="FR92" i="73"/>
  <c r="FU92" i="73"/>
  <c r="GR92" i="73"/>
  <c r="GZ92" i="73"/>
  <c r="GV92" i="73"/>
  <c r="FL92" i="73"/>
  <c r="HP92" i="73"/>
  <c r="HO92" i="73"/>
  <c r="FW92" i="73"/>
  <c r="FF92" i="73"/>
  <c r="HF92" i="73"/>
  <c r="GJ92" i="73"/>
  <c r="GY92" i="73"/>
  <c r="FP92" i="73"/>
  <c r="HN92" i="73"/>
  <c r="GW92" i="73"/>
  <c r="HM92" i="73"/>
  <c r="GS92" i="73"/>
  <c r="GC92" i="73"/>
  <c r="HL92" i="73"/>
  <c r="FO92" i="73"/>
  <c r="FY92" i="73"/>
  <c r="GU92" i="73"/>
  <c r="FT92" i="73"/>
  <c r="HD92" i="73"/>
  <c r="FJ92" i="73"/>
  <c r="FQ92" i="73"/>
  <c r="EZ93" i="73" l="1"/>
  <c r="ER93" i="73"/>
  <c r="EW93" i="73"/>
  <c r="EO93" i="73"/>
  <c r="EV93" i="73"/>
  <c r="EN93" i="73"/>
  <c r="EU93" i="73"/>
  <c r="EM93" i="73"/>
  <c r="ES93" i="73"/>
  <c r="EK93" i="73"/>
  <c r="EY93" i="73"/>
  <c r="EX93" i="73"/>
  <c r="ET93" i="73"/>
  <c r="EQ93" i="73"/>
  <c r="EP93" i="73"/>
  <c r="EL93" i="73"/>
  <c r="ED93" i="73"/>
  <c r="DV93" i="73"/>
  <c r="EC93" i="73"/>
  <c r="DU93" i="73"/>
  <c r="EB93" i="73"/>
  <c r="DT93" i="73"/>
  <c r="EI93" i="73"/>
  <c r="EA93" i="73"/>
  <c r="EH93" i="73"/>
  <c r="DZ93" i="73"/>
  <c r="EG93" i="73"/>
  <c r="DY93" i="73"/>
  <c r="EF93" i="73"/>
  <c r="DX93" i="73"/>
  <c r="BY93" i="73"/>
  <c r="BQ93" i="73"/>
  <c r="BW93" i="73"/>
  <c r="BO93" i="73"/>
  <c r="BV93" i="73"/>
  <c r="BN93" i="73"/>
  <c r="BU93" i="73"/>
  <c r="BM93" i="73"/>
  <c r="DW93" i="73"/>
  <c r="CA93" i="73"/>
  <c r="BS93" i="73"/>
  <c r="EE93" i="73"/>
  <c r="CB93" i="73"/>
  <c r="BZ93" i="73"/>
  <c r="BX93" i="73"/>
  <c r="BT93" i="73"/>
  <c r="BP93" i="73"/>
  <c r="BG93" i="73"/>
  <c r="AY93" i="73"/>
  <c r="BF93" i="73"/>
  <c r="AX93" i="73"/>
  <c r="BE93" i="73"/>
  <c r="AW93" i="73"/>
  <c r="BD93" i="73"/>
  <c r="AV93" i="73"/>
  <c r="BK93" i="73"/>
  <c r="BC93" i="73"/>
  <c r="BJ93" i="73"/>
  <c r="BB93" i="73"/>
  <c r="BR93" i="73"/>
  <c r="BI93" i="73"/>
  <c r="BA93" i="73"/>
  <c r="BH93" i="73"/>
  <c r="AN93" i="73"/>
  <c r="AF93" i="73"/>
  <c r="AZ93" i="73"/>
  <c r="AM93" i="73"/>
  <c r="AE93" i="73"/>
  <c r="AL93" i="73"/>
  <c r="AD93" i="73"/>
  <c r="AK93" i="73"/>
  <c r="AC93" i="73"/>
  <c r="AJ93" i="73"/>
  <c r="AB93" i="73"/>
  <c r="AI93" i="73"/>
  <c r="AA93" i="73"/>
  <c r="AG93" i="73"/>
  <c r="AP93" i="73"/>
  <c r="AH93" i="73"/>
  <c r="R93" i="73"/>
  <c r="J93" i="73"/>
  <c r="Y93" i="73"/>
  <c r="Q93" i="73"/>
  <c r="X93" i="73"/>
  <c r="P93" i="73"/>
  <c r="W93" i="73"/>
  <c r="O93" i="73"/>
  <c r="V93" i="73"/>
  <c r="N93" i="73"/>
  <c r="L93" i="73"/>
  <c r="AO93" i="73"/>
  <c r="U93" i="73"/>
  <c r="M93" i="73"/>
  <c r="T93" i="73"/>
  <c r="S93" i="73"/>
  <c r="K93" i="73"/>
  <c r="IG93" i="73"/>
  <c r="IM93" i="73"/>
  <c r="IS93" i="73"/>
  <c r="II93" i="73"/>
  <c r="IO93" i="73"/>
  <c r="ID93" i="73"/>
  <c r="IJ93" i="73"/>
  <c r="IP93" i="73"/>
  <c r="IE93" i="73"/>
  <c r="IK93" i="73"/>
  <c r="IQ93" i="73"/>
  <c r="IF93" i="73"/>
  <c r="IL93" i="73"/>
  <c r="IR93" i="73"/>
  <c r="IH93" i="73"/>
  <c r="IN93" i="73"/>
  <c r="E94" i="73"/>
  <c r="D94" i="73"/>
  <c r="F94" i="73"/>
  <c r="GN92" i="73"/>
  <c r="GO92" i="73"/>
  <c r="DQ92" i="73"/>
  <c r="DP92" i="73"/>
  <c r="DR92" i="73"/>
  <c r="FD92" i="73"/>
  <c r="FC92" i="73"/>
  <c r="FB92" i="73"/>
  <c r="IT92" i="73"/>
  <c r="CE92" i="73"/>
  <c r="CD92" i="73"/>
  <c r="GP92" i="73"/>
  <c r="CF92" i="73"/>
  <c r="IA92" i="73"/>
  <c r="HZ92" i="73"/>
  <c r="AT92" i="73"/>
  <c r="AS92" i="73"/>
  <c r="AR92" i="73"/>
  <c r="IB92" i="73"/>
  <c r="C94" i="73"/>
  <c r="A94" i="73" s="1"/>
  <c r="B95" i="73"/>
  <c r="H95" i="73" s="1"/>
  <c r="FG93" i="73"/>
  <c r="FW93" i="73"/>
  <c r="FJ93" i="73"/>
  <c r="GZ93" i="73"/>
  <c r="GS93" i="73"/>
  <c r="HG93" i="73"/>
  <c r="HD93" i="73"/>
  <c r="HT93" i="73"/>
  <c r="GW93" i="73"/>
  <c r="HI93" i="73"/>
  <c r="GI93" i="73"/>
  <c r="HV93" i="73"/>
  <c r="FS93" i="73"/>
  <c r="GG93" i="73"/>
  <c r="FZ93" i="73"/>
  <c r="FP93" i="73"/>
  <c r="HE93" i="73"/>
  <c r="GT93" i="73"/>
  <c r="HU93" i="73"/>
  <c r="HX93" i="73"/>
  <c r="HL93" i="73"/>
  <c r="FM93" i="73"/>
  <c r="FK93" i="73"/>
  <c r="HQ93" i="73"/>
  <c r="FQ93" i="73"/>
  <c r="GX93" i="73"/>
  <c r="GH93" i="73"/>
  <c r="HC93" i="73"/>
  <c r="FI93" i="73"/>
  <c r="FF93" i="73"/>
  <c r="FT93" i="73"/>
  <c r="FR93" i="73"/>
  <c r="HO93" i="73"/>
  <c r="GJ93" i="73"/>
  <c r="GF93" i="73"/>
  <c r="GV93" i="73"/>
  <c r="FN93" i="73"/>
  <c r="GE93" i="73"/>
  <c r="GU93" i="73"/>
  <c r="FH93" i="73"/>
  <c r="FX93" i="73"/>
  <c r="HR93" i="73"/>
  <c r="HB93" i="73"/>
  <c r="FL93" i="73"/>
  <c r="FU93" i="73"/>
  <c r="HS93" i="73"/>
  <c r="GL93" i="73"/>
  <c r="FO93" i="73"/>
  <c r="GC93" i="73"/>
  <c r="GR93" i="73"/>
  <c r="HW93" i="73"/>
  <c r="GY93" i="73"/>
  <c r="HM93" i="73"/>
  <c r="GB93" i="73"/>
  <c r="HF93" i="73"/>
  <c r="GA93" i="73"/>
  <c r="HP93" i="73"/>
  <c r="HN93" i="73"/>
  <c r="GD93" i="73"/>
  <c r="HA93" i="73"/>
  <c r="HJ93" i="73"/>
  <c r="GK93" i="73"/>
  <c r="HK93" i="73"/>
  <c r="FY93" i="73"/>
  <c r="EZ94" i="73" l="1"/>
  <c r="ER94" i="73"/>
  <c r="EW94" i="73"/>
  <c r="EO94" i="73"/>
  <c r="EV94" i="73"/>
  <c r="EN94" i="73"/>
  <c r="EU94" i="73"/>
  <c r="EM94" i="73"/>
  <c r="ES94" i="73"/>
  <c r="EK94" i="73"/>
  <c r="EP94" i="73"/>
  <c r="EL94" i="73"/>
  <c r="EY94" i="73"/>
  <c r="EX94" i="73"/>
  <c r="ET94" i="73"/>
  <c r="EQ94" i="73"/>
  <c r="ED94" i="73"/>
  <c r="DV94" i="73"/>
  <c r="EC94" i="73"/>
  <c r="DU94" i="73"/>
  <c r="EB94" i="73"/>
  <c r="DT94" i="73"/>
  <c r="EI94" i="73"/>
  <c r="EA94" i="73"/>
  <c r="EH94" i="73"/>
  <c r="DZ94" i="73"/>
  <c r="EG94" i="73"/>
  <c r="DY94" i="73"/>
  <c r="EF94" i="73"/>
  <c r="DX94" i="73"/>
  <c r="BY94" i="73"/>
  <c r="BQ94" i="73"/>
  <c r="BW94" i="73"/>
  <c r="BO94" i="73"/>
  <c r="EE94" i="73"/>
  <c r="BV94" i="73"/>
  <c r="BN94" i="73"/>
  <c r="DW94" i="73"/>
  <c r="BU94" i="73"/>
  <c r="BM94" i="73"/>
  <c r="CA94" i="73"/>
  <c r="BS94" i="73"/>
  <c r="BR94" i="73"/>
  <c r="BP94" i="73"/>
  <c r="CB94" i="73"/>
  <c r="BZ94" i="73"/>
  <c r="BT94" i="73"/>
  <c r="BG94" i="73"/>
  <c r="AY94" i="73"/>
  <c r="BF94" i="73"/>
  <c r="AX94" i="73"/>
  <c r="BE94" i="73"/>
  <c r="AW94" i="73"/>
  <c r="BD94" i="73"/>
  <c r="AV94" i="73"/>
  <c r="BK94" i="73"/>
  <c r="BC94" i="73"/>
  <c r="BX94" i="73"/>
  <c r="BJ94" i="73"/>
  <c r="BB94" i="73"/>
  <c r="BI94" i="73"/>
  <c r="BA94" i="73"/>
  <c r="AN94" i="73"/>
  <c r="AF94" i="73"/>
  <c r="AM94" i="73"/>
  <c r="AE94" i="73"/>
  <c r="AL94" i="73"/>
  <c r="AD94" i="73"/>
  <c r="AK94" i="73"/>
  <c r="AC94" i="73"/>
  <c r="AJ94" i="73"/>
  <c r="AB94" i="73"/>
  <c r="AI94" i="73"/>
  <c r="AA94" i="73"/>
  <c r="BH94" i="73"/>
  <c r="AP94" i="73"/>
  <c r="AO94" i="73"/>
  <c r="AH94" i="73"/>
  <c r="AG94" i="73"/>
  <c r="R94" i="73"/>
  <c r="J94" i="73"/>
  <c r="Y94" i="73"/>
  <c r="Q94" i="73"/>
  <c r="X94" i="73"/>
  <c r="P94" i="73"/>
  <c r="W94" i="73"/>
  <c r="O94" i="73"/>
  <c r="L94" i="73"/>
  <c r="AZ94" i="73"/>
  <c r="V94" i="73"/>
  <c r="N94" i="73"/>
  <c r="U94" i="73"/>
  <c r="M94" i="73"/>
  <c r="T94" i="73"/>
  <c r="S94" i="73"/>
  <c r="K94" i="73"/>
  <c r="II94" i="73"/>
  <c r="IO94" i="73"/>
  <c r="IE94" i="73"/>
  <c r="IK94" i="73"/>
  <c r="IQ94" i="73"/>
  <c r="IF94" i="73"/>
  <c r="IL94" i="73"/>
  <c r="IR94" i="73"/>
  <c r="IG94" i="73"/>
  <c r="IM94" i="73"/>
  <c r="IS94" i="73"/>
  <c r="IH94" i="73"/>
  <c r="IN94" i="73"/>
  <c r="ID94" i="73"/>
  <c r="IJ94" i="73"/>
  <c r="IP94" i="73"/>
  <c r="F95" i="73"/>
  <c r="D95" i="73"/>
  <c r="E95" i="73"/>
  <c r="DR93" i="73"/>
  <c r="AT93" i="73"/>
  <c r="FD93" i="73"/>
  <c r="FC93" i="73"/>
  <c r="FB93" i="73"/>
  <c r="AR93" i="73"/>
  <c r="AS93" i="73"/>
  <c r="DP93" i="73"/>
  <c r="DQ93" i="73"/>
  <c r="CE93" i="73"/>
  <c r="CD93" i="73"/>
  <c r="CF93" i="73"/>
  <c r="GP93" i="73"/>
  <c r="HZ93" i="73"/>
  <c r="IA93" i="73"/>
  <c r="GN93" i="73"/>
  <c r="GO93" i="73"/>
  <c r="IT93" i="73"/>
  <c r="IB93" i="73"/>
  <c r="C95" i="73"/>
  <c r="A95" i="73" s="1"/>
  <c r="B96" i="73"/>
  <c r="H96" i="73" s="1"/>
  <c r="GD94" i="73"/>
  <c r="FU94" i="73"/>
  <c r="HS94" i="73"/>
  <c r="HQ94" i="73"/>
  <c r="FF94" i="73"/>
  <c r="GJ94" i="73"/>
  <c r="HI94" i="73"/>
  <c r="GY94" i="73"/>
  <c r="FM94" i="73"/>
  <c r="FH94" i="73"/>
  <c r="GE94" i="73"/>
  <c r="GC94" i="73"/>
  <c r="FG94" i="73"/>
  <c r="HA94" i="73"/>
  <c r="GX94" i="73"/>
  <c r="FL94" i="73"/>
  <c r="FS94" i="73"/>
  <c r="FR94" i="73"/>
  <c r="HG94" i="73"/>
  <c r="FX94" i="73"/>
  <c r="FK94" i="73"/>
  <c r="FY94" i="73"/>
  <c r="HR94" i="73"/>
  <c r="HM94" i="73"/>
  <c r="HX94" i="73"/>
  <c r="FJ94" i="73"/>
  <c r="GG94" i="73"/>
  <c r="HK94" i="73"/>
  <c r="HJ94" i="73"/>
  <c r="HD94" i="73"/>
  <c r="HB94" i="73"/>
  <c r="HC94" i="73"/>
  <c r="FO94" i="73"/>
  <c r="GK94" i="73"/>
  <c r="HW94" i="73"/>
  <c r="HP94" i="73"/>
  <c r="GB94" i="73"/>
  <c r="FT94" i="73"/>
  <c r="HN94" i="73"/>
  <c r="GH94" i="73"/>
  <c r="FN94" i="73"/>
  <c r="GT94" i="73"/>
  <c r="GL94" i="73"/>
  <c r="GU94" i="73"/>
  <c r="GA94" i="73"/>
  <c r="GR94" i="73"/>
  <c r="FI94" i="73"/>
  <c r="FP94" i="73"/>
  <c r="GZ94" i="73"/>
  <c r="HT94" i="73"/>
  <c r="FW94" i="73"/>
  <c r="HV94" i="73"/>
  <c r="HE94" i="73"/>
  <c r="HU94" i="73"/>
  <c r="GW94" i="73"/>
  <c r="HL94" i="73"/>
  <c r="FZ94" i="73"/>
  <c r="FQ94" i="73"/>
  <c r="GS94" i="73"/>
  <c r="HF94" i="73"/>
  <c r="GF94" i="73"/>
  <c r="GI94" i="73"/>
  <c r="HO94" i="73"/>
  <c r="GV94" i="73"/>
  <c r="EZ95" i="73" l="1"/>
  <c r="ER95" i="73"/>
  <c r="EW95" i="73"/>
  <c r="EO95" i="73"/>
  <c r="EV95" i="73"/>
  <c r="EN95" i="73"/>
  <c r="EU95" i="73"/>
  <c r="EM95" i="73"/>
  <c r="ES95" i="73"/>
  <c r="EK95" i="73"/>
  <c r="ET95" i="73"/>
  <c r="EQ95" i="73"/>
  <c r="EP95" i="73"/>
  <c r="EL95" i="73"/>
  <c r="EY95" i="73"/>
  <c r="EX95" i="73"/>
  <c r="ED95" i="73"/>
  <c r="DV95" i="73"/>
  <c r="EC95" i="73"/>
  <c r="DU95" i="73"/>
  <c r="EB95" i="73"/>
  <c r="DT95" i="73"/>
  <c r="EI95" i="73"/>
  <c r="EA95" i="73"/>
  <c r="EH95" i="73"/>
  <c r="DZ95" i="73"/>
  <c r="EG95" i="73"/>
  <c r="DY95" i="73"/>
  <c r="EF95" i="73"/>
  <c r="DX95" i="73"/>
  <c r="BY95" i="73"/>
  <c r="BQ95" i="73"/>
  <c r="EE95" i="73"/>
  <c r="DW95" i="73"/>
  <c r="BW95" i="73"/>
  <c r="BO95" i="73"/>
  <c r="BV95" i="73"/>
  <c r="BN95" i="73"/>
  <c r="BU95" i="73"/>
  <c r="BM95" i="73"/>
  <c r="CA95" i="73"/>
  <c r="BS95" i="73"/>
  <c r="BX95" i="73"/>
  <c r="BT95" i="73"/>
  <c r="BR95" i="73"/>
  <c r="BP95" i="73"/>
  <c r="BZ95" i="73"/>
  <c r="BG95" i="73"/>
  <c r="AY95" i="73"/>
  <c r="BF95" i="73"/>
  <c r="AX95" i="73"/>
  <c r="BE95" i="73"/>
  <c r="AW95" i="73"/>
  <c r="BD95" i="73"/>
  <c r="AV95" i="73"/>
  <c r="CB95" i="73"/>
  <c r="BK95" i="73"/>
  <c r="BC95" i="73"/>
  <c r="BJ95" i="73"/>
  <c r="BB95" i="73"/>
  <c r="BI95" i="73"/>
  <c r="BA95" i="73"/>
  <c r="AN95" i="73"/>
  <c r="AF95" i="73"/>
  <c r="AM95" i="73"/>
  <c r="AE95" i="73"/>
  <c r="AL95" i="73"/>
  <c r="AD95" i="73"/>
  <c r="AK95" i="73"/>
  <c r="AC95" i="73"/>
  <c r="BH95" i="73"/>
  <c r="AJ95" i="73"/>
  <c r="AB95" i="73"/>
  <c r="AZ95" i="73"/>
  <c r="AI95" i="73"/>
  <c r="AA95" i="73"/>
  <c r="AG95" i="73"/>
  <c r="AP95" i="73"/>
  <c r="AH95" i="73"/>
  <c r="R95" i="73"/>
  <c r="J95" i="73"/>
  <c r="Y95" i="73"/>
  <c r="Q95" i="73"/>
  <c r="P95" i="73"/>
  <c r="X95" i="73"/>
  <c r="W95" i="73"/>
  <c r="O95" i="73"/>
  <c r="T95" i="73"/>
  <c r="AO95" i="73"/>
  <c r="V95" i="73"/>
  <c r="N95" i="73"/>
  <c r="L95" i="73"/>
  <c r="U95" i="73"/>
  <c r="M95" i="73"/>
  <c r="S95" i="73"/>
  <c r="K95" i="73"/>
  <c r="IE95" i="73"/>
  <c r="IK95" i="73"/>
  <c r="IQ95" i="73"/>
  <c r="IG95" i="73"/>
  <c r="IM95" i="73"/>
  <c r="IS95" i="73"/>
  <c r="IH95" i="73"/>
  <c r="IN95" i="73"/>
  <c r="II95" i="73"/>
  <c r="IO95" i="73"/>
  <c r="ID95" i="73"/>
  <c r="IJ95" i="73"/>
  <c r="IP95" i="73"/>
  <c r="IF95" i="73"/>
  <c r="IL95" i="73"/>
  <c r="IR95" i="73"/>
  <c r="E96" i="73"/>
  <c r="D96" i="73"/>
  <c r="F96" i="73"/>
  <c r="FD94" i="73"/>
  <c r="GP94" i="73"/>
  <c r="DR94" i="73"/>
  <c r="GN94" i="73"/>
  <c r="GO94" i="73"/>
  <c r="IB94" i="73"/>
  <c r="AR94" i="73"/>
  <c r="AS94" i="73"/>
  <c r="CD94" i="73"/>
  <c r="CE94" i="73"/>
  <c r="FC94" i="73"/>
  <c r="FB94" i="73"/>
  <c r="HZ94" i="73"/>
  <c r="IA94" i="73"/>
  <c r="DP94" i="73"/>
  <c r="DQ94" i="73"/>
  <c r="AT94" i="73"/>
  <c r="IT94" i="73"/>
  <c r="CF94" i="73"/>
  <c r="C96" i="73"/>
  <c r="A96" i="73" s="1"/>
  <c r="B97" i="73"/>
  <c r="H97" i="73" s="1"/>
  <c r="GT95" i="73"/>
  <c r="GJ95" i="73"/>
  <c r="GF95" i="73"/>
  <c r="HQ95" i="73"/>
  <c r="HD95" i="73"/>
  <c r="FW95" i="73"/>
  <c r="FM95" i="73"/>
  <c r="FU95" i="73"/>
  <c r="FZ95" i="73"/>
  <c r="FX95" i="73"/>
  <c r="GE95" i="73"/>
  <c r="GG95" i="73"/>
  <c r="FP95" i="73"/>
  <c r="HI95" i="73"/>
  <c r="GR95" i="73"/>
  <c r="HL95" i="73"/>
  <c r="HP95" i="73"/>
  <c r="FY95" i="73"/>
  <c r="FJ95" i="73"/>
  <c r="GC95" i="73"/>
  <c r="FT95" i="73"/>
  <c r="GH95" i="73"/>
  <c r="HC95" i="73"/>
  <c r="HT95" i="73"/>
  <c r="FI95" i="73"/>
  <c r="GI95" i="73"/>
  <c r="HJ95" i="73"/>
  <c r="FO95" i="73"/>
  <c r="HK95" i="73"/>
  <c r="HO95" i="73"/>
  <c r="GW95" i="73"/>
  <c r="HX95" i="73"/>
  <c r="FR95" i="73"/>
  <c r="FF95" i="73"/>
  <c r="HA95" i="73"/>
  <c r="GY95" i="73"/>
  <c r="FH95" i="73"/>
  <c r="GA95" i="73"/>
  <c r="FL95" i="73"/>
  <c r="HF95" i="73"/>
  <c r="GD95" i="73"/>
  <c r="FQ95" i="73"/>
  <c r="HV95" i="73"/>
  <c r="FS95" i="73"/>
  <c r="GZ95" i="73"/>
  <c r="FK95" i="73"/>
  <c r="GU95" i="73"/>
  <c r="HN95" i="73"/>
  <c r="FG95" i="73"/>
  <c r="GL95" i="73"/>
  <c r="HR95" i="73"/>
  <c r="HB95" i="73"/>
  <c r="GB95" i="73"/>
  <c r="HE95" i="73"/>
  <c r="HU95" i="73"/>
  <c r="FN95" i="73"/>
  <c r="GV95" i="73"/>
  <c r="GX95" i="73"/>
  <c r="HG95" i="73"/>
  <c r="HS95" i="73"/>
  <c r="HM95" i="73"/>
  <c r="GS95" i="73"/>
  <c r="GK95" i="73"/>
  <c r="HW95" i="73"/>
  <c r="EZ96" i="73" l="1"/>
  <c r="ER96" i="73"/>
  <c r="EW96" i="73"/>
  <c r="EO96" i="73"/>
  <c r="EV96" i="73"/>
  <c r="EN96" i="73"/>
  <c r="EU96" i="73"/>
  <c r="EM96" i="73"/>
  <c r="ES96" i="73"/>
  <c r="EK96" i="73"/>
  <c r="EY96" i="73"/>
  <c r="EX96" i="73"/>
  <c r="ET96" i="73"/>
  <c r="EQ96" i="73"/>
  <c r="EP96" i="73"/>
  <c r="EL96" i="73"/>
  <c r="ED96" i="73"/>
  <c r="DV96" i="73"/>
  <c r="EC96" i="73"/>
  <c r="DU96" i="73"/>
  <c r="EB96" i="73"/>
  <c r="DT96" i="73"/>
  <c r="EI96" i="73"/>
  <c r="EA96" i="73"/>
  <c r="EH96" i="73"/>
  <c r="DZ96" i="73"/>
  <c r="EG96" i="73"/>
  <c r="DY96" i="73"/>
  <c r="EF96" i="73"/>
  <c r="DX96" i="73"/>
  <c r="EE96" i="73"/>
  <c r="DW96" i="73"/>
  <c r="BY96" i="73"/>
  <c r="BQ96" i="73"/>
  <c r="BW96" i="73"/>
  <c r="BO96" i="73"/>
  <c r="BV96" i="73"/>
  <c r="BN96" i="73"/>
  <c r="BU96" i="73"/>
  <c r="BM96" i="73"/>
  <c r="CA96" i="73"/>
  <c r="BS96" i="73"/>
  <c r="CB96" i="73"/>
  <c r="BZ96" i="73"/>
  <c r="BX96" i="73"/>
  <c r="BT96" i="73"/>
  <c r="BR96" i="73"/>
  <c r="BP96" i="73"/>
  <c r="BG96" i="73"/>
  <c r="AY96" i="73"/>
  <c r="BF96" i="73"/>
  <c r="AX96" i="73"/>
  <c r="BE96" i="73"/>
  <c r="AW96" i="73"/>
  <c r="BD96" i="73"/>
  <c r="AV96" i="73"/>
  <c r="BK96" i="73"/>
  <c r="BC96" i="73"/>
  <c r="BJ96" i="73"/>
  <c r="BB96" i="73"/>
  <c r="BI96" i="73"/>
  <c r="BA96" i="73"/>
  <c r="AN96" i="73"/>
  <c r="AF96" i="73"/>
  <c r="AM96" i="73"/>
  <c r="AE96" i="73"/>
  <c r="BH96" i="73"/>
  <c r="AL96" i="73"/>
  <c r="AD96" i="73"/>
  <c r="AZ96" i="73"/>
  <c r="AK96" i="73"/>
  <c r="AC96" i="73"/>
  <c r="AJ96" i="73"/>
  <c r="AB96" i="73"/>
  <c r="AI96" i="73"/>
  <c r="AA96" i="73"/>
  <c r="AP96" i="73"/>
  <c r="AO96" i="73"/>
  <c r="AH96" i="73"/>
  <c r="AG96" i="73"/>
  <c r="R96" i="73"/>
  <c r="J96" i="73"/>
  <c r="Y96" i="73"/>
  <c r="Q96" i="73"/>
  <c r="X96" i="73"/>
  <c r="P96" i="73"/>
  <c r="W96" i="73"/>
  <c r="O96" i="73"/>
  <c r="V96" i="73"/>
  <c r="N96" i="73"/>
  <c r="T96" i="73"/>
  <c r="U96" i="73"/>
  <c r="M96" i="73"/>
  <c r="L96" i="73"/>
  <c r="S96" i="73"/>
  <c r="K96" i="73"/>
  <c r="IG96" i="73"/>
  <c r="IM96" i="73"/>
  <c r="IS96" i="73"/>
  <c r="II96" i="73"/>
  <c r="IO96" i="73"/>
  <c r="ID96" i="73"/>
  <c r="IJ96" i="73"/>
  <c r="IP96" i="73"/>
  <c r="IE96" i="73"/>
  <c r="IK96" i="73"/>
  <c r="IQ96" i="73"/>
  <c r="IF96" i="73"/>
  <c r="IL96" i="73"/>
  <c r="IR96" i="73"/>
  <c r="IH96" i="73"/>
  <c r="IN96" i="73"/>
  <c r="D97" i="73"/>
  <c r="E97" i="73"/>
  <c r="F97" i="73"/>
  <c r="DR95" i="73"/>
  <c r="CE95" i="73"/>
  <c r="GO95" i="73"/>
  <c r="AS95" i="73"/>
  <c r="DQ95" i="73"/>
  <c r="DP95" i="73"/>
  <c r="IA95" i="73"/>
  <c r="IT95" i="73"/>
  <c r="AR95" i="73"/>
  <c r="AT95" i="73"/>
  <c r="GP95" i="73"/>
  <c r="GN95" i="73"/>
  <c r="FC95" i="73"/>
  <c r="FB95" i="73"/>
  <c r="FD95" i="73"/>
  <c r="HZ95" i="73"/>
  <c r="IB95" i="73"/>
  <c r="CD95" i="73"/>
  <c r="CF95" i="73"/>
  <c r="C97" i="73"/>
  <c r="A97" i="73" s="1"/>
  <c r="B98" i="73"/>
  <c r="H98" i="73" s="1"/>
  <c r="HN96" i="73"/>
  <c r="GR96" i="73"/>
  <c r="HT96" i="73"/>
  <c r="GJ96" i="73"/>
  <c r="GA96" i="73"/>
  <c r="HO96" i="73"/>
  <c r="HS96" i="73"/>
  <c r="FJ96" i="73"/>
  <c r="GD96" i="73"/>
  <c r="FQ96" i="73"/>
  <c r="FL96" i="73"/>
  <c r="GV96" i="73"/>
  <c r="HF96" i="73"/>
  <c r="GX96" i="73"/>
  <c r="GC96" i="73"/>
  <c r="FP96" i="73"/>
  <c r="HI96" i="73"/>
  <c r="GI96" i="73"/>
  <c r="HJ96" i="73"/>
  <c r="HK96" i="73"/>
  <c r="FZ96" i="73"/>
  <c r="HQ96" i="73"/>
  <c r="HD96" i="73"/>
  <c r="FN96" i="73"/>
  <c r="FU96" i="73"/>
  <c r="HX96" i="73"/>
  <c r="GK96" i="73"/>
  <c r="HL96" i="73"/>
  <c r="GB96" i="73"/>
  <c r="FR96" i="73"/>
  <c r="FW96" i="73"/>
  <c r="FM96" i="73"/>
  <c r="FF96" i="73"/>
  <c r="FY96" i="73"/>
  <c r="HU96" i="73"/>
  <c r="HC96" i="73"/>
  <c r="HA96" i="73"/>
  <c r="HM96" i="73"/>
  <c r="HB96" i="73"/>
  <c r="GG96" i="73"/>
  <c r="FX96" i="73"/>
  <c r="GS96" i="73"/>
  <c r="FS96" i="73"/>
  <c r="GL96" i="73"/>
  <c r="FI96" i="73"/>
  <c r="FG96" i="73"/>
  <c r="HP96" i="73"/>
  <c r="HW96" i="73"/>
  <c r="GW96" i="73"/>
  <c r="FT96" i="73"/>
  <c r="HE96" i="73"/>
  <c r="GT96" i="73"/>
  <c r="GE96" i="73"/>
  <c r="GH96" i="73"/>
  <c r="GY96" i="73"/>
  <c r="FO96" i="73"/>
  <c r="HV96" i="73"/>
  <c r="FH96" i="73"/>
  <c r="HR96" i="73"/>
  <c r="HG96" i="73"/>
  <c r="GZ96" i="73"/>
  <c r="GU96" i="73"/>
  <c r="GF96" i="73"/>
  <c r="FK96" i="73"/>
  <c r="EZ97" i="73" l="1"/>
  <c r="ER97" i="73"/>
  <c r="EW97" i="73"/>
  <c r="EO97" i="73"/>
  <c r="EV97" i="73"/>
  <c r="EN97" i="73"/>
  <c r="EU97" i="73"/>
  <c r="EM97" i="73"/>
  <c r="ES97" i="73"/>
  <c r="EK97" i="73"/>
  <c r="EY97" i="73"/>
  <c r="EX97" i="73"/>
  <c r="ET97" i="73"/>
  <c r="EQ97" i="73"/>
  <c r="EP97" i="73"/>
  <c r="EL97" i="73"/>
  <c r="ED97" i="73"/>
  <c r="DV97" i="73"/>
  <c r="EC97" i="73"/>
  <c r="DU97" i="73"/>
  <c r="EB97" i="73"/>
  <c r="DT97" i="73"/>
  <c r="EI97" i="73"/>
  <c r="EA97" i="73"/>
  <c r="EH97" i="73"/>
  <c r="DZ97" i="73"/>
  <c r="EG97" i="73"/>
  <c r="DY97" i="73"/>
  <c r="EF97" i="73"/>
  <c r="DX97" i="73"/>
  <c r="BY97" i="73"/>
  <c r="BQ97" i="73"/>
  <c r="BW97" i="73"/>
  <c r="BO97" i="73"/>
  <c r="BV97" i="73"/>
  <c r="BN97" i="73"/>
  <c r="BU97" i="73"/>
  <c r="BM97" i="73"/>
  <c r="DW97" i="73"/>
  <c r="CA97" i="73"/>
  <c r="BS97" i="73"/>
  <c r="CB97" i="73"/>
  <c r="BZ97" i="73"/>
  <c r="BX97" i="73"/>
  <c r="BT97" i="73"/>
  <c r="EE97" i="73"/>
  <c r="BP97" i="73"/>
  <c r="BG97" i="73"/>
  <c r="AY97" i="73"/>
  <c r="BF97" i="73"/>
  <c r="AX97" i="73"/>
  <c r="BE97" i="73"/>
  <c r="AW97" i="73"/>
  <c r="BR97" i="73"/>
  <c r="BD97" i="73"/>
  <c r="AV97" i="73"/>
  <c r="BK97" i="73"/>
  <c r="BC97" i="73"/>
  <c r="BJ97" i="73"/>
  <c r="BB97" i="73"/>
  <c r="BI97" i="73"/>
  <c r="BA97" i="73"/>
  <c r="BH97" i="73"/>
  <c r="AN97" i="73"/>
  <c r="AF97" i="73"/>
  <c r="AZ97" i="73"/>
  <c r="AM97" i="73"/>
  <c r="AE97" i="73"/>
  <c r="AL97" i="73"/>
  <c r="AD97" i="73"/>
  <c r="AK97" i="73"/>
  <c r="AC97" i="73"/>
  <c r="AJ97" i="73"/>
  <c r="AB97" i="73"/>
  <c r="AI97" i="73"/>
  <c r="AA97" i="73"/>
  <c r="AG97" i="73"/>
  <c r="AP97" i="73"/>
  <c r="AH97" i="73"/>
  <c r="R97" i="73"/>
  <c r="J97" i="73"/>
  <c r="Y97" i="73"/>
  <c r="Q97" i="73"/>
  <c r="X97" i="73"/>
  <c r="P97" i="73"/>
  <c r="AO97" i="73"/>
  <c r="W97" i="73"/>
  <c r="O97" i="73"/>
  <c r="L97" i="73"/>
  <c r="V97" i="73"/>
  <c r="N97" i="73"/>
  <c r="U97" i="73"/>
  <c r="M97" i="73"/>
  <c r="T97" i="73"/>
  <c r="S97" i="73"/>
  <c r="K97" i="73"/>
  <c r="II97" i="73"/>
  <c r="IO97" i="73"/>
  <c r="IE97" i="73"/>
  <c r="IK97" i="73"/>
  <c r="IQ97" i="73"/>
  <c r="IF97" i="73"/>
  <c r="IL97" i="73"/>
  <c r="IR97" i="73"/>
  <c r="IG97" i="73"/>
  <c r="IM97" i="73"/>
  <c r="IS97" i="73"/>
  <c r="IH97" i="73"/>
  <c r="IN97" i="73"/>
  <c r="ID97" i="73"/>
  <c r="IJ97" i="73"/>
  <c r="IP97" i="73"/>
  <c r="D98" i="73"/>
  <c r="E98" i="73"/>
  <c r="F98" i="73"/>
  <c r="FD96" i="73"/>
  <c r="CE96" i="73"/>
  <c r="CD96" i="73"/>
  <c r="HZ96" i="73"/>
  <c r="IA96" i="73"/>
  <c r="AS96" i="73"/>
  <c r="AR96" i="73"/>
  <c r="DR96" i="73"/>
  <c r="IB96" i="73"/>
  <c r="IT96" i="73"/>
  <c r="GN96" i="73"/>
  <c r="GO96" i="73"/>
  <c r="CF96" i="73"/>
  <c r="GP96" i="73"/>
  <c r="AT96" i="73"/>
  <c r="DQ96" i="73"/>
  <c r="DP96" i="73"/>
  <c r="FC96" i="73"/>
  <c r="FB96" i="73"/>
  <c r="C98" i="73"/>
  <c r="A98" i="73" s="1"/>
  <c r="B99" i="73"/>
  <c r="H99" i="73" s="1"/>
  <c r="HJ97" i="73"/>
  <c r="FI97" i="73"/>
  <c r="GX97" i="73"/>
  <c r="HC97" i="73"/>
  <c r="GA97" i="73"/>
  <c r="FS97" i="73"/>
  <c r="HX97" i="73"/>
  <c r="FF97" i="73"/>
  <c r="FW97" i="73"/>
  <c r="GB97" i="73"/>
  <c r="GV97" i="73"/>
  <c r="FJ97" i="73"/>
  <c r="GH97" i="73"/>
  <c r="GF97" i="73"/>
  <c r="FT97" i="73"/>
  <c r="FK97" i="73"/>
  <c r="FZ97" i="73"/>
  <c r="GY97" i="73"/>
  <c r="GK97" i="73"/>
  <c r="HK97" i="73"/>
  <c r="GC97" i="73"/>
  <c r="FU97" i="73"/>
  <c r="HS97" i="73"/>
  <c r="FX97" i="73"/>
  <c r="FR97" i="73"/>
  <c r="HG97" i="73"/>
  <c r="FQ97" i="73"/>
  <c r="HM97" i="73"/>
  <c r="FM97" i="73"/>
  <c r="FO97" i="73"/>
  <c r="HI97" i="73"/>
  <c r="GJ97" i="73"/>
  <c r="FP97" i="73"/>
  <c r="HB97" i="73"/>
  <c r="HW97" i="73"/>
  <c r="HU97" i="73"/>
  <c r="HE97" i="73"/>
  <c r="GL97" i="73"/>
  <c r="GI97" i="73"/>
  <c r="HV97" i="73"/>
  <c r="GT97" i="73"/>
  <c r="FH97" i="73"/>
  <c r="FL97" i="73"/>
  <c r="HF97" i="73"/>
  <c r="GE97" i="73"/>
  <c r="HN97" i="73"/>
  <c r="GZ97" i="73"/>
  <c r="FY97" i="73"/>
  <c r="HT97" i="73"/>
  <c r="GD97" i="73"/>
  <c r="FN97" i="73"/>
  <c r="GW97" i="73"/>
  <c r="HP97" i="73"/>
  <c r="HL97" i="73"/>
  <c r="HO97" i="73"/>
  <c r="HQ97" i="73"/>
  <c r="GU97" i="73"/>
  <c r="GR97" i="73"/>
  <c r="HD97" i="73"/>
  <c r="GG97" i="73"/>
  <c r="GS97" i="73"/>
  <c r="HA97" i="73"/>
  <c r="HR97" i="73"/>
  <c r="FG97" i="73"/>
  <c r="EZ98" i="73" l="1"/>
  <c r="ER98" i="73"/>
  <c r="EW98" i="73"/>
  <c r="EO98" i="73"/>
  <c r="EV98" i="73"/>
  <c r="EN98" i="73"/>
  <c r="EU98" i="73"/>
  <c r="EM98" i="73"/>
  <c r="ES98" i="73"/>
  <c r="EK98" i="73"/>
  <c r="EP98" i="73"/>
  <c r="EL98" i="73"/>
  <c r="EY98" i="73"/>
  <c r="EX98" i="73"/>
  <c r="ET98" i="73"/>
  <c r="EQ98" i="73"/>
  <c r="EE98" i="73"/>
  <c r="ED98" i="73"/>
  <c r="DV98" i="73"/>
  <c r="EC98" i="73"/>
  <c r="DU98" i="73"/>
  <c r="EB98" i="73"/>
  <c r="DT98" i="73"/>
  <c r="EA98" i="73"/>
  <c r="EI98" i="73"/>
  <c r="DZ98" i="73"/>
  <c r="EH98" i="73"/>
  <c r="DY98" i="73"/>
  <c r="EG98" i="73"/>
  <c r="DX98" i="73"/>
  <c r="BY98" i="73"/>
  <c r="BQ98" i="73"/>
  <c r="BW98" i="73"/>
  <c r="BO98" i="73"/>
  <c r="EF98" i="73"/>
  <c r="BV98" i="73"/>
  <c r="BN98" i="73"/>
  <c r="DW98" i="73"/>
  <c r="BU98" i="73"/>
  <c r="BM98" i="73"/>
  <c r="CA98" i="73"/>
  <c r="BS98" i="73"/>
  <c r="BR98" i="73"/>
  <c r="BP98" i="73"/>
  <c r="CB98" i="73"/>
  <c r="BZ98" i="73"/>
  <c r="BT98" i="73"/>
  <c r="BG98" i="73"/>
  <c r="AY98" i="73"/>
  <c r="BF98" i="73"/>
  <c r="AX98" i="73"/>
  <c r="BX98" i="73"/>
  <c r="BE98" i="73"/>
  <c r="AW98" i="73"/>
  <c r="BD98" i="73"/>
  <c r="AV98" i="73"/>
  <c r="BK98" i="73"/>
  <c r="BC98" i="73"/>
  <c r="BJ98" i="73"/>
  <c r="BB98" i="73"/>
  <c r="BI98" i="73"/>
  <c r="BA98" i="73"/>
  <c r="AN98" i="73"/>
  <c r="AF98" i="73"/>
  <c r="AM98" i="73"/>
  <c r="AE98" i="73"/>
  <c r="AL98" i="73"/>
  <c r="AD98" i="73"/>
  <c r="AK98" i="73"/>
  <c r="AC98" i="73"/>
  <c r="AJ98" i="73"/>
  <c r="AB98" i="73"/>
  <c r="AI98" i="73"/>
  <c r="AA98" i="73"/>
  <c r="BH98" i="73"/>
  <c r="AP98" i="73"/>
  <c r="AO98" i="73"/>
  <c r="AH98" i="73"/>
  <c r="AG98" i="73"/>
  <c r="AZ98" i="73"/>
  <c r="R98" i="73"/>
  <c r="J98" i="73"/>
  <c r="Y98" i="73"/>
  <c r="Q98" i="73"/>
  <c r="X98" i="73"/>
  <c r="P98" i="73"/>
  <c r="W98" i="73"/>
  <c r="O98" i="73"/>
  <c r="T98" i="73"/>
  <c r="V98" i="73"/>
  <c r="N98" i="73"/>
  <c r="L98" i="73"/>
  <c r="U98" i="73"/>
  <c r="M98" i="73"/>
  <c r="S98" i="73"/>
  <c r="K98" i="73"/>
  <c r="IE98" i="73"/>
  <c r="IK98" i="73"/>
  <c r="IQ98" i="73"/>
  <c r="IG98" i="73"/>
  <c r="IM98" i="73"/>
  <c r="IS98" i="73"/>
  <c r="IH98" i="73"/>
  <c r="IN98" i="73"/>
  <c r="II98" i="73"/>
  <c r="IO98" i="73"/>
  <c r="ID98" i="73"/>
  <c r="IJ98" i="73"/>
  <c r="IP98" i="73"/>
  <c r="IL98" i="73"/>
  <c r="IR98" i="73"/>
  <c r="IF98" i="73"/>
  <c r="D99" i="73"/>
  <c r="E99" i="73"/>
  <c r="F99" i="73"/>
  <c r="FB97" i="73"/>
  <c r="FC97" i="73"/>
  <c r="DQ97" i="73"/>
  <c r="DP97" i="73"/>
  <c r="GN97" i="73"/>
  <c r="GO97" i="73"/>
  <c r="GP97" i="73"/>
  <c r="IA97" i="73"/>
  <c r="HZ97" i="73"/>
  <c r="AT97" i="73"/>
  <c r="IT97" i="73"/>
  <c r="CF97" i="73"/>
  <c r="DR97" i="73"/>
  <c r="IB97" i="73"/>
  <c r="AS97" i="73"/>
  <c r="AR97" i="73"/>
  <c r="CD97" i="73"/>
  <c r="CE97" i="73"/>
  <c r="FD97" i="73"/>
  <c r="C99" i="73"/>
  <c r="A99" i="73" s="1"/>
  <c r="B100" i="73"/>
  <c r="H100" i="73" s="1"/>
  <c r="GD98" i="73"/>
  <c r="GR98" i="73"/>
  <c r="GA98" i="73"/>
  <c r="HP98" i="73"/>
  <c r="HV98" i="73"/>
  <c r="GI98" i="73"/>
  <c r="GE98" i="73"/>
  <c r="FZ98" i="73"/>
  <c r="GB98" i="73"/>
  <c r="HU98" i="73"/>
  <c r="HB98" i="73"/>
  <c r="HN98" i="73"/>
  <c r="GL98" i="73"/>
  <c r="FY98" i="73"/>
  <c r="HD98" i="73"/>
  <c r="GS98" i="73"/>
  <c r="FL98" i="73"/>
  <c r="FH98" i="73"/>
  <c r="FN98" i="73"/>
  <c r="FP98" i="73"/>
  <c r="GW98" i="73"/>
  <c r="HF98" i="73"/>
  <c r="FI98" i="73"/>
  <c r="GK98" i="73"/>
  <c r="GU98" i="73"/>
  <c r="GY98" i="73"/>
  <c r="GV98" i="73"/>
  <c r="HA98" i="73"/>
  <c r="FX98" i="73"/>
  <c r="HS98" i="73"/>
  <c r="GJ98" i="73"/>
  <c r="FW98" i="73"/>
  <c r="HC98" i="73"/>
  <c r="FK98" i="73"/>
  <c r="HW98" i="73"/>
  <c r="FO98" i="73"/>
  <c r="FS98" i="73"/>
  <c r="HG98" i="73"/>
  <c r="GH98" i="73"/>
  <c r="HE98" i="73"/>
  <c r="HJ98" i="73"/>
  <c r="GT98" i="73"/>
  <c r="GZ98" i="73"/>
  <c r="FM98" i="73"/>
  <c r="FT98" i="73"/>
  <c r="FU98" i="73"/>
  <c r="FQ98" i="73"/>
  <c r="HT98" i="73"/>
  <c r="GC98" i="73"/>
  <c r="HX98" i="73"/>
  <c r="HO98" i="73"/>
  <c r="HK98" i="73"/>
  <c r="GF98" i="73"/>
  <c r="HI98" i="73"/>
  <c r="HQ98" i="73"/>
  <c r="FR98" i="73"/>
  <c r="FJ98" i="73"/>
  <c r="FG98" i="73"/>
  <c r="GG98" i="73"/>
  <c r="HL98" i="73"/>
  <c r="HM98" i="73"/>
  <c r="HR98" i="73"/>
  <c r="GX98" i="73"/>
  <c r="FF98" i="73"/>
  <c r="EZ99" i="73" l="1"/>
  <c r="ER99" i="73"/>
  <c r="EW99" i="73"/>
  <c r="EO99" i="73"/>
  <c r="EV99" i="73"/>
  <c r="EN99" i="73"/>
  <c r="EU99" i="73"/>
  <c r="EM99" i="73"/>
  <c r="ES99" i="73"/>
  <c r="EK99" i="73"/>
  <c r="ET99" i="73"/>
  <c r="EQ99" i="73"/>
  <c r="EP99" i="73"/>
  <c r="EL99" i="73"/>
  <c r="EY99" i="73"/>
  <c r="EX99" i="73"/>
  <c r="EE99" i="73"/>
  <c r="DW99" i="73"/>
  <c r="EG99" i="73"/>
  <c r="DX99" i="73"/>
  <c r="EF99" i="73"/>
  <c r="DV99" i="73"/>
  <c r="ED99" i="73"/>
  <c r="DU99" i="73"/>
  <c r="EC99" i="73"/>
  <c r="DT99" i="73"/>
  <c r="EB99" i="73"/>
  <c r="EA99" i="73"/>
  <c r="EI99" i="73"/>
  <c r="DZ99" i="73"/>
  <c r="BY99" i="73"/>
  <c r="BQ99" i="73"/>
  <c r="EH99" i="73"/>
  <c r="DY99" i="73"/>
  <c r="BW99" i="73"/>
  <c r="BO99" i="73"/>
  <c r="BV99" i="73"/>
  <c r="BN99" i="73"/>
  <c r="BU99" i="73"/>
  <c r="BM99" i="73"/>
  <c r="CA99" i="73"/>
  <c r="BS99" i="73"/>
  <c r="BX99" i="73"/>
  <c r="BT99" i="73"/>
  <c r="BR99" i="73"/>
  <c r="BP99" i="73"/>
  <c r="BZ99" i="73"/>
  <c r="BG99" i="73"/>
  <c r="AY99" i="73"/>
  <c r="CB99" i="73"/>
  <c r="BF99" i="73"/>
  <c r="AX99" i="73"/>
  <c r="BE99" i="73"/>
  <c r="AW99" i="73"/>
  <c r="BD99" i="73"/>
  <c r="AV99" i="73"/>
  <c r="BK99" i="73"/>
  <c r="BC99" i="73"/>
  <c r="BJ99" i="73"/>
  <c r="BB99" i="73"/>
  <c r="BI99" i="73"/>
  <c r="BA99" i="73"/>
  <c r="AN99" i="73"/>
  <c r="AF99" i="73"/>
  <c r="AM99" i="73"/>
  <c r="AE99" i="73"/>
  <c r="AL99" i="73"/>
  <c r="AD99" i="73"/>
  <c r="AK99" i="73"/>
  <c r="AC99" i="73"/>
  <c r="BH99" i="73"/>
  <c r="AJ99" i="73"/>
  <c r="AB99" i="73"/>
  <c r="AZ99" i="73"/>
  <c r="AI99" i="73"/>
  <c r="AA99" i="73"/>
  <c r="AG99" i="73"/>
  <c r="AP99" i="73"/>
  <c r="AH99" i="73"/>
  <c r="R99" i="73"/>
  <c r="J99" i="73"/>
  <c r="Y99" i="73"/>
  <c r="Q99" i="73"/>
  <c r="X99" i="73"/>
  <c r="P99" i="73"/>
  <c r="AO99" i="73"/>
  <c r="W99" i="73"/>
  <c r="O99" i="73"/>
  <c r="V99" i="73"/>
  <c r="N99" i="73"/>
  <c r="T99" i="73"/>
  <c r="U99" i="73"/>
  <c r="M99" i="73"/>
  <c r="L99" i="73"/>
  <c r="S99" i="73"/>
  <c r="K99" i="73"/>
  <c r="IG99" i="73"/>
  <c r="IM99" i="73"/>
  <c r="IS99" i="73"/>
  <c r="II99" i="73"/>
  <c r="IO99" i="73"/>
  <c r="ID99" i="73"/>
  <c r="IJ99" i="73"/>
  <c r="IP99" i="73"/>
  <c r="IE99" i="73"/>
  <c r="IK99" i="73"/>
  <c r="IQ99" i="73"/>
  <c r="IF99" i="73"/>
  <c r="IL99" i="73"/>
  <c r="IR99" i="73"/>
  <c r="IH99" i="73"/>
  <c r="IN99" i="73"/>
  <c r="D100" i="73"/>
  <c r="E100" i="73"/>
  <c r="F100" i="73"/>
  <c r="AT98" i="73"/>
  <c r="HZ98" i="73"/>
  <c r="IA98" i="73"/>
  <c r="AR98" i="73"/>
  <c r="AS98" i="73"/>
  <c r="GO98" i="73"/>
  <c r="FB98" i="73"/>
  <c r="FC98" i="73"/>
  <c r="DQ98" i="73"/>
  <c r="DP98" i="73"/>
  <c r="GN98" i="73"/>
  <c r="GP98" i="73"/>
  <c r="IT98" i="73"/>
  <c r="FD98" i="73"/>
  <c r="CF98" i="73"/>
  <c r="DR98" i="73"/>
  <c r="IB98" i="73"/>
  <c r="CD98" i="73"/>
  <c r="CE98" i="73"/>
  <c r="C100" i="73"/>
  <c r="A100" i="73" s="1"/>
  <c r="B101" i="73"/>
  <c r="H101" i="73" s="1"/>
  <c r="FU99" i="73"/>
  <c r="FO99" i="73"/>
  <c r="GZ99" i="73"/>
  <c r="FJ99" i="73"/>
  <c r="HJ99" i="73"/>
  <c r="HM99" i="73"/>
  <c r="FL99" i="73"/>
  <c r="HW99" i="73"/>
  <c r="GC99" i="73"/>
  <c r="FZ99" i="73"/>
  <c r="HK99" i="73"/>
  <c r="GY99" i="73"/>
  <c r="HA99" i="73"/>
  <c r="FN99" i="73"/>
  <c r="FF99" i="73"/>
  <c r="GL99" i="73"/>
  <c r="FT99" i="73"/>
  <c r="HR99" i="73"/>
  <c r="HB99" i="73"/>
  <c r="HG99" i="73"/>
  <c r="HP99" i="73"/>
  <c r="FP99" i="73"/>
  <c r="GW99" i="73"/>
  <c r="HC99" i="73"/>
  <c r="GE99" i="73"/>
  <c r="FQ99" i="73"/>
  <c r="FG99" i="73"/>
  <c r="FR99" i="73"/>
  <c r="GD99" i="73"/>
  <c r="GB99" i="73"/>
  <c r="FI99" i="73"/>
  <c r="GS99" i="73"/>
  <c r="GR99" i="73"/>
  <c r="HV99" i="73"/>
  <c r="GH99" i="73"/>
  <c r="FY99" i="73"/>
  <c r="FH99" i="73"/>
  <c r="HU99" i="73"/>
  <c r="HX99" i="73"/>
  <c r="HS99" i="73"/>
  <c r="GJ99" i="73"/>
  <c r="HF99" i="73"/>
  <c r="FW99" i="73"/>
  <c r="HO99" i="73"/>
  <c r="GT99" i="73"/>
  <c r="HI99" i="73"/>
  <c r="GF99" i="73"/>
  <c r="FS99" i="73"/>
  <c r="GV99" i="73"/>
  <c r="FM99" i="73"/>
  <c r="GI99" i="73"/>
  <c r="GX99" i="73"/>
  <c r="HD99" i="73"/>
  <c r="FK99" i="73"/>
  <c r="HQ99" i="73"/>
  <c r="GK99" i="73"/>
  <c r="FX99" i="73"/>
  <c r="GG99" i="73"/>
  <c r="HL99" i="73"/>
  <c r="HT99" i="73"/>
  <c r="HE99" i="73"/>
  <c r="GA99" i="73"/>
  <c r="GU99" i="73"/>
  <c r="HN99" i="73"/>
  <c r="EZ100" i="73" l="1"/>
  <c r="ER100" i="73"/>
  <c r="EW100" i="73"/>
  <c r="EO100" i="73"/>
  <c r="EV100" i="73"/>
  <c r="EN100" i="73"/>
  <c r="EU100" i="73"/>
  <c r="EM100" i="73"/>
  <c r="ES100" i="73"/>
  <c r="EK100" i="73"/>
  <c r="EY100" i="73"/>
  <c r="EX100" i="73"/>
  <c r="ET100" i="73"/>
  <c r="EQ100" i="73"/>
  <c r="EP100" i="73"/>
  <c r="EL100" i="73"/>
  <c r="EG100" i="73"/>
  <c r="DY100" i="73"/>
  <c r="EE100" i="73"/>
  <c r="DW100" i="73"/>
  <c r="EA100" i="73"/>
  <c r="DZ100" i="73"/>
  <c r="EI100" i="73"/>
  <c r="DX100" i="73"/>
  <c r="EH100" i="73"/>
  <c r="DV100" i="73"/>
  <c r="EF100" i="73"/>
  <c r="DU100" i="73"/>
  <c r="ED100" i="73"/>
  <c r="DT100" i="73"/>
  <c r="EC100" i="73"/>
  <c r="EB100" i="73"/>
  <c r="BY100" i="73"/>
  <c r="BQ100" i="73"/>
  <c r="BW100" i="73"/>
  <c r="BO100" i="73"/>
  <c r="BV100" i="73"/>
  <c r="BN100" i="73"/>
  <c r="BU100" i="73"/>
  <c r="BM100" i="73"/>
  <c r="CA100" i="73"/>
  <c r="BS100" i="73"/>
  <c r="CB100" i="73"/>
  <c r="BZ100" i="73"/>
  <c r="BX100" i="73"/>
  <c r="BT100" i="73"/>
  <c r="BR100" i="73"/>
  <c r="BP100" i="73"/>
  <c r="BG100" i="73"/>
  <c r="AY100" i="73"/>
  <c r="BF100" i="73"/>
  <c r="AX100" i="73"/>
  <c r="BE100" i="73"/>
  <c r="AW100" i="73"/>
  <c r="BD100" i="73"/>
  <c r="AV100" i="73"/>
  <c r="BK100" i="73"/>
  <c r="BC100" i="73"/>
  <c r="BJ100" i="73"/>
  <c r="BB100" i="73"/>
  <c r="BI100" i="73"/>
  <c r="BA100" i="73"/>
  <c r="AN100" i="73"/>
  <c r="AF100" i="73"/>
  <c r="AM100" i="73"/>
  <c r="AE100" i="73"/>
  <c r="BH100" i="73"/>
  <c r="AL100" i="73"/>
  <c r="AD100" i="73"/>
  <c r="AZ100" i="73"/>
  <c r="AK100" i="73"/>
  <c r="AC100" i="73"/>
  <c r="AJ100" i="73"/>
  <c r="AB100" i="73"/>
  <c r="AI100" i="73"/>
  <c r="AA100" i="73"/>
  <c r="AP100" i="73"/>
  <c r="AO100" i="73"/>
  <c r="AH100" i="73"/>
  <c r="AG100" i="73"/>
  <c r="R100" i="73"/>
  <c r="J100" i="73"/>
  <c r="Y100" i="73"/>
  <c r="Q100" i="73"/>
  <c r="X100" i="73"/>
  <c r="P100" i="73"/>
  <c r="W100" i="73"/>
  <c r="O100" i="73"/>
  <c r="T100" i="73"/>
  <c r="V100" i="73"/>
  <c r="N100" i="73"/>
  <c r="U100" i="73"/>
  <c r="M100" i="73"/>
  <c r="L100" i="73"/>
  <c r="S100" i="73"/>
  <c r="K100" i="73"/>
  <c r="II100" i="73"/>
  <c r="IO100" i="73"/>
  <c r="IE100" i="73"/>
  <c r="IK100" i="73"/>
  <c r="IQ100" i="73"/>
  <c r="IF100" i="73"/>
  <c r="IL100" i="73"/>
  <c r="IR100" i="73"/>
  <c r="IG100" i="73"/>
  <c r="IM100" i="73"/>
  <c r="IS100" i="73"/>
  <c r="IH100" i="73"/>
  <c r="IN100" i="73"/>
  <c r="IP100" i="73"/>
  <c r="ID100" i="73"/>
  <c r="IJ100" i="73"/>
  <c r="D101" i="73"/>
  <c r="F101" i="73"/>
  <c r="E101" i="73"/>
  <c r="CF99" i="73"/>
  <c r="FC99" i="73"/>
  <c r="FB99" i="73"/>
  <c r="AR99" i="73"/>
  <c r="AS99" i="73"/>
  <c r="GO99" i="73"/>
  <c r="GN99" i="73"/>
  <c r="DQ99" i="73"/>
  <c r="DP99" i="73"/>
  <c r="GP99" i="73"/>
  <c r="FD99" i="73"/>
  <c r="IA99" i="73"/>
  <c r="HZ99" i="73"/>
  <c r="AT99" i="73"/>
  <c r="IT99" i="73"/>
  <c r="CE99" i="73"/>
  <c r="CD99" i="73"/>
  <c r="DR99" i="73"/>
  <c r="IB99" i="73"/>
  <c r="C101" i="73"/>
  <c r="A101" i="73" s="1"/>
  <c r="B102" i="73"/>
  <c r="H102" i="73" s="1"/>
  <c r="HS100" i="73"/>
  <c r="GA100" i="73"/>
  <c r="GD100" i="73"/>
  <c r="FO100" i="73"/>
  <c r="HI100" i="73"/>
  <c r="HM100" i="73"/>
  <c r="GR100" i="73"/>
  <c r="GH100" i="73"/>
  <c r="FL100" i="73"/>
  <c r="FU100" i="73"/>
  <c r="FM100" i="73"/>
  <c r="HF100" i="73"/>
  <c r="FW100" i="73"/>
  <c r="HC100" i="73"/>
  <c r="HV100" i="73"/>
  <c r="GS100" i="73"/>
  <c r="FF100" i="73"/>
  <c r="GE100" i="73"/>
  <c r="FN100" i="73"/>
  <c r="GG100" i="73"/>
  <c r="GC100" i="73"/>
  <c r="HR100" i="73"/>
  <c r="GV100" i="73"/>
  <c r="FI100" i="73"/>
  <c r="GW100" i="73"/>
  <c r="HB100" i="73"/>
  <c r="FQ100" i="73"/>
  <c r="HX100" i="73"/>
  <c r="GY100" i="73"/>
  <c r="GL100" i="73"/>
  <c r="HO100" i="73"/>
  <c r="GB100" i="73"/>
  <c r="FR100" i="73"/>
  <c r="HW100" i="73"/>
  <c r="HE100" i="73"/>
  <c r="HQ100" i="73"/>
  <c r="GI100" i="73"/>
  <c r="FY100" i="73"/>
  <c r="FT100" i="73"/>
  <c r="GF100" i="73"/>
  <c r="HG100" i="73"/>
  <c r="FZ100" i="73"/>
  <c r="GX100" i="73"/>
  <c r="GU100" i="73"/>
  <c r="FP100" i="73"/>
  <c r="GZ100" i="73"/>
  <c r="HK100" i="73"/>
  <c r="GK100" i="73"/>
  <c r="GT100" i="73"/>
  <c r="HJ100" i="73"/>
  <c r="FK100" i="73"/>
  <c r="FJ100" i="73"/>
  <c r="HL100" i="73"/>
  <c r="FH100" i="73"/>
  <c r="FG100" i="73"/>
  <c r="HA100" i="73"/>
  <c r="FX100" i="73"/>
  <c r="HU100" i="73"/>
  <c r="HN100" i="73"/>
  <c r="FS100" i="73"/>
  <c r="HD100" i="73"/>
  <c r="HP100" i="73"/>
  <c r="HT100" i="73"/>
  <c r="GJ100" i="73"/>
  <c r="EZ101" i="73" l="1"/>
  <c r="ER101" i="73"/>
  <c r="EW101" i="73"/>
  <c r="EO101" i="73"/>
  <c r="EV101" i="73"/>
  <c r="EN101" i="73"/>
  <c r="EU101" i="73"/>
  <c r="EM101" i="73"/>
  <c r="ES101" i="73"/>
  <c r="EK101" i="73"/>
  <c r="EY101" i="73"/>
  <c r="EX101" i="73"/>
  <c r="ET101" i="73"/>
  <c r="EQ101" i="73"/>
  <c r="EP101" i="73"/>
  <c r="EL101" i="73"/>
  <c r="EG101" i="73"/>
  <c r="DY101" i="73"/>
  <c r="EE101" i="73"/>
  <c r="DW101" i="73"/>
  <c r="EC101" i="73"/>
  <c r="DU101" i="73"/>
  <c r="EI101" i="73"/>
  <c r="DV101" i="73"/>
  <c r="EH101" i="73"/>
  <c r="DT101" i="73"/>
  <c r="EF101" i="73"/>
  <c r="ED101" i="73"/>
  <c r="EB101" i="73"/>
  <c r="EA101" i="73"/>
  <c r="DZ101" i="73"/>
  <c r="DX101" i="73"/>
  <c r="BY101" i="73"/>
  <c r="BQ101" i="73"/>
  <c r="BW101" i="73"/>
  <c r="BO101" i="73"/>
  <c r="BV101" i="73"/>
  <c r="BN101" i="73"/>
  <c r="BU101" i="73"/>
  <c r="BM101" i="73"/>
  <c r="CA101" i="73"/>
  <c r="BS101" i="73"/>
  <c r="CB101" i="73"/>
  <c r="BZ101" i="73"/>
  <c r="BX101" i="73"/>
  <c r="BT101" i="73"/>
  <c r="BP101" i="73"/>
  <c r="BR101" i="73"/>
  <c r="BG101" i="73"/>
  <c r="AY101" i="73"/>
  <c r="BF101" i="73"/>
  <c r="AX101" i="73"/>
  <c r="BE101" i="73"/>
  <c r="AW101" i="73"/>
  <c r="BD101" i="73"/>
  <c r="AV101" i="73"/>
  <c r="BK101" i="73"/>
  <c r="BC101" i="73"/>
  <c r="BJ101" i="73"/>
  <c r="BB101" i="73"/>
  <c r="BI101" i="73"/>
  <c r="BA101" i="73"/>
  <c r="BH101" i="73"/>
  <c r="AN101" i="73"/>
  <c r="AF101" i="73"/>
  <c r="AZ101" i="73"/>
  <c r="AM101" i="73"/>
  <c r="AE101" i="73"/>
  <c r="AL101" i="73"/>
  <c r="AD101" i="73"/>
  <c r="AK101" i="73"/>
  <c r="AC101" i="73"/>
  <c r="AJ101" i="73"/>
  <c r="AB101" i="73"/>
  <c r="AI101" i="73"/>
  <c r="AA101" i="73"/>
  <c r="AG101" i="73"/>
  <c r="AP101" i="73"/>
  <c r="AH101" i="73"/>
  <c r="R101" i="73"/>
  <c r="J101" i="73"/>
  <c r="AO101" i="73"/>
  <c r="Y101" i="73"/>
  <c r="Q101" i="73"/>
  <c r="X101" i="73"/>
  <c r="P101" i="73"/>
  <c r="W101" i="73"/>
  <c r="O101" i="73"/>
  <c r="V101" i="73"/>
  <c r="N101" i="73"/>
  <c r="L101" i="73"/>
  <c r="U101" i="73"/>
  <c r="M101" i="73"/>
  <c r="T101" i="73"/>
  <c r="S101" i="73"/>
  <c r="K101" i="73"/>
  <c r="IE101" i="73"/>
  <c r="IK101" i="73"/>
  <c r="IQ101" i="73"/>
  <c r="IG101" i="73"/>
  <c r="IM101" i="73"/>
  <c r="IS101" i="73"/>
  <c r="IH101" i="73"/>
  <c r="IN101" i="73"/>
  <c r="II101" i="73"/>
  <c r="IO101" i="73"/>
  <c r="ID101" i="73"/>
  <c r="IJ101" i="73"/>
  <c r="IP101" i="73"/>
  <c r="IL101" i="73"/>
  <c r="IR101" i="73"/>
  <c r="IF101" i="73"/>
  <c r="E102" i="73"/>
  <c r="F102" i="73"/>
  <c r="D102" i="73"/>
  <c r="GP100" i="73"/>
  <c r="DR100" i="73"/>
  <c r="AR100" i="73"/>
  <c r="AS100" i="73"/>
  <c r="GO100" i="73"/>
  <c r="GN100" i="73"/>
  <c r="CD100" i="73"/>
  <c r="CE100" i="73"/>
  <c r="IB100" i="73"/>
  <c r="AT100" i="73"/>
  <c r="IT100" i="73"/>
  <c r="FC100" i="73"/>
  <c r="FB100" i="73"/>
  <c r="DQ100" i="73"/>
  <c r="DP100" i="73"/>
  <c r="FD100" i="73"/>
  <c r="CF100" i="73"/>
  <c r="HZ100" i="73"/>
  <c r="IA100" i="73"/>
  <c r="C102" i="73"/>
  <c r="A102" i="73" s="1"/>
  <c r="B103" i="73"/>
  <c r="H103" i="73" s="1"/>
  <c r="HB101" i="73"/>
  <c r="HU101" i="73"/>
  <c r="GA101" i="73"/>
  <c r="FR101" i="73"/>
  <c r="FX101" i="73"/>
  <c r="GU101" i="73"/>
  <c r="HK101" i="73"/>
  <c r="FI101" i="73"/>
  <c r="FU101" i="73"/>
  <c r="HO101" i="73"/>
  <c r="FL101" i="73"/>
  <c r="HD101" i="73"/>
  <c r="GX101" i="73"/>
  <c r="HJ101" i="73"/>
  <c r="FT101" i="73"/>
  <c r="FZ101" i="73"/>
  <c r="HG101" i="73"/>
  <c r="GB101" i="73"/>
  <c r="HE101" i="73"/>
  <c r="FJ101" i="73"/>
  <c r="HQ101" i="73"/>
  <c r="HX101" i="73"/>
  <c r="GH101" i="73"/>
  <c r="GV101" i="73"/>
  <c r="GR101" i="73"/>
  <c r="HC101" i="73"/>
  <c r="HR101" i="73"/>
  <c r="GD101" i="73"/>
  <c r="GJ101" i="73"/>
  <c r="HS101" i="73"/>
  <c r="GF101" i="73"/>
  <c r="GK101" i="73"/>
  <c r="HW101" i="73"/>
  <c r="HF101" i="73"/>
  <c r="GW101" i="73"/>
  <c r="FH101" i="73"/>
  <c r="GY101" i="73"/>
  <c r="FF101" i="73"/>
  <c r="GC101" i="73"/>
  <c r="HN101" i="73"/>
  <c r="HP101" i="73"/>
  <c r="GZ101" i="73"/>
  <c r="FW101" i="73"/>
  <c r="FS101" i="73"/>
  <c r="FO101" i="73"/>
  <c r="HM101" i="73"/>
  <c r="HV101" i="73"/>
  <c r="GG101" i="73"/>
  <c r="HL101" i="73"/>
  <c r="FQ101" i="73"/>
  <c r="FN101" i="73"/>
  <c r="GL101" i="73"/>
  <c r="GS101" i="73"/>
  <c r="HA101" i="73"/>
  <c r="FY101" i="73"/>
  <c r="HI101" i="73"/>
  <c r="FK101" i="73"/>
  <c r="FM101" i="73"/>
  <c r="FP101" i="73"/>
  <c r="FG101" i="73"/>
  <c r="GT101" i="73"/>
  <c r="GE101" i="73"/>
  <c r="HT101" i="73"/>
  <c r="GI101" i="73"/>
  <c r="EZ102" i="73" l="1"/>
  <c r="ER102" i="73"/>
  <c r="EW102" i="73"/>
  <c r="EO102" i="73"/>
  <c r="EV102" i="73"/>
  <c r="EN102" i="73"/>
  <c r="EU102" i="73"/>
  <c r="EM102" i="73"/>
  <c r="ES102" i="73"/>
  <c r="EK102" i="73"/>
  <c r="EP102" i="73"/>
  <c r="EL102" i="73"/>
  <c r="EY102" i="73"/>
  <c r="EX102" i="73"/>
  <c r="ET102" i="73"/>
  <c r="EQ102" i="73"/>
  <c r="EG102" i="73"/>
  <c r="DY102" i="73"/>
  <c r="EE102" i="73"/>
  <c r="DW102" i="73"/>
  <c r="EC102" i="73"/>
  <c r="DU102" i="73"/>
  <c r="EF102" i="73"/>
  <c r="ED102" i="73"/>
  <c r="EB102" i="73"/>
  <c r="EA102" i="73"/>
  <c r="DZ102" i="73"/>
  <c r="DX102" i="73"/>
  <c r="EI102" i="73"/>
  <c r="DV102" i="73"/>
  <c r="BY102" i="73"/>
  <c r="BQ102" i="73"/>
  <c r="BW102" i="73"/>
  <c r="BO102" i="73"/>
  <c r="BV102" i="73"/>
  <c r="BN102" i="73"/>
  <c r="BU102" i="73"/>
  <c r="BM102" i="73"/>
  <c r="DT102" i="73"/>
  <c r="CA102" i="73"/>
  <c r="BS102" i="73"/>
  <c r="BR102" i="73"/>
  <c r="BP102" i="73"/>
  <c r="CB102" i="73"/>
  <c r="BZ102" i="73"/>
  <c r="BT102" i="73"/>
  <c r="BG102" i="73"/>
  <c r="AY102" i="73"/>
  <c r="BF102" i="73"/>
  <c r="AX102" i="73"/>
  <c r="BE102" i="73"/>
  <c r="AW102" i="73"/>
  <c r="EH102" i="73"/>
  <c r="BD102" i="73"/>
  <c r="AV102" i="73"/>
  <c r="BK102" i="73"/>
  <c r="BC102" i="73"/>
  <c r="BJ102" i="73"/>
  <c r="BB102" i="73"/>
  <c r="BI102" i="73"/>
  <c r="BA102" i="73"/>
  <c r="AN102" i="73"/>
  <c r="AF102" i="73"/>
  <c r="AM102" i="73"/>
  <c r="AE102" i="73"/>
  <c r="AL102" i="73"/>
  <c r="AD102" i="73"/>
  <c r="AK102" i="73"/>
  <c r="AC102" i="73"/>
  <c r="BX102" i="73"/>
  <c r="AJ102" i="73"/>
  <c r="AB102" i="73"/>
  <c r="AI102" i="73"/>
  <c r="AA102" i="73"/>
  <c r="BH102" i="73"/>
  <c r="AP102" i="73"/>
  <c r="AO102" i="73"/>
  <c r="AH102" i="73"/>
  <c r="AZ102" i="73"/>
  <c r="AG102" i="73"/>
  <c r="R102" i="73"/>
  <c r="J102" i="73"/>
  <c r="Y102" i="73"/>
  <c r="Q102" i="73"/>
  <c r="X102" i="73"/>
  <c r="P102" i="73"/>
  <c r="W102" i="73"/>
  <c r="O102" i="73"/>
  <c r="L102" i="73"/>
  <c r="V102" i="73"/>
  <c r="N102" i="73"/>
  <c r="U102" i="73"/>
  <c r="M102" i="73"/>
  <c r="T102" i="73"/>
  <c r="S102" i="73"/>
  <c r="K102" i="73"/>
  <c r="IG102" i="73"/>
  <c r="IM102" i="73"/>
  <c r="IS102" i="73"/>
  <c r="II102" i="73"/>
  <c r="ID102" i="73"/>
  <c r="IJ102" i="73"/>
  <c r="IP102" i="73"/>
  <c r="IE102" i="73"/>
  <c r="IK102" i="73"/>
  <c r="IQ102" i="73"/>
  <c r="IF102" i="73"/>
  <c r="IL102" i="73"/>
  <c r="IR102" i="73"/>
  <c r="IO102" i="73"/>
  <c r="IH102" i="73"/>
  <c r="IN102" i="73"/>
  <c r="D103" i="73"/>
  <c r="F103" i="73"/>
  <c r="E103" i="73"/>
  <c r="AT101" i="73"/>
  <c r="AR101" i="73"/>
  <c r="AS101" i="73"/>
  <c r="IA101" i="73"/>
  <c r="HZ101" i="73"/>
  <c r="GN101" i="73"/>
  <c r="GO101" i="73"/>
  <c r="GP101" i="73"/>
  <c r="DR101" i="73"/>
  <c r="DQ101" i="73"/>
  <c r="DP101" i="73"/>
  <c r="CF101" i="73"/>
  <c r="FD101" i="73"/>
  <c r="IT101" i="73"/>
  <c r="CE101" i="73"/>
  <c r="CD101" i="73"/>
  <c r="IB101" i="73"/>
  <c r="FC101" i="73"/>
  <c r="FB101" i="73"/>
  <c r="C103" i="73"/>
  <c r="A103" i="73" s="1"/>
  <c r="B104" i="73"/>
  <c r="H104" i="73" s="1"/>
  <c r="FU102" i="73"/>
  <c r="GE102" i="73"/>
  <c r="HO102" i="73"/>
  <c r="HP102" i="73"/>
  <c r="GV102" i="73"/>
  <c r="FN102" i="73"/>
  <c r="GG102" i="73"/>
  <c r="HV102" i="73"/>
  <c r="HA102" i="73"/>
  <c r="GI102" i="73"/>
  <c r="FR102" i="73"/>
  <c r="HG102" i="73"/>
  <c r="GH102" i="73"/>
  <c r="HI102" i="73"/>
  <c r="HF102" i="73"/>
  <c r="GB102" i="73"/>
  <c r="HB102" i="73"/>
  <c r="FT102" i="73"/>
  <c r="GW102" i="73"/>
  <c r="GU102" i="73"/>
  <c r="FG102" i="73"/>
  <c r="HS102" i="73"/>
  <c r="HJ102" i="73"/>
  <c r="GY102" i="73"/>
  <c r="GA102" i="73"/>
  <c r="GC102" i="73"/>
  <c r="FK102" i="73"/>
  <c r="HW102" i="73"/>
  <c r="FY102" i="73"/>
  <c r="HM102" i="73"/>
  <c r="HE102" i="73"/>
  <c r="FJ102" i="73"/>
  <c r="HQ102" i="73"/>
  <c r="FH102" i="73"/>
  <c r="GX102" i="73"/>
  <c r="FL102" i="73"/>
  <c r="GR102" i="73"/>
  <c r="GF102" i="73"/>
  <c r="HT102" i="73"/>
  <c r="FW102" i="73"/>
  <c r="HD102" i="73"/>
  <c r="GT102" i="73"/>
  <c r="FF102" i="73"/>
  <c r="FO102" i="73"/>
  <c r="GD102" i="73"/>
  <c r="HK102" i="73"/>
  <c r="GZ102" i="73"/>
  <c r="FM102" i="73"/>
  <c r="HL102" i="73"/>
  <c r="HU102" i="73"/>
  <c r="HR102" i="73"/>
  <c r="FP102" i="73"/>
  <c r="FQ102" i="73"/>
  <c r="FX102" i="73"/>
  <c r="GL102" i="73"/>
  <c r="GS102" i="73"/>
  <c r="HC102" i="73"/>
  <c r="HX102" i="73"/>
  <c r="HN102" i="73"/>
  <c r="GK102" i="73"/>
  <c r="FI102" i="73"/>
  <c r="GJ102" i="73"/>
  <c r="FS102" i="73"/>
  <c r="FZ102" i="73"/>
  <c r="EZ103" i="73" l="1"/>
  <c r="ER103" i="73"/>
  <c r="EW103" i="73"/>
  <c r="EO103" i="73"/>
  <c r="EV103" i="73"/>
  <c r="EN103" i="73"/>
  <c r="EU103" i="73"/>
  <c r="EM103" i="73"/>
  <c r="ES103" i="73"/>
  <c r="EK103" i="73"/>
  <c r="ET103" i="73"/>
  <c r="EQ103" i="73"/>
  <c r="EP103" i="73"/>
  <c r="EL103" i="73"/>
  <c r="EY103" i="73"/>
  <c r="EX103" i="73"/>
  <c r="EG103" i="73"/>
  <c r="DY103" i="73"/>
  <c r="EE103" i="73"/>
  <c r="DW103" i="73"/>
  <c r="EC103" i="73"/>
  <c r="DU103" i="73"/>
  <c r="EB103" i="73"/>
  <c r="EA103" i="73"/>
  <c r="DZ103" i="73"/>
  <c r="DX103" i="73"/>
  <c r="EI103" i="73"/>
  <c r="DV103" i="73"/>
  <c r="EH103" i="73"/>
  <c r="DT103" i="73"/>
  <c r="EF103" i="73"/>
  <c r="BY103" i="73"/>
  <c r="BQ103" i="73"/>
  <c r="BW103" i="73"/>
  <c r="BO103" i="73"/>
  <c r="BV103" i="73"/>
  <c r="BN103" i="73"/>
  <c r="ED103" i="73"/>
  <c r="BU103" i="73"/>
  <c r="BM103" i="73"/>
  <c r="CA103" i="73"/>
  <c r="BS103" i="73"/>
  <c r="BX103" i="73"/>
  <c r="BT103" i="73"/>
  <c r="BR103" i="73"/>
  <c r="BP103" i="73"/>
  <c r="BZ103" i="73"/>
  <c r="BG103" i="73"/>
  <c r="AY103" i="73"/>
  <c r="BF103" i="73"/>
  <c r="AX103" i="73"/>
  <c r="BE103" i="73"/>
  <c r="AW103" i="73"/>
  <c r="BD103" i="73"/>
  <c r="AV103" i="73"/>
  <c r="BK103" i="73"/>
  <c r="BC103" i="73"/>
  <c r="BJ103" i="73"/>
  <c r="BB103" i="73"/>
  <c r="CB103" i="73"/>
  <c r="BI103" i="73"/>
  <c r="BA103" i="73"/>
  <c r="AN103" i="73"/>
  <c r="AF103" i="73"/>
  <c r="AM103" i="73"/>
  <c r="AE103" i="73"/>
  <c r="AL103" i="73"/>
  <c r="AD103" i="73"/>
  <c r="AK103" i="73"/>
  <c r="AC103" i="73"/>
  <c r="BH103" i="73"/>
  <c r="AJ103" i="73"/>
  <c r="AB103" i="73"/>
  <c r="AZ103" i="73"/>
  <c r="AI103" i="73"/>
  <c r="AA103" i="73"/>
  <c r="AG103" i="73"/>
  <c r="AP103" i="73"/>
  <c r="AH103" i="73"/>
  <c r="AO103" i="73"/>
  <c r="R103" i="73"/>
  <c r="J103" i="73"/>
  <c r="Y103" i="73"/>
  <c r="Q103" i="73"/>
  <c r="X103" i="73"/>
  <c r="P103" i="73"/>
  <c r="W103" i="73"/>
  <c r="O103" i="73"/>
  <c r="T103" i="73"/>
  <c r="V103" i="73"/>
  <c r="N103" i="73"/>
  <c r="L103" i="73"/>
  <c r="U103" i="73"/>
  <c r="M103" i="73"/>
  <c r="S103" i="73"/>
  <c r="K103" i="73"/>
  <c r="II103" i="73"/>
  <c r="IO103" i="73"/>
  <c r="IF103" i="73"/>
  <c r="IL103" i="73"/>
  <c r="IR103" i="73"/>
  <c r="IG103" i="73"/>
  <c r="IM103" i="73"/>
  <c r="IS103" i="73"/>
  <c r="IH103" i="73"/>
  <c r="IN103" i="73"/>
  <c r="IQ103" i="73"/>
  <c r="ID103" i="73"/>
  <c r="IE103" i="73"/>
  <c r="IJ103" i="73"/>
  <c r="IK103" i="73"/>
  <c r="IP103" i="73"/>
  <c r="E104" i="73"/>
  <c r="D104" i="73"/>
  <c r="F104" i="73"/>
  <c r="AR102" i="73"/>
  <c r="AS102" i="73"/>
  <c r="IB102" i="73"/>
  <c r="GN102" i="73"/>
  <c r="GO102" i="73"/>
  <c r="CF102" i="73"/>
  <c r="FD102" i="73"/>
  <c r="FB102" i="73"/>
  <c r="FC102" i="73"/>
  <c r="DR102" i="73"/>
  <c r="AT102" i="73"/>
  <c r="GP102" i="73"/>
  <c r="CD102" i="73"/>
  <c r="CE102" i="73"/>
  <c r="DP102" i="73"/>
  <c r="DQ102" i="73"/>
  <c r="IA102" i="73"/>
  <c r="HZ102" i="73"/>
  <c r="IT102" i="73"/>
  <c r="C104" i="73"/>
  <c r="A104" i="73" s="1"/>
  <c r="B105" i="73"/>
  <c r="H105" i="73" s="1"/>
  <c r="GU103" i="73"/>
  <c r="GY103" i="73"/>
  <c r="HR103" i="73"/>
  <c r="GG103" i="73"/>
  <c r="GI103" i="73"/>
  <c r="FI103" i="73"/>
  <c r="HT103" i="73"/>
  <c r="HV103" i="73"/>
  <c r="GL103" i="73"/>
  <c r="GB103" i="73"/>
  <c r="FZ103" i="73"/>
  <c r="HG103" i="73"/>
  <c r="HI103" i="73"/>
  <c r="HB103" i="73"/>
  <c r="GV103" i="73"/>
  <c r="GC103" i="73"/>
  <c r="FK103" i="73"/>
  <c r="FQ103" i="73"/>
  <c r="FW103" i="73"/>
  <c r="GH103" i="73"/>
  <c r="HD103" i="73"/>
  <c r="HU103" i="73"/>
  <c r="HS103" i="73"/>
  <c r="GT103" i="73"/>
  <c r="GE103" i="73"/>
  <c r="FT103" i="73"/>
  <c r="HO103" i="73"/>
  <c r="HF103" i="73"/>
  <c r="FL103" i="73"/>
  <c r="HX103" i="73"/>
  <c r="FN103" i="73"/>
  <c r="FY103" i="73"/>
  <c r="FR103" i="73"/>
  <c r="FP103" i="73"/>
  <c r="HN103" i="73"/>
  <c r="GD103" i="73"/>
  <c r="HL103" i="73"/>
  <c r="GJ103" i="73"/>
  <c r="GS103" i="73"/>
  <c r="HQ103" i="73"/>
  <c r="GF103" i="73"/>
  <c r="HE103" i="73"/>
  <c r="GZ103" i="73"/>
  <c r="FF103" i="73"/>
  <c r="HC103" i="73"/>
  <c r="FH103" i="73"/>
  <c r="GR103" i="73"/>
  <c r="GK103" i="73"/>
  <c r="FO103" i="73"/>
  <c r="HP103" i="73"/>
  <c r="HJ103" i="73"/>
  <c r="HW103" i="73"/>
  <c r="FG103" i="73"/>
  <c r="FM103" i="73"/>
  <c r="FS103" i="73"/>
  <c r="HA103" i="73"/>
  <c r="GA103" i="73"/>
  <c r="HK103" i="73"/>
  <c r="GX103" i="73"/>
  <c r="GW103" i="73"/>
  <c r="FJ103" i="73"/>
  <c r="HM103" i="73"/>
  <c r="FU103" i="73"/>
  <c r="FX103" i="73"/>
  <c r="EZ104" i="73" l="1"/>
  <c r="ER104" i="73"/>
  <c r="EW104" i="73"/>
  <c r="EO104" i="73"/>
  <c r="EV104" i="73"/>
  <c r="EN104" i="73"/>
  <c r="EU104" i="73"/>
  <c r="EM104" i="73"/>
  <c r="ES104" i="73"/>
  <c r="EK104" i="73"/>
  <c r="EY104" i="73"/>
  <c r="EX104" i="73"/>
  <c r="ET104" i="73"/>
  <c r="EQ104" i="73"/>
  <c r="EP104" i="73"/>
  <c r="EL104" i="73"/>
  <c r="EG104" i="73"/>
  <c r="DY104" i="73"/>
  <c r="EE104" i="73"/>
  <c r="DW104" i="73"/>
  <c r="EC104" i="73"/>
  <c r="DU104" i="73"/>
  <c r="DZ104" i="73"/>
  <c r="DX104" i="73"/>
  <c r="EI104" i="73"/>
  <c r="DV104" i="73"/>
  <c r="EH104" i="73"/>
  <c r="DT104" i="73"/>
  <c r="EF104" i="73"/>
  <c r="ED104" i="73"/>
  <c r="EB104" i="73"/>
  <c r="BZ104" i="73"/>
  <c r="BY104" i="73"/>
  <c r="BQ104" i="73"/>
  <c r="BW104" i="73"/>
  <c r="BO104" i="73"/>
  <c r="EA104" i="73"/>
  <c r="BV104" i="73"/>
  <c r="BN104" i="73"/>
  <c r="BU104" i="73"/>
  <c r="BM104" i="73"/>
  <c r="CA104" i="73"/>
  <c r="BS104" i="73"/>
  <c r="CB104" i="73"/>
  <c r="BX104" i="73"/>
  <c r="BT104" i="73"/>
  <c r="BR104" i="73"/>
  <c r="BP104" i="73"/>
  <c r="BG104" i="73"/>
  <c r="AY104" i="73"/>
  <c r="BF104" i="73"/>
  <c r="AX104" i="73"/>
  <c r="BE104" i="73"/>
  <c r="AW104" i="73"/>
  <c r="BD104" i="73"/>
  <c r="AV104" i="73"/>
  <c r="BK104" i="73"/>
  <c r="BC104" i="73"/>
  <c r="BJ104" i="73"/>
  <c r="BB104" i="73"/>
  <c r="BI104" i="73"/>
  <c r="BA104" i="73"/>
  <c r="AN104" i="73"/>
  <c r="AF104" i="73"/>
  <c r="AM104" i="73"/>
  <c r="AE104" i="73"/>
  <c r="BH104" i="73"/>
  <c r="AL104" i="73"/>
  <c r="AD104" i="73"/>
  <c r="AZ104" i="73"/>
  <c r="AK104" i="73"/>
  <c r="AC104" i="73"/>
  <c r="AJ104" i="73"/>
  <c r="AB104" i="73"/>
  <c r="AI104" i="73"/>
  <c r="AA104" i="73"/>
  <c r="AP104" i="73"/>
  <c r="AO104" i="73"/>
  <c r="AH104" i="73"/>
  <c r="AG104" i="73"/>
  <c r="R104" i="73"/>
  <c r="J104" i="73"/>
  <c r="Y104" i="73"/>
  <c r="Q104" i="73"/>
  <c r="X104" i="73"/>
  <c r="P104" i="73"/>
  <c r="W104" i="73"/>
  <c r="O104" i="73"/>
  <c r="T104" i="73"/>
  <c r="V104" i="73"/>
  <c r="N104" i="73"/>
  <c r="U104" i="73"/>
  <c r="M104" i="73"/>
  <c r="L104" i="73"/>
  <c r="S104" i="73"/>
  <c r="K104" i="73"/>
  <c r="IE104" i="73"/>
  <c r="IK104" i="73"/>
  <c r="IQ104" i="73"/>
  <c r="IH104" i="73"/>
  <c r="IN104" i="73"/>
  <c r="II104" i="73"/>
  <c r="IO104" i="73"/>
  <c r="ID104" i="73"/>
  <c r="IJ104" i="73"/>
  <c r="IP104" i="73"/>
  <c r="IS104" i="73"/>
  <c r="IG104" i="73"/>
  <c r="IL104" i="73"/>
  <c r="IM104" i="73"/>
  <c r="IR104" i="73"/>
  <c r="IF104" i="73"/>
  <c r="D105" i="73"/>
  <c r="F105" i="73"/>
  <c r="E105" i="73"/>
  <c r="GN103" i="73"/>
  <c r="GO103" i="73"/>
  <c r="CF103" i="73"/>
  <c r="FD103" i="73"/>
  <c r="AR103" i="73"/>
  <c r="AS103" i="73"/>
  <c r="DP103" i="73"/>
  <c r="DQ103" i="73"/>
  <c r="IA103" i="73"/>
  <c r="HZ103" i="73"/>
  <c r="AT103" i="73"/>
  <c r="GP103" i="73"/>
  <c r="IB103" i="73"/>
  <c r="FC103" i="73"/>
  <c r="FB103" i="73"/>
  <c r="DR103" i="73"/>
  <c r="CD103" i="73"/>
  <c r="CE103" i="73"/>
  <c r="IT103" i="73"/>
  <c r="C105" i="73"/>
  <c r="A105" i="73" s="1"/>
  <c r="B106" i="73"/>
  <c r="H106" i="73" s="1"/>
  <c r="FZ104" i="73"/>
  <c r="GF104" i="73"/>
  <c r="GV104" i="73"/>
  <c r="FG104" i="73"/>
  <c r="HA104" i="73"/>
  <c r="FJ104" i="73"/>
  <c r="FF104" i="73"/>
  <c r="HD104" i="73"/>
  <c r="HI104" i="73"/>
  <c r="GE104" i="73"/>
  <c r="HK104" i="73"/>
  <c r="GI104" i="73"/>
  <c r="HX104" i="73"/>
  <c r="HG104" i="73"/>
  <c r="HP104" i="73"/>
  <c r="FH104" i="73"/>
  <c r="HB104" i="73"/>
  <c r="GZ104" i="73"/>
  <c r="FO104" i="73"/>
  <c r="HJ104" i="73"/>
  <c r="FM104" i="73"/>
  <c r="HL104" i="73"/>
  <c r="FS104" i="73"/>
  <c r="HM104" i="73"/>
  <c r="GH104" i="73"/>
  <c r="HW104" i="73"/>
  <c r="FT104" i="73"/>
  <c r="GD104" i="73"/>
  <c r="FW104" i="73"/>
  <c r="HO104" i="73"/>
  <c r="HF104" i="73"/>
  <c r="GG104" i="73"/>
  <c r="GX104" i="73"/>
  <c r="GA104" i="73"/>
  <c r="HR104" i="73"/>
  <c r="FU104" i="73"/>
  <c r="GY104" i="73"/>
  <c r="FL104" i="73"/>
  <c r="GB104" i="73"/>
  <c r="FR104" i="73"/>
  <c r="GU104" i="73"/>
  <c r="FX104" i="73"/>
  <c r="GK104" i="73"/>
  <c r="FK104" i="73"/>
  <c r="GR104" i="73"/>
  <c r="FN104" i="73"/>
  <c r="HE104" i="73"/>
  <c r="HC104" i="73"/>
  <c r="HQ104" i="73"/>
  <c r="HS104" i="73"/>
  <c r="FI104" i="73"/>
  <c r="GL104" i="73"/>
  <c r="FY104" i="73"/>
  <c r="FP104" i="73"/>
  <c r="GC104" i="73"/>
  <c r="GT104" i="73"/>
  <c r="GJ104" i="73"/>
  <c r="GW104" i="73"/>
  <c r="HN104" i="73"/>
  <c r="GS104" i="73"/>
  <c r="FQ104" i="73"/>
  <c r="HV104" i="73"/>
  <c r="HU104" i="73"/>
  <c r="HT104" i="73"/>
  <c r="EZ105" i="73" l="1"/>
  <c r="ER105" i="73"/>
  <c r="EW105" i="73"/>
  <c r="EO105" i="73"/>
  <c r="EV105" i="73"/>
  <c r="EN105" i="73"/>
  <c r="EU105" i="73"/>
  <c r="EM105" i="73"/>
  <c r="ES105" i="73"/>
  <c r="EK105" i="73"/>
  <c r="EY105" i="73"/>
  <c r="EX105" i="73"/>
  <c r="ET105" i="73"/>
  <c r="EQ105" i="73"/>
  <c r="EP105" i="73"/>
  <c r="EL105" i="73"/>
  <c r="EG105" i="73"/>
  <c r="DY105" i="73"/>
  <c r="EE105" i="73"/>
  <c r="DW105" i="73"/>
  <c r="EC105" i="73"/>
  <c r="DU105" i="73"/>
  <c r="EI105" i="73"/>
  <c r="DV105" i="73"/>
  <c r="EH105" i="73"/>
  <c r="DT105" i="73"/>
  <c r="EF105" i="73"/>
  <c r="ED105" i="73"/>
  <c r="EB105" i="73"/>
  <c r="EA105" i="73"/>
  <c r="DZ105" i="73"/>
  <c r="BZ105" i="73"/>
  <c r="BR105" i="73"/>
  <c r="BY105" i="73"/>
  <c r="BQ105" i="73"/>
  <c r="DX105" i="73"/>
  <c r="BW105" i="73"/>
  <c r="BO105" i="73"/>
  <c r="BV105" i="73"/>
  <c r="BN105" i="73"/>
  <c r="BU105" i="73"/>
  <c r="BM105" i="73"/>
  <c r="CA105" i="73"/>
  <c r="BS105" i="73"/>
  <c r="BP105" i="73"/>
  <c r="CB105" i="73"/>
  <c r="BT105" i="73"/>
  <c r="BG105" i="73"/>
  <c r="AY105" i="73"/>
  <c r="BF105" i="73"/>
  <c r="AX105" i="73"/>
  <c r="BE105" i="73"/>
  <c r="AW105" i="73"/>
  <c r="BD105" i="73"/>
  <c r="AV105" i="73"/>
  <c r="BK105" i="73"/>
  <c r="BC105" i="73"/>
  <c r="BX105" i="73"/>
  <c r="BJ105" i="73"/>
  <c r="BB105" i="73"/>
  <c r="BI105" i="73"/>
  <c r="BA105" i="73"/>
  <c r="BH105" i="73"/>
  <c r="AN105" i="73"/>
  <c r="AF105" i="73"/>
  <c r="AZ105" i="73"/>
  <c r="AM105" i="73"/>
  <c r="AE105" i="73"/>
  <c r="AL105" i="73"/>
  <c r="AD105" i="73"/>
  <c r="AK105" i="73"/>
  <c r="AC105" i="73"/>
  <c r="AJ105" i="73"/>
  <c r="AB105" i="73"/>
  <c r="AI105" i="73"/>
  <c r="AA105" i="73"/>
  <c r="AG105" i="73"/>
  <c r="AP105" i="73"/>
  <c r="AH105" i="73"/>
  <c r="R105" i="73"/>
  <c r="J105" i="73"/>
  <c r="Y105" i="73"/>
  <c r="Q105" i="73"/>
  <c r="X105" i="73"/>
  <c r="P105" i="73"/>
  <c r="W105" i="73"/>
  <c r="O105" i="73"/>
  <c r="V105" i="73"/>
  <c r="N105" i="73"/>
  <c r="L105" i="73"/>
  <c r="U105" i="73"/>
  <c r="M105" i="73"/>
  <c r="T105" i="73"/>
  <c r="AO105" i="73"/>
  <c r="S105" i="73"/>
  <c r="K105" i="73"/>
  <c r="IG105" i="73"/>
  <c r="ID105" i="73"/>
  <c r="IJ105" i="73"/>
  <c r="IP105" i="73"/>
  <c r="IE105" i="73"/>
  <c r="IK105" i="73"/>
  <c r="IQ105" i="73"/>
  <c r="IF105" i="73"/>
  <c r="IL105" i="73"/>
  <c r="IR105" i="73"/>
  <c r="IS105" i="73"/>
  <c r="II105" i="73"/>
  <c r="IM105" i="73"/>
  <c r="IN105" i="73"/>
  <c r="IO105" i="73"/>
  <c r="IH105" i="73"/>
  <c r="E106" i="73"/>
  <c r="D106" i="73"/>
  <c r="F106" i="73"/>
  <c r="GP104" i="73"/>
  <c r="CD104" i="73"/>
  <c r="CE104" i="73"/>
  <c r="DR104" i="73"/>
  <c r="IB104" i="73"/>
  <c r="IT104" i="73"/>
  <c r="GN104" i="73"/>
  <c r="GO104" i="73"/>
  <c r="CF104" i="73"/>
  <c r="AT104" i="73"/>
  <c r="IA104" i="73"/>
  <c r="HZ104" i="73"/>
  <c r="AR104" i="73"/>
  <c r="AS104" i="73"/>
  <c r="FC104" i="73"/>
  <c r="FB104" i="73"/>
  <c r="FD104" i="73"/>
  <c r="DP104" i="73"/>
  <c r="DQ104" i="73"/>
  <c r="C106" i="73"/>
  <c r="A106" i="73" s="1"/>
  <c r="B107" i="73"/>
  <c r="H107" i="73" s="1"/>
  <c r="HA105" i="73"/>
  <c r="FN105" i="73"/>
  <c r="FX105" i="73"/>
  <c r="GI105" i="73"/>
  <c r="HW105" i="73"/>
  <c r="FR105" i="73"/>
  <c r="FL105" i="73"/>
  <c r="HC105" i="73"/>
  <c r="HU105" i="73"/>
  <c r="FQ105" i="73"/>
  <c r="GK105" i="73"/>
  <c r="FF105" i="73"/>
  <c r="GV105" i="73"/>
  <c r="FY105" i="73"/>
  <c r="HP105" i="73"/>
  <c r="HN105" i="73"/>
  <c r="FS105" i="73"/>
  <c r="GG105" i="73"/>
  <c r="HO105" i="73"/>
  <c r="GD105" i="73"/>
  <c r="FJ105" i="73"/>
  <c r="FM105" i="73"/>
  <c r="GS105" i="73"/>
  <c r="FZ105" i="73"/>
  <c r="HG105" i="73"/>
  <c r="GL105" i="73"/>
  <c r="HI105" i="73"/>
  <c r="GX105" i="73"/>
  <c r="HD105" i="73"/>
  <c r="FK105" i="73"/>
  <c r="GY105" i="73"/>
  <c r="HT105" i="73"/>
  <c r="HE105" i="73"/>
  <c r="HB105" i="73"/>
  <c r="HL105" i="73"/>
  <c r="FI105" i="73"/>
  <c r="GU105" i="73"/>
  <c r="HJ105" i="73"/>
  <c r="FP105" i="73"/>
  <c r="GE105" i="73"/>
  <c r="FT105" i="73"/>
  <c r="HX105" i="73"/>
  <c r="HK105" i="73"/>
  <c r="GF105" i="73"/>
  <c r="GB105" i="73"/>
  <c r="GZ105" i="73"/>
  <c r="GW105" i="73"/>
  <c r="FH105" i="73"/>
  <c r="FO105" i="73"/>
  <c r="GT105" i="73"/>
  <c r="HQ105" i="73"/>
  <c r="GH105" i="73"/>
  <c r="HR105" i="73"/>
  <c r="HF105" i="73"/>
  <c r="GJ105" i="73"/>
  <c r="HS105" i="73"/>
  <c r="GC105" i="73"/>
  <c r="FU105" i="73"/>
  <c r="GR105" i="73"/>
  <c r="FG105" i="73"/>
  <c r="HV105" i="73"/>
  <c r="HM105" i="73"/>
  <c r="GA105" i="73"/>
  <c r="FW105" i="73"/>
  <c r="EZ106" i="73" l="1"/>
  <c r="ER106" i="73"/>
  <c r="EY106" i="73"/>
  <c r="EX106" i="73"/>
  <c r="EP106" i="73"/>
  <c r="EW106" i="73"/>
  <c r="EO106" i="73"/>
  <c r="EV106" i="73"/>
  <c r="EN106" i="73"/>
  <c r="EU106" i="73"/>
  <c r="EM106" i="73"/>
  <c r="ES106" i="73"/>
  <c r="EK106" i="73"/>
  <c r="EQ106" i="73"/>
  <c r="EL106" i="73"/>
  <c r="ET106" i="73"/>
  <c r="EG106" i="73"/>
  <c r="DY106" i="73"/>
  <c r="EE106" i="73"/>
  <c r="DW106" i="73"/>
  <c r="EC106" i="73"/>
  <c r="DU106" i="73"/>
  <c r="EF106" i="73"/>
  <c r="ED106" i="73"/>
  <c r="EB106" i="73"/>
  <c r="EA106" i="73"/>
  <c r="DZ106" i="73"/>
  <c r="DX106" i="73"/>
  <c r="EI106" i="73"/>
  <c r="DV106" i="73"/>
  <c r="BZ106" i="73"/>
  <c r="BR106" i="73"/>
  <c r="EH106" i="73"/>
  <c r="BY106" i="73"/>
  <c r="BQ106" i="73"/>
  <c r="DT106" i="73"/>
  <c r="BW106" i="73"/>
  <c r="BO106" i="73"/>
  <c r="BV106" i="73"/>
  <c r="BN106" i="73"/>
  <c r="BU106" i="73"/>
  <c r="BM106" i="73"/>
  <c r="CA106" i="73"/>
  <c r="BS106" i="73"/>
  <c r="CB106" i="73"/>
  <c r="BX106" i="73"/>
  <c r="BT106" i="73"/>
  <c r="BP106" i="73"/>
  <c r="BG106" i="73"/>
  <c r="AY106" i="73"/>
  <c r="BF106" i="73"/>
  <c r="AX106" i="73"/>
  <c r="BE106" i="73"/>
  <c r="AW106" i="73"/>
  <c r="BD106" i="73"/>
  <c r="AV106" i="73"/>
  <c r="BK106" i="73"/>
  <c r="BC106" i="73"/>
  <c r="BJ106" i="73"/>
  <c r="BB106" i="73"/>
  <c r="BI106" i="73"/>
  <c r="BA106" i="73"/>
  <c r="AN106" i="73"/>
  <c r="AF106" i="73"/>
  <c r="AM106" i="73"/>
  <c r="AE106" i="73"/>
  <c r="AL106" i="73"/>
  <c r="AD106" i="73"/>
  <c r="AK106" i="73"/>
  <c r="AC106" i="73"/>
  <c r="AJ106" i="73"/>
  <c r="AB106" i="73"/>
  <c r="AI106" i="73"/>
  <c r="AA106" i="73"/>
  <c r="BH106" i="73"/>
  <c r="AP106" i="73"/>
  <c r="AO106" i="73"/>
  <c r="AZ106" i="73"/>
  <c r="AH106" i="73"/>
  <c r="AG106" i="73"/>
  <c r="R106" i="73"/>
  <c r="J106" i="73"/>
  <c r="Y106" i="73"/>
  <c r="Q106" i="73"/>
  <c r="X106" i="73"/>
  <c r="P106" i="73"/>
  <c r="W106" i="73"/>
  <c r="O106" i="73"/>
  <c r="L106" i="73"/>
  <c r="V106" i="73"/>
  <c r="N106" i="73"/>
  <c r="T106" i="73"/>
  <c r="U106" i="73"/>
  <c r="M106" i="73"/>
  <c r="S106" i="73"/>
  <c r="K106" i="73"/>
  <c r="IF106" i="73"/>
  <c r="IL106" i="73"/>
  <c r="IR106" i="73"/>
  <c r="IG106" i="73"/>
  <c r="IM106" i="73"/>
  <c r="IS106" i="73"/>
  <c r="IH106" i="73"/>
  <c r="IN106" i="73"/>
  <c r="IO106" i="73"/>
  <c r="ID106" i="73"/>
  <c r="IP106" i="73"/>
  <c r="IE106" i="73"/>
  <c r="IQ106" i="73"/>
  <c r="II106" i="73"/>
  <c r="IJ106" i="73"/>
  <c r="IK106" i="73"/>
  <c r="F107" i="73"/>
  <c r="E107" i="73"/>
  <c r="D107" i="73"/>
  <c r="CF105" i="73"/>
  <c r="FD105" i="73"/>
  <c r="HZ105" i="73"/>
  <c r="IA105" i="73"/>
  <c r="CE105" i="73"/>
  <c r="CD105" i="73"/>
  <c r="DQ105" i="73"/>
  <c r="DP105" i="73"/>
  <c r="IT105" i="73"/>
  <c r="DR105" i="73"/>
  <c r="IB105" i="73"/>
  <c r="AS105" i="73"/>
  <c r="AR105" i="73"/>
  <c r="AT105" i="73"/>
  <c r="GN105" i="73"/>
  <c r="GO105" i="73"/>
  <c r="FB105" i="73"/>
  <c r="FC105" i="73"/>
  <c r="GP105" i="73"/>
  <c r="C107" i="73"/>
  <c r="A107" i="73" s="1"/>
  <c r="B108" i="73"/>
  <c r="H108" i="73" s="1"/>
  <c r="FI106" i="73"/>
  <c r="FK106" i="73"/>
  <c r="FJ106" i="73"/>
  <c r="HW106" i="73"/>
  <c r="FT106" i="73"/>
  <c r="GD106" i="73"/>
  <c r="HK106" i="73"/>
  <c r="GT106" i="73"/>
  <c r="FM106" i="73"/>
  <c r="HB106" i="73"/>
  <c r="GZ106" i="73"/>
  <c r="GV106" i="73"/>
  <c r="FN106" i="73"/>
  <c r="HL106" i="73"/>
  <c r="GG106" i="73"/>
  <c r="HE106" i="73"/>
  <c r="GI106" i="73"/>
  <c r="HJ106" i="73"/>
  <c r="HX106" i="73"/>
  <c r="GE106" i="73"/>
  <c r="HF106" i="73"/>
  <c r="FF106" i="73"/>
  <c r="FS106" i="73"/>
  <c r="HN106" i="73"/>
  <c r="GK106" i="73"/>
  <c r="GL106" i="73"/>
  <c r="HG106" i="73"/>
  <c r="FP106" i="73"/>
  <c r="GA106" i="73"/>
  <c r="HC106" i="73"/>
  <c r="HM106" i="73"/>
  <c r="GC106" i="73"/>
  <c r="FR106" i="73"/>
  <c r="GY106" i="73"/>
  <c r="FY106" i="73"/>
  <c r="HI106" i="73"/>
  <c r="FH106" i="73"/>
  <c r="HQ106" i="73"/>
  <c r="HO106" i="73"/>
  <c r="HR106" i="73"/>
  <c r="GW106" i="73"/>
  <c r="HA106" i="73"/>
  <c r="HT106" i="73"/>
  <c r="GB106" i="73"/>
  <c r="FZ106" i="73"/>
  <c r="GH106" i="73"/>
  <c r="GX106" i="73"/>
  <c r="FG106" i="73"/>
  <c r="HV106" i="73"/>
  <c r="FL106" i="73"/>
  <c r="FO106" i="73"/>
  <c r="GS106" i="73"/>
  <c r="FQ106" i="73"/>
  <c r="GR106" i="73"/>
  <c r="FU106" i="73"/>
  <c r="HD106" i="73"/>
  <c r="FW106" i="73"/>
  <c r="HU106" i="73"/>
  <c r="HP106" i="73"/>
  <c r="HS106" i="73"/>
  <c r="GU106" i="73"/>
  <c r="GF106" i="73"/>
  <c r="GJ106" i="73"/>
  <c r="FX106" i="73"/>
  <c r="EZ107" i="73" l="1"/>
  <c r="ER107" i="73"/>
  <c r="EY107" i="73"/>
  <c r="EQ107" i="73"/>
  <c r="EX107" i="73"/>
  <c r="EP107" i="73"/>
  <c r="EW107" i="73"/>
  <c r="EO107" i="73"/>
  <c r="EV107" i="73"/>
  <c r="EN107" i="73"/>
  <c r="EU107" i="73"/>
  <c r="EM107" i="73"/>
  <c r="ES107" i="73"/>
  <c r="EK107" i="73"/>
  <c r="ET107" i="73"/>
  <c r="EL107" i="73"/>
  <c r="EG107" i="73"/>
  <c r="DY107" i="73"/>
  <c r="EE107" i="73"/>
  <c r="DW107" i="73"/>
  <c r="EC107" i="73"/>
  <c r="DU107" i="73"/>
  <c r="EB107" i="73"/>
  <c r="EA107" i="73"/>
  <c r="DZ107" i="73"/>
  <c r="DX107" i="73"/>
  <c r="EI107" i="73"/>
  <c r="DV107" i="73"/>
  <c r="EH107" i="73"/>
  <c r="DT107" i="73"/>
  <c r="EF107" i="73"/>
  <c r="ED107" i="73"/>
  <c r="BZ107" i="73"/>
  <c r="BR107" i="73"/>
  <c r="BY107" i="73"/>
  <c r="BQ107" i="73"/>
  <c r="BX107" i="73"/>
  <c r="BP107" i="73"/>
  <c r="BW107" i="73"/>
  <c r="BO107" i="73"/>
  <c r="BV107" i="73"/>
  <c r="BN107" i="73"/>
  <c r="BU107" i="73"/>
  <c r="BM107" i="73"/>
  <c r="CA107" i="73"/>
  <c r="BS107" i="73"/>
  <c r="BT107" i="73"/>
  <c r="CB107" i="73"/>
  <c r="BG107" i="73"/>
  <c r="AY107" i="73"/>
  <c r="BF107" i="73"/>
  <c r="AX107" i="73"/>
  <c r="BE107" i="73"/>
  <c r="AW107" i="73"/>
  <c r="BD107" i="73"/>
  <c r="AV107" i="73"/>
  <c r="BK107" i="73"/>
  <c r="BC107" i="73"/>
  <c r="BJ107" i="73"/>
  <c r="BB107" i="73"/>
  <c r="BI107" i="73"/>
  <c r="BA107" i="73"/>
  <c r="AN107" i="73"/>
  <c r="AF107" i="73"/>
  <c r="AM107" i="73"/>
  <c r="AE107" i="73"/>
  <c r="AL107" i="73"/>
  <c r="AD107" i="73"/>
  <c r="AK107" i="73"/>
  <c r="AC107" i="73"/>
  <c r="BH107" i="73"/>
  <c r="AJ107" i="73"/>
  <c r="AB107" i="73"/>
  <c r="AZ107" i="73"/>
  <c r="AI107" i="73"/>
  <c r="AA107" i="73"/>
  <c r="AG107" i="73"/>
  <c r="AP107" i="73"/>
  <c r="AH107" i="73"/>
  <c r="R107" i="73"/>
  <c r="J107" i="73"/>
  <c r="Y107" i="73"/>
  <c r="Q107" i="73"/>
  <c r="X107" i="73"/>
  <c r="P107" i="73"/>
  <c r="W107" i="73"/>
  <c r="O107" i="73"/>
  <c r="AO107" i="73"/>
  <c r="T107" i="73"/>
  <c r="V107" i="73"/>
  <c r="N107" i="73"/>
  <c r="U107" i="73"/>
  <c r="M107" i="73"/>
  <c r="L107" i="73"/>
  <c r="S107" i="73"/>
  <c r="K107" i="73"/>
  <c r="IH107" i="73"/>
  <c r="IN107" i="73"/>
  <c r="II107" i="73"/>
  <c r="IO107" i="73"/>
  <c r="ID107" i="73"/>
  <c r="IJ107" i="73"/>
  <c r="IP107" i="73"/>
  <c r="IK107" i="73"/>
  <c r="IM107" i="73"/>
  <c r="IE107" i="73"/>
  <c r="IQ107" i="73"/>
  <c r="IF107" i="73"/>
  <c r="IR107" i="73"/>
  <c r="IG107" i="73"/>
  <c r="IS107" i="73"/>
  <c r="IL107" i="73"/>
  <c r="E108" i="73"/>
  <c r="F108" i="73"/>
  <c r="D108" i="73"/>
  <c r="HZ106" i="73"/>
  <c r="IA106" i="73"/>
  <c r="GN106" i="73"/>
  <c r="GO106" i="73"/>
  <c r="IB106" i="73"/>
  <c r="GP106" i="73"/>
  <c r="IT106" i="73"/>
  <c r="CD106" i="73"/>
  <c r="CE106" i="73"/>
  <c r="FD106" i="73"/>
  <c r="DQ106" i="73"/>
  <c r="DP106" i="73"/>
  <c r="AT106" i="73"/>
  <c r="AS106" i="73"/>
  <c r="AR106" i="73"/>
  <c r="DR106" i="73"/>
  <c r="FB106" i="73"/>
  <c r="FC106" i="73"/>
  <c r="CF106" i="73"/>
  <c r="C108" i="73"/>
  <c r="A108" i="73" s="1"/>
  <c r="B109" i="73"/>
  <c r="H109" i="73" s="1"/>
  <c r="B48" i="15"/>
  <c r="HW107" i="73"/>
  <c r="GR107" i="73"/>
  <c r="GB107" i="73"/>
  <c r="GK107" i="73"/>
  <c r="HS107" i="73"/>
  <c r="HR107" i="73"/>
  <c r="FH107" i="73"/>
  <c r="GG107" i="73"/>
  <c r="FG107" i="73"/>
  <c r="GI107" i="73"/>
  <c r="FM107" i="73"/>
  <c r="HP107" i="73"/>
  <c r="FQ107" i="73"/>
  <c r="FU107" i="73"/>
  <c r="HG107" i="73"/>
  <c r="HT107" i="73"/>
  <c r="GY107" i="73"/>
  <c r="FL107" i="73"/>
  <c r="HN107" i="73"/>
  <c r="HJ107" i="73"/>
  <c r="HV107" i="73"/>
  <c r="FJ107" i="73"/>
  <c r="GA107" i="73"/>
  <c r="HO107" i="73"/>
  <c r="HU107" i="73"/>
  <c r="FN107" i="73"/>
  <c r="HB107" i="73"/>
  <c r="FI107" i="73"/>
  <c r="FS107" i="73"/>
  <c r="HM107" i="73"/>
  <c r="HC107" i="73"/>
  <c r="GH107" i="73"/>
  <c r="HD107" i="73"/>
  <c r="GD107" i="73"/>
  <c r="HL107" i="73"/>
  <c r="GF107" i="73"/>
  <c r="HI107" i="73"/>
  <c r="HF107" i="73"/>
  <c r="GS107" i="73"/>
  <c r="GU107" i="73"/>
  <c r="FK107" i="73"/>
  <c r="FP107" i="73"/>
  <c r="FO107" i="73"/>
  <c r="GE107" i="73"/>
  <c r="GX107" i="73"/>
  <c r="FW107" i="73"/>
  <c r="FR107" i="73"/>
  <c r="HK107" i="73"/>
  <c r="FZ107" i="73"/>
  <c r="FT107" i="73"/>
  <c r="GT107" i="73"/>
  <c r="HE107" i="73"/>
  <c r="HQ107" i="73"/>
  <c r="FX107" i="73"/>
  <c r="GZ107" i="73"/>
  <c r="GW107" i="73"/>
  <c r="HA107" i="73"/>
  <c r="GC107" i="73"/>
  <c r="GJ107" i="73"/>
  <c r="FF107" i="73"/>
  <c r="GL107" i="73"/>
  <c r="GV107" i="73"/>
  <c r="FY107" i="73"/>
  <c r="HX107" i="73"/>
  <c r="EZ108" i="73" l="1"/>
  <c r="ER108" i="73"/>
  <c r="EY108" i="73"/>
  <c r="EQ108" i="73"/>
  <c r="EX108" i="73"/>
  <c r="EP108" i="73"/>
  <c r="EW108" i="73"/>
  <c r="EO108" i="73"/>
  <c r="EV108" i="73"/>
  <c r="EN108" i="73"/>
  <c r="EU108" i="73"/>
  <c r="EM108" i="73"/>
  <c r="ES108" i="73"/>
  <c r="EK108" i="73"/>
  <c r="ET108" i="73"/>
  <c r="EL108" i="73"/>
  <c r="EG108" i="73"/>
  <c r="DY108" i="73"/>
  <c r="EE108" i="73"/>
  <c r="DW108" i="73"/>
  <c r="EC108" i="73"/>
  <c r="DU108" i="73"/>
  <c r="DZ108" i="73"/>
  <c r="DX108" i="73"/>
  <c r="EI108" i="73"/>
  <c r="DV108" i="73"/>
  <c r="EH108" i="73"/>
  <c r="DT108" i="73"/>
  <c r="EF108" i="73"/>
  <c r="ED108" i="73"/>
  <c r="EB108" i="73"/>
  <c r="BZ108" i="73"/>
  <c r="BR108" i="73"/>
  <c r="BY108" i="73"/>
  <c r="BQ108" i="73"/>
  <c r="BX108" i="73"/>
  <c r="BP108" i="73"/>
  <c r="BW108" i="73"/>
  <c r="BO108" i="73"/>
  <c r="BV108" i="73"/>
  <c r="BN108" i="73"/>
  <c r="BU108" i="73"/>
  <c r="BM108" i="73"/>
  <c r="EA108" i="73"/>
  <c r="CA108" i="73"/>
  <c r="BS108" i="73"/>
  <c r="CB108" i="73"/>
  <c r="BH108" i="73"/>
  <c r="BG108" i="73"/>
  <c r="AY108" i="73"/>
  <c r="BF108" i="73"/>
  <c r="AX108" i="73"/>
  <c r="BE108" i="73"/>
  <c r="AW108" i="73"/>
  <c r="BD108" i="73"/>
  <c r="AV108" i="73"/>
  <c r="BT108" i="73"/>
  <c r="BC108" i="73"/>
  <c r="BK108" i="73"/>
  <c r="BB108" i="73"/>
  <c r="BJ108" i="73"/>
  <c r="BA108" i="73"/>
  <c r="AN108" i="73"/>
  <c r="AF108" i="73"/>
  <c r="AM108" i="73"/>
  <c r="AE108" i="73"/>
  <c r="BI108" i="73"/>
  <c r="AL108" i="73"/>
  <c r="AD108" i="73"/>
  <c r="AZ108" i="73"/>
  <c r="AK108" i="73"/>
  <c r="AC108" i="73"/>
  <c r="AJ108" i="73"/>
  <c r="AB108" i="73"/>
  <c r="AI108" i="73"/>
  <c r="AA108" i="73"/>
  <c r="AP108" i="73"/>
  <c r="AO108" i="73"/>
  <c r="AH108" i="73"/>
  <c r="AG108" i="73"/>
  <c r="R108" i="73"/>
  <c r="J108" i="73"/>
  <c r="Y108" i="73"/>
  <c r="Q108" i="73"/>
  <c r="X108" i="73"/>
  <c r="P108" i="73"/>
  <c r="W108" i="73"/>
  <c r="O108" i="73"/>
  <c r="V108" i="73"/>
  <c r="N108" i="73"/>
  <c r="T108" i="73"/>
  <c r="U108" i="73"/>
  <c r="M108" i="73"/>
  <c r="L108" i="73"/>
  <c r="S108" i="73"/>
  <c r="K108" i="73"/>
  <c r="ID108" i="73"/>
  <c r="IJ108" i="73"/>
  <c r="IP108" i="73"/>
  <c r="IE108" i="73"/>
  <c r="IK108" i="73"/>
  <c r="IQ108" i="73"/>
  <c r="IF108" i="73"/>
  <c r="IL108" i="73"/>
  <c r="IR108" i="73"/>
  <c r="IG108" i="73"/>
  <c r="IS108" i="73"/>
  <c r="IH108" i="73"/>
  <c r="II108" i="73"/>
  <c r="IM108" i="73"/>
  <c r="IN108" i="73"/>
  <c r="IO108" i="73"/>
  <c r="A21" i="75"/>
  <c r="A22" i="75"/>
  <c r="G48" i="15"/>
  <c r="A13" i="111"/>
  <c r="D109" i="73"/>
  <c r="F109" i="73"/>
  <c r="E109" i="73"/>
  <c r="A14" i="111"/>
  <c r="A19" i="75"/>
  <c r="A19" i="111"/>
  <c r="A16" i="111"/>
  <c r="A18" i="111"/>
  <c r="A18" i="75"/>
  <c r="A15" i="111"/>
  <c r="A20" i="75"/>
  <c r="A17" i="111"/>
  <c r="DR107" i="73"/>
  <c r="IB107" i="73"/>
  <c r="GN107" i="73"/>
  <c r="GO107" i="73"/>
  <c r="AT107" i="73"/>
  <c r="FC107" i="73"/>
  <c r="FB107" i="73"/>
  <c r="CF107" i="73"/>
  <c r="HZ107" i="73"/>
  <c r="IA107" i="73"/>
  <c r="FD107" i="73"/>
  <c r="IT107" i="73"/>
  <c r="AS107" i="73"/>
  <c r="AR107" i="73"/>
  <c r="GP107" i="73"/>
  <c r="DP107" i="73"/>
  <c r="DQ107" i="73"/>
  <c r="CE107" i="73"/>
  <c r="CD107" i="73"/>
  <c r="C109" i="73"/>
  <c r="A109" i="73" s="1"/>
  <c r="B49" i="15"/>
  <c r="FX108" i="73"/>
  <c r="GE108" i="73"/>
  <c r="GS108" i="73"/>
  <c r="FR108" i="73"/>
  <c r="HX108" i="73"/>
  <c r="HQ108" i="73"/>
  <c r="GD108" i="73"/>
  <c r="GH108" i="73"/>
  <c r="HL108" i="73"/>
  <c r="HJ108" i="73"/>
  <c r="HI108" i="73"/>
  <c r="GC108" i="73"/>
  <c r="HM108" i="73"/>
  <c r="HN108" i="73"/>
  <c r="GX108" i="73"/>
  <c r="GL108" i="73"/>
  <c r="GA108" i="73"/>
  <c r="FM108" i="73"/>
  <c r="FG108" i="73"/>
  <c r="HO108" i="73"/>
  <c r="GJ108" i="73"/>
  <c r="GU108" i="73"/>
  <c r="HC108" i="73"/>
  <c r="FK108" i="73"/>
  <c r="FQ108" i="73"/>
  <c r="FY108" i="73"/>
  <c r="HR108" i="73"/>
  <c r="GF108" i="73"/>
  <c r="FL108" i="73"/>
  <c r="FS108" i="73"/>
  <c r="HB108" i="73"/>
  <c r="FP108" i="73"/>
  <c r="HP108" i="73"/>
  <c r="FW108" i="73"/>
  <c r="GR108" i="73"/>
  <c r="GG108" i="73"/>
  <c r="GT108" i="73"/>
  <c r="GW108" i="73"/>
  <c r="FN108" i="73"/>
  <c r="HS108" i="73"/>
  <c r="GI108" i="73"/>
  <c r="GV108" i="73"/>
  <c r="HV108" i="73"/>
  <c r="GY108" i="73"/>
  <c r="GB108" i="73"/>
  <c r="FT108" i="73"/>
  <c r="FZ108" i="73"/>
  <c r="FU108" i="73"/>
  <c r="HW108" i="73"/>
  <c r="HD108" i="73"/>
  <c r="HF108" i="73"/>
  <c r="HE108" i="73"/>
  <c r="FO108" i="73"/>
  <c r="FF108" i="73"/>
  <c r="FH108" i="73"/>
  <c r="FI108" i="73"/>
  <c r="GZ108" i="73"/>
  <c r="HT108" i="73"/>
  <c r="GK108" i="73"/>
  <c r="HU108" i="73"/>
  <c r="HK108" i="73"/>
  <c r="HA108" i="73"/>
  <c r="HG108" i="73"/>
  <c r="FJ108" i="73"/>
  <c r="EZ109" i="73" l="1"/>
  <c r="ER109" i="73"/>
  <c r="EY109" i="73"/>
  <c r="EQ109" i="73"/>
  <c r="EX109" i="73"/>
  <c r="EP109" i="73"/>
  <c r="EW109" i="73"/>
  <c r="EO109" i="73"/>
  <c r="EV109" i="73"/>
  <c r="EN109" i="73"/>
  <c r="EU109" i="73"/>
  <c r="EM109" i="73"/>
  <c r="ES109" i="73"/>
  <c r="EK109" i="73"/>
  <c r="ET109" i="73"/>
  <c r="EL109" i="73"/>
  <c r="EG109" i="73"/>
  <c r="DY109" i="73"/>
  <c r="EE109" i="73"/>
  <c r="DW109" i="73"/>
  <c r="EC109" i="73"/>
  <c r="DU109" i="73"/>
  <c r="EI109" i="73"/>
  <c r="DV109" i="73"/>
  <c r="EH109" i="73"/>
  <c r="DT109" i="73"/>
  <c r="EF109" i="73"/>
  <c r="ED109" i="73"/>
  <c r="EB109" i="73"/>
  <c r="EA109" i="73"/>
  <c r="DZ109" i="73"/>
  <c r="BZ109" i="73"/>
  <c r="BR109" i="73"/>
  <c r="BY109" i="73"/>
  <c r="BQ109" i="73"/>
  <c r="BX109" i="73"/>
  <c r="BP109" i="73"/>
  <c r="BW109" i="73"/>
  <c r="BO109" i="73"/>
  <c r="BV109" i="73"/>
  <c r="BN109" i="73"/>
  <c r="BU109" i="73"/>
  <c r="BM109" i="73"/>
  <c r="CA109" i="73"/>
  <c r="BS109" i="73"/>
  <c r="BK109" i="73"/>
  <c r="BC109" i="73"/>
  <c r="CB109" i="73"/>
  <c r="BT109" i="73"/>
  <c r="DX109" i="73"/>
  <c r="BH109" i="73"/>
  <c r="AZ109" i="73"/>
  <c r="BA109" i="73"/>
  <c r="BJ109" i="73"/>
  <c r="AY109" i="73"/>
  <c r="BI109" i="73"/>
  <c r="AX109" i="73"/>
  <c r="BG109" i="73"/>
  <c r="AW109" i="73"/>
  <c r="BF109" i="73"/>
  <c r="AV109" i="73"/>
  <c r="BE109" i="73"/>
  <c r="BD109" i="73"/>
  <c r="AN109" i="73"/>
  <c r="AF109" i="73"/>
  <c r="BB109" i="73"/>
  <c r="AM109" i="73"/>
  <c r="AE109" i="73"/>
  <c r="AL109" i="73"/>
  <c r="AD109" i="73"/>
  <c r="AK109" i="73"/>
  <c r="AC109" i="73"/>
  <c r="AJ109" i="73"/>
  <c r="AB109" i="73"/>
  <c r="AI109" i="73"/>
  <c r="AA109" i="73"/>
  <c r="AG109" i="73"/>
  <c r="AP109" i="73"/>
  <c r="AH109" i="73"/>
  <c r="R109" i="73"/>
  <c r="J109" i="73"/>
  <c r="Y109" i="73"/>
  <c r="Q109" i="73"/>
  <c r="X109" i="73"/>
  <c r="P109" i="73"/>
  <c r="W109" i="73"/>
  <c r="O109" i="73"/>
  <c r="L109" i="73"/>
  <c r="V109" i="73"/>
  <c r="N109" i="73"/>
  <c r="AO109" i="73"/>
  <c r="U109" i="73"/>
  <c r="M109" i="73"/>
  <c r="T109" i="73"/>
  <c r="S109" i="73"/>
  <c r="K109" i="73"/>
  <c r="IF109" i="73"/>
  <c r="IL109" i="73"/>
  <c r="IR109" i="73"/>
  <c r="IG109" i="73"/>
  <c r="IM109" i="73"/>
  <c r="IS109" i="73"/>
  <c r="IH109" i="73"/>
  <c r="IN109" i="73"/>
  <c r="IO109" i="73"/>
  <c r="IP109" i="73"/>
  <c r="IE109" i="73"/>
  <c r="IQ109" i="73"/>
  <c r="II109" i="73"/>
  <c r="IJ109" i="73"/>
  <c r="IK109" i="73"/>
  <c r="ID109" i="73"/>
  <c r="Z20" i="111"/>
  <c r="G20" i="111"/>
  <c r="I20" i="111"/>
  <c r="H20" i="111"/>
  <c r="T20" i="111"/>
  <c r="AC20" i="111"/>
  <c r="K20" i="111"/>
  <c r="J20" i="111"/>
  <c r="AA20" i="111"/>
  <c r="R20" i="111"/>
  <c r="AD20" i="111"/>
  <c r="S20" i="111"/>
  <c r="P20" i="111"/>
  <c r="L20" i="111"/>
  <c r="Y20" i="111"/>
  <c r="U20" i="111"/>
  <c r="AB20" i="111"/>
  <c r="Q20" i="111"/>
  <c r="IT108" i="73"/>
  <c r="GP108" i="73"/>
  <c r="CE108" i="73"/>
  <c r="CD108" i="73"/>
  <c r="AS108" i="73"/>
  <c r="IA108" i="73"/>
  <c r="HZ108" i="73"/>
  <c r="DP108" i="73"/>
  <c r="DQ108" i="73"/>
  <c r="FB108" i="73"/>
  <c r="FC108" i="73"/>
  <c r="CF108" i="73"/>
  <c r="DR108" i="73"/>
  <c r="FD108" i="73"/>
  <c r="GO108" i="73"/>
  <c r="GN108" i="73"/>
  <c r="IB108" i="73"/>
  <c r="AT108" i="73"/>
  <c r="AR108" i="73"/>
  <c r="A10" i="111"/>
  <c r="A11" i="111"/>
  <c r="A12" i="111"/>
  <c r="B50" i="15"/>
  <c r="GZ109" i="73"/>
  <c r="GV109" i="73"/>
  <c r="FH109" i="73"/>
  <c r="GL109" i="73"/>
  <c r="GW109" i="73"/>
  <c r="GC109" i="73"/>
  <c r="FS109" i="73"/>
  <c r="GH109" i="73"/>
  <c r="HI109" i="73"/>
  <c r="GK109" i="73"/>
  <c r="FZ109" i="73"/>
  <c r="HE109" i="73"/>
  <c r="HO109" i="73"/>
  <c r="GD109" i="73"/>
  <c r="FO109" i="73"/>
  <c r="GI109" i="73"/>
  <c r="HX109" i="73"/>
  <c r="HV109" i="73"/>
  <c r="HR109" i="73"/>
  <c r="HK109" i="73"/>
  <c r="FY109" i="73"/>
  <c r="FK109" i="73"/>
  <c r="GY109" i="73"/>
  <c r="GG109" i="73"/>
  <c r="FM109" i="73"/>
  <c r="HF109" i="73"/>
  <c r="FN109" i="73"/>
  <c r="HU109" i="73"/>
  <c r="HD109" i="73"/>
  <c r="GS109" i="73"/>
  <c r="FJ109" i="73"/>
  <c r="GT109" i="73"/>
  <c r="FQ109" i="73"/>
  <c r="HP109" i="73"/>
  <c r="HT109" i="73"/>
  <c r="HC109" i="73"/>
  <c r="GU109" i="73"/>
  <c r="FX109" i="73"/>
  <c r="HB109" i="73"/>
  <c r="HQ109" i="73"/>
  <c r="FP109" i="73"/>
  <c r="GF109" i="73"/>
  <c r="GA109" i="73"/>
  <c r="FT109" i="73"/>
  <c r="GJ109" i="73"/>
  <c r="HM109" i="73"/>
  <c r="HA109" i="73"/>
  <c r="FR109" i="73"/>
  <c r="HN109" i="73"/>
  <c r="HJ109" i="73"/>
  <c r="FF109" i="73"/>
  <c r="HL109" i="73"/>
  <c r="FI109" i="73"/>
  <c r="FU109" i="73"/>
  <c r="FW109" i="73"/>
  <c r="HS109" i="73"/>
  <c r="GX109" i="73"/>
  <c r="HW109" i="73"/>
  <c r="GE109" i="73"/>
  <c r="FG109" i="73"/>
  <c r="FL109" i="73"/>
  <c r="HG109" i="73"/>
  <c r="GB109" i="73"/>
  <c r="GR109" i="73"/>
  <c r="M20" i="75" l="1"/>
  <c r="L20" i="75"/>
  <c r="L19" i="75"/>
  <c r="M19" i="75"/>
  <c r="L18" i="75"/>
  <c r="M18" i="75"/>
  <c r="L22" i="75"/>
  <c r="M22" i="75"/>
  <c r="M17" i="75"/>
  <c r="L17" i="75"/>
  <c r="L21" i="75"/>
  <c r="M21" i="75"/>
  <c r="L16" i="75"/>
  <c r="M16" i="75"/>
  <c r="H23" i="75"/>
  <c r="G23" i="75"/>
  <c r="AV1" i="73"/>
  <c r="R1" i="73"/>
  <c r="AD1" i="73"/>
  <c r="EK1" i="73"/>
  <c r="FH1" i="73"/>
  <c r="HN1" i="73"/>
  <c r="EP1" i="73"/>
  <c r="IE1" i="73"/>
  <c r="BM1" i="73"/>
  <c r="AY1" i="73"/>
  <c r="CO1" i="73"/>
  <c r="HK1" i="73"/>
  <c r="HG1" i="73"/>
  <c r="GS1" i="73"/>
  <c r="EO1" i="73"/>
  <c r="HM1" i="73"/>
  <c r="DU1" i="73"/>
  <c r="L1" i="73"/>
  <c r="CH1" i="73"/>
  <c r="CZ1" i="73"/>
  <c r="EL1" i="73"/>
  <c r="GR1" i="73"/>
  <c r="GB1" i="73"/>
  <c r="FJ1" i="73"/>
  <c r="AG1" i="73"/>
  <c r="HQ1" i="73"/>
  <c r="GA1" i="73"/>
  <c r="GT1" i="73"/>
  <c r="CQ1" i="73"/>
  <c r="CY1" i="73"/>
  <c r="EN1" i="73"/>
  <c r="J1" i="73"/>
  <c r="BU1" i="73"/>
  <c r="AB1" i="73"/>
  <c r="AH1" i="73"/>
  <c r="BO1" i="73"/>
  <c r="AW1" i="73"/>
  <c r="FG1" i="73"/>
  <c r="CL1" i="73"/>
  <c r="BN1" i="73"/>
  <c r="DT1" i="73"/>
  <c r="GW1" i="73"/>
  <c r="II1" i="73"/>
  <c r="CS1" i="73"/>
  <c r="BE1" i="73"/>
  <c r="DW1" i="73"/>
  <c r="FU1" i="73"/>
  <c r="BW1" i="73"/>
  <c r="HP1" i="73"/>
  <c r="AS109" i="73"/>
  <c r="AS1" i="73" s="1"/>
  <c r="K1" i="73"/>
  <c r="AR109" i="73"/>
  <c r="AR1" i="73" s="1"/>
  <c r="HV1" i="73"/>
  <c r="DF1" i="73"/>
  <c r="FX1" i="73"/>
  <c r="FR1" i="73"/>
  <c r="GL1" i="73"/>
  <c r="IM1" i="73"/>
  <c r="FY1" i="73"/>
  <c r="AA1" i="73"/>
  <c r="AT109" i="73"/>
  <c r="M1" i="73"/>
  <c r="HS1" i="73"/>
  <c r="CK1" i="73"/>
  <c r="DK1" i="73"/>
  <c r="BA1" i="73"/>
  <c r="BK1" i="73"/>
  <c r="FP1" i="73"/>
  <c r="DE1" i="73"/>
  <c r="IP1" i="73"/>
  <c r="GF1" i="73"/>
  <c r="GP109" i="73"/>
  <c r="FW1" i="73"/>
  <c r="EQ1" i="73"/>
  <c r="EX1" i="73"/>
  <c r="AI1" i="73"/>
  <c r="GC1" i="73"/>
  <c r="FO1" i="73"/>
  <c r="BG1" i="73"/>
  <c r="FL1" i="73"/>
  <c r="AC1" i="73"/>
  <c r="CT1" i="73"/>
  <c r="DM1" i="73"/>
  <c r="GE1" i="73"/>
  <c r="P1" i="73"/>
  <c r="AK1" i="73"/>
  <c r="GK1" i="73"/>
  <c r="HA1" i="73"/>
  <c r="HI1" i="73"/>
  <c r="IB109" i="73"/>
  <c r="HT1" i="73"/>
  <c r="BC1" i="73"/>
  <c r="EH1" i="73"/>
  <c r="S1" i="73"/>
  <c r="HX1" i="73"/>
  <c r="GG1" i="73"/>
  <c r="DD1" i="73"/>
  <c r="EY1" i="73"/>
  <c r="IQ1" i="73"/>
  <c r="GZ1" i="73"/>
  <c r="DX1" i="73"/>
  <c r="CB1" i="73"/>
  <c r="AL1" i="73"/>
  <c r="BT1" i="73"/>
  <c r="CJ1" i="73"/>
  <c r="GH1" i="73"/>
  <c r="GI1" i="73"/>
  <c r="EB1" i="73"/>
  <c r="FI1" i="73"/>
  <c r="CM1" i="73"/>
  <c r="FS1" i="73"/>
  <c r="FM1" i="73"/>
  <c r="DN1" i="73"/>
  <c r="BX1" i="73"/>
  <c r="HO1" i="73"/>
  <c r="FT1" i="73"/>
  <c r="FN1" i="73"/>
  <c r="HF1" i="73"/>
  <c r="EC1" i="73"/>
  <c r="X1" i="73"/>
  <c r="Q1" i="73"/>
  <c r="DI1" i="73"/>
  <c r="EG1" i="73"/>
  <c r="ES1" i="73"/>
  <c r="CF109" i="73"/>
  <c r="BP1" i="73"/>
  <c r="IS1" i="73"/>
  <c r="EU1" i="73"/>
  <c r="IJ1" i="73"/>
  <c r="ID1" i="73"/>
  <c r="IT109" i="73"/>
  <c r="IT1" i="73" s="1"/>
  <c r="BF1" i="73"/>
  <c r="BI1" i="73"/>
  <c r="GY1" i="73"/>
  <c r="IF1" i="73"/>
  <c r="DB1" i="73"/>
  <c r="HW1" i="73"/>
  <c r="FK1" i="73"/>
  <c r="CA1" i="73"/>
  <c r="BV1" i="73"/>
  <c r="GX1" i="73"/>
  <c r="EF1" i="73"/>
  <c r="GD1" i="73"/>
  <c r="AN1" i="73"/>
  <c r="IL1" i="73"/>
  <c r="DZ1" i="73"/>
  <c r="DL1" i="73"/>
  <c r="EI1" i="73"/>
  <c r="Y1" i="73"/>
  <c r="IO1" i="73"/>
  <c r="GV1" i="73"/>
  <c r="HL1" i="73"/>
  <c r="CV1" i="73"/>
  <c r="ED1" i="73"/>
  <c r="DC1" i="73"/>
  <c r="EZ1" i="73"/>
  <c r="AJ1" i="73"/>
  <c r="EV1" i="73"/>
  <c r="BB1" i="73"/>
  <c r="DQ109" i="73"/>
  <c r="DQ1" i="73" s="1"/>
  <c r="DP109" i="73"/>
  <c r="DP1" i="73" s="1"/>
  <c r="CI1" i="73"/>
  <c r="BR1" i="73"/>
  <c r="V1" i="73"/>
  <c r="IG1" i="73"/>
  <c r="W1" i="73"/>
  <c r="DH1" i="73"/>
  <c r="AZ1" i="73"/>
  <c r="U1" i="73"/>
  <c r="ER1" i="73"/>
  <c r="BZ1" i="73"/>
  <c r="IR1" i="73"/>
  <c r="BJ1" i="73"/>
  <c r="HU1" i="73"/>
  <c r="HR1" i="73"/>
  <c r="BY1" i="73"/>
  <c r="CR1" i="73"/>
  <c r="DJ1" i="73"/>
  <c r="DY1" i="73"/>
  <c r="HJ1" i="73"/>
  <c r="GJ1" i="73"/>
  <c r="BD1" i="73"/>
  <c r="FZ1" i="73"/>
  <c r="CW1" i="73"/>
  <c r="DG1" i="73"/>
  <c r="FQ1" i="73"/>
  <c r="BS1" i="73"/>
  <c r="EM1" i="73"/>
  <c r="FD109" i="73"/>
  <c r="N1" i="73"/>
  <c r="BH1" i="73"/>
  <c r="AE1" i="73"/>
  <c r="CU1" i="73"/>
  <c r="ET1" i="73"/>
  <c r="O1" i="73"/>
  <c r="HC1" i="73"/>
  <c r="IH1" i="73"/>
  <c r="AM1" i="73"/>
  <c r="IN1" i="73"/>
  <c r="CN1" i="73"/>
  <c r="FF1" i="73"/>
  <c r="GN109" i="73"/>
  <c r="GN1" i="73" s="1"/>
  <c r="GO109" i="73"/>
  <c r="GO1" i="73" s="1"/>
  <c r="EW1" i="73"/>
  <c r="CP1" i="73"/>
  <c r="FB109" i="73"/>
  <c r="FB1" i="73" s="1"/>
  <c r="DV1" i="73"/>
  <c r="FC109" i="73"/>
  <c r="AO1" i="73"/>
  <c r="AP1" i="73"/>
  <c r="EE1" i="73"/>
  <c r="BQ1" i="73"/>
  <c r="DR109" i="73"/>
  <c r="DA1" i="73"/>
  <c r="AX1" i="73"/>
  <c r="CD109" i="73"/>
  <c r="CD1" i="73" s="1"/>
  <c r="CE109" i="73"/>
  <c r="CE1" i="73" s="1"/>
  <c r="T1" i="73"/>
  <c r="IA109" i="73"/>
  <c r="IA1" i="73" s="1"/>
  <c r="HZ109" i="73"/>
  <c r="HZ1" i="73" s="1"/>
  <c r="GU1" i="73"/>
  <c r="HE1" i="73"/>
  <c r="EA1" i="73"/>
  <c r="AF1" i="73"/>
  <c r="HB1" i="73"/>
  <c r="IK1" i="73"/>
  <c r="HD1" i="73"/>
  <c r="I13" i="75"/>
  <c r="J13" i="75" s="1"/>
  <c r="F49" i="15"/>
  <c r="G49" i="15"/>
  <c r="B51" i="15"/>
  <c r="N22" i="75" l="1"/>
  <c r="N16" i="75"/>
  <c r="L15" i="75"/>
  <c r="M15" i="75"/>
  <c r="N18" i="75"/>
  <c r="N21" i="75"/>
  <c r="N19" i="75"/>
  <c r="N17" i="75"/>
  <c r="N20" i="75"/>
  <c r="I23" i="75"/>
  <c r="J23" i="75" s="1"/>
  <c r="M13" i="75"/>
  <c r="L13" i="75"/>
  <c r="FC1" i="73"/>
  <c r="H50" i="15"/>
  <c r="G50" i="15"/>
  <c r="B52" i="15"/>
  <c r="N15" i="75" l="1"/>
  <c r="L14" i="75"/>
  <c r="M14" i="75"/>
  <c r="N13" i="75"/>
  <c r="H51" i="15"/>
  <c r="G51" i="15"/>
  <c r="B53" i="15"/>
  <c r="H8" i="75" l="1"/>
  <c r="F20" i="1" s="1"/>
  <c r="G20" i="1" s="1"/>
  <c r="H7" i="75"/>
  <c r="G8" i="75"/>
  <c r="G7" i="75"/>
  <c r="N14" i="75"/>
  <c r="H52" i="15"/>
  <c r="G52" i="15"/>
  <c r="B54" i="15"/>
  <c r="H54" i="15" l="1"/>
  <c r="G54" i="15"/>
  <c r="G53" i="15"/>
  <c r="F53" i="15"/>
  <c r="B55" i="15"/>
  <c r="J8" i="75" l="1"/>
  <c r="J7" i="75"/>
  <c r="G55" i="15"/>
  <c r="B56" i="15"/>
  <c r="F19" i="1" l="1"/>
  <c r="G19" i="1" s="1"/>
  <c r="H56" i="15"/>
  <c r="B57" i="15"/>
  <c r="F57" i="15" l="1"/>
  <c r="G56" i="15"/>
  <c r="F56" i="15"/>
  <c r="B58" i="15"/>
  <c r="F58" i="15" l="1"/>
  <c r="H57" i="15"/>
  <c r="G57" i="15"/>
  <c r="B59" i="15"/>
  <c r="I16" i="69"/>
  <c r="D16" i="69"/>
  <c r="H16" i="69"/>
  <c r="J16" i="69"/>
  <c r="G17" i="69"/>
  <c r="F16" i="69"/>
  <c r="E16" i="69"/>
  <c r="F59" i="15" l="1"/>
  <c r="G58" i="15"/>
  <c r="H58" i="15"/>
  <c r="B60" i="15"/>
  <c r="H17" i="69"/>
  <c r="H18" i="69" s="1"/>
  <c r="D17" i="69"/>
  <c r="D18" i="69" s="1"/>
  <c r="F17" i="69"/>
  <c r="F18" i="69" s="1"/>
  <c r="I17" i="69"/>
  <c r="I18" i="69" s="1"/>
  <c r="J17" i="69"/>
  <c r="J18" i="69" s="1"/>
  <c r="E17" i="69"/>
  <c r="E18" i="69" s="1"/>
  <c r="G16" i="69"/>
  <c r="G18" i="69" s="1"/>
  <c r="G59" i="15" l="1"/>
  <c r="H59" i="15"/>
  <c r="B61" i="15"/>
  <c r="H60" i="15" l="1"/>
  <c r="G60" i="15"/>
  <c r="B62" i="15"/>
  <c r="G61" i="15" l="1"/>
  <c r="H61" i="15"/>
  <c r="B63" i="15"/>
  <c r="G62" i="15" l="1"/>
  <c r="H62" i="15"/>
  <c r="H63" i="15"/>
  <c r="B64" i="15"/>
  <c r="F64" i="15" l="1"/>
  <c r="F63" i="15"/>
  <c r="G63" i="15"/>
  <c r="B65" i="15"/>
  <c r="F65" i="15" l="1"/>
  <c r="H64" i="15"/>
  <c r="G64" i="15"/>
  <c r="B66" i="15"/>
  <c r="N47" i="104" l="1"/>
  <c r="H65" i="15"/>
  <c r="G65" i="15"/>
  <c r="B67" i="15"/>
  <c r="H66" i="15" l="1"/>
  <c r="G66" i="15"/>
  <c r="B68" i="15"/>
  <c r="F68" i="15" l="1"/>
  <c r="H67" i="15"/>
  <c r="G67" i="15"/>
  <c r="F67" i="15"/>
  <c r="B69" i="15"/>
  <c r="F69" i="15" l="1"/>
  <c r="H68" i="15"/>
  <c r="G68" i="15"/>
  <c r="B70" i="15"/>
  <c r="F70" i="15" l="1"/>
  <c r="H69" i="15"/>
  <c r="G69" i="15"/>
  <c r="B71" i="15"/>
  <c r="H70" i="15" l="1"/>
  <c r="G70" i="15"/>
  <c r="B72" i="15"/>
  <c r="G71" i="15" l="1"/>
  <c r="F71" i="15"/>
  <c r="H71" i="15"/>
  <c r="F72" i="15"/>
  <c r="B73" i="15"/>
  <c r="F73" i="15" l="1"/>
  <c r="H72" i="15"/>
  <c r="G72" i="15"/>
  <c r="B74" i="15"/>
  <c r="O31" i="65"/>
  <c r="O7" i="65"/>
  <c r="M7" i="65"/>
  <c r="O19" i="65"/>
  <c r="D7" i="65"/>
  <c r="O37" i="65"/>
  <c r="N7" i="65"/>
  <c r="O13" i="65"/>
  <c r="F10" i="84"/>
  <c r="E10" i="84"/>
  <c r="F74" i="15" l="1"/>
  <c r="K7" i="65"/>
  <c r="E42" i="104"/>
  <c r="E30" i="104"/>
  <c r="E24" i="104"/>
  <c r="E12" i="104"/>
  <c r="E18" i="104"/>
  <c r="E36" i="104"/>
  <c r="A10" i="84"/>
  <c r="E7" i="65"/>
  <c r="D12" i="104"/>
  <c r="C12" i="104"/>
  <c r="H73" i="15"/>
  <c r="G73" i="15"/>
  <c r="B75" i="15"/>
  <c r="D7" i="85"/>
  <c r="E37" i="85"/>
  <c r="E13" i="85"/>
  <c r="E25" i="85"/>
  <c r="E19" i="85"/>
  <c r="E31" i="85"/>
  <c r="E7" i="85"/>
  <c r="C7" i="85"/>
  <c r="B7" i="85" s="1"/>
  <c r="D8" i="65"/>
  <c r="M7" i="85" l="1"/>
  <c r="B8" i="85"/>
  <c r="I7" i="65"/>
  <c r="K8" i="65"/>
  <c r="J7" i="65"/>
  <c r="H74" i="15"/>
  <c r="G74" i="15"/>
  <c r="B76" i="15"/>
  <c r="E8" i="65"/>
  <c r="D9" i="65"/>
  <c r="S7" i="65" l="1"/>
  <c r="M8" i="85"/>
  <c r="B9" i="85"/>
  <c r="F76" i="15"/>
  <c r="K9" i="65"/>
  <c r="I8" i="65"/>
  <c r="J8" i="65"/>
  <c r="H75" i="15"/>
  <c r="G75" i="15"/>
  <c r="B77" i="15"/>
  <c r="E9" i="65"/>
  <c r="D10" i="65"/>
  <c r="AB7" i="65" l="1"/>
  <c r="AD7" i="65"/>
  <c r="Z7" i="65"/>
  <c r="S8" i="65"/>
  <c r="AD8" i="65" s="1"/>
  <c r="B10" i="85"/>
  <c r="M9" i="85"/>
  <c r="AF7" i="65"/>
  <c r="K10" i="65"/>
  <c r="I9" i="65"/>
  <c r="J9" i="65"/>
  <c r="H76" i="15"/>
  <c r="G76" i="15"/>
  <c r="B78" i="15"/>
  <c r="E10" i="65"/>
  <c r="D11" i="65"/>
  <c r="Z8" i="65" l="1"/>
  <c r="AB8" i="65"/>
  <c r="S9" i="65"/>
  <c r="AD9" i="65" s="1"/>
  <c r="B11" i="85"/>
  <c r="M10" i="85"/>
  <c r="AH7" i="65"/>
  <c r="AF8" i="65"/>
  <c r="F78" i="15"/>
  <c r="K11" i="65"/>
  <c r="I10" i="65"/>
  <c r="J10" i="65"/>
  <c r="H77" i="15"/>
  <c r="G77" i="15"/>
  <c r="B79" i="15"/>
  <c r="E11" i="65"/>
  <c r="D12" i="65"/>
  <c r="Z9" i="65" l="1"/>
  <c r="AB9" i="65"/>
  <c r="S10" i="65"/>
  <c r="AD10" i="65" s="1"/>
  <c r="F79" i="15"/>
  <c r="B12" i="85"/>
  <c r="M11" i="85"/>
  <c r="AH8" i="65"/>
  <c r="AF9" i="65"/>
  <c r="AH9" i="65" s="1"/>
  <c r="B80" i="15"/>
  <c r="K12" i="65"/>
  <c r="I11" i="65"/>
  <c r="J11" i="65"/>
  <c r="H78" i="15"/>
  <c r="G78" i="15"/>
  <c r="E12" i="65"/>
  <c r="D13" i="65"/>
  <c r="Z10" i="65" l="1"/>
  <c r="AB10" i="65"/>
  <c r="S11" i="65"/>
  <c r="AD11" i="65" s="1"/>
  <c r="B13" i="85"/>
  <c r="M12" i="85"/>
  <c r="AF10" i="65"/>
  <c r="H80" i="15"/>
  <c r="B81" i="15"/>
  <c r="K13" i="65"/>
  <c r="I12" i="65"/>
  <c r="J12" i="65"/>
  <c r="H79" i="15"/>
  <c r="G79" i="15"/>
  <c r="G80" i="15"/>
  <c r="E13" i="65"/>
  <c r="D14" i="65"/>
  <c r="Z11" i="65" l="1"/>
  <c r="AB11" i="65"/>
  <c r="S12" i="65"/>
  <c r="AD12" i="65" s="1"/>
  <c r="B82" i="15"/>
  <c r="B14" i="85"/>
  <c r="M13" i="85"/>
  <c r="AF11" i="65"/>
  <c r="AH10" i="65"/>
  <c r="H81" i="15"/>
  <c r="K14" i="65"/>
  <c r="I13" i="65"/>
  <c r="J13" i="65"/>
  <c r="G81" i="15"/>
  <c r="B83" i="15"/>
  <c r="E14" i="65"/>
  <c r="D15" i="65"/>
  <c r="Z12" i="65" l="1"/>
  <c r="AB12" i="65"/>
  <c r="S13" i="65"/>
  <c r="AD13" i="65" s="1"/>
  <c r="B15" i="85"/>
  <c r="M14" i="85"/>
  <c r="AH11" i="65"/>
  <c r="AF12" i="65"/>
  <c r="K15" i="65"/>
  <c r="I14" i="65"/>
  <c r="J14" i="65"/>
  <c r="B84" i="15"/>
  <c r="E15" i="65"/>
  <c r="D16" i="65"/>
  <c r="Z13" i="65" l="1"/>
  <c r="AB13" i="65"/>
  <c r="S14" i="65"/>
  <c r="AD14" i="65" s="1"/>
  <c r="B16" i="85"/>
  <c r="M15" i="85"/>
  <c r="AF13" i="65"/>
  <c r="AH12" i="65"/>
  <c r="K16" i="65"/>
  <c r="I15" i="65"/>
  <c r="J15" i="65"/>
  <c r="B85" i="15"/>
  <c r="E16" i="65"/>
  <c r="D17" i="65"/>
  <c r="Z14" i="65" l="1"/>
  <c r="AB14" i="65"/>
  <c r="S15" i="65"/>
  <c r="AD15" i="65" s="1"/>
  <c r="B17" i="85"/>
  <c r="M16" i="85"/>
  <c r="AH13" i="65"/>
  <c r="AF14" i="65"/>
  <c r="K17" i="65"/>
  <c r="I16" i="65"/>
  <c r="J16" i="65"/>
  <c r="B86" i="15"/>
  <c r="E17" i="65"/>
  <c r="D18" i="65"/>
  <c r="Z15" i="65" l="1"/>
  <c r="AB15" i="65"/>
  <c r="S16" i="65"/>
  <c r="AD16" i="65" s="1"/>
  <c r="B18" i="85"/>
  <c r="M17" i="85"/>
  <c r="AH14" i="65"/>
  <c r="AF15" i="65"/>
  <c r="K18" i="65"/>
  <c r="I17" i="65"/>
  <c r="J17" i="65"/>
  <c r="B87" i="15"/>
  <c r="E18" i="65"/>
  <c r="D19" i="65"/>
  <c r="V43" i="65"/>
  <c r="L48" i="104" s="1"/>
  <c r="V30" i="65"/>
  <c r="V24" i="65"/>
  <c r="V18" i="65"/>
  <c r="V12" i="65"/>
  <c r="L17" i="104" s="1"/>
  <c r="Z16" i="65" l="1"/>
  <c r="AB16" i="65"/>
  <c r="S17" i="65"/>
  <c r="AD17" i="65" s="1"/>
  <c r="B19" i="85"/>
  <c r="M18" i="85"/>
  <c r="AH15" i="65"/>
  <c r="AF16" i="65"/>
  <c r="K19" i="65"/>
  <c r="L23" i="104"/>
  <c r="X18" i="65"/>
  <c r="L29" i="104"/>
  <c r="X24" i="65"/>
  <c r="L35" i="104"/>
  <c r="X30" i="65"/>
  <c r="I18" i="65"/>
  <c r="J18" i="65"/>
  <c r="N41" i="104"/>
  <c r="B88" i="15"/>
  <c r="X12" i="65"/>
  <c r="X43" i="65"/>
  <c r="E19" i="65"/>
  <c r="D20" i="65"/>
  <c r="C3" i="1"/>
  <c r="Z17" i="65" l="1"/>
  <c r="AB17" i="65"/>
  <c r="S18" i="65"/>
  <c r="AD18" i="65" s="1"/>
  <c r="B20" i="85"/>
  <c r="M19" i="85"/>
  <c r="AH16" i="65"/>
  <c r="AF17" i="65"/>
  <c r="K20" i="65"/>
  <c r="I19" i="65"/>
  <c r="J19" i="65"/>
  <c r="N23" i="104"/>
  <c r="N35" i="104"/>
  <c r="N29" i="104"/>
  <c r="N48" i="104"/>
  <c r="N17" i="104"/>
  <c r="B89" i="15"/>
  <c r="E20" i="65"/>
  <c r="D21" i="65"/>
  <c r="Z18" i="65" l="1"/>
  <c r="AB18" i="65"/>
  <c r="S19" i="65"/>
  <c r="AD19" i="65" s="1"/>
  <c r="B21" i="85"/>
  <c r="M20" i="85"/>
  <c r="AH17" i="65"/>
  <c r="AF18" i="65"/>
  <c r="K21" i="65"/>
  <c r="I20" i="65"/>
  <c r="J20" i="65"/>
  <c r="B90" i="15"/>
  <c r="E21" i="65"/>
  <c r="D22" i="65"/>
  <c r="C23" i="1"/>
  <c r="Z19" i="65" l="1"/>
  <c r="AB19" i="65"/>
  <c r="S20" i="65"/>
  <c r="AD20" i="65" s="1"/>
  <c r="B22" i="85"/>
  <c r="M21" i="85"/>
  <c r="AF19" i="65"/>
  <c r="AH19" i="65" s="1"/>
  <c r="AH18" i="65"/>
  <c r="K22" i="65"/>
  <c r="I21" i="65"/>
  <c r="J21" i="65"/>
  <c r="B91" i="15"/>
  <c r="E22" i="65"/>
  <c r="D23" i="65"/>
  <c r="Z20" i="65" l="1"/>
  <c r="AB20" i="65"/>
  <c r="S21" i="65"/>
  <c r="AD21" i="65" s="1"/>
  <c r="B23" i="85"/>
  <c r="M22" i="85"/>
  <c r="AF20" i="65"/>
  <c r="K23" i="65"/>
  <c r="I22" i="65"/>
  <c r="J22" i="65"/>
  <c r="B92" i="15"/>
  <c r="E23" i="65"/>
  <c r="D24" i="65"/>
  <c r="AH20" i="65" l="1"/>
  <c r="Z21" i="65"/>
  <c r="AB21" i="65"/>
  <c r="S22" i="65"/>
  <c r="AD22" i="65" s="1"/>
  <c r="B24" i="85"/>
  <c r="M23" i="85"/>
  <c r="AF21" i="65"/>
  <c r="B93" i="15"/>
  <c r="K24" i="65"/>
  <c r="I23" i="65"/>
  <c r="J23" i="65"/>
  <c r="E24" i="65"/>
  <c r="D25" i="65"/>
  <c r="Z22" i="65" l="1"/>
  <c r="AB22" i="65"/>
  <c r="S23" i="65"/>
  <c r="AD23" i="65" s="1"/>
  <c r="B94" i="15"/>
  <c r="B25" i="85"/>
  <c r="M24" i="85"/>
  <c r="AH21" i="65"/>
  <c r="AF22" i="65"/>
  <c r="K25" i="65"/>
  <c r="I24" i="65"/>
  <c r="J24" i="65"/>
  <c r="B95" i="15"/>
  <c r="E25" i="65"/>
  <c r="D26" i="65"/>
  <c r="Z23" i="65" l="1"/>
  <c r="AB23" i="65"/>
  <c r="S24" i="65"/>
  <c r="AD24" i="65" s="1"/>
  <c r="B26" i="85"/>
  <c r="M25" i="85"/>
  <c r="AF23" i="65"/>
  <c r="AH22" i="65"/>
  <c r="K26" i="65"/>
  <c r="I25" i="65"/>
  <c r="J25" i="65"/>
  <c r="B96" i="15"/>
  <c r="E26" i="65"/>
  <c r="D27" i="65"/>
  <c r="Z24" i="65" l="1"/>
  <c r="AB24" i="65"/>
  <c r="S25" i="65"/>
  <c r="AD25" i="65" s="1"/>
  <c r="B27" i="85"/>
  <c r="M26" i="85"/>
  <c r="AH23" i="65"/>
  <c r="AF24" i="65"/>
  <c r="K27" i="65"/>
  <c r="I26" i="65"/>
  <c r="J26" i="65"/>
  <c r="B97" i="15"/>
  <c r="E27" i="65"/>
  <c r="D28" i="65"/>
  <c r="E26" i="52"/>
  <c r="Z25" i="65" l="1"/>
  <c r="AB25" i="65"/>
  <c r="S26" i="65"/>
  <c r="AD26" i="65" s="1"/>
  <c r="B28" i="85"/>
  <c r="M27" i="85"/>
  <c r="AF25" i="65"/>
  <c r="AH24" i="65"/>
  <c r="K28" i="65"/>
  <c r="I27" i="65"/>
  <c r="J27" i="65"/>
  <c r="B98" i="15"/>
  <c r="E28" i="65"/>
  <c r="D29" i="65"/>
  <c r="Z26" i="65" l="1"/>
  <c r="AB26" i="65"/>
  <c r="S27" i="65"/>
  <c r="AD27" i="65" s="1"/>
  <c r="B29" i="85"/>
  <c r="M28" i="85"/>
  <c r="AF26" i="65"/>
  <c r="AH25" i="65"/>
  <c r="B99" i="15"/>
  <c r="K29" i="65"/>
  <c r="I28" i="65"/>
  <c r="J28" i="65"/>
  <c r="E29" i="65"/>
  <c r="D30" i="65"/>
  <c r="E28" i="52"/>
  <c r="AH26" i="65" l="1"/>
  <c r="Z27" i="65"/>
  <c r="AB27" i="65"/>
  <c r="S28" i="65"/>
  <c r="AD28" i="65" s="1"/>
  <c r="B30" i="85"/>
  <c r="M29" i="85"/>
  <c r="AF27" i="65"/>
  <c r="B100" i="15"/>
  <c r="K30" i="65"/>
  <c r="I29" i="65"/>
  <c r="J29" i="65"/>
  <c r="E30" i="65"/>
  <c r="D31" i="65"/>
  <c r="E35" i="52"/>
  <c r="N13" i="52" s="1"/>
  <c r="E31" i="52"/>
  <c r="E34" i="52" s="1"/>
  <c r="Z28" i="65" l="1"/>
  <c r="AB28" i="65"/>
  <c r="S29" i="65"/>
  <c r="AD29" i="65" s="1"/>
  <c r="B31" i="85"/>
  <c r="M30" i="85"/>
  <c r="AF28" i="65"/>
  <c r="AH27" i="65"/>
  <c r="K31" i="65"/>
  <c r="I30" i="65"/>
  <c r="J30" i="65"/>
  <c r="E31" i="65"/>
  <c r="D32" i="65"/>
  <c r="E32" i="52"/>
  <c r="E33" i="52"/>
  <c r="Z29" i="65" l="1"/>
  <c r="AB29" i="65"/>
  <c r="S30" i="65"/>
  <c r="AD30" i="65" s="1"/>
  <c r="B32" i="85"/>
  <c r="M31" i="85"/>
  <c r="AF29" i="65"/>
  <c r="AH28" i="65"/>
  <c r="K32" i="65"/>
  <c r="I31" i="65"/>
  <c r="J31" i="65"/>
  <c r="E32" i="65"/>
  <c r="D33" i="65"/>
  <c r="Z30" i="65" l="1"/>
  <c r="AB30" i="65"/>
  <c r="S31" i="65"/>
  <c r="AD31" i="65" s="1"/>
  <c r="B33" i="85"/>
  <c r="M32" i="85"/>
  <c r="AH29" i="65"/>
  <c r="AF30" i="65"/>
  <c r="K33" i="65"/>
  <c r="I32" i="65"/>
  <c r="J32" i="65"/>
  <c r="E33" i="65"/>
  <c r="D34" i="65"/>
  <c r="Z31" i="65" l="1"/>
  <c r="AB31" i="65"/>
  <c r="S32" i="65"/>
  <c r="AD32" i="65" s="1"/>
  <c r="B34" i="85"/>
  <c r="M33" i="85"/>
  <c r="AF31" i="65"/>
  <c r="AH30" i="65"/>
  <c r="K34" i="65"/>
  <c r="I33" i="65"/>
  <c r="J33" i="65"/>
  <c r="E34" i="65"/>
  <c r="D35" i="65"/>
  <c r="Z32" i="65" l="1"/>
  <c r="AB32" i="65"/>
  <c r="S33" i="65"/>
  <c r="AD33" i="65" s="1"/>
  <c r="B35" i="85"/>
  <c r="M34" i="85"/>
  <c r="AH31" i="65"/>
  <c r="AF32" i="65"/>
  <c r="K35" i="65"/>
  <c r="I34" i="65"/>
  <c r="J34" i="65"/>
  <c r="E35" i="65"/>
  <c r="D36" i="65"/>
  <c r="E22" i="1"/>
  <c r="Z33" i="65" l="1"/>
  <c r="AB33" i="65"/>
  <c r="S34" i="65"/>
  <c r="AD34" i="65" s="1"/>
  <c r="B36" i="85"/>
  <c r="M35" i="85"/>
  <c r="AF33" i="65"/>
  <c r="AH32" i="65"/>
  <c r="K36" i="65"/>
  <c r="I35" i="65"/>
  <c r="J35" i="65"/>
  <c r="E36" i="65"/>
  <c r="D37" i="65"/>
  <c r="Z34" i="65" l="1"/>
  <c r="AB34" i="65"/>
  <c r="S35" i="65"/>
  <c r="AD35" i="65" s="1"/>
  <c r="B37" i="85"/>
  <c r="M36" i="85"/>
  <c r="AF34" i="65"/>
  <c r="AH33" i="65"/>
  <c r="K37" i="65"/>
  <c r="I36" i="65"/>
  <c r="J36" i="65"/>
  <c r="E37" i="65"/>
  <c r="D38" i="65"/>
  <c r="Z35" i="65" l="1"/>
  <c r="AB35" i="65"/>
  <c r="S36" i="65"/>
  <c r="AD36" i="65" s="1"/>
  <c r="B38" i="85"/>
  <c r="M37" i="85"/>
  <c r="AF35" i="65"/>
  <c r="AH34" i="65"/>
  <c r="K38" i="65"/>
  <c r="I37" i="65"/>
  <c r="J37" i="65"/>
  <c r="E38" i="65"/>
  <c r="D39" i="65"/>
  <c r="Z36" i="65" l="1"/>
  <c r="AB36" i="65"/>
  <c r="S37" i="65"/>
  <c r="AD37" i="65" s="1"/>
  <c r="B39" i="85"/>
  <c r="M38" i="85"/>
  <c r="AH35" i="65"/>
  <c r="AF36" i="65"/>
  <c r="K39" i="65"/>
  <c r="I38" i="65"/>
  <c r="J38" i="65"/>
  <c r="E39" i="65"/>
  <c r="D40" i="65"/>
  <c r="Z37" i="65" l="1"/>
  <c r="AB37" i="65"/>
  <c r="S38" i="65"/>
  <c r="AD38" i="65" s="1"/>
  <c r="B40" i="85"/>
  <c r="M39" i="85"/>
  <c r="AF37" i="65"/>
  <c r="AH36" i="65"/>
  <c r="K40" i="65"/>
  <c r="I39" i="65"/>
  <c r="J39" i="65"/>
  <c r="E40" i="65"/>
  <c r="D41" i="65"/>
  <c r="Z38" i="65" l="1"/>
  <c r="AB38" i="65"/>
  <c r="S39" i="65"/>
  <c r="AD39" i="65" s="1"/>
  <c r="B41" i="85"/>
  <c r="M40" i="85"/>
  <c r="AH37" i="65"/>
  <c r="AF38" i="65"/>
  <c r="K41" i="65"/>
  <c r="I40" i="65"/>
  <c r="J40" i="65"/>
  <c r="E41" i="65"/>
  <c r="D42" i="65"/>
  <c r="Z39" i="65" l="1"/>
  <c r="AB39" i="65"/>
  <c r="S40" i="65"/>
  <c r="AD40" i="65" s="1"/>
  <c r="B42" i="85"/>
  <c r="M41" i="85"/>
  <c r="AF39" i="65"/>
  <c r="AH38" i="65"/>
  <c r="K42" i="65"/>
  <c r="I41" i="65"/>
  <c r="J41" i="65"/>
  <c r="E42" i="65"/>
  <c r="D43" i="65"/>
  <c r="K43" i="65" s="1"/>
  <c r="Z40" i="65" l="1"/>
  <c r="AB40" i="65"/>
  <c r="S41" i="65"/>
  <c r="AD41" i="65" s="1"/>
  <c r="B43" i="85"/>
  <c r="M42" i="85"/>
  <c r="AH39" i="65"/>
  <c r="AF40" i="65"/>
  <c r="I42" i="65"/>
  <c r="J42" i="65"/>
  <c r="E43" i="65"/>
  <c r="Z41" i="65" l="1"/>
  <c r="AB41" i="65"/>
  <c r="S42" i="65"/>
  <c r="AD42" i="65" s="1"/>
  <c r="AF41" i="65"/>
  <c r="AH40" i="65"/>
  <c r="I43" i="65"/>
  <c r="J43" i="65"/>
  <c r="Z42" i="65" l="1"/>
  <c r="AB42" i="65"/>
  <c r="AH41" i="65"/>
  <c r="AF42" i="65"/>
  <c r="AH42" i="65" l="1"/>
  <c r="P38" i="85" l="1"/>
  <c r="N29" i="85"/>
  <c r="N31" i="85"/>
  <c r="I41" i="85"/>
  <c r="K41" i="85"/>
  <c r="I46" i="104"/>
  <c r="N26" i="85"/>
  <c r="N28" i="85"/>
  <c r="P13" i="85"/>
  <c r="N11" i="85"/>
  <c r="P11" i="85"/>
  <c r="K33" i="85"/>
  <c r="I33" i="85"/>
  <c r="I38" i="104"/>
  <c r="N20" i="85"/>
  <c r="P42" i="85"/>
  <c r="N32" i="85"/>
  <c r="N13" i="85"/>
  <c r="N30" i="85"/>
  <c r="N15" i="85"/>
  <c r="I38" i="85"/>
  <c r="I43" i="104"/>
  <c r="K38" i="85"/>
  <c r="I42" i="104"/>
  <c r="T37" i="65"/>
  <c r="I37" i="85"/>
  <c r="N41" i="85"/>
  <c r="I36" i="85"/>
  <c r="I41" i="104"/>
  <c r="K36" i="85"/>
  <c r="I35" i="104"/>
  <c r="I30" i="85"/>
  <c r="K30" i="85"/>
  <c r="P10" i="85"/>
  <c r="P7" i="85"/>
  <c r="I27" i="104"/>
  <c r="I22" i="85"/>
  <c r="K22" i="85"/>
  <c r="P37" i="85"/>
  <c r="N14" i="85"/>
  <c r="N12" i="85"/>
  <c r="N22" i="85"/>
  <c r="P22" i="85"/>
  <c r="I39" i="85"/>
  <c r="K39" i="85"/>
  <c r="I44" i="104"/>
  <c r="N9" i="85"/>
  <c r="N16" i="85"/>
  <c r="K10" i="85"/>
  <c r="I15" i="104"/>
  <c r="I10" i="85"/>
  <c r="P28" i="85"/>
  <c r="N23" i="85"/>
  <c r="I14" i="85"/>
  <c r="K14" i="85"/>
  <c r="I19" i="104"/>
  <c r="P9" i="85"/>
  <c r="P30" i="85"/>
  <c r="P36" i="85"/>
  <c r="P32" i="85"/>
  <c r="N10" i="85"/>
  <c r="P35" i="85"/>
  <c r="I8" i="85"/>
  <c r="I13" i="104"/>
  <c r="K8" i="85"/>
  <c r="P15" i="85"/>
  <c r="N21" i="85"/>
  <c r="K17" i="85"/>
  <c r="I17" i="85"/>
  <c r="I22" i="104"/>
  <c r="N35" i="85"/>
  <c r="N34" i="85"/>
  <c r="N18" i="85"/>
  <c r="P23" i="85"/>
  <c r="P24" i="85"/>
  <c r="K12" i="85"/>
  <c r="I12" i="85"/>
  <c r="I17" i="104"/>
  <c r="K27" i="85"/>
  <c r="I27" i="85"/>
  <c r="I32" i="104"/>
  <c r="P18" i="85"/>
  <c r="P33" i="85"/>
  <c r="I18" i="85"/>
  <c r="I23" i="104"/>
  <c r="K18" i="85"/>
  <c r="P26" i="85"/>
  <c r="K20" i="85"/>
  <c r="I25" i="104"/>
  <c r="I20" i="85"/>
  <c r="I16" i="85"/>
  <c r="I21" i="104"/>
  <c r="K16" i="85"/>
  <c r="I45" i="104"/>
  <c r="K40" i="85"/>
  <c r="I40" i="85"/>
  <c r="N39" i="85"/>
  <c r="P41" i="85"/>
  <c r="I24" i="85"/>
  <c r="K24" i="85"/>
  <c r="I29" i="104"/>
  <c r="I18" i="104"/>
  <c r="I13" i="85"/>
  <c r="T13" i="65"/>
  <c r="T25" i="65"/>
  <c r="I25" i="85"/>
  <c r="I30" i="104"/>
  <c r="I47" i="104"/>
  <c r="K42" i="85"/>
  <c r="I42" i="85"/>
  <c r="I31" i="85"/>
  <c r="I36" i="104"/>
  <c r="T31" i="65"/>
  <c r="P27" i="85"/>
  <c r="I19" i="85"/>
  <c r="T19" i="65"/>
  <c r="I24" i="104"/>
  <c r="I31" i="104"/>
  <c r="I26" i="85"/>
  <c r="K26" i="85"/>
  <c r="I7" i="85"/>
  <c r="I12" i="104"/>
  <c r="K7" i="85"/>
  <c r="T7" i="65"/>
  <c r="AA7" i="65" s="1"/>
  <c r="P14" i="85"/>
  <c r="N24" i="85"/>
  <c r="N37" i="85"/>
  <c r="P34" i="85"/>
  <c r="P17" i="85"/>
  <c r="N42" i="85"/>
  <c r="I33" i="104"/>
  <c r="I28" i="85"/>
  <c r="K28" i="85"/>
  <c r="N7" i="85"/>
  <c r="P25" i="85"/>
  <c r="I21" i="85"/>
  <c r="I26" i="104"/>
  <c r="K21" i="85"/>
  <c r="K32" i="85"/>
  <c r="I37" i="104"/>
  <c r="I32" i="85"/>
  <c r="P12" i="85"/>
  <c r="P8" i="85"/>
  <c r="P39" i="85"/>
  <c r="P16" i="85"/>
  <c r="P20" i="85"/>
  <c r="P21" i="85"/>
  <c r="N38" i="85"/>
  <c r="P29" i="85"/>
  <c r="N25" i="85"/>
  <c r="P40" i="85"/>
  <c r="P19" i="85"/>
  <c r="N40" i="85"/>
  <c r="N36" i="85"/>
  <c r="I23" i="85"/>
  <c r="K23" i="85"/>
  <c r="I28" i="104"/>
  <c r="K35" i="85"/>
  <c r="I40" i="104"/>
  <c r="I35" i="85"/>
  <c r="I15" i="85"/>
  <c r="I20" i="104"/>
  <c r="K15" i="85"/>
  <c r="N8" i="85"/>
  <c r="I11" i="85"/>
  <c r="I16" i="104"/>
  <c r="K11" i="85"/>
  <c r="N27" i="85"/>
  <c r="N33" i="85"/>
  <c r="N19" i="85"/>
  <c r="I39" i="104"/>
  <c r="I34" i="85"/>
  <c r="K34" i="85"/>
  <c r="I14" i="104"/>
  <c r="K9" i="85"/>
  <c r="I9" i="85"/>
  <c r="I29" i="85"/>
  <c r="I34" i="104"/>
  <c r="K29" i="85"/>
  <c r="P31" i="85"/>
  <c r="N17" i="85"/>
  <c r="K19" i="85"/>
  <c r="K37" i="85"/>
  <c r="K13" i="85"/>
  <c r="K25" i="85"/>
  <c r="K31" i="85"/>
  <c r="S43" i="65" l="1"/>
  <c r="Z43" i="65" s="1"/>
  <c r="J18" i="104"/>
  <c r="J37" i="85"/>
  <c r="J42" i="104"/>
  <c r="J31" i="85"/>
  <c r="J13" i="85"/>
  <c r="J36" i="104"/>
  <c r="J30" i="104"/>
  <c r="J25" i="85"/>
  <c r="AE7" i="65"/>
  <c r="Q7" i="85" s="1"/>
  <c r="AC7" i="65"/>
  <c r="O7" i="85" s="1"/>
  <c r="AE37" i="65"/>
  <c r="Q37" i="85" s="1"/>
  <c r="AC37" i="65"/>
  <c r="O37" i="85" s="1"/>
  <c r="AA37" i="65"/>
  <c r="AE31" i="65"/>
  <c r="Q31" i="85" s="1"/>
  <c r="AC31" i="65"/>
  <c r="O31" i="85" s="1"/>
  <c r="AA31" i="65"/>
  <c r="AE19" i="65"/>
  <c r="AC19" i="65"/>
  <c r="AA19" i="65"/>
  <c r="AA25" i="65"/>
  <c r="AE25" i="65"/>
  <c r="Q25" i="85" s="1"/>
  <c r="AC25" i="65"/>
  <c r="O25" i="85" s="1"/>
  <c r="AC13" i="65"/>
  <c r="O13" i="85" s="1"/>
  <c r="AA13" i="65"/>
  <c r="AE13" i="65"/>
  <c r="Q13" i="85" s="1"/>
  <c r="J12" i="104"/>
  <c r="J7" i="85"/>
  <c r="J24" i="104"/>
  <c r="J19" i="85"/>
  <c r="AG13" i="65" l="1"/>
  <c r="AI13" i="65" s="1"/>
  <c r="AG7" i="65"/>
  <c r="AI7" i="65" s="1"/>
  <c r="AG25" i="65"/>
  <c r="AI25" i="65" s="1"/>
  <c r="L25" i="85" s="1"/>
  <c r="AG37" i="65"/>
  <c r="AI37" i="65" s="1"/>
  <c r="L37" i="85" s="1"/>
  <c r="AG31" i="65"/>
  <c r="AI31" i="65" s="1"/>
  <c r="AG19" i="65"/>
  <c r="AI19" i="65" s="1"/>
  <c r="I48" i="104"/>
  <c r="I43" i="85"/>
  <c r="E13" i="54"/>
  <c r="E15" i="54" s="1"/>
  <c r="O19" i="85"/>
  <c r="Q19" i="85"/>
  <c r="L31" i="85" l="1"/>
  <c r="L19" i="85"/>
  <c r="AF43" i="65"/>
  <c r="AH43" i="65" s="1"/>
  <c r="L13" i="85"/>
  <c r="L7" i="85"/>
  <c r="G10" i="84"/>
  <c r="K43" i="85" l="1"/>
  <c r="H27" i="115" l="1"/>
  <c r="L27" i="115" s="1"/>
  <c r="H23" i="115"/>
  <c r="L23" i="115" s="1"/>
  <c r="H22" i="115"/>
  <c r="L22" i="115" s="1"/>
  <c r="H35" i="115"/>
  <c r="L35" i="115" s="1"/>
  <c r="Y35" i="115" l="1"/>
  <c r="T35" i="115"/>
  <c r="X35" i="115"/>
  <c r="W35" i="115"/>
  <c r="V35" i="115"/>
  <c r="N35" i="115"/>
  <c r="AC35" i="115" s="1"/>
  <c r="AF35" i="115"/>
  <c r="Y22" i="115"/>
  <c r="T22" i="115"/>
  <c r="X22" i="115"/>
  <c r="W22" i="115"/>
  <c r="N22" i="115"/>
  <c r="AC22" i="115" s="1"/>
  <c r="V22" i="115"/>
  <c r="W23" i="115"/>
  <c r="N23" i="115"/>
  <c r="AC23" i="115" s="1"/>
  <c r="V23" i="115"/>
  <c r="Y23" i="115"/>
  <c r="X23" i="115"/>
  <c r="T23" i="115"/>
  <c r="Y27" i="115"/>
  <c r="T27" i="115"/>
  <c r="X27" i="115"/>
  <c r="V27" i="115"/>
  <c r="W27" i="115"/>
  <c r="N27" i="115"/>
  <c r="AC27" i="115" s="1"/>
  <c r="M15" i="114"/>
  <c r="H20" i="115"/>
  <c r="L20" i="115" s="1"/>
  <c r="M17" i="114"/>
  <c r="M22" i="114"/>
  <c r="M30" i="114"/>
  <c r="M18" i="114"/>
  <c r="AA23" i="115" l="1"/>
  <c r="Z23" i="115"/>
  <c r="AB23" i="115"/>
  <c r="AB35" i="115"/>
  <c r="Z35" i="115"/>
  <c r="AA35" i="115"/>
  <c r="AB27" i="115"/>
  <c r="AA27" i="115"/>
  <c r="Z27" i="115"/>
  <c r="AB22" i="115"/>
  <c r="AA22" i="115"/>
  <c r="Z22" i="115"/>
  <c r="X20" i="115"/>
  <c r="W20" i="115"/>
  <c r="N20" i="115"/>
  <c r="AC20" i="115" s="1"/>
  <c r="V20" i="115"/>
  <c r="Y20" i="115"/>
  <c r="T20" i="115"/>
  <c r="AF20" i="115"/>
  <c r="AF23" i="115"/>
  <c r="AD27" i="115" l="1"/>
  <c r="AD22" i="115"/>
  <c r="AD35" i="115"/>
  <c r="AB20" i="115"/>
  <c r="AA20" i="115"/>
  <c r="Z20" i="115"/>
  <c r="AD23" i="115"/>
  <c r="H16" i="115"/>
  <c r="L16" i="115" s="1"/>
  <c r="H13" i="115"/>
  <c r="L13" i="115" s="1"/>
  <c r="H14" i="115"/>
  <c r="L14" i="115" s="1"/>
  <c r="H21" i="115"/>
  <c r="L21" i="115" s="1"/>
  <c r="H15" i="115"/>
  <c r="L15" i="115" s="1"/>
  <c r="H26" i="115"/>
  <c r="L26" i="115" s="1"/>
  <c r="H34" i="115"/>
  <c r="L34" i="115" s="1"/>
  <c r="H30" i="115"/>
  <c r="L30" i="115" s="1"/>
  <c r="H31" i="115"/>
  <c r="L31" i="115" s="1"/>
  <c r="H33" i="115"/>
  <c r="L33" i="115" s="1"/>
  <c r="H43" i="115"/>
  <c r="L43" i="115" s="1"/>
  <c r="H40" i="115"/>
  <c r="L40" i="115" s="1"/>
  <c r="H41" i="115"/>
  <c r="L41" i="115" s="1"/>
  <c r="H42" i="115"/>
  <c r="L42" i="115" s="1"/>
  <c r="H44" i="115"/>
  <c r="L44" i="115" s="1"/>
  <c r="AD20" i="115" l="1"/>
  <c r="Y43" i="115"/>
  <c r="T43" i="115"/>
  <c r="X43" i="115"/>
  <c r="V43" i="115"/>
  <c r="N43" i="115"/>
  <c r="AC43" i="115" s="1"/>
  <c r="W43" i="115"/>
  <c r="AF43" i="115"/>
  <c r="Y14" i="115"/>
  <c r="T14" i="115"/>
  <c r="X14" i="115"/>
  <c r="W14" i="115"/>
  <c r="N14" i="115"/>
  <c r="AC14" i="115" s="1"/>
  <c r="V14" i="115"/>
  <c r="X33" i="115"/>
  <c r="W33" i="115"/>
  <c r="N33" i="115"/>
  <c r="AC33" i="115" s="1"/>
  <c r="Y33" i="115"/>
  <c r="T33" i="115"/>
  <c r="V33" i="115"/>
  <c r="W31" i="115"/>
  <c r="N31" i="115"/>
  <c r="AC31" i="115" s="1"/>
  <c r="V31" i="115"/>
  <c r="T31" i="115"/>
  <c r="X31" i="115"/>
  <c r="Y31" i="115"/>
  <c r="AF31" i="115"/>
  <c r="V16" i="115"/>
  <c r="Y16" i="115"/>
  <c r="T16" i="115"/>
  <c r="X16" i="115"/>
  <c r="N16" i="115"/>
  <c r="AC16" i="115" s="1"/>
  <c r="W16" i="115"/>
  <c r="Y44" i="115"/>
  <c r="X44" i="115"/>
  <c r="W44" i="115"/>
  <c r="N44" i="115"/>
  <c r="AC44" i="115" s="1"/>
  <c r="V44" i="115"/>
  <c r="T44" i="115"/>
  <c r="AF44" i="115"/>
  <c r="Y30" i="115"/>
  <c r="T30" i="115"/>
  <c r="X30" i="115"/>
  <c r="W30" i="115"/>
  <c r="N30" i="115"/>
  <c r="AC30" i="115" s="1"/>
  <c r="V30" i="115"/>
  <c r="W42" i="115"/>
  <c r="N42" i="115"/>
  <c r="AC42" i="115" s="1"/>
  <c r="V42" i="115"/>
  <c r="Y42" i="115"/>
  <c r="T42" i="115"/>
  <c r="X42" i="115"/>
  <c r="W34" i="115"/>
  <c r="N34" i="115"/>
  <c r="AC34" i="115" s="1"/>
  <c r="V34" i="115"/>
  <c r="Y34" i="115"/>
  <c r="T34" i="115"/>
  <c r="X34" i="115"/>
  <c r="AF34" i="115"/>
  <c r="X41" i="115"/>
  <c r="W41" i="115"/>
  <c r="N41" i="115"/>
  <c r="AC41" i="115" s="1"/>
  <c r="Y41" i="115"/>
  <c r="V41" i="115"/>
  <c r="T41" i="115"/>
  <c r="W26" i="115"/>
  <c r="N26" i="115"/>
  <c r="AC26" i="115" s="1"/>
  <c r="V26" i="115"/>
  <c r="Y26" i="115"/>
  <c r="T26" i="115"/>
  <c r="X26" i="115"/>
  <c r="V40" i="115"/>
  <c r="Y40" i="115"/>
  <c r="T40" i="115"/>
  <c r="X40" i="115"/>
  <c r="N40" i="115"/>
  <c r="AC40" i="115" s="1"/>
  <c r="W40" i="115"/>
  <c r="AF40" i="115"/>
  <c r="W15" i="115"/>
  <c r="N15" i="115"/>
  <c r="AC15" i="115" s="1"/>
  <c r="V15" i="115"/>
  <c r="Y15" i="115"/>
  <c r="X15" i="115"/>
  <c r="T15" i="115"/>
  <c r="V13" i="115"/>
  <c r="Y13" i="115"/>
  <c r="T13" i="115"/>
  <c r="W13" i="115"/>
  <c r="X13" i="115"/>
  <c r="N13" i="115"/>
  <c r="AC13" i="115" s="1"/>
  <c r="X36" i="115"/>
  <c r="W36" i="115"/>
  <c r="N36" i="115"/>
  <c r="AC36" i="115" s="1"/>
  <c r="V36" i="115"/>
  <c r="Y36" i="115"/>
  <c r="T36" i="115"/>
  <c r="V21" i="115"/>
  <c r="Y21" i="115"/>
  <c r="T21" i="115"/>
  <c r="X21" i="115"/>
  <c r="N21" i="115"/>
  <c r="AC21" i="115" s="1"/>
  <c r="W21" i="115"/>
  <c r="AF21" i="115"/>
  <c r="M36" i="114"/>
  <c r="M31" i="114"/>
  <c r="M38" i="114"/>
  <c r="M28" i="114"/>
  <c r="M9" i="114"/>
  <c r="M39" i="114"/>
  <c r="M25" i="114"/>
  <c r="M8" i="114"/>
  <c r="M35" i="114"/>
  <c r="M21" i="114"/>
  <c r="M10" i="114"/>
  <c r="M16" i="114"/>
  <c r="M26" i="114"/>
  <c r="M37" i="114"/>
  <c r="M29" i="114"/>
  <c r="M11" i="114"/>
  <c r="H28" i="115"/>
  <c r="L28" i="115" s="1"/>
  <c r="H37" i="115"/>
  <c r="L37" i="115" s="1"/>
  <c r="H29" i="115"/>
  <c r="L29" i="115" s="1"/>
  <c r="AA26" i="115" l="1"/>
  <c r="Z26" i="115"/>
  <c r="AB26" i="115"/>
  <c r="AA31" i="115"/>
  <c r="Z31" i="115"/>
  <c r="AB31" i="115"/>
  <c r="AB43" i="115"/>
  <c r="Z43" i="115"/>
  <c r="AA43" i="115"/>
  <c r="Z13" i="115"/>
  <c r="AB13" i="115"/>
  <c r="AA13" i="115"/>
  <c r="AB14" i="115"/>
  <c r="AA14" i="115"/>
  <c r="Z14" i="115"/>
  <c r="Z21" i="115"/>
  <c r="AA21" i="115"/>
  <c r="AB21" i="115"/>
  <c r="Z40" i="115"/>
  <c r="AB40" i="115"/>
  <c r="AA40" i="115"/>
  <c r="AB41" i="115"/>
  <c r="AA41" i="115"/>
  <c r="Z41" i="115"/>
  <c r="AA34" i="115"/>
  <c r="Z34" i="115"/>
  <c r="AB34" i="115"/>
  <c r="M14" i="114"/>
  <c r="H19" i="115"/>
  <c r="L19" i="115" s="1"/>
  <c r="Y28" i="115"/>
  <c r="X28" i="115"/>
  <c r="W28" i="115"/>
  <c r="N28" i="115"/>
  <c r="AC28" i="115" s="1"/>
  <c r="V28" i="115"/>
  <c r="T28" i="115"/>
  <c r="AF28" i="115"/>
  <c r="Z16" i="115"/>
  <c r="AB16" i="115"/>
  <c r="AA16" i="115"/>
  <c r="AB36" i="115"/>
  <c r="AA36" i="115"/>
  <c r="Z36" i="115"/>
  <c r="AB33" i="115"/>
  <c r="AA33" i="115"/>
  <c r="Z33" i="115"/>
  <c r="AA42" i="115"/>
  <c r="Z42" i="115"/>
  <c r="AB42" i="115"/>
  <c r="AA15" i="115"/>
  <c r="Z15" i="115"/>
  <c r="AB15" i="115"/>
  <c r="AB30" i="115"/>
  <c r="AA30" i="115"/>
  <c r="Z30" i="115"/>
  <c r="AB44" i="115"/>
  <c r="AA44" i="115"/>
  <c r="Z44" i="115"/>
  <c r="V29" i="115"/>
  <c r="Y29" i="115"/>
  <c r="T29" i="115"/>
  <c r="W29" i="115"/>
  <c r="X29" i="115"/>
  <c r="N29" i="115"/>
  <c r="AC29" i="115" s="1"/>
  <c r="V37" i="115"/>
  <c r="Y37" i="115"/>
  <c r="T37" i="115"/>
  <c r="X37" i="115"/>
  <c r="N37" i="115"/>
  <c r="AC37" i="115" s="1"/>
  <c r="W37" i="115"/>
  <c r="AF30" i="115"/>
  <c r="M23" i="114"/>
  <c r="M24" i="114"/>
  <c r="AF15" i="115"/>
  <c r="AF26" i="115"/>
  <c r="AF16" i="115"/>
  <c r="AF13" i="115"/>
  <c r="M32" i="114"/>
  <c r="AF27" i="115"/>
  <c r="AF14" i="115"/>
  <c r="AF22" i="115"/>
  <c r="AF32" i="115"/>
  <c r="AF36" i="115"/>
  <c r="AF42" i="115"/>
  <c r="AF37" i="115"/>
  <c r="AF18" i="115"/>
  <c r="AF29" i="115"/>
  <c r="AF38" i="115"/>
  <c r="AF41" i="115"/>
  <c r="AD26" i="115" l="1"/>
  <c r="AD31" i="115"/>
  <c r="AD36" i="115"/>
  <c r="AD14" i="115"/>
  <c r="AD40" i="115"/>
  <c r="AD43" i="115"/>
  <c r="Z37" i="115"/>
  <c r="AB37" i="115"/>
  <c r="AA37" i="115"/>
  <c r="AB28" i="115"/>
  <c r="AA28" i="115"/>
  <c r="Z28" i="115"/>
  <c r="Z29" i="115"/>
  <c r="AA29" i="115"/>
  <c r="AB29" i="115"/>
  <c r="AD41" i="115"/>
  <c r="AD42" i="115"/>
  <c r="Y19" i="115"/>
  <c r="T19" i="115"/>
  <c r="X19" i="115"/>
  <c r="N19" i="115"/>
  <c r="AC19" i="115" s="1"/>
  <c r="W19" i="115"/>
  <c r="V19" i="115"/>
  <c r="AF19" i="115"/>
  <c r="AD21" i="115"/>
  <c r="AD13" i="115"/>
  <c r="AD30" i="115"/>
  <c r="AD44" i="115"/>
  <c r="AD34" i="115"/>
  <c r="AD15" i="115"/>
  <c r="AD33" i="115"/>
  <c r="AD16" i="115"/>
  <c r="AF25" i="115"/>
  <c r="AF33" i="115"/>
  <c r="AF24" i="115"/>
  <c r="M7" i="114"/>
  <c r="H12" i="115"/>
  <c r="L12" i="115" s="1"/>
  <c r="H7" i="116"/>
  <c r="J7" i="116" l="1"/>
  <c r="K7" i="116" s="1"/>
  <c r="L7" i="116"/>
  <c r="AD29" i="115"/>
  <c r="AD37" i="115"/>
  <c r="AD28" i="115"/>
  <c r="AB19" i="115"/>
  <c r="Z19" i="115"/>
  <c r="AA19" i="115"/>
  <c r="Y12" i="115"/>
  <c r="T12" i="115"/>
  <c r="X12" i="115"/>
  <c r="W12" i="115"/>
  <c r="N12" i="115"/>
  <c r="AC12" i="115" s="1"/>
  <c r="V12" i="115"/>
  <c r="AF12" i="115"/>
  <c r="AB12" i="115" l="1"/>
  <c r="AA12" i="115"/>
  <c r="Z12" i="115"/>
  <c r="AD19" i="115"/>
  <c r="AD12" i="115" l="1"/>
  <c r="H50" i="116" l="1"/>
  <c r="M50" i="114"/>
  <c r="D14" i="54" s="1"/>
  <c r="H55" i="115"/>
  <c r="L55" i="115" s="1"/>
  <c r="J50" i="116" l="1"/>
  <c r="K50" i="116" s="1"/>
  <c r="L50" i="116"/>
  <c r="X55" i="115"/>
  <c r="H7" i="115" s="1"/>
  <c r="Y55" i="115"/>
  <c r="H8" i="115" s="1"/>
  <c r="W55" i="115"/>
  <c r="H6" i="115" s="1"/>
  <c r="AF55" i="115"/>
  <c r="V55" i="115"/>
  <c r="H5" i="115" s="1"/>
  <c r="T55" i="115"/>
  <c r="N55" i="115"/>
  <c r="F14" i="54"/>
  <c r="G14" i="54"/>
  <c r="AC55" i="115" l="1"/>
  <c r="Z55" i="115"/>
  <c r="J5" i="115" s="1"/>
  <c r="AB55" i="115"/>
  <c r="J7" i="115" s="1"/>
  <c r="AA55" i="115"/>
  <c r="J6" i="115" s="1"/>
  <c r="I5" i="115"/>
  <c r="D21" i="54"/>
  <c r="E21" i="54"/>
  <c r="F21" i="54"/>
  <c r="AD55" i="115" l="1"/>
  <c r="J8" i="115"/>
  <c r="K5" i="115" s="1"/>
  <c r="L5" i="115" s="1"/>
  <c r="D10" i="54"/>
  <c r="G21" i="54"/>
  <c r="E10" i="54" s="1"/>
  <c r="G10" i="54" l="1"/>
  <c r="F16" i="1"/>
  <c r="G16" i="1" s="1"/>
  <c r="N5" i="115"/>
  <c r="F12" i="1" a="1"/>
  <c r="F12" i="1" s="1"/>
  <c r="G12" i="1" s="1"/>
  <c r="Q30" i="65"/>
  <c r="AK30" i="65" s="1"/>
  <c r="Q36" i="65"/>
  <c r="U36" i="65" s="1"/>
  <c r="K41" i="104" s="1"/>
  <c r="Q35" i="65"/>
  <c r="U35" i="65" s="1"/>
  <c r="K40" i="104" s="1"/>
  <c r="Q18" i="65"/>
  <c r="G18" i="85" s="1"/>
  <c r="A18" i="85" s="1"/>
  <c r="Q42" i="65"/>
  <c r="G42" i="85" s="1"/>
  <c r="A42" i="85" s="1"/>
  <c r="Q11" i="65"/>
  <c r="G11" i="85" s="1"/>
  <c r="A11" i="85" s="1"/>
  <c r="Q12" i="65"/>
  <c r="AN12" i="65" s="1"/>
  <c r="Q17" i="65"/>
  <c r="A17" i="65" s="1"/>
  <c r="Q23" i="65"/>
  <c r="G28" i="104" s="1"/>
  <c r="Q24" i="65"/>
  <c r="G24" i="85" s="1"/>
  <c r="A24" i="85" s="1"/>
  <c r="Q29" i="65"/>
  <c r="AK29" i="65" s="1"/>
  <c r="Q41" i="65"/>
  <c r="A35" i="65" l="1"/>
  <c r="G36" i="85"/>
  <c r="A36" i="85" s="1"/>
  <c r="AK36" i="65"/>
  <c r="AN17" i="65"/>
  <c r="G22" i="104"/>
  <c r="Y22" i="104" s="1"/>
  <c r="AN24" i="65"/>
  <c r="AK17" i="65"/>
  <c r="G12" i="85"/>
  <c r="A12" i="85" s="1"/>
  <c r="AK24" i="65"/>
  <c r="U17" i="65"/>
  <c r="K22" i="104" s="1"/>
  <c r="AN29" i="65"/>
  <c r="G17" i="85"/>
  <c r="A17" i="85" s="1"/>
  <c r="A23" i="65"/>
  <c r="A12" i="65"/>
  <c r="AK12" i="65"/>
  <c r="U24" i="65"/>
  <c r="K29" i="104" s="1"/>
  <c r="G29" i="104"/>
  <c r="Q29" i="104" s="1"/>
  <c r="AK11" i="65"/>
  <c r="AN36" i="65"/>
  <c r="A30" i="65"/>
  <c r="Q22" i="65"/>
  <c r="Q26" i="65"/>
  <c r="Q13" i="65"/>
  <c r="Q28" i="104"/>
  <c r="T28" i="104"/>
  <c r="R28" i="104"/>
  <c r="A28" i="104"/>
  <c r="S28" i="104"/>
  <c r="Y28" i="104"/>
  <c r="Q19" i="65"/>
  <c r="Q39" i="65"/>
  <c r="Q25" i="65"/>
  <c r="Q28" i="65"/>
  <c r="Q33" i="65"/>
  <c r="Q20" i="65"/>
  <c r="G29" i="85"/>
  <c r="A29" i="85" s="1"/>
  <c r="AK23" i="65"/>
  <c r="U29" i="65"/>
  <c r="K34" i="104" s="1"/>
  <c r="G46" i="104"/>
  <c r="U41" i="65"/>
  <c r="K46" i="104" s="1"/>
  <c r="G47" i="104"/>
  <c r="AK41" i="65"/>
  <c r="G23" i="85"/>
  <c r="A23" i="85" s="1"/>
  <c r="U18" i="65"/>
  <c r="K23" i="104" s="1"/>
  <c r="G23" i="104"/>
  <c r="AN41" i="65"/>
  <c r="Q15" i="65"/>
  <c r="Q31" i="65"/>
  <c r="G41" i="85"/>
  <c r="A41" i="85" s="1"/>
  <c r="G34" i="104"/>
  <c r="AK18" i="65"/>
  <c r="Q32" i="65"/>
  <c r="AN18" i="65"/>
  <c r="Q34" i="65"/>
  <c r="Q7" i="65"/>
  <c r="Q21" i="65"/>
  <c r="Q27" i="65"/>
  <c r="G16" i="104"/>
  <c r="U23" i="65"/>
  <c r="K28" i="104" s="1"/>
  <c r="X28" i="104" s="1"/>
  <c r="A24" i="65"/>
  <c r="U42" i="65"/>
  <c r="K47" i="104" s="1"/>
  <c r="G17" i="104"/>
  <c r="Q40" i="65"/>
  <c r="Q10" i="65"/>
  <c r="Q37" i="65"/>
  <c r="Q16" i="65"/>
  <c r="Q9" i="65"/>
  <c r="Q14" i="65"/>
  <c r="AN11" i="65"/>
  <c r="Q8" i="65"/>
  <c r="Q38" i="65"/>
  <c r="AK42" i="65"/>
  <c r="A41" i="65"/>
  <c r="A29" i="65"/>
  <c r="AN23" i="65"/>
  <c r="U12" i="65"/>
  <c r="K17" i="104" s="1"/>
  <c r="A11" i="65"/>
  <c r="AN42" i="65"/>
  <c r="A42" i="65"/>
  <c r="U11" i="65"/>
  <c r="K16" i="104" s="1"/>
  <c r="A18" i="65"/>
  <c r="G30" i="85"/>
  <c r="A30" i="85" s="1"/>
  <c r="G35" i="104"/>
  <c r="W35" i="65"/>
  <c r="M40" i="104" s="1"/>
  <c r="G40" i="104"/>
  <c r="G35" i="85"/>
  <c r="A35" i="85" s="1"/>
  <c r="AK35" i="65"/>
  <c r="W36" i="65"/>
  <c r="M41" i="104" s="1"/>
  <c r="G41" i="104"/>
  <c r="U30" i="65"/>
  <c r="K35" i="104" s="1"/>
  <c r="AN35" i="65"/>
  <c r="A36" i="65"/>
  <c r="AN30" i="65"/>
  <c r="W17" i="65" l="1"/>
  <c r="M22" i="104" s="1"/>
  <c r="V22" i="104" s="1"/>
  <c r="W29" i="65"/>
  <c r="M34" i="104" s="1"/>
  <c r="V34" i="104" s="1"/>
  <c r="Q22" i="104"/>
  <c r="S22" i="104"/>
  <c r="W23" i="65"/>
  <c r="M28" i="104" s="1"/>
  <c r="W28" i="104" s="1"/>
  <c r="S29" i="104"/>
  <c r="R22" i="104"/>
  <c r="T29" i="104"/>
  <c r="T22" i="104"/>
  <c r="R29" i="104"/>
  <c r="A22" i="104"/>
  <c r="X22" i="104"/>
  <c r="X47" i="104"/>
  <c r="X29" i="104"/>
  <c r="X17" i="104"/>
  <c r="X16" i="104"/>
  <c r="Y29" i="104"/>
  <c r="A29" i="104"/>
  <c r="X46" i="104"/>
  <c r="W24" i="65"/>
  <c r="M29" i="104" s="1"/>
  <c r="W29" i="104" s="1"/>
  <c r="X23" i="104"/>
  <c r="G15" i="104"/>
  <c r="AN10" i="65"/>
  <c r="AK10" i="65"/>
  <c r="U10" i="65"/>
  <c r="K15" i="104" s="1"/>
  <c r="A10" i="65"/>
  <c r="G10" i="85"/>
  <c r="A10" i="85" s="1"/>
  <c r="W11" i="65"/>
  <c r="M16" i="104" s="1"/>
  <c r="W12" i="65"/>
  <c r="M17" i="104" s="1"/>
  <c r="U28" i="65"/>
  <c r="K33" i="104" s="1"/>
  <c r="G33" i="104"/>
  <c r="A28" i="65"/>
  <c r="G28" i="85"/>
  <c r="A28" i="85" s="1"/>
  <c r="AK28" i="65"/>
  <c r="AN28" i="65"/>
  <c r="U27" i="65"/>
  <c r="K32" i="104" s="1"/>
  <c r="G32" i="104"/>
  <c r="AN27" i="65"/>
  <c r="A27" i="65"/>
  <c r="G27" i="85"/>
  <c r="A27" i="85" s="1"/>
  <c r="AK27" i="65"/>
  <c r="T47" i="104"/>
  <c r="A47" i="104"/>
  <c r="Q47" i="104"/>
  <c r="R47" i="104"/>
  <c r="S47" i="104"/>
  <c r="Y47" i="104"/>
  <c r="Y35" i="104"/>
  <c r="Q35" i="104"/>
  <c r="A35" i="104"/>
  <c r="R35" i="104"/>
  <c r="T35" i="104"/>
  <c r="S35" i="104"/>
  <c r="W30" i="65"/>
  <c r="M35" i="104" s="1"/>
  <c r="G13" i="104"/>
  <c r="A8" i="65"/>
  <c r="G8" i="85"/>
  <c r="A8" i="85" s="1"/>
  <c r="U8" i="65"/>
  <c r="K13" i="104" s="1"/>
  <c r="AN8" i="65"/>
  <c r="AK8" i="65"/>
  <c r="U9" i="65"/>
  <c r="K14" i="104" s="1"/>
  <c r="G14" i="104"/>
  <c r="A9" i="65"/>
  <c r="G9" i="85"/>
  <c r="A9" i="85" s="1"/>
  <c r="AK9" i="65"/>
  <c r="AN9" i="65"/>
  <c r="U34" i="65"/>
  <c r="K39" i="104" s="1"/>
  <c r="G39" i="104"/>
  <c r="G34" i="85"/>
  <c r="A34" i="85" s="1"/>
  <c r="AN34" i="65"/>
  <c r="AK34" i="65"/>
  <c r="A34" i="65"/>
  <c r="S34" i="104"/>
  <c r="T34" i="104"/>
  <c r="Q34" i="104"/>
  <c r="A34" i="104"/>
  <c r="R34" i="104"/>
  <c r="Y34" i="104"/>
  <c r="W42" i="65"/>
  <c r="M47" i="104" s="1"/>
  <c r="G31" i="104"/>
  <c r="AN26" i="65"/>
  <c r="G26" i="85"/>
  <c r="A26" i="85" s="1"/>
  <c r="U26" i="65"/>
  <c r="K31" i="104" s="1"/>
  <c r="A26" i="65"/>
  <c r="AK26" i="65"/>
  <c r="U41" i="104"/>
  <c r="W41" i="104"/>
  <c r="V41" i="104"/>
  <c r="G26" i="104"/>
  <c r="G21" i="85"/>
  <c r="A21" i="85" s="1"/>
  <c r="AK21" i="65"/>
  <c r="AN21" i="65"/>
  <c r="A21" i="65"/>
  <c r="U21" i="65"/>
  <c r="K26" i="104" s="1"/>
  <c r="U32" i="65"/>
  <c r="K37" i="104" s="1"/>
  <c r="G37" i="104"/>
  <c r="AK32" i="65"/>
  <c r="G32" i="85"/>
  <c r="A32" i="85" s="1"/>
  <c r="AN32" i="65"/>
  <c r="A32" i="65"/>
  <c r="G44" i="104"/>
  <c r="AK39" i="65"/>
  <c r="AN39" i="65"/>
  <c r="U39" i="65"/>
  <c r="K44" i="104" s="1"/>
  <c r="A39" i="65"/>
  <c r="G39" i="85"/>
  <c r="A39" i="85" s="1"/>
  <c r="A41" i="104"/>
  <c r="Q41" i="104"/>
  <c r="R41" i="104"/>
  <c r="T41" i="104"/>
  <c r="S41" i="104"/>
  <c r="Y41" i="104"/>
  <c r="X41" i="104"/>
  <c r="S17" i="104"/>
  <c r="Y17" i="104"/>
  <c r="T17" i="104"/>
  <c r="Q17" i="104"/>
  <c r="A17" i="104"/>
  <c r="R17" i="104"/>
  <c r="R31" i="65"/>
  <c r="U31" i="65"/>
  <c r="W31" i="65" s="1"/>
  <c r="M36" i="104" s="1"/>
  <c r="G36" i="104"/>
  <c r="AK31" i="65"/>
  <c r="AN31" i="65"/>
  <c r="G31" i="85"/>
  <c r="A31" i="85" s="1"/>
  <c r="A31" i="65"/>
  <c r="W41" i="65"/>
  <c r="M46" i="104" s="1"/>
  <c r="R25" i="65"/>
  <c r="U25" i="65"/>
  <c r="K30" i="104" s="1"/>
  <c r="G30" i="104"/>
  <c r="G25" i="85"/>
  <c r="A25" i="85" s="1"/>
  <c r="A25" i="65"/>
  <c r="AN25" i="65"/>
  <c r="AK25" i="65"/>
  <c r="U38" i="65"/>
  <c r="K43" i="104" s="1"/>
  <c r="G43" i="104"/>
  <c r="G38" i="85"/>
  <c r="A38" i="85" s="1"/>
  <c r="AN38" i="65"/>
  <c r="A38" i="65"/>
  <c r="AK38" i="65"/>
  <c r="G21" i="104"/>
  <c r="AK16" i="65"/>
  <c r="A16" i="65"/>
  <c r="U16" i="65"/>
  <c r="K21" i="104" s="1"/>
  <c r="AN16" i="65"/>
  <c r="G16" i="85"/>
  <c r="A16" i="85" s="1"/>
  <c r="G12" i="104"/>
  <c r="R7" i="65"/>
  <c r="AN7" i="65"/>
  <c r="G7" i="85"/>
  <c r="A7" i="85" s="1"/>
  <c r="A7" i="65"/>
  <c r="AK7" i="65"/>
  <c r="U7" i="65"/>
  <c r="K12" i="104" s="1"/>
  <c r="A23" i="104"/>
  <c r="T23" i="104"/>
  <c r="S23" i="104"/>
  <c r="Q23" i="104"/>
  <c r="Y23" i="104"/>
  <c r="R23" i="104"/>
  <c r="Q46" i="104"/>
  <c r="S46" i="104"/>
  <c r="T46" i="104"/>
  <c r="Y46" i="104"/>
  <c r="R46" i="104"/>
  <c r="A46" i="104"/>
  <c r="R13" i="65"/>
  <c r="U13" i="65"/>
  <c r="K18" i="104" s="1"/>
  <c r="G18" i="104"/>
  <c r="AK13" i="65"/>
  <c r="G13" i="85"/>
  <c r="A13" i="85" s="1"/>
  <c r="A13" i="65"/>
  <c r="AN13" i="65"/>
  <c r="G27" i="104"/>
  <c r="A22" i="65"/>
  <c r="U22" i="65"/>
  <c r="K27" i="104" s="1"/>
  <c r="AK22" i="65"/>
  <c r="G22" i="85"/>
  <c r="A22" i="85" s="1"/>
  <c r="AN22" i="65"/>
  <c r="X35" i="104"/>
  <c r="S40" i="104"/>
  <c r="Y40" i="104"/>
  <c r="A40" i="104"/>
  <c r="Q40" i="104"/>
  <c r="T40" i="104"/>
  <c r="R40" i="104"/>
  <c r="X40" i="104"/>
  <c r="G19" i="104"/>
  <c r="U14" i="65"/>
  <c r="K19" i="104" s="1"/>
  <c r="A14" i="65"/>
  <c r="G14" i="85"/>
  <c r="A14" i="85" s="1"/>
  <c r="AN14" i="65"/>
  <c r="AK14" i="65"/>
  <c r="U37" i="65"/>
  <c r="R37" i="65"/>
  <c r="G42" i="104"/>
  <c r="G37" i="85"/>
  <c r="A37" i="85" s="1"/>
  <c r="A37" i="65"/>
  <c r="AN37" i="65"/>
  <c r="AK37" i="65"/>
  <c r="X34" i="104"/>
  <c r="G25" i="104"/>
  <c r="AK20" i="65"/>
  <c r="G20" i="85"/>
  <c r="A20" i="85" s="1"/>
  <c r="AN20" i="65"/>
  <c r="A20" i="65"/>
  <c r="U20" i="65"/>
  <c r="K25" i="104" s="1"/>
  <c r="G38" i="104"/>
  <c r="AN33" i="65"/>
  <c r="U33" i="65"/>
  <c r="K38" i="104" s="1"/>
  <c r="AK33" i="65"/>
  <c r="G33" i="85"/>
  <c r="A33" i="85" s="1"/>
  <c r="A33" i="65"/>
  <c r="U19" i="65"/>
  <c r="K24" i="104" s="1"/>
  <c r="G19" i="85"/>
  <c r="A19" i="85" s="1"/>
  <c r="AN19" i="65"/>
  <c r="A19" i="65"/>
  <c r="G24" i="104"/>
  <c r="AK19" i="65"/>
  <c r="R19" i="65"/>
  <c r="V40" i="104"/>
  <c r="U40" i="104"/>
  <c r="W40" i="104"/>
  <c r="U40" i="65"/>
  <c r="K45" i="104" s="1"/>
  <c r="G45" i="104"/>
  <c r="G40" i="85"/>
  <c r="A40" i="85" s="1"/>
  <c r="A40" i="65"/>
  <c r="AN40" i="65"/>
  <c r="AK40" i="65"/>
  <c r="A16" i="104"/>
  <c r="T16" i="104"/>
  <c r="Y16" i="104"/>
  <c r="R16" i="104"/>
  <c r="Q16" i="104"/>
  <c r="S16" i="104"/>
  <c r="G20" i="104"/>
  <c r="U15" i="65"/>
  <c r="K20" i="104" s="1"/>
  <c r="AN15" i="65"/>
  <c r="AK15" i="65"/>
  <c r="A15" i="65"/>
  <c r="G15" i="85"/>
  <c r="A15" i="85" s="1"/>
  <c r="W18" i="65"/>
  <c r="M23" i="104" s="1"/>
  <c r="U34" i="104" l="1"/>
  <c r="U22" i="104"/>
  <c r="W22" i="104"/>
  <c r="W34" i="104"/>
  <c r="U28" i="104"/>
  <c r="V28" i="104"/>
  <c r="U29" i="104"/>
  <c r="W21" i="65"/>
  <c r="M26" i="104" s="1"/>
  <c r="W26" i="104" s="1"/>
  <c r="V29" i="104"/>
  <c r="X44" i="104"/>
  <c r="X21" i="104"/>
  <c r="X18" i="104"/>
  <c r="W22" i="65"/>
  <c r="M27" i="104" s="1"/>
  <c r="W27" i="104" s="1"/>
  <c r="X38" i="104"/>
  <c r="X15" i="104"/>
  <c r="X25" i="104"/>
  <c r="W39" i="65"/>
  <c r="M44" i="104" s="1"/>
  <c r="V44" i="104" s="1"/>
  <c r="W40" i="65"/>
  <c r="M45" i="104" s="1"/>
  <c r="U45" i="104" s="1"/>
  <c r="X31" i="104"/>
  <c r="W32" i="65"/>
  <c r="M37" i="104" s="1"/>
  <c r="W37" i="104" s="1"/>
  <c r="W15" i="65"/>
  <c r="M20" i="104" s="1"/>
  <c r="U20" i="104" s="1"/>
  <c r="W33" i="65"/>
  <c r="M38" i="104" s="1"/>
  <c r="W38" i="104" s="1"/>
  <c r="W13" i="65"/>
  <c r="M18" i="104" s="1"/>
  <c r="V18" i="104" s="1"/>
  <c r="W25" i="65"/>
  <c r="M30" i="104" s="1"/>
  <c r="W30" i="104" s="1"/>
  <c r="X39" i="104"/>
  <c r="X43" i="104"/>
  <c r="X30" i="104"/>
  <c r="X33" i="104"/>
  <c r="W20" i="65"/>
  <c r="M25" i="104" s="1"/>
  <c r="W25" i="104" s="1"/>
  <c r="W7" i="65"/>
  <c r="M12" i="104" s="1"/>
  <c r="U12" i="104" s="1"/>
  <c r="W26" i="65"/>
  <c r="M31" i="104" s="1"/>
  <c r="U31" i="104" s="1"/>
  <c r="X13" i="104"/>
  <c r="W27" i="65"/>
  <c r="M32" i="104" s="1"/>
  <c r="U32" i="104" s="1"/>
  <c r="X14" i="104"/>
  <c r="X20" i="104"/>
  <c r="W16" i="65"/>
  <c r="M21" i="104" s="1"/>
  <c r="W21" i="104" s="1"/>
  <c r="V23" i="104"/>
  <c r="W23" i="104"/>
  <c r="U23" i="104"/>
  <c r="Q38" i="104"/>
  <c r="R38" i="104"/>
  <c r="T38" i="104"/>
  <c r="S38" i="104"/>
  <c r="A38" i="104"/>
  <c r="Y38" i="104"/>
  <c r="T25" i="104"/>
  <c r="Y25" i="104"/>
  <c r="A25" i="104"/>
  <c r="S25" i="104"/>
  <c r="R25" i="104"/>
  <c r="Q25" i="104"/>
  <c r="H42" i="104"/>
  <c r="AL37" i="65"/>
  <c r="H37" i="85"/>
  <c r="W14" i="65"/>
  <c r="M19" i="104" s="1"/>
  <c r="X27" i="104"/>
  <c r="S18" i="104"/>
  <c r="T18" i="104"/>
  <c r="R18" i="104"/>
  <c r="A18" i="104"/>
  <c r="Q18" i="104"/>
  <c r="Y18" i="104"/>
  <c r="H12" i="104"/>
  <c r="H7" i="85"/>
  <c r="Q43" i="65"/>
  <c r="V7" i="65"/>
  <c r="L12" i="104" s="1"/>
  <c r="AL7" i="65"/>
  <c r="Q36" i="104"/>
  <c r="A36" i="104"/>
  <c r="R36" i="104"/>
  <c r="T36" i="104"/>
  <c r="Y36" i="104"/>
  <c r="S36" i="104"/>
  <c r="R44" i="104"/>
  <c r="Y44" i="104"/>
  <c r="T44" i="104"/>
  <c r="S44" i="104"/>
  <c r="Q44" i="104"/>
  <c r="A44" i="104"/>
  <c r="W9" i="65"/>
  <c r="M14" i="104" s="1"/>
  <c r="R13" i="104"/>
  <c r="S13" i="104"/>
  <c r="Q13" i="104"/>
  <c r="Y13" i="104"/>
  <c r="A13" i="104"/>
  <c r="T13" i="104"/>
  <c r="Q33" i="104"/>
  <c r="A33" i="104"/>
  <c r="Y33" i="104"/>
  <c r="R33" i="104"/>
  <c r="T33" i="104"/>
  <c r="S33" i="104"/>
  <c r="W19" i="65"/>
  <c r="M24" i="104" s="1"/>
  <c r="V37" i="65"/>
  <c r="L42" i="104" s="1"/>
  <c r="K42" i="104"/>
  <c r="X42" i="104" s="1"/>
  <c r="Q12" i="104"/>
  <c r="R12" i="104"/>
  <c r="T12" i="104"/>
  <c r="Y12" i="104"/>
  <c r="S12" i="104"/>
  <c r="A12" i="104"/>
  <c r="Y43" i="104"/>
  <c r="R43" i="104"/>
  <c r="Q43" i="104"/>
  <c r="A43" i="104"/>
  <c r="S43" i="104"/>
  <c r="T43" i="104"/>
  <c r="V46" i="104"/>
  <c r="U46" i="104"/>
  <c r="W46" i="104"/>
  <c r="K36" i="104"/>
  <c r="X36" i="104" s="1"/>
  <c r="V31" i="65"/>
  <c r="L36" i="104" s="1"/>
  <c r="T37" i="104"/>
  <c r="Q37" i="104"/>
  <c r="A37" i="104"/>
  <c r="Y37" i="104"/>
  <c r="S37" i="104"/>
  <c r="R37" i="104"/>
  <c r="W8" i="65"/>
  <c r="M13" i="104" s="1"/>
  <c r="W28" i="65"/>
  <c r="M33" i="104" s="1"/>
  <c r="H30" i="104"/>
  <c r="H25" i="85"/>
  <c r="AL25" i="65"/>
  <c r="V25" i="65"/>
  <c r="L30" i="104" s="1"/>
  <c r="W36" i="104"/>
  <c r="V36" i="104"/>
  <c r="U36" i="104"/>
  <c r="R26" i="104"/>
  <c r="Q26" i="104"/>
  <c r="Y26" i="104"/>
  <c r="A26" i="104"/>
  <c r="S26" i="104"/>
  <c r="T26" i="104"/>
  <c r="Q32" i="104"/>
  <c r="T32" i="104"/>
  <c r="S32" i="104"/>
  <c r="R32" i="104"/>
  <c r="A32" i="104"/>
  <c r="Y32" i="104"/>
  <c r="W10" i="65"/>
  <c r="M15" i="104" s="1"/>
  <c r="E18" i="54"/>
  <c r="F18" i="54"/>
  <c r="D18" i="54"/>
  <c r="T45" i="104"/>
  <c r="Y45" i="104"/>
  <c r="Q45" i="104"/>
  <c r="A45" i="104"/>
  <c r="R45" i="104"/>
  <c r="S45" i="104"/>
  <c r="V19" i="65"/>
  <c r="L24" i="104" s="1"/>
  <c r="H19" i="85"/>
  <c r="H24" i="104"/>
  <c r="AL19" i="65"/>
  <c r="Q27" i="104"/>
  <c r="A27" i="104"/>
  <c r="T27" i="104"/>
  <c r="R27" i="104"/>
  <c r="Y27" i="104"/>
  <c r="S27" i="104"/>
  <c r="H18" i="104"/>
  <c r="AL13" i="65"/>
  <c r="V13" i="65"/>
  <c r="L18" i="104" s="1"/>
  <c r="H13" i="85"/>
  <c r="X12" i="104"/>
  <c r="W38" i="65"/>
  <c r="M43" i="104" s="1"/>
  <c r="AL31" i="65"/>
  <c r="X31" i="65"/>
  <c r="N36" i="104" s="1"/>
  <c r="H36" i="104"/>
  <c r="H31" i="85"/>
  <c r="X37" i="104"/>
  <c r="X32" i="104"/>
  <c r="U17" i="104"/>
  <c r="W17" i="104"/>
  <c r="V17" i="104"/>
  <c r="S15" i="104"/>
  <c r="R15" i="104"/>
  <c r="A15" i="104"/>
  <c r="Y15" i="104"/>
  <c r="T15" i="104"/>
  <c r="Q15" i="104"/>
  <c r="Y42" i="104"/>
  <c r="T42" i="104"/>
  <c r="S42" i="104"/>
  <c r="Q42" i="104"/>
  <c r="R42" i="104"/>
  <c r="A42" i="104"/>
  <c r="U16" i="104"/>
  <c r="V16" i="104"/>
  <c r="W16" i="104"/>
  <c r="X24" i="104"/>
  <c r="X45" i="104"/>
  <c r="T21" i="104"/>
  <c r="Y21" i="104"/>
  <c r="S21" i="104"/>
  <c r="R21" i="104"/>
  <c r="Q21" i="104"/>
  <c r="A21" i="104"/>
  <c r="T30" i="104"/>
  <c r="Y30" i="104"/>
  <c r="S30" i="104"/>
  <c r="Q30" i="104"/>
  <c r="A30" i="104"/>
  <c r="R30" i="104"/>
  <c r="X26" i="104"/>
  <c r="U47" i="104"/>
  <c r="V47" i="104"/>
  <c r="W47" i="104"/>
  <c r="R39" i="104"/>
  <c r="Q39" i="104"/>
  <c r="Y39" i="104"/>
  <c r="T39" i="104"/>
  <c r="S39" i="104"/>
  <c r="A39" i="104"/>
  <c r="U35" i="104"/>
  <c r="W35" i="104"/>
  <c r="V35" i="104"/>
  <c r="S19" i="104"/>
  <c r="R19" i="104"/>
  <c r="A19" i="104"/>
  <c r="Y19" i="104"/>
  <c r="T19" i="104"/>
  <c r="Q19" i="104"/>
  <c r="S24" i="104"/>
  <c r="Y24" i="104"/>
  <c r="A24" i="104"/>
  <c r="Q24" i="104"/>
  <c r="T24" i="104"/>
  <c r="R24" i="104"/>
  <c r="A20" i="104"/>
  <c r="S20" i="104"/>
  <c r="T20" i="104"/>
  <c r="Y20" i="104"/>
  <c r="Q20" i="104"/>
  <c r="R20" i="104"/>
  <c r="W37" i="65"/>
  <c r="M42" i="104" s="1"/>
  <c r="X19" i="104"/>
  <c r="R31" i="104"/>
  <c r="S31" i="104"/>
  <c r="T31" i="104"/>
  <c r="Q31" i="104"/>
  <c r="Y31" i="104"/>
  <c r="A31" i="104"/>
  <c r="W34" i="65"/>
  <c r="M39" i="104" s="1"/>
  <c r="R14" i="104"/>
  <c r="Y14" i="104"/>
  <c r="Q14" i="104"/>
  <c r="A14" i="104"/>
  <c r="T14" i="104"/>
  <c r="S14" i="104"/>
  <c r="U26" i="104" l="1"/>
  <c r="V26" i="104"/>
  <c r="V21" i="104"/>
  <c r="V32" i="104"/>
  <c r="W32" i="104"/>
  <c r="AG42" i="104"/>
  <c r="W45" i="104"/>
  <c r="V45" i="104"/>
  <c r="V37" i="104"/>
  <c r="U37" i="104"/>
  <c r="V27" i="104"/>
  <c r="U27" i="104"/>
  <c r="V12" i="104"/>
  <c r="W12" i="104"/>
  <c r="V30" i="104"/>
  <c r="U30" i="104"/>
  <c r="V31" i="104"/>
  <c r="W18" i="104"/>
  <c r="W31" i="104"/>
  <c r="W44" i="104"/>
  <c r="V25" i="104"/>
  <c r="U44" i="104"/>
  <c r="V20" i="104"/>
  <c r="U25" i="104"/>
  <c r="W20" i="104"/>
  <c r="U21" i="104"/>
  <c r="U38" i="104"/>
  <c r="V38" i="104"/>
  <c r="X13" i="65"/>
  <c r="N18" i="104" s="1"/>
  <c r="AE18" i="104" s="1"/>
  <c r="U18" i="104"/>
  <c r="AG24" i="104"/>
  <c r="AG12" i="104"/>
  <c r="AC30" i="104"/>
  <c r="AJ30" i="104"/>
  <c r="Z30" i="104"/>
  <c r="AA30" i="104"/>
  <c r="AB30" i="104"/>
  <c r="G6" i="104"/>
  <c r="V19" i="104"/>
  <c r="U19" i="104"/>
  <c r="W19" i="104"/>
  <c r="V42" i="104"/>
  <c r="W42" i="104"/>
  <c r="U42" i="104"/>
  <c r="Z18" i="104"/>
  <c r="AA18" i="104"/>
  <c r="AB18" i="104"/>
  <c r="AJ18" i="104"/>
  <c r="AC18" i="104"/>
  <c r="V15" i="104"/>
  <c r="W15" i="104"/>
  <c r="U15" i="104"/>
  <c r="I5" i="104"/>
  <c r="G5" i="104"/>
  <c r="V24" i="104"/>
  <c r="U24" i="104"/>
  <c r="W24" i="104"/>
  <c r="W33" i="104"/>
  <c r="U33" i="104"/>
  <c r="V33" i="104"/>
  <c r="V13" i="104"/>
  <c r="U13" i="104"/>
  <c r="W13" i="104"/>
  <c r="AG36" i="104"/>
  <c r="AK43" i="65"/>
  <c r="A43" i="65"/>
  <c r="D13" i="54"/>
  <c r="G43" i="85"/>
  <c r="A43" i="85" s="1"/>
  <c r="G48" i="104"/>
  <c r="A48" i="104" s="1"/>
  <c r="U43" i="65"/>
  <c r="AB36" i="104"/>
  <c r="Z36" i="104"/>
  <c r="AC36" i="104"/>
  <c r="AA36" i="104"/>
  <c r="W14" i="104"/>
  <c r="U14" i="104"/>
  <c r="V14" i="104"/>
  <c r="X37" i="65"/>
  <c r="N42" i="104" s="1"/>
  <c r="AD36" i="104"/>
  <c r="AE36" i="104"/>
  <c r="AF36" i="104"/>
  <c r="U43" i="104"/>
  <c r="W43" i="104"/>
  <c r="V43" i="104"/>
  <c r="G18" i="54"/>
  <c r="E9" i="54" s="1"/>
  <c r="D9" i="54"/>
  <c r="AG30" i="104"/>
  <c r="AJ12" i="104"/>
  <c r="AC12" i="104"/>
  <c r="Z12" i="104"/>
  <c r="AA12" i="104"/>
  <c r="AB12" i="104"/>
  <c r="AC42" i="104"/>
  <c r="Z42" i="104"/>
  <c r="AA42" i="104"/>
  <c r="AB42" i="104"/>
  <c r="Z24" i="104"/>
  <c r="AB24" i="104"/>
  <c r="AA24" i="104"/>
  <c r="AC24" i="104"/>
  <c r="AJ24" i="104"/>
  <c r="G7" i="104"/>
  <c r="X7" i="65"/>
  <c r="N12" i="104" s="1"/>
  <c r="V39" i="104"/>
  <c r="U39" i="104"/>
  <c r="W39" i="104"/>
  <c r="AG18" i="104"/>
  <c r="X19" i="65"/>
  <c r="N24" i="104" s="1"/>
  <c r="X25" i="65"/>
  <c r="N30" i="104" s="1"/>
  <c r="G8" i="104"/>
  <c r="I8" i="104"/>
  <c r="I7" i="104" l="1"/>
  <c r="AD18" i="104"/>
  <c r="I6" i="104"/>
  <c r="AF18" i="104"/>
  <c r="H5" i="104"/>
  <c r="G13" i="54"/>
  <c r="F13" i="54"/>
  <c r="F18" i="1" s="1"/>
  <c r="G18" i="1" s="1"/>
  <c r="D15" i="54"/>
  <c r="AD24" i="104"/>
  <c r="AE24" i="104"/>
  <c r="AF24" i="104"/>
  <c r="F11" i="1"/>
  <c r="G11" i="1" s="1"/>
  <c r="G9" i="54"/>
  <c r="AH36" i="104"/>
  <c r="AD42" i="104"/>
  <c r="AE42" i="104"/>
  <c r="AF42" i="104"/>
  <c r="W43" i="65"/>
  <c r="M48" i="104" s="1"/>
  <c r="K48" i="104"/>
  <c r="AF30" i="104"/>
  <c r="AD30" i="104"/>
  <c r="AE30" i="104"/>
  <c r="AE12" i="104"/>
  <c r="AD12" i="104"/>
  <c r="AF12" i="104"/>
  <c r="AH18" i="104" l="1"/>
  <c r="J5" i="104"/>
  <c r="K5" i="104" s="1"/>
  <c r="AH42" i="104"/>
  <c r="AH30" i="104"/>
  <c r="AH12" i="104"/>
  <c r="AH24" i="104"/>
  <c r="G15" i="54"/>
  <c r="D7" i="54" s="1"/>
  <c r="F15" i="54"/>
  <c r="E8" i="54" s="1"/>
  <c r="G8" i="54" s="1"/>
  <c r="F17" i="1"/>
  <c r="G17" i="1" s="1"/>
  <c r="G7" i="54"/>
  <c r="F7" i="1" l="1" a="1"/>
  <c r="F7" i="1" s="1"/>
  <c r="G7" i="1" s="1"/>
  <c r="M5" i="10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tc={94A1B562-E7C3-4F99-85F3-FD76A6BC902C}</author>
    <author>tc={A80A3A73-C7BF-4E8E-ADF4-6D5B885B0980}</author>
  </authors>
  <commentList>
    <comment ref="B22" authorId="0" shapeId="0" xr:uid="{94A1B562-E7C3-4F99-85F3-FD76A6BC902C}">
      <text>
        <t>[Threaded comment]
Your version of Excel allows you to read this threaded comment; however, any edits to it will get removed if the file is opened in a newer version of Excel. Learn more: https://go.microsoft.com/fwlink/?linkid=870924
Comment:
    Standard = 900</t>
      </text>
    </comment>
    <comment ref="B23" authorId="1" shapeId="0" xr:uid="{A80A3A73-C7BF-4E8E-ADF4-6D5B885B0980}">
      <text>
        <t>[Threaded comment]
Your version of Excel allows you to read this threaded comment; however, any edits to it will get removed if the file is opened in a newer version of Excel. Learn more: https://go.microsoft.com/fwlink/?linkid=870924
Comment:
    Max 16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tc={E3BB53E5-86F9-476F-B676-B17FF007057D}</author>
  </authors>
  <commentList>
    <comment ref="D4" authorId="0" shapeId="0" xr:uid="{E3BB53E5-86F9-476F-B676-B17FF007057D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to QC the names here - some are not spelled correctly, etc.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Hammit, Britton</author>
  </authors>
  <commentList>
    <comment ref="C4" authorId="0" shapeId="0" xr:uid="{EDC2A832-03EB-4319-B273-1AAB320A08D8}">
      <text>
        <r>
          <rPr>
            <b/>
            <sz val="9"/>
            <color indexed="81"/>
            <rFont val="Tahoma"/>
            <family val="2"/>
          </rPr>
          <t>Hammit, Britton:</t>
        </r>
        <r>
          <rPr>
            <sz val="9"/>
            <color indexed="81"/>
            <rFont val="Tahoma"/>
            <family val="2"/>
          </rPr>
          <t xml:space="preserve">
Automatically updates based on the selected scneario.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tc={757D3DCB-5A9F-43D3-AF7F-0BE3372DDF03}</author>
    <author>tc={221395E3-9DA3-4BBE-BBF7-3ACF5A48F269}</author>
    <author>tc={E2B07FA1-8736-4F7A-8CBF-1B136F60EC98}</author>
    <author>tc={4AB3BEA2-48C3-41AB-8FDF-E9243C33E8AD}</author>
    <author>tc={B26196D8-1923-408F-BD17-4639B1EF2396}</author>
  </authors>
  <commentList>
    <comment ref="T18" authorId="0" shapeId="0" xr:uid="{757D3DCB-5A9F-43D3-AF7F-0BE3372DDF03}">
      <text>
        <t>[Threaded comment]
Your version of Excel allows you to read this threaded comment; however, any edits to it will get removed if the file is opened in a newer version of Excel. Learn more: https://go.microsoft.com/fwlink/?linkid=870924
Comment:
    Only calculations market "Yes" in the table below have been built into the Seed Calculations functionality so far</t>
      </text>
    </comment>
    <comment ref="U18" authorId="1" shapeId="0" xr:uid="{221395E3-9DA3-4BBE-BBF7-3ACF5A48F269}">
      <text>
        <t>[Threaded comment]
Your version of Excel allows you to read this threaded comment; however, any edits to it will get removed if the file is opened in a newer version of Excel. Learn more: https://go.microsoft.com/fwlink/?linkid=870924
Comment:
    Only calculations market "Yes" in the table below have been built into the Seed Calculations functionality so far</t>
      </text>
    </comment>
    <comment ref="V18" authorId="2" shapeId="0" xr:uid="{E2B07FA1-8736-4F7A-8CBF-1B136F60EC98}">
      <text>
        <t>[Threaded comment]
Your version of Excel allows you to read this threaded comment; however, any edits to it will get removed if the file is opened in a newer version of Excel. Learn more: https://go.microsoft.com/fwlink/?linkid=870924
Comment:
    Lookup ID from INPUT sheet</t>
      </text>
    </comment>
    <comment ref="W18" authorId="3" shapeId="0" xr:uid="{4AB3BEA2-48C3-41AB-8FDF-E9243C33E8AD}">
      <text>
        <t>[Threaded comment]
Your version of Excel allows you to read this threaded comment; however, any edits to it will get removed if the file is opened in a newer version of Excel. Learn more: https://go.microsoft.com/fwlink/?linkid=870924
Comment:
    User input (identifier for the correct segment/point</t>
      </text>
    </comment>
    <comment ref="X18" authorId="4" shapeId="0" xr:uid="{B26196D8-1923-408F-BD17-4639B1EF2396}">
      <text>
        <t>[Threaded comment]
Your version of Excel allows you to read this threaded comment; however, any edits to it will get removed if the file is opened in a newer version of Excel. Learn more: https://go.microsoft.com/fwlink/?linkid=870924
Comment:
    Description for this sheet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tc={530F0266-3470-4AA3-B2D6-F842626D2EAF}</author>
  </authors>
  <commentList>
    <comment ref="A1" authorId="0" shapeId="0" xr:uid="{530F0266-3470-4AA3-B2D6-F842626D2EAF}">
      <text>
        <t>[Threaded comment]
Your version of Excel allows you to read this threaded comment; however, any edits to it will get removed if the file is opened in a newer version of Excel. Learn more: https://go.microsoft.com/fwlink/?linkid=870924
Comment:
    Capitol "H" in this column designates the row should be hidden
Do not move this column (it should be column A)
Macro:
CNTRL-H to Hide
CNTRL-SHFT-H to UnHide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tc={04878369-8495-4608-8349-B2349F9FB849}</author>
    <author>tc={7AE3F1C0-4343-4609-9BEE-178432C5BE6F}</author>
    <author>tc={D298CBB3-2349-42C2-93AF-A2160313AC69}</author>
    <author>tc={E9EDA3D4-23AA-4DE8-A167-E26D4A3C3CDF}</author>
  </authors>
  <commentList>
    <comment ref="A1" authorId="0" shapeId="0" xr:uid="{04878369-8495-4608-8349-B2349F9FB849}">
      <text>
        <t>[Threaded comment]
Your version of Excel allows you to read this threaded comment; however, any edits to it will get removed if the file is opened in a newer version of Excel. Learn more: https://go.microsoft.com/fwlink/?linkid=870924
Comment:
    Capitol "H" in this column designates the row should be hidden
Do not move this column (it should be column A)
Macro:
CNTRL-H to Hide
CNTRL-SHFT-H to UnHide</t>
      </text>
    </comment>
    <comment ref="F6" authorId="1" shapeId="0" xr:uid="{7AE3F1C0-4343-4609-9BEE-178432C5BE6F}">
      <text>
        <t>[Threaded comment]
Your version of Excel allows you to read this threaded comment; however, any edits to it will get removed if the file is opened in a newer version of Excel. Learn more: https://go.microsoft.com/fwlink/?linkid=870924
Comment:
    ID from balanced counts</t>
      </text>
    </comment>
    <comment ref="G6" authorId="2" shapeId="0" xr:uid="{D298CBB3-2349-42C2-93AF-A2160313AC69}">
      <text>
        <t>[Threaded comment]
Your version of Excel allows you to read this threaded comment; however, any edits to it will get removed if the file is opened in a newer version of Excel. Learn more: https://go.microsoft.com/fwlink/?linkid=870924
Comment:
    ID from Vissim (node orientation tab)</t>
      </text>
    </comment>
    <comment ref="H6" authorId="3" shapeId="0" xr:uid="{E9EDA3D4-23AA-4DE8-A167-E26D4A3C3CDF}">
      <text>
        <t>[Threaded comment]
Your version of Excel allows you to read this threaded comment; however, any edits to it will get removed if the file is opened in a newer version of Excel. Learn more: https://go.microsoft.com/fwlink/?linkid=870924
Comment:
    ID that will display in output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tc={E9B5EFF8-20DE-49F9-9AE6-40805A2A6B6E}</author>
  </authors>
  <commentList>
    <comment ref="A1" authorId="0" shapeId="0" xr:uid="{E9B5EFF8-20DE-49F9-9AE6-40805A2A6B6E}">
      <text>
        <t>[Threaded comment]
Your version of Excel allows you to read this threaded comment; however, any edits to it will get removed if the file is opened in a newer version of Excel. Learn more: https://go.microsoft.com/fwlink/?linkid=870924
Comment:
    Capitol "H" in this column designates the row should be hidden
Do not move this column (it should be column A)
Macro:
CNTRL-H to Hide
CNTRL-SHFT-H to UnHide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tc={E32EF359-8286-4455-AC1C-9E240F175235}</author>
    <author>tc={AD5ECD7A-CA10-4FBF-90F5-3C910261E22F}</author>
  </authors>
  <commentList>
    <comment ref="A1" authorId="0" shapeId="0" xr:uid="{E32EF359-8286-4455-AC1C-9E240F175235}">
      <text>
        <t>[Threaded comment]
Your version of Excel allows you to read this threaded comment; however, any edits to it will get removed if the file is opened in a newer version of Excel. Learn more: https://go.microsoft.com/fwlink/?linkid=870924
Comment:
    Capitol "H" in this column designates the row should be hidden
Do not move this column (it should be column A)
Macro:
CNTRL-H to Hide
CNTRL-SHFT-H to UnHide</t>
      </text>
    </comment>
    <comment ref="B8" authorId="1" shapeId="0" xr:uid="{AD5ECD7A-CA10-4FBF-90F5-3C910261E22F}">
      <text>
        <t>[Threaded comment]
Your version of Excel allows you to read this threaded comment; however, any edits to it will get removed if the file is opened in a newer version of Excel. Learn more: https://go.microsoft.com/fwlink/?linkid=870924
Comment:
    Indicate the Row where intersection data start in the "Intersections by Approach" Sheet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tc={96AF0497-76E4-4557-B744-9674566B233A}</author>
  </authors>
  <commentList>
    <comment ref="A1" authorId="0" shapeId="0" xr:uid="{96AF0497-76E4-4557-B744-9674566B233A}">
      <text>
        <t>[Threaded comment]
Your version of Excel allows you to read this threaded comment; however, any edits to it will get removed if the file is opened in a newer version of Excel. Learn more: https://go.microsoft.com/fwlink/?linkid=870924
Comment:
    Capitol "H" in this column designates the row should be hidden
Do not move this row 
(it should be row 1)
Macro:
CNTRL-H to Hide
CNTRL-SHFT-H to UnHide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tc={8595194D-143E-4FC3-A8A2-BF749858A182}</author>
  </authors>
  <commentList>
    <comment ref="A1" authorId="0" shapeId="0" xr:uid="{8595194D-143E-4FC3-A8A2-BF749858A182}">
      <text>
        <t>[Threaded comment]
Your version of Excel allows you to read this threaded comment; however, any edits to it will get removed if the file is opened in a newer version of Excel. Learn more: https://go.microsoft.com/fwlink/?linkid=870924
Comment:
    Capitol "H" in this column designates the row should be hidden
Do not move this row 
(it should be row 1)
Macro:
CNTRL-H to Hide
CNTRL-SHFT-H to UnHide</t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tc={95F8F7AE-3AF1-4F18-8148-32628F271175}</author>
  </authors>
  <commentList>
    <comment ref="H12" authorId="0" shapeId="0" xr:uid="{95F8F7AE-3AF1-4F18-8148-32628F271175}">
      <text>
        <t>[Threaded comment]
Your version of Excel allows you to read this threaded comment; however, any edits to it will get removed if the file is opened in a newer version of Excel. Learn more: https://go.microsoft.com/fwlink/?linkid=870924
Comment:
    Pull out of Balancing Spreadsheet = Cell, Make sure this is the same spreadsheet referenced in the "Model Run Summary" tab.</t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tc={6756FCFA-3B1A-4F47-9FE6-DB9056D80399}</author>
  </authors>
  <commentList>
    <comment ref="H7" authorId="0" shapeId="0" xr:uid="{6756FCFA-3B1A-4F47-9FE6-DB9056D80399}">
      <text>
        <t>[Threaded comment]
Your version of Excel allows you to read this threaded comment; however, any edits to it will get removed if the file is opened in a newer version of Excel. Learn more: https://go.microsoft.com/fwlink/?linkid=870924
Comment:
    Pull out of Balancing Spreadsheet = Cell, Make sure this is the same spreadsheet referenced in the "Model Run Summary" tab.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A770CF-76DD-4C4F-9E39-F7029F279686}" name="BR_MOT_Phase1_AM_v15_ScenarioA_v2_Link_010" type="6" refreshedVersion="8" background="1" saveData="1">
    <textPr prompt="0" codePage="437" sourceFile="C:\Users\britton.johnson\Documents\GitHub_New\VISSIM-File-Structure\_MOE Spreadsheet\ATT_Files\BR_MOT_Phase1_AM_v15_ScenarioA_v2_Link_010.att" tab="0" semicolon="1">
      <textFields>
        <textField/>
      </textFields>
    </textPr>
  </connection>
  <connection id="2" xr16:uid="{9A39690F-1DF5-41B0-A526-FF1F3CFCBD5D}" name="BR_MOT_Phase1_AM_v15_ScenarioA_v2_Link_0101" type="6" refreshedVersion="8" background="1" saveData="1">
    <textPr prompt="0" codePage="437" sourceFile="C:\Users\britton.johnson\Documents\GitHub_New\VISSIM-File-Structure\_MOE Spreadsheet\ATT_Files\BR_MOT_Phase1_AM_v15_ScenarioA_v2_Link_010.att" tab="0" semicolon="1">
      <textFields>
        <textField/>
      </textFields>
    </textPr>
  </connection>
  <connection id="3" xr16:uid="{76028CE0-71A9-4946-9707-EE8890C763D5}" name="BR_MOT_Phase1_AM_v15_ScenarioA_v2_Node_010" type="6" refreshedVersion="8" background="1" saveData="1">
    <textPr prompt="0" codePage="437" sourceFile="C:\Users\britton.johnson\Documents\GitHub_New\VISSIM-File-Structure\_MOE Spreadsheet\ATT_Files\BR_MOT_Phase1_AM_v15_ScenarioA_v2_Node_010.att" tab="0" semicolon="1">
      <textFields>
        <textField/>
      </textFields>
    </textPr>
  </connection>
  <connection id="4" xr16:uid="{1B302285-B426-470E-8C65-6C0A8A8F2C3B}" name="BR_MOT_Phase1_AM_v15_ScenarioA_v2_Node_0101" type="6" refreshedVersion="8" background="1" saveData="1">
    <textPr prompt="0" codePage="437" sourceFile="C:\Users\britton.johnson\Documents\GitHub_New\VISSIM-File-Structure\_MOE Spreadsheet\ATT_Files\BR_MOT_Phase1_AM_v15_ScenarioA_v2_Node_010.att" tab="0" semicolon="1">
      <textFields>
        <textField/>
      </textFields>
    </textPr>
  </connection>
  <connection id="5" xr16:uid="{33C287E4-244F-4FCE-8072-27E17F8FD244}" name="BR_MOT_Phase1_AM_v15_ScenarioA_v2_Node_0102" type="6" refreshedVersion="8" background="1" saveData="1">
    <textPr prompt="0" codePage="437" sourceFile="C:\Users\britton.johnson\Documents\GitHub_New\VISSIM-File-Structure\_MOE Spreadsheet\ATT_Files\BR_MOT_Phase1_AM_v15_ScenarioA_v2_Node_010.att" tab="0" semicolon="1">
      <textFields>
        <textField/>
      </textFields>
    </textPr>
  </connection>
  <connection id="6" xr16:uid="{349242C9-C1C1-46C0-8B39-2D7CD03B592D}" name="BR_MOT_Phase1_AM_v15_ScenarioA_v2_Queue_010" type="6" refreshedVersion="8" background="1" saveData="1">
    <textPr prompt="0" codePage="437" sourceFile="C:\Users\britton.johnson\Documents\GitHub_New\VISSIM-File-Structure\_MOE Spreadsheet\ATT_Files\BR_MOT_Phase1_AM_v15_ScenarioA_v2_Queue_010.att" tab="0" semicolon="1">
      <textFields>
        <textField/>
      </textFields>
    </textPr>
  </connection>
  <connection id="7" xr16:uid="{B7EE8154-9C50-41BC-8AD5-A1B11178D68D}" name="BR_MOT_Phase1_AM_v15_ScenarioA_v2_Queue_0101" type="6" refreshedVersion="8" background="1" saveData="1">
    <textPr prompt="0" codePage="437" sourceFile="C:\Users\britton.johnson\Documents\GitHub_New\VISSIM-File-Structure\_MOE Spreadsheet\ATT_Files\BR_MOT_Phase1_AM_v15_ScenarioA_v2_Queue_010.att" tab="0" semicolon="1">
      <textFields>
        <textField/>
      </textFields>
    </textPr>
  </connection>
  <connection id="8" xr16:uid="{013CAB8E-5F83-4AAC-BE0D-6C50AAF3B21C}" name="BR_MOT_Phase1_AM_v15_ScenarioA_v2_SimRun_010" type="6" refreshedVersion="8" background="1" saveData="1">
    <textPr prompt="0" codePage="437" sourceFile="C:\Users\britton.johnson\Documents\GitHub_New\VISSIM-File-Structure\_MOE Spreadsheet\ATT_Files\BR_MOT_Phase1_AM_v15_ScenarioA_v2_SimRun_010.att" tab="0" semicolon="1">
      <textFields>
        <textField/>
      </textFields>
    </textPr>
  </connection>
  <connection id="9" xr16:uid="{A3BDF432-1B31-4E20-AB41-09CBC7B4FEA2}" name="BR_MOT_Phase1_AM_v15_ScenarioA_v2_SimRun_0101" type="6" refreshedVersion="8" background="1" saveData="1">
    <textPr prompt="0" codePage="437" sourceFile="C:\Users\britton.johnson\Documents\GitHub_New\VISSIM-File-Structure\_MOE Spreadsheet\ATT_Files\BR_MOT_Phase1_AM_v15_ScenarioA_v2_SimRun_010.att" tab="0" semicolon="1">
      <textFields>
        <textField/>
      </textFields>
    </textPr>
  </connection>
  <connection id="10" xr16:uid="{5EA5B506-35B7-49D1-8043-99A78EAA28C9}" name="BR_MOT_Phase1_AM_v15_ScenarioA_v2_TravTime_010" type="6" refreshedVersion="8" background="1" saveData="1">
    <textPr prompt="0" codePage="437" sourceFile="C:\Users\britton.johnson\Documents\GitHub_New\VISSIM-File-Structure\_MOE Spreadsheet\ATT_Files\BR_MOT_Phase1_AM_v15_ScenarioA_v2_TravTime_010.att" tab="0" semicolon="1">
      <textFields>
        <textField/>
      </textFields>
    </textPr>
  </connection>
  <connection id="11" xr16:uid="{3C158AB7-7B8D-4AC6-ABE4-F324A6545CAD}" name="BR_MOT_Phase1_AM_v15_ScenarioA_v2_TravTime_0101" type="6" refreshedVersion="8" background="1" saveData="1">
    <textPr prompt="0" codePage="437" sourceFile="C:\Users\britton.johnson\Documents\GitHub_New\VISSIM-File-Structure\_MOE Spreadsheet\ATT_Files\BR_MOT_Phase1_AM_v15_ScenarioA_v2_TravTime_010.att" tab="0" semicolon="1">
      <textFields>
        <textField/>
      </textFields>
    </textPr>
  </connection>
  <connection id="12" xr16:uid="{9788CAE4-BE9D-4F49-A3C1-72D97544635C}" name="BR_MOT_Phase1_AM_v15_ScenarioA_v2_Veh Network Perf_010" type="6" refreshedVersion="8" background="1" saveData="1">
    <textPr prompt="0" codePage="437" sourceFile="C:\Users\britton.johnson\Documents\GitHub_New\VISSIM-File-Structure\_MOE Spreadsheet\ATT_Files\BR_MOT_Phase1_AM_v15_ScenarioA_v2_Veh Network Perf_010.att" tab="0" semicolon="1">
      <textFields>
        <textField/>
      </textFields>
    </textPr>
  </connection>
  <connection id="13" xr16:uid="{0E4136E9-3080-46B4-89CC-6A83A59DBD15}" name="BR_MOT_Phase1_AM_v15_ScenarioA_v2_Veh Network Perf_0101" type="6" refreshedVersion="8" background="1" saveData="1">
    <textPr prompt="0" codePage="437" sourceFile="C:\Users\britton.johnson\Documents\GitHub_New\VISSIM-File-Structure\_MOE Spreadsheet\ATT_Files\BR_MOT_Phase1_AM_v15_ScenarioA_v2_Veh Network Perf_010.att" tab="0" semicolon="1">
      <textFields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<sst xmlns="http://schemas.openxmlformats.org/spreadsheetml/2006/main" count="1060" uniqueCount="508">
  <si>
    <t>Difference (%)</t>
  </si>
  <si>
    <t>Criteria</t>
  </si>
  <si>
    <t>Percent</t>
  </si>
  <si>
    <t>Target</t>
  </si>
  <si>
    <t>Target Met</t>
  </si>
  <si>
    <t>Travel Time</t>
  </si>
  <si>
    <t>Balanced Count (vph)</t>
  </si>
  <si>
    <t>Difference (vph)</t>
  </si>
  <si>
    <t>Approach</t>
  </si>
  <si>
    <t>Movement</t>
  </si>
  <si>
    <t>NB</t>
  </si>
  <si>
    <t>SB</t>
  </si>
  <si>
    <t>WB</t>
  </si>
  <si>
    <t>Intersection</t>
  </si>
  <si>
    <t>EB</t>
  </si>
  <si>
    <t>Result</t>
  </si>
  <si>
    <t>Criteria 1 Met?</t>
  </si>
  <si>
    <t>Criteria 2 Met?</t>
  </si>
  <si>
    <t>Criteria 3 Met?</t>
  </si>
  <si>
    <t>Criteria 1 Applies?</t>
  </si>
  <si>
    <t>Criteria 2 Applies?</t>
  </si>
  <si>
    <t>Criteria 3 Applies?</t>
  </si>
  <si>
    <t>NBL</t>
  </si>
  <si>
    <t>NBT</t>
  </si>
  <si>
    <t>SBT</t>
  </si>
  <si>
    <t>SBR</t>
  </si>
  <si>
    <t>WBL</t>
  </si>
  <si>
    <t>WBT</t>
  </si>
  <si>
    <t>WBR</t>
  </si>
  <si>
    <t>NBR</t>
  </si>
  <si>
    <t>SBL</t>
  </si>
  <si>
    <t>EBL</t>
  </si>
  <si>
    <t>EBT</t>
  </si>
  <si>
    <t>EBR</t>
  </si>
  <si>
    <t>LOS</t>
  </si>
  <si>
    <t>E</t>
  </si>
  <si>
    <t>F</t>
  </si>
  <si>
    <t>VISSIM Period</t>
  </si>
  <si>
    <t>#</t>
  </si>
  <si>
    <t>Average Delay
(sec/veh)</t>
  </si>
  <si>
    <t>Max Queue Length
(feet)</t>
  </si>
  <si>
    <t>Average Queue Length
(feet)</t>
  </si>
  <si>
    <t>WBU</t>
  </si>
  <si>
    <t>Hide?</t>
  </si>
  <si>
    <t>% of Demand Served</t>
  </si>
  <si>
    <t>C</t>
  </si>
  <si>
    <t>Delay</t>
  </si>
  <si>
    <t>A</t>
  </si>
  <si>
    <t>B</t>
  </si>
  <si>
    <t>D</t>
  </si>
  <si>
    <t>LOS*</t>
  </si>
  <si>
    <t>Criteria Met</t>
  </si>
  <si>
    <t xml:space="preserve"> </t>
  </si>
  <si>
    <t>Sample Size Determination Tool, Version 2.0</t>
  </si>
  <si>
    <t xml:space="preserve">   User Inputs</t>
  </si>
  <si>
    <t xml:space="preserve">   Constants</t>
  </si>
  <si>
    <t xml:space="preserve">   Outputs</t>
  </si>
  <si>
    <t>Inputs</t>
  </si>
  <si>
    <t xml:space="preserve">         Output</t>
  </si>
  <si>
    <t>Confidence Interval:</t>
  </si>
  <si>
    <t>Number of Required Runs:</t>
  </si>
  <si>
    <t>Tolerance Error:</t>
  </si>
  <si>
    <t>Number of MOEs:</t>
  </si>
  <si>
    <t>Location (optional)</t>
  </si>
  <si>
    <t>Runs (Seeds)</t>
  </si>
  <si>
    <t>*Results from four random seeds</t>
  </si>
  <si>
    <t>Statistics</t>
  </si>
  <si>
    <r>
      <t>X</t>
    </r>
    <r>
      <rPr>
        <b/>
        <vertAlign val="subscript"/>
        <sz val="11"/>
        <color theme="1"/>
        <rFont val="Calibri"/>
        <family val="2"/>
        <scheme val="minor"/>
      </rPr>
      <t>s</t>
    </r>
  </si>
  <si>
    <t>=</t>
  </si>
  <si>
    <r>
      <t>S</t>
    </r>
    <r>
      <rPr>
        <b/>
        <vertAlign val="subscript"/>
        <sz val="11"/>
        <color theme="1"/>
        <rFont val="Calibri"/>
        <family val="2"/>
        <scheme val="minor"/>
      </rPr>
      <t>s</t>
    </r>
    <r>
      <rPr>
        <b/>
        <sz val="11"/>
        <color theme="1"/>
        <rFont val="Calibri"/>
        <family val="2"/>
        <scheme val="minor"/>
      </rPr>
      <t xml:space="preserve"> </t>
    </r>
  </si>
  <si>
    <t>t</t>
  </si>
  <si>
    <t>Sampling Error</t>
  </si>
  <si>
    <t>95% Interval Lower</t>
  </si>
  <si>
    <t>95% Interval Upper</t>
  </si>
  <si>
    <t>% of Sample Mean</t>
  </si>
  <si>
    <t>Sample Size Needed</t>
  </si>
  <si>
    <t>Node Result File *.ATT</t>
  </si>
  <si>
    <t>GEH</t>
  </si>
  <si>
    <t>Number of Segments with GEH &lt; 5</t>
  </si>
  <si>
    <t>Date</t>
  </si>
  <si>
    <t>Change</t>
  </si>
  <si>
    <t>Editor</t>
  </si>
  <si>
    <t>Tab</t>
  </si>
  <si>
    <t>Simulation Runs Summary File *.ATT</t>
  </si>
  <si>
    <t>Vehicle Travel Time Result File *.ATT</t>
  </si>
  <si>
    <t>Description</t>
  </si>
  <si>
    <t>Vehicle Network Performance Evaluation File *.ATT</t>
  </si>
  <si>
    <t>Number of Random Seeds</t>
  </si>
  <si>
    <t>Time of Day</t>
  </si>
  <si>
    <t>(MM:SS)</t>
  </si>
  <si>
    <t>Average</t>
  </si>
  <si>
    <t>Travel Time Segment</t>
  </si>
  <si>
    <t>GEH Criteria</t>
  </si>
  <si>
    <t>GEH of Vehicular Throughput</t>
  </si>
  <si>
    <t>N/A</t>
  </si>
  <si>
    <t>Intersection Delay and Estimated LOS</t>
  </si>
  <si>
    <t>-</t>
  </si>
  <si>
    <t>Additional MOE Calculations</t>
  </si>
  <si>
    <t>Volume Criteria Assessment</t>
  </si>
  <si>
    <t>GEH Approach Calculation</t>
  </si>
  <si>
    <t>Helper Columns for Intersection Lookup</t>
  </si>
  <si>
    <t>Vissim Throughput (vph)</t>
  </si>
  <si>
    <t>Number of Approaches</t>
  </si>
  <si>
    <t>Value</t>
  </si>
  <si>
    <t>EBU</t>
  </si>
  <si>
    <t>*Minimum number of required runs = 10</t>
  </si>
  <si>
    <t>PM</t>
  </si>
  <si>
    <t>Average Vissim</t>
  </si>
  <si>
    <t>AM</t>
  </si>
  <si>
    <t>NBU</t>
  </si>
  <si>
    <t>SBU</t>
  </si>
  <si>
    <t>Item</t>
  </si>
  <si>
    <t>Include? (Y/N)</t>
  </si>
  <si>
    <t>Y</t>
  </si>
  <si>
    <t>*.ATT File</t>
  </si>
  <si>
    <t>N</t>
  </si>
  <si>
    <t>Notes</t>
  </si>
  <si>
    <t>Intersection Type</t>
  </si>
  <si>
    <t>Int ID</t>
  </si>
  <si>
    <t>vph</t>
  </si>
  <si>
    <t>Threshold</t>
  </si>
  <si>
    <t>Int. ID</t>
  </si>
  <si>
    <t>Approach 1</t>
  </si>
  <si>
    <t>Approach 2</t>
  </si>
  <si>
    <t>Approach 3</t>
  </si>
  <si>
    <t>Approach 4</t>
  </si>
  <si>
    <t>Approach 5</t>
  </si>
  <si>
    <t>Approach 6</t>
  </si>
  <si>
    <t>Signalized</t>
  </si>
  <si>
    <t>NWBL</t>
  </si>
  <si>
    <t>NWBT</t>
  </si>
  <si>
    <t>NWBR</t>
  </si>
  <si>
    <t>NWBU</t>
  </si>
  <si>
    <t>SEBL</t>
  </si>
  <si>
    <t>SEBT</t>
  </si>
  <si>
    <t>SEBR</t>
  </si>
  <si>
    <t>SEBU</t>
  </si>
  <si>
    <t>LOS Lookup Table</t>
  </si>
  <si>
    <t>Signalized Intersections</t>
  </si>
  <si>
    <t>Unsignalized Intersections</t>
  </si>
  <si>
    <t>ID</t>
  </si>
  <si>
    <t>Peak Period (sim seconds)</t>
  </si>
  <si>
    <t>Peak Hour (sim seconds)</t>
  </si>
  <si>
    <t>Int. #</t>
  </si>
  <si>
    <t>Int #</t>
  </si>
  <si>
    <t>Criteria 4 Applies?</t>
  </si>
  <si>
    <t>Criteria 4 Met?</t>
  </si>
  <si>
    <t>Input Values</t>
  </si>
  <si>
    <t>Standard Deviation</t>
  </si>
  <si>
    <t>max 16</t>
  </si>
  <si>
    <t>standard = 900</t>
  </si>
  <si>
    <t>Period:</t>
  </si>
  <si>
    <t>Start</t>
  </si>
  <si>
    <t>End</t>
  </si>
  <si>
    <t>Travel Time Analysis: Period Length (sim sec)</t>
  </si>
  <si>
    <t>Travel Time Analysis: Start Time (sim sec)</t>
  </si>
  <si>
    <t>Travel Time Analysis: # periods</t>
  </si>
  <si>
    <t>Travel Time Analysis: End Time (sim sec)</t>
  </si>
  <si>
    <t>Node Number</t>
  </si>
  <si>
    <t>From Link</t>
  </si>
  <si>
    <t>Calculation</t>
  </si>
  <si>
    <t>Scenario</t>
  </si>
  <si>
    <t>Scenarios List</t>
  </si>
  <si>
    <t>Existing AM</t>
  </si>
  <si>
    <t>Existing PM</t>
  </si>
  <si>
    <t>Standard Deviation by Time</t>
  </si>
  <si>
    <t>Sample Size</t>
  </si>
  <si>
    <t>H</t>
  </si>
  <si>
    <t>--</t>
  </si>
  <si>
    <t>Total Network Volume % Difference 
from Balanced Counts</t>
  </si>
  <si>
    <r>
      <t xml:space="preserve">GEH Calculations
</t>
    </r>
    <r>
      <rPr>
        <b/>
        <i/>
        <sz val="10"/>
        <color theme="0"/>
        <rFont val="Arial"/>
        <family val="2"/>
      </rPr>
      <t>Individual Intersection Approaches</t>
    </r>
  </si>
  <si>
    <t>Sum of Balanced Counts</t>
  </si>
  <si>
    <t>Sum of All 
Link Flows</t>
  </si>
  <si>
    <t>Percent 
Difference</t>
  </si>
  <si>
    <t>Percent 
Compliance</t>
  </si>
  <si>
    <t>Vehicle Count | Comparison by Vehicle Type</t>
  </si>
  <si>
    <t>(MPH)</t>
  </si>
  <si>
    <t>Seed Count</t>
  </si>
  <si>
    <t>Seed Number</t>
  </si>
  <si>
    <t>Field Data</t>
  </si>
  <si>
    <t>Difference</t>
  </si>
  <si>
    <t>(%)</t>
  </si>
  <si>
    <t># Passing</t>
  </si>
  <si>
    <t>Calibration Criteria Check</t>
  </si>
  <si>
    <t>Vissim</t>
  </si>
  <si>
    <t>Type of Measurement</t>
  </si>
  <si>
    <t>Object ID Number (TT Seg/DCP)</t>
  </si>
  <si>
    <t>Vissim Object</t>
  </si>
  <si>
    <t>these values will populate the table on the left.</t>
  </si>
  <si>
    <t>This would also be nice if we could have different inputs based on the "scenario"</t>
  </si>
  <si>
    <t>Seed Calculations</t>
  </si>
  <si>
    <t>User Input (Locations)</t>
  </si>
  <si>
    <t>Locn #</t>
  </si>
  <si>
    <t xml:space="preserve"> Volume</t>
  </si>
  <si>
    <t xml:space="preserve"> Speed</t>
  </si>
  <si>
    <t xml:space="preserve"> Queues</t>
  </si>
  <si>
    <t xml:space="preserve"> Data Collection Point</t>
  </si>
  <si>
    <t xml:space="preserve"> Queue Counter</t>
  </si>
  <si>
    <t xml:space="preserve"> Node Evaluation</t>
  </si>
  <si>
    <t>No</t>
  </si>
  <si>
    <t>Yes</t>
  </si>
  <si>
    <t>Calculations included in Seed Calculations:</t>
  </si>
  <si>
    <t>Int. ID Vissim, if different</t>
  </si>
  <si>
    <t>Intersection Throughput</t>
  </si>
  <si>
    <t>% Stdev</t>
  </si>
  <si>
    <t>Number of Segments with GEH &gt; 5</t>
  </si>
  <si>
    <t>Movement (Node Orientation)</t>
  </si>
  <si>
    <t>Movement ID (Balanced Volumes)</t>
  </si>
  <si>
    <t>Movement Name (Displayed)</t>
  </si>
  <si>
    <t>Ave Vehicle Delay [s]</t>
  </si>
  <si>
    <t>Unserved Vehicle Demand</t>
  </si>
  <si>
    <t>Average Vehicle Speed [mph]</t>
  </si>
  <si>
    <t>Average Vehicle Delay from Stopping [s]</t>
  </si>
  <si>
    <t>Total Delay for All Vehicles [1000 s]</t>
  </si>
  <si>
    <t>No. Vehicles on Network at End of Simulation</t>
  </si>
  <si>
    <t>No. Vehicles Arrived throughout Simulation</t>
  </si>
  <si>
    <t>Network Consistency Check</t>
  </si>
  <si>
    <t>North-EB-Ped</t>
  </si>
  <si>
    <t>North-WB-Ped</t>
  </si>
  <si>
    <t>East-NB-Ped</t>
  </si>
  <si>
    <t>East-SB-Ped</t>
  </si>
  <si>
    <t>South-WB-Ped</t>
  </si>
  <si>
    <t>South-EB-Ped</t>
  </si>
  <si>
    <t>West-NB-Ped</t>
  </si>
  <si>
    <t>West-SB-Ped</t>
  </si>
  <si>
    <t>Export Tabs</t>
  </si>
  <si>
    <t>Hide</t>
  </si>
  <si>
    <t>Balanced Volumes</t>
  </si>
  <si>
    <t>Visually acceptable maximum queue lengths are represented at critical locations</t>
  </si>
  <si>
    <t>Simulated 
Vehicular Throughput
(Freeway Ramps 
and Segments)</t>
  </si>
  <si>
    <t>Simulated 
Vehicular Throughput 
(Network Wide)</t>
  </si>
  <si>
    <t>Simulated 
Travel Time</t>
  </si>
  <si>
    <t>Simulated 
Queue Length</t>
  </si>
  <si>
    <t>Freeway Throughput</t>
  </si>
  <si>
    <t>Facility</t>
  </si>
  <si>
    <t>Segment</t>
  </si>
  <si>
    <t>Type</t>
  </si>
  <si>
    <t>Average Speed (mph)</t>
  </si>
  <si>
    <t>Average Density</t>
  </si>
  <si>
    <t>Helper Column</t>
  </si>
  <si>
    <t>HIDE</t>
  </si>
  <si>
    <t xml:space="preserve">Travel Time | Segment-by-Segment </t>
  </si>
  <si>
    <t>This File</t>
  </si>
  <si>
    <t>Intersection Performance</t>
  </si>
  <si>
    <t>Notes/Sheet Description</t>
  </si>
  <si>
    <t>Important Model Checks</t>
  </si>
  <si>
    <t>Vissim Inputs (From Macro)</t>
  </si>
  <si>
    <t>Info Sheets</t>
  </si>
  <si>
    <t>3600-4500</t>
  </si>
  <si>
    <t>4500-5400</t>
  </si>
  <si>
    <t>5400-6300</t>
  </si>
  <si>
    <t>6300-7200</t>
  </si>
  <si>
    <t>LOS* &amp; Delay</t>
  </si>
  <si>
    <t>1800-2700</t>
  </si>
  <si>
    <t>2700-3600</t>
  </si>
  <si>
    <t>7200-8100</t>
  </si>
  <si>
    <t>8100-9000</t>
  </si>
  <si>
    <t>Patrick</t>
  </si>
  <si>
    <t xml:space="preserve">Ilana </t>
  </si>
  <si>
    <t>Heat Maps</t>
  </si>
  <si>
    <t>Created Speed Heat MAps tab from HREL GoBy, created Travel Time Pivot tab</t>
  </si>
  <si>
    <t>Alex</t>
  </si>
  <si>
    <t>Node Orientation</t>
  </si>
  <si>
    <t>added ability to switch to show just one scenario (cell A2 dropdown)</t>
  </si>
  <si>
    <t>Link Segment Result File *.ATT</t>
  </si>
  <si>
    <t>Macros</t>
  </si>
  <si>
    <t>Added link segments into the import macro, updating manual macro to only pull the files we say we want</t>
  </si>
  <si>
    <t>U</t>
  </si>
  <si>
    <t>Concat</t>
  </si>
  <si>
    <t>Average of DISTTRAV(ALL)</t>
  </si>
  <si>
    <t>Macros &amp; Pivot tables</t>
  </si>
  <si>
    <r>
      <t xml:space="preserve">Added pivot tables and pivot table update macros for each major  output file type </t>
    </r>
    <r>
      <rPr>
        <b/>
        <sz val="11"/>
        <color theme="1"/>
        <rFont val="Calibri"/>
        <family val="2"/>
        <scheme val="minor"/>
      </rPr>
      <t>Queue Counter .att import still needs to be added to the import macro</t>
    </r>
  </si>
  <si>
    <t>BLANK</t>
  </si>
  <si>
    <t>To-Link</t>
  </si>
  <si>
    <t>User Inputs:</t>
  </si>
  <si>
    <t>Middle Value:</t>
  </si>
  <si>
    <t>Low Value:</t>
  </si>
  <si>
    <t>High Value:</t>
  </si>
  <si>
    <t>Queue Counter Result File *.ATT</t>
  </si>
  <si>
    <t>Import Vissim Result ATT Files</t>
  </si>
  <si>
    <t>Exporting/Sharing PDF and Viewing Sheets</t>
  </si>
  <si>
    <t>Counter</t>
  </si>
  <si>
    <t>Segment Name</t>
  </si>
  <si>
    <t>Weighted Average</t>
  </si>
  <si>
    <t>ALL</t>
  </si>
  <si>
    <t>Passenger Vehicles</t>
  </si>
  <si>
    <t>Average Travel Time | Comparison by Vehicle Type</t>
  </si>
  <si>
    <t>Average Travel Speed | Comparison by Vehicle Type</t>
  </si>
  <si>
    <t>AVG-DIST</t>
  </si>
  <si>
    <t>All Vehicles</t>
  </si>
  <si>
    <t>Travel Time Standard Deviation over Peak Period | Comparison by Vehicle Type</t>
  </si>
  <si>
    <t>Bikes</t>
  </si>
  <si>
    <t>Trams</t>
  </si>
  <si>
    <t>Unhide Tabs</t>
  </si>
  <si>
    <t>Hide Tabs</t>
  </si>
  <si>
    <t>Other Macros</t>
  </si>
  <si>
    <t>Import Array</t>
  </si>
  <si>
    <t>Conditional Formatting:</t>
  </si>
  <si>
    <t>TMC Length:</t>
  </si>
  <si>
    <t>Row Height:</t>
  </si>
  <si>
    <t>MOE Type</t>
  </si>
  <si>
    <t>Volume Lookup</t>
  </si>
  <si>
    <t>Speed Lookup</t>
  </si>
  <si>
    <t>Density Lookup</t>
  </si>
  <si>
    <t>Link Number (1)</t>
  </si>
  <si>
    <t>Link Number (2)</t>
  </si>
  <si>
    <t>Link Number (3)</t>
  </si>
  <si>
    <t>Link Number (4)</t>
  </si>
  <si>
    <t>Link Number (5)</t>
  </si>
  <si>
    <t>Data Collection Time Interval</t>
  </si>
  <si>
    <t>Link Evaluation Time Interval</t>
  </si>
  <si>
    <t>Travel Time Segment Length (miles)</t>
  </si>
  <si>
    <t xml:space="preserve">Facility </t>
  </si>
  <si>
    <t>Link Eval</t>
  </si>
  <si>
    <t>Helper Column (Link)</t>
  </si>
  <si>
    <t>Vissim Node + Reporting Movement</t>
  </si>
  <si>
    <t>Vissim Link Numbers Matching Movements</t>
  </si>
  <si>
    <t>Segment Type</t>
  </si>
  <si>
    <t>Link Evaluation Segments</t>
  </si>
  <si>
    <t>DCMs</t>
  </si>
  <si>
    <t>Travel Time Segment IDs from Vissim</t>
  </si>
  <si>
    <t>AM Field TTs</t>
  </si>
  <si>
    <t>PM Field TTs</t>
  </si>
  <si>
    <t>Balanced Counts</t>
  </si>
  <si>
    <t>Facility Unformatted</t>
  </si>
  <si>
    <t>LOS* &amp; Average Delay (sec/veh)</t>
  </si>
  <si>
    <t>AH</t>
  </si>
  <si>
    <t>Britton</t>
  </si>
  <si>
    <t>Overall clean up and prep for use on Benning Road</t>
  </si>
  <si>
    <t>#Veh</t>
  </si>
  <si>
    <t>Data Collection Points Result File *.ATT</t>
  </si>
  <si>
    <t>Peak Period (Std Time)</t>
  </si>
  <si>
    <t>Peak Hour (Std Time)</t>
  </si>
  <si>
    <t>Scenario Details</t>
  </si>
  <si>
    <r>
      <t xml:space="preserve">GEH Calculations
</t>
    </r>
    <r>
      <rPr>
        <b/>
        <i/>
        <sz val="10"/>
        <color theme="0"/>
        <rFont val="Arial"/>
        <family val="2"/>
      </rPr>
      <t>Freeway Links</t>
    </r>
  </si>
  <si>
    <t>Number of Segments</t>
  </si>
  <si>
    <t>Number of Approaches with GEH &lt; 5</t>
  </si>
  <si>
    <t>Number of Approaches with GEH &gt; 5</t>
  </si>
  <si>
    <t>Average Queue Length</t>
  </si>
  <si>
    <t>Max Queue Length</t>
  </si>
  <si>
    <t>Queue Counter Name</t>
  </si>
  <si>
    <t>Background Calculations for Link Evaluation Segments</t>
  </si>
  <si>
    <t>Lookup ID</t>
  </si>
  <si>
    <t>Various</t>
  </si>
  <si>
    <t>Overall clean up, Sample Size formulas, print areas, notes, minor macro edits</t>
  </si>
  <si>
    <t>Starting here - be very specific about updates to template.</t>
  </si>
  <si>
    <t>Travel Time Segment ID</t>
  </si>
  <si>
    <t>Project Details</t>
  </si>
  <si>
    <t>Email Addresses for PDF</t>
  </si>
  <si>
    <t>Project Name</t>
  </si>
  <si>
    <t>Volume</t>
  </si>
  <si>
    <t>3600-7200</t>
  </si>
  <si>
    <t>85% of All Freeway Segments and Ramps within the following Volume Criteria</t>
  </si>
  <si>
    <t>Within ± 20% for &lt; 100 vph</t>
  </si>
  <si>
    <t>Within ± 15% for ≥ 100 vph to &lt; 1,000 vph</t>
  </si>
  <si>
    <t>Within ± 10% for ≥ 1,000 vph to &lt; 5,000 vph</t>
  </si>
  <si>
    <t>Within ± 500 for ≥ 5,000 vph</t>
  </si>
  <si>
    <t>Speed Heat Maps | Simulated Travel Speed</t>
  </si>
  <si>
    <t>Total Network Volume</t>
  </si>
  <si>
    <t>GEH Calculations</t>
  </si>
  <si>
    <t>Intersection Cummulative Volume</t>
  </si>
  <si>
    <t>Freeway Cummulative Volume</t>
  </si>
  <si>
    <t>HGVs</t>
  </si>
  <si>
    <t>Buses</t>
  </si>
  <si>
    <t>Export in PDF? 
(Y/N)</t>
  </si>
  <si>
    <t>Hide (H) or 
Unhide (U)</t>
  </si>
  <si>
    <t>Length Lookup</t>
  </si>
  <si>
    <t>NBL2</t>
  </si>
  <si>
    <t>NBR2</t>
  </si>
  <si>
    <t>SBR2</t>
  </si>
  <si>
    <t>SBL2</t>
  </si>
  <si>
    <t>EBT2</t>
  </si>
  <si>
    <t>WBT2</t>
  </si>
  <si>
    <t>NWBT2</t>
  </si>
  <si>
    <t>SEBT2</t>
  </si>
  <si>
    <t>SAT</t>
  </si>
  <si>
    <t>7:15AM - 8:15AM</t>
  </si>
  <si>
    <t>Volume Criteria Assessment (By Approach)</t>
  </si>
  <si>
    <t xml:space="preserve">Volume Criteria Assessment  (By Movement)  </t>
  </si>
  <si>
    <t>SAT Field TTs</t>
  </si>
  <si>
    <t>Simulated 
Vehicular Throughput
(Intersection Movements)</t>
  </si>
  <si>
    <t>2030 No-Build AM</t>
  </si>
  <si>
    <t>2030 No-Build PM</t>
  </si>
  <si>
    <t>2050 No-Build AM</t>
  </si>
  <si>
    <t>2050 No-Build PM</t>
  </si>
  <si>
    <t>2030 Pref Alt AM</t>
  </si>
  <si>
    <t>2030 Pref Alt PM</t>
  </si>
  <si>
    <t>2050 Build Alt 1 AM</t>
  </si>
  <si>
    <t>2050 Build Alt 1 PM</t>
  </si>
  <si>
    <t>2050 Build Alt 2 AM</t>
  </si>
  <si>
    <t>2050 Build Alt 2 PM</t>
  </si>
  <si>
    <t>2050 Pref Alt AM</t>
  </si>
  <si>
    <t>2050 Pref Alt PM</t>
  </si>
  <si>
    <t>Route 50 North Collector Road</t>
  </si>
  <si>
    <t>4:30PM - 5:30PM</t>
  </si>
  <si>
    <t>From EB Loudoun County Pkwy to EB S Riding Blvd</t>
  </si>
  <si>
    <t>From EB S Riding Blvd to EB Poland Rd/Tanner Ln</t>
  </si>
  <si>
    <t>From EB Poland Rd/Tanner Ln to EB Tall Cedars Pkwy</t>
  </si>
  <si>
    <t>On-Ramp</t>
  </si>
  <si>
    <t>Off-Ramp</t>
  </si>
  <si>
    <t>10439-359</t>
  </si>
  <si>
    <t>Diverge</t>
  </si>
  <si>
    <t>10298-253</t>
  </si>
  <si>
    <t>10375-227</t>
  </si>
  <si>
    <t>Field Data Lookup</t>
  </si>
  <si>
    <t>Field Data - AVG Queue</t>
  </si>
  <si>
    <t>AM - Max Queue</t>
  </si>
  <si>
    <t>AM - Average Queue</t>
  </si>
  <si>
    <t>PM - Max Queue</t>
  </si>
  <si>
    <t>PM - Average Queue</t>
  </si>
  <si>
    <t>Lookup Field Values for TOD</t>
  </si>
  <si>
    <t>Queue Counter Number Lookups from Vissim</t>
  </si>
  <si>
    <t>Queue Lengths</t>
  </si>
  <si>
    <t>Vissim - AVG Queue</t>
  </si>
  <si>
    <t>AVG - Difference</t>
  </si>
  <si>
    <t>% AVG - Difference</t>
  </si>
  <si>
    <t>AM  Field Balanced Volumes</t>
  </si>
  <si>
    <t>PM Field Balanced Volumes</t>
  </si>
  <si>
    <t>K:\NVA_Vissim\R50_NCR\Vissim\_Volumes\[NCR_TMC_Vol_Bal_Existing_AM.xlsm</t>
  </si>
  <si>
    <t>Number of Lanes</t>
  </si>
  <si>
    <t>Number of Movements</t>
  </si>
  <si>
    <t>Passing Movements</t>
  </si>
  <si>
    <t>Average Density (vpmpl)</t>
  </si>
  <si>
    <t>Number of TT Segments Passing Criteria</t>
  </si>
  <si>
    <t>Balanced Count 
(vph)</t>
  </si>
  <si>
    <t>Average Speed 
(mph)</t>
  </si>
  <si>
    <t>Freeway Performance</t>
  </si>
  <si>
    <t>Lookup MapID</t>
  </si>
  <si>
    <t>F-1</t>
  </si>
  <si>
    <t>R-8</t>
  </si>
  <si>
    <t>R-2</t>
  </si>
  <si>
    <t>Passing Segments</t>
  </si>
  <si>
    <t>Storage Length (feet)</t>
  </si>
  <si>
    <t>*Storage lengths for through movements represent block lengths between intersections</t>
  </si>
  <si>
    <t>Vissim - Node MAX Queue</t>
  </si>
  <si>
    <t>Vissim - Queue Counter MAX Queue</t>
  </si>
  <si>
    <t>MAX - 
Difference</t>
  </si>
  <si>
    <t>% of MAX - 
Difference</t>
  </si>
  <si>
    <t>Field Data - MAX Queue (ft)</t>
  </si>
  <si>
    <t>Field Data - AVG Queue (ft)</t>
  </si>
  <si>
    <t>Vissim - MAX Queue (ft)</t>
  </si>
  <si>
    <t>Britton.Johnson@kimley-horn.com;</t>
  </si>
  <si>
    <t>SUN</t>
  </si>
  <si>
    <t>Number of Intersections</t>
  </si>
  <si>
    <t>Start Row</t>
  </si>
  <si>
    <t>End Row</t>
  </si>
  <si>
    <t>*Reported level of service from Vissim is not calculated with PCEs; thus, the LOS is not representative of HCM LOS.</t>
  </si>
  <si>
    <t>Intersection Name</t>
  </si>
  <si>
    <t>Number of Travel Time Routes</t>
  </si>
  <si>
    <t>Cleared out old tabs not being used
Added functionality to add/remove # intersections and travel time routes</t>
  </si>
  <si>
    <t>Model Details</t>
  </si>
  <si>
    <t>Select the number of intersections in your model</t>
  </si>
  <si>
    <t>Select the number of travel time routes (not segments) in your model</t>
  </si>
  <si>
    <t>Intersection Volume Links</t>
  </si>
  <si>
    <t>Select/Confirm Scenario Information</t>
  </si>
  <si>
    <t>Freeway Volume Link</t>
  </si>
  <si>
    <t>Intersection Volume Link</t>
  </si>
  <si>
    <t>Travel Time Link</t>
  </si>
  <si>
    <t>File References</t>
  </si>
  <si>
    <t>Calibration Overview Sheets</t>
  </si>
  <si>
    <t>Intersections</t>
  </si>
  <si>
    <t>Travel Times</t>
  </si>
  <si>
    <t>Freeways</t>
  </si>
  <si>
    <t>Queue Counters</t>
  </si>
  <si>
    <t>Color Key for Tabs:</t>
  </si>
  <si>
    <t>SAT Field Balanced Volumes</t>
  </si>
  <si>
    <t>SUN Field Balanced Volumes</t>
  </si>
  <si>
    <t>Existing SAT</t>
  </si>
  <si>
    <t>Existing SUN</t>
  </si>
  <si>
    <t>IFNA(XLOOKUP($C5,'BALANCING SPREADSHEET]Veh Counts'!$C$7:$C$50,XLOOKUP(F$4,'BALANCING SPREADSHEET]Veh Counts'!$E$7:$T$7,'BALANCING SPREADSHEET]Veh Counts'!$E$7:$T$50)),"-")</t>
  </si>
  <si>
    <t>SUN Field TTs</t>
  </si>
  <si>
    <t>=IFERROR(XLOOKUP($AE5, 'BALANCED VOLUMES]AM - Balanced Volumes'!$D$7:$D$50,'BALANCED VOLUMES]AM - Balanced Volumes'!$F$7:$F$50),"")</t>
  </si>
  <si>
    <t>SAT - Max Queue</t>
  </si>
  <si>
    <t>SAT - Average Queue</t>
  </si>
  <si>
    <t>SUN - Max Queue</t>
  </si>
  <si>
    <t>SUN - Average Queue</t>
  </si>
  <si>
    <t>Calibration Guidance:</t>
  </si>
  <si>
    <t xml:space="preserve">* Step-by-Step Freeway Calibration Guidance in VDOT Vissim User Guide: </t>
  </si>
  <si>
    <t>https://www.virginiadot.org/business/resources/VDOT_Vissim_UserGuide_Version2.0_Final_2020-01-10.pdf</t>
  </si>
  <si>
    <t>* VDOT Microsimulation Calibration Thresholds are from the TOSAM:</t>
  </si>
  <si>
    <t>https://www.virginiadot.org/business/resources/TOSAM.pdf</t>
  </si>
  <si>
    <t>* Most commonly used FHWA guidance from Traffic Analysis Toolbox Vol 3</t>
  </si>
  <si>
    <t>https://ops.fhwa.dot.gov/trafficanalysistools/tat_vol3/Vol3_Guidelines.pdf</t>
  </si>
  <si>
    <t>By Default - the Calibration Summary is set up with VDOT TOSAM Calibration Requirements</t>
  </si>
  <si>
    <t>Calibration Settings:</t>
  </si>
  <si>
    <t xml:space="preserve">      * If your state doesn't have guidelines, they typically fall to FHWA's</t>
  </si>
  <si>
    <t>* Other State's Calibration Guidelines can be referenced here:</t>
  </si>
  <si>
    <t>https://company.ptvgroup.com/en-us/modeling-guidelines</t>
  </si>
  <si>
    <t xml:space="preserve">      * There is another more recent version of the FHWA guidance; however, it has generally been ignored in practice as it requires substancial additional data collection</t>
  </si>
  <si>
    <t>* Kimley-Horn created an Elearning Training for VDOT to teach how to Calibrate a Vissim model - find that module here</t>
  </si>
  <si>
    <t>https://360.articulate.com/review/content/5ef13cb0-512f-4d36-8be8-62836530c655/review</t>
  </si>
  <si>
    <r>
      <t xml:space="preserve">*   It is easy to update for other calibration requirements, as needed. </t>
    </r>
    <r>
      <rPr>
        <u/>
        <sz val="11"/>
        <color theme="1"/>
        <rFont val="Calibri"/>
        <family val="2"/>
        <scheme val="minor"/>
      </rPr>
      <t>Reach out for help if you need</t>
    </r>
    <r>
      <rPr>
        <sz val="11"/>
        <color theme="1"/>
        <rFont val="Calibri"/>
        <family val="2"/>
        <scheme val="minor"/>
      </rPr>
      <t>!</t>
    </r>
  </si>
  <si>
    <t>&lt; Defaulting at Yes, must change manually</t>
  </si>
  <si>
    <t>Sample Size Tool - # of Required Runs</t>
  </si>
  <si>
    <t>Intersection 
Delay + LOS*</t>
  </si>
  <si>
    <t>Arterial/Freeway</t>
  </si>
  <si>
    <t>Arterial</t>
  </si>
  <si>
    <t>Freeway</t>
  </si>
  <si>
    <t>INSERT ROUTE NAME - For Example: "Main Street Eastbound"</t>
  </si>
  <si>
    <t>Route Counter</t>
  </si>
  <si>
    <t>Segment ID</t>
  </si>
  <si>
    <t>FACILITY NAME (EX: NB Route 28)</t>
  </si>
  <si>
    <t>Segment Name 1</t>
  </si>
  <si>
    <t>Segment Name 2</t>
  </si>
  <si>
    <t>Segment Name 3</t>
  </si>
  <si>
    <t>Queue Counter Name 1</t>
  </si>
  <si>
    <t>Queue Counter Name 2</t>
  </si>
  <si>
    <t>Queue Counter Name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</si>
</sst>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(* #,##0.00_);_(* \(#,##0.00\);_(* &quot;-&quot;??_);_(@_)"/>
    <numFmt numFmtId="164" formatCode="0.0"/>
    <numFmt numFmtId="165" formatCode="#,##0.0"/>
    <numFmt numFmtId="166" formatCode="General_)"/>
    <numFmt numFmtId="167" formatCode="0.0%"/>
    <numFmt numFmtId="168" formatCode=";;;"/>
    <numFmt numFmtId="169" formatCode="m:ss"/>
    <numFmt numFmtId="170" formatCode="[$-F800]dddd\,\ mmmm\ dd\,\ yyyy"/>
  </numFmts>
  <fonts count="1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b/>
      <sz val="16"/>
      <color theme="1"/>
      <name val="Arial"/>
      <family val="2"/>
    </font>
    <font>
      <b/>
      <sz val="10"/>
      <name val="Arial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b/>
      <sz val="10"/>
      <color rgb="FFC00000"/>
      <name val="Arial"/>
      <family val="2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name val="Arial"/>
      <family val="2"/>
    </font>
    <font>
      <sz val="12"/>
      <name val="Helv"/>
    </font>
    <font>
      <sz val="10"/>
      <color indexed="8"/>
      <name val="MS Sans Serif"/>
      <family val="2"/>
    </font>
    <font>
      <u/>
      <sz val="7.2"/>
      <color indexed="12"/>
      <name val="Arial"/>
      <family val="2"/>
    </font>
    <font>
      <u/>
      <sz val="10"/>
      <color theme="10"/>
      <name val="MS Sans Serif"/>
      <family val="2"/>
    </font>
    <font>
      <u/>
      <sz val="10"/>
      <color theme="10"/>
      <name val="Arial"/>
      <family val="2"/>
    </font>
    <font>
      <sz val="11"/>
      <color rgb="FFFF0000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0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u/>
      <sz val="10.5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9"/>
      <color theme="0"/>
      <name val="Arial"/>
      <family val="2"/>
    </font>
    <font>
      <b/>
      <sz val="11"/>
      <color theme="1"/>
      <name val="Arial"/>
      <family val="2"/>
    </font>
    <font>
      <b/>
      <sz val="11"/>
      <color theme="0"/>
      <name val="Arial"/>
      <family val="2"/>
    </font>
    <font>
      <b/>
      <sz val="12"/>
      <color theme="0"/>
      <name val="Arial"/>
      <family val="2"/>
    </font>
    <font>
      <sz val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339933"/>
      <name val="Calibri"/>
      <family val="2"/>
      <scheme val="minor"/>
    </font>
    <font>
      <sz val="10"/>
      <color rgb="FF339933"/>
      <name val="Arial"/>
      <family val="2"/>
    </font>
    <font>
      <sz val="10"/>
      <color rgb="FF0000FF"/>
      <name val="Arial"/>
      <family val="2"/>
    </font>
    <font>
      <b/>
      <sz val="9"/>
      <color rgb="FF0000FF"/>
      <name val="Arial"/>
      <family val="2"/>
    </font>
    <font>
      <sz val="10"/>
      <color rgb="FFC00000"/>
      <name val="Arial"/>
      <family val="2"/>
    </font>
    <font>
      <b/>
      <sz val="11"/>
      <color rgb="FF00B050"/>
      <name val="Arial"/>
      <family val="2"/>
    </font>
    <font>
      <b/>
      <i/>
      <sz val="10"/>
      <color theme="0"/>
      <name val="Arial"/>
      <family val="2"/>
    </font>
    <font>
      <sz val="10"/>
      <color rgb="FFFF0000"/>
      <name val="Arial"/>
      <family val="2"/>
    </font>
    <font>
      <sz val="11"/>
      <color rgb="FF00B050"/>
      <name val="Calibri"/>
      <family val="2"/>
      <scheme val="minor"/>
    </font>
    <font>
      <sz val="11"/>
      <color theme="9"/>
      <name val="Calibri"/>
      <family val="2"/>
      <scheme val="minor"/>
    </font>
    <font>
      <b/>
      <i/>
      <u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0"/>
      <color rgb="FF00B050"/>
      <name val="Arial"/>
      <family val="2"/>
    </font>
    <font>
      <sz val="11"/>
      <color theme="5"/>
      <name val="Calibri"/>
      <family val="2"/>
      <scheme val="minor"/>
    </font>
    <font>
      <sz val="10.5"/>
      <color theme="1"/>
      <name val="Calibri"/>
      <family val="2"/>
      <scheme val="minor"/>
    </font>
    <font>
      <b/>
      <i/>
      <sz val="10.5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b/>
      <sz val="8"/>
      <color theme="1"/>
      <name val="Arial"/>
      <family val="2"/>
    </font>
    <font>
      <sz val="5"/>
      <color theme="1"/>
      <name val="Arial Narrow"/>
      <family val="2"/>
    </font>
    <font>
      <sz val="10"/>
      <color theme="9" tint="0.39997558519241921"/>
      <name val="Arial"/>
      <family val="2"/>
    </font>
    <font>
      <sz val="5"/>
      <color theme="1"/>
      <name val="Arial"/>
      <family val="2"/>
    </font>
    <font>
      <sz val="10"/>
      <color theme="0"/>
      <name val="Arial"/>
      <family val="2"/>
    </font>
    <font>
      <u/>
      <sz val="10"/>
      <color theme="1"/>
      <name val="Arial"/>
      <family val="2"/>
    </font>
    <font>
      <sz val="8"/>
      <color theme="1"/>
      <name val="Arial"/>
      <family val="2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Arial"/>
      <family val="2"/>
    </font>
    <font>
      <b/>
      <u/>
      <sz val="14"/>
      <color theme="1"/>
      <name val="Arial"/>
      <family val="2"/>
    </font>
    <font>
      <sz val="12"/>
      <color rgb="FF0000FF"/>
      <name val="Arial"/>
      <family val="2"/>
    </font>
    <font>
      <b/>
      <sz val="11"/>
      <color rgb="FF0000FF"/>
      <name val="Calibri"/>
      <family val="2"/>
      <scheme val="minor"/>
    </font>
    <font>
      <sz val="11"/>
      <color rgb="FF0000FF"/>
      <name val="Arial"/>
      <family val="2"/>
    </font>
    <font>
      <u/>
      <sz val="11"/>
      <name val="Calibri"/>
      <family val="2"/>
      <scheme val="minor"/>
    </font>
    <font>
      <b/>
      <u/>
      <sz val="9"/>
      <name val="Calibri"/>
      <family val="2"/>
      <scheme val="minor"/>
    </font>
    <font>
      <u/>
      <sz val="11"/>
      <color theme="0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u/>
      <sz val="9"/>
      <name val="Calibri"/>
      <family val="2"/>
      <scheme val="minor"/>
    </font>
    <font>
      <b/>
      <sz val="18"/>
      <color rgb="FFC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color theme="0" tint="-0.34998626667073579"/>
      <name val="Arial"/>
      <family val="2"/>
    </font>
    <font>
      <sz val="11"/>
      <color theme="0" tint="-0.34998626667073579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sz val="10"/>
      <color theme="0" tint="-0.249977111117893"/>
      <name val="Arial"/>
      <family val="2"/>
    </font>
    <font>
      <b/>
      <sz val="10"/>
      <color theme="0" tint="-0.249977111117893"/>
      <name val="Arial"/>
      <family val="2"/>
    </font>
    <font>
      <b/>
      <sz val="10"/>
      <color rgb="FF0000FF"/>
      <name val="Arial"/>
      <family val="2"/>
    </font>
  </fonts>
  <fills count="90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B9B9"/>
        <bgColor indexed="64"/>
      </patternFill>
    </fill>
    <fill>
      <patternFill patternType="solid">
        <fgColor rgb="FF920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B3B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8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7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5" fillId="14" borderId="0" applyNumberFormat="0" applyBorder="0" applyAlignment="0" applyProtection="0"/>
    <xf numFmtId="0" fontId="15" fillId="14" borderId="0" applyNumberFormat="0" applyBorder="0" applyAlignment="0" applyProtection="0"/>
    <xf numFmtId="0" fontId="15" fillId="11" borderId="0" applyNumberFormat="0" applyBorder="0" applyAlignment="0" applyProtection="0"/>
    <xf numFmtId="0" fontId="15" fillId="11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6" borderId="0" applyNumberFormat="0" applyBorder="0" applyAlignment="0" applyProtection="0"/>
    <xf numFmtId="0" fontId="15" fillId="16" borderId="0" applyNumberFormat="0" applyBorder="0" applyAlignment="0" applyProtection="0"/>
    <xf numFmtId="0" fontId="15" fillId="17" borderId="0" applyNumberFormat="0" applyBorder="0" applyAlignment="0" applyProtection="0"/>
    <xf numFmtId="0" fontId="15" fillId="17" borderId="0" applyNumberFormat="0" applyBorder="0" applyAlignment="0" applyProtection="0"/>
    <xf numFmtId="0" fontId="15" fillId="18" borderId="0" applyNumberFormat="0" applyBorder="0" applyAlignment="0" applyProtection="0"/>
    <xf numFmtId="0" fontId="15" fillId="18" borderId="0" applyNumberFormat="0" applyBorder="0" applyAlignment="0" applyProtection="0"/>
    <xf numFmtId="0" fontId="15" fillId="19" borderId="0" applyNumberFormat="0" applyBorder="0" applyAlignment="0" applyProtection="0"/>
    <xf numFmtId="0" fontId="15" fillId="19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15" borderId="0" applyNumberFormat="0" applyBorder="0" applyAlignment="0" applyProtection="0"/>
    <xf numFmtId="0" fontId="15" fillId="15" borderId="0" applyNumberFormat="0" applyBorder="0" applyAlignment="0" applyProtection="0"/>
    <xf numFmtId="0" fontId="15" fillId="16" borderId="0" applyNumberFormat="0" applyBorder="0" applyAlignment="0" applyProtection="0"/>
    <xf numFmtId="0" fontId="15" fillId="16" borderId="0" applyNumberFormat="0" applyBorder="0" applyAlignment="0" applyProtection="0"/>
    <xf numFmtId="0" fontId="15" fillId="21" borderId="0" applyNumberFormat="0" applyBorder="0" applyAlignment="0" applyProtection="0"/>
    <xf numFmtId="0" fontId="15" fillId="21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7" fillId="22" borderId="24" applyNumberFormat="0" applyAlignment="0" applyProtection="0"/>
    <xf numFmtId="0" fontId="17" fillId="22" borderId="24" applyNumberFormat="0" applyAlignment="0" applyProtection="0"/>
    <xf numFmtId="0" fontId="18" fillId="23" borderId="25" applyNumberFormat="0" applyAlignment="0" applyProtection="0"/>
    <xf numFmtId="0" fontId="18" fillId="23" borderId="25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6" borderId="0" applyNumberFormat="0" applyBorder="0" applyAlignment="0" applyProtection="0"/>
    <xf numFmtId="0" fontId="20" fillId="6" borderId="0" applyNumberFormat="0" applyBorder="0" applyAlignment="0" applyProtection="0"/>
    <xf numFmtId="0" fontId="21" fillId="0" borderId="26" applyNumberFormat="0" applyFill="0" applyAlignment="0" applyProtection="0"/>
    <xf numFmtId="0" fontId="21" fillId="0" borderId="26" applyNumberFormat="0" applyFill="0" applyAlignment="0" applyProtection="0"/>
    <xf numFmtId="0" fontId="22" fillId="0" borderId="27" applyNumberFormat="0" applyFill="0" applyAlignment="0" applyProtection="0"/>
    <xf numFmtId="0" fontId="22" fillId="0" borderId="27" applyNumberFormat="0" applyFill="0" applyAlignment="0" applyProtection="0"/>
    <xf numFmtId="0" fontId="23" fillId="0" borderId="28" applyNumberFormat="0" applyFill="0" applyAlignment="0" applyProtection="0"/>
    <xf numFmtId="0" fontId="23" fillId="0" borderId="28" applyNumberFormat="0" applyFill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4" fillId="0" borderId="0" applyNumberFormat="0" applyFill="0" applyBorder="0" applyAlignment="0" applyProtection="0">
      <alignment vertical="top"/>
      <protection locked="0"/>
    </xf>
    <xf numFmtId="0" fontId="13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24" fillId="9" borderId="24" applyNumberFormat="0" applyAlignment="0" applyProtection="0"/>
    <xf numFmtId="0" fontId="24" fillId="9" borderId="24" applyNumberFormat="0" applyAlignment="0" applyProtection="0"/>
    <xf numFmtId="0" fontId="25" fillId="0" borderId="29" applyNumberFormat="0" applyFill="0" applyAlignment="0" applyProtection="0"/>
    <xf numFmtId="0" fontId="25" fillId="0" borderId="29" applyNumberFormat="0" applyFill="0" applyAlignment="0" applyProtection="0"/>
    <xf numFmtId="0" fontId="26" fillId="24" borderId="0" applyNumberFormat="0" applyBorder="0" applyAlignment="0" applyProtection="0"/>
    <xf numFmtId="0" fontId="26" fillId="24" borderId="0" applyNumberFormat="0" applyBorder="0" applyAlignment="0" applyProtection="0"/>
    <xf numFmtId="0" fontId="11" fillId="0" borderId="0"/>
    <xf numFmtId="0" fontId="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6" fontId="32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11" fillId="0" borderId="0"/>
    <xf numFmtId="0" fontId="33" fillId="0" borderId="0"/>
    <xf numFmtId="0" fontId="11" fillId="25" borderId="30" applyNumberFormat="0" applyFont="0" applyAlignment="0" applyProtection="0"/>
    <xf numFmtId="0" fontId="11" fillId="25" borderId="30" applyNumberFormat="0" applyFont="0" applyAlignment="0" applyProtection="0"/>
    <xf numFmtId="0" fontId="27" fillId="22" borderId="31" applyNumberFormat="0" applyAlignment="0" applyProtection="0"/>
    <xf numFmtId="0" fontId="27" fillId="22" borderId="31" applyNumberFormat="0" applyAlignment="0" applyProtection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32" applyNumberFormat="0" applyFill="0" applyAlignment="0" applyProtection="0"/>
    <xf numFmtId="0" fontId="29" fillId="0" borderId="32" applyNumberFormat="0" applyFill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9" fillId="0" borderId="36" applyNumberFormat="0" applyFill="0" applyAlignment="0" applyProtection="0"/>
    <xf numFmtId="0" fontId="40" fillId="0" borderId="37" applyNumberFormat="0" applyFill="0" applyAlignment="0" applyProtection="0"/>
    <xf numFmtId="0" fontId="41" fillId="0" borderId="38" applyNumberFormat="0" applyFill="0" applyAlignment="0" applyProtection="0"/>
    <xf numFmtId="0" fontId="41" fillId="0" borderId="0" applyNumberFormat="0" applyFill="0" applyBorder="0" applyAlignment="0" applyProtection="0"/>
    <xf numFmtId="0" fontId="42" fillId="27" borderId="0" applyNumberFormat="0" applyBorder="0" applyAlignment="0" applyProtection="0"/>
    <xf numFmtId="0" fontId="43" fillId="28" borderId="0" applyNumberFormat="0" applyBorder="0" applyAlignment="0" applyProtection="0"/>
    <xf numFmtId="0" fontId="44" fillId="29" borderId="0" applyNumberFormat="0" applyBorder="0" applyAlignment="0" applyProtection="0"/>
    <xf numFmtId="0" fontId="45" fillId="30" borderId="39" applyNumberFormat="0" applyAlignment="0" applyProtection="0"/>
    <xf numFmtId="0" fontId="46" fillId="31" borderId="40" applyNumberFormat="0" applyAlignment="0" applyProtection="0"/>
    <xf numFmtId="0" fontId="47" fillId="31" borderId="39" applyNumberFormat="0" applyAlignment="0" applyProtection="0"/>
    <xf numFmtId="0" fontId="48" fillId="0" borderId="41" applyNumberFormat="0" applyFill="0" applyAlignment="0" applyProtection="0"/>
    <xf numFmtId="0" fontId="49" fillId="32" borderId="42" applyNumberFormat="0" applyAlignment="0" applyProtection="0"/>
    <xf numFmtId="0" fontId="37" fillId="0" borderId="0" applyNumberFormat="0" applyFill="0" applyBorder="0" applyAlignment="0" applyProtection="0"/>
    <xf numFmtId="0" fontId="1" fillId="33" borderId="43" applyNumberFormat="0" applyFont="0" applyAlignment="0" applyProtection="0"/>
    <xf numFmtId="0" fontId="50" fillId="0" borderId="0" applyNumberFormat="0" applyFill="0" applyBorder="0" applyAlignment="0" applyProtection="0"/>
    <xf numFmtId="0" fontId="2" fillId="0" borderId="44" applyNumberFormat="0" applyFill="0" applyAlignment="0" applyProtection="0"/>
    <xf numFmtId="0" fontId="5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5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5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44" borderId="0" applyNumberFormat="0" applyBorder="0" applyAlignment="0" applyProtection="0"/>
    <xf numFmtId="0" fontId="1" fillId="45" borderId="0" applyNumberFormat="0" applyBorder="0" applyAlignment="0" applyProtection="0"/>
    <xf numFmtId="0" fontId="51" fillId="46" borderId="0" applyNumberFormat="0" applyBorder="0" applyAlignment="0" applyProtection="0"/>
    <xf numFmtId="0" fontId="1" fillId="47" borderId="0" applyNumberFormat="0" applyBorder="0" applyAlignment="0" applyProtection="0"/>
    <xf numFmtId="0" fontId="1" fillId="48" borderId="0" applyNumberFormat="0" applyBorder="0" applyAlignment="0" applyProtection="0"/>
    <xf numFmtId="0" fontId="1" fillId="49" borderId="0" applyNumberFormat="0" applyBorder="0" applyAlignment="0" applyProtection="0"/>
    <xf numFmtId="0" fontId="51" fillId="50" borderId="0" applyNumberFormat="0" applyBorder="0" applyAlignment="0" applyProtection="0"/>
    <xf numFmtId="0" fontId="1" fillId="51" borderId="0" applyNumberFormat="0" applyBorder="0" applyAlignment="0" applyProtection="0"/>
    <xf numFmtId="0" fontId="1" fillId="52" borderId="0" applyNumberFormat="0" applyBorder="0" applyAlignment="0" applyProtection="0"/>
    <xf numFmtId="0" fontId="1" fillId="53" borderId="0" applyNumberFormat="0" applyBorder="0" applyAlignment="0" applyProtection="0"/>
    <xf numFmtId="0" fontId="51" fillId="54" borderId="0" applyNumberFormat="0" applyBorder="0" applyAlignment="0" applyProtection="0"/>
    <xf numFmtId="0" fontId="1" fillId="55" borderId="0" applyNumberFormat="0" applyBorder="0" applyAlignment="0" applyProtection="0"/>
    <xf numFmtId="0" fontId="1" fillId="56" borderId="0" applyNumberFormat="0" applyBorder="0" applyAlignment="0" applyProtection="0"/>
    <xf numFmtId="0" fontId="1" fillId="57" borderId="0" applyNumberFormat="0" applyBorder="0" applyAlignment="0" applyProtection="0"/>
    <xf numFmtId="0" fontId="13" fillId="0" borderId="0" applyNumberFormat="0" applyFill="0" applyBorder="0" applyAlignment="0" applyProtection="0"/>
  </cellStyleXfs>
  <cellXfs count="958">
    <xf numFmtId="0" fontId="0" fillId="0" borderId="0" xfId="0"/>
    <xf numFmtId="0" fontId="6" fillId="0" borderId="0" xfId="0" applyFont="1"/>
    <xf numFmtId="0" fontId="6" fillId="0" borderId="0" xfId="0" applyFont="1" applyAlignment="1">
      <alignment horizontal="center" vertical="center"/>
    </xf>
    <xf numFmtId="2" fontId="6" fillId="0" borderId="0" xfId="0" applyNumberFormat="1" applyFont="1"/>
    <xf numFmtId="0" fontId="8" fillId="0" borderId="0" xfId="0" applyFont="1"/>
    <xf numFmtId="0" fontId="6" fillId="0" borderId="0" xfId="0" applyFont="1" applyAlignment="1">
      <alignment vertical="center" wrapText="1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Fill="1"/>
    <xf numFmtId="0" fontId="5" fillId="0" borderId="0" xfId="0" applyFont="1" applyBorder="1" applyAlignment="1">
      <alignment horizontal="center" vertical="center" wrapText="1"/>
    </xf>
    <xf numFmtId="0" fontId="8" fillId="0" borderId="0" xfId="0" applyFont="1" applyAlignment="1">
      <alignment horizontal="left" vertical="center"/>
    </xf>
    <xf numFmtId="0" fontId="4" fillId="0" borderId="0" xfId="0" applyFont="1" applyBorder="1" applyAlignment="1">
      <alignment horizontal="center" vertical="center"/>
    </xf>
    <xf numFmtId="0" fontId="6" fillId="0" borderId="0" xfId="0" applyFont="1" applyAlignment="1">
      <alignment horizontal="center" wrapText="1"/>
    </xf>
    <xf numFmtId="0" fontId="12" fillId="0" borderId="0" xfId="0" applyFont="1"/>
    <xf numFmtId="0" fontId="0" fillId="0" borderId="0" xfId="0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vertical="center" wrapText="1"/>
    </xf>
    <xf numFmtId="9" fontId="4" fillId="0" borderId="1" xfId="2" applyNumberFormat="1" applyFont="1" applyFill="1" applyBorder="1" applyAlignment="1">
      <alignment horizontal="center" vertical="center"/>
    </xf>
    <xf numFmtId="9" fontId="4" fillId="0" borderId="10" xfId="2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0" fillId="0" borderId="0" xfId="0" applyAlignment="1">
      <alignment vertical="center"/>
    </xf>
    <xf numFmtId="0" fontId="53" fillId="0" borderId="0" xfId="0" applyFont="1" applyBorder="1"/>
    <xf numFmtId="3" fontId="6" fillId="0" borderId="10" xfId="0" applyNumberFormat="1" applyFont="1" applyFill="1" applyBorder="1" applyAlignment="1">
      <alignment horizontal="center" vertical="center"/>
    </xf>
    <xf numFmtId="0" fontId="0" fillId="0" borderId="0" xfId="0"/>
    <xf numFmtId="0" fontId="6" fillId="0" borderId="0" xfId="0" applyFont="1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Alignment="1">
      <alignment vertical="center" wrapText="1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wrapText="1"/>
    </xf>
    <xf numFmtId="0" fontId="6" fillId="0" borderId="0" xfId="0" quotePrefix="1" applyFont="1" applyFill="1" applyBorder="1" applyAlignment="1">
      <alignment wrapText="1"/>
    </xf>
    <xf numFmtId="0" fontId="7" fillId="0" borderId="0" xfId="0" applyFont="1" applyFill="1" applyBorder="1" applyAlignment="1">
      <alignment vertical="center"/>
    </xf>
    <xf numFmtId="1" fontId="4" fillId="3" borderId="1" xfId="2" applyNumberFormat="1" applyFont="1" applyFill="1" applyBorder="1" applyAlignment="1">
      <alignment horizontal="center" vertical="center"/>
    </xf>
    <xf numFmtId="0" fontId="0" fillId="0" borderId="0" xfId="0" applyFill="1"/>
    <xf numFmtId="45" fontId="6" fillId="0" borderId="0" xfId="0" applyNumberFormat="1" applyFont="1" applyFill="1" applyBorder="1" applyAlignment="1">
      <alignment horizontal="center" vertical="center"/>
    </xf>
    <xf numFmtId="3" fontId="6" fillId="0" borderId="1" xfId="0" applyNumberFormat="1" applyFont="1" applyFill="1" applyBorder="1" applyAlignment="1">
      <alignment horizontal="center" vertical="center"/>
    </xf>
    <xf numFmtId="3" fontId="6" fillId="0" borderId="1" xfId="0" applyNumberFormat="1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57" fillId="62" borderId="0" xfId="0" applyFont="1" applyFill="1" applyBorder="1" applyAlignment="1">
      <alignment vertical="center"/>
    </xf>
    <xf numFmtId="0" fontId="0" fillId="62" borderId="0" xfId="0" applyFill="1" applyBorder="1" applyAlignment="1">
      <alignment vertical="center"/>
    </xf>
    <xf numFmtId="0" fontId="0" fillId="62" borderId="58" xfId="0" applyFill="1" applyBorder="1" applyAlignment="1">
      <alignment vertical="center"/>
    </xf>
    <xf numFmtId="0" fontId="0" fillId="62" borderId="59" xfId="0" applyFill="1" applyBorder="1" applyAlignment="1">
      <alignment vertical="center"/>
    </xf>
    <xf numFmtId="0" fontId="0" fillId="62" borderId="60" xfId="0" applyFill="1" applyBorder="1" applyAlignment="1">
      <alignment vertical="center"/>
    </xf>
    <xf numFmtId="0" fontId="0" fillId="62" borderId="61" xfId="0" applyFill="1" applyBorder="1" applyAlignment="1">
      <alignment vertical="center"/>
    </xf>
    <xf numFmtId="0" fontId="0" fillId="62" borderId="62" xfId="0" applyFill="1" applyBorder="1" applyAlignment="1">
      <alignment vertical="center"/>
    </xf>
    <xf numFmtId="0" fontId="59" fillId="62" borderId="0" xfId="0" applyFont="1" applyFill="1" applyBorder="1" applyAlignment="1">
      <alignment horizontal="center" vertical="center" wrapText="1"/>
    </xf>
    <xf numFmtId="0" fontId="59" fillId="62" borderId="0" xfId="0" applyFont="1" applyFill="1" applyBorder="1" applyAlignment="1">
      <alignment vertical="center"/>
    </xf>
    <xf numFmtId="0" fontId="59" fillId="62" borderId="62" xfId="0" applyFont="1" applyFill="1" applyBorder="1" applyAlignment="1">
      <alignment vertical="center"/>
    </xf>
    <xf numFmtId="0" fontId="60" fillId="62" borderId="59" xfId="0" applyFont="1" applyFill="1" applyBorder="1" applyAlignment="1"/>
    <xf numFmtId="0" fontId="60" fillId="62" borderId="59" xfId="0" applyFont="1" applyFill="1" applyBorder="1" applyAlignment="1">
      <alignment vertical="center"/>
    </xf>
    <xf numFmtId="0" fontId="0" fillId="0" borderId="59" xfId="0" applyBorder="1" applyAlignment="1">
      <alignment vertical="center"/>
    </xf>
    <xf numFmtId="9" fontId="0" fillId="63" borderId="1" xfId="2" applyFont="1" applyFill="1" applyBorder="1" applyAlignment="1">
      <alignment horizontal="center" vertical="center"/>
    </xf>
    <xf numFmtId="0" fontId="52" fillId="62" borderId="0" xfId="0" applyFont="1" applyFill="1" applyBorder="1" applyAlignment="1">
      <alignment vertical="center" wrapText="1"/>
    </xf>
    <xf numFmtId="0" fontId="0" fillId="59" borderId="1" xfId="0" applyFill="1" applyBorder="1" applyAlignment="1" applyProtection="1">
      <alignment horizontal="center" vertical="center"/>
      <protection locked="0"/>
    </xf>
    <xf numFmtId="0" fontId="0" fillId="62" borderId="63" xfId="0" applyFill="1" applyBorder="1" applyAlignment="1">
      <alignment vertical="center"/>
    </xf>
    <xf numFmtId="0" fontId="0" fillId="62" borderId="64" xfId="0" applyFill="1" applyBorder="1" applyAlignment="1">
      <alignment vertical="center"/>
    </xf>
    <xf numFmtId="0" fontId="55" fillId="62" borderId="0" xfId="0" applyFont="1" applyFill="1" applyBorder="1" applyAlignment="1">
      <alignment horizontal="center" vertical="center"/>
    </xf>
    <xf numFmtId="0" fontId="2" fillId="65" borderId="1" xfId="0" applyFont="1" applyFill="1" applyBorder="1" applyAlignment="1">
      <alignment horizontal="center" vertical="center"/>
    </xf>
    <xf numFmtId="0" fontId="0" fillId="62" borderId="0" xfId="0" applyFill="1" applyBorder="1" applyAlignment="1">
      <alignment horizontal="center" vertical="center" wrapText="1"/>
    </xf>
    <xf numFmtId="0" fontId="54" fillId="62" borderId="0" xfId="0" applyFont="1" applyFill="1" applyBorder="1" applyAlignment="1">
      <alignment horizontal="left" vertical="top"/>
    </xf>
    <xf numFmtId="0" fontId="0" fillId="62" borderId="0" xfId="0" applyFill="1" applyBorder="1" applyAlignment="1">
      <alignment horizontal="center" vertical="center"/>
    </xf>
    <xf numFmtId="0" fontId="60" fillId="62" borderId="33" xfId="0" applyFont="1" applyFill="1" applyBorder="1" applyAlignment="1"/>
    <xf numFmtId="0" fontId="59" fillId="62" borderId="33" xfId="0" applyFont="1" applyFill="1" applyBorder="1" applyAlignment="1">
      <alignment vertical="center"/>
    </xf>
    <xf numFmtId="0" fontId="63" fillId="62" borderId="33" xfId="0" applyFont="1" applyFill="1" applyBorder="1" applyAlignment="1">
      <alignment vertical="center"/>
    </xf>
    <xf numFmtId="0" fontId="0" fillId="62" borderId="33" xfId="0" applyFill="1" applyBorder="1" applyAlignment="1">
      <alignment vertical="center"/>
    </xf>
    <xf numFmtId="0" fontId="63" fillId="62" borderId="0" xfId="0" applyFont="1" applyFill="1" applyBorder="1" applyAlignment="1">
      <alignment vertical="center"/>
    </xf>
    <xf numFmtId="0" fontId="2" fillId="62" borderId="0" xfId="0" applyFont="1" applyFill="1" applyBorder="1" applyAlignment="1">
      <alignment horizontal="left" vertical="center"/>
    </xf>
    <xf numFmtId="0" fontId="2" fillId="62" borderId="0" xfId="0" applyFont="1" applyFill="1" applyBorder="1" applyAlignment="1">
      <alignment horizontal="right" vertical="center"/>
    </xf>
    <xf numFmtId="0" fontId="0" fillId="62" borderId="0" xfId="0" applyFill="1" applyBorder="1" applyAlignment="1">
      <alignment horizontal="right" vertical="center"/>
    </xf>
    <xf numFmtId="0" fontId="0" fillId="62" borderId="63" xfId="0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1" xfId="0" applyBorder="1" applyAlignment="1">
      <alignment horizontal="center" vertical="center"/>
    </xf>
    <xf numFmtId="0" fontId="2" fillId="67" borderId="66" xfId="0" applyFont="1" applyFill="1" applyBorder="1" applyAlignment="1">
      <alignment vertical="center"/>
    </xf>
    <xf numFmtId="0" fontId="0" fillId="0" borderId="0" xfId="0" applyAlignment="1">
      <alignment vertical="center" wrapText="1"/>
    </xf>
    <xf numFmtId="9" fontId="6" fillId="0" borderId="8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62" borderId="0" xfId="0" applyFill="1" applyAlignment="1">
      <alignment vertical="center"/>
    </xf>
    <xf numFmtId="0" fontId="54" fillId="0" borderId="0" xfId="0" applyFont="1" applyFill="1" applyBorder="1" applyAlignment="1">
      <alignment horizontal="left"/>
    </xf>
    <xf numFmtId="9" fontId="6" fillId="0" borderId="1" xfId="0" applyNumberFormat="1" applyFont="1" applyBorder="1" applyAlignment="1">
      <alignment horizontal="center" vertical="center"/>
    </xf>
    <xf numFmtId="0" fontId="53" fillId="0" borderId="0" xfId="0" applyFont="1"/>
    <xf numFmtId="0" fontId="53" fillId="0" borderId="0" xfId="0" applyFont="1" applyAlignment="1">
      <alignment wrapText="1"/>
    </xf>
    <xf numFmtId="0" fontId="53" fillId="0" borderId="0" xfId="0" applyFont="1" applyFill="1"/>
    <xf numFmtId="0" fontId="53" fillId="0" borderId="0" xfId="0" applyFont="1" applyFill="1" applyAlignment="1">
      <alignment wrapText="1"/>
    </xf>
    <xf numFmtId="0" fontId="53" fillId="0" borderId="0" xfId="0" applyFont="1" applyFill="1" applyBorder="1"/>
    <xf numFmtId="0" fontId="53" fillId="0" borderId="0" xfId="0" applyFont="1" applyFill="1" applyBorder="1" applyAlignment="1">
      <alignment wrapText="1"/>
    </xf>
    <xf numFmtId="0" fontId="6" fillId="26" borderId="1" xfId="0" applyFont="1" applyFill="1" applyBorder="1" applyAlignment="1">
      <alignment horizontal="center"/>
    </xf>
    <xf numFmtId="0" fontId="4" fillId="0" borderId="0" xfId="0" applyFont="1" applyBorder="1" applyAlignment="1">
      <alignment horizontal="center" vertical="center" wrapText="1"/>
    </xf>
    <xf numFmtId="0" fontId="6" fillId="0" borderId="0" xfId="0" applyFont="1" applyAlignment="1">
      <alignment wrapText="1"/>
    </xf>
    <xf numFmtId="0" fontId="53" fillId="0" borderId="8" xfId="0" applyFont="1" applyBorder="1" applyAlignment="1">
      <alignment horizontal="center" vertical="center"/>
    </xf>
    <xf numFmtId="3" fontId="6" fillId="0" borderId="7" xfId="1" applyNumberFormat="1" applyFont="1" applyFill="1" applyBorder="1" applyAlignment="1">
      <alignment horizontal="center" vertical="center" wrapText="1"/>
    </xf>
    <xf numFmtId="1" fontId="6" fillId="0" borderId="7" xfId="0" applyNumberFormat="1" applyFont="1" applyFill="1" applyBorder="1" applyAlignment="1">
      <alignment horizontal="center" vertical="center" wrapText="1"/>
    </xf>
    <xf numFmtId="9" fontId="6" fillId="0" borderId="7" xfId="2" applyFont="1" applyBorder="1" applyAlignment="1">
      <alignment horizontal="center" vertical="center" wrapText="1"/>
    </xf>
    <xf numFmtId="164" fontId="6" fillId="0" borderId="10" xfId="0" applyNumberFormat="1" applyFont="1" applyBorder="1" applyAlignment="1">
      <alignment horizontal="center" vertical="center" wrapText="1"/>
    </xf>
    <xf numFmtId="0" fontId="56" fillId="0" borderId="0" xfId="0" applyFont="1" applyAlignment="1"/>
    <xf numFmtId="0" fontId="2" fillId="0" borderId="1" xfId="0" applyFont="1" applyBorder="1" applyAlignment="1">
      <alignment horizontal="center"/>
    </xf>
    <xf numFmtId="0" fontId="2" fillId="67" borderId="66" xfId="0" applyFont="1" applyFill="1" applyBorder="1" applyAlignment="1">
      <alignment vertical="center" wrapText="1"/>
    </xf>
    <xf numFmtId="0" fontId="6" fillId="70" borderId="1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/>
    </xf>
    <xf numFmtId="0" fontId="5" fillId="0" borderId="0" xfId="0" applyFont="1" applyFill="1" applyAlignment="1">
      <alignment horizontal="left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9" fontId="6" fillId="0" borderId="0" xfId="2" applyNumberFormat="1" applyFont="1" applyFill="1" applyBorder="1" applyAlignment="1">
      <alignment horizontal="center" vertical="center" wrapText="1"/>
    </xf>
    <xf numFmtId="164" fontId="0" fillId="62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>
      <alignment horizontal="center"/>
    </xf>
    <xf numFmtId="0" fontId="49" fillId="61" borderId="1" xfId="0" applyFont="1" applyFill="1" applyBorder="1" applyAlignment="1">
      <alignment horizontal="center"/>
    </xf>
    <xf numFmtId="165" fontId="4" fillId="0" borderId="1" xfId="0" applyNumberFormat="1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74" fillId="0" borderId="0" xfId="0" applyFont="1"/>
    <xf numFmtId="0" fontId="49" fillId="68" borderId="49" xfId="0" applyFont="1" applyFill="1" applyBorder="1" applyAlignment="1">
      <alignment horizontal="centerContinuous" vertical="center"/>
    </xf>
    <xf numFmtId="0" fontId="10" fillId="69" borderId="1" xfId="0" applyFont="1" applyFill="1" applyBorder="1" applyAlignment="1">
      <alignment horizontal="centerContinuous"/>
    </xf>
    <xf numFmtId="0" fontId="11" fillId="0" borderId="4" xfId="0" applyFont="1" applyBorder="1" applyAlignment="1">
      <alignment horizontal="centerContinuous"/>
    </xf>
    <xf numFmtId="0" fontId="11" fillId="0" borderId="1" xfId="0" applyFont="1" applyBorder="1" applyAlignment="1">
      <alignment horizontal="centerContinuous"/>
    </xf>
    <xf numFmtId="0" fontId="11" fillId="0" borderId="7" xfId="0" applyFont="1" applyBorder="1" applyAlignment="1">
      <alignment horizontal="centerContinuous"/>
    </xf>
    <xf numFmtId="0" fontId="71" fillId="69" borderId="10" xfId="0" applyFont="1" applyFill="1" applyBorder="1" applyAlignment="1">
      <alignment horizontal="center" vertical="center"/>
    </xf>
    <xf numFmtId="0" fontId="6" fillId="0" borderId="11" xfId="0" applyFont="1" applyBorder="1" applyAlignment="1">
      <alignment horizontal="center" vertical="center" wrapText="1"/>
    </xf>
    <xf numFmtId="0" fontId="71" fillId="69" borderId="7" xfId="0" applyFont="1" applyFill="1" applyBorder="1" applyAlignment="1">
      <alignment horizontal="center" vertical="center"/>
    </xf>
    <xf numFmtId="0" fontId="49" fillId="68" borderId="49" xfId="0" applyFont="1" applyFill="1" applyBorder="1" applyAlignment="1">
      <alignment horizontal="centerContinuous" vertical="center" wrapText="1"/>
    </xf>
    <xf numFmtId="0" fontId="49" fillId="68" borderId="74" xfId="0" applyFont="1" applyFill="1" applyBorder="1" applyAlignment="1">
      <alignment horizontal="centerContinuous" vertical="center" wrapText="1"/>
    </xf>
    <xf numFmtId="0" fontId="6" fillId="0" borderId="13" xfId="0" applyFont="1" applyFill="1" applyBorder="1" applyAlignment="1">
      <alignment horizontal="center" vertical="center"/>
    </xf>
    <xf numFmtId="0" fontId="72" fillId="69" borderId="70" xfId="0" applyFont="1" applyFill="1" applyBorder="1" applyAlignment="1">
      <alignment horizontal="centerContinuous" vertical="center"/>
    </xf>
    <xf numFmtId="0" fontId="72" fillId="69" borderId="67" xfId="0" applyFont="1" applyFill="1" applyBorder="1" applyAlignment="1">
      <alignment horizontal="centerContinuous" vertical="center"/>
    </xf>
    <xf numFmtId="0" fontId="65" fillId="0" borderId="75" xfId="0" applyFont="1" applyFill="1" applyBorder="1" applyAlignment="1">
      <alignment horizontal="centerContinuous" vertical="center"/>
    </xf>
    <xf numFmtId="0" fontId="0" fillId="0" borderId="0" xfId="0" applyBorder="1"/>
    <xf numFmtId="0" fontId="2" fillId="58" borderId="57" xfId="0" applyFont="1" applyFill="1" applyBorder="1" applyAlignment="1">
      <alignment horizontal="center" vertical="center"/>
    </xf>
    <xf numFmtId="0" fontId="2" fillId="73" borderId="2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75" fillId="0" borderId="0" xfId="0" applyFont="1"/>
    <xf numFmtId="0" fontId="0" fillId="0" borderId="0" xfId="0" applyFill="1" applyBorder="1" applyAlignment="1">
      <alignment horizontal="centerContinuous"/>
    </xf>
    <xf numFmtId="0" fontId="0" fillId="0" borderId="47" xfId="0" applyFill="1" applyBorder="1" applyAlignment="1">
      <alignment horizontal="centerContinuous"/>
    </xf>
    <xf numFmtId="45" fontId="6" fillId="0" borderId="47" xfId="0" applyNumberFormat="1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74" fillId="0" borderId="1" xfId="0" applyFont="1" applyBorder="1" applyAlignment="1">
      <alignment horizontal="center"/>
    </xf>
    <xf numFmtId="0" fontId="11" fillId="0" borderId="6" xfId="0" applyFont="1" applyBorder="1" applyAlignment="1">
      <alignment horizontal="centerContinuous"/>
    </xf>
    <xf numFmtId="0" fontId="73" fillId="0" borderId="1" xfId="0" applyFont="1" applyFill="1" applyBorder="1" applyAlignment="1">
      <alignment horizontal="center"/>
    </xf>
    <xf numFmtId="0" fontId="10" fillId="69" borderId="2" xfId="0" applyFont="1" applyFill="1" applyBorder="1" applyAlignment="1">
      <alignment horizontal="centerContinuous"/>
    </xf>
    <xf numFmtId="0" fontId="10" fillId="69" borderId="57" xfId="0" applyFont="1" applyFill="1" applyBorder="1" applyAlignment="1">
      <alignment horizontal="centerContinuous"/>
    </xf>
    <xf numFmtId="0" fontId="10" fillId="69" borderId="3" xfId="0" applyFont="1" applyFill="1" applyBorder="1" applyAlignment="1">
      <alignment horizontal="centerContinuous"/>
    </xf>
    <xf numFmtId="0" fontId="2" fillId="67" borderId="1" xfId="0" applyFont="1" applyFill="1" applyBorder="1" applyAlignment="1">
      <alignment horizontal="center" vertical="center" wrapText="1"/>
    </xf>
    <xf numFmtId="0" fontId="9" fillId="0" borderId="10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3" fontId="4" fillId="0" borderId="1" xfId="0" applyNumberFormat="1" applyFont="1" applyFill="1" applyBorder="1" applyAlignment="1">
      <alignment horizontal="center" vertical="center"/>
    </xf>
    <xf numFmtId="3" fontId="4" fillId="0" borderId="10" xfId="2" applyNumberFormat="1" applyFont="1" applyFill="1" applyBorder="1" applyAlignment="1">
      <alignment horizontal="center" vertical="center"/>
    </xf>
    <xf numFmtId="3" fontId="4" fillId="0" borderId="1" xfId="2" applyNumberFormat="1" applyFont="1" applyFill="1" applyBorder="1" applyAlignment="1">
      <alignment horizontal="center" vertical="center"/>
    </xf>
    <xf numFmtId="0" fontId="52" fillId="75" borderId="3" xfId="0" applyFont="1" applyFill="1" applyBorder="1" applyAlignment="1">
      <alignment horizontal="centerContinuous" vertical="center"/>
    </xf>
    <xf numFmtId="0" fontId="73" fillId="0" borderId="1" xfId="0" applyFont="1" applyBorder="1" applyAlignment="1">
      <alignment horizontal="center"/>
    </xf>
    <xf numFmtId="0" fontId="73" fillId="0" borderId="0" xfId="0" applyFont="1"/>
    <xf numFmtId="0" fontId="69" fillId="69" borderId="17" xfId="0" applyFont="1" applyFill="1" applyBorder="1" applyAlignment="1">
      <alignment horizontal="center" vertical="center" wrapText="1"/>
    </xf>
    <xf numFmtId="0" fontId="10" fillId="79" borderId="10" xfId="0" applyFont="1" applyFill="1" applyBorder="1" applyAlignment="1">
      <alignment horizontal="center" vertical="center" wrapText="1"/>
    </xf>
    <xf numFmtId="0" fontId="10" fillId="79" borderId="19" xfId="0" applyFont="1" applyFill="1" applyBorder="1" applyAlignment="1">
      <alignment horizontal="center" vertical="center" wrapText="1"/>
    </xf>
    <xf numFmtId="0" fontId="10" fillId="79" borderId="21" xfId="0" applyFont="1" applyFill="1" applyBorder="1" applyAlignment="1">
      <alignment horizontal="center" vertical="center" wrapText="1"/>
    </xf>
    <xf numFmtId="0" fontId="77" fillId="0" borderId="1" xfId="0" applyFont="1" applyFill="1" applyBorder="1" applyAlignment="1">
      <alignment horizontal="center"/>
    </xf>
    <xf numFmtId="0" fontId="77" fillId="0" borderId="1" xfId="0" applyFont="1" applyBorder="1" applyAlignment="1">
      <alignment horizontal="center"/>
    </xf>
    <xf numFmtId="0" fontId="78" fillId="58" borderId="17" xfId="0" applyFont="1" applyFill="1" applyBorder="1" applyAlignment="1">
      <alignment horizontal="center" vertical="center" wrapText="1"/>
    </xf>
    <xf numFmtId="0" fontId="6" fillId="0" borderId="54" xfId="0" applyFont="1" applyBorder="1"/>
    <xf numFmtId="0" fontId="6" fillId="0" borderId="55" xfId="0" applyFont="1" applyBorder="1"/>
    <xf numFmtId="0" fontId="10" fillId="79" borderId="18" xfId="0" applyFont="1" applyFill="1" applyBorder="1" applyAlignment="1">
      <alignment horizontal="center" vertical="center" wrapText="1"/>
    </xf>
    <xf numFmtId="0" fontId="10" fillId="79" borderId="9" xfId="0" applyFont="1" applyFill="1" applyBorder="1" applyAlignment="1">
      <alignment horizontal="center" vertical="center"/>
    </xf>
    <xf numFmtId="0" fontId="10" fillId="79" borderId="10" xfId="0" applyFont="1" applyFill="1" applyBorder="1" applyAlignment="1">
      <alignment horizontal="center" vertical="center"/>
    </xf>
    <xf numFmtId="0" fontId="10" fillId="79" borderId="11" xfId="0" applyFont="1" applyFill="1" applyBorder="1" applyAlignment="1">
      <alignment horizontal="center" vertical="center"/>
    </xf>
    <xf numFmtId="167" fontId="6" fillId="0" borderId="13" xfId="2" applyNumberFormat="1" applyFont="1" applyBorder="1" applyAlignment="1">
      <alignment horizontal="center" vertical="center" wrapText="1"/>
    </xf>
    <xf numFmtId="9" fontId="6" fillId="77" borderId="7" xfId="2" applyFont="1" applyFill="1" applyBorder="1" applyAlignment="1">
      <alignment horizontal="center" vertical="center" wrapText="1"/>
    </xf>
    <xf numFmtId="164" fontId="6" fillId="77" borderId="10" xfId="2" applyNumberFormat="1" applyFont="1" applyFill="1" applyBorder="1" applyAlignment="1">
      <alignment horizontal="center" vertical="center" wrapText="1"/>
    </xf>
    <xf numFmtId="9" fontId="6" fillId="77" borderId="13" xfId="2" quotePrefix="1" applyFont="1" applyFill="1" applyBorder="1" applyAlignment="1">
      <alignment horizontal="center" vertical="center" wrapText="1"/>
    </xf>
    <xf numFmtId="9" fontId="6" fillId="77" borderId="10" xfId="2" applyFont="1" applyFill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79" fillId="0" borderId="0" xfId="0" applyFont="1" applyBorder="1" applyAlignment="1">
      <alignment horizontal="center" vertical="center"/>
    </xf>
    <xf numFmtId="0" fontId="53" fillId="0" borderId="11" xfId="0" applyFont="1" applyBorder="1" applyAlignment="1">
      <alignment horizontal="center" vertical="center"/>
    </xf>
    <xf numFmtId="0" fontId="53" fillId="0" borderId="71" xfId="0" applyFont="1" applyBorder="1" applyAlignment="1">
      <alignment horizontal="center" vertical="center"/>
    </xf>
    <xf numFmtId="0" fontId="54" fillId="0" borderId="51" xfId="0" applyFont="1" applyFill="1" applyBorder="1" applyAlignment="1">
      <alignment horizontal="left"/>
    </xf>
    <xf numFmtId="0" fontId="10" fillId="79" borderId="11" xfId="0" applyFont="1" applyFill="1" applyBorder="1" applyAlignment="1">
      <alignment horizontal="center" vertical="center" wrapText="1"/>
    </xf>
    <xf numFmtId="9" fontId="6" fillId="0" borderId="7" xfId="0" applyNumberFormat="1" applyFont="1" applyFill="1" applyBorder="1" applyAlignment="1">
      <alignment horizontal="center" vertical="center"/>
    </xf>
    <xf numFmtId="164" fontId="6" fillId="0" borderId="1" xfId="2" applyNumberFormat="1" applyFont="1" applyBorder="1" applyAlignment="1">
      <alignment horizontal="center" vertical="center"/>
    </xf>
    <xf numFmtId="1" fontId="6" fillId="0" borderId="1" xfId="2" applyNumberFormat="1" applyFont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 vertical="center"/>
    </xf>
    <xf numFmtId="164" fontId="6" fillId="0" borderId="1" xfId="2" quotePrefix="1" applyNumberFormat="1" applyFont="1" applyBorder="1" applyAlignment="1">
      <alignment horizontal="center" vertical="center"/>
    </xf>
    <xf numFmtId="9" fontId="6" fillId="0" borderId="1" xfId="2" applyNumberFormat="1" applyFont="1" applyBorder="1" applyAlignment="1">
      <alignment horizontal="center" vertical="center"/>
    </xf>
    <xf numFmtId="9" fontId="6" fillId="0" borderId="1" xfId="2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70" fillId="0" borderId="49" xfId="0" applyFont="1" applyFill="1" applyBorder="1"/>
    <xf numFmtId="0" fontId="53" fillId="0" borderId="76" xfId="0" applyFont="1" applyFill="1" applyBorder="1" applyAlignment="1">
      <alignment wrapText="1"/>
    </xf>
    <xf numFmtId="0" fontId="53" fillId="0" borderId="76" xfId="0" applyFont="1" applyFill="1" applyBorder="1"/>
    <xf numFmtId="0" fontId="53" fillId="0" borderId="77" xfId="0" applyFont="1" applyFill="1" applyBorder="1"/>
    <xf numFmtId="0" fontId="69" fillId="79" borderId="1" xfId="0" applyFont="1" applyFill="1" applyBorder="1" applyAlignment="1">
      <alignment horizontal="center" vertical="center" wrapText="1"/>
    </xf>
    <xf numFmtId="0" fontId="83" fillId="74" borderId="0" xfId="0" applyFont="1" applyFill="1" applyAlignment="1">
      <alignment horizontal="center" vertical="center"/>
    </xf>
    <xf numFmtId="0" fontId="0" fillId="74" borderId="0" xfId="0" applyFill="1"/>
    <xf numFmtId="0" fontId="83" fillId="74" borderId="0" xfId="0" applyFont="1" applyFill="1" applyBorder="1" applyAlignment="1">
      <alignment horizontal="center" vertical="center"/>
    </xf>
    <xf numFmtId="0" fontId="75" fillId="74" borderId="0" xfId="0" applyFont="1" applyFill="1"/>
    <xf numFmtId="164" fontId="51" fillId="80" borderId="1" xfId="0" applyNumberFormat="1" applyFont="1" applyFill="1" applyBorder="1" applyAlignment="1">
      <alignment horizontal="center" vertical="center"/>
    </xf>
    <xf numFmtId="0" fontId="85" fillId="79" borderId="1" xfId="0" applyFont="1" applyFill="1" applyBorder="1" applyAlignment="1">
      <alignment horizontal="center" vertical="center"/>
    </xf>
    <xf numFmtId="0" fontId="8" fillId="62" borderId="0" xfId="0" applyFont="1" applyFill="1" applyAlignment="1">
      <alignment horizontal="left"/>
    </xf>
    <xf numFmtId="0" fontId="7" fillId="62" borderId="0" xfId="0" applyFont="1" applyFill="1" applyBorder="1" applyAlignment="1">
      <alignment horizontal="left" vertical="center"/>
    </xf>
    <xf numFmtId="0" fontId="0" fillId="0" borderId="0" xfId="0" quotePrefix="1"/>
    <xf numFmtId="0" fontId="69" fillId="79" borderId="53" xfId="0" applyFont="1" applyFill="1" applyBorder="1" applyAlignment="1">
      <alignment horizontal="center" vertical="center" wrapText="1"/>
    </xf>
    <xf numFmtId="0" fontId="69" fillId="79" borderId="79" xfId="0" applyFont="1" applyFill="1" applyBorder="1" applyAlignment="1">
      <alignment horizontal="center" vertical="center" wrapText="1"/>
    </xf>
    <xf numFmtId="0" fontId="0" fillId="79" borderId="57" xfId="0" applyFill="1" applyBorder="1" applyAlignment="1">
      <alignment horizontal="centerContinuous" vertical="center"/>
    </xf>
    <xf numFmtId="0" fontId="0" fillId="79" borderId="3" xfId="0" applyFill="1" applyBorder="1" applyAlignment="1">
      <alignment horizontal="centerContinuous"/>
    </xf>
    <xf numFmtId="0" fontId="49" fillId="79" borderId="2" xfId="0" applyFont="1" applyFill="1" applyBorder="1" applyAlignment="1">
      <alignment horizontal="centerContinuous" vertical="center"/>
    </xf>
    <xf numFmtId="9" fontId="6" fillId="0" borderId="10" xfId="2" applyFont="1" applyFill="1" applyBorder="1" applyAlignment="1">
      <alignment horizontal="center" vertical="center" wrapText="1"/>
    </xf>
    <xf numFmtId="0" fontId="83" fillId="0" borderId="0" xfId="0" applyFont="1" applyFill="1" applyBorder="1" applyAlignment="1">
      <alignment horizontal="center" vertical="center"/>
    </xf>
    <xf numFmtId="0" fontId="2" fillId="0" borderId="73" xfId="0" applyFont="1" applyFill="1" applyBorder="1" applyAlignment="1">
      <alignment horizontal="center" vertical="center" wrapText="1"/>
    </xf>
    <xf numFmtId="45" fontId="6" fillId="0" borderId="22" xfId="0" applyNumberFormat="1" applyFont="1" applyFill="1" applyBorder="1" applyAlignment="1">
      <alignment horizontal="center" vertical="center"/>
    </xf>
    <xf numFmtId="45" fontId="6" fillId="0" borderId="73" xfId="0" applyNumberFormat="1" applyFont="1" applyFill="1" applyBorder="1" applyAlignment="1">
      <alignment horizontal="center" vertical="center"/>
    </xf>
    <xf numFmtId="45" fontId="6" fillId="0" borderId="66" xfId="0" applyNumberFormat="1" applyFont="1" applyFill="1" applyBorder="1" applyAlignment="1">
      <alignment horizontal="center" vertical="center"/>
    </xf>
    <xf numFmtId="45" fontId="6" fillId="0" borderId="20" xfId="0" applyNumberFormat="1" applyFont="1" applyFill="1" applyBorder="1" applyAlignment="1">
      <alignment horizontal="center" vertical="center"/>
    </xf>
    <xf numFmtId="45" fontId="6" fillId="0" borderId="69" xfId="0" applyNumberFormat="1" applyFont="1" applyFill="1" applyBorder="1" applyAlignment="1">
      <alignment horizontal="center" vertical="center"/>
    </xf>
    <xf numFmtId="45" fontId="6" fillId="0" borderId="46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51" fillId="2" borderId="0" xfId="0" applyFont="1" applyFill="1" applyAlignment="1">
      <alignment vertical="center"/>
    </xf>
    <xf numFmtId="2" fontId="0" fillId="2" borderId="0" xfId="0" applyNumberFormat="1" applyFill="1" applyAlignment="1">
      <alignment vertical="center"/>
    </xf>
    <xf numFmtId="0" fontId="88" fillId="2" borderId="0" xfId="0" applyFont="1" applyFill="1" applyAlignment="1">
      <alignment vertical="center"/>
    </xf>
    <xf numFmtId="0" fontId="0" fillId="2" borderId="0" xfId="0" applyFont="1" applyFill="1" applyBorder="1" applyAlignment="1">
      <alignment vertical="center"/>
    </xf>
    <xf numFmtId="0" fontId="0" fillId="2" borderId="0" xfId="0" applyFont="1" applyFill="1" applyAlignment="1">
      <alignment vertical="center"/>
    </xf>
    <xf numFmtId="0" fontId="73" fillId="2" borderId="0" xfId="0" applyFont="1" applyFill="1" applyAlignment="1">
      <alignment horizontal="center" vertical="center"/>
    </xf>
    <xf numFmtId="0" fontId="73" fillId="2" borderId="0" xfId="0" applyFont="1" applyFill="1" applyAlignment="1">
      <alignment vertical="center"/>
    </xf>
    <xf numFmtId="0" fontId="0" fillId="2" borderId="0" xfId="0" applyFill="1" applyAlignment="1">
      <alignment vertical="center" wrapText="1"/>
    </xf>
    <xf numFmtId="164" fontId="0" fillId="62" borderId="0" xfId="0" applyNumberFormat="1" applyFill="1" applyBorder="1" applyAlignment="1">
      <alignment horizontal="center" vertical="center"/>
    </xf>
    <xf numFmtId="2" fontId="0" fillId="66" borderId="0" xfId="0" applyNumberFormat="1" applyFill="1" applyBorder="1" applyAlignment="1">
      <alignment horizontal="center" vertical="center"/>
    </xf>
    <xf numFmtId="164" fontId="0" fillId="66" borderId="0" xfId="0" applyNumberFormat="1" applyFill="1" applyBorder="1" applyAlignment="1">
      <alignment horizontal="center" vertical="center"/>
    </xf>
    <xf numFmtId="10" fontId="0" fillId="66" borderId="0" xfId="2" applyNumberFormat="1" applyFont="1" applyFill="1" applyBorder="1" applyAlignment="1">
      <alignment horizontal="center" vertical="center"/>
    </xf>
    <xf numFmtId="1" fontId="2" fillId="66" borderId="0" xfId="0" applyNumberFormat="1" applyFont="1" applyFill="1" applyBorder="1" applyAlignment="1">
      <alignment horizontal="center" vertical="center"/>
    </xf>
    <xf numFmtId="2" fontId="0" fillId="62" borderId="0" xfId="0" applyNumberForma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 wrapText="1"/>
    </xf>
    <xf numFmtId="0" fontId="76" fillId="74" borderId="0" xfId="0" applyFont="1" applyFill="1" applyAlignment="1">
      <alignment horizontal="center"/>
    </xf>
    <xf numFmtId="9" fontId="69" fillId="79" borderId="1" xfId="2" applyFont="1" applyFill="1" applyBorder="1" applyAlignment="1">
      <alignment horizontal="center" vertical="center" wrapText="1"/>
    </xf>
    <xf numFmtId="0" fontId="0" fillId="0" borderId="1" xfId="0" applyBorder="1"/>
    <xf numFmtId="0" fontId="6" fillId="0" borderId="10" xfId="0" applyFont="1" applyFill="1" applyBorder="1" applyAlignment="1">
      <alignment horizontal="center" vertical="center"/>
    </xf>
    <xf numFmtId="0" fontId="6" fillId="0" borderId="10" xfId="0" applyFont="1" applyFill="1" applyBorder="1" applyAlignment="1">
      <alignment horizontal="center" vertical="center" wrapText="1"/>
    </xf>
    <xf numFmtId="0" fontId="6" fillId="0" borderId="11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 wrapText="1"/>
    </xf>
    <xf numFmtId="1" fontId="0" fillId="0" borderId="0" xfId="0" applyNumberFormat="1"/>
    <xf numFmtId="0" fontId="72" fillId="69" borderId="23" xfId="0" applyFont="1" applyFill="1" applyBorder="1" applyAlignment="1">
      <alignment horizontal="centerContinuous" vertical="center"/>
    </xf>
    <xf numFmtId="0" fontId="65" fillId="0" borderId="55" xfId="0" applyFont="1" applyFill="1" applyBorder="1" applyAlignment="1">
      <alignment horizontal="centerContinuous" vertical="center"/>
    </xf>
    <xf numFmtId="9" fontId="51" fillId="80" borderId="1" xfId="2" applyFont="1" applyFill="1" applyBorder="1" applyAlignment="1">
      <alignment horizontal="center" vertical="center"/>
    </xf>
    <xf numFmtId="1" fontId="51" fillId="80" borderId="1" xfId="0" applyNumberFormat="1" applyFont="1" applyFill="1" applyBorder="1" applyAlignment="1">
      <alignment horizontal="center" vertical="center"/>
    </xf>
    <xf numFmtId="164" fontId="90" fillId="79" borderId="1" xfId="0" applyNumberFormat="1" applyFont="1" applyFill="1" applyBorder="1" applyAlignment="1" applyProtection="1">
      <alignment horizontal="center" vertical="center" wrapText="1"/>
      <protection locked="0"/>
    </xf>
    <xf numFmtId="165" fontId="0" fillId="62" borderId="1" xfId="0" applyNumberFormat="1" applyFill="1" applyBorder="1" applyAlignment="1" applyProtection="1">
      <alignment horizontal="center" vertical="center"/>
      <protection locked="0"/>
    </xf>
    <xf numFmtId="3" fontId="0" fillId="62" borderId="1" xfId="0" applyNumberFormat="1" applyFill="1" applyBorder="1" applyAlignment="1" applyProtection="1">
      <alignment horizontal="center" vertical="center"/>
      <protection locked="0"/>
    </xf>
    <xf numFmtId="3" fontId="51" fillId="80" borderId="1" xfId="0" applyNumberFormat="1" applyFont="1" applyFill="1" applyBorder="1" applyAlignment="1">
      <alignment horizontal="center" vertical="center"/>
    </xf>
    <xf numFmtId="0" fontId="49" fillId="80" borderId="1" xfId="0" applyFont="1" applyFill="1" applyBorder="1" applyAlignment="1">
      <alignment horizontal="center" vertical="center" wrapText="1"/>
    </xf>
    <xf numFmtId="165" fontId="75" fillId="62" borderId="1" xfId="0" applyNumberFormat="1" applyFont="1" applyFill="1" applyBorder="1" applyAlignment="1">
      <alignment vertical="center"/>
    </xf>
    <xf numFmtId="0" fontId="68" fillId="74" borderId="0" xfId="0" applyFont="1" applyFill="1" applyAlignment="1">
      <alignment horizontal="center"/>
    </xf>
    <xf numFmtId="0" fontId="67" fillId="74" borderId="0" xfId="0" applyFont="1" applyFill="1" applyAlignment="1">
      <alignment horizontal="center"/>
    </xf>
    <xf numFmtId="0" fontId="68" fillId="0" borderId="0" xfId="0" applyFont="1" applyAlignment="1">
      <alignment horizontal="center"/>
    </xf>
    <xf numFmtId="0" fontId="0" fillId="0" borderId="47" xfId="0" applyBorder="1"/>
    <xf numFmtId="0" fontId="0" fillId="0" borderId="22" xfId="0" applyBorder="1"/>
    <xf numFmtId="0" fontId="5" fillId="0" borderId="49" xfId="0" applyFont="1" applyBorder="1" applyAlignment="1">
      <alignment horizontal="center" vertical="center" wrapText="1"/>
    </xf>
    <xf numFmtId="0" fontId="53" fillId="0" borderId="77" xfId="0" applyFont="1" applyBorder="1" applyAlignment="1">
      <alignment horizontal="center" vertical="center"/>
    </xf>
    <xf numFmtId="0" fontId="5" fillId="0" borderId="80" xfId="0" applyFont="1" applyFill="1" applyBorder="1" applyAlignment="1">
      <alignment horizontal="center" vertical="center" wrapText="1"/>
    </xf>
    <xf numFmtId="1" fontId="6" fillId="0" borderId="53" xfId="0" applyNumberFormat="1" applyFont="1" applyBorder="1" applyAlignment="1">
      <alignment horizontal="center" vertical="center" wrapText="1"/>
    </xf>
    <xf numFmtId="0" fontId="5" fillId="0" borderId="50" xfId="0" applyFont="1" applyFill="1" applyBorder="1" applyAlignment="1">
      <alignment horizontal="center" vertical="center" wrapText="1"/>
    </xf>
    <xf numFmtId="0" fontId="3" fillId="0" borderId="78" xfId="0" applyFont="1" applyFill="1" applyBorder="1" applyAlignment="1">
      <alignment horizontal="centerContinuous" vertical="center" wrapText="1"/>
    </xf>
    <xf numFmtId="9" fontId="6" fillId="0" borderId="76" xfId="2" quotePrefix="1" applyFont="1" applyFill="1" applyBorder="1" applyAlignment="1">
      <alignment horizontal="centerContinuous" vertical="center" wrapText="1"/>
    </xf>
    <xf numFmtId="167" fontId="6" fillId="0" borderId="81" xfId="2" applyNumberFormat="1" applyFont="1" applyFill="1" applyBorder="1" applyAlignment="1">
      <alignment horizontal="centerContinuous" vertical="center" wrapText="1"/>
    </xf>
    <xf numFmtId="164" fontId="0" fillId="0" borderId="1" xfId="0" applyNumberFormat="1" applyBorder="1" applyAlignment="1">
      <alignment horizontal="center"/>
    </xf>
    <xf numFmtId="0" fontId="74" fillId="0" borderId="1" xfId="0" applyFont="1" applyBorder="1" applyAlignment="1">
      <alignment horizontal="center"/>
    </xf>
    <xf numFmtId="0" fontId="10" fillId="79" borderId="14" xfId="0" applyFont="1" applyFill="1" applyBorder="1" applyAlignment="1">
      <alignment horizontal="center" vertical="center" wrapText="1"/>
    </xf>
    <xf numFmtId="0" fontId="6" fillId="0" borderId="1" xfId="0" applyFont="1" applyBorder="1"/>
    <xf numFmtId="45" fontId="6" fillId="0" borderId="13" xfId="0" applyNumberFormat="1" applyFont="1" applyFill="1" applyBorder="1" applyAlignment="1">
      <alignment horizontal="center" vertical="center"/>
    </xf>
    <xf numFmtId="0" fontId="0" fillId="0" borderId="50" xfId="0" applyBorder="1" applyAlignment="1">
      <alignment horizontal="centerContinuous" vertical="center" wrapText="1"/>
    </xf>
    <xf numFmtId="0" fontId="6" fillId="0" borderId="53" xfId="0" applyFont="1" applyBorder="1" applyAlignment="1">
      <alignment horizontal="centerContinuous" vertical="center" wrapText="1"/>
    </xf>
    <xf numFmtId="9" fontId="6" fillId="0" borderId="53" xfId="0" applyNumberFormat="1" applyFont="1" applyBorder="1" applyAlignment="1">
      <alignment horizontal="center" vertical="center" wrapText="1"/>
    </xf>
    <xf numFmtId="0" fontId="87" fillId="0" borderId="79" xfId="0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0" fillId="0" borderId="0" xfId="0" applyAlignment="1">
      <alignment horizontal="center"/>
    </xf>
    <xf numFmtId="0" fontId="74" fillId="75" borderId="1" xfId="0" applyFont="1" applyFill="1" applyBorder="1" applyAlignment="1">
      <alignment horizontal="center"/>
    </xf>
    <xf numFmtId="0" fontId="37" fillId="0" borderId="0" xfId="0" applyFont="1" applyAlignment="1">
      <alignment horizontal="center" vertical="center"/>
    </xf>
    <xf numFmtId="3" fontId="4" fillId="0" borderId="1" xfId="0" applyNumberFormat="1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 wrapText="1"/>
    </xf>
    <xf numFmtId="3" fontId="4" fillId="0" borderId="1" xfId="2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 wrapText="1"/>
    </xf>
    <xf numFmtId="3" fontId="4" fillId="0" borderId="10" xfId="0" applyNumberFormat="1" applyFont="1" applyFill="1" applyBorder="1" applyAlignment="1">
      <alignment horizontal="center" vertical="center"/>
    </xf>
    <xf numFmtId="3" fontId="4" fillId="0" borderId="10" xfId="2" applyNumberFormat="1" applyFont="1" applyFill="1" applyBorder="1" applyAlignment="1">
      <alignment horizontal="center" vertical="center"/>
    </xf>
    <xf numFmtId="0" fontId="10" fillId="79" borderId="16" xfId="0" applyFont="1" applyFill="1" applyBorder="1" applyAlignment="1">
      <alignment horizontal="center" vertical="center" wrapText="1"/>
    </xf>
    <xf numFmtId="0" fontId="51" fillId="76" borderId="0" xfId="0" applyFont="1" applyFill="1" applyBorder="1"/>
    <xf numFmtId="0" fontId="51" fillId="69" borderId="0" xfId="0" applyFont="1" applyFill="1" applyBorder="1"/>
    <xf numFmtId="0" fontId="0" fillId="65" borderId="0" xfId="0" applyFill="1" applyBorder="1"/>
    <xf numFmtId="0" fontId="51" fillId="61" borderId="0" xfId="0" applyFont="1" applyFill="1" applyBorder="1"/>
    <xf numFmtId="3" fontId="6" fillId="0" borderId="10" xfId="0" applyNumberFormat="1" applyFont="1" applyBorder="1" applyAlignment="1">
      <alignment horizontal="center" vertical="center"/>
    </xf>
    <xf numFmtId="0" fontId="0" fillId="62" borderId="65" xfId="0" applyFont="1" applyFill="1" applyBorder="1" applyAlignment="1"/>
    <xf numFmtId="0" fontId="0" fillId="62" borderId="63" xfId="0" applyFont="1" applyFill="1" applyBorder="1" applyAlignment="1">
      <alignment horizontal="center" wrapText="1"/>
    </xf>
    <xf numFmtId="0" fontId="0" fillId="62" borderId="63" xfId="0" applyFont="1" applyFill="1" applyBorder="1" applyAlignment="1"/>
    <xf numFmtId="0" fontId="0" fillId="62" borderId="63" xfId="0" applyFont="1" applyFill="1" applyBorder="1" applyAlignment="1">
      <alignment horizontal="center"/>
    </xf>
    <xf numFmtId="165" fontId="4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right" textRotation="90"/>
    </xf>
    <xf numFmtId="0" fontId="0" fillId="0" borderId="0" xfId="0"/>
    <xf numFmtId="0" fontId="52" fillId="0" borderId="0" xfId="0" applyFont="1" applyAlignment="1">
      <alignment horizont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0" fillId="0" borderId="0" xfId="0" applyAlignment="1">
      <alignment textRotation="90"/>
    </xf>
    <xf numFmtId="168" fontId="82" fillId="0" borderId="0" xfId="0" applyNumberFormat="1" applyFont="1"/>
    <xf numFmtId="3" fontId="4" fillId="0" borderId="1" xfId="0" applyNumberFormat="1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 wrapText="1"/>
    </xf>
    <xf numFmtId="3" fontId="4" fillId="0" borderId="1" xfId="2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 wrapText="1"/>
    </xf>
    <xf numFmtId="3" fontId="4" fillId="0" borderId="10" xfId="0" applyNumberFormat="1" applyFont="1" applyFill="1" applyBorder="1" applyAlignment="1">
      <alignment horizontal="center" vertical="center"/>
    </xf>
    <xf numFmtId="3" fontId="4" fillId="0" borderId="10" xfId="2" applyNumberFormat="1" applyFont="1" applyFill="1" applyBorder="1" applyAlignment="1">
      <alignment horizontal="center" vertical="center"/>
    </xf>
    <xf numFmtId="0" fontId="10" fillId="79" borderId="21" xfId="0" applyFont="1" applyFill="1" applyBorder="1" applyAlignment="1">
      <alignment horizontal="center" vertical="center" wrapText="1"/>
    </xf>
    <xf numFmtId="0" fontId="10" fillId="79" borderId="10" xfId="0" applyFont="1" applyFill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3" fontId="4" fillId="0" borderId="10" xfId="0" applyNumberFormat="1" applyFont="1" applyFill="1" applyBorder="1" applyAlignment="1">
      <alignment horizontal="center" vertical="center"/>
    </xf>
    <xf numFmtId="0" fontId="77" fillId="0" borderId="0" xfId="0" applyFont="1"/>
    <xf numFmtId="0" fontId="96" fillId="0" borderId="0" xfId="0" applyFont="1"/>
    <xf numFmtId="0" fontId="6" fillId="0" borderId="0" xfId="0" applyFont="1" applyAlignment="1">
      <alignment horizontal="center"/>
    </xf>
    <xf numFmtId="0" fontId="10" fillId="69" borderId="57" xfId="0" applyFont="1" applyFill="1" applyBorder="1" applyAlignment="1">
      <alignment horizontal="center"/>
    </xf>
    <xf numFmtId="0" fontId="10" fillId="69" borderId="1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left"/>
    </xf>
    <xf numFmtId="0" fontId="0" fillId="0" borderId="1" xfId="0" applyBorder="1" applyAlignment="1">
      <alignment horizontal="center"/>
    </xf>
    <xf numFmtId="1" fontId="6" fillId="0" borderId="20" xfId="0" applyNumberFormat="1" applyFont="1" applyFill="1" applyBorder="1" applyAlignment="1">
      <alignment horizontal="center" vertical="center"/>
    </xf>
    <xf numFmtId="1" fontId="6" fillId="0" borderId="69" xfId="0" applyNumberFormat="1" applyFont="1" applyFill="1" applyBorder="1" applyAlignment="1">
      <alignment horizontal="center" vertical="center"/>
    </xf>
    <xf numFmtId="1" fontId="6" fillId="0" borderId="46" xfId="0" applyNumberFormat="1" applyFont="1" applyFill="1" applyBorder="1" applyAlignment="1">
      <alignment horizontal="center" vertical="center"/>
    </xf>
    <xf numFmtId="1" fontId="6" fillId="0" borderId="22" xfId="0" applyNumberFormat="1" applyFont="1" applyFill="1" applyBorder="1" applyAlignment="1">
      <alignment horizontal="center" vertical="center"/>
    </xf>
    <xf numFmtId="1" fontId="6" fillId="0" borderId="0" xfId="0" applyNumberFormat="1" applyFont="1" applyFill="1" applyBorder="1" applyAlignment="1">
      <alignment horizontal="center" vertical="center"/>
    </xf>
    <xf numFmtId="1" fontId="6" fillId="0" borderId="47" xfId="0" applyNumberFormat="1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 wrapText="1"/>
    </xf>
    <xf numFmtId="0" fontId="0" fillId="72" borderId="3" xfId="0" applyFill="1" applyBorder="1" applyAlignment="1">
      <alignment horizontal="centerContinuous"/>
    </xf>
    <xf numFmtId="0" fontId="0" fillId="72" borderId="2" xfId="0" applyFill="1" applyBorder="1" applyAlignment="1">
      <alignment horizontal="centerContinuous"/>
    </xf>
    <xf numFmtId="0" fontId="0" fillId="72" borderId="0" xfId="0" applyFill="1" applyBorder="1" applyAlignment="1">
      <alignment horizontal="left"/>
    </xf>
    <xf numFmtId="0" fontId="0" fillId="0" borderId="13" xfId="0" applyBorder="1"/>
    <xf numFmtId="0" fontId="0" fillId="0" borderId="52" xfId="0" applyBorder="1"/>
    <xf numFmtId="0" fontId="49" fillId="79" borderId="49" xfId="0" applyFont="1" applyFill="1" applyBorder="1" applyAlignment="1">
      <alignment horizontal="centerContinuous" vertical="center" wrapText="1"/>
    </xf>
    <xf numFmtId="0" fontId="10" fillId="79" borderId="76" xfId="0" applyFont="1" applyFill="1" applyBorder="1" applyAlignment="1">
      <alignment horizontal="centerContinuous" vertical="center" wrapText="1"/>
    </xf>
    <xf numFmtId="0" fontId="10" fillId="79" borderId="76" xfId="0" applyFont="1" applyFill="1" applyBorder="1" applyAlignment="1">
      <alignment horizontal="center" vertical="center" wrapText="1"/>
    </xf>
    <xf numFmtId="0" fontId="49" fillId="79" borderId="77" xfId="0" applyFont="1" applyFill="1" applyBorder="1" applyAlignment="1">
      <alignment horizontal="center" vertical="center" wrapText="1"/>
    </xf>
    <xf numFmtId="0" fontId="10" fillId="79" borderId="82" xfId="0" applyFont="1" applyFill="1" applyBorder="1" applyAlignment="1">
      <alignment horizontal="center" vertical="center" wrapText="1"/>
    </xf>
    <xf numFmtId="0" fontId="10" fillId="79" borderId="82" xfId="0" applyFont="1" applyFill="1" applyBorder="1" applyAlignment="1">
      <alignment horizontal="centerContinuous" vertical="center" wrapText="1"/>
    </xf>
    <xf numFmtId="0" fontId="10" fillId="79" borderId="67" xfId="0" applyFont="1" applyFill="1" applyBorder="1" applyAlignment="1">
      <alignment horizontal="centerContinuous" vertical="center" wrapText="1"/>
    </xf>
    <xf numFmtId="0" fontId="56" fillId="0" borderId="0" xfId="0" applyFont="1" applyBorder="1"/>
    <xf numFmtId="0" fontId="56" fillId="0" borderId="0" xfId="0" applyFont="1" applyBorder="1" applyAlignment="1">
      <alignment horizontal="left"/>
    </xf>
    <xf numFmtId="45" fontId="53" fillId="0" borderId="10" xfId="0" applyNumberFormat="1" applyFont="1" applyFill="1" applyBorder="1" applyAlignment="1">
      <alignment horizontal="center" vertical="center"/>
    </xf>
    <xf numFmtId="9" fontId="53" fillId="0" borderId="11" xfId="2" applyNumberFormat="1" applyFont="1" applyFill="1" applyBorder="1" applyAlignment="1">
      <alignment horizontal="center" vertical="center"/>
    </xf>
    <xf numFmtId="45" fontId="53" fillId="0" borderId="1" xfId="0" applyNumberFormat="1" applyFont="1" applyFill="1" applyBorder="1" applyAlignment="1">
      <alignment horizontal="center" vertical="center"/>
    </xf>
    <xf numFmtId="9" fontId="53" fillId="0" borderId="5" xfId="2" applyNumberFormat="1" applyFont="1" applyFill="1" applyBorder="1" applyAlignment="1">
      <alignment horizontal="center" vertical="center"/>
    </xf>
    <xf numFmtId="45" fontId="70" fillId="60" borderId="7" xfId="0" applyNumberFormat="1" applyFont="1" applyFill="1" applyBorder="1" applyAlignment="1">
      <alignment horizontal="center" vertical="center"/>
    </xf>
    <xf numFmtId="9" fontId="70" fillId="60" borderId="8" xfId="2" applyNumberFormat="1" applyFont="1" applyFill="1" applyBorder="1" applyAlignment="1">
      <alignment horizontal="center" vertical="center"/>
    </xf>
    <xf numFmtId="0" fontId="0" fillId="72" borderId="1" xfId="0" applyFill="1" applyBorder="1" applyAlignment="1">
      <alignment horizontal="centerContinuous"/>
    </xf>
    <xf numFmtId="0" fontId="2" fillId="0" borderId="17" xfId="0" applyFont="1" applyFill="1" applyBorder="1" applyAlignment="1">
      <alignment horizontal="center" vertical="center" wrapText="1"/>
    </xf>
    <xf numFmtId="0" fontId="0" fillId="61" borderId="13" xfId="0" applyFill="1" applyBorder="1"/>
    <xf numFmtId="0" fontId="0" fillId="61" borderId="52" xfId="0" applyFill="1" applyBorder="1"/>
    <xf numFmtId="0" fontId="0" fillId="72" borderId="20" xfId="0" applyFill="1" applyBorder="1" applyAlignment="1">
      <alignment horizontal="centerContinuous"/>
    </xf>
    <xf numFmtId="0" fontId="2" fillId="0" borderId="2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45" fontId="6" fillId="0" borderId="52" xfId="0" applyNumberFormat="1" applyFont="1" applyFill="1" applyBorder="1" applyAlignment="1">
      <alignment horizontal="center" vertical="center"/>
    </xf>
    <xf numFmtId="0" fontId="51" fillId="79" borderId="0" xfId="0" applyFont="1" applyFill="1" applyBorder="1"/>
    <xf numFmtId="0" fontId="97" fillId="0" borderId="0" xfId="0" applyFont="1"/>
    <xf numFmtId="0" fontId="5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9" fontId="6" fillId="0" borderId="0" xfId="2" applyFont="1" applyFill="1" applyBorder="1" applyAlignment="1">
      <alignment horizontal="center" vertical="center" wrapText="1"/>
    </xf>
    <xf numFmtId="0" fontId="10" fillId="69" borderId="1" xfId="0" applyFont="1" applyFill="1" applyBorder="1" applyAlignment="1">
      <alignment horizontal="center" vertical="center" wrapText="1"/>
    </xf>
    <xf numFmtId="3" fontId="4" fillId="0" borderId="1" xfId="0" applyNumberFormat="1" applyFont="1" applyBorder="1" applyAlignment="1">
      <alignment horizontal="center" vertical="center"/>
    </xf>
    <xf numFmtId="0" fontId="10" fillId="79" borderId="10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0" fontId="6" fillId="0" borderId="13" xfId="0" applyFont="1" applyBorder="1" applyAlignment="1">
      <alignment horizontal="center" vertical="center"/>
    </xf>
    <xf numFmtId="1" fontId="4" fillId="0" borderId="1" xfId="2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98" fillId="84" borderId="34" xfId="0" applyFont="1" applyFill="1" applyBorder="1" applyAlignment="1">
      <alignment horizontal="left" vertical="center"/>
    </xf>
    <xf numFmtId="0" fontId="98" fillId="84" borderId="23" xfId="0" applyFont="1" applyFill="1" applyBorder="1" applyAlignment="1">
      <alignment horizontal="right" vertical="center"/>
    </xf>
    <xf numFmtId="0" fontId="99" fillId="65" borderId="35" xfId="0" applyFont="1" applyFill="1" applyBorder="1" applyAlignment="1">
      <alignment horizontal="left" vertical="center"/>
    </xf>
    <xf numFmtId="0" fontId="6" fillId="65" borderId="56" xfId="0" applyFont="1" applyFill="1" applyBorder="1" applyAlignment="1">
      <alignment horizontal="center"/>
    </xf>
    <xf numFmtId="0" fontId="6" fillId="73" borderId="4" xfId="0" applyFont="1" applyFill="1" applyBorder="1" applyAlignment="1">
      <alignment horizontal="center" vertical="center"/>
    </xf>
    <xf numFmtId="0" fontId="6" fillId="73" borderId="6" xfId="0" applyFont="1" applyFill="1" applyBorder="1" applyAlignment="1">
      <alignment horizontal="center" vertical="center"/>
    </xf>
    <xf numFmtId="0" fontId="10" fillId="69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3" xfId="0" applyFont="1" applyBorder="1" applyAlignment="1">
      <alignment vertical="center"/>
    </xf>
    <xf numFmtId="164" fontId="0" fillId="0" borderId="1" xfId="0" applyNumberFormat="1" applyBorder="1" applyAlignment="1">
      <alignment horizontal="center" vertical="center"/>
    </xf>
    <xf numFmtId="0" fontId="56" fillId="0" borderId="0" xfId="0" applyFont="1" applyAlignment="1">
      <alignment horizontal="left"/>
    </xf>
    <xf numFmtId="0" fontId="6" fillId="0" borderId="17" xfId="0" applyFont="1" applyBorder="1"/>
    <xf numFmtId="9" fontId="6" fillId="0" borderId="17" xfId="0" applyNumberFormat="1" applyFont="1" applyBorder="1" applyAlignment="1">
      <alignment horizontal="center" vertical="center"/>
    </xf>
    <xf numFmtId="164" fontId="0" fillId="0" borderId="17" xfId="0" applyNumberFormat="1" applyBorder="1" applyAlignment="1">
      <alignment horizontal="center"/>
    </xf>
    <xf numFmtId="0" fontId="6" fillId="0" borderId="0" xfId="0" applyFont="1" applyFill="1" applyAlignment="1">
      <alignment horizontal="right" vertical="center"/>
    </xf>
    <xf numFmtId="1" fontId="100" fillId="0" borderId="0" xfId="0" applyNumberFormat="1" applyFont="1" applyFill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3" fontId="4" fillId="0" borderId="1" xfId="0" applyNumberFormat="1" applyFont="1" applyBorder="1" applyAlignment="1">
      <alignment horizontal="center" vertical="center"/>
    </xf>
    <xf numFmtId="0" fontId="74" fillId="0" borderId="1" xfId="0" applyFont="1" applyFill="1" applyBorder="1" applyAlignment="1">
      <alignment horizontal="center" vertical="center"/>
    </xf>
    <xf numFmtId="0" fontId="10" fillId="69" borderId="1" xfId="0" applyFont="1" applyFill="1" applyBorder="1" applyAlignment="1">
      <alignment horizontal="center" vertical="center" wrapText="1"/>
    </xf>
    <xf numFmtId="1" fontId="6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3" fontId="4" fillId="0" borderId="1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10" fillId="79" borderId="16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" fontId="11" fillId="0" borderId="17" xfId="0" applyNumberFormat="1" applyFont="1" applyBorder="1" applyAlignment="1">
      <alignment horizontal="center"/>
    </xf>
    <xf numFmtId="1" fontId="6" fillId="0" borderId="17" xfId="0" applyNumberFormat="1" applyFont="1" applyBorder="1" applyAlignment="1">
      <alignment horizontal="center"/>
    </xf>
    <xf numFmtId="9" fontId="6" fillId="0" borderId="17" xfId="2" applyFont="1" applyBorder="1" applyAlignment="1">
      <alignment horizontal="center"/>
    </xf>
    <xf numFmtId="0" fontId="52" fillId="26" borderId="2" xfId="0" applyFont="1" applyFill="1" applyBorder="1" applyAlignment="1">
      <alignment horizontal="centerContinuous"/>
    </xf>
    <xf numFmtId="0" fontId="52" fillId="85" borderId="2" xfId="0" applyFont="1" applyFill="1" applyBorder="1" applyAlignment="1">
      <alignment horizontal="centerContinuous"/>
    </xf>
    <xf numFmtId="0" fontId="52" fillId="85" borderId="57" xfId="0" applyFont="1" applyFill="1" applyBorder="1" applyAlignment="1">
      <alignment horizontal="centerContinuous"/>
    </xf>
    <xf numFmtId="0" fontId="52" fillId="85" borderId="3" xfId="0" applyFont="1" applyFill="1" applyBorder="1" applyAlignment="1">
      <alignment horizontal="centerContinuous"/>
    </xf>
    <xf numFmtId="0" fontId="0" fillId="85" borderId="1" xfId="0" applyFill="1" applyBorder="1" applyAlignment="1">
      <alignment horizontal="center"/>
    </xf>
    <xf numFmtId="0" fontId="2" fillId="67" borderId="1" xfId="0" applyFont="1" applyFill="1" applyBorder="1" applyAlignment="1">
      <alignment horizontal="left" vertical="center" wrapText="1"/>
    </xf>
    <xf numFmtId="0" fontId="6" fillId="0" borderId="0" xfId="0" applyFont="1" applyFill="1" applyAlignment="1">
      <alignment horizontal="center" vertical="center" wrapText="1"/>
    </xf>
    <xf numFmtId="0" fontId="6" fillId="0" borderId="1" xfId="0" applyFont="1" applyBorder="1" applyAlignment="1"/>
    <xf numFmtId="0" fontId="74" fillId="0" borderId="1" xfId="0" applyFont="1" applyBorder="1"/>
    <xf numFmtId="0" fontId="67" fillId="74" borderId="0" xfId="0" applyFont="1" applyFill="1" applyAlignment="1">
      <alignment horizontal="centerContinuous"/>
    </xf>
    <xf numFmtId="0" fontId="0" fillId="0" borderId="0" xfId="0" applyAlignment="1">
      <alignment horizontal="centerContinuous"/>
    </xf>
    <xf numFmtId="0" fontId="2" fillId="67" borderId="2" xfId="0" applyFont="1" applyFill="1" applyBorder="1" applyAlignment="1">
      <alignment horizontal="centerContinuous"/>
    </xf>
    <xf numFmtId="0" fontId="2" fillId="67" borderId="57" xfId="0" applyFont="1" applyFill="1" applyBorder="1" applyAlignment="1">
      <alignment horizontal="centerContinuous"/>
    </xf>
    <xf numFmtId="0" fontId="2" fillId="67" borderId="3" xfId="0" applyFont="1" applyFill="1" applyBorder="1" applyAlignment="1">
      <alignment horizontal="centerContinuous"/>
    </xf>
    <xf numFmtId="0" fontId="73" fillId="0" borderId="1" xfId="0" applyFont="1" applyBorder="1" applyAlignment="1">
      <alignment horizontal="left"/>
    </xf>
    <xf numFmtId="0" fontId="49" fillId="81" borderId="1" xfId="0" applyFont="1" applyFill="1" applyBorder="1" applyAlignment="1">
      <alignment horizontal="center" vertical="center" wrapText="1"/>
    </xf>
    <xf numFmtId="0" fontId="49" fillId="69" borderId="1" xfId="0" applyFont="1" applyFill="1" applyBorder="1" applyAlignment="1">
      <alignment horizontal="center" vertical="center" wrapText="1"/>
    </xf>
    <xf numFmtId="0" fontId="101" fillId="69" borderId="2" xfId="0" applyFont="1" applyFill="1" applyBorder="1" applyAlignment="1">
      <alignment horizontal="centerContinuous" vertical="center"/>
    </xf>
    <xf numFmtId="0" fontId="101" fillId="69" borderId="3" xfId="0" applyFont="1" applyFill="1" applyBorder="1" applyAlignment="1">
      <alignment horizontal="center" vertical="center"/>
    </xf>
    <xf numFmtId="0" fontId="49" fillId="69" borderId="17" xfId="0" applyFont="1" applyFill="1" applyBorder="1" applyAlignment="1">
      <alignment horizontal="left" vertical="center" wrapText="1"/>
    </xf>
    <xf numFmtId="0" fontId="49" fillId="69" borderId="17" xfId="0" applyFont="1" applyFill="1" applyBorder="1" applyAlignment="1">
      <alignment horizontal="center" vertical="center" wrapText="1"/>
    </xf>
    <xf numFmtId="0" fontId="74" fillId="0" borderId="1" xfId="0" applyFont="1" applyBorder="1" applyAlignment="1">
      <alignment horizontal="left" vertical="center" wrapText="1"/>
    </xf>
    <xf numFmtId="0" fontId="74" fillId="0" borderId="1" xfId="0" applyFont="1" applyBorder="1" applyAlignment="1">
      <alignment horizontal="center" vertical="center" wrapText="1"/>
    </xf>
    <xf numFmtId="0" fontId="74" fillId="0" borderId="1" xfId="0" applyFont="1" applyBorder="1" applyAlignment="1">
      <alignment horizontal="center" vertical="center"/>
    </xf>
    <xf numFmtId="0" fontId="2" fillId="78" borderId="7" xfId="0" quotePrefix="1" applyFont="1" applyFill="1" applyBorder="1" applyAlignment="1">
      <alignment horizontal="left" vertical="center"/>
    </xf>
    <xf numFmtId="0" fontId="55" fillId="60" borderId="6" xfId="0" quotePrefix="1" applyFont="1" applyFill="1" applyBorder="1" applyAlignment="1">
      <alignment horizontal="center"/>
    </xf>
    <xf numFmtId="0" fontId="76" fillId="71" borderId="0" xfId="0" applyFont="1" applyFill="1" applyAlignment="1">
      <alignment horizontal="center"/>
    </xf>
    <xf numFmtId="0" fontId="5" fillId="0" borderId="1" xfId="0" applyFont="1" applyBorder="1" applyAlignment="1">
      <alignment horizontal="left" vertical="center" wrapText="1"/>
    </xf>
    <xf numFmtId="0" fontId="73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10" fillId="0" borderId="0" xfId="0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3" fontId="4" fillId="0" borderId="1" xfId="0" applyNumberFormat="1" applyFont="1" applyBorder="1" applyAlignment="1">
      <alignment horizontal="center" vertical="center"/>
    </xf>
    <xf numFmtId="0" fontId="10" fillId="79" borderId="10" xfId="0" applyFont="1" applyFill="1" applyBorder="1" applyAlignment="1">
      <alignment horizontal="center" vertical="center" wrapText="1"/>
    </xf>
    <xf numFmtId="0" fontId="10" fillId="79" borderId="11" xfId="0" applyFont="1" applyFill="1" applyBorder="1" applyAlignment="1">
      <alignment horizontal="center" vertical="center" wrapText="1"/>
    </xf>
    <xf numFmtId="0" fontId="0" fillId="0" borderId="69" xfId="0" applyBorder="1"/>
    <xf numFmtId="0" fontId="0" fillId="0" borderId="0" xfId="0" applyAlignment="1">
      <alignment horizontal="right" vertical="center"/>
    </xf>
    <xf numFmtId="0" fontId="102" fillId="0" borderId="0" xfId="0" applyFont="1" applyAlignment="1">
      <alignment vertical="center"/>
    </xf>
    <xf numFmtId="0" fontId="52" fillId="73" borderId="1" xfId="0" applyFont="1" applyFill="1" applyBorder="1" applyAlignment="1">
      <alignment horizontal="centerContinuous" vertical="center"/>
    </xf>
    <xf numFmtId="0" fontId="52" fillId="0" borderId="0" xfId="0" applyFont="1" applyFill="1" applyBorder="1" applyAlignment="1">
      <alignment horizontal="centerContinuous" vertical="center"/>
    </xf>
    <xf numFmtId="3" fontId="4" fillId="67" borderId="1" xfId="0" applyNumberFormat="1" applyFont="1" applyFill="1" applyBorder="1" applyAlignment="1">
      <alignment horizontal="center" vertical="center"/>
    </xf>
    <xf numFmtId="0" fontId="0" fillId="0" borderId="0" xfId="0" applyFont="1"/>
    <xf numFmtId="0" fontId="0" fillId="0" borderId="1" xfId="0" applyBorder="1" applyAlignment="1">
      <alignment horizontal="center"/>
    </xf>
    <xf numFmtId="0" fontId="13" fillId="0" borderId="0" xfId="175"/>
    <xf numFmtId="164" fontId="73" fillId="0" borderId="1" xfId="0" applyNumberFormat="1" applyFont="1" applyBorder="1" applyAlignment="1">
      <alignment horizontal="center"/>
    </xf>
    <xf numFmtId="164" fontId="73" fillId="0" borderId="0" xfId="0" applyNumberFormat="1" applyFont="1"/>
    <xf numFmtId="0" fontId="103" fillId="69" borderId="2" xfId="0" applyFont="1" applyFill="1" applyBorder="1" applyAlignment="1">
      <alignment horizontal="centerContinuous" vertical="center"/>
    </xf>
    <xf numFmtId="0" fontId="6" fillId="0" borderId="0" xfId="0" applyFont="1" applyFill="1" applyAlignment="1">
      <alignment horizontal="left" vertical="center"/>
    </xf>
    <xf numFmtId="0" fontId="92" fillId="0" borderId="0" xfId="0" applyFont="1" applyFill="1" applyAlignment="1">
      <alignment vertical="center"/>
    </xf>
    <xf numFmtId="0" fontId="92" fillId="0" borderId="0" xfId="0" applyFont="1" applyFill="1" applyAlignment="1">
      <alignment horizontal="centerContinuous" vertical="center"/>
    </xf>
    <xf numFmtId="0" fontId="82" fillId="0" borderId="0" xfId="0" applyFont="1" applyFill="1" applyAlignment="1">
      <alignment horizontal="left" vertical="center"/>
    </xf>
    <xf numFmtId="0" fontId="94" fillId="0" borderId="0" xfId="0" applyFont="1" applyFill="1" applyAlignment="1">
      <alignment horizontal="center" vertical="top"/>
    </xf>
    <xf numFmtId="168" fontId="95" fillId="0" borderId="34" xfId="0" applyNumberFormat="1" applyFont="1" applyFill="1" applyBorder="1" applyAlignment="1">
      <alignment horizontal="center" vertical="center"/>
    </xf>
    <xf numFmtId="168" fontId="95" fillId="0" borderId="33" xfId="0" applyNumberFormat="1" applyFont="1" applyFill="1" applyBorder="1" applyAlignment="1">
      <alignment horizontal="center" vertical="center"/>
    </xf>
    <xf numFmtId="168" fontId="95" fillId="0" borderId="23" xfId="0" applyNumberFormat="1" applyFont="1" applyFill="1" applyBorder="1" applyAlignment="1">
      <alignment horizontal="center" vertical="center"/>
    </xf>
    <xf numFmtId="168" fontId="95" fillId="0" borderId="0" xfId="0" applyNumberFormat="1" applyFont="1" applyFill="1" applyBorder="1" applyAlignment="1">
      <alignment horizontal="center" vertical="center"/>
    </xf>
    <xf numFmtId="168" fontId="95" fillId="0" borderId="0" xfId="0" applyNumberFormat="1" applyFont="1" applyFill="1" applyAlignment="1">
      <alignment horizontal="center" vertical="center"/>
    </xf>
    <xf numFmtId="18" fontId="5" fillId="0" borderId="0" xfId="0" applyNumberFormat="1" applyFont="1" applyFill="1" applyAlignment="1">
      <alignment horizontal="center"/>
    </xf>
    <xf numFmtId="168" fontId="95" fillId="0" borderId="35" xfId="0" applyNumberFormat="1" applyFont="1" applyFill="1" applyBorder="1" applyAlignment="1">
      <alignment horizontal="center" vertical="center"/>
    </xf>
    <xf numFmtId="168" fontId="95" fillId="0" borderId="56" xfId="0" applyNumberFormat="1" applyFont="1" applyFill="1" applyBorder="1" applyAlignment="1">
      <alignment horizontal="center" vertical="center"/>
    </xf>
    <xf numFmtId="168" fontId="95" fillId="0" borderId="51" xfId="0" applyNumberFormat="1" applyFont="1" applyFill="1" applyBorder="1" applyAlignment="1">
      <alignment horizontal="center" vertical="center"/>
    </xf>
    <xf numFmtId="168" fontId="95" fillId="0" borderId="54" xfId="0" applyNumberFormat="1" applyFont="1" applyFill="1" applyBorder="1" applyAlignment="1">
      <alignment horizontal="center" vertical="center"/>
    </xf>
    <xf numFmtId="168" fontId="95" fillId="0" borderId="55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93" fillId="0" borderId="0" xfId="0" applyFont="1" applyFill="1" applyAlignment="1">
      <alignment vertical="center" textRotation="90"/>
    </xf>
    <xf numFmtId="0" fontId="104" fillId="0" borderId="0" xfId="0" applyFont="1" applyFill="1" applyAlignment="1">
      <alignment horizontal="centerContinuous" vertical="center"/>
    </xf>
    <xf numFmtId="0" fontId="104" fillId="0" borderId="0" xfId="0" applyFont="1" applyFill="1" applyAlignment="1">
      <alignment vertical="center"/>
    </xf>
    <xf numFmtId="18" fontId="94" fillId="0" borderId="0" xfId="0" applyNumberFormat="1" applyFont="1" applyFill="1" applyAlignment="1">
      <alignment horizontal="center" vertical="center" textRotation="90"/>
    </xf>
    <xf numFmtId="0" fontId="94" fillId="0" borderId="0" xfId="0" applyFont="1" applyFill="1" applyAlignment="1">
      <alignment horizontal="center" vertical="center" textRotation="90"/>
    </xf>
    <xf numFmtId="0" fontId="66" fillId="62" borderId="1" xfId="0" applyFont="1" applyFill="1" applyBorder="1" applyAlignment="1">
      <alignment horizontal="centerContinuous" vertical="center"/>
    </xf>
    <xf numFmtId="0" fontId="73" fillId="62" borderId="1" xfId="0" applyFont="1" applyFill="1" applyBorder="1" applyAlignment="1">
      <alignment horizontal="center" vertical="center"/>
    </xf>
    <xf numFmtId="0" fontId="73" fillId="62" borderId="1" xfId="0" applyFont="1" applyFill="1" applyBorder="1" applyAlignment="1">
      <alignment vertical="center"/>
    </xf>
    <xf numFmtId="0" fontId="74" fillId="62" borderId="1" xfId="0" applyFont="1" applyFill="1" applyBorder="1" applyAlignment="1">
      <alignment vertical="center"/>
    </xf>
    <xf numFmtId="0" fontId="74" fillId="62" borderId="1" xfId="0" applyFont="1" applyFill="1" applyBorder="1" applyAlignment="1">
      <alignment horizontal="center" vertical="center"/>
    </xf>
    <xf numFmtId="0" fontId="73" fillId="62" borderId="1" xfId="0" applyFont="1" applyFill="1" applyBorder="1" applyAlignment="1">
      <alignment horizontal="left" vertical="center"/>
    </xf>
    <xf numFmtId="0" fontId="0" fillId="72" borderId="0" xfId="0" applyFill="1" applyAlignment="1">
      <alignment vertical="center"/>
    </xf>
    <xf numFmtId="0" fontId="0" fillId="72" borderId="0" xfId="0" applyFill="1" applyAlignment="1">
      <alignment vertical="center" wrapText="1"/>
    </xf>
    <xf numFmtId="0" fontId="53" fillId="0" borderId="5" xfId="0" applyFont="1" applyBorder="1" applyAlignment="1">
      <alignment horizontal="center" vertical="center"/>
    </xf>
    <xf numFmtId="0" fontId="10" fillId="79" borderId="10" xfId="0" applyFont="1" applyFill="1" applyBorder="1" applyAlignment="1">
      <alignment horizontal="center" vertical="center" wrapText="1"/>
    </xf>
    <xf numFmtId="1" fontId="4" fillId="0" borderId="1" xfId="2" applyNumberFormat="1" applyFont="1" applyFill="1" applyBorder="1" applyAlignment="1">
      <alignment horizontal="center" vertical="center"/>
    </xf>
    <xf numFmtId="0" fontId="73" fillId="85" borderId="0" xfId="0" applyFont="1" applyFill="1" applyAlignment="1">
      <alignment horizontal="center" vertical="center"/>
    </xf>
    <xf numFmtId="0" fontId="83" fillId="85" borderId="0" xfId="0" applyFont="1" applyFill="1" applyAlignment="1">
      <alignment horizontal="center" vertical="center"/>
    </xf>
    <xf numFmtId="0" fontId="76" fillId="0" borderId="0" xfId="0" applyFont="1" applyFill="1" applyAlignment="1">
      <alignment horizontal="center"/>
    </xf>
    <xf numFmtId="0" fontId="76" fillId="0" borderId="0" xfId="0" applyFont="1" applyFill="1" applyAlignment="1">
      <alignment horizontal="left"/>
    </xf>
    <xf numFmtId="0" fontId="67" fillId="0" borderId="0" xfId="0" applyFont="1" applyFill="1" applyAlignment="1">
      <alignment horizontal="center"/>
    </xf>
    <xf numFmtId="0" fontId="105" fillId="75" borderId="1" xfId="0" applyFont="1" applyFill="1" applyBorder="1" applyAlignment="1">
      <alignment horizontal="center" vertical="center"/>
    </xf>
    <xf numFmtId="0" fontId="77" fillId="75" borderId="8" xfId="0" applyFont="1" applyFill="1" applyBorder="1" applyAlignment="1">
      <alignment horizontal="center" vertical="center"/>
    </xf>
    <xf numFmtId="0" fontId="77" fillId="75" borderId="5" xfId="0" applyFont="1" applyFill="1" applyBorder="1" applyAlignment="1">
      <alignment horizontal="center" vertical="center"/>
    </xf>
    <xf numFmtId="2" fontId="91" fillId="0" borderId="0" xfId="0" applyNumberFormat="1" applyFont="1" applyFill="1" applyAlignment="1">
      <alignment horizontal="center" vertical="center"/>
    </xf>
    <xf numFmtId="2" fontId="91" fillId="0" borderId="1" xfId="0" applyNumberFormat="1" applyFont="1" applyFill="1" applyBorder="1" applyAlignment="1">
      <alignment horizontal="center" vertical="center"/>
    </xf>
    <xf numFmtId="0" fontId="69" fillId="80" borderId="1" xfId="0" applyFont="1" applyFill="1" applyBorder="1" applyAlignment="1">
      <alignment horizontal="center" vertical="center"/>
    </xf>
    <xf numFmtId="0" fontId="69" fillId="80" borderId="1" xfId="0" applyFont="1" applyFill="1" applyBorder="1" applyAlignment="1">
      <alignment horizontal="center" vertical="center" wrapText="1"/>
    </xf>
    <xf numFmtId="1" fontId="77" fillId="75" borderId="1" xfId="0" applyNumberFormat="1" applyFont="1" applyFill="1" applyBorder="1" applyAlignment="1">
      <alignment horizontal="center" vertical="center"/>
    </xf>
    <xf numFmtId="164" fontId="6" fillId="0" borderId="7" xfId="2" quotePrefix="1" applyNumberFormat="1" applyFont="1" applyBorder="1" applyAlignment="1">
      <alignment horizontal="center" vertical="center"/>
    </xf>
    <xf numFmtId="9" fontId="6" fillId="0" borderId="7" xfId="2" applyNumberFormat="1" applyFont="1" applyBorder="1" applyAlignment="1">
      <alignment horizontal="center" vertical="center"/>
    </xf>
    <xf numFmtId="9" fontId="6" fillId="0" borderId="7" xfId="2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 wrapText="1"/>
    </xf>
    <xf numFmtId="0" fontId="13" fillId="0" borderId="0" xfId="175" applyAlignment="1">
      <alignment horizontal="left" vertical="center"/>
    </xf>
    <xf numFmtId="0" fontId="13" fillId="0" borderId="0" xfId="175" applyAlignment="1">
      <alignment horizontal="centerContinuous"/>
    </xf>
    <xf numFmtId="0" fontId="13" fillId="2" borderId="0" xfId="175" applyFill="1" applyBorder="1" applyAlignment="1">
      <alignment vertical="center"/>
    </xf>
    <xf numFmtId="0" fontId="0" fillId="62" borderId="0" xfId="0" applyFill="1"/>
    <xf numFmtId="0" fontId="68" fillId="62" borderId="0" xfId="0" applyFont="1" applyFill="1" applyAlignment="1">
      <alignment horizontal="center"/>
    </xf>
    <xf numFmtId="0" fontId="0" fillId="62" borderId="0" xfId="0" applyFill="1" applyBorder="1"/>
    <xf numFmtId="0" fontId="13" fillId="62" borderId="0" xfId="175" applyFill="1"/>
    <xf numFmtId="0" fontId="0" fillId="62" borderId="47" xfId="0" applyFill="1" applyBorder="1"/>
    <xf numFmtId="0" fontId="54" fillId="62" borderId="22" xfId="0" applyFont="1" applyFill="1" applyBorder="1"/>
    <xf numFmtId="0" fontId="66" fillId="62" borderId="57" xfId="0" applyFont="1" applyFill="1" applyBorder="1"/>
    <xf numFmtId="0" fontId="0" fillId="62" borderId="73" xfId="0" applyFill="1" applyBorder="1"/>
    <xf numFmtId="0" fontId="0" fillId="62" borderId="66" xfId="0" applyFill="1" applyBorder="1"/>
    <xf numFmtId="0" fontId="0" fillId="62" borderId="45" xfId="0" applyFill="1" applyBorder="1"/>
    <xf numFmtId="0" fontId="13" fillId="62" borderId="0" xfId="175" applyFill="1" applyBorder="1"/>
    <xf numFmtId="0" fontId="2" fillId="62" borderId="0" xfId="0" applyFont="1" applyFill="1" applyBorder="1"/>
    <xf numFmtId="0" fontId="0" fillId="62" borderId="22" xfId="0" applyFill="1" applyBorder="1"/>
    <xf numFmtId="0" fontId="0" fillId="62" borderId="20" xfId="0" applyFill="1" applyBorder="1"/>
    <xf numFmtId="0" fontId="0" fillId="62" borderId="69" xfId="0" applyFill="1" applyBorder="1"/>
    <xf numFmtId="0" fontId="0" fillId="62" borderId="46" xfId="0" applyFill="1" applyBorder="1"/>
    <xf numFmtId="0" fontId="6" fillId="0" borderId="0" xfId="0" applyFont="1" applyFill="1" applyAlignment="1">
      <alignment horizontal="center"/>
    </xf>
    <xf numFmtId="169" fontId="73" fillId="0" borderId="1" xfId="0" applyNumberFormat="1" applyFont="1" applyBorder="1" applyAlignment="1">
      <alignment horizontal="center"/>
    </xf>
    <xf numFmtId="0" fontId="2" fillId="62" borderId="57" xfId="0" applyFont="1" applyFill="1" applyBorder="1"/>
    <xf numFmtId="0" fontId="2" fillId="62" borderId="22" xfId="0" applyFont="1" applyFill="1" applyBorder="1" applyAlignment="1">
      <alignment horizontal="center"/>
    </xf>
    <xf numFmtId="0" fontId="74" fillId="62" borderId="0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/>
    </xf>
    <xf numFmtId="0" fontId="2" fillId="0" borderId="73" xfId="0" applyFont="1" applyBorder="1" applyAlignment="1">
      <alignment horizontal="center"/>
    </xf>
    <xf numFmtId="0" fontId="52" fillId="73" borderId="2" xfId="0" applyFont="1" applyFill="1" applyBorder="1" applyAlignment="1">
      <alignment horizontal="left" vertical="center"/>
    </xf>
    <xf numFmtId="0" fontId="52" fillId="73" borderId="57" xfId="0" applyFont="1" applyFill="1" applyBorder="1" applyAlignment="1">
      <alignment horizontal="centerContinuous" vertical="center"/>
    </xf>
    <xf numFmtId="0" fontId="52" fillId="73" borderId="3" xfId="0" applyFont="1" applyFill="1" applyBorder="1" applyAlignment="1">
      <alignment horizontal="centerContinuous" vertical="center"/>
    </xf>
    <xf numFmtId="0" fontId="52" fillId="75" borderId="57" xfId="0" applyFont="1" applyFill="1" applyBorder="1" applyAlignment="1">
      <alignment horizontal="centerContinuous" vertical="center" wrapText="1"/>
    </xf>
    <xf numFmtId="49" fontId="0" fillId="75" borderId="1" xfId="0" applyNumberFormat="1" applyFill="1" applyBorder="1" applyAlignment="1">
      <alignment horizontal="center"/>
    </xf>
    <xf numFmtId="49" fontId="0" fillId="0" borderId="0" xfId="0" applyNumberFormat="1"/>
    <xf numFmtId="0" fontId="52" fillId="0" borderId="1" xfId="0" applyFont="1" applyBorder="1" applyAlignment="1">
      <alignment horizontal="center"/>
    </xf>
    <xf numFmtId="49" fontId="0" fillId="0" borderId="1" xfId="0" applyNumberFormat="1" applyBorder="1"/>
    <xf numFmtId="0" fontId="91" fillId="62" borderId="2" xfId="0" applyFont="1" applyFill="1" applyBorder="1" applyAlignment="1" applyProtection="1">
      <alignment horizontal="centerContinuous" vertical="center" wrapText="1"/>
      <protection locked="0"/>
    </xf>
    <xf numFmtId="0" fontId="91" fillId="62" borderId="3" xfId="0" applyFont="1" applyFill="1" applyBorder="1" applyAlignment="1" applyProtection="1">
      <alignment horizontal="centerContinuous" vertical="center" wrapText="1"/>
      <protection locked="0"/>
    </xf>
    <xf numFmtId="164" fontId="62" fillId="59" borderId="22" xfId="0" applyNumberFormat="1" applyFont="1" applyFill="1" applyBorder="1" applyAlignment="1" applyProtection="1">
      <alignment horizontal="center" vertical="center"/>
      <protection locked="0"/>
    </xf>
    <xf numFmtId="164" fontId="62" fillId="59" borderId="47" xfId="0" applyNumberFormat="1" applyFont="1" applyFill="1" applyBorder="1" applyAlignment="1" applyProtection="1">
      <alignment horizontal="center" vertical="center"/>
      <protection locked="0"/>
    </xf>
    <xf numFmtId="1" fontId="89" fillId="59" borderId="22" xfId="0" applyNumberFormat="1" applyFont="1" applyFill="1" applyBorder="1" applyAlignment="1" applyProtection="1">
      <alignment horizontal="center" vertical="center"/>
      <protection locked="0"/>
    </xf>
    <xf numFmtId="1" fontId="89" fillId="59" borderId="47" xfId="0" applyNumberFormat="1" applyFont="1" applyFill="1" applyBorder="1" applyAlignment="1" applyProtection="1">
      <alignment horizontal="center" vertical="center"/>
      <protection locked="0"/>
    </xf>
    <xf numFmtId="1" fontId="89" fillId="59" borderId="73" xfId="0" applyNumberFormat="1" applyFont="1" applyFill="1" applyBorder="1" applyAlignment="1" applyProtection="1">
      <alignment horizontal="center" vertical="center"/>
      <protection locked="0"/>
    </xf>
    <xf numFmtId="1" fontId="89" fillId="59" borderId="45" xfId="0" applyNumberFormat="1" applyFont="1" applyFill="1" applyBorder="1" applyAlignment="1" applyProtection="1">
      <alignment horizontal="center" vertical="center"/>
      <protection locked="0"/>
    </xf>
    <xf numFmtId="0" fontId="69" fillId="80" borderId="1" xfId="0" applyFont="1" applyFill="1" applyBorder="1" applyAlignment="1">
      <alignment horizontal="centerContinuous" vertical="center"/>
    </xf>
    <xf numFmtId="0" fontId="97" fillId="0" borderId="1" xfId="0" applyFont="1" applyBorder="1" applyAlignment="1">
      <alignment horizontal="center" vertical="center"/>
    </xf>
    <xf numFmtId="0" fontId="105" fillId="0" borderId="72" xfId="0" applyFont="1" applyFill="1" applyBorder="1" applyAlignment="1">
      <alignment horizontal="centerContinuous" vertical="center"/>
    </xf>
    <xf numFmtId="0" fontId="77" fillId="0" borderId="0" xfId="0" applyFont="1" applyAlignment="1">
      <alignment horizontal="left" vertical="center"/>
    </xf>
    <xf numFmtId="0" fontId="107" fillId="0" borderId="0" xfId="0" applyFont="1" applyFill="1" applyBorder="1"/>
    <xf numFmtId="0" fontId="13" fillId="75" borderId="2" xfId="175" applyFill="1" applyBorder="1" applyAlignment="1"/>
    <xf numFmtId="0" fontId="0" fillId="0" borderId="84" xfId="0" applyBorder="1"/>
    <xf numFmtId="0" fontId="0" fillId="0" borderId="0" xfId="0"/>
    <xf numFmtId="0" fontId="55" fillId="60" borderId="6" xfId="0" applyFont="1" applyFill="1" applyBorder="1" applyAlignment="1">
      <alignment horizontal="center"/>
    </xf>
    <xf numFmtId="0" fontId="69" fillId="79" borderId="7" xfId="0" applyFont="1" applyFill="1" applyBorder="1" applyAlignment="1">
      <alignment horizontal="center" vertical="center" wrapText="1"/>
    </xf>
    <xf numFmtId="0" fontId="68" fillId="74" borderId="0" xfId="0" applyFont="1" applyFill="1" applyAlignment="1">
      <alignment horizontal="center"/>
    </xf>
    <xf numFmtId="0" fontId="67" fillId="74" borderId="0" xfId="0" applyFont="1" applyFill="1" applyAlignment="1">
      <alignment horizontal="center"/>
    </xf>
    <xf numFmtId="0" fontId="2" fillId="60" borderId="7" xfId="0" quotePrefix="1" applyFont="1" applyFill="1" applyBorder="1" applyAlignment="1">
      <alignment horizontal="left" vertical="center"/>
    </xf>
    <xf numFmtId="0" fontId="0" fillId="82" borderId="9" xfId="0" applyFont="1" applyFill="1" applyBorder="1" applyAlignment="1">
      <alignment horizontal="center"/>
    </xf>
    <xf numFmtId="0" fontId="0" fillId="0" borderId="10" xfId="0" applyFont="1" applyBorder="1" applyAlignment="1">
      <alignment horizontal="left"/>
    </xf>
    <xf numFmtId="45" fontId="0" fillId="0" borderId="10" xfId="0" applyNumberFormat="1" applyFont="1" applyBorder="1" applyAlignment="1">
      <alignment horizontal="center"/>
    </xf>
    <xf numFmtId="0" fontId="0" fillId="82" borderId="4" xfId="0" applyFont="1" applyFill="1" applyBorder="1" applyAlignment="1">
      <alignment horizontal="center"/>
    </xf>
    <xf numFmtId="0" fontId="0" fillId="0" borderId="1" xfId="0" applyFont="1" applyBorder="1" applyAlignment="1">
      <alignment horizontal="left"/>
    </xf>
    <xf numFmtId="0" fontId="69" fillId="79" borderId="8" xfId="0" applyFont="1" applyFill="1" applyBorder="1" applyAlignment="1">
      <alignment horizontal="center" vertical="center" wrapText="1"/>
    </xf>
    <xf numFmtId="45" fontId="0" fillId="0" borderId="11" xfId="0" applyNumberFormat="1" applyFont="1" applyBorder="1" applyAlignment="1">
      <alignment horizontal="center"/>
    </xf>
    <xf numFmtId="45" fontId="0" fillId="0" borderId="1" xfId="0" applyNumberFormat="1" applyFont="1" applyFill="1" applyBorder="1" applyAlignment="1">
      <alignment horizontal="center" vertical="center"/>
    </xf>
    <xf numFmtId="45" fontId="0" fillId="0" borderId="5" xfId="0" applyNumberFormat="1" applyFont="1" applyFill="1" applyBorder="1" applyAlignment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5" xfId="0" applyNumberFormat="1" applyFont="1" applyFill="1" applyBorder="1" applyAlignment="1">
      <alignment horizontal="center" vertical="center"/>
    </xf>
    <xf numFmtId="1" fontId="0" fillId="0" borderId="1" xfId="0" applyNumberFormat="1" applyFont="1" applyFill="1" applyBorder="1" applyAlignment="1">
      <alignment horizontal="center" vertical="center"/>
    </xf>
    <xf numFmtId="1" fontId="0" fillId="0" borderId="5" xfId="0" applyNumberFormat="1" applyFont="1" applyFill="1" applyBorder="1" applyAlignment="1">
      <alignment horizontal="center" vertical="center"/>
    </xf>
    <xf numFmtId="45" fontId="2" fillId="60" borderId="7" xfId="0" applyNumberFormat="1" applyFont="1" applyFill="1" applyBorder="1" applyAlignment="1">
      <alignment horizontal="center" vertical="center"/>
    </xf>
    <xf numFmtId="45" fontId="2" fillId="60" borderId="8" xfId="0" applyNumberFormat="1" applyFont="1" applyFill="1" applyBorder="1" applyAlignment="1">
      <alignment horizontal="center" vertical="center"/>
    </xf>
    <xf numFmtId="164" fontId="2" fillId="60" borderId="7" xfId="0" applyNumberFormat="1" applyFont="1" applyFill="1" applyBorder="1" applyAlignment="1">
      <alignment horizontal="center" vertical="center"/>
    </xf>
    <xf numFmtId="164" fontId="2" fillId="60" borderId="8" xfId="0" applyNumberFormat="1" applyFont="1" applyFill="1" applyBorder="1" applyAlignment="1">
      <alignment horizontal="center" vertical="center"/>
    </xf>
    <xf numFmtId="1" fontId="2" fillId="60" borderId="7" xfId="0" applyNumberFormat="1" applyFont="1" applyFill="1" applyBorder="1" applyAlignment="1">
      <alignment horizontal="center" vertical="center"/>
    </xf>
    <xf numFmtId="1" fontId="2" fillId="60" borderId="8" xfId="0" applyNumberFormat="1" applyFont="1" applyFill="1" applyBorder="1" applyAlignment="1">
      <alignment horizontal="center" vertical="center"/>
    </xf>
    <xf numFmtId="49" fontId="0" fillId="75" borderId="1" xfId="0" applyNumberFormat="1" applyFill="1" applyBorder="1" applyAlignment="1">
      <alignment horizontal="center"/>
    </xf>
    <xf numFmtId="0" fontId="0" fillId="0" borderId="83" xfId="0" applyBorder="1"/>
    <xf numFmtId="0" fontId="67" fillId="74" borderId="0" xfId="0" applyFont="1" applyFill="1" applyAlignment="1">
      <alignment horizontal="center" vertical="center"/>
    </xf>
    <xf numFmtId="0" fontId="0" fillId="70" borderId="1" xfId="0" applyFill="1" applyBorder="1" applyAlignment="1">
      <alignment horizontal="center"/>
    </xf>
    <xf numFmtId="0" fontId="0" fillId="26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82" borderId="12" xfId="0" applyFont="1" applyFill="1" applyBorder="1" applyAlignment="1">
      <alignment horizontal="center"/>
    </xf>
    <xf numFmtId="21" fontId="0" fillId="0" borderId="10" xfId="0" applyNumberFormat="1" applyFont="1" applyBorder="1" applyAlignment="1">
      <alignment horizontal="center"/>
    </xf>
    <xf numFmtId="9" fontId="6" fillId="0" borderId="1" xfId="0" applyNumberFormat="1" applyFont="1" applyFill="1" applyBorder="1" applyAlignment="1">
      <alignment horizontal="center" vertical="center"/>
    </xf>
    <xf numFmtId="0" fontId="10" fillId="79" borderId="10" xfId="0" applyFont="1" applyFill="1" applyBorder="1" applyAlignment="1">
      <alignment horizontal="center" vertical="center" wrapText="1"/>
    </xf>
    <xf numFmtId="0" fontId="10" fillId="79" borderId="11" xfId="0" applyFont="1" applyFill="1" applyBorder="1" applyAlignment="1">
      <alignment horizontal="center" vertical="center" wrapText="1"/>
    </xf>
    <xf numFmtId="164" fontId="6" fillId="0" borderId="5" xfId="0" applyNumberFormat="1" applyFont="1" applyFill="1" applyBorder="1" applyAlignment="1">
      <alignment horizontal="center" vertical="center"/>
    </xf>
    <xf numFmtId="164" fontId="6" fillId="0" borderId="8" xfId="0" applyNumberFormat="1" applyFont="1" applyFill="1" applyBorder="1" applyAlignment="1">
      <alignment horizontal="center" vertical="center"/>
    </xf>
    <xf numFmtId="0" fontId="11" fillId="0" borderId="1" xfId="0" quotePrefix="1" applyFont="1" applyFill="1" applyBorder="1" applyAlignment="1">
      <alignment horizontal="center"/>
    </xf>
    <xf numFmtId="0" fontId="6" fillId="0" borderId="0" xfId="0" applyFont="1" applyAlignment="1">
      <alignment vertical="center"/>
    </xf>
    <xf numFmtId="0" fontId="10" fillId="79" borderId="9" xfId="0" applyFont="1" applyFill="1" applyBorder="1" applyAlignment="1">
      <alignment vertical="center" wrapText="1"/>
    </xf>
    <xf numFmtId="0" fontId="10" fillId="79" borderId="6" xfId="0" applyFont="1" applyFill="1" applyBorder="1" applyAlignment="1">
      <alignment vertical="center"/>
    </xf>
    <xf numFmtId="0" fontId="0" fillId="0" borderId="33" xfId="0" applyBorder="1"/>
    <xf numFmtId="3" fontId="6" fillId="0" borderId="1" xfId="1" applyNumberFormat="1" applyFont="1" applyFill="1" applyBorder="1" applyAlignment="1">
      <alignment horizontal="center" vertical="center" wrapText="1"/>
    </xf>
    <xf numFmtId="0" fontId="10" fillId="79" borderId="4" xfId="0" applyFont="1" applyFill="1" applyBorder="1" applyAlignment="1">
      <alignment vertical="center"/>
    </xf>
    <xf numFmtId="0" fontId="69" fillId="79" borderId="13" xfId="0" applyFont="1" applyFill="1" applyBorder="1" applyAlignment="1">
      <alignment horizontal="center" vertical="center" wrapText="1"/>
    </xf>
    <xf numFmtId="0" fontId="69" fillId="79" borderId="71" xfId="0" applyFont="1" applyFill="1" applyBorder="1" applyAlignment="1">
      <alignment horizontal="center" vertical="center" wrapText="1"/>
    </xf>
    <xf numFmtId="0" fontId="0" fillId="82" borderId="85" xfId="0" applyFont="1" applyFill="1" applyBorder="1" applyAlignment="1">
      <alignment horizontal="center"/>
    </xf>
    <xf numFmtId="0" fontId="0" fillId="0" borderId="17" xfId="0" applyFont="1" applyBorder="1" applyAlignment="1">
      <alignment horizontal="left"/>
    </xf>
    <xf numFmtId="0" fontId="0" fillId="0" borderId="0" xfId="0" applyFont="1" applyBorder="1"/>
    <xf numFmtId="164" fontId="0" fillId="0" borderId="17" xfId="0" applyNumberFormat="1" applyFont="1" applyBorder="1" applyAlignment="1">
      <alignment horizontal="center"/>
    </xf>
    <xf numFmtId="164" fontId="0" fillId="0" borderId="86" xfId="0" applyNumberFormat="1" applyFont="1" applyBorder="1" applyAlignment="1">
      <alignment horizontal="center"/>
    </xf>
    <xf numFmtId="1" fontId="0" fillId="0" borderId="17" xfId="0" applyNumberFormat="1" applyFont="1" applyBorder="1" applyAlignment="1">
      <alignment horizontal="center"/>
    </xf>
    <xf numFmtId="1" fontId="0" fillId="0" borderId="86" xfId="0" applyNumberFormat="1" applyFont="1" applyBorder="1" applyAlignment="1">
      <alignment horizontal="center"/>
    </xf>
    <xf numFmtId="0" fontId="67" fillId="74" borderId="0" xfId="0" applyFont="1" applyFill="1" applyAlignment="1">
      <alignment horizontal="center" wrapText="1"/>
    </xf>
    <xf numFmtId="0" fontId="0" fillId="62" borderId="0" xfId="0" applyFill="1" applyProtection="1">
      <protection locked="0"/>
    </xf>
    <xf numFmtId="0" fontId="74" fillId="62" borderId="0" xfId="0" applyFont="1" applyFill="1" applyBorder="1" applyAlignment="1" applyProtection="1">
      <alignment horizontal="center"/>
      <protection locked="0"/>
    </xf>
    <xf numFmtId="0" fontId="0" fillId="62" borderId="47" xfId="0" applyFill="1" applyBorder="1" applyProtection="1">
      <protection locked="0"/>
    </xf>
    <xf numFmtId="0" fontId="67" fillId="62" borderId="0" xfId="0" applyFont="1" applyFill="1" applyAlignment="1">
      <alignment horizontal="center"/>
    </xf>
    <xf numFmtId="0" fontId="68" fillId="62" borderId="0" xfId="0" applyFont="1" applyFill="1" applyAlignment="1">
      <alignment horizontal="center" wrapText="1"/>
    </xf>
    <xf numFmtId="0" fontId="0" fillId="62" borderId="0" xfId="0" applyFill="1" applyAlignment="1">
      <alignment wrapText="1"/>
    </xf>
    <xf numFmtId="0" fontId="49" fillId="80" borderId="57" xfId="0" applyFont="1" applyFill="1" applyBorder="1" applyAlignment="1">
      <alignment vertical="center" wrapText="1"/>
    </xf>
    <xf numFmtId="0" fontId="49" fillId="80" borderId="57" xfId="0" applyFont="1" applyFill="1" applyBorder="1" applyAlignment="1">
      <alignment horizontal="center" vertical="center" wrapText="1"/>
    </xf>
    <xf numFmtId="0" fontId="49" fillId="80" borderId="68" xfId="0" applyFont="1" applyFill="1" applyBorder="1" applyAlignment="1">
      <alignment vertical="center" wrapText="1"/>
    </xf>
    <xf numFmtId="0" fontId="49" fillId="80" borderId="57" xfId="0" applyFont="1" applyFill="1" applyBorder="1" applyAlignment="1">
      <alignment vertical="center"/>
    </xf>
    <xf numFmtId="0" fontId="49" fillId="80" borderId="2" xfId="0" applyFont="1" applyFill="1" applyBorder="1" applyAlignment="1">
      <alignment vertical="center"/>
    </xf>
    <xf numFmtId="0" fontId="49" fillId="80" borderId="3" xfId="0" applyFont="1" applyFill="1" applyBorder="1" applyAlignment="1">
      <alignment vertical="center" wrapText="1"/>
    </xf>
    <xf numFmtId="0" fontId="49" fillId="80" borderId="3" xfId="0" applyFont="1" applyFill="1" applyBorder="1" applyAlignment="1">
      <alignment vertical="center"/>
    </xf>
    <xf numFmtId="0" fontId="101" fillId="80" borderId="22" xfId="0" applyFont="1" applyFill="1" applyBorder="1" applyAlignment="1">
      <alignment vertical="center"/>
    </xf>
    <xf numFmtId="0" fontId="51" fillId="80" borderId="0" xfId="0" applyFont="1" applyFill="1" applyBorder="1" applyAlignment="1">
      <alignment vertical="center"/>
    </xf>
    <xf numFmtId="0" fontId="68" fillId="62" borderId="0" xfId="0" applyFont="1" applyFill="1" applyAlignment="1">
      <alignment horizontal="center" vertical="center"/>
    </xf>
    <xf numFmtId="0" fontId="51" fillId="80" borderId="47" xfId="0" applyFont="1" applyFill="1" applyBorder="1" applyAlignment="1">
      <alignment vertical="center"/>
    </xf>
    <xf numFmtId="0" fontId="2" fillId="62" borderId="2" xfId="0" applyFont="1" applyFill="1" applyBorder="1" applyAlignment="1">
      <alignment horizontal="center"/>
    </xf>
    <xf numFmtId="0" fontId="49" fillId="80" borderId="2" xfId="0" applyFont="1" applyFill="1" applyBorder="1" applyAlignment="1">
      <alignment horizontal="center" vertical="center" wrapText="1"/>
    </xf>
    <xf numFmtId="0" fontId="68" fillId="62" borderId="0" xfId="0" applyFont="1" applyFill="1" applyBorder="1" applyAlignment="1">
      <alignment horizontal="center"/>
    </xf>
    <xf numFmtId="3" fontId="4" fillId="0" borderId="1" xfId="0" applyNumberFormat="1" applyFont="1" applyFill="1" applyBorder="1" applyAlignment="1">
      <alignment horizontal="center" vertical="center"/>
    </xf>
    <xf numFmtId="165" fontId="4" fillId="0" borderId="1" xfId="0" applyNumberFormat="1" applyFont="1" applyFill="1" applyBorder="1" applyAlignment="1">
      <alignment horizontal="center" vertical="center"/>
    </xf>
    <xf numFmtId="0" fontId="74" fillId="62" borderId="0" xfId="0" applyFont="1" applyFill="1" applyAlignment="1" applyProtection="1">
      <alignment horizontal="center"/>
      <protection locked="0"/>
    </xf>
    <xf numFmtId="0" fontId="0" fillId="0" borderId="1" xfId="0" applyBorder="1" applyAlignment="1">
      <alignment horizontal="center"/>
    </xf>
    <xf numFmtId="0" fontId="10" fillId="69" borderId="1" xfId="0" applyFont="1" applyFill="1" applyBorder="1" applyAlignment="1">
      <alignment horizontal="center" vertical="center" wrapText="1"/>
    </xf>
    <xf numFmtId="1" fontId="4" fillId="0" borderId="1" xfId="2" applyNumberFormat="1" applyFont="1" applyFill="1" applyBorder="1" applyAlignment="1">
      <alignment horizontal="center" vertical="center"/>
    </xf>
    <xf numFmtId="1" fontId="4" fillId="0" borderId="1" xfId="2" applyNumberFormat="1" applyFont="1" applyFill="1" applyBorder="1" applyAlignment="1">
      <alignment horizontal="center" vertical="center"/>
    </xf>
    <xf numFmtId="9" fontId="6" fillId="0" borderId="53" xfId="2" applyNumberFormat="1" applyFont="1" applyBorder="1" applyAlignment="1">
      <alignment horizontal="center" vertical="center" wrapText="1"/>
    </xf>
    <xf numFmtId="0" fontId="74" fillId="0" borderId="1" xfId="0" applyFont="1" applyFill="1" applyBorder="1" applyAlignment="1">
      <alignment horizontal="center"/>
    </xf>
    <xf numFmtId="0" fontId="110" fillId="61" borderId="0" xfId="175" applyFont="1" applyFill="1" applyBorder="1" applyProtection="1">
      <protection locked="0"/>
    </xf>
    <xf numFmtId="1" fontId="74" fillId="0" borderId="1" xfId="0" applyNumberFormat="1" applyFont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 wrapText="1"/>
    </xf>
    <xf numFmtId="45" fontId="6" fillId="0" borderId="45" xfId="0" applyNumberFormat="1" applyFont="1" applyFill="1" applyBorder="1" applyAlignment="1">
      <alignment horizontal="center" vertical="center"/>
    </xf>
    <xf numFmtId="1" fontId="6" fillId="0" borderId="73" xfId="0" applyNumberFormat="1" applyFont="1" applyFill="1" applyBorder="1" applyAlignment="1">
      <alignment horizontal="center" vertical="center"/>
    </xf>
    <xf numFmtId="1" fontId="6" fillId="0" borderId="66" xfId="0" applyNumberFormat="1" applyFont="1" applyFill="1" applyBorder="1" applyAlignment="1">
      <alignment horizontal="center" vertical="center"/>
    </xf>
    <xf numFmtId="1" fontId="6" fillId="0" borderId="45" xfId="0" applyNumberFormat="1" applyFont="1" applyFill="1" applyBorder="1" applyAlignment="1">
      <alignment horizontal="center" vertical="center"/>
    </xf>
    <xf numFmtId="0" fontId="0" fillId="61" borderId="22" xfId="0" applyFill="1" applyBorder="1"/>
    <xf numFmtId="0" fontId="10" fillId="69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10" fillId="79" borderId="16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" fontId="4" fillId="0" borderId="1" xfId="2" applyNumberFormat="1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6" fillId="0" borderId="0" xfId="0" applyFont="1" applyAlignment="1">
      <alignment horizontal="left"/>
    </xf>
    <xf numFmtId="0" fontId="76" fillId="0" borderId="0" xfId="0" applyFont="1" applyAlignment="1">
      <alignment horizontal="center"/>
    </xf>
    <xf numFmtId="0" fontId="67" fillId="0" borderId="0" xfId="0" applyFont="1" applyAlignment="1">
      <alignment horizontal="center"/>
    </xf>
    <xf numFmtId="0" fontId="73" fillId="62" borderId="1" xfId="0" applyFont="1" applyFill="1" applyBorder="1" applyAlignment="1">
      <alignment horizontal="left"/>
    </xf>
    <xf numFmtId="0" fontId="49" fillId="81" borderId="2" xfId="0" applyFont="1" applyFill="1" applyBorder="1" applyAlignment="1">
      <alignment horizontal="centerContinuous"/>
    </xf>
    <xf numFmtId="0" fontId="49" fillId="81" borderId="57" xfId="0" applyFont="1" applyFill="1" applyBorder="1" applyAlignment="1">
      <alignment horizontal="centerContinuous"/>
    </xf>
    <xf numFmtId="0" fontId="49" fillId="81" borderId="3" xfId="0" applyFont="1" applyFill="1" applyBorder="1" applyAlignment="1">
      <alignment horizontal="centerContinuous"/>
    </xf>
    <xf numFmtId="1" fontId="74" fillId="0" borderId="1" xfId="0" applyNumberFormat="1" applyFont="1" applyBorder="1" applyAlignment="1">
      <alignment horizontal="center"/>
    </xf>
    <xf numFmtId="0" fontId="74" fillId="0" borderId="1" xfId="0" applyFont="1" applyBorder="1" applyAlignment="1">
      <alignment horizontal="center" wrapText="1"/>
    </xf>
    <xf numFmtId="0" fontId="76" fillId="2" borderId="57" xfId="0" applyFont="1" applyFill="1" applyBorder="1" applyAlignment="1">
      <alignment horizontal="centerContinuous"/>
    </xf>
    <xf numFmtId="0" fontId="76" fillId="2" borderId="3" xfId="0" applyFont="1" applyFill="1" applyBorder="1" applyAlignment="1">
      <alignment horizontal="centerContinuous"/>
    </xf>
    <xf numFmtId="0" fontId="9" fillId="2" borderId="2" xfId="0" applyFont="1" applyFill="1" applyBorder="1" applyAlignment="1">
      <alignment horizontal="centerContinuous"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/>
    </xf>
    <xf numFmtId="1" fontId="6" fillId="0" borderId="17" xfId="2" applyNumberFormat="1" applyFont="1" applyBorder="1" applyAlignment="1">
      <alignment horizontal="center"/>
    </xf>
    <xf numFmtId="1" fontId="0" fillId="0" borderId="1" xfId="0" applyNumberFormat="1" applyBorder="1" applyAlignment="1">
      <alignment horizontal="center" vertical="center"/>
    </xf>
    <xf numFmtId="0" fontId="2" fillId="67" borderId="2" xfId="0" applyFont="1" applyFill="1" applyBorder="1" applyAlignment="1">
      <alignment horizontal="center" vertical="center" wrapText="1"/>
    </xf>
    <xf numFmtId="0" fontId="74" fillId="0" borderId="2" xfId="0" applyFont="1" applyBorder="1"/>
    <xf numFmtId="0" fontId="49" fillId="81" borderId="1" xfId="0" applyFont="1" applyFill="1" applyBorder="1" applyAlignment="1">
      <alignment horizontal="centerContinuous"/>
    </xf>
    <xf numFmtId="1" fontId="4" fillId="0" borderId="1" xfId="2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03" fillId="69" borderId="1" xfId="0" applyFont="1" applyFill="1" applyBorder="1" applyAlignment="1">
      <alignment horizontal="centerContinuous" vertical="center"/>
    </xf>
    <xf numFmtId="1" fontId="73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10" fillId="76" borderId="0" xfId="175" applyFont="1" applyFill="1" applyBorder="1" applyProtection="1">
      <protection locked="0"/>
    </xf>
    <xf numFmtId="9" fontId="6" fillId="0" borderId="13" xfId="2" applyNumberFormat="1" applyFont="1" applyFill="1" applyBorder="1" applyAlignment="1">
      <alignment horizontal="center" vertical="center" wrapText="1"/>
    </xf>
    <xf numFmtId="0" fontId="10" fillId="79" borderId="16" xfId="0" applyFont="1" applyFill="1" applyBorder="1" applyAlignment="1">
      <alignment horizontal="left" vertical="center" wrapText="1"/>
    </xf>
    <xf numFmtId="0" fontId="10" fillId="79" borderId="21" xfId="0" applyFont="1" applyFill="1" applyBorder="1" applyAlignment="1">
      <alignment horizontal="left" vertical="center" wrapText="1"/>
    </xf>
    <xf numFmtId="3" fontId="4" fillId="0" borderId="7" xfId="2" applyNumberFormat="1" applyFont="1" applyFill="1" applyBorder="1" applyAlignment="1">
      <alignment horizontal="center" vertical="center"/>
    </xf>
    <xf numFmtId="0" fontId="10" fillId="79" borderId="16" xfId="0" applyFont="1" applyFill="1" applyBorder="1" applyAlignment="1">
      <alignment horizontal="center" vertical="center" wrapText="1"/>
    </xf>
    <xf numFmtId="0" fontId="11" fillId="0" borderId="10" xfId="0" applyFont="1" applyFill="1" applyBorder="1" applyAlignment="1">
      <alignment horizontal="center" vertical="center" wrapText="1"/>
    </xf>
    <xf numFmtId="0" fontId="11" fillId="0" borderId="1" xfId="0" applyFont="1" applyFill="1" applyBorder="1" applyAlignment="1">
      <alignment horizontal="center" vertical="center" wrapText="1"/>
    </xf>
    <xf numFmtId="0" fontId="10" fillId="79" borderId="16" xfId="0" applyFont="1" applyFill="1" applyBorder="1" applyAlignment="1">
      <alignment horizontal="center" vertical="center" wrapText="1"/>
    </xf>
    <xf numFmtId="0" fontId="67" fillId="0" borderId="0" xfId="0" applyFont="1" applyFill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164" fontId="69" fillId="69" borderId="17" xfId="0" applyNumberFormat="1" applyFont="1" applyFill="1" applyBorder="1" applyAlignment="1">
      <alignment horizontal="center" vertical="center" wrapText="1"/>
    </xf>
    <xf numFmtId="164" fontId="67" fillId="74" borderId="0" xfId="0" applyNumberFormat="1" applyFont="1" applyFill="1" applyAlignment="1">
      <alignment horizontal="center" vertical="center"/>
    </xf>
    <xf numFmtId="164" fontId="6" fillId="0" borderId="0" xfId="0" applyNumberFormat="1" applyFont="1" applyAlignment="1">
      <alignment horizontal="center" vertical="center" wrapText="1"/>
    </xf>
    <xf numFmtId="164" fontId="6" fillId="0" borderId="0" xfId="0" applyNumberFormat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3" fontId="4" fillId="0" borderId="1" xfId="0" applyNumberFormat="1" applyFont="1" applyBorder="1" applyAlignment="1">
      <alignment horizontal="center" vertical="center"/>
    </xf>
    <xf numFmtId="1" fontId="4" fillId="0" borderId="1" xfId="2" applyNumberFormat="1" applyFont="1" applyFill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vertical="center"/>
    </xf>
    <xf numFmtId="0" fontId="10" fillId="69" borderId="1" xfId="0" applyFont="1" applyFill="1" applyBorder="1" applyAlignment="1">
      <alignment horizontal="center" vertical="center" wrapText="1"/>
    </xf>
    <xf numFmtId="164" fontId="6" fillId="0" borderId="1" xfId="0" applyNumberFormat="1" applyFont="1" applyBorder="1" applyAlignment="1">
      <alignment horizontal="center" vertical="center"/>
    </xf>
    <xf numFmtId="3" fontId="4" fillId="0" borderId="1" xfId="0" applyNumberFormat="1" applyFont="1" applyBorder="1" applyAlignment="1">
      <alignment horizontal="center" vertical="center"/>
    </xf>
    <xf numFmtId="1" fontId="4" fillId="0" borderId="1" xfId="2" applyNumberFormat="1" applyFont="1" applyFill="1" applyBorder="1" applyAlignment="1">
      <alignment horizontal="center" vertical="center"/>
    </xf>
    <xf numFmtId="0" fontId="10" fillId="79" borderId="10" xfId="0" applyFont="1" applyFill="1" applyBorder="1" applyAlignment="1">
      <alignment horizontal="center" vertical="center" wrapText="1"/>
    </xf>
    <xf numFmtId="1" fontId="6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6" fillId="0" borderId="13" xfId="0" applyFont="1" applyBorder="1" applyAlignment="1">
      <alignment horizontal="center" vertical="center" textRotation="90" wrapText="1"/>
    </xf>
    <xf numFmtId="0" fontId="71" fillId="79" borderId="1" xfId="0" applyFont="1" applyFill="1" applyBorder="1" applyAlignment="1">
      <alignment horizontal="center" vertical="center" wrapText="1"/>
    </xf>
    <xf numFmtId="3" fontId="4" fillId="0" borderId="10" xfId="0" applyNumberFormat="1" applyFont="1" applyFill="1" applyBorder="1" applyAlignment="1">
      <alignment horizontal="center" vertical="center"/>
    </xf>
    <xf numFmtId="9" fontId="6" fillId="0" borderId="7" xfId="2" applyFont="1" applyFill="1" applyBorder="1" applyAlignment="1">
      <alignment horizontal="center" vertical="center" wrapText="1"/>
    </xf>
    <xf numFmtId="1" fontId="6" fillId="0" borderId="1" xfId="0" applyNumberFormat="1" applyFont="1" applyBorder="1" applyAlignment="1">
      <alignment horizontal="center"/>
    </xf>
    <xf numFmtId="0" fontId="6" fillId="0" borderId="13" xfId="0" applyFont="1" applyBorder="1" applyAlignment="1">
      <alignment horizontal="center" vertical="center" textRotation="90" wrapText="1"/>
    </xf>
    <xf numFmtId="0" fontId="111" fillId="74" borderId="0" xfId="0" applyFont="1" applyFill="1" applyAlignment="1">
      <alignment horizontal="center" vertical="center"/>
    </xf>
    <xf numFmtId="0" fontId="112" fillId="0" borderId="0" xfId="0" applyFont="1" applyAlignment="1">
      <alignment horizontal="center" vertical="center"/>
    </xf>
    <xf numFmtId="0" fontId="71" fillId="79" borderId="1" xfId="0" applyFont="1" applyFill="1" applyBorder="1" applyAlignment="1">
      <alignment horizontal="left" vertical="center" wrapText="1"/>
    </xf>
    <xf numFmtId="0" fontId="5" fillId="0" borderId="1" xfId="0" applyFont="1" applyBorder="1" applyAlignment="1">
      <alignment horizontal="center" vertical="center"/>
    </xf>
    <xf numFmtId="0" fontId="0" fillId="75" borderId="1" xfId="0" applyFill="1" applyBorder="1" applyAlignment="1">
      <alignment horizontal="center" vertical="center"/>
    </xf>
    <xf numFmtId="170" fontId="2" fillId="67" borderId="66" xfId="0" applyNumberFormat="1" applyFont="1" applyFill="1" applyBorder="1" applyAlignment="1">
      <alignment horizontal="left" vertical="center"/>
    </xf>
    <xf numFmtId="170" fontId="0" fillId="0" borderId="0" xfId="0" applyNumberFormat="1" applyAlignment="1">
      <alignment horizontal="left" vertical="center"/>
    </xf>
    <xf numFmtId="170" fontId="0" fillId="72" borderId="0" xfId="0" applyNumberFormat="1" applyFill="1" applyAlignment="1">
      <alignment horizontal="left" vertical="center"/>
    </xf>
    <xf numFmtId="0" fontId="52" fillId="73" borderId="1" xfId="0" applyFont="1" applyFill="1" applyBorder="1" applyAlignment="1">
      <alignment horizontal="left" vertical="center"/>
    </xf>
    <xf numFmtId="0" fontId="102" fillId="73" borderId="57" xfId="0" applyFont="1" applyFill="1" applyBorder="1" applyAlignment="1">
      <alignment horizontal="centerContinuous" vertical="center"/>
    </xf>
    <xf numFmtId="0" fontId="102" fillId="73" borderId="3" xfId="0" applyFont="1" applyFill="1" applyBorder="1" applyAlignment="1">
      <alignment horizontal="centerContinuous" vertical="center"/>
    </xf>
    <xf numFmtId="0" fontId="52" fillId="73" borderId="1" xfId="0" applyFont="1" applyFill="1" applyBorder="1" applyAlignment="1">
      <alignment vertical="center"/>
    </xf>
    <xf numFmtId="0" fontId="74" fillId="75" borderId="1" xfId="0" applyFont="1" applyFill="1" applyBorder="1" applyAlignment="1">
      <alignment horizontal="center" vertical="center"/>
    </xf>
    <xf numFmtId="0" fontId="106" fillId="75" borderId="1" xfId="0" applyFont="1" applyFill="1" applyBorder="1" applyAlignment="1">
      <alignment horizontal="center" vertical="center"/>
    </xf>
    <xf numFmtId="0" fontId="106" fillId="75" borderId="2" xfId="0" applyFont="1" applyFill="1" applyBorder="1"/>
    <xf numFmtId="0" fontId="0" fillId="75" borderId="57" xfId="0" applyFill="1" applyBorder="1"/>
    <xf numFmtId="0" fontId="0" fillId="75" borderId="3" xfId="0" applyFill="1" applyBorder="1"/>
    <xf numFmtId="0" fontId="0" fillId="73" borderId="57" xfId="0" applyFill="1" applyBorder="1"/>
    <xf numFmtId="0" fontId="0" fillId="73" borderId="3" xfId="0" applyFill="1" applyBorder="1"/>
    <xf numFmtId="1" fontId="13" fillId="75" borderId="2" xfId="175" quotePrefix="1" applyNumberFormat="1" applyFill="1" applyBorder="1" applyAlignment="1">
      <alignment horizontal="left"/>
    </xf>
    <xf numFmtId="0" fontId="54" fillId="62" borderId="20" xfId="0" applyFont="1" applyFill="1" applyBorder="1"/>
    <xf numFmtId="0" fontId="68" fillId="62" borderId="22" xfId="0" applyFont="1" applyFill="1" applyBorder="1" applyAlignment="1">
      <alignment horizontal="center"/>
    </xf>
    <xf numFmtId="0" fontId="68" fillId="62" borderId="47" xfId="0" applyFont="1" applyFill="1" applyBorder="1" applyAlignment="1">
      <alignment horizontal="center"/>
    </xf>
    <xf numFmtId="0" fontId="68" fillId="62" borderId="73" xfId="0" applyFont="1" applyFill="1" applyBorder="1" applyAlignment="1">
      <alignment horizontal="center"/>
    </xf>
    <xf numFmtId="0" fontId="68" fillId="62" borderId="66" xfId="0" applyFont="1" applyFill="1" applyBorder="1" applyAlignment="1">
      <alignment horizontal="center"/>
    </xf>
    <xf numFmtId="0" fontId="68" fillId="62" borderId="45" xfId="0" applyFont="1" applyFill="1" applyBorder="1" applyAlignment="1">
      <alignment horizontal="center"/>
    </xf>
    <xf numFmtId="0" fontId="68" fillId="73" borderId="57" xfId="0" applyFont="1" applyFill="1" applyBorder="1" applyAlignment="1">
      <alignment horizontal="center"/>
    </xf>
    <xf numFmtId="0" fontId="68" fillId="73" borderId="3" xfId="0" applyFont="1" applyFill="1" applyBorder="1" applyAlignment="1">
      <alignment horizontal="center"/>
    </xf>
    <xf numFmtId="0" fontId="2" fillId="62" borderId="1" xfId="0" applyFont="1" applyFill="1" applyBorder="1" applyAlignment="1">
      <alignment horizontal="center"/>
    </xf>
    <xf numFmtId="1" fontId="109" fillId="62" borderId="2" xfId="175" quotePrefix="1" applyNumberFormat="1" applyFont="1" applyFill="1" applyBorder="1" applyAlignment="1">
      <alignment horizontal="left" vertical="center"/>
    </xf>
    <xf numFmtId="0" fontId="68" fillId="62" borderId="57" xfId="0" applyFont="1" applyFill="1" applyBorder="1" applyAlignment="1">
      <alignment horizontal="center" vertical="center"/>
    </xf>
    <xf numFmtId="0" fontId="68" fillId="62" borderId="3" xfId="0" applyFont="1" applyFill="1" applyBorder="1" applyAlignment="1">
      <alignment horizontal="center" vertical="center"/>
    </xf>
    <xf numFmtId="0" fontId="49" fillId="80" borderId="66" xfId="0" applyFont="1" applyFill="1" applyBorder="1" applyAlignment="1">
      <alignment vertical="center" wrapText="1"/>
    </xf>
    <xf numFmtId="0" fontId="52" fillId="73" borderId="2" xfId="0" applyFont="1" applyFill="1" applyBorder="1" applyAlignment="1">
      <alignment horizontal="center" vertical="center"/>
    </xf>
    <xf numFmtId="1" fontId="113" fillId="62" borderId="2" xfId="175" quotePrefix="1" applyNumberFormat="1" applyFont="1" applyFill="1" applyBorder="1" applyAlignment="1">
      <alignment horizontal="left" vertical="center"/>
    </xf>
    <xf numFmtId="0" fontId="2" fillId="62" borderId="0" xfId="0" applyFont="1" applyFill="1" applyAlignment="1">
      <alignment vertical="center"/>
    </xf>
    <xf numFmtId="0" fontId="2" fillId="62" borderId="66" xfId="0" applyFont="1" applyFill="1" applyBorder="1" applyAlignment="1">
      <alignment vertical="center"/>
    </xf>
    <xf numFmtId="0" fontId="2" fillId="62" borderId="66" xfId="0" applyFont="1" applyFill="1" applyBorder="1" applyAlignment="1">
      <alignment horizontal="center" vertical="center"/>
    </xf>
    <xf numFmtId="0" fontId="0" fillId="62" borderId="0" xfId="0" applyFill="1" applyAlignment="1">
      <alignment horizontal="center" vertical="center"/>
    </xf>
    <xf numFmtId="0" fontId="73" fillId="62" borderId="0" xfId="0" applyFont="1" applyFill="1" applyAlignment="1">
      <alignment vertical="center"/>
    </xf>
    <xf numFmtId="0" fontId="0" fillId="0" borderId="0" xfId="0" applyFont="1" applyFill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Border="1" applyAlignment="1">
      <alignment vertical="center"/>
    </xf>
    <xf numFmtId="0" fontId="51" fillId="83" borderId="0" xfId="0" applyFont="1" applyFill="1"/>
    <xf numFmtId="0" fontId="0" fillId="72" borderId="0" xfId="0" applyFill="1" applyBorder="1"/>
    <xf numFmtId="0" fontId="51" fillId="70" borderId="0" xfId="0" applyFont="1" applyFill="1"/>
    <xf numFmtId="0" fontId="110" fillId="68" borderId="0" xfId="175" applyFont="1" applyFill="1" applyBorder="1" applyProtection="1">
      <protection locked="0"/>
    </xf>
    <xf numFmtId="0" fontId="110" fillId="70" borderId="0" xfId="175" applyFont="1" applyFill="1" applyBorder="1" applyProtection="1">
      <protection locked="0"/>
    </xf>
    <xf numFmtId="0" fontId="110" fillId="69" borderId="0" xfId="175" applyFont="1" applyFill="1" applyBorder="1" applyProtection="1">
      <protection locked="0"/>
    </xf>
    <xf numFmtId="0" fontId="108" fillId="87" borderId="0" xfId="175" applyFont="1" applyFill="1" applyBorder="1" applyProtection="1">
      <protection locked="0"/>
    </xf>
    <xf numFmtId="0" fontId="108" fillId="86" borderId="0" xfId="175" applyFont="1" applyFill="1" applyBorder="1" applyProtection="1">
      <protection locked="0"/>
    </xf>
    <xf numFmtId="0" fontId="108" fillId="72" borderId="0" xfId="175" applyFont="1" applyFill="1" applyBorder="1" applyProtection="1">
      <protection locked="0"/>
    </xf>
    <xf numFmtId="0" fontId="108" fillId="71" borderId="0" xfId="175" applyFont="1" applyFill="1" applyBorder="1" applyProtection="1">
      <protection locked="0"/>
    </xf>
    <xf numFmtId="0" fontId="108" fillId="88" borderId="0" xfId="175" applyFont="1" applyFill="1" applyBorder="1" applyProtection="1">
      <protection locked="0"/>
    </xf>
    <xf numFmtId="0" fontId="108" fillId="2" borderId="0" xfId="175" applyFont="1" applyFill="1" applyBorder="1" applyProtection="1">
      <protection locked="0"/>
    </xf>
    <xf numFmtId="0" fontId="49" fillId="80" borderId="69" xfId="0" applyFont="1" applyFill="1" applyBorder="1" applyAlignment="1">
      <alignment vertical="center" wrapText="1"/>
    </xf>
    <xf numFmtId="0" fontId="110" fillId="61" borderId="52" xfId="175" applyFont="1" applyFill="1" applyBorder="1" applyProtection="1">
      <protection locked="0"/>
    </xf>
    <xf numFmtId="0" fontId="110" fillId="61" borderId="17" xfId="175" applyFont="1" applyFill="1" applyBorder="1" applyProtection="1">
      <protection locked="0"/>
    </xf>
    <xf numFmtId="0" fontId="84" fillId="2" borderId="0" xfId="0" applyFont="1" applyFill="1" applyBorder="1" applyAlignment="1">
      <alignment horizontal="center" vertical="center"/>
    </xf>
    <xf numFmtId="0" fontId="108" fillId="89" borderId="0" xfId="175" applyFont="1" applyFill="1" applyBorder="1" applyProtection="1">
      <protection locked="0"/>
    </xf>
    <xf numFmtId="0" fontId="49" fillId="81" borderId="0" xfId="0" applyFont="1" applyFill="1" applyBorder="1" applyAlignment="1">
      <alignment horizontal="centerContinuous"/>
    </xf>
    <xf numFmtId="0" fontId="13" fillId="89" borderId="0" xfId="175" applyFill="1" applyBorder="1" applyProtection="1">
      <protection locked="0"/>
    </xf>
    <xf numFmtId="0" fontId="7" fillId="0" borderId="1" xfId="0" applyFont="1" applyBorder="1" applyAlignment="1">
      <alignment horizontal="center" vertical="center" wrapText="1"/>
    </xf>
    <xf numFmtId="0" fontId="0" fillId="0" borderId="13" xfId="0" applyBorder="1" applyAlignment="1">
      <alignment vertical="center" textRotation="90"/>
    </xf>
    <xf numFmtId="0" fontId="0" fillId="0" borderId="1" xfId="0" applyBorder="1" applyAlignment="1">
      <alignment vertical="center" textRotation="90"/>
    </xf>
    <xf numFmtId="0" fontId="6" fillId="0" borderId="1" xfId="0" applyFont="1" applyBorder="1" applyAlignment="1">
      <alignment horizontal="center" vertical="center" textRotation="90" wrapText="1"/>
    </xf>
    <xf numFmtId="0" fontId="66" fillId="62" borderId="0" xfId="0" applyFont="1" applyFill="1" applyBorder="1"/>
    <xf numFmtId="0" fontId="2" fillId="86" borderId="1" xfId="0" applyFont="1" applyFill="1" applyBorder="1" applyAlignment="1">
      <alignment horizontal="center"/>
    </xf>
    <xf numFmtId="0" fontId="2" fillId="58" borderId="1" xfId="0" applyFont="1" applyFill="1" applyBorder="1" applyAlignment="1">
      <alignment horizontal="center" vertical="center"/>
    </xf>
    <xf numFmtId="1" fontId="73" fillId="0" borderId="1" xfId="0" applyNumberFormat="1" applyFont="1" applyBorder="1" applyAlignment="1">
      <alignment horizontal="center" vertical="center"/>
    </xf>
    <xf numFmtId="0" fontId="74" fillId="0" borderId="1" xfId="0" applyFont="1" applyFill="1" applyBorder="1"/>
    <xf numFmtId="0" fontId="74" fillId="0" borderId="1" xfId="0" applyFont="1" applyFill="1" applyBorder="1" applyAlignment="1">
      <alignment horizontal="center" vertical="center" wrapText="1"/>
    </xf>
    <xf numFmtId="1" fontId="74" fillId="0" borderId="1" xfId="0" applyNumberFormat="1" applyFont="1" applyFill="1" applyBorder="1" applyAlignment="1">
      <alignment horizontal="center" vertical="center"/>
    </xf>
    <xf numFmtId="9" fontId="74" fillId="62" borderId="35" xfId="2" applyFont="1" applyFill="1" applyBorder="1" applyAlignment="1">
      <alignment horizontal="center"/>
    </xf>
    <xf numFmtId="3" fontId="74" fillId="62" borderId="0" xfId="0" applyNumberFormat="1" applyFont="1" applyFill="1" applyBorder="1" applyAlignment="1">
      <alignment horizontal="center"/>
    </xf>
    <xf numFmtId="0" fontId="73" fillId="62" borderId="0" xfId="0" applyFont="1" applyFill="1" applyBorder="1"/>
    <xf numFmtId="9" fontId="74" fillId="62" borderId="56" xfId="2" applyFont="1" applyFill="1" applyBorder="1" applyAlignment="1">
      <alignment horizontal="center"/>
    </xf>
    <xf numFmtId="9" fontId="74" fillId="62" borderId="35" xfId="0" applyNumberFormat="1" applyFont="1" applyFill="1" applyBorder="1" applyAlignment="1">
      <alignment horizontal="center"/>
    </xf>
    <xf numFmtId="0" fontId="74" fillId="62" borderId="35" xfId="0" applyFont="1" applyFill="1" applyBorder="1" applyAlignment="1">
      <alignment horizontal="center"/>
    </xf>
    <xf numFmtId="3" fontId="0" fillId="62" borderId="0" xfId="0" applyNumberFormat="1" applyFill="1" applyBorder="1" applyAlignment="1">
      <alignment horizontal="center"/>
    </xf>
    <xf numFmtId="164" fontId="74" fillId="62" borderId="56" xfId="0" applyNumberFormat="1" applyFont="1" applyFill="1" applyBorder="1" applyAlignment="1">
      <alignment horizontal="center"/>
    </xf>
    <xf numFmtId="9" fontId="74" fillId="62" borderId="51" xfId="0" applyNumberFormat="1" applyFont="1" applyFill="1" applyBorder="1" applyAlignment="1">
      <alignment horizontal="center"/>
    </xf>
    <xf numFmtId="3" fontId="0" fillId="62" borderId="54" xfId="0" applyNumberFormat="1" applyFill="1" applyBorder="1" applyAlignment="1">
      <alignment horizontal="center"/>
    </xf>
    <xf numFmtId="0" fontId="73" fillId="62" borderId="54" xfId="0" applyFont="1" applyFill="1" applyBorder="1"/>
    <xf numFmtId="9" fontId="74" fillId="62" borderId="55" xfId="2" applyFont="1" applyFill="1" applyBorder="1" applyAlignment="1">
      <alignment horizontal="center"/>
    </xf>
    <xf numFmtId="0" fontId="117" fillId="62" borderId="0" xfId="0" applyFont="1" applyFill="1"/>
    <xf numFmtId="0" fontId="9" fillId="67" borderId="34" xfId="0" applyFont="1" applyFill="1" applyBorder="1" applyAlignment="1">
      <alignment horizontal="center" vertical="center" wrapText="1"/>
    </xf>
    <xf numFmtId="0" fontId="9" fillId="67" borderId="33" xfId="0" applyFont="1" applyFill="1" applyBorder="1" applyAlignment="1">
      <alignment horizontal="center" vertical="center" wrapText="1"/>
    </xf>
    <xf numFmtId="0" fontId="9" fillId="67" borderId="23" xfId="0" applyFont="1" applyFill="1" applyBorder="1" applyAlignment="1">
      <alignment horizontal="center" vertical="center" wrapText="1"/>
    </xf>
    <xf numFmtId="0" fontId="54" fillId="0" borderId="0" xfId="0" applyFont="1" applyFill="1" applyBorder="1" applyAlignment="1">
      <alignment horizontal="left" vertical="center"/>
    </xf>
    <xf numFmtId="0" fontId="119" fillId="74" borderId="0" xfId="0" applyFont="1" applyFill="1" applyAlignment="1">
      <alignment horizontal="center"/>
    </xf>
    <xf numFmtId="0" fontId="120" fillId="0" borderId="0" xfId="0" applyFont="1"/>
    <xf numFmtId="0" fontId="119" fillId="0" borderId="0" xfId="0" applyFont="1" applyAlignment="1">
      <alignment horizontal="center"/>
    </xf>
    <xf numFmtId="0" fontId="120" fillId="0" borderId="22" xfId="0" applyFont="1" applyBorder="1" applyAlignment="1">
      <alignment horizontal="center"/>
    </xf>
    <xf numFmtId="0" fontId="121" fillId="0" borderId="0" xfId="0" applyFont="1" applyFill="1" applyBorder="1" applyAlignment="1">
      <alignment horizontal="left" vertical="center"/>
    </xf>
    <xf numFmtId="0" fontId="120" fillId="0" borderId="0" xfId="0" applyFont="1" applyBorder="1" applyAlignment="1">
      <alignment horizontal="left"/>
    </xf>
    <xf numFmtId="2" fontId="74" fillId="86" borderId="1" xfId="0" applyNumberFormat="1" applyFont="1" applyFill="1" applyBorder="1" applyAlignment="1">
      <alignment horizontal="center"/>
    </xf>
    <xf numFmtId="0" fontId="111" fillId="74" borderId="0" xfId="0" applyFont="1" applyFill="1" applyAlignment="1">
      <alignment horizontal="left"/>
    </xf>
    <xf numFmtId="0" fontId="112" fillId="0" borderId="0" xfId="0" applyFont="1" applyAlignment="1">
      <alignment horizontal="left"/>
    </xf>
    <xf numFmtId="0" fontId="122" fillId="0" borderId="0" xfId="0" applyFont="1" applyAlignment="1">
      <alignment horizontal="left"/>
    </xf>
    <xf numFmtId="0" fontId="122" fillId="0" borderId="0" xfId="0" applyFont="1" applyAlignment="1">
      <alignment horizontal="left" wrapText="1"/>
    </xf>
    <xf numFmtId="0" fontId="122" fillId="0" borderId="0" xfId="0" applyFont="1" applyAlignment="1">
      <alignment horizontal="left" vertical="center" wrapText="1"/>
    </xf>
    <xf numFmtId="0" fontId="122" fillId="0" borderId="0" xfId="0" applyFont="1" applyFill="1" applyBorder="1" applyAlignment="1">
      <alignment horizontal="left"/>
    </xf>
    <xf numFmtId="0" fontId="112" fillId="74" borderId="0" xfId="0" applyFont="1" applyFill="1" applyAlignment="1">
      <alignment horizontal="center"/>
    </xf>
    <xf numFmtId="0" fontId="112" fillId="0" borderId="0" xfId="0" applyFont="1"/>
    <xf numFmtId="0" fontId="123" fillId="0" borderId="0" xfId="0" applyFont="1" applyFill="1" applyBorder="1" applyAlignment="1">
      <alignment horizontal="center" vertical="center" wrapText="1"/>
    </xf>
    <xf numFmtId="0" fontId="122" fillId="0" borderId="0" xfId="0" applyFont="1"/>
    <xf numFmtId="0" fontId="106" fillId="74" borderId="0" xfId="0" applyFont="1" applyFill="1" applyAlignment="1">
      <alignment horizontal="left"/>
    </xf>
    <xf numFmtId="0" fontId="74" fillId="0" borderId="0" xfId="0" applyFont="1" applyAlignment="1">
      <alignment horizontal="left"/>
    </xf>
    <xf numFmtId="0" fontId="77" fillId="0" borderId="0" xfId="0" applyFont="1" applyAlignment="1">
      <alignment horizontal="left"/>
    </xf>
    <xf numFmtId="0" fontId="77" fillId="0" borderId="0" xfId="0" applyFont="1" applyAlignment="1">
      <alignment horizontal="left" wrapText="1"/>
    </xf>
    <xf numFmtId="0" fontId="77" fillId="0" borderId="0" xfId="0" applyFont="1" applyAlignment="1">
      <alignment horizontal="left" vertical="center" wrapText="1"/>
    </xf>
    <xf numFmtId="0" fontId="77" fillId="0" borderId="0" xfId="0" applyFont="1" applyFill="1" applyBorder="1" applyAlignment="1">
      <alignment horizontal="left"/>
    </xf>
    <xf numFmtId="0" fontId="77" fillId="86" borderId="1" xfId="0" applyFont="1" applyFill="1" applyBorder="1" applyAlignment="1">
      <alignment horizontal="center"/>
    </xf>
    <xf numFmtId="0" fontId="122" fillId="0" borderId="0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74" fillId="74" borderId="0" xfId="0" applyFont="1" applyFill="1" applyAlignment="1">
      <alignment horizontal="center"/>
    </xf>
    <xf numFmtId="0" fontId="124" fillId="0" borderId="0" xfId="0" applyFont="1" applyFill="1" applyBorder="1" applyAlignment="1">
      <alignment horizontal="center" vertical="center" wrapText="1"/>
    </xf>
    <xf numFmtId="0" fontId="77" fillId="0" borderId="0" xfId="0" applyFont="1" applyAlignment="1">
      <alignment horizontal="center"/>
    </xf>
    <xf numFmtId="1" fontId="74" fillId="86" borderId="1" xfId="0" applyNumberFormat="1" applyFont="1" applyFill="1" applyBorder="1" applyAlignment="1">
      <alignment horizontal="center" vertical="center"/>
    </xf>
    <xf numFmtId="0" fontId="111" fillId="67" borderId="1" xfId="0" applyFont="1" applyFill="1" applyBorder="1" applyAlignment="1">
      <alignment horizontal="center" vertical="center" wrapText="1"/>
    </xf>
    <xf numFmtId="0" fontId="112" fillId="0" borderId="1" xfId="0" applyFont="1" applyBorder="1" applyAlignment="1">
      <alignment horizontal="center" vertical="center" wrapText="1"/>
    </xf>
    <xf numFmtId="0" fontId="74" fillId="86" borderId="17" xfId="0" applyFont="1" applyFill="1" applyBorder="1" applyAlignment="1">
      <alignment horizontal="center" vertical="center"/>
    </xf>
    <xf numFmtId="0" fontId="10" fillId="67" borderId="16" xfId="0" applyFont="1" applyFill="1" applyBorder="1" applyAlignment="1">
      <alignment horizontal="center" vertical="center" wrapText="1"/>
    </xf>
    <xf numFmtId="0" fontId="54" fillId="0" borderId="0" xfId="0" applyFont="1" applyAlignment="1">
      <alignment horizontal="left" indent="1"/>
    </xf>
    <xf numFmtId="22" fontId="0" fillId="0" borderId="0" xfId="0" applyNumberFormat="1"/>
    <xf numFmtId="21" fontId="0" fillId="0" borderId="0" xfId="0" applyNumberFormat="1"/>
    <xf numFmtId="10" fontId="0" fillId="0" borderId="0" xfId="0" applyNumberFormat="1"/>
    <xf numFmtId="0" fontId="54" fillId="0" borderId="1" xfId="0" applyFont="1" applyBorder="1" applyAlignment="1">
      <alignment horizontal="center"/>
    </xf>
    <xf numFmtId="0" fontId="114" fillId="72" borderId="66" xfId="0" applyFont="1" applyFill="1" applyBorder="1" applyAlignment="1">
      <alignment horizontal="center" vertical="center"/>
    </xf>
    <xf numFmtId="0" fontId="49" fillId="81" borderId="73" xfId="0" applyFont="1" applyFill="1" applyBorder="1" applyAlignment="1">
      <alignment horizontal="center"/>
    </xf>
    <xf numFmtId="0" fontId="49" fillId="81" borderId="66" xfId="0" applyFont="1" applyFill="1" applyBorder="1" applyAlignment="1">
      <alignment horizontal="center"/>
    </xf>
    <xf numFmtId="0" fontId="10" fillId="69" borderId="0" xfId="0" applyFont="1" applyFill="1" applyBorder="1" applyAlignment="1">
      <alignment horizontal="center" vertical="center"/>
    </xf>
    <xf numFmtId="0" fontId="10" fillId="69" borderId="47" xfId="0" applyFont="1" applyFill="1" applyBorder="1" applyAlignment="1">
      <alignment horizontal="center" vertical="center"/>
    </xf>
    <xf numFmtId="0" fontId="10" fillId="69" borderId="0" xfId="0" applyFont="1" applyFill="1" applyAlignment="1">
      <alignment horizontal="center" vertical="center"/>
    </xf>
    <xf numFmtId="0" fontId="0" fillId="59" borderId="1" xfId="0" applyFill="1" applyBorder="1" applyAlignment="1">
      <alignment horizontal="center" vertical="center"/>
    </xf>
    <xf numFmtId="0" fontId="58" fillId="62" borderId="22" xfId="0" applyFont="1" applyFill="1" applyBorder="1" applyAlignment="1">
      <alignment horizontal="left" vertical="center"/>
    </xf>
    <xf numFmtId="0" fontId="58" fillId="62" borderId="62" xfId="0" applyFont="1" applyFill="1" applyBorder="1" applyAlignment="1">
      <alignment horizontal="left" vertical="center"/>
    </xf>
    <xf numFmtId="0" fontId="0" fillId="63" borderId="1" xfId="0" applyFill="1" applyBorder="1" applyAlignment="1">
      <alignment horizontal="center" vertical="center"/>
    </xf>
    <xf numFmtId="0" fontId="0" fillId="64" borderId="1" xfId="0" applyFill="1" applyBorder="1" applyAlignment="1">
      <alignment horizontal="center" vertical="center"/>
    </xf>
    <xf numFmtId="0" fontId="2" fillId="62" borderId="61" xfId="0" applyFont="1" applyFill="1" applyBorder="1" applyAlignment="1">
      <alignment horizontal="right" vertical="center"/>
    </xf>
    <xf numFmtId="0" fontId="2" fillId="62" borderId="0" xfId="0" applyFont="1" applyFill="1" applyBorder="1" applyAlignment="1">
      <alignment horizontal="right" vertical="center"/>
    </xf>
    <xf numFmtId="0" fontId="2" fillId="62" borderId="47" xfId="0" applyFont="1" applyFill="1" applyBorder="1" applyAlignment="1">
      <alignment horizontal="right" vertical="center"/>
    </xf>
    <xf numFmtId="0" fontId="61" fillId="62" borderId="0" xfId="0" applyFont="1" applyFill="1" applyBorder="1" applyAlignment="1">
      <alignment horizontal="center" vertical="center" wrapText="1"/>
    </xf>
    <xf numFmtId="1" fontId="57" fillId="64" borderId="1" xfId="0" applyNumberFormat="1" applyFont="1" applyFill="1" applyBorder="1" applyAlignment="1">
      <alignment horizontal="center" vertical="center" wrapText="1"/>
    </xf>
    <xf numFmtId="1" fontId="6" fillId="0" borderId="78" xfId="0" applyNumberFormat="1" applyFont="1" applyBorder="1" applyAlignment="1">
      <alignment horizontal="center" vertical="center" wrapText="1"/>
    </xf>
    <xf numFmtId="1" fontId="6" fillId="0" borderId="76" xfId="0" applyNumberFormat="1" applyFont="1" applyBorder="1" applyAlignment="1">
      <alignment horizontal="center" vertical="center" wrapText="1"/>
    </xf>
    <xf numFmtId="1" fontId="6" fillId="0" borderId="77" xfId="0" applyNumberFormat="1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3" fillId="0" borderId="11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 wrapText="1"/>
    </xf>
    <xf numFmtId="0" fontId="5" fillId="0" borderId="48" xfId="0" applyFont="1" applyBorder="1" applyAlignment="1">
      <alignment horizontal="center" vertical="center" wrapText="1"/>
    </xf>
    <xf numFmtId="0" fontId="5" fillId="0" borderId="50" xfId="0" applyFont="1" applyBorder="1" applyAlignment="1">
      <alignment horizontal="center" vertical="center" wrapText="1"/>
    </xf>
    <xf numFmtId="9" fontId="6" fillId="0" borderId="10" xfId="2" applyFont="1" applyBorder="1" applyAlignment="1">
      <alignment horizontal="center" vertical="center" wrapText="1"/>
    </xf>
    <xf numFmtId="9" fontId="6" fillId="0" borderId="1" xfId="2" applyFont="1" applyBorder="1" applyAlignment="1">
      <alignment horizontal="center" vertical="center" wrapText="1"/>
    </xf>
    <xf numFmtId="9" fontId="6" fillId="77" borderId="21" xfId="2" applyFont="1" applyFill="1" applyBorder="1" applyAlignment="1">
      <alignment horizontal="center" vertical="center" wrapText="1"/>
    </xf>
    <xf numFmtId="9" fontId="6" fillId="77" borderId="52" xfId="2" applyFont="1" applyFill="1" applyBorder="1" applyAlignment="1">
      <alignment horizontal="center" vertical="center" wrapText="1"/>
    </xf>
    <xf numFmtId="9" fontId="6" fillId="77" borderId="17" xfId="2" applyFont="1" applyFill="1" applyBorder="1" applyAlignment="1">
      <alignment horizontal="center" vertical="center" wrapText="1"/>
    </xf>
    <xf numFmtId="9" fontId="6" fillId="0" borderId="10" xfId="2" applyFont="1" applyFill="1" applyBorder="1" applyAlignment="1">
      <alignment horizontal="center" vertical="center" wrapText="1"/>
    </xf>
    <xf numFmtId="9" fontId="6" fillId="0" borderId="1" xfId="2" applyFont="1" applyFill="1" applyBorder="1" applyAlignment="1">
      <alignment horizontal="center" vertical="center" wrapText="1"/>
    </xf>
    <xf numFmtId="0" fontId="10" fillId="79" borderId="9" xfId="0" applyFont="1" applyFill="1" applyBorder="1" applyAlignment="1">
      <alignment horizontal="center" vertical="center" wrapText="1"/>
    </xf>
    <xf numFmtId="0" fontId="10" fillId="79" borderId="6" xfId="0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left" wrapText="1"/>
    </xf>
    <xf numFmtId="0" fontId="6" fillId="0" borderId="0" xfId="0" applyFont="1" applyFill="1" applyAlignment="1">
      <alignment horizontal="center"/>
    </xf>
    <xf numFmtId="9" fontId="6" fillId="0" borderId="1" xfId="0" applyNumberFormat="1" applyFont="1" applyFill="1" applyBorder="1" applyAlignment="1">
      <alignment horizontal="center" vertical="center"/>
    </xf>
    <xf numFmtId="0" fontId="9" fillId="0" borderId="7" xfId="0" applyFont="1" applyFill="1" applyBorder="1" applyAlignment="1">
      <alignment horizontal="center" vertical="center" wrapText="1"/>
    </xf>
    <xf numFmtId="3" fontId="6" fillId="0" borderId="7" xfId="0" applyNumberFormat="1" applyFont="1" applyFill="1" applyBorder="1" applyAlignment="1">
      <alignment horizontal="center" vertical="center"/>
    </xf>
    <xf numFmtId="3" fontId="4" fillId="0" borderId="7" xfId="2" applyNumberFormat="1" applyFont="1" applyFill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9" fontId="4" fillId="0" borderId="7" xfId="2" applyNumberFormat="1" applyFont="1" applyFill="1" applyBorder="1" applyAlignment="1">
      <alignment horizontal="center" vertical="center"/>
    </xf>
    <xf numFmtId="9" fontId="4" fillId="0" borderId="8" xfId="2" applyNumberFormat="1" applyFont="1" applyFill="1" applyBorder="1" applyAlignment="1">
      <alignment horizontal="center" vertical="center"/>
    </xf>
    <xf numFmtId="165" fontId="4" fillId="0" borderId="1" xfId="0" applyNumberFormat="1" applyFont="1" applyBorder="1" applyAlignment="1">
      <alignment horizontal="center" vertical="center"/>
    </xf>
    <xf numFmtId="3" fontId="4" fillId="0" borderId="1" xfId="0" applyNumberFormat="1" applyFont="1" applyFill="1" applyBorder="1" applyAlignment="1">
      <alignment horizontal="center" vertical="center"/>
    </xf>
    <xf numFmtId="165" fontId="4" fillId="0" borderId="1" xfId="0" applyNumberFormat="1" applyFont="1" applyFill="1" applyBorder="1" applyAlignment="1">
      <alignment horizontal="center" vertical="center"/>
    </xf>
    <xf numFmtId="9" fontId="4" fillId="0" borderId="5" xfId="2" applyNumberFormat="1" applyFont="1" applyFill="1" applyBorder="1" applyAlignment="1">
      <alignment horizontal="center" vertical="center"/>
    </xf>
    <xf numFmtId="3" fontId="4" fillId="0" borderId="1" xfId="2" applyNumberFormat="1" applyFont="1" applyFill="1" applyBorder="1" applyAlignment="1">
      <alignment horizontal="center" vertical="center"/>
    </xf>
    <xf numFmtId="9" fontId="4" fillId="0" borderId="1" xfId="0" applyNumberFormat="1" applyFont="1" applyFill="1" applyBorder="1" applyAlignment="1">
      <alignment horizontal="center" vertical="center"/>
    </xf>
    <xf numFmtId="0" fontId="10" fillId="79" borderId="21" xfId="0" applyFont="1" applyFill="1" applyBorder="1" applyAlignment="1">
      <alignment horizontal="center" vertical="center" wrapText="1"/>
    </xf>
    <xf numFmtId="0" fontId="10" fillId="79" borderId="18" xfId="0" applyFont="1" applyFill="1" applyBorder="1" applyAlignment="1">
      <alignment horizontal="center" vertical="center" wrapText="1"/>
    </xf>
    <xf numFmtId="0" fontId="10" fillId="69" borderId="1" xfId="0" applyFont="1" applyFill="1" applyBorder="1" applyAlignment="1">
      <alignment horizontal="center" vertical="center" wrapText="1"/>
    </xf>
    <xf numFmtId="9" fontId="4" fillId="0" borderId="11" xfId="2" applyNumberFormat="1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 wrapText="1"/>
    </xf>
    <xf numFmtId="3" fontId="4" fillId="0" borderId="10" xfId="2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 vertical="center" wrapText="1"/>
    </xf>
    <xf numFmtId="0" fontId="9" fillId="0" borderId="4" xfId="0" applyFont="1" applyFill="1" applyBorder="1" applyAlignment="1">
      <alignment horizontal="center" vertical="center" wrapText="1"/>
    </xf>
    <xf numFmtId="0" fontId="9" fillId="0" borderId="6" xfId="0" applyFont="1" applyFill="1" applyBorder="1" applyAlignment="1">
      <alignment horizontal="center" vertical="center" wrapText="1"/>
    </xf>
    <xf numFmtId="0" fontId="9" fillId="0" borderId="10" xfId="0" applyFont="1" applyFill="1" applyBorder="1" applyAlignment="1">
      <alignment horizontal="center" vertical="center" wrapText="1"/>
    </xf>
    <xf numFmtId="3" fontId="4" fillId="0" borderId="10" xfId="0" applyNumberFormat="1" applyFont="1" applyFill="1" applyBorder="1" applyAlignment="1">
      <alignment horizontal="center" vertical="center"/>
    </xf>
    <xf numFmtId="0" fontId="10" fillId="79" borderId="10" xfId="0" applyFont="1" applyFill="1" applyBorder="1" applyAlignment="1">
      <alignment horizontal="center" vertical="center" wrapText="1"/>
    </xf>
    <xf numFmtId="0" fontId="10" fillId="79" borderId="11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6" fillId="0" borderId="13" xfId="0" applyFont="1" applyFill="1" applyBorder="1" applyAlignment="1">
      <alignment horizontal="center" vertical="center" wrapText="1"/>
    </xf>
    <xf numFmtId="0" fontId="6" fillId="0" borderId="7" xfId="0" applyFont="1" applyFill="1" applyBorder="1" applyAlignment="1">
      <alignment horizontal="center" vertical="center" wrapText="1"/>
    </xf>
    <xf numFmtId="9" fontId="6" fillId="0" borderId="13" xfId="2" applyFont="1" applyFill="1" applyBorder="1" applyAlignment="1">
      <alignment horizontal="center" vertical="center" wrapText="1"/>
    </xf>
    <xf numFmtId="9" fontId="6" fillId="0" borderId="7" xfId="2" applyFont="1" applyFill="1" applyBorder="1" applyAlignment="1">
      <alignment horizontal="center" vertical="center" wrapText="1"/>
    </xf>
    <xf numFmtId="9" fontId="6" fillId="0" borderId="13" xfId="2" applyFont="1" applyBorder="1" applyAlignment="1">
      <alignment horizontal="center" vertical="center" wrapText="1"/>
    </xf>
    <xf numFmtId="9" fontId="6" fillId="0" borderId="7" xfId="2" applyFont="1" applyBorder="1" applyAlignment="1">
      <alignment horizontal="center" vertical="center" wrapText="1"/>
    </xf>
    <xf numFmtId="0" fontId="80" fillId="0" borderId="1" xfId="0" applyFont="1" applyBorder="1" applyAlignment="1">
      <alignment horizontal="center" vertical="center"/>
    </xf>
    <xf numFmtId="0" fontId="80" fillId="0" borderId="5" xfId="0" applyFont="1" applyBorder="1" applyAlignment="1">
      <alignment horizontal="center" vertical="center"/>
    </xf>
    <xf numFmtId="0" fontId="80" fillId="0" borderId="13" xfId="0" applyFont="1" applyBorder="1" applyAlignment="1">
      <alignment horizontal="center" vertical="center"/>
    </xf>
    <xf numFmtId="0" fontId="80" fillId="0" borderId="71" xfId="0" applyFont="1" applyBorder="1" applyAlignment="1">
      <alignment horizontal="center" vertical="center"/>
    </xf>
    <xf numFmtId="0" fontId="80" fillId="0" borderId="7" xfId="0" applyFont="1" applyBorder="1" applyAlignment="1">
      <alignment horizontal="center" vertical="center"/>
    </xf>
    <xf numFmtId="0" fontId="80" fillId="0" borderId="8" xfId="0" applyFont="1" applyBorder="1" applyAlignment="1">
      <alignment horizontal="center" vertical="center"/>
    </xf>
    <xf numFmtId="1" fontId="4" fillId="0" borderId="1" xfId="2" applyNumberFormat="1" applyFont="1" applyFill="1" applyBorder="1" applyAlignment="1">
      <alignment horizontal="center" vertical="center"/>
    </xf>
    <xf numFmtId="4" fontId="4" fillId="0" borderId="1" xfId="0" applyNumberFormat="1" applyFont="1" applyFill="1" applyBorder="1" applyAlignment="1">
      <alignment horizontal="center" vertical="center"/>
    </xf>
    <xf numFmtId="0" fontId="10" fillId="69" borderId="2" xfId="0" applyFont="1" applyFill="1" applyBorder="1" applyAlignment="1">
      <alignment horizontal="center"/>
    </xf>
    <xf numFmtId="0" fontId="10" fillId="69" borderId="57" xfId="0" applyFont="1" applyFill="1" applyBorder="1" applyAlignment="1">
      <alignment horizontal="center"/>
    </xf>
    <xf numFmtId="0" fontId="10" fillId="69" borderId="3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3" fontId="4" fillId="0" borderId="5" xfId="0" applyNumberFormat="1" applyFont="1" applyFill="1" applyBorder="1" applyAlignment="1">
      <alignment horizontal="center" vertical="center"/>
    </xf>
    <xf numFmtId="3" fontId="4" fillId="0" borderId="11" xfId="0" applyNumberFormat="1" applyFont="1" applyFill="1" applyBorder="1" applyAlignment="1">
      <alignment horizontal="center" vertical="center"/>
    </xf>
    <xf numFmtId="0" fontId="10" fillId="79" borderId="16" xfId="0" applyFont="1" applyFill="1" applyBorder="1" applyAlignment="1">
      <alignment horizontal="center" vertical="center" wrapText="1"/>
    </xf>
    <xf numFmtId="0" fontId="10" fillId="79" borderId="15" xfId="0" applyFont="1" applyFill="1" applyBorder="1" applyAlignment="1">
      <alignment horizontal="center" vertical="center" wrapText="1"/>
    </xf>
    <xf numFmtId="0" fontId="101" fillId="69" borderId="73" xfId="0" applyFont="1" applyFill="1" applyBorder="1" applyAlignment="1">
      <alignment horizontal="center" vertical="center"/>
    </xf>
    <xf numFmtId="0" fontId="101" fillId="69" borderId="66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/>
    </xf>
    <xf numFmtId="0" fontId="2" fillId="0" borderId="57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71" fillId="79" borderId="9" xfId="0" applyFont="1" applyFill="1" applyBorder="1" applyAlignment="1">
      <alignment horizontal="center" vertical="center" wrapText="1"/>
    </xf>
    <xf numFmtId="0" fontId="71" fillId="79" borderId="6" xfId="0" applyFont="1" applyFill="1" applyBorder="1" applyAlignment="1">
      <alignment horizontal="center" vertical="center" wrapText="1"/>
    </xf>
    <xf numFmtId="0" fontId="71" fillId="79" borderId="10" xfId="0" applyFont="1" applyFill="1" applyBorder="1" applyAlignment="1">
      <alignment horizontal="left" vertical="center" wrapText="1"/>
    </xf>
    <xf numFmtId="0" fontId="71" fillId="79" borderId="7" xfId="0" applyFon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/>
    </xf>
    <xf numFmtId="0" fontId="111" fillId="0" borderId="0" xfId="0" applyFont="1" applyAlignment="1">
      <alignment horizontal="center" vertical="center" wrapText="1"/>
    </xf>
    <xf numFmtId="0" fontId="106" fillId="0" borderId="1" xfId="0" applyFont="1" applyBorder="1" applyAlignment="1">
      <alignment horizontal="center" vertical="center" wrapText="1"/>
    </xf>
    <xf numFmtId="0" fontId="71" fillId="79" borderId="12" xfId="0" applyFont="1" applyFill="1" applyBorder="1" applyAlignment="1">
      <alignment horizontal="center" vertical="center" wrapText="1"/>
    </xf>
    <xf numFmtId="0" fontId="71" fillId="79" borderId="13" xfId="0" applyFont="1" applyFill="1" applyBorder="1" applyAlignment="1">
      <alignment horizontal="left" vertical="center" wrapText="1"/>
    </xf>
    <xf numFmtId="0" fontId="10" fillId="69" borderId="69" xfId="0" applyFont="1" applyFill="1" applyBorder="1" applyAlignment="1">
      <alignment horizontal="center" vertical="center" wrapText="1"/>
    </xf>
    <xf numFmtId="0" fontId="10" fillId="69" borderId="66" xfId="0" applyFont="1" applyFill="1" applyBorder="1" applyAlignment="1">
      <alignment horizontal="center" vertical="center" wrapText="1"/>
    </xf>
    <xf numFmtId="0" fontId="7" fillId="0" borderId="73" xfId="0" applyFont="1" applyFill="1" applyBorder="1" applyAlignment="1">
      <alignment horizontal="center" vertical="center"/>
    </xf>
    <xf numFmtId="0" fontId="7" fillId="0" borderId="45" xfId="0" applyFont="1" applyFill="1" applyBorder="1" applyAlignment="1">
      <alignment horizontal="center" vertical="center"/>
    </xf>
    <xf numFmtId="0" fontId="10" fillId="69" borderId="20" xfId="0" applyFont="1" applyFill="1" applyBorder="1" applyAlignment="1">
      <alignment horizontal="center" vertical="center" wrapText="1"/>
    </xf>
    <xf numFmtId="0" fontId="10" fillId="69" borderId="46" xfId="0" applyFont="1" applyFill="1" applyBorder="1" applyAlignment="1">
      <alignment horizontal="center" vertical="center" wrapText="1"/>
    </xf>
    <xf numFmtId="1" fontId="11" fillId="0" borderId="1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9" fontId="6" fillId="0" borderId="1" xfId="2" applyFont="1" applyBorder="1" applyAlignment="1">
      <alignment horizontal="center"/>
    </xf>
    <xf numFmtId="0" fontId="0" fillId="0" borderId="13" xfId="0" applyBorder="1" applyAlignment="1">
      <alignment horizontal="center" vertical="center" textRotation="90"/>
    </xf>
    <xf numFmtId="0" fontId="0" fillId="0" borderId="52" xfId="0" applyBorder="1" applyAlignment="1">
      <alignment horizontal="center" vertical="center" textRotation="90"/>
    </xf>
    <xf numFmtId="0" fontId="0" fillId="0" borderId="17" xfId="0" applyBorder="1" applyAlignment="1">
      <alignment horizontal="center" vertical="center" textRotation="90"/>
    </xf>
    <xf numFmtId="9" fontId="6" fillId="0" borderId="1" xfId="2" applyNumberFormat="1" applyFont="1" applyBorder="1" applyAlignment="1">
      <alignment horizontal="center"/>
    </xf>
    <xf numFmtId="0" fontId="6" fillId="0" borderId="1" xfId="0" applyFont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6" fillId="0" borderId="17" xfId="0" applyFont="1" applyBorder="1" applyAlignment="1">
      <alignment horizontal="center" vertical="center" textRotation="90" wrapText="1"/>
    </xf>
    <xf numFmtId="0" fontId="65" fillId="0" borderId="1" xfId="0" applyFont="1" applyBorder="1" applyAlignment="1">
      <alignment horizontal="center" vertical="center"/>
    </xf>
    <xf numFmtId="0" fontId="72" fillId="69" borderId="1" xfId="0" applyFont="1" applyFill="1" applyBorder="1" applyAlignment="1">
      <alignment horizontal="center" vertical="center"/>
    </xf>
    <xf numFmtId="0" fontId="10" fillId="69" borderId="9" xfId="0" applyFont="1" applyFill="1" applyBorder="1" applyAlignment="1">
      <alignment horizontal="center" vertical="center" wrapText="1"/>
    </xf>
    <xf numFmtId="0" fontId="10" fillId="69" borderId="6" xfId="0" applyFont="1" applyFill="1" applyBorder="1" applyAlignment="1">
      <alignment horizontal="center" vertical="center" wrapText="1"/>
    </xf>
  </cellXfs>
  <cellStyles count="176">
    <cellStyle name="20% - Accent1" xfId="152" builtinId="30" customBuiltin="1"/>
    <cellStyle name="20% - Accent1 2" xfId="7" xr:uid="{00000000-0005-0000-0000-000001000000}"/>
    <cellStyle name="20% - Accent1 3" xfId="6" xr:uid="{00000000-0005-0000-0000-000002000000}"/>
    <cellStyle name="20% - Accent2" xfId="156" builtinId="34" customBuiltin="1"/>
    <cellStyle name="20% - Accent2 2" xfId="9" xr:uid="{00000000-0005-0000-0000-000004000000}"/>
    <cellStyle name="20% - Accent2 3" xfId="8" xr:uid="{00000000-0005-0000-0000-000005000000}"/>
    <cellStyle name="20% - Accent3" xfId="160" builtinId="38" customBuiltin="1"/>
    <cellStyle name="20% - Accent3 2" xfId="11" xr:uid="{00000000-0005-0000-0000-000007000000}"/>
    <cellStyle name="20% - Accent3 3" xfId="10" xr:uid="{00000000-0005-0000-0000-000008000000}"/>
    <cellStyle name="20% - Accent4" xfId="164" builtinId="42" customBuiltin="1"/>
    <cellStyle name="20% - Accent4 2" xfId="13" xr:uid="{00000000-0005-0000-0000-00000A000000}"/>
    <cellStyle name="20% - Accent4 3" xfId="12" xr:uid="{00000000-0005-0000-0000-00000B000000}"/>
    <cellStyle name="20% - Accent5" xfId="168" builtinId="46" customBuiltin="1"/>
    <cellStyle name="20% - Accent5 2" xfId="15" xr:uid="{00000000-0005-0000-0000-00000D000000}"/>
    <cellStyle name="20% - Accent5 3" xfId="14" xr:uid="{00000000-0005-0000-0000-00000E000000}"/>
    <cellStyle name="20% - Accent6" xfId="172" builtinId="50" customBuiltin="1"/>
    <cellStyle name="20% - Accent6 2" xfId="17" xr:uid="{00000000-0005-0000-0000-000010000000}"/>
    <cellStyle name="20% - Accent6 3" xfId="16" xr:uid="{00000000-0005-0000-0000-000011000000}"/>
    <cellStyle name="40% - Accent1" xfId="153" builtinId="31" customBuiltin="1"/>
    <cellStyle name="40% - Accent1 2" xfId="19" xr:uid="{00000000-0005-0000-0000-000013000000}"/>
    <cellStyle name="40% - Accent1 3" xfId="18" xr:uid="{00000000-0005-0000-0000-000014000000}"/>
    <cellStyle name="40% - Accent2" xfId="157" builtinId="35" customBuiltin="1"/>
    <cellStyle name="40% - Accent2 2" xfId="21" xr:uid="{00000000-0005-0000-0000-000016000000}"/>
    <cellStyle name="40% - Accent2 3" xfId="20" xr:uid="{00000000-0005-0000-0000-000017000000}"/>
    <cellStyle name="40% - Accent3" xfId="161" builtinId="39" customBuiltin="1"/>
    <cellStyle name="40% - Accent3 2" xfId="23" xr:uid="{00000000-0005-0000-0000-000019000000}"/>
    <cellStyle name="40% - Accent3 3" xfId="22" xr:uid="{00000000-0005-0000-0000-00001A000000}"/>
    <cellStyle name="40% - Accent4" xfId="165" builtinId="43" customBuiltin="1"/>
    <cellStyle name="40% - Accent4 2" xfId="25" xr:uid="{00000000-0005-0000-0000-00001C000000}"/>
    <cellStyle name="40% - Accent4 3" xfId="24" xr:uid="{00000000-0005-0000-0000-00001D000000}"/>
    <cellStyle name="40% - Accent5" xfId="169" builtinId="47" customBuiltin="1"/>
    <cellStyle name="40% - Accent5 2" xfId="27" xr:uid="{00000000-0005-0000-0000-00001F000000}"/>
    <cellStyle name="40% - Accent5 3" xfId="26" xr:uid="{00000000-0005-0000-0000-000020000000}"/>
    <cellStyle name="40% - Accent6" xfId="173" builtinId="51" customBuiltin="1"/>
    <cellStyle name="40% - Accent6 2" xfId="29" xr:uid="{00000000-0005-0000-0000-000022000000}"/>
    <cellStyle name="40% - Accent6 3" xfId="28" xr:uid="{00000000-0005-0000-0000-000023000000}"/>
    <cellStyle name="60% - Accent1" xfId="154" builtinId="32" customBuiltin="1"/>
    <cellStyle name="60% - Accent1 2" xfId="31" xr:uid="{00000000-0005-0000-0000-000025000000}"/>
    <cellStyle name="60% - Accent1 3" xfId="30" xr:uid="{00000000-0005-0000-0000-000026000000}"/>
    <cellStyle name="60% - Accent2" xfId="158" builtinId="36" customBuiltin="1"/>
    <cellStyle name="60% - Accent2 2" xfId="33" xr:uid="{00000000-0005-0000-0000-000028000000}"/>
    <cellStyle name="60% - Accent2 3" xfId="32" xr:uid="{00000000-0005-0000-0000-000029000000}"/>
    <cellStyle name="60% - Accent3" xfId="162" builtinId="40" customBuiltin="1"/>
    <cellStyle name="60% - Accent3 2" xfId="35" xr:uid="{00000000-0005-0000-0000-00002B000000}"/>
    <cellStyle name="60% - Accent3 3" xfId="34" xr:uid="{00000000-0005-0000-0000-00002C000000}"/>
    <cellStyle name="60% - Accent4" xfId="166" builtinId="44" customBuiltin="1"/>
    <cellStyle name="60% - Accent4 2" xfId="37" xr:uid="{00000000-0005-0000-0000-00002E000000}"/>
    <cellStyle name="60% - Accent4 3" xfId="36" xr:uid="{00000000-0005-0000-0000-00002F000000}"/>
    <cellStyle name="60% - Accent5" xfId="170" builtinId="48" customBuiltin="1"/>
    <cellStyle name="60% - Accent5 2" xfId="39" xr:uid="{00000000-0005-0000-0000-000031000000}"/>
    <cellStyle name="60% - Accent5 3" xfId="38" xr:uid="{00000000-0005-0000-0000-000032000000}"/>
    <cellStyle name="60% - Accent6" xfId="174" builtinId="52" customBuiltin="1"/>
    <cellStyle name="60% - Accent6 2" xfId="41" xr:uid="{00000000-0005-0000-0000-000034000000}"/>
    <cellStyle name="60% - Accent6 3" xfId="40" xr:uid="{00000000-0005-0000-0000-000035000000}"/>
    <cellStyle name="Accent1" xfId="151" builtinId="29" customBuiltin="1"/>
    <cellStyle name="Accent1 2" xfId="43" xr:uid="{00000000-0005-0000-0000-000037000000}"/>
    <cellStyle name="Accent1 3" xfId="42" xr:uid="{00000000-0005-0000-0000-000038000000}"/>
    <cellStyle name="Accent2" xfId="155" builtinId="33" customBuiltin="1"/>
    <cellStyle name="Accent2 2" xfId="45" xr:uid="{00000000-0005-0000-0000-00003A000000}"/>
    <cellStyle name="Accent2 3" xfId="44" xr:uid="{00000000-0005-0000-0000-00003B000000}"/>
    <cellStyle name="Accent3" xfId="159" builtinId="37" customBuiltin="1"/>
    <cellStyle name="Accent3 2" xfId="47" xr:uid="{00000000-0005-0000-0000-00003D000000}"/>
    <cellStyle name="Accent3 3" xfId="46" xr:uid="{00000000-0005-0000-0000-00003E000000}"/>
    <cellStyle name="Accent4" xfId="163" builtinId="41" customBuiltin="1"/>
    <cellStyle name="Accent4 2" xfId="49" xr:uid="{00000000-0005-0000-0000-000040000000}"/>
    <cellStyle name="Accent4 3" xfId="48" xr:uid="{00000000-0005-0000-0000-000041000000}"/>
    <cellStyle name="Accent5" xfId="167" builtinId="45" customBuiltin="1"/>
    <cellStyle name="Accent5 2" xfId="51" xr:uid="{00000000-0005-0000-0000-000043000000}"/>
    <cellStyle name="Accent5 3" xfId="50" xr:uid="{00000000-0005-0000-0000-000044000000}"/>
    <cellStyle name="Accent6" xfId="171" builtinId="49" customBuiltin="1"/>
    <cellStyle name="Accent6 2" xfId="53" xr:uid="{00000000-0005-0000-0000-000046000000}"/>
    <cellStyle name="Accent6 3" xfId="52" xr:uid="{00000000-0005-0000-0000-000047000000}"/>
    <cellStyle name="Bad" xfId="140" builtinId="27" customBuiltin="1"/>
    <cellStyle name="Bad 2" xfId="55" xr:uid="{00000000-0005-0000-0000-000049000000}"/>
    <cellStyle name="Bad 3" xfId="54" xr:uid="{00000000-0005-0000-0000-00004A000000}"/>
    <cellStyle name="Calculation" xfId="144" builtinId="22" customBuiltin="1"/>
    <cellStyle name="Calculation 2" xfId="57" xr:uid="{00000000-0005-0000-0000-00004C000000}"/>
    <cellStyle name="Calculation 3" xfId="56" xr:uid="{00000000-0005-0000-0000-00004D000000}"/>
    <cellStyle name="Check Cell" xfId="146" builtinId="23" customBuiltin="1"/>
    <cellStyle name="Check Cell 2" xfId="59" xr:uid="{00000000-0005-0000-0000-00004F000000}"/>
    <cellStyle name="Check Cell 3" xfId="58" xr:uid="{00000000-0005-0000-0000-000050000000}"/>
    <cellStyle name="Comma" xfId="1" builtinId="3"/>
    <cellStyle name="Comma 2" xfId="60" xr:uid="{00000000-0005-0000-0000-000052000000}"/>
    <cellStyle name="Comma 3" xfId="61" xr:uid="{00000000-0005-0000-0000-000053000000}"/>
    <cellStyle name="Explanatory Text" xfId="149" builtinId="53" customBuiltin="1"/>
    <cellStyle name="Explanatory Text 2" xfId="63" xr:uid="{00000000-0005-0000-0000-000055000000}"/>
    <cellStyle name="Explanatory Text 3" xfId="62" xr:uid="{00000000-0005-0000-0000-000056000000}"/>
    <cellStyle name="Good" xfId="139" builtinId="26" customBuiltin="1"/>
    <cellStyle name="Good 2" xfId="65" xr:uid="{00000000-0005-0000-0000-000058000000}"/>
    <cellStyle name="Good 3" xfId="64" xr:uid="{00000000-0005-0000-0000-000059000000}"/>
    <cellStyle name="Heading 1" xfId="135" builtinId="16" customBuiltin="1"/>
    <cellStyle name="Heading 1 2" xfId="67" xr:uid="{00000000-0005-0000-0000-00005B000000}"/>
    <cellStyle name="Heading 1 3" xfId="66" xr:uid="{00000000-0005-0000-0000-00005C000000}"/>
    <cellStyle name="Heading 2" xfId="136" builtinId="17" customBuiltin="1"/>
    <cellStyle name="Heading 2 2" xfId="69" xr:uid="{00000000-0005-0000-0000-00005E000000}"/>
    <cellStyle name="Heading 2 3" xfId="68" xr:uid="{00000000-0005-0000-0000-00005F000000}"/>
    <cellStyle name="Heading 3" xfId="137" builtinId="18" customBuiltin="1"/>
    <cellStyle name="Heading 3 2" xfId="71" xr:uid="{00000000-0005-0000-0000-000061000000}"/>
    <cellStyle name="Heading 3 3" xfId="70" xr:uid="{00000000-0005-0000-0000-000062000000}"/>
    <cellStyle name="Heading 4" xfId="138" builtinId="19" customBuiltin="1"/>
    <cellStyle name="Heading 4 2" xfId="73" xr:uid="{00000000-0005-0000-0000-000064000000}"/>
    <cellStyle name="Heading 4 3" xfId="72" xr:uid="{00000000-0005-0000-0000-000065000000}"/>
    <cellStyle name="Hyperlink" xfId="175" builtinId="8"/>
    <cellStyle name="Hyperlink 2" xfId="74" xr:uid="{00000000-0005-0000-0000-000066000000}"/>
    <cellStyle name="Hyperlink 2 2" xfId="75" xr:uid="{00000000-0005-0000-0000-000067000000}"/>
    <cellStyle name="Hyperlink 3" xfId="76" xr:uid="{00000000-0005-0000-0000-000068000000}"/>
    <cellStyle name="Hyperlink 4" xfId="77" xr:uid="{00000000-0005-0000-0000-000069000000}"/>
    <cellStyle name="Input" xfId="142" builtinId="20" customBuiltin="1"/>
    <cellStyle name="Input 2" xfId="79" xr:uid="{00000000-0005-0000-0000-00006B000000}"/>
    <cellStyle name="Input 3" xfId="78" xr:uid="{00000000-0005-0000-0000-00006C000000}"/>
    <cellStyle name="Linked Cell" xfId="145" builtinId="24" customBuiltin="1"/>
    <cellStyle name="Linked Cell 2" xfId="81" xr:uid="{00000000-0005-0000-0000-00006E000000}"/>
    <cellStyle name="Linked Cell 3" xfId="80" xr:uid="{00000000-0005-0000-0000-00006F000000}"/>
    <cellStyle name="Neutral" xfId="141" builtinId="28" customBuiltin="1"/>
    <cellStyle name="Neutral 2" xfId="83" xr:uid="{00000000-0005-0000-0000-000071000000}"/>
    <cellStyle name="Neutral 3" xfId="82" xr:uid="{00000000-0005-0000-0000-000072000000}"/>
    <cellStyle name="Normal" xfId="0" builtinId="0"/>
    <cellStyle name="Normal 2" xfId="3" xr:uid="{00000000-0005-0000-0000-000074000000}"/>
    <cellStyle name="Normal 2 2" xfId="84" xr:uid="{00000000-0005-0000-0000-000075000000}"/>
    <cellStyle name="Normal 2 2 2" xfId="85" xr:uid="{00000000-0005-0000-0000-000076000000}"/>
    <cellStyle name="Normal 2 2 3" xfId="86" xr:uid="{00000000-0005-0000-0000-000077000000}"/>
    <cellStyle name="Normal 2 3" xfId="87" xr:uid="{00000000-0005-0000-0000-000078000000}"/>
    <cellStyle name="Normal 2 3 2" xfId="88" xr:uid="{00000000-0005-0000-0000-000079000000}"/>
    <cellStyle name="Normal 2 3 2 2" xfId="89" xr:uid="{00000000-0005-0000-0000-00007A000000}"/>
    <cellStyle name="Normal 2 3 2 3" xfId="90" xr:uid="{00000000-0005-0000-0000-00007B000000}"/>
    <cellStyle name="Normal 2 3 3" xfId="91" xr:uid="{00000000-0005-0000-0000-00007C000000}"/>
    <cellStyle name="Normal 2 3 3 2" xfId="92" xr:uid="{00000000-0005-0000-0000-00007D000000}"/>
    <cellStyle name="Normal 2 4" xfId="93" xr:uid="{00000000-0005-0000-0000-00007E000000}"/>
    <cellStyle name="Normal 2 4 2" xfId="94" xr:uid="{00000000-0005-0000-0000-00007F000000}"/>
    <cellStyle name="Normal 2 4 3" xfId="95" xr:uid="{00000000-0005-0000-0000-000080000000}"/>
    <cellStyle name="Normal 2 5" xfId="96" xr:uid="{00000000-0005-0000-0000-000081000000}"/>
    <cellStyle name="Normal 3" xfId="4" xr:uid="{00000000-0005-0000-0000-000082000000}"/>
    <cellStyle name="Normal 3 2" xfId="98" xr:uid="{00000000-0005-0000-0000-000083000000}"/>
    <cellStyle name="Normal 3 3" xfId="99" xr:uid="{00000000-0005-0000-0000-000084000000}"/>
    <cellStyle name="Normal 3 4" xfId="97" xr:uid="{00000000-0005-0000-0000-000085000000}"/>
    <cellStyle name="Normal 4" xfId="100" xr:uid="{00000000-0005-0000-0000-000086000000}"/>
    <cellStyle name="Normal 4 2" xfId="101" xr:uid="{00000000-0005-0000-0000-000087000000}"/>
    <cellStyle name="Normal 5" xfId="102" xr:uid="{00000000-0005-0000-0000-000088000000}"/>
    <cellStyle name="Normal 5 2" xfId="103" xr:uid="{00000000-0005-0000-0000-000089000000}"/>
    <cellStyle name="Normal 5 2 2" xfId="104" xr:uid="{00000000-0005-0000-0000-00008A000000}"/>
    <cellStyle name="Normal 5 2 2 2" xfId="105" xr:uid="{00000000-0005-0000-0000-00008B000000}"/>
    <cellStyle name="Normal 5 2 2 3" xfId="106" xr:uid="{00000000-0005-0000-0000-00008C000000}"/>
    <cellStyle name="Normal 5 2 3" xfId="107" xr:uid="{00000000-0005-0000-0000-00008D000000}"/>
    <cellStyle name="Normal 5 2 3 2" xfId="108" xr:uid="{00000000-0005-0000-0000-00008E000000}"/>
    <cellStyle name="Normal 5 3" xfId="109" xr:uid="{00000000-0005-0000-0000-00008F000000}"/>
    <cellStyle name="Normal 5 3 2" xfId="110" xr:uid="{00000000-0005-0000-0000-000090000000}"/>
    <cellStyle name="Normal 5 3 3" xfId="111" xr:uid="{00000000-0005-0000-0000-000091000000}"/>
    <cellStyle name="Normal 6" xfId="112" xr:uid="{00000000-0005-0000-0000-000092000000}"/>
    <cellStyle name="Normal 6 2" xfId="113" xr:uid="{00000000-0005-0000-0000-000093000000}"/>
    <cellStyle name="Normal 6 3" xfId="114" xr:uid="{00000000-0005-0000-0000-000094000000}"/>
    <cellStyle name="Normal 7" xfId="115" xr:uid="{00000000-0005-0000-0000-000095000000}"/>
    <cellStyle name="Normal 8" xfId="116" xr:uid="{00000000-0005-0000-0000-000096000000}"/>
    <cellStyle name="Normal 9" xfId="5" xr:uid="{00000000-0005-0000-0000-000097000000}"/>
    <cellStyle name="Note" xfId="148" builtinId="10" customBuiltin="1"/>
    <cellStyle name="Note 2" xfId="118" xr:uid="{00000000-0005-0000-0000-000099000000}"/>
    <cellStyle name="Note 3" xfId="117" xr:uid="{00000000-0005-0000-0000-00009A000000}"/>
    <cellStyle name="Output" xfId="143" builtinId="21" customBuiltin="1"/>
    <cellStyle name="Output 2" xfId="120" xr:uid="{00000000-0005-0000-0000-00009C000000}"/>
    <cellStyle name="Output 3" xfId="119" xr:uid="{00000000-0005-0000-0000-00009D000000}"/>
    <cellStyle name="Percent" xfId="2" builtinId="5"/>
    <cellStyle name="Percent 2" xfId="121" xr:uid="{00000000-0005-0000-0000-00009F000000}"/>
    <cellStyle name="Percent 2 2" xfId="122" xr:uid="{00000000-0005-0000-0000-0000A0000000}"/>
    <cellStyle name="Percent 2 3" xfId="123" xr:uid="{00000000-0005-0000-0000-0000A1000000}"/>
    <cellStyle name="Percent 2 4" xfId="124" xr:uid="{00000000-0005-0000-0000-0000A2000000}"/>
    <cellStyle name="Percent 3" xfId="125" xr:uid="{00000000-0005-0000-0000-0000A3000000}"/>
    <cellStyle name="Percent 4" xfId="126" xr:uid="{00000000-0005-0000-0000-0000A4000000}"/>
    <cellStyle name="Percent 5" xfId="127" xr:uid="{00000000-0005-0000-0000-0000A5000000}"/>
    <cellStyle name="Title" xfId="134" builtinId="15" customBuiltin="1"/>
    <cellStyle name="Title 2" xfId="129" xr:uid="{00000000-0005-0000-0000-0000A7000000}"/>
    <cellStyle name="Title 3" xfId="128" xr:uid="{00000000-0005-0000-0000-0000A8000000}"/>
    <cellStyle name="Total" xfId="150" builtinId="25" customBuiltin="1"/>
    <cellStyle name="Total 2" xfId="131" xr:uid="{00000000-0005-0000-0000-0000AA000000}"/>
    <cellStyle name="Total 3" xfId="130" xr:uid="{00000000-0005-0000-0000-0000AB000000}"/>
    <cellStyle name="Warning Text" xfId="147" builtinId="11" customBuiltin="1"/>
    <cellStyle name="Warning Text 2" xfId="133" xr:uid="{00000000-0005-0000-0000-0000AD000000}"/>
    <cellStyle name="Warning Text 3" xfId="132" xr:uid="{00000000-0005-0000-0000-0000AE000000}"/>
  </cellStyles>
  <dxfs count="114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2" tint="-9.9948118533890809E-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2" tint="-9.9948118533890809E-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2" tint="-9.9948118533890809E-2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2" tint="-9.9948118533890809E-2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2" tint="-9.9948118533890809E-2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C00000"/>
      </font>
    </dxf>
    <dxf>
      <font>
        <color auto="1"/>
      </font>
      <fill>
        <patternFill>
          <bgColor rgb="FFFFABAB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</dxf>
    <dxf>
      <font>
        <color auto="1"/>
      </font>
      <fill>
        <patternFill>
          <bgColor rgb="FFFFABAB"/>
        </patternFill>
      </fill>
    </dxf>
    <dxf>
      <font>
        <color auto="1"/>
      </font>
      <fill>
        <patternFill>
          <bgColor rgb="FFFFABAB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7"/>
        </patternFill>
      </fill>
    </dxf>
    <dxf>
      <font>
        <color rgb="FF00B050"/>
      </font>
    </dxf>
    <dxf>
      <font>
        <b/>
        <i val="0"/>
        <color theme="7"/>
      </font>
    </dxf>
    <dxf>
      <font>
        <b/>
        <i val="0"/>
        <color theme="5"/>
      </font>
    </dxf>
    <dxf>
      <font>
        <b/>
        <i val="0"/>
        <color rgb="FFC00000"/>
      </font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B9B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339933"/>
        </patternFill>
      </fill>
    </dxf>
    <dxf>
      <fill>
        <patternFill>
          <bgColor rgb="FFFF5050"/>
        </patternFill>
      </fill>
    </dxf>
    <dxf>
      <fill>
        <patternFill>
          <bgColor theme="0" tint="-0.24994659260841701"/>
        </patternFill>
      </fill>
    </dxf>
    <dxf>
      <font>
        <color rgb="FFC00000"/>
      </font>
    </dxf>
    <dxf>
      <fill>
        <patternFill>
          <bgColor theme="7"/>
        </patternFill>
      </fill>
    </dxf>
    <dxf>
      <font>
        <color auto="1"/>
      </font>
      <fill>
        <patternFill>
          <bgColor theme="7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7"/>
        </patternFill>
      </fill>
    </dxf>
    <dxf>
      <font>
        <color auto="1"/>
      </font>
      <fill>
        <patternFill>
          <bgColor theme="7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2" tint="-9.9948118533890809E-2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</dxf>
    <dxf>
      <font>
        <b/>
        <i val="0"/>
        <color rgb="FF339933"/>
      </font>
      <fill>
        <patternFill patternType="none">
          <bgColor auto="1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</dxf>
    <dxf>
      <font>
        <b/>
        <i val="0"/>
        <color rgb="FF339933"/>
      </font>
      <fill>
        <patternFill patternType="none">
          <bgColor auto="1"/>
        </patternFill>
      </fill>
    </dxf>
    <dxf>
      <numFmt numFmtId="165" formatCode="#,##0.0"/>
    </dxf>
    <dxf>
      <numFmt numFmtId="3" formatCode="#,##0"/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1"/>
      </font>
      <fill>
        <patternFill>
          <bgColor theme="5" tint="0.59996337778862885"/>
        </patternFill>
      </fill>
    </dxf>
    <dxf>
      <font>
        <color rgb="FFFF0000"/>
      </font>
    </dxf>
    <dxf>
      <numFmt numFmtId="165" formatCode="#,##0.0"/>
    </dxf>
    <dxf>
      <numFmt numFmtId="3" formatCode="#,##0"/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0000FF"/>
      <color rgb="FFFF5050"/>
      <color rgb="FF920000"/>
      <color rgb="FFFF9933"/>
      <color rgb="FFFFB3B3"/>
      <color rgb="FFFFB9B9"/>
      <color rgb="FF339933"/>
      <color rgb="FFFF4F4F"/>
      <color rgb="FFFF9999"/>
      <color rgb="FFFFAB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2.xml"/><Relationship Id="rId50" Type="http://schemas.openxmlformats.org/officeDocument/2006/relationships/customXml" Target="../customXml/item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connections" Target="connections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eetMetadata" Target="metadata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2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'Consistency Check'!$D$5</c:f>
          <c:strCache>
            <c:ptCount val="1"/>
            <c:pt idx="0">
              <c:v>Ave Vehicle Delay [s]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'Consistency Check'!$B$6:$B$15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'Consistency Check'!$D$6:$D$15</c:f>
              <c:numCache>
                <c:formatCode>#,##0.0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B4-4DCD-868F-69CE78F0C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95181632"/>
        <c:axId val="1571729680"/>
      </c:barChart>
      <c:catAx>
        <c:axId val="18951816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Simulation Seeds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1729680"/>
        <c:crosses val="autoZero"/>
        <c:auto val="1"/>
        <c:lblAlgn val="ctr"/>
        <c:lblOffset val="100"/>
        <c:noMultiLvlLbl val="0"/>
      </c:catAx>
      <c:valAx>
        <c:axId val="15717296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518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6.png"/><Relationship Id="rId4" Type="http://schemas.openxmlformats.org/officeDocument/2006/relationships/image" Target="../media/image2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7.png"/><Relationship Id="rId4" Type="http://schemas.openxmlformats.org/officeDocument/2006/relationships/image" Target="../media/image2.sv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chart" Target="../charts/chart1.xml"/><Relationship Id="rId1" Type="http://schemas.openxmlformats.org/officeDocument/2006/relationships/image" Target="../media/image9.jpeg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2.svg"/><Relationship Id="rId2" Type="http://schemas.openxmlformats.org/officeDocument/2006/relationships/image" Target="../media/image11.png"/><Relationship Id="rId1" Type="http://schemas.openxmlformats.org/officeDocument/2006/relationships/image" Target="../media/image10.tmp"/><Relationship Id="rId6" Type="http://schemas.openxmlformats.org/officeDocument/2006/relationships/image" Target="../media/image1.png"/><Relationship Id="rId5" Type="http://schemas.openxmlformats.org/officeDocument/2006/relationships/hyperlink" Target="#HOME!A1"/><Relationship Id="rId4" Type="http://schemas.openxmlformats.org/officeDocument/2006/relationships/image" Target="../media/image4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12.jpeg"/><Relationship Id="rId4" Type="http://schemas.openxmlformats.org/officeDocument/2006/relationships/image" Target="../media/image2.sv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13.jpeg"/><Relationship Id="rId4" Type="http://schemas.openxmlformats.org/officeDocument/2006/relationships/image" Target="../media/image2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14.jpeg"/><Relationship Id="rId4" Type="http://schemas.openxmlformats.org/officeDocument/2006/relationships/image" Target="../media/image2.sv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15.jpeg"/><Relationship Id="rId4" Type="http://schemas.openxmlformats.org/officeDocument/2006/relationships/image" Target="../media/image2.sv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16.jpeg"/><Relationship Id="rId4" Type="http://schemas.openxmlformats.org/officeDocument/2006/relationships/image" Target="../media/image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17.jpeg"/><Relationship Id="rId4" Type="http://schemas.openxmlformats.org/officeDocument/2006/relationships/image" Target="../media/image2.sv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18.jpeg"/><Relationship Id="rId4" Type="http://schemas.openxmlformats.org/officeDocument/2006/relationships/image" Target="../media/image2.sv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image" Target="../media/image20.jpeg"/><Relationship Id="rId1" Type="http://schemas.openxmlformats.org/officeDocument/2006/relationships/image" Target="../media/image19.jpeg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16.jpeg"/><Relationship Id="rId4" Type="http://schemas.openxmlformats.org/officeDocument/2006/relationships/image" Target="../media/image2.sv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16.jpeg"/><Relationship Id="rId4" Type="http://schemas.openxmlformats.org/officeDocument/2006/relationships/image" Target="../media/image2.sv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HOME!A1"/><Relationship Id="rId1" Type="http://schemas.openxmlformats.org/officeDocument/2006/relationships/image" Target="../media/image16.jpeg"/><Relationship Id="rId4" Type="http://schemas.openxmlformats.org/officeDocument/2006/relationships/image" Target="../media/image2.sv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232287</xdr:colOff>
      <xdr:row>12</xdr:row>
      <xdr:rowOff>123825</xdr:rowOff>
    </xdr:from>
    <xdr:to>
      <xdr:col>9</xdr:col>
      <xdr:colOff>123824</xdr:colOff>
      <xdr:row>16</xdr:row>
      <xdr:rowOff>58912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AEEAEA6D-AC3C-460B-8C1E-C564FC2D599E}"/>
            </a:ext>
          </a:extLst>
        </xdr:cNvPr>
        <xdr:cNvSpPr txBox="1"/>
      </xdr:nvSpPr>
      <xdr:spPr>
        <a:xfrm flipH="1">
          <a:off x="10500237" y="2505075"/>
          <a:ext cx="1720337" cy="74471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Insert Simulation Information</a:t>
          </a:r>
        </a:p>
      </xdr:txBody>
    </xdr:sp>
    <xdr:clientData/>
  </xdr:twoCellAnchor>
  <xdr:twoCellAnchor>
    <xdr:from>
      <xdr:col>4</xdr:col>
      <xdr:colOff>994368</xdr:colOff>
      <xdr:row>39</xdr:row>
      <xdr:rowOff>175282</xdr:rowOff>
    </xdr:from>
    <xdr:to>
      <xdr:col>7</xdr:col>
      <xdr:colOff>371475</xdr:colOff>
      <xdr:row>47</xdr:row>
      <xdr:rowOff>142875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3B0D54CC-2C0B-4E22-96BB-218F79546E6B}"/>
            </a:ext>
          </a:extLst>
        </xdr:cNvPr>
        <xdr:cNvSpPr txBox="1"/>
      </xdr:nvSpPr>
      <xdr:spPr>
        <a:xfrm>
          <a:off x="7985718" y="7795282"/>
          <a:ext cx="3263307" cy="149159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Insert Link to Volumes (e.g., volume balancing sheet). Make sure all scenario workbooks are in the exact same format.</a:t>
          </a:r>
        </a:p>
      </xdr:txBody>
    </xdr:sp>
    <xdr:clientData/>
  </xdr:twoCellAnchor>
  <xdr:twoCellAnchor>
    <xdr:from>
      <xdr:col>1</xdr:col>
      <xdr:colOff>2196119</xdr:colOff>
      <xdr:row>28</xdr:row>
      <xdr:rowOff>111899</xdr:rowOff>
    </xdr:from>
    <xdr:to>
      <xdr:col>3</xdr:col>
      <xdr:colOff>419100</xdr:colOff>
      <xdr:row>35</xdr:row>
      <xdr:rowOff>95250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C3133F52-3A53-4127-9C5A-4BE704E28A62}"/>
            </a:ext>
          </a:extLst>
        </xdr:cNvPr>
        <xdr:cNvSpPr txBox="1"/>
      </xdr:nvSpPr>
      <xdr:spPr>
        <a:xfrm>
          <a:off x="2805719" y="5636399"/>
          <a:ext cx="2966431" cy="131685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Insert Scenarios for evaluation. This ONE sheet will work for ALL scenarios!</a:t>
          </a:r>
        </a:p>
      </xdr:txBody>
    </xdr:sp>
    <xdr:clientData/>
  </xdr:twoCellAnchor>
  <xdr:twoCellAnchor>
    <xdr:from>
      <xdr:col>3</xdr:col>
      <xdr:colOff>180975</xdr:colOff>
      <xdr:row>1</xdr:row>
      <xdr:rowOff>133350</xdr:rowOff>
    </xdr:from>
    <xdr:to>
      <xdr:col>4</xdr:col>
      <xdr:colOff>466725</xdr:colOff>
      <xdr:row>3</xdr:row>
      <xdr:rowOff>176652</xdr:rowOff>
    </xdr:to>
    <xdr:sp macro="[0]!Update_Number_of_Intersections" textlink="">
      <xdr:nvSpPr>
        <xdr:cNvPr id="9" name="Rectangle 8">
          <a:extLst>
            <a:ext uri="{FF2B5EF4-FFF2-40B4-BE49-F238E27FC236}">
              <a16:creationId xmlns:a16="http://schemas.microsoft.com/office/drawing/2014/main" id="{866A05DF-6D02-4022-BD7B-E37787EEE556}"/>
            </a:ext>
          </a:extLst>
        </xdr:cNvPr>
        <xdr:cNvSpPr/>
      </xdr:nvSpPr>
      <xdr:spPr>
        <a:xfrm>
          <a:off x="5534025" y="323850"/>
          <a:ext cx="1924050" cy="471927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Click to Update Number of </a:t>
          </a:r>
          <a:r>
            <a:rPr lang="en-US" sz="1100" b="1" u="sng"/>
            <a:t>Intersections</a:t>
          </a:r>
        </a:p>
      </xdr:txBody>
    </xdr:sp>
    <xdr:clientData/>
  </xdr:twoCellAnchor>
  <xdr:twoCellAnchor>
    <xdr:from>
      <xdr:col>3</xdr:col>
      <xdr:colOff>190500</xdr:colOff>
      <xdr:row>4</xdr:row>
      <xdr:rowOff>56024</xdr:rowOff>
    </xdr:from>
    <xdr:to>
      <xdr:col>4</xdr:col>
      <xdr:colOff>476250</xdr:colOff>
      <xdr:row>6</xdr:row>
      <xdr:rowOff>136306</xdr:rowOff>
    </xdr:to>
    <xdr:sp macro="[0]!Update_Number_of_TravelTimeRoutes" textlink="">
      <xdr:nvSpPr>
        <xdr:cNvPr id="10" name="Rectangle 9">
          <a:extLst>
            <a:ext uri="{FF2B5EF4-FFF2-40B4-BE49-F238E27FC236}">
              <a16:creationId xmlns:a16="http://schemas.microsoft.com/office/drawing/2014/main" id="{42DD69A6-F413-4CF4-B46C-958E94936D3A}"/>
            </a:ext>
          </a:extLst>
        </xdr:cNvPr>
        <xdr:cNvSpPr/>
      </xdr:nvSpPr>
      <xdr:spPr>
        <a:xfrm>
          <a:off x="5544207" y="864007"/>
          <a:ext cx="1921422" cy="461282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Click to Update Number of </a:t>
          </a:r>
          <a:r>
            <a:rPr lang="en-US" sz="1100" b="1" u="sng"/>
            <a:t>Travel Time Routes</a:t>
          </a:r>
        </a:p>
      </xdr:txBody>
    </xdr:sp>
    <xdr:clientData/>
  </xdr:twoCellAnchor>
  <xdr:twoCellAnchor>
    <xdr:from>
      <xdr:col>4</xdr:col>
      <xdr:colOff>870460</xdr:colOff>
      <xdr:row>1</xdr:row>
      <xdr:rowOff>114300</xdr:rowOff>
    </xdr:from>
    <xdr:to>
      <xdr:col>5</xdr:col>
      <xdr:colOff>1466849</xdr:colOff>
      <xdr:row>5</xdr:row>
      <xdr:rowOff>49387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A0C3E067-D69D-46CC-A04A-BC2008AB8FD3}"/>
            </a:ext>
          </a:extLst>
        </xdr:cNvPr>
        <xdr:cNvSpPr txBox="1"/>
      </xdr:nvSpPr>
      <xdr:spPr>
        <a:xfrm flipH="1">
          <a:off x="7861810" y="304800"/>
          <a:ext cx="2234689" cy="74471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Insert Model Geometry Information</a:t>
          </a:r>
        </a:p>
      </xdr:txBody>
    </xdr:sp>
    <xdr:clientData/>
  </xdr:twoCellAnchor>
  <xdr:twoCellAnchor>
    <xdr:from>
      <xdr:col>4</xdr:col>
      <xdr:colOff>1114425</xdr:colOff>
      <xdr:row>7</xdr:row>
      <xdr:rowOff>28575</xdr:rowOff>
    </xdr:from>
    <xdr:to>
      <xdr:col>7</xdr:col>
      <xdr:colOff>114300</xdr:colOff>
      <xdr:row>12</xdr:row>
      <xdr:rowOff>18740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3FAD090F-0C57-41E8-9ECF-48A8443756AE}"/>
            </a:ext>
          </a:extLst>
        </xdr:cNvPr>
        <xdr:cNvSpPr txBox="1"/>
      </xdr:nvSpPr>
      <xdr:spPr>
        <a:xfrm>
          <a:off x="8105775" y="1409700"/>
          <a:ext cx="2886075" cy="99029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Fill out project name and emails for result emails (separated by semicolons ";").</a:t>
          </a:r>
        </a:p>
      </xdr:txBody>
    </xdr:sp>
    <xdr:clientData/>
  </xdr:twoCellAnchor>
  <xdr:twoCellAnchor editAs="oneCell">
    <xdr:from>
      <xdr:col>0</xdr:col>
      <xdr:colOff>0</xdr:colOff>
      <xdr:row>0</xdr:row>
      <xdr:rowOff>63500</xdr:rowOff>
    </xdr:from>
    <xdr:to>
      <xdr:col>0</xdr:col>
      <xdr:colOff>544698</xdr:colOff>
      <xdr:row>2</xdr:row>
      <xdr:rowOff>147410</xdr:rowOff>
    </xdr:to>
    <xdr:pic>
      <xdr:nvPicPr>
        <xdr:cNvPr id="2" name="Graphic 1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5AE0CC1-8BB1-45A0-A379-AB36537510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63500"/>
          <a:ext cx="544698" cy="50119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2619864</xdr:colOff>
      <xdr:row>34</xdr:row>
      <xdr:rowOff>93874</xdr:rowOff>
    </xdr:from>
    <xdr:to>
      <xdr:col>8</xdr:col>
      <xdr:colOff>4960283</xdr:colOff>
      <xdr:row>39</xdr:row>
      <xdr:rowOff>110195</xdr:rowOff>
    </xdr:to>
    <xdr:sp macro="[0]!Export_PDF_Hiding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1916264" y="8580649"/>
          <a:ext cx="2340419" cy="968821"/>
        </a:xfrm>
        <a:prstGeom prst="rect">
          <a:avLst/>
        </a:prstGeom>
        <a:solidFill>
          <a:srgbClr val="7030A0"/>
        </a:solidFill>
        <a:ln>
          <a:solidFill>
            <a:sysClr val="windowText" lastClr="0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Export PDF</a:t>
          </a:r>
          <a:br>
            <a:rPr lang="en-US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</a:br>
          <a:endParaRPr lang="en-US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en-US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Will Hide/Unhide Cells</a:t>
          </a:r>
          <a:r>
            <a:rPr lang="en-US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in Printed Sheets</a:t>
          </a:r>
          <a:endParaRPr lang="en-US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>
    <xdr:from>
      <xdr:col>1</xdr:col>
      <xdr:colOff>373222</xdr:colOff>
      <xdr:row>103</xdr:row>
      <xdr:rowOff>153337</xdr:rowOff>
    </xdr:from>
    <xdr:to>
      <xdr:col>2</xdr:col>
      <xdr:colOff>2329209</xdr:colOff>
      <xdr:row>109</xdr:row>
      <xdr:rowOff>22411</xdr:rowOff>
    </xdr:to>
    <xdr:sp macro="[0]!Clear_Results_Refresh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49472" y="16660162"/>
          <a:ext cx="2403662" cy="1012074"/>
        </a:xfrm>
        <a:prstGeom prst="rect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r>
            <a:rPr lang="en-US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Results Sheets</a:t>
          </a:r>
          <a:endParaRPr lang="en-US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LocksWithSheet="0"/>
  </xdr:twoCellAnchor>
  <xdr:twoCellAnchor>
    <xdr:from>
      <xdr:col>8</xdr:col>
      <xdr:colOff>198096</xdr:colOff>
      <xdr:row>34</xdr:row>
      <xdr:rowOff>97090</xdr:rowOff>
    </xdr:from>
    <xdr:to>
      <xdr:col>8</xdr:col>
      <xdr:colOff>2538960</xdr:colOff>
      <xdr:row>39</xdr:row>
      <xdr:rowOff>113740</xdr:rowOff>
    </xdr:to>
    <xdr:sp macro="[0]!hide_unhide_sheets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494496" y="8583865"/>
          <a:ext cx="2340864" cy="969150"/>
        </a:xfrm>
        <a:prstGeom prst="rect">
          <a:avLst/>
        </a:prstGeom>
        <a:solidFill>
          <a:srgbClr val="7030A0"/>
        </a:solidFill>
        <a:ln>
          <a:solidFill>
            <a:sysClr val="windowText" lastClr="0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/>
            <a:t>Hide/Unhide Sheets</a:t>
          </a:r>
        </a:p>
        <a:p>
          <a:pPr algn="ctr"/>
          <a:endParaRPr lang="en-US" sz="1000" b="1"/>
        </a:p>
        <a:p>
          <a:pPr algn="ctr"/>
          <a:r>
            <a:rPr lang="en-US" sz="1000" b="1"/>
            <a:t>Macro</a:t>
          </a:r>
          <a:r>
            <a:rPr lang="en-US" sz="1000" b="1" baseline="0"/>
            <a:t> will hide sheets With H's in column E</a:t>
          </a:r>
          <a:endParaRPr lang="en-US" sz="1000" b="1"/>
        </a:p>
      </xdr:txBody>
    </xdr:sp>
    <xdr:clientData fLocksWithSheet="0"/>
  </xdr:twoCellAnchor>
  <xdr:twoCellAnchor>
    <xdr:from>
      <xdr:col>3</xdr:col>
      <xdr:colOff>1316129</xdr:colOff>
      <xdr:row>103</xdr:row>
      <xdr:rowOff>164166</xdr:rowOff>
    </xdr:from>
    <xdr:to>
      <xdr:col>8</xdr:col>
      <xdr:colOff>149598</xdr:colOff>
      <xdr:row>109</xdr:row>
      <xdr:rowOff>164166</xdr:rowOff>
    </xdr:to>
    <xdr:sp macro="[0]!Proper_Settings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820894" y="22217342"/>
          <a:ext cx="2083175" cy="1143000"/>
        </a:xfrm>
        <a:prstGeom prst="rect">
          <a:avLst/>
        </a:prstGeom>
        <a:solidFill>
          <a:schemeClr val="accen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Update</a:t>
          </a:r>
          <a:r>
            <a:rPr lang="en-US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Settings </a:t>
          </a:r>
        </a:p>
        <a:p>
          <a:pPr algn="ctr"/>
          <a:endParaRPr lang="en-US" sz="1400" b="1" baseline="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en-US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(Select if workbook not functioning correctly - will update settings)</a:t>
          </a:r>
        </a:p>
      </xdr:txBody>
    </xdr:sp>
    <xdr:clientData fLocksWithSheet="0"/>
  </xdr:twoCellAnchor>
  <xdr:twoCellAnchor>
    <xdr:from>
      <xdr:col>8</xdr:col>
      <xdr:colOff>197152</xdr:colOff>
      <xdr:row>23</xdr:row>
      <xdr:rowOff>156883</xdr:rowOff>
    </xdr:from>
    <xdr:to>
      <xdr:col>8</xdr:col>
      <xdr:colOff>2562226</xdr:colOff>
      <xdr:row>27</xdr:row>
      <xdr:rowOff>100853</xdr:rowOff>
    </xdr:to>
    <xdr:sp macro="[0]!Import_Results_Auto_NoEmail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7951623" y="6465795"/>
          <a:ext cx="2365074" cy="705970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AUTO IMPORT</a:t>
          </a:r>
          <a:r>
            <a:rPr lang="en-US" sz="12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.ATT FILES</a:t>
          </a:r>
        </a:p>
      </xdr:txBody>
    </xdr:sp>
    <xdr:clientData fLocksWithSheet="0"/>
  </xdr:twoCellAnchor>
  <xdr:twoCellAnchor>
    <xdr:from>
      <xdr:col>8</xdr:col>
      <xdr:colOff>2635552</xdr:colOff>
      <xdr:row>23</xdr:row>
      <xdr:rowOff>156883</xdr:rowOff>
    </xdr:from>
    <xdr:to>
      <xdr:col>8</xdr:col>
      <xdr:colOff>5019676</xdr:colOff>
      <xdr:row>27</xdr:row>
      <xdr:rowOff>100853</xdr:rowOff>
    </xdr:to>
    <xdr:sp macro="[0]!Import_Results_ManualNoEmail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0390023" y="6465795"/>
          <a:ext cx="2384124" cy="705970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MANUAL IMPORT</a:t>
          </a:r>
          <a:r>
            <a:rPr lang="en-US" sz="12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.ATT FILES </a:t>
          </a:r>
        </a:p>
      </xdr:txBody>
    </xdr:sp>
    <xdr:clientData fLocksWithSheet="0"/>
  </xdr:twoCellAnchor>
  <xdr:twoCellAnchor>
    <xdr:from>
      <xdr:col>2</xdr:col>
      <xdr:colOff>1970314</xdr:colOff>
      <xdr:row>47</xdr:row>
      <xdr:rowOff>187777</xdr:rowOff>
    </xdr:from>
    <xdr:to>
      <xdr:col>3</xdr:col>
      <xdr:colOff>57150</xdr:colOff>
      <xdr:row>52</xdr:row>
      <xdr:rowOff>95250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2894239" y="11341552"/>
          <a:ext cx="1658711" cy="85997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Click on sheet name to navigate to that page.</a:t>
          </a:r>
        </a:p>
      </xdr:txBody>
    </xdr:sp>
    <xdr:clientData/>
  </xdr:twoCellAnchor>
  <xdr:twoCellAnchor>
    <xdr:from>
      <xdr:col>8</xdr:col>
      <xdr:colOff>2619864</xdr:colOff>
      <xdr:row>39</xdr:row>
      <xdr:rowOff>180975</xdr:rowOff>
    </xdr:from>
    <xdr:to>
      <xdr:col>8</xdr:col>
      <xdr:colOff>4960283</xdr:colOff>
      <xdr:row>43</xdr:row>
      <xdr:rowOff>123825</xdr:rowOff>
    </xdr:to>
    <xdr:sp macro="[0]!Export_As_PDF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11916264" y="9620250"/>
          <a:ext cx="2340419" cy="704850"/>
        </a:xfrm>
        <a:prstGeom prst="rect">
          <a:avLst/>
        </a:prstGeom>
        <a:solidFill>
          <a:srgbClr val="7030A0"/>
        </a:solidFill>
        <a:ln>
          <a:solidFill>
            <a:sysClr val="windowText" lastClr="0000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Export PDF</a:t>
          </a:r>
        </a:p>
        <a:p>
          <a:pPr algn="ctr"/>
          <a:endParaRPr lang="en-US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en-US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No Hide/Unhide Cells</a:t>
          </a:r>
        </a:p>
      </xdr:txBody>
    </xdr:sp>
    <xdr:clientData fLocksWithSheet="0"/>
  </xdr:twoCellAnchor>
  <xdr:twoCellAnchor>
    <xdr:from>
      <xdr:col>8</xdr:col>
      <xdr:colOff>3706012</xdr:colOff>
      <xdr:row>43</xdr:row>
      <xdr:rowOff>55577</xdr:rowOff>
    </xdr:from>
    <xdr:to>
      <xdr:col>9</xdr:col>
      <xdr:colOff>423810</xdr:colOff>
      <xdr:row>46</xdr:row>
      <xdr:rowOff>181451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/>
      </xdr:nvSpPr>
      <xdr:spPr>
        <a:xfrm rot="20944056">
          <a:off x="11460483" y="10331371"/>
          <a:ext cx="1962151" cy="887874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Make sure </a:t>
          </a:r>
          <a:b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</a:b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PDF is not open when re-exporting.</a:t>
          </a:r>
        </a:p>
      </xdr:txBody>
    </xdr:sp>
    <xdr:clientData/>
  </xdr:twoCellAnchor>
  <xdr:twoCellAnchor>
    <xdr:from>
      <xdr:col>3</xdr:col>
      <xdr:colOff>836457</xdr:colOff>
      <xdr:row>31</xdr:row>
      <xdr:rowOff>54418</xdr:rowOff>
    </xdr:from>
    <xdr:to>
      <xdr:col>4</xdr:col>
      <xdr:colOff>1026610</xdr:colOff>
      <xdr:row>34</xdr:row>
      <xdr:rowOff>149669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 rot="20861839">
          <a:off x="5332257" y="3302443"/>
          <a:ext cx="1818928" cy="81915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05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Select ATT Files to Import</a:t>
          </a:r>
        </a:p>
      </xdr:txBody>
    </xdr:sp>
    <xdr:clientData/>
  </xdr:twoCellAnchor>
  <xdr:twoCellAnchor>
    <xdr:from>
      <xdr:col>8</xdr:col>
      <xdr:colOff>185459</xdr:colOff>
      <xdr:row>47</xdr:row>
      <xdr:rowOff>131107</xdr:rowOff>
    </xdr:from>
    <xdr:to>
      <xdr:col>8</xdr:col>
      <xdr:colOff>2689414</xdr:colOff>
      <xdr:row>53</xdr:row>
      <xdr:rowOff>112058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/>
      </xdr:nvSpPr>
      <xdr:spPr>
        <a:xfrm>
          <a:off x="7939930" y="11359401"/>
          <a:ext cx="2503955" cy="112395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 rtl="0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If PDF is being exported, Sheet must be un-hidden.</a:t>
          </a:r>
        </a:p>
      </xdr:txBody>
    </xdr:sp>
    <xdr:clientData/>
  </xdr:twoCellAnchor>
  <xdr:twoCellAnchor>
    <xdr:from>
      <xdr:col>8</xdr:col>
      <xdr:colOff>2684455</xdr:colOff>
      <xdr:row>108</xdr:row>
      <xdr:rowOff>22411</xdr:rowOff>
    </xdr:from>
    <xdr:to>
      <xdr:col>8</xdr:col>
      <xdr:colOff>4810684</xdr:colOff>
      <xdr:row>111</xdr:row>
      <xdr:rowOff>31935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pSpPr/>
      </xdr:nvGrpSpPr>
      <xdr:grpSpPr>
        <a:xfrm>
          <a:off x="10803384" y="18918197"/>
          <a:ext cx="2126229" cy="553809"/>
          <a:chOff x="1716943" y="5987404"/>
          <a:chExt cx="2966330" cy="928550"/>
        </a:xfrm>
      </xdr:grpSpPr>
      <xdr:sp macro="[0]!EmailFeedback" textlink="">
        <xdr:nvSpPr>
          <xdr:cNvPr id="27" name="TextBox 1208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 txBox="1"/>
        </xdr:nvSpPr>
        <xdr:spPr>
          <a:xfrm>
            <a:off x="1716943" y="5987404"/>
            <a:ext cx="2966330" cy="928550"/>
          </a:xfrm>
          <a:prstGeom prst="rect">
            <a:avLst/>
          </a:prstGeom>
          <a:solidFill>
            <a:schemeClr val="bg1">
              <a:lumMod val="95000"/>
            </a:schemeClr>
          </a:solidFill>
          <a:ln w="19050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r"/>
            <a:r>
              <a:rPr lang="en-US" sz="1400" b="1">
                <a:solidFill>
                  <a:sysClr val="windowText" lastClr="000000"/>
                </a:solidFill>
              </a:rPr>
              <a:t>Questions/Feedback</a:t>
            </a:r>
            <a:endParaRPr lang="en-US" sz="1400">
              <a:solidFill>
                <a:sysClr val="windowText" lastClr="000000"/>
              </a:solidFill>
            </a:endParaRPr>
          </a:p>
          <a:p>
            <a:pPr algn="r"/>
            <a:r>
              <a:rPr lang="en-US" sz="1400">
                <a:solidFill>
                  <a:sysClr val="windowText" lastClr="000000"/>
                </a:solidFill>
              </a:rPr>
              <a:t>Click</a:t>
            </a:r>
            <a:r>
              <a:rPr lang="en-US" sz="1400" baseline="0">
                <a:solidFill>
                  <a:sysClr val="windowText" lastClr="000000"/>
                </a:solidFill>
              </a:rPr>
              <a:t> Here to Email</a:t>
            </a:r>
          </a:p>
        </xdr:txBody>
      </xdr:sp>
      <xdr:pic macro="[0]!EmailFeedback">
        <xdr:nvPicPr>
          <xdr:cNvPr id="28" name="Graphic 27" descr="Question Mark with solid fill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58962" y="6139624"/>
            <a:ext cx="625410" cy="599737"/>
          </a:xfrm>
          <a:prstGeom prst="rect">
            <a:avLst/>
          </a:prstGeom>
        </xdr:spPr>
      </xdr:pic>
    </xdr:grpSp>
    <xdr:clientData fLocksWithSheet="0"/>
  </xdr:twoCellAnchor>
  <xdr:twoCellAnchor editAs="oneCell">
    <xdr:from>
      <xdr:col>0</xdr:col>
      <xdr:colOff>448235</xdr:colOff>
      <xdr:row>0</xdr:row>
      <xdr:rowOff>509</xdr:rowOff>
    </xdr:from>
    <xdr:to>
      <xdr:col>3</xdr:col>
      <xdr:colOff>21742</xdr:colOff>
      <xdr:row>1</xdr:row>
      <xdr:rowOff>6838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8235" y="509"/>
          <a:ext cx="4069307" cy="1384279"/>
        </a:xfrm>
        <a:prstGeom prst="rect">
          <a:avLst/>
        </a:prstGeom>
      </xdr:spPr>
    </xdr:pic>
    <xdr:clientData/>
  </xdr:twoCellAnchor>
  <xdr:twoCellAnchor editAs="oneCell">
    <xdr:from>
      <xdr:col>8</xdr:col>
      <xdr:colOff>2061882</xdr:colOff>
      <xdr:row>102</xdr:row>
      <xdr:rowOff>78442</xdr:rowOff>
    </xdr:from>
    <xdr:to>
      <xdr:col>8</xdr:col>
      <xdr:colOff>5151530</xdr:colOff>
      <xdr:row>107</xdr:row>
      <xdr:rowOff>169191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816353" y="21941118"/>
          <a:ext cx="3089648" cy="1043250"/>
        </a:xfrm>
        <a:prstGeom prst="rect">
          <a:avLst/>
        </a:prstGeom>
      </xdr:spPr>
    </xdr:pic>
    <xdr:clientData/>
  </xdr:twoCellAnchor>
  <xdr:twoCellAnchor>
    <xdr:from>
      <xdr:col>8</xdr:col>
      <xdr:colOff>3331349</xdr:colOff>
      <xdr:row>0</xdr:row>
      <xdr:rowOff>392206</xdr:rowOff>
    </xdr:from>
    <xdr:to>
      <xdr:col>8</xdr:col>
      <xdr:colOff>5457578</xdr:colOff>
      <xdr:row>0</xdr:row>
      <xdr:rowOff>973230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GrpSpPr/>
      </xdr:nvGrpSpPr>
      <xdr:grpSpPr>
        <a:xfrm>
          <a:off x="11450278" y="392206"/>
          <a:ext cx="2126229" cy="581024"/>
          <a:chOff x="1716943" y="5987404"/>
          <a:chExt cx="2966330" cy="928550"/>
        </a:xfrm>
      </xdr:grpSpPr>
      <xdr:sp macro="[0]!EmailFeedback" textlink="">
        <xdr:nvSpPr>
          <xdr:cNvPr id="37" name="TextBox 1208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 txBox="1"/>
        </xdr:nvSpPr>
        <xdr:spPr>
          <a:xfrm>
            <a:off x="1716943" y="5987404"/>
            <a:ext cx="2966330" cy="928550"/>
          </a:xfrm>
          <a:prstGeom prst="rect">
            <a:avLst/>
          </a:prstGeom>
          <a:solidFill>
            <a:schemeClr val="bg1">
              <a:lumMod val="95000"/>
            </a:schemeClr>
          </a:solidFill>
          <a:ln w="19050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r"/>
            <a:r>
              <a:rPr lang="en-US" sz="1400" b="1">
                <a:solidFill>
                  <a:sysClr val="windowText" lastClr="000000"/>
                </a:solidFill>
              </a:rPr>
              <a:t>Questions/Feedback</a:t>
            </a:r>
            <a:endParaRPr lang="en-US" sz="1400">
              <a:solidFill>
                <a:sysClr val="windowText" lastClr="000000"/>
              </a:solidFill>
            </a:endParaRPr>
          </a:p>
          <a:p>
            <a:pPr algn="r"/>
            <a:r>
              <a:rPr lang="en-US" sz="1400">
                <a:solidFill>
                  <a:sysClr val="windowText" lastClr="000000"/>
                </a:solidFill>
              </a:rPr>
              <a:t>Click</a:t>
            </a:r>
            <a:r>
              <a:rPr lang="en-US" sz="1400" baseline="0">
                <a:solidFill>
                  <a:sysClr val="windowText" lastClr="000000"/>
                </a:solidFill>
              </a:rPr>
              <a:t> Here to Email</a:t>
            </a:r>
          </a:p>
        </xdr:txBody>
      </xdr:sp>
      <xdr:pic macro="[0]!EmailFeedback">
        <xdr:nvPicPr>
          <xdr:cNvPr id="38" name="Graphic 37" descr="Question Mark with solid fill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58962" y="6139624"/>
            <a:ext cx="625410" cy="599737"/>
          </a:xfrm>
          <a:prstGeom prst="rect">
            <a:avLst/>
          </a:prstGeom>
        </xdr:spPr>
      </xdr:pic>
    </xdr:grpSp>
    <xdr:clientData fLocksWithSheet="0"/>
  </xdr:twoCellAnchor>
  <xdr:twoCellAnchor>
    <xdr:from>
      <xdr:col>2</xdr:col>
      <xdr:colOff>2043075</xdr:colOff>
      <xdr:row>105</xdr:row>
      <xdr:rowOff>147916</xdr:rowOff>
    </xdr:from>
    <xdr:to>
      <xdr:col>3</xdr:col>
      <xdr:colOff>225879</xdr:colOff>
      <xdr:row>111</xdr:row>
      <xdr:rowOff>128867</xdr:rowOff>
    </xdr:to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 txBox="1"/>
      </xdr:nvSpPr>
      <xdr:spPr>
        <a:xfrm>
          <a:off x="2967000" y="17035741"/>
          <a:ext cx="1754679" cy="112395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 rtl="0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Must have results tabs unhidden to clear contents.</a:t>
          </a:r>
        </a:p>
      </xdr:txBody>
    </xdr:sp>
    <xdr:clientData/>
  </xdr:twoCellAnchor>
  <xdr:twoCellAnchor>
    <xdr:from>
      <xdr:col>8</xdr:col>
      <xdr:colOff>219075</xdr:colOff>
      <xdr:row>4</xdr:row>
      <xdr:rowOff>204818</xdr:rowOff>
    </xdr:from>
    <xdr:to>
      <xdr:col>8</xdr:col>
      <xdr:colOff>2828925</xdr:colOff>
      <xdr:row>12</xdr:row>
      <xdr:rowOff>161926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61087F96-02EA-461B-A9EB-E1672651BC04}"/>
            </a:ext>
          </a:extLst>
        </xdr:cNvPr>
        <xdr:cNvSpPr txBox="1"/>
      </xdr:nvSpPr>
      <xdr:spPr>
        <a:xfrm>
          <a:off x="7972425" y="2328893"/>
          <a:ext cx="2609850" cy="1633508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To manually update a scenario (e.g., link to the correct files), change the "Scenario" and click the "Refresh" button. </a:t>
          </a:r>
        </a:p>
      </xdr:txBody>
    </xdr:sp>
    <xdr:clientData/>
  </xdr:twoCellAnchor>
  <xdr:twoCellAnchor>
    <xdr:from>
      <xdr:col>4</xdr:col>
      <xdr:colOff>85724</xdr:colOff>
      <xdr:row>4</xdr:row>
      <xdr:rowOff>38100</xdr:rowOff>
    </xdr:from>
    <xdr:to>
      <xdr:col>8</xdr:col>
      <xdr:colOff>352424</xdr:colOff>
      <xdr:row>7</xdr:row>
      <xdr:rowOff>47625</xdr:rowOff>
    </xdr:to>
    <xdr:sp macro="[0]!Main.ChangeLinks" textlink="">
      <xdr:nvSpPr>
        <xdr:cNvPr id="31" name="TextBox 30">
          <a:extLst>
            <a:ext uri="{FF2B5EF4-FFF2-40B4-BE49-F238E27FC236}">
              <a16:creationId xmlns:a16="http://schemas.microsoft.com/office/drawing/2014/main" id="{6F15B6CB-B028-481F-B659-07C4B347ABE9}"/>
            </a:ext>
          </a:extLst>
        </xdr:cNvPr>
        <xdr:cNvSpPr txBox="1"/>
      </xdr:nvSpPr>
      <xdr:spPr>
        <a:xfrm>
          <a:off x="6210299" y="2162175"/>
          <a:ext cx="1895475" cy="638175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Click to </a:t>
          </a:r>
          <a:r>
            <a:rPr lang="en-US" sz="1400" b="1" i="0" u="sng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Update Links </a:t>
          </a:r>
          <a:r>
            <a:rPr lang="en-US" sz="1400" b="1" i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to Match Scenario</a:t>
          </a:r>
          <a:endParaRPr lang="en-US" sz="900" b="1" i="1" baseline="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4482647</xdr:colOff>
      <xdr:row>15</xdr:row>
      <xdr:rowOff>41532</xdr:rowOff>
    </xdr:from>
    <xdr:to>
      <xdr:col>10</xdr:col>
      <xdr:colOff>1632857</xdr:colOff>
      <xdr:row>21</xdr:row>
      <xdr:rowOff>99786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70C237F-D7B2-24B1-88A4-351B0863FE96}"/>
            </a:ext>
          </a:extLst>
        </xdr:cNvPr>
        <xdr:cNvSpPr txBox="1"/>
      </xdr:nvSpPr>
      <xdr:spPr>
        <a:xfrm>
          <a:off x="12601576" y="4450246"/>
          <a:ext cx="3146424" cy="131011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05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To get the Freeway/Travel Time Links here - need to update</a:t>
          </a:r>
          <a:r>
            <a:rPr lang="en-US" sz="105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those reference spreadsheets individually. Reach out if you're interested!</a:t>
          </a:r>
          <a:endParaRPr lang="en-US" sz="105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0</xdr:colOff>
      <xdr:row>4</xdr:row>
      <xdr:rowOff>25400</xdr:rowOff>
    </xdr:from>
    <xdr:ext cx="1384082" cy="626744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5486400" y="571500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1</xdr:col>
      <xdr:colOff>368301</xdr:colOff>
      <xdr:row>1</xdr:row>
      <xdr:rowOff>114488</xdr:rowOff>
    </xdr:from>
    <xdr:to>
      <xdr:col>3</xdr:col>
      <xdr:colOff>2434665</xdr:colOff>
      <xdr:row>3</xdr:row>
      <xdr:rowOff>36420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35F4EFC6-0310-4B56-BA38-988EC7F92D09}"/>
            </a:ext>
          </a:extLst>
        </xdr:cNvPr>
        <xdr:cNvSpPr txBox="1"/>
      </xdr:nvSpPr>
      <xdr:spPr>
        <a:xfrm>
          <a:off x="1025713" y="301253"/>
          <a:ext cx="2932952" cy="1535579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Insert Intersection number, name/description,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type (signalized or unsignalized), and approach direction (NB/SB/EB/WB). 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4435101</xdr:colOff>
      <xdr:row>2</xdr:row>
      <xdr:rowOff>88154</xdr:rowOff>
    </xdr:from>
    <xdr:to>
      <xdr:col>5</xdr:col>
      <xdr:colOff>653676</xdr:colOff>
      <xdr:row>2</xdr:row>
      <xdr:rowOff>1379817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B4A7EE5-F79D-4788-BA98-86456FD6956E}"/>
            </a:ext>
          </a:extLst>
        </xdr:cNvPr>
        <xdr:cNvSpPr txBox="1"/>
      </xdr:nvSpPr>
      <xdr:spPr>
        <a:xfrm>
          <a:off x="5959101" y="461683"/>
          <a:ext cx="2613399" cy="129166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If intersection type changes in future years, add "SWITCH" formula based on the scenario.</a:t>
          </a:r>
        </a:p>
      </xdr:txBody>
    </xdr:sp>
    <xdr:clientData/>
  </xdr:twoCellAnchor>
  <xdr:twoCellAnchor editAs="oneCell">
    <xdr:from>
      <xdr:col>0</xdr:col>
      <xdr:colOff>59765</xdr:colOff>
      <xdr:row>1</xdr:row>
      <xdr:rowOff>52294</xdr:rowOff>
    </xdr:from>
    <xdr:to>
      <xdr:col>0</xdr:col>
      <xdr:colOff>604463</xdr:colOff>
      <xdr:row>2</xdr:row>
      <xdr:rowOff>366726</xdr:rowOff>
    </xdr:to>
    <xdr:pic>
      <xdr:nvPicPr>
        <xdr:cNvPr id="3" name="Graphic 2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0A5E854-1C49-4B86-8E42-A3F7562FB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765" y="239059"/>
          <a:ext cx="544698" cy="50119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2612571</xdr:colOff>
      <xdr:row>1</xdr:row>
      <xdr:rowOff>81642</xdr:rowOff>
    </xdr:from>
    <xdr:to>
      <xdr:col>6</xdr:col>
      <xdr:colOff>72572</xdr:colOff>
      <xdr:row>3</xdr:row>
      <xdr:rowOff>63500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1FD33C3-E22C-41C9-A2F3-EEF574AAE1D9}"/>
            </a:ext>
          </a:extLst>
        </xdr:cNvPr>
        <xdr:cNvSpPr txBox="1"/>
      </xdr:nvSpPr>
      <xdr:spPr>
        <a:xfrm>
          <a:off x="4699000" y="263071"/>
          <a:ext cx="2848429" cy="1759858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Use a formula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to bring in volumes from your volume balancing spreadsheet. Recommend using XLOOKUP or INDEX-MATCH. See Example formula: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54429</xdr:colOff>
      <xdr:row>1</xdr:row>
      <xdr:rowOff>81642</xdr:rowOff>
    </xdr:from>
    <xdr:to>
      <xdr:col>0</xdr:col>
      <xdr:colOff>599127</xdr:colOff>
      <xdr:row>2</xdr:row>
      <xdr:rowOff>401410</xdr:rowOff>
    </xdr:to>
    <xdr:pic>
      <xdr:nvPicPr>
        <xdr:cNvPr id="3" name="Graphic 2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3829DF5-58E0-4CDD-9D3B-E62DC35B0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4429" y="263071"/>
          <a:ext cx="544698" cy="50119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3149600</xdr:colOff>
      <xdr:row>1</xdr:row>
      <xdr:rowOff>44450</xdr:rowOff>
    </xdr:from>
    <xdr:to>
      <xdr:col>8</xdr:col>
      <xdr:colOff>165100</xdr:colOff>
      <xdr:row>2</xdr:row>
      <xdr:rowOff>1244600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38BB5A8-A90A-4108-819A-85B859BA6F5B}"/>
            </a:ext>
          </a:extLst>
        </xdr:cNvPr>
        <xdr:cNvSpPr txBox="1"/>
      </xdr:nvSpPr>
      <xdr:spPr>
        <a:xfrm>
          <a:off x="4940300" y="228600"/>
          <a:ext cx="3359150" cy="138430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Bring in your storage lengths, if desired.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We typically pull these using Google Maps Measurements for existing intersections.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25400</xdr:colOff>
      <xdr:row>2</xdr:row>
      <xdr:rowOff>25400</xdr:rowOff>
    </xdr:from>
    <xdr:to>
      <xdr:col>0</xdr:col>
      <xdr:colOff>570098</xdr:colOff>
      <xdr:row>2</xdr:row>
      <xdr:rowOff>526596</xdr:rowOff>
    </xdr:to>
    <xdr:pic>
      <xdr:nvPicPr>
        <xdr:cNvPr id="4" name="Graphic 3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0420CD-A458-489C-A34F-6214D72F44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5400" y="393700"/>
          <a:ext cx="544698" cy="50119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1680106</xdr:colOff>
      <xdr:row>5</xdr:row>
      <xdr:rowOff>111351</xdr:rowOff>
    </xdr:from>
    <xdr:to>
      <xdr:col>27</xdr:col>
      <xdr:colOff>614095</xdr:colOff>
      <xdr:row>18</xdr:row>
      <xdr:rowOff>98466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24571856" y="5111976"/>
          <a:ext cx="2839239" cy="2463615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Note - we cannot have duplicate movements: E.G., two WBLs - most of the time when this exists it's because there is a dedicated transit facility. In that case do "WBL" for vehicles and "WBL-Transit" for transit.</a:t>
          </a:r>
        </a:p>
      </xdr:txBody>
    </xdr:sp>
    <xdr:clientData/>
  </xdr:twoCellAnchor>
  <xdr:twoCellAnchor>
    <xdr:from>
      <xdr:col>3</xdr:col>
      <xdr:colOff>327850</xdr:colOff>
      <xdr:row>1</xdr:row>
      <xdr:rowOff>1240006</xdr:rowOff>
    </xdr:from>
    <xdr:to>
      <xdr:col>4</xdr:col>
      <xdr:colOff>1302698</xdr:colOff>
      <xdr:row>1</xdr:row>
      <xdr:rowOff>3028085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3306577" y="1424733"/>
          <a:ext cx="2348757" cy="1788079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Open Vissim, Draw Nodes around intersections, Identify the Link Numbers that represent each movement.</a:t>
          </a:r>
        </a:p>
      </xdr:txBody>
    </xdr:sp>
    <xdr:clientData/>
  </xdr:twoCellAnchor>
  <xdr:twoCellAnchor>
    <xdr:from>
      <xdr:col>5</xdr:col>
      <xdr:colOff>105438</xdr:colOff>
      <xdr:row>1</xdr:row>
      <xdr:rowOff>1049861</xdr:rowOff>
    </xdr:from>
    <xdr:to>
      <xdr:col>8</xdr:col>
      <xdr:colOff>45150</xdr:colOff>
      <xdr:row>1</xdr:row>
      <xdr:rowOff>3291321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5831983" y="1234588"/>
          <a:ext cx="2502803" cy="224146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Complete the table with Vissim "TO" and "FROM" links. Be sure to line up the movement names with the names indicated in your Input - Volumes tab.</a:t>
          </a:r>
        </a:p>
      </xdr:txBody>
    </xdr:sp>
    <xdr:clientData/>
  </xdr:twoCellAnchor>
  <xdr:twoCellAnchor>
    <xdr:from>
      <xdr:col>2</xdr:col>
      <xdr:colOff>386652</xdr:colOff>
      <xdr:row>0</xdr:row>
      <xdr:rowOff>0</xdr:rowOff>
    </xdr:from>
    <xdr:to>
      <xdr:col>4</xdr:col>
      <xdr:colOff>10887</xdr:colOff>
      <xdr:row>1</xdr:row>
      <xdr:rowOff>1545724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 txBox="1"/>
      </xdr:nvSpPr>
      <xdr:spPr>
        <a:xfrm>
          <a:off x="1991470" y="0"/>
          <a:ext cx="2372053" cy="173045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To simplify view, select the Scenario in Yellow and use Hide Macro (CNTL-H to hide, CNTL-SHIFT-H to unhide)</a:t>
          </a:r>
        </a:p>
      </xdr:txBody>
    </xdr:sp>
    <xdr:clientData/>
  </xdr:twoCellAnchor>
  <xdr:twoCellAnchor editAs="oneCell">
    <xdr:from>
      <xdr:col>25</xdr:col>
      <xdr:colOff>148651</xdr:colOff>
      <xdr:row>1</xdr:row>
      <xdr:rowOff>127000</xdr:rowOff>
    </xdr:from>
    <xdr:to>
      <xdr:col>28</xdr:col>
      <xdr:colOff>46182</xdr:colOff>
      <xdr:row>1</xdr:row>
      <xdr:rowOff>3297230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F748CAC-FE09-4F33-A258-913C8474D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40401" y="317500"/>
          <a:ext cx="4453656" cy="3170230"/>
        </a:xfrm>
        <a:prstGeom prst="rect">
          <a:avLst/>
        </a:prstGeom>
      </xdr:spPr>
    </xdr:pic>
    <xdr:clientData/>
  </xdr:twoCellAnchor>
  <xdr:twoCellAnchor>
    <xdr:from>
      <xdr:col>25</xdr:col>
      <xdr:colOff>2536665</xdr:colOff>
      <xdr:row>1</xdr:row>
      <xdr:rowOff>2206677</xdr:rowOff>
    </xdr:from>
    <xdr:to>
      <xdr:col>29</xdr:col>
      <xdr:colOff>10680</xdr:colOff>
      <xdr:row>1</xdr:row>
      <xdr:rowOff>3332351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/>
      </xdr:nvSpPr>
      <xdr:spPr>
        <a:xfrm>
          <a:off x="25428415" y="2397177"/>
          <a:ext cx="2681015" cy="1125674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Example - you can add unique movements in the blank spaces</a:t>
          </a:r>
        </a:p>
      </xdr:txBody>
    </xdr:sp>
    <xdr:clientData/>
  </xdr:twoCellAnchor>
  <xdr:twoCellAnchor editAs="oneCell">
    <xdr:from>
      <xdr:col>0</xdr:col>
      <xdr:colOff>63500</xdr:colOff>
      <xdr:row>1</xdr:row>
      <xdr:rowOff>95250</xdr:rowOff>
    </xdr:from>
    <xdr:to>
      <xdr:col>0</xdr:col>
      <xdr:colOff>608198</xdr:colOff>
      <xdr:row>1</xdr:row>
      <xdr:rowOff>596446</xdr:rowOff>
    </xdr:to>
    <xdr:pic>
      <xdr:nvPicPr>
        <xdr:cNvPr id="4" name="Graphic 3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101B6F0-AF77-4DDD-B89A-1DF0314271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00" y="285750"/>
          <a:ext cx="544698" cy="50119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205301</xdr:colOff>
      <xdr:row>5</xdr:row>
      <xdr:rowOff>27421</xdr:rowOff>
    </xdr:from>
    <xdr:to>
      <xdr:col>7</xdr:col>
      <xdr:colOff>150512</xdr:colOff>
      <xdr:row>18</xdr:row>
      <xdr:rowOff>8371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5735574" y="1320512"/>
          <a:ext cx="3593574" cy="2382404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Enter all Travel Time segments for analysis (not all need to be reported ultimately).</a:t>
          </a: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Enter Name + Object ID from Vissim for each scenario.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Make sure TT name does not have a semi-colon or dash.</a:t>
          </a:r>
        </a:p>
      </xdr:txBody>
    </xdr:sp>
    <xdr:clientData/>
  </xdr:twoCellAnchor>
  <xdr:twoCellAnchor>
    <xdr:from>
      <xdr:col>24</xdr:col>
      <xdr:colOff>300182</xdr:colOff>
      <xdr:row>7</xdr:row>
      <xdr:rowOff>50513</xdr:rowOff>
    </xdr:from>
    <xdr:to>
      <xdr:col>25</xdr:col>
      <xdr:colOff>851043</xdr:colOff>
      <xdr:row>14</xdr:row>
      <xdr:rowOff>78798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10748818" y="1713058"/>
          <a:ext cx="1820861" cy="1321376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Enter in Field data for the AM and PM periods </a:t>
          </a:r>
          <a:b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</a:br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(</a:t>
          </a:r>
          <a:r>
            <a:rPr lang="en-US" sz="1200" u="sng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 seconds</a:t>
          </a:r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)</a:t>
          </a:r>
        </a:p>
      </xdr:txBody>
    </xdr:sp>
    <xdr:clientData/>
  </xdr:twoCellAnchor>
  <xdr:twoCellAnchor editAs="oneCell">
    <xdr:from>
      <xdr:col>0</xdr:col>
      <xdr:colOff>0</xdr:colOff>
      <xdr:row>2</xdr:row>
      <xdr:rowOff>0</xdr:rowOff>
    </xdr:from>
    <xdr:to>
      <xdr:col>1</xdr:col>
      <xdr:colOff>13607</xdr:colOff>
      <xdr:row>2</xdr:row>
      <xdr:rowOff>501196</xdr:rowOff>
    </xdr:to>
    <xdr:pic>
      <xdr:nvPicPr>
        <xdr:cNvPr id="9" name="Graphic 8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987F9F1-A779-4C02-A6DF-1EE0B686EE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369455"/>
          <a:ext cx="544698" cy="50119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1449837</xdr:colOff>
      <xdr:row>7</xdr:row>
      <xdr:rowOff>14039</xdr:rowOff>
    </xdr:from>
    <xdr:to>
      <xdr:col>9</xdr:col>
      <xdr:colOff>1212273</xdr:colOff>
      <xdr:row>21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10005019" y="2888857"/>
          <a:ext cx="4369072" cy="257214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Enter</a:t>
          </a:r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  <a:r>
            <a:rPr lang="en-US" sz="16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Link</a:t>
          </a:r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numbers Sequentially separated by dashes (e.g., 10439-190-180, </a:t>
          </a:r>
          <a:r>
            <a:rPr lang="en-US" sz="1200" u="sng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up to 5</a:t>
          </a:r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) or the Data Collection Measurement number to represent the location (e.g., 10)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Recommend </a:t>
          </a:r>
          <a:r>
            <a:rPr lang="en-US" sz="1200" u="sng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starting with a connector</a:t>
          </a:r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! This will result in the most accurate volume measurement.</a:t>
          </a:r>
        </a:p>
      </xdr:txBody>
    </xdr:sp>
    <xdr:clientData/>
  </xdr:twoCellAnchor>
  <xdr:twoCellAnchor>
    <xdr:from>
      <xdr:col>3</xdr:col>
      <xdr:colOff>1568159</xdr:colOff>
      <xdr:row>0</xdr:row>
      <xdr:rowOff>150090</xdr:rowOff>
    </xdr:from>
    <xdr:to>
      <xdr:col>9</xdr:col>
      <xdr:colOff>242455</xdr:colOff>
      <xdr:row>2</xdr:row>
      <xdr:rowOff>1362364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5054886" y="150090"/>
          <a:ext cx="8349387" cy="1593274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How do you want to calculate your freeway performance metrics? 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Select either "Links" or "DCMs" 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DMS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 are easier - however Links provide more "spatial" data that is often preferred.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26</xdr:col>
      <xdr:colOff>1154546</xdr:colOff>
      <xdr:row>8</xdr:row>
      <xdr:rowOff>11544</xdr:rowOff>
    </xdr:from>
    <xdr:to>
      <xdr:col>29</xdr:col>
      <xdr:colOff>415636</xdr:colOff>
      <xdr:row>17</xdr:row>
      <xdr:rowOff>150091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D3848866-88FC-4575-9E46-A5A5DC20316D}"/>
            </a:ext>
          </a:extLst>
        </xdr:cNvPr>
        <xdr:cNvSpPr txBox="1"/>
      </xdr:nvSpPr>
      <xdr:spPr>
        <a:xfrm>
          <a:off x="42164001" y="1743362"/>
          <a:ext cx="3590635" cy="180109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Input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Freeway Volumes (either as values, direct reference, or formulas). Recommend using formulas/direct references if you want to bring in future year volumes by going to Data&gt;Edit Links.</a:t>
          </a:r>
        </a:p>
      </xdr:txBody>
    </xdr:sp>
    <xdr:clientData/>
  </xdr:twoCellAnchor>
  <xdr:twoCellAnchor editAs="oneCell">
    <xdr:from>
      <xdr:col>0</xdr:col>
      <xdr:colOff>0</xdr:colOff>
      <xdr:row>1</xdr:row>
      <xdr:rowOff>69273</xdr:rowOff>
    </xdr:from>
    <xdr:to>
      <xdr:col>0</xdr:col>
      <xdr:colOff>544698</xdr:colOff>
      <xdr:row>2</xdr:row>
      <xdr:rowOff>374196</xdr:rowOff>
    </xdr:to>
    <xdr:pic>
      <xdr:nvPicPr>
        <xdr:cNvPr id="7" name="Graphic 6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03CC071-E81F-4C44-96B9-935B9F63B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254000"/>
          <a:ext cx="544698" cy="501196"/>
        </a:xfrm>
        <a:prstGeom prst="rect">
          <a:avLst/>
        </a:prstGeom>
      </xdr:spPr>
    </xdr:pic>
    <xdr:clientData/>
  </xdr:twoCellAnchor>
  <xdr:twoCellAnchor>
    <xdr:from>
      <xdr:col>2</xdr:col>
      <xdr:colOff>1383430</xdr:colOff>
      <xdr:row>8</xdr:row>
      <xdr:rowOff>57727</xdr:rowOff>
    </xdr:from>
    <xdr:to>
      <xdr:col>3</xdr:col>
      <xdr:colOff>1962727</xdr:colOff>
      <xdr:row>17</xdr:row>
      <xdr:rowOff>69271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80850F33-695D-141C-4D45-47DDA2AC4BEA}"/>
            </a:ext>
          </a:extLst>
        </xdr:cNvPr>
        <xdr:cNvSpPr txBox="1"/>
      </xdr:nvSpPr>
      <xdr:spPr>
        <a:xfrm>
          <a:off x="2468703" y="3117272"/>
          <a:ext cx="2980751" cy="167409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Enter Facility, Segment, and Segment Type information.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These typically line up with segments from your volume balancing spreadsheet.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145201</xdr:colOff>
      <xdr:row>7</xdr:row>
      <xdr:rowOff>60219</xdr:rowOff>
    </xdr:from>
    <xdr:to>
      <xdr:col>7</xdr:col>
      <xdr:colOff>277091</xdr:colOff>
      <xdr:row>20</xdr:row>
      <xdr:rowOff>161636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97399E0E-284D-9760-516D-5D771ED4B364}"/>
            </a:ext>
          </a:extLst>
        </xdr:cNvPr>
        <xdr:cNvSpPr txBox="1"/>
      </xdr:nvSpPr>
      <xdr:spPr>
        <a:xfrm>
          <a:off x="5998746" y="2935037"/>
          <a:ext cx="4369072" cy="250287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Enter </a:t>
          </a:r>
          <a:r>
            <a:rPr lang="en-US" sz="16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Data Collection Measurement</a:t>
          </a:r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</a:t>
          </a:r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Number from Vissim,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if you've selected that option. </a:t>
          </a:r>
        </a:p>
        <a:p>
          <a:pPr marL="0" indent="0" algn="ctr"/>
          <a:endParaRPr lang="en-US" sz="1200" baseline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Note - you have to combine Data Collection Points in Vissim to create a Data Collection Measurement (as DCMs are what are actually reported out of Vissim)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1410446</xdr:colOff>
      <xdr:row>8</xdr:row>
      <xdr:rowOff>88445</xdr:rowOff>
    </xdr:from>
    <xdr:to>
      <xdr:col>8</xdr:col>
      <xdr:colOff>650421</xdr:colOff>
      <xdr:row>15</xdr:row>
      <xdr:rowOff>131481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47195812-A211-412C-BE15-CB8DDD2C839E}"/>
            </a:ext>
          </a:extLst>
        </xdr:cNvPr>
        <xdr:cNvSpPr txBox="1"/>
      </xdr:nvSpPr>
      <xdr:spPr>
        <a:xfrm>
          <a:off x="8894375" y="2374445"/>
          <a:ext cx="2142832" cy="1313036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Add in the Queue Counter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ID numbers from Vissim for each scenario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26</xdr:col>
      <xdr:colOff>506603</xdr:colOff>
      <xdr:row>6</xdr:row>
      <xdr:rowOff>13399</xdr:rowOff>
    </xdr:from>
    <xdr:to>
      <xdr:col>30</xdr:col>
      <xdr:colOff>23093</xdr:colOff>
      <xdr:row>14</xdr:row>
      <xdr:rowOff>115455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49FCD06B-C36B-C4C0-B67B-FA17FF7DC83B}"/>
            </a:ext>
          </a:extLst>
        </xdr:cNvPr>
        <xdr:cNvSpPr txBox="1"/>
      </xdr:nvSpPr>
      <xdr:spPr>
        <a:xfrm>
          <a:off x="12467694" y="1606672"/>
          <a:ext cx="3072490" cy="1579874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Add in the Queue Length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Field data collected. Use the look-up if desired to set up formulas.</a:t>
          </a:r>
        </a:p>
        <a:p>
          <a:pPr marL="0" indent="0" algn="ctr"/>
          <a:endParaRPr lang="en-US" sz="1200" baseline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Enter Queue Lengths in Feet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69272</xdr:colOff>
      <xdr:row>1</xdr:row>
      <xdr:rowOff>115454</xdr:rowOff>
    </xdr:from>
    <xdr:to>
      <xdr:col>0</xdr:col>
      <xdr:colOff>613970</xdr:colOff>
      <xdr:row>3</xdr:row>
      <xdr:rowOff>131741</xdr:rowOff>
    </xdr:to>
    <xdr:pic>
      <xdr:nvPicPr>
        <xdr:cNvPr id="9" name="Graphic 8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59E60F7-08CD-459F-8FFA-EEB878C8E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9272" y="300181"/>
          <a:ext cx="544698" cy="501196"/>
        </a:xfrm>
        <a:prstGeom prst="rect">
          <a:avLst/>
        </a:prstGeom>
      </xdr:spPr>
    </xdr:pic>
    <xdr:clientData/>
  </xdr:twoCellAnchor>
  <xdr:twoCellAnchor>
    <xdr:from>
      <xdr:col>3</xdr:col>
      <xdr:colOff>359809</xdr:colOff>
      <xdr:row>7</xdr:row>
      <xdr:rowOff>53808</xdr:rowOff>
    </xdr:from>
    <xdr:to>
      <xdr:col>3</xdr:col>
      <xdr:colOff>2486147</xdr:colOff>
      <xdr:row>14</xdr:row>
      <xdr:rowOff>96844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C23D330-936D-ADB1-B05E-FCA4A9E54251}"/>
            </a:ext>
          </a:extLst>
        </xdr:cNvPr>
        <xdr:cNvSpPr txBox="1"/>
      </xdr:nvSpPr>
      <xdr:spPr>
        <a:xfrm>
          <a:off x="1987718" y="1831808"/>
          <a:ext cx="2126338" cy="1336127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Add descriptive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names for each Queue Counter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94691</xdr:colOff>
      <xdr:row>0</xdr:row>
      <xdr:rowOff>47273</xdr:rowOff>
    </xdr:from>
    <xdr:to>
      <xdr:col>15</xdr:col>
      <xdr:colOff>694205</xdr:colOff>
      <xdr:row>0</xdr:row>
      <xdr:rowOff>515469</xdr:rowOff>
    </xdr:to>
    <xdr:pic>
      <xdr:nvPicPr>
        <xdr:cNvPr id="2" name="Picture 1" descr="Description: VDOTLogo(horiz)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58" t="11220" r="2419" b="7433"/>
        <a:stretch/>
      </xdr:blipFill>
      <xdr:spPr bwMode="auto">
        <a:xfrm>
          <a:off x="8781491" y="47273"/>
          <a:ext cx="2742639" cy="4681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224117</xdr:colOff>
      <xdr:row>1</xdr:row>
      <xdr:rowOff>78444</xdr:rowOff>
    </xdr:from>
    <xdr:to>
      <xdr:col>17</xdr:col>
      <xdr:colOff>235322</xdr:colOff>
      <xdr:row>7</xdr:row>
      <xdr:rowOff>212913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6767792" y="611844"/>
          <a:ext cx="5316630" cy="14393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5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Sample Size (N) 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 Number of Model Runs</a:t>
          </a:r>
          <a:r>
            <a:rPr lang="en-US" sz="1150" spc="0" baseline="0"/>
            <a:t> </a:t>
          </a:r>
        </a:p>
        <a:p>
          <a:r>
            <a:rPr lang="en-US" sz="115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Sample Mean (Xs) 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 (1/N) (X1 + X2 + X3 … + XN) </a:t>
          </a:r>
          <a:r>
            <a:rPr lang="en-US" sz="1150" spc="0" baseline="0"/>
            <a:t> </a:t>
          </a:r>
        </a:p>
        <a:p>
          <a:r>
            <a:rPr lang="en-US" sz="115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Sample Standard Deviation (Ss) 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 √[(</a:t>
          </a:r>
          <a:r>
            <a:rPr lang="el-GR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Σ(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X-Xs)2)/(N-1)]</a:t>
          </a:r>
          <a:r>
            <a:rPr lang="en-US" sz="1150" spc="0" baseline="0"/>
            <a:t> </a:t>
          </a:r>
        </a:p>
        <a:p>
          <a:r>
            <a:rPr lang="en-US" sz="115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Sampling Error 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  t (Ss/√N)</a:t>
          </a:r>
          <a:r>
            <a:rPr lang="en-US" sz="1150" spc="0" baseline="0"/>
            <a:t> </a:t>
          </a:r>
        </a:p>
        <a:p>
          <a:r>
            <a:rPr lang="en-US" sz="115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Confidence Level 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 Xs ± t (Ss/√N)</a:t>
          </a:r>
          <a:r>
            <a:rPr lang="en-US" sz="1150" spc="0" baseline="0"/>
            <a:t> </a:t>
          </a:r>
        </a:p>
        <a:p>
          <a:r>
            <a:rPr lang="en-US" sz="115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% of Sample Mean (E) 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 % Tolerance * Xs</a:t>
          </a:r>
          <a:r>
            <a:rPr lang="en-US" sz="1150" spc="0" baseline="0"/>
            <a:t> </a:t>
          </a:r>
          <a:r>
            <a:rPr lang="en-US" sz="115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Sample Size Needed = [(t)2 * (Ss)2] / (E)2</a:t>
          </a:r>
          <a:r>
            <a:rPr lang="en-US" sz="1150" spc="0" baseline="0"/>
            <a:t> </a:t>
          </a:r>
        </a:p>
      </xdr:txBody>
    </xdr:sp>
    <xdr:clientData/>
  </xdr:twoCellAnchor>
  <xdr:twoCellAnchor>
    <xdr:from>
      <xdr:col>1</xdr:col>
      <xdr:colOff>246529</xdr:colOff>
      <xdr:row>1</xdr:row>
      <xdr:rowOff>152402</xdr:rowOff>
    </xdr:from>
    <xdr:to>
      <xdr:col>4</xdr:col>
      <xdr:colOff>707091</xdr:colOff>
      <xdr:row>9</xdr:row>
      <xdr:rowOff>44824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1246654" y="685802"/>
          <a:ext cx="2432237" cy="16164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Step 1: </a:t>
          </a:r>
          <a:r>
            <a:rPr lang="en-US" sz="120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Input number of MOEs (max is 12). Clear out old data.</a:t>
          </a:r>
        </a:p>
        <a:p>
          <a:endParaRPr lang="en-US" sz="1200" b="1" i="0" u="none" strike="noStrike" spc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20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Step 2: </a:t>
          </a:r>
          <a:r>
            <a:rPr lang="en-US" sz="120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type of MOEs</a:t>
          </a:r>
        </a:p>
        <a:p>
          <a:endParaRPr lang="en-US" sz="1200" b="1" i="0" u="none" strike="noStrike" spc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200" b="1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Step 3: </a:t>
          </a:r>
          <a:r>
            <a:rPr lang="en-US" sz="1200" b="0" i="0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Insert simulation results from four random seeds for selected MOEs</a:t>
          </a:r>
          <a:endParaRPr lang="en-US" sz="1200" b="0" spc="0" baseline="0"/>
        </a:p>
      </xdr:txBody>
    </xdr:sp>
    <xdr:clientData/>
  </xdr:twoCellAnchor>
  <xdr:twoCellAnchor>
    <xdr:from>
      <xdr:col>9</xdr:col>
      <xdr:colOff>145677</xdr:colOff>
      <xdr:row>7</xdr:row>
      <xdr:rowOff>17931</xdr:rowOff>
    </xdr:from>
    <xdr:to>
      <xdr:col>16</xdr:col>
      <xdr:colOff>224118</xdr:colOff>
      <xdr:row>9</xdr:row>
      <xdr:rowOff>89646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 txBox="1"/>
      </xdr:nvSpPr>
      <xdr:spPr>
        <a:xfrm>
          <a:off x="6689352" y="1856256"/>
          <a:ext cx="5079066" cy="4908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1" u="none" strike="noStrike" spc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"t" statistic is the hypothsized number of standard deviations away from the mean corresponding to the required confidence level and sample size in a t-distribution.</a:t>
          </a:r>
          <a:endParaRPr lang="en-US" sz="1100" b="0" i="1" spc="0" baseline="0"/>
        </a:p>
      </xdr:txBody>
    </xdr:sp>
    <xdr:clientData/>
  </xdr:twoCellAnchor>
  <xdr:twoCellAnchor>
    <xdr:from>
      <xdr:col>18</xdr:col>
      <xdr:colOff>18409</xdr:colOff>
      <xdr:row>0</xdr:row>
      <xdr:rowOff>66433</xdr:rowOff>
    </xdr:from>
    <xdr:to>
      <xdr:col>25</xdr:col>
      <xdr:colOff>415352</xdr:colOff>
      <xdr:row>6</xdr:row>
      <xdr:rowOff>4001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 txBox="1"/>
      </xdr:nvSpPr>
      <xdr:spPr>
        <a:xfrm>
          <a:off x="13476674" y="66433"/>
          <a:ext cx="9630590" cy="1540009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Instructions:</a:t>
          </a:r>
          <a:r>
            <a:rPr lang="en-US" sz="1800" b="1"/>
            <a:t> </a:t>
          </a:r>
        </a:p>
        <a:p>
          <a:endParaRPr lang="en-US" sz="6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i="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sheet completes the VDOT Sample Size Tool to determine #</a:t>
          </a:r>
          <a:r>
            <a:rPr lang="en-US" sz="1200" b="0" i="0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of Necessary Runs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Also a very valuable tool for identifying problem</a:t>
          </a:r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seeds - recommend using this + Consistency Check Sheet diligently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User Input table on the bottom, indicate the type of measurement, type of object, object number, and provide a description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The formulas are set up to automatically adjust based on your selections.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You can have up to 12 options - for more than 12 checks, duplicate the tab and use a second version with different objects.</a:t>
          </a:r>
        </a:p>
      </xdr:txBody>
    </xdr:sp>
    <xdr:clientData/>
  </xdr:twoCellAnchor>
  <xdr:twoCellAnchor>
    <xdr:from>
      <xdr:col>28</xdr:col>
      <xdr:colOff>442234</xdr:colOff>
      <xdr:row>30</xdr:row>
      <xdr:rowOff>65314</xdr:rowOff>
    </xdr:from>
    <xdr:to>
      <xdr:col>34</xdr:col>
      <xdr:colOff>152401</xdr:colOff>
      <xdr:row>32</xdr:row>
      <xdr:rowOff>95250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/>
      </xdr:nvSpPr>
      <xdr:spPr>
        <a:xfrm>
          <a:off x="23635609" y="7590064"/>
          <a:ext cx="3424917" cy="506186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Formulas stay Average IFs</a:t>
          </a:r>
        </a:p>
      </xdr:txBody>
    </xdr:sp>
    <xdr:clientData/>
  </xdr:twoCellAnchor>
  <xdr:twoCellAnchor>
    <xdr:from>
      <xdr:col>22</xdr:col>
      <xdr:colOff>407598</xdr:colOff>
      <xdr:row>30</xdr:row>
      <xdr:rowOff>81614</xdr:rowOff>
    </xdr:from>
    <xdr:to>
      <xdr:col>23</xdr:col>
      <xdr:colOff>2251363</xdr:colOff>
      <xdr:row>33</xdr:row>
      <xdr:rowOff>85573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 txBox="1"/>
      </xdr:nvSpPr>
      <xdr:spPr>
        <a:xfrm>
          <a:off x="18617157" y="7555938"/>
          <a:ext cx="3222088" cy="709929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Currently Set up for TTs </a:t>
          </a:r>
        </a:p>
        <a:p>
          <a:r>
            <a:rPr lang="en-US" sz="18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Can manually adjust for DCPs</a:t>
          </a:r>
        </a:p>
      </xdr:txBody>
    </xdr:sp>
    <xdr:clientData/>
  </xdr:twoCellAnchor>
  <xdr:twoCellAnchor>
    <xdr:from>
      <xdr:col>22</xdr:col>
      <xdr:colOff>276240</xdr:colOff>
      <xdr:row>9</xdr:row>
      <xdr:rowOff>116206</xdr:rowOff>
    </xdr:from>
    <xdr:to>
      <xdr:col>23</xdr:col>
      <xdr:colOff>2006038</xdr:colOff>
      <xdr:row>16</xdr:row>
      <xdr:rowOff>473364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/>
      </xdr:nvSpPr>
      <xdr:spPr>
        <a:xfrm>
          <a:off x="19349331" y="2379115"/>
          <a:ext cx="3172980" cy="1858067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Select Travel Times for use in Sample Size Tool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Fill out the Type of Measurement, Vissim Object, and Lookup ID.</a:t>
          </a:r>
        </a:p>
      </xdr:txBody>
    </xdr:sp>
    <xdr:clientData/>
  </xdr:twoCellAnchor>
  <xdr:twoCellAnchor editAs="oneCell">
    <xdr:from>
      <xdr:col>0</xdr:col>
      <xdr:colOff>34636</xdr:colOff>
      <xdr:row>0</xdr:row>
      <xdr:rowOff>34637</xdr:rowOff>
    </xdr:from>
    <xdr:to>
      <xdr:col>0</xdr:col>
      <xdr:colOff>579334</xdr:colOff>
      <xdr:row>1</xdr:row>
      <xdr:rowOff>4742</xdr:rowOff>
    </xdr:to>
    <xdr:pic>
      <xdr:nvPicPr>
        <xdr:cNvPr id="6" name="Graphic 5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160C83E-2B1D-434B-81BE-44D2DC07D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636" y="34637"/>
          <a:ext cx="544698" cy="501196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1009650</xdr:colOff>
      <xdr:row>0</xdr:row>
      <xdr:rowOff>190500</xdr:rowOff>
    </xdr:from>
    <xdr:to>
      <xdr:col>9</xdr:col>
      <xdr:colOff>1235753</xdr:colOff>
      <xdr:row>1</xdr:row>
      <xdr:rowOff>161805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39325" y="190500"/>
          <a:ext cx="1654853" cy="406280"/>
        </a:xfrm>
        <a:prstGeom prst="rect">
          <a:avLst/>
        </a:prstGeom>
      </xdr:spPr>
    </xdr:pic>
    <xdr:clientData/>
  </xdr:twoCellAnchor>
  <xdr:twoCellAnchor>
    <xdr:from>
      <xdr:col>1</xdr:col>
      <xdr:colOff>571500</xdr:colOff>
      <xdr:row>19</xdr:row>
      <xdr:rowOff>106361</xdr:rowOff>
    </xdr:from>
    <xdr:to>
      <xdr:col>9</xdr:col>
      <xdr:colOff>587375</xdr:colOff>
      <xdr:row>42</xdr:row>
      <xdr:rowOff>111124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364919</xdr:colOff>
      <xdr:row>1</xdr:row>
      <xdr:rowOff>100196</xdr:rowOff>
    </xdr:from>
    <xdr:to>
      <xdr:col>17</xdr:col>
      <xdr:colOff>50718</xdr:colOff>
      <xdr:row>9</xdr:row>
      <xdr:rowOff>149679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 txBox="1"/>
      </xdr:nvSpPr>
      <xdr:spPr>
        <a:xfrm rot="419028">
          <a:off x="11563598" y="535625"/>
          <a:ext cx="4067299" cy="2553197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Be sure to collect the "Vehicle Network Performance Evaluation File *.ATT" and "Simulation Runs Summary File *.ATT" from Vissim to perform this Quality-Check!</a:t>
          </a:r>
        </a:p>
      </xdr:txBody>
    </xdr:sp>
    <xdr:clientData/>
  </xdr:twoCellAnchor>
  <xdr:twoCellAnchor>
    <xdr:from>
      <xdr:col>11</xdr:col>
      <xdr:colOff>160811</xdr:colOff>
      <xdr:row>12</xdr:row>
      <xdr:rowOff>4947</xdr:rowOff>
    </xdr:from>
    <xdr:to>
      <xdr:col>16</xdr:col>
      <xdr:colOff>598715</xdr:colOff>
      <xdr:row>23</xdr:row>
      <xdr:rowOff>108857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 txBox="1"/>
      </xdr:nvSpPr>
      <xdr:spPr>
        <a:xfrm>
          <a:off x="11985418" y="3842161"/>
          <a:ext cx="3567547" cy="290698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If there is a significant amount of inconsistency - this is a sign of errors in the model. </a:t>
          </a:r>
        </a:p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We should not report "averages" of seeds with significant differences.</a:t>
          </a:r>
        </a:p>
      </xdr:txBody>
    </xdr:sp>
    <xdr:clientData/>
  </xdr:twoCellAnchor>
  <xdr:twoCellAnchor editAs="oneCell">
    <xdr:from>
      <xdr:col>0</xdr:col>
      <xdr:colOff>54428</xdr:colOff>
      <xdr:row>0</xdr:row>
      <xdr:rowOff>54429</xdr:rowOff>
    </xdr:from>
    <xdr:to>
      <xdr:col>0</xdr:col>
      <xdr:colOff>599126</xdr:colOff>
      <xdr:row>1</xdr:row>
      <xdr:rowOff>129268</xdr:rowOff>
    </xdr:to>
    <xdr:pic>
      <xdr:nvPicPr>
        <xdr:cNvPr id="4" name="Graphic 3" descr="Hom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A607EDD-8AA1-477F-8E13-AAC97E9561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54428" y="54429"/>
          <a:ext cx="544698" cy="501196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229539</xdr:colOff>
      <xdr:row>56</xdr:row>
      <xdr:rowOff>86802</xdr:rowOff>
    </xdr:from>
    <xdr:to>
      <xdr:col>6</xdr:col>
      <xdr:colOff>627888</xdr:colOff>
      <xdr:row>79</xdr:row>
      <xdr:rowOff>117929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40825" y="10373802"/>
          <a:ext cx="6258491" cy="4203984"/>
        </a:xfrm>
        <a:prstGeom prst="rect">
          <a:avLst/>
        </a:prstGeom>
      </xdr:spPr>
    </xdr:pic>
    <xdr:clientData/>
  </xdr:twoCellAnchor>
  <xdr:twoCellAnchor editAs="oneCell">
    <xdr:from>
      <xdr:col>1</xdr:col>
      <xdr:colOff>329168</xdr:colOff>
      <xdr:row>20</xdr:row>
      <xdr:rowOff>91763</xdr:rowOff>
    </xdr:from>
    <xdr:to>
      <xdr:col>6</xdr:col>
      <xdr:colOff>208643</xdr:colOff>
      <xdr:row>51</xdr:row>
      <xdr:rowOff>62260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6954" y="3076263"/>
          <a:ext cx="5739617" cy="5594783"/>
        </a:xfrm>
        <a:prstGeom prst="rect">
          <a:avLst/>
        </a:prstGeom>
      </xdr:spPr>
    </xdr:pic>
    <xdr:clientData/>
  </xdr:twoCellAnchor>
  <xdr:twoCellAnchor>
    <xdr:from>
      <xdr:col>5</xdr:col>
      <xdr:colOff>230708</xdr:colOff>
      <xdr:row>3</xdr:row>
      <xdr:rowOff>152133</xdr:rowOff>
    </xdr:from>
    <xdr:to>
      <xdr:col>7</xdr:col>
      <xdr:colOff>1340036</xdr:colOff>
      <xdr:row>8</xdr:row>
      <xdr:rowOff>178716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76851" y="750847"/>
          <a:ext cx="2787542" cy="942798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Confirm calibration thresholds are correct for your project.</a:t>
          </a:r>
        </a:p>
      </xdr:txBody>
    </xdr:sp>
    <xdr:clientData/>
  </xdr:twoCellAnchor>
  <xdr:twoCellAnchor>
    <xdr:from>
      <xdr:col>0</xdr:col>
      <xdr:colOff>127000</xdr:colOff>
      <xdr:row>3</xdr:row>
      <xdr:rowOff>154213</xdr:rowOff>
    </xdr:from>
    <xdr:to>
      <xdr:col>0</xdr:col>
      <xdr:colOff>2253229</xdr:colOff>
      <xdr:row>7</xdr:row>
      <xdr:rowOff>452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ABAFE1C8-5391-4510-BA24-5BC435205CCF}"/>
            </a:ext>
          </a:extLst>
        </xdr:cNvPr>
        <xdr:cNvGrpSpPr/>
      </xdr:nvGrpSpPr>
      <xdr:grpSpPr>
        <a:xfrm>
          <a:off x="127000" y="759331"/>
          <a:ext cx="2126229" cy="600768"/>
          <a:chOff x="1716943" y="5987404"/>
          <a:chExt cx="2966330" cy="928550"/>
        </a:xfrm>
      </xdr:grpSpPr>
      <xdr:sp macro="[0]!EmailFeedback" textlink="">
        <xdr:nvSpPr>
          <xdr:cNvPr id="4" name="TextBox 1208">
            <a:extLst>
              <a:ext uri="{FF2B5EF4-FFF2-40B4-BE49-F238E27FC236}">
                <a16:creationId xmlns:a16="http://schemas.microsoft.com/office/drawing/2014/main" id="{1D96B5FB-CB1E-4829-6043-8CD8C20B770E}"/>
              </a:ext>
            </a:extLst>
          </xdr:cNvPr>
          <xdr:cNvSpPr txBox="1"/>
        </xdr:nvSpPr>
        <xdr:spPr>
          <a:xfrm>
            <a:off x="1716943" y="5987404"/>
            <a:ext cx="2966330" cy="928550"/>
          </a:xfrm>
          <a:prstGeom prst="rect">
            <a:avLst/>
          </a:prstGeom>
          <a:solidFill>
            <a:schemeClr val="bg1">
              <a:lumMod val="95000"/>
            </a:schemeClr>
          </a:solidFill>
          <a:ln w="19050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r"/>
            <a:r>
              <a:rPr lang="en-US" sz="1400" b="1">
                <a:solidFill>
                  <a:sysClr val="windowText" lastClr="000000"/>
                </a:solidFill>
              </a:rPr>
              <a:t>Questions/Feedback</a:t>
            </a:r>
            <a:endParaRPr lang="en-US" sz="1400">
              <a:solidFill>
                <a:sysClr val="windowText" lastClr="000000"/>
              </a:solidFill>
            </a:endParaRPr>
          </a:p>
          <a:p>
            <a:pPr algn="r"/>
            <a:r>
              <a:rPr lang="en-US" sz="1400">
                <a:solidFill>
                  <a:sysClr val="windowText" lastClr="000000"/>
                </a:solidFill>
              </a:rPr>
              <a:t>Click</a:t>
            </a:r>
            <a:r>
              <a:rPr lang="en-US" sz="1400" baseline="0">
                <a:solidFill>
                  <a:sysClr val="windowText" lastClr="000000"/>
                </a:solidFill>
              </a:rPr>
              <a:t> Here to Email</a:t>
            </a:r>
          </a:p>
        </xdr:txBody>
      </xdr:sp>
      <xdr:pic macro="[0]!EmailFeedback">
        <xdr:nvPicPr>
          <xdr:cNvPr id="7" name="Graphic 6" descr="Question Mark with solid fill">
            <a:extLst>
              <a:ext uri="{FF2B5EF4-FFF2-40B4-BE49-F238E27FC236}">
                <a16:creationId xmlns:a16="http://schemas.microsoft.com/office/drawing/2014/main" id="{DB2101CE-E312-A0CD-D0DE-C5F433A046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58962" y="6139624"/>
            <a:ext cx="625410" cy="599737"/>
          </a:xfrm>
          <a:prstGeom prst="rect">
            <a:avLst/>
          </a:prstGeom>
        </xdr:spPr>
      </xdr:pic>
    </xdr:grpSp>
    <xdr:clientData fLocksWithSheet="0"/>
  </xdr:twoCellAnchor>
  <xdr:twoCellAnchor>
    <xdr:from>
      <xdr:col>7</xdr:col>
      <xdr:colOff>1264852</xdr:colOff>
      <xdr:row>12</xdr:row>
      <xdr:rowOff>179348</xdr:rowOff>
    </xdr:from>
    <xdr:to>
      <xdr:col>11</xdr:col>
      <xdr:colOff>79108</xdr:colOff>
      <xdr:row>17</xdr:row>
      <xdr:rowOff>205932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B4119A15-81E1-18FA-2BCB-4D4C69302790}"/>
            </a:ext>
          </a:extLst>
        </xdr:cNvPr>
        <xdr:cNvSpPr txBox="1"/>
      </xdr:nvSpPr>
      <xdr:spPr>
        <a:xfrm>
          <a:off x="11089209" y="2419991"/>
          <a:ext cx="2787542" cy="942798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Check out the User Guide for a detailed explanation of how to calibrate Freeways.</a:t>
          </a:r>
        </a:p>
      </xdr:txBody>
    </xdr:sp>
    <xdr:clientData/>
  </xdr:twoCellAnchor>
  <xdr:twoCellAnchor>
    <xdr:from>
      <xdr:col>7</xdr:col>
      <xdr:colOff>40210</xdr:colOff>
      <xdr:row>22</xdr:row>
      <xdr:rowOff>133990</xdr:rowOff>
    </xdr:from>
    <xdr:to>
      <xdr:col>8</xdr:col>
      <xdr:colOff>0</xdr:colOff>
      <xdr:row>28</xdr:row>
      <xdr:rowOff>45356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20C05EC-15CD-57B0-D5D5-CF6EB5DED4A0}"/>
            </a:ext>
          </a:extLst>
        </xdr:cNvPr>
        <xdr:cNvSpPr txBox="1"/>
      </xdr:nvSpPr>
      <xdr:spPr>
        <a:xfrm>
          <a:off x="9864567" y="4252419"/>
          <a:ext cx="1919219" cy="999937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Reference VDOT TOSAM for all Virginia projects.</a:t>
          </a:r>
        </a:p>
      </xdr:txBody>
    </xdr:sp>
    <xdr:clientData/>
  </xdr:twoCellAnchor>
  <xdr:twoCellAnchor>
    <xdr:from>
      <xdr:col>7</xdr:col>
      <xdr:colOff>475638</xdr:colOff>
      <xdr:row>56</xdr:row>
      <xdr:rowOff>115849</xdr:rowOff>
    </xdr:from>
    <xdr:to>
      <xdr:col>8</xdr:col>
      <xdr:colOff>589642</xdr:colOff>
      <xdr:row>63</xdr:row>
      <xdr:rowOff>54429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1BE18801-D167-B71D-B0A4-168588EA1AEA}"/>
            </a:ext>
          </a:extLst>
        </xdr:cNvPr>
        <xdr:cNvSpPr txBox="1"/>
      </xdr:nvSpPr>
      <xdr:spPr>
        <a:xfrm>
          <a:off x="10299995" y="10402849"/>
          <a:ext cx="2073433" cy="120858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Reference FHWA TAT for all projects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without specific state guidelines.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393994</xdr:colOff>
      <xdr:row>73</xdr:row>
      <xdr:rowOff>115848</xdr:rowOff>
    </xdr:from>
    <xdr:to>
      <xdr:col>8</xdr:col>
      <xdr:colOff>507998</xdr:colOff>
      <xdr:row>80</xdr:row>
      <xdr:rowOff>54428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68C11D47-CCA0-D65E-1176-6FA942A311C2}"/>
            </a:ext>
          </a:extLst>
        </xdr:cNvPr>
        <xdr:cNvSpPr txBox="1"/>
      </xdr:nvSpPr>
      <xdr:spPr>
        <a:xfrm>
          <a:off x="10218351" y="13487134"/>
          <a:ext cx="2073433" cy="120858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Handy resource to check if your state has calibration guidelines:</a:t>
          </a:r>
        </a:p>
      </xdr:txBody>
    </xdr:sp>
    <xdr:clientData/>
  </xdr:twoCellAnchor>
  <xdr:twoCellAnchor>
    <xdr:from>
      <xdr:col>3</xdr:col>
      <xdr:colOff>693351</xdr:colOff>
      <xdr:row>83</xdr:row>
      <xdr:rowOff>88635</xdr:rowOff>
    </xdr:from>
    <xdr:to>
      <xdr:col>3</xdr:col>
      <xdr:colOff>2766784</xdr:colOff>
      <xdr:row>90</xdr:row>
      <xdr:rowOff>27215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C43A0939-0BC6-F85A-14E1-DF4DF7F0C7F8}"/>
            </a:ext>
          </a:extLst>
        </xdr:cNvPr>
        <xdr:cNvSpPr txBox="1"/>
      </xdr:nvSpPr>
      <xdr:spPr>
        <a:xfrm>
          <a:off x="5301637" y="15274206"/>
          <a:ext cx="2073433" cy="120858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Check-out our ELearning module on Calibration!</a:t>
          </a:r>
        </a:p>
      </xdr:txBody>
    </xdr:sp>
    <xdr:clientData/>
  </xdr:twoCellAnchor>
  <xdr:twoCellAnchor editAs="oneCell">
    <xdr:from>
      <xdr:col>0</xdr:col>
      <xdr:colOff>104588</xdr:colOff>
      <xdr:row>0</xdr:row>
      <xdr:rowOff>59765</xdr:rowOff>
    </xdr:from>
    <xdr:to>
      <xdr:col>0</xdr:col>
      <xdr:colOff>649286</xdr:colOff>
      <xdr:row>2</xdr:row>
      <xdr:rowOff>142608</xdr:rowOff>
    </xdr:to>
    <xdr:pic>
      <xdr:nvPicPr>
        <xdr:cNvPr id="14" name="Graphic 13" descr="Home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014675C-393C-44DE-B487-0AD467BAE0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04588" y="59765"/>
          <a:ext cx="544698" cy="501196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28575</xdr:colOff>
      <xdr:row>1</xdr:row>
      <xdr:rowOff>66675</xdr:rowOff>
    </xdr:from>
    <xdr:to>
      <xdr:col>6</xdr:col>
      <xdr:colOff>874395</xdr:colOff>
      <xdr:row>2</xdr:row>
      <xdr:rowOff>113538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5225" y="66675"/>
          <a:ext cx="1645920" cy="399288"/>
        </a:xfrm>
        <a:prstGeom prst="rect">
          <a:avLst/>
        </a:prstGeom>
      </xdr:spPr>
    </xdr:pic>
    <xdr:clientData/>
  </xdr:twoCellAnchor>
  <xdr:twoCellAnchor>
    <xdr:from>
      <xdr:col>8</xdr:col>
      <xdr:colOff>154998</xdr:colOff>
      <xdr:row>1</xdr:row>
      <xdr:rowOff>61190</xdr:rowOff>
    </xdr:from>
    <xdr:to>
      <xdr:col>15</xdr:col>
      <xdr:colOff>219364</xdr:colOff>
      <xdr:row>11</xdr:row>
      <xdr:rowOff>253999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 txBox="1"/>
      </xdr:nvSpPr>
      <xdr:spPr>
        <a:xfrm>
          <a:off x="9876271" y="245917"/>
          <a:ext cx="4590184" cy="3125355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You can manually type</a:t>
          </a:r>
          <a:r>
            <a:rPr lang="en-US" sz="16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an</a:t>
          </a:r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"H" in Column A for any criteria not applicable to your project.</a:t>
          </a:r>
        </a:p>
        <a:p>
          <a:pPr marL="0" indent="0" algn="ctr"/>
          <a:endParaRPr lang="en-US" sz="16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Reference</a:t>
          </a:r>
          <a:r>
            <a:rPr lang="en-US" sz="16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the "Calibration Criteria" page if you have questions on what criteria you need.</a:t>
          </a:r>
          <a:endParaRPr lang="en-US" sz="16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0</xdr:colOff>
      <xdr:row>1</xdr:row>
      <xdr:rowOff>80819</xdr:rowOff>
    </xdr:from>
    <xdr:to>
      <xdr:col>0</xdr:col>
      <xdr:colOff>544698</xdr:colOff>
      <xdr:row>3</xdr:row>
      <xdr:rowOff>39378</xdr:rowOff>
    </xdr:to>
    <xdr:pic>
      <xdr:nvPicPr>
        <xdr:cNvPr id="2" name="Graphic 1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F457341-1EAF-4319-A188-61820E81A3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265546"/>
          <a:ext cx="544698" cy="50119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901065</xdr:colOff>
      <xdr:row>22</xdr:row>
      <xdr:rowOff>110490</xdr:rowOff>
    </xdr:from>
    <xdr:ext cx="179451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1600-000002000000}"/>
                </a:ext>
              </a:extLst>
            </xdr:cNvPr>
            <xdr:cNvSpPr txBox="1"/>
          </xdr:nvSpPr>
          <xdr:spPr>
            <a:xfrm>
              <a:off x="8073390" y="5806440"/>
              <a:ext cx="179451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400" b="0" i="0">
                        <a:latin typeface="Arial Narrow" panose="020B0606020202030204" pitchFamily="34" charset="0"/>
                      </a:rPr>
                      <m:t>GEH</m:t>
                    </m:r>
                    <m:r>
                      <m:rPr>
                        <m:nor/>
                      </m:rPr>
                      <a:rPr lang="en-US" sz="1400" b="0" i="0">
                        <a:latin typeface="Arial Narrow" panose="020B0606020202030204" pitchFamily="34" charset="0"/>
                      </a:rPr>
                      <m:t>= </m:t>
                    </m:r>
                    <m:rad>
                      <m:radPr>
                        <m:degHide m:val="on"/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m:rPr>
                                        <m:nor/>
                                      </m:rPr>
                                      <a:rPr lang="en-US" sz="1400" b="0" i="0">
                                        <a:latin typeface="Arial Narrow" panose="020B0606020202030204" pitchFamily="34" charset="0"/>
                                      </a:rPr>
                                      <m:t>E</m:t>
                                    </m:r>
                                    <m:r>
                                      <m:rPr>
                                        <m:nor/>
                                      </m:rPr>
                                      <a:rPr lang="en-US" sz="1400" b="0" i="0">
                                        <a:latin typeface="Arial Narrow" panose="020B0606020202030204" pitchFamily="34" charset="0"/>
                                      </a:rPr>
                                      <m:t>−</m:t>
                                    </m:r>
                                    <m:r>
                                      <m:rPr>
                                        <m:nor/>
                                      </m:rPr>
                                      <a:rPr lang="en-US" sz="1400" b="0" i="0">
                                        <a:latin typeface="Arial Narrow" panose="020B0606020202030204" pitchFamily="34" charset="0"/>
                                      </a:rPr>
                                      <m:t>V</m:t>
                                    </m:r>
                                  </m:e>
                                </m:d>
                              </m:e>
                              <m:sup>
                                <m:r>
                                  <m:rPr>
                                    <m:nor/>
                                  </m:rPr>
                                  <a:rPr lang="en-US" sz="1400" b="0" i="0">
                                    <a:latin typeface="Arial Narrow" panose="020B0606020202030204" pitchFamily="34" charset="0"/>
                                  </a:rPr>
                                  <m:t>2</m:t>
                                </m:r>
                              </m:sup>
                            </m:sSup>
                          </m:num>
                          <m:den>
                            <m:f>
                              <m:fPr>
                                <m:type m:val="lin"/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d>
                                  <m:d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m:rPr>
                                        <m:nor/>
                                      </m:rPr>
                                      <a:rPr lang="en-US" sz="1400" b="0" i="0">
                                        <a:latin typeface="Arial Narrow" panose="020B0606020202030204" pitchFamily="34" charset="0"/>
                                      </a:rPr>
                                      <m:t>E</m:t>
                                    </m:r>
                                    <m:r>
                                      <m:rPr>
                                        <m:nor/>
                                      </m:rPr>
                                      <a:rPr lang="en-US" sz="1400" b="0" i="0">
                                        <a:latin typeface="Arial Narrow" panose="020B0606020202030204" pitchFamily="34" charset="0"/>
                                      </a:rPr>
                                      <m:t>+</m:t>
                                    </m:r>
                                    <m:r>
                                      <m:rPr>
                                        <m:nor/>
                                      </m:rPr>
                                      <a:rPr lang="en-US" sz="1400" b="0" i="0">
                                        <a:latin typeface="Arial Narrow" panose="020B0606020202030204" pitchFamily="34" charset="0"/>
                                      </a:rPr>
                                      <m:t>V</m:t>
                                    </m:r>
                                  </m:e>
                                </m:d>
                              </m:num>
                              <m:den>
                                <m:r>
                                  <m:rPr>
                                    <m:nor/>
                                  </m:rPr>
                                  <a:rPr lang="en-US" sz="1400" b="0" i="0">
                                    <a:latin typeface="Arial Narrow" panose="020B0606020202030204" pitchFamily="34" charset="0"/>
                                  </a:rPr>
                                  <m:t>2</m:t>
                                </m:r>
                              </m:den>
                            </m:f>
                          </m:den>
                        </m:f>
                      </m:e>
                    </m:rad>
                  </m:oMath>
                </m:oMathPara>
              </a14:m>
              <a:endParaRPr lang="en-US" sz="1400" b="0" i="0">
                <a:latin typeface="Arial Narrow" panose="020B0606020202030204" pitchFamily="34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EDBFB6C-5982-4943-AFCC-80A8462B97C5}"/>
                </a:ext>
              </a:extLst>
            </xdr:cNvPr>
            <xdr:cNvSpPr txBox="1"/>
          </xdr:nvSpPr>
          <xdr:spPr>
            <a:xfrm>
              <a:off x="8073390" y="5806440"/>
              <a:ext cx="179451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"GEH= " √(("</a:t>
              </a:r>
              <a:r>
                <a:rPr lang="en-US" sz="1400" b="0" i="0">
                  <a:latin typeface="Arial Narrow" panose="020B0606020202030204" pitchFamily="34" charset="0"/>
                </a:rPr>
                <a:t>E−V</a:t>
              </a:r>
              <a:r>
                <a:rPr lang="en-US" sz="1400" b="0" i="0">
                  <a:latin typeface="Cambria Math" panose="02040503050406030204" pitchFamily="18" charset="0"/>
                </a:rPr>
                <a:t>" )^"</a:t>
              </a:r>
              <a:r>
                <a:rPr lang="en-US" sz="1400" b="0" i="0">
                  <a:latin typeface="Arial Narrow" panose="020B0606020202030204" pitchFamily="34" charset="0"/>
                </a:rPr>
                <a:t>2</a:t>
              </a:r>
              <a:r>
                <a:rPr lang="en-US" sz="1400" b="0" i="0">
                  <a:latin typeface="Cambria Math" panose="02040503050406030204" pitchFamily="18" charset="0"/>
                </a:rPr>
                <a:t>" /(("</a:t>
              </a:r>
              <a:r>
                <a:rPr lang="en-US" sz="1400" b="0" i="0">
                  <a:latin typeface="Arial Narrow" panose="020B0606020202030204" pitchFamily="34" charset="0"/>
                </a:rPr>
                <a:t>E+V</a:t>
              </a:r>
              <a:r>
                <a:rPr lang="en-US" sz="1400" b="0" i="0">
                  <a:latin typeface="Cambria Math" panose="02040503050406030204" pitchFamily="18" charset="0"/>
                </a:rPr>
                <a:t>" )∕"</a:t>
              </a:r>
              <a:r>
                <a:rPr lang="en-US" sz="1400" b="0" i="0">
                  <a:latin typeface="Arial Narrow" panose="020B0606020202030204" pitchFamily="34" charset="0"/>
                </a:rPr>
                <a:t>2</a:t>
              </a:r>
              <a:r>
                <a:rPr lang="en-US" sz="1400" b="0" i="0">
                  <a:latin typeface="Cambria Math" panose="02040503050406030204" pitchFamily="18" charset="0"/>
                </a:rPr>
                <a:t>" ))</a:t>
              </a:r>
              <a:endParaRPr lang="en-US" sz="1400" b="0" i="0">
                <a:latin typeface="Arial Narrow" panose="020B0606020202030204" pitchFamily="34" charset="0"/>
              </a:endParaRPr>
            </a:p>
          </xdr:txBody>
        </xdr:sp>
      </mc:Fallback>
    </mc:AlternateContent>
    <xdr:clientData/>
  </xdr:oneCellAnchor>
  <xdr:oneCellAnchor>
    <xdr:from>
      <xdr:col>2</xdr:col>
      <xdr:colOff>47624</xdr:colOff>
      <xdr:row>22</xdr:row>
      <xdr:rowOff>57150</xdr:rowOff>
    </xdr:from>
    <xdr:ext cx="4029075" cy="741229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 txBox="1"/>
      </xdr:nvSpPr>
      <xdr:spPr>
        <a:xfrm>
          <a:off x="1781174" y="5753100"/>
          <a:ext cx="4029075" cy="74122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i="1">
              <a:latin typeface="Arial" panose="020B0604020202020204" pitchFamily="34" charset="0"/>
              <a:cs typeface="Arial" panose="020B0604020202020204" pitchFamily="34" charset="0"/>
            </a:rPr>
            <a:t>The GEH statistic is computed using the</a:t>
          </a:r>
          <a:r>
            <a:rPr lang="en-US" sz="1100" i="1" baseline="0">
              <a:latin typeface="Arial" panose="020B0604020202020204" pitchFamily="34" charset="0"/>
              <a:cs typeface="Arial" panose="020B0604020202020204" pitchFamily="34" charset="0"/>
            </a:rPr>
            <a:t> following formula</a:t>
          </a:r>
          <a:r>
            <a:rPr lang="en-US" sz="1100" i="1">
              <a:latin typeface="Arial" panose="020B0604020202020204" pitchFamily="34" charset="0"/>
              <a:cs typeface="Arial" panose="020B0604020202020204" pitchFamily="34" charset="0"/>
            </a:rPr>
            <a:t>:</a:t>
          </a:r>
        </a:p>
        <a:p>
          <a:endParaRPr lang="en-US" sz="110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pPr lvl="1"/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E = Vissim estimated throughput</a:t>
          </a:r>
        </a:p>
        <a:p>
          <a:pPr lvl="1"/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V = balanced field count:</a:t>
          </a:r>
        </a:p>
      </xdr:txBody>
    </xdr:sp>
    <xdr:clientData/>
  </xdr:oneCellAnchor>
  <xdr:twoCellAnchor editAs="oneCell">
    <xdr:from>
      <xdr:col>5</xdr:col>
      <xdr:colOff>990600</xdr:colOff>
      <xdr:row>2</xdr:row>
      <xdr:rowOff>85725</xdr:rowOff>
    </xdr:from>
    <xdr:to>
      <xdr:col>6</xdr:col>
      <xdr:colOff>1167348</xdr:colOff>
      <xdr:row>4</xdr:row>
      <xdr:rowOff>36537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657225"/>
          <a:ext cx="1653123" cy="398487"/>
        </a:xfrm>
        <a:prstGeom prst="rect">
          <a:avLst/>
        </a:prstGeom>
      </xdr:spPr>
    </xdr:pic>
    <xdr:clientData/>
  </xdr:twoCellAnchor>
  <xdr:twoCellAnchor>
    <xdr:from>
      <xdr:col>7</xdr:col>
      <xdr:colOff>180975</xdr:colOff>
      <xdr:row>0</xdr:row>
      <xdr:rowOff>152400</xdr:rowOff>
    </xdr:from>
    <xdr:to>
      <xdr:col>11</xdr:col>
      <xdr:colOff>256375</xdr:colOff>
      <xdr:row>7</xdr:row>
      <xdr:rowOff>344715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SpPr txBox="1"/>
      </xdr:nvSpPr>
      <xdr:spPr>
        <a:xfrm>
          <a:off x="9887404" y="152400"/>
          <a:ext cx="3114328" cy="1934029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calculates the GEH of Intersection and Freeway counts.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GEH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is required by FHWA, but not by VDOT.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217261</xdr:colOff>
      <xdr:row>13</xdr:row>
      <xdr:rowOff>306615</xdr:rowOff>
    </xdr:from>
    <xdr:to>
      <xdr:col>10</xdr:col>
      <xdr:colOff>780144</xdr:colOff>
      <xdr:row>18</xdr:row>
      <xdr:rowOff>81644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FA7D9CD-3B81-D4CF-7FA2-4D12F4B75B07}"/>
            </a:ext>
          </a:extLst>
        </xdr:cNvPr>
        <xdr:cNvSpPr txBox="1"/>
      </xdr:nvSpPr>
      <xdr:spPr>
        <a:xfrm>
          <a:off x="9923690" y="4125686"/>
          <a:ext cx="2803525" cy="1480458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If you do not have freeways or arterials in your model, you can manually hide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those rows by entering "H" in column A. 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0</xdr:colOff>
      <xdr:row>1</xdr:row>
      <xdr:rowOff>99786</xdr:rowOff>
    </xdr:from>
    <xdr:to>
      <xdr:col>1</xdr:col>
      <xdr:colOff>412</xdr:colOff>
      <xdr:row>3</xdr:row>
      <xdr:rowOff>165554</xdr:rowOff>
    </xdr:to>
    <xdr:pic>
      <xdr:nvPicPr>
        <xdr:cNvPr id="8" name="Graphic 7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670AC2B-B8E8-4550-91CD-C23DCE179D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281215"/>
          <a:ext cx="544698" cy="501196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271811</xdr:colOff>
      <xdr:row>13</xdr:row>
      <xdr:rowOff>132323</xdr:rowOff>
    </xdr:from>
    <xdr:to>
      <xdr:col>4</xdr:col>
      <xdr:colOff>1983297</xdr:colOff>
      <xdr:row>14</xdr:row>
      <xdr:rowOff>150720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/>
      </xdr:nvSpPr>
      <xdr:spPr>
        <a:xfrm>
          <a:off x="4104223" y="4368147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Central Avenue</a:t>
          </a:r>
        </a:p>
      </xdr:txBody>
    </xdr:sp>
    <xdr:clientData/>
  </xdr:twoCellAnchor>
  <xdr:twoCellAnchor>
    <xdr:from>
      <xdr:col>1</xdr:col>
      <xdr:colOff>119742</xdr:colOff>
      <xdr:row>9</xdr:row>
      <xdr:rowOff>102962</xdr:rowOff>
    </xdr:from>
    <xdr:to>
      <xdr:col>2</xdr:col>
      <xdr:colOff>904874</xdr:colOff>
      <xdr:row>11</xdr:row>
      <xdr:rowOff>106590</xdr:rowOff>
    </xdr:to>
    <xdr:sp macro="[0]!FormatTMCLength_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 txBox="1"/>
      </xdr:nvSpPr>
      <xdr:spPr>
        <a:xfrm>
          <a:off x="772885" y="2810783"/>
          <a:ext cx="2132239" cy="602343"/>
        </a:xfrm>
        <a:prstGeom prst="rect">
          <a:avLst/>
        </a:prstGeom>
        <a:solidFill>
          <a:schemeClr val="bg2">
            <a:lumMod val="25000"/>
          </a:schemeClr>
        </a:solidFill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Click to Format Travel Time Segment Lengths</a:t>
          </a:r>
        </a:p>
      </xdr:txBody>
    </xdr:sp>
    <xdr:clientData/>
  </xdr:twoCellAnchor>
  <xdr:twoCellAnchor>
    <xdr:from>
      <xdr:col>15</xdr:col>
      <xdr:colOff>19051</xdr:colOff>
      <xdr:row>48</xdr:row>
      <xdr:rowOff>10886</xdr:rowOff>
    </xdr:from>
    <xdr:to>
      <xdr:col>17</xdr:col>
      <xdr:colOff>133351</xdr:colOff>
      <xdr:row>72</xdr:row>
      <xdr:rowOff>27215</xdr:rowOff>
    </xdr:to>
    <xdr:grpSp>
      <xdr:nvGrpSpPr>
        <xdr:cNvPr id="49" name="Group 48">
          <a:extLst>
            <a:ext uri="{FF2B5EF4-FFF2-40B4-BE49-F238E27FC236}">
              <a16:creationId xmlns:a16="http://schemas.microsoft.com/office/drawing/2014/main" id="{00000000-0008-0000-1500-000031000000}"/>
            </a:ext>
          </a:extLst>
        </xdr:cNvPr>
        <xdr:cNvGrpSpPr/>
      </xdr:nvGrpSpPr>
      <xdr:grpSpPr>
        <a:xfrm rot="10800000">
          <a:off x="8401051" y="12560795"/>
          <a:ext cx="529936" cy="5558147"/>
          <a:chOff x="12325350" y="-608954"/>
          <a:chExt cx="352425" cy="3999854"/>
        </a:xfrm>
      </xdr:grpSpPr>
      <xdr:sp macro="" textlink="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1500-000032000000}"/>
              </a:ext>
            </a:extLst>
          </xdr:cNvPr>
          <xdr:cNvSpPr txBox="1"/>
        </xdr:nvSpPr>
        <xdr:spPr>
          <a:xfrm>
            <a:off x="12325350" y="717882"/>
            <a:ext cx="352425" cy="119511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rtlCol="0" anchor="ctr"/>
          <a:lstStyle/>
          <a:p>
            <a:pPr algn="ctr"/>
            <a:r>
              <a:rPr lang="en-US" sz="1100" b="1" i="1"/>
              <a:t>Direction of Travel</a:t>
            </a:r>
          </a:p>
        </xdr:txBody>
      </xdr:sp>
      <xdr:cxnSp macro="">
        <xdr:nvCxnSpPr>
          <xdr:cNvPr id="51" name="Straight Arrow Connector 50">
            <a:extLst>
              <a:ext uri="{FF2B5EF4-FFF2-40B4-BE49-F238E27FC236}">
                <a16:creationId xmlns:a16="http://schemas.microsoft.com/office/drawing/2014/main" id="{00000000-0008-0000-1500-000033000000}"/>
              </a:ext>
            </a:extLst>
          </xdr:cNvPr>
          <xdr:cNvCxnSpPr/>
        </xdr:nvCxnSpPr>
        <xdr:spPr>
          <a:xfrm rot="10800000">
            <a:off x="12639675" y="-608954"/>
            <a:ext cx="0" cy="3999854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22</xdr:col>
      <xdr:colOff>86574</xdr:colOff>
      <xdr:row>8</xdr:row>
      <xdr:rowOff>9525</xdr:rowOff>
    </xdr:from>
    <xdr:to>
      <xdr:col>27</xdr:col>
      <xdr:colOff>311520</xdr:colOff>
      <xdr:row>9</xdr:row>
      <xdr:rowOff>155255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00000000-0008-0000-15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58974" y="2514600"/>
          <a:ext cx="1225071" cy="345755"/>
        </a:xfrm>
        <a:prstGeom prst="rect">
          <a:avLst/>
        </a:prstGeom>
      </xdr:spPr>
    </xdr:pic>
    <xdr:clientData/>
  </xdr:twoCellAnchor>
  <xdr:twoCellAnchor>
    <xdr:from>
      <xdr:col>4</xdr:col>
      <xdr:colOff>66675</xdr:colOff>
      <xdr:row>10</xdr:row>
      <xdr:rowOff>74994</xdr:rowOff>
    </xdr:from>
    <xdr:to>
      <xdr:col>27</xdr:col>
      <xdr:colOff>361949</xdr:colOff>
      <xdr:row>11</xdr:row>
      <xdr:rowOff>57150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1500-000045000000}"/>
            </a:ext>
          </a:extLst>
        </xdr:cNvPr>
        <xdr:cNvSpPr txBox="1"/>
      </xdr:nvSpPr>
      <xdr:spPr>
        <a:xfrm>
          <a:off x="3895725" y="2989644"/>
          <a:ext cx="5238749" cy="382206"/>
        </a:xfrm>
        <a:prstGeom prst="rect">
          <a:avLst/>
        </a:prstGeom>
        <a:solidFill>
          <a:srgbClr val="92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 b="1">
              <a:solidFill>
                <a:schemeClr val="bg1"/>
              </a:solidFill>
            </a:rPr>
            <a:t>Sample Route </a:t>
          </a:r>
          <a:r>
            <a:rPr lang="en-US" sz="2000" b="1" baseline="0">
              <a:solidFill>
                <a:schemeClr val="bg1"/>
              </a:solidFill>
            </a:rPr>
            <a:t>Northbound (Field vs. Vissim)</a:t>
          </a:r>
          <a:endParaRPr lang="en-US" sz="2000" b="1">
            <a:solidFill>
              <a:schemeClr val="bg1"/>
            </a:solidFill>
          </a:endParaRPr>
        </a:p>
      </xdr:txBody>
    </xdr:sp>
    <xdr:clientData/>
  </xdr:twoCellAnchor>
  <xdr:twoCellAnchor>
    <xdr:from>
      <xdr:col>24</xdr:col>
      <xdr:colOff>129187</xdr:colOff>
      <xdr:row>9</xdr:row>
      <xdr:rowOff>195304</xdr:rowOff>
    </xdr:from>
    <xdr:to>
      <xdr:col>32</xdr:col>
      <xdr:colOff>40822</xdr:colOff>
      <xdr:row>12</xdr:row>
      <xdr:rowOff>421822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1500-000037000000}"/>
            </a:ext>
          </a:extLst>
        </xdr:cNvPr>
        <xdr:cNvSpPr txBox="1"/>
      </xdr:nvSpPr>
      <xdr:spPr>
        <a:xfrm>
          <a:off x="9967151" y="2903125"/>
          <a:ext cx="2088778" cy="102934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Adjust Start Time as Needed</a:t>
          </a:r>
        </a:p>
      </xdr:txBody>
    </xdr:sp>
    <xdr:clientData/>
  </xdr:twoCellAnchor>
  <xdr:twoCellAnchor>
    <xdr:from>
      <xdr:col>23</xdr:col>
      <xdr:colOff>142313</xdr:colOff>
      <xdr:row>1</xdr:row>
      <xdr:rowOff>707652</xdr:rowOff>
    </xdr:from>
    <xdr:to>
      <xdr:col>30</xdr:col>
      <xdr:colOff>176892</xdr:colOff>
      <xdr:row>5</xdr:row>
      <xdr:rowOff>114300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1500-000038000000}"/>
            </a:ext>
          </a:extLst>
        </xdr:cNvPr>
        <xdr:cNvSpPr txBox="1"/>
      </xdr:nvSpPr>
      <xdr:spPr>
        <a:xfrm>
          <a:off x="9776170" y="898152"/>
          <a:ext cx="2062043" cy="1080327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Adjust Vissim Time as Needed</a:t>
          </a:r>
        </a:p>
      </xdr:txBody>
    </xdr:sp>
    <xdr:clientData/>
  </xdr:twoCellAnchor>
  <xdr:twoCellAnchor>
    <xdr:from>
      <xdr:col>4</xdr:col>
      <xdr:colOff>271811</xdr:colOff>
      <xdr:row>16</xdr:row>
      <xdr:rowOff>132323</xdr:rowOff>
    </xdr:from>
    <xdr:to>
      <xdr:col>4</xdr:col>
      <xdr:colOff>1983297</xdr:colOff>
      <xdr:row>17</xdr:row>
      <xdr:rowOff>150719</xdr:rowOff>
    </xdr:to>
    <xdr:sp macro="" textlink="">
      <xdr:nvSpPr>
        <xdr:cNvPr id="80" name="Rectangle: Rounded Corners 79">
          <a:extLst>
            <a:ext uri="{FF2B5EF4-FFF2-40B4-BE49-F238E27FC236}">
              <a16:creationId xmlns:a16="http://schemas.microsoft.com/office/drawing/2014/main" id="{00000000-0008-0000-1500-000050000000}"/>
            </a:ext>
          </a:extLst>
        </xdr:cNvPr>
        <xdr:cNvSpPr/>
      </xdr:nvSpPr>
      <xdr:spPr>
        <a:xfrm>
          <a:off x="4104223" y="514135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Monroe Steet</a:t>
          </a:r>
        </a:p>
      </xdr:txBody>
    </xdr:sp>
    <xdr:clientData/>
  </xdr:twoCellAnchor>
  <xdr:twoCellAnchor>
    <xdr:from>
      <xdr:col>4</xdr:col>
      <xdr:colOff>271811</xdr:colOff>
      <xdr:row>19</xdr:row>
      <xdr:rowOff>121117</xdr:rowOff>
    </xdr:from>
    <xdr:to>
      <xdr:col>4</xdr:col>
      <xdr:colOff>1983297</xdr:colOff>
      <xdr:row>20</xdr:row>
      <xdr:rowOff>139513</xdr:rowOff>
    </xdr:to>
    <xdr:sp macro="" textlink="">
      <xdr:nvSpPr>
        <xdr:cNvPr id="81" name="Rectangle: Rounded Corners 80">
          <a:extLst>
            <a:ext uri="{FF2B5EF4-FFF2-40B4-BE49-F238E27FC236}">
              <a16:creationId xmlns:a16="http://schemas.microsoft.com/office/drawing/2014/main" id="{00000000-0008-0000-1500-000051000000}"/>
            </a:ext>
          </a:extLst>
        </xdr:cNvPr>
        <xdr:cNvSpPr/>
      </xdr:nvSpPr>
      <xdr:spPr>
        <a:xfrm>
          <a:off x="4104223" y="590335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Delaware Steet</a:t>
          </a:r>
        </a:p>
      </xdr:txBody>
    </xdr:sp>
    <xdr:clientData/>
  </xdr:twoCellAnchor>
  <xdr:twoCellAnchor>
    <xdr:from>
      <xdr:col>4</xdr:col>
      <xdr:colOff>271811</xdr:colOff>
      <xdr:row>22</xdr:row>
      <xdr:rowOff>132323</xdr:rowOff>
    </xdr:from>
    <xdr:to>
      <xdr:col>4</xdr:col>
      <xdr:colOff>1983297</xdr:colOff>
      <xdr:row>23</xdr:row>
      <xdr:rowOff>150720</xdr:rowOff>
    </xdr:to>
    <xdr:sp macro="" textlink="">
      <xdr:nvSpPr>
        <xdr:cNvPr id="82" name="Rectangle: Rounded Corners 81">
          <a:extLst>
            <a:ext uri="{FF2B5EF4-FFF2-40B4-BE49-F238E27FC236}">
              <a16:creationId xmlns:a16="http://schemas.microsoft.com/office/drawing/2014/main" id="{00000000-0008-0000-1500-000052000000}"/>
            </a:ext>
          </a:extLst>
        </xdr:cNvPr>
        <xdr:cNvSpPr/>
      </xdr:nvSpPr>
      <xdr:spPr>
        <a:xfrm>
          <a:off x="4104223" y="6687764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Blake Steet</a:t>
          </a:r>
        </a:p>
      </xdr:txBody>
    </xdr:sp>
    <xdr:clientData/>
  </xdr:twoCellAnchor>
  <xdr:twoCellAnchor>
    <xdr:from>
      <xdr:col>4</xdr:col>
      <xdr:colOff>271811</xdr:colOff>
      <xdr:row>25</xdr:row>
      <xdr:rowOff>132323</xdr:rowOff>
    </xdr:from>
    <xdr:to>
      <xdr:col>4</xdr:col>
      <xdr:colOff>1983297</xdr:colOff>
      <xdr:row>26</xdr:row>
      <xdr:rowOff>150720</xdr:rowOff>
    </xdr:to>
    <xdr:sp macro="" textlink="">
      <xdr:nvSpPr>
        <xdr:cNvPr id="83" name="Rectangle: Rounded Corners 82">
          <a:extLst>
            <a:ext uri="{FF2B5EF4-FFF2-40B4-BE49-F238E27FC236}">
              <a16:creationId xmlns:a16="http://schemas.microsoft.com/office/drawing/2014/main" id="{00000000-0008-0000-1500-000053000000}"/>
            </a:ext>
          </a:extLst>
        </xdr:cNvPr>
        <xdr:cNvSpPr/>
      </xdr:nvSpPr>
      <xdr:spPr>
        <a:xfrm>
          <a:off x="4104223" y="7460970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67th Street (N)</a:t>
          </a:r>
        </a:p>
      </xdr:txBody>
    </xdr:sp>
    <xdr:clientData/>
  </xdr:twoCellAnchor>
  <xdr:twoCellAnchor>
    <xdr:from>
      <xdr:col>4</xdr:col>
      <xdr:colOff>271811</xdr:colOff>
      <xdr:row>28</xdr:row>
      <xdr:rowOff>121117</xdr:rowOff>
    </xdr:from>
    <xdr:to>
      <xdr:col>4</xdr:col>
      <xdr:colOff>1983297</xdr:colOff>
      <xdr:row>29</xdr:row>
      <xdr:rowOff>139514</xdr:rowOff>
    </xdr:to>
    <xdr:sp macro="" textlink="">
      <xdr:nvSpPr>
        <xdr:cNvPr id="84" name="Rectangle: Rounded Corners 83">
          <a:extLst>
            <a:ext uri="{FF2B5EF4-FFF2-40B4-BE49-F238E27FC236}">
              <a16:creationId xmlns:a16="http://schemas.microsoft.com/office/drawing/2014/main" id="{00000000-0008-0000-1500-000054000000}"/>
            </a:ext>
          </a:extLst>
        </xdr:cNvPr>
        <xdr:cNvSpPr/>
      </xdr:nvSpPr>
      <xdr:spPr>
        <a:xfrm>
          <a:off x="4104223" y="8222970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Stanford Avenue</a:t>
          </a:r>
        </a:p>
      </xdr:txBody>
    </xdr:sp>
    <xdr:clientData/>
  </xdr:twoCellAnchor>
  <xdr:twoCellAnchor>
    <xdr:from>
      <xdr:col>4</xdr:col>
      <xdr:colOff>271811</xdr:colOff>
      <xdr:row>31</xdr:row>
      <xdr:rowOff>132323</xdr:rowOff>
    </xdr:from>
    <xdr:to>
      <xdr:col>4</xdr:col>
      <xdr:colOff>1983297</xdr:colOff>
      <xdr:row>32</xdr:row>
      <xdr:rowOff>150720</xdr:rowOff>
    </xdr:to>
    <xdr:sp macro="" textlink="">
      <xdr:nvSpPr>
        <xdr:cNvPr id="85" name="Rectangle: Rounded Corners 84">
          <a:extLst>
            <a:ext uri="{FF2B5EF4-FFF2-40B4-BE49-F238E27FC236}">
              <a16:creationId xmlns:a16="http://schemas.microsoft.com/office/drawing/2014/main" id="{00000000-0008-0000-1500-000055000000}"/>
            </a:ext>
          </a:extLst>
        </xdr:cNvPr>
        <xdr:cNvSpPr/>
      </xdr:nvSpPr>
      <xdr:spPr>
        <a:xfrm>
          <a:off x="4104223" y="900738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43rd Street</a:t>
          </a:r>
        </a:p>
      </xdr:txBody>
    </xdr:sp>
    <xdr:clientData/>
  </xdr:twoCellAnchor>
  <xdr:twoCellAnchor>
    <xdr:from>
      <xdr:col>4</xdr:col>
      <xdr:colOff>271811</xdr:colOff>
      <xdr:row>34</xdr:row>
      <xdr:rowOff>121117</xdr:rowOff>
    </xdr:from>
    <xdr:to>
      <xdr:col>4</xdr:col>
      <xdr:colOff>1983297</xdr:colOff>
      <xdr:row>35</xdr:row>
      <xdr:rowOff>139514</xdr:rowOff>
    </xdr:to>
    <xdr:sp macro="" textlink="">
      <xdr:nvSpPr>
        <xdr:cNvPr id="86" name="Rectangle: Rounded Corners 85">
          <a:extLst>
            <a:ext uri="{FF2B5EF4-FFF2-40B4-BE49-F238E27FC236}">
              <a16:creationId xmlns:a16="http://schemas.microsoft.com/office/drawing/2014/main" id="{00000000-0008-0000-1500-000056000000}"/>
            </a:ext>
          </a:extLst>
        </xdr:cNvPr>
        <xdr:cNvSpPr/>
      </xdr:nvSpPr>
      <xdr:spPr>
        <a:xfrm>
          <a:off x="4104223" y="976938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Brockhurst Street</a:t>
          </a:r>
        </a:p>
      </xdr:txBody>
    </xdr:sp>
    <xdr:clientData/>
  </xdr:twoCellAnchor>
  <xdr:twoCellAnchor>
    <xdr:from>
      <xdr:col>4</xdr:col>
      <xdr:colOff>271811</xdr:colOff>
      <xdr:row>37</xdr:row>
      <xdr:rowOff>121116</xdr:rowOff>
    </xdr:from>
    <xdr:to>
      <xdr:col>4</xdr:col>
      <xdr:colOff>1983297</xdr:colOff>
      <xdr:row>38</xdr:row>
      <xdr:rowOff>139513</xdr:rowOff>
    </xdr:to>
    <xdr:sp macro="" textlink="">
      <xdr:nvSpPr>
        <xdr:cNvPr id="88" name="Rectangle: Rounded Corners 87">
          <a:extLst>
            <a:ext uri="{FF2B5EF4-FFF2-40B4-BE49-F238E27FC236}">
              <a16:creationId xmlns:a16="http://schemas.microsoft.com/office/drawing/2014/main" id="{00000000-0008-0000-1500-000058000000}"/>
            </a:ext>
          </a:extLst>
        </xdr:cNvPr>
        <xdr:cNvSpPr/>
      </xdr:nvSpPr>
      <xdr:spPr>
        <a:xfrm>
          <a:off x="4104223" y="10542587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Grand Avenue</a:t>
          </a:r>
        </a:p>
      </xdr:txBody>
    </xdr:sp>
    <xdr:clientData/>
  </xdr:twoCellAnchor>
  <xdr:twoCellAnchor>
    <xdr:from>
      <xdr:col>4</xdr:col>
      <xdr:colOff>271811</xdr:colOff>
      <xdr:row>47</xdr:row>
      <xdr:rowOff>132323</xdr:rowOff>
    </xdr:from>
    <xdr:to>
      <xdr:col>4</xdr:col>
      <xdr:colOff>1983297</xdr:colOff>
      <xdr:row>48</xdr:row>
      <xdr:rowOff>150720</xdr:rowOff>
    </xdr:to>
    <xdr:sp macro="" textlink="">
      <xdr:nvSpPr>
        <xdr:cNvPr id="89" name="Rectangle: Rounded Corners 88">
          <a:extLst>
            <a:ext uri="{FF2B5EF4-FFF2-40B4-BE49-F238E27FC236}">
              <a16:creationId xmlns:a16="http://schemas.microsoft.com/office/drawing/2014/main" id="{00000000-0008-0000-1500-000059000000}"/>
            </a:ext>
          </a:extLst>
        </xdr:cNvPr>
        <xdr:cNvSpPr/>
      </xdr:nvSpPr>
      <xdr:spPr>
        <a:xfrm>
          <a:off x="4104223" y="4368147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Central Avenue</a:t>
          </a:r>
        </a:p>
      </xdr:txBody>
    </xdr:sp>
    <xdr:clientData/>
  </xdr:twoCellAnchor>
  <xdr:twoCellAnchor>
    <xdr:from>
      <xdr:col>4</xdr:col>
      <xdr:colOff>66675</xdr:colOff>
      <xdr:row>44</xdr:row>
      <xdr:rowOff>91243</xdr:rowOff>
    </xdr:from>
    <xdr:to>
      <xdr:col>27</xdr:col>
      <xdr:colOff>361949</xdr:colOff>
      <xdr:row>45</xdr:row>
      <xdr:rowOff>194983</xdr:rowOff>
    </xdr:to>
    <xdr:sp macro="" textlink="">
      <xdr:nvSpPr>
        <xdr:cNvPr id="90" name="TextBox 89">
          <a:extLst>
            <a:ext uri="{FF2B5EF4-FFF2-40B4-BE49-F238E27FC236}">
              <a16:creationId xmlns:a16="http://schemas.microsoft.com/office/drawing/2014/main" id="{00000000-0008-0000-1500-00005A000000}"/>
            </a:ext>
          </a:extLst>
        </xdr:cNvPr>
        <xdr:cNvSpPr txBox="1"/>
      </xdr:nvSpPr>
      <xdr:spPr>
        <a:xfrm>
          <a:off x="3899087" y="11319537"/>
          <a:ext cx="5259480" cy="383887"/>
        </a:xfrm>
        <a:prstGeom prst="rect">
          <a:avLst/>
        </a:prstGeom>
        <a:solidFill>
          <a:srgbClr val="92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 b="1">
              <a:solidFill>
                <a:schemeClr val="bg1"/>
              </a:solidFill>
            </a:rPr>
            <a:t>San Pablo</a:t>
          </a:r>
          <a:r>
            <a:rPr lang="en-US" sz="2000" b="1" baseline="0">
              <a:solidFill>
                <a:schemeClr val="bg1"/>
              </a:solidFill>
            </a:rPr>
            <a:t> Avenue Southbound</a:t>
          </a:r>
          <a:endParaRPr lang="en-US" sz="20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271811</xdr:colOff>
      <xdr:row>50</xdr:row>
      <xdr:rowOff>132323</xdr:rowOff>
    </xdr:from>
    <xdr:to>
      <xdr:col>4</xdr:col>
      <xdr:colOff>1983297</xdr:colOff>
      <xdr:row>51</xdr:row>
      <xdr:rowOff>150719</xdr:rowOff>
    </xdr:to>
    <xdr:sp macro="" textlink="">
      <xdr:nvSpPr>
        <xdr:cNvPr id="92" name="Rectangle: Rounded Corners 91">
          <a:extLst>
            <a:ext uri="{FF2B5EF4-FFF2-40B4-BE49-F238E27FC236}">
              <a16:creationId xmlns:a16="http://schemas.microsoft.com/office/drawing/2014/main" id="{00000000-0008-0000-1500-00005C000000}"/>
            </a:ext>
          </a:extLst>
        </xdr:cNvPr>
        <xdr:cNvSpPr/>
      </xdr:nvSpPr>
      <xdr:spPr>
        <a:xfrm>
          <a:off x="4104223" y="514135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Monroe Steet</a:t>
          </a:r>
        </a:p>
      </xdr:txBody>
    </xdr:sp>
    <xdr:clientData/>
  </xdr:twoCellAnchor>
  <xdr:twoCellAnchor>
    <xdr:from>
      <xdr:col>4</xdr:col>
      <xdr:colOff>271811</xdr:colOff>
      <xdr:row>53</xdr:row>
      <xdr:rowOff>121117</xdr:rowOff>
    </xdr:from>
    <xdr:to>
      <xdr:col>4</xdr:col>
      <xdr:colOff>1983297</xdr:colOff>
      <xdr:row>54</xdr:row>
      <xdr:rowOff>139513</xdr:rowOff>
    </xdr:to>
    <xdr:sp macro="" textlink="">
      <xdr:nvSpPr>
        <xdr:cNvPr id="93" name="Rectangle: Rounded Corners 92">
          <a:extLst>
            <a:ext uri="{FF2B5EF4-FFF2-40B4-BE49-F238E27FC236}">
              <a16:creationId xmlns:a16="http://schemas.microsoft.com/office/drawing/2014/main" id="{00000000-0008-0000-1500-00005D000000}"/>
            </a:ext>
          </a:extLst>
        </xdr:cNvPr>
        <xdr:cNvSpPr/>
      </xdr:nvSpPr>
      <xdr:spPr>
        <a:xfrm>
          <a:off x="4104223" y="590335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Delaware Steet</a:t>
          </a:r>
        </a:p>
      </xdr:txBody>
    </xdr:sp>
    <xdr:clientData/>
  </xdr:twoCellAnchor>
  <xdr:twoCellAnchor>
    <xdr:from>
      <xdr:col>4</xdr:col>
      <xdr:colOff>271811</xdr:colOff>
      <xdr:row>56</xdr:row>
      <xdr:rowOff>132323</xdr:rowOff>
    </xdr:from>
    <xdr:to>
      <xdr:col>4</xdr:col>
      <xdr:colOff>1983297</xdr:colOff>
      <xdr:row>57</xdr:row>
      <xdr:rowOff>150720</xdr:rowOff>
    </xdr:to>
    <xdr:sp macro="" textlink="">
      <xdr:nvSpPr>
        <xdr:cNvPr id="94" name="Rectangle: Rounded Corners 93">
          <a:extLst>
            <a:ext uri="{FF2B5EF4-FFF2-40B4-BE49-F238E27FC236}">
              <a16:creationId xmlns:a16="http://schemas.microsoft.com/office/drawing/2014/main" id="{00000000-0008-0000-1500-00005E000000}"/>
            </a:ext>
          </a:extLst>
        </xdr:cNvPr>
        <xdr:cNvSpPr/>
      </xdr:nvSpPr>
      <xdr:spPr>
        <a:xfrm>
          <a:off x="4104223" y="6687764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Blake Steet</a:t>
          </a:r>
        </a:p>
      </xdr:txBody>
    </xdr:sp>
    <xdr:clientData/>
  </xdr:twoCellAnchor>
  <xdr:twoCellAnchor>
    <xdr:from>
      <xdr:col>4</xdr:col>
      <xdr:colOff>271811</xdr:colOff>
      <xdr:row>59</xdr:row>
      <xdr:rowOff>132323</xdr:rowOff>
    </xdr:from>
    <xdr:to>
      <xdr:col>4</xdr:col>
      <xdr:colOff>1983297</xdr:colOff>
      <xdr:row>60</xdr:row>
      <xdr:rowOff>150720</xdr:rowOff>
    </xdr:to>
    <xdr:sp macro="" textlink="">
      <xdr:nvSpPr>
        <xdr:cNvPr id="95" name="Rectangle: Rounded Corners 94">
          <a:extLst>
            <a:ext uri="{FF2B5EF4-FFF2-40B4-BE49-F238E27FC236}">
              <a16:creationId xmlns:a16="http://schemas.microsoft.com/office/drawing/2014/main" id="{00000000-0008-0000-1500-00005F000000}"/>
            </a:ext>
          </a:extLst>
        </xdr:cNvPr>
        <xdr:cNvSpPr/>
      </xdr:nvSpPr>
      <xdr:spPr>
        <a:xfrm>
          <a:off x="4104223" y="7460970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67th Street (N)</a:t>
          </a:r>
        </a:p>
      </xdr:txBody>
    </xdr:sp>
    <xdr:clientData/>
  </xdr:twoCellAnchor>
  <xdr:twoCellAnchor>
    <xdr:from>
      <xdr:col>4</xdr:col>
      <xdr:colOff>271811</xdr:colOff>
      <xdr:row>62</xdr:row>
      <xdr:rowOff>121117</xdr:rowOff>
    </xdr:from>
    <xdr:to>
      <xdr:col>4</xdr:col>
      <xdr:colOff>1983297</xdr:colOff>
      <xdr:row>63</xdr:row>
      <xdr:rowOff>139514</xdr:rowOff>
    </xdr:to>
    <xdr:sp macro="" textlink="">
      <xdr:nvSpPr>
        <xdr:cNvPr id="96" name="Rectangle: Rounded Corners 95">
          <a:extLst>
            <a:ext uri="{FF2B5EF4-FFF2-40B4-BE49-F238E27FC236}">
              <a16:creationId xmlns:a16="http://schemas.microsoft.com/office/drawing/2014/main" id="{00000000-0008-0000-1500-000060000000}"/>
            </a:ext>
          </a:extLst>
        </xdr:cNvPr>
        <xdr:cNvSpPr/>
      </xdr:nvSpPr>
      <xdr:spPr>
        <a:xfrm>
          <a:off x="4104223" y="8222970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Stanford Avenue</a:t>
          </a:r>
        </a:p>
      </xdr:txBody>
    </xdr:sp>
    <xdr:clientData/>
  </xdr:twoCellAnchor>
  <xdr:twoCellAnchor>
    <xdr:from>
      <xdr:col>4</xdr:col>
      <xdr:colOff>271811</xdr:colOff>
      <xdr:row>65</xdr:row>
      <xdr:rowOff>132323</xdr:rowOff>
    </xdr:from>
    <xdr:to>
      <xdr:col>4</xdr:col>
      <xdr:colOff>1983297</xdr:colOff>
      <xdr:row>66</xdr:row>
      <xdr:rowOff>150720</xdr:rowOff>
    </xdr:to>
    <xdr:sp macro="" textlink="">
      <xdr:nvSpPr>
        <xdr:cNvPr id="97" name="Rectangle: Rounded Corners 96">
          <a:extLst>
            <a:ext uri="{FF2B5EF4-FFF2-40B4-BE49-F238E27FC236}">
              <a16:creationId xmlns:a16="http://schemas.microsoft.com/office/drawing/2014/main" id="{00000000-0008-0000-1500-000061000000}"/>
            </a:ext>
          </a:extLst>
        </xdr:cNvPr>
        <xdr:cNvSpPr/>
      </xdr:nvSpPr>
      <xdr:spPr>
        <a:xfrm>
          <a:off x="4104223" y="900738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43rd Street</a:t>
          </a:r>
        </a:p>
      </xdr:txBody>
    </xdr:sp>
    <xdr:clientData/>
  </xdr:twoCellAnchor>
  <xdr:twoCellAnchor>
    <xdr:from>
      <xdr:col>4</xdr:col>
      <xdr:colOff>271811</xdr:colOff>
      <xdr:row>68</xdr:row>
      <xdr:rowOff>121117</xdr:rowOff>
    </xdr:from>
    <xdr:to>
      <xdr:col>4</xdr:col>
      <xdr:colOff>1983297</xdr:colOff>
      <xdr:row>69</xdr:row>
      <xdr:rowOff>139514</xdr:rowOff>
    </xdr:to>
    <xdr:sp macro="" textlink="">
      <xdr:nvSpPr>
        <xdr:cNvPr id="98" name="Rectangle: Rounded Corners 97">
          <a:extLst>
            <a:ext uri="{FF2B5EF4-FFF2-40B4-BE49-F238E27FC236}">
              <a16:creationId xmlns:a16="http://schemas.microsoft.com/office/drawing/2014/main" id="{00000000-0008-0000-1500-000062000000}"/>
            </a:ext>
          </a:extLst>
        </xdr:cNvPr>
        <xdr:cNvSpPr/>
      </xdr:nvSpPr>
      <xdr:spPr>
        <a:xfrm>
          <a:off x="4104223" y="9769382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Brockhurst Street</a:t>
          </a:r>
        </a:p>
      </xdr:txBody>
    </xdr:sp>
    <xdr:clientData/>
  </xdr:twoCellAnchor>
  <xdr:twoCellAnchor>
    <xdr:from>
      <xdr:col>4</xdr:col>
      <xdr:colOff>271811</xdr:colOff>
      <xdr:row>71</xdr:row>
      <xdr:rowOff>121116</xdr:rowOff>
    </xdr:from>
    <xdr:to>
      <xdr:col>4</xdr:col>
      <xdr:colOff>1983297</xdr:colOff>
      <xdr:row>72</xdr:row>
      <xdr:rowOff>139513</xdr:rowOff>
    </xdr:to>
    <xdr:sp macro="" textlink="">
      <xdr:nvSpPr>
        <xdr:cNvPr id="99" name="Rectangle: Rounded Corners 98">
          <a:extLst>
            <a:ext uri="{FF2B5EF4-FFF2-40B4-BE49-F238E27FC236}">
              <a16:creationId xmlns:a16="http://schemas.microsoft.com/office/drawing/2014/main" id="{00000000-0008-0000-1500-000063000000}"/>
            </a:ext>
          </a:extLst>
        </xdr:cNvPr>
        <xdr:cNvSpPr/>
      </xdr:nvSpPr>
      <xdr:spPr>
        <a:xfrm>
          <a:off x="4104223" y="10542587"/>
          <a:ext cx="1711486" cy="276132"/>
        </a:xfrm>
        <a:prstGeom prst="roundRect">
          <a:avLst/>
        </a:prstGeom>
        <a:solidFill>
          <a:schemeClr val="accent6"/>
        </a:solidFill>
        <a:ln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Grand Avenue</a:t>
          </a:r>
        </a:p>
      </xdr:txBody>
    </xdr:sp>
    <xdr:clientData/>
  </xdr:twoCellAnchor>
  <xdr:twoCellAnchor>
    <xdr:from>
      <xdr:col>13</xdr:col>
      <xdr:colOff>182337</xdr:colOff>
      <xdr:row>13</xdr:row>
      <xdr:rowOff>255815</xdr:rowOff>
    </xdr:from>
    <xdr:to>
      <xdr:col>16</xdr:col>
      <xdr:colOff>92530</xdr:colOff>
      <xdr:row>38</xdr:row>
      <xdr:rowOff>13608</xdr:rowOff>
    </xdr:to>
    <xdr:grpSp>
      <xdr:nvGrpSpPr>
        <xdr:cNvPr id="100" name="Group 99">
          <a:extLst>
            <a:ext uri="{FF2B5EF4-FFF2-40B4-BE49-F238E27FC236}">
              <a16:creationId xmlns:a16="http://schemas.microsoft.com/office/drawing/2014/main" id="{00000000-0008-0000-1500-000064000000}"/>
            </a:ext>
          </a:extLst>
        </xdr:cNvPr>
        <xdr:cNvGrpSpPr/>
      </xdr:nvGrpSpPr>
      <xdr:grpSpPr>
        <a:xfrm rot="10800000">
          <a:off x="8148701" y="4363688"/>
          <a:ext cx="533647" cy="5555920"/>
          <a:chOff x="12417127" y="-608954"/>
          <a:chExt cx="352425" cy="3999854"/>
        </a:xfrm>
      </xdr:grpSpPr>
      <xdr:sp macro="" textlink="">
        <xdr:nvSpPr>
          <xdr:cNvPr id="101" name="TextBox 100">
            <a:extLst>
              <a:ext uri="{FF2B5EF4-FFF2-40B4-BE49-F238E27FC236}">
                <a16:creationId xmlns:a16="http://schemas.microsoft.com/office/drawing/2014/main" id="{00000000-0008-0000-1500-000065000000}"/>
              </a:ext>
            </a:extLst>
          </xdr:cNvPr>
          <xdr:cNvSpPr txBox="1"/>
        </xdr:nvSpPr>
        <xdr:spPr>
          <a:xfrm>
            <a:off x="12417127" y="717882"/>
            <a:ext cx="352425" cy="119511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" wrap="square" rtlCol="0" anchor="ctr"/>
          <a:lstStyle/>
          <a:p>
            <a:pPr algn="ctr"/>
            <a:r>
              <a:rPr lang="en-US" sz="1100" b="1" i="1"/>
              <a:t>Direction of Travel</a:t>
            </a:r>
          </a:p>
        </xdr:txBody>
      </xdr:sp>
      <xdr:cxnSp macro="">
        <xdr:nvCxnSpPr>
          <xdr:cNvPr id="102" name="Straight Arrow Connector 101">
            <a:extLst>
              <a:ext uri="{FF2B5EF4-FFF2-40B4-BE49-F238E27FC236}">
                <a16:creationId xmlns:a16="http://schemas.microsoft.com/office/drawing/2014/main" id="{00000000-0008-0000-1500-000066000000}"/>
              </a:ext>
            </a:extLst>
          </xdr:cNvPr>
          <xdr:cNvCxnSpPr/>
        </xdr:nvCxnSpPr>
        <xdr:spPr>
          <a:xfrm rot="10800000">
            <a:off x="12492831" y="-608954"/>
            <a:ext cx="0" cy="3999854"/>
          </a:xfrm>
          <a:prstGeom prst="straightConnector1">
            <a:avLst/>
          </a:prstGeom>
          <a:ln>
            <a:solidFill>
              <a:sysClr val="windowText" lastClr="000000"/>
            </a:solidFill>
            <a:headEnd type="triangl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0</xdr:colOff>
      <xdr:row>21</xdr:row>
      <xdr:rowOff>71158</xdr:rowOff>
    </xdr:from>
    <xdr:to>
      <xdr:col>4</xdr:col>
      <xdr:colOff>73552</xdr:colOff>
      <xdr:row>30</xdr:row>
      <xdr:rowOff>114301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1500-00002C000000}"/>
            </a:ext>
          </a:extLst>
        </xdr:cNvPr>
        <xdr:cNvSpPr txBox="1"/>
      </xdr:nvSpPr>
      <xdr:spPr>
        <a:xfrm>
          <a:off x="0" y="6062383"/>
          <a:ext cx="3902602" cy="210054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Insert the Travel Time Segment IDs that Match the Field Data Heat Maps.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Copy and Paste/Rearrange as needed</a:t>
          </a:r>
        </a:p>
      </xdr:txBody>
    </xdr:sp>
    <xdr:clientData/>
  </xdr:twoCellAnchor>
  <xdr:twoCellAnchor>
    <xdr:from>
      <xdr:col>3</xdr:col>
      <xdr:colOff>72918</xdr:colOff>
      <xdr:row>1</xdr:row>
      <xdr:rowOff>811066</xdr:rowOff>
    </xdr:from>
    <xdr:to>
      <xdr:col>4</xdr:col>
      <xdr:colOff>1632858</xdr:colOff>
      <xdr:row>6</xdr:row>
      <xdr:rowOff>189139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1500-000022000000}"/>
            </a:ext>
          </a:extLst>
        </xdr:cNvPr>
        <xdr:cNvSpPr txBox="1"/>
      </xdr:nvSpPr>
      <xdr:spPr>
        <a:xfrm>
          <a:off x="3134525" y="1001566"/>
          <a:ext cx="2335547" cy="124225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will generate a speed heat map using Travel Time Segments</a:t>
          </a:r>
        </a:p>
      </xdr:txBody>
    </xdr:sp>
    <xdr:clientData/>
  </xdr:twoCellAnchor>
  <xdr:twoCellAnchor>
    <xdr:from>
      <xdr:col>34</xdr:col>
      <xdr:colOff>142794</xdr:colOff>
      <xdr:row>17</xdr:row>
      <xdr:rowOff>86446</xdr:rowOff>
    </xdr:from>
    <xdr:to>
      <xdr:col>46</xdr:col>
      <xdr:colOff>108858</xdr:colOff>
      <xdr:row>26</xdr:row>
      <xdr:rowOff>54428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1500-000023000000}"/>
            </a:ext>
          </a:extLst>
        </xdr:cNvPr>
        <xdr:cNvSpPr txBox="1"/>
      </xdr:nvSpPr>
      <xdr:spPr>
        <a:xfrm>
          <a:off x="12511687" y="5161910"/>
          <a:ext cx="2088778" cy="2049875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Add in existing data when available - Speed in MPH</a:t>
          </a:r>
        </a:p>
      </xdr:txBody>
    </xdr:sp>
    <xdr:clientData/>
  </xdr:twoCellAnchor>
  <xdr:twoCellAnchor editAs="oneCell">
    <xdr:from>
      <xdr:col>0</xdr:col>
      <xdr:colOff>57727</xdr:colOff>
      <xdr:row>1</xdr:row>
      <xdr:rowOff>127000</xdr:rowOff>
    </xdr:from>
    <xdr:to>
      <xdr:col>0</xdr:col>
      <xdr:colOff>602425</xdr:colOff>
      <xdr:row>1</xdr:row>
      <xdr:rowOff>628196</xdr:rowOff>
    </xdr:to>
    <xdr:pic>
      <xdr:nvPicPr>
        <xdr:cNvPr id="3" name="Graphic 2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9B431-25A0-4B24-8504-E089D2C57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727" y="311727"/>
          <a:ext cx="544698" cy="501196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195247</xdr:colOff>
      <xdr:row>5</xdr:row>
      <xdr:rowOff>158545</xdr:rowOff>
    </xdr:from>
    <xdr:to>
      <xdr:col>6</xdr:col>
      <xdr:colOff>254001</xdr:colOff>
      <xdr:row>12</xdr:row>
      <xdr:rowOff>69273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 txBox="1"/>
      </xdr:nvSpPr>
      <xdr:spPr>
        <a:xfrm rot="21289196">
          <a:off x="784065" y="1659454"/>
          <a:ext cx="3603209" cy="1642546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tab contains all intersection calculations from the imported ATT files. It is referenced in all reporting/printing pages.</a:t>
          </a:r>
        </a:p>
      </xdr:txBody>
    </xdr:sp>
    <xdr:clientData/>
  </xdr:twoCellAnchor>
  <xdr:twoCellAnchor>
    <xdr:from>
      <xdr:col>15</xdr:col>
      <xdr:colOff>112259</xdr:colOff>
      <xdr:row>1</xdr:row>
      <xdr:rowOff>23091</xdr:rowOff>
    </xdr:from>
    <xdr:to>
      <xdr:col>21</xdr:col>
      <xdr:colOff>490681</xdr:colOff>
      <xdr:row>5</xdr:row>
      <xdr:rowOff>67471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 txBox="1"/>
      </xdr:nvSpPr>
      <xdr:spPr>
        <a:xfrm>
          <a:off x="13851350" y="219364"/>
          <a:ext cx="4892695" cy="1349016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Highlights are used to show where there are inconsistencies between the balanced and the Vissim counts. </a:t>
          </a:r>
        </a:p>
      </xdr:txBody>
    </xdr:sp>
    <xdr:clientData/>
  </xdr:twoCellAnchor>
  <xdr:twoCellAnchor>
    <xdr:from>
      <xdr:col>29</xdr:col>
      <xdr:colOff>516350</xdr:colOff>
      <xdr:row>0</xdr:row>
      <xdr:rowOff>57726</xdr:rowOff>
    </xdr:from>
    <xdr:to>
      <xdr:col>35</xdr:col>
      <xdr:colOff>69272</xdr:colOff>
      <xdr:row>4</xdr:row>
      <xdr:rowOff>126999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B225107-51B1-6D28-7C04-94D56836B67B}"/>
            </a:ext>
          </a:extLst>
        </xdr:cNvPr>
        <xdr:cNvSpPr txBox="1"/>
      </xdr:nvSpPr>
      <xdr:spPr>
        <a:xfrm>
          <a:off x="24311532" y="57726"/>
          <a:ext cx="4194195" cy="1373909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Calculations from Vissim to show average delay/queue/LOS for each movement.</a:t>
          </a:r>
        </a:p>
      </xdr:txBody>
    </xdr:sp>
    <xdr:clientData/>
  </xdr:twoCellAnchor>
  <xdr:twoCellAnchor>
    <xdr:from>
      <xdr:col>36</xdr:col>
      <xdr:colOff>320079</xdr:colOff>
      <xdr:row>1</xdr:row>
      <xdr:rowOff>11546</xdr:rowOff>
    </xdr:from>
    <xdr:to>
      <xdr:col>40</xdr:col>
      <xdr:colOff>196274</xdr:colOff>
      <xdr:row>5</xdr:row>
      <xdr:rowOff>23092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E63433B1-A9D7-D2A7-9182-74536D9A4916}"/>
            </a:ext>
          </a:extLst>
        </xdr:cNvPr>
        <xdr:cNvSpPr txBox="1"/>
      </xdr:nvSpPr>
      <xdr:spPr>
        <a:xfrm>
          <a:off x="29160624" y="207819"/>
          <a:ext cx="3201286" cy="131618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Calculations of % of Demand Served and GEH</a:t>
          </a:r>
          <a:r>
            <a:rPr lang="en-US" sz="16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for each movement</a:t>
          </a:r>
          <a:endParaRPr lang="en-US" sz="16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0</xdr:colOff>
      <xdr:row>1</xdr:row>
      <xdr:rowOff>46182</xdr:rowOff>
    </xdr:from>
    <xdr:to>
      <xdr:col>0</xdr:col>
      <xdr:colOff>544698</xdr:colOff>
      <xdr:row>2</xdr:row>
      <xdr:rowOff>201015</xdr:rowOff>
    </xdr:to>
    <xdr:pic>
      <xdr:nvPicPr>
        <xdr:cNvPr id="8" name="Graphic 7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D0CD184-78A4-4233-8924-EF34F17FB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242455"/>
          <a:ext cx="544698" cy="501196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176893</xdr:colOff>
      <xdr:row>1</xdr:row>
      <xdr:rowOff>163286</xdr:rowOff>
    </xdr:from>
    <xdr:to>
      <xdr:col>13</xdr:col>
      <xdr:colOff>512718</xdr:colOff>
      <xdr:row>2</xdr:row>
      <xdr:rowOff>212598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02968" y="363311"/>
          <a:ext cx="1631225" cy="401737"/>
        </a:xfrm>
        <a:prstGeom prst="rect">
          <a:avLst/>
        </a:prstGeom>
      </xdr:spPr>
    </xdr:pic>
    <xdr:clientData/>
  </xdr:twoCellAnchor>
  <xdr:twoCellAnchor>
    <xdr:from>
      <xdr:col>20</xdr:col>
      <xdr:colOff>122585</xdr:colOff>
      <xdr:row>2</xdr:row>
      <xdr:rowOff>283882</xdr:rowOff>
    </xdr:from>
    <xdr:to>
      <xdr:col>27</xdr:col>
      <xdr:colOff>34636</xdr:colOff>
      <xdr:row>10</xdr:row>
      <xdr:rowOff>204082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 txBox="1"/>
      </xdr:nvSpPr>
      <xdr:spPr>
        <a:xfrm>
          <a:off x="14335040" y="826518"/>
          <a:ext cx="4437869" cy="1859837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tab is used to print out the "Intersection Calibration" summary. All data are pulling from the Intersection Calcs tab, formulas should not need to be adjusted in here.</a:t>
          </a:r>
        </a:p>
      </xdr:txBody>
    </xdr:sp>
    <xdr:clientData/>
  </xdr:twoCellAnchor>
  <xdr:twoCellAnchor>
    <xdr:from>
      <xdr:col>6</xdr:col>
      <xdr:colOff>180314</xdr:colOff>
      <xdr:row>6</xdr:row>
      <xdr:rowOff>64519</xdr:rowOff>
    </xdr:from>
    <xdr:to>
      <xdr:col>11</xdr:col>
      <xdr:colOff>404093</xdr:colOff>
      <xdr:row>15</xdr:row>
      <xdr:rowOff>80819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18F40DD0-D725-3CEE-E192-716682226332}"/>
            </a:ext>
          </a:extLst>
        </xdr:cNvPr>
        <xdr:cNvSpPr txBox="1"/>
      </xdr:nvSpPr>
      <xdr:spPr>
        <a:xfrm>
          <a:off x="5548950" y="1761701"/>
          <a:ext cx="3629688" cy="214066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If you are using non</a:t>
          </a:r>
          <a:r>
            <a:rPr lang="en-US" sz="14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VDOT TOSAM volume calibration requirements, they will need to be changed here. Remember - do not add/delete rows it will mess up the macro.</a:t>
          </a:r>
          <a:endParaRPr lang="en-US" sz="14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80818</xdr:colOff>
      <xdr:row>1</xdr:row>
      <xdr:rowOff>57727</xdr:rowOff>
    </xdr:from>
    <xdr:to>
      <xdr:col>0</xdr:col>
      <xdr:colOff>625516</xdr:colOff>
      <xdr:row>2</xdr:row>
      <xdr:rowOff>212560</xdr:rowOff>
    </xdr:to>
    <xdr:pic>
      <xdr:nvPicPr>
        <xdr:cNvPr id="7" name="Graphic 6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0447CE8-D6A8-4C1A-8A9E-AD17D987C7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818" y="254000"/>
          <a:ext cx="544698" cy="501196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347722</xdr:colOff>
      <xdr:row>1</xdr:row>
      <xdr:rowOff>229961</xdr:rowOff>
    </xdr:from>
    <xdr:to>
      <xdr:col>16</xdr:col>
      <xdr:colOff>559722</xdr:colOff>
      <xdr:row>2</xdr:row>
      <xdr:rowOff>320675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08449" y="426234"/>
          <a:ext cx="1712909" cy="437077"/>
        </a:xfrm>
        <a:prstGeom prst="rect">
          <a:avLst/>
        </a:prstGeom>
      </xdr:spPr>
    </xdr:pic>
    <xdr:clientData/>
  </xdr:twoCellAnchor>
  <xdr:twoCellAnchor>
    <xdr:from>
      <xdr:col>18</xdr:col>
      <xdr:colOff>222250</xdr:colOff>
      <xdr:row>1</xdr:row>
      <xdr:rowOff>95250</xdr:rowOff>
    </xdr:from>
    <xdr:to>
      <xdr:col>24</xdr:col>
      <xdr:colOff>234104</xdr:colOff>
      <xdr:row>5</xdr:row>
      <xdr:rowOff>135659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78B223A-053B-4AEF-88AF-8C0E984D6295}"/>
            </a:ext>
          </a:extLst>
        </xdr:cNvPr>
        <xdr:cNvSpPr txBox="1"/>
      </xdr:nvSpPr>
      <xdr:spPr>
        <a:xfrm>
          <a:off x="14319250" y="285750"/>
          <a:ext cx="3917104" cy="1119909"/>
        </a:xfrm>
        <a:prstGeom prst="cloud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 b="1">
              <a:solidFill>
                <a:schemeClr val="bg1"/>
              </a:solidFill>
              <a:latin typeface="+mn-lt"/>
              <a:ea typeface="+mn-ea"/>
              <a:cs typeface="+mn-cs"/>
            </a:rPr>
            <a:t>DO</a:t>
          </a:r>
          <a:r>
            <a:rPr lang="en-US" sz="16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NOT ADD/DEL ROWS MANUALLY - USE MACRO</a:t>
          </a:r>
        </a:p>
        <a:p>
          <a:pPr marL="0" indent="0" algn="ctr"/>
          <a:r>
            <a:rPr lang="en-US" sz="11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Will break if more rows are added</a:t>
          </a:r>
          <a:endParaRPr lang="en-US" sz="11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23091</xdr:colOff>
      <xdr:row>1</xdr:row>
      <xdr:rowOff>69273</xdr:rowOff>
    </xdr:from>
    <xdr:to>
      <xdr:col>1</xdr:col>
      <xdr:colOff>25153</xdr:colOff>
      <xdr:row>2</xdr:row>
      <xdr:rowOff>224106</xdr:rowOff>
    </xdr:to>
    <xdr:pic>
      <xdr:nvPicPr>
        <xdr:cNvPr id="6" name="Graphic 5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CDE3103-895B-463A-9FE4-F296EE95A2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3091" y="265546"/>
          <a:ext cx="544698" cy="501196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5117646</xdr:colOff>
      <xdr:row>3</xdr:row>
      <xdr:rowOff>102507</xdr:rowOff>
    </xdr:from>
    <xdr:to>
      <xdr:col>6</xdr:col>
      <xdr:colOff>1470387</xdr:colOff>
      <xdr:row>5</xdr:row>
      <xdr:rowOff>52759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76896" y="674007"/>
          <a:ext cx="1654991" cy="394752"/>
        </a:xfrm>
        <a:prstGeom prst="rect">
          <a:avLst/>
        </a:prstGeom>
      </xdr:spPr>
    </xdr:pic>
    <xdr:clientData/>
  </xdr:twoCellAnchor>
  <xdr:twoCellAnchor>
    <xdr:from>
      <xdr:col>7</xdr:col>
      <xdr:colOff>589644</xdr:colOff>
      <xdr:row>0</xdr:row>
      <xdr:rowOff>154214</xdr:rowOff>
    </xdr:from>
    <xdr:to>
      <xdr:col>13</xdr:col>
      <xdr:colOff>424605</xdr:colOff>
      <xdr:row>6</xdr:row>
      <xdr:rowOff>94837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03A9344-57FC-4914-9A1D-AAB1E9BC04DA}"/>
            </a:ext>
          </a:extLst>
        </xdr:cNvPr>
        <xdr:cNvSpPr txBox="1"/>
      </xdr:nvSpPr>
      <xdr:spPr>
        <a:xfrm>
          <a:off x="12173858" y="154214"/>
          <a:ext cx="3917104" cy="1119909"/>
        </a:xfrm>
        <a:prstGeom prst="cloud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 b="1">
              <a:solidFill>
                <a:schemeClr val="bg1"/>
              </a:solidFill>
              <a:latin typeface="+mn-lt"/>
              <a:ea typeface="+mn-ea"/>
              <a:cs typeface="+mn-cs"/>
            </a:rPr>
            <a:t>DO</a:t>
          </a:r>
          <a:r>
            <a:rPr lang="en-US" sz="16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NOT ADD/DEL ROWS MANUALLY - USE MACRO</a:t>
          </a:r>
        </a:p>
        <a:p>
          <a:pPr marL="0" indent="0" algn="ctr"/>
          <a:r>
            <a:rPr lang="en-US" sz="11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Will break if more rows are added</a:t>
          </a:r>
          <a:endParaRPr lang="en-US" sz="11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0</xdr:colOff>
      <xdr:row>1</xdr:row>
      <xdr:rowOff>90713</xdr:rowOff>
    </xdr:from>
    <xdr:to>
      <xdr:col>1</xdr:col>
      <xdr:colOff>18555</xdr:colOff>
      <xdr:row>3</xdr:row>
      <xdr:rowOff>229052</xdr:rowOff>
    </xdr:to>
    <xdr:pic>
      <xdr:nvPicPr>
        <xdr:cNvPr id="5" name="Graphic 4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94C31AB-927B-4170-9461-A1269B11D4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272142"/>
          <a:ext cx="544698" cy="501196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48</xdr:col>
      <xdr:colOff>0</xdr:colOff>
      <xdr:row>9</xdr:row>
      <xdr:rowOff>25400</xdr:rowOff>
    </xdr:from>
    <xdr:ext cx="1384082" cy="626744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 bwMode="auto">
        <a:xfrm>
          <a:off x="14106525" y="590550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48</xdr:col>
      <xdr:colOff>0</xdr:colOff>
      <xdr:row>9</xdr:row>
      <xdr:rowOff>25400</xdr:rowOff>
    </xdr:from>
    <xdr:ext cx="1384082" cy="626744"/>
    <xdr:sp macro="" textlink="">
      <xdr:nvSpPr>
        <xdr:cNvPr id="5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 bwMode="auto">
        <a:xfrm>
          <a:off x="14106525" y="590550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86</xdr:col>
      <xdr:colOff>0</xdr:colOff>
      <xdr:row>9</xdr:row>
      <xdr:rowOff>25400</xdr:rowOff>
    </xdr:from>
    <xdr:ext cx="1384082" cy="626744"/>
    <xdr:sp macro="" textlink="">
      <xdr:nvSpPr>
        <xdr:cNvPr id="9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/>
      </xdr:nvSpPr>
      <xdr:spPr bwMode="auto">
        <a:xfrm>
          <a:off x="40043100" y="2006600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86</xdr:col>
      <xdr:colOff>0</xdr:colOff>
      <xdr:row>9</xdr:row>
      <xdr:rowOff>25400</xdr:rowOff>
    </xdr:from>
    <xdr:ext cx="1384082" cy="626744"/>
    <xdr:sp macro="" textlink="">
      <xdr:nvSpPr>
        <xdr:cNvPr id="10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/>
      </xdr:nvSpPr>
      <xdr:spPr bwMode="auto">
        <a:xfrm>
          <a:off x="40043100" y="2006600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124</xdr:col>
      <xdr:colOff>0</xdr:colOff>
      <xdr:row>9</xdr:row>
      <xdr:rowOff>25400</xdr:rowOff>
    </xdr:from>
    <xdr:ext cx="1384082" cy="626744"/>
    <xdr:sp macro="" textlink="">
      <xdr:nvSpPr>
        <xdr:cNvPr id="11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/>
      </xdr:nvSpPr>
      <xdr:spPr bwMode="auto">
        <a:xfrm>
          <a:off x="67970400" y="2006600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124</xdr:col>
      <xdr:colOff>0</xdr:colOff>
      <xdr:row>9</xdr:row>
      <xdr:rowOff>25400</xdr:rowOff>
    </xdr:from>
    <xdr:ext cx="1384082" cy="626744"/>
    <xdr:sp macro="" textlink="">
      <xdr:nvSpPr>
        <xdr:cNvPr id="12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SpPr/>
      </xdr:nvSpPr>
      <xdr:spPr bwMode="auto">
        <a:xfrm>
          <a:off x="67970400" y="2006600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200</xdr:col>
      <xdr:colOff>0</xdr:colOff>
      <xdr:row>9</xdr:row>
      <xdr:rowOff>25400</xdr:rowOff>
    </xdr:from>
    <xdr:ext cx="1384082" cy="626744"/>
    <xdr:sp macro="" textlink="">
      <xdr:nvSpPr>
        <xdr:cNvPr id="14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SpPr/>
      </xdr:nvSpPr>
      <xdr:spPr bwMode="auto">
        <a:xfrm>
          <a:off x="41684864" y="2034309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200</xdr:col>
      <xdr:colOff>0</xdr:colOff>
      <xdr:row>9</xdr:row>
      <xdr:rowOff>25400</xdr:rowOff>
    </xdr:from>
    <xdr:ext cx="1384082" cy="626744"/>
    <xdr:sp macro="" textlink="">
      <xdr:nvSpPr>
        <xdr:cNvPr id="15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 bwMode="auto">
        <a:xfrm>
          <a:off x="41684864" y="2034309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162</xdr:col>
      <xdr:colOff>0</xdr:colOff>
      <xdr:row>9</xdr:row>
      <xdr:rowOff>25400</xdr:rowOff>
    </xdr:from>
    <xdr:ext cx="1384082" cy="626744"/>
    <xdr:sp macro="" textlink="">
      <xdr:nvSpPr>
        <xdr:cNvPr id="16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/>
      </xdr:nvSpPr>
      <xdr:spPr bwMode="auto">
        <a:xfrm>
          <a:off x="178914136" y="2034309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162</xdr:col>
      <xdr:colOff>0</xdr:colOff>
      <xdr:row>9</xdr:row>
      <xdr:rowOff>25400</xdr:rowOff>
    </xdr:from>
    <xdr:ext cx="1384082" cy="626744"/>
    <xdr:sp macro="" textlink="">
      <xdr:nvSpPr>
        <xdr:cNvPr id="17" name="CommandButton1" hidden="1">
          <a:extLst>
            <a:ext uri="{63B3BB69-23CF-44E3-9099-C40C66FF867C}">
              <a14:compatExt xmlns:a14="http://schemas.microsoft.com/office/drawing/2010/main" spid="_x0000_s37889"/>
            </a:ex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SpPr/>
      </xdr:nvSpPr>
      <xdr:spPr bwMode="auto">
        <a:xfrm>
          <a:off x="178914136" y="2034309"/>
          <a:ext cx="1384082" cy="62674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2</xdr:col>
      <xdr:colOff>604723</xdr:colOff>
      <xdr:row>13</xdr:row>
      <xdr:rowOff>45389</xdr:rowOff>
    </xdr:from>
    <xdr:to>
      <xdr:col>5</xdr:col>
      <xdr:colOff>182351</xdr:colOff>
      <xdr:row>24</xdr:row>
      <xdr:rowOff>114662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SpPr txBox="1"/>
      </xdr:nvSpPr>
      <xdr:spPr>
        <a:xfrm>
          <a:off x="2024814" y="2908662"/>
          <a:ext cx="5373446" cy="210127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tab contains all travel time calculations from the imported ATT files. It is referenced in all reporting/printing pages. You should not need to edit this page for initial set up.</a:t>
          </a:r>
        </a:p>
      </xdr:txBody>
    </xdr:sp>
    <xdr:clientData/>
  </xdr:twoCellAnchor>
  <xdr:twoCellAnchor editAs="oneCell">
    <xdr:from>
      <xdr:col>0</xdr:col>
      <xdr:colOff>23090</xdr:colOff>
      <xdr:row>1</xdr:row>
      <xdr:rowOff>23091</xdr:rowOff>
    </xdr:from>
    <xdr:to>
      <xdr:col>0</xdr:col>
      <xdr:colOff>567788</xdr:colOff>
      <xdr:row>3</xdr:row>
      <xdr:rowOff>154832</xdr:rowOff>
    </xdr:to>
    <xdr:pic>
      <xdr:nvPicPr>
        <xdr:cNvPr id="3" name="Graphic 2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AD5C611-B772-421C-8ED8-ACE93C3CEF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3090" y="207818"/>
          <a:ext cx="544698" cy="501196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441763</xdr:colOff>
      <xdr:row>3</xdr:row>
      <xdr:rowOff>120212</xdr:rowOff>
    </xdr:from>
    <xdr:to>
      <xdr:col>9</xdr:col>
      <xdr:colOff>979176</xdr:colOff>
      <xdr:row>4</xdr:row>
      <xdr:rowOff>193355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5613" y="691712"/>
          <a:ext cx="1632789" cy="396993"/>
        </a:xfrm>
        <a:prstGeom prst="rect">
          <a:avLst/>
        </a:prstGeom>
      </xdr:spPr>
    </xdr:pic>
    <xdr:clientData/>
  </xdr:twoCellAnchor>
  <xdr:twoCellAnchor>
    <xdr:from>
      <xdr:col>0</xdr:col>
      <xdr:colOff>404092</xdr:colOff>
      <xdr:row>20</xdr:row>
      <xdr:rowOff>7464</xdr:rowOff>
    </xdr:from>
    <xdr:to>
      <xdr:col>4</xdr:col>
      <xdr:colOff>242455</xdr:colOff>
      <xdr:row>31</xdr:row>
      <xdr:rowOff>46182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 txBox="1"/>
      </xdr:nvSpPr>
      <xdr:spPr>
        <a:xfrm>
          <a:off x="404092" y="4891191"/>
          <a:ext cx="2309090" cy="2082264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Insert TT Segs #s (IDs to match Input Counter) in the order and travel time route desired - </a:t>
          </a:r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the BLUE Segment ID is what is referenced in all formulas.</a:t>
          </a:r>
        </a:p>
      </xdr:txBody>
    </xdr:sp>
    <xdr:clientData/>
  </xdr:twoCellAnchor>
  <xdr:twoCellAnchor>
    <xdr:from>
      <xdr:col>14</xdr:col>
      <xdr:colOff>742535</xdr:colOff>
      <xdr:row>5</xdr:row>
      <xdr:rowOff>627787</xdr:rowOff>
    </xdr:from>
    <xdr:to>
      <xdr:col>19</xdr:col>
      <xdr:colOff>248228</xdr:colOff>
      <xdr:row>12</xdr:row>
      <xdr:rowOff>74220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SpPr txBox="1"/>
      </xdr:nvSpPr>
      <xdr:spPr>
        <a:xfrm>
          <a:off x="14677899" y="1828514"/>
          <a:ext cx="3281056" cy="1651615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If you do not want to include any segments in the calibration, simply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delete the data from these four cells - and they will not be included in the Above Calcs.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371018</xdr:colOff>
      <xdr:row>17</xdr:row>
      <xdr:rowOff>163288</xdr:rowOff>
    </xdr:from>
    <xdr:to>
      <xdr:col>10</xdr:col>
      <xdr:colOff>496455</xdr:colOff>
      <xdr:row>30</xdr:row>
      <xdr:rowOff>163285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SpPr txBox="1"/>
      </xdr:nvSpPr>
      <xdr:spPr>
        <a:xfrm>
          <a:off x="7921745" y="4492833"/>
          <a:ext cx="4743619" cy="2412997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summarizes Travel Time summaries. Add TT segment IDs in the routes of your choosing. 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Use the macro on the Initial Setup tab to add more "Travel Time Routes".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All cells shaded in pink or light blue are editable.</a:t>
          </a:r>
        </a:p>
      </xdr:txBody>
    </xdr:sp>
    <xdr:clientData/>
  </xdr:twoCellAnchor>
  <xdr:twoCellAnchor>
    <xdr:from>
      <xdr:col>10</xdr:col>
      <xdr:colOff>362857</xdr:colOff>
      <xdr:row>1</xdr:row>
      <xdr:rowOff>145143</xdr:rowOff>
    </xdr:from>
    <xdr:to>
      <xdr:col>14</xdr:col>
      <xdr:colOff>1219261</xdr:colOff>
      <xdr:row>5</xdr:row>
      <xdr:rowOff>249052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D61661B-C568-4279-BCEE-53F4F56A04D6}"/>
            </a:ext>
          </a:extLst>
        </xdr:cNvPr>
        <xdr:cNvSpPr txBox="1"/>
      </xdr:nvSpPr>
      <xdr:spPr>
        <a:xfrm>
          <a:off x="11303000" y="326572"/>
          <a:ext cx="3840904" cy="1119909"/>
        </a:xfrm>
        <a:prstGeom prst="cloud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 b="1">
              <a:solidFill>
                <a:schemeClr val="bg1"/>
              </a:solidFill>
              <a:latin typeface="+mn-lt"/>
              <a:ea typeface="+mn-ea"/>
              <a:cs typeface="+mn-cs"/>
            </a:rPr>
            <a:t>DO</a:t>
          </a:r>
          <a:r>
            <a:rPr lang="en-US" sz="16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NOT ADD/DEL ROWS MANUALLY - USE MACRO</a:t>
          </a:r>
        </a:p>
        <a:p>
          <a:pPr marL="0" indent="0" algn="ctr"/>
          <a:r>
            <a:rPr lang="en-US" sz="11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Will break if more rows are added</a:t>
          </a:r>
          <a:endParaRPr lang="en-US" sz="11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1748378</xdr:colOff>
      <xdr:row>23</xdr:row>
      <xdr:rowOff>15671</xdr:rowOff>
    </xdr:from>
    <xdr:to>
      <xdr:col>6</xdr:col>
      <xdr:colOff>209083</xdr:colOff>
      <xdr:row>27</xdr:row>
      <xdr:rowOff>64098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ABCA2DA-EF77-081A-22DA-94E464C13CC1}"/>
            </a:ext>
          </a:extLst>
        </xdr:cNvPr>
        <xdr:cNvSpPr txBox="1"/>
      </xdr:nvSpPr>
      <xdr:spPr>
        <a:xfrm rot="21180168">
          <a:off x="4946469" y="5465126"/>
          <a:ext cx="2813341" cy="787336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Manually add in the Unique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"Route Name"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1019626</xdr:colOff>
      <xdr:row>15</xdr:row>
      <xdr:rowOff>96695</xdr:rowOff>
    </xdr:from>
    <xdr:to>
      <xdr:col>18</xdr:col>
      <xdr:colOff>381001</xdr:colOff>
      <xdr:row>25</xdr:row>
      <xdr:rowOff>46181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A5BB2B9C-9877-B671-4CA7-6D3F0607B3C2}"/>
            </a:ext>
          </a:extLst>
        </xdr:cNvPr>
        <xdr:cNvSpPr txBox="1"/>
      </xdr:nvSpPr>
      <xdr:spPr>
        <a:xfrm>
          <a:off x="14954990" y="4056786"/>
          <a:ext cx="2524829" cy="1808304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Indicate whether each travel time segment is a freeway or arterial - this is how the calculations above know what to assume.</a:t>
          </a:r>
        </a:p>
      </xdr:txBody>
    </xdr:sp>
    <xdr:clientData/>
  </xdr:twoCellAnchor>
  <xdr:twoCellAnchor>
    <xdr:from>
      <xdr:col>3</xdr:col>
      <xdr:colOff>542638</xdr:colOff>
      <xdr:row>18</xdr:row>
      <xdr:rowOff>122918</xdr:rowOff>
    </xdr:from>
    <xdr:to>
      <xdr:col>5</xdr:col>
      <xdr:colOff>1443183</xdr:colOff>
      <xdr:row>26</xdr:row>
      <xdr:rowOff>138546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AEA71A5D-DDA8-720F-0C32-D1FC4A46638C}"/>
            </a:ext>
          </a:extLst>
        </xdr:cNvPr>
        <xdr:cNvSpPr txBox="1"/>
      </xdr:nvSpPr>
      <xdr:spPr>
        <a:xfrm>
          <a:off x="2366820" y="4637191"/>
          <a:ext cx="2274454" cy="150499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05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Feel free</a:t>
          </a:r>
          <a:r>
            <a:rPr lang="en-US" sz="105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to change the ID numbers that will actually be printed - sometimes Vissim TT Seg #s aren't logical for reporting.</a:t>
          </a:r>
          <a:endParaRPr lang="en-US" sz="105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0</xdr:colOff>
      <xdr:row>1</xdr:row>
      <xdr:rowOff>57728</xdr:rowOff>
    </xdr:from>
    <xdr:to>
      <xdr:col>1</xdr:col>
      <xdr:colOff>13607</xdr:colOff>
      <xdr:row>3</xdr:row>
      <xdr:rowOff>189469</xdr:rowOff>
    </xdr:to>
    <xdr:pic>
      <xdr:nvPicPr>
        <xdr:cNvPr id="11" name="Graphic 10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35384F1-252C-4DF7-A931-1F5573364E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242455"/>
          <a:ext cx="544698" cy="501196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1086971</xdr:colOff>
      <xdr:row>3</xdr:row>
      <xdr:rowOff>110321</xdr:rowOff>
    </xdr:from>
    <xdr:to>
      <xdr:col>8</xdr:col>
      <xdr:colOff>1284657</xdr:colOff>
      <xdr:row>4</xdr:row>
      <xdr:rowOff>180070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96736" y="681821"/>
          <a:ext cx="1632040" cy="394720"/>
        </a:xfrm>
        <a:prstGeom prst="rect">
          <a:avLst/>
        </a:prstGeom>
      </xdr:spPr>
    </xdr:pic>
    <xdr:clientData/>
  </xdr:twoCellAnchor>
  <xdr:oneCellAnchor>
    <xdr:from>
      <xdr:col>16</xdr:col>
      <xdr:colOff>1086970</xdr:colOff>
      <xdr:row>3</xdr:row>
      <xdr:rowOff>120508</xdr:rowOff>
    </xdr:from>
    <xdr:ext cx="1635097" cy="398794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48529" y="692008"/>
          <a:ext cx="1635097" cy="398794"/>
        </a:xfrm>
        <a:prstGeom prst="rect">
          <a:avLst/>
        </a:prstGeom>
      </xdr:spPr>
    </xdr:pic>
    <xdr:clientData/>
  </xdr:oneCellAnchor>
  <xdr:oneCellAnchor>
    <xdr:from>
      <xdr:col>25</xdr:col>
      <xdr:colOff>1098176</xdr:colOff>
      <xdr:row>3</xdr:row>
      <xdr:rowOff>98097</xdr:rowOff>
    </xdr:from>
    <xdr:ext cx="1635097" cy="398794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11529" y="669597"/>
          <a:ext cx="1635097" cy="398794"/>
        </a:xfrm>
        <a:prstGeom prst="rect">
          <a:avLst/>
        </a:prstGeom>
      </xdr:spPr>
    </xdr:pic>
    <xdr:clientData/>
  </xdr:oneCellAnchor>
  <xdr:oneCellAnchor>
    <xdr:from>
      <xdr:col>34</xdr:col>
      <xdr:colOff>1154206</xdr:colOff>
      <xdr:row>4</xdr:row>
      <xdr:rowOff>115414</xdr:rowOff>
    </xdr:from>
    <xdr:ext cx="1635097" cy="398794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1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19353" y="1011885"/>
          <a:ext cx="1635097" cy="398794"/>
        </a:xfrm>
        <a:prstGeom prst="rect">
          <a:avLst/>
        </a:prstGeom>
      </xdr:spPr>
    </xdr:pic>
    <xdr:clientData/>
  </xdr:oneCellAnchor>
  <xdr:twoCellAnchor editAs="oneCell">
    <xdr:from>
      <xdr:col>0</xdr:col>
      <xdr:colOff>0</xdr:colOff>
      <xdr:row>1</xdr:row>
      <xdr:rowOff>0</xdr:rowOff>
    </xdr:from>
    <xdr:to>
      <xdr:col>1</xdr:col>
      <xdr:colOff>13607</xdr:colOff>
      <xdr:row>3</xdr:row>
      <xdr:rowOff>120196</xdr:rowOff>
    </xdr:to>
    <xdr:pic>
      <xdr:nvPicPr>
        <xdr:cNvPr id="7" name="Graphic 6" descr="Hom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0" y="190500"/>
          <a:ext cx="517071" cy="517071"/>
        </a:xfrm>
        <a:prstGeom prst="rect">
          <a:avLst/>
        </a:prstGeom>
      </xdr:spPr>
    </xdr:pic>
    <xdr:clientData/>
  </xdr:twoCellAnchor>
  <xdr:twoCellAnchor>
    <xdr:from>
      <xdr:col>5</xdr:col>
      <xdr:colOff>4546773</xdr:colOff>
      <xdr:row>7</xdr:row>
      <xdr:rowOff>69274</xdr:rowOff>
    </xdr:from>
    <xdr:to>
      <xdr:col>8</xdr:col>
      <xdr:colOff>842816</xdr:colOff>
      <xdr:row>18</xdr:row>
      <xdr:rowOff>80820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1D00-00000B000000}"/>
            </a:ext>
          </a:extLst>
        </xdr:cNvPr>
        <xdr:cNvSpPr txBox="1"/>
      </xdr:nvSpPr>
      <xdr:spPr>
        <a:xfrm rot="21118506">
          <a:off x="6290137" y="1524001"/>
          <a:ext cx="3996861" cy="2066637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is for printing - all groups of travel time segments are pulled directly from the TT Calibration Tab.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Use the macro on the Initial Setup tab to add more "Travel Time Routes".</a:t>
          </a:r>
        </a:p>
      </xdr:txBody>
    </xdr:sp>
    <xdr:clientData/>
  </xdr:twoCellAnchor>
  <xdr:twoCellAnchor>
    <xdr:from>
      <xdr:col>0</xdr:col>
      <xdr:colOff>173182</xdr:colOff>
      <xdr:row>18</xdr:row>
      <xdr:rowOff>54333</xdr:rowOff>
    </xdr:from>
    <xdr:to>
      <xdr:col>5</xdr:col>
      <xdr:colOff>1224839</xdr:colOff>
      <xdr:row>24</xdr:row>
      <xdr:rowOff>69274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2BBCC7ED-AB26-4E81-A3FB-07EC7D17BCDA}"/>
            </a:ext>
          </a:extLst>
        </xdr:cNvPr>
        <xdr:cNvSpPr txBox="1"/>
      </xdr:nvSpPr>
      <xdr:spPr>
        <a:xfrm>
          <a:off x="173182" y="3564151"/>
          <a:ext cx="4134293" cy="113485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Automatically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bringing in routes/segments from "Travel Time Calibration" tab. Can overwrite here as needed.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987477</xdr:colOff>
      <xdr:row>1</xdr:row>
      <xdr:rowOff>7471</xdr:rowOff>
    </xdr:from>
    <xdr:to>
      <xdr:col>12</xdr:col>
      <xdr:colOff>400495</xdr:colOff>
      <xdr:row>5</xdr:row>
      <xdr:rowOff>99834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BA30743-E025-4938-84AF-C395C63FEC16}"/>
            </a:ext>
          </a:extLst>
        </xdr:cNvPr>
        <xdr:cNvSpPr txBox="1"/>
      </xdr:nvSpPr>
      <xdr:spPr>
        <a:xfrm>
          <a:off x="11932568" y="192198"/>
          <a:ext cx="3915745" cy="1119909"/>
        </a:xfrm>
        <a:prstGeom prst="cloud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600" b="1">
              <a:solidFill>
                <a:schemeClr val="bg1"/>
              </a:solidFill>
              <a:latin typeface="+mn-lt"/>
              <a:ea typeface="+mn-ea"/>
              <a:cs typeface="+mn-cs"/>
            </a:rPr>
            <a:t>DO</a:t>
          </a:r>
          <a:r>
            <a:rPr lang="en-US" sz="16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NOT ADD ROWS MANUALLY - USE MACRO</a:t>
          </a:r>
        </a:p>
        <a:p>
          <a:pPr marL="0" indent="0" algn="ctr"/>
          <a:r>
            <a:rPr lang="en-US" sz="11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Will break if more rows are added</a:t>
          </a:r>
          <a:endParaRPr lang="en-US" sz="11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127000</xdr:rowOff>
    </xdr:from>
    <xdr:to>
      <xdr:col>0</xdr:col>
      <xdr:colOff>544698</xdr:colOff>
      <xdr:row>2</xdr:row>
      <xdr:rowOff>281833</xdr:rowOff>
    </xdr:to>
    <xdr:pic>
      <xdr:nvPicPr>
        <xdr:cNvPr id="4" name="Graphic 3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C973F13-F245-4AA5-B4D3-3B01728A52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323273"/>
          <a:ext cx="544698" cy="501196"/>
        </a:xfrm>
        <a:prstGeom prst="rect">
          <a:avLst/>
        </a:prstGeom>
      </xdr:spPr>
    </xdr:pic>
    <xdr:clientData/>
  </xdr:twoCellAnchor>
  <xdr:twoCellAnchor>
    <xdr:from>
      <xdr:col>8</xdr:col>
      <xdr:colOff>150092</xdr:colOff>
      <xdr:row>1</xdr:row>
      <xdr:rowOff>219363</xdr:rowOff>
    </xdr:from>
    <xdr:to>
      <xdr:col>10</xdr:col>
      <xdr:colOff>2008910</xdr:colOff>
      <xdr:row>5</xdr:row>
      <xdr:rowOff>80818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D5B67279-0D80-42BC-AB43-5D68CA11C276}"/>
            </a:ext>
          </a:extLst>
        </xdr:cNvPr>
        <xdr:cNvSpPr txBox="1"/>
      </xdr:nvSpPr>
      <xdr:spPr>
        <a:xfrm>
          <a:off x="8405092" y="415636"/>
          <a:ext cx="3556000" cy="1270000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The calculations in this tab will depend on the selection of either Data Collection Points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(DCPs) or Links in the Freeway Input Tab.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92365</xdr:colOff>
      <xdr:row>10</xdr:row>
      <xdr:rowOff>80817</xdr:rowOff>
    </xdr:from>
    <xdr:to>
      <xdr:col>9</xdr:col>
      <xdr:colOff>23091</xdr:colOff>
      <xdr:row>22</xdr:row>
      <xdr:rowOff>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2E918D7-CBF2-2B78-D299-FAAFCDF5C859}"/>
            </a:ext>
          </a:extLst>
        </xdr:cNvPr>
        <xdr:cNvSpPr txBox="1"/>
      </xdr:nvSpPr>
      <xdr:spPr>
        <a:xfrm>
          <a:off x="5091547" y="2978726"/>
          <a:ext cx="3509817" cy="213591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If you have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freeway segments with more than 5 links/connectors - you can decide not to include all connectors, update your Vissim geometry, or reach out to our team to help update this sheet to accomodate.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1016000</xdr:colOff>
      <xdr:row>8</xdr:row>
      <xdr:rowOff>184725</xdr:rowOff>
    </xdr:from>
    <xdr:to>
      <xdr:col>4</xdr:col>
      <xdr:colOff>1015999</xdr:colOff>
      <xdr:row>21</xdr:row>
      <xdr:rowOff>161637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331D16D6-7743-4541-8B36-6FF46F4745B5}"/>
            </a:ext>
          </a:extLst>
        </xdr:cNvPr>
        <xdr:cNvSpPr txBox="1"/>
      </xdr:nvSpPr>
      <xdr:spPr>
        <a:xfrm>
          <a:off x="2182091" y="2713180"/>
          <a:ext cx="2747817" cy="2378366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We use the first link/connector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for the volume/count - recommending that this is a CONNECTOR (so that it's short) because that's the most accurate volume measurement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2863273</xdr:colOff>
      <xdr:row>9</xdr:row>
      <xdr:rowOff>92362</xdr:rowOff>
    </xdr:from>
    <xdr:to>
      <xdr:col>12</xdr:col>
      <xdr:colOff>935183</xdr:colOff>
      <xdr:row>18</xdr:row>
      <xdr:rowOff>80818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27AE3114-6CAA-EFB2-1248-2055646474B9}"/>
            </a:ext>
          </a:extLst>
        </xdr:cNvPr>
        <xdr:cNvSpPr txBox="1"/>
      </xdr:nvSpPr>
      <xdr:spPr>
        <a:xfrm>
          <a:off x="12815455" y="2805544"/>
          <a:ext cx="2528455" cy="165100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The balanced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counts and types are all pulled from the Freeway Inputs sheet.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173182</xdr:colOff>
      <xdr:row>11</xdr:row>
      <xdr:rowOff>150089</xdr:rowOff>
    </xdr:from>
    <xdr:to>
      <xdr:col>16</xdr:col>
      <xdr:colOff>450274</xdr:colOff>
      <xdr:row>20</xdr:row>
      <xdr:rowOff>138544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81022BD6-1F56-3230-E14D-A4C660EC7265}"/>
            </a:ext>
          </a:extLst>
        </xdr:cNvPr>
        <xdr:cNvSpPr txBox="1"/>
      </xdr:nvSpPr>
      <xdr:spPr>
        <a:xfrm>
          <a:off x="16798637" y="3232725"/>
          <a:ext cx="2528455" cy="1651001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Summary calculations are provided for both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DCMs and Link Evaluation - hide the one you're not using.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404090</xdr:colOff>
      <xdr:row>0</xdr:row>
      <xdr:rowOff>161637</xdr:rowOff>
    </xdr:from>
    <xdr:to>
      <xdr:col>27</xdr:col>
      <xdr:colOff>254000</xdr:colOff>
      <xdr:row>5</xdr:row>
      <xdr:rowOff>531092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49131AB3-9978-131B-EEB6-209380CF3CA5}"/>
            </a:ext>
          </a:extLst>
        </xdr:cNvPr>
        <xdr:cNvSpPr txBox="1"/>
      </xdr:nvSpPr>
      <xdr:spPr>
        <a:xfrm>
          <a:off x="24049181" y="161637"/>
          <a:ext cx="3325092" cy="197427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These extra calculations are for the Link Evaulation segments - you can use this to see the Volumes/Speed/Density/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Length </a:t>
          </a:r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on each link for each segment.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174995</xdr:colOff>
      <xdr:row>1</xdr:row>
      <xdr:rowOff>70183</xdr:rowOff>
    </xdr:from>
    <xdr:to>
      <xdr:col>14</xdr:col>
      <xdr:colOff>572492</xdr:colOff>
      <xdr:row>2</xdr:row>
      <xdr:rowOff>184265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2671" y="271889"/>
          <a:ext cx="1809439" cy="461464"/>
        </a:xfrm>
        <a:prstGeom prst="rect">
          <a:avLst/>
        </a:prstGeom>
      </xdr:spPr>
    </xdr:pic>
    <xdr:clientData/>
  </xdr:twoCellAnchor>
  <xdr:twoCellAnchor>
    <xdr:from>
      <xdr:col>3</xdr:col>
      <xdr:colOff>68620</xdr:colOff>
      <xdr:row>24</xdr:row>
      <xdr:rowOff>160033</xdr:rowOff>
    </xdr:from>
    <xdr:to>
      <xdr:col>5</xdr:col>
      <xdr:colOff>1321956</xdr:colOff>
      <xdr:row>31</xdr:row>
      <xdr:rowOff>150090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 txBox="1"/>
      </xdr:nvSpPr>
      <xdr:spPr>
        <a:xfrm>
          <a:off x="3428347" y="5609488"/>
          <a:ext cx="1865245" cy="129469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Only Manual Step </a:t>
          </a:r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= Merge rows that represent the same facility</a:t>
          </a:r>
        </a:p>
      </xdr:txBody>
    </xdr:sp>
    <xdr:clientData/>
  </xdr:twoCellAnchor>
  <xdr:twoCellAnchor editAs="oneCell">
    <xdr:from>
      <xdr:col>0</xdr:col>
      <xdr:colOff>0</xdr:colOff>
      <xdr:row>1</xdr:row>
      <xdr:rowOff>126999</xdr:rowOff>
    </xdr:from>
    <xdr:to>
      <xdr:col>0</xdr:col>
      <xdr:colOff>544698</xdr:colOff>
      <xdr:row>2</xdr:row>
      <xdr:rowOff>281832</xdr:rowOff>
    </xdr:to>
    <xdr:pic>
      <xdr:nvPicPr>
        <xdr:cNvPr id="5" name="Graphic 4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AB01518-2CB1-45A9-ACC4-F156B0442B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323272"/>
          <a:ext cx="544698" cy="501196"/>
        </a:xfrm>
        <a:prstGeom prst="rect">
          <a:avLst/>
        </a:prstGeom>
      </xdr:spPr>
    </xdr:pic>
    <xdr:clientData/>
  </xdr:twoCellAnchor>
  <xdr:twoCellAnchor>
    <xdr:from>
      <xdr:col>5</xdr:col>
      <xdr:colOff>1915892</xdr:colOff>
      <xdr:row>7</xdr:row>
      <xdr:rowOff>102305</xdr:rowOff>
    </xdr:from>
    <xdr:to>
      <xdr:col>6</xdr:col>
      <xdr:colOff>127000</xdr:colOff>
      <xdr:row>15</xdr:row>
      <xdr:rowOff>150090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AA5AC801-BA33-E065-58EA-E542F33A870A}"/>
            </a:ext>
          </a:extLst>
        </xdr:cNvPr>
        <xdr:cNvSpPr txBox="1"/>
      </xdr:nvSpPr>
      <xdr:spPr>
        <a:xfrm>
          <a:off x="5887528" y="1995760"/>
          <a:ext cx="3314199" cy="1941239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is intended for printing and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has formatted the information calculated on other sheets in a way that it can be easily rendered for a "Freeway Calibration" summary.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913310</xdr:colOff>
      <xdr:row>1</xdr:row>
      <xdr:rowOff>137419</xdr:rowOff>
    </xdr:from>
    <xdr:to>
      <xdr:col>13</xdr:col>
      <xdr:colOff>866303</xdr:colOff>
      <xdr:row>2</xdr:row>
      <xdr:rowOff>248326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17946" y="333692"/>
          <a:ext cx="1915721" cy="457270"/>
        </a:xfrm>
        <a:prstGeom prst="rect">
          <a:avLst/>
        </a:prstGeom>
      </xdr:spPr>
    </xdr:pic>
    <xdr:clientData/>
  </xdr:twoCellAnchor>
  <xdr:twoCellAnchor editAs="oneCell">
    <xdr:from>
      <xdr:col>0</xdr:col>
      <xdr:colOff>57727</xdr:colOff>
      <xdr:row>1</xdr:row>
      <xdr:rowOff>80817</xdr:rowOff>
    </xdr:from>
    <xdr:to>
      <xdr:col>0</xdr:col>
      <xdr:colOff>602425</xdr:colOff>
      <xdr:row>2</xdr:row>
      <xdr:rowOff>235650</xdr:rowOff>
    </xdr:to>
    <xdr:pic>
      <xdr:nvPicPr>
        <xdr:cNvPr id="5" name="Graphic 4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748C0A9-7C4F-470A-88DE-8EAF1B2186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727" y="277090"/>
          <a:ext cx="544698" cy="501196"/>
        </a:xfrm>
        <a:prstGeom prst="rect">
          <a:avLst/>
        </a:prstGeom>
      </xdr:spPr>
    </xdr:pic>
    <xdr:clientData/>
  </xdr:twoCellAnchor>
  <xdr:twoCellAnchor>
    <xdr:from>
      <xdr:col>3</xdr:col>
      <xdr:colOff>115454</xdr:colOff>
      <xdr:row>19</xdr:row>
      <xdr:rowOff>173183</xdr:rowOff>
    </xdr:from>
    <xdr:to>
      <xdr:col>5</xdr:col>
      <xdr:colOff>1403426</xdr:colOff>
      <xdr:row>26</xdr:row>
      <xdr:rowOff>163240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D24DE189-B1F0-447C-BB63-931C9487F8A3}"/>
            </a:ext>
          </a:extLst>
        </xdr:cNvPr>
        <xdr:cNvSpPr txBox="1"/>
      </xdr:nvSpPr>
      <xdr:spPr>
        <a:xfrm>
          <a:off x="3590636" y="4410365"/>
          <a:ext cx="1865245" cy="1294693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Only Manual Step </a:t>
          </a:r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= Merge rows that represent the same facility</a:t>
          </a:r>
        </a:p>
      </xdr:txBody>
    </xdr:sp>
    <xdr:clientData/>
  </xdr:twoCellAnchor>
  <xdr:twoCellAnchor>
    <xdr:from>
      <xdr:col>5</xdr:col>
      <xdr:colOff>2736271</xdr:colOff>
      <xdr:row>5</xdr:row>
      <xdr:rowOff>427182</xdr:rowOff>
    </xdr:from>
    <xdr:to>
      <xdr:col>7</xdr:col>
      <xdr:colOff>762000</xdr:colOff>
      <xdr:row>19</xdr:row>
      <xdr:rowOff>127000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63FE22AD-2332-4A02-B4C5-9EFF5A640C55}"/>
            </a:ext>
          </a:extLst>
        </xdr:cNvPr>
        <xdr:cNvSpPr txBox="1"/>
      </xdr:nvSpPr>
      <xdr:spPr>
        <a:xfrm>
          <a:off x="5876635" y="1708727"/>
          <a:ext cx="4052456" cy="2655455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is intended for printing and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has formatted the information calculated on other sheets in a way that it can be easily rendered for a "Freeway Performance Summary" with Throughput, Speed, and Density.</a:t>
          </a:r>
        </a:p>
        <a:p>
          <a:pPr marL="0" indent="0" algn="ctr"/>
          <a:endParaRPr lang="en-US" sz="1200" baseline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Feel free to hide any columns you do not want printed.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63500</xdr:rowOff>
    </xdr:from>
    <xdr:to>
      <xdr:col>0</xdr:col>
      <xdr:colOff>544698</xdr:colOff>
      <xdr:row>2</xdr:row>
      <xdr:rowOff>253546</xdr:rowOff>
    </xdr:to>
    <xdr:pic>
      <xdr:nvPicPr>
        <xdr:cNvPr id="4" name="Graphic 3" descr="Hom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1EE332A-ABF7-496C-B9C1-8F7CD3CA45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247650"/>
          <a:ext cx="544698" cy="501196"/>
        </a:xfrm>
        <a:prstGeom prst="rect">
          <a:avLst/>
        </a:prstGeom>
      </xdr:spPr>
    </xdr:pic>
    <xdr:clientData/>
  </xdr:twoCellAnchor>
  <xdr:twoCellAnchor>
    <xdr:from>
      <xdr:col>5</xdr:col>
      <xdr:colOff>576594</xdr:colOff>
      <xdr:row>0</xdr:row>
      <xdr:rowOff>104588</xdr:rowOff>
    </xdr:from>
    <xdr:to>
      <xdr:col>9</xdr:col>
      <xdr:colOff>433296</xdr:colOff>
      <xdr:row>5</xdr:row>
      <xdr:rowOff>89647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97F9A769-ED62-43A2-AD1A-5BAF807FE453}"/>
            </a:ext>
          </a:extLst>
        </xdr:cNvPr>
        <xdr:cNvSpPr txBox="1"/>
      </xdr:nvSpPr>
      <xdr:spPr>
        <a:xfrm>
          <a:off x="6478359" y="104588"/>
          <a:ext cx="3188584" cy="1382059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performs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the calculations for Avg and Max Queue Length of </a:t>
          </a:r>
          <a:r>
            <a:rPr lang="en-US" sz="1200" b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Queue Counters (not Nodes)</a:t>
          </a:r>
          <a:r>
            <a:rPr lang="en-US" sz="1200" b="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.</a:t>
          </a:r>
          <a:endParaRPr lang="en-US" sz="1200" b="1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584065</xdr:colOff>
      <xdr:row>10</xdr:row>
      <xdr:rowOff>156883</xdr:rowOff>
    </xdr:from>
    <xdr:to>
      <xdr:col>3</xdr:col>
      <xdr:colOff>2054411</xdr:colOff>
      <xdr:row>18</xdr:row>
      <xdr:rowOff>14942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ACA1E00-7BBB-5AE0-82C1-527D82680B8D}"/>
            </a:ext>
          </a:extLst>
        </xdr:cNvPr>
        <xdr:cNvSpPr txBox="1"/>
      </xdr:nvSpPr>
      <xdr:spPr>
        <a:xfrm>
          <a:off x="1144359" y="2487707"/>
          <a:ext cx="2695523" cy="1352176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Pulls information from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the Queue Input Sheet - so no manual inputs should be required.</a:t>
          </a:r>
          <a:endParaRPr lang="en-US" sz="1200" b="1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42582</xdr:colOff>
      <xdr:row>1</xdr:row>
      <xdr:rowOff>159458</xdr:rowOff>
    </xdr:from>
    <xdr:to>
      <xdr:col>11</xdr:col>
      <xdr:colOff>803897</xdr:colOff>
      <xdr:row>2</xdr:row>
      <xdr:rowOff>273540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3A71926-3A49-49AF-A1A7-FB1351C726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89141" y="361164"/>
          <a:ext cx="1758638" cy="461464"/>
        </a:xfrm>
        <a:prstGeom prst="rect">
          <a:avLst/>
        </a:prstGeom>
      </xdr:spPr>
    </xdr:pic>
    <xdr:clientData/>
  </xdr:twoCellAnchor>
  <xdr:twoCellAnchor>
    <xdr:from>
      <xdr:col>7</xdr:col>
      <xdr:colOff>465280</xdr:colOff>
      <xdr:row>7</xdr:row>
      <xdr:rowOff>16162</xdr:rowOff>
    </xdr:from>
    <xdr:to>
      <xdr:col>11</xdr:col>
      <xdr:colOff>519545</xdr:colOff>
      <xdr:row>21</xdr:row>
      <xdr:rowOff>46182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3EB51212-F6DB-4E92-B11B-D32E7A65AF21}"/>
            </a:ext>
          </a:extLst>
        </xdr:cNvPr>
        <xdr:cNvSpPr txBox="1"/>
      </xdr:nvSpPr>
      <xdr:spPr>
        <a:xfrm>
          <a:off x="7080825" y="2255980"/>
          <a:ext cx="4395356" cy="261620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Sometimes we want to use queue lengths calculated by Nodes and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show them side by side with queue counters for INTERNAL use.</a:t>
          </a:r>
        </a:p>
        <a:p>
          <a:pPr marL="0" indent="0" algn="ctr"/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Then decide which one you want to report.</a:t>
          </a:r>
        </a:p>
        <a:p>
          <a:pPr marL="0" indent="0" algn="ctr"/>
          <a:endParaRPr lang="en-US" sz="1200" baseline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Note - Node Queues + Queue Counter Queues at the same location are usually slightly different.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69273</xdr:colOff>
      <xdr:row>1</xdr:row>
      <xdr:rowOff>138545</xdr:rowOff>
    </xdr:from>
    <xdr:to>
      <xdr:col>0</xdr:col>
      <xdr:colOff>613971</xdr:colOff>
      <xdr:row>2</xdr:row>
      <xdr:rowOff>293378</xdr:rowOff>
    </xdr:to>
    <xdr:pic>
      <xdr:nvPicPr>
        <xdr:cNvPr id="5" name="Graphic 4" descr="Hom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61A1E7A-92F6-4535-9A98-73C70BEC4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273" y="334818"/>
          <a:ext cx="544698" cy="501196"/>
        </a:xfrm>
        <a:prstGeom prst="rect">
          <a:avLst/>
        </a:prstGeom>
      </xdr:spPr>
    </xdr:pic>
    <xdr:clientData/>
  </xdr:twoCellAnchor>
  <xdr:twoCellAnchor>
    <xdr:from>
      <xdr:col>1</xdr:col>
      <xdr:colOff>408709</xdr:colOff>
      <xdr:row>9</xdr:row>
      <xdr:rowOff>49645</xdr:rowOff>
    </xdr:from>
    <xdr:to>
      <xdr:col>5</xdr:col>
      <xdr:colOff>1581728</xdr:colOff>
      <xdr:row>20</xdr:row>
      <xdr:rowOff>173181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E5E0CE48-E17A-4622-8556-75E503098525}"/>
            </a:ext>
          </a:extLst>
        </xdr:cNvPr>
        <xdr:cNvSpPr txBox="1"/>
      </xdr:nvSpPr>
      <xdr:spPr>
        <a:xfrm>
          <a:off x="1089891" y="2439554"/>
          <a:ext cx="3378201" cy="2155536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sheet is intended for printing and</a:t>
          </a:r>
          <a:r>
            <a:rPr lang="en-US" sz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has formatted the information calculated on other sheets in a way that it can be easily rendered for a Summary of Queue Length Calibration or just Queue Length Overview.</a:t>
          </a:r>
          <a:endParaRPr lang="en-US" sz="12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2566552</xdr:colOff>
      <xdr:row>6</xdr:row>
      <xdr:rowOff>177799</xdr:rowOff>
    </xdr:from>
    <xdr:to>
      <xdr:col>7</xdr:col>
      <xdr:colOff>715818</xdr:colOff>
      <xdr:row>16</xdr:row>
      <xdr:rowOff>80818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C2B8D995-BC72-81B4-E851-19DCFD791257}"/>
            </a:ext>
          </a:extLst>
        </xdr:cNvPr>
        <xdr:cNvSpPr txBox="1"/>
      </xdr:nvSpPr>
      <xdr:spPr>
        <a:xfrm>
          <a:off x="5452916" y="2232890"/>
          <a:ext cx="1878447" cy="1750292"/>
        </a:xfrm>
        <a:prstGeom prst="cloud">
          <a:avLst/>
        </a:prstGeom>
        <a:solidFill>
          <a:srgbClr val="D0E0E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" tIns="9144" rIns="9144" bIns="9144" rtlCol="0" anchor="ctr"/>
        <a:lstStyle/>
        <a:p>
          <a:pPr marL="0" indent="0" algn="ctr"/>
          <a:r>
            <a:rPr lang="en-US" sz="12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Bring the Node Max queue in manually by direct reference to the intersection tab.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NVA_Vissim\R50_NCR\Vissim\_Volumes\NCR_TMC_Vol_Bal_2050_NB_PM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NVA_Vissim\R50_NCR\Vissim\_Volumes\NCR_ATR_Freeways_Vol_Bal_N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Intersection ID"/>
      <sheetName val="Input Veh Counts"/>
      <sheetName val="Input PedBike Counts"/>
      <sheetName val="Diagrams_Vehicles"/>
      <sheetName val="Diagrams_PedBike"/>
      <sheetName val="Lookups_Vehicles"/>
      <sheetName val="Veh Counts Initial"/>
      <sheetName val="Diagrams_Vehicles (2)"/>
      <sheetName val="Lookups_Vehicles (2)"/>
      <sheetName val="Veh Counts"/>
      <sheetName val="Veh Count Comparison"/>
      <sheetName val="Veh Count Comparison vs.Existin"/>
      <sheetName val="Veh Count %"/>
      <sheetName val="PedBike Count"/>
      <sheetName val="Synchro Veh Export"/>
      <sheetName val="LogFile"/>
      <sheetName val="Template Vehicles"/>
      <sheetName val="Template PedBike"/>
      <sheetName val="Lookups_PedBike"/>
      <sheetName val="Balancing Volumes (Diagrams)-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B2" t="str">
            <v>K:\NVA_Vissim\R50_NCR\Vissim\_Volumes\NCR_TMC_Vol_Bal_2050_NB_PM.xlsm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P"/>
      <sheetName val="Project Info"/>
      <sheetName val="AM - Balanced Volumes"/>
      <sheetName val="PM - Balanced Volumes"/>
      <sheetName val="Rt 28 NB"/>
      <sheetName val="Rt 28 SB"/>
      <sheetName val="Lookup Table"/>
      <sheetName val="TDM_Ex_Output"/>
      <sheetName val="TDM_Fut_Output"/>
      <sheetName val="NCR_ATR_Freeways_Vol_Bal_NB"/>
    </sheetNames>
    <sheetDataSet>
      <sheetData sheetId="0"/>
      <sheetData sheetId="1"/>
      <sheetData sheetId="2">
        <row r="7">
          <cell r="C7" t="str">
            <v>NB Route 28 mainline between Air and Space Museum Parkway and McLearen Road</v>
          </cell>
          <cell r="D7" t="str">
            <v>M-1</v>
          </cell>
          <cell r="F7">
            <v>6980</v>
          </cell>
        </row>
        <row r="8">
          <cell r="C8" t="str">
            <v>SB Route 28 mainline between Air and Space Museum Parkway and McLearen Road</v>
          </cell>
          <cell r="D8" t="str">
            <v>M-2</v>
          </cell>
          <cell r="F8">
            <v>6575</v>
          </cell>
        </row>
        <row r="9">
          <cell r="C9" t="str">
            <v>EB along the Route 50 between Route 28 and Tall Cedars Parkway</v>
          </cell>
          <cell r="D9" t="str">
            <v>M-3</v>
          </cell>
          <cell r="F9" t="str">
            <v xml:space="preserve"> </v>
          </cell>
        </row>
        <row r="10">
          <cell r="C10" t="str">
            <v>WB along the Route 50 between Route 28 and Tall Cedars Parkway</v>
          </cell>
          <cell r="D10" t="str">
            <v>M-4</v>
          </cell>
          <cell r="F10" t="str">
            <v xml:space="preserve"> </v>
          </cell>
        </row>
        <row r="11">
          <cell r="C11" t="str">
            <v>NB along Stonecroft Blvd before the intersection of Cabin Road</v>
          </cell>
          <cell r="D11" t="str">
            <v>M-5</v>
          </cell>
          <cell r="F11" t="str">
            <v xml:space="preserve"> </v>
          </cell>
        </row>
        <row r="12">
          <cell r="C12" t="str">
            <v>SB along Stonecroft Blvd before the intersection of Cabin Road</v>
          </cell>
          <cell r="D12" t="str">
            <v>M-6</v>
          </cell>
          <cell r="F12" t="str">
            <v xml:space="preserve"> </v>
          </cell>
        </row>
        <row r="13">
          <cell r="C13" t="str">
            <v>Ramp from Route 50 EB to Route 28 SB</v>
          </cell>
          <cell r="D13" t="str">
            <v>R-1</v>
          </cell>
          <cell r="F13">
            <v>640</v>
          </cell>
        </row>
        <row r="14">
          <cell r="C14" t="str">
            <v>Ramp from Route 50 EB to Route 28 NB</v>
          </cell>
          <cell r="D14" t="str">
            <v>R-2</v>
          </cell>
          <cell r="F14">
            <v>175</v>
          </cell>
        </row>
        <row r="15">
          <cell r="C15" t="str">
            <v>Ramp from Route 50 WB to Route 28 NB</v>
          </cell>
          <cell r="D15" t="str">
            <v>R-3</v>
          </cell>
          <cell r="F15">
            <v>1120</v>
          </cell>
        </row>
        <row r="16">
          <cell r="C16" t="str">
            <v>Ramp from Route 50 WB to Route 28 SB</v>
          </cell>
          <cell r="D16" t="str">
            <v>R-4</v>
          </cell>
          <cell r="F16">
            <v>1470</v>
          </cell>
        </row>
        <row r="17">
          <cell r="C17" t="str">
            <v>Ramp from Route 28 SB to Route 50 WB</v>
          </cell>
          <cell r="D17" t="str">
            <v>R-5</v>
          </cell>
          <cell r="F17">
            <v>807.68821022727275</v>
          </cell>
        </row>
        <row r="18">
          <cell r="C18" t="str">
            <v>Ramp from Route 28 SB to Route 50 WB (at signalized crossover)</v>
          </cell>
          <cell r="D18" t="str">
            <v>R-6</v>
          </cell>
          <cell r="F18">
            <v>77.311789772727266</v>
          </cell>
        </row>
        <row r="19">
          <cell r="C19" t="str">
            <v>Ramp from Route 28 SB to Route 50 EB</v>
          </cell>
          <cell r="D19" t="str">
            <v>R-7</v>
          </cell>
          <cell r="F19">
            <v>985</v>
          </cell>
        </row>
        <row r="20">
          <cell r="C20" t="str">
            <v>Ramp from Route 28 NB to Route 50 EB</v>
          </cell>
          <cell r="D20" t="str">
            <v>R-8</v>
          </cell>
          <cell r="F20">
            <v>320</v>
          </cell>
        </row>
        <row r="21">
          <cell r="C21" t="str">
            <v>Ramp from Route 28 NB to Route 50 WB</v>
          </cell>
          <cell r="D21" t="str">
            <v>R-9</v>
          </cell>
          <cell r="F21">
            <v>700</v>
          </cell>
        </row>
        <row r="22">
          <cell r="C22" t="str">
            <v>Ramp from Air and Space Museum Parkway EB to Route 28 SB</v>
          </cell>
          <cell r="D22" t="str">
            <v>R-10</v>
          </cell>
          <cell r="F22">
            <v>5</v>
          </cell>
        </row>
        <row r="23">
          <cell r="C23" t="str">
            <v>Ramp from Air and Space Museum Parkway EB to Route 28 NB</v>
          </cell>
          <cell r="D23" t="str">
            <v>R-11</v>
          </cell>
          <cell r="F23">
            <v>5</v>
          </cell>
        </row>
        <row r="24">
          <cell r="C24" t="str">
            <v>Ramp from Air and Space Museum Parkway WB to Route 28 NB</v>
          </cell>
          <cell r="D24" t="str">
            <v>R-12</v>
          </cell>
          <cell r="F24">
            <v>500</v>
          </cell>
        </row>
        <row r="25">
          <cell r="C25" t="str">
            <v>Ramp from Air and Space Museum Parkway WB to Route 28 SB</v>
          </cell>
          <cell r="D25" t="str">
            <v>R-13</v>
          </cell>
          <cell r="F25">
            <v>280</v>
          </cell>
        </row>
        <row r="26">
          <cell r="C26" t="str">
            <v>Ramp from Route 28 SB to Air and Space Museum Parkway WB</v>
          </cell>
          <cell r="D26" t="str">
            <v>R-14</v>
          </cell>
          <cell r="F26">
            <v>10</v>
          </cell>
        </row>
        <row r="27">
          <cell r="C27" t="str">
            <v>Ramp from Route 28 SB to Air and Space Museum Parkway EB</v>
          </cell>
          <cell r="D27" t="str">
            <v>R-15</v>
          </cell>
          <cell r="F27">
            <v>1160</v>
          </cell>
        </row>
        <row r="28">
          <cell r="C28" t="str">
            <v>Ramp from Route 28 NB to Air and Space Museum Parkway EB</v>
          </cell>
          <cell r="D28" t="str">
            <v>R-16</v>
          </cell>
          <cell r="F28">
            <v>1160</v>
          </cell>
        </row>
        <row r="29">
          <cell r="C29" t="str">
            <v>Ramp from Route 28 NB to Air and Space Museum Parkway WB</v>
          </cell>
          <cell r="D29" t="str">
            <v>R-17</v>
          </cell>
          <cell r="F29">
            <v>10</v>
          </cell>
        </row>
        <row r="30">
          <cell r="C30" t="str">
            <v>Ramp from McLearen Road to Route 28 SB</v>
          </cell>
          <cell r="D30" t="str">
            <v>R-18</v>
          </cell>
          <cell r="F30">
            <v>580</v>
          </cell>
        </row>
        <row r="31">
          <cell r="C31" t="str">
            <v>Ramp from Route 28 NB to McLearen Road</v>
          </cell>
          <cell r="D31" t="str">
            <v>R-19</v>
          </cell>
          <cell r="F31">
            <v>880</v>
          </cell>
        </row>
        <row r="32">
          <cell r="C32" t="str">
            <v>NB Route 28 south of Route 50</v>
          </cell>
          <cell r="D32" t="str">
            <v>F-1</v>
          </cell>
          <cell r="F32">
            <v>7370</v>
          </cell>
        </row>
        <row r="33">
          <cell r="C33" t="str">
            <v>NB Route 28 south of Air and Space Museum Parkway</v>
          </cell>
          <cell r="D33" t="str">
            <v>F-2</v>
          </cell>
          <cell r="F33">
            <v>7645</v>
          </cell>
        </row>
        <row r="34">
          <cell r="C34" t="str">
            <v>NB Route 28 north of McLearen Road</v>
          </cell>
          <cell r="D34" t="str">
            <v>F-3</v>
          </cell>
          <cell r="F34">
            <v>6100</v>
          </cell>
        </row>
        <row r="35">
          <cell r="C35" t="str">
            <v>SB Route 28 north of McLearen Road</v>
          </cell>
          <cell r="D35" t="str">
            <v>F-4</v>
          </cell>
          <cell r="F35">
            <v>5995</v>
          </cell>
        </row>
        <row r="36">
          <cell r="C36" t="str">
            <v>SB Route 28 south of Air and Space Museum Parkway</v>
          </cell>
          <cell r="D36" t="str">
            <v>F-5</v>
          </cell>
          <cell r="F36">
            <v>5690</v>
          </cell>
        </row>
        <row r="37">
          <cell r="C37" t="str">
            <v>SB Route 28 south of Route 50</v>
          </cell>
          <cell r="D37" t="str">
            <v>F-6</v>
          </cell>
          <cell r="F37">
            <v>5930</v>
          </cell>
        </row>
        <row r="38">
          <cell r="D38" t="str">
            <v>F-7</v>
          </cell>
          <cell r="F38">
            <v>7225</v>
          </cell>
        </row>
        <row r="39">
          <cell r="D39" t="str">
            <v>F-8</v>
          </cell>
          <cell r="F39">
            <v>6490</v>
          </cell>
        </row>
        <row r="40">
          <cell r="D40" t="str">
            <v>F-9</v>
          </cell>
          <cell r="F40">
            <v>6845</v>
          </cell>
        </row>
        <row r="41">
          <cell r="D41" t="str">
            <v>F-10</v>
          </cell>
          <cell r="F41">
            <v>6275</v>
          </cell>
        </row>
        <row r="42">
          <cell r="D42" t="str">
            <v>F-11</v>
          </cell>
          <cell r="F42" t="str">
            <v xml:space="preserve"> </v>
          </cell>
        </row>
      </sheetData>
      <sheetData sheetId="3">
        <row r="7">
          <cell r="C7" t="str">
            <v>NB Route 28 mainline between Air and Space Museum Parkway and McLearen Road</v>
          </cell>
          <cell r="D7" t="str">
            <v>M-1</v>
          </cell>
          <cell r="F7">
            <v>5865</v>
          </cell>
        </row>
        <row r="8">
          <cell r="C8" t="str">
            <v>SB Route 28 mainline between Air and Space Museum Parkway and McLearen Road</v>
          </cell>
          <cell r="D8" t="str">
            <v>M-2</v>
          </cell>
          <cell r="F8">
            <v>6045</v>
          </cell>
        </row>
        <row r="9">
          <cell r="C9" t="str">
            <v>EB along the Route 50 between Route 28 and Tall Cedars Parkway</v>
          </cell>
          <cell r="D9" t="str">
            <v>M-3</v>
          </cell>
          <cell r="F9" t="str">
            <v xml:space="preserve"> </v>
          </cell>
        </row>
        <row r="10">
          <cell r="C10" t="str">
            <v>WB along the Route 50 between Route 28 and Tall Cedars Parkway</v>
          </cell>
          <cell r="D10" t="str">
            <v>M-4</v>
          </cell>
          <cell r="F10" t="str">
            <v xml:space="preserve"> </v>
          </cell>
        </row>
        <row r="11">
          <cell r="C11" t="str">
            <v>NB along Stonecroft Blvd before the intersection of Cabin Road</v>
          </cell>
          <cell r="D11" t="str">
            <v>M-5</v>
          </cell>
          <cell r="F11" t="str">
            <v xml:space="preserve"> </v>
          </cell>
        </row>
        <row r="12">
          <cell r="C12" t="str">
            <v>SB along Stonecroft Blvd before the intersection of Cabin Road</v>
          </cell>
          <cell r="D12" t="str">
            <v>M-6</v>
          </cell>
          <cell r="F12" t="str">
            <v xml:space="preserve"> </v>
          </cell>
        </row>
        <row r="13">
          <cell r="C13" t="str">
            <v>Ramp from Route 50 EB to Route 28 SB</v>
          </cell>
          <cell r="D13" t="str">
            <v>R-1</v>
          </cell>
          <cell r="F13">
            <v>450</v>
          </cell>
        </row>
        <row r="14">
          <cell r="C14" t="str">
            <v>Ramp from Route 50 EB to Route 28 NB</v>
          </cell>
          <cell r="D14" t="str">
            <v>R-2</v>
          </cell>
          <cell r="F14">
            <v>215</v>
          </cell>
        </row>
        <row r="15">
          <cell r="C15" t="str">
            <v>Ramp from Route 50 WB to Route 28 NB</v>
          </cell>
          <cell r="D15" t="str">
            <v>R-3</v>
          </cell>
          <cell r="F15">
            <v>985</v>
          </cell>
        </row>
        <row r="16">
          <cell r="C16" t="str">
            <v>Ramp from Route 50 WB to Route 28 SB</v>
          </cell>
          <cell r="D16" t="str">
            <v>R-4</v>
          </cell>
          <cell r="F16">
            <v>1160</v>
          </cell>
        </row>
        <row r="17">
          <cell r="C17" t="str">
            <v>Ramp from Route 28 SB to Route 50 WB</v>
          </cell>
          <cell r="D17" t="str">
            <v>R-5</v>
          </cell>
          <cell r="F17">
            <v>1362.1665908056441</v>
          </cell>
        </row>
        <row r="18">
          <cell r="C18" t="str">
            <v>Ramp from Route 28 SB to Route 50 WB (at signalized crossover)</v>
          </cell>
          <cell r="D18" t="str">
            <v>R-6</v>
          </cell>
          <cell r="F18">
            <v>167.83340919435594</v>
          </cell>
        </row>
        <row r="19">
          <cell r="C19" t="str">
            <v>Ramp from Route 28 SB to Route 50 EB</v>
          </cell>
          <cell r="D19" t="str">
            <v>R-7</v>
          </cell>
          <cell r="F19">
            <v>1040</v>
          </cell>
        </row>
        <row r="20">
          <cell r="C20" t="str">
            <v>Ramp from Route 28 NB to Route 50 EB</v>
          </cell>
          <cell r="D20" t="str">
            <v>R-8</v>
          </cell>
          <cell r="F20">
            <v>565</v>
          </cell>
        </row>
        <row r="21">
          <cell r="C21" t="str">
            <v>Ramp from Route 28 NB to Route 50 WB</v>
          </cell>
          <cell r="D21" t="str">
            <v>R-9</v>
          </cell>
          <cell r="F21">
            <v>620</v>
          </cell>
        </row>
        <row r="22">
          <cell r="C22" t="str">
            <v>Ramp from Air and Space Museum Parkway EB to Route 28 SB</v>
          </cell>
          <cell r="D22" t="str">
            <v>R-10</v>
          </cell>
          <cell r="F22">
            <v>80</v>
          </cell>
        </row>
        <row r="23">
          <cell r="C23" t="str">
            <v>Ramp from Air and Space Museum Parkway EB to Route 28 NB</v>
          </cell>
          <cell r="D23" t="str">
            <v>R-11</v>
          </cell>
          <cell r="F23">
            <v>105</v>
          </cell>
        </row>
        <row r="24">
          <cell r="C24" t="str">
            <v>Ramp from Air and Space Museum Parkway WB to Route 28 NB</v>
          </cell>
          <cell r="D24" t="str">
            <v>R-12</v>
          </cell>
          <cell r="F24">
            <v>900</v>
          </cell>
        </row>
        <row r="25">
          <cell r="C25" t="str">
            <v>Ramp from Air and Space Museum Parkway WB to Route 28 SB</v>
          </cell>
          <cell r="D25" t="str">
            <v>R-13</v>
          </cell>
          <cell r="F25">
            <v>530</v>
          </cell>
        </row>
        <row r="26">
          <cell r="C26" t="str">
            <v>Ramp from Route 28 SB to Air and Space Museum Parkway WB</v>
          </cell>
          <cell r="D26" t="str">
            <v>R-14</v>
          </cell>
          <cell r="F26">
            <v>90</v>
          </cell>
        </row>
        <row r="27">
          <cell r="C27" t="str">
            <v>Ramp from Route 28 SB to Air and Space Museum Parkway EB</v>
          </cell>
          <cell r="D27" t="str">
            <v>R-15</v>
          </cell>
          <cell r="F27">
            <v>385</v>
          </cell>
        </row>
        <row r="28">
          <cell r="C28" t="str">
            <v>Ramp from Route 28 NB to Air and Space Museum Parkway EB</v>
          </cell>
          <cell r="D28" t="str">
            <v>R-16</v>
          </cell>
          <cell r="F28">
            <v>310</v>
          </cell>
        </row>
        <row r="29">
          <cell r="C29" t="str">
            <v>Ramp from Route 28 NB to Air and Space Museum Parkway WB</v>
          </cell>
          <cell r="D29" t="str">
            <v>R-17</v>
          </cell>
          <cell r="F29">
            <v>75</v>
          </cell>
        </row>
        <row r="30">
          <cell r="C30" t="str">
            <v>Ramp from McLearen Road to Route 28 SB</v>
          </cell>
          <cell r="D30" t="str">
            <v>R-18</v>
          </cell>
          <cell r="F30">
            <v>545</v>
          </cell>
        </row>
        <row r="31">
          <cell r="C31" t="str">
            <v>Ramp from Route 28 NB to McLearen Road</v>
          </cell>
          <cell r="D31" t="str">
            <v>R-19</v>
          </cell>
          <cell r="F31">
            <v>450</v>
          </cell>
        </row>
        <row r="32">
          <cell r="C32" t="str">
            <v>NB Route 28 south of Route 50</v>
          </cell>
          <cell r="D32" t="str">
            <v>F-1</v>
          </cell>
          <cell r="F32">
            <v>5230</v>
          </cell>
        </row>
        <row r="33">
          <cell r="C33" t="str">
            <v>NB Route 28 south of Air and Space Museum Parkway</v>
          </cell>
          <cell r="D33" t="str">
            <v>F-2</v>
          </cell>
          <cell r="F33">
            <v>5245</v>
          </cell>
        </row>
        <row r="34">
          <cell r="C34" t="str">
            <v>NB Route 28 north of McLearen Road</v>
          </cell>
          <cell r="D34" t="str">
            <v>F-3</v>
          </cell>
          <cell r="F34">
            <v>5415</v>
          </cell>
        </row>
        <row r="35">
          <cell r="C35" t="str">
            <v>SB Route 28 north of McLearen Road</v>
          </cell>
          <cell r="D35" t="str">
            <v>F-4</v>
          </cell>
          <cell r="F35">
            <v>5500</v>
          </cell>
        </row>
        <row r="36">
          <cell r="C36" t="str">
            <v>SB Route 28 south of Air and Space Museum Parkway</v>
          </cell>
          <cell r="D36" t="str">
            <v>F-5</v>
          </cell>
          <cell r="F36">
            <v>6180</v>
          </cell>
        </row>
        <row r="37">
          <cell r="C37" t="str">
            <v>SB Route 28 south of Route 50</v>
          </cell>
          <cell r="D37" t="str">
            <v>F-6</v>
          </cell>
          <cell r="F37">
            <v>5220</v>
          </cell>
        </row>
        <row r="38">
          <cell r="D38" t="str">
            <v>F-7</v>
          </cell>
          <cell r="F38">
            <v>4880</v>
          </cell>
        </row>
        <row r="39">
          <cell r="D39" t="str">
            <v>F-8</v>
          </cell>
          <cell r="F39">
            <v>5040</v>
          </cell>
        </row>
        <row r="40">
          <cell r="D40" t="str">
            <v>F-9</v>
          </cell>
          <cell r="F40">
            <v>6485</v>
          </cell>
        </row>
        <row r="41">
          <cell r="D41" t="str">
            <v>F-10</v>
          </cell>
          <cell r="F41">
            <v>5810</v>
          </cell>
        </row>
        <row r="42">
          <cell r="D42" t="str">
            <v>F-11</v>
          </cell>
          <cell r="F42">
            <v>1530</v>
          </cell>
        </row>
      </sheetData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Alex Jasper" id="{18E3760E-C1C0-4BC2-8A71-4B1573EA56EB}" userId="Alex Jasper" providerId="None"/>
  <person displayName="Rosen, Jamie" id="{7156DF11-0D46-45A3-8374-7EF2DA1D44F3}" userId="Rosen, Jamie" providerId="None"/>
  <person displayName="IS Department" id="{3D7043D0-7E1D-4809-904F-09205CE9B0D3}" userId="IS Department" providerId="None"/>
  <person displayName="Hammit, Britton" id="{6924F3DC-5347-4CAA-88B3-01361B84A69B}" userId="S::Britton.Hammit@kimley-hornDC.com::4b07dfa9-046d-4881-80d5-dfb0bdbd12c4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" adjustColumnWidth="0" connectionId="9" xr16:uid="{0B37F47F-7E2E-4122-85BC-ACE7443E79EF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imulation Runs Summary" adjustColumnWidth="0" connectionId="8" xr16:uid="{D0290524-76FB-4BD7-8EE7-B882CE1A5553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" adjustColumnWidth="0" connectionId="13" xr16:uid="{5F8D4798-B48B-4FAA-8EE5-153126BCC726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etwork Performance Results" adjustColumnWidth="0" connectionId="12" xr16:uid="{F4A11C23-B879-4A4D-948A-6355CA5948D3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" adjustColumnWidth="0" connectionId="5" xr16:uid="{0FAEE45B-D357-4D45-9287-B25F9386559C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ode_Results_1" adjustColumnWidth="0" connectionId="4" xr16:uid="{1FC0800C-5439-4BA8-9E06-AA90BCACDFEE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ode Results" adjustColumnWidth="0" connectionId="3" xr16:uid="{9FBFEFD5-7A88-45F7-A672-D582BDB969D1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" adjustColumnWidth="0" connectionId="11" xr16:uid="{712E5312-71CA-484E-A0E5-6914C45DE1B2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ravel Time Results" adjustColumnWidth="0" connectionId="10" xr16:uid="{1346F924-EC0D-4210-8128-56AF2E8570AD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nk Segment Results" adjustColumnWidth="0" connectionId="1" xr16:uid="{A620D051-E854-4648-820A-8136AFDB9C3E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" adjustColumnWidth="0" connectionId="2" xr16:uid="{56BD2DE9-55E2-473E-BC01-ACDDCC970A6D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 Collection Points Results" adjustColumnWidth="0" connectionId="7" xr16:uid="{B364FF76-AACA-4051-B344-D25A954DBE2E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ue Counter Results" adjustColumnWidth="0" connectionId="6" xr16:uid="{9B3A154F-E6DD-46E7-B492-7D0DDEE5E251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2" personId="{7156DF11-0D46-45A3-8374-7EF2DA1D44F3}" id="{94A1B562-E7C3-4F99-85F3-FD76A6BC902C}">
    <text>Standard = 900</text>
  </threadedComment>
  <threadedComment ref="B23" personId="{7156DF11-0D46-45A3-8374-7EF2DA1D44F3}" id="{A80A3A73-C7BF-4E8E-ADF4-6D5B885B0980}">
    <text>Max 16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4" dT="2020-10-01T22:11:22.88" personId="{6924F3DC-5347-4CAA-88B3-01361B84A69B}" id="{E3BB53E5-86F9-476F-B676-B17FF007057D}">
    <text>Need to QC the names here - some are not spelled correctly, etc.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T18" personId="{7156DF11-0D46-45A3-8374-7EF2DA1D44F3}" id="{757D3DCB-5A9F-43D3-AF7F-0BE3372DDF03}">
    <text>Only calculations market "Yes" in the table below have been built into the Seed Calculations functionality so far</text>
  </threadedComment>
  <threadedComment ref="U18" personId="{7156DF11-0D46-45A3-8374-7EF2DA1D44F3}" id="{221395E3-9DA3-4BBE-BBF7-3ACF5A48F269}">
    <text>Only calculations market "Yes" in the table below have been built into the Seed Calculations functionality so far</text>
  </threadedComment>
  <threadedComment ref="V18" personId="{3D7043D0-7E1D-4809-904F-09205CE9B0D3}" id="{E2B07FA1-8736-4F7A-8CBF-1B136F60EC98}">
    <text>Lookup ID from INPUT sheet</text>
  </threadedComment>
  <threadedComment ref="W18" personId="{7156DF11-0D46-45A3-8374-7EF2DA1D44F3}" id="{4AB3BEA2-48C3-41AB-8FDF-E9243C33E8AD}">
    <text>User input (identifier for the correct segment/point</text>
  </threadedComment>
  <threadedComment ref="X18" personId="{7156DF11-0D46-45A3-8374-7EF2DA1D44F3}" id="{B26196D8-1923-408F-BD17-4639B1EF2396}">
    <text>Description for this sheet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1" personId="{3D7043D0-7E1D-4809-904F-09205CE9B0D3}" id="{530F0266-3470-4AA3-B2D6-F842626D2EAF}">
    <text>Capitol "H" in this column designates the row should be hidden
Do not move this column (it should be column A)
Macro:
CNTRL-H to Hide
CNTRL-SHFT-H to UnHide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A1" personId="{18E3760E-C1C0-4BC2-8A71-4B1573EA56EB}" id="{04878369-8495-4608-8349-B2349F9FB849}">
    <text>Capitol "H" in this column designates the row should be hidden
Do not move this column (it should be column A)
Macro:
CNTRL-H to Hide
CNTRL-SHFT-H to UnHide</text>
  </threadedComment>
  <threadedComment ref="F6" personId="{7156DF11-0D46-45A3-8374-7EF2DA1D44F3}" id="{7AE3F1C0-4343-4609-9BEE-178432C5BE6F}">
    <text>ID from balanced counts</text>
  </threadedComment>
  <threadedComment ref="G6" personId="{7156DF11-0D46-45A3-8374-7EF2DA1D44F3}" id="{D298CBB3-2349-42C2-93AF-A2160313AC69}">
    <text>ID from Vissim (node orientation tab)</text>
  </threadedComment>
  <threadedComment ref="H6" personId="{7156DF11-0D46-45A3-8374-7EF2DA1D44F3}" id="{E9EDA3D4-23AA-4DE8-A167-E26D4A3C3CDF}">
    <text>ID that will display in output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A1" personId="{18E3760E-C1C0-4BC2-8A71-4B1573EA56EB}" id="{E9B5EFF8-20DE-49F9-9AE6-40805A2A6B6E}">
    <text>Capitol "H" in this column designates the row should be hidden
Do not move this column (it should be column A)
Macro:
CNTRL-H to Hide
CNTRL-SHFT-H to UnHide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A1" personId="{18E3760E-C1C0-4BC2-8A71-4B1573EA56EB}" id="{E32EF359-8286-4455-AC1C-9E240F175235}">
    <text>Capitol "H" in this column designates the row should be hidden
Do not move this column (it should be column A)
Macro:
CNTRL-H to Hide
CNTRL-SHFT-H to UnHide</text>
  </threadedComment>
  <threadedComment ref="B8" personId="{3D7043D0-7E1D-4809-904F-09205CE9B0D3}" id="{AD5ECD7A-CA10-4FBF-90F5-3C910261E22F}">
    <text>Indicate the Row where intersection data start in the "Intersections by Approach" Sheet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A1" personId="{3D7043D0-7E1D-4809-904F-09205CE9B0D3}" id="{96AF0497-76E4-4557-B744-9674566B233A}">
    <text>Capitol "H" in this column designates the row should be hidden
Do not move this row 
(it should be row 1)
Macro:
CNTRL-H to Hide
CNTRL-SHFT-H to UnHide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A1" personId="{3D7043D0-7E1D-4809-904F-09205CE9B0D3}" id="{8595194D-143E-4FC3-A8A2-BF749858A182}">
    <text>Capitol "H" in this column designates the row should be hidden
Do not move this row 
(it should be row 1)
Macro:
CNTRL-H to Hide
CNTRL-SHFT-H to UnHide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H12" dT="2020-11-04T17:08:59.62" personId="{6924F3DC-5347-4CAA-88B3-01361B84A69B}" id="{95F8F7AE-3AF1-4F18-8148-32628F271175}">
    <text>Pull out of Balancing Spreadsheet = Cell, Make sure this is the same spreadsheet referenced in the "Model Run Summary" tab.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H7" dT="2020-11-04T17:08:59.62" personId="{6924F3DC-5347-4CAA-88B3-01361B84A69B}" id="{6756FCFA-3B1A-4F47-9FE6-DB9056D80399}">
    <text>Pull out of Balancing Spreadsheet = Cell, Make sure this is the same spreadsheet referenced in the "Model Run Summary" tab.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Britton.Johnson@kimley-horn.com;" TargetMode="Externa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4.xml"/><Relationship Id="rId4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https://ops.fhwa.dot.gov/trafficanalysistools/tat_vol3/Vol3_Guidelines.pdf" TargetMode="External"/><Relationship Id="rId7" Type="http://schemas.openxmlformats.org/officeDocument/2006/relationships/drawing" Target="../drawings/drawing12.xml"/><Relationship Id="rId2" Type="http://schemas.openxmlformats.org/officeDocument/2006/relationships/hyperlink" Target="https://www.virginiadot.org/business/resources/TOSAM.pdf" TargetMode="External"/><Relationship Id="rId1" Type="http://schemas.openxmlformats.org/officeDocument/2006/relationships/hyperlink" Target="https://www.virginiadot.org/business/resources/VDOT_Vissim_UserGuide_Version2.0_Final_2020-01-10.pdf" TargetMode="External"/><Relationship Id="rId6" Type="http://schemas.openxmlformats.org/officeDocument/2006/relationships/printerSettings" Target="../printerSettings/printerSettings11.bin"/><Relationship Id="rId5" Type="http://schemas.openxmlformats.org/officeDocument/2006/relationships/hyperlink" Target="https://360.articulate.com/review/content/5ef13cb0-512f-4d36-8be8-62836530c655/review" TargetMode="External"/><Relationship Id="rId4" Type="http://schemas.openxmlformats.org/officeDocument/2006/relationships/hyperlink" Target="https://company.ptvgroup.com/en-us/modeling-guidelines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7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5" Type="http://schemas.microsoft.com/office/2017/10/relationships/threadedComment" Target="../threadedComments/threadedComment7.xml"/><Relationship Id="rId4" Type="http://schemas.openxmlformats.org/officeDocument/2006/relationships/comments" Target="../comments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Relationship Id="rId5" Type="http://schemas.microsoft.com/office/2017/10/relationships/threadedComment" Target="../threadedComments/threadedComment8.xml"/><Relationship Id="rId4" Type="http://schemas.openxmlformats.org/officeDocument/2006/relationships/comments" Target="../comments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Relationship Id="rId5" Type="http://schemas.microsoft.com/office/2017/10/relationships/threadedComment" Target="../threadedComments/threadedComment9.xml"/><Relationship Id="rId4" Type="http://schemas.openxmlformats.org/officeDocument/2006/relationships/comments" Target="../comments1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Relationship Id="rId5" Type="http://schemas.microsoft.com/office/2017/10/relationships/threadedComment" Target="../threadedComments/threadedComment10.xml"/><Relationship Id="rId4" Type="http://schemas.openxmlformats.org/officeDocument/2006/relationships/comments" Target="../comments1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4.bin"/><Relationship Id="rId5" Type="http://schemas.microsoft.com/office/2017/10/relationships/threadedComment" Target="../threadedComments/threadedComment11.xml"/><Relationship Id="rId4" Type="http://schemas.openxmlformats.org/officeDocument/2006/relationships/comments" Target="../comments12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7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queryTable" Target="../queryTables/queryTable8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queryTable" Target="../queryTables/queryTable12.x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6250B-61E1-45B1-880C-638F9B839B5D}">
  <sheetPr codeName="Sheet46">
    <tabColor theme="1"/>
  </sheetPr>
  <dimension ref="B2:J82"/>
  <sheetViews>
    <sheetView showGridLines="0" zoomScale="70" zoomScaleNormal="70" workbookViewId="0"/>
  </sheetViews>
  <sheetFormatPr defaultRowHeight="14.5" x14ac:dyDescent="0.35"/>
  <cols>
    <col min="2" max="2" width="46.54296875" customWidth="1"/>
    <col min="3" max="6" width="24.54296875" customWidth="1"/>
  </cols>
  <sheetData>
    <row r="2" spans="2:9" ht="18.5" x14ac:dyDescent="0.35">
      <c r="B2" s="711" t="s">
        <v>450</v>
      </c>
      <c r="C2" s="439"/>
    </row>
    <row r="3" spans="2:9" x14ac:dyDescent="0.35">
      <c r="B3" s="831" t="s">
        <v>451</v>
      </c>
      <c r="C3" s="831"/>
    </row>
    <row r="4" spans="2:9" x14ac:dyDescent="0.35">
      <c r="B4" s="94" t="s">
        <v>443</v>
      </c>
      <c r="C4" s="716">
        <v>1</v>
      </c>
    </row>
    <row r="5" spans="2:9" x14ac:dyDescent="0.35">
      <c r="B5" s="831" t="s">
        <v>452</v>
      </c>
      <c r="C5" s="831"/>
    </row>
    <row r="6" spans="2:9" x14ac:dyDescent="0.35">
      <c r="B6" s="94" t="s">
        <v>448</v>
      </c>
      <c r="C6" s="716">
        <v>1</v>
      </c>
    </row>
    <row r="9" spans="2:9" ht="18.5" x14ac:dyDescent="0.35">
      <c r="B9" s="524" t="s">
        <v>347</v>
      </c>
      <c r="C9" s="525"/>
      <c r="D9" s="525"/>
      <c r="E9" s="525"/>
      <c r="F9" s="526"/>
    </row>
    <row r="10" spans="2:9" x14ac:dyDescent="0.35">
      <c r="B10" s="523" t="s">
        <v>349</v>
      </c>
      <c r="C10" s="717" t="s">
        <v>393</v>
      </c>
      <c r="D10" s="718"/>
      <c r="E10" s="718"/>
      <c r="F10" s="719"/>
    </row>
    <row r="11" spans="2:9" x14ac:dyDescent="0.35">
      <c r="B11" s="522" t="s">
        <v>348</v>
      </c>
      <c r="C11" s="545" t="s">
        <v>441</v>
      </c>
      <c r="D11" s="718"/>
      <c r="E11" s="718"/>
      <c r="F11" s="719"/>
    </row>
    <row r="14" spans="2:9" ht="18.5" x14ac:dyDescent="0.35">
      <c r="B14" s="524" t="s">
        <v>147</v>
      </c>
      <c r="C14" s="712"/>
      <c r="D14" s="713"/>
      <c r="E14" s="713"/>
      <c r="F14" s="713"/>
      <c r="G14" s="438"/>
      <c r="H14" s="440"/>
    </row>
    <row r="15" spans="2:9" x14ac:dyDescent="0.35">
      <c r="B15" s="255"/>
      <c r="C15" s="105" t="s">
        <v>108</v>
      </c>
      <c r="D15" s="105" t="s">
        <v>106</v>
      </c>
      <c r="E15" s="105" t="s">
        <v>375</v>
      </c>
      <c r="F15" s="105" t="s">
        <v>442</v>
      </c>
      <c r="G15" s="23"/>
      <c r="H15" s="386"/>
    </row>
    <row r="16" spans="2:9" x14ac:dyDescent="0.35">
      <c r="B16" s="94" t="str">
        <f>HOME!C8</f>
        <v>Peak Period (Std Time)</v>
      </c>
      <c r="C16" s="275" t="s">
        <v>376</v>
      </c>
      <c r="D16" s="275" t="s">
        <v>394</v>
      </c>
      <c r="E16" s="275" t="s">
        <v>94</v>
      </c>
      <c r="F16" s="275" t="s">
        <v>94</v>
      </c>
      <c r="H16" s="386"/>
      <c r="I16" s="126"/>
    </row>
    <row r="17" spans="2:9" x14ac:dyDescent="0.35">
      <c r="B17" s="94" t="str">
        <f>HOME!C9</f>
        <v>Peak Hour (Std Time)</v>
      </c>
      <c r="C17" s="275" t="s">
        <v>376</v>
      </c>
      <c r="D17" s="275" t="s">
        <v>394</v>
      </c>
      <c r="E17" s="275" t="s">
        <v>94</v>
      </c>
      <c r="F17" s="275" t="s">
        <v>94</v>
      </c>
      <c r="H17" s="386"/>
      <c r="I17" s="126"/>
    </row>
    <row r="18" spans="2:9" x14ac:dyDescent="0.35">
      <c r="B18" s="94" t="str">
        <f>HOME!C10</f>
        <v>Peak Period (sim seconds)</v>
      </c>
      <c r="C18" s="275" t="s">
        <v>351</v>
      </c>
      <c r="D18" s="275" t="s">
        <v>351</v>
      </c>
      <c r="E18" s="275" t="s">
        <v>94</v>
      </c>
      <c r="F18" s="275" t="s">
        <v>94</v>
      </c>
      <c r="G18" s="23"/>
      <c r="H18" s="386"/>
      <c r="I18" s="126"/>
    </row>
    <row r="19" spans="2:9" x14ac:dyDescent="0.35">
      <c r="B19" s="94" t="str">
        <f>HOME!C11</f>
        <v>Peak Hour (sim seconds)</v>
      </c>
      <c r="C19" s="275" t="s">
        <v>351</v>
      </c>
      <c r="D19" s="275" t="s">
        <v>351</v>
      </c>
      <c r="E19" s="275" t="s">
        <v>94</v>
      </c>
      <c r="F19" s="275" t="s">
        <v>94</v>
      </c>
      <c r="G19" s="23"/>
      <c r="H19" s="386"/>
      <c r="I19" s="126"/>
    </row>
    <row r="20" spans="2:9" x14ac:dyDescent="0.35">
      <c r="B20" s="94" t="s">
        <v>155</v>
      </c>
      <c r="C20" s="275">
        <v>3600</v>
      </c>
      <c r="D20" s="275">
        <v>3600</v>
      </c>
      <c r="E20" s="275">
        <v>3600</v>
      </c>
      <c r="F20" s="275">
        <v>3600</v>
      </c>
      <c r="G20" s="23"/>
      <c r="H20" s="386"/>
      <c r="I20" s="126"/>
    </row>
    <row r="21" spans="2:9" x14ac:dyDescent="0.35">
      <c r="B21" s="94" t="s">
        <v>157</v>
      </c>
      <c r="C21" s="275">
        <v>7200</v>
      </c>
      <c r="D21" s="275">
        <v>7200</v>
      </c>
      <c r="E21" s="275">
        <v>7200</v>
      </c>
      <c r="F21" s="275">
        <v>7200</v>
      </c>
      <c r="H21" s="386"/>
    </row>
    <row r="22" spans="2:9" x14ac:dyDescent="0.35">
      <c r="B22" s="94" t="s">
        <v>154</v>
      </c>
      <c r="C22" s="275">
        <v>900</v>
      </c>
      <c r="D22" s="275">
        <v>900</v>
      </c>
      <c r="E22" s="275">
        <v>900</v>
      </c>
      <c r="F22" s="275">
        <v>900</v>
      </c>
      <c r="G22" s="827" t="s">
        <v>150</v>
      </c>
    </row>
    <row r="23" spans="2:9" x14ac:dyDescent="0.35">
      <c r="B23" s="94" t="s">
        <v>156</v>
      </c>
      <c r="C23" s="139">
        <f>(C21-C20)/C22</f>
        <v>4</v>
      </c>
      <c r="D23" s="139">
        <f>(D21-D20)/D22</f>
        <v>4</v>
      </c>
      <c r="E23" s="139">
        <f>(E21-E20)/E22</f>
        <v>4</v>
      </c>
      <c r="F23" s="139">
        <f>(F21-F20)/F22</f>
        <v>4</v>
      </c>
      <c r="G23" s="827" t="s">
        <v>149</v>
      </c>
    </row>
    <row r="24" spans="2:9" x14ac:dyDescent="0.35">
      <c r="C24" s="75"/>
      <c r="F24" s="547"/>
      <c r="G24" s="23"/>
      <c r="H24" s="386"/>
    </row>
    <row r="26" spans="2:9" ht="18.5" x14ac:dyDescent="0.35">
      <c r="B26" s="714" t="s">
        <v>162</v>
      </c>
      <c r="C26" s="714" t="s">
        <v>453</v>
      </c>
      <c r="D26" s="720"/>
      <c r="E26" s="720"/>
      <c r="F26" s="721"/>
    </row>
    <row r="27" spans="2:9" x14ac:dyDescent="0.35">
      <c r="B27" s="275" t="s">
        <v>163</v>
      </c>
      <c r="C27" s="722" t="s">
        <v>418</v>
      </c>
      <c r="D27" s="718"/>
      <c r="E27" s="718"/>
      <c r="F27" s="719"/>
    </row>
    <row r="28" spans="2:9" x14ac:dyDescent="0.35">
      <c r="B28" s="275" t="s">
        <v>164</v>
      </c>
      <c r="C28" s="722"/>
      <c r="D28" s="718"/>
      <c r="E28" s="718"/>
      <c r="F28" s="719"/>
    </row>
    <row r="29" spans="2:9" x14ac:dyDescent="0.35">
      <c r="B29" s="275" t="s">
        <v>381</v>
      </c>
      <c r="C29" s="722"/>
      <c r="D29" s="718"/>
      <c r="E29" s="718"/>
      <c r="F29" s="719"/>
    </row>
    <row r="30" spans="2:9" x14ac:dyDescent="0.35">
      <c r="B30" s="275" t="s">
        <v>382</v>
      </c>
      <c r="C30" s="722"/>
      <c r="D30" s="718"/>
      <c r="E30" s="718"/>
      <c r="F30" s="719"/>
      <c r="I30" s="126"/>
    </row>
    <row r="31" spans="2:9" x14ac:dyDescent="0.35">
      <c r="B31" s="275" t="s">
        <v>383</v>
      </c>
      <c r="C31" s="722"/>
      <c r="D31" s="718"/>
      <c r="E31" s="718"/>
      <c r="F31" s="719"/>
    </row>
    <row r="32" spans="2:9" x14ac:dyDescent="0.35">
      <c r="B32" s="275" t="s">
        <v>384</v>
      </c>
      <c r="C32" s="722"/>
      <c r="D32" s="718"/>
      <c r="E32" s="718"/>
      <c r="F32" s="719"/>
    </row>
    <row r="33" spans="2:6" x14ac:dyDescent="0.35">
      <c r="B33" s="275" t="s">
        <v>385</v>
      </c>
      <c r="C33" s="722"/>
      <c r="D33" s="718"/>
      <c r="E33" s="718"/>
      <c r="F33" s="719"/>
    </row>
    <row r="34" spans="2:6" x14ac:dyDescent="0.35">
      <c r="B34" s="275" t="s">
        <v>386</v>
      </c>
      <c r="C34" s="722"/>
      <c r="D34" s="718"/>
      <c r="E34" s="718"/>
      <c r="F34" s="719"/>
    </row>
    <row r="35" spans="2:6" x14ac:dyDescent="0.35">
      <c r="B35" s="275" t="s">
        <v>387</v>
      </c>
      <c r="C35" s="722"/>
      <c r="D35" s="718"/>
      <c r="E35" s="718"/>
      <c r="F35" s="719"/>
    </row>
    <row r="36" spans="2:6" x14ac:dyDescent="0.35">
      <c r="B36" s="275" t="s">
        <v>388</v>
      </c>
      <c r="C36" s="722"/>
      <c r="D36" s="718"/>
      <c r="E36" s="718"/>
      <c r="F36" s="719"/>
    </row>
    <row r="37" spans="2:6" x14ac:dyDescent="0.35">
      <c r="B37" s="275" t="s">
        <v>389</v>
      </c>
      <c r="C37" s="722"/>
      <c r="D37" s="718"/>
      <c r="E37" s="718"/>
      <c r="F37" s="719"/>
    </row>
    <row r="38" spans="2:6" x14ac:dyDescent="0.35">
      <c r="B38" s="715" t="s">
        <v>390</v>
      </c>
      <c r="C38" s="722"/>
      <c r="D38" s="718"/>
      <c r="E38" s="718"/>
      <c r="F38" s="719"/>
    </row>
    <row r="39" spans="2:6" x14ac:dyDescent="0.35">
      <c r="B39" s="275" t="s">
        <v>391</v>
      </c>
      <c r="C39" s="722"/>
      <c r="D39" s="718"/>
      <c r="E39" s="718"/>
      <c r="F39" s="719"/>
    </row>
    <row r="40" spans="2:6" x14ac:dyDescent="0.35">
      <c r="B40" s="275" t="s">
        <v>392</v>
      </c>
      <c r="C40" s="722"/>
      <c r="D40" s="718"/>
      <c r="E40" s="718"/>
      <c r="F40" s="719"/>
    </row>
    <row r="41" spans="2:6" x14ac:dyDescent="0.35">
      <c r="B41" s="275" t="s">
        <v>467</v>
      </c>
      <c r="C41" s="722"/>
      <c r="D41" s="718"/>
      <c r="E41" s="718"/>
      <c r="F41" s="719"/>
    </row>
    <row r="42" spans="2:6" x14ac:dyDescent="0.35">
      <c r="B42" s="275" t="s">
        <v>468</v>
      </c>
      <c r="C42" s="722"/>
      <c r="D42" s="718"/>
      <c r="E42" s="718"/>
      <c r="F42" s="719"/>
    </row>
    <row r="43" spans="2:6" x14ac:dyDescent="0.35">
      <c r="B43" s="275" t="s">
        <v>272</v>
      </c>
      <c r="C43" s="722"/>
      <c r="D43" s="718"/>
      <c r="E43" s="718"/>
      <c r="F43" s="719"/>
    </row>
    <row r="44" spans="2:6" x14ac:dyDescent="0.35">
      <c r="B44" s="275" t="s">
        <v>272</v>
      </c>
      <c r="C44" s="722"/>
      <c r="D44" s="718"/>
      <c r="E44" s="718"/>
      <c r="F44" s="719"/>
    </row>
    <row r="45" spans="2:6" x14ac:dyDescent="0.35">
      <c r="B45" s="275" t="s">
        <v>272</v>
      </c>
      <c r="C45" s="722"/>
      <c r="D45" s="718"/>
      <c r="E45" s="718"/>
      <c r="F45" s="719"/>
    </row>
    <row r="46" spans="2:6" x14ac:dyDescent="0.35">
      <c r="B46" s="275" t="s">
        <v>272</v>
      </c>
      <c r="C46" s="722"/>
      <c r="D46" s="718"/>
      <c r="E46" s="718"/>
      <c r="F46" s="719"/>
    </row>
    <row r="47" spans="2:6" x14ac:dyDescent="0.35">
      <c r="C47" s="126"/>
    </row>
    <row r="49" spans="2:10" x14ac:dyDescent="0.35">
      <c r="B49" s="23"/>
      <c r="C49" s="294"/>
      <c r="E49" s="75"/>
      <c r="G49" s="23"/>
      <c r="H49" s="547"/>
      <c r="I49" s="23"/>
      <c r="J49" s="23"/>
    </row>
    <row r="50" spans="2:10" x14ac:dyDescent="0.35">
      <c r="B50" s="20"/>
      <c r="C50" s="437"/>
      <c r="I50" s="20"/>
      <c r="J50" s="20"/>
    </row>
    <row r="51" spans="2:10" x14ac:dyDescent="0.35">
      <c r="B51" s="23"/>
      <c r="C51" s="294"/>
      <c r="J51" s="23"/>
    </row>
    <row r="52" spans="2:10" x14ac:dyDescent="0.35">
      <c r="B52" s="23"/>
      <c r="C52" s="295"/>
    </row>
    <row r="53" spans="2:10" x14ac:dyDescent="0.35">
      <c r="B53" s="23"/>
      <c r="C53" s="294"/>
    </row>
    <row r="54" spans="2:10" x14ac:dyDescent="0.35">
      <c r="B54" s="23"/>
      <c r="C54" s="294"/>
    </row>
    <row r="55" spans="2:10" x14ac:dyDescent="0.35">
      <c r="B55" s="23"/>
      <c r="C55" s="294"/>
    </row>
    <row r="56" spans="2:10" x14ac:dyDescent="0.35">
      <c r="B56" s="23"/>
      <c r="C56" s="294"/>
    </row>
    <row r="57" spans="2:10" x14ac:dyDescent="0.35">
      <c r="B57" s="23"/>
      <c r="C57" s="294"/>
    </row>
    <row r="58" spans="2:10" x14ac:dyDescent="0.35">
      <c r="B58" s="23"/>
      <c r="C58" s="294"/>
    </row>
    <row r="59" spans="2:10" x14ac:dyDescent="0.35">
      <c r="B59" s="23"/>
      <c r="C59" s="294"/>
    </row>
    <row r="60" spans="2:10" x14ac:dyDescent="0.35">
      <c r="B60" s="23"/>
      <c r="C60" s="294"/>
    </row>
    <row r="61" spans="2:10" x14ac:dyDescent="0.35">
      <c r="B61" s="23"/>
      <c r="C61" s="294"/>
    </row>
    <row r="62" spans="2:10" x14ac:dyDescent="0.35">
      <c r="B62" s="23"/>
      <c r="C62" s="294"/>
    </row>
    <row r="63" spans="2:10" x14ac:dyDescent="0.35">
      <c r="B63" s="23"/>
      <c r="C63" s="294"/>
    </row>
    <row r="64" spans="2:10" x14ac:dyDescent="0.35">
      <c r="B64" s="23"/>
      <c r="C64" s="294"/>
    </row>
    <row r="65" spans="2:8" x14ac:dyDescent="0.35">
      <c r="B65" s="23"/>
      <c r="C65" s="294"/>
    </row>
    <row r="66" spans="2:8" x14ac:dyDescent="0.35">
      <c r="B66" s="23"/>
      <c r="C66" s="294"/>
    </row>
    <row r="67" spans="2:8" x14ac:dyDescent="0.35">
      <c r="B67" s="23"/>
      <c r="C67" s="294"/>
    </row>
    <row r="68" spans="2:8" x14ac:dyDescent="0.35">
      <c r="B68" s="23"/>
      <c r="C68" s="294"/>
    </row>
    <row r="69" spans="2:8" x14ac:dyDescent="0.35">
      <c r="B69" s="23"/>
      <c r="C69" s="294"/>
    </row>
    <row r="70" spans="2:8" x14ac:dyDescent="0.35">
      <c r="B70" s="23"/>
      <c r="C70" s="294"/>
    </row>
    <row r="71" spans="2:8" x14ac:dyDescent="0.35">
      <c r="B71" s="23"/>
      <c r="C71" s="294"/>
    </row>
    <row r="72" spans="2:8" x14ac:dyDescent="0.35">
      <c r="B72" s="23"/>
      <c r="C72" s="294"/>
    </row>
    <row r="73" spans="2:8" x14ac:dyDescent="0.35">
      <c r="B73" s="23"/>
      <c r="C73" s="294"/>
    </row>
    <row r="74" spans="2:8" x14ac:dyDescent="0.35">
      <c r="B74" s="23"/>
      <c r="C74" s="294"/>
    </row>
    <row r="75" spans="2:8" x14ac:dyDescent="0.35">
      <c r="B75" s="23"/>
      <c r="C75" s="294"/>
    </row>
    <row r="79" spans="2:8" x14ac:dyDescent="0.35">
      <c r="H79" s="547"/>
    </row>
    <row r="80" spans="2:8" x14ac:dyDescent="0.35">
      <c r="H80" s="547"/>
    </row>
    <row r="81" spans="8:8" x14ac:dyDescent="0.35">
      <c r="H81" s="547"/>
    </row>
    <row r="82" spans="8:8" x14ac:dyDescent="0.35">
      <c r="H82" s="547"/>
    </row>
  </sheetData>
  <mergeCells count="2">
    <mergeCell ref="B5:C5"/>
    <mergeCell ref="B3:C3"/>
  </mergeCells>
  <dataValidations count="2">
    <dataValidation type="custom" allowBlank="1" showInputMessage="1" showErrorMessage="1" errorTitle="Value must be greater than 1" promptTitle="Insert Number of Intersections" prompt="Must be greater than 1" sqref="C4" xr:uid="{19A1B302-150F-4144-8D68-CB26F6393019}">
      <formula1>C4&gt;=1</formula1>
    </dataValidation>
    <dataValidation type="custom" allowBlank="1" showInputMessage="1" showErrorMessage="1" errorTitle="Value must be greater than 1" promptTitle="Number of Travel Time Routes" prompt="Must be greater than 1_x000a_Note - multiple TT segments may make up one route" sqref="C6" xr:uid="{AB1B10BC-3C2C-4CA5-B421-9170CF0B21C4}">
      <formula1>C6&gt;=1</formula1>
    </dataValidation>
  </dataValidations>
  <hyperlinks>
    <hyperlink ref="C11" r:id="rId1" xr:uid="{E60C1F20-9B76-4C38-B544-EC9CE165E475}"/>
  </hyperlinks>
  <pageMargins left="0.7" right="0.7" top="0.75" bottom="0.75" header="0.3" footer="0.3"/>
  <pageSetup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>
    <tabColor theme="1"/>
  </sheetPr>
  <dimension ref="A1:S139"/>
  <sheetViews>
    <sheetView tabSelected="1" zoomScale="70" zoomScaleNormal="70" workbookViewId="0"/>
  </sheetViews>
  <sheetFormatPr defaultColWidth="8.81640625" defaultRowHeight="14.5" x14ac:dyDescent="0.35"/>
  <cols>
    <col min="1" max="1" width="7.1796875" style="502" customWidth="1"/>
    <col min="2" max="2" width="6.7265625" style="501" customWidth="1"/>
    <col min="3" max="3" width="53.54296875" style="501" customWidth="1"/>
    <col min="4" max="5" width="24.453125" style="501" customWidth="1"/>
    <col min="6" max="8" width="23.81640625" style="501" hidden="1" customWidth="1"/>
    <col min="9" max="9" width="78.7265625" style="501" customWidth="1"/>
    <col min="10" max="10" width="7.1796875" style="501" customWidth="1"/>
    <col min="11" max="11" width="48" style="501" customWidth="1"/>
    <col min="12" max="16" width="9.453125" style="501" customWidth="1"/>
    <col min="17" max="17" width="8.81640625" style="501" customWidth="1"/>
    <col min="18" max="24" width="9.1796875" style="501" customWidth="1"/>
    <col min="25" max="16384" width="8.81640625" style="501"/>
  </cols>
  <sheetData>
    <row r="1" spans="1:19" s="502" customFormat="1" ht="108.75" customHeight="1" x14ac:dyDescent="0.35">
      <c r="A1" s="605"/>
      <c r="F1" s="502" t="s">
        <v>167</v>
      </c>
      <c r="G1" s="502" t="s">
        <v>167</v>
      </c>
      <c r="H1" s="502" t="s">
        <v>167</v>
      </c>
      <c r="J1" s="501"/>
      <c r="K1" s="501"/>
      <c r="L1" s="501"/>
      <c r="M1" s="501"/>
      <c r="N1" s="501"/>
      <c r="O1" s="501"/>
      <c r="P1" s="501"/>
      <c r="Q1" s="501"/>
      <c r="R1" s="501"/>
      <c r="S1" s="501"/>
    </row>
    <row r="2" spans="1:19" s="502" customFormat="1" ht="16.5" customHeight="1" x14ac:dyDescent="0.35">
      <c r="A2" s="605"/>
      <c r="J2" s="501"/>
      <c r="K2" s="501"/>
      <c r="L2" s="501"/>
      <c r="M2" s="501"/>
      <c r="N2" s="501"/>
      <c r="O2" s="501"/>
      <c r="P2" s="501"/>
      <c r="Q2" s="501"/>
      <c r="R2" s="501"/>
      <c r="S2" s="501"/>
    </row>
    <row r="3" spans="1:19" s="76" customFormat="1" ht="27" customHeight="1" x14ac:dyDescent="0.35">
      <c r="A3" s="617"/>
      <c r="B3" s="612" t="s">
        <v>454</v>
      </c>
      <c r="C3" s="608"/>
      <c r="D3" s="608"/>
      <c r="E3" s="608"/>
      <c r="F3" s="608"/>
      <c r="G3" s="608"/>
      <c r="H3" s="608"/>
      <c r="I3" s="613"/>
    </row>
    <row r="4" spans="1:19" x14ac:dyDescent="0.35">
      <c r="B4" s="723"/>
      <c r="C4" s="515"/>
      <c r="D4" s="515"/>
      <c r="E4" s="515"/>
      <c r="F4" s="515"/>
      <c r="G4" s="515"/>
      <c r="H4" s="515"/>
      <c r="I4" s="516"/>
    </row>
    <row r="5" spans="1:19" s="502" customFormat="1" ht="16.5" customHeight="1" x14ac:dyDescent="0.35">
      <c r="A5" s="605"/>
      <c r="B5" s="724"/>
      <c r="C5" s="439" t="s">
        <v>333</v>
      </c>
      <c r="D5" s="439"/>
      <c r="E5" s="621"/>
      <c r="F5" s="621"/>
      <c r="G5" s="621"/>
      <c r="H5" s="621"/>
      <c r="I5" s="725"/>
      <c r="J5" s="501"/>
      <c r="K5" s="501"/>
      <c r="L5" s="501"/>
      <c r="M5" s="501"/>
      <c r="N5" s="501"/>
      <c r="O5" s="501"/>
      <c r="P5" s="501"/>
      <c r="Q5" s="501"/>
      <c r="R5" s="501"/>
      <c r="S5" s="501"/>
    </row>
    <row r="6" spans="1:19" s="502" customFormat="1" ht="16.5" customHeight="1" x14ac:dyDescent="0.35">
      <c r="A6" s="605"/>
      <c r="B6" s="724"/>
      <c r="C6" s="94" t="s">
        <v>161</v>
      </c>
      <c r="D6" s="770" t="s">
        <v>163</v>
      </c>
      <c r="E6" s="621"/>
      <c r="F6" s="621"/>
      <c r="G6" s="621"/>
      <c r="H6" s="621"/>
      <c r="I6" s="725"/>
      <c r="J6" s="501"/>
      <c r="K6" s="501"/>
      <c r="L6" s="501"/>
      <c r="M6" s="501"/>
      <c r="N6" s="501"/>
      <c r="O6" s="501"/>
      <c r="P6" s="501"/>
      <c r="Q6" s="501"/>
      <c r="R6" s="501"/>
      <c r="S6" s="501"/>
    </row>
    <row r="7" spans="1:19" s="502" customFormat="1" ht="16.5" customHeight="1" x14ac:dyDescent="0.35">
      <c r="A7" s="605"/>
      <c r="B7" s="724"/>
      <c r="C7" s="94" t="s">
        <v>88</v>
      </c>
      <c r="D7" s="104" t="str">
        <f>IF(ISNUMBER(SEARCH("AM",D6)),"AM",IF(ISNUMBER(SEARCH("PM",D6)),"PM",IF(ISNUMBER(SEARCH("SAT",D6)),"SAT","SUN")))</f>
        <v>AM</v>
      </c>
      <c r="E7" s="621"/>
      <c r="F7" s="621"/>
      <c r="G7" s="621"/>
      <c r="H7" s="621"/>
      <c r="I7" s="725"/>
      <c r="J7" s="501"/>
      <c r="K7" s="501"/>
      <c r="L7" s="501"/>
      <c r="M7" s="501"/>
      <c r="N7" s="501"/>
      <c r="O7" s="501"/>
      <c r="P7" s="501"/>
      <c r="Q7" s="501"/>
      <c r="R7" s="501"/>
      <c r="S7" s="501"/>
    </row>
    <row r="8" spans="1:19" s="502" customFormat="1" ht="16.5" customHeight="1" x14ac:dyDescent="0.35">
      <c r="A8" s="605"/>
      <c r="B8" s="724"/>
      <c r="C8" s="94" t="s">
        <v>331</v>
      </c>
      <c r="D8" s="104" t="str" cm="1">
        <f t="array" ref="D8">_xlfn.SWITCH(tod,'Initial Setup'!$C$15,'Initial Setup'!C16,'Initial Setup'!$D$15,'Initial Setup'!D16,'Initial Setup'!$E$15,'Initial Setup'!E16,'Initial Setup'!$F$15,'Initial Setup'!F16)</f>
        <v>7:15AM - 8:15AM</v>
      </c>
      <c r="E8" s="621"/>
      <c r="F8" s="621"/>
      <c r="G8" s="621"/>
      <c r="H8" s="621"/>
      <c r="I8" s="725"/>
      <c r="J8" s="501"/>
      <c r="K8" s="501"/>
      <c r="L8" s="501"/>
      <c r="M8" s="501"/>
      <c r="N8" s="501"/>
      <c r="O8" s="501"/>
      <c r="P8" s="501"/>
      <c r="Q8" s="501"/>
      <c r="R8" s="501"/>
      <c r="S8" s="501"/>
    </row>
    <row r="9" spans="1:19" s="502" customFormat="1" ht="16.5" customHeight="1" x14ac:dyDescent="0.35">
      <c r="A9" s="605"/>
      <c r="B9" s="724"/>
      <c r="C9" s="94" t="s">
        <v>332</v>
      </c>
      <c r="D9" s="104" t="str" cm="1">
        <f t="array" ref="D9">_xlfn.SWITCH(tod,'Initial Setup'!$C$15,'Initial Setup'!C17,'Initial Setup'!$D$15,'Initial Setup'!D17,'Initial Setup'!$E$15,'Initial Setup'!E17,'Initial Setup'!$F$15,'Initial Setup'!F17)</f>
        <v>7:15AM - 8:15AM</v>
      </c>
      <c r="E9" s="621"/>
      <c r="F9" s="621"/>
      <c r="G9" s="621"/>
      <c r="H9" s="621"/>
      <c r="I9" s="725"/>
      <c r="J9" s="501"/>
      <c r="K9" s="501"/>
      <c r="L9" s="501"/>
      <c r="M9" s="501"/>
      <c r="N9" s="501"/>
      <c r="O9" s="501"/>
      <c r="P9" s="501"/>
      <c r="Q9" s="501"/>
      <c r="R9" s="501"/>
      <c r="S9" s="501"/>
    </row>
    <row r="10" spans="1:19" s="502" customFormat="1" ht="16.5" customHeight="1" x14ac:dyDescent="0.35">
      <c r="A10" s="605"/>
      <c r="B10" s="724"/>
      <c r="C10" s="94" t="s">
        <v>141</v>
      </c>
      <c r="D10" s="104" t="str" cm="1">
        <f t="array" ref="D10">_xlfn.SWITCH(tod,'Initial Setup'!$C$15,'Initial Setup'!C18,'Initial Setup'!$D$15,'Initial Setup'!D18,'Initial Setup'!$E$15,'Initial Setup'!E18,'Initial Setup'!$F$15,'Initial Setup'!F18)</f>
        <v>3600-7200</v>
      </c>
      <c r="E10" s="621"/>
      <c r="F10" s="621"/>
      <c r="G10" s="621"/>
      <c r="H10" s="621"/>
      <c r="I10" s="725"/>
      <c r="J10" s="501"/>
      <c r="K10" s="501"/>
      <c r="L10" s="501"/>
      <c r="M10" s="501"/>
      <c r="N10" s="501"/>
      <c r="O10" s="501"/>
      <c r="P10" s="501"/>
      <c r="Q10" s="501"/>
      <c r="R10" s="501"/>
      <c r="S10" s="501"/>
    </row>
    <row r="11" spans="1:19" s="502" customFormat="1" ht="16.5" customHeight="1" x14ac:dyDescent="0.35">
      <c r="A11" s="605"/>
      <c r="B11" s="724"/>
      <c r="C11" s="94" t="s">
        <v>142</v>
      </c>
      <c r="D11" s="104" t="str" cm="1">
        <f t="array" ref="D11">_xlfn.SWITCH(tod,'Initial Setup'!$C$15,'Initial Setup'!C19,'Initial Setup'!$D$15,'Initial Setup'!D19,'Initial Setup'!$E$15,'Initial Setup'!E19,'Initial Setup'!$F$15,'Initial Setup'!F19)</f>
        <v>3600-7200</v>
      </c>
      <c r="E11" s="621"/>
      <c r="F11" s="621"/>
      <c r="G11" s="621"/>
      <c r="H11" s="621"/>
      <c r="I11" s="725"/>
      <c r="J11" s="501"/>
      <c r="K11" s="501"/>
      <c r="L11" s="501"/>
      <c r="M11" s="501"/>
      <c r="N11" s="501"/>
      <c r="O11" s="501"/>
      <c r="P11" s="501"/>
      <c r="Q11" s="501"/>
      <c r="R11" s="501"/>
      <c r="S11" s="501"/>
    </row>
    <row r="12" spans="1:19" s="502" customFormat="1" ht="16.5" customHeight="1" x14ac:dyDescent="0.35">
      <c r="A12" s="605"/>
      <c r="B12" s="724"/>
      <c r="C12" s="94" t="str">
        <f>'Initial Setup'!B20</f>
        <v>Travel Time Analysis: Start Time (sim sec)</v>
      </c>
      <c r="D12" s="104" cm="1">
        <f t="array" ref="D12">_xlfn.SWITCH(tod,'Initial Setup'!$C$15,'Initial Setup'!C20,'Initial Setup'!$D$15,'Initial Setup'!D20,'Initial Setup'!$E$15,'Initial Setup'!E20,'Initial Setup'!$F$15,'Initial Setup'!F20)</f>
        <v>3600</v>
      </c>
      <c r="E12" s="621"/>
      <c r="F12" s="621"/>
      <c r="G12" s="621"/>
      <c r="H12" s="621"/>
      <c r="I12" s="725"/>
      <c r="J12" s="501"/>
      <c r="K12" s="501"/>
      <c r="L12" s="501"/>
      <c r="M12" s="501"/>
      <c r="N12" s="501"/>
      <c r="O12" s="501"/>
      <c r="P12" s="501"/>
      <c r="Q12" s="501"/>
      <c r="R12" s="501"/>
      <c r="S12" s="501"/>
    </row>
    <row r="13" spans="1:19" s="502" customFormat="1" ht="16.5" customHeight="1" x14ac:dyDescent="0.35">
      <c r="A13" s="605"/>
      <c r="B13" s="724"/>
      <c r="C13" s="94" t="str">
        <f>'Initial Setup'!B22</f>
        <v>Travel Time Analysis: Period Length (sim sec)</v>
      </c>
      <c r="D13" s="104" cm="1">
        <f t="array" ref="D13">_xlfn.SWITCH(tod,'Initial Setup'!$C$15,'Initial Setup'!C21,'Initial Setup'!$D$15,'Initial Setup'!D21,'Initial Setup'!$E$15,'Initial Setup'!E21,'Initial Setup'!$F$15,'Initial Setup'!F21)</f>
        <v>7200</v>
      </c>
      <c r="E13" s="621"/>
      <c r="F13" s="621"/>
      <c r="G13" s="621"/>
      <c r="H13" s="621"/>
      <c r="I13" s="725"/>
      <c r="J13" s="501"/>
      <c r="K13" s="501"/>
      <c r="L13" s="501"/>
      <c r="M13" s="501"/>
      <c r="N13" s="501"/>
      <c r="O13" s="501"/>
      <c r="P13" s="501"/>
      <c r="Q13" s="501"/>
      <c r="R13" s="501"/>
      <c r="S13" s="501"/>
    </row>
    <row r="14" spans="1:19" s="502" customFormat="1" ht="16.5" customHeight="1" x14ac:dyDescent="0.35">
      <c r="A14" s="605"/>
      <c r="B14" s="724"/>
      <c r="C14" s="94" t="str">
        <f>'Initial Setup'!B23</f>
        <v>Travel Time Analysis: # periods</v>
      </c>
      <c r="D14" s="104" cm="1">
        <f t="array" ref="D14">_xlfn.SWITCH(tod,'Initial Setup'!$C$15,'Initial Setup'!C22,'Initial Setup'!$D$15,'Initial Setup'!D22,'Initial Setup'!$E$15,'Initial Setup'!E22,'Initial Setup'!$F$15,'Initial Setup'!F22)</f>
        <v>900</v>
      </c>
      <c r="E14" s="621"/>
      <c r="F14" s="621"/>
      <c r="G14" s="621"/>
      <c r="H14" s="621"/>
      <c r="I14" s="725"/>
      <c r="J14" s="501"/>
      <c r="K14" s="501"/>
      <c r="L14" s="501"/>
      <c r="M14" s="501"/>
      <c r="N14" s="501"/>
      <c r="O14" s="501"/>
      <c r="P14" s="501"/>
      <c r="Q14" s="501"/>
      <c r="R14" s="501"/>
      <c r="S14" s="501"/>
    </row>
    <row r="15" spans="1:19" s="502" customFormat="1" ht="16.5" customHeight="1" x14ac:dyDescent="0.35">
      <c r="A15" s="605"/>
      <c r="B15" s="724"/>
      <c r="C15" s="94" t="s">
        <v>87</v>
      </c>
      <c r="D15" s="696">
        <f>MAX('VISSIM Network Perf Outputs'!$A$1:$A$400)</f>
        <v>0</v>
      </c>
      <c r="E15" s="621"/>
      <c r="F15" s="621"/>
      <c r="G15" s="621"/>
      <c r="H15" s="621"/>
      <c r="I15" s="725"/>
      <c r="J15" s="501"/>
      <c r="K15" s="501"/>
      <c r="L15" s="501"/>
      <c r="M15" s="501"/>
      <c r="N15" s="501"/>
      <c r="O15" s="501"/>
      <c r="P15" s="501"/>
      <c r="Q15" s="501"/>
      <c r="R15" s="501"/>
      <c r="S15" s="501"/>
    </row>
    <row r="16" spans="1:19" s="502" customFormat="1" ht="16.5" customHeight="1" x14ac:dyDescent="0.35">
      <c r="A16" s="605"/>
      <c r="B16" s="724"/>
      <c r="E16" s="621"/>
      <c r="F16" s="621"/>
      <c r="G16" s="621"/>
      <c r="H16" s="621"/>
      <c r="I16" s="725"/>
      <c r="J16" s="501"/>
      <c r="K16" s="501"/>
      <c r="L16" s="501"/>
      <c r="M16" s="501"/>
      <c r="N16" s="501"/>
      <c r="O16" s="501"/>
      <c r="P16" s="501"/>
      <c r="Q16" s="501"/>
      <c r="R16" s="501"/>
      <c r="S16" s="501"/>
    </row>
    <row r="17" spans="1:19" s="502" customFormat="1" ht="16.5" customHeight="1" x14ac:dyDescent="0.35">
      <c r="A17" s="605"/>
      <c r="B17" s="724"/>
      <c r="C17" s="736" t="s">
        <v>458</v>
      </c>
      <c r="D17" s="525"/>
      <c r="E17" s="729"/>
      <c r="F17" s="729"/>
      <c r="G17" s="729"/>
      <c r="H17" s="729"/>
      <c r="I17" s="730"/>
      <c r="J17" s="501"/>
      <c r="K17" s="501"/>
      <c r="L17" s="501"/>
      <c r="M17" s="501"/>
      <c r="N17" s="501"/>
      <c r="O17" s="501"/>
      <c r="P17" s="501"/>
      <c r="Q17" s="501"/>
      <c r="R17" s="501"/>
      <c r="S17" s="501"/>
    </row>
    <row r="18" spans="1:19" s="502" customFormat="1" ht="16.5" customHeight="1" x14ac:dyDescent="0.35">
      <c r="A18" s="605"/>
      <c r="B18" s="724"/>
      <c r="C18" s="731" t="s">
        <v>242</v>
      </c>
      <c r="D18" s="737" t="str">
        <f ca="1">SUBSTITUTE(LEFT(CELL("filename",A1),FIND("]",CELL("filename",A1))-1),"[","")</f>
        <v>C:\Users\britton.johnson\Documents\GitHub_New\VISSIM-File-Structure\_MOE Spreadsheet\Project_MOE_template_2023-03-22.xlsm</v>
      </c>
      <c r="E18" s="733"/>
      <c r="F18" s="733"/>
      <c r="G18" s="733"/>
      <c r="H18" s="733"/>
      <c r="I18" s="734"/>
      <c r="J18" s="501"/>
      <c r="K18" s="501"/>
      <c r="L18" s="501"/>
      <c r="M18" s="501"/>
      <c r="N18" s="501"/>
      <c r="O18" s="501"/>
      <c r="P18" s="501"/>
      <c r="Q18" s="501"/>
      <c r="R18" s="501"/>
      <c r="S18" s="501"/>
    </row>
    <row r="19" spans="1:19" s="502" customFormat="1" ht="16.5" customHeight="1" x14ac:dyDescent="0.35">
      <c r="A19" s="605"/>
      <c r="B19" s="724"/>
      <c r="C19" s="731" t="s">
        <v>456</v>
      </c>
      <c r="D19" s="737" t="str">
        <f>'[1]Veh Counts'!$B$2</f>
        <v>K:\NVA_Vissim\R50_NCR\Vissim\_Volumes\NCR_TMC_Vol_Bal_2050_NB_PM.xlsm</v>
      </c>
      <c r="E19" s="733"/>
      <c r="F19" s="733"/>
      <c r="G19" s="733"/>
      <c r="H19" s="733"/>
      <c r="I19" s="734"/>
      <c r="J19" s="501"/>
      <c r="K19" s="501"/>
      <c r="L19" s="501"/>
      <c r="M19" s="501"/>
      <c r="N19" s="501"/>
      <c r="O19" s="501"/>
      <c r="P19" s="501"/>
      <c r="Q19" s="501"/>
      <c r="R19" s="501"/>
      <c r="S19" s="501"/>
    </row>
    <row r="20" spans="1:19" s="502" customFormat="1" ht="16.5" customHeight="1" x14ac:dyDescent="0.35">
      <c r="A20" s="605"/>
      <c r="B20" s="724"/>
      <c r="C20" s="731" t="s">
        <v>455</v>
      </c>
      <c r="D20" s="732"/>
      <c r="E20" s="733"/>
      <c r="F20" s="733"/>
      <c r="G20" s="733"/>
      <c r="H20" s="733"/>
      <c r="I20" s="734"/>
      <c r="J20" s="501"/>
      <c r="K20" s="501"/>
      <c r="L20" s="501"/>
      <c r="M20" s="501"/>
      <c r="N20" s="501"/>
      <c r="O20" s="501"/>
      <c r="P20" s="501"/>
      <c r="Q20" s="501"/>
      <c r="R20" s="501"/>
      <c r="S20" s="501"/>
    </row>
    <row r="21" spans="1:19" s="502" customFormat="1" ht="16.5" customHeight="1" x14ac:dyDescent="0.35">
      <c r="A21" s="605"/>
      <c r="B21" s="724"/>
      <c r="C21" s="731" t="s">
        <v>457</v>
      </c>
      <c r="D21" s="732"/>
      <c r="E21" s="733"/>
      <c r="F21" s="733"/>
      <c r="G21" s="733"/>
      <c r="H21" s="733"/>
      <c r="I21" s="734"/>
      <c r="J21" s="501"/>
      <c r="K21" s="501"/>
      <c r="L21" s="501"/>
      <c r="M21" s="501"/>
      <c r="N21" s="501"/>
      <c r="O21" s="501"/>
      <c r="P21" s="501"/>
      <c r="Q21" s="501"/>
      <c r="R21" s="501"/>
      <c r="S21" s="501"/>
    </row>
    <row r="22" spans="1:19" s="502" customFormat="1" ht="16.5" customHeight="1" x14ac:dyDescent="0.35">
      <c r="A22" s="605"/>
      <c r="B22" s="726"/>
      <c r="C22" s="727"/>
      <c r="D22" s="621"/>
      <c r="E22" s="727"/>
      <c r="F22" s="727"/>
      <c r="G22" s="727"/>
      <c r="H22" s="727"/>
      <c r="I22" s="728"/>
      <c r="J22" s="501"/>
      <c r="K22" s="501"/>
      <c r="L22" s="501"/>
      <c r="M22" s="501"/>
      <c r="N22" s="501"/>
      <c r="O22" s="501"/>
      <c r="P22" s="501"/>
      <c r="Q22" s="501"/>
      <c r="R22" s="501"/>
      <c r="S22" s="501"/>
    </row>
    <row r="23" spans="1:19" s="76" customFormat="1" ht="27" customHeight="1" x14ac:dyDescent="0.35">
      <c r="A23" s="617"/>
      <c r="B23" s="612" t="s">
        <v>279</v>
      </c>
      <c r="C23" s="608"/>
      <c r="D23" s="735"/>
      <c r="E23" s="608"/>
      <c r="F23" s="608"/>
      <c r="G23" s="608"/>
      <c r="H23" s="608"/>
      <c r="I23" s="613"/>
    </row>
    <row r="24" spans="1:19" x14ac:dyDescent="0.35">
      <c r="B24" s="506"/>
      <c r="C24" s="503"/>
      <c r="D24" s="503"/>
      <c r="E24" s="503"/>
      <c r="F24" s="503"/>
      <c r="G24" s="503"/>
      <c r="H24" s="503"/>
      <c r="I24" s="505"/>
    </row>
    <row r="25" spans="1:19" x14ac:dyDescent="0.35">
      <c r="B25" s="619" t="s">
        <v>38</v>
      </c>
      <c r="C25" s="519" t="s">
        <v>114</v>
      </c>
      <c r="D25" s="507" t="s">
        <v>112</v>
      </c>
      <c r="E25" s="769"/>
      <c r="F25" s="507" t="s">
        <v>296</v>
      </c>
      <c r="G25" s="507"/>
      <c r="H25" s="507"/>
      <c r="I25" s="505"/>
    </row>
    <row r="26" spans="1:19" ht="15" customHeight="1" x14ac:dyDescent="0.35">
      <c r="B26" s="520">
        <v>1</v>
      </c>
      <c r="C26" s="503" t="s">
        <v>330</v>
      </c>
      <c r="D26" s="603" t="s">
        <v>115</v>
      </c>
      <c r="E26" s="521"/>
      <c r="F26" s="503" t="str">
        <f t="shared" ref="F26:F32" si="0">IF(D26="Y",C26,"")</f>
        <v/>
      </c>
      <c r="G26" s="503"/>
      <c r="H26" s="503"/>
      <c r="I26" s="505"/>
    </row>
    <row r="27" spans="1:19" x14ac:dyDescent="0.35">
      <c r="B27" s="520">
        <v>2</v>
      </c>
      <c r="C27" s="503" t="s">
        <v>76</v>
      </c>
      <c r="D27" s="603" t="s">
        <v>113</v>
      </c>
      <c r="E27" s="521"/>
      <c r="F27" s="503" t="str">
        <f t="shared" si="0"/>
        <v>Node Result File *.ATT</v>
      </c>
      <c r="G27" s="503"/>
      <c r="H27" s="503"/>
      <c r="I27" s="505"/>
    </row>
    <row r="28" spans="1:19" x14ac:dyDescent="0.35">
      <c r="B28" s="520">
        <v>3</v>
      </c>
      <c r="C28" s="503" t="s">
        <v>83</v>
      </c>
      <c r="D28" s="603" t="s">
        <v>113</v>
      </c>
      <c r="E28" s="521"/>
      <c r="F28" s="503" t="str">
        <f t="shared" si="0"/>
        <v>Simulation Runs Summary File *.ATT</v>
      </c>
      <c r="G28" s="503"/>
      <c r="H28" s="503"/>
      <c r="I28" s="505"/>
    </row>
    <row r="29" spans="1:19" x14ac:dyDescent="0.35">
      <c r="B29" s="520">
        <v>4</v>
      </c>
      <c r="C29" s="503" t="s">
        <v>86</v>
      </c>
      <c r="D29" s="603" t="s">
        <v>113</v>
      </c>
      <c r="E29" s="521"/>
      <c r="F29" s="503" t="str">
        <f t="shared" si="0"/>
        <v>Vehicle Network Performance Evaluation File *.ATT</v>
      </c>
      <c r="G29" s="503"/>
      <c r="H29" s="503"/>
      <c r="I29" s="505"/>
    </row>
    <row r="30" spans="1:19" x14ac:dyDescent="0.35">
      <c r="B30" s="520">
        <v>5</v>
      </c>
      <c r="C30" s="503" t="s">
        <v>84</v>
      </c>
      <c r="D30" s="603" t="s">
        <v>113</v>
      </c>
      <c r="E30" s="521"/>
      <c r="F30" s="503" t="str">
        <f t="shared" si="0"/>
        <v>Vehicle Travel Time Result File *.ATT</v>
      </c>
      <c r="G30" s="503"/>
      <c r="H30" s="503"/>
      <c r="I30" s="505"/>
    </row>
    <row r="31" spans="1:19" x14ac:dyDescent="0.35">
      <c r="B31" s="520">
        <v>6</v>
      </c>
      <c r="C31" s="503" t="s">
        <v>264</v>
      </c>
      <c r="D31" s="603" t="s">
        <v>113</v>
      </c>
      <c r="E31" s="521"/>
      <c r="F31" s="503" t="str">
        <f t="shared" si="0"/>
        <v>Link Segment Result File *.ATT</v>
      </c>
      <c r="G31" s="503"/>
      <c r="H31" s="503"/>
      <c r="I31" s="505"/>
    </row>
    <row r="32" spans="1:19" x14ac:dyDescent="0.35">
      <c r="B32" s="520">
        <v>7</v>
      </c>
      <c r="C32" s="503" t="s">
        <v>278</v>
      </c>
      <c r="D32" s="603" t="s">
        <v>113</v>
      </c>
      <c r="E32" s="521"/>
      <c r="F32" s="503" t="str">
        <f t="shared" si="0"/>
        <v>Queue Counter Result File *.ATT</v>
      </c>
      <c r="G32" s="503"/>
      <c r="H32" s="503"/>
      <c r="I32" s="505"/>
    </row>
    <row r="33" spans="1:9" x14ac:dyDescent="0.35">
      <c r="B33" s="508"/>
      <c r="C33" s="509"/>
      <c r="D33" s="509"/>
      <c r="E33" s="509"/>
      <c r="F33" s="509"/>
      <c r="G33" s="509"/>
      <c r="H33" s="509"/>
      <c r="I33" s="510"/>
    </row>
    <row r="34" spans="1:9" s="76" customFormat="1" ht="27" customHeight="1" x14ac:dyDescent="0.35">
      <c r="A34" s="617"/>
      <c r="B34" s="612" t="s">
        <v>280</v>
      </c>
      <c r="C34" s="611"/>
      <c r="D34" s="611"/>
      <c r="E34" s="611"/>
      <c r="F34" s="611"/>
      <c r="G34" s="611"/>
      <c r="H34" s="611"/>
      <c r="I34" s="614"/>
    </row>
    <row r="35" spans="1:9" x14ac:dyDescent="0.35">
      <c r="B35" s="506"/>
      <c r="C35" s="503"/>
      <c r="D35" s="503"/>
      <c r="E35" s="503"/>
      <c r="F35" s="503"/>
      <c r="G35" s="503"/>
      <c r="H35" s="503"/>
      <c r="I35" s="505"/>
    </row>
    <row r="36" spans="1:9" x14ac:dyDescent="0.35">
      <c r="B36" s="506"/>
      <c r="C36" s="512" t="s">
        <v>464</v>
      </c>
      <c r="D36" s="503"/>
      <c r="E36" s="503"/>
      <c r="F36" s="503"/>
      <c r="G36" s="503"/>
      <c r="H36" s="503"/>
      <c r="I36" s="505"/>
    </row>
    <row r="37" spans="1:9" x14ac:dyDescent="0.35">
      <c r="B37" s="506"/>
      <c r="C37" s="287" t="s">
        <v>247</v>
      </c>
      <c r="E37" s="503"/>
      <c r="F37" s="503"/>
      <c r="G37" s="503"/>
      <c r="H37" s="503"/>
      <c r="I37" s="505"/>
    </row>
    <row r="38" spans="1:9" x14ac:dyDescent="0.35">
      <c r="B38" s="506"/>
      <c r="C38" s="284" t="s">
        <v>245</v>
      </c>
      <c r="E38" s="503"/>
      <c r="F38" s="503"/>
      <c r="G38" s="503"/>
      <c r="H38" s="503"/>
      <c r="I38" s="505"/>
    </row>
    <row r="39" spans="1:9" x14ac:dyDescent="0.35">
      <c r="B39" s="506"/>
      <c r="C39" s="355" t="s">
        <v>459</v>
      </c>
      <c r="E39" s="503"/>
      <c r="F39" s="503"/>
      <c r="G39" s="503"/>
      <c r="H39" s="503"/>
      <c r="I39" s="505"/>
    </row>
    <row r="40" spans="1:9" x14ac:dyDescent="0.35">
      <c r="B40" s="506"/>
      <c r="C40" s="746" t="s">
        <v>460</v>
      </c>
      <c r="E40" s="503"/>
      <c r="F40" s="503"/>
      <c r="G40" s="503"/>
      <c r="H40" s="503"/>
      <c r="I40" s="505"/>
    </row>
    <row r="41" spans="1:9" x14ac:dyDescent="0.35">
      <c r="B41" s="506"/>
      <c r="C41" s="747" t="s">
        <v>461</v>
      </c>
      <c r="E41" s="503"/>
      <c r="F41" s="503"/>
      <c r="G41" s="503"/>
      <c r="H41" s="503"/>
      <c r="I41" s="505"/>
    </row>
    <row r="42" spans="1:9" x14ac:dyDescent="0.35">
      <c r="B42" s="506"/>
      <c r="C42" s="748" t="s">
        <v>462</v>
      </c>
      <c r="D42" s="503"/>
      <c r="E42" s="503"/>
      <c r="F42" s="503"/>
      <c r="G42" s="503"/>
      <c r="H42" s="503"/>
      <c r="I42" s="505"/>
    </row>
    <row r="43" spans="1:9" x14ac:dyDescent="0.35">
      <c r="B43" s="506"/>
      <c r="C43" s="285" t="s">
        <v>463</v>
      </c>
      <c r="D43" s="503"/>
      <c r="E43" s="503"/>
      <c r="F43" s="503"/>
      <c r="G43" s="503"/>
      <c r="H43" s="503"/>
      <c r="I43" s="505"/>
    </row>
    <row r="44" spans="1:9" x14ac:dyDescent="0.35">
      <c r="B44" s="506"/>
      <c r="C44" s="286" t="s">
        <v>246</v>
      </c>
      <c r="D44" s="511"/>
      <c r="E44" s="503"/>
      <c r="F44" s="503"/>
      <c r="G44" s="503"/>
      <c r="H44" s="503"/>
      <c r="I44" s="505"/>
    </row>
    <row r="45" spans="1:9" x14ac:dyDescent="0.35">
      <c r="B45" s="506"/>
      <c r="D45" s="503"/>
      <c r="E45" s="503"/>
      <c r="F45" s="503"/>
      <c r="G45" s="503"/>
      <c r="H45" s="503"/>
      <c r="I45" s="505"/>
    </row>
    <row r="46" spans="1:9" s="607" customFormat="1" ht="29" x14ac:dyDescent="0.35">
      <c r="A46" s="606"/>
      <c r="B46" s="620" t="s">
        <v>38</v>
      </c>
      <c r="C46" s="758" t="s">
        <v>82</v>
      </c>
      <c r="D46" s="609" t="s">
        <v>364</v>
      </c>
      <c r="E46" s="609" t="s">
        <v>365</v>
      </c>
      <c r="F46" s="608" t="s">
        <v>225</v>
      </c>
      <c r="G46" s="608" t="s">
        <v>293</v>
      </c>
      <c r="H46" s="608" t="s">
        <v>294</v>
      </c>
      <c r="I46" s="610" t="s">
        <v>244</v>
      </c>
    </row>
    <row r="47" spans="1:9" x14ac:dyDescent="0.35">
      <c r="B47" s="520">
        <v>1</v>
      </c>
      <c r="C47" s="631" t="str" cm="1">
        <f t="array" ref="C47">HYPERLINK("#'"&amp;INDEX(SheetNames,B47)&amp;"'!C3",INDEX(SheetNames,B47))</f>
        <v>Initial Setup</v>
      </c>
      <c r="D47" s="603" t="s">
        <v>115</v>
      </c>
      <c r="E47" s="624" t="s">
        <v>267</v>
      </c>
      <c r="F47" s="503" t="str">
        <f t="shared" ref="F47:F93" si="1">IF(D47="Y",C47,"")</f>
        <v/>
      </c>
      <c r="G47" s="503" t="str">
        <f t="shared" ref="G47:G81" si="2">IF(E47="U",C47,"")</f>
        <v>Initial Setup</v>
      </c>
      <c r="H47" s="503" t="str">
        <f t="shared" ref="H47:H81" si="3">IF(E47="H",C47,"")</f>
        <v/>
      </c>
      <c r="I47" s="604"/>
    </row>
    <row r="48" spans="1:9" x14ac:dyDescent="0.35">
      <c r="B48" s="520">
        <f t="shared" ref="B48:B100" si="4">B47+1</f>
        <v>2</v>
      </c>
      <c r="C48" s="631" t="str" cm="1">
        <f t="array" ref="C48">HYPERLINK("#'"&amp;INDEX(SheetNames,B48)&amp;"'!C3",INDEX(SheetNames,B48))</f>
        <v>HOME</v>
      </c>
      <c r="D48" s="603" t="s">
        <v>115</v>
      </c>
      <c r="E48" s="624" t="s">
        <v>267</v>
      </c>
      <c r="F48" s="503" t="str">
        <f t="shared" si="1"/>
        <v/>
      </c>
      <c r="G48" s="503" t="str">
        <f t="shared" si="2"/>
        <v>HOME</v>
      </c>
      <c r="H48" s="503" t="str">
        <f t="shared" si="3"/>
        <v/>
      </c>
      <c r="I48" s="604"/>
    </row>
    <row r="49" spans="2:12" x14ac:dyDescent="0.35">
      <c r="B49" s="520">
        <f t="shared" si="4"/>
        <v>3</v>
      </c>
      <c r="C49" s="752" t="str" cm="1">
        <f t="array" ref="C49">HYPERLINK("#'"&amp;INDEX(SheetNames,B49)&amp;"'!C3",INDEX(SheetNames,B49))</f>
        <v>Input - Intersections</v>
      </c>
      <c r="D49" s="603" t="s">
        <v>115</v>
      </c>
      <c r="E49" s="624" t="s">
        <v>267</v>
      </c>
      <c r="F49" s="503" t="str">
        <f t="shared" si="1"/>
        <v/>
      </c>
      <c r="G49" s="503" t="str">
        <f t="shared" si="2"/>
        <v>Input - Intersections</v>
      </c>
      <c r="H49" s="503" t="str">
        <f t="shared" si="3"/>
        <v/>
      </c>
      <c r="I49" s="604"/>
    </row>
    <row r="50" spans="2:12" x14ac:dyDescent="0.35">
      <c r="B50" s="520">
        <f t="shared" si="4"/>
        <v>4</v>
      </c>
      <c r="C50" s="752" t="str" cm="1">
        <f t="array" ref="C50">HYPERLINK("#'"&amp;INDEX(SheetNames,B50)&amp;"'!C3",INDEX(SheetNames,B50))</f>
        <v>Input - Volumes</v>
      </c>
      <c r="D50" s="603" t="s">
        <v>115</v>
      </c>
      <c r="E50" s="624" t="s">
        <v>267</v>
      </c>
      <c r="F50" s="503" t="str">
        <f t="shared" si="1"/>
        <v/>
      </c>
      <c r="G50" s="503" t="str">
        <f t="shared" si="2"/>
        <v>Input - Volumes</v>
      </c>
      <c r="H50" s="503" t="str">
        <f t="shared" si="3"/>
        <v/>
      </c>
      <c r="I50" s="604"/>
      <c r="L50" s="503"/>
    </row>
    <row r="51" spans="2:12" x14ac:dyDescent="0.35">
      <c r="B51" s="520">
        <f t="shared" si="4"/>
        <v>5</v>
      </c>
      <c r="C51" s="752" t="str" cm="1">
        <f t="array" ref="C51">HYPERLINK("#'"&amp;INDEX(SheetNames,B51)&amp;"'!C3",INDEX(SheetNames,B51))</f>
        <v>Input - Storage Lengths</v>
      </c>
      <c r="D51" s="603" t="s">
        <v>115</v>
      </c>
      <c r="E51" s="624" t="s">
        <v>267</v>
      </c>
      <c r="F51" s="503" t="str">
        <f t="shared" si="1"/>
        <v/>
      </c>
      <c r="G51" s="503" t="str">
        <f t="shared" si="2"/>
        <v>Input - Storage Lengths</v>
      </c>
      <c r="H51" s="503" t="str">
        <f t="shared" si="3"/>
        <v/>
      </c>
      <c r="I51" s="604"/>
      <c r="L51" s="503"/>
    </row>
    <row r="52" spans="2:12" x14ac:dyDescent="0.35">
      <c r="B52" s="520">
        <f t="shared" si="4"/>
        <v>6</v>
      </c>
      <c r="C52" s="752" t="str" cm="1">
        <f t="array" ref="C52">HYPERLINK("#'"&amp;INDEX(SheetNames,B52)&amp;"'!C3",INDEX(SheetNames,B52))</f>
        <v>Input - Node Orientation</v>
      </c>
      <c r="D52" s="603" t="s">
        <v>115</v>
      </c>
      <c r="E52" s="624" t="s">
        <v>267</v>
      </c>
      <c r="F52" s="503" t="str">
        <f t="shared" si="1"/>
        <v/>
      </c>
      <c r="G52" s="503" t="str">
        <f t="shared" si="2"/>
        <v>Input - Node Orientation</v>
      </c>
      <c r="H52" s="503" t="str">
        <f t="shared" si="3"/>
        <v/>
      </c>
      <c r="I52" s="604"/>
      <c r="L52" s="503"/>
    </row>
    <row r="53" spans="2:12" x14ac:dyDescent="0.35">
      <c r="B53" s="520">
        <f t="shared" si="4"/>
        <v>7</v>
      </c>
      <c r="C53" s="754" t="str" cm="1">
        <f t="array" ref="C53">HYPERLINK("#'"&amp;INDEX(SheetNames,B53)&amp;"'!C3",INDEX(SheetNames,B53))</f>
        <v>Input - Travel Times</v>
      </c>
      <c r="D53" s="603" t="s">
        <v>115</v>
      </c>
      <c r="E53" s="624" t="s">
        <v>267</v>
      </c>
      <c r="F53" s="503" t="str">
        <f t="shared" si="1"/>
        <v/>
      </c>
      <c r="G53" s="503" t="str">
        <f t="shared" si="2"/>
        <v>Input - Travel Times</v>
      </c>
      <c r="H53" s="503" t="str">
        <f t="shared" si="3"/>
        <v/>
      </c>
      <c r="I53" s="604"/>
    </row>
    <row r="54" spans="2:12" x14ac:dyDescent="0.35">
      <c r="B54" s="520">
        <f t="shared" si="4"/>
        <v>8</v>
      </c>
      <c r="C54" s="750" t="str" cm="1">
        <f t="array" ref="C54">HYPERLINK("#'"&amp;INDEX(SheetNames,B54)&amp;"'!C3",INDEX(SheetNames,B54))</f>
        <v>Input - Freeways</v>
      </c>
      <c r="D54" s="603" t="s">
        <v>115</v>
      </c>
      <c r="E54" s="624" t="s">
        <v>267</v>
      </c>
      <c r="F54" s="503" t="str">
        <f t="shared" si="1"/>
        <v/>
      </c>
      <c r="G54" s="503" t="str">
        <f t="shared" si="2"/>
        <v>Input - Freeways</v>
      </c>
      <c r="H54" s="503" t="str">
        <f t="shared" si="3"/>
        <v/>
      </c>
      <c r="I54" s="604"/>
    </row>
    <row r="55" spans="2:12" x14ac:dyDescent="0.35">
      <c r="B55" s="520">
        <f t="shared" si="4"/>
        <v>9</v>
      </c>
      <c r="C55" s="751" t="str" cm="1">
        <f t="array" ref="C55">HYPERLINK("#'"&amp;INDEX(SheetNames,B55)&amp;"'!C3",INDEX(SheetNames,B55))</f>
        <v>Input - Queue Counters</v>
      </c>
      <c r="D55" s="603" t="s">
        <v>115</v>
      </c>
      <c r="E55" s="624" t="s">
        <v>267</v>
      </c>
      <c r="F55" s="503" t="str">
        <f t="shared" si="1"/>
        <v/>
      </c>
      <c r="G55" s="503" t="str">
        <f t="shared" si="2"/>
        <v>Input - Queue Counters</v>
      </c>
      <c r="H55" s="503" t="str">
        <f t="shared" si="3"/>
        <v/>
      </c>
      <c r="I55" s="604"/>
    </row>
    <row r="56" spans="2:12" x14ac:dyDescent="0.35">
      <c r="B56" s="520">
        <f t="shared" si="4"/>
        <v>10</v>
      </c>
      <c r="C56" s="669" t="str" cm="1">
        <f t="array" ref="C56">HYPERLINK("#'"&amp;INDEX(SheetNames,B56)&amp;"'!C3",INDEX(SheetNames,B56))</f>
        <v>Sample Size Tool</v>
      </c>
      <c r="D56" s="603" t="s">
        <v>115</v>
      </c>
      <c r="E56" s="624" t="s">
        <v>267</v>
      </c>
      <c r="F56" s="503" t="str">
        <f t="shared" si="1"/>
        <v/>
      </c>
      <c r="G56" s="503" t="str">
        <f t="shared" si="2"/>
        <v>Sample Size Tool</v>
      </c>
      <c r="H56" s="503" t="str">
        <f t="shared" si="3"/>
        <v/>
      </c>
      <c r="I56" s="604"/>
    </row>
    <row r="57" spans="2:12" x14ac:dyDescent="0.35">
      <c r="B57" s="520">
        <f t="shared" si="4"/>
        <v>11</v>
      </c>
      <c r="C57" s="669" t="str" cm="1">
        <f t="array" ref="C57">HYPERLINK("#'"&amp;INDEX(SheetNames,B57)&amp;"'!C3",INDEX(SheetNames,B57))</f>
        <v>Consistency Check</v>
      </c>
      <c r="D57" s="603" t="s">
        <v>115</v>
      </c>
      <c r="E57" s="624" t="s">
        <v>267</v>
      </c>
      <c r="F57" s="503" t="str">
        <f t="shared" si="1"/>
        <v/>
      </c>
      <c r="G57" s="503" t="str">
        <f t="shared" si="2"/>
        <v>Consistency Check</v>
      </c>
      <c r="H57" s="503" t="str">
        <f t="shared" si="3"/>
        <v/>
      </c>
      <c r="I57" s="604"/>
    </row>
    <row r="58" spans="2:12" x14ac:dyDescent="0.35">
      <c r="B58" s="520">
        <f t="shared" si="4"/>
        <v>12</v>
      </c>
      <c r="C58" s="749" t="str" cm="1">
        <f t="array" ref="C58">HYPERLINK("#'"&amp;INDEX(SheetNames,B58)&amp;"'!C3",INDEX(SheetNames,B58))</f>
        <v>Calibration Criteria</v>
      </c>
      <c r="D58" s="603" t="s">
        <v>115</v>
      </c>
      <c r="E58" s="624" t="s">
        <v>267</v>
      </c>
      <c r="F58" s="503" t="str">
        <f t="shared" si="1"/>
        <v/>
      </c>
      <c r="G58" s="503" t="str">
        <f t="shared" si="2"/>
        <v>Calibration Criteria</v>
      </c>
      <c r="H58" s="503" t="str">
        <f t="shared" si="3"/>
        <v/>
      </c>
      <c r="I58" s="604"/>
    </row>
    <row r="59" spans="2:12" x14ac:dyDescent="0.35">
      <c r="B59" s="520">
        <f t="shared" si="4"/>
        <v>13</v>
      </c>
      <c r="C59" s="749" t="str" cm="1">
        <f t="array" ref="C59">HYPERLINK("#'"&amp;INDEX(SheetNames,B59)&amp;"'!C3",INDEX(SheetNames,B59))</f>
        <v>Calibration Summary</v>
      </c>
      <c r="D59" s="603" t="s">
        <v>115</v>
      </c>
      <c r="E59" s="624" t="s">
        <v>267</v>
      </c>
      <c r="F59" s="503" t="str">
        <f t="shared" si="1"/>
        <v/>
      </c>
      <c r="G59" s="503" t="str">
        <f t="shared" si="2"/>
        <v>Calibration Summary</v>
      </c>
      <c r="H59" s="503" t="str">
        <f t="shared" si="3"/>
        <v/>
      </c>
      <c r="I59" s="604"/>
    </row>
    <row r="60" spans="2:12" x14ac:dyDescent="0.35">
      <c r="B60" s="520">
        <f t="shared" si="4"/>
        <v>14</v>
      </c>
      <c r="C60" s="749" t="str" cm="1">
        <f t="array" ref="C60">HYPERLINK("#'"&amp;INDEX(SheetNames,B60)&amp;"'!C3",INDEX(SheetNames,B60))</f>
        <v>GEH</v>
      </c>
      <c r="D60" s="603" t="s">
        <v>115</v>
      </c>
      <c r="E60" s="624" t="s">
        <v>267</v>
      </c>
      <c r="F60" s="503" t="str">
        <f t="shared" si="1"/>
        <v/>
      </c>
      <c r="G60" s="503" t="str">
        <f t="shared" si="2"/>
        <v>GEH</v>
      </c>
      <c r="H60" s="503" t="str">
        <f t="shared" si="3"/>
        <v/>
      </c>
      <c r="I60" s="604"/>
      <c r="K60" s="504"/>
    </row>
    <row r="61" spans="2:12" x14ac:dyDescent="0.35">
      <c r="B61" s="520">
        <f t="shared" si="4"/>
        <v>15</v>
      </c>
      <c r="C61" s="749" t="str" cm="1">
        <f t="array" ref="C61">HYPERLINK("#'"&amp;INDEX(SheetNames,B61)&amp;"'!C3",INDEX(SheetNames,B61))</f>
        <v>Speed Heat Map</v>
      </c>
      <c r="D61" s="603" t="s">
        <v>115</v>
      </c>
      <c r="E61" s="624" t="s">
        <v>267</v>
      </c>
      <c r="F61" s="503" t="str">
        <f t="shared" si="1"/>
        <v/>
      </c>
      <c r="G61" s="503" t="str">
        <f t="shared" si="2"/>
        <v>Speed Heat Map</v>
      </c>
      <c r="H61" s="503" t="str">
        <f t="shared" si="3"/>
        <v/>
      </c>
      <c r="I61" s="604"/>
      <c r="L61" s="503"/>
    </row>
    <row r="62" spans="2:12" x14ac:dyDescent="0.35">
      <c r="B62" s="520">
        <f t="shared" si="4"/>
        <v>16</v>
      </c>
      <c r="C62" s="753" t="str" cm="1">
        <f t="array" ref="C62">HYPERLINK("#'"&amp;INDEX(SheetNames,B62)&amp;"'!C3",INDEX(SheetNames,B62))</f>
        <v>Intersection Calcs</v>
      </c>
      <c r="D62" s="603" t="s">
        <v>115</v>
      </c>
      <c r="E62" s="624" t="s">
        <v>267</v>
      </c>
      <c r="F62" s="503" t="str">
        <f t="shared" si="1"/>
        <v/>
      </c>
      <c r="G62" s="503" t="str">
        <f t="shared" si="2"/>
        <v>Intersection Calcs</v>
      </c>
      <c r="H62" s="503" t="str">
        <f t="shared" si="3"/>
        <v/>
      </c>
      <c r="I62" s="604"/>
    </row>
    <row r="63" spans="2:12" x14ac:dyDescent="0.35">
      <c r="B63" s="520">
        <f t="shared" si="4"/>
        <v>17</v>
      </c>
      <c r="C63" s="753" t="str" cm="1">
        <f t="array" ref="C63">HYPERLINK("#'"&amp;INDEX(SheetNames,B63)&amp;"'!C3",INDEX(SheetNames,B63))</f>
        <v>Intersection Calibration</v>
      </c>
      <c r="D63" s="603" t="s">
        <v>115</v>
      </c>
      <c r="E63" s="624" t="s">
        <v>267</v>
      </c>
      <c r="F63" s="503" t="str">
        <f t="shared" si="1"/>
        <v/>
      </c>
      <c r="G63" s="503" t="str">
        <f t="shared" si="2"/>
        <v>Intersection Calibration</v>
      </c>
      <c r="H63" s="503" t="str">
        <f t="shared" si="3"/>
        <v/>
      </c>
      <c r="I63" s="604"/>
    </row>
    <row r="64" spans="2:12" x14ac:dyDescent="0.35">
      <c r="B64" s="520">
        <f t="shared" si="4"/>
        <v>18</v>
      </c>
      <c r="C64" s="753" t="str" cm="1">
        <f t="array" ref="C64">HYPERLINK("#'"&amp;INDEX(SheetNames,B64)&amp;"'!C3",INDEX(SheetNames,B64))</f>
        <v>Intersection Performance</v>
      </c>
      <c r="D64" s="603" t="s">
        <v>115</v>
      </c>
      <c r="E64" s="624" t="s">
        <v>267</v>
      </c>
      <c r="F64" s="503" t="str">
        <f t="shared" si="1"/>
        <v/>
      </c>
      <c r="G64" s="503" t="str">
        <f t="shared" si="2"/>
        <v>Intersection Performance</v>
      </c>
      <c r="H64" s="503" t="str">
        <f t="shared" si="3"/>
        <v/>
      </c>
      <c r="I64" s="604"/>
    </row>
    <row r="65" spans="2:9" x14ac:dyDescent="0.35">
      <c r="B65" s="520">
        <f t="shared" si="4"/>
        <v>19</v>
      </c>
      <c r="C65" s="753" t="str" cm="1">
        <f t="array" ref="C65">HYPERLINK("#'"&amp;INDEX(SheetNames,B65)&amp;"'!C3",INDEX(SheetNames,B65))</f>
        <v>Intersections Delay&amp;LOS</v>
      </c>
      <c r="D65" s="603" t="s">
        <v>115</v>
      </c>
      <c r="E65" s="624" t="s">
        <v>267</v>
      </c>
      <c r="F65" s="503" t="str">
        <f t="shared" si="1"/>
        <v/>
      </c>
      <c r="G65" s="503" t="str">
        <f t="shared" si="2"/>
        <v>Intersections Delay&amp;LOS</v>
      </c>
      <c r="H65" s="503" t="str">
        <f t="shared" si="3"/>
        <v/>
      </c>
      <c r="I65" s="604"/>
    </row>
    <row r="66" spans="2:9" x14ac:dyDescent="0.35">
      <c r="B66" s="520">
        <f t="shared" si="4"/>
        <v>20</v>
      </c>
      <c r="C66" s="755" t="str" cm="1">
        <f t="array" ref="C66">HYPERLINK("#'"&amp;INDEX(SheetNames,B66)&amp;"'!C3",INDEX(SheetNames,B66))</f>
        <v>Travel Time Calcs</v>
      </c>
      <c r="D66" s="603" t="s">
        <v>115</v>
      </c>
      <c r="E66" s="624" t="s">
        <v>267</v>
      </c>
      <c r="F66" s="503" t="str">
        <f t="shared" si="1"/>
        <v/>
      </c>
      <c r="G66" s="503" t="str">
        <f t="shared" si="2"/>
        <v>Travel Time Calcs</v>
      </c>
      <c r="H66" s="503" t="str">
        <f t="shared" si="3"/>
        <v/>
      </c>
      <c r="I66" s="604"/>
    </row>
    <row r="67" spans="2:9" x14ac:dyDescent="0.35">
      <c r="B67" s="520">
        <f t="shared" si="4"/>
        <v>21</v>
      </c>
      <c r="C67" s="755" t="str" cm="1">
        <f t="array" ref="C67">HYPERLINK("#'"&amp;INDEX(SheetNames,B67)&amp;"'!C3",INDEX(SheetNames,B67))</f>
        <v>Travel Time Calibration</v>
      </c>
      <c r="D67" s="603" t="s">
        <v>115</v>
      </c>
      <c r="E67" s="624" t="s">
        <v>267</v>
      </c>
      <c r="F67" s="503" t="str">
        <f t="shared" si="1"/>
        <v/>
      </c>
      <c r="G67" s="503" t="str">
        <f t="shared" si="2"/>
        <v>Travel Time Calibration</v>
      </c>
      <c r="H67" s="503" t="str">
        <f t="shared" si="3"/>
        <v/>
      </c>
      <c r="I67" s="604"/>
    </row>
    <row r="68" spans="2:9" x14ac:dyDescent="0.35">
      <c r="B68" s="520">
        <f t="shared" si="4"/>
        <v>22</v>
      </c>
      <c r="C68" s="755" t="str" cm="1">
        <f t="array" ref="C68">HYPERLINK("#'"&amp;INDEX(SheetNames,B68)&amp;"'!C3",INDEX(SheetNames,B68))</f>
        <v>Travel Time Detailed</v>
      </c>
      <c r="D68" s="603" t="s">
        <v>115</v>
      </c>
      <c r="E68" s="624" t="s">
        <v>267</v>
      </c>
      <c r="F68" s="503" t="str">
        <f t="shared" si="1"/>
        <v/>
      </c>
      <c r="G68" s="503" t="str">
        <f t="shared" si="2"/>
        <v>Travel Time Detailed</v>
      </c>
      <c r="H68" s="503" t="str">
        <f t="shared" si="3"/>
        <v/>
      </c>
      <c r="I68" s="604"/>
    </row>
    <row r="69" spans="2:9" x14ac:dyDescent="0.35">
      <c r="B69" s="520">
        <f t="shared" si="4"/>
        <v>23</v>
      </c>
      <c r="C69" s="764" t="str" cm="1">
        <f t="array" ref="C69">HYPERLINK("#'"&amp;INDEX(SheetNames,B69)&amp;"'!C3",INDEX(SheetNames,B69))</f>
        <v>Freeway Calcs</v>
      </c>
      <c r="D69" s="603" t="s">
        <v>115</v>
      </c>
      <c r="E69" s="624" t="s">
        <v>267</v>
      </c>
      <c r="F69" s="503" t="str">
        <f t="shared" si="1"/>
        <v/>
      </c>
      <c r="G69" s="503" t="str">
        <f t="shared" si="2"/>
        <v>Freeway Calcs</v>
      </c>
      <c r="H69" s="503" t="str">
        <f t="shared" si="3"/>
        <v/>
      </c>
      <c r="I69" s="604"/>
    </row>
    <row r="70" spans="2:9" x14ac:dyDescent="0.35">
      <c r="B70" s="520">
        <f t="shared" si="4"/>
        <v>24</v>
      </c>
      <c r="C70" s="762" t="str" cm="1">
        <f t="array" ref="C70">HYPERLINK("#'"&amp;INDEX(SheetNames,B70)&amp;"'!C3",INDEX(SheetNames,B70))</f>
        <v>Freeway Calibration</v>
      </c>
      <c r="D70" s="603" t="s">
        <v>115</v>
      </c>
      <c r="E70" s="624" t="s">
        <v>267</v>
      </c>
      <c r="F70" s="503" t="str">
        <f t="shared" si="1"/>
        <v/>
      </c>
      <c r="G70" s="503" t="str">
        <f t="shared" si="2"/>
        <v>Freeway Calibration</v>
      </c>
      <c r="H70" s="503" t="str">
        <f t="shared" si="3"/>
        <v/>
      </c>
      <c r="I70" s="604"/>
    </row>
    <row r="71" spans="2:9" x14ac:dyDescent="0.35">
      <c r="B71" s="520">
        <f t="shared" si="4"/>
        <v>25</v>
      </c>
      <c r="C71" s="762" t="str" cm="1">
        <f t="array" ref="C71">HYPERLINK("#'"&amp;INDEX(SheetNames,B71)&amp;"'!C3",INDEX(SheetNames,B71))</f>
        <v>Freeway Performance</v>
      </c>
      <c r="D71" s="603" t="s">
        <v>115</v>
      </c>
      <c r="E71" s="624" t="s">
        <v>267</v>
      </c>
      <c r="F71" s="503" t="str">
        <f t="shared" si="1"/>
        <v/>
      </c>
      <c r="G71" s="503" t="str">
        <f>IF(E71="U",C71,"")</f>
        <v>Freeway Performance</v>
      </c>
      <c r="H71" s="503" t="str">
        <f t="shared" si="3"/>
        <v/>
      </c>
      <c r="I71" s="604"/>
    </row>
    <row r="72" spans="2:9" x14ac:dyDescent="0.35">
      <c r="B72" s="520">
        <f t="shared" si="4"/>
        <v>26</v>
      </c>
      <c r="C72" s="756" t="str" cm="1">
        <f t="array" ref="C72">HYPERLINK("#'"&amp;INDEX(SheetNames,B72)&amp;"'!C3",INDEX(SheetNames,B72))</f>
        <v>Queue Counter Calcs</v>
      </c>
      <c r="D72" s="603" t="s">
        <v>115</v>
      </c>
      <c r="E72" s="624" t="s">
        <v>267</v>
      </c>
      <c r="F72" s="503" t="str">
        <f t="shared" si="1"/>
        <v/>
      </c>
      <c r="G72" s="503" t="str">
        <f t="shared" si="2"/>
        <v>Queue Counter Calcs</v>
      </c>
      <c r="H72" s="503" t="str">
        <f t="shared" si="3"/>
        <v/>
      </c>
      <c r="I72" s="604"/>
    </row>
    <row r="73" spans="2:9" x14ac:dyDescent="0.35">
      <c r="B73" s="520">
        <f t="shared" si="4"/>
        <v>27</v>
      </c>
      <c r="C73" s="756" t="str" cm="1">
        <f t="array" ref="C73">HYPERLINK("#'"&amp;INDEX(SheetNames,B73)&amp;"'!C3",INDEX(SheetNames,B73))</f>
        <v>Queue Lengths Detailed</v>
      </c>
      <c r="D73" s="603" t="s">
        <v>115</v>
      </c>
      <c r="E73" s="624" t="s">
        <v>267</v>
      </c>
      <c r="F73" s="503" t="str">
        <f t="shared" si="1"/>
        <v/>
      </c>
      <c r="G73" s="503" t="str">
        <f t="shared" si="2"/>
        <v>Queue Lengths Detailed</v>
      </c>
      <c r="H73" s="503" t="str">
        <f t="shared" si="3"/>
        <v/>
      </c>
      <c r="I73" s="604"/>
    </row>
    <row r="74" spans="2:9" x14ac:dyDescent="0.35">
      <c r="B74" s="520">
        <f t="shared" si="4"/>
        <v>28</v>
      </c>
      <c r="C74" s="757" t="str" cm="1">
        <f t="array" ref="C74">HYPERLINK("#'"&amp;INDEX(SheetNames,B74)&amp;"'!C3",INDEX(SheetNames,B74))</f>
        <v>VISSIM Sim Runs Summary Outputs</v>
      </c>
      <c r="D74" s="603" t="s">
        <v>115</v>
      </c>
      <c r="E74" s="624" t="s">
        <v>267</v>
      </c>
      <c r="F74" s="503" t="str">
        <f t="shared" si="1"/>
        <v/>
      </c>
      <c r="G74" s="503" t="str">
        <f t="shared" si="2"/>
        <v>VISSIM Sim Runs Summary Outputs</v>
      </c>
      <c r="H74" s="503" t="str">
        <f t="shared" si="3"/>
        <v/>
      </c>
      <c r="I74" s="604"/>
    </row>
    <row r="75" spans="2:9" x14ac:dyDescent="0.35">
      <c r="B75" s="520">
        <f t="shared" si="4"/>
        <v>29</v>
      </c>
      <c r="C75" s="757" t="str" cm="1">
        <f t="array" ref="C75">HYPERLINK("#'"&amp;INDEX(SheetNames,B75)&amp;"'!C3",INDEX(SheetNames,B75))</f>
        <v>VISSIM Network Perf Outputs</v>
      </c>
      <c r="D75" s="603" t="s">
        <v>115</v>
      </c>
      <c r="E75" s="624" t="s">
        <v>267</v>
      </c>
      <c r="F75" s="503" t="str">
        <f t="shared" si="1"/>
        <v/>
      </c>
      <c r="G75" s="503" t="str">
        <f t="shared" si="2"/>
        <v>VISSIM Network Perf Outputs</v>
      </c>
      <c r="H75" s="503" t="str">
        <f t="shared" si="3"/>
        <v/>
      </c>
      <c r="I75" s="604"/>
    </row>
    <row r="76" spans="2:9" x14ac:dyDescent="0.35">
      <c r="B76" s="520">
        <f t="shared" si="4"/>
        <v>30</v>
      </c>
      <c r="C76" s="757" t="str" cm="1">
        <f t="array" ref="C76">HYPERLINK("#'"&amp;INDEX(SheetNames,B76)&amp;"'!C3",INDEX(SheetNames,B76))</f>
        <v>VISSIM DCP Outputs</v>
      </c>
      <c r="D76" s="603" t="s">
        <v>115</v>
      </c>
      <c r="E76" s="624" t="s">
        <v>267</v>
      </c>
      <c r="F76" s="503" t="str">
        <f t="shared" si="1"/>
        <v/>
      </c>
      <c r="G76" s="503" t="str">
        <f t="shared" si="2"/>
        <v>VISSIM DCP Outputs</v>
      </c>
      <c r="H76" s="503" t="str">
        <f t="shared" si="3"/>
        <v/>
      </c>
      <c r="I76" s="604"/>
    </row>
    <row r="77" spans="2:9" x14ac:dyDescent="0.35">
      <c r="B77" s="520">
        <f t="shared" si="4"/>
        <v>31</v>
      </c>
      <c r="C77" s="757" t="str" cm="1">
        <f t="array" ref="C77">HYPERLINK("#'"&amp;INDEX(SheetNames,B77)&amp;"'!C3",INDEX(SheetNames,B77))</f>
        <v>VISSIM Node Outputs</v>
      </c>
      <c r="D77" s="603" t="s">
        <v>115</v>
      </c>
      <c r="E77" s="624" t="s">
        <v>267</v>
      </c>
      <c r="F77" s="503" t="str">
        <f t="shared" si="1"/>
        <v/>
      </c>
      <c r="G77" s="503" t="str">
        <f t="shared" si="2"/>
        <v>VISSIM Node Outputs</v>
      </c>
      <c r="H77" s="503" t="str">
        <f t="shared" si="3"/>
        <v/>
      </c>
      <c r="I77" s="604"/>
    </row>
    <row r="78" spans="2:9" x14ac:dyDescent="0.35">
      <c r="B78" s="520">
        <f t="shared" si="4"/>
        <v>32</v>
      </c>
      <c r="C78" s="757" t="str" cm="1">
        <f t="array" ref="C78">HYPERLINK("#'"&amp;INDEX(SheetNames,B78)&amp;"'!C3",INDEX(SheetNames,B78))</f>
        <v>VISSIM Travel Time Outputs</v>
      </c>
      <c r="D78" s="603" t="s">
        <v>115</v>
      </c>
      <c r="E78" s="624" t="s">
        <v>267</v>
      </c>
      <c r="F78" s="503" t="str">
        <f t="shared" si="1"/>
        <v/>
      </c>
      <c r="G78" s="503" t="str">
        <f t="shared" si="2"/>
        <v>VISSIM Travel Time Outputs</v>
      </c>
      <c r="H78" s="503" t="str">
        <f t="shared" si="3"/>
        <v/>
      </c>
      <c r="I78" s="604"/>
    </row>
    <row r="79" spans="2:9" x14ac:dyDescent="0.35">
      <c r="B79" s="520">
        <f t="shared" si="4"/>
        <v>33</v>
      </c>
      <c r="C79" s="757" t="str" cm="1">
        <f t="array" ref="C79">HYPERLINK("#'"&amp;INDEX(SheetNames,B79)&amp;"'!C3",INDEX(SheetNames,B79))</f>
        <v>VISSIM Link Segment Outputs</v>
      </c>
      <c r="D79" s="603" t="s">
        <v>115</v>
      </c>
      <c r="E79" s="624" t="s">
        <v>267</v>
      </c>
      <c r="F79" s="503" t="str">
        <f t="shared" si="1"/>
        <v/>
      </c>
      <c r="G79" s="503" t="str">
        <f t="shared" si="2"/>
        <v>VISSIM Link Segment Outputs</v>
      </c>
      <c r="H79" s="503" t="str">
        <f t="shared" si="3"/>
        <v/>
      </c>
      <c r="I79" s="604"/>
    </row>
    <row r="80" spans="2:9" x14ac:dyDescent="0.35">
      <c r="B80" s="520">
        <f t="shared" si="4"/>
        <v>34</v>
      </c>
      <c r="C80" s="757" t="str" cm="1">
        <f t="array" ref="C80">HYPERLINK("#'"&amp;INDEX(SheetNames,B80)&amp;"'!C3",INDEX(SheetNames,B80))</f>
        <v>VISSIM Queue Counter Outputs</v>
      </c>
      <c r="D80" s="603" t="s">
        <v>115</v>
      </c>
      <c r="E80" s="624" t="s">
        <v>267</v>
      </c>
      <c r="F80" s="503" t="str">
        <f t="shared" si="1"/>
        <v/>
      </c>
      <c r="G80" s="503" t="str">
        <f t="shared" si="2"/>
        <v>VISSIM Queue Counter Outputs</v>
      </c>
      <c r="H80" s="503" t="str">
        <f t="shared" si="3"/>
        <v/>
      </c>
      <c r="I80" s="604"/>
    </row>
    <row r="81" spans="1:9" x14ac:dyDescent="0.35">
      <c r="B81" s="520">
        <f t="shared" si="4"/>
        <v>35</v>
      </c>
      <c r="C81" s="759" t="str" cm="1">
        <f t="array" ref="C81">HYPERLINK("#'"&amp;INDEX(SheetNames,B81)&amp;"'!C3",INDEX(SheetNames,B81))</f>
        <v>Lookups</v>
      </c>
      <c r="D81" s="603" t="s">
        <v>115</v>
      </c>
      <c r="E81" s="624" t="s">
        <v>267</v>
      </c>
      <c r="F81" s="503" t="str">
        <f t="shared" si="1"/>
        <v/>
      </c>
      <c r="G81" s="503" t="str">
        <f t="shared" si="2"/>
        <v>Lookups</v>
      </c>
      <c r="H81" s="503" t="str">
        <f t="shared" si="3"/>
        <v/>
      </c>
      <c r="I81" s="604"/>
    </row>
    <row r="82" spans="1:9" x14ac:dyDescent="0.35">
      <c r="B82" s="520">
        <f t="shared" si="4"/>
        <v>36</v>
      </c>
      <c r="C82" s="760" t="str" cm="1">
        <f t="array" ref="C82">HYPERLINK("#'"&amp;INDEX(SheetNames,B82)&amp;"'!C3",INDEX(SheetNames,B82))</f>
        <v>Change Log</v>
      </c>
      <c r="D82" s="603" t="s">
        <v>115</v>
      </c>
      <c r="E82" s="624" t="s">
        <v>267</v>
      </c>
      <c r="F82" s="503" t="str">
        <f t="shared" si="1"/>
        <v/>
      </c>
      <c r="G82" s="503" t="str">
        <f t="shared" ref="G82:G100" si="5">IF(E82="U",C82,"")</f>
        <v>Change Log</v>
      </c>
      <c r="H82" s="503" t="str">
        <f t="shared" ref="H82:H100" si="6">IF(E82="H",C82,"")</f>
        <v/>
      </c>
      <c r="I82" s="604"/>
    </row>
    <row r="83" spans="1:9" hidden="1" x14ac:dyDescent="0.35">
      <c r="A83" s="502" t="s">
        <v>167</v>
      </c>
      <c r="B83" s="520">
        <f t="shared" si="4"/>
        <v>37</v>
      </c>
      <c r="C83" s="631"/>
      <c r="D83" s="603"/>
      <c r="E83" s="624"/>
      <c r="F83" s="503" t="str">
        <f t="shared" si="1"/>
        <v/>
      </c>
      <c r="G83" s="503" t="str">
        <f t="shared" si="5"/>
        <v/>
      </c>
      <c r="H83" s="503" t="str">
        <f t="shared" si="6"/>
        <v/>
      </c>
      <c r="I83" s="604"/>
    </row>
    <row r="84" spans="1:9" hidden="1" x14ac:dyDescent="0.35">
      <c r="A84" s="502" t="s">
        <v>167</v>
      </c>
      <c r="B84" s="520">
        <f t="shared" si="4"/>
        <v>38</v>
      </c>
      <c r="C84" s="631"/>
      <c r="D84" s="603"/>
      <c r="E84" s="624"/>
      <c r="F84" s="503" t="str">
        <f t="shared" si="1"/>
        <v/>
      </c>
      <c r="G84" s="503" t="str">
        <f>IF(E84="U",C84,"")</f>
        <v/>
      </c>
      <c r="H84" s="503" t="str">
        <f t="shared" si="6"/>
        <v/>
      </c>
      <c r="I84" s="604"/>
    </row>
    <row r="85" spans="1:9" hidden="1" x14ac:dyDescent="0.35">
      <c r="A85" s="502" t="s">
        <v>167</v>
      </c>
      <c r="B85" s="520">
        <f t="shared" si="4"/>
        <v>39</v>
      </c>
      <c r="C85" s="631"/>
      <c r="D85" s="603"/>
      <c r="E85" s="624"/>
      <c r="F85" s="503" t="str">
        <f t="shared" si="1"/>
        <v/>
      </c>
      <c r="G85" s="503" t="str">
        <f t="shared" si="5"/>
        <v/>
      </c>
      <c r="H85" s="503" t="str">
        <f t="shared" si="6"/>
        <v/>
      </c>
      <c r="I85" s="604"/>
    </row>
    <row r="86" spans="1:9" hidden="1" x14ac:dyDescent="0.35">
      <c r="A86" s="502" t="s">
        <v>167</v>
      </c>
      <c r="B86" s="520">
        <f t="shared" si="4"/>
        <v>40</v>
      </c>
      <c r="C86" s="631"/>
      <c r="D86" s="603"/>
      <c r="E86" s="624"/>
      <c r="F86" s="503" t="str">
        <f t="shared" si="1"/>
        <v/>
      </c>
      <c r="G86" s="503" t="str">
        <f t="shared" si="5"/>
        <v/>
      </c>
      <c r="H86" s="503" t="str">
        <f t="shared" si="6"/>
        <v/>
      </c>
      <c r="I86" s="604"/>
    </row>
    <row r="87" spans="1:9" hidden="1" x14ac:dyDescent="0.35">
      <c r="A87" s="502" t="s">
        <v>167</v>
      </c>
      <c r="B87" s="520">
        <f t="shared" si="4"/>
        <v>41</v>
      </c>
      <c r="C87" s="631"/>
      <c r="D87" s="603"/>
      <c r="E87" s="624"/>
      <c r="F87" s="503" t="str">
        <f t="shared" si="1"/>
        <v/>
      </c>
      <c r="G87" s="503" t="str">
        <f t="shared" si="5"/>
        <v/>
      </c>
      <c r="H87" s="503" t="str">
        <f t="shared" si="6"/>
        <v/>
      </c>
      <c r="I87" s="604"/>
    </row>
    <row r="88" spans="1:9" hidden="1" x14ac:dyDescent="0.35">
      <c r="A88" s="502" t="s">
        <v>167</v>
      </c>
      <c r="B88" s="520">
        <f t="shared" si="4"/>
        <v>42</v>
      </c>
      <c r="C88" s="631"/>
      <c r="D88" s="603"/>
      <c r="E88" s="624"/>
      <c r="F88" s="503" t="str">
        <f t="shared" si="1"/>
        <v/>
      </c>
      <c r="G88" s="503" t="str">
        <f t="shared" si="5"/>
        <v/>
      </c>
      <c r="H88" s="503" t="str">
        <f t="shared" si="6"/>
        <v/>
      </c>
      <c r="I88" s="604"/>
    </row>
    <row r="89" spans="1:9" hidden="1" x14ac:dyDescent="0.35">
      <c r="A89" s="502" t="s">
        <v>167</v>
      </c>
      <c r="B89" s="520">
        <f t="shared" si="4"/>
        <v>43</v>
      </c>
      <c r="C89" s="631"/>
      <c r="D89" s="603"/>
      <c r="E89" s="624"/>
      <c r="F89" s="503" t="str">
        <f t="shared" si="1"/>
        <v/>
      </c>
      <c r="G89" s="503" t="str">
        <f t="shared" si="5"/>
        <v/>
      </c>
      <c r="H89" s="503" t="str">
        <f t="shared" si="6"/>
        <v/>
      </c>
      <c r="I89" s="604"/>
    </row>
    <row r="90" spans="1:9" hidden="1" x14ac:dyDescent="0.35">
      <c r="A90" s="502" t="s">
        <v>167</v>
      </c>
      <c r="B90" s="520">
        <f t="shared" si="4"/>
        <v>44</v>
      </c>
      <c r="C90" s="631"/>
      <c r="D90" s="603"/>
      <c r="E90" s="624"/>
      <c r="F90" s="503" t="str">
        <f t="shared" si="1"/>
        <v/>
      </c>
      <c r="G90" s="503" t="str">
        <f t="shared" si="5"/>
        <v/>
      </c>
      <c r="H90" s="503" t="str">
        <f t="shared" si="6"/>
        <v/>
      </c>
      <c r="I90" s="604"/>
    </row>
    <row r="91" spans="1:9" hidden="1" x14ac:dyDescent="0.35">
      <c r="A91" s="502" t="s">
        <v>167</v>
      </c>
      <c r="B91" s="520">
        <f t="shared" si="4"/>
        <v>45</v>
      </c>
      <c r="C91" s="631"/>
      <c r="D91" s="603"/>
      <c r="E91" s="624"/>
      <c r="F91" s="503" t="str">
        <f t="shared" si="1"/>
        <v/>
      </c>
      <c r="G91" s="503" t="str">
        <f t="shared" si="5"/>
        <v/>
      </c>
      <c r="H91" s="503" t="str">
        <f t="shared" si="6"/>
        <v/>
      </c>
      <c r="I91" s="604"/>
    </row>
    <row r="92" spans="1:9" hidden="1" x14ac:dyDescent="0.35">
      <c r="A92" s="502" t="s">
        <v>167</v>
      </c>
      <c r="B92" s="520">
        <f t="shared" si="4"/>
        <v>46</v>
      </c>
      <c r="C92" s="631"/>
      <c r="D92" s="603"/>
      <c r="E92" s="624"/>
      <c r="F92" s="503" t="str">
        <f t="shared" si="1"/>
        <v/>
      </c>
      <c r="G92" s="503" t="str">
        <f t="shared" si="5"/>
        <v/>
      </c>
      <c r="H92" s="503" t="str">
        <f t="shared" si="6"/>
        <v/>
      </c>
      <c r="I92" s="604"/>
    </row>
    <row r="93" spans="1:9" s="503" customFormat="1" hidden="1" x14ac:dyDescent="0.35">
      <c r="A93" s="502" t="s">
        <v>167</v>
      </c>
      <c r="B93" s="520">
        <f t="shared" si="4"/>
        <v>47</v>
      </c>
      <c r="C93" s="631"/>
      <c r="D93" s="603"/>
      <c r="E93" s="624"/>
      <c r="F93" s="503" t="str">
        <f t="shared" si="1"/>
        <v/>
      </c>
      <c r="G93" s="503" t="str">
        <f t="shared" si="5"/>
        <v/>
      </c>
      <c r="H93" s="503" t="str">
        <f t="shared" si="6"/>
        <v/>
      </c>
      <c r="I93" s="604"/>
    </row>
    <row r="94" spans="1:9" hidden="1" x14ac:dyDescent="0.35">
      <c r="A94" s="502" t="s">
        <v>167</v>
      </c>
      <c r="B94" s="520">
        <f t="shared" si="4"/>
        <v>48</v>
      </c>
      <c r="C94" s="631"/>
      <c r="D94" s="603"/>
      <c r="E94" s="624"/>
      <c r="F94" s="503" t="str">
        <f t="shared" ref="F94:F100" si="7">IF(D94="Y",C94,"")</f>
        <v/>
      </c>
      <c r="G94" s="503" t="str">
        <f t="shared" si="5"/>
        <v/>
      </c>
      <c r="H94" s="503" t="str">
        <f t="shared" si="6"/>
        <v/>
      </c>
      <c r="I94" s="604"/>
    </row>
    <row r="95" spans="1:9" hidden="1" x14ac:dyDescent="0.35">
      <c r="A95" s="502" t="s">
        <v>167</v>
      </c>
      <c r="B95" s="520">
        <f t="shared" si="4"/>
        <v>49</v>
      </c>
      <c r="C95" s="631"/>
      <c r="D95" s="603"/>
      <c r="E95" s="603"/>
      <c r="F95" s="503" t="str">
        <f t="shared" si="7"/>
        <v/>
      </c>
      <c r="G95" s="503" t="str">
        <f t="shared" si="5"/>
        <v/>
      </c>
      <c r="H95" s="503" t="str">
        <f t="shared" si="6"/>
        <v/>
      </c>
      <c r="I95" s="604"/>
    </row>
    <row r="96" spans="1:9" hidden="1" x14ac:dyDescent="0.35">
      <c r="A96" s="502" t="s">
        <v>167</v>
      </c>
      <c r="B96" s="520">
        <f t="shared" si="4"/>
        <v>50</v>
      </c>
      <c r="C96" s="631"/>
      <c r="D96" s="603"/>
      <c r="E96" s="603"/>
      <c r="F96" s="503" t="str">
        <f t="shared" si="7"/>
        <v/>
      </c>
      <c r="G96" s="503" t="str">
        <f t="shared" si="5"/>
        <v/>
      </c>
      <c r="H96" s="503" t="str">
        <f t="shared" si="6"/>
        <v/>
      </c>
      <c r="I96" s="604"/>
    </row>
    <row r="97" spans="1:9" hidden="1" x14ac:dyDescent="0.35">
      <c r="A97" s="502" t="s">
        <v>167</v>
      </c>
      <c r="B97" s="520">
        <f t="shared" si="4"/>
        <v>51</v>
      </c>
      <c r="C97" s="631"/>
      <c r="D97" s="603"/>
      <c r="E97" s="603"/>
      <c r="F97" s="503" t="str">
        <f t="shared" si="7"/>
        <v/>
      </c>
      <c r="G97" s="503" t="str">
        <f t="shared" si="5"/>
        <v/>
      </c>
      <c r="H97" s="503" t="str">
        <f t="shared" si="6"/>
        <v/>
      </c>
      <c r="I97" s="604"/>
    </row>
    <row r="98" spans="1:9" hidden="1" x14ac:dyDescent="0.35">
      <c r="A98" s="502" t="s">
        <v>167</v>
      </c>
      <c r="B98" s="520">
        <f t="shared" si="4"/>
        <v>52</v>
      </c>
      <c r="C98" s="631"/>
      <c r="D98" s="603"/>
      <c r="E98" s="603"/>
      <c r="F98" s="503" t="str">
        <f t="shared" si="7"/>
        <v/>
      </c>
      <c r="G98" s="503" t="str">
        <f t="shared" si="5"/>
        <v/>
      </c>
      <c r="H98" s="503" t="str">
        <f t="shared" si="6"/>
        <v/>
      </c>
      <c r="I98" s="604"/>
    </row>
    <row r="99" spans="1:9" hidden="1" x14ac:dyDescent="0.35">
      <c r="A99" s="502" t="s">
        <v>167</v>
      </c>
      <c r="B99" s="520">
        <f t="shared" si="4"/>
        <v>53</v>
      </c>
      <c r="C99" s="631"/>
      <c r="D99" s="603"/>
      <c r="E99" s="603"/>
      <c r="F99" s="503" t="str">
        <f t="shared" si="7"/>
        <v/>
      </c>
      <c r="G99" s="503" t="str">
        <f t="shared" si="5"/>
        <v/>
      </c>
      <c r="H99" s="503" t="str">
        <f t="shared" si="6"/>
        <v/>
      </c>
      <c r="I99" s="604"/>
    </row>
    <row r="100" spans="1:9" hidden="1" x14ac:dyDescent="0.35">
      <c r="A100" s="502" t="s">
        <v>167</v>
      </c>
      <c r="B100" s="520">
        <f t="shared" si="4"/>
        <v>54</v>
      </c>
      <c r="C100" s="631"/>
      <c r="D100" s="603"/>
      <c r="E100" s="603"/>
      <c r="F100" s="503" t="str">
        <f t="shared" si="7"/>
        <v/>
      </c>
      <c r="G100" s="503" t="str">
        <f t="shared" si="5"/>
        <v/>
      </c>
      <c r="H100" s="503" t="str">
        <f t="shared" si="6"/>
        <v/>
      </c>
      <c r="I100" s="604"/>
    </row>
    <row r="101" spans="1:9" x14ac:dyDescent="0.35">
      <c r="B101" s="508"/>
      <c r="C101" s="509"/>
      <c r="D101" s="509"/>
      <c r="E101" s="509"/>
      <c r="F101" s="509"/>
      <c r="G101" s="509"/>
      <c r="H101" s="509"/>
      <c r="I101" s="510"/>
    </row>
    <row r="102" spans="1:9" s="76" customFormat="1" ht="27" customHeight="1" x14ac:dyDescent="0.35">
      <c r="A102" s="617"/>
      <c r="B102" s="615" t="s">
        <v>295</v>
      </c>
      <c r="C102" s="616"/>
      <c r="D102" s="616"/>
      <c r="E102" s="616"/>
      <c r="F102" s="616"/>
      <c r="G102" s="616"/>
      <c r="H102" s="616"/>
      <c r="I102" s="618"/>
    </row>
    <row r="103" spans="1:9" x14ac:dyDescent="0.35">
      <c r="B103" s="514"/>
      <c r="C103" s="515"/>
      <c r="D103" s="515"/>
      <c r="E103" s="515"/>
      <c r="F103" s="515"/>
      <c r="G103" s="515"/>
      <c r="H103" s="515"/>
      <c r="I103" s="516"/>
    </row>
    <row r="104" spans="1:9" x14ac:dyDescent="0.35">
      <c r="B104" s="513"/>
      <c r="C104" s="503"/>
      <c r="D104" s="503"/>
      <c r="E104" s="503"/>
      <c r="F104" s="503"/>
      <c r="G104" s="503"/>
      <c r="H104" s="503"/>
      <c r="I104" s="505"/>
    </row>
    <row r="105" spans="1:9" x14ac:dyDescent="0.35">
      <c r="B105" s="513"/>
      <c r="C105" s="503"/>
      <c r="D105" s="503"/>
      <c r="E105" s="503"/>
      <c r="F105" s="503"/>
      <c r="G105" s="503"/>
      <c r="H105" s="503"/>
      <c r="I105" s="505"/>
    </row>
    <row r="106" spans="1:9" x14ac:dyDescent="0.35">
      <c r="B106" s="513"/>
      <c r="C106" s="503"/>
      <c r="D106" s="503"/>
      <c r="E106" s="503"/>
      <c r="F106" s="503"/>
      <c r="G106" s="503"/>
      <c r="H106" s="503"/>
      <c r="I106" s="505"/>
    </row>
    <row r="107" spans="1:9" x14ac:dyDescent="0.35">
      <c r="B107" s="513"/>
      <c r="C107" s="503"/>
      <c r="D107" s="503"/>
      <c r="E107" s="503"/>
      <c r="F107" s="503"/>
      <c r="G107" s="503"/>
      <c r="H107" s="503"/>
      <c r="I107" s="505"/>
    </row>
    <row r="108" spans="1:9" x14ac:dyDescent="0.35">
      <c r="B108" s="513"/>
      <c r="C108" s="503"/>
      <c r="D108" s="503"/>
      <c r="E108" s="503"/>
      <c r="F108" s="503"/>
      <c r="G108" s="503"/>
      <c r="H108" s="503"/>
      <c r="I108" s="505"/>
    </row>
    <row r="109" spans="1:9" x14ac:dyDescent="0.35">
      <c r="B109" s="513"/>
      <c r="C109" s="503"/>
      <c r="D109" s="503"/>
      <c r="E109" s="503"/>
      <c r="F109" s="503"/>
      <c r="G109" s="503"/>
      <c r="H109" s="503"/>
      <c r="I109" s="505"/>
    </row>
    <row r="110" spans="1:9" x14ac:dyDescent="0.35">
      <c r="B110" s="513"/>
      <c r="C110" s="503"/>
      <c r="D110" s="503"/>
      <c r="E110" s="503"/>
      <c r="F110" s="503"/>
      <c r="G110" s="503"/>
      <c r="H110" s="503"/>
      <c r="I110" s="505"/>
    </row>
    <row r="111" spans="1:9" x14ac:dyDescent="0.35">
      <c r="B111" s="513"/>
      <c r="C111" s="503"/>
      <c r="D111" s="503"/>
      <c r="E111" s="503"/>
      <c r="F111" s="503"/>
      <c r="G111" s="503"/>
      <c r="H111" s="503"/>
      <c r="I111" s="505"/>
    </row>
    <row r="112" spans="1:9" x14ac:dyDescent="0.35">
      <c r="B112" s="508"/>
      <c r="C112" s="509"/>
      <c r="D112" s="509"/>
      <c r="E112" s="509"/>
      <c r="F112" s="509"/>
      <c r="G112" s="509"/>
      <c r="H112" s="509"/>
      <c r="I112" s="510"/>
    </row>
    <row r="113" spans="3:10" x14ac:dyDescent="0.35">
      <c r="J113" s="602"/>
    </row>
    <row r="121" spans="3:10" x14ac:dyDescent="0.35">
      <c r="C121" s="503"/>
    </row>
    <row r="122" spans="3:10" x14ac:dyDescent="0.35">
      <c r="C122" s="503"/>
    </row>
    <row r="123" spans="3:10" x14ac:dyDescent="0.35">
      <c r="C123" s="503"/>
    </row>
    <row r="124" spans="3:10" x14ac:dyDescent="0.35">
      <c r="C124" s="503"/>
    </row>
    <row r="125" spans="3:10" x14ac:dyDescent="0.35">
      <c r="C125" s="503"/>
    </row>
    <row r="126" spans="3:10" x14ac:dyDescent="0.35">
      <c r="C126" s="503"/>
    </row>
    <row r="127" spans="3:10" x14ac:dyDescent="0.35">
      <c r="C127" s="503"/>
    </row>
    <row r="128" spans="3:10" x14ac:dyDescent="0.35">
      <c r="C128" s="503"/>
    </row>
    <row r="129" spans="3:3" x14ac:dyDescent="0.35">
      <c r="C129" s="503"/>
    </row>
    <row r="130" spans="3:3" x14ac:dyDescent="0.35">
      <c r="C130" s="503"/>
    </row>
    <row r="131" spans="3:3" x14ac:dyDescent="0.35">
      <c r="C131" s="503"/>
    </row>
    <row r="132" spans="3:3" x14ac:dyDescent="0.35">
      <c r="C132" s="503"/>
    </row>
    <row r="133" spans="3:3" x14ac:dyDescent="0.35">
      <c r="C133" s="503"/>
    </row>
    <row r="134" spans="3:3" x14ac:dyDescent="0.35">
      <c r="C134" s="503"/>
    </row>
    <row r="135" spans="3:3" x14ac:dyDescent="0.35">
      <c r="C135" s="503"/>
    </row>
    <row r="136" spans="3:3" x14ac:dyDescent="0.35">
      <c r="C136" s="503"/>
    </row>
    <row r="137" spans="3:3" x14ac:dyDescent="0.35">
      <c r="C137" s="503"/>
    </row>
    <row r="138" spans="3:3" x14ac:dyDescent="0.35">
      <c r="C138" s="503"/>
    </row>
    <row r="139" spans="3:3" x14ac:dyDescent="0.35">
      <c r="C139" s="503"/>
    </row>
  </sheetData>
  <conditionalFormatting sqref="D47:D100">
    <cfRule type="expression" dxfId="113" priority="4">
      <formula>$D47="Y"</formula>
    </cfRule>
  </conditionalFormatting>
  <conditionalFormatting sqref="E93:E100">
    <cfRule type="expression" dxfId="112" priority="3">
      <formula>$E93="U"</formula>
    </cfRule>
  </conditionalFormatting>
  <conditionalFormatting sqref="D26:D32">
    <cfRule type="expression" dxfId="111" priority="2">
      <formula>$D26="Y"</formula>
    </cfRule>
  </conditionalFormatting>
  <conditionalFormatting sqref="E47:E94">
    <cfRule type="expression" dxfId="110" priority="1">
      <formula>$E47="U"</formula>
    </cfRule>
  </conditionalFormatting>
  <dataValidations count="2">
    <dataValidation type="list" allowBlank="1" showInputMessage="1" showErrorMessage="1" sqref="D26:D32 D47:D94" xr:uid="{35D66292-1543-4D66-AFBE-336D83527AFD}">
      <formula1>"Y,N"</formula1>
    </dataValidation>
    <dataValidation type="list" allowBlank="1" showInputMessage="1" showErrorMessage="1" sqref="E47:E100" xr:uid="{490275B7-A796-4BB8-AE84-4A812173A418}">
      <formula1>"U,H"</formula1>
    </dataValidation>
  </dataValidations>
  <pageMargins left="0.7" right="0.7" top="0.75" bottom="0.75" header="0.3" footer="0.3"/>
  <pageSetup orientation="portrait" r:id="rId1"/>
  <ignoredErrors>
    <ignoredError sqref="C46 C47:C68 C70:C82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Select Scenario" prompt="Scenarios can be adjusted on Initial Setup sheet" xr:uid="{013D1D62-B230-4095-A8CB-6B395C9FD354}">
          <x14:formula1>
            <xm:f>'Initial Setup'!$B$27:$B$46</xm:f>
          </x14:formula1>
          <xm:sqref>D6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4B978-8137-43AC-94AD-AC9A1EF8BDED}">
  <sheetPr codeName="Sheet28">
    <tabColor theme="8"/>
  </sheetPr>
  <dimension ref="A1:L6"/>
  <sheetViews>
    <sheetView zoomScale="85" zoomScaleNormal="85" workbookViewId="0"/>
  </sheetViews>
  <sheetFormatPr defaultColWidth="8.7265625" defaultRowHeight="14.5" x14ac:dyDescent="0.35"/>
  <cols>
    <col min="1" max="1" width="9.453125" style="33" customWidth="1"/>
    <col min="2" max="2" width="5.453125" style="23" bestFit="1" customWidth="1"/>
    <col min="3" max="3" width="7" style="23" bestFit="1" customWidth="1"/>
    <col min="4" max="4" width="75" style="23" bestFit="1" customWidth="1"/>
    <col min="5" max="5" width="16.54296875" style="23" bestFit="1" customWidth="1"/>
    <col min="6" max="11" width="15.54296875" style="23" customWidth="1"/>
    <col min="12" max="12" width="83.453125" style="23" customWidth="1"/>
    <col min="13" max="16384" width="8.7265625" style="23"/>
  </cols>
  <sheetData>
    <row r="1" spans="1:12" s="33" customFormat="1" x14ac:dyDescent="0.35">
      <c r="A1" s="252" t="s">
        <v>226</v>
      </c>
      <c r="B1" s="252"/>
      <c r="C1" s="252"/>
      <c r="D1" s="252"/>
      <c r="E1" s="252"/>
      <c r="F1" s="252"/>
      <c r="G1" s="252"/>
      <c r="H1" s="252"/>
      <c r="I1" s="252"/>
      <c r="J1" s="252"/>
      <c r="K1" s="252"/>
      <c r="L1" s="252"/>
    </row>
    <row r="2" spans="1:12" x14ac:dyDescent="0.35">
      <c r="A2" s="232"/>
      <c r="B2" s="482">
        <v>1</v>
      </c>
      <c r="C2" s="482">
        <f>B2+1</f>
        <v>2</v>
      </c>
      <c r="D2" s="482">
        <f t="shared" ref="D2:L2" si="0">C2+1</f>
        <v>3</v>
      </c>
      <c r="E2" s="482">
        <f t="shared" si="0"/>
        <v>4</v>
      </c>
      <c r="F2" s="482">
        <f t="shared" si="0"/>
        <v>5</v>
      </c>
      <c r="G2" s="482">
        <f t="shared" si="0"/>
        <v>6</v>
      </c>
      <c r="H2" s="482">
        <f t="shared" si="0"/>
        <v>7</v>
      </c>
      <c r="I2" s="482">
        <f t="shared" si="0"/>
        <v>8</v>
      </c>
      <c r="J2" s="482">
        <f t="shared" si="0"/>
        <v>9</v>
      </c>
      <c r="K2" s="482">
        <f t="shared" si="0"/>
        <v>10</v>
      </c>
      <c r="L2" s="482">
        <f t="shared" si="0"/>
        <v>11</v>
      </c>
    </row>
    <row r="3" spans="1:12" ht="112.5" customHeight="1" x14ac:dyDescent="0.35">
      <c r="A3" s="232"/>
      <c r="D3" s="498"/>
      <c r="F3"/>
      <c r="G3"/>
      <c r="H3"/>
      <c r="I3"/>
      <c r="J3"/>
      <c r="K3"/>
      <c r="L3"/>
    </row>
    <row r="4" spans="1:12" x14ac:dyDescent="0.35">
      <c r="A4" s="232"/>
      <c r="B4" s="128" t="s">
        <v>144</v>
      </c>
      <c r="C4" s="127" t="s">
        <v>118</v>
      </c>
      <c r="D4" s="127" t="s">
        <v>85</v>
      </c>
      <c r="E4" s="127" t="s">
        <v>117</v>
      </c>
      <c r="F4" s="127" t="s">
        <v>122</v>
      </c>
      <c r="G4" s="127" t="s">
        <v>123</v>
      </c>
      <c r="H4" s="127" t="s">
        <v>124</v>
      </c>
      <c r="I4" s="127" t="s">
        <v>125</v>
      </c>
      <c r="J4" s="127" t="s">
        <v>126</v>
      </c>
      <c r="K4" s="127" t="s">
        <v>127</v>
      </c>
      <c r="L4" s="127" t="s">
        <v>116</v>
      </c>
    </row>
    <row r="5" spans="1:12" x14ac:dyDescent="0.35">
      <c r="A5" s="252" t="str">
        <f>IF(D5="","H","")</f>
        <v/>
      </c>
      <c r="B5" s="110">
        <f>IFERROR(B4+1,1)</f>
        <v>1</v>
      </c>
      <c r="C5" s="265">
        <f>B5</f>
        <v>1</v>
      </c>
      <c r="D5" s="265" t="s">
        <v>447</v>
      </c>
      <c r="E5" s="265" t="s">
        <v>128</v>
      </c>
      <c r="F5" s="265" t="s">
        <v>10</v>
      </c>
      <c r="G5" s="265" t="s">
        <v>11</v>
      </c>
      <c r="H5" s="265" t="s">
        <v>14</v>
      </c>
      <c r="I5" s="265" t="s">
        <v>12</v>
      </c>
      <c r="J5" s="265"/>
      <c r="K5" s="265"/>
      <c r="L5" s="137"/>
    </row>
    <row r="6" spans="1:12" customFormat="1" x14ac:dyDescent="0.35"/>
  </sheetData>
  <dataValidations xWindow="106" yWindow="447" count="3">
    <dataValidation allowBlank="1" showInputMessage="1" showErrorMessage="1" promptTitle="Intersection Type" prompt="Select whether the intersection is signalized/unsignalized." sqref="E4" xr:uid="{B90D354D-B347-407C-9A74-D837BE5B417C}"/>
    <dataValidation allowBlank="1" showInputMessage="1" showErrorMessage="1" promptTitle="Map ID" prompt="Input the Map ID here. The sheet titles will correspond with the Map ID entered here and will populate the top left corner of each new sheet." sqref="B4" xr:uid="{F6725734-7A38-4FA9-B8D9-7B202687CB3E}"/>
    <dataValidation type="list" allowBlank="1" showInputMessage="1" showErrorMessage="1" sqref="E5" xr:uid="{C2502BB6-9B6D-498A-A794-5394B7498087}">
      <formula1>"Signalized,Unsignalized"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97FAE-13C9-437C-918F-1236D6DF19E1}">
  <sheetPr codeName="Sheet4">
    <tabColor theme="8"/>
  </sheetPr>
  <dimension ref="A1:AO6"/>
  <sheetViews>
    <sheetView zoomScale="70" zoomScaleNormal="70" workbookViewId="0"/>
  </sheetViews>
  <sheetFormatPr defaultRowHeight="14.5" x14ac:dyDescent="0.35"/>
  <cols>
    <col min="1" max="1" width="9.1796875" style="33"/>
    <col min="2" max="2" width="9.7265625" style="23" customWidth="1"/>
    <col min="3" max="3" width="9.1796875" style="151" customWidth="1"/>
    <col min="4" max="4" width="46.453125" style="151" customWidth="1"/>
    <col min="5" max="5" width="21.453125" style="151" customWidth="1"/>
    <col min="6" max="41" width="9.26953125" style="131" customWidth="1"/>
  </cols>
  <sheetData>
    <row r="1" spans="1:41" s="33" customFormat="1" x14ac:dyDescent="0.35">
      <c r="A1" s="252" t="s">
        <v>226</v>
      </c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232"/>
      <c r="AD1" s="232"/>
      <c r="AE1" s="232"/>
      <c r="AF1" s="232"/>
      <c r="AG1" s="232"/>
      <c r="AH1" s="232"/>
      <c r="AI1" s="232"/>
      <c r="AJ1" s="232"/>
      <c r="AK1" s="232"/>
      <c r="AL1" s="232"/>
      <c r="AM1" s="232"/>
      <c r="AN1" s="232"/>
      <c r="AO1" s="232"/>
    </row>
    <row r="2" spans="1:41" s="151" customFormat="1" x14ac:dyDescent="0.35">
      <c r="A2" s="232"/>
      <c r="B2" s="481">
        <v>1</v>
      </c>
      <c r="C2" s="481">
        <f t="shared" ref="C2:U2" si="0">B2+1</f>
        <v>2</v>
      </c>
      <c r="D2" s="481">
        <f t="shared" si="0"/>
        <v>3</v>
      </c>
      <c r="E2" s="481">
        <f t="shared" si="0"/>
        <v>4</v>
      </c>
      <c r="F2" s="481">
        <f t="shared" si="0"/>
        <v>5</v>
      </c>
      <c r="G2" s="481">
        <f t="shared" si="0"/>
        <v>6</v>
      </c>
      <c r="H2" s="481">
        <f t="shared" si="0"/>
        <v>7</v>
      </c>
      <c r="I2" s="481">
        <f t="shared" si="0"/>
        <v>8</v>
      </c>
      <c r="J2" s="481">
        <f t="shared" si="0"/>
        <v>9</v>
      </c>
      <c r="K2" s="481">
        <f t="shared" si="0"/>
        <v>10</v>
      </c>
      <c r="L2" s="481">
        <f t="shared" si="0"/>
        <v>11</v>
      </c>
      <c r="M2" s="481">
        <f t="shared" si="0"/>
        <v>12</v>
      </c>
      <c r="N2" s="481">
        <f t="shared" si="0"/>
        <v>13</v>
      </c>
      <c r="O2" s="481">
        <f t="shared" si="0"/>
        <v>14</v>
      </c>
      <c r="P2" s="481">
        <f t="shared" si="0"/>
        <v>15</v>
      </c>
      <c r="Q2" s="481">
        <f t="shared" si="0"/>
        <v>16</v>
      </c>
      <c r="R2" s="481">
        <f t="shared" si="0"/>
        <v>17</v>
      </c>
      <c r="S2" s="481">
        <f t="shared" si="0"/>
        <v>18</v>
      </c>
      <c r="T2" s="481">
        <f t="shared" si="0"/>
        <v>19</v>
      </c>
      <c r="U2" s="481">
        <f t="shared" si="0"/>
        <v>20</v>
      </c>
      <c r="V2" s="481">
        <f t="shared" ref="V2:AO2" si="1">U2+1</f>
        <v>21</v>
      </c>
      <c r="W2" s="481">
        <f t="shared" si="1"/>
        <v>22</v>
      </c>
      <c r="X2" s="481">
        <f t="shared" si="1"/>
        <v>23</v>
      </c>
      <c r="Y2" s="481">
        <f t="shared" si="1"/>
        <v>24</v>
      </c>
      <c r="Z2" s="481">
        <f t="shared" si="1"/>
        <v>25</v>
      </c>
      <c r="AA2" s="481">
        <f t="shared" si="1"/>
        <v>26</v>
      </c>
      <c r="AB2" s="481">
        <f t="shared" si="1"/>
        <v>27</v>
      </c>
      <c r="AC2" s="481">
        <f t="shared" si="1"/>
        <v>28</v>
      </c>
      <c r="AD2" s="481">
        <f t="shared" si="1"/>
        <v>29</v>
      </c>
      <c r="AE2" s="481">
        <f t="shared" si="1"/>
        <v>30</v>
      </c>
      <c r="AF2" s="481">
        <f t="shared" si="1"/>
        <v>31</v>
      </c>
      <c r="AG2" s="481">
        <f t="shared" si="1"/>
        <v>32</v>
      </c>
      <c r="AH2" s="481">
        <f t="shared" si="1"/>
        <v>33</v>
      </c>
      <c r="AI2" s="481">
        <f t="shared" si="1"/>
        <v>34</v>
      </c>
      <c r="AJ2" s="481">
        <f t="shared" si="1"/>
        <v>35</v>
      </c>
      <c r="AK2" s="481">
        <f t="shared" si="1"/>
        <v>36</v>
      </c>
      <c r="AL2" s="481">
        <f t="shared" si="1"/>
        <v>37</v>
      </c>
      <c r="AM2" s="481">
        <f t="shared" si="1"/>
        <v>38</v>
      </c>
      <c r="AN2" s="481">
        <f t="shared" si="1"/>
        <v>39</v>
      </c>
      <c r="AO2" s="481">
        <f t="shared" si="1"/>
        <v>40</v>
      </c>
    </row>
    <row r="3" spans="1:41" ht="126" customHeight="1" x14ac:dyDescent="0.35">
      <c r="A3" s="232"/>
      <c r="C3" s="23"/>
      <c r="D3" s="498"/>
      <c r="E3" s="23"/>
      <c r="F3" s="200" t="s">
        <v>469</v>
      </c>
      <c r="G3"/>
      <c r="H3"/>
      <c r="I3"/>
      <c r="J3" s="23"/>
      <c r="K3"/>
      <c r="L3"/>
      <c r="M3"/>
      <c r="N3" s="23"/>
      <c r="O3"/>
      <c r="P3"/>
      <c r="Q3"/>
      <c r="R3" s="23"/>
      <c r="S3"/>
      <c r="T3"/>
      <c r="U3"/>
      <c r="V3" s="296"/>
      <c r="W3" s="296"/>
      <c r="X3" s="296"/>
      <c r="Y3" s="296"/>
      <c r="Z3" s="296"/>
      <c r="AA3" s="296"/>
      <c r="AB3" s="296"/>
      <c r="AC3" s="296"/>
      <c r="AD3" s="296"/>
      <c r="AE3" s="296"/>
      <c r="AF3" s="296"/>
      <c r="AG3" s="296"/>
      <c r="AH3" s="296"/>
      <c r="AI3" s="296"/>
      <c r="AJ3" s="547"/>
      <c r="AK3" s="547"/>
      <c r="AL3" s="547"/>
      <c r="AM3" s="547"/>
      <c r="AN3" s="547"/>
      <c r="AO3" s="547"/>
    </row>
    <row r="4" spans="1:41" x14ac:dyDescent="0.35">
      <c r="A4" s="232"/>
      <c r="B4" s="128" t="s">
        <v>144</v>
      </c>
      <c r="C4" s="128" t="s">
        <v>118</v>
      </c>
      <c r="D4" s="128" t="s">
        <v>85</v>
      </c>
      <c r="E4" s="128" t="s">
        <v>117</v>
      </c>
      <c r="F4" s="771" t="s">
        <v>109</v>
      </c>
      <c r="G4" s="771" t="s">
        <v>22</v>
      </c>
      <c r="H4" s="771" t="s">
        <v>367</v>
      </c>
      <c r="I4" s="771" t="s">
        <v>23</v>
      </c>
      <c r="J4" s="771" t="s">
        <v>29</v>
      </c>
      <c r="K4" s="771" t="s">
        <v>368</v>
      </c>
      <c r="L4" s="771" t="s">
        <v>110</v>
      </c>
      <c r="M4" s="771" t="s">
        <v>30</v>
      </c>
      <c r="N4" s="771" t="s">
        <v>370</v>
      </c>
      <c r="O4" s="771" t="s">
        <v>24</v>
      </c>
      <c r="P4" s="771" t="s">
        <v>25</v>
      </c>
      <c r="Q4" s="771" t="s">
        <v>369</v>
      </c>
      <c r="R4" s="771" t="s">
        <v>104</v>
      </c>
      <c r="S4" s="771" t="s">
        <v>31</v>
      </c>
      <c r="T4" s="771" t="s">
        <v>32</v>
      </c>
      <c r="U4" s="771" t="s">
        <v>371</v>
      </c>
      <c r="V4" s="771" t="s">
        <v>33</v>
      </c>
      <c r="W4" s="771" t="s">
        <v>42</v>
      </c>
      <c r="X4" s="771" t="s">
        <v>26</v>
      </c>
      <c r="Y4" s="771" t="s">
        <v>27</v>
      </c>
      <c r="Z4" s="771" t="s">
        <v>372</v>
      </c>
      <c r="AA4" s="771" t="s">
        <v>28</v>
      </c>
      <c r="AB4" s="771" t="s">
        <v>136</v>
      </c>
      <c r="AC4" s="771" t="s">
        <v>133</v>
      </c>
      <c r="AD4" s="771" t="s">
        <v>134</v>
      </c>
      <c r="AE4" s="771" t="s">
        <v>374</v>
      </c>
      <c r="AF4" s="771" t="s">
        <v>135</v>
      </c>
      <c r="AG4" s="771" t="s">
        <v>132</v>
      </c>
      <c r="AH4" s="771" t="s">
        <v>129</v>
      </c>
      <c r="AI4" s="771" t="s">
        <v>130</v>
      </c>
      <c r="AJ4" s="771" t="s">
        <v>373</v>
      </c>
      <c r="AK4" s="771" t="s">
        <v>131</v>
      </c>
      <c r="AL4" s="771"/>
      <c r="AM4" s="771"/>
      <c r="AN4" s="771"/>
      <c r="AO4" s="771"/>
    </row>
    <row r="5" spans="1:41" s="547" customFormat="1" x14ac:dyDescent="0.35">
      <c r="A5" s="551" t="str">
        <f>IF(D5=0,"H","")</f>
        <v/>
      </c>
      <c r="B5" s="696">
        <f>IFERROR(B4+1,1)</f>
        <v>1</v>
      </c>
      <c r="C5" s="150">
        <f>VLOOKUP($B5,'Input - Intersections'!$B$4:$L$6,2,FALSE)</f>
        <v>1</v>
      </c>
      <c r="D5" s="413" t="str">
        <f>'Input - Intersections'!D5</f>
        <v>Intersection Name</v>
      </c>
      <c r="E5" s="413" t="str">
        <f>'Input - Intersections'!E5</f>
        <v>Signalized</v>
      </c>
      <c r="F5" s="632"/>
      <c r="G5" s="632"/>
      <c r="H5" s="632"/>
      <c r="I5" s="632"/>
      <c r="J5" s="632"/>
      <c r="K5" s="632"/>
      <c r="L5" s="632"/>
      <c r="M5" s="632"/>
      <c r="N5" s="632"/>
      <c r="O5" s="632"/>
      <c r="P5" s="632"/>
      <c r="Q5" s="632"/>
      <c r="R5" s="632"/>
      <c r="S5" s="632"/>
      <c r="T5" s="632"/>
      <c r="U5" s="632"/>
      <c r="V5" s="632"/>
      <c r="W5" s="632"/>
      <c r="X5" s="632"/>
      <c r="Y5" s="632"/>
      <c r="Z5" s="632"/>
      <c r="AA5" s="632"/>
      <c r="AB5" s="632"/>
      <c r="AC5" s="632"/>
      <c r="AD5" s="632"/>
      <c r="AE5" s="632"/>
      <c r="AF5" s="632"/>
      <c r="AG5" s="632"/>
      <c r="AH5" s="632"/>
      <c r="AI5" s="632"/>
      <c r="AJ5" s="632"/>
      <c r="AK5" s="632"/>
      <c r="AL5" s="632"/>
      <c r="AM5" s="632"/>
      <c r="AN5" s="632"/>
      <c r="AO5" s="632"/>
    </row>
    <row r="6" spans="1:41" x14ac:dyDescent="0.3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</row>
  </sheetData>
  <dataValidations count="3">
    <dataValidation allowBlank="1" showInputMessage="1" showErrorMessage="1" promptTitle="Intersection Type" prompt="Select whether the intersection is signalized/unsignalized." sqref="E4" xr:uid="{75F89A58-97FD-4328-8A44-A17534FD0A83}"/>
    <dataValidation type="list" errorStyle="warning" allowBlank="1" showInputMessage="1" showErrorMessage="1" error="LOS calculations are only set up for &quot;Signalized&quot; and &quot;Unsignalized&quot; intersections." sqref="E5" xr:uid="{2FFD45D7-1757-4368-9F0B-2A646CDE7349}">
      <formula1>"Signalized, Unsgnalized"</formula1>
    </dataValidation>
    <dataValidation allowBlank="1" showErrorMessage="1" promptTitle="Map ID" prompt="Input the Map ID here. The sheet titles will correspond with the Map ID entered here and will populate the top left corner of each new sheet." sqref="B4" xr:uid="{76B57F79-9EE4-4B7D-83B2-4DF68D6A1B5F}"/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89BE0-3685-4416-A2A1-40F4E1BCAF93}">
  <sheetPr codeName="Sheet39">
    <tabColor theme="8"/>
  </sheetPr>
  <dimension ref="A1:U7"/>
  <sheetViews>
    <sheetView zoomScale="70" zoomScaleNormal="70" workbookViewId="0"/>
  </sheetViews>
  <sheetFormatPr defaultColWidth="9.1796875" defaultRowHeight="14.5" x14ac:dyDescent="0.35"/>
  <cols>
    <col min="1" max="1" width="9.1796875" style="33"/>
    <col min="2" max="2" width="7.26953125" style="547" customWidth="1"/>
    <col min="3" max="3" width="9.1796875" style="151" customWidth="1"/>
    <col min="4" max="4" width="46.453125" style="151" customWidth="1"/>
    <col min="5" max="5" width="16.54296875" style="151" bestFit="1" customWidth="1"/>
    <col min="6" max="21" width="9.26953125" style="131" customWidth="1"/>
    <col min="22" max="16384" width="9.1796875" style="547"/>
  </cols>
  <sheetData>
    <row r="1" spans="1:21" s="33" customFormat="1" x14ac:dyDescent="0.35">
      <c r="A1" s="551" t="s">
        <v>226</v>
      </c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</row>
    <row r="2" spans="1:21" s="151" customFormat="1" x14ac:dyDescent="0.35">
      <c r="A2" s="232"/>
      <c r="B2" s="481">
        <v>1</v>
      </c>
      <c r="C2" s="481">
        <f t="shared" ref="C2:G2" si="0">B2+1</f>
        <v>2</v>
      </c>
      <c r="D2" s="481">
        <f t="shared" si="0"/>
        <v>3</v>
      </c>
      <c r="E2" s="481">
        <f t="shared" si="0"/>
        <v>4</v>
      </c>
      <c r="F2" s="481">
        <f t="shared" si="0"/>
        <v>5</v>
      </c>
      <c r="G2" s="481">
        <f t="shared" si="0"/>
        <v>6</v>
      </c>
      <c r="H2" s="481">
        <f t="shared" ref="H2" si="1">G2+1</f>
        <v>7</v>
      </c>
      <c r="I2" s="481">
        <f t="shared" ref="I2" si="2">H2+1</f>
        <v>8</v>
      </c>
      <c r="J2" s="481">
        <f t="shared" ref="J2" si="3">I2+1</f>
        <v>9</v>
      </c>
      <c r="K2" s="481">
        <f t="shared" ref="K2" si="4">J2+1</f>
        <v>10</v>
      </c>
      <c r="L2" s="481">
        <f t="shared" ref="L2" si="5">K2+1</f>
        <v>11</v>
      </c>
      <c r="M2" s="481">
        <f t="shared" ref="M2" si="6">L2+1</f>
        <v>12</v>
      </c>
      <c r="N2" s="481">
        <f t="shared" ref="N2" si="7">M2+1</f>
        <v>13</v>
      </c>
      <c r="O2" s="481">
        <f t="shared" ref="O2" si="8">N2+1</f>
        <v>14</v>
      </c>
      <c r="P2" s="481">
        <f t="shared" ref="P2" si="9">O2+1</f>
        <v>15</v>
      </c>
      <c r="Q2" s="481">
        <f t="shared" ref="Q2" si="10">P2+1</f>
        <v>16</v>
      </c>
      <c r="R2" s="481">
        <f t="shared" ref="R2" si="11">Q2+1</f>
        <v>17</v>
      </c>
      <c r="S2" s="481">
        <f t="shared" ref="S2" si="12">R2+1</f>
        <v>18</v>
      </c>
      <c r="T2" s="481">
        <f t="shared" ref="T2" si="13">S2+1</f>
        <v>19</v>
      </c>
      <c r="U2" s="481">
        <f t="shared" ref="U2" si="14">T2+1</f>
        <v>20</v>
      </c>
    </row>
    <row r="3" spans="1:21" ht="103.5" customHeight="1" x14ac:dyDescent="0.35">
      <c r="A3" s="232"/>
      <c r="C3" s="547"/>
      <c r="D3" s="498"/>
      <c r="E3" s="547"/>
      <c r="F3" s="547"/>
      <c r="G3" s="547"/>
      <c r="H3" s="547"/>
      <c r="I3" s="547"/>
      <c r="J3" s="547"/>
      <c r="K3" s="547"/>
      <c r="L3" s="547"/>
      <c r="M3" s="547"/>
      <c r="N3" s="547"/>
      <c r="O3" s="547"/>
      <c r="P3" s="547"/>
      <c r="Q3" s="547"/>
      <c r="R3" s="547"/>
      <c r="S3" s="547"/>
      <c r="T3" s="547"/>
      <c r="U3" s="547"/>
    </row>
    <row r="4" spans="1:21" x14ac:dyDescent="0.35">
      <c r="A4" s="232"/>
      <c r="B4" s="128" t="s">
        <v>144</v>
      </c>
      <c r="C4" s="128" t="s">
        <v>118</v>
      </c>
      <c r="D4" s="128" t="s">
        <v>85</v>
      </c>
      <c r="E4" s="128" t="s">
        <v>117</v>
      </c>
      <c r="F4" s="771" t="s">
        <v>109</v>
      </c>
      <c r="G4" s="771" t="s">
        <v>22</v>
      </c>
      <c r="H4" s="771" t="s">
        <v>23</v>
      </c>
      <c r="I4" s="771" t="s">
        <v>29</v>
      </c>
      <c r="J4" s="771" t="s">
        <v>110</v>
      </c>
      <c r="K4" s="771" t="s">
        <v>30</v>
      </c>
      <c r="L4" s="771" t="s">
        <v>24</v>
      </c>
      <c r="M4" s="771" t="s">
        <v>25</v>
      </c>
      <c r="N4" s="771" t="s">
        <v>104</v>
      </c>
      <c r="O4" s="771" t="s">
        <v>31</v>
      </c>
      <c r="P4" s="771" t="s">
        <v>32</v>
      </c>
      <c r="Q4" s="771" t="s">
        <v>33</v>
      </c>
      <c r="R4" s="771" t="s">
        <v>42</v>
      </c>
      <c r="S4" s="771" t="s">
        <v>26</v>
      </c>
      <c r="T4" s="771" t="s">
        <v>27</v>
      </c>
      <c r="U4" s="771" t="s">
        <v>28</v>
      </c>
    </row>
    <row r="5" spans="1:21" x14ac:dyDescent="0.35">
      <c r="A5" s="551" t="str">
        <f>IF(D5=0,"H","")</f>
        <v/>
      </c>
      <c r="B5" s="696">
        <f>IFERROR(B4+1,1)</f>
        <v>1</v>
      </c>
      <c r="C5" s="150">
        <f>VLOOKUP($B5,'Input - Intersections'!$B$4:$L$6,2,FALSE)</f>
        <v>1</v>
      </c>
      <c r="D5" s="413" t="str">
        <f>'Input - Intersections'!D5</f>
        <v>Intersection Name</v>
      </c>
      <c r="E5" s="413" t="str">
        <f>'Input - Intersections'!E5</f>
        <v>Signalized</v>
      </c>
      <c r="F5" s="822" t="s">
        <v>96</v>
      </c>
      <c r="G5" s="822">
        <v>400</v>
      </c>
      <c r="H5" s="822">
        <v>1840</v>
      </c>
      <c r="I5" s="822">
        <v>410</v>
      </c>
      <c r="J5" s="822" t="s">
        <v>96</v>
      </c>
      <c r="K5" s="822">
        <v>655</v>
      </c>
      <c r="L5" s="822">
        <v>3300</v>
      </c>
      <c r="M5" s="822">
        <v>3300</v>
      </c>
      <c r="N5" s="822" t="s">
        <v>96</v>
      </c>
      <c r="O5" s="822">
        <v>460</v>
      </c>
      <c r="P5" s="822">
        <v>2490</v>
      </c>
      <c r="Q5" s="822">
        <v>455</v>
      </c>
      <c r="R5" s="822" t="s">
        <v>96</v>
      </c>
      <c r="S5" s="822">
        <v>480</v>
      </c>
      <c r="T5" s="822">
        <v>4420</v>
      </c>
      <c r="U5" s="822">
        <v>415</v>
      </c>
    </row>
    <row r="6" spans="1:21" customFormat="1" x14ac:dyDescent="0.35"/>
    <row r="7" spans="1:21" customFormat="1" x14ac:dyDescent="0.35"/>
  </sheetData>
  <dataValidations count="3">
    <dataValidation allowBlank="1" showInputMessage="1" showErrorMessage="1" promptTitle="Intersection Type" prompt="Select whether the intersection is signalized/unsignalized." sqref="E4" xr:uid="{9CEAAB12-8267-4B7B-8603-F5E637CA425D}"/>
    <dataValidation type="list" errorStyle="warning" allowBlank="1" showInputMessage="1" showErrorMessage="1" error="LOS calculations are only set up for &quot;Signalized&quot; and &quot;Unsignalized&quot; intersections." sqref="E5" xr:uid="{ED8A5D2E-F173-4047-96D3-0590EB85F84F}">
      <formula1>"Signalized, Unsgnalized"</formula1>
    </dataValidation>
    <dataValidation allowBlank="1" showErrorMessage="1" promptTitle="Map ID" prompt="Input the Map ID here. The sheet titles will correspond with the Map ID entered here and will populate the top left corner of each new sheet." sqref="B4" xr:uid="{A5210234-626B-4521-934C-C0AEAAC6616D}"/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59E24-22A7-4F83-9F98-7314E5C5870B}">
  <sheetPr codeName="Sheet48">
    <tabColor theme="8"/>
  </sheetPr>
  <dimension ref="A1:Z54"/>
  <sheetViews>
    <sheetView zoomScale="55" zoomScaleNormal="55" workbookViewId="0"/>
  </sheetViews>
  <sheetFormatPr defaultColWidth="9.26953125" defaultRowHeight="14.5" outlineLevelCol="1" x14ac:dyDescent="0.35"/>
  <cols>
    <col min="2" max="2" width="13.7265625" customWidth="1"/>
    <col min="3" max="5" width="19.7265625" customWidth="1"/>
    <col min="6" max="9" width="12.1796875" style="529" customWidth="1"/>
    <col min="10" max="25" width="12.1796875" style="529" hidden="1" customWidth="1" outlineLevel="1"/>
    <col min="26" max="26" width="46.54296875" style="529" customWidth="1" collapsed="1"/>
    <col min="27" max="16384" width="9.26953125" style="529"/>
  </cols>
  <sheetData>
    <row r="1" spans="1:26" s="274" customFormat="1" x14ac:dyDescent="0.35">
      <c r="A1" s="252" t="s">
        <v>226</v>
      </c>
      <c r="B1" s="232"/>
      <c r="C1" s="232"/>
      <c r="D1" s="232"/>
      <c r="E1" s="232"/>
      <c r="F1" s="252" t="s">
        <v>167</v>
      </c>
      <c r="G1" s="252" t="s">
        <v>167</v>
      </c>
      <c r="H1" s="252" t="str">
        <f t="shared" ref="H1:Y1" si="0">IF(H4&lt;&gt;$B$2&amp;" From-To Link","H","")</f>
        <v>H</v>
      </c>
      <c r="I1" s="252" t="str">
        <f t="shared" si="0"/>
        <v>H</v>
      </c>
      <c r="J1" s="551"/>
      <c r="K1" s="551" t="str">
        <f t="shared" si="0"/>
        <v>H</v>
      </c>
      <c r="L1" s="252" t="str">
        <f t="shared" si="0"/>
        <v>H</v>
      </c>
      <c r="M1" s="252" t="str">
        <f t="shared" si="0"/>
        <v>H</v>
      </c>
      <c r="N1" s="252" t="str">
        <f t="shared" si="0"/>
        <v>H</v>
      </c>
      <c r="O1" s="252" t="str">
        <f t="shared" si="0"/>
        <v>H</v>
      </c>
      <c r="P1" s="252" t="str">
        <f t="shared" si="0"/>
        <v>H</v>
      </c>
      <c r="Q1" s="252" t="str">
        <f t="shared" si="0"/>
        <v>H</v>
      </c>
      <c r="R1" s="252" t="str">
        <f t="shared" si="0"/>
        <v>H</v>
      </c>
      <c r="S1" s="252" t="str">
        <f t="shared" si="0"/>
        <v>H</v>
      </c>
      <c r="T1" s="252" t="str">
        <f t="shared" si="0"/>
        <v>H</v>
      </c>
      <c r="U1" s="252" t="str">
        <f t="shared" si="0"/>
        <v>H</v>
      </c>
      <c r="V1" s="252" t="str">
        <f t="shared" si="0"/>
        <v>H</v>
      </c>
      <c r="W1" s="252" t="str">
        <f t="shared" si="0"/>
        <v>H</v>
      </c>
      <c r="X1" s="252" t="str">
        <f t="shared" si="0"/>
        <v>H</v>
      </c>
      <c r="Y1" s="252" t="str">
        <f t="shared" si="0"/>
        <v>H</v>
      </c>
      <c r="Z1" s="252"/>
    </row>
    <row r="2" spans="1:26" s="274" customFormat="1" ht="267" customHeight="1" x14ac:dyDescent="0.35">
      <c r="A2" s="252"/>
      <c r="B2" s="832" t="s">
        <v>163</v>
      </c>
      <c r="C2" s="832"/>
      <c r="D2"/>
      <c r="E2" s="444"/>
      <c r="F2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</row>
    <row r="3" spans="1:26" s="297" customFormat="1" ht="18.5" x14ac:dyDescent="0.45">
      <c r="A3" s="252"/>
      <c r="B3" s="399"/>
      <c r="C3" s="400" t="s">
        <v>315</v>
      </c>
      <c r="D3" s="401"/>
      <c r="E3" s="402"/>
      <c r="F3" s="527" t="s">
        <v>316</v>
      </c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149"/>
      <c r="U3" s="149"/>
      <c r="V3" s="149"/>
      <c r="W3" s="149"/>
      <c r="X3" s="149"/>
      <c r="Y3" s="149"/>
      <c r="Z3" s="530" t="s">
        <v>116</v>
      </c>
    </row>
    <row r="4" spans="1:26" s="428" customFormat="1" ht="77.25" customHeight="1" x14ac:dyDescent="0.35">
      <c r="A4" s="601"/>
      <c r="B4" s="143" t="s">
        <v>281</v>
      </c>
      <c r="C4" s="143" t="s">
        <v>158</v>
      </c>
      <c r="D4" s="143" t="s">
        <v>9</v>
      </c>
      <c r="E4" s="143" t="s">
        <v>268</v>
      </c>
      <c r="F4" s="143" t="str">
        <f>'Initial Setup'!$B$27&amp;" From-To Link"</f>
        <v>Existing AM From-To Link</v>
      </c>
      <c r="G4" s="143" t="str">
        <f>'Initial Setup'!$B$28&amp;" From-To Link"</f>
        <v>Existing PM From-To Link</v>
      </c>
      <c r="H4" s="143" t="str">
        <f>'Initial Setup'!$B$29&amp;" From-To Link"</f>
        <v>2030 No-Build AM From-To Link</v>
      </c>
      <c r="I4" s="143" t="str">
        <f>'Initial Setup'!$B$30&amp;" From-To Link"</f>
        <v>2030 No-Build PM From-To Link</v>
      </c>
      <c r="J4" s="143" t="str">
        <f>'Initial Setup'!$B$31&amp;" From-To Link"</f>
        <v>2050 No-Build AM From-To Link</v>
      </c>
      <c r="K4" s="143" t="str">
        <f>'Initial Setup'!$B$32&amp;" From-To Link"</f>
        <v>2050 No-Build PM From-To Link</v>
      </c>
      <c r="L4" s="143" t="str">
        <f>'Initial Setup'!$B$33&amp;" From-To Link"</f>
        <v>2030 Pref Alt AM From-To Link</v>
      </c>
      <c r="M4" s="143" t="str">
        <f>'Initial Setup'!$B$34&amp;" From-To Link"</f>
        <v>2030 Pref Alt PM From-To Link</v>
      </c>
      <c r="N4" s="143" t="str">
        <f>'Initial Setup'!$B$35&amp;" From-To Link"</f>
        <v>2050 Build Alt 1 AM From-To Link</v>
      </c>
      <c r="O4" s="143" t="str">
        <f>'Initial Setup'!$B$36&amp;" From-To Link"</f>
        <v>2050 Build Alt 1 PM From-To Link</v>
      </c>
      <c r="P4" s="143" t="str">
        <f>'Initial Setup'!$B$37&amp;" From-To Link"</f>
        <v>2050 Build Alt 2 AM From-To Link</v>
      </c>
      <c r="Q4" s="143" t="str">
        <f>'Initial Setup'!$B$38&amp;" From-To Link"</f>
        <v>2050 Build Alt 2 PM From-To Link</v>
      </c>
      <c r="R4" s="143" t="str">
        <f>'Initial Setup'!$B$39&amp;" From-To Link"</f>
        <v>2050 Pref Alt AM From-To Link</v>
      </c>
      <c r="S4" s="143" t="str">
        <f>'Initial Setup'!$B$40&amp;" From-To Link"</f>
        <v>2050 Pref Alt PM From-To Link</v>
      </c>
      <c r="T4" s="143" t="str">
        <f>'Initial Setup'!$B$41&amp;" From-To Link"</f>
        <v>Existing SAT From-To Link</v>
      </c>
      <c r="U4" s="143" t="str">
        <f>'Initial Setup'!$B$42&amp;" From-To Link"</f>
        <v>Existing SUN From-To Link</v>
      </c>
      <c r="V4" s="143" t="str">
        <f>'Initial Setup'!$B$43&amp;" From-To Link"</f>
        <v>BLANK From-To Link</v>
      </c>
      <c r="W4" s="143" t="str">
        <f>'Initial Setup'!$B$44&amp;" From-To Link"</f>
        <v>BLANK From-To Link</v>
      </c>
      <c r="X4" s="143" t="str">
        <f>'Initial Setup'!$B$45&amp;" From-To Link"</f>
        <v>BLANK From-To Link</v>
      </c>
      <c r="Y4" s="143" t="str">
        <f>'Initial Setup'!$B$46&amp;" From-To Link"</f>
        <v>BLANK From-To Link</v>
      </c>
      <c r="Z4" s="143"/>
    </row>
    <row r="5" spans="1:26" x14ac:dyDescent="0.35">
      <c r="A5" s="252"/>
      <c r="B5" s="575">
        <f ca="1">IFERROR(INDIRECT("B"&amp;ROW(B5)-49)+1,1)</f>
        <v>1</v>
      </c>
      <c r="C5" s="403">
        <f ca="1">VLOOKUP($B5,'Input - Intersections'!$B$4:$L$6,2,FALSE)</f>
        <v>1</v>
      </c>
      <c r="D5" s="403" t="s">
        <v>22</v>
      </c>
      <c r="E5" s="403" t="str">
        <f ca="1">_xlfn.CONCAT(C5:D5)</f>
        <v>1NBL</v>
      </c>
      <c r="F5" s="572"/>
      <c r="G5" s="572"/>
      <c r="H5" s="572"/>
      <c r="I5" s="572"/>
      <c r="J5" s="572"/>
      <c r="K5" s="572"/>
      <c r="L5" s="528"/>
      <c r="M5" s="528"/>
      <c r="N5" s="528"/>
      <c r="O5" s="528"/>
      <c r="P5" s="528"/>
      <c r="Q5" s="528"/>
      <c r="R5" s="528"/>
      <c r="S5" s="528"/>
      <c r="T5" s="528"/>
      <c r="U5" s="528"/>
      <c r="V5" s="528"/>
      <c r="W5" s="528"/>
      <c r="X5" s="528"/>
      <c r="Y5" s="528"/>
      <c r="Z5" s="531"/>
    </row>
    <row r="6" spans="1:26" x14ac:dyDescent="0.35">
      <c r="A6" s="252"/>
      <c r="B6" s="576">
        <f t="shared" ref="B6:B53" ca="1" si="1">IFERROR(INDIRECT("B"&amp;ROW(B6)-49)+1,1)</f>
        <v>1</v>
      </c>
      <c r="C6" s="403">
        <f ca="1">VLOOKUP($B6,'Input - Intersections'!$B$4:$L$6,2,FALSE)</f>
        <v>1</v>
      </c>
      <c r="D6" s="403" t="s">
        <v>23</v>
      </c>
      <c r="E6" s="403" t="str">
        <f t="shared" ref="E6:E53" ca="1" si="2">_xlfn.CONCAT(C6:D6)</f>
        <v>1NBT</v>
      </c>
      <c r="F6" s="572"/>
      <c r="G6" s="572"/>
      <c r="H6" s="572"/>
      <c r="I6" s="572"/>
      <c r="J6" s="572"/>
      <c r="K6" s="572"/>
      <c r="L6" s="528"/>
      <c r="M6" s="528"/>
      <c r="N6" s="528"/>
      <c r="O6" s="528"/>
      <c r="P6" s="528"/>
      <c r="Q6" s="528"/>
      <c r="R6" s="528"/>
      <c r="S6" s="528"/>
      <c r="T6" s="528"/>
      <c r="U6" s="528"/>
      <c r="V6" s="528"/>
      <c r="W6" s="528"/>
      <c r="X6" s="528"/>
      <c r="Y6" s="528"/>
      <c r="Z6" s="531"/>
    </row>
    <row r="7" spans="1:26" x14ac:dyDescent="0.35">
      <c r="A7" s="252"/>
      <c r="B7" s="576">
        <f t="shared" ca="1" si="1"/>
        <v>1</v>
      </c>
      <c r="C7" s="403">
        <f ca="1">VLOOKUP($B7,'Input - Intersections'!$B$4:$L$6,2,FALSE)</f>
        <v>1</v>
      </c>
      <c r="D7" s="403" t="s">
        <v>29</v>
      </c>
      <c r="E7" s="403" t="str">
        <f t="shared" ca="1" si="2"/>
        <v>1NBR</v>
      </c>
      <c r="F7" s="572"/>
      <c r="G7" s="572"/>
      <c r="H7" s="572"/>
      <c r="I7" s="572"/>
      <c r="J7" s="572"/>
      <c r="K7" s="572"/>
      <c r="L7" s="528"/>
      <c r="M7" s="528"/>
      <c r="N7" s="528"/>
      <c r="O7" s="528"/>
      <c r="P7" s="528"/>
      <c r="Q7" s="528"/>
      <c r="R7" s="528"/>
      <c r="S7" s="528"/>
      <c r="T7" s="528"/>
      <c r="U7" s="528"/>
      <c r="V7" s="528"/>
      <c r="W7" s="528"/>
      <c r="X7" s="528"/>
      <c r="Y7" s="528"/>
      <c r="Z7" s="531"/>
    </row>
    <row r="8" spans="1:26" x14ac:dyDescent="0.35">
      <c r="A8" s="252"/>
      <c r="B8" s="576">
        <f t="shared" ca="1" si="1"/>
        <v>1</v>
      </c>
      <c r="C8" s="403">
        <f ca="1">VLOOKUP($B8,'Input - Intersections'!$B$4:$L$6,2,FALSE)</f>
        <v>1</v>
      </c>
      <c r="D8" s="403" t="s">
        <v>109</v>
      </c>
      <c r="E8" s="403" t="str">
        <f t="shared" ca="1" si="2"/>
        <v>1NBU</v>
      </c>
      <c r="F8" s="572"/>
      <c r="G8" s="572"/>
      <c r="H8" s="572"/>
      <c r="I8" s="572"/>
      <c r="J8" s="572"/>
      <c r="K8" s="572"/>
      <c r="L8" s="528"/>
      <c r="M8" s="528"/>
      <c r="N8" s="528"/>
      <c r="O8" s="528"/>
      <c r="P8" s="528"/>
      <c r="Q8" s="528"/>
      <c r="R8" s="528"/>
      <c r="S8" s="528"/>
      <c r="T8" s="528"/>
      <c r="U8" s="528"/>
      <c r="V8" s="528"/>
      <c r="W8" s="528"/>
      <c r="X8" s="528"/>
      <c r="Y8" s="528"/>
      <c r="Z8" s="531"/>
    </row>
    <row r="9" spans="1:26" x14ac:dyDescent="0.35">
      <c r="A9" s="252"/>
      <c r="B9" s="576">
        <f t="shared" ca="1" si="1"/>
        <v>1</v>
      </c>
      <c r="C9" s="403">
        <f ca="1">VLOOKUP($B9,'Input - Intersections'!$B$4:$L$6,2,FALSE)</f>
        <v>1</v>
      </c>
      <c r="D9" s="403"/>
      <c r="E9" s="403" t="str">
        <f t="shared" ca="1" si="2"/>
        <v>1</v>
      </c>
      <c r="F9" s="572"/>
      <c r="G9" s="572"/>
      <c r="H9" s="572"/>
      <c r="I9" s="572"/>
      <c r="J9" s="572"/>
      <c r="K9" s="572"/>
      <c r="L9" s="528"/>
      <c r="M9" s="528"/>
      <c r="N9" s="528"/>
      <c r="O9" s="528"/>
      <c r="P9" s="528"/>
      <c r="Q9" s="528"/>
      <c r="R9" s="528"/>
      <c r="S9" s="528"/>
      <c r="T9" s="528"/>
      <c r="U9" s="528"/>
      <c r="V9" s="528"/>
      <c r="W9" s="528"/>
      <c r="X9" s="528"/>
      <c r="Y9" s="528"/>
      <c r="Z9" s="531"/>
    </row>
    <row r="10" spans="1:26" x14ac:dyDescent="0.35">
      <c r="A10" s="252"/>
      <c r="B10" s="576">
        <f t="shared" ca="1" si="1"/>
        <v>1</v>
      </c>
      <c r="C10" s="403">
        <f ca="1">VLOOKUP($B10,'Input - Intersections'!$B$4:$L$6,2,FALSE)</f>
        <v>1</v>
      </c>
      <c r="D10" s="403"/>
      <c r="E10" s="403" t="str">
        <f t="shared" ca="1" si="2"/>
        <v>1</v>
      </c>
      <c r="F10" s="572"/>
      <c r="G10" s="572"/>
      <c r="H10" s="572"/>
      <c r="I10" s="572"/>
      <c r="J10" s="572"/>
      <c r="K10" s="572"/>
      <c r="L10" s="528"/>
      <c r="M10" s="528"/>
      <c r="N10" s="528"/>
      <c r="O10" s="528"/>
      <c r="P10" s="528"/>
      <c r="Q10" s="528"/>
      <c r="R10" s="528"/>
      <c r="S10" s="528"/>
      <c r="T10" s="528"/>
      <c r="U10" s="528"/>
      <c r="V10" s="528"/>
      <c r="W10" s="528"/>
      <c r="X10" s="528"/>
      <c r="Y10" s="528"/>
      <c r="Z10" s="531"/>
    </row>
    <row r="11" spans="1:26" x14ac:dyDescent="0.35">
      <c r="A11" s="252"/>
      <c r="B11" s="576">
        <f t="shared" ca="1" si="1"/>
        <v>1</v>
      </c>
      <c r="C11" s="403">
        <f ca="1">VLOOKUP($B11,'Input - Intersections'!$B$4:$L$6,2,FALSE)</f>
        <v>1</v>
      </c>
      <c r="D11" s="403" t="s">
        <v>30</v>
      </c>
      <c r="E11" s="403" t="str">
        <f t="shared" ca="1" si="2"/>
        <v>1SBL</v>
      </c>
      <c r="F11" s="572"/>
      <c r="G11" s="572"/>
      <c r="H11" s="572"/>
      <c r="I11" s="572"/>
      <c r="J11" s="572"/>
      <c r="K11" s="572"/>
      <c r="L11" s="528"/>
      <c r="M11" s="528"/>
      <c r="N11" s="528"/>
      <c r="O11" s="528"/>
      <c r="P11" s="528"/>
      <c r="Q11" s="528"/>
      <c r="R11" s="528"/>
      <c r="S11" s="528"/>
      <c r="T11" s="528"/>
      <c r="U11" s="528"/>
      <c r="V11" s="528"/>
      <c r="W11" s="528"/>
      <c r="X11" s="528"/>
      <c r="Y11" s="528"/>
      <c r="Z11" s="531"/>
    </row>
    <row r="12" spans="1:26" x14ac:dyDescent="0.35">
      <c r="A12" s="252"/>
      <c r="B12" s="576">
        <f t="shared" ca="1" si="1"/>
        <v>1</v>
      </c>
      <c r="C12" s="403">
        <f ca="1">VLOOKUP($B12,'Input - Intersections'!$B$4:$L$6,2,FALSE)</f>
        <v>1</v>
      </c>
      <c r="D12" s="403" t="s">
        <v>24</v>
      </c>
      <c r="E12" s="403" t="str">
        <f t="shared" ca="1" si="2"/>
        <v>1SBT</v>
      </c>
      <c r="F12" s="572"/>
      <c r="G12" s="572"/>
      <c r="H12" s="572"/>
      <c r="I12" s="572"/>
      <c r="J12" s="572"/>
      <c r="K12" s="572"/>
      <c r="L12" s="528"/>
      <c r="M12" s="528"/>
      <c r="N12" s="528"/>
      <c r="O12" s="528"/>
      <c r="P12" s="528"/>
      <c r="Q12" s="528"/>
      <c r="R12" s="528"/>
      <c r="S12" s="528"/>
      <c r="T12" s="528"/>
      <c r="U12" s="528"/>
      <c r="V12" s="528"/>
      <c r="W12" s="528"/>
      <c r="X12" s="528"/>
      <c r="Y12" s="528"/>
      <c r="Z12" s="531"/>
    </row>
    <row r="13" spans="1:26" x14ac:dyDescent="0.35">
      <c r="A13" s="252"/>
      <c r="B13" s="576">
        <f t="shared" ca="1" si="1"/>
        <v>1</v>
      </c>
      <c r="C13" s="403">
        <f ca="1">VLOOKUP($B13,'Input - Intersections'!$B$4:$L$6,2,FALSE)</f>
        <v>1</v>
      </c>
      <c r="D13" s="403" t="s">
        <v>25</v>
      </c>
      <c r="E13" s="403" t="str">
        <f t="shared" ca="1" si="2"/>
        <v>1SBR</v>
      </c>
      <c r="F13" s="572"/>
      <c r="G13" s="572"/>
      <c r="H13" s="572"/>
      <c r="I13" s="572"/>
      <c r="J13" s="572"/>
      <c r="K13" s="572"/>
      <c r="L13" s="528"/>
      <c r="M13" s="528"/>
      <c r="N13" s="528"/>
      <c r="O13" s="528"/>
      <c r="P13" s="528"/>
      <c r="Q13" s="528"/>
      <c r="R13" s="528"/>
      <c r="S13" s="528"/>
      <c r="T13" s="528"/>
      <c r="U13" s="528"/>
      <c r="V13" s="528"/>
      <c r="W13" s="528"/>
      <c r="X13" s="528"/>
      <c r="Y13" s="528"/>
      <c r="Z13" s="531"/>
    </row>
    <row r="14" spans="1:26" x14ac:dyDescent="0.35">
      <c r="A14" s="252"/>
      <c r="B14" s="576">
        <f t="shared" ca="1" si="1"/>
        <v>1</v>
      </c>
      <c r="C14" s="403">
        <f ca="1">VLOOKUP($B14,'Input - Intersections'!$B$4:$L$6,2,FALSE)</f>
        <v>1</v>
      </c>
      <c r="D14" s="403" t="s">
        <v>110</v>
      </c>
      <c r="E14" s="403" t="str">
        <f t="shared" ca="1" si="2"/>
        <v>1SBU</v>
      </c>
      <c r="F14" s="572"/>
      <c r="G14" s="572"/>
      <c r="H14" s="572"/>
      <c r="I14" s="572"/>
      <c r="J14" s="572"/>
      <c r="K14" s="572"/>
      <c r="L14" s="528"/>
      <c r="M14" s="528"/>
      <c r="N14" s="528"/>
      <c r="O14" s="528"/>
      <c r="P14" s="528"/>
      <c r="Q14" s="528"/>
      <c r="R14" s="528"/>
      <c r="S14" s="528"/>
      <c r="T14" s="528"/>
      <c r="U14" s="528"/>
      <c r="V14" s="528"/>
      <c r="W14" s="528"/>
      <c r="X14" s="528"/>
      <c r="Y14" s="528"/>
      <c r="Z14" s="531"/>
    </row>
    <row r="15" spans="1:26" x14ac:dyDescent="0.35">
      <c r="A15" s="252"/>
      <c r="B15" s="576">
        <f t="shared" ca="1" si="1"/>
        <v>1</v>
      </c>
      <c r="C15" s="403">
        <f ca="1">VLOOKUP($B15,'Input - Intersections'!$B$4:$L$6,2,FALSE)</f>
        <v>1</v>
      </c>
      <c r="D15" s="403"/>
      <c r="E15" s="403" t="str">
        <f t="shared" ca="1" si="2"/>
        <v>1</v>
      </c>
      <c r="F15" s="572"/>
      <c r="G15" s="572"/>
      <c r="H15" s="572"/>
      <c r="I15" s="572"/>
      <c r="J15" s="572"/>
      <c r="K15" s="572"/>
      <c r="L15" s="528"/>
      <c r="M15" s="528"/>
      <c r="N15" s="528"/>
      <c r="O15" s="528"/>
      <c r="P15" s="528"/>
      <c r="Q15" s="528"/>
      <c r="R15" s="528"/>
      <c r="S15" s="528"/>
      <c r="T15" s="528"/>
      <c r="U15" s="528"/>
      <c r="V15" s="528"/>
      <c r="W15" s="528"/>
      <c r="X15" s="528"/>
      <c r="Y15" s="528"/>
      <c r="Z15" s="531"/>
    </row>
    <row r="16" spans="1:26" x14ac:dyDescent="0.35">
      <c r="A16" s="252"/>
      <c r="B16" s="576">
        <f t="shared" ca="1" si="1"/>
        <v>1</v>
      </c>
      <c r="C16" s="403">
        <f ca="1">VLOOKUP($B16,'Input - Intersections'!$B$4:$L$6,2,FALSE)</f>
        <v>1</v>
      </c>
      <c r="D16" s="403"/>
      <c r="E16" s="403" t="str">
        <f t="shared" ca="1" si="2"/>
        <v>1</v>
      </c>
      <c r="F16" s="572"/>
      <c r="G16" s="572"/>
      <c r="H16" s="572"/>
      <c r="I16" s="572"/>
      <c r="J16" s="572"/>
      <c r="K16" s="572"/>
      <c r="L16" s="528"/>
      <c r="M16" s="528"/>
      <c r="N16" s="528"/>
      <c r="O16" s="528"/>
      <c r="P16" s="528"/>
      <c r="Q16" s="528"/>
      <c r="R16" s="528"/>
      <c r="S16" s="528"/>
      <c r="T16" s="528"/>
      <c r="U16" s="528"/>
      <c r="V16" s="528"/>
      <c r="W16" s="528"/>
      <c r="X16" s="528"/>
      <c r="Y16" s="528"/>
      <c r="Z16" s="531"/>
    </row>
    <row r="17" spans="1:26" x14ac:dyDescent="0.35">
      <c r="A17" s="252"/>
      <c r="B17" s="576">
        <f t="shared" ca="1" si="1"/>
        <v>1</v>
      </c>
      <c r="C17" s="403">
        <f ca="1">VLOOKUP($B17,'Input - Intersections'!$B$4:$L$6,2,FALSE)</f>
        <v>1</v>
      </c>
      <c r="D17" s="403" t="s">
        <v>31</v>
      </c>
      <c r="E17" s="403" t="str">
        <f t="shared" ca="1" si="2"/>
        <v>1EBL</v>
      </c>
      <c r="F17" s="572"/>
      <c r="G17" s="572"/>
      <c r="H17" s="572"/>
      <c r="I17" s="572"/>
      <c r="J17" s="572"/>
      <c r="K17" s="572"/>
      <c r="L17" s="528"/>
      <c r="M17" s="528"/>
      <c r="N17" s="528"/>
      <c r="O17" s="528"/>
      <c r="P17" s="528"/>
      <c r="Q17" s="528"/>
      <c r="R17" s="528"/>
      <c r="S17" s="528"/>
      <c r="T17" s="528"/>
      <c r="U17" s="528"/>
      <c r="V17" s="528"/>
      <c r="W17" s="528"/>
      <c r="X17" s="528"/>
      <c r="Y17" s="528"/>
      <c r="Z17" s="531"/>
    </row>
    <row r="18" spans="1:26" x14ac:dyDescent="0.35">
      <c r="A18" s="252"/>
      <c r="B18" s="576">
        <f t="shared" ca="1" si="1"/>
        <v>1</v>
      </c>
      <c r="C18" s="403">
        <f ca="1">VLOOKUP($B18,'Input - Intersections'!$B$4:$L$6,2,FALSE)</f>
        <v>1</v>
      </c>
      <c r="D18" s="403" t="s">
        <v>32</v>
      </c>
      <c r="E18" s="403" t="str">
        <f t="shared" ca="1" si="2"/>
        <v>1EBT</v>
      </c>
      <c r="F18" s="572"/>
      <c r="G18" s="572"/>
      <c r="H18" s="572"/>
      <c r="I18" s="572"/>
      <c r="J18" s="572"/>
      <c r="K18" s="572"/>
      <c r="L18" s="528"/>
      <c r="M18" s="528"/>
      <c r="N18" s="528"/>
      <c r="O18" s="528"/>
      <c r="P18" s="528"/>
      <c r="Q18" s="528"/>
      <c r="R18" s="528"/>
      <c r="S18" s="528"/>
      <c r="T18" s="528"/>
      <c r="U18" s="528"/>
      <c r="V18" s="528"/>
      <c r="W18" s="528"/>
      <c r="X18" s="528"/>
      <c r="Y18" s="528"/>
      <c r="Z18" s="531"/>
    </row>
    <row r="19" spans="1:26" x14ac:dyDescent="0.35">
      <c r="A19" s="252"/>
      <c r="B19" s="576">
        <f t="shared" ca="1" si="1"/>
        <v>1</v>
      </c>
      <c r="C19" s="403">
        <f ca="1">VLOOKUP($B19,'Input - Intersections'!$B$4:$L$6,2,FALSE)</f>
        <v>1</v>
      </c>
      <c r="D19" s="403" t="s">
        <v>33</v>
      </c>
      <c r="E19" s="403" t="str">
        <f t="shared" ca="1" si="2"/>
        <v>1EBR</v>
      </c>
      <c r="F19" s="572"/>
      <c r="G19" s="572"/>
      <c r="H19" s="572"/>
      <c r="I19" s="572"/>
      <c r="J19" s="572"/>
      <c r="K19" s="572"/>
      <c r="L19" s="528"/>
      <c r="M19" s="528"/>
      <c r="N19" s="528"/>
      <c r="O19" s="528"/>
      <c r="P19" s="528"/>
      <c r="Q19" s="528"/>
      <c r="R19" s="528"/>
      <c r="S19" s="528"/>
      <c r="T19" s="528"/>
      <c r="U19" s="528"/>
      <c r="V19" s="528"/>
      <c r="W19" s="528"/>
      <c r="X19" s="528"/>
      <c r="Y19" s="528"/>
      <c r="Z19" s="531"/>
    </row>
    <row r="20" spans="1:26" x14ac:dyDescent="0.35">
      <c r="A20" s="252"/>
      <c r="B20" s="576">
        <f t="shared" ca="1" si="1"/>
        <v>1</v>
      </c>
      <c r="C20" s="403">
        <f ca="1">VLOOKUP($B20,'Input - Intersections'!$B$4:$L$6,2,FALSE)</f>
        <v>1</v>
      </c>
      <c r="D20" s="403" t="s">
        <v>104</v>
      </c>
      <c r="E20" s="403" t="str">
        <f t="shared" ca="1" si="2"/>
        <v>1EBU</v>
      </c>
      <c r="F20" s="572"/>
      <c r="G20" s="572"/>
      <c r="H20" s="572"/>
      <c r="I20" s="572"/>
      <c r="J20" s="572"/>
      <c r="K20" s="572"/>
      <c r="L20" s="528"/>
      <c r="M20" s="528"/>
      <c r="N20" s="528"/>
      <c r="O20" s="528"/>
      <c r="P20" s="528"/>
      <c r="Q20" s="528"/>
      <c r="R20" s="528"/>
      <c r="S20" s="528"/>
      <c r="T20" s="528"/>
      <c r="U20" s="528"/>
      <c r="V20" s="528"/>
      <c r="W20" s="528"/>
      <c r="X20" s="528"/>
      <c r="Y20" s="528"/>
      <c r="Z20" s="531"/>
    </row>
    <row r="21" spans="1:26" x14ac:dyDescent="0.35">
      <c r="A21" s="252"/>
      <c r="B21" s="576">
        <f t="shared" ca="1" si="1"/>
        <v>1</v>
      </c>
      <c r="C21" s="403">
        <f ca="1">VLOOKUP($B21,'Input - Intersections'!$B$4:$L$6,2,FALSE)</f>
        <v>1</v>
      </c>
      <c r="D21" s="403"/>
      <c r="E21" s="403" t="str">
        <f t="shared" ca="1" si="2"/>
        <v>1</v>
      </c>
      <c r="F21" s="572"/>
      <c r="G21" s="572"/>
      <c r="H21" s="572"/>
      <c r="I21" s="572"/>
      <c r="J21" s="572"/>
      <c r="K21" s="572"/>
      <c r="L21" s="528"/>
      <c r="M21" s="528"/>
      <c r="N21" s="528"/>
      <c r="O21" s="528"/>
      <c r="P21" s="528"/>
      <c r="Q21" s="528"/>
      <c r="R21" s="528"/>
      <c r="S21" s="528"/>
      <c r="T21" s="528"/>
      <c r="U21" s="528"/>
      <c r="V21" s="528"/>
      <c r="W21" s="528"/>
      <c r="X21" s="528"/>
      <c r="Y21" s="528"/>
      <c r="Z21" s="531"/>
    </row>
    <row r="22" spans="1:26" x14ac:dyDescent="0.35">
      <c r="A22" s="252"/>
      <c r="B22" s="576">
        <f t="shared" ca="1" si="1"/>
        <v>1</v>
      </c>
      <c r="C22" s="403">
        <f ca="1">VLOOKUP($B22,'Input - Intersections'!$B$4:$L$6,2,FALSE)</f>
        <v>1</v>
      </c>
      <c r="D22" s="403"/>
      <c r="E22" s="403" t="str">
        <f t="shared" ca="1" si="2"/>
        <v>1</v>
      </c>
      <c r="F22" s="572"/>
      <c r="G22" s="572"/>
      <c r="H22" s="572"/>
      <c r="I22" s="572"/>
      <c r="J22" s="572"/>
      <c r="K22" s="572"/>
      <c r="L22" s="528"/>
      <c r="M22" s="528"/>
      <c r="N22" s="528"/>
      <c r="O22" s="528"/>
      <c r="P22" s="528"/>
      <c r="Q22" s="528"/>
      <c r="R22" s="528"/>
      <c r="S22" s="528"/>
      <c r="T22" s="528"/>
      <c r="U22" s="528"/>
      <c r="V22" s="528"/>
      <c r="W22" s="528"/>
      <c r="X22" s="528"/>
      <c r="Y22" s="528"/>
      <c r="Z22" s="531"/>
    </row>
    <row r="23" spans="1:26" x14ac:dyDescent="0.35">
      <c r="A23" s="252"/>
      <c r="B23" s="576">
        <f t="shared" ca="1" si="1"/>
        <v>1</v>
      </c>
      <c r="C23" s="403">
        <f ca="1">VLOOKUP($B23,'Input - Intersections'!$B$4:$L$6,2,FALSE)</f>
        <v>1</v>
      </c>
      <c r="D23" s="403" t="s">
        <v>26</v>
      </c>
      <c r="E23" s="403" t="str">
        <f t="shared" ca="1" si="2"/>
        <v>1WBL</v>
      </c>
      <c r="F23" s="572"/>
      <c r="G23" s="572"/>
      <c r="H23" s="572"/>
      <c r="I23" s="572"/>
      <c r="J23" s="572"/>
      <c r="K23" s="572"/>
      <c r="L23" s="528"/>
      <c r="M23" s="528"/>
      <c r="N23" s="528"/>
      <c r="O23" s="528"/>
      <c r="P23" s="528"/>
      <c r="Q23" s="528"/>
      <c r="R23" s="528"/>
      <c r="S23" s="528"/>
      <c r="T23" s="528"/>
      <c r="U23" s="528"/>
      <c r="V23" s="528"/>
      <c r="W23" s="528"/>
      <c r="X23" s="528"/>
      <c r="Y23" s="528"/>
      <c r="Z23" s="531"/>
    </row>
    <row r="24" spans="1:26" x14ac:dyDescent="0.35">
      <c r="A24" s="252"/>
      <c r="B24" s="576">
        <f t="shared" ca="1" si="1"/>
        <v>1</v>
      </c>
      <c r="C24" s="403">
        <f ca="1">VLOOKUP($B24,'Input - Intersections'!$B$4:$L$6,2,FALSE)</f>
        <v>1</v>
      </c>
      <c r="D24" s="403" t="s">
        <v>27</v>
      </c>
      <c r="E24" s="403" t="str">
        <f t="shared" ca="1" si="2"/>
        <v>1WBT</v>
      </c>
      <c r="F24" s="572"/>
      <c r="G24" s="572"/>
      <c r="H24" s="572"/>
      <c r="I24" s="572"/>
      <c r="J24" s="572"/>
      <c r="K24" s="572"/>
      <c r="L24" s="528"/>
      <c r="M24" s="528"/>
      <c r="N24" s="528"/>
      <c r="O24" s="528"/>
      <c r="P24" s="528"/>
      <c r="Q24" s="528"/>
      <c r="R24" s="528"/>
      <c r="S24" s="528"/>
      <c r="T24" s="528"/>
      <c r="U24" s="528"/>
      <c r="V24" s="528"/>
      <c r="W24" s="528"/>
      <c r="X24" s="528"/>
      <c r="Y24" s="528"/>
      <c r="Z24" s="531"/>
    </row>
    <row r="25" spans="1:26" x14ac:dyDescent="0.35">
      <c r="A25" s="252"/>
      <c r="B25" s="576">
        <f t="shared" ca="1" si="1"/>
        <v>1</v>
      </c>
      <c r="C25" s="403">
        <f ca="1">VLOOKUP($B25,'Input - Intersections'!$B$4:$L$6,2,FALSE)</f>
        <v>1</v>
      </c>
      <c r="D25" s="403" t="s">
        <v>28</v>
      </c>
      <c r="E25" s="403" t="str">
        <f t="shared" ca="1" si="2"/>
        <v>1WBR</v>
      </c>
      <c r="F25" s="572"/>
      <c r="G25" s="572"/>
      <c r="H25" s="572"/>
      <c r="I25" s="572"/>
      <c r="J25" s="572"/>
      <c r="K25" s="572"/>
      <c r="L25" s="528"/>
      <c r="M25" s="528"/>
      <c r="N25" s="528"/>
      <c r="O25" s="528"/>
      <c r="P25" s="528"/>
      <c r="Q25" s="528"/>
      <c r="R25" s="528"/>
      <c r="S25" s="528"/>
      <c r="T25" s="528"/>
      <c r="U25" s="528"/>
      <c r="V25" s="528"/>
      <c r="W25" s="528"/>
      <c r="X25" s="528"/>
      <c r="Y25" s="528"/>
      <c r="Z25" s="531"/>
    </row>
    <row r="26" spans="1:26" x14ac:dyDescent="0.35">
      <c r="A26" s="252"/>
      <c r="B26" s="576">
        <f t="shared" ca="1" si="1"/>
        <v>1</v>
      </c>
      <c r="C26" s="403">
        <f ca="1">VLOOKUP($B26,'Input - Intersections'!$B$4:$L$6,2,FALSE)</f>
        <v>1</v>
      </c>
      <c r="D26" s="403" t="s">
        <v>42</v>
      </c>
      <c r="E26" s="403" t="str">
        <f t="shared" ca="1" si="2"/>
        <v>1WBU</v>
      </c>
      <c r="F26" s="572"/>
      <c r="G26" s="572"/>
      <c r="H26" s="572"/>
      <c r="I26" s="572"/>
      <c r="J26" s="572"/>
      <c r="K26" s="572"/>
      <c r="L26" s="528"/>
      <c r="M26" s="528"/>
      <c r="N26" s="528"/>
      <c r="O26" s="528"/>
      <c r="P26" s="528"/>
      <c r="Q26" s="528"/>
      <c r="R26" s="528"/>
      <c r="S26" s="528"/>
      <c r="T26" s="528"/>
      <c r="U26" s="528"/>
      <c r="V26" s="528"/>
      <c r="W26" s="528"/>
      <c r="X26" s="528"/>
      <c r="Y26" s="528"/>
      <c r="Z26" s="531"/>
    </row>
    <row r="27" spans="1:26" x14ac:dyDescent="0.35">
      <c r="A27" s="252"/>
      <c r="B27" s="576">
        <f t="shared" ca="1" si="1"/>
        <v>1</v>
      </c>
      <c r="C27" s="403">
        <f ca="1">VLOOKUP($B27,'Input - Intersections'!$B$4:$L$6,2,FALSE)</f>
        <v>1</v>
      </c>
      <c r="D27" s="403"/>
      <c r="E27" s="403" t="str">
        <f t="shared" ca="1" si="2"/>
        <v>1</v>
      </c>
      <c r="F27" s="572"/>
      <c r="G27" s="572"/>
      <c r="H27" s="572"/>
      <c r="I27" s="572"/>
      <c r="J27" s="572"/>
      <c r="K27" s="572"/>
      <c r="L27" s="528"/>
      <c r="M27" s="528"/>
      <c r="N27" s="528"/>
      <c r="O27" s="528"/>
      <c r="P27" s="528"/>
      <c r="Q27" s="528"/>
      <c r="R27" s="528"/>
      <c r="S27" s="528"/>
      <c r="T27" s="528"/>
      <c r="U27" s="528"/>
      <c r="V27" s="528"/>
      <c r="W27" s="528"/>
      <c r="X27" s="528"/>
      <c r="Y27" s="528"/>
      <c r="Z27" s="531"/>
    </row>
    <row r="28" spans="1:26" x14ac:dyDescent="0.35">
      <c r="A28" s="252"/>
      <c r="B28" s="576">
        <f t="shared" ca="1" si="1"/>
        <v>1</v>
      </c>
      <c r="C28" s="403">
        <f ca="1">VLOOKUP($B28,'Input - Intersections'!$B$4:$L$6,2,FALSE)</f>
        <v>1</v>
      </c>
      <c r="D28" s="403"/>
      <c r="E28" s="403" t="str">
        <f t="shared" ca="1" si="2"/>
        <v>1</v>
      </c>
      <c r="F28" s="572"/>
      <c r="G28" s="572"/>
      <c r="H28" s="572"/>
      <c r="I28" s="572"/>
      <c r="J28" s="572"/>
      <c r="K28" s="572"/>
      <c r="L28" s="528"/>
      <c r="M28" s="528"/>
      <c r="N28" s="528"/>
      <c r="O28" s="528"/>
      <c r="P28" s="528"/>
      <c r="Q28" s="528"/>
      <c r="R28" s="528"/>
      <c r="S28" s="528"/>
      <c r="T28" s="528"/>
      <c r="U28" s="528"/>
      <c r="V28" s="528"/>
      <c r="W28" s="528"/>
      <c r="X28" s="528"/>
      <c r="Y28" s="528"/>
      <c r="Z28" s="531"/>
    </row>
    <row r="29" spans="1:26" x14ac:dyDescent="0.35">
      <c r="A29" s="252"/>
      <c r="B29" s="576">
        <f t="shared" ca="1" si="1"/>
        <v>1</v>
      </c>
      <c r="C29" s="403">
        <f ca="1">VLOOKUP($B29,'Input - Intersections'!$B$4:$L$6,2,FALSE)</f>
        <v>1</v>
      </c>
      <c r="D29" s="403" t="s">
        <v>217</v>
      </c>
      <c r="E29" s="403" t="str">
        <f t="shared" ca="1" si="2"/>
        <v>1North-EB-Ped</v>
      </c>
      <c r="F29" s="572"/>
      <c r="G29" s="572"/>
      <c r="H29" s="572"/>
      <c r="I29" s="572"/>
      <c r="J29" s="572"/>
      <c r="K29" s="572"/>
      <c r="L29" s="528"/>
      <c r="M29" s="528"/>
      <c r="N29" s="528"/>
      <c r="O29" s="528"/>
      <c r="P29" s="528"/>
      <c r="Q29" s="528"/>
      <c r="R29" s="528"/>
      <c r="S29" s="528"/>
      <c r="T29" s="528"/>
      <c r="U29" s="528"/>
      <c r="V29" s="528"/>
      <c r="W29" s="528"/>
      <c r="X29" s="528"/>
      <c r="Y29" s="528"/>
      <c r="Z29" s="531"/>
    </row>
    <row r="30" spans="1:26" x14ac:dyDescent="0.35">
      <c r="A30" s="252"/>
      <c r="B30" s="576">
        <f t="shared" ca="1" si="1"/>
        <v>1</v>
      </c>
      <c r="C30" s="403">
        <f ca="1">VLOOKUP($B30,'Input - Intersections'!$B$4:$L$6,2,FALSE)</f>
        <v>1</v>
      </c>
      <c r="D30" s="403" t="s">
        <v>218</v>
      </c>
      <c r="E30" s="403" t="str">
        <f t="shared" ca="1" si="2"/>
        <v>1North-WB-Ped</v>
      </c>
      <c r="F30" s="572"/>
      <c r="G30" s="572"/>
      <c r="H30" s="572"/>
      <c r="I30" s="572"/>
      <c r="J30" s="572"/>
      <c r="K30" s="572"/>
      <c r="L30" s="528"/>
      <c r="M30" s="528"/>
      <c r="N30" s="528"/>
      <c r="O30" s="528"/>
      <c r="P30" s="528"/>
      <c r="Q30" s="528"/>
      <c r="R30" s="528"/>
      <c r="S30" s="528"/>
      <c r="T30" s="528"/>
      <c r="U30" s="528"/>
      <c r="V30" s="528"/>
      <c r="W30" s="528"/>
      <c r="X30" s="528"/>
      <c r="Y30" s="528"/>
      <c r="Z30" s="531"/>
    </row>
    <row r="31" spans="1:26" x14ac:dyDescent="0.35">
      <c r="A31" s="252"/>
      <c r="B31" s="576">
        <f t="shared" ca="1" si="1"/>
        <v>1</v>
      </c>
      <c r="C31" s="403">
        <f ca="1">VLOOKUP($B31,'Input - Intersections'!$B$4:$L$6,2,FALSE)</f>
        <v>1</v>
      </c>
      <c r="D31" s="403" t="s">
        <v>222</v>
      </c>
      <c r="E31" s="403" t="str">
        <f t="shared" ca="1" si="2"/>
        <v>1South-EB-Ped</v>
      </c>
      <c r="F31" s="572"/>
      <c r="G31" s="572"/>
      <c r="H31" s="572"/>
      <c r="I31" s="572"/>
      <c r="J31" s="572"/>
      <c r="K31" s="572"/>
      <c r="L31" s="528"/>
      <c r="M31" s="528"/>
      <c r="N31" s="528"/>
      <c r="O31" s="528"/>
      <c r="P31" s="528"/>
      <c r="Q31" s="528"/>
      <c r="R31" s="528"/>
      <c r="S31" s="528"/>
      <c r="T31" s="528"/>
      <c r="U31" s="528"/>
      <c r="V31" s="528"/>
      <c r="W31" s="528"/>
      <c r="X31" s="528"/>
      <c r="Y31" s="528"/>
      <c r="Z31" s="531"/>
    </row>
    <row r="32" spans="1:26" x14ac:dyDescent="0.35">
      <c r="A32" s="252"/>
      <c r="B32" s="576">
        <f t="shared" ca="1" si="1"/>
        <v>1</v>
      </c>
      <c r="C32" s="403">
        <f ca="1">VLOOKUP($B32,'Input - Intersections'!$B$4:$L$6,2,FALSE)</f>
        <v>1</v>
      </c>
      <c r="D32" s="403" t="s">
        <v>221</v>
      </c>
      <c r="E32" s="403" t="str">
        <f t="shared" ca="1" si="2"/>
        <v>1South-WB-Ped</v>
      </c>
      <c r="F32" s="572"/>
      <c r="G32" s="572"/>
      <c r="H32" s="572"/>
      <c r="I32" s="572"/>
      <c r="J32" s="572"/>
      <c r="K32" s="572"/>
      <c r="L32" s="528"/>
      <c r="M32" s="528"/>
      <c r="N32" s="528"/>
      <c r="O32" s="528"/>
      <c r="P32" s="528"/>
      <c r="Q32" s="528"/>
      <c r="R32" s="528"/>
      <c r="S32" s="528"/>
      <c r="T32" s="528"/>
      <c r="U32" s="528"/>
      <c r="V32" s="528"/>
      <c r="W32" s="528"/>
      <c r="X32" s="528"/>
      <c r="Y32" s="528"/>
      <c r="Z32" s="531"/>
    </row>
    <row r="33" spans="1:26" x14ac:dyDescent="0.35">
      <c r="A33" s="252"/>
      <c r="B33" s="576">
        <f t="shared" ca="1" si="1"/>
        <v>1</v>
      </c>
      <c r="C33" s="403">
        <f ca="1">VLOOKUP($B33,'Input - Intersections'!$B$4:$L$6,2,FALSE)</f>
        <v>1</v>
      </c>
      <c r="D33" s="403" t="s">
        <v>219</v>
      </c>
      <c r="E33" s="403" t="str">
        <f t="shared" ca="1" si="2"/>
        <v>1East-NB-Ped</v>
      </c>
      <c r="F33" s="572"/>
      <c r="G33" s="572"/>
      <c r="H33" s="572"/>
      <c r="I33" s="572"/>
      <c r="J33" s="572"/>
      <c r="K33" s="572"/>
      <c r="L33" s="528"/>
      <c r="M33" s="528"/>
      <c r="N33" s="528"/>
      <c r="O33" s="528"/>
      <c r="P33" s="528"/>
      <c r="Q33" s="528"/>
      <c r="R33" s="528"/>
      <c r="S33" s="528"/>
      <c r="T33" s="528"/>
      <c r="U33" s="528"/>
      <c r="V33" s="528"/>
      <c r="W33" s="528"/>
      <c r="X33" s="528"/>
      <c r="Y33" s="528"/>
      <c r="Z33" s="531"/>
    </row>
    <row r="34" spans="1:26" x14ac:dyDescent="0.35">
      <c r="A34" s="252"/>
      <c r="B34" s="576">
        <f t="shared" ca="1" si="1"/>
        <v>1</v>
      </c>
      <c r="C34" s="403">
        <f ca="1">VLOOKUP($B34,'Input - Intersections'!$B$4:$L$6,2,FALSE)</f>
        <v>1</v>
      </c>
      <c r="D34" s="403" t="s">
        <v>220</v>
      </c>
      <c r="E34" s="403" t="str">
        <f t="shared" ca="1" si="2"/>
        <v>1East-SB-Ped</v>
      </c>
      <c r="F34" s="572"/>
      <c r="G34" s="572"/>
      <c r="H34" s="572"/>
      <c r="I34" s="572"/>
      <c r="J34" s="572"/>
      <c r="K34" s="572"/>
      <c r="L34" s="528"/>
      <c r="M34" s="528"/>
      <c r="N34" s="528"/>
      <c r="O34" s="528"/>
      <c r="P34" s="528"/>
      <c r="Q34" s="528"/>
      <c r="R34" s="528"/>
      <c r="S34" s="528"/>
      <c r="T34" s="528"/>
      <c r="U34" s="528"/>
      <c r="V34" s="528"/>
      <c r="W34" s="528"/>
      <c r="X34" s="528"/>
      <c r="Y34" s="528"/>
      <c r="Z34" s="531"/>
    </row>
    <row r="35" spans="1:26" x14ac:dyDescent="0.35">
      <c r="A35" s="252"/>
      <c r="B35" s="576">
        <f t="shared" ca="1" si="1"/>
        <v>1</v>
      </c>
      <c r="C35" s="403">
        <f ca="1">VLOOKUP($B35,'Input - Intersections'!$B$4:$L$6,2,FALSE)</f>
        <v>1</v>
      </c>
      <c r="D35" s="403" t="s">
        <v>223</v>
      </c>
      <c r="E35" s="403" t="str">
        <f t="shared" ca="1" si="2"/>
        <v>1West-NB-Ped</v>
      </c>
      <c r="F35" s="572"/>
      <c r="G35" s="572"/>
      <c r="H35" s="572"/>
      <c r="I35" s="572"/>
      <c r="J35" s="572"/>
      <c r="K35" s="572"/>
      <c r="L35" s="528"/>
      <c r="M35" s="528"/>
      <c r="N35" s="528"/>
      <c r="O35" s="528"/>
      <c r="P35" s="528"/>
      <c r="Q35" s="528"/>
      <c r="R35" s="528"/>
      <c r="S35" s="528"/>
      <c r="T35" s="528"/>
      <c r="U35" s="528"/>
      <c r="V35" s="528"/>
      <c r="W35" s="528"/>
      <c r="X35" s="528"/>
      <c r="Y35" s="528"/>
      <c r="Z35" s="531"/>
    </row>
    <row r="36" spans="1:26" x14ac:dyDescent="0.35">
      <c r="A36" s="252"/>
      <c r="B36" s="576">
        <f t="shared" ca="1" si="1"/>
        <v>1</v>
      </c>
      <c r="C36" s="403">
        <f ca="1">VLOOKUP($B36,'Input - Intersections'!$B$4:$L$6,2,FALSE)</f>
        <v>1</v>
      </c>
      <c r="D36" s="403" t="s">
        <v>224</v>
      </c>
      <c r="E36" s="403" t="str">
        <f t="shared" ca="1" si="2"/>
        <v>1West-SB-Ped</v>
      </c>
      <c r="F36" s="572"/>
      <c r="G36" s="572"/>
      <c r="H36" s="572"/>
      <c r="I36" s="572"/>
      <c r="J36" s="572"/>
      <c r="K36" s="572"/>
      <c r="L36" s="528"/>
      <c r="M36" s="528"/>
      <c r="N36" s="528"/>
      <c r="O36" s="528"/>
      <c r="P36" s="528"/>
      <c r="Q36" s="528"/>
      <c r="R36" s="528"/>
      <c r="S36" s="528"/>
      <c r="T36" s="528"/>
      <c r="U36" s="528"/>
      <c r="V36" s="528"/>
      <c r="W36" s="528"/>
      <c r="X36" s="528"/>
      <c r="Y36" s="528"/>
      <c r="Z36" s="531"/>
    </row>
    <row r="37" spans="1:26" x14ac:dyDescent="0.35">
      <c r="A37" s="252"/>
      <c r="B37" s="576">
        <f t="shared" ca="1" si="1"/>
        <v>1</v>
      </c>
      <c r="C37" s="403">
        <f ca="1">VLOOKUP($B37,'Input - Intersections'!$B$4:$L$6,2,FALSE)</f>
        <v>1</v>
      </c>
      <c r="D37" s="403"/>
      <c r="E37" s="403" t="str">
        <f t="shared" ca="1" si="2"/>
        <v>1</v>
      </c>
      <c r="F37" s="572"/>
      <c r="G37" s="572"/>
      <c r="H37" s="572"/>
      <c r="I37" s="572"/>
      <c r="J37" s="572"/>
      <c r="K37" s="572"/>
      <c r="L37" s="528"/>
      <c r="M37" s="528"/>
      <c r="N37" s="528"/>
      <c r="O37" s="528"/>
      <c r="P37" s="528"/>
      <c r="Q37" s="528"/>
      <c r="R37" s="528"/>
      <c r="S37" s="528"/>
      <c r="T37" s="528"/>
      <c r="U37" s="528"/>
      <c r="V37" s="528"/>
      <c r="W37" s="528"/>
      <c r="X37" s="528"/>
      <c r="Y37" s="528"/>
      <c r="Z37" s="531"/>
    </row>
    <row r="38" spans="1:26" x14ac:dyDescent="0.35">
      <c r="A38" s="252"/>
      <c r="B38" s="576">
        <f t="shared" ca="1" si="1"/>
        <v>1</v>
      </c>
      <c r="C38" s="403">
        <f ca="1">VLOOKUP($B38,'Input - Intersections'!$B$4:$L$6,2,FALSE)</f>
        <v>1</v>
      </c>
      <c r="D38" s="403"/>
      <c r="E38" s="403" t="str">
        <f t="shared" ca="1" si="2"/>
        <v>1</v>
      </c>
      <c r="F38" s="572"/>
      <c r="G38" s="572"/>
      <c r="H38" s="572"/>
      <c r="I38" s="572"/>
      <c r="J38" s="572"/>
      <c r="K38" s="572"/>
      <c r="L38" s="528"/>
      <c r="M38" s="528"/>
      <c r="N38" s="528"/>
      <c r="O38" s="528"/>
      <c r="P38" s="528"/>
      <c r="Q38" s="528"/>
      <c r="R38" s="528"/>
      <c r="S38" s="528"/>
      <c r="T38" s="528"/>
      <c r="U38" s="528"/>
      <c r="V38" s="528"/>
      <c r="W38" s="528"/>
      <c r="X38" s="528"/>
      <c r="Y38" s="528"/>
      <c r="Z38" s="531"/>
    </row>
    <row r="39" spans="1:26" x14ac:dyDescent="0.35">
      <c r="A39" s="252"/>
      <c r="B39" s="576">
        <f t="shared" ca="1" si="1"/>
        <v>1</v>
      </c>
      <c r="C39" s="403">
        <f ca="1">VLOOKUP($B39,'Input - Intersections'!$B$4:$L$6,2,FALSE)</f>
        <v>1</v>
      </c>
      <c r="D39" s="403"/>
      <c r="E39" s="403" t="str">
        <f t="shared" ca="1" si="2"/>
        <v>1</v>
      </c>
      <c r="F39" s="572"/>
      <c r="G39" s="572"/>
      <c r="H39" s="572"/>
      <c r="I39" s="572"/>
      <c r="J39" s="572"/>
      <c r="K39" s="572"/>
      <c r="L39" s="528"/>
      <c r="M39" s="528"/>
      <c r="N39" s="528"/>
      <c r="O39" s="528"/>
      <c r="P39" s="528"/>
      <c r="Q39" s="528"/>
      <c r="R39" s="528"/>
      <c r="S39" s="528"/>
      <c r="T39" s="528"/>
      <c r="U39" s="528"/>
      <c r="V39" s="528"/>
      <c r="W39" s="528"/>
      <c r="X39" s="528"/>
      <c r="Y39" s="528"/>
      <c r="Z39" s="531"/>
    </row>
    <row r="40" spans="1:26" x14ac:dyDescent="0.35">
      <c r="A40" s="252"/>
      <c r="B40" s="576">
        <f t="shared" ca="1" si="1"/>
        <v>1</v>
      </c>
      <c r="C40" s="403">
        <f ca="1">VLOOKUP($B40,'Input - Intersections'!$B$4:$L$6,2,FALSE)</f>
        <v>1</v>
      </c>
      <c r="D40" s="403"/>
      <c r="E40" s="403" t="str">
        <f t="shared" ca="1" si="2"/>
        <v>1</v>
      </c>
      <c r="F40" s="572"/>
      <c r="G40" s="572"/>
      <c r="H40" s="572"/>
      <c r="I40" s="572"/>
      <c r="J40" s="572"/>
      <c r="K40" s="572"/>
      <c r="L40" s="528"/>
      <c r="M40" s="528"/>
      <c r="N40" s="528"/>
      <c r="O40" s="528"/>
      <c r="P40" s="528"/>
      <c r="Q40" s="528"/>
      <c r="R40" s="528"/>
      <c r="S40" s="528"/>
      <c r="T40" s="528"/>
      <c r="U40" s="528"/>
      <c r="V40" s="528"/>
      <c r="W40" s="528"/>
      <c r="X40" s="528"/>
      <c r="Y40" s="528"/>
      <c r="Z40" s="531"/>
    </row>
    <row r="41" spans="1:26" x14ac:dyDescent="0.35">
      <c r="A41" s="252"/>
      <c r="B41" s="576">
        <f t="shared" ca="1" si="1"/>
        <v>1</v>
      </c>
      <c r="C41" s="403">
        <f ca="1">VLOOKUP($B41,'Input - Intersections'!$B$4:$L$6,2,FALSE)</f>
        <v>1</v>
      </c>
      <c r="D41" s="403"/>
      <c r="E41" s="403" t="str">
        <f t="shared" ca="1" si="2"/>
        <v>1</v>
      </c>
      <c r="F41" s="572"/>
      <c r="G41" s="572"/>
      <c r="H41" s="572"/>
      <c r="I41" s="572"/>
      <c r="J41" s="572"/>
      <c r="K41" s="572"/>
      <c r="L41" s="528"/>
      <c r="M41" s="528"/>
      <c r="N41" s="528"/>
      <c r="O41" s="528"/>
      <c r="P41" s="528"/>
      <c r="Q41" s="528"/>
      <c r="R41" s="528"/>
      <c r="S41" s="528"/>
      <c r="T41" s="528"/>
      <c r="U41" s="528"/>
      <c r="V41" s="528"/>
      <c r="W41" s="528"/>
      <c r="X41" s="528"/>
      <c r="Y41" s="528"/>
      <c r="Z41" s="531"/>
    </row>
    <row r="42" spans="1:26" x14ac:dyDescent="0.35">
      <c r="A42" s="252"/>
      <c r="B42" s="576">
        <f t="shared" ca="1" si="1"/>
        <v>1</v>
      </c>
      <c r="C42" s="403">
        <f ca="1">VLOOKUP($B42,'Input - Intersections'!$B$4:$L$6,2,FALSE)</f>
        <v>1</v>
      </c>
      <c r="D42" s="403"/>
      <c r="E42" s="403" t="str">
        <f t="shared" ca="1" si="2"/>
        <v>1</v>
      </c>
      <c r="F42" s="572"/>
      <c r="G42" s="572"/>
      <c r="H42" s="572"/>
      <c r="I42" s="572"/>
      <c r="J42" s="572"/>
      <c r="K42" s="572"/>
      <c r="L42" s="528"/>
      <c r="M42" s="528"/>
      <c r="N42" s="528"/>
      <c r="O42" s="528"/>
      <c r="P42" s="528"/>
      <c r="Q42" s="528"/>
      <c r="R42" s="528"/>
      <c r="S42" s="528"/>
      <c r="T42" s="528"/>
      <c r="U42" s="528"/>
      <c r="V42" s="528"/>
      <c r="W42" s="528"/>
      <c r="X42" s="528"/>
      <c r="Y42" s="528"/>
      <c r="Z42" s="531"/>
    </row>
    <row r="43" spans="1:26" x14ac:dyDescent="0.35">
      <c r="A43" s="252"/>
      <c r="B43" s="576">
        <f t="shared" ca="1" si="1"/>
        <v>1</v>
      </c>
      <c r="C43" s="403">
        <f ca="1">VLOOKUP($B43,'Input - Intersections'!$B$4:$L$6,2,FALSE)</f>
        <v>1</v>
      </c>
      <c r="D43" s="403"/>
      <c r="E43" s="403" t="str">
        <f t="shared" ca="1" si="2"/>
        <v>1</v>
      </c>
      <c r="F43" s="572"/>
      <c r="G43" s="572"/>
      <c r="H43" s="572"/>
      <c r="I43" s="572"/>
      <c r="J43" s="572"/>
      <c r="K43" s="572"/>
      <c r="L43" s="528"/>
      <c r="M43" s="528"/>
      <c r="N43" s="528"/>
      <c r="O43" s="528"/>
      <c r="P43" s="528"/>
      <c r="Q43" s="528"/>
      <c r="R43" s="528"/>
      <c r="S43" s="528"/>
      <c r="T43" s="528"/>
      <c r="U43" s="528"/>
      <c r="V43" s="528"/>
      <c r="W43" s="528"/>
      <c r="X43" s="528"/>
      <c r="Y43" s="528"/>
      <c r="Z43" s="531"/>
    </row>
    <row r="44" spans="1:26" x14ac:dyDescent="0.35">
      <c r="A44" s="252"/>
      <c r="B44" s="576">
        <f t="shared" ca="1" si="1"/>
        <v>1</v>
      </c>
      <c r="C44" s="403">
        <f ca="1">VLOOKUP($B44,'Input - Intersections'!$B$4:$L$6,2,FALSE)</f>
        <v>1</v>
      </c>
      <c r="D44" s="403"/>
      <c r="E44" s="403" t="str">
        <f t="shared" ca="1" si="2"/>
        <v>1</v>
      </c>
      <c r="F44" s="572"/>
      <c r="G44" s="572"/>
      <c r="H44" s="572"/>
      <c r="I44" s="572"/>
      <c r="J44" s="572"/>
      <c r="K44" s="572"/>
      <c r="L44" s="528"/>
      <c r="M44" s="528"/>
      <c r="N44" s="528"/>
      <c r="O44" s="528"/>
      <c r="P44" s="528"/>
      <c r="Q44" s="528"/>
      <c r="R44" s="528"/>
      <c r="S44" s="528"/>
      <c r="T44" s="528"/>
      <c r="U44" s="528"/>
      <c r="V44" s="528"/>
      <c r="W44" s="528"/>
      <c r="X44" s="528"/>
      <c r="Y44" s="528"/>
      <c r="Z44" s="531"/>
    </row>
    <row r="45" spans="1:26" x14ac:dyDescent="0.35">
      <c r="A45" s="252"/>
      <c r="B45" s="576">
        <f t="shared" ca="1" si="1"/>
        <v>1</v>
      </c>
      <c r="C45" s="403">
        <f ca="1">VLOOKUP($B45,'Input - Intersections'!$B$4:$L$6,2,FALSE)</f>
        <v>1</v>
      </c>
      <c r="D45" s="403"/>
      <c r="E45" s="403" t="str">
        <f t="shared" ca="1" si="2"/>
        <v>1</v>
      </c>
      <c r="F45" s="572"/>
      <c r="G45" s="572"/>
      <c r="H45" s="572"/>
      <c r="I45" s="572"/>
      <c r="J45" s="572"/>
      <c r="K45" s="572"/>
      <c r="L45" s="528"/>
      <c r="M45" s="528"/>
      <c r="N45" s="528"/>
      <c r="O45" s="528"/>
      <c r="P45" s="528"/>
      <c r="Q45" s="528"/>
      <c r="R45" s="528"/>
      <c r="S45" s="528"/>
      <c r="T45" s="528"/>
      <c r="U45" s="528"/>
      <c r="V45" s="528"/>
      <c r="W45" s="528"/>
      <c r="X45" s="528"/>
      <c r="Y45" s="528"/>
      <c r="Z45" s="531"/>
    </row>
    <row r="46" spans="1:26" x14ac:dyDescent="0.35">
      <c r="A46" s="252"/>
      <c r="B46" s="576">
        <f t="shared" ca="1" si="1"/>
        <v>1</v>
      </c>
      <c r="C46" s="403">
        <f ca="1">VLOOKUP($B46,'Input - Intersections'!$B$4:$L$6,2,FALSE)</f>
        <v>1</v>
      </c>
      <c r="D46" s="403"/>
      <c r="E46" s="403" t="str">
        <f t="shared" ca="1" si="2"/>
        <v>1</v>
      </c>
      <c r="F46" s="572"/>
      <c r="G46" s="572"/>
      <c r="H46" s="572"/>
      <c r="I46" s="572"/>
      <c r="J46" s="572"/>
      <c r="K46" s="572"/>
      <c r="L46" s="528"/>
      <c r="M46" s="528"/>
      <c r="N46" s="528"/>
      <c r="O46" s="528"/>
      <c r="P46" s="528"/>
      <c r="Q46" s="528"/>
      <c r="R46" s="528"/>
      <c r="S46" s="528"/>
      <c r="T46" s="528"/>
      <c r="U46" s="528"/>
      <c r="V46" s="528"/>
      <c r="W46" s="528"/>
      <c r="X46" s="528"/>
      <c r="Y46" s="528"/>
      <c r="Z46" s="531"/>
    </row>
    <row r="47" spans="1:26" x14ac:dyDescent="0.35">
      <c r="A47" s="252"/>
      <c r="B47" s="576">
        <f t="shared" ca="1" si="1"/>
        <v>1</v>
      </c>
      <c r="C47" s="403">
        <f ca="1">VLOOKUP($B47,'Input - Intersections'!$B$4:$L$6,2,FALSE)</f>
        <v>1</v>
      </c>
      <c r="D47" s="403"/>
      <c r="E47" s="403" t="str">
        <f t="shared" ca="1" si="2"/>
        <v>1</v>
      </c>
      <c r="F47" s="572"/>
      <c r="G47" s="572"/>
      <c r="H47" s="572"/>
      <c r="I47" s="572"/>
      <c r="J47" s="572"/>
      <c r="K47" s="572"/>
      <c r="L47" s="528"/>
      <c r="M47" s="528"/>
      <c r="N47" s="528"/>
      <c r="O47" s="528"/>
      <c r="P47" s="528"/>
      <c r="Q47" s="528"/>
      <c r="R47" s="528"/>
      <c r="S47" s="528"/>
      <c r="T47" s="528"/>
      <c r="U47" s="528"/>
      <c r="V47" s="528"/>
      <c r="W47" s="528"/>
      <c r="X47" s="528"/>
      <c r="Y47" s="528"/>
      <c r="Z47" s="531"/>
    </row>
    <row r="48" spans="1:26" x14ac:dyDescent="0.35">
      <c r="A48" s="252"/>
      <c r="B48" s="576">
        <f t="shared" ca="1" si="1"/>
        <v>1</v>
      </c>
      <c r="C48" s="403">
        <f ca="1">VLOOKUP($B48,'Input - Intersections'!$B$4:$L$6,2,FALSE)</f>
        <v>1</v>
      </c>
      <c r="D48" s="403"/>
      <c r="E48" s="403" t="str">
        <f t="shared" ca="1" si="2"/>
        <v>1</v>
      </c>
      <c r="F48" s="572"/>
      <c r="G48" s="572"/>
      <c r="H48" s="572"/>
      <c r="I48" s="572"/>
      <c r="J48" s="572"/>
      <c r="K48" s="572"/>
      <c r="L48" s="528"/>
      <c r="M48" s="528"/>
      <c r="N48" s="528"/>
      <c r="O48" s="528"/>
      <c r="P48" s="528"/>
      <c r="Q48" s="528"/>
      <c r="R48" s="528"/>
      <c r="S48" s="528"/>
      <c r="T48" s="528"/>
      <c r="U48" s="528"/>
      <c r="V48" s="528"/>
      <c r="W48" s="528"/>
      <c r="X48" s="528"/>
      <c r="Y48" s="528"/>
      <c r="Z48" s="531"/>
    </row>
    <row r="49" spans="1:26" x14ac:dyDescent="0.35">
      <c r="A49" s="252"/>
      <c r="B49" s="576">
        <f t="shared" ca="1" si="1"/>
        <v>1</v>
      </c>
      <c r="C49" s="403">
        <f ca="1">VLOOKUP($B49,'Input - Intersections'!$B$4:$L$6,2,FALSE)</f>
        <v>1</v>
      </c>
      <c r="D49" s="403"/>
      <c r="E49" s="403" t="str">
        <f t="shared" ca="1" si="2"/>
        <v>1</v>
      </c>
      <c r="F49" s="572"/>
      <c r="G49" s="572"/>
      <c r="H49" s="572"/>
      <c r="I49" s="572"/>
      <c r="J49" s="572"/>
      <c r="K49" s="572"/>
      <c r="L49" s="528"/>
      <c r="M49" s="528"/>
      <c r="N49" s="528"/>
      <c r="O49" s="528"/>
      <c r="P49" s="528"/>
      <c r="Q49" s="528"/>
      <c r="R49" s="528"/>
      <c r="S49" s="528"/>
      <c r="T49" s="528"/>
      <c r="U49" s="528"/>
      <c r="V49" s="528"/>
      <c r="W49" s="528"/>
      <c r="X49" s="528"/>
      <c r="Y49" s="528"/>
      <c r="Z49" s="531"/>
    </row>
    <row r="50" spans="1:26" x14ac:dyDescent="0.35">
      <c r="A50" s="252"/>
      <c r="B50" s="576">
        <f t="shared" ca="1" si="1"/>
        <v>1</v>
      </c>
      <c r="C50" s="403">
        <f ca="1">VLOOKUP($B50,'Input - Intersections'!$B$4:$L$6,2,FALSE)</f>
        <v>1</v>
      </c>
      <c r="D50" s="403"/>
      <c r="E50" s="403" t="str">
        <f t="shared" ca="1" si="2"/>
        <v>1</v>
      </c>
      <c r="F50" s="572"/>
      <c r="G50" s="572"/>
      <c r="H50" s="572"/>
      <c r="I50" s="572"/>
      <c r="J50" s="572"/>
      <c r="K50" s="572"/>
      <c r="L50" s="528"/>
      <c r="M50" s="528"/>
      <c r="N50" s="528"/>
      <c r="O50" s="528"/>
      <c r="P50" s="528"/>
      <c r="Q50" s="528"/>
      <c r="R50" s="528"/>
      <c r="S50" s="528"/>
      <c r="T50" s="528"/>
      <c r="U50" s="528"/>
      <c r="V50" s="528"/>
      <c r="W50" s="528"/>
      <c r="X50" s="528"/>
      <c r="Y50" s="528"/>
      <c r="Z50" s="531"/>
    </row>
    <row r="51" spans="1:26" x14ac:dyDescent="0.35">
      <c r="A51" s="252"/>
      <c r="B51" s="576">
        <f t="shared" ca="1" si="1"/>
        <v>1</v>
      </c>
      <c r="C51" s="403">
        <f ca="1">VLOOKUP($B51,'Input - Intersections'!$B$4:$L$6,2,FALSE)</f>
        <v>1</v>
      </c>
      <c r="D51" s="403"/>
      <c r="E51" s="403" t="str">
        <f t="shared" ca="1" si="2"/>
        <v>1</v>
      </c>
      <c r="F51" s="572"/>
      <c r="G51" s="572"/>
      <c r="H51" s="572"/>
      <c r="I51" s="572"/>
      <c r="J51" s="572"/>
      <c r="K51" s="572"/>
      <c r="L51" s="528"/>
      <c r="M51" s="528"/>
      <c r="N51" s="528"/>
      <c r="O51" s="528"/>
      <c r="P51" s="528"/>
      <c r="Q51" s="528"/>
      <c r="R51" s="528"/>
      <c r="S51" s="528"/>
      <c r="T51" s="528"/>
      <c r="U51" s="528"/>
      <c r="V51" s="528"/>
      <c r="W51" s="528"/>
      <c r="X51" s="528"/>
      <c r="Y51" s="528"/>
      <c r="Z51" s="531"/>
    </row>
    <row r="52" spans="1:26" x14ac:dyDescent="0.35">
      <c r="A52" s="252"/>
      <c r="B52" s="576">
        <f t="shared" ca="1" si="1"/>
        <v>1</v>
      </c>
      <c r="C52" s="403">
        <f ca="1">VLOOKUP($B52,'Input - Intersections'!$B$4:$L$6,2,FALSE)</f>
        <v>1</v>
      </c>
      <c r="D52" s="403"/>
      <c r="E52" s="403" t="str">
        <f t="shared" ca="1" si="2"/>
        <v>1</v>
      </c>
      <c r="F52" s="572"/>
      <c r="G52" s="572"/>
      <c r="H52" s="572"/>
      <c r="I52" s="572"/>
      <c r="J52" s="572"/>
      <c r="K52" s="572"/>
      <c r="L52" s="528"/>
      <c r="M52" s="528"/>
      <c r="N52" s="528"/>
      <c r="O52" s="528"/>
      <c r="P52" s="528"/>
      <c r="Q52" s="528"/>
      <c r="R52" s="528"/>
      <c r="S52" s="528"/>
      <c r="T52" s="528"/>
      <c r="U52" s="528"/>
      <c r="V52" s="528"/>
      <c r="W52" s="528"/>
      <c r="X52" s="528"/>
      <c r="Y52" s="528"/>
      <c r="Z52" s="531"/>
    </row>
    <row r="53" spans="1:26" x14ac:dyDescent="0.35">
      <c r="A53" s="252"/>
      <c r="B53" s="576">
        <f t="shared" ca="1" si="1"/>
        <v>1</v>
      </c>
      <c r="C53" s="403">
        <f ca="1">VLOOKUP($B53,'Input - Intersections'!$B$4:$L$6,2,FALSE)</f>
        <v>1</v>
      </c>
      <c r="D53" s="403"/>
      <c r="E53" s="403" t="str">
        <f t="shared" ca="1" si="2"/>
        <v>1</v>
      </c>
      <c r="F53" s="572"/>
      <c r="G53" s="572"/>
      <c r="H53" s="572"/>
      <c r="I53" s="572"/>
      <c r="J53" s="572"/>
      <c r="K53" s="572"/>
      <c r="L53" s="528"/>
      <c r="M53" s="528"/>
      <c r="N53" s="528"/>
      <c r="O53" s="528"/>
      <c r="P53" s="528"/>
      <c r="Q53" s="528"/>
      <c r="R53" s="528"/>
      <c r="S53" s="528"/>
      <c r="T53" s="528"/>
      <c r="U53" s="528"/>
      <c r="V53" s="528"/>
      <c r="W53" s="528"/>
      <c r="X53" s="528"/>
      <c r="Y53" s="528"/>
      <c r="Z53" s="531"/>
    </row>
    <row r="54" spans="1:26" customFormat="1" x14ac:dyDescent="0.35"/>
  </sheetData>
  <autoFilter ref="A4:Z54" xr:uid="{93D031CC-6901-4843-A2D7-78C612EBFF76}"/>
  <mergeCells count="1">
    <mergeCell ref="B2:C2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EACBDA6-6ABB-4BBD-9DF7-1C7F1F0403CD}">
          <x14:formula1>
            <xm:f>'Initial Setup'!$B$27:$B$46</xm:f>
          </x14:formula1>
          <xm:sqref>B2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AEB67-417A-414A-912F-DF01E7A9F000}">
  <sheetPr codeName="Sheet21">
    <tabColor theme="7"/>
  </sheetPr>
  <dimension ref="A1:AC103"/>
  <sheetViews>
    <sheetView zoomScale="55" zoomScaleNormal="55" workbookViewId="0"/>
  </sheetViews>
  <sheetFormatPr defaultRowHeight="14.5" outlineLevelCol="1" x14ac:dyDescent="0.35"/>
  <cols>
    <col min="1" max="1" width="7.54296875" customWidth="1"/>
    <col min="2" max="2" width="9.1796875" style="274"/>
    <col min="3" max="3" width="62.26953125" bestFit="1" customWidth="1"/>
    <col min="4" max="7" width="13" customWidth="1"/>
    <col min="8" max="11" width="13" hidden="1" customWidth="1" outlineLevel="1"/>
    <col min="12" max="23" width="13" style="547" hidden="1" customWidth="1" outlineLevel="1"/>
    <col min="24" max="24" width="18.1796875" customWidth="1" collapsed="1"/>
    <col min="25" max="26" width="18.1796875" customWidth="1"/>
    <col min="27" max="27" width="18.1796875" style="547" customWidth="1"/>
  </cols>
  <sheetData>
    <row r="1" spans="1:29" x14ac:dyDescent="0.35">
      <c r="A1" s="252" t="s">
        <v>226</v>
      </c>
      <c r="B1" s="551"/>
      <c r="C1" s="551"/>
      <c r="D1" s="551" t="str">
        <f t="shared" ref="D1:V1" si="0">IF(ISNUMBER(SEARCH("BLANK",D3)),"H", "")</f>
        <v/>
      </c>
      <c r="E1" s="551" t="str">
        <f t="shared" si="0"/>
        <v/>
      </c>
      <c r="F1" s="551" t="str">
        <f t="shared" si="0"/>
        <v/>
      </c>
      <c r="G1" s="551" t="str">
        <f t="shared" si="0"/>
        <v/>
      </c>
      <c r="H1" s="551" t="str">
        <f t="shared" si="0"/>
        <v/>
      </c>
      <c r="I1" s="551" t="str">
        <f t="shared" si="0"/>
        <v/>
      </c>
      <c r="J1" s="551" t="str">
        <f t="shared" si="0"/>
        <v/>
      </c>
      <c r="K1" s="551" t="str">
        <f t="shared" si="0"/>
        <v/>
      </c>
      <c r="L1" s="551" t="str">
        <f t="shared" si="0"/>
        <v/>
      </c>
      <c r="M1" s="551" t="str">
        <f t="shared" si="0"/>
        <v/>
      </c>
      <c r="N1" s="551" t="str">
        <f t="shared" si="0"/>
        <v/>
      </c>
      <c r="O1" s="551" t="str">
        <f t="shared" si="0"/>
        <v/>
      </c>
      <c r="P1" s="551" t="str">
        <f t="shared" si="0"/>
        <v/>
      </c>
      <c r="Q1" s="551" t="str">
        <f t="shared" si="0"/>
        <v/>
      </c>
      <c r="R1" s="551" t="str">
        <f t="shared" si="0"/>
        <v/>
      </c>
      <c r="S1" s="551" t="str">
        <f t="shared" si="0"/>
        <v/>
      </c>
      <c r="T1" s="551" t="str">
        <f t="shared" si="0"/>
        <v>H</v>
      </c>
      <c r="U1" s="551" t="str">
        <f t="shared" si="0"/>
        <v>H</v>
      </c>
      <c r="V1" s="551" t="str">
        <f t="shared" si="0"/>
        <v>H</v>
      </c>
      <c r="W1" s="551" t="str">
        <f>IF(ISNUMBER(SEARCH("BLANK",W3)),"H", "")</f>
        <v>H</v>
      </c>
      <c r="X1" s="551"/>
      <c r="Y1" s="551"/>
      <c r="Z1" s="551"/>
      <c r="AA1" s="551"/>
    </row>
    <row r="2" spans="1:29" s="409" customFormat="1" x14ac:dyDescent="0.35">
      <c r="A2" s="408"/>
      <c r="C2" s="499"/>
      <c r="D2" s="410" t="s">
        <v>320</v>
      </c>
      <c r="E2" s="411"/>
      <c r="F2" s="411"/>
      <c r="G2" s="411"/>
      <c r="H2" s="411"/>
      <c r="I2" s="411"/>
      <c r="J2" s="411"/>
      <c r="K2" s="412"/>
      <c r="L2" s="411"/>
      <c r="M2" s="411"/>
      <c r="N2" s="411"/>
      <c r="O2" s="411"/>
      <c r="P2" s="411"/>
      <c r="Q2" s="411"/>
      <c r="R2" s="411"/>
      <c r="S2" s="411"/>
      <c r="T2" s="411"/>
      <c r="U2" s="411"/>
      <c r="V2" s="411"/>
      <c r="W2" s="411"/>
      <c r="X2" s="833" t="s">
        <v>179</v>
      </c>
      <c r="Y2" s="834"/>
      <c r="Z2" s="834"/>
      <c r="AA2" s="834"/>
      <c r="AC2"/>
    </row>
    <row r="3" spans="1:29" ht="43.5" x14ac:dyDescent="0.35">
      <c r="A3" s="252"/>
      <c r="B3" s="143" t="s">
        <v>281</v>
      </c>
      <c r="C3" s="404" t="s">
        <v>282</v>
      </c>
      <c r="D3" s="143" t="str">
        <f>'Initial Setup'!$B$27&amp;" TT Seg ID"</f>
        <v>Existing AM TT Seg ID</v>
      </c>
      <c r="E3" s="143" t="str">
        <f>'Initial Setup'!$B$28&amp;" TT Seg ID"</f>
        <v>Existing PM TT Seg ID</v>
      </c>
      <c r="F3" s="143" t="str">
        <f>'Initial Setup'!$B$29&amp;" TT Seg ID"</f>
        <v>2030 No-Build AM TT Seg ID</v>
      </c>
      <c r="G3" s="143" t="str">
        <f>'Initial Setup'!$B$30&amp;" TT Seg ID"</f>
        <v>2030 No-Build PM TT Seg ID</v>
      </c>
      <c r="H3" s="143" t="str">
        <f>'Initial Setup'!$B$31&amp;" TT Seg ID"</f>
        <v>2050 No-Build AM TT Seg ID</v>
      </c>
      <c r="I3" s="143" t="str">
        <f>'Initial Setup'!$B$32&amp;" TT Seg ID"</f>
        <v>2050 No-Build PM TT Seg ID</v>
      </c>
      <c r="J3" s="143" t="str">
        <f>'Initial Setup'!$B$33&amp;" TT Seg ID"</f>
        <v>2030 Pref Alt AM TT Seg ID</v>
      </c>
      <c r="K3" s="143" t="str">
        <f>'Initial Setup'!$B$34&amp;" TT Seg ID"</f>
        <v>2030 Pref Alt PM TT Seg ID</v>
      </c>
      <c r="L3" s="143" t="str">
        <f>'Initial Setup'!$B$35&amp;" TT Seg ID"</f>
        <v>2050 Build Alt 1 AM TT Seg ID</v>
      </c>
      <c r="M3" s="143" t="str">
        <f>'Initial Setup'!$B$36&amp;" TT Seg ID"</f>
        <v>2050 Build Alt 1 PM TT Seg ID</v>
      </c>
      <c r="N3" s="143" t="str">
        <f>'Initial Setup'!$B$37&amp;" TT Seg ID"</f>
        <v>2050 Build Alt 2 AM TT Seg ID</v>
      </c>
      <c r="O3" s="143" t="str">
        <f>'Initial Setup'!$B$38&amp;" TT Seg ID"</f>
        <v>2050 Build Alt 2 PM TT Seg ID</v>
      </c>
      <c r="P3" s="143" t="str">
        <f>'Initial Setup'!$B$39&amp;" TT Seg ID"</f>
        <v>2050 Pref Alt AM TT Seg ID</v>
      </c>
      <c r="Q3" s="143" t="str">
        <f>'Initial Setup'!$B$40&amp;" TT Seg ID"</f>
        <v>2050 Pref Alt PM TT Seg ID</v>
      </c>
      <c r="R3" s="143" t="str">
        <f>'Initial Setup'!$B$41&amp;" TT Seg ID"</f>
        <v>Existing SAT TT Seg ID</v>
      </c>
      <c r="S3" s="143" t="str">
        <f>'Initial Setup'!$B$42&amp;" TT Seg ID"</f>
        <v>Existing SUN TT Seg ID</v>
      </c>
      <c r="T3" s="143" t="str">
        <f>'Initial Setup'!$B$43&amp;" TT Seg ID"</f>
        <v>BLANK TT Seg ID</v>
      </c>
      <c r="U3" s="143" t="str">
        <f>'Initial Setup'!$B$44&amp;" TT Seg ID"</f>
        <v>BLANK TT Seg ID</v>
      </c>
      <c r="V3" s="143" t="str">
        <f>'Initial Setup'!$B$45&amp;" TT Seg ID"</f>
        <v>BLANK TT Seg ID</v>
      </c>
      <c r="W3" s="143" t="str">
        <f>'Initial Setup'!$B$46&amp;" TT Seg ID"</f>
        <v>BLANK TT Seg ID</v>
      </c>
      <c r="X3" s="414" t="s">
        <v>321</v>
      </c>
      <c r="Y3" s="414" t="s">
        <v>322</v>
      </c>
      <c r="Z3" s="414" t="s">
        <v>379</v>
      </c>
      <c r="AA3" s="414" t="s">
        <v>470</v>
      </c>
    </row>
    <row r="4" spans="1:29" x14ac:dyDescent="0.35">
      <c r="A4" s="252" t="str">
        <f t="shared" ref="A4:A14" si="1">IF(C4="","H","")</f>
        <v/>
      </c>
      <c r="B4" s="395">
        <v>1</v>
      </c>
      <c r="C4" s="407" t="s">
        <v>395</v>
      </c>
      <c r="D4" s="265">
        <v>1</v>
      </c>
      <c r="E4" s="265">
        <v>1</v>
      </c>
      <c r="F4" s="265"/>
      <c r="G4" s="265"/>
      <c r="H4" s="265"/>
      <c r="I4" s="265"/>
      <c r="J4" s="265"/>
      <c r="K4" s="265"/>
      <c r="L4" s="265"/>
      <c r="M4" s="265"/>
      <c r="N4" s="265"/>
      <c r="O4" s="265"/>
      <c r="P4" s="265"/>
      <c r="Q4" s="265"/>
      <c r="R4" s="265"/>
      <c r="S4" s="265"/>
      <c r="T4" s="265"/>
      <c r="U4" s="265"/>
      <c r="V4" s="265"/>
      <c r="W4" s="265"/>
      <c r="X4" s="630">
        <v>73</v>
      </c>
      <c r="Y4" s="630">
        <v>68</v>
      </c>
      <c r="Z4" s="630" t="s">
        <v>94</v>
      </c>
      <c r="AA4" s="630" t="s">
        <v>94</v>
      </c>
    </row>
    <row r="5" spans="1:29" x14ac:dyDescent="0.35">
      <c r="A5" s="252" t="str">
        <f t="shared" si="1"/>
        <v/>
      </c>
      <c r="B5" s="395">
        <f>B4+1</f>
        <v>2</v>
      </c>
      <c r="C5" s="407" t="s">
        <v>396</v>
      </c>
      <c r="D5" s="265">
        <v>2</v>
      </c>
      <c r="E5" s="265">
        <v>2</v>
      </c>
      <c r="F5" s="265"/>
      <c r="G5" s="265"/>
      <c r="H5" s="265"/>
      <c r="I5" s="265"/>
      <c r="J5" s="265"/>
      <c r="K5" s="265"/>
      <c r="L5" s="265"/>
      <c r="M5" s="265"/>
      <c r="N5" s="265"/>
      <c r="O5" s="265"/>
      <c r="P5" s="265"/>
      <c r="Q5" s="265"/>
      <c r="R5" s="265"/>
      <c r="S5" s="265"/>
      <c r="T5" s="265"/>
      <c r="U5" s="265"/>
      <c r="V5" s="265"/>
      <c r="W5" s="265"/>
      <c r="X5" s="630">
        <v>45.1</v>
      </c>
      <c r="Y5" s="630">
        <v>30.9</v>
      </c>
      <c r="Z5" s="630" t="s">
        <v>94</v>
      </c>
      <c r="AA5" s="630" t="s">
        <v>94</v>
      </c>
    </row>
    <row r="6" spans="1:29" x14ac:dyDescent="0.35">
      <c r="A6" s="252" t="str">
        <f t="shared" si="1"/>
        <v/>
      </c>
      <c r="B6" s="395">
        <f t="shared" ref="B6:B69" si="2">B5+1</f>
        <v>3</v>
      </c>
      <c r="C6" s="407" t="s">
        <v>397</v>
      </c>
      <c r="D6" s="265">
        <v>3</v>
      </c>
      <c r="E6" s="265">
        <v>3</v>
      </c>
      <c r="F6" s="265"/>
      <c r="G6" s="265"/>
      <c r="H6" s="265"/>
      <c r="I6" s="265"/>
      <c r="J6" s="265"/>
      <c r="K6" s="265"/>
      <c r="L6" s="265"/>
      <c r="M6" s="265"/>
      <c r="N6" s="265"/>
      <c r="O6" s="265"/>
      <c r="P6" s="265"/>
      <c r="Q6" s="265"/>
      <c r="R6" s="265"/>
      <c r="S6" s="265"/>
      <c r="T6" s="265"/>
      <c r="U6" s="265"/>
      <c r="V6" s="265"/>
      <c r="W6" s="265"/>
      <c r="X6" s="630">
        <v>52.1</v>
      </c>
      <c r="Y6" s="630">
        <v>66.5</v>
      </c>
      <c r="Z6" s="630" t="s">
        <v>94</v>
      </c>
      <c r="AA6" s="630" t="s">
        <v>94</v>
      </c>
    </row>
    <row r="7" spans="1:29" x14ac:dyDescent="0.35">
      <c r="A7" s="252" t="str">
        <f t="shared" si="1"/>
        <v>H</v>
      </c>
      <c r="B7" s="395">
        <f t="shared" si="2"/>
        <v>4</v>
      </c>
      <c r="C7" s="407"/>
      <c r="D7" s="265"/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65"/>
      <c r="P7" s="265"/>
      <c r="Q7" s="265"/>
      <c r="R7" s="265"/>
      <c r="S7" s="265"/>
      <c r="T7" s="265"/>
      <c r="U7" s="265"/>
      <c r="V7" s="265"/>
      <c r="W7" s="265"/>
      <c r="X7" s="630"/>
      <c r="Y7" s="630"/>
      <c r="Z7" s="630"/>
      <c r="AA7" s="630"/>
    </row>
    <row r="8" spans="1:29" x14ac:dyDescent="0.35">
      <c r="A8" s="252" t="str">
        <f t="shared" si="1"/>
        <v>H</v>
      </c>
      <c r="B8" s="395">
        <f t="shared" si="2"/>
        <v>5</v>
      </c>
      <c r="C8" s="407"/>
      <c r="D8" s="265"/>
      <c r="E8" s="265"/>
      <c r="F8" s="265"/>
      <c r="G8" s="265"/>
      <c r="H8" s="265"/>
      <c r="I8" s="265"/>
      <c r="J8" s="265"/>
      <c r="K8" s="265"/>
      <c r="L8" s="265"/>
      <c r="M8" s="265"/>
      <c r="N8" s="265"/>
      <c r="O8" s="265"/>
      <c r="P8" s="265"/>
      <c r="Q8" s="265"/>
      <c r="R8" s="265"/>
      <c r="S8" s="265"/>
      <c r="T8" s="265"/>
      <c r="U8" s="265"/>
      <c r="V8" s="265"/>
      <c r="W8" s="265"/>
      <c r="X8" s="630"/>
      <c r="Y8" s="630"/>
      <c r="Z8" s="630"/>
      <c r="AA8" s="630"/>
    </row>
    <row r="9" spans="1:29" x14ac:dyDescent="0.35">
      <c r="A9" s="252" t="str">
        <f t="shared" si="1"/>
        <v>H</v>
      </c>
      <c r="B9" s="395">
        <f t="shared" si="2"/>
        <v>6</v>
      </c>
      <c r="C9" s="407"/>
      <c r="D9" s="265"/>
      <c r="E9" s="265"/>
      <c r="F9" s="265"/>
      <c r="G9" s="265"/>
      <c r="H9" s="265"/>
      <c r="I9" s="265"/>
      <c r="J9" s="265"/>
      <c r="K9" s="265"/>
      <c r="L9" s="265"/>
      <c r="M9" s="265"/>
      <c r="N9" s="265"/>
      <c r="O9" s="265"/>
      <c r="P9" s="265"/>
      <c r="Q9" s="265"/>
      <c r="R9" s="265"/>
      <c r="S9" s="265"/>
      <c r="T9" s="265"/>
      <c r="U9" s="265"/>
      <c r="V9" s="265"/>
      <c r="W9" s="265"/>
      <c r="X9" s="630"/>
      <c r="Y9" s="630"/>
      <c r="Z9" s="630"/>
      <c r="AA9" s="630"/>
    </row>
    <row r="10" spans="1:29" x14ac:dyDescent="0.35">
      <c r="A10" s="252" t="str">
        <f t="shared" si="1"/>
        <v>H</v>
      </c>
      <c r="B10" s="395">
        <f t="shared" si="2"/>
        <v>7</v>
      </c>
      <c r="C10" s="407"/>
      <c r="D10" s="265"/>
      <c r="E10" s="265"/>
      <c r="F10" s="265"/>
      <c r="G10" s="265"/>
      <c r="H10" s="265"/>
      <c r="I10" s="265"/>
      <c r="J10" s="265"/>
      <c r="K10" s="265"/>
      <c r="L10" s="265"/>
      <c r="M10" s="265"/>
      <c r="N10" s="265"/>
      <c r="O10" s="265"/>
      <c r="P10" s="265"/>
      <c r="Q10" s="265"/>
      <c r="R10" s="265"/>
      <c r="S10" s="265"/>
      <c r="T10" s="265"/>
      <c r="U10" s="265"/>
      <c r="V10" s="265"/>
      <c r="W10" s="265"/>
      <c r="X10" s="630"/>
      <c r="Y10" s="630"/>
      <c r="Z10" s="630"/>
      <c r="AA10" s="630"/>
    </row>
    <row r="11" spans="1:29" x14ac:dyDescent="0.35">
      <c r="A11" s="252" t="str">
        <f t="shared" si="1"/>
        <v>H</v>
      </c>
      <c r="B11" s="395">
        <f t="shared" si="2"/>
        <v>8</v>
      </c>
      <c r="C11" s="407"/>
      <c r="D11" s="265"/>
      <c r="E11" s="265"/>
      <c r="F11" s="265"/>
      <c r="G11" s="265"/>
      <c r="H11" s="265"/>
      <c r="I11" s="265"/>
      <c r="J11" s="265"/>
      <c r="K11" s="265"/>
      <c r="L11" s="265"/>
      <c r="M11" s="265"/>
      <c r="N11" s="265"/>
      <c r="O11" s="265"/>
      <c r="P11" s="265"/>
      <c r="Q11" s="265"/>
      <c r="R11" s="265"/>
      <c r="S11" s="265"/>
      <c r="T11" s="265"/>
      <c r="U11" s="265"/>
      <c r="V11" s="265"/>
      <c r="W11" s="265"/>
      <c r="X11" s="630"/>
      <c r="Y11" s="630"/>
      <c r="Z11" s="630"/>
      <c r="AA11" s="630"/>
    </row>
    <row r="12" spans="1:29" x14ac:dyDescent="0.35">
      <c r="A12" s="252" t="str">
        <f t="shared" si="1"/>
        <v>H</v>
      </c>
      <c r="B12" s="395">
        <f t="shared" si="2"/>
        <v>9</v>
      </c>
      <c r="C12" s="407"/>
      <c r="D12" s="265"/>
      <c r="E12" s="265"/>
      <c r="F12" s="265"/>
      <c r="G12" s="265"/>
      <c r="H12" s="265"/>
      <c r="I12" s="265"/>
      <c r="J12" s="265"/>
      <c r="K12" s="265"/>
      <c r="L12" s="265"/>
      <c r="M12" s="265"/>
      <c r="N12" s="265"/>
      <c r="O12" s="265"/>
      <c r="P12" s="265"/>
      <c r="Q12" s="265"/>
      <c r="R12" s="265"/>
      <c r="S12" s="265"/>
      <c r="T12" s="265"/>
      <c r="U12" s="265"/>
      <c r="V12" s="265"/>
      <c r="W12" s="265"/>
      <c r="X12" s="630"/>
      <c r="Y12" s="630"/>
      <c r="Z12" s="630"/>
      <c r="AA12" s="630"/>
    </row>
    <row r="13" spans="1:29" x14ac:dyDescent="0.35">
      <c r="A13" s="252" t="str">
        <f t="shared" si="1"/>
        <v>H</v>
      </c>
      <c r="B13" s="395">
        <f t="shared" si="2"/>
        <v>10</v>
      </c>
      <c r="C13" s="407"/>
      <c r="D13" s="265"/>
      <c r="E13" s="265"/>
      <c r="F13" s="265"/>
      <c r="G13" s="265"/>
      <c r="H13" s="265"/>
      <c r="I13" s="265"/>
      <c r="J13" s="265"/>
      <c r="K13" s="265"/>
      <c r="L13" s="265"/>
      <c r="M13" s="265"/>
      <c r="N13" s="265"/>
      <c r="O13" s="265"/>
      <c r="P13" s="265"/>
      <c r="Q13" s="265"/>
      <c r="R13" s="265"/>
      <c r="S13" s="265"/>
      <c r="T13" s="265"/>
      <c r="U13" s="265"/>
      <c r="V13" s="265"/>
      <c r="W13" s="265"/>
      <c r="X13" s="630"/>
      <c r="Y13" s="630"/>
      <c r="Z13" s="630"/>
      <c r="AA13" s="630"/>
    </row>
    <row r="14" spans="1:29" x14ac:dyDescent="0.35">
      <c r="A14" s="252" t="str">
        <f t="shared" si="1"/>
        <v>H</v>
      </c>
      <c r="B14" s="395">
        <f t="shared" si="2"/>
        <v>11</v>
      </c>
      <c r="C14" s="407"/>
      <c r="D14" s="265"/>
      <c r="E14" s="265"/>
      <c r="F14" s="265"/>
      <c r="G14" s="265"/>
      <c r="H14" s="265"/>
      <c r="I14" s="265"/>
      <c r="J14" s="265"/>
      <c r="K14" s="265"/>
      <c r="L14" s="265"/>
      <c r="M14" s="265"/>
      <c r="N14" s="265"/>
      <c r="O14" s="265"/>
      <c r="P14" s="265"/>
      <c r="Q14" s="265"/>
      <c r="R14" s="265"/>
      <c r="S14" s="265"/>
      <c r="T14" s="265"/>
      <c r="U14" s="265"/>
      <c r="V14" s="265"/>
      <c r="W14" s="265"/>
      <c r="X14" s="630"/>
      <c r="Y14" s="630"/>
      <c r="Z14" s="630"/>
      <c r="AA14" s="630"/>
    </row>
    <row r="15" spans="1:29" x14ac:dyDescent="0.35">
      <c r="A15" s="252" t="str">
        <f t="shared" ref="A15:A68" si="3">IF(C15="","H","")</f>
        <v>H</v>
      </c>
      <c r="B15" s="395">
        <f t="shared" si="2"/>
        <v>12</v>
      </c>
      <c r="C15" s="407"/>
      <c r="D15" s="265"/>
      <c r="E15" s="265"/>
      <c r="F15" s="265"/>
      <c r="G15" s="265"/>
      <c r="H15" s="265"/>
      <c r="I15" s="265"/>
      <c r="J15" s="265"/>
      <c r="K15" s="265"/>
      <c r="L15" s="265"/>
      <c r="M15" s="265"/>
      <c r="N15" s="265"/>
      <c r="O15" s="265"/>
      <c r="P15" s="265"/>
      <c r="Q15" s="265"/>
      <c r="R15" s="265"/>
      <c r="S15" s="265"/>
      <c r="T15" s="265"/>
      <c r="U15" s="265"/>
      <c r="V15" s="265"/>
      <c r="W15" s="265"/>
      <c r="X15" s="630"/>
      <c r="Y15" s="630"/>
      <c r="Z15" s="630"/>
      <c r="AA15" s="630"/>
    </row>
    <row r="16" spans="1:29" x14ac:dyDescent="0.35">
      <c r="A16" s="252" t="str">
        <f t="shared" si="3"/>
        <v>H</v>
      </c>
      <c r="B16" s="395">
        <f t="shared" si="2"/>
        <v>13</v>
      </c>
      <c r="C16" s="407"/>
      <c r="D16" s="265"/>
      <c r="E16" s="265"/>
      <c r="F16" s="265"/>
      <c r="G16" s="265"/>
      <c r="H16" s="265"/>
      <c r="I16" s="265"/>
      <c r="J16" s="265"/>
      <c r="K16" s="265"/>
      <c r="L16" s="265"/>
      <c r="M16" s="265"/>
      <c r="N16" s="265"/>
      <c r="O16" s="265"/>
      <c r="P16" s="265"/>
      <c r="Q16" s="265"/>
      <c r="R16" s="265"/>
      <c r="S16" s="265"/>
      <c r="T16" s="265"/>
      <c r="U16" s="265"/>
      <c r="V16" s="265"/>
      <c r="W16" s="265"/>
      <c r="X16" s="630"/>
      <c r="Y16" s="630"/>
      <c r="Z16" s="630"/>
      <c r="AA16" s="630"/>
    </row>
    <row r="17" spans="1:27" x14ac:dyDescent="0.35">
      <c r="A17" s="252" t="str">
        <f t="shared" si="3"/>
        <v>H</v>
      </c>
      <c r="B17" s="395">
        <f t="shared" si="2"/>
        <v>14</v>
      </c>
      <c r="C17" s="407"/>
      <c r="D17" s="265"/>
      <c r="E17" s="265"/>
      <c r="F17" s="265"/>
      <c r="G17" s="265"/>
      <c r="H17" s="265"/>
      <c r="I17" s="265"/>
      <c r="J17" s="265"/>
      <c r="K17" s="265"/>
      <c r="L17" s="265"/>
      <c r="M17" s="265"/>
      <c r="N17" s="265"/>
      <c r="O17" s="265"/>
      <c r="P17" s="265"/>
      <c r="Q17" s="265"/>
      <c r="R17" s="265"/>
      <c r="S17" s="265"/>
      <c r="T17" s="265"/>
      <c r="U17" s="265"/>
      <c r="V17" s="265"/>
      <c r="W17" s="265"/>
      <c r="X17" s="630"/>
      <c r="Y17" s="630"/>
      <c r="Z17" s="630"/>
      <c r="AA17" s="630"/>
    </row>
    <row r="18" spans="1:27" x14ac:dyDescent="0.35">
      <c r="A18" s="252" t="str">
        <f t="shared" si="3"/>
        <v>H</v>
      </c>
      <c r="B18" s="395">
        <f t="shared" si="2"/>
        <v>15</v>
      </c>
      <c r="C18" s="407"/>
      <c r="D18" s="265"/>
      <c r="E18" s="265"/>
      <c r="F18" s="265"/>
      <c r="G18" s="265"/>
      <c r="H18" s="265"/>
      <c r="I18" s="265"/>
      <c r="J18" s="265"/>
      <c r="K18" s="265"/>
      <c r="L18" s="265"/>
      <c r="M18" s="265"/>
      <c r="N18" s="265"/>
      <c r="O18" s="265"/>
      <c r="P18" s="265"/>
      <c r="Q18" s="265"/>
      <c r="R18" s="265"/>
      <c r="S18" s="265"/>
      <c r="T18" s="265"/>
      <c r="U18" s="265"/>
      <c r="V18" s="265"/>
      <c r="W18" s="265"/>
      <c r="X18" s="630"/>
      <c r="Y18" s="630"/>
      <c r="Z18" s="630"/>
      <c r="AA18" s="630"/>
    </row>
    <row r="19" spans="1:27" x14ac:dyDescent="0.35">
      <c r="A19" s="252" t="str">
        <f t="shared" si="3"/>
        <v>H</v>
      </c>
      <c r="B19" s="395">
        <f t="shared" si="2"/>
        <v>16</v>
      </c>
      <c r="C19" s="407"/>
      <c r="D19" s="265"/>
      <c r="E19" s="265"/>
      <c r="F19" s="265"/>
      <c r="G19" s="265"/>
      <c r="H19" s="265"/>
      <c r="I19" s="265"/>
      <c r="J19" s="265"/>
      <c r="K19" s="265"/>
      <c r="L19" s="265"/>
      <c r="M19" s="265"/>
      <c r="N19" s="265"/>
      <c r="O19" s="265"/>
      <c r="P19" s="265"/>
      <c r="Q19" s="265"/>
      <c r="R19" s="265"/>
      <c r="S19" s="265"/>
      <c r="T19" s="265"/>
      <c r="U19" s="265"/>
      <c r="V19" s="265"/>
      <c r="W19" s="265"/>
      <c r="X19" s="630"/>
      <c r="Y19" s="630"/>
      <c r="Z19" s="630"/>
      <c r="AA19" s="630"/>
    </row>
    <row r="20" spans="1:27" x14ac:dyDescent="0.35">
      <c r="A20" s="252" t="str">
        <f t="shared" si="3"/>
        <v>H</v>
      </c>
      <c r="B20" s="395">
        <f t="shared" si="2"/>
        <v>17</v>
      </c>
      <c r="C20" s="407"/>
      <c r="D20" s="265"/>
      <c r="E20" s="265"/>
      <c r="F20" s="265"/>
      <c r="G20" s="265"/>
      <c r="H20" s="265"/>
      <c r="I20" s="265"/>
      <c r="J20" s="265"/>
      <c r="K20" s="265"/>
      <c r="L20" s="265"/>
      <c r="M20" s="265"/>
      <c r="N20" s="265"/>
      <c r="O20" s="265"/>
      <c r="P20" s="265"/>
      <c r="Q20" s="265"/>
      <c r="R20" s="265"/>
      <c r="S20" s="265"/>
      <c r="T20" s="265"/>
      <c r="U20" s="265"/>
      <c r="V20" s="265"/>
      <c r="W20" s="265"/>
      <c r="X20" s="630"/>
      <c r="Y20" s="630"/>
      <c r="Z20" s="630"/>
      <c r="AA20" s="630"/>
    </row>
    <row r="21" spans="1:27" x14ac:dyDescent="0.35">
      <c r="A21" s="252" t="str">
        <f t="shared" si="3"/>
        <v>H</v>
      </c>
      <c r="B21" s="395">
        <f t="shared" si="2"/>
        <v>18</v>
      </c>
      <c r="C21" s="407"/>
      <c r="D21" s="265"/>
      <c r="E21" s="265"/>
      <c r="F21" s="265"/>
      <c r="G21" s="265"/>
      <c r="H21" s="265"/>
      <c r="I21" s="265"/>
      <c r="J21" s="265"/>
      <c r="K21" s="265"/>
      <c r="L21" s="265"/>
      <c r="M21" s="265"/>
      <c r="N21" s="265"/>
      <c r="O21" s="265"/>
      <c r="P21" s="265"/>
      <c r="Q21" s="265"/>
      <c r="R21" s="265"/>
      <c r="S21" s="265"/>
      <c r="T21" s="265"/>
      <c r="U21" s="265"/>
      <c r="V21" s="265"/>
      <c r="W21" s="265"/>
      <c r="X21" s="630"/>
      <c r="Y21" s="630"/>
      <c r="Z21" s="630"/>
      <c r="AA21" s="630"/>
    </row>
    <row r="22" spans="1:27" x14ac:dyDescent="0.35">
      <c r="A22" s="252" t="str">
        <f t="shared" si="3"/>
        <v>H</v>
      </c>
      <c r="B22" s="395">
        <f t="shared" si="2"/>
        <v>19</v>
      </c>
      <c r="C22" s="407"/>
      <c r="D22" s="265"/>
      <c r="E22" s="265"/>
      <c r="F22" s="265"/>
      <c r="G22" s="265"/>
      <c r="H22" s="265"/>
      <c r="I22" s="265"/>
      <c r="J22" s="265"/>
      <c r="K22" s="265"/>
      <c r="L22" s="265"/>
      <c r="M22" s="265"/>
      <c r="N22" s="265"/>
      <c r="O22" s="265"/>
      <c r="P22" s="265"/>
      <c r="Q22" s="265"/>
      <c r="R22" s="265"/>
      <c r="S22" s="265"/>
      <c r="T22" s="265"/>
      <c r="U22" s="265"/>
      <c r="V22" s="265"/>
      <c r="W22" s="265"/>
      <c r="X22" s="630"/>
      <c r="Y22" s="630"/>
      <c r="Z22" s="630"/>
      <c r="AA22" s="630"/>
    </row>
    <row r="23" spans="1:27" x14ac:dyDescent="0.35">
      <c r="A23" s="252" t="str">
        <f t="shared" si="3"/>
        <v>H</v>
      </c>
      <c r="B23" s="395">
        <f t="shared" si="2"/>
        <v>20</v>
      </c>
      <c r="C23" s="407"/>
      <c r="D23" s="265"/>
      <c r="E23" s="265"/>
      <c r="F23" s="265"/>
      <c r="G23" s="265"/>
      <c r="H23" s="265"/>
      <c r="I23" s="265"/>
      <c r="J23" s="265"/>
      <c r="K23" s="265"/>
      <c r="L23" s="265"/>
      <c r="M23" s="265"/>
      <c r="N23" s="265"/>
      <c r="O23" s="265"/>
      <c r="P23" s="265"/>
      <c r="Q23" s="265"/>
      <c r="R23" s="265"/>
      <c r="S23" s="265"/>
      <c r="T23" s="265"/>
      <c r="U23" s="265"/>
      <c r="V23" s="265"/>
      <c r="W23" s="265"/>
      <c r="X23" s="630"/>
      <c r="Y23" s="630"/>
      <c r="Z23" s="630"/>
      <c r="AA23" s="630"/>
    </row>
    <row r="24" spans="1:27" x14ac:dyDescent="0.35">
      <c r="A24" s="252" t="str">
        <f t="shared" si="3"/>
        <v>H</v>
      </c>
      <c r="B24" s="395">
        <f t="shared" si="2"/>
        <v>21</v>
      </c>
      <c r="C24" s="407"/>
      <c r="D24" s="265"/>
      <c r="E24" s="265"/>
      <c r="F24" s="265"/>
      <c r="G24" s="265"/>
      <c r="H24" s="265"/>
      <c r="I24" s="265"/>
      <c r="J24" s="265"/>
      <c r="K24" s="265"/>
      <c r="L24" s="265"/>
      <c r="M24" s="265"/>
      <c r="N24" s="265"/>
      <c r="O24" s="265"/>
      <c r="P24" s="265"/>
      <c r="Q24" s="265"/>
      <c r="R24" s="265"/>
      <c r="S24" s="265"/>
      <c r="T24" s="265"/>
      <c r="U24" s="265"/>
      <c r="V24" s="265"/>
      <c r="W24" s="265"/>
      <c r="X24" s="630"/>
      <c r="Y24" s="630"/>
      <c r="Z24" s="630"/>
      <c r="AA24" s="630"/>
    </row>
    <row r="25" spans="1:27" x14ac:dyDescent="0.35">
      <c r="A25" s="252" t="str">
        <f t="shared" si="3"/>
        <v>H</v>
      </c>
      <c r="B25" s="395">
        <f t="shared" si="2"/>
        <v>22</v>
      </c>
      <c r="C25" s="407"/>
      <c r="D25" s="265"/>
      <c r="E25" s="265"/>
      <c r="F25" s="265"/>
      <c r="G25" s="265"/>
      <c r="H25" s="265"/>
      <c r="I25" s="265"/>
      <c r="J25" s="265"/>
      <c r="K25" s="265"/>
      <c r="L25" s="265"/>
      <c r="M25" s="265"/>
      <c r="N25" s="265"/>
      <c r="O25" s="265"/>
      <c r="P25" s="265"/>
      <c r="Q25" s="265"/>
      <c r="R25" s="265"/>
      <c r="S25" s="265"/>
      <c r="T25" s="265"/>
      <c r="U25" s="265"/>
      <c r="V25" s="265"/>
      <c r="W25" s="265"/>
      <c r="X25" s="630"/>
      <c r="Y25" s="630"/>
      <c r="Z25" s="630"/>
      <c r="AA25" s="630"/>
    </row>
    <row r="26" spans="1:27" x14ac:dyDescent="0.35">
      <c r="A26" s="252" t="str">
        <f t="shared" si="3"/>
        <v>H</v>
      </c>
      <c r="B26" s="395">
        <f t="shared" si="2"/>
        <v>23</v>
      </c>
      <c r="C26" s="407"/>
      <c r="D26" s="265"/>
      <c r="E26" s="265"/>
      <c r="F26" s="265"/>
      <c r="G26" s="265"/>
      <c r="H26" s="265"/>
      <c r="I26" s="265"/>
      <c r="J26" s="265"/>
      <c r="K26" s="265"/>
      <c r="L26" s="265"/>
      <c r="M26" s="265"/>
      <c r="N26" s="265"/>
      <c r="O26" s="265"/>
      <c r="P26" s="265"/>
      <c r="Q26" s="265"/>
      <c r="R26" s="265"/>
      <c r="S26" s="265"/>
      <c r="T26" s="265"/>
      <c r="U26" s="265"/>
      <c r="V26" s="265"/>
      <c r="W26" s="265"/>
      <c r="X26" s="630"/>
      <c r="Y26" s="630"/>
      <c r="Z26" s="630"/>
      <c r="AA26" s="630"/>
    </row>
    <row r="27" spans="1:27" x14ac:dyDescent="0.35">
      <c r="A27" s="252" t="str">
        <f t="shared" si="3"/>
        <v>H</v>
      </c>
      <c r="B27" s="395">
        <f t="shared" si="2"/>
        <v>24</v>
      </c>
      <c r="C27" s="407"/>
      <c r="D27" s="265"/>
      <c r="E27" s="265"/>
      <c r="F27" s="265"/>
      <c r="G27" s="265"/>
      <c r="H27" s="265"/>
      <c r="I27" s="265"/>
      <c r="J27" s="265"/>
      <c r="K27" s="265"/>
      <c r="L27" s="265"/>
      <c r="M27" s="265"/>
      <c r="N27" s="265"/>
      <c r="O27" s="265"/>
      <c r="P27" s="265"/>
      <c r="Q27" s="265"/>
      <c r="R27" s="265"/>
      <c r="S27" s="265"/>
      <c r="T27" s="265"/>
      <c r="U27" s="265"/>
      <c r="V27" s="265"/>
      <c r="W27" s="265"/>
      <c r="X27" s="630"/>
      <c r="Y27" s="630"/>
      <c r="Z27" s="630"/>
      <c r="AA27" s="630"/>
    </row>
    <row r="28" spans="1:27" x14ac:dyDescent="0.35">
      <c r="A28" s="252" t="str">
        <f t="shared" si="3"/>
        <v>H</v>
      </c>
      <c r="B28" s="395">
        <f t="shared" si="2"/>
        <v>25</v>
      </c>
      <c r="C28" s="407"/>
      <c r="D28" s="265"/>
      <c r="E28" s="265"/>
      <c r="F28" s="265"/>
      <c r="G28" s="265"/>
      <c r="H28" s="265"/>
      <c r="I28" s="265"/>
      <c r="J28" s="265"/>
      <c r="K28" s="265"/>
      <c r="L28" s="265"/>
      <c r="M28" s="265"/>
      <c r="N28" s="265"/>
      <c r="O28" s="265"/>
      <c r="P28" s="265"/>
      <c r="Q28" s="265"/>
      <c r="R28" s="265"/>
      <c r="S28" s="265"/>
      <c r="T28" s="265"/>
      <c r="U28" s="265"/>
      <c r="V28" s="265"/>
      <c r="W28" s="265"/>
      <c r="X28" s="630"/>
      <c r="Y28" s="630"/>
      <c r="Z28" s="630"/>
      <c r="AA28" s="630"/>
    </row>
    <row r="29" spans="1:27" x14ac:dyDescent="0.35">
      <c r="A29" s="252" t="str">
        <f t="shared" si="3"/>
        <v>H</v>
      </c>
      <c r="B29" s="395">
        <f t="shared" si="2"/>
        <v>26</v>
      </c>
      <c r="C29" s="407"/>
      <c r="D29" s="265"/>
      <c r="E29" s="265"/>
      <c r="F29" s="265"/>
      <c r="G29" s="265"/>
      <c r="H29" s="265"/>
      <c r="I29" s="265"/>
      <c r="J29" s="265"/>
      <c r="K29" s="265"/>
      <c r="L29" s="265"/>
      <c r="M29" s="265"/>
      <c r="N29" s="265"/>
      <c r="O29" s="265"/>
      <c r="P29" s="265"/>
      <c r="Q29" s="265"/>
      <c r="R29" s="265"/>
      <c r="S29" s="265"/>
      <c r="T29" s="265"/>
      <c r="U29" s="265"/>
      <c r="V29" s="265"/>
      <c r="W29" s="265"/>
      <c r="X29" s="630"/>
      <c r="Y29" s="630"/>
      <c r="Z29" s="630"/>
      <c r="AA29" s="630"/>
    </row>
    <row r="30" spans="1:27" x14ac:dyDescent="0.35">
      <c r="A30" s="252" t="str">
        <f t="shared" si="3"/>
        <v>H</v>
      </c>
      <c r="B30" s="395">
        <f t="shared" si="2"/>
        <v>27</v>
      </c>
      <c r="C30" s="407"/>
      <c r="D30" s="265"/>
      <c r="E30" s="265"/>
      <c r="F30" s="265"/>
      <c r="G30" s="265"/>
      <c r="H30" s="265"/>
      <c r="I30" s="265"/>
      <c r="J30" s="265"/>
      <c r="K30" s="265"/>
      <c r="L30" s="265"/>
      <c r="M30" s="265"/>
      <c r="N30" s="265"/>
      <c r="O30" s="265"/>
      <c r="P30" s="265"/>
      <c r="Q30" s="265"/>
      <c r="R30" s="265"/>
      <c r="S30" s="265"/>
      <c r="T30" s="265"/>
      <c r="U30" s="265"/>
      <c r="V30" s="265"/>
      <c r="W30" s="265"/>
      <c r="X30" s="630"/>
      <c r="Y30" s="630"/>
      <c r="Z30" s="630"/>
      <c r="AA30" s="630"/>
    </row>
    <row r="31" spans="1:27" x14ac:dyDescent="0.35">
      <c r="A31" s="252" t="str">
        <f t="shared" si="3"/>
        <v>H</v>
      </c>
      <c r="B31" s="395">
        <f t="shared" si="2"/>
        <v>28</v>
      </c>
      <c r="C31" s="407"/>
      <c r="D31" s="265"/>
      <c r="E31" s="265"/>
      <c r="F31" s="265"/>
      <c r="G31" s="265"/>
      <c r="H31" s="265"/>
      <c r="I31" s="265"/>
      <c r="J31" s="265"/>
      <c r="K31" s="265"/>
      <c r="L31" s="265"/>
      <c r="M31" s="265"/>
      <c r="N31" s="265"/>
      <c r="O31" s="265"/>
      <c r="P31" s="265"/>
      <c r="Q31" s="265"/>
      <c r="R31" s="265"/>
      <c r="S31" s="265"/>
      <c r="T31" s="265"/>
      <c r="U31" s="265"/>
      <c r="V31" s="265"/>
      <c r="W31" s="265"/>
      <c r="X31" s="630"/>
      <c r="Y31" s="630"/>
      <c r="Z31" s="630"/>
      <c r="AA31" s="630"/>
    </row>
    <row r="32" spans="1:27" x14ac:dyDescent="0.35">
      <c r="A32" s="252" t="str">
        <f t="shared" si="3"/>
        <v>H</v>
      </c>
      <c r="B32" s="395">
        <f t="shared" si="2"/>
        <v>29</v>
      </c>
      <c r="C32" s="407"/>
      <c r="D32" s="265"/>
      <c r="E32" s="265"/>
      <c r="F32" s="265"/>
      <c r="G32" s="265"/>
      <c r="H32" s="265"/>
      <c r="I32" s="265"/>
      <c r="J32" s="265"/>
      <c r="K32" s="265"/>
      <c r="L32" s="265"/>
      <c r="M32" s="265"/>
      <c r="N32" s="265"/>
      <c r="O32" s="265"/>
      <c r="P32" s="265"/>
      <c r="Q32" s="265"/>
      <c r="R32" s="265"/>
      <c r="S32" s="265"/>
      <c r="T32" s="265"/>
      <c r="U32" s="265"/>
      <c r="V32" s="265"/>
      <c r="W32" s="265"/>
      <c r="X32" s="630"/>
      <c r="Y32" s="630"/>
      <c r="Z32" s="630"/>
      <c r="AA32" s="630"/>
    </row>
    <row r="33" spans="1:27" x14ac:dyDescent="0.35">
      <c r="A33" s="252" t="str">
        <f t="shared" si="3"/>
        <v>H</v>
      </c>
      <c r="B33" s="668">
        <f t="shared" si="2"/>
        <v>30</v>
      </c>
      <c r="C33" s="407"/>
      <c r="D33" s="265"/>
      <c r="E33" s="265"/>
      <c r="F33" s="265"/>
      <c r="G33" s="265"/>
      <c r="H33" s="265"/>
      <c r="I33" s="265"/>
      <c r="J33" s="265"/>
      <c r="K33" s="265"/>
      <c r="L33" s="265"/>
      <c r="M33" s="265"/>
      <c r="N33" s="265"/>
      <c r="O33" s="265"/>
      <c r="P33" s="265"/>
      <c r="Q33" s="265"/>
      <c r="R33" s="265"/>
      <c r="S33" s="265"/>
      <c r="T33" s="265"/>
      <c r="U33" s="265"/>
      <c r="V33" s="265"/>
      <c r="W33" s="265"/>
      <c r="X33" s="630"/>
      <c r="Y33" s="630"/>
      <c r="Z33" s="630"/>
      <c r="AA33" s="630"/>
    </row>
    <row r="34" spans="1:27" x14ac:dyDescent="0.35">
      <c r="A34" s="252" t="str">
        <f t="shared" si="3"/>
        <v>H</v>
      </c>
      <c r="B34" s="395">
        <f t="shared" si="2"/>
        <v>31</v>
      </c>
      <c r="C34" s="407"/>
      <c r="D34" s="265"/>
      <c r="E34" s="265"/>
      <c r="F34" s="265"/>
      <c r="G34" s="265"/>
      <c r="H34" s="265"/>
      <c r="I34" s="265"/>
      <c r="J34" s="265"/>
      <c r="K34" s="265"/>
      <c r="L34" s="265"/>
      <c r="M34" s="265"/>
      <c r="N34" s="265"/>
      <c r="O34" s="265"/>
      <c r="P34" s="265"/>
      <c r="Q34" s="265"/>
      <c r="R34" s="265"/>
      <c r="S34" s="265"/>
      <c r="T34" s="265"/>
      <c r="U34" s="265"/>
      <c r="V34" s="265"/>
      <c r="W34" s="265"/>
      <c r="X34" s="630"/>
      <c r="Y34" s="630"/>
      <c r="Z34" s="630"/>
      <c r="AA34" s="630"/>
    </row>
    <row r="35" spans="1:27" x14ac:dyDescent="0.35">
      <c r="A35" s="252" t="str">
        <f t="shared" si="3"/>
        <v>H</v>
      </c>
      <c r="B35" s="395">
        <f t="shared" si="2"/>
        <v>32</v>
      </c>
      <c r="C35" s="407"/>
      <c r="D35" s="265"/>
      <c r="E35" s="265"/>
      <c r="F35" s="265"/>
      <c r="G35" s="265"/>
      <c r="H35" s="265"/>
      <c r="I35" s="265"/>
      <c r="J35" s="265"/>
      <c r="K35" s="265"/>
      <c r="L35" s="265"/>
      <c r="M35" s="265"/>
      <c r="N35" s="265"/>
      <c r="O35" s="265"/>
      <c r="P35" s="265"/>
      <c r="Q35" s="265"/>
      <c r="R35" s="265"/>
      <c r="S35" s="265"/>
      <c r="T35" s="265"/>
      <c r="U35" s="265"/>
      <c r="V35" s="265"/>
      <c r="W35" s="265"/>
      <c r="X35" s="630"/>
      <c r="Y35" s="630"/>
      <c r="Z35" s="630"/>
      <c r="AA35" s="630"/>
    </row>
    <row r="36" spans="1:27" x14ac:dyDescent="0.35">
      <c r="A36" s="252" t="str">
        <f t="shared" si="3"/>
        <v>H</v>
      </c>
      <c r="B36" s="395">
        <f t="shared" si="2"/>
        <v>33</v>
      </c>
      <c r="C36" s="407"/>
      <c r="D36" s="265"/>
      <c r="E36" s="265"/>
      <c r="F36" s="265"/>
      <c r="G36" s="265"/>
      <c r="H36" s="265"/>
      <c r="I36" s="265"/>
      <c r="J36" s="265"/>
      <c r="K36" s="265"/>
      <c r="L36" s="265"/>
      <c r="M36" s="265"/>
      <c r="N36" s="265"/>
      <c r="O36" s="265"/>
      <c r="P36" s="265"/>
      <c r="Q36" s="265"/>
      <c r="R36" s="265"/>
      <c r="S36" s="265"/>
      <c r="T36" s="265"/>
      <c r="U36" s="265"/>
      <c r="V36" s="265"/>
      <c r="W36" s="265"/>
      <c r="X36" s="630"/>
      <c r="Y36" s="630"/>
      <c r="Z36" s="630"/>
      <c r="AA36" s="630"/>
    </row>
    <row r="37" spans="1:27" x14ac:dyDescent="0.35">
      <c r="A37" s="252" t="str">
        <f>IF(C37="","H","")</f>
        <v>H</v>
      </c>
      <c r="B37" s="395">
        <f t="shared" si="2"/>
        <v>34</v>
      </c>
      <c r="C37" s="407"/>
      <c r="D37" s="265"/>
      <c r="E37" s="265"/>
      <c r="F37" s="265"/>
      <c r="G37" s="265"/>
      <c r="H37" s="265"/>
      <c r="I37" s="265"/>
      <c r="J37" s="265"/>
      <c r="K37" s="265"/>
      <c r="L37" s="265"/>
      <c r="M37" s="265"/>
      <c r="N37" s="265"/>
      <c r="O37" s="265"/>
      <c r="P37" s="265"/>
      <c r="Q37" s="265"/>
      <c r="R37" s="265"/>
      <c r="S37" s="265"/>
      <c r="T37" s="265"/>
      <c r="U37" s="265"/>
      <c r="V37" s="265"/>
      <c r="W37" s="265"/>
      <c r="X37" s="630"/>
      <c r="Y37" s="630"/>
      <c r="Z37" s="630"/>
      <c r="AA37" s="630"/>
    </row>
    <row r="38" spans="1:27" x14ac:dyDescent="0.35">
      <c r="A38" s="252" t="str">
        <f t="shared" si="3"/>
        <v>H</v>
      </c>
      <c r="B38" s="395">
        <f t="shared" si="2"/>
        <v>35</v>
      </c>
      <c r="C38" s="407"/>
      <c r="D38" s="265"/>
      <c r="E38" s="265"/>
      <c r="F38" s="265"/>
      <c r="G38" s="265"/>
      <c r="H38" s="265"/>
      <c r="I38" s="265"/>
      <c r="J38" s="265"/>
      <c r="K38" s="265"/>
      <c r="L38" s="265"/>
      <c r="M38" s="265"/>
      <c r="N38" s="265"/>
      <c r="O38" s="265"/>
      <c r="P38" s="265"/>
      <c r="Q38" s="265"/>
      <c r="R38" s="265"/>
      <c r="S38" s="265"/>
      <c r="T38" s="265"/>
      <c r="U38" s="265"/>
      <c r="V38" s="265"/>
      <c r="W38" s="265"/>
      <c r="X38" s="630"/>
      <c r="Y38" s="630"/>
      <c r="Z38" s="630"/>
      <c r="AA38" s="630"/>
    </row>
    <row r="39" spans="1:27" x14ac:dyDescent="0.35">
      <c r="A39" s="252" t="str">
        <f t="shared" si="3"/>
        <v>H</v>
      </c>
      <c r="B39" s="395">
        <f t="shared" si="2"/>
        <v>36</v>
      </c>
      <c r="C39" s="407"/>
      <c r="D39" s="265"/>
      <c r="E39" s="265"/>
      <c r="F39" s="265"/>
      <c r="G39" s="265"/>
      <c r="H39" s="265"/>
      <c r="I39" s="265"/>
      <c r="J39" s="265"/>
      <c r="K39" s="265"/>
      <c r="L39" s="265"/>
      <c r="M39" s="265"/>
      <c r="N39" s="265"/>
      <c r="O39" s="265"/>
      <c r="P39" s="265"/>
      <c r="Q39" s="265"/>
      <c r="R39" s="265"/>
      <c r="S39" s="265"/>
      <c r="T39" s="265"/>
      <c r="U39" s="265"/>
      <c r="V39" s="265"/>
      <c r="W39" s="265"/>
      <c r="X39" s="630"/>
      <c r="Y39" s="630"/>
      <c r="Z39" s="630"/>
      <c r="AA39" s="630"/>
    </row>
    <row r="40" spans="1:27" x14ac:dyDescent="0.35">
      <c r="A40" s="252" t="str">
        <f t="shared" si="3"/>
        <v>H</v>
      </c>
      <c r="B40" s="395">
        <f t="shared" si="2"/>
        <v>37</v>
      </c>
      <c r="C40" s="407"/>
      <c r="D40" s="265"/>
      <c r="E40" s="265"/>
      <c r="F40" s="265"/>
      <c r="G40" s="265"/>
      <c r="H40" s="265"/>
      <c r="I40" s="265"/>
      <c r="J40" s="265"/>
      <c r="K40" s="265"/>
      <c r="L40" s="265"/>
      <c r="M40" s="265"/>
      <c r="N40" s="265"/>
      <c r="O40" s="265"/>
      <c r="P40" s="265"/>
      <c r="Q40" s="265"/>
      <c r="R40" s="265"/>
      <c r="S40" s="265"/>
      <c r="T40" s="265"/>
      <c r="U40" s="265"/>
      <c r="V40" s="265"/>
      <c r="W40" s="265"/>
      <c r="X40" s="630"/>
      <c r="Y40" s="630"/>
      <c r="Z40" s="630"/>
      <c r="AA40" s="630"/>
    </row>
    <row r="41" spans="1:27" x14ac:dyDescent="0.35">
      <c r="A41" s="252" t="str">
        <f t="shared" si="3"/>
        <v>H</v>
      </c>
      <c r="B41" s="395">
        <f t="shared" si="2"/>
        <v>38</v>
      </c>
      <c r="C41" s="407"/>
      <c r="D41" s="265"/>
      <c r="E41" s="265"/>
      <c r="F41" s="265"/>
      <c r="G41" s="265"/>
      <c r="H41" s="265"/>
      <c r="I41" s="265"/>
      <c r="J41" s="265"/>
      <c r="K41" s="265"/>
      <c r="L41" s="265"/>
      <c r="M41" s="265"/>
      <c r="N41" s="265"/>
      <c r="O41" s="265"/>
      <c r="P41" s="265"/>
      <c r="Q41" s="265"/>
      <c r="R41" s="265"/>
      <c r="S41" s="265"/>
      <c r="T41" s="265"/>
      <c r="U41" s="265"/>
      <c r="V41" s="265"/>
      <c r="W41" s="265"/>
      <c r="X41" s="630"/>
      <c r="Y41" s="630"/>
      <c r="Z41" s="630"/>
      <c r="AA41" s="630"/>
    </row>
    <row r="42" spans="1:27" x14ac:dyDescent="0.35">
      <c r="A42" s="252" t="str">
        <f t="shared" si="3"/>
        <v>H</v>
      </c>
      <c r="B42" s="395">
        <f t="shared" si="2"/>
        <v>39</v>
      </c>
      <c r="C42" s="407"/>
      <c r="D42" s="265"/>
      <c r="E42" s="265"/>
      <c r="F42" s="265"/>
      <c r="G42" s="265"/>
      <c r="H42" s="265"/>
      <c r="I42" s="265"/>
      <c r="J42" s="265"/>
      <c r="K42" s="265"/>
      <c r="L42" s="265"/>
      <c r="M42" s="265"/>
      <c r="N42" s="265"/>
      <c r="O42" s="265"/>
      <c r="P42" s="265"/>
      <c r="Q42" s="265"/>
      <c r="R42" s="265"/>
      <c r="S42" s="265"/>
      <c r="T42" s="265"/>
      <c r="U42" s="265"/>
      <c r="V42" s="265"/>
      <c r="W42" s="265"/>
      <c r="X42" s="630"/>
      <c r="Y42" s="630"/>
      <c r="Z42" s="630"/>
      <c r="AA42" s="630"/>
    </row>
    <row r="43" spans="1:27" x14ac:dyDescent="0.35">
      <c r="A43" s="252" t="str">
        <f t="shared" si="3"/>
        <v>H</v>
      </c>
      <c r="B43" s="395">
        <f t="shared" si="2"/>
        <v>40</v>
      </c>
      <c r="C43" s="407"/>
      <c r="D43" s="265"/>
      <c r="E43" s="265"/>
      <c r="F43" s="265"/>
      <c r="G43" s="265"/>
      <c r="H43" s="265"/>
      <c r="I43" s="265"/>
      <c r="J43" s="265"/>
      <c r="K43" s="265"/>
      <c r="L43" s="265"/>
      <c r="M43" s="265"/>
      <c r="N43" s="265"/>
      <c r="O43" s="265"/>
      <c r="P43" s="265"/>
      <c r="Q43" s="265"/>
      <c r="R43" s="265"/>
      <c r="S43" s="265"/>
      <c r="T43" s="265"/>
      <c r="U43" s="265"/>
      <c r="V43" s="265"/>
      <c r="W43" s="265"/>
      <c r="X43" s="630"/>
      <c r="Y43" s="630"/>
      <c r="Z43" s="630"/>
      <c r="AA43" s="630"/>
    </row>
    <row r="44" spans="1:27" x14ac:dyDescent="0.35">
      <c r="A44" s="252" t="str">
        <f t="shared" si="3"/>
        <v>H</v>
      </c>
      <c r="B44" s="395">
        <f t="shared" si="2"/>
        <v>41</v>
      </c>
      <c r="C44" s="407"/>
      <c r="D44" s="265"/>
      <c r="E44" s="265"/>
      <c r="F44" s="265"/>
      <c r="G44" s="265"/>
      <c r="H44" s="265"/>
      <c r="I44" s="265"/>
      <c r="J44" s="265"/>
      <c r="K44" s="265"/>
      <c r="L44" s="265"/>
      <c r="M44" s="265"/>
      <c r="N44" s="265"/>
      <c r="O44" s="265"/>
      <c r="P44" s="265"/>
      <c r="Q44" s="265"/>
      <c r="R44" s="265"/>
      <c r="S44" s="265"/>
      <c r="T44" s="265"/>
      <c r="U44" s="265"/>
      <c r="V44" s="265"/>
      <c r="W44" s="265"/>
      <c r="X44" s="630"/>
      <c r="Y44" s="630"/>
      <c r="Z44" s="630"/>
      <c r="AA44" s="630"/>
    </row>
    <row r="45" spans="1:27" x14ac:dyDescent="0.35">
      <c r="A45" s="252" t="str">
        <f t="shared" si="3"/>
        <v>H</v>
      </c>
      <c r="B45" s="395">
        <f t="shared" si="2"/>
        <v>42</v>
      </c>
      <c r="C45" s="407"/>
      <c r="D45" s="265"/>
      <c r="E45" s="265"/>
      <c r="F45" s="265"/>
      <c r="G45" s="265"/>
      <c r="H45" s="265"/>
      <c r="I45" s="265"/>
      <c r="J45" s="265"/>
      <c r="K45" s="265"/>
      <c r="L45" s="265"/>
      <c r="M45" s="265"/>
      <c r="N45" s="265"/>
      <c r="O45" s="265"/>
      <c r="P45" s="265"/>
      <c r="Q45" s="265"/>
      <c r="R45" s="265"/>
      <c r="S45" s="265"/>
      <c r="T45" s="265"/>
      <c r="U45" s="265"/>
      <c r="V45" s="265"/>
      <c r="W45" s="265"/>
      <c r="X45" s="630"/>
      <c r="Y45" s="630"/>
      <c r="Z45" s="630"/>
      <c r="AA45" s="630"/>
    </row>
    <row r="46" spans="1:27" x14ac:dyDescent="0.35">
      <c r="A46" s="252" t="str">
        <f t="shared" si="3"/>
        <v>H</v>
      </c>
      <c r="B46" s="395">
        <f t="shared" si="2"/>
        <v>43</v>
      </c>
      <c r="C46" s="407"/>
      <c r="D46" s="265"/>
      <c r="E46" s="265"/>
      <c r="F46" s="265"/>
      <c r="G46" s="265"/>
      <c r="H46" s="265"/>
      <c r="I46" s="265"/>
      <c r="J46" s="265"/>
      <c r="K46" s="265"/>
      <c r="L46" s="265"/>
      <c r="M46" s="265"/>
      <c r="N46" s="265"/>
      <c r="O46" s="265"/>
      <c r="P46" s="265"/>
      <c r="Q46" s="265"/>
      <c r="R46" s="265"/>
      <c r="S46" s="265"/>
      <c r="T46" s="265"/>
      <c r="U46" s="265"/>
      <c r="V46" s="265"/>
      <c r="W46" s="265"/>
      <c r="X46" s="630"/>
      <c r="Y46" s="630"/>
      <c r="Z46" s="630"/>
      <c r="AA46" s="630"/>
    </row>
    <row r="47" spans="1:27" x14ac:dyDescent="0.35">
      <c r="A47" s="252" t="str">
        <f t="shared" si="3"/>
        <v>H</v>
      </c>
      <c r="B47" s="395">
        <f t="shared" si="2"/>
        <v>44</v>
      </c>
      <c r="C47" s="407"/>
      <c r="D47" s="265"/>
      <c r="E47" s="265"/>
      <c r="F47" s="265"/>
      <c r="G47" s="265"/>
      <c r="H47" s="265"/>
      <c r="I47" s="265"/>
      <c r="J47" s="265"/>
      <c r="K47" s="265"/>
      <c r="L47" s="265"/>
      <c r="M47" s="265"/>
      <c r="N47" s="265"/>
      <c r="O47" s="265"/>
      <c r="P47" s="265"/>
      <c r="Q47" s="265"/>
      <c r="R47" s="265"/>
      <c r="S47" s="265"/>
      <c r="T47" s="265"/>
      <c r="U47" s="265"/>
      <c r="V47" s="265"/>
      <c r="W47" s="265"/>
      <c r="X47" s="630"/>
      <c r="Y47" s="630"/>
      <c r="Z47" s="630"/>
      <c r="AA47" s="630"/>
    </row>
    <row r="48" spans="1:27" x14ac:dyDescent="0.35">
      <c r="A48" s="252" t="str">
        <f t="shared" si="3"/>
        <v>H</v>
      </c>
      <c r="B48" s="395">
        <f t="shared" si="2"/>
        <v>45</v>
      </c>
      <c r="C48" s="407"/>
      <c r="D48" s="265"/>
      <c r="E48" s="265"/>
      <c r="F48" s="265"/>
      <c r="G48" s="265"/>
      <c r="H48" s="265"/>
      <c r="I48" s="265"/>
      <c r="J48" s="265"/>
      <c r="K48" s="265"/>
      <c r="L48" s="265"/>
      <c r="M48" s="265"/>
      <c r="N48" s="265"/>
      <c r="O48" s="265"/>
      <c r="P48" s="265"/>
      <c r="Q48" s="265"/>
      <c r="R48" s="265"/>
      <c r="S48" s="265"/>
      <c r="T48" s="265"/>
      <c r="U48" s="265"/>
      <c r="V48" s="265"/>
      <c r="W48" s="265"/>
      <c r="X48" s="630"/>
      <c r="Y48" s="630"/>
      <c r="Z48" s="630"/>
      <c r="AA48" s="630"/>
    </row>
    <row r="49" spans="1:27" x14ac:dyDescent="0.35">
      <c r="A49" s="252" t="str">
        <f t="shared" si="3"/>
        <v>H</v>
      </c>
      <c r="B49" s="395">
        <f t="shared" si="2"/>
        <v>46</v>
      </c>
      <c r="C49" s="407"/>
      <c r="D49" s="265"/>
      <c r="E49" s="265"/>
      <c r="F49" s="265"/>
      <c r="G49" s="265"/>
      <c r="H49" s="265"/>
      <c r="I49" s="265"/>
      <c r="J49" s="265"/>
      <c r="K49" s="265"/>
      <c r="L49" s="265"/>
      <c r="M49" s="265"/>
      <c r="N49" s="265"/>
      <c r="O49" s="265"/>
      <c r="P49" s="265"/>
      <c r="Q49" s="265"/>
      <c r="R49" s="265"/>
      <c r="S49" s="265"/>
      <c r="T49" s="265"/>
      <c r="U49" s="265"/>
      <c r="V49" s="265"/>
      <c r="W49" s="265"/>
      <c r="X49" s="630"/>
      <c r="Y49" s="630"/>
      <c r="Z49" s="630"/>
      <c r="AA49" s="630"/>
    </row>
    <row r="50" spans="1:27" x14ac:dyDescent="0.35">
      <c r="A50" s="252" t="str">
        <f t="shared" si="3"/>
        <v>H</v>
      </c>
      <c r="B50" s="395">
        <f t="shared" si="2"/>
        <v>47</v>
      </c>
      <c r="C50" s="407"/>
      <c r="D50" s="265"/>
      <c r="E50" s="265"/>
      <c r="F50" s="265"/>
      <c r="G50" s="265"/>
      <c r="H50" s="265"/>
      <c r="I50" s="265"/>
      <c r="J50" s="265"/>
      <c r="K50" s="265"/>
      <c r="L50" s="265"/>
      <c r="M50" s="265"/>
      <c r="N50" s="265"/>
      <c r="O50" s="265"/>
      <c r="P50" s="265"/>
      <c r="Q50" s="265"/>
      <c r="R50" s="265"/>
      <c r="S50" s="265"/>
      <c r="T50" s="265"/>
      <c r="U50" s="265"/>
      <c r="V50" s="265"/>
      <c r="W50" s="265"/>
      <c r="X50" s="630"/>
      <c r="Y50" s="630"/>
      <c r="Z50" s="630"/>
      <c r="AA50" s="630"/>
    </row>
    <row r="51" spans="1:27" x14ac:dyDescent="0.35">
      <c r="A51" s="252" t="str">
        <f t="shared" si="3"/>
        <v>H</v>
      </c>
      <c r="B51" s="395">
        <f t="shared" si="2"/>
        <v>48</v>
      </c>
      <c r="C51" s="407"/>
      <c r="D51" s="265"/>
      <c r="E51" s="265"/>
      <c r="F51" s="265"/>
      <c r="G51" s="265"/>
      <c r="H51" s="265"/>
      <c r="I51" s="265"/>
      <c r="J51" s="265"/>
      <c r="K51" s="265"/>
      <c r="L51" s="265"/>
      <c r="M51" s="265"/>
      <c r="N51" s="265"/>
      <c r="O51" s="265"/>
      <c r="P51" s="265"/>
      <c r="Q51" s="265"/>
      <c r="R51" s="265"/>
      <c r="S51" s="265"/>
      <c r="T51" s="265"/>
      <c r="U51" s="265"/>
      <c r="V51" s="265"/>
      <c r="W51" s="265"/>
      <c r="X51" s="630"/>
      <c r="Y51" s="630"/>
      <c r="Z51" s="630"/>
      <c r="AA51" s="630"/>
    </row>
    <row r="52" spans="1:27" x14ac:dyDescent="0.35">
      <c r="A52" s="252" t="str">
        <f t="shared" si="3"/>
        <v>H</v>
      </c>
      <c r="B52" s="395">
        <f t="shared" si="2"/>
        <v>49</v>
      </c>
      <c r="C52" s="407"/>
      <c r="D52" s="265"/>
      <c r="E52" s="265"/>
      <c r="F52" s="265"/>
      <c r="G52" s="265"/>
      <c r="H52" s="265"/>
      <c r="I52" s="265"/>
      <c r="J52" s="265"/>
      <c r="K52" s="265"/>
      <c r="L52" s="265"/>
      <c r="M52" s="265"/>
      <c r="N52" s="265"/>
      <c r="O52" s="265"/>
      <c r="P52" s="265"/>
      <c r="Q52" s="265"/>
      <c r="R52" s="265"/>
      <c r="S52" s="265"/>
      <c r="T52" s="265"/>
      <c r="U52" s="265"/>
      <c r="V52" s="265"/>
      <c r="W52" s="265"/>
      <c r="X52" s="630"/>
      <c r="Y52" s="630"/>
      <c r="Z52" s="630"/>
      <c r="AA52" s="630"/>
    </row>
    <row r="53" spans="1:27" x14ac:dyDescent="0.35">
      <c r="A53" s="252" t="str">
        <f t="shared" si="3"/>
        <v>H</v>
      </c>
      <c r="B53" s="395">
        <f t="shared" si="2"/>
        <v>50</v>
      </c>
      <c r="C53" s="407"/>
      <c r="D53" s="265"/>
      <c r="E53" s="265"/>
      <c r="F53" s="265"/>
      <c r="G53" s="265"/>
      <c r="H53" s="265"/>
      <c r="I53" s="265"/>
      <c r="J53" s="265"/>
      <c r="K53" s="265"/>
      <c r="L53" s="265"/>
      <c r="M53" s="265"/>
      <c r="N53" s="265"/>
      <c r="O53" s="265"/>
      <c r="P53" s="265"/>
      <c r="Q53" s="265"/>
      <c r="R53" s="265"/>
      <c r="S53" s="265"/>
      <c r="T53" s="265"/>
      <c r="U53" s="265"/>
      <c r="V53" s="265"/>
      <c r="W53" s="265"/>
      <c r="X53" s="630"/>
      <c r="Y53" s="630"/>
      <c r="Z53" s="630"/>
      <c r="AA53" s="630"/>
    </row>
    <row r="54" spans="1:27" x14ac:dyDescent="0.35">
      <c r="A54" s="252" t="str">
        <f t="shared" si="3"/>
        <v>H</v>
      </c>
      <c r="B54" s="395">
        <f t="shared" si="2"/>
        <v>51</v>
      </c>
      <c r="C54" s="407"/>
      <c r="D54" s="265"/>
      <c r="E54" s="265"/>
      <c r="F54" s="265"/>
      <c r="G54" s="265"/>
      <c r="H54" s="265"/>
      <c r="I54" s="265"/>
      <c r="J54" s="265"/>
      <c r="K54" s="265"/>
      <c r="L54" s="265"/>
      <c r="M54" s="265"/>
      <c r="N54" s="265"/>
      <c r="O54" s="265"/>
      <c r="P54" s="265"/>
      <c r="Q54" s="265"/>
      <c r="R54" s="265"/>
      <c r="S54" s="265"/>
      <c r="T54" s="265"/>
      <c r="U54" s="265"/>
      <c r="V54" s="265"/>
      <c r="W54" s="265"/>
      <c r="X54" s="630"/>
      <c r="Y54" s="630"/>
      <c r="Z54" s="630"/>
      <c r="AA54" s="630"/>
    </row>
    <row r="55" spans="1:27" x14ac:dyDescent="0.35">
      <c r="A55" s="252" t="str">
        <f t="shared" si="3"/>
        <v>H</v>
      </c>
      <c r="B55" s="395">
        <f t="shared" si="2"/>
        <v>52</v>
      </c>
      <c r="C55" s="407"/>
      <c r="D55" s="265"/>
      <c r="E55" s="265"/>
      <c r="F55" s="265"/>
      <c r="G55" s="265"/>
      <c r="H55" s="265"/>
      <c r="I55" s="265"/>
      <c r="J55" s="265"/>
      <c r="K55" s="265"/>
      <c r="L55" s="265"/>
      <c r="M55" s="265"/>
      <c r="N55" s="265"/>
      <c r="O55" s="265"/>
      <c r="P55" s="265"/>
      <c r="Q55" s="265"/>
      <c r="R55" s="265"/>
      <c r="S55" s="265"/>
      <c r="T55" s="265"/>
      <c r="U55" s="265"/>
      <c r="V55" s="265"/>
      <c r="W55" s="265"/>
      <c r="X55" s="630"/>
      <c r="Y55" s="630"/>
      <c r="Z55" s="630"/>
      <c r="AA55" s="630"/>
    </row>
    <row r="56" spans="1:27" x14ac:dyDescent="0.35">
      <c r="A56" s="252" t="str">
        <f t="shared" si="3"/>
        <v>H</v>
      </c>
      <c r="B56" s="395">
        <f t="shared" si="2"/>
        <v>53</v>
      </c>
      <c r="C56" s="407"/>
      <c r="D56" s="265"/>
      <c r="E56" s="265"/>
      <c r="F56" s="265"/>
      <c r="G56" s="265"/>
      <c r="H56" s="265"/>
      <c r="I56" s="265"/>
      <c r="J56" s="265"/>
      <c r="K56" s="265"/>
      <c r="L56" s="265"/>
      <c r="M56" s="265"/>
      <c r="N56" s="265"/>
      <c r="O56" s="265"/>
      <c r="P56" s="265"/>
      <c r="Q56" s="265"/>
      <c r="R56" s="265"/>
      <c r="S56" s="265"/>
      <c r="T56" s="265"/>
      <c r="U56" s="265"/>
      <c r="V56" s="265"/>
      <c r="W56" s="265"/>
      <c r="X56" s="630"/>
      <c r="Y56" s="630"/>
      <c r="Z56" s="630"/>
      <c r="AA56" s="630"/>
    </row>
    <row r="57" spans="1:27" x14ac:dyDescent="0.35">
      <c r="A57" s="252" t="str">
        <f t="shared" si="3"/>
        <v>H</v>
      </c>
      <c r="B57" s="395">
        <f t="shared" si="2"/>
        <v>54</v>
      </c>
      <c r="C57" s="407"/>
      <c r="D57" s="265"/>
      <c r="E57" s="265"/>
      <c r="F57" s="265"/>
      <c r="G57" s="265"/>
      <c r="H57" s="265"/>
      <c r="I57" s="265"/>
      <c r="J57" s="265"/>
      <c r="K57" s="265"/>
      <c r="L57" s="265"/>
      <c r="M57" s="265"/>
      <c r="N57" s="265"/>
      <c r="O57" s="265"/>
      <c r="P57" s="265"/>
      <c r="Q57" s="265"/>
      <c r="R57" s="265"/>
      <c r="S57" s="265"/>
      <c r="T57" s="265"/>
      <c r="U57" s="265"/>
      <c r="V57" s="265"/>
      <c r="W57" s="265"/>
      <c r="X57" s="630"/>
      <c r="Y57" s="630"/>
      <c r="Z57" s="630"/>
      <c r="AA57" s="630"/>
    </row>
    <row r="58" spans="1:27" x14ac:dyDescent="0.35">
      <c r="A58" s="252" t="str">
        <f t="shared" si="3"/>
        <v>H</v>
      </c>
      <c r="B58" s="395">
        <f t="shared" si="2"/>
        <v>55</v>
      </c>
      <c r="C58" s="407"/>
      <c r="D58" s="265"/>
      <c r="E58" s="265"/>
      <c r="F58" s="265"/>
      <c r="G58" s="265"/>
      <c r="H58" s="265"/>
      <c r="I58" s="265"/>
      <c r="J58" s="265"/>
      <c r="K58" s="265"/>
      <c r="L58" s="265"/>
      <c r="M58" s="265"/>
      <c r="N58" s="265"/>
      <c r="O58" s="265"/>
      <c r="P58" s="265"/>
      <c r="Q58" s="265"/>
      <c r="R58" s="265"/>
      <c r="S58" s="265"/>
      <c r="T58" s="265"/>
      <c r="U58" s="265"/>
      <c r="V58" s="265"/>
      <c r="W58" s="265"/>
      <c r="X58" s="630"/>
      <c r="Y58" s="630"/>
      <c r="Z58" s="630"/>
      <c r="AA58" s="630"/>
    </row>
    <row r="59" spans="1:27" x14ac:dyDescent="0.35">
      <c r="A59" s="252" t="str">
        <f t="shared" si="3"/>
        <v>H</v>
      </c>
      <c r="B59" s="395">
        <f t="shared" si="2"/>
        <v>56</v>
      </c>
      <c r="C59" s="407"/>
      <c r="D59" s="265"/>
      <c r="E59" s="265"/>
      <c r="F59" s="265"/>
      <c r="G59" s="265"/>
      <c r="H59" s="265"/>
      <c r="I59" s="265"/>
      <c r="J59" s="265"/>
      <c r="K59" s="265"/>
      <c r="L59" s="265"/>
      <c r="M59" s="265"/>
      <c r="N59" s="265"/>
      <c r="O59" s="265"/>
      <c r="P59" s="265"/>
      <c r="Q59" s="265"/>
      <c r="R59" s="265"/>
      <c r="S59" s="265"/>
      <c r="T59" s="265"/>
      <c r="U59" s="265"/>
      <c r="V59" s="265"/>
      <c r="W59" s="265"/>
      <c r="X59" s="630"/>
      <c r="Y59" s="630"/>
      <c r="Z59" s="630"/>
      <c r="AA59" s="630"/>
    </row>
    <row r="60" spans="1:27" x14ac:dyDescent="0.35">
      <c r="A60" s="252" t="str">
        <f t="shared" si="3"/>
        <v>H</v>
      </c>
      <c r="B60" s="395">
        <f t="shared" si="2"/>
        <v>57</v>
      </c>
      <c r="C60" s="407"/>
      <c r="D60" s="265"/>
      <c r="E60" s="265"/>
      <c r="F60" s="265"/>
      <c r="G60" s="265"/>
      <c r="H60" s="265"/>
      <c r="I60" s="265"/>
      <c r="J60" s="265"/>
      <c r="K60" s="265"/>
      <c r="L60" s="265"/>
      <c r="M60" s="265"/>
      <c r="N60" s="265"/>
      <c r="O60" s="265"/>
      <c r="P60" s="265"/>
      <c r="Q60" s="265"/>
      <c r="R60" s="265"/>
      <c r="S60" s="265"/>
      <c r="T60" s="265"/>
      <c r="U60" s="265"/>
      <c r="V60" s="265"/>
      <c r="W60" s="265"/>
      <c r="X60" s="630"/>
      <c r="Y60" s="630"/>
      <c r="Z60" s="630"/>
      <c r="AA60" s="630"/>
    </row>
    <row r="61" spans="1:27" x14ac:dyDescent="0.35">
      <c r="A61" s="252" t="str">
        <f t="shared" si="3"/>
        <v>H</v>
      </c>
      <c r="B61" s="395">
        <f t="shared" si="2"/>
        <v>58</v>
      </c>
      <c r="C61" s="407"/>
      <c r="D61" s="265"/>
      <c r="E61" s="265"/>
      <c r="F61" s="265"/>
      <c r="G61" s="265"/>
      <c r="H61" s="265"/>
      <c r="I61" s="265"/>
      <c r="J61" s="265"/>
      <c r="K61" s="265"/>
      <c r="L61" s="265"/>
      <c r="M61" s="265"/>
      <c r="N61" s="265"/>
      <c r="O61" s="265"/>
      <c r="P61" s="265"/>
      <c r="Q61" s="265"/>
      <c r="R61" s="265"/>
      <c r="S61" s="265"/>
      <c r="T61" s="265"/>
      <c r="U61" s="265"/>
      <c r="V61" s="265"/>
      <c r="W61" s="265"/>
      <c r="X61" s="630"/>
      <c r="Y61" s="630"/>
      <c r="Z61" s="630"/>
      <c r="AA61" s="630"/>
    </row>
    <row r="62" spans="1:27" x14ac:dyDescent="0.35">
      <c r="A62" s="252" t="str">
        <f t="shared" si="3"/>
        <v>H</v>
      </c>
      <c r="B62" s="395">
        <f t="shared" si="2"/>
        <v>59</v>
      </c>
      <c r="C62" s="407"/>
      <c r="D62" s="265"/>
      <c r="E62" s="265"/>
      <c r="F62" s="265"/>
      <c r="G62" s="265"/>
      <c r="H62" s="265"/>
      <c r="I62" s="265"/>
      <c r="J62" s="265"/>
      <c r="K62" s="265"/>
      <c r="L62" s="265"/>
      <c r="M62" s="265"/>
      <c r="N62" s="265"/>
      <c r="O62" s="265"/>
      <c r="P62" s="265"/>
      <c r="Q62" s="265"/>
      <c r="R62" s="265"/>
      <c r="S62" s="265"/>
      <c r="T62" s="265"/>
      <c r="U62" s="265"/>
      <c r="V62" s="265"/>
      <c r="W62" s="265"/>
      <c r="X62" s="630"/>
      <c r="Y62" s="630"/>
      <c r="Z62" s="630"/>
      <c r="AA62" s="630"/>
    </row>
    <row r="63" spans="1:27" x14ac:dyDescent="0.35">
      <c r="A63" s="252" t="str">
        <f t="shared" si="3"/>
        <v>H</v>
      </c>
      <c r="B63" s="395">
        <f t="shared" si="2"/>
        <v>60</v>
      </c>
      <c r="C63" s="407"/>
      <c r="D63" s="265"/>
      <c r="E63" s="265"/>
      <c r="F63" s="265"/>
      <c r="G63" s="265"/>
      <c r="H63" s="265"/>
      <c r="I63" s="265"/>
      <c r="J63" s="265"/>
      <c r="K63" s="265"/>
      <c r="L63" s="265"/>
      <c r="M63" s="265"/>
      <c r="N63" s="265"/>
      <c r="O63" s="265"/>
      <c r="P63" s="265"/>
      <c r="Q63" s="265"/>
      <c r="R63" s="265"/>
      <c r="S63" s="265"/>
      <c r="T63" s="265"/>
      <c r="U63" s="265"/>
      <c r="V63" s="265"/>
      <c r="W63" s="265"/>
      <c r="X63" s="630"/>
      <c r="Y63" s="630"/>
      <c r="Z63" s="630"/>
      <c r="AA63" s="630"/>
    </row>
    <row r="64" spans="1:27" x14ac:dyDescent="0.35">
      <c r="A64" s="252" t="str">
        <f t="shared" si="3"/>
        <v>H</v>
      </c>
      <c r="B64" s="395">
        <f t="shared" si="2"/>
        <v>61</v>
      </c>
      <c r="C64" s="407"/>
      <c r="D64" s="265"/>
      <c r="E64" s="265"/>
      <c r="F64" s="265"/>
      <c r="G64" s="265"/>
      <c r="H64" s="265"/>
      <c r="I64" s="265"/>
      <c r="J64" s="265"/>
      <c r="K64" s="265"/>
      <c r="L64" s="265"/>
      <c r="M64" s="265"/>
      <c r="N64" s="265"/>
      <c r="O64" s="265"/>
      <c r="P64" s="265"/>
      <c r="Q64" s="265"/>
      <c r="R64" s="265"/>
      <c r="S64" s="265"/>
      <c r="T64" s="265"/>
      <c r="U64" s="265"/>
      <c r="V64" s="265"/>
      <c r="W64" s="265"/>
      <c r="X64" s="630"/>
      <c r="Y64" s="630"/>
      <c r="Z64" s="630"/>
      <c r="AA64" s="630"/>
    </row>
    <row r="65" spans="1:27" x14ac:dyDescent="0.35">
      <c r="A65" s="252" t="str">
        <f t="shared" si="3"/>
        <v>H</v>
      </c>
      <c r="B65" s="395">
        <f t="shared" si="2"/>
        <v>62</v>
      </c>
      <c r="C65" s="407"/>
      <c r="D65" s="265"/>
      <c r="E65" s="265"/>
      <c r="F65" s="265"/>
      <c r="G65" s="265"/>
      <c r="H65" s="265"/>
      <c r="I65" s="265"/>
      <c r="J65" s="265"/>
      <c r="K65" s="265"/>
      <c r="L65" s="265"/>
      <c r="M65" s="265"/>
      <c r="N65" s="265"/>
      <c r="O65" s="265"/>
      <c r="P65" s="265"/>
      <c r="Q65" s="265"/>
      <c r="R65" s="265"/>
      <c r="S65" s="265"/>
      <c r="T65" s="265"/>
      <c r="U65" s="265"/>
      <c r="V65" s="265"/>
      <c r="W65" s="265"/>
      <c r="X65" s="630"/>
      <c r="Y65" s="630"/>
      <c r="Z65" s="630"/>
      <c r="AA65" s="630"/>
    </row>
    <row r="66" spans="1:27" x14ac:dyDescent="0.35">
      <c r="A66" s="252" t="str">
        <f>IF(C66="","H","")</f>
        <v>H</v>
      </c>
      <c r="B66" s="395">
        <f t="shared" si="2"/>
        <v>63</v>
      </c>
      <c r="C66" s="407"/>
      <c r="D66" s="265"/>
      <c r="E66" s="265"/>
      <c r="F66" s="265"/>
      <c r="G66" s="265"/>
      <c r="H66" s="265"/>
      <c r="I66" s="265"/>
      <c r="J66" s="265"/>
      <c r="K66" s="265"/>
      <c r="L66" s="265"/>
      <c r="M66" s="265"/>
      <c r="N66" s="265"/>
      <c r="O66" s="265"/>
      <c r="P66" s="265"/>
      <c r="Q66" s="265"/>
      <c r="R66" s="265"/>
      <c r="S66" s="265"/>
      <c r="T66" s="265"/>
      <c r="U66" s="265"/>
      <c r="V66" s="265"/>
      <c r="W66" s="265"/>
      <c r="X66" s="630"/>
      <c r="Y66" s="630"/>
      <c r="Z66" s="630"/>
      <c r="AA66" s="630"/>
    </row>
    <row r="67" spans="1:27" x14ac:dyDescent="0.35">
      <c r="A67" s="252" t="str">
        <f>IF(C67="","H","")</f>
        <v>H</v>
      </c>
      <c r="B67" s="395">
        <f t="shared" si="2"/>
        <v>64</v>
      </c>
      <c r="C67" s="407"/>
      <c r="D67" s="265"/>
      <c r="E67" s="265"/>
      <c r="F67" s="265"/>
      <c r="G67" s="265"/>
      <c r="H67" s="265"/>
      <c r="I67" s="265"/>
      <c r="J67" s="265"/>
      <c r="K67" s="265"/>
      <c r="L67" s="265"/>
      <c r="M67" s="265"/>
      <c r="N67" s="265"/>
      <c r="O67" s="265"/>
      <c r="P67" s="265"/>
      <c r="Q67" s="265"/>
      <c r="R67" s="265"/>
      <c r="S67" s="265"/>
      <c r="T67" s="265"/>
      <c r="U67" s="265"/>
      <c r="V67" s="265"/>
      <c r="W67" s="265"/>
      <c r="X67" s="630"/>
      <c r="Y67" s="630"/>
      <c r="Z67" s="630"/>
      <c r="AA67" s="630"/>
    </row>
    <row r="68" spans="1:27" x14ac:dyDescent="0.35">
      <c r="A68" s="252" t="str">
        <f t="shared" si="3"/>
        <v>H</v>
      </c>
      <c r="B68" s="395">
        <f t="shared" si="2"/>
        <v>65</v>
      </c>
      <c r="C68" s="407"/>
      <c r="D68" s="265"/>
      <c r="E68" s="265"/>
      <c r="F68" s="265"/>
      <c r="G68" s="265"/>
      <c r="H68" s="265"/>
      <c r="I68" s="265"/>
      <c r="J68" s="265"/>
      <c r="K68" s="265"/>
      <c r="L68" s="265"/>
      <c r="M68" s="265"/>
      <c r="N68" s="265"/>
      <c r="O68" s="265"/>
      <c r="P68" s="265"/>
      <c r="Q68" s="265"/>
      <c r="R68" s="265"/>
      <c r="S68" s="265"/>
      <c r="T68" s="265"/>
      <c r="U68" s="265"/>
      <c r="V68" s="265"/>
      <c r="W68" s="265"/>
      <c r="X68" s="630"/>
      <c r="Y68" s="630"/>
      <c r="Z68" s="630"/>
      <c r="AA68" s="630"/>
    </row>
    <row r="69" spans="1:27" x14ac:dyDescent="0.35">
      <c r="A69" s="252" t="str">
        <f t="shared" ref="A69:A103" si="4">IF(C69="","H","")</f>
        <v>H</v>
      </c>
      <c r="B69" s="395">
        <f t="shared" si="2"/>
        <v>66</v>
      </c>
      <c r="C69" s="407"/>
      <c r="D69" s="265"/>
      <c r="E69" s="265"/>
      <c r="F69" s="265"/>
      <c r="G69" s="265"/>
      <c r="H69" s="265"/>
      <c r="I69" s="265"/>
      <c r="J69" s="265"/>
      <c r="K69" s="265"/>
      <c r="L69" s="265"/>
      <c r="M69" s="265"/>
      <c r="N69" s="265"/>
      <c r="O69" s="265"/>
      <c r="P69" s="265"/>
      <c r="Q69" s="265"/>
      <c r="R69" s="265"/>
      <c r="S69" s="265"/>
      <c r="T69" s="265"/>
      <c r="U69" s="265"/>
      <c r="V69" s="265"/>
      <c r="W69" s="265"/>
      <c r="X69" s="630"/>
      <c r="Y69" s="630"/>
      <c r="Z69" s="630"/>
      <c r="AA69" s="630"/>
    </row>
    <row r="70" spans="1:27" x14ac:dyDescent="0.35">
      <c r="A70" s="252" t="str">
        <f t="shared" si="4"/>
        <v>H</v>
      </c>
      <c r="B70" s="395">
        <f t="shared" ref="B70:B103" si="5">B69+1</f>
        <v>67</v>
      </c>
      <c r="C70" s="407"/>
      <c r="D70" s="265"/>
      <c r="E70" s="265"/>
      <c r="F70" s="265"/>
      <c r="G70" s="265"/>
      <c r="H70" s="265"/>
      <c r="I70" s="265"/>
      <c r="J70" s="265"/>
      <c r="K70" s="265"/>
      <c r="L70" s="265"/>
      <c r="M70" s="265"/>
      <c r="N70" s="265"/>
      <c r="O70" s="265"/>
      <c r="P70" s="265"/>
      <c r="Q70" s="265"/>
      <c r="R70" s="265"/>
      <c r="S70" s="265"/>
      <c r="T70" s="265"/>
      <c r="U70" s="265"/>
      <c r="V70" s="265"/>
      <c r="W70" s="265"/>
      <c r="X70" s="630"/>
      <c r="Y70" s="630"/>
      <c r="Z70" s="630"/>
      <c r="AA70" s="630"/>
    </row>
    <row r="71" spans="1:27" x14ac:dyDescent="0.35">
      <c r="A71" s="252" t="str">
        <f t="shared" si="4"/>
        <v>H</v>
      </c>
      <c r="B71" s="395">
        <f t="shared" si="5"/>
        <v>68</v>
      </c>
      <c r="C71" s="407"/>
      <c r="D71" s="265"/>
      <c r="E71" s="265"/>
      <c r="F71" s="265"/>
      <c r="G71" s="265"/>
      <c r="H71" s="265"/>
      <c r="I71" s="265"/>
      <c r="J71" s="265"/>
      <c r="K71" s="265"/>
      <c r="L71" s="265"/>
      <c r="M71" s="265"/>
      <c r="N71" s="265"/>
      <c r="O71" s="265"/>
      <c r="P71" s="265"/>
      <c r="Q71" s="265"/>
      <c r="R71" s="265"/>
      <c r="S71" s="265"/>
      <c r="T71" s="265"/>
      <c r="U71" s="265"/>
      <c r="V71" s="265"/>
      <c r="W71" s="265"/>
      <c r="X71" s="630"/>
      <c r="Y71" s="630"/>
      <c r="Z71" s="630"/>
      <c r="AA71" s="630"/>
    </row>
    <row r="72" spans="1:27" x14ac:dyDescent="0.35">
      <c r="A72" s="252" t="str">
        <f t="shared" si="4"/>
        <v>H</v>
      </c>
      <c r="B72" s="395">
        <f t="shared" si="5"/>
        <v>69</v>
      </c>
      <c r="C72" s="407"/>
      <c r="D72" s="265"/>
      <c r="E72" s="265"/>
      <c r="F72" s="265"/>
      <c r="G72" s="265"/>
      <c r="H72" s="265"/>
      <c r="I72" s="265"/>
      <c r="J72" s="265"/>
      <c r="K72" s="265"/>
      <c r="L72" s="265"/>
      <c r="M72" s="265"/>
      <c r="N72" s="265"/>
      <c r="O72" s="265"/>
      <c r="P72" s="265"/>
      <c r="Q72" s="265"/>
      <c r="R72" s="265"/>
      <c r="S72" s="265"/>
      <c r="T72" s="265"/>
      <c r="U72" s="265"/>
      <c r="V72" s="265"/>
      <c r="W72" s="265"/>
      <c r="X72" s="630"/>
      <c r="Y72" s="630"/>
      <c r="Z72" s="630"/>
      <c r="AA72" s="630"/>
    </row>
    <row r="73" spans="1:27" x14ac:dyDescent="0.35">
      <c r="A73" s="252" t="str">
        <f t="shared" si="4"/>
        <v>H</v>
      </c>
      <c r="B73" s="395">
        <f t="shared" si="5"/>
        <v>70</v>
      </c>
      <c r="C73" s="407"/>
      <c r="D73" s="265"/>
      <c r="E73" s="265"/>
      <c r="F73" s="265"/>
      <c r="G73" s="265"/>
      <c r="H73" s="265"/>
      <c r="I73" s="265"/>
      <c r="J73" s="265"/>
      <c r="K73" s="265"/>
      <c r="L73" s="265"/>
      <c r="M73" s="265"/>
      <c r="N73" s="265"/>
      <c r="O73" s="265"/>
      <c r="P73" s="265"/>
      <c r="Q73" s="265"/>
      <c r="R73" s="265"/>
      <c r="S73" s="265"/>
      <c r="T73" s="265"/>
      <c r="U73" s="265"/>
      <c r="V73" s="265"/>
      <c r="W73" s="265"/>
      <c r="X73" s="630"/>
      <c r="Y73" s="630"/>
      <c r="Z73" s="630"/>
      <c r="AA73" s="630"/>
    </row>
    <row r="74" spans="1:27" x14ac:dyDescent="0.35">
      <c r="A74" s="252" t="str">
        <f t="shared" si="4"/>
        <v>H</v>
      </c>
      <c r="B74" s="395">
        <f t="shared" si="5"/>
        <v>71</v>
      </c>
      <c r="C74" s="407"/>
      <c r="D74" s="265"/>
      <c r="E74" s="265"/>
      <c r="F74" s="265"/>
      <c r="G74" s="265"/>
      <c r="H74" s="265"/>
      <c r="I74" s="265"/>
      <c r="J74" s="265"/>
      <c r="K74" s="265"/>
      <c r="L74" s="265"/>
      <c r="M74" s="265"/>
      <c r="N74" s="265"/>
      <c r="O74" s="265"/>
      <c r="P74" s="265"/>
      <c r="Q74" s="265"/>
      <c r="R74" s="265"/>
      <c r="S74" s="265"/>
      <c r="T74" s="265"/>
      <c r="U74" s="265"/>
      <c r="V74" s="265"/>
      <c r="W74" s="265"/>
      <c r="X74" s="630"/>
      <c r="Y74" s="630"/>
      <c r="Z74" s="630"/>
      <c r="AA74" s="630"/>
    </row>
    <row r="75" spans="1:27" x14ac:dyDescent="0.35">
      <c r="A75" s="252" t="str">
        <f t="shared" si="4"/>
        <v>H</v>
      </c>
      <c r="B75" s="395">
        <f t="shared" si="5"/>
        <v>72</v>
      </c>
      <c r="C75" s="407"/>
      <c r="D75" s="265"/>
      <c r="E75" s="265"/>
      <c r="F75" s="265"/>
      <c r="G75" s="265"/>
      <c r="H75" s="265"/>
      <c r="I75" s="265"/>
      <c r="J75" s="265"/>
      <c r="K75" s="265"/>
      <c r="L75" s="265"/>
      <c r="M75" s="265"/>
      <c r="N75" s="265"/>
      <c r="O75" s="265"/>
      <c r="P75" s="265"/>
      <c r="Q75" s="265"/>
      <c r="R75" s="265"/>
      <c r="S75" s="265"/>
      <c r="T75" s="265"/>
      <c r="U75" s="265"/>
      <c r="V75" s="265"/>
      <c r="W75" s="265"/>
      <c r="X75" s="630"/>
      <c r="Y75" s="630"/>
      <c r="Z75" s="630"/>
      <c r="AA75" s="630"/>
    </row>
    <row r="76" spans="1:27" x14ac:dyDescent="0.35">
      <c r="A76" s="252" t="str">
        <f t="shared" si="4"/>
        <v>H</v>
      </c>
      <c r="B76" s="395">
        <f t="shared" si="5"/>
        <v>73</v>
      </c>
      <c r="C76" s="407"/>
      <c r="D76" s="265"/>
      <c r="E76" s="265"/>
      <c r="F76" s="265"/>
      <c r="G76" s="265"/>
      <c r="H76" s="265"/>
      <c r="I76" s="265"/>
      <c r="J76" s="265"/>
      <c r="K76" s="265"/>
      <c r="L76" s="265"/>
      <c r="M76" s="265"/>
      <c r="N76" s="265"/>
      <c r="O76" s="265"/>
      <c r="P76" s="265"/>
      <c r="Q76" s="265"/>
      <c r="R76" s="265"/>
      <c r="S76" s="265"/>
      <c r="T76" s="265"/>
      <c r="U76" s="265"/>
      <c r="V76" s="265"/>
      <c r="W76" s="265"/>
      <c r="X76" s="630"/>
      <c r="Y76" s="630"/>
      <c r="Z76" s="630"/>
      <c r="AA76" s="630"/>
    </row>
    <row r="77" spans="1:27" x14ac:dyDescent="0.35">
      <c r="A77" s="252" t="str">
        <f t="shared" si="4"/>
        <v>H</v>
      </c>
      <c r="B77" s="395">
        <f t="shared" si="5"/>
        <v>74</v>
      </c>
      <c r="C77" s="407"/>
      <c r="D77" s="265"/>
      <c r="E77" s="265"/>
      <c r="F77" s="265"/>
      <c r="G77" s="265"/>
      <c r="H77" s="265"/>
      <c r="I77" s="265"/>
      <c r="J77" s="265"/>
      <c r="K77" s="265"/>
      <c r="L77" s="265"/>
      <c r="M77" s="265"/>
      <c r="N77" s="265"/>
      <c r="O77" s="265"/>
      <c r="P77" s="265"/>
      <c r="Q77" s="265"/>
      <c r="R77" s="265"/>
      <c r="S77" s="265"/>
      <c r="T77" s="265"/>
      <c r="U77" s="265"/>
      <c r="V77" s="265"/>
      <c r="W77" s="265"/>
      <c r="X77" s="630"/>
      <c r="Y77" s="630"/>
      <c r="Z77" s="630"/>
      <c r="AA77" s="630"/>
    </row>
    <row r="78" spans="1:27" x14ac:dyDescent="0.35">
      <c r="A78" s="252" t="str">
        <f t="shared" si="4"/>
        <v>H</v>
      </c>
      <c r="B78" s="395">
        <f t="shared" si="5"/>
        <v>75</v>
      </c>
      <c r="C78" s="407"/>
      <c r="D78" s="265"/>
      <c r="E78" s="265"/>
      <c r="F78" s="265"/>
      <c r="G78" s="265"/>
      <c r="H78" s="265"/>
      <c r="I78" s="265"/>
      <c r="J78" s="265"/>
      <c r="K78" s="265"/>
      <c r="L78" s="265"/>
      <c r="M78" s="265"/>
      <c r="N78" s="265"/>
      <c r="O78" s="265"/>
      <c r="P78" s="265"/>
      <c r="Q78" s="265"/>
      <c r="R78" s="265"/>
      <c r="S78" s="265"/>
      <c r="T78" s="265"/>
      <c r="U78" s="265"/>
      <c r="V78" s="265"/>
      <c r="W78" s="265"/>
      <c r="X78" s="630"/>
      <c r="Y78" s="630"/>
      <c r="Z78" s="630"/>
      <c r="AA78" s="630"/>
    </row>
    <row r="79" spans="1:27" x14ac:dyDescent="0.35">
      <c r="A79" s="252" t="str">
        <f t="shared" si="4"/>
        <v>H</v>
      </c>
      <c r="B79" s="395">
        <f t="shared" si="5"/>
        <v>76</v>
      </c>
      <c r="C79" s="407"/>
      <c r="D79" s="265"/>
      <c r="E79" s="265"/>
      <c r="F79" s="265"/>
      <c r="G79" s="265"/>
      <c r="H79" s="265"/>
      <c r="I79" s="265"/>
      <c r="J79" s="265"/>
      <c r="K79" s="265"/>
      <c r="L79" s="265"/>
      <c r="M79" s="265"/>
      <c r="N79" s="265"/>
      <c r="O79" s="265"/>
      <c r="P79" s="265"/>
      <c r="Q79" s="265"/>
      <c r="R79" s="265"/>
      <c r="S79" s="265"/>
      <c r="T79" s="265"/>
      <c r="U79" s="265"/>
      <c r="V79" s="265"/>
      <c r="W79" s="265"/>
      <c r="X79" s="630"/>
      <c r="Y79" s="630"/>
      <c r="Z79" s="630"/>
      <c r="AA79" s="630"/>
    </row>
    <row r="80" spans="1:27" x14ac:dyDescent="0.35">
      <c r="A80" s="252" t="str">
        <f t="shared" si="4"/>
        <v>H</v>
      </c>
      <c r="B80" s="395">
        <f t="shared" si="5"/>
        <v>77</v>
      </c>
      <c r="C80" s="407"/>
      <c r="D80" s="265"/>
      <c r="E80" s="265"/>
      <c r="F80" s="265"/>
      <c r="G80" s="265"/>
      <c r="H80" s="265"/>
      <c r="I80" s="265"/>
      <c r="J80" s="265"/>
      <c r="K80" s="265"/>
      <c r="L80" s="265"/>
      <c r="M80" s="265"/>
      <c r="N80" s="265"/>
      <c r="O80" s="265"/>
      <c r="P80" s="265"/>
      <c r="Q80" s="265"/>
      <c r="R80" s="265"/>
      <c r="S80" s="265"/>
      <c r="T80" s="265"/>
      <c r="U80" s="265"/>
      <c r="V80" s="265"/>
      <c r="W80" s="265"/>
      <c r="X80" s="630"/>
      <c r="Y80" s="630"/>
      <c r="Z80" s="630"/>
      <c r="AA80" s="630"/>
    </row>
    <row r="81" spans="1:27" x14ac:dyDescent="0.35">
      <c r="A81" s="252" t="str">
        <f t="shared" si="4"/>
        <v>H</v>
      </c>
      <c r="B81" s="395">
        <f t="shared" si="5"/>
        <v>78</v>
      </c>
      <c r="C81" s="407"/>
      <c r="D81" s="265"/>
      <c r="E81" s="265"/>
      <c r="F81" s="265"/>
      <c r="G81" s="265"/>
      <c r="H81" s="265"/>
      <c r="I81" s="265"/>
      <c r="J81" s="265"/>
      <c r="K81" s="265"/>
      <c r="L81" s="265"/>
      <c r="M81" s="265"/>
      <c r="N81" s="265"/>
      <c r="O81" s="265"/>
      <c r="P81" s="265"/>
      <c r="Q81" s="265"/>
      <c r="R81" s="265"/>
      <c r="S81" s="265"/>
      <c r="T81" s="265"/>
      <c r="U81" s="265"/>
      <c r="V81" s="265"/>
      <c r="W81" s="265"/>
      <c r="X81" s="630"/>
      <c r="Y81" s="630"/>
      <c r="Z81" s="630"/>
      <c r="AA81" s="630"/>
    </row>
    <row r="82" spans="1:27" x14ac:dyDescent="0.35">
      <c r="A82" s="252" t="str">
        <f t="shared" si="4"/>
        <v>H</v>
      </c>
      <c r="B82" s="395">
        <f t="shared" si="5"/>
        <v>79</v>
      </c>
      <c r="C82" s="407"/>
      <c r="D82" s="265"/>
      <c r="E82" s="265"/>
      <c r="F82" s="265"/>
      <c r="G82" s="265"/>
      <c r="H82" s="265"/>
      <c r="I82" s="265"/>
      <c r="J82" s="265"/>
      <c r="K82" s="265"/>
      <c r="L82" s="265"/>
      <c r="M82" s="265"/>
      <c r="N82" s="265"/>
      <c r="O82" s="265"/>
      <c r="P82" s="265"/>
      <c r="Q82" s="265"/>
      <c r="R82" s="265"/>
      <c r="S82" s="265"/>
      <c r="T82" s="265"/>
      <c r="U82" s="265"/>
      <c r="V82" s="265"/>
      <c r="W82" s="265"/>
      <c r="X82" s="630"/>
      <c r="Y82" s="630"/>
      <c r="Z82" s="630"/>
      <c r="AA82" s="630"/>
    </row>
    <row r="83" spans="1:27" x14ac:dyDescent="0.35">
      <c r="A83" s="252" t="str">
        <f t="shared" si="4"/>
        <v>H</v>
      </c>
      <c r="B83" s="395">
        <f t="shared" si="5"/>
        <v>80</v>
      </c>
      <c r="C83" s="407"/>
      <c r="D83" s="265"/>
      <c r="E83" s="265"/>
      <c r="F83" s="265"/>
      <c r="G83" s="265"/>
      <c r="H83" s="265"/>
      <c r="I83" s="265"/>
      <c r="J83" s="265"/>
      <c r="K83" s="265"/>
      <c r="L83" s="265"/>
      <c r="M83" s="265"/>
      <c r="N83" s="265"/>
      <c r="O83" s="265"/>
      <c r="P83" s="265"/>
      <c r="Q83" s="265"/>
      <c r="R83" s="265"/>
      <c r="S83" s="265"/>
      <c r="T83" s="265"/>
      <c r="U83" s="265"/>
      <c r="V83" s="265"/>
      <c r="W83" s="265"/>
      <c r="X83" s="630"/>
      <c r="Y83" s="630"/>
      <c r="Z83" s="630"/>
      <c r="AA83" s="630"/>
    </row>
    <row r="84" spans="1:27" x14ac:dyDescent="0.35">
      <c r="A84" s="252" t="str">
        <f t="shared" si="4"/>
        <v>H</v>
      </c>
      <c r="B84" s="395">
        <f t="shared" si="5"/>
        <v>81</v>
      </c>
      <c r="C84" s="407"/>
      <c r="D84" s="265"/>
      <c r="E84" s="265"/>
      <c r="F84" s="265"/>
      <c r="G84" s="265"/>
      <c r="H84" s="265"/>
      <c r="I84" s="265"/>
      <c r="J84" s="265"/>
      <c r="K84" s="265"/>
      <c r="L84" s="265"/>
      <c r="M84" s="265"/>
      <c r="N84" s="265"/>
      <c r="O84" s="265"/>
      <c r="P84" s="265"/>
      <c r="Q84" s="265"/>
      <c r="R84" s="265"/>
      <c r="S84" s="265"/>
      <c r="T84" s="265"/>
      <c r="U84" s="265"/>
      <c r="V84" s="265"/>
      <c r="W84" s="265"/>
      <c r="X84" s="630"/>
      <c r="Y84" s="630"/>
      <c r="Z84" s="630"/>
      <c r="AA84" s="630"/>
    </row>
    <row r="85" spans="1:27" x14ac:dyDescent="0.35">
      <c r="A85" s="252" t="str">
        <f t="shared" si="4"/>
        <v>H</v>
      </c>
      <c r="B85" s="395">
        <f t="shared" si="5"/>
        <v>82</v>
      </c>
      <c r="C85" s="407"/>
      <c r="D85" s="265"/>
      <c r="E85" s="265"/>
      <c r="F85" s="265"/>
      <c r="G85" s="265"/>
      <c r="H85" s="265"/>
      <c r="I85" s="265"/>
      <c r="J85" s="265"/>
      <c r="K85" s="265"/>
      <c r="L85" s="265"/>
      <c r="M85" s="265"/>
      <c r="N85" s="265"/>
      <c r="O85" s="265"/>
      <c r="P85" s="265"/>
      <c r="Q85" s="265"/>
      <c r="R85" s="265"/>
      <c r="S85" s="265"/>
      <c r="T85" s="265"/>
      <c r="U85" s="265"/>
      <c r="V85" s="265"/>
      <c r="W85" s="265"/>
      <c r="X85" s="630"/>
      <c r="Y85" s="630"/>
      <c r="Z85" s="630"/>
      <c r="AA85" s="630"/>
    </row>
    <row r="86" spans="1:27" x14ac:dyDescent="0.35">
      <c r="A86" s="252" t="str">
        <f t="shared" si="4"/>
        <v>H</v>
      </c>
      <c r="B86" s="395">
        <f t="shared" si="5"/>
        <v>83</v>
      </c>
      <c r="C86" s="407"/>
      <c r="D86" s="265"/>
      <c r="E86" s="265"/>
      <c r="F86" s="265"/>
      <c r="G86" s="265"/>
      <c r="H86" s="265"/>
      <c r="I86" s="265"/>
      <c r="J86" s="265"/>
      <c r="K86" s="265"/>
      <c r="L86" s="265"/>
      <c r="M86" s="265"/>
      <c r="N86" s="265"/>
      <c r="O86" s="265"/>
      <c r="P86" s="265"/>
      <c r="Q86" s="265"/>
      <c r="R86" s="265"/>
      <c r="S86" s="265"/>
      <c r="T86" s="265"/>
      <c r="U86" s="265"/>
      <c r="V86" s="265"/>
      <c r="W86" s="265"/>
      <c r="X86" s="630"/>
      <c r="Y86" s="630"/>
      <c r="Z86" s="630"/>
      <c r="AA86" s="630"/>
    </row>
    <row r="87" spans="1:27" x14ac:dyDescent="0.35">
      <c r="A87" s="252" t="str">
        <f t="shared" si="4"/>
        <v>H</v>
      </c>
      <c r="B87" s="395">
        <f t="shared" si="5"/>
        <v>84</v>
      </c>
      <c r="C87" s="407"/>
      <c r="D87" s="265"/>
      <c r="E87" s="265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265"/>
      <c r="T87" s="265"/>
      <c r="U87" s="265"/>
      <c r="V87" s="265"/>
      <c r="W87" s="265"/>
      <c r="X87" s="630"/>
      <c r="Y87" s="630"/>
      <c r="Z87" s="630"/>
      <c r="AA87" s="630"/>
    </row>
    <row r="88" spans="1:27" x14ac:dyDescent="0.35">
      <c r="A88" s="252" t="str">
        <f t="shared" si="4"/>
        <v>H</v>
      </c>
      <c r="B88" s="395">
        <f t="shared" si="5"/>
        <v>85</v>
      </c>
      <c r="C88" s="407"/>
      <c r="D88" s="265"/>
      <c r="E88" s="265"/>
      <c r="F88" s="265"/>
      <c r="G88" s="265"/>
      <c r="H88" s="265"/>
      <c r="I88" s="265"/>
      <c r="J88" s="265"/>
      <c r="K88" s="265"/>
      <c r="L88" s="265"/>
      <c r="M88" s="265"/>
      <c r="N88" s="265"/>
      <c r="O88" s="265"/>
      <c r="P88" s="265"/>
      <c r="Q88" s="265"/>
      <c r="R88" s="265"/>
      <c r="S88" s="265"/>
      <c r="T88" s="265"/>
      <c r="U88" s="265"/>
      <c r="V88" s="265"/>
      <c r="W88" s="265"/>
      <c r="X88" s="630"/>
      <c r="Y88" s="630"/>
      <c r="Z88" s="630"/>
      <c r="AA88" s="630"/>
    </row>
    <row r="89" spans="1:27" x14ac:dyDescent="0.35">
      <c r="A89" s="252" t="str">
        <f t="shared" si="4"/>
        <v>H</v>
      </c>
      <c r="B89" s="395">
        <f t="shared" si="5"/>
        <v>86</v>
      </c>
      <c r="C89" s="407"/>
      <c r="D89" s="265"/>
      <c r="E89" s="265"/>
      <c r="F89" s="265"/>
      <c r="G89" s="265"/>
      <c r="H89" s="265"/>
      <c r="I89" s="265"/>
      <c r="J89" s="265"/>
      <c r="K89" s="265"/>
      <c r="L89" s="265"/>
      <c r="M89" s="265"/>
      <c r="N89" s="265"/>
      <c r="O89" s="265"/>
      <c r="P89" s="265"/>
      <c r="Q89" s="265"/>
      <c r="R89" s="265"/>
      <c r="S89" s="265"/>
      <c r="T89" s="265"/>
      <c r="U89" s="265"/>
      <c r="V89" s="265"/>
      <c r="W89" s="265"/>
      <c r="X89" s="630"/>
      <c r="Y89" s="630"/>
      <c r="Z89" s="630"/>
      <c r="AA89" s="630"/>
    </row>
    <row r="90" spans="1:27" x14ac:dyDescent="0.35">
      <c r="A90" s="252" t="str">
        <f t="shared" si="4"/>
        <v>H</v>
      </c>
      <c r="B90" s="395">
        <f t="shared" si="5"/>
        <v>87</v>
      </c>
      <c r="C90" s="407"/>
      <c r="D90" s="265"/>
      <c r="E90" s="265"/>
      <c r="F90" s="265"/>
      <c r="G90" s="265"/>
      <c r="H90" s="265"/>
      <c r="I90" s="265"/>
      <c r="J90" s="265"/>
      <c r="K90" s="265"/>
      <c r="L90" s="265"/>
      <c r="M90" s="265"/>
      <c r="N90" s="265"/>
      <c r="O90" s="265"/>
      <c r="P90" s="265"/>
      <c r="Q90" s="265"/>
      <c r="R90" s="265"/>
      <c r="S90" s="265"/>
      <c r="T90" s="265"/>
      <c r="U90" s="265"/>
      <c r="V90" s="265"/>
      <c r="W90" s="265"/>
      <c r="X90" s="630"/>
      <c r="Y90" s="630"/>
      <c r="Z90" s="630"/>
      <c r="AA90" s="630"/>
    </row>
    <row r="91" spans="1:27" x14ac:dyDescent="0.35">
      <c r="A91" s="252" t="str">
        <f t="shared" si="4"/>
        <v>H</v>
      </c>
      <c r="B91" s="395">
        <f t="shared" si="5"/>
        <v>88</v>
      </c>
      <c r="C91" s="407"/>
      <c r="D91" s="265"/>
      <c r="E91" s="265"/>
      <c r="F91" s="265"/>
      <c r="G91" s="265"/>
      <c r="H91" s="265"/>
      <c r="I91" s="265"/>
      <c r="J91" s="265"/>
      <c r="K91" s="265"/>
      <c r="L91" s="265"/>
      <c r="M91" s="265"/>
      <c r="N91" s="265"/>
      <c r="O91" s="265"/>
      <c r="P91" s="265"/>
      <c r="Q91" s="265"/>
      <c r="R91" s="265"/>
      <c r="S91" s="265"/>
      <c r="T91" s="265"/>
      <c r="U91" s="265"/>
      <c r="V91" s="265"/>
      <c r="W91" s="265"/>
      <c r="X91" s="630"/>
      <c r="Y91" s="630"/>
      <c r="Z91" s="630"/>
      <c r="AA91" s="630"/>
    </row>
    <row r="92" spans="1:27" x14ac:dyDescent="0.35">
      <c r="A92" s="252" t="str">
        <f t="shared" si="4"/>
        <v>H</v>
      </c>
      <c r="B92" s="395">
        <f t="shared" si="5"/>
        <v>89</v>
      </c>
      <c r="C92" s="407"/>
      <c r="D92" s="265"/>
      <c r="E92" s="265"/>
      <c r="F92" s="265"/>
      <c r="G92" s="265"/>
      <c r="H92" s="265"/>
      <c r="I92" s="265"/>
      <c r="J92" s="265"/>
      <c r="K92" s="265"/>
      <c r="L92" s="265"/>
      <c r="M92" s="265"/>
      <c r="N92" s="265"/>
      <c r="O92" s="265"/>
      <c r="P92" s="265"/>
      <c r="Q92" s="265"/>
      <c r="R92" s="265"/>
      <c r="S92" s="265"/>
      <c r="T92" s="265"/>
      <c r="U92" s="265"/>
      <c r="V92" s="265"/>
      <c r="W92" s="265"/>
      <c r="X92" s="630"/>
      <c r="Y92" s="630"/>
      <c r="Z92" s="630"/>
      <c r="AA92" s="630"/>
    </row>
    <row r="93" spans="1:27" x14ac:dyDescent="0.35">
      <c r="A93" s="252" t="str">
        <f t="shared" si="4"/>
        <v>H</v>
      </c>
      <c r="B93" s="395">
        <f t="shared" si="5"/>
        <v>90</v>
      </c>
      <c r="C93" s="407"/>
      <c r="D93" s="265"/>
      <c r="E93" s="265"/>
      <c r="F93" s="265"/>
      <c r="G93" s="265"/>
      <c r="H93" s="265"/>
      <c r="I93" s="265"/>
      <c r="J93" s="265"/>
      <c r="K93" s="265"/>
      <c r="L93" s="265"/>
      <c r="M93" s="265"/>
      <c r="N93" s="265"/>
      <c r="O93" s="265"/>
      <c r="P93" s="265"/>
      <c r="Q93" s="265"/>
      <c r="R93" s="265"/>
      <c r="S93" s="265"/>
      <c r="T93" s="265"/>
      <c r="U93" s="265"/>
      <c r="V93" s="265"/>
      <c r="W93" s="265"/>
      <c r="X93" s="630"/>
      <c r="Y93" s="630"/>
      <c r="Z93" s="630"/>
      <c r="AA93" s="630"/>
    </row>
    <row r="94" spans="1:27" x14ac:dyDescent="0.35">
      <c r="A94" s="252" t="str">
        <f t="shared" si="4"/>
        <v>H</v>
      </c>
      <c r="B94" s="395">
        <f t="shared" si="5"/>
        <v>91</v>
      </c>
      <c r="C94" s="407"/>
      <c r="D94" s="265"/>
      <c r="E94" s="265"/>
      <c r="F94" s="265"/>
      <c r="G94" s="265"/>
      <c r="H94" s="265"/>
      <c r="I94" s="265"/>
      <c r="J94" s="265"/>
      <c r="K94" s="265"/>
      <c r="L94" s="265"/>
      <c r="M94" s="265"/>
      <c r="N94" s="265"/>
      <c r="O94" s="265"/>
      <c r="P94" s="265"/>
      <c r="Q94" s="265"/>
      <c r="R94" s="265"/>
      <c r="S94" s="265"/>
      <c r="T94" s="265"/>
      <c r="U94" s="265"/>
      <c r="V94" s="265"/>
      <c r="W94" s="265"/>
      <c r="X94" s="630"/>
      <c r="Y94" s="630"/>
      <c r="Z94" s="630"/>
      <c r="AA94" s="630"/>
    </row>
    <row r="95" spans="1:27" x14ac:dyDescent="0.35">
      <c r="A95" s="252" t="str">
        <f t="shared" si="4"/>
        <v>H</v>
      </c>
      <c r="B95" s="395">
        <f t="shared" si="5"/>
        <v>92</v>
      </c>
      <c r="C95" s="407"/>
      <c r="D95" s="265"/>
      <c r="E95" s="265"/>
      <c r="F95" s="265"/>
      <c r="G95" s="265"/>
      <c r="H95" s="265"/>
      <c r="I95" s="265"/>
      <c r="J95" s="265"/>
      <c r="K95" s="265"/>
      <c r="L95" s="265"/>
      <c r="M95" s="265"/>
      <c r="N95" s="265"/>
      <c r="O95" s="265"/>
      <c r="P95" s="265"/>
      <c r="Q95" s="265"/>
      <c r="R95" s="265"/>
      <c r="S95" s="265"/>
      <c r="T95" s="265"/>
      <c r="U95" s="265"/>
      <c r="V95" s="265"/>
      <c r="W95" s="265"/>
      <c r="X95" s="630"/>
      <c r="Y95" s="630"/>
      <c r="Z95" s="630"/>
      <c r="AA95" s="630"/>
    </row>
    <row r="96" spans="1:27" x14ac:dyDescent="0.35">
      <c r="A96" s="252" t="str">
        <f t="shared" si="4"/>
        <v>H</v>
      </c>
      <c r="B96" s="395">
        <f t="shared" si="5"/>
        <v>93</v>
      </c>
      <c r="C96" s="407"/>
      <c r="D96" s="265"/>
      <c r="E96" s="265"/>
      <c r="F96" s="265"/>
      <c r="G96" s="265"/>
      <c r="H96" s="265"/>
      <c r="I96" s="265"/>
      <c r="J96" s="265"/>
      <c r="K96" s="265"/>
      <c r="L96" s="265"/>
      <c r="M96" s="265"/>
      <c r="N96" s="265"/>
      <c r="O96" s="265"/>
      <c r="P96" s="265"/>
      <c r="Q96" s="265"/>
      <c r="R96" s="265"/>
      <c r="S96" s="265"/>
      <c r="T96" s="265"/>
      <c r="U96" s="265"/>
      <c r="V96" s="265"/>
      <c r="W96" s="265"/>
      <c r="X96" s="630"/>
      <c r="Y96" s="630"/>
      <c r="Z96" s="630"/>
      <c r="AA96" s="630"/>
    </row>
    <row r="97" spans="1:27" x14ac:dyDescent="0.35">
      <c r="A97" s="252" t="str">
        <f t="shared" si="4"/>
        <v>H</v>
      </c>
      <c r="B97" s="395">
        <f t="shared" si="5"/>
        <v>94</v>
      </c>
      <c r="C97" s="407"/>
      <c r="D97" s="265"/>
      <c r="E97" s="265"/>
      <c r="F97" s="265"/>
      <c r="G97" s="265"/>
      <c r="H97" s="265"/>
      <c r="I97" s="265"/>
      <c r="J97" s="265"/>
      <c r="K97" s="265"/>
      <c r="L97" s="265"/>
      <c r="M97" s="265"/>
      <c r="N97" s="265"/>
      <c r="O97" s="265"/>
      <c r="P97" s="265"/>
      <c r="Q97" s="265"/>
      <c r="R97" s="265"/>
      <c r="S97" s="265"/>
      <c r="T97" s="265"/>
      <c r="U97" s="265"/>
      <c r="V97" s="265"/>
      <c r="W97" s="265"/>
      <c r="X97" s="630"/>
      <c r="Y97" s="630"/>
      <c r="Z97" s="630"/>
      <c r="AA97" s="630"/>
    </row>
    <row r="98" spans="1:27" x14ac:dyDescent="0.35">
      <c r="A98" s="252" t="str">
        <f t="shared" si="4"/>
        <v>H</v>
      </c>
      <c r="B98" s="395">
        <f t="shared" si="5"/>
        <v>95</v>
      </c>
      <c r="C98" s="407"/>
      <c r="D98" s="265"/>
      <c r="E98" s="265"/>
      <c r="F98" s="265"/>
      <c r="G98" s="265"/>
      <c r="H98" s="265"/>
      <c r="I98" s="265"/>
      <c r="J98" s="265"/>
      <c r="K98" s="265"/>
      <c r="L98" s="265"/>
      <c r="M98" s="265"/>
      <c r="N98" s="265"/>
      <c r="O98" s="265"/>
      <c r="P98" s="265"/>
      <c r="Q98" s="265"/>
      <c r="R98" s="265"/>
      <c r="S98" s="265"/>
      <c r="T98" s="265"/>
      <c r="U98" s="265"/>
      <c r="V98" s="265"/>
      <c r="W98" s="265"/>
      <c r="X98" s="630"/>
      <c r="Y98" s="630"/>
      <c r="Z98" s="630"/>
      <c r="AA98" s="630"/>
    </row>
    <row r="99" spans="1:27" x14ac:dyDescent="0.35">
      <c r="A99" s="252" t="str">
        <f t="shared" si="4"/>
        <v>H</v>
      </c>
      <c r="B99" s="395">
        <f t="shared" si="5"/>
        <v>96</v>
      </c>
      <c r="C99" s="407"/>
      <c r="D99" s="265"/>
      <c r="E99" s="265"/>
      <c r="F99" s="265"/>
      <c r="G99" s="265"/>
      <c r="H99" s="265"/>
      <c r="I99" s="265"/>
      <c r="J99" s="265"/>
      <c r="K99" s="265"/>
      <c r="L99" s="265"/>
      <c r="M99" s="265"/>
      <c r="N99" s="265"/>
      <c r="O99" s="265"/>
      <c r="P99" s="265"/>
      <c r="Q99" s="265"/>
      <c r="R99" s="265"/>
      <c r="S99" s="265"/>
      <c r="T99" s="265"/>
      <c r="U99" s="265"/>
      <c r="V99" s="265"/>
      <c r="W99" s="265"/>
      <c r="X99" s="630"/>
      <c r="Y99" s="630"/>
      <c r="Z99" s="630"/>
      <c r="AA99" s="630"/>
    </row>
    <row r="100" spans="1:27" x14ac:dyDescent="0.35">
      <c r="A100" s="252" t="str">
        <f t="shared" si="4"/>
        <v>H</v>
      </c>
      <c r="B100" s="395">
        <f t="shared" si="5"/>
        <v>97</v>
      </c>
      <c r="C100" s="407"/>
      <c r="D100" s="265"/>
      <c r="E100" s="265"/>
      <c r="F100" s="265"/>
      <c r="G100" s="265"/>
      <c r="H100" s="265"/>
      <c r="I100" s="265"/>
      <c r="J100" s="265"/>
      <c r="K100" s="265"/>
      <c r="L100" s="265"/>
      <c r="M100" s="265"/>
      <c r="N100" s="265"/>
      <c r="O100" s="265"/>
      <c r="P100" s="265"/>
      <c r="Q100" s="265"/>
      <c r="R100" s="265"/>
      <c r="S100" s="265"/>
      <c r="T100" s="265"/>
      <c r="U100" s="265"/>
      <c r="V100" s="265"/>
      <c r="W100" s="265"/>
      <c r="X100" s="630"/>
      <c r="Y100" s="630"/>
      <c r="Z100" s="630"/>
      <c r="AA100" s="630"/>
    </row>
    <row r="101" spans="1:27" x14ac:dyDescent="0.35">
      <c r="A101" s="252" t="str">
        <f t="shared" si="4"/>
        <v>H</v>
      </c>
      <c r="B101" s="395">
        <f t="shared" si="5"/>
        <v>98</v>
      </c>
      <c r="C101" s="407"/>
      <c r="D101" s="265"/>
      <c r="E101" s="265"/>
      <c r="F101" s="265"/>
      <c r="G101" s="265"/>
      <c r="H101" s="265"/>
      <c r="I101" s="265"/>
      <c r="J101" s="265"/>
      <c r="K101" s="265"/>
      <c r="L101" s="265"/>
      <c r="M101" s="265"/>
      <c r="N101" s="265"/>
      <c r="O101" s="265"/>
      <c r="P101" s="265"/>
      <c r="Q101" s="265"/>
      <c r="R101" s="265"/>
      <c r="S101" s="265"/>
      <c r="T101" s="265"/>
      <c r="U101" s="265"/>
      <c r="V101" s="265"/>
      <c r="W101" s="265"/>
      <c r="X101" s="630"/>
      <c r="Y101" s="630"/>
      <c r="Z101" s="630"/>
      <c r="AA101" s="630"/>
    </row>
    <row r="102" spans="1:27" x14ac:dyDescent="0.35">
      <c r="A102" s="252" t="str">
        <f t="shared" si="4"/>
        <v>H</v>
      </c>
      <c r="B102" s="395">
        <f t="shared" si="5"/>
        <v>99</v>
      </c>
      <c r="C102" s="407"/>
      <c r="D102" s="265"/>
      <c r="E102" s="265"/>
      <c r="F102" s="265"/>
      <c r="G102" s="265"/>
      <c r="H102" s="265"/>
      <c r="I102" s="265"/>
      <c r="J102" s="265"/>
      <c r="K102" s="265"/>
      <c r="L102" s="265"/>
      <c r="M102" s="265"/>
      <c r="N102" s="265"/>
      <c r="O102" s="265"/>
      <c r="P102" s="265"/>
      <c r="Q102" s="265"/>
      <c r="R102" s="265"/>
      <c r="S102" s="265"/>
      <c r="T102" s="265"/>
      <c r="U102" s="265"/>
      <c r="V102" s="265"/>
      <c r="W102" s="265"/>
      <c r="X102" s="630"/>
      <c r="Y102" s="630"/>
      <c r="Z102" s="630"/>
      <c r="AA102" s="630"/>
    </row>
    <row r="103" spans="1:27" x14ac:dyDescent="0.35">
      <c r="A103" s="252" t="str">
        <f t="shared" si="4"/>
        <v>H</v>
      </c>
      <c r="B103" s="395">
        <f t="shared" si="5"/>
        <v>100</v>
      </c>
      <c r="C103" s="407"/>
      <c r="D103" s="265"/>
      <c r="E103" s="265"/>
      <c r="F103" s="265"/>
      <c r="G103" s="265"/>
      <c r="H103" s="265"/>
      <c r="I103" s="265"/>
      <c r="J103" s="265"/>
      <c r="K103" s="265"/>
      <c r="L103" s="265"/>
      <c r="M103" s="265"/>
      <c r="N103" s="265"/>
      <c r="O103" s="265"/>
      <c r="P103" s="265"/>
      <c r="Q103" s="265"/>
      <c r="R103" s="265"/>
      <c r="S103" s="265"/>
      <c r="T103" s="265"/>
      <c r="U103" s="265"/>
      <c r="V103" s="265"/>
      <c r="W103" s="265"/>
      <c r="X103" s="630"/>
      <c r="Y103" s="630"/>
      <c r="Z103" s="630"/>
      <c r="AA103" s="630"/>
    </row>
  </sheetData>
  <mergeCells count="1">
    <mergeCell ref="X2:AA2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B45C7-9F0D-411A-9989-FBE5563C6783}">
  <sheetPr codeName="Sheet2">
    <tabColor theme="9"/>
  </sheetPr>
  <dimension ref="A1:AF105"/>
  <sheetViews>
    <sheetView zoomScale="55" zoomScaleNormal="55" workbookViewId="0"/>
  </sheetViews>
  <sheetFormatPr defaultRowHeight="14.5" outlineLevelCol="1" x14ac:dyDescent="0.35"/>
  <cols>
    <col min="2" max="2" width="6.81640625" style="274" customWidth="1"/>
    <col min="3" max="3" width="34.453125" style="296" customWidth="1"/>
    <col min="4" max="4" width="33.81640625" style="75" customWidth="1"/>
    <col min="5" max="5" width="19.26953125" style="75" customWidth="1"/>
    <col min="6" max="6" width="19.26953125" style="274" customWidth="1"/>
    <col min="7" max="7" width="22" style="296" customWidth="1"/>
    <col min="8" max="10" width="22" customWidth="1"/>
    <col min="11" max="11" width="22" hidden="1" customWidth="1" outlineLevel="1"/>
    <col min="12" max="12" width="27.453125" style="14" hidden="1" customWidth="1" outlineLevel="1"/>
    <col min="13" max="14" width="22" hidden="1" customWidth="1" outlineLevel="1"/>
    <col min="15" max="26" width="22" style="296" hidden="1" customWidth="1" outlineLevel="1"/>
    <col min="27" max="27" width="20.7265625" customWidth="1" collapsed="1"/>
    <col min="28" max="28" width="20.7265625" customWidth="1"/>
    <col min="29" max="30" width="20.7265625" style="547" customWidth="1"/>
    <col min="31" max="31" width="10.54296875" style="547" customWidth="1"/>
  </cols>
  <sheetData>
    <row r="1" spans="1:32" x14ac:dyDescent="0.35">
      <c r="A1" s="252" t="s">
        <v>226</v>
      </c>
      <c r="B1" s="252"/>
      <c r="C1" s="252"/>
      <c r="D1" s="252"/>
      <c r="E1" s="252"/>
      <c r="F1" s="252"/>
      <c r="G1" s="252" t="s">
        <v>167</v>
      </c>
      <c r="H1" s="252" t="s">
        <v>167</v>
      </c>
      <c r="I1" s="551" t="str">
        <f t="shared" ref="I1:Z1" si="0">IF(I5="","H","")</f>
        <v>H</v>
      </c>
      <c r="J1" s="551" t="str">
        <f t="shared" si="0"/>
        <v>H</v>
      </c>
      <c r="K1" s="551" t="s">
        <v>167</v>
      </c>
      <c r="L1" s="574" t="str">
        <f t="shared" si="0"/>
        <v>H</v>
      </c>
      <c r="M1" s="551" t="str">
        <f t="shared" si="0"/>
        <v>H</v>
      </c>
      <c r="N1" s="551" t="str">
        <f t="shared" si="0"/>
        <v>H</v>
      </c>
      <c r="O1" s="551" t="str">
        <f t="shared" si="0"/>
        <v>H</v>
      </c>
      <c r="P1" s="551" t="str">
        <f t="shared" si="0"/>
        <v>H</v>
      </c>
      <c r="Q1" s="551" t="str">
        <f t="shared" si="0"/>
        <v>H</v>
      </c>
      <c r="R1" s="551" t="str">
        <f t="shared" si="0"/>
        <v>H</v>
      </c>
      <c r="S1" s="551" t="str">
        <f t="shared" si="0"/>
        <v>H</v>
      </c>
      <c r="T1" s="551" t="str">
        <f t="shared" si="0"/>
        <v>H</v>
      </c>
      <c r="U1" s="551" t="str">
        <f t="shared" si="0"/>
        <v>H</v>
      </c>
      <c r="V1" s="551" t="str">
        <f t="shared" si="0"/>
        <v>H</v>
      </c>
      <c r="W1" s="551" t="str">
        <f t="shared" si="0"/>
        <v>H</v>
      </c>
      <c r="X1" s="551" t="str">
        <f t="shared" si="0"/>
        <v>H</v>
      </c>
      <c r="Y1" s="551" t="str">
        <f t="shared" si="0"/>
        <v>H</v>
      </c>
      <c r="Z1" s="551" t="str">
        <f t="shared" si="0"/>
        <v>H</v>
      </c>
      <c r="AA1" s="551"/>
      <c r="AB1" s="551"/>
      <c r="AC1" s="551"/>
      <c r="AD1" s="551"/>
      <c r="AE1" s="551"/>
    </row>
    <row r="2" spans="1:32" s="296" customFormat="1" ht="15.5" x14ac:dyDescent="0.35">
      <c r="A2" s="252"/>
      <c r="B2" s="835" t="s">
        <v>300</v>
      </c>
      <c r="C2" s="836"/>
      <c r="D2" s="486" t="s">
        <v>313</v>
      </c>
      <c r="E2" s="484"/>
      <c r="F2" s="483"/>
      <c r="G2" s="483"/>
      <c r="H2" s="485"/>
      <c r="I2" s="485"/>
      <c r="J2" s="485"/>
      <c r="K2" s="485"/>
      <c r="L2" s="678"/>
      <c r="M2" s="485"/>
      <c r="N2" s="485"/>
      <c r="O2" s="485"/>
      <c r="P2" s="485"/>
      <c r="Q2" s="485"/>
      <c r="R2" s="485"/>
      <c r="S2" s="485"/>
      <c r="T2" s="485"/>
      <c r="U2" s="485"/>
      <c r="V2" s="485"/>
      <c r="W2" s="485"/>
      <c r="X2" s="485"/>
      <c r="Y2" s="485"/>
      <c r="Z2" s="485"/>
      <c r="AC2" s="547"/>
      <c r="AD2" s="547"/>
      <c r="AE2" s="547"/>
    </row>
    <row r="3" spans="1:32" s="296" customFormat="1" ht="124" customHeight="1" x14ac:dyDescent="0.35">
      <c r="A3" s="252"/>
      <c r="B3" s="483"/>
      <c r="C3" s="444"/>
      <c r="D3" s="484"/>
      <c r="E3" s="484"/>
      <c r="F3" s="483"/>
      <c r="G3" s="483"/>
      <c r="H3" s="485"/>
      <c r="I3" s="485"/>
      <c r="J3" s="485"/>
      <c r="K3" s="485"/>
      <c r="L3" s="678"/>
      <c r="M3" s="485"/>
      <c r="N3" s="485"/>
      <c r="O3" s="485"/>
      <c r="P3" s="485"/>
      <c r="Q3" s="485"/>
      <c r="R3" s="485"/>
      <c r="S3" s="485"/>
      <c r="T3" s="485"/>
      <c r="U3" s="485"/>
      <c r="V3" s="485"/>
      <c r="W3" s="485"/>
      <c r="X3" s="485"/>
      <c r="Y3" s="485"/>
      <c r="Z3" s="485"/>
      <c r="AA3" s="663" t="s">
        <v>227</v>
      </c>
      <c r="AB3" s="663"/>
      <c r="AC3" s="763"/>
      <c r="AD3" s="763"/>
      <c r="AE3" s="547"/>
    </row>
    <row r="4" spans="1:32" ht="29" x14ac:dyDescent="0.35">
      <c r="A4" s="252"/>
      <c r="B4" s="143" t="s">
        <v>140</v>
      </c>
      <c r="C4" s="143" t="s">
        <v>312</v>
      </c>
      <c r="D4" s="404" t="s">
        <v>235</v>
      </c>
      <c r="E4" s="404" t="s">
        <v>317</v>
      </c>
      <c r="F4" s="414" t="s">
        <v>6</v>
      </c>
      <c r="G4" s="143" t="str">
        <f>'Initial Setup'!$B$27&amp;" Link Number(s) / DCM"</f>
        <v>Existing AM Link Number(s) / DCM</v>
      </c>
      <c r="H4" s="143" t="str">
        <f>'Initial Setup'!$B$28&amp;" Link Number(s) / DCM"</f>
        <v>Existing PM Link Number(s) / DCM</v>
      </c>
      <c r="I4" s="143" t="str">
        <f>'Initial Setup'!$B$29&amp;" Link Number(s) / DCM"</f>
        <v>2030 No-Build AM Link Number(s) / DCM</v>
      </c>
      <c r="J4" s="143" t="str">
        <f>'Initial Setup'!$B$30&amp;" Link Number(s) / DCM"</f>
        <v>2030 No-Build PM Link Number(s) / DCM</v>
      </c>
      <c r="K4" s="143" t="str">
        <f>'Initial Setup'!$B$31&amp;" Link Number(s) / DCM"</f>
        <v>2050 No-Build AM Link Number(s) / DCM</v>
      </c>
      <c r="L4" s="143" t="str">
        <f>'Initial Setup'!$B$32&amp;" Link Number(s) / DCM"</f>
        <v>2050 No-Build PM Link Number(s) / DCM</v>
      </c>
      <c r="M4" s="143" t="str">
        <f>'Initial Setup'!$B$33&amp;" Link Number(s) / DCM"</f>
        <v>2030 Pref Alt AM Link Number(s) / DCM</v>
      </c>
      <c r="N4" s="143" t="str">
        <f>'Initial Setup'!$B$34&amp;" Link Number(s) / DCM"</f>
        <v>2030 Pref Alt PM Link Number(s) / DCM</v>
      </c>
      <c r="O4" s="143" t="str">
        <f>'Initial Setup'!$B$35&amp;" Link Number(s) / DCM"</f>
        <v>2050 Build Alt 1 AM Link Number(s) / DCM</v>
      </c>
      <c r="P4" s="143" t="str">
        <f>'Initial Setup'!$B$36&amp;" Link Number(s) / DCM"</f>
        <v>2050 Build Alt 1 PM Link Number(s) / DCM</v>
      </c>
      <c r="Q4" s="143" t="str">
        <f>'Initial Setup'!$B$37&amp;" Link Number(s) / DCM"</f>
        <v>2050 Build Alt 2 AM Link Number(s) / DCM</v>
      </c>
      <c r="R4" s="143" t="str">
        <f>'Initial Setup'!$B$38&amp;" Link Number(s) / DCM"</f>
        <v>2050 Build Alt 2 PM Link Number(s) / DCM</v>
      </c>
      <c r="S4" s="143" t="str">
        <f>'Initial Setup'!$B$39&amp;" Link Number(s) / DCM"</f>
        <v>2050 Pref Alt AM Link Number(s) / DCM</v>
      </c>
      <c r="T4" s="143" t="str">
        <f>'Initial Setup'!$B$40&amp;" Link Number(s) / DCM"</f>
        <v>2050 Pref Alt PM Link Number(s) / DCM</v>
      </c>
      <c r="U4" s="143" t="str">
        <f>'Initial Setup'!$B$41&amp;" Link Number(s) / DCM"</f>
        <v>Existing SAT Link Number(s) / DCM</v>
      </c>
      <c r="V4" s="143" t="str">
        <f>'Initial Setup'!$B$42&amp;" Link Number(s) / DCM"</f>
        <v>Existing SUN Link Number(s) / DCM</v>
      </c>
      <c r="W4" s="143" t="str">
        <f>'Initial Setup'!$B$43&amp;" Link Number(s) / DCM"</f>
        <v>BLANK Link Number(s) / DCM</v>
      </c>
      <c r="X4" s="143" t="str">
        <f>'Initial Setup'!$B$44&amp;" Link Number(s) / DCM"</f>
        <v>BLANK Link Number(s) / DCM</v>
      </c>
      <c r="Y4" s="143" t="str">
        <f>'Initial Setup'!$B$45&amp;" Link Number(s) / DCM"</f>
        <v>BLANK Link Number(s) / DCM</v>
      </c>
      <c r="Z4" s="661" t="str">
        <f>'Initial Setup'!$B$46&amp;" Link Number(s) / DCM"</f>
        <v>BLANK Link Number(s) / DCM</v>
      </c>
      <c r="AA4" s="414" t="s">
        <v>416</v>
      </c>
      <c r="AB4" s="414" t="s">
        <v>417</v>
      </c>
      <c r="AC4" s="414" t="s">
        <v>465</v>
      </c>
      <c r="AD4" s="414" t="s">
        <v>466</v>
      </c>
      <c r="AE4" s="414" t="s">
        <v>427</v>
      </c>
    </row>
    <row r="5" spans="1:32" x14ac:dyDescent="0.35">
      <c r="A5" s="252" t="str">
        <f>IF(C5="","H","")</f>
        <v/>
      </c>
      <c r="B5" s="427">
        <v>1</v>
      </c>
      <c r="C5" s="420" t="s">
        <v>501</v>
      </c>
      <c r="D5" s="420" t="s">
        <v>502</v>
      </c>
      <c r="E5" s="420" t="s">
        <v>401</v>
      </c>
      <c r="F5" s="772" cm="1">
        <f t="array" ref="F5">IFERROR(_xlfn.SWITCH(tod, "AM", AA5, "PM", AB5, "SAT", AC5, "SUN", AD5), "")</f>
        <v>7370</v>
      </c>
      <c r="G5" s="422" t="s">
        <v>400</v>
      </c>
      <c r="H5" s="422" t="s">
        <v>400</v>
      </c>
      <c r="I5" s="407"/>
      <c r="J5" s="407"/>
      <c r="K5" s="422"/>
      <c r="L5" s="422"/>
      <c r="M5" s="407"/>
      <c r="N5" s="407"/>
      <c r="O5" s="407"/>
      <c r="P5" s="407"/>
      <c r="Q5" s="407"/>
      <c r="R5" s="407"/>
      <c r="S5" s="407"/>
      <c r="T5" s="407"/>
      <c r="U5" s="407"/>
      <c r="V5" s="407"/>
      <c r="W5" s="407"/>
      <c r="X5" s="407"/>
      <c r="Y5" s="407"/>
      <c r="Z5" s="662"/>
      <c r="AA5" s="632">
        <f>IFERROR(_xlfn.XLOOKUP($AE5, '[2]AM - Balanced Volumes'!$D$7:$D$50,'[2]AM - Balanced Volumes'!$F$7:$F$50),"")</f>
        <v>7370</v>
      </c>
      <c r="AB5" s="632">
        <f>IFERROR(_xlfn.XLOOKUP($AE5, '[2]PM - Balanced Volumes'!$D$7:$D$50,'[2]PM - Balanced Volumes'!$F$7:$F$50),"")</f>
        <v>5230</v>
      </c>
      <c r="AC5" s="632"/>
      <c r="AD5" s="632"/>
      <c r="AE5" s="632" t="s">
        <v>428</v>
      </c>
      <c r="AF5" s="200" t="s">
        <v>471</v>
      </c>
    </row>
    <row r="6" spans="1:32" x14ac:dyDescent="0.35">
      <c r="A6" s="551" t="str">
        <f t="shared" ref="A6:A9" si="1">IF(C6="","H","")</f>
        <v/>
      </c>
      <c r="B6" s="427">
        <f>B5+1</f>
        <v>2</v>
      </c>
      <c r="C6" s="420" t="s">
        <v>501</v>
      </c>
      <c r="D6" s="420" t="s">
        <v>503</v>
      </c>
      <c r="E6" s="420" t="s">
        <v>399</v>
      </c>
      <c r="F6" s="772" cm="1">
        <f t="array" ref="F6">IFERROR(_xlfn.SWITCH(tod, "AM", AA6, "PM", AB6, "SAT", AC6, "SUN", AD6), "")</f>
        <v>320</v>
      </c>
      <c r="G6" s="422" t="s">
        <v>402</v>
      </c>
      <c r="H6" s="422" t="s">
        <v>402</v>
      </c>
      <c r="I6" s="407"/>
      <c r="J6" s="407"/>
      <c r="K6" s="422"/>
      <c r="L6" s="422"/>
      <c r="M6" s="407"/>
      <c r="N6" s="407"/>
      <c r="O6" s="407"/>
      <c r="P6" s="407"/>
      <c r="Q6" s="407"/>
      <c r="R6" s="407"/>
      <c r="S6" s="407"/>
      <c r="T6" s="407"/>
      <c r="U6" s="407"/>
      <c r="V6" s="407"/>
      <c r="W6" s="407"/>
      <c r="X6" s="407"/>
      <c r="Y6" s="407"/>
      <c r="Z6" s="662"/>
      <c r="AA6" s="632">
        <f>IFERROR(_xlfn.XLOOKUP($AE6, '[2]AM - Balanced Volumes'!$D$7:$D$50,'[2]AM - Balanced Volumes'!$F$7:$F$50),"")</f>
        <v>320</v>
      </c>
      <c r="AB6" s="632">
        <f>IFERROR(_xlfn.XLOOKUP($AE6, '[2]PM - Balanced Volumes'!$D$7:$D$50,'[2]PM - Balanced Volumes'!$F$7:$F$50),"")</f>
        <v>565</v>
      </c>
      <c r="AC6" s="632"/>
      <c r="AD6" s="632"/>
      <c r="AE6" s="632" t="s">
        <v>429</v>
      </c>
    </row>
    <row r="7" spans="1:32" x14ac:dyDescent="0.35">
      <c r="A7" s="551" t="str">
        <f t="shared" si="1"/>
        <v/>
      </c>
      <c r="B7" s="427">
        <f t="shared" ref="B7:B104" si="2">B6+1</f>
        <v>3</v>
      </c>
      <c r="C7" s="420" t="s">
        <v>501</v>
      </c>
      <c r="D7" s="420" t="s">
        <v>504</v>
      </c>
      <c r="E7" s="420" t="s">
        <v>398</v>
      </c>
      <c r="F7" s="772" cm="1">
        <f t="array" ref="F7">IFERROR(_xlfn.SWITCH(tod, "AM", AA7, "PM", AB7, "SAT", AC7, "SUN", AD7), "")</f>
        <v>175</v>
      </c>
      <c r="G7" s="422" t="s">
        <v>403</v>
      </c>
      <c r="H7" s="422" t="s">
        <v>403</v>
      </c>
      <c r="I7" s="407"/>
      <c r="J7" s="407"/>
      <c r="K7" s="422"/>
      <c r="L7" s="422"/>
      <c r="M7" s="407"/>
      <c r="N7" s="407"/>
      <c r="O7" s="407"/>
      <c r="P7" s="407"/>
      <c r="Q7" s="407"/>
      <c r="R7" s="407"/>
      <c r="S7" s="407"/>
      <c r="T7" s="407"/>
      <c r="U7" s="407"/>
      <c r="V7" s="407"/>
      <c r="W7" s="407"/>
      <c r="X7" s="407"/>
      <c r="Y7" s="407"/>
      <c r="Z7" s="662"/>
      <c r="AA7" s="632">
        <f>IFERROR(_xlfn.XLOOKUP($AE7, '[2]AM - Balanced Volumes'!$D$7:$D$50,'[2]AM - Balanced Volumes'!$F$7:$F$50),"")</f>
        <v>175</v>
      </c>
      <c r="AB7" s="632">
        <f>IFERROR(_xlfn.XLOOKUP($AE7, '[2]PM - Balanced Volumes'!$D$7:$D$50,'[2]PM - Balanced Volumes'!$F$7:$F$50),"")</f>
        <v>215</v>
      </c>
      <c r="AC7" s="632"/>
      <c r="AD7" s="632"/>
      <c r="AE7" s="632" t="s">
        <v>430</v>
      </c>
    </row>
    <row r="8" spans="1:32" x14ac:dyDescent="0.35">
      <c r="A8" s="551" t="str">
        <f t="shared" si="1"/>
        <v>H</v>
      </c>
      <c r="B8" s="427">
        <f t="shared" si="2"/>
        <v>4</v>
      </c>
      <c r="C8" s="420"/>
      <c r="D8" s="420"/>
      <c r="E8" s="420"/>
      <c r="F8" s="772" cm="1">
        <f t="array" ref="F8">IFERROR(_xlfn.SWITCH(tod, "AM", AA8, "PM", AB8, "SAT", AC8, "SUN", AD8), "")</f>
        <v>0</v>
      </c>
      <c r="G8" s="422"/>
      <c r="H8" s="422"/>
      <c r="I8" s="407"/>
      <c r="J8" s="407"/>
      <c r="K8" s="422"/>
      <c r="L8" s="422"/>
      <c r="M8" s="407"/>
      <c r="N8" s="407"/>
      <c r="O8" s="407"/>
      <c r="P8" s="407"/>
      <c r="Q8" s="407"/>
      <c r="R8" s="407"/>
      <c r="S8" s="407"/>
      <c r="T8" s="407"/>
      <c r="U8" s="407"/>
      <c r="V8" s="407"/>
      <c r="W8" s="407"/>
      <c r="X8" s="407"/>
      <c r="Y8" s="407"/>
      <c r="Z8" s="662"/>
      <c r="AA8" s="632"/>
      <c r="AB8" s="632"/>
      <c r="AC8" s="632"/>
      <c r="AD8" s="632"/>
      <c r="AE8" s="632"/>
    </row>
    <row r="9" spans="1:32" x14ac:dyDescent="0.35">
      <c r="A9" s="551" t="str">
        <f t="shared" si="1"/>
        <v>H</v>
      </c>
      <c r="B9" s="427">
        <f t="shared" si="2"/>
        <v>5</v>
      </c>
      <c r="C9" s="420"/>
      <c r="D9" s="420"/>
      <c r="E9" s="420"/>
      <c r="F9" s="772" cm="1">
        <f t="array" ref="F9">IFERROR(_xlfn.SWITCH(tod, "AM", AA9, "PM", AB9, "SAT", AC9, "SUN", AD9), "")</f>
        <v>0</v>
      </c>
      <c r="G9" s="422"/>
      <c r="H9" s="422"/>
      <c r="I9" s="407"/>
      <c r="J9" s="407"/>
      <c r="K9" s="422"/>
      <c r="L9" s="422"/>
      <c r="M9" s="407"/>
      <c r="N9" s="407"/>
      <c r="O9" s="407"/>
      <c r="P9" s="407"/>
      <c r="Q9" s="407"/>
      <c r="R9" s="407"/>
      <c r="S9" s="407"/>
      <c r="T9" s="407"/>
      <c r="U9" s="407"/>
      <c r="V9" s="407"/>
      <c r="W9" s="407"/>
      <c r="X9" s="407"/>
      <c r="Y9" s="407"/>
      <c r="Z9" s="662"/>
      <c r="AA9" s="632"/>
      <c r="AB9" s="632"/>
      <c r="AC9" s="632"/>
      <c r="AD9" s="632"/>
      <c r="AE9" s="632"/>
    </row>
    <row r="10" spans="1:32" s="547" customFormat="1" x14ac:dyDescent="0.35">
      <c r="A10" s="551" t="str">
        <f>IF(C10="","H","")</f>
        <v>H</v>
      </c>
      <c r="B10" s="427">
        <f t="shared" si="2"/>
        <v>6</v>
      </c>
      <c r="C10" s="420"/>
      <c r="D10" s="420"/>
      <c r="E10" s="420"/>
      <c r="F10" s="772" cm="1">
        <f t="array" ref="F10">IFERROR(_xlfn.SWITCH(tod, "AM", AA10, "PM", AB10, "SAT", AC10, "SUN", AD10), "")</f>
        <v>0</v>
      </c>
      <c r="G10" s="421"/>
      <c r="H10" s="421"/>
      <c r="I10" s="407"/>
      <c r="J10" s="407"/>
      <c r="K10" s="421"/>
      <c r="L10" s="421"/>
      <c r="M10" s="407"/>
      <c r="N10" s="407"/>
      <c r="O10" s="407"/>
      <c r="P10" s="407"/>
      <c r="Q10" s="407"/>
      <c r="R10" s="407"/>
      <c r="S10" s="407"/>
      <c r="T10" s="407"/>
      <c r="U10" s="407"/>
      <c r="V10" s="407"/>
      <c r="W10" s="407"/>
      <c r="X10" s="407"/>
      <c r="Y10" s="407"/>
      <c r="Z10" s="662"/>
      <c r="AA10" s="632"/>
      <c r="AB10" s="632"/>
      <c r="AC10" s="632"/>
      <c r="AD10" s="632"/>
      <c r="AE10" s="632"/>
    </row>
    <row r="11" spans="1:32" x14ac:dyDescent="0.35">
      <c r="A11" s="551" t="str">
        <f t="shared" ref="A11:A74" si="3">IF(C11="","H","")</f>
        <v>H</v>
      </c>
      <c r="B11" s="427">
        <f t="shared" si="2"/>
        <v>7</v>
      </c>
      <c r="C11" s="420"/>
      <c r="D11" s="420"/>
      <c r="E11" s="420"/>
      <c r="F11" s="772" cm="1">
        <f t="array" ref="F11">IFERROR(_xlfn.SWITCH(tod, "AM", AA11, "PM", AB11, "SAT", AC11, "SUN", AD11), "")</f>
        <v>0</v>
      </c>
      <c r="G11" s="421"/>
      <c r="H11" s="421"/>
      <c r="I11" s="407"/>
      <c r="J11" s="407"/>
      <c r="K11" s="421"/>
      <c r="L11" s="421"/>
      <c r="M11" s="407"/>
      <c r="N11" s="407"/>
      <c r="O11" s="407"/>
      <c r="P11" s="407"/>
      <c r="Q11" s="407"/>
      <c r="R11" s="407"/>
      <c r="S11" s="407"/>
      <c r="T11" s="407"/>
      <c r="U11" s="407"/>
      <c r="V11" s="407"/>
      <c r="W11" s="407"/>
      <c r="X11" s="407"/>
      <c r="Y11" s="407"/>
      <c r="Z11" s="662"/>
      <c r="AA11" s="632"/>
      <c r="AB11" s="632"/>
      <c r="AC11" s="632"/>
      <c r="AD11" s="632"/>
      <c r="AE11" s="632"/>
    </row>
    <row r="12" spans="1:32" x14ac:dyDescent="0.35">
      <c r="A12" s="551" t="str">
        <f t="shared" si="3"/>
        <v>H</v>
      </c>
      <c r="B12" s="427">
        <f t="shared" si="2"/>
        <v>8</v>
      </c>
      <c r="C12" s="420"/>
      <c r="D12" s="420"/>
      <c r="E12" s="420"/>
      <c r="F12" s="772" cm="1">
        <f t="array" ref="F12">IFERROR(_xlfn.SWITCH(tod, "AM", AA12, "PM", AB12, "SAT", AC12, "SUN", AD12), "")</f>
        <v>0</v>
      </c>
      <c r="G12" s="421"/>
      <c r="H12" s="421"/>
      <c r="I12" s="407"/>
      <c r="J12" s="407"/>
      <c r="K12" s="421"/>
      <c r="L12" s="421"/>
      <c r="M12" s="407"/>
      <c r="N12" s="407"/>
      <c r="O12" s="407"/>
      <c r="P12" s="407"/>
      <c r="Q12" s="407"/>
      <c r="R12" s="407"/>
      <c r="S12" s="407"/>
      <c r="T12" s="407"/>
      <c r="U12" s="407"/>
      <c r="V12" s="407"/>
      <c r="W12" s="407"/>
      <c r="X12" s="407"/>
      <c r="Y12" s="407"/>
      <c r="Z12" s="662"/>
      <c r="AA12" s="632"/>
      <c r="AB12" s="632"/>
      <c r="AC12" s="632"/>
      <c r="AD12" s="632"/>
      <c r="AE12" s="632"/>
    </row>
    <row r="13" spans="1:32" x14ac:dyDescent="0.35">
      <c r="A13" s="551" t="str">
        <f t="shared" si="3"/>
        <v>H</v>
      </c>
      <c r="B13" s="427">
        <f t="shared" si="2"/>
        <v>9</v>
      </c>
      <c r="C13" s="420"/>
      <c r="D13" s="420"/>
      <c r="E13" s="420"/>
      <c r="F13" s="772" cm="1">
        <f t="array" ref="F13">IFERROR(_xlfn.SWITCH(tod, "AM", AA13, "PM", AB13, "SAT", AC13, "SUN", AD13), "")</f>
        <v>0</v>
      </c>
      <c r="G13" s="421"/>
      <c r="H13" s="421"/>
      <c r="I13" s="407"/>
      <c r="J13" s="407"/>
      <c r="K13" s="421"/>
      <c r="L13" s="421"/>
      <c r="M13" s="407"/>
      <c r="N13" s="407"/>
      <c r="O13" s="407"/>
      <c r="P13" s="407"/>
      <c r="Q13" s="407"/>
      <c r="R13" s="407"/>
      <c r="S13" s="407"/>
      <c r="T13" s="407"/>
      <c r="U13" s="407"/>
      <c r="V13" s="407"/>
      <c r="W13" s="407"/>
      <c r="X13" s="407"/>
      <c r="Y13" s="407"/>
      <c r="Z13" s="662"/>
      <c r="AA13" s="632"/>
      <c r="AB13" s="632"/>
      <c r="AC13" s="632"/>
      <c r="AD13" s="632"/>
      <c r="AE13" s="632"/>
    </row>
    <row r="14" spans="1:32" x14ac:dyDescent="0.35">
      <c r="A14" s="551" t="str">
        <f t="shared" si="3"/>
        <v>H</v>
      </c>
      <c r="B14" s="427">
        <f t="shared" si="2"/>
        <v>10</v>
      </c>
      <c r="C14" s="420"/>
      <c r="D14" s="420"/>
      <c r="E14" s="420"/>
      <c r="F14" s="772" cm="1">
        <f t="array" ref="F14">IFERROR(_xlfn.SWITCH(tod, "AM", AA14, "PM", AB14, "SAT", AC14, "SUN", AD14), "")</f>
        <v>0</v>
      </c>
      <c r="G14" s="422"/>
      <c r="H14" s="422"/>
      <c r="I14" s="407"/>
      <c r="J14" s="407"/>
      <c r="K14" s="422"/>
      <c r="L14" s="422"/>
      <c r="M14" s="407"/>
      <c r="N14" s="407"/>
      <c r="O14" s="407"/>
      <c r="P14" s="407"/>
      <c r="Q14" s="407"/>
      <c r="R14" s="407"/>
      <c r="S14" s="407"/>
      <c r="T14" s="407"/>
      <c r="U14" s="407"/>
      <c r="V14" s="407"/>
      <c r="W14" s="407"/>
      <c r="X14" s="407"/>
      <c r="Y14" s="407"/>
      <c r="Z14" s="662"/>
      <c r="AA14" s="632"/>
      <c r="AB14" s="632"/>
      <c r="AC14" s="632"/>
      <c r="AD14" s="632"/>
      <c r="AE14" s="632"/>
    </row>
    <row r="15" spans="1:32" x14ac:dyDescent="0.35">
      <c r="A15" s="551" t="str">
        <f t="shared" si="3"/>
        <v>H</v>
      </c>
      <c r="B15" s="427">
        <f t="shared" si="2"/>
        <v>11</v>
      </c>
      <c r="C15" s="420"/>
      <c r="D15" s="420"/>
      <c r="E15" s="420"/>
      <c r="F15" s="772" cm="1">
        <f t="array" ref="F15">IFERROR(_xlfn.SWITCH(tod, "AM", AA15, "PM", AB15, "SAT", AC15, "SUN", AD15), "")</f>
        <v>0</v>
      </c>
      <c r="G15" s="422"/>
      <c r="H15" s="422"/>
      <c r="I15" s="407"/>
      <c r="J15" s="407"/>
      <c r="K15" s="422"/>
      <c r="L15" s="422"/>
      <c r="M15" s="407"/>
      <c r="N15" s="407"/>
      <c r="O15" s="407"/>
      <c r="P15" s="407"/>
      <c r="Q15" s="407"/>
      <c r="R15" s="407"/>
      <c r="S15" s="407"/>
      <c r="T15" s="407"/>
      <c r="U15" s="407"/>
      <c r="V15" s="407"/>
      <c r="W15" s="407"/>
      <c r="X15" s="407"/>
      <c r="Y15" s="407"/>
      <c r="Z15" s="662"/>
      <c r="AA15" s="632"/>
      <c r="AB15" s="632"/>
      <c r="AC15" s="632"/>
      <c r="AD15" s="632"/>
      <c r="AE15" s="632"/>
    </row>
    <row r="16" spans="1:32" x14ac:dyDescent="0.35">
      <c r="A16" s="551" t="str">
        <f t="shared" si="3"/>
        <v>H</v>
      </c>
      <c r="B16" s="427">
        <f t="shared" si="2"/>
        <v>12</v>
      </c>
      <c r="C16" s="420"/>
      <c r="D16" s="420"/>
      <c r="E16" s="420"/>
      <c r="F16" s="772" cm="1">
        <f t="array" ref="F16">IFERROR(_xlfn.SWITCH(tod, "AM", AA16, "PM", AB16, "SAT", AC16, "SUN", AD16), "")</f>
        <v>0</v>
      </c>
      <c r="G16" s="422"/>
      <c r="H16" s="422"/>
      <c r="I16" s="407"/>
      <c r="J16" s="407"/>
      <c r="K16" s="422"/>
      <c r="L16" s="422"/>
      <c r="M16" s="407"/>
      <c r="N16" s="407"/>
      <c r="O16" s="407"/>
      <c r="P16" s="407"/>
      <c r="Q16" s="407"/>
      <c r="R16" s="407"/>
      <c r="S16" s="407"/>
      <c r="T16" s="407"/>
      <c r="U16" s="407"/>
      <c r="V16" s="407"/>
      <c r="W16" s="407"/>
      <c r="X16" s="407"/>
      <c r="Y16" s="407"/>
      <c r="Z16" s="662"/>
      <c r="AA16" s="632"/>
      <c r="AB16" s="632"/>
      <c r="AC16" s="632"/>
      <c r="AD16" s="632"/>
      <c r="AE16" s="632"/>
    </row>
    <row r="17" spans="1:31" s="547" customFormat="1" x14ac:dyDescent="0.35">
      <c r="A17" s="551" t="str">
        <f t="shared" si="3"/>
        <v>H</v>
      </c>
      <c r="B17" s="427">
        <f t="shared" si="2"/>
        <v>13</v>
      </c>
      <c r="C17" s="420"/>
      <c r="D17" s="420"/>
      <c r="E17" s="420"/>
      <c r="F17" s="772" cm="1">
        <f t="array" ref="F17">IFERROR(_xlfn.SWITCH(tod, "AM", AA17, "PM", AB17, "SAT", AC17, "SUN", AD17), "")</f>
        <v>0</v>
      </c>
      <c r="G17" s="422"/>
      <c r="H17" s="422"/>
      <c r="I17" s="407"/>
      <c r="J17" s="407"/>
      <c r="K17" s="422"/>
      <c r="L17" s="422"/>
      <c r="M17" s="407"/>
      <c r="N17" s="407"/>
      <c r="O17" s="407"/>
      <c r="P17" s="407"/>
      <c r="Q17" s="407"/>
      <c r="R17" s="407"/>
      <c r="S17" s="407"/>
      <c r="T17" s="407"/>
      <c r="U17" s="407"/>
      <c r="V17" s="407"/>
      <c r="W17" s="407"/>
      <c r="X17" s="407"/>
      <c r="Y17" s="407"/>
      <c r="Z17" s="662"/>
      <c r="AA17" s="632"/>
      <c r="AB17" s="632"/>
      <c r="AC17" s="632"/>
      <c r="AD17" s="632"/>
      <c r="AE17" s="632"/>
    </row>
    <row r="18" spans="1:31" x14ac:dyDescent="0.35">
      <c r="A18" s="551" t="str">
        <f t="shared" si="3"/>
        <v>H</v>
      </c>
      <c r="B18" s="427">
        <f t="shared" si="2"/>
        <v>14</v>
      </c>
      <c r="C18" s="420"/>
      <c r="D18" s="420"/>
      <c r="E18" s="420"/>
      <c r="F18" s="772" cm="1">
        <f t="array" ref="F18">IFERROR(_xlfn.SWITCH(tod, "AM", AA18, "PM", AB18, "SAT", AC18, "SUN", AD18), "")</f>
        <v>0</v>
      </c>
      <c r="G18" s="422"/>
      <c r="H18" s="422"/>
      <c r="I18" s="407"/>
      <c r="J18" s="407"/>
      <c r="K18" s="422"/>
      <c r="L18" s="422"/>
      <c r="M18" s="407"/>
      <c r="N18" s="407"/>
      <c r="O18" s="407"/>
      <c r="P18" s="407"/>
      <c r="Q18" s="407"/>
      <c r="R18" s="407"/>
      <c r="S18" s="407"/>
      <c r="T18" s="407"/>
      <c r="U18" s="407"/>
      <c r="V18" s="407"/>
      <c r="W18" s="407"/>
      <c r="X18" s="407"/>
      <c r="Y18" s="407"/>
      <c r="Z18" s="662"/>
      <c r="AA18" s="632"/>
      <c r="AB18" s="632"/>
      <c r="AC18" s="632"/>
      <c r="AD18" s="632"/>
      <c r="AE18" s="632"/>
    </row>
    <row r="19" spans="1:31" x14ac:dyDescent="0.35">
      <c r="A19" s="551" t="str">
        <f t="shared" si="3"/>
        <v>H</v>
      </c>
      <c r="B19" s="427">
        <f t="shared" si="2"/>
        <v>15</v>
      </c>
      <c r="C19" s="420"/>
      <c r="D19" s="420"/>
      <c r="E19" s="420"/>
      <c r="F19" s="772" cm="1">
        <f t="array" ref="F19">IFERROR(_xlfn.SWITCH(tod, "AM", AA19, "PM", AB19, "SAT", AC19, "SUN", AD19), "")</f>
        <v>0</v>
      </c>
      <c r="G19" s="422"/>
      <c r="H19" s="422"/>
      <c r="I19" s="407"/>
      <c r="J19" s="407"/>
      <c r="K19" s="422"/>
      <c r="L19" s="422"/>
      <c r="M19" s="407"/>
      <c r="N19" s="407"/>
      <c r="O19" s="407"/>
      <c r="P19" s="407"/>
      <c r="Q19" s="407"/>
      <c r="R19" s="407"/>
      <c r="S19" s="407"/>
      <c r="T19" s="407"/>
      <c r="U19" s="407"/>
      <c r="V19" s="407"/>
      <c r="W19" s="407"/>
      <c r="X19" s="407"/>
      <c r="Y19" s="407"/>
      <c r="Z19" s="662"/>
      <c r="AA19" s="632"/>
      <c r="AB19" s="632"/>
      <c r="AC19" s="632"/>
      <c r="AD19" s="632"/>
      <c r="AE19" s="632"/>
    </row>
    <row r="20" spans="1:31" x14ac:dyDescent="0.35">
      <c r="A20" s="551" t="str">
        <f t="shared" si="3"/>
        <v>H</v>
      </c>
      <c r="B20" s="427">
        <f t="shared" si="2"/>
        <v>16</v>
      </c>
      <c r="C20" s="420"/>
      <c r="D20" s="420"/>
      <c r="E20" s="420"/>
      <c r="F20" s="772" cm="1">
        <f t="array" ref="F20">IFERROR(_xlfn.SWITCH(tod, "AM", AA20, "PM", AB20, "SAT", AC20, "SUN", AD20), "")</f>
        <v>0</v>
      </c>
      <c r="G20" s="422"/>
      <c r="H20" s="422"/>
      <c r="I20" s="407"/>
      <c r="J20" s="407"/>
      <c r="K20" s="422"/>
      <c r="L20" s="422"/>
      <c r="M20" s="407"/>
      <c r="N20" s="407"/>
      <c r="O20" s="407"/>
      <c r="P20" s="407"/>
      <c r="Q20" s="407"/>
      <c r="R20" s="407"/>
      <c r="S20" s="407"/>
      <c r="T20" s="407"/>
      <c r="U20" s="407"/>
      <c r="V20" s="407"/>
      <c r="W20" s="407"/>
      <c r="X20" s="407"/>
      <c r="Y20" s="407"/>
      <c r="Z20" s="662"/>
      <c r="AA20" s="632"/>
      <c r="AB20" s="632"/>
      <c r="AC20" s="632"/>
      <c r="AD20" s="632"/>
      <c r="AE20" s="632"/>
    </row>
    <row r="21" spans="1:31" x14ac:dyDescent="0.35">
      <c r="A21" s="551" t="str">
        <f t="shared" si="3"/>
        <v>H</v>
      </c>
      <c r="B21" s="427">
        <f t="shared" si="2"/>
        <v>17</v>
      </c>
      <c r="C21" s="420"/>
      <c r="D21" s="420"/>
      <c r="E21" s="420"/>
      <c r="F21" s="772" cm="1">
        <f t="array" ref="F21">IFERROR(_xlfn.SWITCH(tod, "AM", AA21, "PM", AB21, "SAT", AC21, "SUN", AD21), "")</f>
        <v>0</v>
      </c>
      <c r="G21" s="422"/>
      <c r="H21" s="422"/>
      <c r="I21" s="407"/>
      <c r="J21" s="407"/>
      <c r="K21" s="422"/>
      <c r="L21" s="422"/>
      <c r="M21" s="407"/>
      <c r="N21" s="407"/>
      <c r="O21" s="407"/>
      <c r="P21" s="407"/>
      <c r="Q21" s="407"/>
      <c r="R21" s="407"/>
      <c r="S21" s="407"/>
      <c r="T21" s="407"/>
      <c r="U21" s="407"/>
      <c r="V21" s="407"/>
      <c r="W21" s="407"/>
      <c r="X21" s="407"/>
      <c r="Y21" s="407"/>
      <c r="Z21" s="662"/>
      <c r="AA21" s="632"/>
      <c r="AB21" s="632"/>
      <c r="AC21" s="632"/>
      <c r="AD21" s="632"/>
      <c r="AE21" s="632"/>
    </row>
    <row r="22" spans="1:31" x14ac:dyDescent="0.35">
      <c r="A22" s="551" t="str">
        <f t="shared" si="3"/>
        <v>H</v>
      </c>
      <c r="B22" s="427">
        <f t="shared" si="2"/>
        <v>18</v>
      </c>
      <c r="C22" s="420"/>
      <c r="D22" s="420"/>
      <c r="E22" s="420"/>
      <c r="F22" s="772" cm="1">
        <f t="array" ref="F22">IFERROR(_xlfn.SWITCH(tod, "AM", AA22, "PM", AB22, "SAT", AC22, "SUN", AD22), "")</f>
        <v>0</v>
      </c>
      <c r="G22" s="422"/>
      <c r="H22" s="422"/>
      <c r="I22" s="407"/>
      <c r="J22" s="407"/>
      <c r="K22" s="422"/>
      <c r="L22" s="422"/>
      <c r="M22" s="407"/>
      <c r="N22" s="407"/>
      <c r="O22" s="407"/>
      <c r="P22" s="407"/>
      <c r="Q22" s="407"/>
      <c r="R22" s="407"/>
      <c r="S22" s="407"/>
      <c r="T22" s="407"/>
      <c r="U22" s="407"/>
      <c r="V22" s="407"/>
      <c r="W22" s="407"/>
      <c r="X22" s="407"/>
      <c r="Y22" s="407"/>
      <c r="Z22" s="662"/>
      <c r="AA22" s="632"/>
      <c r="AB22" s="632"/>
      <c r="AC22" s="632"/>
      <c r="AD22" s="632"/>
      <c r="AE22" s="632"/>
    </row>
    <row r="23" spans="1:31" x14ac:dyDescent="0.35">
      <c r="A23" s="551" t="str">
        <f t="shared" si="3"/>
        <v>H</v>
      </c>
      <c r="B23" s="427">
        <f t="shared" si="2"/>
        <v>19</v>
      </c>
      <c r="C23" s="420"/>
      <c r="D23" s="420"/>
      <c r="E23" s="420"/>
      <c r="F23" s="772" cm="1">
        <f t="array" ref="F23">IFERROR(_xlfn.SWITCH(tod, "AM", AA23, "PM", AB23, "SAT", AC23, "SUN", AD23), "")</f>
        <v>0</v>
      </c>
      <c r="G23" s="422"/>
      <c r="H23" s="422"/>
      <c r="I23" s="407"/>
      <c r="J23" s="407"/>
      <c r="K23" s="422"/>
      <c r="L23" s="422"/>
      <c r="M23" s="407"/>
      <c r="N23" s="407"/>
      <c r="O23" s="407"/>
      <c r="P23" s="407"/>
      <c r="Q23" s="407"/>
      <c r="R23" s="407"/>
      <c r="S23" s="407"/>
      <c r="T23" s="407"/>
      <c r="U23" s="407"/>
      <c r="V23" s="407"/>
      <c r="W23" s="407"/>
      <c r="X23" s="407"/>
      <c r="Y23" s="407"/>
      <c r="Z23" s="662"/>
      <c r="AA23" s="632"/>
      <c r="AB23" s="632"/>
      <c r="AC23" s="632"/>
      <c r="AD23" s="632"/>
      <c r="AE23" s="632"/>
    </row>
    <row r="24" spans="1:31" x14ac:dyDescent="0.35">
      <c r="A24" s="551" t="str">
        <f t="shared" si="3"/>
        <v>H</v>
      </c>
      <c r="B24" s="427">
        <f t="shared" si="2"/>
        <v>20</v>
      </c>
      <c r="C24" s="420"/>
      <c r="D24" s="420"/>
      <c r="E24" s="420"/>
      <c r="F24" s="772" cm="1">
        <f t="array" ref="F24">IFERROR(_xlfn.SWITCH(tod, "AM", AA24, "PM", AB24, "SAT", AC24, "SUN", AD24), "")</f>
        <v>0</v>
      </c>
      <c r="G24" s="421"/>
      <c r="H24" s="421"/>
      <c r="I24" s="407"/>
      <c r="J24" s="407"/>
      <c r="K24" s="421"/>
      <c r="L24" s="421"/>
      <c r="M24" s="407"/>
      <c r="N24" s="407"/>
      <c r="O24" s="407"/>
      <c r="P24" s="407"/>
      <c r="Q24" s="407"/>
      <c r="R24" s="407"/>
      <c r="S24" s="407"/>
      <c r="T24" s="407"/>
      <c r="U24" s="407"/>
      <c r="V24" s="407"/>
      <c r="W24" s="407"/>
      <c r="X24" s="407"/>
      <c r="Y24" s="407"/>
      <c r="Z24" s="662"/>
      <c r="AA24" s="632"/>
      <c r="AB24" s="632"/>
      <c r="AC24" s="632"/>
      <c r="AD24" s="632"/>
      <c r="AE24" s="632"/>
    </row>
    <row r="25" spans="1:31" x14ac:dyDescent="0.35">
      <c r="A25" s="551" t="str">
        <f t="shared" si="3"/>
        <v>H</v>
      </c>
      <c r="B25" s="427">
        <f t="shared" si="2"/>
        <v>21</v>
      </c>
      <c r="C25" s="420"/>
      <c r="D25" s="420"/>
      <c r="E25" s="420"/>
      <c r="F25" s="772" cm="1">
        <f t="array" ref="F25">IFERROR(_xlfn.SWITCH(tod, "AM", AA25, "PM", AB25, "SAT", AC25, "SUN", AD25), "")</f>
        <v>0</v>
      </c>
      <c r="G25" s="422"/>
      <c r="H25" s="422"/>
      <c r="I25" s="407"/>
      <c r="J25" s="407"/>
      <c r="K25" s="422"/>
      <c r="L25" s="422"/>
      <c r="M25" s="407"/>
      <c r="N25" s="407"/>
      <c r="O25" s="407"/>
      <c r="P25" s="407"/>
      <c r="Q25" s="407"/>
      <c r="R25" s="407"/>
      <c r="S25" s="407"/>
      <c r="T25" s="407"/>
      <c r="U25" s="407"/>
      <c r="V25" s="407"/>
      <c r="W25" s="407"/>
      <c r="X25" s="407"/>
      <c r="Y25" s="407"/>
      <c r="Z25" s="662"/>
      <c r="AA25" s="632"/>
      <c r="AB25" s="632"/>
      <c r="AC25" s="632"/>
      <c r="AD25" s="632"/>
      <c r="AE25" s="632"/>
    </row>
    <row r="26" spans="1:31" x14ac:dyDescent="0.35">
      <c r="A26" s="551" t="str">
        <f t="shared" si="3"/>
        <v>H</v>
      </c>
      <c r="B26" s="427">
        <f t="shared" si="2"/>
        <v>22</v>
      </c>
      <c r="C26" s="420"/>
      <c r="D26" s="420"/>
      <c r="E26" s="420"/>
      <c r="F26" s="772" cm="1">
        <f t="array" ref="F26">IFERROR(_xlfn.SWITCH(tod, "AM", AA26, "PM", AB26, "SAT", AC26, "SUN", AD26), "")</f>
        <v>0</v>
      </c>
      <c r="G26" s="422"/>
      <c r="H26" s="422"/>
      <c r="I26" s="407"/>
      <c r="J26" s="407"/>
      <c r="K26" s="422"/>
      <c r="L26" s="422"/>
      <c r="M26" s="407"/>
      <c r="N26" s="407"/>
      <c r="O26" s="407"/>
      <c r="P26" s="407"/>
      <c r="Q26" s="407"/>
      <c r="R26" s="407"/>
      <c r="S26" s="407"/>
      <c r="T26" s="407"/>
      <c r="U26" s="407"/>
      <c r="V26" s="407"/>
      <c r="W26" s="407"/>
      <c r="X26" s="407"/>
      <c r="Y26" s="407"/>
      <c r="Z26" s="662"/>
      <c r="AA26" s="632"/>
      <c r="AB26" s="632"/>
      <c r="AC26" s="632"/>
      <c r="AD26" s="632"/>
      <c r="AE26" s="632"/>
    </row>
    <row r="27" spans="1:31" x14ac:dyDescent="0.35">
      <c r="A27" s="551" t="str">
        <f t="shared" si="3"/>
        <v>H</v>
      </c>
      <c r="B27" s="427">
        <f t="shared" si="2"/>
        <v>23</v>
      </c>
      <c r="C27" s="420"/>
      <c r="D27" s="420"/>
      <c r="E27" s="420"/>
      <c r="F27" s="772" cm="1">
        <f t="array" ref="F27">IFERROR(_xlfn.SWITCH(tod, "AM", AA27, "PM", AB27, "SAT", AC27, "SUN", AD27), "")</f>
        <v>0</v>
      </c>
      <c r="G27" s="421"/>
      <c r="H27" s="421"/>
      <c r="I27" s="407"/>
      <c r="J27" s="407"/>
      <c r="K27" s="421"/>
      <c r="L27" s="421"/>
      <c r="M27" s="407"/>
      <c r="N27" s="407"/>
      <c r="O27" s="407"/>
      <c r="P27" s="407"/>
      <c r="Q27" s="407"/>
      <c r="R27" s="407"/>
      <c r="S27" s="407"/>
      <c r="T27" s="407"/>
      <c r="U27" s="407"/>
      <c r="V27" s="407"/>
      <c r="W27" s="407"/>
      <c r="X27" s="407"/>
      <c r="Y27" s="407"/>
      <c r="Z27" s="662"/>
      <c r="AA27" s="632"/>
      <c r="AB27" s="632"/>
      <c r="AC27" s="632"/>
      <c r="AD27" s="632"/>
      <c r="AE27" s="632"/>
    </row>
    <row r="28" spans="1:31" x14ac:dyDescent="0.35">
      <c r="A28" s="551" t="str">
        <f t="shared" si="3"/>
        <v>H</v>
      </c>
      <c r="B28" s="427">
        <f t="shared" si="2"/>
        <v>24</v>
      </c>
      <c r="C28" s="420"/>
      <c r="D28" s="420"/>
      <c r="E28" s="420"/>
      <c r="F28" s="772" cm="1">
        <f t="array" ref="F28">IFERROR(_xlfn.SWITCH(tod, "AM", AA28, "PM", AB28, "SAT", AC28, "SUN", AD28), "")</f>
        <v>0</v>
      </c>
      <c r="G28" s="422"/>
      <c r="H28" s="422"/>
      <c r="I28" s="407"/>
      <c r="J28" s="407"/>
      <c r="K28" s="422"/>
      <c r="L28" s="422"/>
      <c r="M28" s="407"/>
      <c r="N28" s="407"/>
      <c r="O28" s="407"/>
      <c r="P28" s="407"/>
      <c r="Q28" s="407"/>
      <c r="R28" s="407"/>
      <c r="S28" s="407"/>
      <c r="T28" s="407"/>
      <c r="U28" s="407"/>
      <c r="V28" s="407"/>
      <c r="W28" s="407"/>
      <c r="X28" s="407"/>
      <c r="Y28" s="407"/>
      <c r="Z28" s="662"/>
      <c r="AA28" s="632"/>
      <c r="AB28" s="632"/>
      <c r="AC28" s="632"/>
      <c r="AD28" s="632"/>
      <c r="AE28" s="632"/>
    </row>
    <row r="29" spans="1:31" x14ac:dyDescent="0.35">
      <c r="A29" s="551" t="str">
        <f t="shared" si="3"/>
        <v>H</v>
      </c>
      <c r="B29" s="427">
        <f t="shared" si="2"/>
        <v>25</v>
      </c>
      <c r="C29" s="420"/>
      <c r="D29" s="420"/>
      <c r="E29" s="420"/>
      <c r="F29" s="772" cm="1">
        <f t="array" ref="F29">IFERROR(_xlfn.SWITCH(tod, "AM", AA29, "PM", AB29, "SAT", AC29, "SUN", AD29), "")</f>
        <v>0</v>
      </c>
      <c r="G29" s="422"/>
      <c r="H29" s="422"/>
      <c r="I29" s="407"/>
      <c r="J29" s="407"/>
      <c r="K29" s="422"/>
      <c r="L29" s="422"/>
      <c r="M29" s="407"/>
      <c r="N29" s="407"/>
      <c r="O29" s="407"/>
      <c r="P29" s="407"/>
      <c r="Q29" s="407"/>
      <c r="R29" s="407"/>
      <c r="S29" s="407"/>
      <c r="T29" s="407"/>
      <c r="U29" s="407"/>
      <c r="V29" s="407"/>
      <c r="W29" s="407"/>
      <c r="X29" s="407"/>
      <c r="Y29" s="407"/>
      <c r="Z29" s="662"/>
      <c r="AA29" s="632"/>
      <c r="AB29" s="632"/>
      <c r="AC29" s="632"/>
      <c r="AD29" s="632"/>
      <c r="AE29" s="632"/>
    </row>
    <row r="30" spans="1:31" x14ac:dyDescent="0.35">
      <c r="A30" s="551" t="str">
        <f t="shared" si="3"/>
        <v>H</v>
      </c>
      <c r="B30" s="427">
        <f t="shared" si="2"/>
        <v>26</v>
      </c>
      <c r="C30" s="420"/>
      <c r="D30" s="420"/>
      <c r="E30" s="420"/>
      <c r="F30" s="772" cm="1">
        <f t="array" ref="F30">IFERROR(_xlfn.SWITCH(tod, "AM", AA30, "PM", AB30, "SAT", AC30, "SUN", AD30), "")</f>
        <v>0</v>
      </c>
      <c r="G30" s="422"/>
      <c r="H30" s="422"/>
      <c r="I30" s="407"/>
      <c r="J30" s="407"/>
      <c r="K30" s="422"/>
      <c r="L30" s="422"/>
      <c r="M30" s="407"/>
      <c r="N30" s="407"/>
      <c r="O30" s="407"/>
      <c r="P30" s="407"/>
      <c r="Q30" s="407"/>
      <c r="R30" s="407"/>
      <c r="S30" s="407"/>
      <c r="T30" s="407"/>
      <c r="U30" s="407"/>
      <c r="V30" s="407"/>
      <c r="W30" s="407"/>
      <c r="X30" s="407"/>
      <c r="Y30" s="407"/>
      <c r="Z30" s="662"/>
      <c r="AA30" s="632"/>
      <c r="AB30" s="632"/>
      <c r="AC30" s="632"/>
      <c r="AD30" s="632"/>
      <c r="AE30" s="632"/>
    </row>
    <row r="31" spans="1:31" x14ac:dyDescent="0.35">
      <c r="A31" s="551" t="str">
        <f t="shared" si="3"/>
        <v>H</v>
      </c>
      <c r="B31" s="427">
        <f t="shared" si="2"/>
        <v>27</v>
      </c>
      <c r="C31" s="420"/>
      <c r="D31" s="420"/>
      <c r="E31" s="420"/>
      <c r="F31" s="772" cm="1">
        <f t="array" ref="F31">IFERROR(_xlfn.SWITCH(tod, "AM", AA31, "PM", AB31, "SAT", AC31, "SUN", AD31), "")</f>
        <v>0</v>
      </c>
      <c r="G31" s="421"/>
      <c r="H31" s="421"/>
      <c r="I31" s="407"/>
      <c r="J31" s="407"/>
      <c r="K31" s="421"/>
      <c r="L31" s="421"/>
      <c r="M31" s="407"/>
      <c r="N31" s="407"/>
      <c r="O31" s="407"/>
      <c r="P31" s="407"/>
      <c r="Q31" s="407"/>
      <c r="R31" s="407"/>
      <c r="S31" s="407"/>
      <c r="T31" s="407"/>
      <c r="U31" s="407"/>
      <c r="V31" s="407"/>
      <c r="W31" s="407"/>
      <c r="X31" s="407"/>
      <c r="Y31" s="407"/>
      <c r="Z31" s="662"/>
      <c r="AA31" s="632"/>
      <c r="AB31" s="632"/>
      <c r="AC31" s="632"/>
      <c r="AD31" s="632"/>
      <c r="AE31" s="632"/>
    </row>
    <row r="32" spans="1:31" x14ac:dyDescent="0.35">
      <c r="A32" s="551" t="str">
        <f t="shared" si="3"/>
        <v>H</v>
      </c>
      <c r="B32" s="427">
        <f t="shared" si="2"/>
        <v>28</v>
      </c>
      <c r="C32" s="420"/>
      <c r="D32" s="420"/>
      <c r="E32" s="420"/>
      <c r="F32" s="772" cm="1">
        <f t="array" ref="F32">IFERROR(_xlfn.SWITCH(tod, "AM", AA32, "PM", AB32, "SAT", AC32, "SUN", AD32), "")</f>
        <v>0</v>
      </c>
      <c r="G32" s="422"/>
      <c r="H32" s="422"/>
      <c r="I32" s="407"/>
      <c r="J32" s="407"/>
      <c r="K32" s="422"/>
      <c r="L32" s="422"/>
      <c r="M32" s="407"/>
      <c r="N32" s="407"/>
      <c r="O32" s="407"/>
      <c r="P32" s="407"/>
      <c r="Q32" s="407"/>
      <c r="R32" s="407"/>
      <c r="S32" s="407"/>
      <c r="T32" s="407"/>
      <c r="U32" s="407"/>
      <c r="V32" s="407"/>
      <c r="W32" s="407"/>
      <c r="X32" s="407"/>
      <c r="Y32" s="407"/>
      <c r="Z32" s="662"/>
      <c r="AA32" s="632"/>
      <c r="AB32" s="632"/>
      <c r="AC32" s="632"/>
      <c r="AD32" s="632"/>
      <c r="AE32" s="632"/>
    </row>
    <row r="33" spans="1:31" x14ac:dyDescent="0.35">
      <c r="A33" s="551" t="str">
        <f t="shared" si="3"/>
        <v>H</v>
      </c>
      <c r="B33" s="427">
        <f t="shared" si="2"/>
        <v>29</v>
      </c>
      <c r="C33" s="420"/>
      <c r="D33" s="420"/>
      <c r="E33" s="420"/>
      <c r="F33" s="772" cm="1">
        <f t="array" ref="F33">IFERROR(_xlfn.SWITCH(tod, "AM", AA33, "PM", AB33, "SAT", AC33, "SUN", AD33), "")</f>
        <v>0</v>
      </c>
      <c r="G33" s="422"/>
      <c r="H33" s="422"/>
      <c r="I33" s="407"/>
      <c r="J33" s="407"/>
      <c r="K33" s="422"/>
      <c r="L33" s="422"/>
      <c r="M33" s="407"/>
      <c r="N33" s="407"/>
      <c r="O33" s="407"/>
      <c r="P33" s="407"/>
      <c r="Q33" s="407"/>
      <c r="R33" s="407"/>
      <c r="S33" s="407"/>
      <c r="T33" s="407"/>
      <c r="U33" s="407"/>
      <c r="V33" s="407"/>
      <c r="W33" s="407"/>
      <c r="X33" s="407"/>
      <c r="Y33" s="407"/>
      <c r="Z33" s="662"/>
      <c r="AA33" s="632"/>
      <c r="AB33" s="632"/>
      <c r="AC33" s="632"/>
      <c r="AD33" s="632"/>
      <c r="AE33" s="632"/>
    </row>
    <row r="34" spans="1:31" s="296" customFormat="1" x14ac:dyDescent="0.35">
      <c r="A34" s="551" t="str">
        <f t="shared" si="3"/>
        <v>H</v>
      </c>
      <c r="B34" s="427">
        <f t="shared" si="2"/>
        <v>30</v>
      </c>
      <c r="C34" s="420"/>
      <c r="D34" s="420"/>
      <c r="E34" s="420"/>
      <c r="F34" s="772" cm="1">
        <f t="array" ref="F34">IFERROR(_xlfn.SWITCH(tod, "AM", AA34, "PM", AB34, "SAT", AC34, "SUN", AD34), "")</f>
        <v>0</v>
      </c>
      <c r="G34" s="422"/>
      <c r="H34" s="422"/>
      <c r="I34" s="407"/>
      <c r="J34" s="407"/>
      <c r="K34" s="422"/>
      <c r="L34" s="422"/>
      <c r="M34" s="407"/>
      <c r="N34" s="407"/>
      <c r="O34" s="407"/>
      <c r="P34" s="407"/>
      <c r="Q34" s="407"/>
      <c r="R34" s="407"/>
      <c r="S34" s="407"/>
      <c r="T34" s="407"/>
      <c r="U34" s="407"/>
      <c r="V34" s="407"/>
      <c r="W34" s="407"/>
      <c r="X34" s="407"/>
      <c r="Y34" s="407"/>
      <c r="Z34" s="662"/>
      <c r="AA34" s="632"/>
      <c r="AB34" s="632"/>
      <c r="AC34" s="632"/>
      <c r="AD34" s="632"/>
      <c r="AE34" s="632"/>
    </row>
    <row r="35" spans="1:31" s="296" customFormat="1" x14ac:dyDescent="0.35">
      <c r="A35" s="551" t="str">
        <f t="shared" si="3"/>
        <v>H</v>
      </c>
      <c r="B35" s="427">
        <f t="shared" si="2"/>
        <v>31</v>
      </c>
      <c r="C35" s="420"/>
      <c r="D35" s="420"/>
      <c r="E35" s="420"/>
      <c r="F35" s="772" cm="1">
        <f t="array" ref="F35">IFERROR(_xlfn.SWITCH(tod, "AM", AA35, "PM", AB35, "SAT", AC35, "SUN", AD35), "")</f>
        <v>0</v>
      </c>
      <c r="G35" s="422"/>
      <c r="H35" s="422"/>
      <c r="I35" s="407"/>
      <c r="J35" s="407"/>
      <c r="K35" s="422"/>
      <c r="L35" s="422"/>
      <c r="M35" s="407"/>
      <c r="N35" s="407"/>
      <c r="O35" s="407"/>
      <c r="P35" s="407"/>
      <c r="Q35" s="407"/>
      <c r="R35" s="407"/>
      <c r="S35" s="407"/>
      <c r="T35" s="407"/>
      <c r="U35" s="407"/>
      <c r="V35" s="407"/>
      <c r="W35" s="407"/>
      <c r="X35" s="407"/>
      <c r="Y35" s="407"/>
      <c r="Z35" s="662"/>
      <c r="AA35" s="632"/>
      <c r="AB35" s="632"/>
      <c r="AC35" s="632"/>
      <c r="AD35" s="632"/>
      <c r="AE35" s="632"/>
    </row>
    <row r="36" spans="1:31" s="296" customFormat="1" x14ac:dyDescent="0.35">
      <c r="A36" s="551" t="str">
        <f t="shared" si="3"/>
        <v>H</v>
      </c>
      <c r="B36" s="427">
        <f t="shared" si="2"/>
        <v>32</v>
      </c>
      <c r="C36" s="420"/>
      <c r="D36" s="420"/>
      <c r="E36" s="420"/>
      <c r="F36" s="772" cm="1">
        <f t="array" ref="F36">IFERROR(_xlfn.SWITCH(tod, "AM", AA36, "PM", AB36, "SAT", AC36, "SUN", AD36), "")</f>
        <v>0</v>
      </c>
      <c r="G36" s="422"/>
      <c r="H36" s="422"/>
      <c r="I36" s="407"/>
      <c r="J36" s="407"/>
      <c r="K36" s="422"/>
      <c r="L36" s="422"/>
      <c r="M36" s="407"/>
      <c r="N36" s="407"/>
      <c r="O36" s="407"/>
      <c r="P36" s="407"/>
      <c r="Q36" s="407"/>
      <c r="R36" s="407"/>
      <c r="S36" s="407"/>
      <c r="T36" s="407"/>
      <c r="U36" s="407"/>
      <c r="V36" s="407"/>
      <c r="W36" s="407"/>
      <c r="X36" s="407"/>
      <c r="Y36" s="407"/>
      <c r="Z36" s="662"/>
      <c r="AA36" s="632"/>
      <c r="AB36" s="632"/>
      <c r="AC36" s="632"/>
      <c r="AD36" s="632"/>
      <c r="AE36" s="632"/>
    </row>
    <row r="37" spans="1:31" s="296" customFormat="1" x14ac:dyDescent="0.35">
      <c r="A37" s="551" t="str">
        <f t="shared" si="3"/>
        <v>H</v>
      </c>
      <c r="B37" s="427">
        <f t="shared" si="2"/>
        <v>33</v>
      </c>
      <c r="C37" s="420"/>
      <c r="D37" s="420"/>
      <c r="E37" s="420"/>
      <c r="F37" s="772" cm="1">
        <f t="array" ref="F37">IFERROR(_xlfn.SWITCH(tod, "AM", AA37, "PM", AB37, "SAT", AC37, "SUN", AD37), "")</f>
        <v>0</v>
      </c>
      <c r="G37" s="422"/>
      <c r="H37" s="422"/>
      <c r="I37" s="407"/>
      <c r="J37" s="407"/>
      <c r="K37" s="422"/>
      <c r="L37" s="422"/>
      <c r="M37" s="407"/>
      <c r="N37" s="407"/>
      <c r="O37" s="407"/>
      <c r="P37" s="407"/>
      <c r="Q37" s="407"/>
      <c r="R37" s="407"/>
      <c r="S37" s="407"/>
      <c r="T37" s="407"/>
      <c r="U37" s="407"/>
      <c r="V37" s="407"/>
      <c r="W37" s="407"/>
      <c r="X37" s="407"/>
      <c r="Y37" s="407"/>
      <c r="Z37" s="662"/>
      <c r="AA37" s="632"/>
      <c r="AB37" s="632"/>
      <c r="AC37" s="632"/>
      <c r="AD37" s="632"/>
      <c r="AE37" s="632"/>
    </row>
    <row r="38" spans="1:31" s="296" customFormat="1" x14ac:dyDescent="0.35">
      <c r="A38" s="551" t="str">
        <f t="shared" si="3"/>
        <v>H</v>
      </c>
      <c r="B38" s="427">
        <f t="shared" si="2"/>
        <v>34</v>
      </c>
      <c r="C38" s="420"/>
      <c r="D38" s="420"/>
      <c r="E38" s="420"/>
      <c r="F38" s="772" cm="1">
        <f t="array" ref="F38">IFERROR(_xlfn.SWITCH(tod, "AM", AA38, "PM", AB38, "SAT", AC38, "SUN", AD38), "")</f>
        <v>0</v>
      </c>
      <c r="G38" s="422"/>
      <c r="H38" s="422"/>
      <c r="I38" s="407"/>
      <c r="J38" s="407"/>
      <c r="K38" s="422"/>
      <c r="L38" s="422"/>
      <c r="M38" s="407"/>
      <c r="N38" s="407"/>
      <c r="O38" s="407"/>
      <c r="P38" s="407"/>
      <c r="Q38" s="407"/>
      <c r="R38" s="407"/>
      <c r="S38" s="407"/>
      <c r="T38" s="407"/>
      <c r="U38" s="407"/>
      <c r="V38" s="407"/>
      <c r="W38" s="407"/>
      <c r="X38" s="407"/>
      <c r="Y38" s="407"/>
      <c r="Z38" s="662"/>
      <c r="AA38" s="632"/>
      <c r="AB38" s="632"/>
      <c r="AC38" s="632"/>
      <c r="AD38" s="632"/>
      <c r="AE38" s="632"/>
    </row>
    <row r="39" spans="1:31" s="296" customFormat="1" x14ac:dyDescent="0.35">
      <c r="A39" s="551" t="str">
        <f t="shared" si="3"/>
        <v>H</v>
      </c>
      <c r="B39" s="427">
        <f t="shared" si="2"/>
        <v>35</v>
      </c>
      <c r="C39" s="420"/>
      <c r="D39" s="420"/>
      <c r="E39" s="420"/>
      <c r="F39" s="772" cm="1">
        <f t="array" ref="F39">IFERROR(_xlfn.SWITCH(tod, "AM", AA39, "PM", AB39, "SAT", AC39, "SUN", AD39), "")</f>
        <v>0</v>
      </c>
      <c r="G39" s="422"/>
      <c r="H39" s="422"/>
      <c r="I39" s="407"/>
      <c r="J39" s="407"/>
      <c r="K39" s="422"/>
      <c r="L39" s="422"/>
      <c r="M39" s="407"/>
      <c r="N39" s="407"/>
      <c r="O39" s="407"/>
      <c r="P39" s="407"/>
      <c r="Q39" s="407"/>
      <c r="R39" s="407"/>
      <c r="S39" s="407"/>
      <c r="T39" s="407"/>
      <c r="U39" s="407"/>
      <c r="V39" s="407"/>
      <c r="W39" s="407"/>
      <c r="X39" s="407"/>
      <c r="Y39" s="407"/>
      <c r="Z39" s="662"/>
      <c r="AA39" s="632"/>
      <c r="AB39" s="632"/>
      <c r="AC39" s="632"/>
      <c r="AD39" s="632"/>
      <c r="AE39" s="632"/>
    </row>
    <row r="40" spans="1:31" s="296" customFormat="1" x14ac:dyDescent="0.35">
      <c r="A40" s="551" t="str">
        <f t="shared" si="3"/>
        <v>H</v>
      </c>
      <c r="B40" s="427">
        <f t="shared" si="2"/>
        <v>36</v>
      </c>
      <c r="C40" s="420"/>
      <c r="D40" s="407"/>
      <c r="E40" s="420"/>
      <c r="F40" s="772" cm="1">
        <f t="array" ref="F40">IFERROR(_xlfn.SWITCH(tod, "AM", AA40, "PM", AB40, "SAT", AC40, "SUN", AD40), "")</f>
        <v>0</v>
      </c>
      <c r="G40" s="422"/>
      <c r="H40" s="388"/>
      <c r="I40" s="407"/>
      <c r="J40" s="407"/>
      <c r="K40" s="422"/>
      <c r="L40" s="422"/>
      <c r="M40" s="407"/>
      <c r="N40" s="407"/>
      <c r="O40" s="407"/>
      <c r="P40" s="407"/>
      <c r="Q40" s="407"/>
      <c r="R40" s="407"/>
      <c r="S40" s="407"/>
      <c r="T40" s="407"/>
      <c r="U40" s="407"/>
      <c r="V40" s="407"/>
      <c r="W40" s="407"/>
      <c r="X40" s="407"/>
      <c r="Y40" s="407"/>
      <c r="Z40" s="662"/>
      <c r="AA40" s="632"/>
      <c r="AB40" s="632"/>
      <c r="AC40" s="632"/>
      <c r="AD40" s="632"/>
      <c r="AE40" s="660"/>
    </row>
    <row r="41" spans="1:31" s="296" customFormat="1" x14ac:dyDescent="0.35">
      <c r="A41" s="551" t="str">
        <f t="shared" si="3"/>
        <v>H</v>
      </c>
      <c r="B41" s="427">
        <f t="shared" si="2"/>
        <v>37</v>
      </c>
      <c r="C41" s="420"/>
      <c r="D41" s="420"/>
      <c r="E41" s="420"/>
      <c r="F41" s="772" cm="1">
        <f t="array" ref="F41">IFERROR(_xlfn.SWITCH(tod, "AM", AA41, "PM", AB41, "SAT", AC41, "SUN", AD41), "")</f>
        <v>0</v>
      </c>
      <c r="G41" s="422"/>
      <c r="H41" s="388"/>
      <c r="I41" s="407"/>
      <c r="J41" s="407"/>
      <c r="K41" s="407"/>
      <c r="L41" s="422"/>
      <c r="M41" s="407"/>
      <c r="N41" s="407"/>
      <c r="O41" s="407"/>
      <c r="P41" s="407"/>
      <c r="Q41" s="407"/>
      <c r="R41" s="407"/>
      <c r="S41" s="407"/>
      <c r="T41" s="407"/>
      <c r="U41" s="407"/>
      <c r="V41" s="407"/>
      <c r="W41" s="407"/>
      <c r="X41" s="407"/>
      <c r="Y41" s="407"/>
      <c r="Z41" s="662"/>
      <c r="AA41" s="632"/>
      <c r="AB41" s="632"/>
      <c r="AC41" s="632"/>
      <c r="AD41" s="632"/>
      <c r="AE41" s="660"/>
    </row>
    <row r="42" spans="1:31" s="296" customFormat="1" x14ac:dyDescent="0.35">
      <c r="A42" s="551" t="str">
        <f t="shared" si="3"/>
        <v>H</v>
      </c>
      <c r="B42" s="427">
        <f t="shared" si="2"/>
        <v>38</v>
      </c>
      <c r="C42" s="420"/>
      <c r="D42" s="420"/>
      <c r="E42" s="420"/>
      <c r="F42" s="772" cm="1">
        <f t="array" ref="F42">IFERROR(_xlfn.SWITCH(tod, "AM", AA42, "PM", AB42, "SAT", AC42, "SUN", AD42), "")</f>
        <v>0</v>
      </c>
      <c r="G42" s="422"/>
      <c r="H42" s="388"/>
      <c r="I42" s="407"/>
      <c r="J42" s="407"/>
      <c r="K42" s="407"/>
      <c r="L42" s="422"/>
      <c r="M42" s="407"/>
      <c r="N42" s="407"/>
      <c r="O42" s="407"/>
      <c r="P42" s="407"/>
      <c r="Q42" s="407"/>
      <c r="R42" s="407"/>
      <c r="S42" s="407"/>
      <c r="T42" s="407"/>
      <c r="U42" s="407"/>
      <c r="V42" s="407"/>
      <c r="W42" s="407"/>
      <c r="X42" s="407"/>
      <c r="Y42" s="407"/>
      <c r="Z42" s="662"/>
      <c r="AA42" s="632"/>
      <c r="AB42" s="632"/>
      <c r="AC42" s="632"/>
      <c r="AD42" s="632"/>
      <c r="AE42" s="660"/>
    </row>
    <row r="43" spans="1:31" s="296" customFormat="1" x14ac:dyDescent="0.35">
      <c r="A43" s="551" t="str">
        <f t="shared" si="3"/>
        <v>H</v>
      </c>
      <c r="B43" s="427">
        <f t="shared" si="2"/>
        <v>39</v>
      </c>
      <c r="C43" s="420"/>
      <c r="D43" s="420"/>
      <c r="E43" s="420"/>
      <c r="F43" s="772" cm="1">
        <f t="array" ref="F43">IFERROR(_xlfn.SWITCH(tod, "AM", AA43, "PM", AB43, "SAT", AC43, "SUN", AD43), "")</f>
        <v>0</v>
      </c>
      <c r="G43" s="422"/>
      <c r="H43" s="388"/>
      <c r="I43" s="407"/>
      <c r="J43" s="407"/>
      <c r="K43" s="407"/>
      <c r="L43" s="422"/>
      <c r="M43" s="407"/>
      <c r="N43" s="407"/>
      <c r="O43" s="407"/>
      <c r="P43" s="407"/>
      <c r="Q43" s="407"/>
      <c r="R43" s="407"/>
      <c r="S43" s="407"/>
      <c r="T43" s="407"/>
      <c r="U43" s="407"/>
      <c r="V43" s="407"/>
      <c r="W43" s="407"/>
      <c r="X43" s="407"/>
      <c r="Y43" s="407"/>
      <c r="Z43" s="662"/>
      <c r="AA43" s="632"/>
      <c r="AB43" s="632"/>
      <c r="AC43" s="632"/>
      <c r="AD43" s="632"/>
      <c r="AE43" s="660"/>
    </row>
    <row r="44" spans="1:31" s="296" customFormat="1" x14ac:dyDescent="0.35">
      <c r="A44" s="551" t="str">
        <f t="shared" si="3"/>
        <v>H</v>
      </c>
      <c r="B44" s="427">
        <f t="shared" si="2"/>
        <v>40</v>
      </c>
      <c r="C44" s="420"/>
      <c r="D44" s="420"/>
      <c r="E44" s="420"/>
      <c r="F44" s="772" cm="1">
        <f t="array" ref="F44">IFERROR(_xlfn.SWITCH(tod, "AM", AA44, "PM", AB44, "SAT", AC44, "SUN", AD44), "")</f>
        <v>0</v>
      </c>
      <c r="G44" s="422"/>
      <c r="H44" s="388"/>
      <c r="I44" s="407"/>
      <c r="J44" s="407"/>
      <c r="K44" s="407"/>
      <c r="L44" s="422"/>
      <c r="M44" s="407"/>
      <c r="N44" s="407"/>
      <c r="O44" s="407"/>
      <c r="P44" s="407"/>
      <c r="Q44" s="407"/>
      <c r="R44" s="407"/>
      <c r="S44" s="407"/>
      <c r="T44" s="407"/>
      <c r="U44" s="407"/>
      <c r="V44" s="407"/>
      <c r="W44" s="407"/>
      <c r="X44" s="407"/>
      <c r="Y44" s="407"/>
      <c r="Z44" s="662"/>
      <c r="AA44" s="632"/>
      <c r="AB44" s="632"/>
      <c r="AC44" s="632"/>
      <c r="AD44" s="632"/>
      <c r="AE44" s="660"/>
    </row>
    <row r="45" spans="1:31" s="296" customFormat="1" x14ac:dyDescent="0.35">
      <c r="A45" s="551" t="str">
        <f t="shared" si="3"/>
        <v>H</v>
      </c>
      <c r="B45" s="427">
        <f t="shared" si="2"/>
        <v>41</v>
      </c>
      <c r="C45" s="420"/>
      <c r="D45" s="420"/>
      <c r="E45" s="420"/>
      <c r="F45" s="772" cm="1">
        <f t="array" ref="F45">IFERROR(_xlfn.SWITCH(tod, "AM", AA45, "PM", AB45, "SAT", AC45, "SUN", AD45), "")</f>
        <v>0</v>
      </c>
      <c r="G45" s="422"/>
      <c r="H45" s="388"/>
      <c r="I45" s="407"/>
      <c r="J45" s="407"/>
      <c r="K45" s="407"/>
      <c r="L45" s="422"/>
      <c r="M45" s="407"/>
      <c r="N45" s="407"/>
      <c r="O45" s="407"/>
      <c r="P45" s="407"/>
      <c r="Q45" s="407"/>
      <c r="R45" s="407"/>
      <c r="S45" s="407"/>
      <c r="T45" s="407"/>
      <c r="U45" s="407"/>
      <c r="V45" s="407"/>
      <c r="W45" s="407"/>
      <c r="X45" s="407"/>
      <c r="Y45" s="407"/>
      <c r="Z45" s="662"/>
      <c r="AA45" s="632"/>
      <c r="AB45" s="632"/>
      <c r="AC45" s="632"/>
      <c r="AD45" s="632"/>
      <c r="AE45" s="660"/>
    </row>
    <row r="46" spans="1:31" s="296" customFormat="1" x14ac:dyDescent="0.35">
      <c r="A46" s="551" t="str">
        <f t="shared" si="3"/>
        <v>H</v>
      </c>
      <c r="B46" s="427">
        <f t="shared" si="2"/>
        <v>42</v>
      </c>
      <c r="C46" s="420"/>
      <c r="D46" s="420"/>
      <c r="E46" s="420"/>
      <c r="F46" s="772" cm="1">
        <f t="array" ref="F46">IFERROR(_xlfn.SWITCH(tod, "AM", AA46, "PM", AB46, "SAT", AC46, "SUN", AD46), "")</f>
        <v>0</v>
      </c>
      <c r="G46" s="422"/>
      <c r="H46" s="388"/>
      <c r="I46" s="407"/>
      <c r="J46" s="407"/>
      <c r="K46" s="407"/>
      <c r="L46" s="422"/>
      <c r="M46" s="407"/>
      <c r="N46" s="407"/>
      <c r="O46" s="407"/>
      <c r="P46" s="407"/>
      <c r="Q46" s="407"/>
      <c r="R46" s="407"/>
      <c r="S46" s="407"/>
      <c r="T46" s="407"/>
      <c r="U46" s="407"/>
      <c r="V46" s="407"/>
      <c r="W46" s="407"/>
      <c r="X46" s="407"/>
      <c r="Y46" s="407"/>
      <c r="Z46" s="662"/>
      <c r="AA46" s="632"/>
      <c r="AB46" s="632"/>
      <c r="AC46" s="632"/>
      <c r="AD46" s="632"/>
      <c r="AE46" s="660"/>
    </row>
    <row r="47" spans="1:31" s="296" customFormat="1" x14ac:dyDescent="0.35">
      <c r="A47" s="551" t="str">
        <f t="shared" si="3"/>
        <v>H</v>
      </c>
      <c r="B47" s="427">
        <f t="shared" si="2"/>
        <v>43</v>
      </c>
      <c r="C47" s="420"/>
      <c r="D47" s="420"/>
      <c r="E47" s="420"/>
      <c r="F47" s="772" cm="1">
        <f t="array" ref="F47">IFERROR(_xlfn.SWITCH(tod, "AM", AA47, "PM", AB47, "SAT", AC47, "SUN", AD47), "")</f>
        <v>0</v>
      </c>
      <c r="G47" s="422"/>
      <c r="H47" s="388"/>
      <c r="I47" s="407"/>
      <c r="J47" s="407"/>
      <c r="K47" s="407"/>
      <c r="L47" s="422"/>
      <c r="M47" s="407"/>
      <c r="N47" s="407"/>
      <c r="O47" s="407"/>
      <c r="P47" s="407"/>
      <c r="Q47" s="407"/>
      <c r="R47" s="407"/>
      <c r="S47" s="407"/>
      <c r="T47" s="407"/>
      <c r="U47" s="407"/>
      <c r="V47" s="407"/>
      <c r="W47" s="407"/>
      <c r="X47" s="407"/>
      <c r="Y47" s="407"/>
      <c r="Z47" s="662"/>
      <c r="AA47" s="632"/>
      <c r="AB47" s="632"/>
      <c r="AC47" s="632"/>
      <c r="AD47" s="632"/>
      <c r="AE47" s="660"/>
    </row>
    <row r="48" spans="1:31" s="296" customFormat="1" x14ac:dyDescent="0.35">
      <c r="A48" s="551" t="str">
        <f t="shared" si="3"/>
        <v>H</v>
      </c>
      <c r="B48" s="427">
        <f t="shared" si="2"/>
        <v>44</v>
      </c>
      <c r="C48" s="420"/>
      <c r="D48" s="420"/>
      <c r="E48" s="420"/>
      <c r="F48" s="772" cm="1">
        <f t="array" ref="F48">IFERROR(_xlfn.SWITCH(tod, "AM", AA48, "PM", AB48, "SAT", AC48, "SUN", AD48), "")</f>
        <v>0</v>
      </c>
      <c r="G48" s="422"/>
      <c r="H48" s="388"/>
      <c r="I48" s="407"/>
      <c r="J48" s="407"/>
      <c r="K48" s="407"/>
      <c r="L48" s="422"/>
      <c r="M48" s="407"/>
      <c r="N48" s="407"/>
      <c r="O48" s="407"/>
      <c r="P48" s="407"/>
      <c r="Q48" s="407"/>
      <c r="R48" s="407"/>
      <c r="S48" s="407"/>
      <c r="T48" s="407"/>
      <c r="U48" s="407"/>
      <c r="V48" s="407"/>
      <c r="W48" s="407"/>
      <c r="X48" s="407"/>
      <c r="Y48" s="407"/>
      <c r="Z48" s="662"/>
      <c r="AA48" s="632"/>
      <c r="AB48" s="632"/>
      <c r="AC48" s="632"/>
      <c r="AD48" s="632"/>
      <c r="AE48" s="660"/>
    </row>
    <row r="49" spans="1:31" s="296" customFormat="1" x14ac:dyDescent="0.35">
      <c r="A49" s="551" t="str">
        <f t="shared" si="3"/>
        <v>H</v>
      </c>
      <c r="B49" s="427">
        <f t="shared" si="2"/>
        <v>45</v>
      </c>
      <c r="C49" s="420"/>
      <c r="D49" s="420"/>
      <c r="E49" s="420"/>
      <c r="F49" s="772" cm="1">
        <f t="array" ref="F49">IFERROR(_xlfn.SWITCH(tod, "AM", AA49, "PM", AB49, "SAT", AC49, "SUN", AD49), "")</f>
        <v>0</v>
      </c>
      <c r="G49" s="422"/>
      <c r="H49" s="388"/>
      <c r="I49" s="407"/>
      <c r="J49" s="407"/>
      <c r="K49" s="407"/>
      <c r="L49" s="422"/>
      <c r="M49" s="407"/>
      <c r="N49" s="407"/>
      <c r="O49" s="407"/>
      <c r="P49" s="407"/>
      <c r="Q49" s="407"/>
      <c r="R49" s="407"/>
      <c r="S49" s="407"/>
      <c r="T49" s="407"/>
      <c r="U49" s="407"/>
      <c r="V49" s="407"/>
      <c r="W49" s="407"/>
      <c r="X49" s="407"/>
      <c r="Y49" s="407"/>
      <c r="Z49" s="662"/>
      <c r="AA49" s="632"/>
      <c r="AB49" s="632"/>
      <c r="AC49" s="632"/>
      <c r="AD49" s="632"/>
      <c r="AE49" s="660"/>
    </row>
    <row r="50" spans="1:31" s="296" customFormat="1" x14ac:dyDescent="0.35">
      <c r="A50" s="551" t="str">
        <f t="shared" si="3"/>
        <v>H</v>
      </c>
      <c r="B50" s="427">
        <f t="shared" si="2"/>
        <v>46</v>
      </c>
      <c r="C50" s="420"/>
      <c r="D50" s="420"/>
      <c r="E50" s="420"/>
      <c r="F50" s="772" cm="1">
        <f t="array" ref="F50">IFERROR(_xlfn.SWITCH(tod, "AM", AA50, "PM", AB50, "SAT", AC50, "SUN", AD50), "")</f>
        <v>0</v>
      </c>
      <c r="G50" s="422"/>
      <c r="H50" s="388"/>
      <c r="I50" s="407"/>
      <c r="J50" s="407"/>
      <c r="K50" s="407"/>
      <c r="L50" s="422"/>
      <c r="M50" s="407"/>
      <c r="N50" s="407"/>
      <c r="O50" s="407"/>
      <c r="P50" s="407"/>
      <c r="Q50" s="407"/>
      <c r="R50" s="407"/>
      <c r="S50" s="407"/>
      <c r="T50" s="407"/>
      <c r="U50" s="407"/>
      <c r="V50" s="407"/>
      <c r="W50" s="407"/>
      <c r="X50" s="407"/>
      <c r="Y50" s="407"/>
      <c r="Z50" s="662"/>
      <c r="AA50" s="632"/>
      <c r="AB50" s="632"/>
      <c r="AC50" s="632"/>
      <c r="AD50" s="632"/>
      <c r="AE50" s="660"/>
    </row>
    <row r="51" spans="1:31" s="296" customFormat="1" x14ac:dyDescent="0.35">
      <c r="A51" s="551" t="str">
        <f t="shared" si="3"/>
        <v>H</v>
      </c>
      <c r="B51" s="427">
        <f t="shared" si="2"/>
        <v>47</v>
      </c>
      <c r="C51" s="420"/>
      <c r="D51" s="420"/>
      <c r="E51" s="420"/>
      <c r="F51" s="772" cm="1">
        <f t="array" ref="F51">IFERROR(_xlfn.SWITCH(tod, "AM", AA51, "PM", AB51, "SAT", AC51, "SUN", AD51), "")</f>
        <v>0</v>
      </c>
      <c r="G51" s="422"/>
      <c r="H51" s="388"/>
      <c r="I51" s="407"/>
      <c r="J51" s="407"/>
      <c r="K51" s="407"/>
      <c r="L51" s="422"/>
      <c r="M51" s="407"/>
      <c r="N51" s="407"/>
      <c r="O51" s="407"/>
      <c r="P51" s="407"/>
      <c r="Q51" s="407"/>
      <c r="R51" s="407"/>
      <c r="S51" s="407"/>
      <c r="T51" s="407"/>
      <c r="U51" s="407"/>
      <c r="V51" s="407"/>
      <c r="W51" s="407"/>
      <c r="X51" s="407"/>
      <c r="Y51" s="407"/>
      <c r="Z51" s="662"/>
      <c r="AA51" s="632"/>
      <c r="AB51" s="632"/>
      <c r="AC51" s="632"/>
      <c r="AD51" s="632"/>
      <c r="AE51" s="660"/>
    </row>
    <row r="52" spans="1:31" s="296" customFormat="1" x14ac:dyDescent="0.35">
      <c r="A52" s="551" t="str">
        <f t="shared" si="3"/>
        <v>H</v>
      </c>
      <c r="B52" s="427">
        <f t="shared" si="2"/>
        <v>48</v>
      </c>
      <c r="C52" s="420"/>
      <c r="D52" s="420"/>
      <c r="E52" s="420"/>
      <c r="F52" s="772" cm="1">
        <f t="array" ref="F52">IFERROR(_xlfn.SWITCH(tod, "AM", AA52, "PM", AB52, "SAT", AC52, "SUN", AD52), "")</f>
        <v>0</v>
      </c>
      <c r="G52" s="422"/>
      <c r="H52" s="388"/>
      <c r="I52" s="407"/>
      <c r="J52" s="407"/>
      <c r="K52" s="407"/>
      <c r="L52" s="422"/>
      <c r="M52" s="407"/>
      <c r="N52" s="407"/>
      <c r="O52" s="407"/>
      <c r="P52" s="407"/>
      <c r="Q52" s="407"/>
      <c r="R52" s="407"/>
      <c r="S52" s="407"/>
      <c r="T52" s="407"/>
      <c r="U52" s="407"/>
      <c r="V52" s="407"/>
      <c r="W52" s="407"/>
      <c r="X52" s="407"/>
      <c r="Y52" s="407"/>
      <c r="Z52" s="662"/>
      <c r="AA52" s="632"/>
      <c r="AB52" s="632"/>
      <c r="AC52" s="632"/>
      <c r="AD52" s="632"/>
      <c r="AE52" s="660"/>
    </row>
    <row r="53" spans="1:31" s="296" customFormat="1" x14ac:dyDescent="0.35">
      <c r="A53" s="551" t="str">
        <f t="shared" si="3"/>
        <v>H</v>
      </c>
      <c r="B53" s="427">
        <f t="shared" si="2"/>
        <v>49</v>
      </c>
      <c r="C53" s="420"/>
      <c r="D53" s="420"/>
      <c r="E53" s="420"/>
      <c r="F53" s="772" cm="1">
        <f t="array" ref="F53">IFERROR(_xlfn.SWITCH(tod, "AM", AA53, "PM", AB53, "SAT", AC53, "SUN", AD53), "")</f>
        <v>0</v>
      </c>
      <c r="G53" s="422"/>
      <c r="H53" s="388"/>
      <c r="I53" s="407"/>
      <c r="J53" s="407"/>
      <c r="K53" s="407"/>
      <c r="L53" s="422"/>
      <c r="M53" s="407"/>
      <c r="N53" s="407"/>
      <c r="O53" s="407"/>
      <c r="P53" s="407"/>
      <c r="Q53" s="407"/>
      <c r="R53" s="407"/>
      <c r="S53" s="407"/>
      <c r="T53" s="407"/>
      <c r="U53" s="407"/>
      <c r="V53" s="407"/>
      <c r="W53" s="407"/>
      <c r="X53" s="407"/>
      <c r="Y53" s="407"/>
      <c r="Z53" s="662"/>
      <c r="AA53" s="632"/>
      <c r="AB53" s="632"/>
      <c r="AC53" s="632"/>
      <c r="AD53" s="632"/>
      <c r="AE53" s="660"/>
    </row>
    <row r="54" spans="1:31" s="296" customFormat="1" x14ac:dyDescent="0.35">
      <c r="A54" s="551" t="str">
        <f t="shared" si="3"/>
        <v>H</v>
      </c>
      <c r="B54" s="427">
        <f t="shared" si="2"/>
        <v>50</v>
      </c>
      <c r="C54" s="420"/>
      <c r="D54" s="420"/>
      <c r="E54" s="420"/>
      <c r="F54" s="772" cm="1">
        <f t="array" ref="F54">IFERROR(_xlfn.SWITCH(tod, "AM", AA54, "PM", AB54, "SAT", AC54, "SUN", AD54), "")</f>
        <v>0</v>
      </c>
      <c r="G54" s="422"/>
      <c r="H54" s="388"/>
      <c r="I54" s="407"/>
      <c r="J54" s="407"/>
      <c r="K54" s="407"/>
      <c r="L54" s="422"/>
      <c r="M54" s="407"/>
      <c r="N54" s="407"/>
      <c r="O54" s="407"/>
      <c r="P54" s="407"/>
      <c r="Q54" s="407"/>
      <c r="R54" s="407"/>
      <c r="S54" s="407"/>
      <c r="T54" s="407"/>
      <c r="U54" s="407"/>
      <c r="V54" s="407"/>
      <c r="W54" s="407"/>
      <c r="X54" s="407"/>
      <c r="Y54" s="407"/>
      <c r="Z54" s="662"/>
      <c r="AA54" s="632"/>
      <c r="AB54" s="632"/>
      <c r="AC54" s="632"/>
      <c r="AD54" s="632"/>
      <c r="AE54" s="660"/>
    </row>
    <row r="55" spans="1:31" s="296" customFormat="1" x14ac:dyDescent="0.35">
      <c r="A55" s="551" t="str">
        <f t="shared" si="3"/>
        <v>H</v>
      </c>
      <c r="B55" s="427">
        <f t="shared" si="2"/>
        <v>51</v>
      </c>
      <c r="C55" s="420"/>
      <c r="D55" s="420"/>
      <c r="E55" s="420"/>
      <c r="F55" s="772" cm="1">
        <f t="array" ref="F55">IFERROR(_xlfn.SWITCH(tod, "AM", AA55, "PM", AB55, "SAT", AC55, "SUN", AD55), "")</f>
        <v>0</v>
      </c>
      <c r="G55" s="422"/>
      <c r="H55" s="388"/>
      <c r="I55" s="407"/>
      <c r="J55" s="407"/>
      <c r="K55" s="407"/>
      <c r="L55" s="422"/>
      <c r="M55" s="407"/>
      <c r="N55" s="407"/>
      <c r="O55" s="407"/>
      <c r="P55" s="407"/>
      <c r="Q55" s="407"/>
      <c r="R55" s="407"/>
      <c r="S55" s="407"/>
      <c r="T55" s="407"/>
      <c r="U55" s="407"/>
      <c r="V55" s="407"/>
      <c r="W55" s="407"/>
      <c r="X55" s="407"/>
      <c r="Y55" s="407"/>
      <c r="Z55" s="662"/>
      <c r="AA55" s="632"/>
      <c r="AB55" s="632"/>
      <c r="AC55" s="632"/>
      <c r="AD55" s="632"/>
      <c r="AE55" s="660"/>
    </row>
    <row r="56" spans="1:31" s="296" customFormat="1" x14ac:dyDescent="0.35">
      <c r="A56" s="551" t="str">
        <f t="shared" si="3"/>
        <v>H</v>
      </c>
      <c r="B56" s="427">
        <f t="shared" si="2"/>
        <v>52</v>
      </c>
      <c r="C56" s="420"/>
      <c r="D56" s="420"/>
      <c r="E56" s="420"/>
      <c r="F56" s="772" cm="1">
        <f t="array" ref="F56">IFERROR(_xlfn.SWITCH(tod, "AM", AA56, "PM", AB56, "SAT", AC56, "SUN", AD56), "")</f>
        <v>0</v>
      </c>
      <c r="G56" s="422"/>
      <c r="H56" s="388"/>
      <c r="I56" s="407"/>
      <c r="J56" s="407"/>
      <c r="K56" s="407"/>
      <c r="L56" s="422"/>
      <c r="M56" s="407"/>
      <c r="N56" s="407"/>
      <c r="O56" s="407"/>
      <c r="P56" s="407"/>
      <c r="Q56" s="407"/>
      <c r="R56" s="407"/>
      <c r="S56" s="407"/>
      <c r="T56" s="407"/>
      <c r="U56" s="407"/>
      <c r="V56" s="407"/>
      <c r="W56" s="407"/>
      <c r="X56" s="407"/>
      <c r="Y56" s="407"/>
      <c r="Z56" s="662"/>
      <c r="AA56" s="632"/>
      <c r="AB56" s="632"/>
      <c r="AC56" s="632"/>
      <c r="AD56" s="632"/>
      <c r="AE56" s="660"/>
    </row>
    <row r="57" spans="1:31" x14ac:dyDescent="0.35">
      <c r="A57" s="551" t="str">
        <f t="shared" si="3"/>
        <v>H</v>
      </c>
      <c r="B57" s="427">
        <f t="shared" si="2"/>
        <v>53</v>
      </c>
      <c r="C57" s="420"/>
      <c r="D57" s="420"/>
      <c r="E57" s="420"/>
      <c r="F57" s="772" cm="1">
        <f t="array" ref="F57">IFERROR(_xlfn.SWITCH(tod, "AM", AA57, "PM", AB57, "SAT", AC57, "SUN", AD57), "")</f>
        <v>0</v>
      </c>
      <c r="G57" s="422"/>
      <c r="H57" s="388"/>
      <c r="I57" s="407"/>
      <c r="J57" s="407"/>
      <c r="K57" s="407"/>
      <c r="L57" s="422"/>
      <c r="M57" s="407"/>
      <c r="N57" s="407"/>
      <c r="O57" s="407"/>
      <c r="P57" s="407"/>
      <c r="Q57" s="407"/>
      <c r="R57" s="407"/>
      <c r="S57" s="407"/>
      <c r="T57" s="407"/>
      <c r="U57" s="407"/>
      <c r="V57" s="407"/>
      <c r="W57" s="407"/>
      <c r="X57" s="407"/>
      <c r="Y57" s="407"/>
      <c r="Z57" s="662"/>
      <c r="AA57" s="632"/>
      <c r="AB57" s="632"/>
      <c r="AC57" s="632"/>
      <c r="AD57" s="632"/>
      <c r="AE57" s="660"/>
    </row>
    <row r="58" spans="1:31" x14ac:dyDescent="0.35">
      <c r="A58" s="551" t="str">
        <f t="shared" si="3"/>
        <v>H</v>
      </c>
      <c r="B58" s="427">
        <f t="shared" si="2"/>
        <v>54</v>
      </c>
      <c r="C58" s="420"/>
      <c r="D58" s="420"/>
      <c r="E58" s="420"/>
      <c r="F58" s="772" cm="1">
        <f t="array" ref="F58">IFERROR(_xlfn.SWITCH(tod, "AM", AA58, "PM", AB58, "SAT", AC58, "SUN", AD58), "")</f>
        <v>0</v>
      </c>
      <c r="G58" s="422"/>
      <c r="H58" s="388"/>
      <c r="I58" s="407"/>
      <c r="J58" s="407"/>
      <c r="K58" s="407"/>
      <c r="L58" s="422"/>
      <c r="M58" s="407"/>
      <c r="N58" s="407"/>
      <c r="O58" s="407"/>
      <c r="P58" s="407"/>
      <c r="Q58" s="407"/>
      <c r="R58" s="407"/>
      <c r="S58" s="407"/>
      <c r="T58" s="407"/>
      <c r="U58" s="407"/>
      <c r="V58" s="407"/>
      <c r="W58" s="407"/>
      <c r="X58" s="407"/>
      <c r="Y58" s="407"/>
      <c r="Z58" s="662"/>
      <c r="AA58" s="632"/>
      <c r="AB58" s="632"/>
      <c r="AC58" s="632"/>
      <c r="AD58" s="632"/>
      <c r="AE58" s="660"/>
    </row>
    <row r="59" spans="1:31" x14ac:dyDescent="0.35">
      <c r="A59" s="551" t="str">
        <f t="shared" si="3"/>
        <v>H</v>
      </c>
      <c r="B59" s="427">
        <f t="shared" si="2"/>
        <v>55</v>
      </c>
      <c r="C59" s="420"/>
      <c r="D59" s="420"/>
      <c r="E59" s="420"/>
      <c r="F59" s="772" cm="1">
        <f t="array" ref="F59">IFERROR(_xlfn.SWITCH(tod, "AM", AA59, "PM", AB59, "SAT", AC59, "SUN", AD59), "")</f>
        <v>0</v>
      </c>
      <c r="G59" s="422"/>
      <c r="H59" s="388"/>
      <c r="I59" s="407"/>
      <c r="J59" s="407"/>
      <c r="K59" s="407"/>
      <c r="L59" s="422"/>
      <c r="M59" s="407"/>
      <c r="N59" s="407"/>
      <c r="O59" s="407"/>
      <c r="P59" s="407"/>
      <c r="Q59" s="407"/>
      <c r="R59" s="407"/>
      <c r="S59" s="407"/>
      <c r="T59" s="407"/>
      <c r="U59" s="407"/>
      <c r="V59" s="407"/>
      <c r="W59" s="407"/>
      <c r="X59" s="407"/>
      <c r="Y59" s="407"/>
      <c r="Z59" s="662"/>
      <c r="AA59" s="632"/>
      <c r="AB59" s="632"/>
      <c r="AC59" s="632"/>
      <c r="AD59" s="632"/>
      <c r="AE59" s="660"/>
    </row>
    <row r="60" spans="1:31" x14ac:dyDescent="0.35">
      <c r="A60" s="551" t="str">
        <f t="shared" si="3"/>
        <v>H</v>
      </c>
      <c r="B60" s="427">
        <f t="shared" si="2"/>
        <v>56</v>
      </c>
      <c r="C60" s="420"/>
      <c r="D60" s="420"/>
      <c r="E60" s="420"/>
      <c r="F60" s="772" cm="1">
        <f t="array" ref="F60">IFERROR(_xlfn.SWITCH(tod, "AM", AA60, "PM", AB60, "SAT", AC60, "SUN", AD60), "")</f>
        <v>0</v>
      </c>
      <c r="G60" s="422"/>
      <c r="H60" s="388"/>
      <c r="I60" s="407"/>
      <c r="J60" s="407"/>
      <c r="K60" s="407"/>
      <c r="L60" s="422"/>
      <c r="M60" s="407"/>
      <c r="N60" s="407"/>
      <c r="O60" s="407"/>
      <c r="P60" s="407"/>
      <c r="Q60" s="407"/>
      <c r="R60" s="407"/>
      <c r="S60" s="407"/>
      <c r="T60" s="407"/>
      <c r="U60" s="407"/>
      <c r="V60" s="407"/>
      <c r="W60" s="407"/>
      <c r="X60" s="407"/>
      <c r="Y60" s="407"/>
      <c r="Z60" s="662"/>
      <c r="AA60" s="632"/>
      <c r="AB60" s="632"/>
      <c r="AC60" s="632"/>
      <c r="AD60" s="632"/>
      <c r="AE60" s="660"/>
    </row>
    <row r="61" spans="1:31" x14ac:dyDescent="0.35">
      <c r="A61" s="551" t="str">
        <f t="shared" si="3"/>
        <v>H</v>
      </c>
      <c r="B61" s="427">
        <f t="shared" si="2"/>
        <v>57</v>
      </c>
      <c r="C61" s="420"/>
      <c r="D61" s="420"/>
      <c r="E61" s="420"/>
      <c r="F61" s="772" cm="1">
        <f t="array" ref="F61">IFERROR(_xlfn.SWITCH(tod, "AM", AA61, "PM", AB61, "SAT", AC61, "SUN", AD61), "")</f>
        <v>0</v>
      </c>
      <c r="G61" s="422"/>
      <c r="H61" s="388"/>
      <c r="I61" s="407"/>
      <c r="J61" s="407"/>
      <c r="K61" s="407"/>
      <c r="L61" s="422"/>
      <c r="M61" s="407"/>
      <c r="N61" s="407"/>
      <c r="O61" s="407"/>
      <c r="P61" s="407"/>
      <c r="Q61" s="407"/>
      <c r="R61" s="407"/>
      <c r="S61" s="407"/>
      <c r="T61" s="407"/>
      <c r="U61" s="407"/>
      <c r="V61" s="407"/>
      <c r="W61" s="407"/>
      <c r="X61" s="407"/>
      <c r="Y61" s="407"/>
      <c r="Z61" s="662"/>
      <c r="AA61" s="632"/>
      <c r="AB61" s="632"/>
      <c r="AC61" s="632"/>
      <c r="AD61" s="632"/>
      <c r="AE61" s="660"/>
    </row>
    <row r="62" spans="1:31" x14ac:dyDescent="0.35">
      <c r="A62" s="551" t="str">
        <f t="shared" si="3"/>
        <v>H</v>
      </c>
      <c r="B62" s="427">
        <f t="shared" si="2"/>
        <v>58</v>
      </c>
      <c r="C62" s="420"/>
      <c r="D62" s="420"/>
      <c r="E62" s="420"/>
      <c r="F62" s="772" cm="1">
        <f t="array" ref="F62">IFERROR(_xlfn.SWITCH(tod, "AM", AA62, "PM", AB62, "SAT", AC62, "SUN", AD62), "")</f>
        <v>0</v>
      </c>
      <c r="G62" s="422"/>
      <c r="H62" s="388"/>
      <c r="I62" s="407"/>
      <c r="J62" s="407"/>
      <c r="K62" s="407"/>
      <c r="L62" s="422"/>
      <c r="M62" s="407"/>
      <c r="N62" s="407"/>
      <c r="O62" s="407"/>
      <c r="P62" s="407"/>
      <c r="Q62" s="407"/>
      <c r="R62" s="407"/>
      <c r="S62" s="407"/>
      <c r="T62" s="407"/>
      <c r="U62" s="407"/>
      <c r="V62" s="407"/>
      <c r="W62" s="407"/>
      <c r="X62" s="407"/>
      <c r="Y62" s="407"/>
      <c r="Z62" s="662"/>
      <c r="AA62" s="632"/>
      <c r="AB62" s="632"/>
      <c r="AC62" s="632"/>
      <c r="AD62" s="632"/>
      <c r="AE62" s="660"/>
    </row>
    <row r="63" spans="1:31" x14ac:dyDescent="0.35">
      <c r="A63" s="551" t="str">
        <f t="shared" si="3"/>
        <v>H</v>
      </c>
      <c r="B63" s="427">
        <f t="shared" si="2"/>
        <v>59</v>
      </c>
      <c r="C63" s="420"/>
      <c r="D63" s="420"/>
      <c r="E63" s="420"/>
      <c r="F63" s="772" cm="1">
        <f t="array" ref="F63">IFERROR(_xlfn.SWITCH(tod, "AM", AA63, "PM", AB63, "SAT", AC63, "SUN", AD63), "")</f>
        <v>0</v>
      </c>
      <c r="G63" s="422"/>
      <c r="H63" s="388"/>
      <c r="I63" s="407"/>
      <c r="J63" s="407"/>
      <c r="K63" s="407"/>
      <c r="L63" s="422"/>
      <c r="M63" s="407"/>
      <c r="N63" s="407"/>
      <c r="O63" s="407"/>
      <c r="P63" s="407"/>
      <c r="Q63" s="407"/>
      <c r="R63" s="407"/>
      <c r="S63" s="407"/>
      <c r="T63" s="407"/>
      <c r="U63" s="407"/>
      <c r="V63" s="407"/>
      <c r="W63" s="407"/>
      <c r="X63" s="407"/>
      <c r="Y63" s="407"/>
      <c r="Z63" s="662"/>
      <c r="AA63" s="632"/>
      <c r="AB63" s="632"/>
      <c r="AC63" s="632"/>
      <c r="AD63" s="632"/>
      <c r="AE63" s="660"/>
    </row>
    <row r="64" spans="1:31" x14ac:dyDescent="0.35">
      <c r="A64" s="551" t="str">
        <f t="shared" si="3"/>
        <v>H</v>
      </c>
      <c r="B64" s="427">
        <f t="shared" si="2"/>
        <v>60</v>
      </c>
      <c r="C64" s="420"/>
      <c r="D64" s="420"/>
      <c r="E64" s="420"/>
      <c r="F64" s="772" cm="1">
        <f t="array" ref="F64">IFERROR(_xlfn.SWITCH(tod, "AM", AA64, "PM", AB64, "SAT", AC64, "SUN", AD64), "")</f>
        <v>0</v>
      </c>
      <c r="G64" s="422"/>
      <c r="H64" s="388"/>
      <c r="I64" s="407"/>
      <c r="J64" s="407"/>
      <c r="K64" s="407"/>
      <c r="L64" s="422"/>
      <c r="M64" s="407"/>
      <c r="N64" s="407"/>
      <c r="O64" s="407"/>
      <c r="P64" s="407"/>
      <c r="Q64" s="407"/>
      <c r="R64" s="407"/>
      <c r="S64" s="407"/>
      <c r="T64" s="407"/>
      <c r="U64" s="407"/>
      <c r="V64" s="407"/>
      <c r="W64" s="407"/>
      <c r="X64" s="407"/>
      <c r="Y64" s="407"/>
      <c r="Z64" s="662"/>
      <c r="AA64" s="632"/>
      <c r="AB64" s="632"/>
      <c r="AC64" s="632"/>
      <c r="AD64" s="632"/>
      <c r="AE64" s="660"/>
    </row>
    <row r="65" spans="1:31" x14ac:dyDescent="0.35">
      <c r="A65" s="551" t="str">
        <f t="shared" si="3"/>
        <v>H</v>
      </c>
      <c r="B65" s="427">
        <f t="shared" si="2"/>
        <v>61</v>
      </c>
      <c r="C65" s="420"/>
      <c r="D65" s="420"/>
      <c r="E65" s="420"/>
      <c r="F65" s="772" cm="1">
        <f t="array" ref="F65">IFERROR(_xlfn.SWITCH(tod, "AM", AA65, "PM", AB65, "SAT", AC65, "SUN", AD65), "")</f>
        <v>0</v>
      </c>
      <c r="G65" s="422"/>
      <c r="H65" s="388"/>
      <c r="I65" s="407"/>
      <c r="J65" s="407"/>
      <c r="K65" s="407"/>
      <c r="L65" s="422"/>
      <c r="M65" s="407"/>
      <c r="N65" s="407"/>
      <c r="O65" s="407"/>
      <c r="P65" s="407"/>
      <c r="Q65" s="407"/>
      <c r="R65" s="407"/>
      <c r="S65" s="407"/>
      <c r="T65" s="407"/>
      <c r="U65" s="407"/>
      <c r="V65" s="407"/>
      <c r="W65" s="407"/>
      <c r="X65" s="407"/>
      <c r="Y65" s="407"/>
      <c r="Z65" s="662"/>
      <c r="AA65" s="632"/>
      <c r="AB65" s="632"/>
      <c r="AC65" s="632"/>
      <c r="AD65" s="632"/>
      <c r="AE65" s="660"/>
    </row>
    <row r="66" spans="1:31" x14ac:dyDescent="0.35">
      <c r="A66" s="551" t="str">
        <f t="shared" si="3"/>
        <v>H</v>
      </c>
      <c r="B66" s="427">
        <f t="shared" si="2"/>
        <v>62</v>
      </c>
      <c r="C66" s="420"/>
      <c r="D66" s="420"/>
      <c r="E66" s="420"/>
      <c r="F66" s="772" cm="1">
        <f t="array" ref="F66">IFERROR(_xlfn.SWITCH(tod, "AM", AA66, "PM", AB66, "SAT", AC66, "SUN", AD66), "")</f>
        <v>0</v>
      </c>
      <c r="G66" s="422"/>
      <c r="H66" s="388"/>
      <c r="I66" s="407"/>
      <c r="J66" s="407"/>
      <c r="K66" s="407"/>
      <c r="L66" s="422"/>
      <c r="M66" s="407"/>
      <c r="N66" s="407"/>
      <c r="O66" s="407"/>
      <c r="P66" s="407"/>
      <c r="Q66" s="407"/>
      <c r="R66" s="407"/>
      <c r="S66" s="407"/>
      <c r="T66" s="407"/>
      <c r="U66" s="407"/>
      <c r="V66" s="407"/>
      <c r="W66" s="407"/>
      <c r="X66" s="407"/>
      <c r="Y66" s="407"/>
      <c r="Z66" s="662"/>
      <c r="AA66" s="632"/>
      <c r="AB66" s="632"/>
      <c r="AC66" s="632"/>
      <c r="AD66" s="632"/>
      <c r="AE66" s="660"/>
    </row>
    <row r="67" spans="1:31" x14ac:dyDescent="0.35">
      <c r="A67" s="551" t="str">
        <f t="shared" si="3"/>
        <v>H</v>
      </c>
      <c r="B67" s="427">
        <f t="shared" si="2"/>
        <v>63</v>
      </c>
      <c r="C67" s="420"/>
      <c r="D67" s="420"/>
      <c r="E67" s="420"/>
      <c r="F67" s="772" cm="1">
        <f t="array" ref="F67">IFERROR(_xlfn.SWITCH(tod, "AM", AA67, "PM", AB67, "SAT", AC67, "SUN", AD67), "")</f>
        <v>0</v>
      </c>
      <c r="G67" s="422"/>
      <c r="H67" s="388"/>
      <c r="I67" s="407"/>
      <c r="J67" s="407"/>
      <c r="K67" s="407"/>
      <c r="L67" s="422"/>
      <c r="M67" s="407"/>
      <c r="N67" s="407"/>
      <c r="O67" s="407"/>
      <c r="P67" s="407"/>
      <c r="Q67" s="407"/>
      <c r="R67" s="407"/>
      <c r="S67" s="407"/>
      <c r="T67" s="407"/>
      <c r="U67" s="407"/>
      <c r="V67" s="407"/>
      <c r="W67" s="407"/>
      <c r="X67" s="407"/>
      <c r="Y67" s="407"/>
      <c r="Z67" s="662"/>
      <c r="AA67" s="632"/>
      <c r="AB67" s="632"/>
      <c r="AC67" s="632"/>
      <c r="AD67" s="632"/>
      <c r="AE67" s="660"/>
    </row>
    <row r="68" spans="1:31" x14ac:dyDescent="0.35">
      <c r="A68" s="551" t="str">
        <f t="shared" si="3"/>
        <v>H</v>
      </c>
      <c r="B68" s="427">
        <f t="shared" si="2"/>
        <v>64</v>
      </c>
      <c r="C68" s="420"/>
      <c r="D68" s="420"/>
      <c r="E68" s="420"/>
      <c r="F68" s="772" cm="1">
        <f t="array" ref="F68">IFERROR(_xlfn.SWITCH(tod, "AM", AA68, "PM", AB68, "SAT", AC68, "SUN", AD68), "")</f>
        <v>0</v>
      </c>
      <c r="G68" s="422"/>
      <c r="H68" s="388"/>
      <c r="I68" s="407"/>
      <c r="J68" s="407"/>
      <c r="K68" s="407"/>
      <c r="L68" s="422"/>
      <c r="M68" s="407"/>
      <c r="N68" s="407"/>
      <c r="O68" s="407"/>
      <c r="P68" s="407"/>
      <c r="Q68" s="407"/>
      <c r="R68" s="407"/>
      <c r="S68" s="407"/>
      <c r="T68" s="407"/>
      <c r="U68" s="407"/>
      <c r="V68" s="407"/>
      <c r="W68" s="407"/>
      <c r="X68" s="407"/>
      <c r="Y68" s="407"/>
      <c r="Z68" s="662"/>
      <c r="AA68" s="632"/>
      <c r="AB68" s="632"/>
      <c r="AC68" s="632"/>
      <c r="AD68" s="632"/>
      <c r="AE68" s="660"/>
    </row>
    <row r="69" spans="1:31" x14ac:dyDescent="0.35">
      <c r="A69" s="551" t="str">
        <f t="shared" si="3"/>
        <v>H</v>
      </c>
      <c r="B69" s="427">
        <f t="shared" si="2"/>
        <v>65</v>
      </c>
      <c r="C69" s="420"/>
      <c r="D69" s="420"/>
      <c r="E69" s="420"/>
      <c r="F69" s="772" cm="1">
        <f t="array" ref="F69">IFERROR(_xlfn.SWITCH(tod, "AM", AA69, "PM", AB69, "SAT", AC69, "SUN", AD69), "")</f>
        <v>0</v>
      </c>
      <c r="G69" s="422"/>
      <c r="H69" s="388"/>
      <c r="I69" s="407"/>
      <c r="J69" s="407"/>
      <c r="K69" s="407"/>
      <c r="L69" s="422"/>
      <c r="M69" s="407"/>
      <c r="N69" s="407"/>
      <c r="O69" s="407"/>
      <c r="P69" s="407"/>
      <c r="Q69" s="407"/>
      <c r="R69" s="407"/>
      <c r="S69" s="407"/>
      <c r="T69" s="407"/>
      <c r="U69" s="407"/>
      <c r="V69" s="407"/>
      <c r="W69" s="407"/>
      <c r="X69" s="407"/>
      <c r="Y69" s="407"/>
      <c r="Z69" s="662"/>
      <c r="AA69" s="632"/>
      <c r="AB69" s="632"/>
      <c r="AC69" s="632"/>
      <c r="AD69" s="632"/>
      <c r="AE69" s="660"/>
    </row>
    <row r="70" spans="1:31" x14ac:dyDescent="0.35">
      <c r="A70" s="551" t="str">
        <f t="shared" si="3"/>
        <v>H</v>
      </c>
      <c r="B70" s="427">
        <f t="shared" si="2"/>
        <v>66</v>
      </c>
      <c r="C70" s="420"/>
      <c r="D70" s="420"/>
      <c r="E70" s="420"/>
      <c r="F70" s="772" cm="1">
        <f t="array" ref="F70">IFERROR(_xlfn.SWITCH(tod, "AM", AA70, "PM", AB70, "SAT", AC70, "SUN", AD70), "")</f>
        <v>0</v>
      </c>
      <c r="G70" s="422"/>
      <c r="H70" s="388"/>
      <c r="I70" s="407"/>
      <c r="J70" s="407"/>
      <c r="K70" s="407"/>
      <c r="L70" s="422"/>
      <c r="M70" s="407"/>
      <c r="N70" s="407"/>
      <c r="O70" s="407"/>
      <c r="P70" s="407"/>
      <c r="Q70" s="407"/>
      <c r="R70" s="407"/>
      <c r="S70" s="407"/>
      <c r="T70" s="407"/>
      <c r="U70" s="407"/>
      <c r="V70" s="407"/>
      <c r="W70" s="407"/>
      <c r="X70" s="407"/>
      <c r="Y70" s="407"/>
      <c r="Z70" s="662"/>
      <c r="AA70" s="632"/>
      <c r="AB70" s="632"/>
      <c r="AC70" s="632"/>
      <c r="AD70" s="632"/>
      <c r="AE70" s="660"/>
    </row>
    <row r="71" spans="1:31" x14ac:dyDescent="0.35">
      <c r="A71" s="551" t="str">
        <f t="shared" si="3"/>
        <v>H</v>
      </c>
      <c r="B71" s="427">
        <f t="shared" si="2"/>
        <v>67</v>
      </c>
      <c r="C71" s="420"/>
      <c r="D71" s="420"/>
      <c r="E71" s="420"/>
      <c r="F71" s="772" cm="1">
        <f t="array" ref="F71">IFERROR(_xlfn.SWITCH(tod, "AM", AA71, "PM", AB71, "SAT", AC71, "SUN", AD71), "")</f>
        <v>0</v>
      </c>
      <c r="G71" s="422"/>
      <c r="H71" s="388"/>
      <c r="I71" s="407"/>
      <c r="J71" s="407"/>
      <c r="K71" s="407"/>
      <c r="L71" s="422"/>
      <c r="M71" s="407"/>
      <c r="N71" s="407"/>
      <c r="O71" s="407"/>
      <c r="P71" s="407"/>
      <c r="Q71" s="407"/>
      <c r="R71" s="407"/>
      <c r="S71" s="407"/>
      <c r="T71" s="407"/>
      <c r="U71" s="407"/>
      <c r="V71" s="407"/>
      <c r="W71" s="407"/>
      <c r="X71" s="407"/>
      <c r="Y71" s="407"/>
      <c r="Z71" s="662"/>
      <c r="AA71" s="632"/>
      <c r="AB71" s="632"/>
      <c r="AC71" s="632"/>
      <c r="AD71" s="632"/>
      <c r="AE71" s="660"/>
    </row>
    <row r="72" spans="1:31" x14ac:dyDescent="0.35">
      <c r="A72" s="551" t="str">
        <f t="shared" si="3"/>
        <v>H</v>
      </c>
      <c r="B72" s="427">
        <f t="shared" si="2"/>
        <v>68</v>
      </c>
      <c r="C72" s="420"/>
      <c r="D72" s="420"/>
      <c r="E72" s="420"/>
      <c r="F72" s="772" cm="1">
        <f t="array" ref="F72">IFERROR(_xlfn.SWITCH(tod, "AM", AA72, "PM", AB72, "SAT", AC72, "SUN", AD72), "")</f>
        <v>0</v>
      </c>
      <c r="G72" s="422"/>
      <c r="H72" s="388"/>
      <c r="I72" s="407"/>
      <c r="J72" s="407"/>
      <c r="K72" s="407"/>
      <c r="L72" s="422"/>
      <c r="M72" s="407"/>
      <c r="N72" s="407"/>
      <c r="O72" s="407"/>
      <c r="P72" s="407"/>
      <c r="Q72" s="407"/>
      <c r="R72" s="407"/>
      <c r="S72" s="407"/>
      <c r="T72" s="407"/>
      <c r="U72" s="407"/>
      <c r="V72" s="407"/>
      <c r="W72" s="407"/>
      <c r="X72" s="407"/>
      <c r="Y72" s="407"/>
      <c r="Z72" s="662"/>
      <c r="AA72" s="632"/>
      <c r="AB72" s="632"/>
      <c r="AC72" s="632"/>
      <c r="AD72" s="632"/>
      <c r="AE72" s="660"/>
    </row>
    <row r="73" spans="1:31" x14ac:dyDescent="0.35">
      <c r="A73" s="551" t="str">
        <f t="shared" si="3"/>
        <v>H</v>
      </c>
      <c r="B73" s="427">
        <f t="shared" si="2"/>
        <v>69</v>
      </c>
      <c r="C73" s="420"/>
      <c r="D73" s="420"/>
      <c r="E73" s="420"/>
      <c r="F73" s="772" cm="1">
        <f t="array" ref="F73">IFERROR(_xlfn.SWITCH(tod, "AM", AA73, "PM", AB73, "SAT", AC73, "SUN", AD73), "")</f>
        <v>0</v>
      </c>
      <c r="G73" s="422"/>
      <c r="H73" s="388"/>
      <c r="I73" s="407"/>
      <c r="J73" s="407"/>
      <c r="K73" s="407"/>
      <c r="L73" s="422"/>
      <c r="M73" s="407"/>
      <c r="N73" s="407"/>
      <c r="O73" s="407"/>
      <c r="P73" s="407"/>
      <c r="Q73" s="407"/>
      <c r="R73" s="407"/>
      <c r="S73" s="407"/>
      <c r="T73" s="407"/>
      <c r="U73" s="407"/>
      <c r="V73" s="407"/>
      <c r="W73" s="407"/>
      <c r="X73" s="407"/>
      <c r="Y73" s="407"/>
      <c r="Z73" s="662"/>
      <c r="AA73" s="632"/>
      <c r="AB73" s="632"/>
      <c r="AC73" s="632"/>
      <c r="AD73" s="632"/>
      <c r="AE73" s="660"/>
    </row>
    <row r="74" spans="1:31" x14ac:dyDescent="0.35">
      <c r="A74" s="551" t="str">
        <f t="shared" si="3"/>
        <v>H</v>
      </c>
      <c r="B74" s="427">
        <f t="shared" si="2"/>
        <v>70</v>
      </c>
      <c r="C74" s="420"/>
      <c r="D74" s="420"/>
      <c r="E74" s="420"/>
      <c r="F74" s="772" cm="1">
        <f t="array" ref="F74">IFERROR(_xlfn.SWITCH(tod, "AM", AA74, "PM", AB74, "SAT", AC74, "SUN", AD74), "")</f>
        <v>0</v>
      </c>
      <c r="G74" s="422"/>
      <c r="H74" s="388"/>
      <c r="I74" s="407"/>
      <c r="J74" s="407"/>
      <c r="K74" s="407"/>
      <c r="L74" s="422"/>
      <c r="M74" s="407"/>
      <c r="N74" s="407"/>
      <c r="O74" s="407"/>
      <c r="P74" s="407"/>
      <c r="Q74" s="407"/>
      <c r="R74" s="407"/>
      <c r="S74" s="407"/>
      <c r="T74" s="407"/>
      <c r="U74" s="407"/>
      <c r="V74" s="407"/>
      <c r="W74" s="407"/>
      <c r="X74" s="407"/>
      <c r="Y74" s="407"/>
      <c r="Z74" s="662"/>
      <c r="AA74" s="632"/>
      <c r="AB74" s="632"/>
      <c r="AC74" s="632"/>
      <c r="AD74" s="632"/>
      <c r="AE74" s="660"/>
    </row>
    <row r="75" spans="1:31" x14ac:dyDescent="0.35">
      <c r="A75" s="551" t="str">
        <f t="shared" ref="A75:A104" si="4">IF(C75="","H","")</f>
        <v>H</v>
      </c>
      <c r="B75" s="427">
        <f t="shared" si="2"/>
        <v>71</v>
      </c>
      <c r="C75" s="420"/>
      <c r="D75" s="420"/>
      <c r="E75" s="420"/>
      <c r="F75" s="772" cm="1">
        <f t="array" ref="F75">IFERROR(_xlfn.SWITCH(tod, "AM", AA75, "PM", AB75, "SAT", AC75, "SUN", AD75), "")</f>
        <v>0</v>
      </c>
      <c r="G75" s="422"/>
      <c r="H75" s="388"/>
      <c r="I75" s="407"/>
      <c r="J75" s="407"/>
      <c r="K75" s="407"/>
      <c r="L75" s="422"/>
      <c r="M75" s="407"/>
      <c r="N75" s="407"/>
      <c r="O75" s="407"/>
      <c r="P75" s="407"/>
      <c r="Q75" s="407"/>
      <c r="R75" s="407"/>
      <c r="S75" s="407"/>
      <c r="T75" s="407"/>
      <c r="U75" s="407"/>
      <c r="V75" s="407"/>
      <c r="W75" s="407"/>
      <c r="X75" s="407"/>
      <c r="Y75" s="407"/>
      <c r="Z75" s="662"/>
      <c r="AA75" s="632"/>
      <c r="AB75" s="632"/>
      <c r="AC75" s="632"/>
      <c r="AD75" s="632"/>
      <c r="AE75" s="660"/>
    </row>
    <row r="76" spans="1:31" x14ac:dyDescent="0.35">
      <c r="A76" s="551" t="str">
        <f t="shared" si="4"/>
        <v>H</v>
      </c>
      <c r="B76" s="427">
        <f t="shared" si="2"/>
        <v>72</v>
      </c>
      <c r="C76" s="420"/>
      <c r="D76" s="420"/>
      <c r="E76" s="420"/>
      <c r="F76" s="772" cm="1">
        <f t="array" ref="F76">IFERROR(_xlfn.SWITCH(tod, "AM", AA76, "PM", AB76, "SAT", AC76, "SUN", AD76), "")</f>
        <v>0</v>
      </c>
      <c r="G76" s="422"/>
      <c r="H76" s="388"/>
      <c r="I76" s="407"/>
      <c r="J76" s="407"/>
      <c r="K76" s="407"/>
      <c r="L76" s="422"/>
      <c r="M76" s="407"/>
      <c r="N76" s="407"/>
      <c r="O76" s="407"/>
      <c r="P76" s="407"/>
      <c r="Q76" s="407"/>
      <c r="R76" s="407"/>
      <c r="S76" s="407"/>
      <c r="T76" s="407"/>
      <c r="U76" s="407"/>
      <c r="V76" s="407"/>
      <c r="W76" s="407"/>
      <c r="X76" s="407"/>
      <c r="Y76" s="407"/>
      <c r="Z76" s="662"/>
      <c r="AA76" s="632"/>
      <c r="AB76" s="632"/>
      <c r="AC76" s="632"/>
      <c r="AD76" s="632"/>
      <c r="AE76" s="660"/>
    </row>
    <row r="77" spans="1:31" x14ac:dyDescent="0.35">
      <c r="A77" s="551" t="str">
        <f t="shared" si="4"/>
        <v>H</v>
      </c>
      <c r="B77" s="427">
        <f t="shared" si="2"/>
        <v>73</v>
      </c>
      <c r="C77" s="420"/>
      <c r="D77" s="420"/>
      <c r="E77" s="420"/>
      <c r="F77" s="772" cm="1">
        <f t="array" ref="F77">IFERROR(_xlfn.SWITCH(tod, "AM", AA77, "PM", AB77, "SAT", AC77, "SUN", AD77), "")</f>
        <v>0</v>
      </c>
      <c r="G77" s="422"/>
      <c r="H77" s="388"/>
      <c r="I77" s="407"/>
      <c r="J77" s="407"/>
      <c r="K77" s="407"/>
      <c r="L77" s="422"/>
      <c r="M77" s="407"/>
      <c r="N77" s="407"/>
      <c r="O77" s="407"/>
      <c r="P77" s="407"/>
      <c r="Q77" s="407"/>
      <c r="R77" s="407"/>
      <c r="S77" s="407"/>
      <c r="T77" s="407"/>
      <c r="U77" s="407"/>
      <c r="V77" s="407"/>
      <c r="W77" s="407"/>
      <c r="X77" s="407"/>
      <c r="Y77" s="407"/>
      <c r="Z77" s="662"/>
      <c r="AA77" s="632"/>
      <c r="AB77" s="632"/>
      <c r="AC77" s="632"/>
      <c r="AD77" s="632"/>
      <c r="AE77" s="660"/>
    </row>
    <row r="78" spans="1:31" x14ac:dyDescent="0.35">
      <c r="A78" s="551" t="str">
        <f t="shared" si="4"/>
        <v>H</v>
      </c>
      <c r="B78" s="427">
        <f t="shared" si="2"/>
        <v>74</v>
      </c>
      <c r="C78" s="420"/>
      <c r="D78" s="420"/>
      <c r="E78" s="420"/>
      <c r="F78" s="772" cm="1">
        <f t="array" ref="F78">IFERROR(_xlfn.SWITCH(tod, "AM", AA78, "PM", AB78, "SAT", AC78, "SUN", AD78), "")</f>
        <v>0</v>
      </c>
      <c r="G78" s="422"/>
      <c r="H78" s="388"/>
      <c r="I78" s="407"/>
      <c r="J78" s="407"/>
      <c r="K78" s="407"/>
      <c r="L78" s="422"/>
      <c r="M78" s="407"/>
      <c r="N78" s="407"/>
      <c r="O78" s="407"/>
      <c r="P78" s="407"/>
      <c r="Q78" s="407"/>
      <c r="R78" s="407"/>
      <c r="S78" s="407"/>
      <c r="T78" s="407"/>
      <c r="U78" s="407"/>
      <c r="V78" s="407"/>
      <c r="W78" s="407"/>
      <c r="X78" s="407"/>
      <c r="Y78" s="407"/>
      <c r="Z78" s="662"/>
      <c r="AA78" s="632"/>
      <c r="AB78" s="632"/>
      <c r="AC78" s="632"/>
      <c r="AD78" s="632"/>
      <c r="AE78" s="660"/>
    </row>
    <row r="79" spans="1:31" x14ac:dyDescent="0.35">
      <c r="A79" s="551" t="str">
        <f t="shared" si="4"/>
        <v>H</v>
      </c>
      <c r="B79" s="427">
        <f t="shared" si="2"/>
        <v>75</v>
      </c>
      <c r="C79" s="420"/>
      <c r="D79" s="420"/>
      <c r="E79" s="420"/>
      <c r="F79" s="772" t="str" cm="1">
        <f t="array" ref="F79">IFERROR(_xlfn.SWITCH(tod, "AM", AA79, "PM", AB79, "SAT", AC79, "SUN", AD79), "")</f>
        <v/>
      </c>
      <c r="G79" s="422"/>
      <c r="H79" s="388"/>
      <c r="I79" s="407"/>
      <c r="J79" s="407"/>
      <c r="K79" s="407"/>
      <c r="L79" s="422"/>
      <c r="M79" s="407"/>
      <c r="N79" s="407"/>
      <c r="O79" s="407"/>
      <c r="P79" s="407"/>
      <c r="Q79" s="407"/>
      <c r="R79" s="407"/>
      <c r="S79" s="407"/>
      <c r="T79" s="407"/>
      <c r="U79" s="407"/>
      <c r="V79" s="407"/>
      <c r="W79" s="407"/>
      <c r="X79" s="407"/>
      <c r="Y79" s="407"/>
      <c r="Z79" s="662"/>
      <c r="AA79" s="632" t="str">
        <f>IFERROR(_xlfn.XLOOKUP($D79, '[2]AM - Balanced Volumes'!$C$7:$C$37,'[2]AM - Balanced Volumes'!$F$7:$F$37),"")</f>
        <v/>
      </c>
      <c r="AB79" s="632" t="str">
        <f>IFERROR(_xlfn.XLOOKUP($D79, '[2]PM - Balanced Volumes'!$C$7:$C$37,'[2]PM - Balanced Volumes'!$F$7:$F$37),"")</f>
        <v/>
      </c>
      <c r="AC79" s="632"/>
      <c r="AD79" s="632"/>
      <c r="AE79" s="660"/>
    </row>
    <row r="80" spans="1:31" x14ac:dyDescent="0.35">
      <c r="A80" s="551" t="str">
        <f t="shared" si="4"/>
        <v>H</v>
      </c>
      <c r="B80" s="427">
        <f t="shared" si="2"/>
        <v>76</v>
      </c>
      <c r="C80" s="420"/>
      <c r="D80" s="420"/>
      <c r="E80" s="420"/>
      <c r="F80" s="772" t="str" cm="1">
        <f t="array" ref="F80">IFERROR(_xlfn.SWITCH(tod, "AM", AA80, "PM", AB80, "SAT", AC80, "SUN", AD80), "")</f>
        <v/>
      </c>
      <c r="G80" s="422"/>
      <c r="H80" s="388"/>
      <c r="I80" s="407"/>
      <c r="J80" s="407"/>
      <c r="K80" s="407"/>
      <c r="L80" s="422"/>
      <c r="M80" s="407"/>
      <c r="N80" s="407"/>
      <c r="O80" s="407"/>
      <c r="P80" s="407"/>
      <c r="Q80" s="407"/>
      <c r="R80" s="407"/>
      <c r="S80" s="407"/>
      <c r="T80" s="407"/>
      <c r="U80" s="407"/>
      <c r="V80" s="407"/>
      <c r="W80" s="407"/>
      <c r="X80" s="407"/>
      <c r="Y80" s="407"/>
      <c r="Z80" s="662"/>
      <c r="AA80" s="632" t="str">
        <f>IFERROR(_xlfn.XLOOKUP($D80, '[2]AM - Balanced Volumes'!$C$7:$C$37,'[2]AM - Balanced Volumes'!$F$7:$F$37),"")</f>
        <v/>
      </c>
      <c r="AB80" s="632" t="str">
        <f>IFERROR(_xlfn.XLOOKUP($D80, '[2]PM - Balanced Volumes'!$C$7:$C$37,'[2]PM - Balanced Volumes'!$F$7:$F$37),"")</f>
        <v/>
      </c>
      <c r="AC80" s="632"/>
      <c r="AD80" s="632"/>
      <c r="AE80" s="660"/>
    </row>
    <row r="81" spans="1:31" x14ac:dyDescent="0.35">
      <c r="A81" s="551" t="str">
        <f t="shared" si="4"/>
        <v>H</v>
      </c>
      <c r="B81" s="427">
        <f t="shared" si="2"/>
        <v>77</v>
      </c>
      <c r="C81" s="420"/>
      <c r="D81" s="420"/>
      <c r="E81" s="420"/>
      <c r="F81" s="772" t="str" cm="1">
        <f t="array" ref="F81">IFERROR(_xlfn.SWITCH(tod, "AM", AA81, "PM", AB81, "SAT", AC81, "SUN", AD81), "")</f>
        <v/>
      </c>
      <c r="G81" s="422"/>
      <c r="H81" s="388"/>
      <c r="I81" s="407"/>
      <c r="J81" s="407"/>
      <c r="K81" s="407"/>
      <c r="L81" s="422"/>
      <c r="M81" s="407"/>
      <c r="N81" s="407"/>
      <c r="O81" s="407"/>
      <c r="P81" s="407"/>
      <c r="Q81" s="407"/>
      <c r="R81" s="407"/>
      <c r="S81" s="407"/>
      <c r="T81" s="407"/>
      <c r="U81" s="407"/>
      <c r="V81" s="407"/>
      <c r="W81" s="407"/>
      <c r="X81" s="407"/>
      <c r="Y81" s="407"/>
      <c r="Z81" s="662"/>
      <c r="AA81" s="632" t="str">
        <f>IFERROR(_xlfn.XLOOKUP($D81, '[2]AM - Balanced Volumes'!$C$7:$C$37,'[2]AM - Balanced Volumes'!$F$7:$F$37),"")</f>
        <v/>
      </c>
      <c r="AB81" s="632" t="str">
        <f>IFERROR(_xlfn.XLOOKUP($D81, '[2]PM - Balanced Volumes'!$C$7:$C$37,'[2]PM - Balanced Volumes'!$F$7:$F$37),"")</f>
        <v/>
      </c>
      <c r="AC81" s="632"/>
      <c r="AD81" s="632"/>
      <c r="AE81" s="660"/>
    </row>
    <row r="82" spans="1:31" x14ac:dyDescent="0.35">
      <c r="A82" s="551" t="str">
        <f t="shared" si="4"/>
        <v>H</v>
      </c>
      <c r="B82" s="427">
        <f t="shared" si="2"/>
        <v>78</v>
      </c>
      <c r="C82" s="420"/>
      <c r="D82" s="420"/>
      <c r="E82" s="420"/>
      <c r="F82" s="772" t="str" cm="1">
        <f t="array" ref="F82">IFERROR(_xlfn.SWITCH(tod, "AM", AA82, "PM", AB82, "SAT", AC82, "SUN", AD82), "")</f>
        <v/>
      </c>
      <c r="G82" s="422"/>
      <c r="H82" s="388"/>
      <c r="I82" s="407"/>
      <c r="J82" s="407"/>
      <c r="K82" s="407"/>
      <c r="L82" s="422"/>
      <c r="M82" s="407"/>
      <c r="N82" s="407"/>
      <c r="O82" s="407"/>
      <c r="P82" s="407"/>
      <c r="Q82" s="407"/>
      <c r="R82" s="407"/>
      <c r="S82" s="407"/>
      <c r="T82" s="407"/>
      <c r="U82" s="407"/>
      <c r="V82" s="407"/>
      <c r="W82" s="407"/>
      <c r="X82" s="407"/>
      <c r="Y82" s="407"/>
      <c r="Z82" s="662"/>
      <c r="AA82" s="632" t="str">
        <f>IFERROR(_xlfn.XLOOKUP($D82, '[2]AM - Balanced Volumes'!$C$7:$C$37,'[2]AM - Balanced Volumes'!$F$7:$F$37),"")</f>
        <v/>
      </c>
      <c r="AB82" s="632" t="str">
        <f>IFERROR(_xlfn.XLOOKUP($D82, '[2]PM - Balanced Volumes'!$C$7:$C$37,'[2]PM - Balanced Volumes'!$F$7:$F$37),"")</f>
        <v/>
      </c>
      <c r="AC82" s="632"/>
      <c r="AD82" s="632"/>
      <c r="AE82" s="660"/>
    </row>
    <row r="83" spans="1:31" x14ac:dyDescent="0.35">
      <c r="A83" s="551" t="str">
        <f t="shared" si="4"/>
        <v>H</v>
      </c>
      <c r="B83" s="427">
        <f t="shared" si="2"/>
        <v>79</v>
      </c>
      <c r="C83" s="420"/>
      <c r="D83" s="420"/>
      <c r="E83" s="420"/>
      <c r="F83" s="772" t="str" cm="1">
        <f t="array" ref="F83">IFERROR(_xlfn.SWITCH(tod, "AM", AA83, "PM", AB83, "SAT", AC83, "SUN", AD83), "")</f>
        <v/>
      </c>
      <c r="G83" s="422"/>
      <c r="H83" s="388"/>
      <c r="I83" s="407"/>
      <c r="J83" s="407"/>
      <c r="K83" s="407"/>
      <c r="L83" s="422"/>
      <c r="M83" s="407"/>
      <c r="N83" s="407"/>
      <c r="O83" s="407"/>
      <c r="P83" s="407"/>
      <c r="Q83" s="407"/>
      <c r="R83" s="407"/>
      <c r="S83" s="407"/>
      <c r="T83" s="407"/>
      <c r="U83" s="407"/>
      <c r="V83" s="407"/>
      <c r="W83" s="407"/>
      <c r="X83" s="407"/>
      <c r="Y83" s="407"/>
      <c r="Z83" s="662"/>
      <c r="AA83" s="632" t="str">
        <f>IFERROR(_xlfn.XLOOKUP($D83, '[2]AM - Balanced Volumes'!$C$7:$C$37,'[2]AM - Balanced Volumes'!$F$7:$F$37),"")</f>
        <v/>
      </c>
      <c r="AB83" s="632" t="str">
        <f>IFERROR(_xlfn.XLOOKUP($D83, '[2]PM - Balanced Volumes'!$C$7:$C$37,'[2]PM - Balanced Volumes'!$F$7:$F$37),"")</f>
        <v/>
      </c>
      <c r="AC83" s="632"/>
      <c r="AD83" s="632"/>
      <c r="AE83" s="660"/>
    </row>
    <row r="84" spans="1:31" x14ac:dyDescent="0.35">
      <c r="A84" s="551" t="str">
        <f t="shared" si="4"/>
        <v>H</v>
      </c>
      <c r="B84" s="427">
        <f t="shared" si="2"/>
        <v>80</v>
      </c>
      <c r="C84" s="420"/>
      <c r="D84" s="420"/>
      <c r="E84" s="420"/>
      <c r="F84" s="772" t="str" cm="1">
        <f t="array" ref="F84">IFERROR(_xlfn.SWITCH(tod, "AM", AA84, "PM", AB84, "SAT", AC84, "SUN", AD84), "")</f>
        <v/>
      </c>
      <c r="G84" s="422"/>
      <c r="H84" s="388"/>
      <c r="I84" s="407"/>
      <c r="J84" s="407"/>
      <c r="K84" s="407"/>
      <c r="L84" s="422"/>
      <c r="M84" s="407"/>
      <c r="N84" s="407"/>
      <c r="O84" s="407"/>
      <c r="P84" s="407"/>
      <c r="Q84" s="407"/>
      <c r="R84" s="407"/>
      <c r="S84" s="407"/>
      <c r="T84" s="407"/>
      <c r="U84" s="407"/>
      <c r="V84" s="407"/>
      <c r="W84" s="407"/>
      <c r="X84" s="407"/>
      <c r="Y84" s="407"/>
      <c r="Z84" s="662"/>
      <c r="AA84" s="632" t="str">
        <f>IFERROR(_xlfn.XLOOKUP($D84, '[2]AM - Balanced Volumes'!$C$7:$C$37,'[2]AM - Balanced Volumes'!$F$7:$F$37),"")</f>
        <v/>
      </c>
      <c r="AB84" s="632" t="str">
        <f>IFERROR(_xlfn.XLOOKUP($D84, '[2]PM - Balanced Volumes'!$C$7:$C$37,'[2]PM - Balanced Volumes'!$F$7:$F$37),"")</f>
        <v/>
      </c>
      <c r="AC84" s="632"/>
      <c r="AD84" s="632"/>
      <c r="AE84" s="660"/>
    </row>
    <row r="85" spans="1:31" x14ac:dyDescent="0.35">
      <c r="A85" s="551" t="str">
        <f t="shared" si="4"/>
        <v>H</v>
      </c>
      <c r="B85" s="427">
        <f t="shared" si="2"/>
        <v>81</v>
      </c>
      <c r="C85" s="420"/>
      <c r="D85" s="420"/>
      <c r="E85" s="420"/>
      <c r="F85" s="772" t="str" cm="1">
        <f t="array" ref="F85">IFERROR(_xlfn.SWITCH(tod, "AM", AA85, "PM", AB85, "SAT", AC85, "SUN", AD85), "")</f>
        <v/>
      </c>
      <c r="G85" s="422"/>
      <c r="H85" s="388"/>
      <c r="I85" s="407"/>
      <c r="J85" s="407"/>
      <c r="K85" s="407"/>
      <c r="L85" s="422"/>
      <c r="M85" s="407"/>
      <c r="N85" s="407"/>
      <c r="O85" s="407"/>
      <c r="P85" s="407"/>
      <c r="Q85" s="407"/>
      <c r="R85" s="407"/>
      <c r="S85" s="407"/>
      <c r="T85" s="407"/>
      <c r="U85" s="407"/>
      <c r="V85" s="407"/>
      <c r="W85" s="407"/>
      <c r="X85" s="407"/>
      <c r="Y85" s="407"/>
      <c r="Z85" s="662"/>
      <c r="AA85" s="632" t="str">
        <f>IFERROR(_xlfn.XLOOKUP($D85, '[2]AM - Balanced Volumes'!$C$7:$C$37,'[2]AM - Balanced Volumes'!$F$7:$F$37),"")</f>
        <v/>
      </c>
      <c r="AB85" s="632" t="str">
        <f>IFERROR(_xlfn.XLOOKUP($D85, '[2]PM - Balanced Volumes'!$C$7:$C$37,'[2]PM - Balanced Volumes'!$F$7:$F$37),"")</f>
        <v/>
      </c>
      <c r="AC85" s="632"/>
      <c r="AD85" s="632"/>
      <c r="AE85" s="660"/>
    </row>
    <row r="86" spans="1:31" x14ac:dyDescent="0.35">
      <c r="A86" s="551" t="str">
        <f t="shared" si="4"/>
        <v>H</v>
      </c>
      <c r="B86" s="427">
        <f t="shared" si="2"/>
        <v>82</v>
      </c>
      <c r="C86" s="420"/>
      <c r="D86" s="420"/>
      <c r="E86" s="420"/>
      <c r="F86" s="772" t="str" cm="1">
        <f t="array" ref="F86">IFERROR(_xlfn.SWITCH(tod, "AM", AA86, "PM", AB86, "SAT", AC86, "SUN", AD86), "")</f>
        <v/>
      </c>
      <c r="G86" s="422"/>
      <c r="H86" s="388"/>
      <c r="I86" s="407"/>
      <c r="J86" s="407"/>
      <c r="K86" s="407"/>
      <c r="L86" s="422"/>
      <c r="M86" s="407"/>
      <c r="N86" s="407"/>
      <c r="O86" s="407"/>
      <c r="P86" s="407"/>
      <c r="Q86" s="407"/>
      <c r="R86" s="407"/>
      <c r="S86" s="407"/>
      <c r="T86" s="407"/>
      <c r="U86" s="407"/>
      <c r="V86" s="407"/>
      <c r="W86" s="407"/>
      <c r="X86" s="407"/>
      <c r="Y86" s="407"/>
      <c r="Z86" s="662"/>
      <c r="AA86" s="632" t="str">
        <f>IFERROR(_xlfn.XLOOKUP($D86, '[2]AM - Balanced Volumes'!$C$7:$C$37,'[2]AM - Balanced Volumes'!$F$7:$F$37),"")</f>
        <v/>
      </c>
      <c r="AB86" s="632" t="str">
        <f>IFERROR(_xlfn.XLOOKUP($D86, '[2]PM - Balanced Volumes'!$C$7:$C$37,'[2]PM - Balanced Volumes'!$F$7:$F$37),"")</f>
        <v/>
      </c>
      <c r="AC86" s="632"/>
      <c r="AD86" s="632"/>
      <c r="AE86" s="660"/>
    </row>
    <row r="87" spans="1:31" x14ac:dyDescent="0.35">
      <c r="A87" s="551" t="str">
        <f t="shared" si="4"/>
        <v>H</v>
      </c>
      <c r="B87" s="427">
        <f t="shared" si="2"/>
        <v>83</v>
      </c>
      <c r="C87" s="420"/>
      <c r="D87" s="420"/>
      <c r="E87" s="420"/>
      <c r="F87" s="772" t="str" cm="1">
        <f t="array" ref="F87">IFERROR(_xlfn.SWITCH(tod, "AM", AA87, "PM", AB87, "SAT", AC87, "SUN", AD87), "")</f>
        <v/>
      </c>
      <c r="G87" s="422"/>
      <c r="H87" s="388"/>
      <c r="I87" s="407"/>
      <c r="J87" s="407"/>
      <c r="K87" s="407"/>
      <c r="L87" s="422"/>
      <c r="M87" s="407"/>
      <c r="N87" s="407"/>
      <c r="O87" s="407"/>
      <c r="P87" s="407"/>
      <c r="Q87" s="407"/>
      <c r="R87" s="407"/>
      <c r="S87" s="407"/>
      <c r="T87" s="407"/>
      <c r="U87" s="407"/>
      <c r="V87" s="407"/>
      <c r="W87" s="407"/>
      <c r="X87" s="407"/>
      <c r="Y87" s="407"/>
      <c r="Z87" s="662"/>
      <c r="AA87" s="632" t="str">
        <f>IFERROR(_xlfn.XLOOKUP($D87, '[2]AM - Balanced Volumes'!$C$7:$C$37,'[2]AM - Balanced Volumes'!$F$7:$F$37),"")</f>
        <v/>
      </c>
      <c r="AB87" s="632" t="str">
        <f>IFERROR(_xlfn.XLOOKUP($D87, '[2]PM - Balanced Volumes'!$C$7:$C$37,'[2]PM - Balanced Volumes'!$F$7:$F$37),"")</f>
        <v/>
      </c>
      <c r="AC87" s="632"/>
      <c r="AD87" s="632"/>
      <c r="AE87" s="660"/>
    </row>
    <row r="88" spans="1:31" x14ac:dyDescent="0.35">
      <c r="A88" s="551" t="str">
        <f t="shared" si="4"/>
        <v>H</v>
      </c>
      <c r="B88" s="427">
        <f t="shared" si="2"/>
        <v>84</v>
      </c>
      <c r="C88" s="420"/>
      <c r="D88" s="420"/>
      <c r="E88" s="420"/>
      <c r="F88" s="772" t="str" cm="1">
        <f t="array" ref="F88">IFERROR(_xlfn.SWITCH(tod, "AM", AA88, "PM", AB88, "SAT", AC88, "SUN", AD88), "")</f>
        <v/>
      </c>
      <c r="G88" s="422"/>
      <c r="H88" s="388"/>
      <c r="I88" s="407"/>
      <c r="J88" s="407"/>
      <c r="K88" s="407"/>
      <c r="L88" s="422"/>
      <c r="M88" s="407"/>
      <c r="N88" s="407"/>
      <c r="O88" s="407"/>
      <c r="P88" s="407"/>
      <c r="Q88" s="407"/>
      <c r="R88" s="407"/>
      <c r="S88" s="407"/>
      <c r="T88" s="407"/>
      <c r="U88" s="407"/>
      <c r="V88" s="407"/>
      <c r="W88" s="407"/>
      <c r="X88" s="407"/>
      <c r="Y88" s="407"/>
      <c r="Z88" s="662"/>
      <c r="AA88" s="632" t="str">
        <f>IFERROR(_xlfn.XLOOKUP($D88, '[2]AM - Balanced Volumes'!$C$7:$C$37,'[2]AM - Balanced Volumes'!$F$7:$F$37),"")</f>
        <v/>
      </c>
      <c r="AB88" s="632" t="str">
        <f>IFERROR(_xlfn.XLOOKUP($D88, '[2]PM - Balanced Volumes'!$C$7:$C$37,'[2]PM - Balanced Volumes'!$F$7:$F$37),"")</f>
        <v/>
      </c>
      <c r="AC88" s="632"/>
      <c r="AD88" s="632"/>
      <c r="AE88" s="660"/>
    </row>
    <row r="89" spans="1:31" x14ac:dyDescent="0.35">
      <c r="A89" s="551" t="str">
        <f t="shared" si="4"/>
        <v>H</v>
      </c>
      <c r="B89" s="427">
        <f t="shared" si="2"/>
        <v>85</v>
      </c>
      <c r="C89" s="420"/>
      <c r="D89" s="420"/>
      <c r="E89" s="420"/>
      <c r="F89" s="772" t="str" cm="1">
        <f t="array" ref="F89">IFERROR(_xlfn.SWITCH(tod, "AM", AA89, "PM", AB89, "SAT", AC89, "SUN", AD89), "")</f>
        <v/>
      </c>
      <c r="G89" s="422"/>
      <c r="H89" s="388"/>
      <c r="I89" s="407"/>
      <c r="J89" s="407"/>
      <c r="K89" s="407"/>
      <c r="L89" s="422"/>
      <c r="M89" s="407"/>
      <c r="N89" s="407"/>
      <c r="O89" s="407"/>
      <c r="P89" s="407"/>
      <c r="Q89" s="407"/>
      <c r="R89" s="407"/>
      <c r="S89" s="407"/>
      <c r="T89" s="407"/>
      <c r="U89" s="407"/>
      <c r="V89" s="407"/>
      <c r="W89" s="407"/>
      <c r="X89" s="407"/>
      <c r="Y89" s="407"/>
      <c r="Z89" s="662"/>
      <c r="AA89" s="632" t="str">
        <f>IFERROR(_xlfn.XLOOKUP($D89, '[2]AM - Balanced Volumes'!$C$7:$C$37,'[2]AM - Balanced Volumes'!$F$7:$F$37),"")</f>
        <v/>
      </c>
      <c r="AB89" s="632" t="str">
        <f>IFERROR(_xlfn.XLOOKUP($D89, '[2]PM - Balanced Volumes'!$C$7:$C$37,'[2]PM - Balanced Volumes'!$F$7:$F$37),"")</f>
        <v/>
      </c>
      <c r="AC89" s="632"/>
      <c r="AD89" s="632"/>
      <c r="AE89" s="660"/>
    </row>
    <row r="90" spans="1:31" x14ac:dyDescent="0.35">
      <c r="A90" s="551" t="str">
        <f t="shared" si="4"/>
        <v>H</v>
      </c>
      <c r="B90" s="427">
        <f t="shared" si="2"/>
        <v>86</v>
      </c>
      <c r="C90" s="420"/>
      <c r="D90" s="420"/>
      <c r="E90" s="420"/>
      <c r="F90" s="772" t="str" cm="1">
        <f t="array" ref="F90">IFERROR(_xlfn.SWITCH(tod, "AM", AA90, "PM", AB90, "SAT", AC90, "SUN", AD90), "")</f>
        <v/>
      </c>
      <c r="G90" s="422"/>
      <c r="H90" s="388"/>
      <c r="I90" s="407"/>
      <c r="J90" s="407"/>
      <c r="K90" s="407"/>
      <c r="L90" s="422"/>
      <c r="M90" s="407"/>
      <c r="N90" s="407"/>
      <c r="O90" s="407"/>
      <c r="P90" s="407"/>
      <c r="Q90" s="407"/>
      <c r="R90" s="407"/>
      <c r="S90" s="407"/>
      <c r="T90" s="407"/>
      <c r="U90" s="407"/>
      <c r="V90" s="407"/>
      <c r="W90" s="407"/>
      <c r="X90" s="407"/>
      <c r="Y90" s="407"/>
      <c r="Z90" s="662"/>
      <c r="AA90" s="632" t="str">
        <f>IFERROR(_xlfn.XLOOKUP($D90, '[2]AM - Balanced Volumes'!$C$7:$C$37,'[2]AM - Balanced Volumes'!$F$7:$F$37),"")</f>
        <v/>
      </c>
      <c r="AB90" s="632" t="str">
        <f>IFERROR(_xlfn.XLOOKUP($D90, '[2]PM - Balanced Volumes'!$C$7:$C$37,'[2]PM - Balanced Volumes'!$F$7:$F$37),"")</f>
        <v/>
      </c>
      <c r="AC90" s="632"/>
      <c r="AD90" s="632"/>
      <c r="AE90" s="660"/>
    </row>
    <row r="91" spans="1:31" x14ac:dyDescent="0.35">
      <c r="A91" s="551" t="str">
        <f t="shared" si="4"/>
        <v>H</v>
      </c>
      <c r="B91" s="427">
        <f t="shared" si="2"/>
        <v>87</v>
      </c>
      <c r="C91" s="420"/>
      <c r="D91" s="420"/>
      <c r="E91" s="420"/>
      <c r="F91" s="772" t="str" cm="1">
        <f t="array" ref="F91">IFERROR(_xlfn.SWITCH(tod, "AM", AA91, "PM", AB91, "SAT", AC91, "SUN", AD91), "")</f>
        <v/>
      </c>
      <c r="G91" s="422"/>
      <c r="H91" s="388"/>
      <c r="I91" s="407"/>
      <c r="J91" s="407"/>
      <c r="K91" s="407"/>
      <c r="L91" s="422"/>
      <c r="M91" s="407"/>
      <c r="N91" s="407"/>
      <c r="O91" s="407"/>
      <c r="P91" s="407"/>
      <c r="Q91" s="407"/>
      <c r="R91" s="407"/>
      <c r="S91" s="407"/>
      <c r="T91" s="407"/>
      <c r="U91" s="407"/>
      <c r="V91" s="407"/>
      <c r="W91" s="407"/>
      <c r="X91" s="407"/>
      <c r="Y91" s="407"/>
      <c r="Z91" s="662"/>
      <c r="AA91" s="632" t="str">
        <f>IFERROR(_xlfn.XLOOKUP($D91, '[2]AM - Balanced Volumes'!$C$7:$C$37,'[2]AM - Balanced Volumes'!$F$7:$F$37),"")</f>
        <v/>
      </c>
      <c r="AB91" s="632" t="str">
        <f>IFERROR(_xlfn.XLOOKUP($D91, '[2]PM - Balanced Volumes'!$C$7:$C$37,'[2]PM - Balanced Volumes'!$F$7:$F$37),"")</f>
        <v/>
      </c>
      <c r="AC91" s="632"/>
      <c r="AD91" s="632"/>
      <c r="AE91" s="660"/>
    </row>
    <row r="92" spans="1:31" x14ac:dyDescent="0.35">
      <c r="A92" s="551" t="str">
        <f t="shared" si="4"/>
        <v>H</v>
      </c>
      <c r="B92" s="427">
        <f t="shared" si="2"/>
        <v>88</v>
      </c>
      <c r="C92" s="420"/>
      <c r="D92" s="420"/>
      <c r="E92" s="420"/>
      <c r="F92" s="772" t="str" cm="1">
        <f t="array" ref="F92">IFERROR(_xlfn.SWITCH(tod, "AM", AA92, "PM", AB92, "SAT", AC92, "SUN", AD92), "")</f>
        <v/>
      </c>
      <c r="G92" s="422"/>
      <c r="H92" s="388"/>
      <c r="I92" s="407"/>
      <c r="J92" s="407"/>
      <c r="K92" s="407"/>
      <c r="L92" s="422"/>
      <c r="M92" s="407"/>
      <c r="N92" s="407"/>
      <c r="O92" s="407"/>
      <c r="P92" s="407"/>
      <c r="Q92" s="407"/>
      <c r="R92" s="407"/>
      <c r="S92" s="407"/>
      <c r="T92" s="407"/>
      <c r="U92" s="407"/>
      <c r="V92" s="407"/>
      <c r="W92" s="407"/>
      <c r="X92" s="407"/>
      <c r="Y92" s="407"/>
      <c r="Z92" s="662"/>
      <c r="AA92" s="632" t="str">
        <f>IFERROR(_xlfn.XLOOKUP($D92, '[2]AM - Balanced Volumes'!$C$7:$C$37,'[2]AM - Balanced Volumes'!$F$7:$F$37),"")</f>
        <v/>
      </c>
      <c r="AB92" s="632" t="str">
        <f>IFERROR(_xlfn.XLOOKUP($D92, '[2]PM - Balanced Volumes'!$C$7:$C$37,'[2]PM - Balanced Volumes'!$F$7:$F$37),"")</f>
        <v/>
      </c>
      <c r="AC92" s="632"/>
      <c r="AD92" s="632"/>
      <c r="AE92" s="660"/>
    </row>
    <row r="93" spans="1:31" x14ac:dyDescent="0.35">
      <c r="A93" s="551" t="str">
        <f t="shared" si="4"/>
        <v>H</v>
      </c>
      <c r="B93" s="427">
        <f t="shared" si="2"/>
        <v>89</v>
      </c>
      <c r="C93" s="420"/>
      <c r="D93" s="420"/>
      <c r="E93" s="420"/>
      <c r="F93" s="772" t="str" cm="1">
        <f t="array" ref="F93">IFERROR(_xlfn.SWITCH(tod, "AM", AA93, "PM", AB93, "SAT", AC93, "SUN", AD93), "")</f>
        <v/>
      </c>
      <c r="G93" s="422"/>
      <c r="H93" s="388"/>
      <c r="I93" s="407"/>
      <c r="J93" s="407"/>
      <c r="K93" s="407"/>
      <c r="L93" s="422"/>
      <c r="M93" s="407"/>
      <c r="N93" s="407"/>
      <c r="O93" s="407"/>
      <c r="P93" s="407"/>
      <c r="Q93" s="407"/>
      <c r="R93" s="407"/>
      <c r="S93" s="407"/>
      <c r="T93" s="407"/>
      <c r="U93" s="407"/>
      <c r="V93" s="407"/>
      <c r="W93" s="407"/>
      <c r="X93" s="407"/>
      <c r="Y93" s="407"/>
      <c r="Z93" s="662"/>
      <c r="AA93" s="632" t="str">
        <f>IFERROR(_xlfn.XLOOKUP($D93, '[2]AM - Balanced Volumes'!$C$7:$C$37,'[2]AM - Balanced Volumes'!$F$7:$F$37),"")</f>
        <v/>
      </c>
      <c r="AB93" s="632" t="str">
        <f>IFERROR(_xlfn.XLOOKUP($D93, '[2]PM - Balanced Volumes'!$C$7:$C$37,'[2]PM - Balanced Volumes'!$F$7:$F$37),"")</f>
        <v/>
      </c>
      <c r="AC93" s="632"/>
      <c r="AD93" s="632"/>
      <c r="AE93" s="660"/>
    </row>
    <row r="94" spans="1:31" x14ac:dyDescent="0.35">
      <c r="A94" s="551" t="str">
        <f t="shared" si="4"/>
        <v>H</v>
      </c>
      <c r="B94" s="427">
        <f t="shared" si="2"/>
        <v>90</v>
      </c>
      <c r="C94" s="420"/>
      <c r="D94" s="420"/>
      <c r="E94" s="420"/>
      <c r="F94" s="772" t="str" cm="1">
        <f t="array" ref="F94">IFERROR(_xlfn.SWITCH(tod, "AM", AA94, "PM", AB94, "SAT", AC94, "SUN", AD94), "")</f>
        <v/>
      </c>
      <c r="G94" s="422"/>
      <c r="H94" s="388"/>
      <c r="I94" s="407"/>
      <c r="J94" s="407"/>
      <c r="K94" s="407"/>
      <c r="L94" s="422"/>
      <c r="M94" s="407"/>
      <c r="N94" s="407"/>
      <c r="O94" s="407"/>
      <c r="P94" s="407"/>
      <c r="Q94" s="407"/>
      <c r="R94" s="407"/>
      <c r="S94" s="407"/>
      <c r="T94" s="407"/>
      <c r="U94" s="407"/>
      <c r="V94" s="407"/>
      <c r="W94" s="407"/>
      <c r="X94" s="407"/>
      <c r="Y94" s="407"/>
      <c r="Z94" s="662"/>
      <c r="AA94" s="632" t="str">
        <f>IFERROR(_xlfn.XLOOKUP($D94, '[2]AM - Balanced Volumes'!$C$7:$C$37,'[2]AM - Balanced Volumes'!$F$7:$F$37),"")</f>
        <v/>
      </c>
      <c r="AB94" s="632" t="str">
        <f>IFERROR(_xlfn.XLOOKUP($D94, '[2]PM - Balanced Volumes'!$C$7:$C$37,'[2]PM - Balanced Volumes'!$F$7:$F$37),"")</f>
        <v/>
      </c>
      <c r="AC94" s="632"/>
      <c r="AD94" s="632"/>
      <c r="AE94" s="660"/>
    </row>
    <row r="95" spans="1:31" x14ac:dyDescent="0.35">
      <c r="A95" s="551" t="str">
        <f t="shared" si="4"/>
        <v>H</v>
      </c>
      <c r="B95" s="427">
        <f t="shared" si="2"/>
        <v>91</v>
      </c>
      <c r="C95" s="420"/>
      <c r="D95" s="420"/>
      <c r="E95" s="420"/>
      <c r="F95" s="772" t="str" cm="1">
        <f t="array" ref="F95">IFERROR(_xlfn.SWITCH(tod, "AM", AA95, "PM", AB95, "SAT", AC95, "SUN", AD95), "")</f>
        <v/>
      </c>
      <c r="G95" s="422"/>
      <c r="H95" s="388"/>
      <c r="I95" s="407"/>
      <c r="J95" s="407"/>
      <c r="K95" s="407"/>
      <c r="L95" s="422"/>
      <c r="M95" s="407"/>
      <c r="N95" s="407"/>
      <c r="O95" s="407"/>
      <c r="P95" s="407"/>
      <c r="Q95" s="407"/>
      <c r="R95" s="407"/>
      <c r="S95" s="407"/>
      <c r="T95" s="407"/>
      <c r="U95" s="407"/>
      <c r="V95" s="407"/>
      <c r="W95" s="407"/>
      <c r="X95" s="407"/>
      <c r="Y95" s="407"/>
      <c r="Z95" s="662"/>
      <c r="AA95" s="632" t="str">
        <f>IFERROR(_xlfn.XLOOKUP($D95, '[2]AM - Balanced Volumes'!$C$7:$C$37,'[2]AM - Balanced Volumes'!$F$7:$F$37),"")</f>
        <v/>
      </c>
      <c r="AB95" s="632" t="str">
        <f>IFERROR(_xlfn.XLOOKUP($D95, '[2]PM - Balanced Volumes'!$C$7:$C$37,'[2]PM - Balanced Volumes'!$F$7:$F$37),"")</f>
        <v/>
      </c>
      <c r="AC95" s="632"/>
      <c r="AD95" s="632"/>
      <c r="AE95" s="660"/>
    </row>
    <row r="96" spans="1:31" x14ac:dyDescent="0.35">
      <c r="A96" s="551" t="str">
        <f t="shared" si="4"/>
        <v>H</v>
      </c>
      <c r="B96" s="427">
        <f t="shared" si="2"/>
        <v>92</v>
      </c>
      <c r="C96" s="420"/>
      <c r="D96" s="420"/>
      <c r="E96" s="420"/>
      <c r="F96" s="772" t="str" cm="1">
        <f t="array" ref="F96">IFERROR(_xlfn.SWITCH(tod, "AM", AA96, "PM", AB96, "SAT", AC96, "SUN", AD96), "")</f>
        <v/>
      </c>
      <c r="G96" s="422"/>
      <c r="H96" s="388"/>
      <c r="I96" s="407"/>
      <c r="J96" s="407"/>
      <c r="K96" s="407"/>
      <c r="L96" s="422"/>
      <c r="M96" s="407"/>
      <c r="N96" s="407"/>
      <c r="O96" s="407"/>
      <c r="P96" s="407"/>
      <c r="Q96" s="407"/>
      <c r="R96" s="407"/>
      <c r="S96" s="407"/>
      <c r="T96" s="407"/>
      <c r="U96" s="407"/>
      <c r="V96" s="407"/>
      <c r="W96" s="407"/>
      <c r="X96" s="407"/>
      <c r="Y96" s="407"/>
      <c r="Z96" s="662"/>
      <c r="AA96" s="632" t="str">
        <f>IFERROR(_xlfn.XLOOKUP($D96, '[2]AM - Balanced Volumes'!$C$7:$C$37,'[2]AM - Balanced Volumes'!$F$7:$F$37),"")</f>
        <v/>
      </c>
      <c r="AB96" s="632" t="str">
        <f>IFERROR(_xlfn.XLOOKUP($D96, '[2]PM - Balanced Volumes'!$C$7:$C$37,'[2]PM - Balanced Volumes'!$F$7:$F$37),"")</f>
        <v/>
      </c>
      <c r="AC96" s="632"/>
      <c r="AD96" s="632"/>
      <c r="AE96" s="660"/>
    </row>
    <row r="97" spans="1:31" x14ac:dyDescent="0.35">
      <c r="A97" s="551" t="str">
        <f t="shared" si="4"/>
        <v>H</v>
      </c>
      <c r="B97" s="427">
        <f t="shared" si="2"/>
        <v>93</v>
      </c>
      <c r="C97" s="420"/>
      <c r="D97" s="420"/>
      <c r="E97" s="420"/>
      <c r="F97" s="772" t="str" cm="1">
        <f t="array" ref="F97">IFERROR(_xlfn.SWITCH(tod, "AM", AA97, "PM", AB97, "SAT", AC97, "SUN", AD97), "")</f>
        <v/>
      </c>
      <c r="G97" s="422"/>
      <c r="H97" s="388"/>
      <c r="I97" s="407"/>
      <c r="J97" s="407"/>
      <c r="K97" s="407"/>
      <c r="L97" s="422"/>
      <c r="M97" s="407"/>
      <c r="N97" s="407"/>
      <c r="O97" s="407"/>
      <c r="P97" s="407"/>
      <c r="Q97" s="407"/>
      <c r="R97" s="407"/>
      <c r="S97" s="407"/>
      <c r="T97" s="407"/>
      <c r="U97" s="407"/>
      <c r="V97" s="407"/>
      <c r="W97" s="407"/>
      <c r="X97" s="407"/>
      <c r="Y97" s="407"/>
      <c r="Z97" s="662"/>
      <c r="AA97" s="632" t="str">
        <f>IFERROR(_xlfn.XLOOKUP($D97, '[2]AM - Balanced Volumes'!$C$7:$C$37,'[2]AM - Balanced Volumes'!$F$7:$F$37),"")</f>
        <v/>
      </c>
      <c r="AB97" s="632" t="str">
        <f>IFERROR(_xlfn.XLOOKUP($D97, '[2]PM - Balanced Volumes'!$C$7:$C$37,'[2]PM - Balanced Volumes'!$F$7:$F$37),"")</f>
        <v/>
      </c>
      <c r="AC97" s="632"/>
      <c r="AD97" s="632"/>
      <c r="AE97" s="660"/>
    </row>
    <row r="98" spans="1:31" x14ac:dyDescent="0.35">
      <c r="A98" s="551" t="str">
        <f t="shared" si="4"/>
        <v>H</v>
      </c>
      <c r="B98" s="427">
        <f t="shared" si="2"/>
        <v>94</v>
      </c>
      <c r="C98" s="420"/>
      <c r="D98" s="420"/>
      <c r="E98" s="420"/>
      <c r="F98" s="772" t="str" cm="1">
        <f t="array" ref="F98">IFERROR(_xlfn.SWITCH(tod, "AM", AA98, "PM", AB98, "SAT", AC98, "SUN", AD98), "")</f>
        <v/>
      </c>
      <c r="G98" s="422"/>
      <c r="H98" s="388"/>
      <c r="I98" s="407"/>
      <c r="J98" s="407"/>
      <c r="K98" s="407"/>
      <c r="L98" s="422"/>
      <c r="M98" s="407"/>
      <c r="N98" s="407"/>
      <c r="O98" s="407"/>
      <c r="P98" s="407"/>
      <c r="Q98" s="407"/>
      <c r="R98" s="407"/>
      <c r="S98" s="407"/>
      <c r="T98" s="407"/>
      <c r="U98" s="407"/>
      <c r="V98" s="407"/>
      <c r="W98" s="407"/>
      <c r="X98" s="407"/>
      <c r="Y98" s="407"/>
      <c r="Z98" s="662"/>
      <c r="AA98" s="632" t="str">
        <f>IFERROR(_xlfn.XLOOKUP($D98, '[2]AM - Balanced Volumes'!$C$7:$C$37,'[2]AM - Balanced Volumes'!$F$7:$F$37),"")</f>
        <v/>
      </c>
      <c r="AB98" s="632" t="str">
        <f>IFERROR(_xlfn.XLOOKUP($D98, '[2]PM - Balanced Volumes'!$C$7:$C$37,'[2]PM - Balanced Volumes'!$F$7:$F$37),"")</f>
        <v/>
      </c>
      <c r="AC98" s="632"/>
      <c r="AD98" s="632"/>
      <c r="AE98" s="660"/>
    </row>
    <row r="99" spans="1:31" x14ac:dyDescent="0.35">
      <c r="A99" s="551" t="str">
        <f t="shared" si="4"/>
        <v>H</v>
      </c>
      <c r="B99" s="427">
        <f t="shared" si="2"/>
        <v>95</v>
      </c>
      <c r="C99" s="420"/>
      <c r="D99" s="420"/>
      <c r="E99" s="420"/>
      <c r="F99" s="772" t="str" cm="1">
        <f t="array" ref="F99">IFERROR(_xlfn.SWITCH(tod, "AM", AA99, "PM", AB99, "SAT", AC99, "SUN", AD99), "")</f>
        <v/>
      </c>
      <c r="G99" s="422"/>
      <c r="H99" s="388"/>
      <c r="I99" s="407"/>
      <c r="J99" s="407"/>
      <c r="K99" s="407"/>
      <c r="L99" s="422"/>
      <c r="M99" s="407"/>
      <c r="N99" s="407"/>
      <c r="O99" s="407"/>
      <c r="P99" s="407"/>
      <c r="Q99" s="407"/>
      <c r="R99" s="407"/>
      <c r="S99" s="407"/>
      <c r="T99" s="407"/>
      <c r="U99" s="407"/>
      <c r="V99" s="407"/>
      <c r="W99" s="407"/>
      <c r="X99" s="407"/>
      <c r="Y99" s="407"/>
      <c r="Z99" s="662"/>
      <c r="AA99" s="632" t="str">
        <f>IFERROR(_xlfn.XLOOKUP($D99, '[2]AM - Balanced Volumes'!$C$7:$C$37,'[2]AM - Balanced Volumes'!$F$7:$F$37),"")</f>
        <v/>
      </c>
      <c r="AB99" s="632" t="str">
        <f>IFERROR(_xlfn.XLOOKUP($D99, '[2]PM - Balanced Volumes'!$C$7:$C$37,'[2]PM - Balanced Volumes'!$F$7:$F$37),"")</f>
        <v/>
      </c>
      <c r="AC99" s="632"/>
      <c r="AD99" s="632"/>
      <c r="AE99" s="660"/>
    </row>
    <row r="100" spans="1:31" x14ac:dyDescent="0.35">
      <c r="A100" s="551" t="str">
        <f t="shared" si="4"/>
        <v>H</v>
      </c>
      <c r="B100" s="427">
        <f t="shared" si="2"/>
        <v>96</v>
      </c>
      <c r="C100" s="420"/>
      <c r="D100" s="420"/>
      <c r="E100" s="420"/>
      <c r="F100" s="772" t="str" cm="1">
        <f t="array" ref="F100">IFERROR(_xlfn.SWITCH(tod, "AM", AA100, "PM", AB100, "SAT", AC100, "SUN", AD100), "")</f>
        <v/>
      </c>
      <c r="G100" s="422"/>
      <c r="H100" s="388"/>
      <c r="I100" s="407"/>
      <c r="J100" s="407"/>
      <c r="K100" s="407"/>
      <c r="L100" s="422"/>
      <c r="M100" s="407"/>
      <c r="N100" s="407"/>
      <c r="O100" s="407"/>
      <c r="P100" s="407"/>
      <c r="Q100" s="407"/>
      <c r="R100" s="407"/>
      <c r="S100" s="407"/>
      <c r="T100" s="407"/>
      <c r="U100" s="407"/>
      <c r="V100" s="407"/>
      <c r="W100" s="407"/>
      <c r="X100" s="407"/>
      <c r="Y100" s="407"/>
      <c r="Z100" s="662"/>
      <c r="AA100" s="632" t="str">
        <f>IFERROR(_xlfn.XLOOKUP($D100, '[2]AM - Balanced Volumes'!$C$7:$C$37,'[2]AM - Balanced Volumes'!$F$7:$F$37),"")</f>
        <v/>
      </c>
      <c r="AB100" s="632" t="str">
        <f>IFERROR(_xlfn.XLOOKUP($D100, '[2]PM - Balanced Volumes'!$C$7:$C$37,'[2]PM - Balanced Volumes'!$F$7:$F$37),"")</f>
        <v/>
      </c>
      <c r="AC100" s="632"/>
      <c r="AD100" s="632"/>
      <c r="AE100" s="660"/>
    </row>
    <row r="101" spans="1:31" x14ac:dyDescent="0.35">
      <c r="A101" s="551" t="str">
        <f t="shared" si="4"/>
        <v>H</v>
      </c>
      <c r="B101" s="427">
        <f t="shared" si="2"/>
        <v>97</v>
      </c>
      <c r="C101" s="420"/>
      <c r="D101" s="420"/>
      <c r="E101" s="420"/>
      <c r="F101" s="772" t="str" cm="1">
        <f t="array" ref="F101">IFERROR(_xlfn.SWITCH(tod, "AM", AA101, "PM", AB101, "SAT", AC101, "SUN", AD101), "")</f>
        <v/>
      </c>
      <c r="G101" s="422"/>
      <c r="H101" s="388"/>
      <c r="I101" s="407"/>
      <c r="J101" s="407"/>
      <c r="K101" s="407"/>
      <c r="L101" s="422"/>
      <c r="M101" s="407"/>
      <c r="N101" s="407"/>
      <c r="O101" s="407"/>
      <c r="P101" s="407"/>
      <c r="Q101" s="407"/>
      <c r="R101" s="407"/>
      <c r="S101" s="407"/>
      <c r="T101" s="407"/>
      <c r="U101" s="407"/>
      <c r="V101" s="407"/>
      <c r="W101" s="407"/>
      <c r="X101" s="407"/>
      <c r="Y101" s="407"/>
      <c r="Z101" s="662"/>
      <c r="AA101" s="632" t="str">
        <f>IFERROR(_xlfn.XLOOKUP($D101, '[2]AM - Balanced Volumes'!$C$7:$C$37,'[2]AM - Balanced Volumes'!$F$7:$F$37),"")</f>
        <v/>
      </c>
      <c r="AB101" s="632" t="str">
        <f>IFERROR(_xlfn.XLOOKUP($D101, '[2]PM - Balanced Volumes'!$C$7:$C$37,'[2]PM - Balanced Volumes'!$F$7:$F$37),"")</f>
        <v/>
      </c>
      <c r="AC101" s="632"/>
      <c r="AD101" s="632"/>
      <c r="AE101" s="660"/>
    </row>
    <row r="102" spans="1:31" x14ac:dyDescent="0.35">
      <c r="A102" s="551" t="str">
        <f t="shared" si="4"/>
        <v>H</v>
      </c>
      <c r="B102" s="427">
        <f t="shared" si="2"/>
        <v>98</v>
      </c>
      <c r="C102" s="420"/>
      <c r="D102" s="420"/>
      <c r="E102" s="420"/>
      <c r="F102" s="772" t="str" cm="1">
        <f t="array" ref="F102">IFERROR(_xlfn.SWITCH(tod, "AM", AA102, "PM", AB102, "SAT", AC102, "SUN", AD102), "")</f>
        <v/>
      </c>
      <c r="G102" s="422"/>
      <c r="H102" s="388"/>
      <c r="I102" s="407"/>
      <c r="J102" s="407"/>
      <c r="K102" s="407"/>
      <c r="L102" s="422"/>
      <c r="M102" s="407"/>
      <c r="N102" s="407"/>
      <c r="O102" s="407"/>
      <c r="P102" s="407"/>
      <c r="Q102" s="407"/>
      <c r="R102" s="407"/>
      <c r="S102" s="407"/>
      <c r="T102" s="407"/>
      <c r="U102" s="407"/>
      <c r="V102" s="407"/>
      <c r="W102" s="407"/>
      <c r="X102" s="407"/>
      <c r="Y102" s="407"/>
      <c r="Z102" s="662"/>
      <c r="AA102" s="632" t="str">
        <f>IFERROR(_xlfn.XLOOKUP($D102, '[2]AM - Balanced Volumes'!$C$7:$C$37,'[2]AM - Balanced Volumes'!$F$7:$F$37),"")</f>
        <v/>
      </c>
      <c r="AB102" s="660" t="str">
        <f>IFERROR(_xlfn.XLOOKUP($D102, '[2]PM - Balanced Volumes'!$C$7:$C$37,'[2]PM - Balanced Volumes'!$F$7:$F$37),"")</f>
        <v/>
      </c>
      <c r="AC102" s="660"/>
      <c r="AD102" s="660"/>
      <c r="AE102" s="660"/>
    </row>
    <row r="103" spans="1:31" x14ac:dyDescent="0.35">
      <c r="A103" s="551" t="str">
        <f t="shared" si="4"/>
        <v>H</v>
      </c>
      <c r="B103" s="427">
        <f t="shared" si="2"/>
        <v>99</v>
      </c>
      <c r="C103" s="420"/>
      <c r="D103" s="420"/>
      <c r="E103" s="420"/>
      <c r="F103" s="772" t="str" cm="1">
        <f t="array" ref="F103">IFERROR(_xlfn.SWITCH(tod, "AM", AA103, "PM", AB103, "SAT", AC103, "SUN", AD103), "")</f>
        <v/>
      </c>
      <c r="G103" s="422"/>
      <c r="H103" s="388"/>
      <c r="I103" s="407"/>
      <c r="J103" s="407"/>
      <c r="K103" s="407"/>
      <c r="L103" s="422"/>
      <c r="M103" s="407"/>
      <c r="N103" s="407"/>
      <c r="O103" s="407"/>
      <c r="P103" s="407"/>
      <c r="Q103" s="407"/>
      <c r="R103" s="407"/>
      <c r="S103" s="407"/>
      <c r="T103" s="407"/>
      <c r="U103" s="407"/>
      <c r="V103" s="407"/>
      <c r="W103" s="407"/>
      <c r="X103" s="407"/>
      <c r="Y103" s="407"/>
      <c r="Z103" s="662"/>
      <c r="AA103" s="632" t="str">
        <f>IFERROR(_xlfn.XLOOKUP($D103, '[2]AM - Balanced Volumes'!$C$7:$C$37,'[2]AM - Balanced Volumes'!$F$7:$F$37),"")</f>
        <v/>
      </c>
      <c r="AB103" s="660" t="str">
        <f>IFERROR(_xlfn.XLOOKUP($D103, '[2]PM - Balanced Volumes'!$C$7:$C$37,'[2]PM - Balanced Volumes'!$F$7:$F$37),"")</f>
        <v/>
      </c>
      <c r="AC103" s="660"/>
      <c r="AD103" s="660"/>
      <c r="AE103" s="660"/>
    </row>
    <row r="104" spans="1:31" x14ac:dyDescent="0.35">
      <c r="A104" s="551" t="str">
        <f t="shared" si="4"/>
        <v>H</v>
      </c>
      <c r="B104" s="427">
        <f t="shared" si="2"/>
        <v>100</v>
      </c>
      <c r="C104" s="420"/>
      <c r="D104" s="420"/>
      <c r="E104" s="420"/>
      <c r="F104" s="772" t="str" cm="1">
        <f t="array" ref="F104">IFERROR(_xlfn.SWITCH(tod, "AM", AA104, "PM", AB104, "SAT", AC104, "SUN", AD104), "")</f>
        <v/>
      </c>
      <c r="G104" s="422"/>
      <c r="H104" s="388"/>
      <c r="I104" s="407"/>
      <c r="J104" s="407"/>
      <c r="K104" s="407"/>
      <c r="L104" s="422"/>
      <c r="M104" s="407"/>
      <c r="N104" s="407"/>
      <c r="O104" s="407"/>
      <c r="P104" s="407"/>
      <c r="Q104" s="407"/>
      <c r="R104" s="407"/>
      <c r="S104" s="407"/>
      <c r="T104" s="407"/>
      <c r="U104" s="407"/>
      <c r="V104" s="407"/>
      <c r="W104" s="407"/>
      <c r="X104" s="407"/>
      <c r="Y104" s="407"/>
      <c r="Z104" s="662"/>
      <c r="AA104" s="632" t="str">
        <f>IFERROR(_xlfn.XLOOKUP($D104, '[2]AM - Balanced Volumes'!$C$7:$C$37,'[2]AM - Balanced Volumes'!$F$7:$F$37),"")</f>
        <v/>
      </c>
      <c r="AB104" s="660" t="str">
        <f>IFERROR(_xlfn.XLOOKUP($D104, '[2]PM - Balanced Volumes'!$C$7:$C$37,'[2]PM - Balanced Volumes'!$F$7:$F$37),"")</f>
        <v/>
      </c>
      <c r="AC104" s="660"/>
      <c r="AD104" s="660"/>
      <c r="AE104" s="660"/>
    </row>
    <row r="105" spans="1:31" x14ac:dyDescent="0.35">
      <c r="B105"/>
      <c r="C105"/>
      <c r="D105"/>
      <c r="E105"/>
      <c r="F105"/>
      <c r="G105"/>
      <c r="L105"/>
      <c r="O105"/>
      <c r="P105"/>
      <c r="Q105"/>
      <c r="R105"/>
      <c r="S105"/>
      <c r="T105"/>
      <c r="U105"/>
      <c r="V105"/>
      <c r="W105"/>
      <c r="X105"/>
      <c r="Y105"/>
      <c r="Z105"/>
      <c r="AE105"/>
    </row>
  </sheetData>
  <autoFilter ref="A4:Y4" xr:uid="{9786C61A-2CB6-44DB-8272-D2D8725523F8}"/>
  <mergeCells count="1">
    <mergeCell ref="B2:C2"/>
  </mergeCells>
  <phoneticPr fontId="86" type="noConversion"/>
  <conditionalFormatting sqref="C80:C104">
    <cfRule type="duplicateValues" dxfId="109" priority="1"/>
  </conditionalFormatting>
  <dataValidations count="1">
    <dataValidation type="list" allowBlank="1" showInputMessage="1" showErrorMessage="1" sqref="D2" xr:uid="{EC8CCCE8-B6F2-4958-8201-D26B7932D95E}">
      <formula1>"DCM,Link Eval"</formula1>
    </dataValidation>
  </dataValidation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0DEF2-4F8B-4046-A957-9149748D9F17}">
  <sheetPr codeName="Sheet18">
    <tabColor theme="3"/>
  </sheetPr>
  <dimension ref="A1:AI54"/>
  <sheetViews>
    <sheetView zoomScale="55" zoomScaleNormal="55" workbookViewId="0"/>
  </sheetViews>
  <sheetFormatPr defaultColWidth="9.1796875" defaultRowHeight="14.5" outlineLevelCol="1" x14ac:dyDescent="0.35"/>
  <cols>
    <col min="1" max="1" width="9.1796875" style="547"/>
    <col min="2" max="2" width="8.36328125" style="274" customWidth="1"/>
    <col min="3" max="3" width="5.6328125" style="547" customWidth="1"/>
    <col min="4" max="4" width="38.81640625" style="75" customWidth="1"/>
    <col min="5" max="6" width="13.1796875" style="274" customWidth="1"/>
    <col min="7" max="10" width="20.7265625" style="547" customWidth="1"/>
    <col min="11" max="26" width="20.7265625" style="547" hidden="1" customWidth="1" outlineLevel="1"/>
    <col min="27" max="27" width="12.7265625" style="547" customWidth="1" collapsed="1"/>
    <col min="28" max="34" width="12.7265625" style="547" customWidth="1"/>
    <col min="35" max="35" width="13.1796875" style="274" customWidth="1"/>
    <col min="36" max="16384" width="9.1796875" style="547"/>
  </cols>
  <sheetData>
    <row r="1" spans="1:35" x14ac:dyDescent="0.35">
      <c r="A1" s="551" t="s">
        <v>226</v>
      </c>
      <c r="B1" s="551"/>
      <c r="C1" s="551"/>
      <c r="D1" s="551"/>
      <c r="E1" s="551"/>
      <c r="F1" s="551"/>
      <c r="G1" s="551"/>
      <c r="H1" s="551"/>
      <c r="I1" s="551"/>
      <c r="J1" s="551"/>
      <c r="K1" s="551"/>
      <c r="L1" s="551"/>
      <c r="M1" s="551"/>
      <c r="N1" s="551"/>
      <c r="O1" s="551"/>
      <c r="P1" s="551"/>
      <c r="Q1" s="551"/>
      <c r="R1" s="551"/>
      <c r="S1" s="551"/>
      <c r="T1" s="551"/>
      <c r="U1" s="551"/>
      <c r="V1" s="551"/>
      <c r="W1" s="551"/>
      <c r="X1" s="551"/>
      <c r="Y1" s="551"/>
      <c r="Z1" s="551"/>
      <c r="AA1" s="551"/>
      <c r="AB1" s="551"/>
      <c r="AC1" s="551"/>
      <c r="AD1" s="551"/>
      <c r="AE1" s="551"/>
      <c r="AF1" s="551"/>
      <c r="AG1" s="551"/>
      <c r="AH1" s="551"/>
      <c r="AI1" s="551"/>
    </row>
    <row r="2" spans="1:35" ht="15.5" x14ac:dyDescent="0.35">
      <c r="A2" s="551"/>
      <c r="B2" s="837" t="s">
        <v>88</v>
      </c>
      <c r="C2" s="836"/>
      <c r="D2" s="486" t="str">
        <f>tod</f>
        <v>AM</v>
      </c>
      <c r="E2" s="646"/>
      <c r="F2" s="646"/>
      <c r="G2" s="646"/>
      <c r="H2" s="646"/>
      <c r="I2" s="646"/>
      <c r="J2" s="646"/>
      <c r="K2" s="646"/>
      <c r="L2" s="646"/>
      <c r="M2" s="646"/>
      <c r="N2" s="646"/>
      <c r="O2" s="646"/>
      <c r="P2" s="646"/>
      <c r="Q2" s="646"/>
      <c r="R2" s="646"/>
      <c r="S2" s="646"/>
      <c r="T2" s="646"/>
      <c r="U2" s="646"/>
      <c r="V2" s="646"/>
      <c r="W2" s="646"/>
      <c r="X2" s="646"/>
      <c r="Y2" s="646"/>
      <c r="Z2" s="646"/>
      <c r="AA2" s="647"/>
      <c r="AB2" s="647"/>
      <c r="AC2" s="647"/>
      <c r="AD2" s="647"/>
      <c r="AE2" s="647"/>
      <c r="AF2" s="647"/>
      <c r="AG2" s="647"/>
      <c r="AH2" s="647"/>
      <c r="AI2" s="646"/>
    </row>
    <row r="3" spans="1:35" ht="23" customHeight="1" x14ac:dyDescent="0.35">
      <c r="A3" s="551"/>
      <c r="B3" s="646"/>
      <c r="C3" s="444"/>
      <c r="D3" s="645"/>
      <c r="E3" s="646"/>
      <c r="F3" s="646"/>
      <c r="G3" s="656" t="s">
        <v>411</v>
      </c>
      <c r="H3" s="654"/>
      <c r="I3" s="654"/>
      <c r="J3" s="654"/>
      <c r="K3" s="654"/>
      <c r="L3" s="654"/>
      <c r="M3" s="654"/>
      <c r="N3" s="654"/>
      <c r="O3" s="654"/>
      <c r="P3" s="654"/>
      <c r="Q3" s="654"/>
      <c r="R3" s="654"/>
      <c r="S3" s="654"/>
      <c r="T3" s="654"/>
      <c r="U3" s="654"/>
      <c r="V3" s="654"/>
      <c r="W3" s="654"/>
      <c r="X3" s="654"/>
      <c r="Y3" s="654"/>
      <c r="Z3" s="655"/>
      <c r="AA3" s="649" t="s">
        <v>410</v>
      </c>
      <c r="AB3" s="650"/>
      <c r="AC3" s="650"/>
      <c r="AD3" s="651"/>
      <c r="AE3" s="650"/>
      <c r="AF3" s="651"/>
      <c r="AG3" s="650"/>
      <c r="AH3" s="651"/>
      <c r="AI3" s="646"/>
    </row>
    <row r="4" spans="1:35" ht="43.5" x14ac:dyDescent="0.35">
      <c r="A4" s="551"/>
      <c r="B4" s="823" t="s">
        <v>281</v>
      </c>
      <c r="C4" s="143" t="s">
        <v>140</v>
      </c>
      <c r="D4" s="404" t="s">
        <v>340</v>
      </c>
      <c r="E4" s="414" t="s">
        <v>438</v>
      </c>
      <c r="F4" s="414" t="s">
        <v>439</v>
      </c>
      <c r="G4" s="143" t="str">
        <f>'Initial Setup'!$B$27&amp;" Queue Counter Number"</f>
        <v>Existing AM Queue Counter Number</v>
      </c>
      <c r="H4" s="143" t="str">
        <f>'Initial Setup'!$B$28&amp;" Queue Counter Number"</f>
        <v>Existing PM Queue Counter Number</v>
      </c>
      <c r="I4" s="143" t="str">
        <f>'Initial Setup'!$B$29&amp;" Queue Counter Number"</f>
        <v>2030 No-Build AM Queue Counter Number</v>
      </c>
      <c r="J4" s="143" t="str">
        <f>'Initial Setup'!$B$30&amp;" Queue Counter Number"</f>
        <v>2030 No-Build PM Queue Counter Number</v>
      </c>
      <c r="K4" s="143" t="str">
        <f>'Initial Setup'!$B$31&amp;" Queue Counter Number"</f>
        <v>2050 No-Build AM Queue Counter Number</v>
      </c>
      <c r="L4" s="143" t="str">
        <f>'Initial Setup'!$B$32&amp;" Queue Counter Number"</f>
        <v>2050 No-Build PM Queue Counter Number</v>
      </c>
      <c r="M4" s="143" t="str">
        <f>'Initial Setup'!$B$33&amp;" Queue Counter Number"</f>
        <v>2030 Pref Alt AM Queue Counter Number</v>
      </c>
      <c r="N4" s="143" t="str">
        <f>'Initial Setup'!$B$34&amp;" Queue Counter Number"</f>
        <v>2030 Pref Alt PM Queue Counter Number</v>
      </c>
      <c r="O4" s="143" t="str">
        <f>'Initial Setup'!$B$35&amp;" Queue Counter Number"</f>
        <v>2050 Build Alt 1 AM Queue Counter Number</v>
      </c>
      <c r="P4" s="143" t="str">
        <f>'Initial Setup'!$B$36&amp;" Queue Counter Number"</f>
        <v>2050 Build Alt 1 PM Queue Counter Number</v>
      </c>
      <c r="Q4" s="143" t="str">
        <f>'Initial Setup'!$B$37&amp;" Queue Counter Number"</f>
        <v>2050 Build Alt 2 AM Queue Counter Number</v>
      </c>
      <c r="R4" s="143" t="str">
        <f>'Initial Setup'!$B$38&amp;" Queue Counter Number"</f>
        <v>2050 Build Alt 2 PM Queue Counter Number</v>
      </c>
      <c r="S4" s="143" t="str">
        <f>'Initial Setup'!$B$39&amp;" Queue Counter Number"</f>
        <v>2050 Pref Alt AM Queue Counter Number</v>
      </c>
      <c r="T4" s="143" t="str">
        <f>'Initial Setup'!$B$40&amp;" Queue Counter Number"</f>
        <v>2050 Pref Alt PM Queue Counter Number</v>
      </c>
      <c r="U4" s="143" t="str">
        <f>'Initial Setup'!$B$41&amp;" Queue Counter Number"</f>
        <v>Existing SAT Queue Counter Number</v>
      </c>
      <c r="V4" s="143" t="str">
        <f>'Initial Setup'!$B$42&amp;" Queue Counter Number"</f>
        <v>Existing SUN Queue Counter Number</v>
      </c>
      <c r="W4" s="143" t="str">
        <f>'Initial Setup'!$B$43&amp;" Queue Counter Number"</f>
        <v>BLANK Queue Counter Number</v>
      </c>
      <c r="X4" s="143" t="str">
        <f>'Initial Setup'!$B$44&amp;" Queue Counter Number"</f>
        <v>BLANK Queue Counter Number</v>
      </c>
      <c r="Y4" s="143" t="str">
        <f>'Initial Setup'!$B$45&amp;" Queue Counter Number"</f>
        <v>BLANK Queue Counter Number</v>
      </c>
      <c r="Z4" s="143" t="str">
        <f>'Initial Setup'!$B$46&amp;" Queue Counter Number"</f>
        <v>BLANK Queue Counter Number</v>
      </c>
      <c r="AA4" s="414" t="s">
        <v>406</v>
      </c>
      <c r="AB4" s="414" t="s">
        <v>407</v>
      </c>
      <c r="AC4" s="414" t="s">
        <v>408</v>
      </c>
      <c r="AD4" s="414" t="s">
        <v>409</v>
      </c>
      <c r="AE4" s="414" t="s">
        <v>472</v>
      </c>
      <c r="AF4" s="414" t="s">
        <v>473</v>
      </c>
      <c r="AG4" s="414" t="s">
        <v>474</v>
      </c>
      <c r="AH4" s="414" t="s">
        <v>475</v>
      </c>
      <c r="AI4" s="414" t="s">
        <v>404</v>
      </c>
    </row>
    <row r="5" spans="1:35" x14ac:dyDescent="0.35">
      <c r="A5" s="551" t="str">
        <f>IF(C5=0,"H","")</f>
        <v/>
      </c>
      <c r="B5" s="824">
        <v>1</v>
      </c>
      <c r="C5" s="427" cm="1">
        <f t="array" ref="C5">_xlfn.SWITCH(scenario&amp;" Queue Counter Number",'Input - Queue Counters'!$G$4, 'Input - Queue Counters'!$G5, 'Input - Queue Counters'!$H$4, 'Input - Queue Counters'!$H5, 'Input - Queue Counters'!$I$4, 'Input - Queue Counters'!$I5,'Input - Queue Counters'!$J$4, 'Input - Queue Counters'!$J5,'Input - Queue Counters'!$K$4, 'Input - Queue Counters'!$K5,'Input - Queue Counters'!$L$4, 'Input - Queue Counters'!$L5,'Input - Queue Counters'!$M$4, 'Input - Queue Counters'!$M5,'Input - Queue Counters'!$N$4, 'Input - Queue Counters'!$N5,'Input - Queue Counters'!$O$4, 'Input - Queue Counters'!$O5,'Input - Queue Counters'!$P$4, 'Input - Queue Counters'!$P5,'Input - Queue Counters'!$Q$4, 'Input - Queue Counters'!$Q5,'Input - Queue Counters'!$R$4, 'Input - Queue Counters'!$R5,'Input - Queue Counters'!$S$4, 'Input - Queue Counters'!$S5,'Input - Queue Counters'!$T$4, 'Input - Queue Counters'!$T5,'Input - Queue Counters'!$U$4, 'Input - Queue Counters'!$U5,'Input - Queue Counters'!$V$4, 'Input - Queue Counters'!$V5,'Input - Queue Counters'!$W$4, 'Input - Queue Counters'!$W5,'Input - Queue Counters'!$X$4, 'Input - Queue Counters'!$X5,'Input - Queue Counters'!$Y$4, 'Input - Queue Counters'!$Y5,'Input - Queue Counters'!$Z$4, 'Input - Queue Counters'!$Z5,"")</f>
        <v>1</v>
      </c>
      <c r="D5" s="420" t="s">
        <v>505</v>
      </c>
      <c r="E5" s="772" cm="1">
        <f t="array" ref="E5">_xlfn.SWITCH($D$2, "AM", AA5, "PM", AC5, "SAT", AE5,"SUN", AG5)</f>
        <v>0</v>
      </c>
      <c r="F5" s="772" cm="1">
        <f t="array" ref="F5">_xlfn.SWITCH($D$2, "AM", AB5, "PM", AD5, "SAT", AF5,"SUN", AH5)</f>
        <v>0</v>
      </c>
      <c r="G5" s="652">
        <v>1</v>
      </c>
      <c r="H5" s="653">
        <v>1</v>
      </c>
      <c r="I5" s="653"/>
      <c r="J5" s="653"/>
      <c r="K5" s="653"/>
      <c r="L5" s="653"/>
      <c r="M5" s="652"/>
      <c r="N5" s="652"/>
      <c r="O5" s="652"/>
      <c r="P5" s="652"/>
      <c r="Q5" s="652"/>
      <c r="R5" s="652"/>
      <c r="S5" s="652"/>
      <c r="T5" s="652"/>
      <c r="U5" s="652"/>
      <c r="V5" s="652"/>
      <c r="W5" s="652"/>
      <c r="X5" s="652"/>
      <c r="Y5" s="652"/>
      <c r="Z5" s="652"/>
      <c r="AA5" s="388"/>
      <c r="AB5" s="773"/>
      <c r="AC5" s="773"/>
      <c r="AD5" s="773"/>
      <c r="AE5" s="773"/>
      <c r="AF5" s="773"/>
      <c r="AG5" s="773"/>
      <c r="AH5" s="773"/>
      <c r="AI5" s="774"/>
    </row>
    <row r="6" spans="1:35" x14ac:dyDescent="0.35">
      <c r="A6" s="551" t="str">
        <f t="shared" ref="A6:A54" si="0">IF(C6=0,"H","")</f>
        <v/>
      </c>
      <c r="B6" s="824">
        <f>IF(C6="","",B5+1)</f>
        <v>2</v>
      </c>
      <c r="C6" s="427" cm="1">
        <f t="array" ref="C6">_xlfn.SWITCH(scenario&amp;" Queue Counter Number",'Input - Queue Counters'!$G$4, 'Input - Queue Counters'!$G6, 'Input - Queue Counters'!$H$4, 'Input - Queue Counters'!$H6, 'Input - Queue Counters'!$I$4, 'Input - Queue Counters'!$I6,'Input - Queue Counters'!$J$4, 'Input - Queue Counters'!$J6,'Input - Queue Counters'!$K$4, 'Input - Queue Counters'!$K6,'Input - Queue Counters'!$L$4, 'Input - Queue Counters'!$L6,'Input - Queue Counters'!$M$4, 'Input - Queue Counters'!$M6,'Input - Queue Counters'!$N$4, 'Input - Queue Counters'!$N6,'Input - Queue Counters'!$O$4, 'Input - Queue Counters'!$O6,'Input - Queue Counters'!$P$4, 'Input - Queue Counters'!$P6,'Input - Queue Counters'!$Q$4, 'Input - Queue Counters'!$Q6,'Input - Queue Counters'!$R$4, 'Input - Queue Counters'!$R6,'Input - Queue Counters'!$S$4, 'Input - Queue Counters'!$S6,'Input - Queue Counters'!$T$4, 'Input - Queue Counters'!$T6,'Input - Queue Counters'!$U$4, 'Input - Queue Counters'!$U6,'Input - Queue Counters'!$V$4, 'Input - Queue Counters'!$V6,'Input - Queue Counters'!$W$4, 'Input - Queue Counters'!$W6,'Input - Queue Counters'!$X$4, 'Input - Queue Counters'!$X6,'Input - Queue Counters'!$Y$4, 'Input - Queue Counters'!$Y6,'Input - Queue Counters'!$Z$4, 'Input - Queue Counters'!$Z6,"")</f>
        <v>2</v>
      </c>
      <c r="D6" s="420" t="s">
        <v>506</v>
      </c>
      <c r="E6" s="772" cm="1">
        <f t="array" ref="E6">_xlfn.SWITCH($D$2, "AM", AA6, "PM", AC6, "SAT", AE6,"SUN", AG6)</f>
        <v>0</v>
      </c>
      <c r="F6" s="772" cm="1">
        <f t="array" ref="F6">_xlfn.SWITCH($D$2, "AM", AB6, "PM", AD6, "SAT", AF6,"SUN", AH6)</f>
        <v>0</v>
      </c>
      <c r="G6" s="652">
        <v>2</v>
      </c>
      <c r="H6" s="653">
        <v>2</v>
      </c>
      <c r="I6" s="653"/>
      <c r="J6" s="653"/>
      <c r="K6" s="653"/>
      <c r="L6" s="653"/>
      <c r="M6" s="652"/>
      <c r="N6" s="652"/>
      <c r="O6" s="652"/>
      <c r="P6" s="652"/>
      <c r="Q6" s="652"/>
      <c r="R6" s="652"/>
      <c r="S6" s="652"/>
      <c r="T6" s="652"/>
      <c r="U6" s="652"/>
      <c r="V6" s="652"/>
      <c r="W6" s="652"/>
      <c r="X6" s="652"/>
      <c r="Y6" s="652"/>
      <c r="Z6" s="652"/>
      <c r="AA6" s="775"/>
      <c r="AB6" s="775"/>
      <c r="AC6" s="775"/>
      <c r="AD6" s="775"/>
      <c r="AE6" s="775"/>
      <c r="AF6" s="775"/>
      <c r="AG6" s="775"/>
      <c r="AH6" s="775"/>
      <c r="AI6" s="774"/>
    </row>
    <row r="7" spans="1:35" x14ac:dyDescent="0.35">
      <c r="A7" s="551" t="str">
        <f t="shared" si="0"/>
        <v/>
      </c>
      <c r="B7" s="824">
        <f t="shared" ref="B7:B54" si="1">IF(C7="","",B6+1)</f>
        <v>3</v>
      </c>
      <c r="C7" s="427" cm="1">
        <f t="array" ref="C7">_xlfn.SWITCH(scenario&amp;" Queue Counter Number",'Input - Queue Counters'!$G$4, 'Input - Queue Counters'!$G7, 'Input - Queue Counters'!$H$4, 'Input - Queue Counters'!$H7, 'Input - Queue Counters'!$I$4, 'Input - Queue Counters'!$I7,'Input - Queue Counters'!$J$4, 'Input - Queue Counters'!$J7,'Input - Queue Counters'!$K$4, 'Input - Queue Counters'!$K7,'Input - Queue Counters'!$L$4, 'Input - Queue Counters'!$L7,'Input - Queue Counters'!$M$4, 'Input - Queue Counters'!$M7,'Input - Queue Counters'!$N$4, 'Input - Queue Counters'!$N7,'Input - Queue Counters'!$O$4, 'Input - Queue Counters'!$O7,'Input - Queue Counters'!$P$4, 'Input - Queue Counters'!$P7,'Input - Queue Counters'!$Q$4, 'Input - Queue Counters'!$Q7,'Input - Queue Counters'!$R$4, 'Input - Queue Counters'!$R7,'Input - Queue Counters'!$S$4, 'Input - Queue Counters'!$S7,'Input - Queue Counters'!$T$4, 'Input - Queue Counters'!$T7,'Input - Queue Counters'!$U$4, 'Input - Queue Counters'!$U7,'Input - Queue Counters'!$V$4, 'Input - Queue Counters'!$V7,'Input - Queue Counters'!$W$4, 'Input - Queue Counters'!$W7,'Input - Queue Counters'!$X$4, 'Input - Queue Counters'!$X7,'Input - Queue Counters'!$Y$4, 'Input - Queue Counters'!$Y7,'Input - Queue Counters'!$Z$4, 'Input - Queue Counters'!$Z7,"")</f>
        <v>3</v>
      </c>
      <c r="D7" s="420" t="s">
        <v>507</v>
      </c>
      <c r="E7" s="772" cm="1">
        <f t="array" ref="E7">_xlfn.SWITCH($D$2, "AM", AA7, "PM", AC7, "SAT", AE7,"SUN", AG7)</f>
        <v>0</v>
      </c>
      <c r="F7" s="772" cm="1">
        <f t="array" ref="F7">_xlfn.SWITCH($D$2, "AM", AB7, "PM", AD7, "SAT", AF7,"SUN", AH7)</f>
        <v>0</v>
      </c>
      <c r="G7" s="652">
        <v>3</v>
      </c>
      <c r="H7" s="653">
        <v>3</v>
      </c>
      <c r="I7" s="653"/>
      <c r="J7" s="653"/>
      <c r="K7" s="653"/>
      <c r="L7" s="653"/>
      <c r="M7" s="652"/>
      <c r="N7" s="652"/>
      <c r="O7" s="652"/>
      <c r="P7" s="652"/>
      <c r="Q7" s="652"/>
      <c r="R7" s="652"/>
      <c r="S7" s="652"/>
      <c r="T7" s="652"/>
      <c r="U7" s="652"/>
      <c r="V7" s="652"/>
      <c r="W7" s="652"/>
      <c r="X7" s="652"/>
      <c r="Y7" s="652"/>
      <c r="Z7" s="652"/>
      <c r="AA7" s="775"/>
      <c r="AB7" s="775"/>
      <c r="AC7" s="775"/>
      <c r="AD7" s="775"/>
      <c r="AE7" s="775"/>
      <c r="AF7" s="775"/>
      <c r="AG7" s="775"/>
      <c r="AH7" s="775"/>
      <c r="AI7" s="774"/>
    </row>
    <row r="8" spans="1:35" x14ac:dyDescent="0.35">
      <c r="A8" s="551" t="str">
        <f t="shared" si="0"/>
        <v>H</v>
      </c>
      <c r="B8" s="824">
        <f t="shared" si="1"/>
        <v>4</v>
      </c>
      <c r="C8" s="427" cm="1">
        <f t="array" ref="C8">_xlfn.SWITCH(scenario&amp;" Queue Counter Number",'Input - Queue Counters'!$G$4, 'Input - Queue Counters'!$G8, 'Input - Queue Counters'!$H$4, 'Input - Queue Counters'!$H8, 'Input - Queue Counters'!$I$4, 'Input - Queue Counters'!$I8,'Input - Queue Counters'!$J$4, 'Input - Queue Counters'!$J8,'Input - Queue Counters'!$K$4, 'Input - Queue Counters'!$K8,'Input - Queue Counters'!$L$4, 'Input - Queue Counters'!$L8,'Input - Queue Counters'!$M$4, 'Input - Queue Counters'!$M8,'Input - Queue Counters'!$N$4, 'Input - Queue Counters'!$N8,'Input - Queue Counters'!$O$4, 'Input - Queue Counters'!$O8,'Input - Queue Counters'!$P$4, 'Input - Queue Counters'!$P8,'Input - Queue Counters'!$Q$4, 'Input - Queue Counters'!$Q8,'Input - Queue Counters'!$R$4, 'Input - Queue Counters'!$R8,'Input - Queue Counters'!$S$4, 'Input - Queue Counters'!$S8,'Input - Queue Counters'!$T$4, 'Input - Queue Counters'!$T8,'Input - Queue Counters'!$U$4, 'Input - Queue Counters'!$U8,'Input - Queue Counters'!$V$4, 'Input - Queue Counters'!$V8,'Input - Queue Counters'!$W$4, 'Input - Queue Counters'!$W8,'Input - Queue Counters'!$X$4, 'Input - Queue Counters'!$X8,'Input - Queue Counters'!$Y$4, 'Input - Queue Counters'!$Y8,'Input - Queue Counters'!$Z$4, 'Input - Queue Counters'!$Z8,"")</f>
        <v>0</v>
      </c>
      <c r="D8" s="420"/>
      <c r="E8" s="772" cm="1">
        <f t="array" ref="E8">_xlfn.SWITCH($D$2, "AM", AA8, "PM", AC8, "SAT", AE8,"SUN", AG8)</f>
        <v>0</v>
      </c>
      <c r="F8" s="772" cm="1">
        <f t="array" ref="F8">_xlfn.SWITCH($D$2, "AM", AB8, "PM", AD8, "SAT", AF8,"SUN", AH8)</f>
        <v>0</v>
      </c>
      <c r="G8" s="652"/>
      <c r="H8" s="653"/>
      <c r="I8" s="653"/>
      <c r="J8" s="653"/>
      <c r="K8" s="653"/>
      <c r="L8" s="653"/>
      <c r="M8" s="652"/>
      <c r="N8" s="652"/>
      <c r="O8" s="652"/>
      <c r="P8" s="652"/>
      <c r="Q8" s="652"/>
      <c r="R8" s="652"/>
      <c r="S8" s="652"/>
      <c r="T8" s="652"/>
      <c r="U8" s="652"/>
      <c r="V8" s="652"/>
      <c r="W8" s="652"/>
      <c r="X8" s="652"/>
      <c r="Y8" s="652"/>
      <c r="Z8" s="652"/>
      <c r="AA8" s="775"/>
      <c r="AB8" s="775"/>
      <c r="AC8" s="775"/>
      <c r="AD8" s="775"/>
      <c r="AE8" s="775"/>
      <c r="AF8" s="775"/>
      <c r="AG8" s="775"/>
      <c r="AH8" s="775"/>
      <c r="AI8" s="774"/>
    </row>
    <row r="9" spans="1:35" x14ac:dyDescent="0.35">
      <c r="A9" s="551" t="str">
        <f t="shared" si="0"/>
        <v>H</v>
      </c>
      <c r="B9" s="824">
        <f t="shared" si="1"/>
        <v>5</v>
      </c>
      <c r="C9" s="427" cm="1">
        <f t="array" ref="C9">_xlfn.SWITCH(scenario&amp;" Queue Counter Number",'Input - Queue Counters'!$G$4, 'Input - Queue Counters'!$G9, 'Input - Queue Counters'!$H$4, 'Input - Queue Counters'!$H9, 'Input - Queue Counters'!$I$4, 'Input - Queue Counters'!$I9,'Input - Queue Counters'!$J$4, 'Input - Queue Counters'!$J9,'Input - Queue Counters'!$K$4, 'Input - Queue Counters'!$K9,'Input - Queue Counters'!$L$4, 'Input - Queue Counters'!$L9,'Input - Queue Counters'!$M$4, 'Input - Queue Counters'!$M9,'Input - Queue Counters'!$N$4, 'Input - Queue Counters'!$N9,'Input - Queue Counters'!$O$4, 'Input - Queue Counters'!$O9,'Input - Queue Counters'!$P$4, 'Input - Queue Counters'!$P9,'Input - Queue Counters'!$Q$4, 'Input - Queue Counters'!$Q9,'Input - Queue Counters'!$R$4, 'Input - Queue Counters'!$R9,'Input - Queue Counters'!$S$4, 'Input - Queue Counters'!$S9,'Input - Queue Counters'!$T$4, 'Input - Queue Counters'!$T9,'Input - Queue Counters'!$U$4, 'Input - Queue Counters'!$U9,'Input - Queue Counters'!$V$4, 'Input - Queue Counters'!$V9,'Input - Queue Counters'!$W$4, 'Input - Queue Counters'!$W9,'Input - Queue Counters'!$X$4, 'Input - Queue Counters'!$X9,'Input - Queue Counters'!$Y$4, 'Input - Queue Counters'!$Y9,'Input - Queue Counters'!$Z$4, 'Input - Queue Counters'!$Z9,"")</f>
        <v>0</v>
      </c>
      <c r="D9" s="420"/>
      <c r="E9" s="772" cm="1">
        <f t="array" ref="E9">_xlfn.SWITCH($D$2, "AM", AA9, "PM", AC9, "SAT", AE9,"SUN", AG9)</f>
        <v>0</v>
      </c>
      <c r="F9" s="772" cm="1">
        <f t="array" ref="F9">_xlfn.SWITCH($D$2, "AM", AB9, "PM", AD9, "SAT", AF9,"SUN", AH9)</f>
        <v>0</v>
      </c>
      <c r="G9" s="652"/>
      <c r="H9" s="653"/>
      <c r="I9" s="653"/>
      <c r="J9" s="653"/>
      <c r="K9" s="653"/>
      <c r="L9" s="653"/>
      <c r="M9" s="652"/>
      <c r="N9" s="652"/>
      <c r="O9" s="652"/>
      <c r="P9" s="652"/>
      <c r="Q9" s="652"/>
      <c r="R9" s="652"/>
      <c r="S9" s="652"/>
      <c r="T9" s="652"/>
      <c r="U9" s="652"/>
      <c r="V9" s="652"/>
      <c r="W9" s="652"/>
      <c r="X9" s="652"/>
      <c r="Y9" s="652"/>
      <c r="Z9" s="652"/>
      <c r="AA9" s="775"/>
      <c r="AB9" s="775"/>
      <c r="AC9" s="775"/>
      <c r="AD9" s="775"/>
      <c r="AE9" s="775"/>
      <c r="AF9" s="775"/>
      <c r="AG9" s="775"/>
      <c r="AH9" s="775"/>
      <c r="AI9" s="774"/>
    </row>
    <row r="10" spans="1:35" x14ac:dyDescent="0.35">
      <c r="A10" s="551" t="str">
        <f t="shared" si="0"/>
        <v>H</v>
      </c>
      <c r="B10" s="824">
        <f t="shared" si="1"/>
        <v>6</v>
      </c>
      <c r="C10" s="427" cm="1">
        <f t="array" ref="C10">_xlfn.SWITCH(scenario&amp;" Queue Counter Number",'Input - Queue Counters'!$G$4, 'Input - Queue Counters'!$G10, 'Input - Queue Counters'!$H$4, 'Input - Queue Counters'!$H10, 'Input - Queue Counters'!$I$4, 'Input - Queue Counters'!$I10,'Input - Queue Counters'!$J$4, 'Input - Queue Counters'!$J10,'Input - Queue Counters'!$K$4, 'Input - Queue Counters'!$K10,'Input - Queue Counters'!$L$4, 'Input - Queue Counters'!$L10,'Input - Queue Counters'!$M$4, 'Input - Queue Counters'!$M10,'Input - Queue Counters'!$N$4, 'Input - Queue Counters'!$N10,'Input - Queue Counters'!$O$4, 'Input - Queue Counters'!$O10,'Input - Queue Counters'!$P$4, 'Input - Queue Counters'!$P10,'Input - Queue Counters'!$Q$4, 'Input - Queue Counters'!$Q10,'Input - Queue Counters'!$R$4, 'Input - Queue Counters'!$R10,'Input - Queue Counters'!$S$4, 'Input - Queue Counters'!$S10,'Input - Queue Counters'!$T$4, 'Input - Queue Counters'!$T10,'Input - Queue Counters'!$U$4, 'Input - Queue Counters'!$U10,'Input - Queue Counters'!$V$4, 'Input - Queue Counters'!$V10,'Input - Queue Counters'!$W$4, 'Input - Queue Counters'!$W10,'Input - Queue Counters'!$X$4, 'Input - Queue Counters'!$X10,'Input - Queue Counters'!$Y$4, 'Input - Queue Counters'!$Y10,'Input - Queue Counters'!$Z$4, 'Input - Queue Counters'!$Z10,"")</f>
        <v>0</v>
      </c>
      <c r="D10" s="420"/>
      <c r="E10" s="772" cm="1">
        <f t="array" ref="E10">_xlfn.SWITCH($D$2, "AM", AA10, "PM", AC10, "SAT", AE10,"SUN", AG10)</f>
        <v>0</v>
      </c>
      <c r="F10" s="772" cm="1">
        <f t="array" ref="F10">_xlfn.SWITCH($D$2, "AM", AB10, "PM", AD10, "SAT", AF10,"SUN", AH10)</f>
        <v>0</v>
      </c>
      <c r="G10" s="652"/>
      <c r="H10" s="653"/>
      <c r="I10" s="653"/>
      <c r="J10" s="653"/>
      <c r="K10" s="653"/>
      <c r="L10" s="653"/>
      <c r="M10" s="652"/>
      <c r="N10" s="652"/>
      <c r="O10" s="652"/>
      <c r="P10" s="652"/>
      <c r="Q10" s="652"/>
      <c r="R10" s="652"/>
      <c r="S10" s="652"/>
      <c r="T10" s="652"/>
      <c r="U10" s="652"/>
      <c r="V10" s="652"/>
      <c r="W10" s="652"/>
      <c r="X10" s="652"/>
      <c r="Y10" s="652"/>
      <c r="Z10" s="652"/>
      <c r="AA10" s="775"/>
      <c r="AB10" s="775"/>
      <c r="AC10" s="775"/>
      <c r="AD10" s="775"/>
      <c r="AE10" s="775"/>
      <c r="AF10" s="775"/>
      <c r="AG10" s="775"/>
      <c r="AH10" s="775"/>
      <c r="AI10" s="774"/>
    </row>
    <row r="11" spans="1:35" x14ac:dyDescent="0.35">
      <c r="A11" s="551" t="str">
        <f t="shared" si="0"/>
        <v>H</v>
      </c>
      <c r="B11" s="824">
        <f t="shared" si="1"/>
        <v>7</v>
      </c>
      <c r="C11" s="427" cm="1">
        <f t="array" ref="C11">_xlfn.SWITCH(scenario&amp;" Queue Counter Number",'Input - Queue Counters'!$G$4, 'Input - Queue Counters'!$G11, 'Input - Queue Counters'!$H$4, 'Input - Queue Counters'!$H11, 'Input - Queue Counters'!$I$4, 'Input - Queue Counters'!$I11,'Input - Queue Counters'!$J$4, 'Input - Queue Counters'!$J11,'Input - Queue Counters'!$K$4, 'Input - Queue Counters'!$K11,'Input - Queue Counters'!$L$4, 'Input - Queue Counters'!$L11,'Input - Queue Counters'!$M$4, 'Input - Queue Counters'!$M11,'Input - Queue Counters'!$N$4, 'Input - Queue Counters'!$N11,'Input - Queue Counters'!$O$4, 'Input - Queue Counters'!$O11,'Input - Queue Counters'!$P$4, 'Input - Queue Counters'!$P11,'Input - Queue Counters'!$Q$4, 'Input - Queue Counters'!$Q11,'Input - Queue Counters'!$R$4, 'Input - Queue Counters'!$R11,'Input - Queue Counters'!$S$4, 'Input - Queue Counters'!$S11,'Input - Queue Counters'!$T$4, 'Input - Queue Counters'!$T11,'Input - Queue Counters'!$U$4, 'Input - Queue Counters'!$U11,'Input - Queue Counters'!$V$4, 'Input - Queue Counters'!$V11,'Input - Queue Counters'!$W$4, 'Input - Queue Counters'!$W11,'Input - Queue Counters'!$X$4, 'Input - Queue Counters'!$X11,'Input - Queue Counters'!$Y$4, 'Input - Queue Counters'!$Y11,'Input - Queue Counters'!$Z$4, 'Input - Queue Counters'!$Z11,"")</f>
        <v>0</v>
      </c>
      <c r="D11" s="420"/>
      <c r="E11" s="772" cm="1">
        <f t="array" ref="E11">_xlfn.SWITCH($D$2, "AM", AA11, "PM", AC11, "SAT", AE11,"SUN", AG11)</f>
        <v>0</v>
      </c>
      <c r="F11" s="772" cm="1">
        <f t="array" ref="F11">_xlfn.SWITCH($D$2, "AM", AB11, "PM", AD11, "SAT", AF11,"SUN", AH11)</f>
        <v>0</v>
      </c>
      <c r="G11" s="652"/>
      <c r="H11" s="653"/>
      <c r="I11" s="653"/>
      <c r="J11" s="653"/>
      <c r="K11" s="653"/>
      <c r="L11" s="653"/>
      <c r="M11" s="652"/>
      <c r="N11" s="652"/>
      <c r="O11" s="652"/>
      <c r="P11" s="652"/>
      <c r="Q11" s="652"/>
      <c r="R11" s="652"/>
      <c r="S11" s="652"/>
      <c r="T11" s="652"/>
      <c r="U11" s="652"/>
      <c r="V11" s="652"/>
      <c r="W11" s="652"/>
      <c r="X11" s="652"/>
      <c r="Y11" s="652"/>
      <c r="Z11" s="652"/>
      <c r="AA11" s="775"/>
      <c r="AB11" s="775"/>
      <c r="AC11" s="775"/>
      <c r="AD11" s="775"/>
      <c r="AE11" s="775"/>
      <c r="AF11" s="775"/>
      <c r="AG11" s="775"/>
      <c r="AH11" s="775"/>
      <c r="AI11" s="774"/>
    </row>
    <row r="12" spans="1:35" x14ac:dyDescent="0.35">
      <c r="A12" s="551" t="str">
        <f t="shared" si="0"/>
        <v>H</v>
      </c>
      <c r="B12" s="824">
        <f t="shared" si="1"/>
        <v>8</v>
      </c>
      <c r="C12" s="427" cm="1">
        <f t="array" ref="C12">_xlfn.SWITCH(scenario&amp;" Queue Counter Number",'Input - Queue Counters'!$G$4, 'Input - Queue Counters'!$G12, 'Input - Queue Counters'!$H$4, 'Input - Queue Counters'!$H12, 'Input - Queue Counters'!$I$4, 'Input - Queue Counters'!$I12,'Input - Queue Counters'!$J$4, 'Input - Queue Counters'!$J12,'Input - Queue Counters'!$K$4, 'Input - Queue Counters'!$K12,'Input - Queue Counters'!$L$4, 'Input - Queue Counters'!$L12,'Input - Queue Counters'!$M$4, 'Input - Queue Counters'!$M12,'Input - Queue Counters'!$N$4, 'Input - Queue Counters'!$N12,'Input - Queue Counters'!$O$4, 'Input - Queue Counters'!$O12,'Input - Queue Counters'!$P$4, 'Input - Queue Counters'!$P12,'Input - Queue Counters'!$Q$4, 'Input - Queue Counters'!$Q12,'Input - Queue Counters'!$R$4, 'Input - Queue Counters'!$R12,'Input - Queue Counters'!$S$4, 'Input - Queue Counters'!$S12,'Input - Queue Counters'!$T$4, 'Input - Queue Counters'!$T12,'Input - Queue Counters'!$U$4, 'Input - Queue Counters'!$U12,'Input - Queue Counters'!$V$4, 'Input - Queue Counters'!$V12,'Input - Queue Counters'!$W$4, 'Input - Queue Counters'!$W12,'Input - Queue Counters'!$X$4, 'Input - Queue Counters'!$X12,'Input - Queue Counters'!$Y$4, 'Input - Queue Counters'!$Y12,'Input - Queue Counters'!$Z$4, 'Input - Queue Counters'!$Z12,"")</f>
        <v>0</v>
      </c>
      <c r="D12" s="420"/>
      <c r="E12" s="772" cm="1">
        <f t="array" ref="E12">_xlfn.SWITCH($D$2, "AM", AA12, "PM", AC12, "SAT", AE12,"SUN", AG12)</f>
        <v>0</v>
      </c>
      <c r="F12" s="772" cm="1">
        <f t="array" ref="F12">_xlfn.SWITCH($D$2, "AM", AB12, "PM", AD12, "SAT", AF12,"SUN", AH12)</f>
        <v>0</v>
      </c>
      <c r="G12" s="652"/>
      <c r="H12" s="653"/>
      <c r="I12" s="653"/>
      <c r="J12" s="653"/>
      <c r="K12" s="653"/>
      <c r="L12" s="653"/>
      <c r="M12" s="652"/>
      <c r="N12" s="652"/>
      <c r="O12" s="652"/>
      <c r="P12" s="652"/>
      <c r="Q12" s="652"/>
      <c r="R12" s="652"/>
      <c r="S12" s="652"/>
      <c r="T12" s="652"/>
      <c r="U12" s="652"/>
      <c r="V12" s="652"/>
      <c r="W12" s="652"/>
      <c r="X12" s="652"/>
      <c r="Y12" s="652"/>
      <c r="Z12" s="652"/>
      <c r="AA12" s="422"/>
      <c r="AB12" s="407"/>
      <c r="AC12" s="407"/>
      <c r="AD12" s="407"/>
      <c r="AE12" s="407"/>
      <c r="AF12" s="407"/>
      <c r="AG12" s="407"/>
      <c r="AH12" s="407"/>
      <c r="AI12" s="421"/>
    </row>
    <row r="13" spans="1:35" x14ac:dyDescent="0.35">
      <c r="A13" s="551" t="str">
        <f t="shared" si="0"/>
        <v>H</v>
      </c>
      <c r="B13" s="824">
        <f t="shared" si="1"/>
        <v>9</v>
      </c>
      <c r="C13" s="427" cm="1">
        <f t="array" ref="C13">_xlfn.SWITCH(scenario&amp;" Queue Counter Number",'Input - Queue Counters'!$G$4, 'Input - Queue Counters'!$G13, 'Input - Queue Counters'!$H$4, 'Input - Queue Counters'!$H13, 'Input - Queue Counters'!$I$4, 'Input - Queue Counters'!$I13,'Input - Queue Counters'!$J$4, 'Input - Queue Counters'!$J13,'Input - Queue Counters'!$K$4, 'Input - Queue Counters'!$K13,'Input - Queue Counters'!$L$4, 'Input - Queue Counters'!$L13,'Input - Queue Counters'!$M$4, 'Input - Queue Counters'!$M13,'Input - Queue Counters'!$N$4, 'Input - Queue Counters'!$N13,'Input - Queue Counters'!$O$4, 'Input - Queue Counters'!$O13,'Input - Queue Counters'!$P$4, 'Input - Queue Counters'!$P13,'Input - Queue Counters'!$Q$4, 'Input - Queue Counters'!$Q13,'Input - Queue Counters'!$R$4, 'Input - Queue Counters'!$R13,'Input - Queue Counters'!$S$4, 'Input - Queue Counters'!$S13,'Input - Queue Counters'!$T$4, 'Input - Queue Counters'!$T13,'Input - Queue Counters'!$U$4, 'Input - Queue Counters'!$U13,'Input - Queue Counters'!$V$4, 'Input - Queue Counters'!$V13,'Input - Queue Counters'!$W$4, 'Input - Queue Counters'!$W13,'Input - Queue Counters'!$X$4, 'Input - Queue Counters'!$X13,'Input - Queue Counters'!$Y$4, 'Input - Queue Counters'!$Y13,'Input - Queue Counters'!$Z$4, 'Input - Queue Counters'!$Z13,"")</f>
        <v>0</v>
      </c>
      <c r="D13" s="420"/>
      <c r="E13" s="772" cm="1">
        <f t="array" ref="E13">_xlfn.SWITCH($D$2, "AM", AA13, "PM", AC13, "SAT", AE13,"SUN", AG13)</f>
        <v>0</v>
      </c>
      <c r="F13" s="772" cm="1">
        <f t="array" ref="F13">_xlfn.SWITCH($D$2, "AM", AB13, "PM", AD13, "SAT", AF13,"SUN", AH13)</f>
        <v>0</v>
      </c>
      <c r="G13" s="652"/>
      <c r="H13" s="653"/>
      <c r="I13" s="653"/>
      <c r="J13" s="653"/>
      <c r="K13" s="653"/>
      <c r="L13" s="653"/>
      <c r="M13" s="652"/>
      <c r="N13" s="652"/>
      <c r="O13" s="652"/>
      <c r="P13" s="652"/>
      <c r="Q13" s="652"/>
      <c r="R13" s="652"/>
      <c r="S13" s="652"/>
      <c r="T13" s="652"/>
      <c r="U13" s="652"/>
      <c r="V13" s="652"/>
      <c r="W13" s="652"/>
      <c r="X13" s="652"/>
      <c r="Y13" s="652"/>
      <c r="Z13" s="652"/>
      <c r="AA13" s="422"/>
      <c r="AB13" s="407"/>
      <c r="AC13" s="407"/>
      <c r="AD13" s="407"/>
      <c r="AE13" s="407"/>
      <c r="AF13" s="407"/>
      <c r="AG13" s="407"/>
      <c r="AH13" s="407"/>
      <c r="AI13" s="421"/>
    </row>
    <row r="14" spans="1:35" x14ac:dyDescent="0.35">
      <c r="A14" s="551" t="str">
        <f t="shared" si="0"/>
        <v>H</v>
      </c>
      <c r="B14" s="824">
        <f t="shared" si="1"/>
        <v>10</v>
      </c>
      <c r="C14" s="427" cm="1">
        <f t="array" ref="C14">_xlfn.SWITCH(scenario&amp;" Queue Counter Number",'Input - Queue Counters'!$G$4, 'Input - Queue Counters'!$G14, 'Input - Queue Counters'!$H$4, 'Input - Queue Counters'!$H14, 'Input - Queue Counters'!$I$4, 'Input - Queue Counters'!$I14,'Input - Queue Counters'!$J$4, 'Input - Queue Counters'!$J14,'Input - Queue Counters'!$K$4, 'Input - Queue Counters'!$K14,'Input - Queue Counters'!$L$4, 'Input - Queue Counters'!$L14,'Input - Queue Counters'!$M$4, 'Input - Queue Counters'!$M14,'Input - Queue Counters'!$N$4, 'Input - Queue Counters'!$N14,'Input - Queue Counters'!$O$4, 'Input - Queue Counters'!$O14,'Input - Queue Counters'!$P$4, 'Input - Queue Counters'!$P14,'Input - Queue Counters'!$Q$4, 'Input - Queue Counters'!$Q14,'Input - Queue Counters'!$R$4, 'Input - Queue Counters'!$R14,'Input - Queue Counters'!$S$4, 'Input - Queue Counters'!$S14,'Input - Queue Counters'!$T$4, 'Input - Queue Counters'!$T14,'Input - Queue Counters'!$U$4, 'Input - Queue Counters'!$U14,'Input - Queue Counters'!$V$4, 'Input - Queue Counters'!$V14,'Input - Queue Counters'!$W$4, 'Input - Queue Counters'!$W14,'Input - Queue Counters'!$X$4, 'Input - Queue Counters'!$X14,'Input - Queue Counters'!$Y$4, 'Input - Queue Counters'!$Y14,'Input - Queue Counters'!$Z$4, 'Input - Queue Counters'!$Z14,"")</f>
        <v>0</v>
      </c>
      <c r="D14" s="420"/>
      <c r="E14" s="772" cm="1">
        <f t="array" ref="E14">_xlfn.SWITCH($D$2, "AM", AA14, "PM", AC14, "SAT", AE14,"SUN", AG14)</f>
        <v>0</v>
      </c>
      <c r="F14" s="772" cm="1">
        <f t="array" ref="F14">_xlfn.SWITCH($D$2, "AM", AB14, "PM", AD14, "SAT", AF14,"SUN", AH14)</f>
        <v>0</v>
      </c>
      <c r="G14" s="652"/>
      <c r="H14" s="653"/>
      <c r="I14" s="653"/>
      <c r="J14" s="653"/>
      <c r="K14" s="653"/>
      <c r="L14" s="653"/>
      <c r="M14" s="652"/>
      <c r="N14" s="652"/>
      <c r="O14" s="652"/>
      <c r="P14" s="652"/>
      <c r="Q14" s="652"/>
      <c r="R14" s="652"/>
      <c r="S14" s="652"/>
      <c r="T14" s="652"/>
      <c r="U14" s="652"/>
      <c r="V14" s="652"/>
      <c r="W14" s="652"/>
      <c r="X14" s="652"/>
      <c r="Y14" s="652"/>
      <c r="Z14" s="652"/>
      <c r="AA14" s="422"/>
      <c r="AB14" s="407"/>
      <c r="AC14" s="407"/>
      <c r="AD14" s="407"/>
      <c r="AE14" s="407"/>
      <c r="AF14" s="407"/>
      <c r="AG14" s="407"/>
      <c r="AH14" s="407"/>
      <c r="AI14" s="421"/>
    </row>
    <row r="15" spans="1:35" x14ac:dyDescent="0.35">
      <c r="A15" s="551" t="str">
        <f t="shared" si="0"/>
        <v>H</v>
      </c>
      <c r="B15" s="824">
        <f t="shared" si="1"/>
        <v>11</v>
      </c>
      <c r="C15" s="427" cm="1">
        <f t="array" ref="C15">_xlfn.SWITCH(scenario&amp;" Queue Counter Number",'Input - Queue Counters'!$G$4, 'Input - Queue Counters'!$G15, 'Input - Queue Counters'!$H$4, 'Input - Queue Counters'!$H15, 'Input - Queue Counters'!$I$4, 'Input - Queue Counters'!$I15,'Input - Queue Counters'!$J$4, 'Input - Queue Counters'!$J15,'Input - Queue Counters'!$K$4, 'Input - Queue Counters'!$K15,'Input - Queue Counters'!$L$4, 'Input - Queue Counters'!$L15,'Input - Queue Counters'!$M$4, 'Input - Queue Counters'!$M15,'Input - Queue Counters'!$N$4, 'Input - Queue Counters'!$N15,'Input - Queue Counters'!$O$4, 'Input - Queue Counters'!$O15,'Input - Queue Counters'!$P$4, 'Input - Queue Counters'!$P15,'Input - Queue Counters'!$Q$4, 'Input - Queue Counters'!$Q15,'Input - Queue Counters'!$R$4, 'Input - Queue Counters'!$R15,'Input - Queue Counters'!$S$4, 'Input - Queue Counters'!$S15,'Input - Queue Counters'!$T$4, 'Input - Queue Counters'!$T15,'Input - Queue Counters'!$U$4, 'Input - Queue Counters'!$U15,'Input - Queue Counters'!$V$4, 'Input - Queue Counters'!$V15,'Input - Queue Counters'!$W$4, 'Input - Queue Counters'!$W15,'Input - Queue Counters'!$X$4, 'Input - Queue Counters'!$X15,'Input - Queue Counters'!$Y$4, 'Input - Queue Counters'!$Y15,'Input - Queue Counters'!$Z$4, 'Input - Queue Counters'!$Z15,"")</f>
        <v>0</v>
      </c>
      <c r="D15" s="420"/>
      <c r="E15" s="772" cm="1">
        <f t="array" ref="E15">_xlfn.SWITCH($D$2, "AM", AA15, "PM", AC15, "SAT", AE15,"SUN", AG15)</f>
        <v>0</v>
      </c>
      <c r="F15" s="772" cm="1">
        <f t="array" ref="F15">_xlfn.SWITCH($D$2, "AM", AB15, "PM", AD15, "SAT", AF15,"SUN", AH15)</f>
        <v>0</v>
      </c>
      <c r="G15" s="652"/>
      <c r="H15" s="653"/>
      <c r="I15" s="653"/>
      <c r="J15" s="653"/>
      <c r="K15" s="653"/>
      <c r="L15" s="653"/>
      <c r="M15" s="652"/>
      <c r="N15" s="652"/>
      <c r="O15" s="652"/>
      <c r="P15" s="652"/>
      <c r="Q15" s="652"/>
      <c r="R15" s="652"/>
      <c r="S15" s="652"/>
      <c r="T15" s="652"/>
      <c r="U15" s="652"/>
      <c r="V15" s="652"/>
      <c r="W15" s="652"/>
      <c r="X15" s="652"/>
      <c r="Y15" s="652"/>
      <c r="Z15" s="652"/>
      <c r="AA15" s="422"/>
      <c r="AB15" s="407"/>
      <c r="AC15" s="407"/>
      <c r="AD15" s="407"/>
      <c r="AE15" s="407"/>
      <c r="AF15" s="407"/>
      <c r="AG15" s="407"/>
      <c r="AH15" s="407"/>
      <c r="AI15" s="421"/>
    </row>
    <row r="16" spans="1:35" x14ac:dyDescent="0.35">
      <c r="A16" s="551" t="str">
        <f t="shared" si="0"/>
        <v>H</v>
      </c>
      <c r="B16" s="824">
        <f t="shared" si="1"/>
        <v>12</v>
      </c>
      <c r="C16" s="427" cm="1">
        <f t="array" ref="C16">_xlfn.SWITCH(scenario&amp;" Queue Counter Number",'Input - Queue Counters'!$G$4, 'Input - Queue Counters'!$G16, 'Input - Queue Counters'!$H$4, 'Input - Queue Counters'!$H16, 'Input - Queue Counters'!$I$4, 'Input - Queue Counters'!$I16,'Input - Queue Counters'!$J$4, 'Input - Queue Counters'!$J16,'Input - Queue Counters'!$K$4, 'Input - Queue Counters'!$K16,'Input - Queue Counters'!$L$4, 'Input - Queue Counters'!$L16,'Input - Queue Counters'!$M$4, 'Input - Queue Counters'!$M16,'Input - Queue Counters'!$N$4, 'Input - Queue Counters'!$N16,'Input - Queue Counters'!$O$4, 'Input - Queue Counters'!$O16,'Input - Queue Counters'!$P$4, 'Input - Queue Counters'!$P16,'Input - Queue Counters'!$Q$4, 'Input - Queue Counters'!$Q16,'Input - Queue Counters'!$R$4, 'Input - Queue Counters'!$R16,'Input - Queue Counters'!$S$4, 'Input - Queue Counters'!$S16,'Input - Queue Counters'!$T$4, 'Input - Queue Counters'!$T16,'Input - Queue Counters'!$U$4, 'Input - Queue Counters'!$U16,'Input - Queue Counters'!$V$4, 'Input - Queue Counters'!$V16,'Input - Queue Counters'!$W$4, 'Input - Queue Counters'!$W16,'Input - Queue Counters'!$X$4, 'Input - Queue Counters'!$X16,'Input - Queue Counters'!$Y$4, 'Input - Queue Counters'!$Y16,'Input - Queue Counters'!$Z$4, 'Input - Queue Counters'!$Z16,"")</f>
        <v>0</v>
      </c>
      <c r="D16" s="420"/>
      <c r="E16" s="772" cm="1">
        <f t="array" ref="E16">_xlfn.SWITCH($D$2, "AM", AA16, "PM", AC16, "SAT", AE16,"SUN", AG16)</f>
        <v>0</v>
      </c>
      <c r="F16" s="772" cm="1">
        <f t="array" ref="F16">_xlfn.SWITCH($D$2, "AM", AB16, "PM", AD16, "SAT", AF16,"SUN", AH16)</f>
        <v>0</v>
      </c>
      <c r="G16" s="652"/>
      <c r="H16" s="653"/>
      <c r="I16" s="653"/>
      <c r="J16" s="653"/>
      <c r="K16" s="653"/>
      <c r="L16" s="653"/>
      <c r="M16" s="652"/>
      <c r="N16" s="652"/>
      <c r="O16" s="652"/>
      <c r="P16" s="652"/>
      <c r="Q16" s="652"/>
      <c r="R16" s="652"/>
      <c r="S16" s="652"/>
      <c r="T16" s="652"/>
      <c r="U16" s="652"/>
      <c r="V16" s="652"/>
      <c r="W16" s="652"/>
      <c r="X16" s="652"/>
      <c r="Y16" s="652"/>
      <c r="Z16" s="652"/>
      <c r="AA16" s="422"/>
      <c r="AB16" s="407"/>
      <c r="AC16" s="407"/>
      <c r="AD16" s="407"/>
      <c r="AE16" s="407"/>
      <c r="AF16" s="407"/>
      <c r="AG16" s="407"/>
      <c r="AH16" s="407"/>
      <c r="AI16" s="421"/>
    </row>
    <row r="17" spans="1:35" x14ac:dyDescent="0.35">
      <c r="A17" s="551" t="str">
        <f t="shared" si="0"/>
        <v>H</v>
      </c>
      <c r="B17" s="824">
        <f t="shared" si="1"/>
        <v>13</v>
      </c>
      <c r="C17" s="427" cm="1">
        <f t="array" ref="C17">_xlfn.SWITCH(scenario&amp;" Queue Counter Number",'Input - Queue Counters'!$G$4, 'Input - Queue Counters'!$G17, 'Input - Queue Counters'!$H$4, 'Input - Queue Counters'!$H17, 'Input - Queue Counters'!$I$4, 'Input - Queue Counters'!$I17,'Input - Queue Counters'!$J$4, 'Input - Queue Counters'!$J17,'Input - Queue Counters'!$K$4, 'Input - Queue Counters'!$K17,'Input - Queue Counters'!$L$4, 'Input - Queue Counters'!$L17,'Input - Queue Counters'!$M$4, 'Input - Queue Counters'!$M17,'Input - Queue Counters'!$N$4, 'Input - Queue Counters'!$N17,'Input - Queue Counters'!$O$4, 'Input - Queue Counters'!$O17,'Input - Queue Counters'!$P$4, 'Input - Queue Counters'!$P17,'Input - Queue Counters'!$Q$4, 'Input - Queue Counters'!$Q17,'Input - Queue Counters'!$R$4, 'Input - Queue Counters'!$R17,'Input - Queue Counters'!$S$4, 'Input - Queue Counters'!$S17,'Input - Queue Counters'!$T$4, 'Input - Queue Counters'!$T17,'Input - Queue Counters'!$U$4, 'Input - Queue Counters'!$U17,'Input - Queue Counters'!$V$4, 'Input - Queue Counters'!$V17,'Input - Queue Counters'!$W$4, 'Input - Queue Counters'!$W17,'Input - Queue Counters'!$X$4, 'Input - Queue Counters'!$X17,'Input - Queue Counters'!$Y$4, 'Input - Queue Counters'!$Y17,'Input - Queue Counters'!$Z$4, 'Input - Queue Counters'!$Z17,"")</f>
        <v>0</v>
      </c>
      <c r="D17" s="420"/>
      <c r="E17" s="772" cm="1">
        <f t="array" ref="E17">_xlfn.SWITCH($D$2, "AM", AA17, "PM", AC17, "SAT", AE17,"SUN", AG17)</f>
        <v>0</v>
      </c>
      <c r="F17" s="772" cm="1">
        <f t="array" ref="F17">_xlfn.SWITCH($D$2, "AM", AB17, "PM", AD17, "SAT", AF17,"SUN", AH17)</f>
        <v>0</v>
      </c>
      <c r="G17" s="652"/>
      <c r="H17" s="653"/>
      <c r="I17" s="653"/>
      <c r="J17" s="653"/>
      <c r="K17" s="653"/>
      <c r="L17" s="653"/>
      <c r="M17" s="652"/>
      <c r="N17" s="652"/>
      <c r="O17" s="652"/>
      <c r="P17" s="652"/>
      <c r="Q17" s="652"/>
      <c r="R17" s="652"/>
      <c r="S17" s="652"/>
      <c r="T17" s="652"/>
      <c r="U17" s="652"/>
      <c r="V17" s="652"/>
      <c r="W17" s="652"/>
      <c r="X17" s="652"/>
      <c r="Y17" s="652"/>
      <c r="Z17" s="652"/>
      <c r="AA17" s="422"/>
      <c r="AB17" s="407"/>
      <c r="AC17" s="407"/>
      <c r="AD17" s="407"/>
      <c r="AE17" s="407"/>
      <c r="AF17" s="407"/>
      <c r="AG17" s="407"/>
      <c r="AH17" s="407"/>
      <c r="AI17" s="421"/>
    </row>
    <row r="18" spans="1:35" x14ac:dyDescent="0.35">
      <c r="A18" s="551" t="str">
        <f t="shared" si="0"/>
        <v>H</v>
      </c>
      <c r="B18" s="824">
        <f t="shared" si="1"/>
        <v>14</v>
      </c>
      <c r="C18" s="427" cm="1">
        <f t="array" ref="C18">_xlfn.SWITCH(scenario&amp;" Queue Counter Number",'Input - Queue Counters'!$G$4, 'Input - Queue Counters'!$G18, 'Input - Queue Counters'!$H$4, 'Input - Queue Counters'!$H18, 'Input - Queue Counters'!$I$4, 'Input - Queue Counters'!$I18,'Input - Queue Counters'!$J$4, 'Input - Queue Counters'!$J18,'Input - Queue Counters'!$K$4, 'Input - Queue Counters'!$K18,'Input - Queue Counters'!$L$4, 'Input - Queue Counters'!$L18,'Input - Queue Counters'!$M$4, 'Input - Queue Counters'!$M18,'Input - Queue Counters'!$N$4, 'Input - Queue Counters'!$N18,'Input - Queue Counters'!$O$4, 'Input - Queue Counters'!$O18,'Input - Queue Counters'!$P$4, 'Input - Queue Counters'!$P18,'Input - Queue Counters'!$Q$4, 'Input - Queue Counters'!$Q18,'Input - Queue Counters'!$R$4, 'Input - Queue Counters'!$R18,'Input - Queue Counters'!$S$4, 'Input - Queue Counters'!$S18,'Input - Queue Counters'!$T$4, 'Input - Queue Counters'!$T18,'Input - Queue Counters'!$U$4, 'Input - Queue Counters'!$U18,'Input - Queue Counters'!$V$4, 'Input - Queue Counters'!$V18,'Input - Queue Counters'!$W$4, 'Input - Queue Counters'!$W18,'Input - Queue Counters'!$X$4, 'Input - Queue Counters'!$X18,'Input - Queue Counters'!$Y$4, 'Input - Queue Counters'!$Y18,'Input - Queue Counters'!$Z$4, 'Input - Queue Counters'!$Z18,"")</f>
        <v>0</v>
      </c>
      <c r="D18" s="420"/>
      <c r="E18" s="772" cm="1">
        <f t="array" ref="E18">_xlfn.SWITCH($D$2, "AM", AA18, "PM", AC18, "SAT", AE18,"SUN", AG18)</f>
        <v>0</v>
      </c>
      <c r="F18" s="772" cm="1">
        <f t="array" ref="F18">_xlfn.SWITCH($D$2, "AM", AB18, "PM", AD18, "SAT", AF18,"SUN", AH18)</f>
        <v>0</v>
      </c>
      <c r="G18" s="652"/>
      <c r="H18" s="653"/>
      <c r="I18" s="653"/>
      <c r="J18" s="653"/>
      <c r="K18" s="653"/>
      <c r="L18" s="653"/>
      <c r="M18" s="652"/>
      <c r="N18" s="652"/>
      <c r="O18" s="652"/>
      <c r="P18" s="652"/>
      <c r="Q18" s="652"/>
      <c r="R18" s="652"/>
      <c r="S18" s="652"/>
      <c r="T18" s="652"/>
      <c r="U18" s="652"/>
      <c r="V18" s="652"/>
      <c r="W18" s="652"/>
      <c r="X18" s="652"/>
      <c r="Y18" s="652"/>
      <c r="Z18" s="652"/>
      <c r="AA18" s="422"/>
      <c r="AB18" s="407"/>
      <c r="AC18" s="407"/>
      <c r="AD18" s="407"/>
      <c r="AE18" s="407"/>
      <c r="AF18" s="407"/>
      <c r="AG18" s="407"/>
      <c r="AH18" s="407"/>
      <c r="AI18" s="421"/>
    </row>
    <row r="19" spans="1:35" x14ac:dyDescent="0.35">
      <c r="A19" s="551" t="str">
        <f t="shared" si="0"/>
        <v>H</v>
      </c>
      <c r="B19" s="824">
        <f t="shared" si="1"/>
        <v>15</v>
      </c>
      <c r="C19" s="427" cm="1">
        <f t="array" ref="C19">_xlfn.SWITCH(scenario&amp;" Queue Counter Number",'Input - Queue Counters'!$G$4, 'Input - Queue Counters'!$G19, 'Input - Queue Counters'!$H$4, 'Input - Queue Counters'!$H19, 'Input - Queue Counters'!$I$4, 'Input - Queue Counters'!$I19,'Input - Queue Counters'!$J$4, 'Input - Queue Counters'!$J19,'Input - Queue Counters'!$K$4, 'Input - Queue Counters'!$K19,'Input - Queue Counters'!$L$4, 'Input - Queue Counters'!$L19,'Input - Queue Counters'!$M$4, 'Input - Queue Counters'!$M19,'Input - Queue Counters'!$N$4, 'Input - Queue Counters'!$N19,'Input - Queue Counters'!$O$4, 'Input - Queue Counters'!$O19,'Input - Queue Counters'!$P$4, 'Input - Queue Counters'!$P19,'Input - Queue Counters'!$Q$4, 'Input - Queue Counters'!$Q19,'Input - Queue Counters'!$R$4, 'Input - Queue Counters'!$R19,'Input - Queue Counters'!$S$4, 'Input - Queue Counters'!$S19,'Input - Queue Counters'!$T$4, 'Input - Queue Counters'!$T19,'Input - Queue Counters'!$U$4, 'Input - Queue Counters'!$U19,'Input - Queue Counters'!$V$4, 'Input - Queue Counters'!$V19,'Input - Queue Counters'!$W$4, 'Input - Queue Counters'!$W19,'Input - Queue Counters'!$X$4, 'Input - Queue Counters'!$X19,'Input - Queue Counters'!$Y$4, 'Input - Queue Counters'!$Y19,'Input - Queue Counters'!$Z$4, 'Input - Queue Counters'!$Z19,"")</f>
        <v>0</v>
      </c>
      <c r="D19" s="420"/>
      <c r="E19" s="772" cm="1">
        <f t="array" ref="E19">_xlfn.SWITCH($D$2, "AM", AA19, "PM", AC19, "SAT", AE19,"SUN", AG19)</f>
        <v>0</v>
      </c>
      <c r="F19" s="772" cm="1">
        <f t="array" ref="F19">_xlfn.SWITCH($D$2, "AM", AB19, "PM", AD19, "SAT", AF19,"SUN", AH19)</f>
        <v>0</v>
      </c>
      <c r="G19" s="265"/>
      <c r="H19" s="265"/>
      <c r="I19" s="265"/>
      <c r="J19" s="265"/>
      <c r="K19" s="265"/>
      <c r="L19" s="265"/>
      <c r="M19" s="265"/>
      <c r="N19" s="265"/>
      <c r="O19" s="265"/>
      <c r="P19" s="265"/>
      <c r="Q19" s="265"/>
      <c r="R19" s="265"/>
      <c r="S19" s="265"/>
      <c r="T19" s="265"/>
      <c r="U19" s="265"/>
      <c r="V19" s="265"/>
      <c r="W19" s="265"/>
      <c r="X19" s="265"/>
      <c r="Y19" s="265"/>
      <c r="Z19" s="265"/>
      <c r="AA19" s="422"/>
      <c r="AB19" s="407"/>
      <c r="AC19" s="407"/>
      <c r="AD19" s="407"/>
      <c r="AE19" s="407"/>
      <c r="AF19" s="407"/>
      <c r="AG19" s="407"/>
      <c r="AH19" s="407"/>
      <c r="AI19" s="421"/>
    </row>
    <row r="20" spans="1:35" x14ac:dyDescent="0.35">
      <c r="A20" s="551" t="str">
        <f t="shared" si="0"/>
        <v>H</v>
      </c>
      <c r="B20" s="824">
        <f t="shared" si="1"/>
        <v>16</v>
      </c>
      <c r="C20" s="427" cm="1">
        <f t="array" ref="C20">_xlfn.SWITCH(scenario&amp;" Queue Counter Number",'Input - Queue Counters'!$G$4, 'Input - Queue Counters'!$G20, 'Input - Queue Counters'!$H$4, 'Input - Queue Counters'!$H20, 'Input - Queue Counters'!$I$4, 'Input - Queue Counters'!$I20,'Input - Queue Counters'!$J$4, 'Input - Queue Counters'!$J20,'Input - Queue Counters'!$K$4, 'Input - Queue Counters'!$K20,'Input - Queue Counters'!$L$4, 'Input - Queue Counters'!$L20,'Input - Queue Counters'!$M$4, 'Input - Queue Counters'!$M20,'Input - Queue Counters'!$N$4, 'Input - Queue Counters'!$N20,'Input - Queue Counters'!$O$4, 'Input - Queue Counters'!$O20,'Input - Queue Counters'!$P$4, 'Input - Queue Counters'!$P20,'Input - Queue Counters'!$Q$4, 'Input - Queue Counters'!$Q20,'Input - Queue Counters'!$R$4, 'Input - Queue Counters'!$R20,'Input - Queue Counters'!$S$4, 'Input - Queue Counters'!$S20,'Input - Queue Counters'!$T$4, 'Input - Queue Counters'!$T20,'Input - Queue Counters'!$U$4, 'Input - Queue Counters'!$U20,'Input - Queue Counters'!$V$4, 'Input - Queue Counters'!$V20,'Input - Queue Counters'!$W$4, 'Input - Queue Counters'!$W20,'Input - Queue Counters'!$X$4, 'Input - Queue Counters'!$X20,'Input - Queue Counters'!$Y$4, 'Input - Queue Counters'!$Y20,'Input - Queue Counters'!$Z$4, 'Input - Queue Counters'!$Z20,"")</f>
        <v>0</v>
      </c>
      <c r="D20" s="420"/>
      <c r="E20" s="772" cm="1">
        <f t="array" ref="E20">_xlfn.SWITCH($D$2, "AM", AA20, "PM", AC20, "SAT", AE20,"SUN", AG20)</f>
        <v>0</v>
      </c>
      <c r="F20" s="772" cm="1">
        <f t="array" ref="F20">_xlfn.SWITCH($D$2, "AM", AB20, "PM", AD20, "SAT", AF20,"SUN", AH20)</f>
        <v>0</v>
      </c>
      <c r="G20" s="421"/>
      <c r="H20" s="421"/>
      <c r="I20" s="421"/>
      <c r="J20" s="421"/>
      <c r="K20" s="421"/>
      <c r="L20" s="421"/>
      <c r="M20" s="421"/>
      <c r="N20" s="421"/>
      <c r="O20" s="421"/>
      <c r="P20" s="421"/>
      <c r="Q20" s="421"/>
      <c r="R20" s="421"/>
      <c r="S20" s="421"/>
      <c r="T20" s="421"/>
      <c r="U20" s="421"/>
      <c r="V20" s="421"/>
      <c r="W20" s="421"/>
      <c r="X20" s="421"/>
      <c r="Y20" s="421"/>
      <c r="Z20" s="421"/>
      <c r="AA20" s="422"/>
      <c r="AB20" s="407"/>
      <c r="AC20" s="407"/>
      <c r="AD20" s="407"/>
      <c r="AE20" s="407"/>
      <c r="AF20" s="407"/>
      <c r="AG20" s="407"/>
      <c r="AH20" s="407"/>
      <c r="AI20" s="421"/>
    </row>
    <row r="21" spans="1:35" x14ac:dyDescent="0.35">
      <c r="A21" s="551" t="str">
        <f t="shared" si="0"/>
        <v>H</v>
      </c>
      <c r="B21" s="824">
        <f t="shared" si="1"/>
        <v>17</v>
      </c>
      <c r="C21" s="427" cm="1">
        <f t="array" ref="C21">_xlfn.SWITCH(scenario&amp;" Queue Counter Number",'Input - Queue Counters'!$G$4, 'Input - Queue Counters'!$G21, 'Input - Queue Counters'!$H$4, 'Input - Queue Counters'!$H21, 'Input - Queue Counters'!$I$4, 'Input - Queue Counters'!$I21,'Input - Queue Counters'!$J$4, 'Input - Queue Counters'!$J21,'Input - Queue Counters'!$K$4, 'Input - Queue Counters'!$K21,'Input - Queue Counters'!$L$4, 'Input - Queue Counters'!$L21,'Input - Queue Counters'!$M$4, 'Input - Queue Counters'!$M21,'Input - Queue Counters'!$N$4, 'Input - Queue Counters'!$N21,'Input - Queue Counters'!$O$4, 'Input - Queue Counters'!$O21,'Input - Queue Counters'!$P$4, 'Input - Queue Counters'!$P21,'Input - Queue Counters'!$Q$4, 'Input - Queue Counters'!$Q21,'Input - Queue Counters'!$R$4, 'Input - Queue Counters'!$R21,'Input - Queue Counters'!$S$4, 'Input - Queue Counters'!$S21,'Input - Queue Counters'!$T$4, 'Input - Queue Counters'!$T21,'Input - Queue Counters'!$U$4, 'Input - Queue Counters'!$U21,'Input - Queue Counters'!$V$4, 'Input - Queue Counters'!$V21,'Input - Queue Counters'!$W$4, 'Input - Queue Counters'!$W21,'Input - Queue Counters'!$X$4, 'Input - Queue Counters'!$X21,'Input - Queue Counters'!$Y$4, 'Input - Queue Counters'!$Y21,'Input - Queue Counters'!$Z$4, 'Input - Queue Counters'!$Z21,"")</f>
        <v>0</v>
      </c>
      <c r="D21" s="420"/>
      <c r="E21" s="772" cm="1">
        <f t="array" ref="E21">_xlfn.SWITCH($D$2, "AM", AA21, "PM", AC21, "SAT", AE21,"SUN", AG21)</f>
        <v>0</v>
      </c>
      <c r="F21" s="772" cm="1">
        <f t="array" ref="F21">_xlfn.SWITCH($D$2, "AM", AB21, "PM", AD21, "SAT", AF21,"SUN", AH21)</f>
        <v>0</v>
      </c>
      <c r="G21" s="422"/>
      <c r="H21" s="422"/>
      <c r="I21" s="422"/>
      <c r="J21" s="422"/>
      <c r="K21" s="422"/>
      <c r="L21" s="422"/>
      <c r="M21" s="422"/>
      <c r="N21" s="422"/>
      <c r="O21" s="422"/>
      <c r="P21" s="422"/>
      <c r="Q21" s="422"/>
      <c r="R21" s="422"/>
      <c r="S21" s="422"/>
      <c r="T21" s="422"/>
      <c r="U21" s="422"/>
      <c r="V21" s="422"/>
      <c r="W21" s="422"/>
      <c r="X21" s="422"/>
      <c r="Y21" s="422"/>
      <c r="Z21" s="422"/>
      <c r="AA21" s="422"/>
      <c r="AB21" s="407"/>
      <c r="AC21" s="407"/>
      <c r="AD21" s="407"/>
      <c r="AE21" s="407"/>
      <c r="AF21" s="407"/>
      <c r="AG21" s="407"/>
      <c r="AH21" s="407"/>
      <c r="AI21" s="421"/>
    </row>
    <row r="22" spans="1:35" x14ac:dyDescent="0.35">
      <c r="A22" s="551" t="str">
        <f t="shared" si="0"/>
        <v>H</v>
      </c>
      <c r="B22" s="824">
        <f t="shared" si="1"/>
        <v>18</v>
      </c>
      <c r="C22" s="427" cm="1">
        <f t="array" ref="C22">_xlfn.SWITCH(scenario&amp;" Queue Counter Number",'Input - Queue Counters'!$G$4, 'Input - Queue Counters'!$G22, 'Input - Queue Counters'!$H$4, 'Input - Queue Counters'!$H22, 'Input - Queue Counters'!$I$4, 'Input - Queue Counters'!$I22,'Input - Queue Counters'!$J$4, 'Input - Queue Counters'!$J22,'Input - Queue Counters'!$K$4, 'Input - Queue Counters'!$K22,'Input - Queue Counters'!$L$4, 'Input - Queue Counters'!$L22,'Input - Queue Counters'!$M$4, 'Input - Queue Counters'!$M22,'Input - Queue Counters'!$N$4, 'Input - Queue Counters'!$N22,'Input - Queue Counters'!$O$4, 'Input - Queue Counters'!$O22,'Input - Queue Counters'!$P$4, 'Input - Queue Counters'!$P22,'Input - Queue Counters'!$Q$4, 'Input - Queue Counters'!$Q22,'Input - Queue Counters'!$R$4, 'Input - Queue Counters'!$R22,'Input - Queue Counters'!$S$4, 'Input - Queue Counters'!$S22,'Input - Queue Counters'!$T$4, 'Input - Queue Counters'!$T22,'Input - Queue Counters'!$U$4, 'Input - Queue Counters'!$U22,'Input - Queue Counters'!$V$4, 'Input - Queue Counters'!$V22,'Input - Queue Counters'!$W$4, 'Input - Queue Counters'!$W22,'Input - Queue Counters'!$X$4, 'Input - Queue Counters'!$X22,'Input - Queue Counters'!$Y$4, 'Input - Queue Counters'!$Y22,'Input - Queue Counters'!$Z$4, 'Input - Queue Counters'!$Z22,"")</f>
        <v>0</v>
      </c>
      <c r="D22" s="420"/>
      <c r="E22" s="772" cm="1">
        <f t="array" ref="E22">_xlfn.SWITCH($D$2, "AM", AA22, "PM", AC22, "SAT", AE22,"SUN", AG22)</f>
        <v>0</v>
      </c>
      <c r="F22" s="772" cm="1">
        <f t="array" ref="F22">_xlfn.SWITCH($D$2, "AM", AB22, "PM", AD22, "SAT", AF22,"SUN", AH22)</f>
        <v>0</v>
      </c>
      <c r="G22" s="422"/>
      <c r="H22" s="422"/>
      <c r="I22" s="422"/>
      <c r="J22" s="422"/>
      <c r="K22" s="422"/>
      <c r="L22" s="422"/>
      <c r="M22" s="422"/>
      <c r="N22" s="422"/>
      <c r="O22" s="422"/>
      <c r="P22" s="422"/>
      <c r="Q22" s="422"/>
      <c r="R22" s="422"/>
      <c r="S22" s="422"/>
      <c r="T22" s="422"/>
      <c r="U22" s="422"/>
      <c r="V22" s="422"/>
      <c r="W22" s="422"/>
      <c r="X22" s="422"/>
      <c r="Y22" s="422"/>
      <c r="Z22" s="422"/>
      <c r="AA22" s="422"/>
      <c r="AB22" s="407"/>
      <c r="AC22" s="407"/>
      <c r="AD22" s="407"/>
      <c r="AE22" s="407"/>
      <c r="AF22" s="407"/>
      <c r="AG22" s="407"/>
      <c r="AH22" s="407"/>
      <c r="AI22" s="421"/>
    </row>
    <row r="23" spans="1:35" x14ac:dyDescent="0.35">
      <c r="A23" s="551" t="str">
        <f t="shared" si="0"/>
        <v>H</v>
      </c>
      <c r="B23" s="824">
        <f t="shared" si="1"/>
        <v>19</v>
      </c>
      <c r="C23" s="427" cm="1">
        <f t="array" ref="C23">_xlfn.SWITCH(scenario&amp;" Queue Counter Number",'Input - Queue Counters'!$G$4, 'Input - Queue Counters'!$G23, 'Input - Queue Counters'!$H$4, 'Input - Queue Counters'!$H23, 'Input - Queue Counters'!$I$4, 'Input - Queue Counters'!$I23,'Input - Queue Counters'!$J$4, 'Input - Queue Counters'!$J23,'Input - Queue Counters'!$K$4, 'Input - Queue Counters'!$K23,'Input - Queue Counters'!$L$4, 'Input - Queue Counters'!$L23,'Input - Queue Counters'!$M$4, 'Input - Queue Counters'!$M23,'Input - Queue Counters'!$N$4, 'Input - Queue Counters'!$N23,'Input - Queue Counters'!$O$4, 'Input - Queue Counters'!$O23,'Input - Queue Counters'!$P$4, 'Input - Queue Counters'!$P23,'Input - Queue Counters'!$Q$4, 'Input - Queue Counters'!$Q23,'Input - Queue Counters'!$R$4, 'Input - Queue Counters'!$R23,'Input - Queue Counters'!$S$4, 'Input - Queue Counters'!$S23,'Input - Queue Counters'!$T$4, 'Input - Queue Counters'!$T23,'Input - Queue Counters'!$U$4, 'Input - Queue Counters'!$U23,'Input - Queue Counters'!$V$4, 'Input - Queue Counters'!$V23,'Input - Queue Counters'!$W$4, 'Input - Queue Counters'!$W23,'Input - Queue Counters'!$X$4, 'Input - Queue Counters'!$X23,'Input - Queue Counters'!$Y$4, 'Input - Queue Counters'!$Y23,'Input - Queue Counters'!$Z$4, 'Input - Queue Counters'!$Z23,"")</f>
        <v>0</v>
      </c>
      <c r="D23" s="420"/>
      <c r="E23" s="772" cm="1">
        <f t="array" ref="E23">_xlfn.SWITCH($D$2, "AM", AA23, "PM", AC23, "SAT", AE23,"SUN", AG23)</f>
        <v>0</v>
      </c>
      <c r="F23" s="772" cm="1">
        <f t="array" ref="F23">_xlfn.SWITCH($D$2, "AM", AB23, "PM", AD23, "SAT", AF23,"SUN", AH23)</f>
        <v>0</v>
      </c>
      <c r="G23" s="421"/>
      <c r="H23" s="421"/>
      <c r="I23" s="421"/>
      <c r="J23" s="421"/>
      <c r="K23" s="421"/>
      <c r="L23" s="421"/>
      <c r="M23" s="421"/>
      <c r="N23" s="421"/>
      <c r="O23" s="421"/>
      <c r="P23" s="421"/>
      <c r="Q23" s="421"/>
      <c r="R23" s="421"/>
      <c r="S23" s="421"/>
      <c r="T23" s="421"/>
      <c r="U23" s="421"/>
      <c r="V23" s="421"/>
      <c r="W23" s="421"/>
      <c r="X23" s="421"/>
      <c r="Y23" s="421"/>
      <c r="Z23" s="421"/>
      <c r="AA23" s="422"/>
      <c r="AB23" s="407"/>
      <c r="AC23" s="407"/>
      <c r="AD23" s="407"/>
      <c r="AE23" s="407"/>
      <c r="AF23" s="407"/>
      <c r="AG23" s="407"/>
      <c r="AH23" s="407"/>
      <c r="AI23" s="421"/>
    </row>
    <row r="24" spans="1:35" x14ac:dyDescent="0.35">
      <c r="A24" s="551" t="str">
        <f t="shared" si="0"/>
        <v>H</v>
      </c>
      <c r="B24" s="824">
        <f t="shared" si="1"/>
        <v>20</v>
      </c>
      <c r="C24" s="427" cm="1">
        <f t="array" ref="C24">_xlfn.SWITCH(scenario&amp;" Queue Counter Number",'Input - Queue Counters'!$G$4, 'Input - Queue Counters'!$G24, 'Input - Queue Counters'!$H$4, 'Input - Queue Counters'!$H24, 'Input - Queue Counters'!$I$4, 'Input - Queue Counters'!$I24,'Input - Queue Counters'!$J$4, 'Input - Queue Counters'!$J24,'Input - Queue Counters'!$K$4, 'Input - Queue Counters'!$K24,'Input - Queue Counters'!$L$4, 'Input - Queue Counters'!$L24,'Input - Queue Counters'!$M$4, 'Input - Queue Counters'!$M24,'Input - Queue Counters'!$N$4, 'Input - Queue Counters'!$N24,'Input - Queue Counters'!$O$4, 'Input - Queue Counters'!$O24,'Input - Queue Counters'!$P$4, 'Input - Queue Counters'!$P24,'Input - Queue Counters'!$Q$4, 'Input - Queue Counters'!$Q24,'Input - Queue Counters'!$R$4, 'Input - Queue Counters'!$R24,'Input - Queue Counters'!$S$4, 'Input - Queue Counters'!$S24,'Input - Queue Counters'!$T$4, 'Input - Queue Counters'!$T24,'Input - Queue Counters'!$U$4, 'Input - Queue Counters'!$U24,'Input - Queue Counters'!$V$4, 'Input - Queue Counters'!$V24,'Input - Queue Counters'!$W$4, 'Input - Queue Counters'!$W24,'Input - Queue Counters'!$X$4, 'Input - Queue Counters'!$X24,'Input - Queue Counters'!$Y$4, 'Input - Queue Counters'!$Y24,'Input - Queue Counters'!$Z$4, 'Input - Queue Counters'!$Z24,"")</f>
        <v>0</v>
      </c>
      <c r="D24" s="420"/>
      <c r="E24" s="772" cm="1">
        <f t="array" ref="E24">_xlfn.SWITCH($D$2, "AM", AA24, "PM", AC24, "SAT", AE24,"SUN", AG24)</f>
        <v>0</v>
      </c>
      <c r="F24" s="772" cm="1">
        <f t="array" ref="F24">_xlfn.SWITCH($D$2, "AM", AB24, "PM", AD24, "SAT", AF24,"SUN", AH24)</f>
        <v>0</v>
      </c>
      <c r="G24" s="422"/>
      <c r="H24" s="422"/>
      <c r="I24" s="422"/>
      <c r="J24" s="422"/>
      <c r="K24" s="422"/>
      <c r="L24" s="422"/>
      <c r="M24" s="422"/>
      <c r="N24" s="422"/>
      <c r="O24" s="422"/>
      <c r="P24" s="422"/>
      <c r="Q24" s="422"/>
      <c r="R24" s="422"/>
      <c r="S24" s="422"/>
      <c r="T24" s="422"/>
      <c r="U24" s="422"/>
      <c r="V24" s="422"/>
      <c r="W24" s="422"/>
      <c r="X24" s="422"/>
      <c r="Y24" s="422"/>
      <c r="Z24" s="422"/>
      <c r="AA24" s="422"/>
      <c r="AB24" s="407"/>
      <c r="AC24" s="407"/>
      <c r="AD24" s="407"/>
      <c r="AE24" s="407"/>
      <c r="AF24" s="407"/>
      <c r="AG24" s="407"/>
      <c r="AH24" s="407"/>
      <c r="AI24" s="421"/>
    </row>
    <row r="25" spans="1:35" x14ac:dyDescent="0.35">
      <c r="A25" s="551" t="str">
        <f t="shared" si="0"/>
        <v>H</v>
      </c>
      <c r="B25" s="824">
        <f t="shared" si="1"/>
        <v>21</v>
      </c>
      <c r="C25" s="427" cm="1">
        <f t="array" ref="C25">_xlfn.SWITCH(scenario&amp;" Queue Counter Number",'Input - Queue Counters'!$G$4, 'Input - Queue Counters'!$G25, 'Input - Queue Counters'!$H$4, 'Input - Queue Counters'!$H25, 'Input - Queue Counters'!$I$4, 'Input - Queue Counters'!$I25,'Input - Queue Counters'!$J$4, 'Input - Queue Counters'!$J25,'Input - Queue Counters'!$K$4, 'Input - Queue Counters'!$K25,'Input - Queue Counters'!$L$4, 'Input - Queue Counters'!$L25,'Input - Queue Counters'!$M$4, 'Input - Queue Counters'!$M25,'Input - Queue Counters'!$N$4, 'Input - Queue Counters'!$N25,'Input - Queue Counters'!$O$4, 'Input - Queue Counters'!$O25,'Input - Queue Counters'!$P$4, 'Input - Queue Counters'!$P25,'Input - Queue Counters'!$Q$4, 'Input - Queue Counters'!$Q25,'Input - Queue Counters'!$R$4, 'Input - Queue Counters'!$R25,'Input - Queue Counters'!$S$4, 'Input - Queue Counters'!$S25,'Input - Queue Counters'!$T$4, 'Input - Queue Counters'!$T25,'Input - Queue Counters'!$U$4, 'Input - Queue Counters'!$U25,'Input - Queue Counters'!$V$4, 'Input - Queue Counters'!$V25,'Input - Queue Counters'!$W$4, 'Input - Queue Counters'!$W25,'Input - Queue Counters'!$X$4, 'Input - Queue Counters'!$X25,'Input - Queue Counters'!$Y$4, 'Input - Queue Counters'!$Y25,'Input - Queue Counters'!$Z$4, 'Input - Queue Counters'!$Z25,"")</f>
        <v>0</v>
      </c>
      <c r="D25" s="420"/>
      <c r="E25" s="772" cm="1">
        <f t="array" ref="E25">_xlfn.SWITCH($D$2, "AM", AA25, "PM", AC25, "SAT", AE25,"SUN", AG25)</f>
        <v>0</v>
      </c>
      <c r="F25" s="772" cm="1">
        <f t="array" ref="F25">_xlfn.SWITCH($D$2, "AM", AB25, "PM", AD25, "SAT", AF25,"SUN", AH25)</f>
        <v>0</v>
      </c>
      <c r="G25" s="422"/>
      <c r="H25" s="422"/>
      <c r="I25" s="422"/>
      <c r="J25" s="422"/>
      <c r="K25" s="422"/>
      <c r="L25" s="422"/>
      <c r="M25" s="422"/>
      <c r="N25" s="422"/>
      <c r="O25" s="422"/>
      <c r="P25" s="422"/>
      <c r="Q25" s="422"/>
      <c r="R25" s="422"/>
      <c r="S25" s="422"/>
      <c r="T25" s="422"/>
      <c r="U25" s="422"/>
      <c r="V25" s="422"/>
      <c r="W25" s="422"/>
      <c r="X25" s="422"/>
      <c r="Y25" s="422"/>
      <c r="Z25" s="422"/>
      <c r="AA25" s="422"/>
      <c r="AB25" s="407"/>
      <c r="AC25" s="407"/>
      <c r="AD25" s="407"/>
      <c r="AE25" s="407"/>
      <c r="AF25" s="407"/>
      <c r="AG25" s="407"/>
      <c r="AH25" s="407"/>
      <c r="AI25" s="421"/>
    </row>
    <row r="26" spans="1:35" x14ac:dyDescent="0.35">
      <c r="A26" s="551" t="str">
        <f t="shared" si="0"/>
        <v>H</v>
      </c>
      <c r="B26" s="824">
        <f t="shared" si="1"/>
        <v>22</v>
      </c>
      <c r="C26" s="427" cm="1">
        <f t="array" ref="C26">_xlfn.SWITCH(scenario&amp;" Queue Counter Number",'Input - Queue Counters'!$G$4, 'Input - Queue Counters'!$G26, 'Input - Queue Counters'!$H$4, 'Input - Queue Counters'!$H26, 'Input - Queue Counters'!$I$4, 'Input - Queue Counters'!$I26,'Input - Queue Counters'!$J$4, 'Input - Queue Counters'!$J26,'Input - Queue Counters'!$K$4, 'Input - Queue Counters'!$K26,'Input - Queue Counters'!$L$4, 'Input - Queue Counters'!$L26,'Input - Queue Counters'!$M$4, 'Input - Queue Counters'!$M26,'Input - Queue Counters'!$N$4, 'Input - Queue Counters'!$N26,'Input - Queue Counters'!$O$4, 'Input - Queue Counters'!$O26,'Input - Queue Counters'!$P$4, 'Input - Queue Counters'!$P26,'Input - Queue Counters'!$Q$4, 'Input - Queue Counters'!$Q26,'Input - Queue Counters'!$R$4, 'Input - Queue Counters'!$R26,'Input - Queue Counters'!$S$4, 'Input - Queue Counters'!$S26,'Input - Queue Counters'!$T$4, 'Input - Queue Counters'!$T26,'Input - Queue Counters'!$U$4, 'Input - Queue Counters'!$U26,'Input - Queue Counters'!$V$4, 'Input - Queue Counters'!$V26,'Input - Queue Counters'!$W$4, 'Input - Queue Counters'!$W26,'Input - Queue Counters'!$X$4, 'Input - Queue Counters'!$X26,'Input - Queue Counters'!$Y$4, 'Input - Queue Counters'!$Y26,'Input - Queue Counters'!$Z$4, 'Input - Queue Counters'!$Z26,"")</f>
        <v>0</v>
      </c>
      <c r="D26" s="420"/>
      <c r="E26" s="772" cm="1">
        <f t="array" ref="E26">_xlfn.SWITCH($D$2, "AM", AA26, "PM", AC26, "SAT", AE26,"SUN", AG26)</f>
        <v>0</v>
      </c>
      <c r="F26" s="772" cm="1">
        <f t="array" ref="F26">_xlfn.SWITCH($D$2, "AM", AB26, "PM", AD26, "SAT", AF26,"SUN", AH26)</f>
        <v>0</v>
      </c>
      <c r="G26" s="422"/>
      <c r="H26" s="422"/>
      <c r="I26" s="422"/>
      <c r="J26" s="422"/>
      <c r="K26" s="422"/>
      <c r="L26" s="422"/>
      <c r="M26" s="422"/>
      <c r="N26" s="422"/>
      <c r="O26" s="422"/>
      <c r="P26" s="422"/>
      <c r="Q26" s="422"/>
      <c r="R26" s="422"/>
      <c r="S26" s="422"/>
      <c r="T26" s="422"/>
      <c r="U26" s="422"/>
      <c r="V26" s="422"/>
      <c r="W26" s="422"/>
      <c r="X26" s="422"/>
      <c r="Y26" s="422"/>
      <c r="Z26" s="422"/>
      <c r="AA26" s="422"/>
      <c r="AB26" s="407"/>
      <c r="AC26" s="407"/>
      <c r="AD26" s="407"/>
      <c r="AE26" s="407"/>
      <c r="AF26" s="407"/>
      <c r="AG26" s="407"/>
      <c r="AH26" s="407"/>
      <c r="AI26" s="421"/>
    </row>
    <row r="27" spans="1:35" x14ac:dyDescent="0.35">
      <c r="A27" s="551" t="str">
        <f t="shared" si="0"/>
        <v>H</v>
      </c>
      <c r="B27" s="824">
        <f t="shared" si="1"/>
        <v>23</v>
      </c>
      <c r="C27" s="427" cm="1">
        <f t="array" ref="C27">_xlfn.SWITCH(scenario&amp;" Queue Counter Number",'Input - Queue Counters'!$G$4, 'Input - Queue Counters'!$G27, 'Input - Queue Counters'!$H$4, 'Input - Queue Counters'!$H27, 'Input - Queue Counters'!$I$4, 'Input - Queue Counters'!$I27,'Input - Queue Counters'!$J$4, 'Input - Queue Counters'!$J27,'Input - Queue Counters'!$K$4, 'Input - Queue Counters'!$K27,'Input - Queue Counters'!$L$4, 'Input - Queue Counters'!$L27,'Input - Queue Counters'!$M$4, 'Input - Queue Counters'!$M27,'Input - Queue Counters'!$N$4, 'Input - Queue Counters'!$N27,'Input - Queue Counters'!$O$4, 'Input - Queue Counters'!$O27,'Input - Queue Counters'!$P$4, 'Input - Queue Counters'!$P27,'Input - Queue Counters'!$Q$4, 'Input - Queue Counters'!$Q27,'Input - Queue Counters'!$R$4, 'Input - Queue Counters'!$R27,'Input - Queue Counters'!$S$4, 'Input - Queue Counters'!$S27,'Input - Queue Counters'!$T$4, 'Input - Queue Counters'!$T27,'Input - Queue Counters'!$U$4, 'Input - Queue Counters'!$U27,'Input - Queue Counters'!$V$4, 'Input - Queue Counters'!$V27,'Input - Queue Counters'!$W$4, 'Input - Queue Counters'!$W27,'Input - Queue Counters'!$X$4, 'Input - Queue Counters'!$X27,'Input - Queue Counters'!$Y$4, 'Input - Queue Counters'!$Y27,'Input - Queue Counters'!$Z$4, 'Input - Queue Counters'!$Z27,"")</f>
        <v>0</v>
      </c>
      <c r="D27" s="420"/>
      <c r="E27" s="772" cm="1">
        <f t="array" ref="E27">_xlfn.SWITCH($D$2, "AM", AA27, "PM", AC27, "SAT", AE27,"SUN", AG27)</f>
        <v>0</v>
      </c>
      <c r="F27" s="772" cm="1">
        <f t="array" ref="F27">_xlfn.SWITCH($D$2, "AM", AB27, "PM", AD27, "SAT", AF27,"SUN", AH27)</f>
        <v>0</v>
      </c>
      <c r="G27" s="421"/>
      <c r="H27" s="421"/>
      <c r="I27" s="421"/>
      <c r="J27" s="421"/>
      <c r="K27" s="421"/>
      <c r="L27" s="421"/>
      <c r="M27" s="421"/>
      <c r="N27" s="421"/>
      <c r="O27" s="421"/>
      <c r="P27" s="421"/>
      <c r="Q27" s="421"/>
      <c r="R27" s="421"/>
      <c r="S27" s="421"/>
      <c r="T27" s="421"/>
      <c r="U27" s="421"/>
      <c r="V27" s="421"/>
      <c r="W27" s="421"/>
      <c r="X27" s="421"/>
      <c r="Y27" s="421"/>
      <c r="Z27" s="421"/>
      <c r="AA27" s="422"/>
      <c r="AB27" s="407"/>
      <c r="AC27" s="407"/>
      <c r="AD27" s="407"/>
      <c r="AE27" s="407"/>
      <c r="AF27" s="407"/>
      <c r="AG27" s="407"/>
      <c r="AH27" s="407"/>
      <c r="AI27" s="421"/>
    </row>
    <row r="28" spans="1:35" x14ac:dyDescent="0.35">
      <c r="A28" s="551" t="str">
        <f t="shared" si="0"/>
        <v>H</v>
      </c>
      <c r="B28" s="824">
        <f t="shared" si="1"/>
        <v>24</v>
      </c>
      <c r="C28" s="427" cm="1">
        <f t="array" ref="C28">_xlfn.SWITCH(scenario&amp;" Queue Counter Number",'Input - Queue Counters'!$G$4, 'Input - Queue Counters'!$G28, 'Input - Queue Counters'!$H$4, 'Input - Queue Counters'!$H28, 'Input - Queue Counters'!$I$4, 'Input - Queue Counters'!$I28,'Input - Queue Counters'!$J$4, 'Input - Queue Counters'!$J28,'Input - Queue Counters'!$K$4, 'Input - Queue Counters'!$K28,'Input - Queue Counters'!$L$4, 'Input - Queue Counters'!$L28,'Input - Queue Counters'!$M$4, 'Input - Queue Counters'!$M28,'Input - Queue Counters'!$N$4, 'Input - Queue Counters'!$N28,'Input - Queue Counters'!$O$4, 'Input - Queue Counters'!$O28,'Input - Queue Counters'!$P$4, 'Input - Queue Counters'!$P28,'Input - Queue Counters'!$Q$4, 'Input - Queue Counters'!$Q28,'Input - Queue Counters'!$R$4, 'Input - Queue Counters'!$R28,'Input - Queue Counters'!$S$4, 'Input - Queue Counters'!$S28,'Input - Queue Counters'!$T$4, 'Input - Queue Counters'!$T28,'Input - Queue Counters'!$U$4, 'Input - Queue Counters'!$U28,'Input - Queue Counters'!$V$4, 'Input - Queue Counters'!$V28,'Input - Queue Counters'!$W$4, 'Input - Queue Counters'!$W28,'Input - Queue Counters'!$X$4, 'Input - Queue Counters'!$X28,'Input - Queue Counters'!$Y$4, 'Input - Queue Counters'!$Y28,'Input - Queue Counters'!$Z$4, 'Input - Queue Counters'!$Z28,"")</f>
        <v>0</v>
      </c>
      <c r="D28" s="420"/>
      <c r="E28" s="772" cm="1">
        <f t="array" ref="E28">_xlfn.SWITCH($D$2, "AM", AA28, "PM", AC28, "SAT", AE28,"SUN", AG28)</f>
        <v>0</v>
      </c>
      <c r="F28" s="772" cm="1">
        <f t="array" ref="F28">_xlfn.SWITCH($D$2, "AM", AB28, "PM", AD28, "SAT", AF28,"SUN", AH28)</f>
        <v>0</v>
      </c>
      <c r="G28" s="422"/>
      <c r="H28" s="422"/>
      <c r="I28" s="422"/>
      <c r="J28" s="422"/>
      <c r="K28" s="422"/>
      <c r="L28" s="422"/>
      <c r="M28" s="422"/>
      <c r="N28" s="422"/>
      <c r="O28" s="422"/>
      <c r="P28" s="422"/>
      <c r="Q28" s="422"/>
      <c r="R28" s="422"/>
      <c r="S28" s="422"/>
      <c r="T28" s="422"/>
      <c r="U28" s="422"/>
      <c r="V28" s="422"/>
      <c r="W28" s="422"/>
      <c r="X28" s="422"/>
      <c r="Y28" s="422"/>
      <c r="Z28" s="422"/>
      <c r="AA28" s="422"/>
      <c r="AB28" s="407"/>
      <c r="AC28" s="407"/>
      <c r="AD28" s="407"/>
      <c r="AE28" s="407"/>
      <c r="AF28" s="407"/>
      <c r="AG28" s="407"/>
      <c r="AH28" s="407"/>
      <c r="AI28" s="421"/>
    </row>
    <row r="29" spans="1:35" x14ac:dyDescent="0.35">
      <c r="A29" s="551" t="str">
        <f t="shared" si="0"/>
        <v>H</v>
      </c>
      <c r="B29" s="824">
        <f t="shared" si="1"/>
        <v>25</v>
      </c>
      <c r="C29" s="427" cm="1">
        <f t="array" ref="C29">_xlfn.SWITCH(scenario&amp;" Queue Counter Number",'Input - Queue Counters'!$G$4, 'Input - Queue Counters'!$G29, 'Input - Queue Counters'!$H$4, 'Input - Queue Counters'!$H29, 'Input - Queue Counters'!$I$4, 'Input - Queue Counters'!$I29,'Input - Queue Counters'!$J$4, 'Input - Queue Counters'!$J29,'Input - Queue Counters'!$K$4, 'Input - Queue Counters'!$K29,'Input - Queue Counters'!$L$4, 'Input - Queue Counters'!$L29,'Input - Queue Counters'!$M$4, 'Input - Queue Counters'!$M29,'Input - Queue Counters'!$N$4, 'Input - Queue Counters'!$N29,'Input - Queue Counters'!$O$4, 'Input - Queue Counters'!$O29,'Input - Queue Counters'!$P$4, 'Input - Queue Counters'!$P29,'Input - Queue Counters'!$Q$4, 'Input - Queue Counters'!$Q29,'Input - Queue Counters'!$R$4, 'Input - Queue Counters'!$R29,'Input - Queue Counters'!$S$4, 'Input - Queue Counters'!$S29,'Input - Queue Counters'!$T$4, 'Input - Queue Counters'!$T29,'Input - Queue Counters'!$U$4, 'Input - Queue Counters'!$U29,'Input - Queue Counters'!$V$4, 'Input - Queue Counters'!$V29,'Input - Queue Counters'!$W$4, 'Input - Queue Counters'!$W29,'Input - Queue Counters'!$X$4, 'Input - Queue Counters'!$X29,'Input - Queue Counters'!$Y$4, 'Input - Queue Counters'!$Y29,'Input - Queue Counters'!$Z$4, 'Input - Queue Counters'!$Z29,"")</f>
        <v>0</v>
      </c>
      <c r="D29" s="420"/>
      <c r="E29" s="772" cm="1">
        <f t="array" ref="E29">_xlfn.SWITCH($D$2, "AM", AA29, "PM", AC29, "SAT", AE29,"SUN", AG29)</f>
        <v>0</v>
      </c>
      <c r="F29" s="772" cm="1">
        <f t="array" ref="F29">_xlfn.SWITCH($D$2, "AM", AB29, "PM", AD29, "SAT", AF29,"SUN", AH29)</f>
        <v>0</v>
      </c>
      <c r="G29" s="422"/>
      <c r="H29" s="422"/>
      <c r="I29" s="422"/>
      <c r="J29" s="422"/>
      <c r="K29" s="422"/>
      <c r="L29" s="422"/>
      <c r="M29" s="422"/>
      <c r="N29" s="422"/>
      <c r="O29" s="422"/>
      <c r="P29" s="422"/>
      <c r="Q29" s="422"/>
      <c r="R29" s="422"/>
      <c r="S29" s="422"/>
      <c r="T29" s="422"/>
      <c r="U29" s="422"/>
      <c r="V29" s="422"/>
      <c r="W29" s="422"/>
      <c r="X29" s="422"/>
      <c r="Y29" s="422"/>
      <c r="Z29" s="422"/>
      <c r="AA29" s="422"/>
      <c r="AB29" s="407"/>
      <c r="AC29" s="407"/>
      <c r="AD29" s="407"/>
      <c r="AE29" s="407"/>
      <c r="AF29" s="407"/>
      <c r="AG29" s="407"/>
      <c r="AH29" s="407"/>
      <c r="AI29" s="421"/>
    </row>
    <row r="30" spans="1:35" x14ac:dyDescent="0.35">
      <c r="A30" s="551" t="str">
        <f t="shared" si="0"/>
        <v>H</v>
      </c>
      <c r="B30" s="824">
        <f t="shared" si="1"/>
        <v>26</v>
      </c>
      <c r="C30" s="427" cm="1">
        <f t="array" ref="C30">_xlfn.SWITCH(scenario&amp;" Queue Counter Number",'Input - Queue Counters'!$G$4, 'Input - Queue Counters'!$G30, 'Input - Queue Counters'!$H$4, 'Input - Queue Counters'!$H30, 'Input - Queue Counters'!$I$4, 'Input - Queue Counters'!$I30,'Input - Queue Counters'!$J$4, 'Input - Queue Counters'!$J30,'Input - Queue Counters'!$K$4, 'Input - Queue Counters'!$K30,'Input - Queue Counters'!$L$4, 'Input - Queue Counters'!$L30,'Input - Queue Counters'!$M$4, 'Input - Queue Counters'!$M30,'Input - Queue Counters'!$N$4, 'Input - Queue Counters'!$N30,'Input - Queue Counters'!$O$4, 'Input - Queue Counters'!$O30,'Input - Queue Counters'!$P$4, 'Input - Queue Counters'!$P30,'Input - Queue Counters'!$Q$4, 'Input - Queue Counters'!$Q30,'Input - Queue Counters'!$R$4, 'Input - Queue Counters'!$R30,'Input - Queue Counters'!$S$4, 'Input - Queue Counters'!$S30,'Input - Queue Counters'!$T$4, 'Input - Queue Counters'!$T30,'Input - Queue Counters'!$U$4, 'Input - Queue Counters'!$U30,'Input - Queue Counters'!$V$4, 'Input - Queue Counters'!$V30,'Input - Queue Counters'!$W$4, 'Input - Queue Counters'!$W30,'Input - Queue Counters'!$X$4, 'Input - Queue Counters'!$X30,'Input - Queue Counters'!$Y$4, 'Input - Queue Counters'!$Y30,'Input - Queue Counters'!$Z$4, 'Input - Queue Counters'!$Z30,"")</f>
        <v>0</v>
      </c>
      <c r="D30" s="420"/>
      <c r="E30" s="772" cm="1">
        <f t="array" ref="E30">_xlfn.SWITCH($D$2, "AM", AA30, "PM", AC30, "SAT", AE30,"SUN", AG30)</f>
        <v>0</v>
      </c>
      <c r="F30" s="772" cm="1">
        <f t="array" ref="F30">_xlfn.SWITCH($D$2, "AM", AB30, "PM", AD30, "SAT", AF30,"SUN", AH30)</f>
        <v>0</v>
      </c>
      <c r="G30" s="422"/>
      <c r="H30" s="422"/>
      <c r="I30" s="422"/>
      <c r="J30" s="422"/>
      <c r="K30" s="422"/>
      <c r="L30" s="422"/>
      <c r="M30" s="422"/>
      <c r="N30" s="422"/>
      <c r="O30" s="422"/>
      <c r="P30" s="422"/>
      <c r="Q30" s="422"/>
      <c r="R30" s="422"/>
      <c r="S30" s="422"/>
      <c r="T30" s="422"/>
      <c r="U30" s="422"/>
      <c r="V30" s="422"/>
      <c r="W30" s="422"/>
      <c r="X30" s="422"/>
      <c r="Y30" s="422"/>
      <c r="Z30" s="422"/>
      <c r="AA30" s="422"/>
      <c r="AB30" s="407"/>
      <c r="AC30" s="407"/>
      <c r="AD30" s="407"/>
      <c r="AE30" s="407"/>
      <c r="AF30" s="407"/>
      <c r="AG30" s="407"/>
      <c r="AH30" s="407"/>
      <c r="AI30" s="421"/>
    </row>
    <row r="31" spans="1:35" x14ac:dyDescent="0.35">
      <c r="A31" s="551" t="str">
        <f t="shared" si="0"/>
        <v>H</v>
      </c>
      <c r="B31" s="824">
        <f t="shared" si="1"/>
        <v>27</v>
      </c>
      <c r="C31" s="427" cm="1">
        <f t="array" ref="C31">_xlfn.SWITCH(scenario&amp;" Queue Counter Number",'Input - Queue Counters'!$G$4, 'Input - Queue Counters'!$G31, 'Input - Queue Counters'!$H$4, 'Input - Queue Counters'!$H31, 'Input - Queue Counters'!$I$4, 'Input - Queue Counters'!$I31,'Input - Queue Counters'!$J$4, 'Input - Queue Counters'!$J31,'Input - Queue Counters'!$K$4, 'Input - Queue Counters'!$K31,'Input - Queue Counters'!$L$4, 'Input - Queue Counters'!$L31,'Input - Queue Counters'!$M$4, 'Input - Queue Counters'!$M31,'Input - Queue Counters'!$N$4, 'Input - Queue Counters'!$N31,'Input - Queue Counters'!$O$4, 'Input - Queue Counters'!$O31,'Input - Queue Counters'!$P$4, 'Input - Queue Counters'!$P31,'Input - Queue Counters'!$Q$4, 'Input - Queue Counters'!$Q31,'Input - Queue Counters'!$R$4, 'Input - Queue Counters'!$R31,'Input - Queue Counters'!$S$4, 'Input - Queue Counters'!$S31,'Input - Queue Counters'!$T$4, 'Input - Queue Counters'!$T31,'Input - Queue Counters'!$U$4, 'Input - Queue Counters'!$U31,'Input - Queue Counters'!$V$4, 'Input - Queue Counters'!$V31,'Input - Queue Counters'!$W$4, 'Input - Queue Counters'!$W31,'Input - Queue Counters'!$X$4, 'Input - Queue Counters'!$X31,'Input - Queue Counters'!$Y$4, 'Input - Queue Counters'!$Y31,'Input - Queue Counters'!$Z$4, 'Input - Queue Counters'!$Z31,"")</f>
        <v>0</v>
      </c>
      <c r="D31" s="420"/>
      <c r="E31" s="772" cm="1">
        <f t="array" ref="E31">_xlfn.SWITCH($D$2, "AM", AA31, "PM", AC31, "SAT", AE31,"SUN", AG31)</f>
        <v>0</v>
      </c>
      <c r="F31" s="772" cm="1">
        <f t="array" ref="F31">_xlfn.SWITCH($D$2, "AM", AB31, "PM", AD31, "SAT", AF31,"SUN", AH31)</f>
        <v>0</v>
      </c>
      <c r="G31" s="422"/>
      <c r="H31" s="422"/>
      <c r="I31" s="422"/>
      <c r="J31" s="422"/>
      <c r="K31" s="422"/>
      <c r="L31" s="422"/>
      <c r="M31" s="422"/>
      <c r="N31" s="422"/>
      <c r="O31" s="422"/>
      <c r="P31" s="422"/>
      <c r="Q31" s="422"/>
      <c r="R31" s="422"/>
      <c r="S31" s="422"/>
      <c r="T31" s="422"/>
      <c r="U31" s="422"/>
      <c r="V31" s="422"/>
      <c r="W31" s="422"/>
      <c r="X31" s="422"/>
      <c r="Y31" s="422"/>
      <c r="Z31" s="422"/>
      <c r="AA31" s="422"/>
      <c r="AB31" s="407"/>
      <c r="AC31" s="407"/>
      <c r="AD31" s="407"/>
      <c r="AE31" s="407"/>
      <c r="AF31" s="407"/>
      <c r="AG31" s="407"/>
      <c r="AH31" s="407"/>
      <c r="AI31" s="421"/>
    </row>
    <row r="32" spans="1:35" x14ac:dyDescent="0.35">
      <c r="A32" s="551" t="str">
        <f t="shared" si="0"/>
        <v>H</v>
      </c>
      <c r="B32" s="824">
        <f t="shared" si="1"/>
        <v>28</v>
      </c>
      <c r="C32" s="427" cm="1">
        <f t="array" ref="C32">_xlfn.SWITCH(scenario&amp;" Queue Counter Number",'Input - Queue Counters'!$G$4, 'Input - Queue Counters'!$G32, 'Input - Queue Counters'!$H$4, 'Input - Queue Counters'!$H32, 'Input - Queue Counters'!$I$4, 'Input - Queue Counters'!$I32,'Input - Queue Counters'!$J$4, 'Input - Queue Counters'!$J32,'Input - Queue Counters'!$K$4, 'Input - Queue Counters'!$K32,'Input - Queue Counters'!$L$4, 'Input - Queue Counters'!$L32,'Input - Queue Counters'!$M$4, 'Input - Queue Counters'!$M32,'Input - Queue Counters'!$N$4, 'Input - Queue Counters'!$N32,'Input - Queue Counters'!$O$4, 'Input - Queue Counters'!$O32,'Input - Queue Counters'!$P$4, 'Input - Queue Counters'!$P32,'Input - Queue Counters'!$Q$4, 'Input - Queue Counters'!$Q32,'Input - Queue Counters'!$R$4, 'Input - Queue Counters'!$R32,'Input - Queue Counters'!$S$4, 'Input - Queue Counters'!$S32,'Input - Queue Counters'!$T$4, 'Input - Queue Counters'!$T32,'Input - Queue Counters'!$U$4, 'Input - Queue Counters'!$U32,'Input - Queue Counters'!$V$4, 'Input - Queue Counters'!$V32,'Input - Queue Counters'!$W$4, 'Input - Queue Counters'!$W32,'Input - Queue Counters'!$X$4, 'Input - Queue Counters'!$X32,'Input - Queue Counters'!$Y$4, 'Input - Queue Counters'!$Y32,'Input - Queue Counters'!$Z$4, 'Input - Queue Counters'!$Z32,"")</f>
        <v>0</v>
      </c>
      <c r="D32" s="420"/>
      <c r="E32" s="772" cm="1">
        <f t="array" ref="E32">_xlfn.SWITCH($D$2, "AM", AA32, "PM", AC32, "SAT", AE32,"SUN", AG32)</f>
        <v>0</v>
      </c>
      <c r="F32" s="772" cm="1">
        <f t="array" ref="F32">_xlfn.SWITCH($D$2, "AM", AB32, "PM", AD32, "SAT", AF32,"SUN", AH32)</f>
        <v>0</v>
      </c>
      <c r="G32" s="422"/>
      <c r="H32" s="422"/>
      <c r="I32" s="422"/>
      <c r="J32" s="422"/>
      <c r="K32" s="422"/>
      <c r="L32" s="422"/>
      <c r="M32" s="422"/>
      <c r="N32" s="422"/>
      <c r="O32" s="422"/>
      <c r="P32" s="422"/>
      <c r="Q32" s="422"/>
      <c r="R32" s="422"/>
      <c r="S32" s="422"/>
      <c r="T32" s="422"/>
      <c r="U32" s="422"/>
      <c r="V32" s="422"/>
      <c r="W32" s="422"/>
      <c r="X32" s="422"/>
      <c r="Y32" s="422"/>
      <c r="Z32" s="422"/>
      <c r="AA32" s="422"/>
      <c r="AB32" s="407"/>
      <c r="AC32" s="407"/>
      <c r="AD32" s="407"/>
      <c r="AE32" s="407"/>
      <c r="AF32" s="407"/>
      <c r="AG32" s="407"/>
      <c r="AH32" s="407"/>
      <c r="AI32" s="421"/>
    </row>
    <row r="33" spans="1:35" x14ac:dyDescent="0.35">
      <c r="A33" s="551" t="str">
        <f t="shared" si="0"/>
        <v>H</v>
      </c>
      <c r="B33" s="824">
        <f t="shared" si="1"/>
        <v>29</v>
      </c>
      <c r="C33" s="427" cm="1">
        <f t="array" ref="C33">_xlfn.SWITCH(scenario&amp;" Queue Counter Number",'Input - Queue Counters'!$G$4, 'Input - Queue Counters'!$G33, 'Input - Queue Counters'!$H$4, 'Input - Queue Counters'!$H33, 'Input - Queue Counters'!$I$4, 'Input - Queue Counters'!$I33,'Input - Queue Counters'!$J$4, 'Input - Queue Counters'!$J33,'Input - Queue Counters'!$K$4, 'Input - Queue Counters'!$K33,'Input - Queue Counters'!$L$4, 'Input - Queue Counters'!$L33,'Input - Queue Counters'!$M$4, 'Input - Queue Counters'!$M33,'Input - Queue Counters'!$N$4, 'Input - Queue Counters'!$N33,'Input - Queue Counters'!$O$4, 'Input - Queue Counters'!$O33,'Input - Queue Counters'!$P$4, 'Input - Queue Counters'!$P33,'Input - Queue Counters'!$Q$4, 'Input - Queue Counters'!$Q33,'Input - Queue Counters'!$R$4, 'Input - Queue Counters'!$R33,'Input - Queue Counters'!$S$4, 'Input - Queue Counters'!$S33,'Input - Queue Counters'!$T$4, 'Input - Queue Counters'!$T33,'Input - Queue Counters'!$U$4, 'Input - Queue Counters'!$U33,'Input - Queue Counters'!$V$4, 'Input - Queue Counters'!$V33,'Input - Queue Counters'!$W$4, 'Input - Queue Counters'!$W33,'Input - Queue Counters'!$X$4, 'Input - Queue Counters'!$X33,'Input - Queue Counters'!$Y$4, 'Input - Queue Counters'!$Y33,'Input - Queue Counters'!$Z$4, 'Input - Queue Counters'!$Z33,"")</f>
        <v>0</v>
      </c>
      <c r="D33" s="420"/>
      <c r="E33" s="772" cm="1">
        <f t="array" ref="E33">_xlfn.SWITCH($D$2, "AM", AA33, "PM", AC33, "SAT", AE33,"SUN", AG33)</f>
        <v>0</v>
      </c>
      <c r="F33" s="772" cm="1">
        <f t="array" ref="F33">_xlfn.SWITCH($D$2, "AM", AB33, "PM", AD33, "SAT", AF33,"SUN", AH33)</f>
        <v>0</v>
      </c>
      <c r="G33" s="422"/>
      <c r="H33" s="422"/>
      <c r="I33" s="422"/>
      <c r="J33" s="422"/>
      <c r="K33" s="422"/>
      <c r="L33" s="422"/>
      <c r="M33" s="422"/>
      <c r="N33" s="422"/>
      <c r="O33" s="422"/>
      <c r="P33" s="422"/>
      <c r="Q33" s="422"/>
      <c r="R33" s="422"/>
      <c r="S33" s="422"/>
      <c r="T33" s="422"/>
      <c r="U33" s="422"/>
      <c r="V33" s="422"/>
      <c r="W33" s="422"/>
      <c r="X33" s="422"/>
      <c r="Y33" s="422"/>
      <c r="Z33" s="422"/>
      <c r="AA33" s="422"/>
      <c r="AB33" s="407"/>
      <c r="AC33" s="407"/>
      <c r="AD33" s="407"/>
      <c r="AE33" s="407"/>
      <c r="AF33" s="407"/>
      <c r="AG33" s="407"/>
      <c r="AH33" s="407"/>
      <c r="AI33" s="421"/>
    </row>
    <row r="34" spans="1:35" x14ac:dyDescent="0.35">
      <c r="A34" s="551" t="str">
        <f t="shared" si="0"/>
        <v>H</v>
      </c>
      <c r="B34" s="824">
        <f t="shared" si="1"/>
        <v>30</v>
      </c>
      <c r="C34" s="427" cm="1">
        <f t="array" ref="C34">_xlfn.SWITCH(scenario&amp;" Queue Counter Number",'Input - Queue Counters'!$G$4, 'Input - Queue Counters'!$G34, 'Input - Queue Counters'!$H$4, 'Input - Queue Counters'!$H34, 'Input - Queue Counters'!$I$4, 'Input - Queue Counters'!$I34,'Input - Queue Counters'!$J$4, 'Input - Queue Counters'!$J34,'Input - Queue Counters'!$K$4, 'Input - Queue Counters'!$K34,'Input - Queue Counters'!$L$4, 'Input - Queue Counters'!$L34,'Input - Queue Counters'!$M$4, 'Input - Queue Counters'!$M34,'Input - Queue Counters'!$N$4, 'Input - Queue Counters'!$N34,'Input - Queue Counters'!$O$4, 'Input - Queue Counters'!$O34,'Input - Queue Counters'!$P$4, 'Input - Queue Counters'!$P34,'Input - Queue Counters'!$Q$4, 'Input - Queue Counters'!$Q34,'Input - Queue Counters'!$R$4, 'Input - Queue Counters'!$R34,'Input - Queue Counters'!$S$4, 'Input - Queue Counters'!$S34,'Input - Queue Counters'!$T$4, 'Input - Queue Counters'!$T34,'Input - Queue Counters'!$U$4, 'Input - Queue Counters'!$U34,'Input - Queue Counters'!$V$4, 'Input - Queue Counters'!$V34,'Input - Queue Counters'!$W$4, 'Input - Queue Counters'!$W34,'Input - Queue Counters'!$X$4, 'Input - Queue Counters'!$X34,'Input - Queue Counters'!$Y$4, 'Input - Queue Counters'!$Y34,'Input - Queue Counters'!$Z$4, 'Input - Queue Counters'!$Z34,"")</f>
        <v>0</v>
      </c>
      <c r="D34" s="420"/>
      <c r="E34" s="772" cm="1">
        <f t="array" ref="E34">_xlfn.SWITCH($D$2, "AM", AA34, "PM", AC34, "SAT", AE34,"SUN", AG34)</f>
        <v>0</v>
      </c>
      <c r="F34" s="772" cm="1">
        <f t="array" ref="F34">_xlfn.SWITCH($D$2, "AM", AB34, "PM", AD34, "SAT", AF34,"SUN", AH34)</f>
        <v>0</v>
      </c>
      <c r="G34" s="422"/>
      <c r="H34" s="422"/>
      <c r="I34" s="422"/>
      <c r="J34" s="422"/>
      <c r="K34" s="422"/>
      <c r="L34" s="422"/>
      <c r="M34" s="422"/>
      <c r="N34" s="422"/>
      <c r="O34" s="422"/>
      <c r="P34" s="422"/>
      <c r="Q34" s="422"/>
      <c r="R34" s="422"/>
      <c r="S34" s="422"/>
      <c r="T34" s="422"/>
      <c r="U34" s="422"/>
      <c r="V34" s="422"/>
      <c r="W34" s="422"/>
      <c r="X34" s="422"/>
      <c r="Y34" s="422"/>
      <c r="Z34" s="422"/>
      <c r="AA34" s="422"/>
      <c r="AB34" s="407"/>
      <c r="AC34" s="407"/>
      <c r="AD34" s="407"/>
      <c r="AE34" s="407"/>
      <c r="AF34" s="407"/>
      <c r="AG34" s="407"/>
      <c r="AH34" s="407"/>
      <c r="AI34" s="421"/>
    </row>
    <row r="35" spans="1:35" x14ac:dyDescent="0.35">
      <c r="A35" s="551" t="str">
        <f t="shared" si="0"/>
        <v>H</v>
      </c>
      <c r="B35" s="824">
        <f t="shared" si="1"/>
        <v>31</v>
      </c>
      <c r="C35" s="427" cm="1">
        <f t="array" ref="C35">_xlfn.SWITCH(scenario&amp;" Queue Counter Number",'Input - Queue Counters'!$G$4, 'Input - Queue Counters'!$G35, 'Input - Queue Counters'!$H$4, 'Input - Queue Counters'!$H35, 'Input - Queue Counters'!$I$4, 'Input - Queue Counters'!$I35,'Input - Queue Counters'!$J$4, 'Input - Queue Counters'!$J35,'Input - Queue Counters'!$K$4, 'Input - Queue Counters'!$K35,'Input - Queue Counters'!$L$4, 'Input - Queue Counters'!$L35,'Input - Queue Counters'!$M$4, 'Input - Queue Counters'!$M35,'Input - Queue Counters'!$N$4, 'Input - Queue Counters'!$N35,'Input - Queue Counters'!$O$4, 'Input - Queue Counters'!$O35,'Input - Queue Counters'!$P$4, 'Input - Queue Counters'!$P35,'Input - Queue Counters'!$Q$4, 'Input - Queue Counters'!$Q35,'Input - Queue Counters'!$R$4, 'Input - Queue Counters'!$R35,'Input - Queue Counters'!$S$4, 'Input - Queue Counters'!$S35,'Input - Queue Counters'!$T$4, 'Input - Queue Counters'!$T35,'Input - Queue Counters'!$U$4, 'Input - Queue Counters'!$U35,'Input - Queue Counters'!$V$4, 'Input - Queue Counters'!$V35,'Input - Queue Counters'!$W$4, 'Input - Queue Counters'!$W35,'Input - Queue Counters'!$X$4, 'Input - Queue Counters'!$X35,'Input - Queue Counters'!$Y$4, 'Input - Queue Counters'!$Y35,'Input - Queue Counters'!$Z$4, 'Input - Queue Counters'!$Z35,"")</f>
        <v>0</v>
      </c>
      <c r="D35" s="407"/>
      <c r="E35" s="772" cm="1">
        <f t="array" ref="E35">_xlfn.SWITCH($D$2, "AM", AA35, "PM", AC35, "SAT", AE35,"SUN", AG35)</f>
        <v>0</v>
      </c>
      <c r="F35" s="772" cm="1">
        <f t="array" ref="F35">_xlfn.SWITCH($D$2, "AM", AB35, "PM", AD35, "SAT", AF35,"SUN", AH35)</f>
        <v>0</v>
      </c>
      <c r="G35" s="422"/>
      <c r="H35" s="422"/>
      <c r="I35" s="422"/>
      <c r="J35" s="422"/>
      <c r="K35" s="422"/>
      <c r="L35" s="422"/>
      <c r="M35" s="422"/>
      <c r="N35" s="422"/>
      <c r="O35" s="422"/>
      <c r="P35" s="422"/>
      <c r="Q35" s="422"/>
      <c r="R35" s="422"/>
      <c r="S35" s="422"/>
      <c r="T35" s="422"/>
      <c r="U35" s="422"/>
      <c r="V35" s="422"/>
      <c r="W35" s="422"/>
      <c r="X35" s="422"/>
      <c r="Y35" s="422"/>
      <c r="Z35" s="422"/>
      <c r="AA35" s="422"/>
      <c r="AB35" s="407"/>
      <c r="AC35" s="407"/>
      <c r="AD35" s="407"/>
      <c r="AE35" s="407"/>
      <c r="AF35" s="407"/>
      <c r="AG35" s="407"/>
      <c r="AH35" s="407"/>
      <c r="AI35" s="421"/>
    </row>
    <row r="36" spans="1:35" x14ac:dyDescent="0.35">
      <c r="A36" s="551" t="str">
        <f t="shared" si="0"/>
        <v>H</v>
      </c>
      <c r="B36" s="824">
        <f t="shared" si="1"/>
        <v>32</v>
      </c>
      <c r="C36" s="427" cm="1">
        <f t="array" ref="C36">_xlfn.SWITCH(scenario&amp;" Queue Counter Number",'Input - Queue Counters'!$G$4, 'Input - Queue Counters'!$G36, 'Input - Queue Counters'!$H$4, 'Input - Queue Counters'!$H36, 'Input - Queue Counters'!$I$4, 'Input - Queue Counters'!$I36,'Input - Queue Counters'!$J$4, 'Input - Queue Counters'!$J36,'Input - Queue Counters'!$K$4, 'Input - Queue Counters'!$K36,'Input - Queue Counters'!$L$4, 'Input - Queue Counters'!$L36,'Input - Queue Counters'!$M$4, 'Input - Queue Counters'!$M36,'Input - Queue Counters'!$N$4, 'Input - Queue Counters'!$N36,'Input - Queue Counters'!$O$4, 'Input - Queue Counters'!$O36,'Input - Queue Counters'!$P$4, 'Input - Queue Counters'!$P36,'Input - Queue Counters'!$Q$4, 'Input - Queue Counters'!$Q36,'Input - Queue Counters'!$R$4, 'Input - Queue Counters'!$R36,'Input - Queue Counters'!$S$4, 'Input - Queue Counters'!$S36,'Input - Queue Counters'!$T$4, 'Input - Queue Counters'!$T36,'Input - Queue Counters'!$U$4, 'Input - Queue Counters'!$U36,'Input - Queue Counters'!$V$4, 'Input - Queue Counters'!$V36,'Input - Queue Counters'!$W$4, 'Input - Queue Counters'!$W36,'Input - Queue Counters'!$X$4, 'Input - Queue Counters'!$X36,'Input - Queue Counters'!$Y$4, 'Input - Queue Counters'!$Y36,'Input - Queue Counters'!$Z$4, 'Input - Queue Counters'!$Z36,"")</f>
        <v>0</v>
      </c>
      <c r="D36" s="407"/>
      <c r="E36" s="772" cm="1">
        <f t="array" ref="E36">_xlfn.SWITCH($D$2, "AM", AA36, "PM", AC36, "SAT", AE36,"SUN", AG36)</f>
        <v>0</v>
      </c>
      <c r="F36" s="772" cm="1">
        <f t="array" ref="F36">_xlfn.SWITCH($D$2, "AM", AB36, "PM", AD36, "SAT", AF36,"SUN", AH36)</f>
        <v>0</v>
      </c>
      <c r="G36" s="422"/>
      <c r="H36" s="422"/>
      <c r="I36" s="422"/>
      <c r="J36" s="422"/>
      <c r="K36" s="422"/>
      <c r="L36" s="422"/>
      <c r="M36" s="422"/>
      <c r="N36" s="422"/>
      <c r="O36" s="422"/>
      <c r="P36" s="422"/>
      <c r="Q36" s="422"/>
      <c r="R36" s="422"/>
      <c r="S36" s="422"/>
      <c r="T36" s="422"/>
      <c r="U36" s="422"/>
      <c r="V36" s="422"/>
      <c r="W36" s="422"/>
      <c r="X36" s="422"/>
      <c r="Y36" s="422"/>
      <c r="Z36" s="422"/>
      <c r="AA36" s="422"/>
      <c r="AB36" s="407"/>
      <c r="AC36" s="407"/>
      <c r="AD36" s="407"/>
      <c r="AE36" s="407"/>
      <c r="AF36" s="407"/>
      <c r="AG36" s="407"/>
      <c r="AH36" s="407"/>
      <c r="AI36" s="421"/>
    </row>
    <row r="37" spans="1:35" x14ac:dyDescent="0.35">
      <c r="A37" s="551" t="str">
        <f t="shared" si="0"/>
        <v>H</v>
      </c>
      <c r="B37" s="824">
        <f t="shared" si="1"/>
        <v>33</v>
      </c>
      <c r="C37" s="427" cm="1">
        <f t="array" ref="C37">_xlfn.SWITCH(scenario&amp;" Queue Counter Number",'Input - Queue Counters'!$G$4, 'Input - Queue Counters'!$G37, 'Input - Queue Counters'!$H$4, 'Input - Queue Counters'!$H37, 'Input - Queue Counters'!$I$4, 'Input - Queue Counters'!$I37,'Input - Queue Counters'!$J$4, 'Input - Queue Counters'!$J37,'Input - Queue Counters'!$K$4, 'Input - Queue Counters'!$K37,'Input - Queue Counters'!$L$4, 'Input - Queue Counters'!$L37,'Input - Queue Counters'!$M$4, 'Input - Queue Counters'!$M37,'Input - Queue Counters'!$N$4, 'Input - Queue Counters'!$N37,'Input - Queue Counters'!$O$4, 'Input - Queue Counters'!$O37,'Input - Queue Counters'!$P$4, 'Input - Queue Counters'!$P37,'Input - Queue Counters'!$Q$4, 'Input - Queue Counters'!$Q37,'Input - Queue Counters'!$R$4, 'Input - Queue Counters'!$R37,'Input - Queue Counters'!$S$4, 'Input - Queue Counters'!$S37,'Input - Queue Counters'!$T$4, 'Input - Queue Counters'!$T37,'Input - Queue Counters'!$U$4, 'Input - Queue Counters'!$U37,'Input - Queue Counters'!$V$4, 'Input - Queue Counters'!$V37,'Input - Queue Counters'!$W$4, 'Input - Queue Counters'!$W37,'Input - Queue Counters'!$X$4, 'Input - Queue Counters'!$X37,'Input - Queue Counters'!$Y$4, 'Input - Queue Counters'!$Y37,'Input - Queue Counters'!$Z$4, 'Input - Queue Counters'!$Z37,"")</f>
        <v>0</v>
      </c>
      <c r="D37" s="407"/>
      <c r="E37" s="772" cm="1">
        <f t="array" ref="E37">_xlfn.SWITCH($D$2, "AM", AA37, "PM", AC37, "SAT", AE37,"SUN", AG37)</f>
        <v>0</v>
      </c>
      <c r="F37" s="772" cm="1">
        <f t="array" ref="F37">_xlfn.SWITCH($D$2, "AM", AB37, "PM", AD37, "SAT", AF37,"SUN", AH37)</f>
        <v>0</v>
      </c>
      <c r="G37" s="422"/>
      <c r="H37" s="422"/>
      <c r="I37" s="422"/>
      <c r="J37" s="422"/>
      <c r="K37" s="422"/>
      <c r="L37" s="422"/>
      <c r="M37" s="422"/>
      <c r="N37" s="422"/>
      <c r="O37" s="422"/>
      <c r="P37" s="422"/>
      <c r="Q37" s="422"/>
      <c r="R37" s="422"/>
      <c r="S37" s="422"/>
      <c r="T37" s="422"/>
      <c r="U37" s="422"/>
      <c r="V37" s="422"/>
      <c r="W37" s="422"/>
      <c r="X37" s="422"/>
      <c r="Y37" s="422"/>
      <c r="Z37" s="422"/>
      <c r="AA37" s="422"/>
      <c r="AB37" s="407"/>
      <c r="AC37" s="407"/>
      <c r="AD37" s="407"/>
      <c r="AE37" s="407"/>
      <c r="AF37" s="407"/>
      <c r="AG37" s="407"/>
      <c r="AH37" s="407"/>
      <c r="AI37" s="421"/>
    </row>
    <row r="38" spans="1:35" x14ac:dyDescent="0.35">
      <c r="A38" s="551" t="str">
        <f t="shared" si="0"/>
        <v>H</v>
      </c>
      <c r="B38" s="824">
        <f t="shared" si="1"/>
        <v>34</v>
      </c>
      <c r="C38" s="427" cm="1">
        <f t="array" ref="C38">_xlfn.SWITCH(scenario&amp;" Queue Counter Number",'Input - Queue Counters'!$G$4, 'Input - Queue Counters'!$G38, 'Input - Queue Counters'!$H$4, 'Input - Queue Counters'!$H38, 'Input - Queue Counters'!$I$4, 'Input - Queue Counters'!$I38,'Input - Queue Counters'!$J$4, 'Input - Queue Counters'!$J38,'Input - Queue Counters'!$K$4, 'Input - Queue Counters'!$K38,'Input - Queue Counters'!$L$4, 'Input - Queue Counters'!$L38,'Input - Queue Counters'!$M$4, 'Input - Queue Counters'!$M38,'Input - Queue Counters'!$N$4, 'Input - Queue Counters'!$N38,'Input - Queue Counters'!$O$4, 'Input - Queue Counters'!$O38,'Input - Queue Counters'!$P$4, 'Input - Queue Counters'!$P38,'Input - Queue Counters'!$Q$4, 'Input - Queue Counters'!$Q38,'Input - Queue Counters'!$R$4, 'Input - Queue Counters'!$R38,'Input - Queue Counters'!$S$4, 'Input - Queue Counters'!$S38,'Input - Queue Counters'!$T$4, 'Input - Queue Counters'!$T38,'Input - Queue Counters'!$U$4, 'Input - Queue Counters'!$U38,'Input - Queue Counters'!$V$4, 'Input - Queue Counters'!$V38,'Input - Queue Counters'!$W$4, 'Input - Queue Counters'!$W38,'Input - Queue Counters'!$X$4, 'Input - Queue Counters'!$X38,'Input - Queue Counters'!$Y$4, 'Input - Queue Counters'!$Y38,'Input - Queue Counters'!$Z$4, 'Input - Queue Counters'!$Z38,"")</f>
        <v>0</v>
      </c>
      <c r="D38" s="407"/>
      <c r="E38" s="772" cm="1">
        <f t="array" ref="E38">_xlfn.SWITCH($D$2, "AM", AA38, "PM", AC38, "SAT", AE38,"SUN", AG38)</f>
        <v>0</v>
      </c>
      <c r="F38" s="772" cm="1">
        <f t="array" ref="F38">_xlfn.SWITCH($D$2, "AM", AB38, "PM", AD38, "SAT", AF38,"SUN", AH38)</f>
        <v>0</v>
      </c>
      <c r="G38" s="422"/>
      <c r="H38" s="422"/>
      <c r="I38" s="422"/>
      <c r="J38" s="422"/>
      <c r="K38" s="422"/>
      <c r="L38" s="422"/>
      <c r="M38" s="422"/>
      <c r="N38" s="422"/>
      <c r="O38" s="422"/>
      <c r="P38" s="422"/>
      <c r="Q38" s="422"/>
      <c r="R38" s="422"/>
      <c r="S38" s="422"/>
      <c r="T38" s="422"/>
      <c r="U38" s="422"/>
      <c r="V38" s="422"/>
      <c r="W38" s="422"/>
      <c r="X38" s="422"/>
      <c r="Y38" s="422"/>
      <c r="Z38" s="422"/>
      <c r="AA38" s="422"/>
      <c r="AB38" s="407"/>
      <c r="AC38" s="407"/>
      <c r="AD38" s="407"/>
      <c r="AE38" s="407"/>
      <c r="AF38" s="407"/>
      <c r="AG38" s="407"/>
      <c r="AH38" s="407"/>
      <c r="AI38" s="421"/>
    </row>
    <row r="39" spans="1:35" x14ac:dyDescent="0.35">
      <c r="A39" s="551" t="str">
        <f t="shared" si="0"/>
        <v>H</v>
      </c>
      <c r="B39" s="824">
        <f t="shared" si="1"/>
        <v>35</v>
      </c>
      <c r="C39" s="427" cm="1">
        <f t="array" ref="C39">_xlfn.SWITCH(scenario&amp;" Queue Counter Number",'Input - Queue Counters'!$G$4, 'Input - Queue Counters'!$G39, 'Input - Queue Counters'!$H$4, 'Input - Queue Counters'!$H39, 'Input - Queue Counters'!$I$4, 'Input - Queue Counters'!$I39,'Input - Queue Counters'!$J$4, 'Input - Queue Counters'!$J39,'Input - Queue Counters'!$K$4, 'Input - Queue Counters'!$K39,'Input - Queue Counters'!$L$4, 'Input - Queue Counters'!$L39,'Input - Queue Counters'!$M$4, 'Input - Queue Counters'!$M39,'Input - Queue Counters'!$N$4, 'Input - Queue Counters'!$N39,'Input - Queue Counters'!$O$4, 'Input - Queue Counters'!$O39,'Input - Queue Counters'!$P$4, 'Input - Queue Counters'!$P39,'Input - Queue Counters'!$Q$4, 'Input - Queue Counters'!$Q39,'Input - Queue Counters'!$R$4, 'Input - Queue Counters'!$R39,'Input - Queue Counters'!$S$4, 'Input - Queue Counters'!$S39,'Input - Queue Counters'!$T$4, 'Input - Queue Counters'!$T39,'Input - Queue Counters'!$U$4, 'Input - Queue Counters'!$U39,'Input - Queue Counters'!$V$4, 'Input - Queue Counters'!$V39,'Input - Queue Counters'!$W$4, 'Input - Queue Counters'!$W39,'Input - Queue Counters'!$X$4, 'Input - Queue Counters'!$X39,'Input - Queue Counters'!$Y$4, 'Input - Queue Counters'!$Y39,'Input - Queue Counters'!$Z$4, 'Input - Queue Counters'!$Z39,"")</f>
        <v>0</v>
      </c>
      <c r="D39" s="420"/>
      <c r="E39" s="772" cm="1">
        <f t="array" ref="E39">_xlfn.SWITCH($D$2, "AM", AA39, "PM", AC39, "SAT", AE39,"SUN", AG39)</f>
        <v>0</v>
      </c>
      <c r="F39" s="772" cm="1">
        <f t="array" ref="F39">_xlfn.SWITCH($D$2, "AM", AB39, "PM", AD39, "SAT", AF39,"SUN", AH39)</f>
        <v>0</v>
      </c>
      <c r="G39" s="422"/>
      <c r="H39" s="422"/>
      <c r="I39" s="422"/>
      <c r="J39" s="422"/>
      <c r="K39" s="422"/>
      <c r="L39" s="422"/>
      <c r="M39" s="422"/>
      <c r="N39" s="422"/>
      <c r="O39" s="422"/>
      <c r="P39" s="422"/>
      <c r="Q39" s="422"/>
      <c r="R39" s="422"/>
      <c r="S39" s="422"/>
      <c r="T39" s="422"/>
      <c r="U39" s="422"/>
      <c r="V39" s="422"/>
      <c r="W39" s="422"/>
      <c r="X39" s="422"/>
      <c r="Y39" s="422"/>
      <c r="Z39" s="422"/>
      <c r="AA39" s="422"/>
      <c r="AB39" s="407"/>
      <c r="AC39" s="407"/>
      <c r="AD39" s="407"/>
      <c r="AE39" s="407"/>
      <c r="AF39" s="407"/>
      <c r="AG39" s="407"/>
      <c r="AH39" s="407"/>
      <c r="AI39" s="421"/>
    </row>
    <row r="40" spans="1:35" x14ac:dyDescent="0.35">
      <c r="A40" s="551" t="str">
        <f t="shared" si="0"/>
        <v>H</v>
      </c>
      <c r="B40" s="824">
        <f t="shared" si="1"/>
        <v>36</v>
      </c>
      <c r="C40" s="427" cm="1">
        <f t="array" ref="C40">_xlfn.SWITCH(scenario&amp;" Queue Counter Number",'Input - Queue Counters'!$G$4, 'Input - Queue Counters'!$G40, 'Input - Queue Counters'!$H$4, 'Input - Queue Counters'!$H40, 'Input - Queue Counters'!$I$4, 'Input - Queue Counters'!$I40,'Input - Queue Counters'!$J$4, 'Input - Queue Counters'!$J40,'Input - Queue Counters'!$K$4, 'Input - Queue Counters'!$K40,'Input - Queue Counters'!$L$4, 'Input - Queue Counters'!$L40,'Input - Queue Counters'!$M$4, 'Input - Queue Counters'!$M40,'Input - Queue Counters'!$N$4, 'Input - Queue Counters'!$N40,'Input - Queue Counters'!$O$4, 'Input - Queue Counters'!$O40,'Input - Queue Counters'!$P$4, 'Input - Queue Counters'!$P40,'Input - Queue Counters'!$Q$4, 'Input - Queue Counters'!$Q40,'Input - Queue Counters'!$R$4, 'Input - Queue Counters'!$R40,'Input - Queue Counters'!$S$4, 'Input - Queue Counters'!$S40,'Input - Queue Counters'!$T$4, 'Input - Queue Counters'!$T40,'Input - Queue Counters'!$U$4, 'Input - Queue Counters'!$U40,'Input - Queue Counters'!$V$4, 'Input - Queue Counters'!$V40,'Input - Queue Counters'!$W$4, 'Input - Queue Counters'!$W40,'Input - Queue Counters'!$X$4, 'Input - Queue Counters'!$X40,'Input - Queue Counters'!$Y$4, 'Input - Queue Counters'!$Y40,'Input - Queue Counters'!$Z$4, 'Input - Queue Counters'!$Z40,"")</f>
        <v>0</v>
      </c>
      <c r="D40" s="420"/>
      <c r="E40" s="772" cm="1">
        <f t="array" ref="E40">_xlfn.SWITCH($D$2, "AM", AA40, "PM", AC40, "SAT", AE40,"SUN", AG40)</f>
        <v>0</v>
      </c>
      <c r="F40" s="772" cm="1">
        <f t="array" ref="F40">_xlfn.SWITCH($D$2, "AM", AB40, "PM", AD40, "SAT", AF40,"SUN", AH40)</f>
        <v>0</v>
      </c>
      <c r="G40" s="422"/>
      <c r="H40" s="422"/>
      <c r="I40" s="422"/>
      <c r="J40" s="422"/>
      <c r="K40" s="422"/>
      <c r="L40" s="422"/>
      <c r="M40" s="422"/>
      <c r="N40" s="422"/>
      <c r="O40" s="422"/>
      <c r="P40" s="422"/>
      <c r="Q40" s="422"/>
      <c r="R40" s="422"/>
      <c r="S40" s="422"/>
      <c r="T40" s="422"/>
      <c r="U40" s="422"/>
      <c r="V40" s="422"/>
      <c r="W40" s="422"/>
      <c r="X40" s="422"/>
      <c r="Y40" s="422"/>
      <c r="Z40" s="422"/>
      <c r="AA40" s="422"/>
      <c r="AB40" s="407"/>
      <c r="AC40" s="407"/>
      <c r="AD40" s="407"/>
      <c r="AE40" s="407"/>
      <c r="AF40" s="407"/>
      <c r="AG40" s="407"/>
      <c r="AH40" s="407"/>
      <c r="AI40" s="421"/>
    </row>
    <row r="41" spans="1:35" x14ac:dyDescent="0.35">
      <c r="A41" s="551" t="str">
        <f t="shared" si="0"/>
        <v>H</v>
      </c>
      <c r="B41" s="824">
        <f t="shared" si="1"/>
        <v>37</v>
      </c>
      <c r="C41" s="427" cm="1">
        <f t="array" ref="C41">_xlfn.SWITCH(scenario&amp;" Queue Counter Number",'Input - Queue Counters'!$G$4, 'Input - Queue Counters'!$G41, 'Input - Queue Counters'!$H$4, 'Input - Queue Counters'!$H41, 'Input - Queue Counters'!$I$4, 'Input - Queue Counters'!$I41,'Input - Queue Counters'!$J$4, 'Input - Queue Counters'!$J41,'Input - Queue Counters'!$K$4, 'Input - Queue Counters'!$K41,'Input - Queue Counters'!$L$4, 'Input - Queue Counters'!$L41,'Input - Queue Counters'!$M$4, 'Input - Queue Counters'!$M41,'Input - Queue Counters'!$N$4, 'Input - Queue Counters'!$N41,'Input - Queue Counters'!$O$4, 'Input - Queue Counters'!$O41,'Input - Queue Counters'!$P$4, 'Input - Queue Counters'!$P41,'Input - Queue Counters'!$Q$4, 'Input - Queue Counters'!$Q41,'Input - Queue Counters'!$R$4, 'Input - Queue Counters'!$R41,'Input - Queue Counters'!$S$4, 'Input - Queue Counters'!$S41,'Input - Queue Counters'!$T$4, 'Input - Queue Counters'!$T41,'Input - Queue Counters'!$U$4, 'Input - Queue Counters'!$U41,'Input - Queue Counters'!$V$4, 'Input - Queue Counters'!$V41,'Input - Queue Counters'!$W$4, 'Input - Queue Counters'!$W41,'Input - Queue Counters'!$X$4, 'Input - Queue Counters'!$X41,'Input - Queue Counters'!$Y$4, 'Input - Queue Counters'!$Y41,'Input - Queue Counters'!$Z$4, 'Input - Queue Counters'!$Z41,"")</f>
        <v>0</v>
      </c>
      <c r="D41" s="420"/>
      <c r="E41" s="772" cm="1">
        <f t="array" ref="E41">_xlfn.SWITCH($D$2, "AM", AA41, "PM", AC41, "SAT", AE41,"SUN", AG41)</f>
        <v>0</v>
      </c>
      <c r="F41" s="772" cm="1">
        <f t="array" ref="F41">_xlfn.SWITCH($D$2, "AM", AB41, "PM", AD41, "SAT", AF41,"SUN", AH41)</f>
        <v>0</v>
      </c>
      <c r="G41" s="422"/>
      <c r="H41" s="422"/>
      <c r="I41" s="422"/>
      <c r="J41" s="422"/>
      <c r="K41" s="422"/>
      <c r="L41" s="422"/>
      <c r="M41" s="422"/>
      <c r="N41" s="422"/>
      <c r="O41" s="422"/>
      <c r="P41" s="422"/>
      <c r="Q41" s="422"/>
      <c r="R41" s="422"/>
      <c r="S41" s="422"/>
      <c r="T41" s="422"/>
      <c r="U41" s="422"/>
      <c r="V41" s="422"/>
      <c r="W41" s="422"/>
      <c r="X41" s="422"/>
      <c r="Y41" s="422"/>
      <c r="Z41" s="422"/>
      <c r="AA41" s="422"/>
      <c r="AB41" s="407"/>
      <c r="AC41" s="407"/>
      <c r="AD41" s="407"/>
      <c r="AE41" s="407"/>
      <c r="AF41" s="407"/>
      <c r="AG41" s="407"/>
      <c r="AH41" s="407"/>
      <c r="AI41" s="421"/>
    </row>
    <row r="42" spans="1:35" x14ac:dyDescent="0.35">
      <c r="A42" s="551" t="str">
        <f t="shared" si="0"/>
        <v>H</v>
      </c>
      <c r="B42" s="824">
        <f t="shared" si="1"/>
        <v>38</v>
      </c>
      <c r="C42" s="427" cm="1">
        <f t="array" ref="C42">_xlfn.SWITCH(scenario&amp;" Queue Counter Number",'Input - Queue Counters'!$G$4, 'Input - Queue Counters'!$G42, 'Input - Queue Counters'!$H$4, 'Input - Queue Counters'!$H42, 'Input - Queue Counters'!$I$4, 'Input - Queue Counters'!$I42,'Input - Queue Counters'!$J$4, 'Input - Queue Counters'!$J42,'Input - Queue Counters'!$K$4, 'Input - Queue Counters'!$K42,'Input - Queue Counters'!$L$4, 'Input - Queue Counters'!$L42,'Input - Queue Counters'!$M$4, 'Input - Queue Counters'!$M42,'Input - Queue Counters'!$N$4, 'Input - Queue Counters'!$N42,'Input - Queue Counters'!$O$4, 'Input - Queue Counters'!$O42,'Input - Queue Counters'!$P$4, 'Input - Queue Counters'!$P42,'Input - Queue Counters'!$Q$4, 'Input - Queue Counters'!$Q42,'Input - Queue Counters'!$R$4, 'Input - Queue Counters'!$R42,'Input - Queue Counters'!$S$4, 'Input - Queue Counters'!$S42,'Input - Queue Counters'!$T$4, 'Input - Queue Counters'!$T42,'Input - Queue Counters'!$U$4, 'Input - Queue Counters'!$U42,'Input - Queue Counters'!$V$4, 'Input - Queue Counters'!$V42,'Input - Queue Counters'!$W$4, 'Input - Queue Counters'!$W42,'Input - Queue Counters'!$X$4, 'Input - Queue Counters'!$X42,'Input - Queue Counters'!$Y$4, 'Input - Queue Counters'!$Y42,'Input - Queue Counters'!$Z$4, 'Input - Queue Counters'!$Z42,"")</f>
        <v>0</v>
      </c>
      <c r="D42" s="420"/>
      <c r="E42" s="772" cm="1">
        <f t="array" ref="E42">_xlfn.SWITCH($D$2, "AM", AA42, "PM", AC42, "SAT", AE42,"SUN", AG42)</f>
        <v>0</v>
      </c>
      <c r="F42" s="772" cm="1">
        <f t="array" ref="F42">_xlfn.SWITCH($D$2, "AM", AB42, "PM", AD42, "SAT", AF42,"SUN", AH42)</f>
        <v>0</v>
      </c>
      <c r="G42" s="422"/>
      <c r="H42" s="422"/>
      <c r="I42" s="422"/>
      <c r="J42" s="422"/>
      <c r="K42" s="422"/>
      <c r="L42" s="422"/>
      <c r="M42" s="422"/>
      <c r="N42" s="422"/>
      <c r="O42" s="422"/>
      <c r="P42" s="422"/>
      <c r="Q42" s="422"/>
      <c r="R42" s="422"/>
      <c r="S42" s="422"/>
      <c r="T42" s="422"/>
      <c r="U42" s="422"/>
      <c r="V42" s="422"/>
      <c r="W42" s="422"/>
      <c r="X42" s="422"/>
      <c r="Y42" s="422"/>
      <c r="Z42" s="422"/>
      <c r="AA42" s="422"/>
      <c r="AB42" s="407"/>
      <c r="AC42" s="407"/>
      <c r="AD42" s="407"/>
      <c r="AE42" s="407"/>
      <c r="AF42" s="407"/>
      <c r="AG42" s="407"/>
      <c r="AH42" s="407"/>
      <c r="AI42" s="421"/>
    </row>
    <row r="43" spans="1:35" x14ac:dyDescent="0.35">
      <c r="A43" s="551" t="str">
        <f t="shared" si="0"/>
        <v>H</v>
      </c>
      <c r="B43" s="824">
        <f t="shared" si="1"/>
        <v>39</v>
      </c>
      <c r="C43" s="427" cm="1">
        <f t="array" ref="C43">_xlfn.SWITCH(scenario&amp;" Queue Counter Number",'Input - Queue Counters'!$G$4, 'Input - Queue Counters'!$G43, 'Input - Queue Counters'!$H$4, 'Input - Queue Counters'!$H43, 'Input - Queue Counters'!$I$4, 'Input - Queue Counters'!$I43,'Input - Queue Counters'!$J$4, 'Input - Queue Counters'!$J43,'Input - Queue Counters'!$K$4, 'Input - Queue Counters'!$K43,'Input - Queue Counters'!$L$4, 'Input - Queue Counters'!$L43,'Input - Queue Counters'!$M$4, 'Input - Queue Counters'!$M43,'Input - Queue Counters'!$N$4, 'Input - Queue Counters'!$N43,'Input - Queue Counters'!$O$4, 'Input - Queue Counters'!$O43,'Input - Queue Counters'!$P$4, 'Input - Queue Counters'!$P43,'Input - Queue Counters'!$Q$4, 'Input - Queue Counters'!$Q43,'Input - Queue Counters'!$R$4, 'Input - Queue Counters'!$R43,'Input - Queue Counters'!$S$4, 'Input - Queue Counters'!$S43,'Input - Queue Counters'!$T$4, 'Input - Queue Counters'!$T43,'Input - Queue Counters'!$U$4, 'Input - Queue Counters'!$U43,'Input - Queue Counters'!$V$4, 'Input - Queue Counters'!$V43,'Input - Queue Counters'!$W$4, 'Input - Queue Counters'!$W43,'Input - Queue Counters'!$X$4, 'Input - Queue Counters'!$X43,'Input - Queue Counters'!$Y$4, 'Input - Queue Counters'!$Y43,'Input - Queue Counters'!$Z$4, 'Input - Queue Counters'!$Z43,"")</f>
        <v>0</v>
      </c>
      <c r="D43" s="420"/>
      <c r="E43" s="772" cm="1">
        <f t="array" ref="E43">_xlfn.SWITCH($D$2, "AM", AA43, "PM", AC43, "SAT", AE43,"SUN", AG43)</f>
        <v>0</v>
      </c>
      <c r="F43" s="772" cm="1">
        <f t="array" ref="F43">_xlfn.SWITCH($D$2, "AM", AB43, "PM", AD43, "SAT", AF43,"SUN", AH43)</f>
        <v>0</v>
      </c>
      <c r="G43" s="422"/>
      <c r="H43" s="422"/>
      <c r="I43" s="422"/>
      <c r="J43" s="422"/>
      <c r="K43" s="422"/>
      <c r="L43" s="422"/>
      <c r="M43" s="422"/>
      <c r="N43" s="422"/>
      <c r="O43" s="422"/>
      <c r="P43" s="422"/>
      <c r="Q43" s="422"/>
      <c r="R43" s="422"/>
      <c r="S43" s="422"/>
      <c r="T43" s="422"/>
      <c r="U43" s="422"/>
      <c r="V43" s="422"/>
      <c r="W43" s="422"/>
      <c r="X43" s="422"/>
      <c r="Y43" s="422"/>
      <c r="Z43" s="422"/>
      <c r="AA43" s="422"/>
      <c r="AB43" s="407"/>
      <c r="AC43" s="407"/>
      <c r="AD43" s="407"/>
      <c r="AE43" s="407"/>
      <c r="AF43" s="407"/>
      <c r="AG43" s="407"/>
      <c r="AH43" s="407"/>
      <c r="AI43" s="421"/>
    </row>
    <row r="44" spans="1:35" x14ac:dyDescent="0.35">
      <c r="A44" s="551" t="str">
        <f t="shared" si="0"/>
        <v>H</v>
      </c>
      <c r="B44" s="824">
        <f t="shared" si="1"/>
        <v>40</v>
      </c>
      <c r="C44" s="427" cm="1">
        <f t="array" ref="C44">_xlfn.SWITCH(scenario&amp;" Queue Counter Number",'Input - Queue Counters'!$G$4, 'Input - Queue Counters'!$G44, 'Input - Queue Counters'!$H$4, 'Input - Queue Counters'!$H44, 'Input - Queue Counters'!$I$4, 'Input - Queue Counters'!$I44,'Input - Queue Counters'!$J$4, 'Input - Queue Counters'!$J44,'Input - Queue Counters'!$K$4, 'Input - Queue Counters'!$K44,'Input - Queue Counters'!$L$4, 'Input - Queue Counters'!$L44,'Input - Queue Counters'!$M$4, 'Input - Queue Counters'!$M44,'Input - Queue Counters'!$N$4, 'Input - Queue Counters'!$N44,'Input - Queue Counters'!$O$4, 'Input - Queue Counters'!$O44,'Input - Queue Counters'!$P$4, 'Input - Queue Counters'!$P44,'Input - Queue Counters'!$Q$4, 'Input - Queue Counters'!$Q44,'Input - Queue Counters'!$R$4, 'Input - Queue Counters'!$R44,'Input - Queue Counters'!$S$4, 'Input - Queue Counters'!$S44,'Input - Queue Counters'!$T$4, 'Input - Queue Counters'!$T44,'Input - Queue Counters'!$U$4, 'Input - Queue Counters'!$U44,'Input - Queue Counters'!$V$4, 'Input - Queue Counters'!$V44,'Input - Queue Counters'!$W$4, 'Input - Queue Counters'!$W44,'Input - Queue Counters'!$X$4, 'Input - Queue Counters'!$X44,'Input - Queue Counters'!$Y$4, 'Input - Queue Counters'!$Y44,'Input - Queue Counters'!$Z$4, 'Input - Queue Counters'!$Z44,"")</f>
        <v>0</v>
      </c>
      <c r="D44" s="420"/>
      <c r="E44" s="772" cm="1">
        <f t="array" ref="E44">_xlfn.SWITCH($D$2, "AM", AA44, "PM", AC44, "SAT", AE44,"SUN", AG44)</f>
        <v>0</v>
      </c>
      <c r="F44" s="772" cm="1">
        <f t="array" ref="F44">_xlfn.SWITCH($D$2, "AM", AB44, "PM", AD44, "SAT", AF44,"SUN", AH44)</f>
        <v>0</v>
      </c>
      <c r="G44" s="422"/>
      <c r="H44" s="422"/>
      <c r="I44" s="422"/>
      <c r="J44" s="422"/>
      <c r="K44" s="422"/>
      <c r="L44" s="422"/>
      <c r="M44" s="422"/>
      <c r="N44" s="422"/>
      <c r="O44" s="422"/>
      <c r="P44" s="422"/>
      <c r="Q44" s="422"/>
      <c r="R44" s="422"/>
      <c r="S44" s="422"/>
      <c r="T44" s="422"/>
      <c r="U44" s="422"/>
      <c r="V44" s="422"/>
      <c r="W44" s="422"/>
      <c r="X44" s="422"/>
      <c r="Y44" s="422"/>
      <c r="Z44" s="422"/>
      <c r="AA44" s="422"/>
      <c r="AB44" s="407"/>
      <c r="AC44" s="407"/>
      <c r="AD44" s="407"/>
      <c r="AE44" s="407"/>
      <c r="AF44" s="407"/>
      <c r="AG44" s="407"/>
      <c r="AH44" s="407"/>
      <c r="AI44" s="421"/>
    </row>
    <row r="45" spans="1:35" x14ac:dyDescent="0.35">
      <c r="A45" s="551" t="str">
        <f t="shared" si="0"/>
        <v>H</v>
      </c>
      <c r="B45" s="824">
        <f t="shared" si="1"/>
        <v>41</v>
      </c>
      <c r="C45" s="427" cm="1">
        <f t="array" ref="C45">_xlfn.SWITCH(scenario&amp;" Queue Counter Number",'Input - Queue Counters'!$G$4, 'Input - Queue Counters'!$G45, 'Input - Queue Counters'!$H$4, 'Input - Queue Counters'!$H45, 'Input - Queue Counters'!$I$4, 'Input - Queue Counters'!$I45,'Input - Queue Counters'!$J$4, 'Input - Queue Counters'!$J45,'Input - Queue Counters'!$K$4, 'Input - Queue Counters'!$K45,'Input - Queue Counters'!$L$4, 'Input - Queue Counters'!$L45,'Input - Queue Counters'!$M$4, 'Input - Queue Counters'!$M45,'Input - Queue Counters'!$N$4, 'Input - Queue Counters'!$N45,'Input - Queue Counters'!$O$4, 'Input - Queue Counters'!$O45,'Input - Queue Counters'!$P$4, 'Input - Queue Counters'!$P45,'Input - Queue Counters'!$Q$4, 'Input - Queue Counters'!$Q45,'Input - Queue Counters'!$R$4, 'Input - Queue Counters'!$R45,'Input - Queue Counters'!$S$4, 'Input - Queue Counters'!$S45,'Input - Queue Counters'!$T$4, 'Input - Queue Counters'!$T45,'Input - Queue Counters'!$U$4, 'Input - Queue Counters'!$U45,'Input - Queue Counters'!$V$4, 'Input - Queue Counters'!$V45,'Input - Queue Counters'!$W$4, 'Input - Queue Counters'!$W45,'Input - Queue Counters'!$X$4, 'Input - Queue Counters'!$X45,'Input - Queue Counters'!$Y$4, 'Input - Queue Counters'!$Y45,'Input - Queue Counters'!$Z$4, 'Input - Queue Counters'!$Z45,"")</f>
        <v>0</v>
      </c>
      <c r="D45" s="420"/>
      <c r="E45" s="772" cm="1">
        <f t="array" ref="E45">_xlfn.SWITCH($D$2, "AM", AA45, "PM", AC45, "SAT", AE45,"SUN", AG45)</f>
        <v>0</v>
      </c>
      <c r="F45" s="772" cm="1">
        <f t="array" ref="F45">_xlfn.SWITCH($D$2, "AM", AB45, "PM", AD45, "SAT", AF45,"SUN", AH45)</f>
        <v>0</v>
      </c>
      <c r="G45" s="422"/>
      <c r="H45" s="422"/>
      <c r="I45" s="422"/>
      <c r="J45" s="422"/>
      <c r="K45" s="422"/>
      <c r="L45" s="422"/>
      <c r="M45" s="422"/>
      <c r="N45" s="422"/>
      <c r="O45" s="422"/>
      <c r="P45" s="422"/>
      <c r="Q45" s="422"/>
      <c r="R45" s="422"/>
      <c r="S45" s="422"/>
      <c r="T45" s="422"/>
      <c r="U45" s="422"/>
      <c r="V45" s="422"/>
      <c r="W45" s="422"/>
      <c r="X45" s="422"/>
      <c r="Y45" s="422"/>
      <c r="Z45" s="422"/>
      <c r="AA45" s="422"/>
      <c r="AB45" s="407"/>
      <c r="AC45" s="407"/>
      <c r="AD45" s="407"/>
      <c r="AE45" s="407"/>
      <c r="AF45" s="407"/>
      <c r="AG45" s="407"/>
      <c r="AH45" s="407"/>
      <c r="AI45" s="421"/>
    </row>
    <row r="46" spans="1:35" x14ac:dyDescent="0.35">
      <c r="A46" s="551" t="str">
        <f t="shared" si="0"/>
        <v>H</v>
      </c>
      <c r="B46" s="824">
        <f t="shared" si="1"/>
        <v>42</v>
      </c>
      <c r="C46" s="427" cm="1">
        <f t="array" ref="C46">_xlfn.SWITCH(scenario&amp;" Queue Counter Number",'Input - Queue Counters'!$G$4, 'Input - Queue Counters'!$G46, 'Input - Queue Counters'!$H$4, 'Input - Queue Counters'!$H46, 'Input - Queue Counters'!$I$4, 'Input - Queue Counters'!$I46,'Input - Queue Counters'!$J$4, 'Input - Queue Counters'!$J46,'Input - Queue Counters'!$K$4, 'Input - Queue Counters'!$K46,'Input - Queue Counters'!$L$4, 'Input - Queue Counters'!$L46,'Input - Queue Counters'!$M$4, 'Input - Queue Counters'!$M46,'Input - Queue Counters'!$N$4, 'Input - Queue Counters'!$N46,'Input - Queue Counters'!$O$4, 'Input - Queue Counters'!$O46,'Input - Queue Counters'!$P$4, 'Input - Queue Counters'!$P46,'Input - Queue Counters'!$Q$4, 'Input - Queue Counters'!$Q46,'Input - Queue Counters'!$R$4, 'Input - Queue Counters'!$R46,'Input - Queue Counters'!$S$4, 'Input - Queue Counters'!$S46,'Input - Queue Counters'!$T$4, 'Input - Queue Counters'!$T46,'Input - Queue Counters'!$U$4, 'Input - Queue Counters'!$U46,'Input - Queue Counters'!$V$4, 'Input - Queue Counters'!$V46,'Input - Queue Counters'!$W$4, 'Input - Queue Counters'!$W46,'Input - Queue Counters'!$X$4, 'Input - Queue Counters'!$X46,'Input - Queue Counters'!$Y$4, 'Input - Queue Counters'!$Y46,'Input - Queue Counters'!$Z$4, 'Input - Queue Counters'!$Z46,"")</f>
        <v>0</v>
      </c>
      <c r="D46" s="420"/>
      <c r="E46" s="772" cm="1">
        <f t="array" ref="E46">_xlfn.SWITCH($D$2, "AM", AA46, "PM", AC46, "SAT", AE46,"SUN", AG46)</f>
        <v>0</v>
      </c>
      <c r="F46" s="772" cm="1">
        <f t="array" ref="F46">_xlfn.SWITCH($D$2, "AM", AB46, "PM", AD46, "SAT", AF46,"SUN", AH46)</f>
        <v>0</v>
      </c>
      <c r="G46" s="422"/>
      <c r="H46" s="422"/>
      <c r="I46" s="422"/>
      <c r="J46" s="422"/>
      <c r="K46" s="422"/>
      <c r="L46" s="422"/>
      <c r="M46" s="422"/>
      <c r="N46" s="422"/>
      <c r="O46" s="422"/>
      <c r="P46" s="422"/>
      <c r="Q46" s="422"/>
      <c r="R46" s="422"/>
      <c r="S46" s="422"/>
      <c r="T46" s="422"/>
      <c r="U46" s="422"/>
      <c r="V46" s="422"/>
      <c r="W46" s="422"/>
      <c r="X46" s="422"/>
      <c r="Y46" s="422"/>
      <c r="Z46" s="422"/>
      <c r="AA46" s="422"/>
      <c r="AB46" s="407"/>
      <c r="AC46" s="407"/>
      <c r="AD46" s="407"/>
      <c r="AE46" s="407"/>
      <c r="AF46" s="407"/>
      <c r="AG46" s="407"/>
      <c r="AH46" s="407"/>
      <c r="AI46" s="421"/>
    </row>
    <row r="47" spans="1:35" x14ac:dyDescent="0.35">
      <c r="A47" s="551" t="str">
        <f t="shared" si="0"/>
        <v>H</v>
      </c>
      <c r="B47" s="824">
        <f t="shared" si="1"/>
        <v>43</v>
      </c>
      <c r="C47" s="427" cm="1">
        <f t="array" ref="C47">_xlfn.SWITCH(scenario&amp;" Queue Counter Number",'Input - Queue Counters'!$G$4, 'Input - Queue Counters'!$G47, 'Input - Queue Counters'!$H$4, 'Input - Queue Counters'!$H47, 'Input - Queue Counters'!$I$4, 'Input - Queue Counters'!$I47,'Input - Queue Counters'!$J$4, 'Input - Queue Counters'!$J47,'Input - Queue Counters'!$K$4, 'Input - Queue Counters'!$K47,'Input - Queue Counters'!$L$4, 'Input - Queue Counters'!$L47,'Input - Queue Counters'!$M$4, 'Input - Queue Counters'!$M47,'Input - Queue Counters'!$N$4, 'Input - Queue Counters'!$N47,'Input - Queue Counters'!$O$4, 'Input - Queue Counters'!$O47,'Input - Queue Counters'!$P$4, 'Input - Queue Counters'!$P47,'Input - Queue Counters'!$Q$4, 'Input - Queue Counters'!$Q47,'Input - Queue Counters'!$R$4, 'Input - Queue Counters'!$R47,'Input - Queue Counters'!$S$4, 'Input - Queue Counters'!$S47,'Input - Queue Counters'!$T$4, 'Input - Queue Counters'!$T47,'Input - Queue Counters'!$U$4, 'Input - Queue Counters'!$U47,'Input - Queue Counters'!$V$4, 'Input - Queue Counters'!$V47,'Input - Queue Counters'!$W$4, 'Input - Queue Counters'!$W47,'Input - Queue Counters'!$X$4, 'Input - Queue Counters'!$X47,'Input - Queue Counters'!$Y$4, 'Input - Queue Counters'!$Y47,'Input - Queue Counters'!$Z$4, 'Input - Queue Counters'!$Z47,"")</f>
        <v>0</v>
      </c>
      <c r="D47" s="420"/>
      <c r="E47" s="772" cm="1">
        <f t="array" ref="E47">_xlfn.SWITCH($D$2, "AM", AA47, "PM", AC47, "SAT", AE47,"SUN", AG47)</f>
        <v>0</v>
      </c>
      <c r="F47" s="772" cm="1">
        <f t="array" ref="F47">_xlfn.SWITCH($D$2, "AM", AB47, "PM", AD47, "SAT", AF47,"SUN", AH47)</f>
        <v>0</v>
      </c>
      <c r="G47" s="422"/>
      <c r="H47" s="422"/>
      <c r="I47" s="422"/>
      <c r="J47" s="422"/>
      <c r="K47" s="422"/>
      <c r="L47" s="422"/>
      <c r="M47" s="422"/>
      <c r="N47" s="422"/>
      <c r="O47" s="422"/>
      <c r="P47" s="422"/>
      <c r="Q47" s="422"/>
      <c r="R47" s="422"/>
      <c r="S47" s="422"/>
      <c r="T47" s="422"/>
      <c r="U47" s="422"/>
      <c r="V47" s="422"/>
      <c r="W47" s="422"/>
      <c r="X47" s="422"/>
      <c r="Y47" s="422"/>
      <c r="Z47" s="422"/>
      <c r="AA47" s="422"/>
      <c r="AB47" s="407"/>
      <c r="AC47" s="407"/>
      <c r="AD47" s="407"/>
      <c r="AE47" s="407"/>
      <c r="AF47" s="407"/>
      <c r="AG47" s="407"/>
      <c r="AH47" s="407"/>
      <c r="AI47" s="421"/>
    </row>
    <row r="48" spans="1:35" x14ac:dyDescent="0.35">
      <c r="A48" s="551" t="str">
        <f t="shared" si="0"/>
        <v>H</v>
      </c>
      <c r="B48" s="824">
        <f t="shared" si="1"/>
        <v>44</v>
      </c>
      <c r="C48" s="427" cm="1">
        <f t="array" ref="C48">_xlfn.SWITCH(scenario&amp;" Queue Counter Number",'Input - Queue Counters'!$G$4, 'Input - Queue Counters'!$G48, 'Input - Queue Counters'!$H$4, 'Input - Queue Counters'!$H48, 'Input - Queue Counters'!$I$4, 'Input - Queue Counters'!$I48,'Input - Queue Counters'!$J$4, 'Input - Queue Counters'!$J48,'Input - Queue Counters'!$K$4, 'Input - Queue Counters'!$K48,'Input - Queue Counters'!$L$4, 'Input - Queue Counters'!$L48,'Input - Queue Counters'!$M$4, 'Input - Queue Counters'!$M48,'Input - Queue Counters'!$N$4, 'Input - Queue Counters'!$N48,'Input - Queue Counters'!$O$4, 'Input - Queue Counters'!$O48,'Input - Queue Counters'!$P$4, 'Input - Queue Counters'!$P48,'Input - Queue Counters'!$Q$4, 'Input - Queue Counters'!$Q48,'Input - Queue Counters'!$R$4, 'Input - Queue Counters'!$R48,'Input - Queue Counters'!$S$4, 'Input - Queue Counters'!$S48,'Input - Queue Counters'!$T$4, 'Input - Queue Counters'!$T48,'Input - Queue Counters'!$U$4, 'Input - Queue Counters'!$U48,'Input - Queue Counters'!$V$4, 'Input - Queue Counters'!$V48,'Input - Queue Counters'!$W$4, 'Input - Queue Counters'!$W48,'Input - Queue Counters'!$X$4, 'Input - Queue Counters'!$X48,'Input - Queue Counters'!$Y$4, 'Input - Queue Counters'!$Y48,'Input - Queue Counters'!$Z$4, 'Input - Queue Counters'!$Z48,"")</f>
        <v>0</v>
      </c>
      <c r="D48" s="420"/>
      <c r="E48" s="772" cm="1">
        <f t="array" ref="E48">_xlfn.SWITCH($D$2, "AM", AA48, "PM", AC48, "SAT", AE48,"SUN", AG48)</f>
        <v>0</v>
      </c>
      <c r="F48" s="772" cm="1">
        <f t="array" ref="F48">_xlfn.SWITCH($D$2, "AM", AB48, "PM", AD48, "SAT", AF48,"SUN", AH48)</f>
        <v>0</v>
      </c>
      <c r="G48" s="422"/>
      <c r="H48" s="422"/>
      <c r="I48" s="422"/>
      <c r="J48" s="422"/>
      <c r="K48" s="422"/>
      <c r="L48" s="422"/>
      <c r="M48" s="422"/>
      <c r="N48" s="422"/>
      <c r="O48" s="422"/>
      <c r="P48" s="422"/>
      <c r="Q48" s="422"/>
      <c r="R48" s="422"/>
      <c r="S48" s="422"/>
      <c r="T48" s="422"/>
      <c r="U48" s="422"/>
      <c r="V48" s="422"/>
      <c r="W48" s="422"/>
      <c r="X48" s="422"/>
      <c r="Y48" s="422"/>
      <c r="Z48" s="422"/>
      <c r="AA48" s="422"/>
      <c r="AB48" s="407"/>
      <c r="AC48" s="407"/>
      <c r="AD48" s="407"/>
      <c r="AE48" s="407"/>
      <c r="AF48" s="407"/>
      <c r="AG48" s="407"/>
      <c r="AH48" s="407"/>
      <c r="AI48" s="421"/>
    </row>
    <row r="49" spans="1:35" x14ac:dyDescent="0.35">
      <c r="A49" s="551" t="str">
        <f t="shared" si="0"/>
        <v>H</v>
      </c>
      <c r="B49" s="824">
        <f t="shared" si="1"/>
        <v>45</v>
      </c>
      <c r="C49" s="427" cm="1">
        <f t="array" ref="C49">_xlfn.SWITCH(scenario&amp;" Queue Counter Number",'Input - Queue Counters'!$G$4, 'Input - Queue Counters'!$G49, 'Input - Queue Counters'!$H$4, 'Input - Queue Counters'!$H49, 'Input - Queue Counters'!$I$4, 'Input - Queue Counters'!$I49,'Input - Queue Counters'!$J$4, 'Input - Queue Counters'!$J49,'Input - Queue Counters'!$K$4, 'Input - Queue Counters'!$K49,'Input - Queue Counters'!$L$4, 'Input - Queue Counters'!$L49,'Input - Queue Counters'!$M$4, 'Input - Queue Counters'!$M49,'Input - Queue Counters'!$N$4, 'Input - Queue Counters'!$N49,'Input - Queue Counters'!$O$4, 'Input - Queue Counters'!$O49,'Input - Queue Counters'!$P$4, 'Input - Queue Counters'!$P49,'Input - Queue Counters'!$Q$4, 'Input - Queue Counters'!$Q49,'Input - Queue Counters'!$R$4, 'Input - Queue Counters'!$R49,'Input - Queue Counters'!$S$4, 'Input - Queue Counters'!$S49,'Input - Queue Counters'!$T$4, 'Input - Queue Counters'!$T49,'Input - Queue Counters'!$U$4, 'Input - Queue Counters'!$U49,'Input - Queue Counters'!$V$4, 'Input - Queue Counters'!$V49,'Input - Queue Counters'!$W$4, 'Input - Queue Counters'!$W49,'Input - Queue Counters'!$X$4, 'Input - Queue Counters'!$X49,'Input - Queue Counters'!$Y$4, 'Input - Queue Counters'!$Y49,'Input - Queue Counters'!$Z$4, 'Input - Queue Counters'!$Z49,"")</f>
        <v>0</v>
      </c>
      <c r="D49" s="420"/>
      <c r="E49" s="772" cm="1">
        <f t="array" ref="E49">_xlfn.SWITCH($D$2, "AM", AA49, "PM", AC49, "SAT", AE49,"SUN", AG49)</f>
        <v>0</v>
      </c>
      <c r="F49" s="772" cm="1">
        <f t="array" ref="F49">_xlfn.SWITCH($D$2, "AM", AB49, "PM", AD49, "SAT", AF49,"SUN", AH49)</f>
        <v>0</v>
      </c>
      <c r="G49" s="422"/>
      <c r="H49" s="422"/>
      <c r="I49" s="422"/>
      <c r="J49" s="422"/>
      <c r="K49" s="422"/>
      <c r="L49" s="422"/>
      <c r="M49" s="422"/>
      <c r="N49" s="422"/>
      <c r="O49" s="422"/>
      <c r="P49" s="422"/>
      <c r="Q49" s="422"/>
      <c r="R49" s="422"/>
      <c r="S49" s="422"/>
      <c r="T49" s="422"/>
      <c r="U49" s="422"/>
      <c r="V49" s="422"/>
      <c r="W49" s="422"/>
      <c r="X49" s="422"/>
      <c r="Y49" s="422"/>
      <c r="Z49" s="422"/>
      <c r="AA49" s="422"/>
      <c r="AB49" s="407"/>
      <c r="AC49" s="407"/>
      <c r="AD49" s="407"/>
      <c r="AE49" s="407"/>
      <c r="AF49" s="407"/>
      <c r="AG49" s="407"/>
      <c r="AH49" s="407"/>
      <c r="AI49" s="421"/>
    </row>
    <row r="50" spans="1:35" x14ac:dyDescent="0.35">
      <c r="A50" s="551" t="str">
        <f t="shared" si="0"/>
        <v>H</v>
      </c>
      <c r="B50" s="824">
        <f t="shared" si="1"/>
        <v>46</v>
      </c>
      <c r="C50" s="427" cm="1">
        <f t="array" ref="C50">_xlfn.SWITCH(scenario&amp;" Queue Counter Number",'Input - Queue Counters'!$G$4, 'Input - Queue Counters'!$G50, 'Input - Queue Counters'!$H$4, 'Input - Queue Counters'!$H50, 'Input - Queue Counters'!$I$4, 'Input - Queue Counters'!$I50,'Input - Queue Counters'!$J$4, 'Input - Queue Counters'!$J50,'Input - Queue Counters'!$K$4, 'Input - Queue Counters'!$K50,'Input - Queue Counters'!$L$4, 'Input - Queue Counters'!$L50,'Input - Queue Counters'!$M$4, 'Input - Queue Counters'!$M50,'Input - Queue Counters'!$N$4, 'Input - Queue Counters'!$N50,'Input - Queue Counters'!$O$4, 'Input - Queue Counters'!$O50,'Input - Queue Counters'!$P$4, 'Input - Queue Counters'!$P50,'Input - Queue Counters'!$Q$4, 'Input - Queue Counters'!$Q50,'Input - Queue Counters'!$R$4, 'Input - Queue Counters'!$R50,'Input - Queue Counters'!$S$4, 'Input - Queue Counters'!$S50,'Input - Queue Counters'!$T$4, 'Input - Queue Counters'!$T50,'Input - Queue Counters'!$U$4, 'Input - Queue Counters'!$U50,'Input - Queue Counters'!$V$4, 'Input - Queue Counters'!$V50,'Input - Queue Counters'!$W$4, 'Input - Queue Counters'!$W50,'Input - Queue Counters'!$X$4, 'Input - Queue Counters'!$X50,'Input - Queue Counters'!$Y$4, 'Input - Queue Counters'!$Y50,'Input - Queue Counters'!$Z$4, 'Input - Queue Counters'!$Z50,"")</f>
        <v>0</v>
      </c>
      <c r="D50" s="420"/>
      <c r="E50" s="772" cm="1">
        <f t="array" ref="E50">_xlfn.SWITCH($D$2, "AM", AA50, "PM", AC50, "SAT", AE50,"SUN", AG50)</f>
        <v>0</v>
      </c>
      <c r="F50" s="772" cm="1">
        <f t="array" ref="F50">_xlfn.SWITCH($D$2, "AM", AB50, "PM", AD50, "SAT", AF50,"SUN", AH50)</f>
        <v>0</v>
      </c>
      <c r="G50" s="422"/>
      <c r="H50" s="422"/>
      <c r="I50" s="422"/>
      <c r="J50" s="422"/>
      <c r="K50" s="422"/>
      <c r="L50" s="422"/>
      <c r="M50" s="422"/>
      <c r="N50" s="422"/>
      <c r="O50" s="422"/>
      <c r="P50" s="422"/>
      <c r="Q50" s="422"/>
      <c r="R50" s="422"/>
      <c r="S50" s="422"/>
      <c r="T50" s="422"/>
      <c r="U50" s="422"/>
      <c r="V50" s="422"/>
      <c r="W50" s="422"/>
      <c r="X50" s="422"/>
      <c r="Y50" s="422"/>
      <c r="Z50" s="422"/>
      <c r="AA50" s="422"/>
      <c r="AB50" s="407"/>
      <c r="AC50" s="407"/>
      <c r="AD50" s="407"/>
      <c r="AE50" s="407"/>
      <c r="AF50" s="407"/>
      <c r="AG50" s="407"/>
      <c r="AH50" s="407"/>
      <c r="AI50" s="421"/>
    </row>
    <row r="51" spans="1:35" x14ac:dyDescent="0.35">
      <c r="A51" s="551" t="str">
        <f t="shared" si="0"/>
        <v>H</v>
      </c>
      <c r="B51" s="824">
        <f t="shared" si="1"/>
        <v>47</v>
      </c>
      <c r="C51" s="427" cm="1">
        <f t="array" ref="C51">_xlfn.SWITCH(scenario&amp;" Queue Counter Number",'Input - Queue Counters'!$G$4, 'Input - Queue Counters'!$G51, 'Input - Queue Counters'!$H$4, 'Input - Queue Counters'!$H51, 'Input - Queue Counters'!$I$4, 'Input - Queue Counters'!$I51,'Input - Queue Counters'!$J$4, 'Input - Queue Counters'!$J51,'Input - Queue Counters'!$K$4, 'Input - Queue Counters'!$K51,'Input - Queue Counters'!$L$4, 'Input - Queue Counters'!$L51,'Input - Queue Counters'!$M$4, 'Input - Queue Counters'!$M51,'Input - Queue Counters'!$N$4, 'Input - Queue Counters'!$N51,'Input - Queue Counters'!$O$4, 'Input - Queue Counters'!$O51,'Input - Queue Counters'!$P$4, 'Input - Queue Counters'!$P51,'Input - Queue Counters'!$Q$4, 'Input - Queue Counters'!$Q51,'Input - Queue Counters'!$R$4, 'Input - Queue Counters'!$R51,'Input - Queue Counters'!$S$4, 'Input - Queue Counters'!$S51,'Input - Queue Counters'!$T$4, 'Input - Queue Counters'!$T51,'Input - Queue Counters'!$U$4, 'Input - Queue Counters'!$U51,'Input - Queue Counters'!$V$4, 'Input - Queue Counters'!$V51,'Input - Queue Counters'!$W$4, 'Input - Queue Counters'!$W51,'Input - Queue Counters'!$X$4, 'Input - Queue Counters'!$X51,'Input - Queue Counters'!$Y$4, 'Input - Queue Counters'!$Y51,'Input - Queue Counters'!$Z$4, 'Input - Queue Counters'!$Z51,"")</f>
        <v>0</v>
      </c>
      <c r="D51" s="420"/>
      <c r="E51" s="772" cm="1">
        <f t="array" ref="E51">_xlfn.SWITCH($D$2, "AM", AA51, "PM", AC51, "SAT", AE51,"SUN", AG51)</f>
        <v>0</v>
      </c>
      <c r="F51" s="772" cm="1">
        <f t="array" ref="F51">_xlfn.SWITCH($D$2, "AM", AB51, "PM", AD51, "SAT", AF51,"SUN", AH51)</f>
        <v>0</v>
      </c>
      <c r="G51" s="422"/>
      <c r="H51" s="422"/>
      <c r="I51" s="422"/>
      <c r="J51" s="422"/>
      <c r="K51" s="422"/>
      <c r="L51" s="422"/>
      <c r="M51" s="422"/>
      <c r="N51" s="422"/>
      <c r="O51" s="422"/>
      <c r="P51" s="422"/>
      <c r="Q51" s="422"/>
      <c r="R51" s="422"/>
      <c r="S51" s="422"/>
      <c r="T51" s="422"/>
      <c r="U51" s="422"/>
      <c r="V51" s="422"/>
      <c r="W51" s="422"/>
      <c r="X51" s="422"/>
      <c r="Y51" s="422"/>
      <c r="Z51" s="422"/>
      <c r="AA51" s="422"/>
      <c r="AB51" s="407"/>
      <c r="AC51" s="407"/>
      <c r="AD51" s="407"/>
      <c r="AE51" s="407"/>
      <c r="AF51" s="407"/>
      <c r="AG51" s="407"/>
      <c r="AH51" s="407"/>
      <c r="AI51" s="421"/>
    </row>
    <row r="52" spans="1:35" x14ac:dyDescent="0.35">
      <c r="A52" s="551" t="str">
        <f t="shared" si="0"/>
        <v>H</v>
      </c>
      <c r="B52" s="824">
        <f t="shared" si="1"/>
        <v>48</v>
      </c>
      <c r="C52" s="427" cm="1">
        <f t="array" ref="C52">_xlfn.SWITCH(scenario&amp;" Queue Counter Number",'Input - Queue Counters'!$G$4, 'Input - Queue Counters'!$G52, 'Input - Queue Counters'!$H$4, 'Input - Queue Counters'!$H52, 'Input - Queue Counters'!$I$4, 'Input - Queue Counters'!$I52,'Input - Queue Counters'!$J$4, 'Input - Queue Counters'!$J52,'Input - Queue Counters'!$K$4, 'Input - Queue Counters'!$K52,'Input - Queue Counters'!$L$4, 'Input - Queue Counters'!$L52,'Input - Queue Counters'!$M$4, 'Input - Queue Counters'!$M52,'Input - Queue Counters'!$N$4, 'Input - Queue Counters'!$N52,'Input - Queue Counters'!$O$4, 'Input - Queue Counters'!$O52,'Input - Queue Counters'!$P$4, 'Input - Queue Counters'!$P52,'Input - Queue Counters'!$Q$4, 'Input - Queue Counters'!$Q52,'Input - Queue Counters'!$R$4, 'Input - Queue Counters'!$R52,'Input - Queue Counters'!$S$4, 'Input - Queue Counters'!$S52,'Input - Queue Counters'!$T$4, 'Input - Queue Counters'!$T52,'Input - Queue Counters'!$U$4, 'Input - Queue Counters'!$U52,'Input - Queue Counters'!$V$4, 'Input - Queue Counters'!$V52,'Input - Queue Counters'!$W$4, 'Input - Queue Counters'!$W52,'Input - Queue Counters'!$X$4, 'Input - Queue Counters'!$X52,'Input - Queue Counters'!$Y$4, 'Input - Queue Counters'!$Y52,'Input - Queue Counters'!$Z$4, 'Input - Queue Counters'!$Z52,"")</f>
        <v>0</v>
      </c>
      <c r="D52" s="420"/>
      <c r="E52" s="772" cm="1">
        <f t="array" ref="E52">_xlfn.SWITCH($D$2, "AM", AA52, "PM", AC52, "SAT", AE52,"SUN", AG52)</f>
        <v>0</v>
      </c>
      <c r="F52" s="772" cm="1">
        <f t="array" ref="F52">_xlfn.SWITCH($D$2, "AM", AB52, "PM", AD52, "SAT", AF52,"SUN", AH52)</f>
        <v>0</v>
      </c>
      <c r="G52" s="422"/>
      <c r="H52" s="422"/>
      <c r="I52" s="422"/>
      <c r="J52" s="422"/>
      <c r="K52" s="422"/>
      <c r="L52" s="422"/>
      <c r="M52" s="422"/>
      <c r="N52" s="422"/>
      <c r="O52" s="422"/>
      <c r="P52" s="422"/>
      <c r="Q52" s="422"/>
      <c r="R52" s="422"/>
      <c r="S52" s="422"/>
      <c r="T52" s="422"/>
      <c r="U52" s="422"/>
      <c r="V52" s="422"/>
      <c r="W52" s="422"/>
      <c r="X52" s="422"/>
      <c r="Y52" s="422"/>
      <c r="Z52" s="422"/>
      <c r="AA52" s="422"/>
      <c r="AB52" s="407"/>
      <c r="AC52" s="407"/>
      <c r="AD52" s="407"/>
      <c r="AE52" s="407"/>
      <c r="AF52" s="407"/>
      <c r="AG52" s="407"/>
      <c r="AH52" s="407"/>
      <c r="AI52" s="421"/>
    </row>
    <row r="53" spans="1:35" x14ac:dyDescent="0.35">
      <c r="A53" s="551" t="str">
        <f t="shared" si="0"/>
        <v>H</v>
      </c>
      <c r="B53" s="824">
        <f t="shared" si="1"/>
        <v>49</v>
      </c>
      <c r="C53" s="427" cm="1">
        <f t="array" ref="C53">_xlfn.SWITCH(scenario&amp;" Queue Counter Number",'Input - Queue Counters'!$G$4, 'Input - Queue Counters'!$G53, 'Input - Queue Counters'!$H$4, 'Input - Queue Counters'!$H53, 'Input - Queue Counters'!$I$4, 'Input - Queue Counters'!$I53,'Input - Queue Counters'!$J$4, 'Input - Queue Counters'!$J53,'Input - Queue Counters'!$K$4, 'Input - Queue Counters'!$K53,'Input - Queue Counters'!$L$4, 'Input - Queue Counters'!$L53,'Input - Queue Counters'!$M$4, 'Input - Queue Counters'!$M53,'Input - Queue Counters'!$N$4, 'Input - Queue Counters'!$N53,'Input - Queue Counters'!$O$4, 'Input - Queue Counters'!$O53,'Input - Queue Counters'!$P$4, 'Input - Queue Counters'!$P53,'Input - Queue Counters'!$Q$4, 'Input - Queue Counters'!$Q53,'Input - Queue Counters'!$R$4, 'Input - Queue Counters'!$R53,'Input - Queue Counters'!$S$4, 'Input - Queue Counters'!$S53,'Input - Queue Counters'!$T$4, 'Input - Queue Counters'!$T53,'Input - Queue Counters'!$U$4, 'Input - Queue Counters'!$U53,'Input - Queue Counters'!$V$4, 'Input - Queue Counters'!$V53,'Input - Queue Counters'!$W$4, 'Input - Queue Counters'!$W53,'Input - Queue Counters'!$X$4, 'Input - Queue Counters'!$X53,'Input - Queue Counters'!$Y$4, 'Input - Queue Counters'!$Y53,'Input - Queue Counters'!$Z$4, 'Input - Queue Counters'!$Z53,"")</f>
        <v>0</v>
      </c>
      <c r="D53" s="420"/>
      <c r="E53" s="772" cm="1">
        <f t="array" ref="E53">_xlfn.SWITCH($D$2, "AM", AA53, "PM", AC53, "SAT", AE53,"SUN", AG53)</f>
        <v>0</v>
      </c>
      <c r="F53" s="772" cm="1">
        <f t="array" ref="F53">_xlfn.SWITCH($D$2, "AM", AB53, "PM", AD53, "SAT", AF53,"SUN", AH53)</f>
        <v>0</v>
      </c>
      <c r="G53" s="422"/>
      <c r="H53" s="422"/>
      <c r="I53" s="422"/>
      <c r="J53" s="422"/>
      <c r="K53" s="422"/>
      <c r="L53" s="422"/>
      <c r="M53" s="422"/>
      <c r="N53" s="422"/>
      <c r="O53" s="422"/>
      <c r="P53" s="422"/>
      <c r="Q53" s="422"/>
      <c r="R53" s="422"/>
      <c r="S53" s="422"/>
      <c r="T53" s="422"/>
      <c r="U53" s="422"/>
      <c r="V53" s="422"/>
      <c r="W53" s="422"/>
      <c r="X53" s="422"/>
      <c r="Y53" s="422"/>
      <c r="Z53" s="422"/>
      <c r="AA53" s="422"/>
      <c r="AB53" s="407"/>
      <c r="AC53" s="407"/>
      <c r="AD53" s="407"/>
      <c r="AE53" s="407"/>
      <c r="AF53" s="407"/>
      <c r="AG53" s="407"/>
      <c r="AH53" s="407"/>
      <c r="AI53" s="421"/>
    </row>
    <row r="54" spans="1:35" x14ac:dyDescent="0.35">
      <c r="A54" s="551" t="str">
        <f t="shared" si="0"/>
        <v>H</v>
      </c>
      <c r="B54" s="824">
        <f t="shared" si="1"/>
        <v>50</v>
      </c>
      <c r="C54" s="427" cm="1">
        <f t="array" ref="C54">_xlfn.SWITCH(scenario&amp;" Queue Counter Number",'Input - Queue Counters'!$G$4, 'Input - Queue Counters'!$G54, 'Input - Queue Counters'!$H$4, 'Input - Queue Counters'!$H54, 'Input - Queue Counters'!$I$4, 'Input - Queue Counters'!$I54,'Input - Queue Counters'!$J$4, 'Input - Queue Counters'!$J54,'Input - Queue Counters'!$K$4, 'Input - Queue Counters'!$K54,'Input - Queue Counters'!$L$4, 'Input - Queue Counters'!$L54,'Input - Queue Counters'!$M$4, 'Input - Queue Counters'!$M54,'Input - Queue Counters'!$N$4, 'Input - Queue Counters'!$N54,'Input - Queue Counters'!$O$4, 'Input - Queue Counters'!$O54,'Input - Queue Counters'!$P$4, 'Input - Queue Counters'!$P54,'Input - Queue Counters'!$Q$4, 'Input - Queue Counters'!$Q54,'Input - Queue Counters'!$R$4, 'Input - Queue Counters'!$R54,'Input - Queue Counters'!$S$4, 'Input - Queue Counters'!$S54,'Input - Queue Counters'!$T$4, 'Input - Queue Counters'!$T54,'Input - Queue Counters'!$U$4, 'Input - Queue Counters'!$U54,'Input - Queue Counters'!$V$4, 'Input - Queue Counters'!$V54,'Input - Queue Counters'!$W$4, 'Input - Queue Counters'!$W54,'Input - Queue Counters'!$X$4, 'Input - Queue Counters'!$X54,'Input - Queue Counters'!$Y$4, 'Input - Queue Counters'!$Y54,'Input - Queue Counters'!$Z$4, 'Input - Queue Counters'!$Z54,"")</f>
        <v>0</v>
      </c>
      <c r="D54" s="420"/>
      <c r="E54" s="772" cm="1">
        <f t="array" ref="E54">_xlfn.SWITCH($D$2, "AM", AA54, "PM", AC54, "SAT", AE54,"SUN", AG54)</f>
        <v>0</v>
      </c>
      <c r="F54" s="772" cm="1">
        <f t="array" ref="F54">_xlfn.SWITCH($D$2, "AM", AB54, "PM", AD54, "SAT", AF54,"SUN", AH54)</f>
        <v>0</v>
      </c>
      <c r="G54" s="422"/>
      <c r="H54" s="422"/>
      <c r="I54" s="422"/>
      <c r="J54" s="422"/>
      <c r="K54" s="422"/>
      <c r="L54" s="422"/>
      <c r="M54" s="422"/>
      <c r="N54" s="422"/>
      <c r="O54" s="422"/>
      <c r="P54" s="422"/>
      <c r="Q54" s="422"/>
      <c r="R54" s="422"/>
      <c r="S54" s="422"/>
      <c r="T54" s="422"/>
      <c r="U54" s="422"/>
      <c r="V54" s="422"/>
      <c r="W54" s="422"/>
      <c r="X54" s="422"/>
      <c r="Y54" s="422"/>
      <c r="Z54" s="422"/>
      <c r="AA54" s="422"/>
      <c r="AB54" s="407"/>
      <c r="AC54" s="407"/>
      <c r="AD54" s="407"/>
      <c r="AE54" s="407"/>
      <c r="AF54" s="407"/>
      <c r="AG54" s="407"/>
      <c r="AH54" s="407"/>
      <c r="AI54" s="421"/>
    </row>
  </sheetData>
  <mergeCells count="1">
    <mergeCell ref="B2:C2"/>
  </mergeCells>
  <phoneticPr fontId="86" type="noConversion"/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503D7-CCC3-4462-AF35-A322BDB7E41C}">
  <sheetPr codeName="Sheet3">
    <tabColor rgb="FF7030A0"/>
    <pageSetUpPr fitToPage="1"/>
  </sheetPr>
  <dimension ref="A1:AM60"/>
  <sheetViews>
    <sheetView zoomScale="55" zoomScaleNormal="55" workbookViewId="0"/>
  </sheetViews>
  <sheetFormatPr defaultColWidth="9.26953125" defaultRowHeight="14.5" x14ac:dyDescent="0.35"/>
  <cols>
    <col min="1" max="1" width="21.54296875" bestFit="1" customWidth="1"/>
    <col min="2" max="2" width="5.7265625" customWidth="1"/>
    <col min="3" max="3" width="18.26953125" customWidth="1"/>
    <col min="4" max="4" width="5.453125" customWidth="1"/>
    <col min="5" max="16" width="11.453125" customWidth="1"/>
    <col min="17" max="17" width="4.54296875" customWidth="1"/>
    <col min="18" max="19" width="9.26953125" customWidth="1"/>
    <col min="20" max="23" width="20.7265625" customWidth="1"/>
    <col min="24" max="24" width="34.54296875" customWidth="1"/>
    <col min="25" max="25" width="11.81640625" customWidth="1"/>
    <col min="26" max="28" width="11.81640625" bestFit="1" customWidth="1"/>
  </cols>
  <sheetData>
    <row r="1" spans="1:39" ht="42" customHeight="1" thickBot="1" x14ac:dyDescent="0.4">
      <c r="A1" s="500"/>
      <c r="B1" s="37"/>
      <c r="C1" s="38" t="s">
        <v>53</v>
      </c>
      <c r="D1" s="38"/>
      <c r="E1" s="38"/>
      <c r="F1" s="38"/>
      <c r="G1" s="38"/>
      <c r="H1" s="38"/>
      <c r="I1" s="38"/>
      <c r="J1" s="37"/>
      <c r="K1" s="39"/>
      <c r="L1" s="39"/>
      <c r="M1" s="39"/>
      <c r="N1" s="39"/>
      <c r="O1" s="39"/>
      <c r="P1" s="39"/>
      <c r="Q1" s="20"/>
      <c r="R1" s="215"/>
      <c r="S1" s="216"/>
      <c r="T1" s="216"/>
      <c r="U1" s="216"/>
      <c r="V1" s="216"/>
      <c r="W1" s="216"/>
      <c r="X1" s="216"/>
      <c r="Y1" s="216"/>
      <c r="Z1" s="216"/>
      <c r="AA1" s="216"/>
      <c r="AB1" s="216"/>
      <c r="AC1" s="216"/>
      <c r="AD1" s="216"/>
      <c r="AE1" s="216"/>
      <c r="AF1" s="216"/>
      <c r="AG1" s="216"/>
      <c r="AH1" s="216"/>
      <c r="AI1" s="216"/>
      <c r="AJ1" s="216"/>
      <c r="AK1" s="216"/>
      <c r="AL1" s="216"/>
      <c r="AM1" s="216"/>
    </row>
    <row r="2" spans="1:39" ht="15" thickTop="1" x14ac:dyDescent="0.35">
      <c r="A2" s="221"/>
      <c r="B2" s="40"/>
      <c r="C2" s="41"/>
      <c r="D2" s="41"/>
      <c r="E2" s="41"/>
      <c r="F2" s="40"/>
      <c r="G2" s="41"/>
      <c r="H2" s="41"/>
      <c r="I2" s="42"/>
      <c r="J2" s="41"/>
      <c r="K2" s="41"/>
      <c r="L2" s="41"/>
      <c r="M2" s="41"/>
      <c r="N2" s="41"/>
      <c r="O2" s="41"/>
      <c r="P2" s="41"/>
      <c r="Q2" s="42"/>
      <c r="R2" s="215"/>
      <c r="S2" s="215"/>
      <c r="T2" s="215"/>
      <c r="U2" s="215"/>
      <c r="V2" s="215"/>
      <c r="W2" s="215"/>
      <c r="X2" s="215"/>
      <c r="Y2" s="215"/>
      <c r="Z2" s="215"/>
      <c r="AA2" s="215"/>
      <c r="AB2" s="215"/>
      <c r="AC2" s="215"/>
      <c r="AD2" s="215"/>
      <c r="AE2" s="215"/>
      <c r="AF2" s="215"/>
      <c r="AG2" s="215"/>
      <c r="AH2" s="215"/>
      <c r="AI2" s="215"/>
      <c r="AJ2" s="215"/>
      <c r="AK2" s="215"/>
      <c r="AL2" s="215"/>
      <c r="AM2" s="215"/>
    </row>
    <row r="3" spans="1:39" ht="18" customHeight="1" x14ac:dyDescent="0.35">
      <c r="A3" s="221"/>
      <c r="B3" s="43"/>
      <c r="C3" s="39"/>
      <c r="D3" s="39"/>
      <c r="E3" s="39"/>
      <c r="F3" s="43"/>
      <c r="G3" s="838"/>
      <c r="H3" s="839" t="s">
        <v>54</v>
      </c>
      <c r="I3" s="840"/>
      <c r="J3" s="76"/>
      <c r="K3" s="76"/>
      <c r="L3" s="76"/>
      <c r="M3" s="39"/>
      <c r="N3" s="39"/>
      <c r="O3" s="39"/>
      <c r="P3" s="39"/>
      <c r="Q3" s="44"/>
      <c r="R3" s="215"/>
      <c r="S3" s="215"/>
      <c r="T3" s="215"/>
      <c r="U3" s="215"/>
      <c r="V3" s="215"/>
      <c r="W3" s="215"/>
      <c r="X3" s="215"/>
      <c r="Y3" s="215"/>
      <c r="Z3" s="215"/>
      <c r="AA3" s="215"/>
      <c r="AB3" s="215"/>
      <c r="AC3" s="215"/>
      <c r="AD3" s="215"/>
      <c r="AE3" s="215"/>
      <c r="AF3" s="215"/>
      <c r="AG3" s="215"/>
      <c r="AH3" s="215"/>
      <c r="AI3" s="215"/>
      <c r="AJ3" s="215"/>
      <c r="AK3" s="215"/>
      <c r="AL3" s="215"/>
      <c r="AM3" s="215"/>
    </row>
    <row r="4" spans="1:39" ht="15" customHeight="1" x14ac:dyDescent="0.35">
      <c r="A4" s="221"/>
      <c r="B4" s="43"/>
      <c r="C4" s="39"/>
      <c r="D4" s="39"/>
      <c r="E4" s="39"/>
      <c r="F4" s="43"/>
      <c r="G4" s="838"/>
      <c r="H4" s="839"/>
      <c r="I4" s="840"/>
      <c r="J4" s="76"/>
      <c r="K4" s="76"/>
      <c r="L4" s="76"/>
      <c r="M4" s="39"/>
      <c r="N4" s="39"/>
      <c r="O4" s="39"/>
      <c r="P4" s="39"/>
      <c r="Q4" s="44"/>
      <c r="R4" s="215"/>
      <c r="S4" s="215"/>
      <c r="T4" s="215"/>
      <c r="U4" s="215"/>
      <c r="V4" s="215"/>
      <c r="W4" s="215"/>
      <c r="X4" s="215"/>
      <c r="Y4" s="215"/>
      <c r="Z4" s="215"/>
      <c r="AA4" s="215"/>
      <c r="AB4" s="215"/>
      <c r="AC4" s="215"/>
      <c r="AD4" s="215"/>
      <c r="AE4" s="215"/>
      <c r="AF4" s="215"/>
      <c r="AG4" s="217"/>
      <c r="AH4" s="217"/>
      <c r="AI4" s="215"/>
      <c r="AJ4" s="215"/>
      <c r="AK4" s="215"/>
      <c r="AL4" s="215"/>
      <c r="AM4" s="215"/>
    </row>
    <row r="5" spans="1:39" ht="18" customHeight="1" x14ac:dyDescent="0.35">
      <c r="A5" s="221"/>
      <c r="B5" s="43"/>
      <c r="C5" s="39"/>
      <c r="D5" s="39"/>
      <c r="E5" s="39"/>
      <c r="F5" s="43"/>
      <c r="G5" s="841"/>
      <c r="H5" s="839" t="s">
        <v>55</v>
      </c>
      <c r="I5" s="840"/>
      <c r="J5" s="76"/>
      <c r="K5" s="76"/>
      <c r="L5" s="76"/>
      <c r="M5" s="39"/>
      <c r="N5" s="39"/>
      <c r="O5" s="39"/>
      <c r="P5" s="39"/>
      <c r="Q5" s="44"/>
      <c r="R5" s="215"/>
      <c r="S5" s="215"/>
      <c r="T5" s="215"/>
      <c r="U5" s="215"/>
      <c r="V5" s="215"/>
      <c r="W5" s="215"/>
      <c r="X5" s="215"/>
      <c r="Y5" s="215"/>
      <c r="Z5" s="215"/>
      <c r="AA5" s="215"/>
      <c r="AB5" s="215"/>
      <c r="AC5" s="215"/>
      <c r="AD5" s="215"/>
      <c r="AE5" s="215"/>
      <c r="AF5" s="215"/>
      <c r="AG5" s="217"/>
      <c r="AH5" s="217"/>
      <c r="AI5" s="215"/>
      <c r="AJ5" s="215"/>
      <c r="AK5" s="215"/>
      <c r="AL5" s="215"/>
      <c r="AM5" s="215"/>
    </row>
    <row r="6" spans="1:39" ht="18" customHeight="1" x14ac:dyDescent="0.35">
      <c r="A6" s="221"/>
      <c r="B6" s="43"/>
      <c r="C6" s="45"/>
      <c r="D6" s="45"/>
      <c r="E6" s="45"/>
      <c r="F6" s="43"/>
      <c r="G6" s="841"/>
      <c r="H6" s="839"/>
      <c r="I6" s="840"/>
      <c r="J6" s="76"/>
      <c r="K6" s="76"/>
      <c r="L6" s="76"/>
      <c r="M6" s="39"/>
      <c r="N6" s="39"/>
      <c r="O6" s="39"/>
      <c r="P6" s="39"/>
      <c r="Q6" s="44"/>
      <c r="R6" s="215"/>
      <c r="S6" s="215"/>
      <c r="T6" s="215"/>
      <c r="U6" s="215"/>
      <c r="V6" s="215"/>
      <c r="W6" s="215"/>
      <c r="X6" s="215"/>
      <c r="Y6" s="215"/>
      <c r="Z6" s="215"/>
      <c r="AA6" s="215"/>
      <c r="AB6" s="215"/>
      <c r="AC6" s="215"/>
      <c r="AD6" s="215"/>
      <c r="AE6" s="215"/>
      <c r="AF6" s="215"/>
      <c r="AG6" s="217"/>
      <c r="AH6" s="217"/>
      <c r="AI6" s="215"/>
      <c r="AJ6" s="215"/>
      <c r="AK6" s="215"/>
      <c r="AL6" s="215"/>
      <c r="AM6" s="215"/>
    </row>
    <row r="7" spans="1:39" ht="18" customHeight="1" x14ac:dyDescent="0.35">
      <c r="A7" s="221"/>
      <c r="B7" s="43"/>
      <c r="C7" s="45"/>
      <c r="D7" s="45"/>
      <c r="E7" s="45"/>
      <c r="F7" s="43"/>
      <c r="G7" s="842"/>
      <c r="H7" s="839" t="s">
        <v>56</v>
      </c>
      <c r="I7" s="840"/>
      <c r="J7" s="76"/>
      <c r="K7" s="76"/>
      <c r="L7" s="76"/>
      <c r="M7" s="39"/>
      <c r="N7" s="39"/>
      <c r="O7" s="39"/>
      <c r="P7" s="39"/>
      <c r="Q7" s="44"/>
      <c r="R7" s="215"/>
      <c r="S7" s="215"/>
      <c r="T7" s="215"/>
      <c r="U7" s="215"/>
      <c r="V7" s="215"/>
      <c r="W7" s="215"/>
      <c r="X7" s="215"/>
      <c r="Y7" s="215"/>
      <c r="Z7" s="215"/>
      <c r="AA7" s="215"/>
      <c r="AB7" s="215"/>
      <c r="AC7" s="215"/>
      <c r="AD7" s="215"/>
      <c r="AE7" s="215"/>
      <c r="AF7" s="215"/>
      <c r="AG7" s="217"/>
      <c r="AH7" s="217"/>
      <c r="AI7" s="215"/>
      <c r="AJ7" s="215"/>
      <c r="AK7" s="215"/>
      <c r="AL7" s="215"/>
      <c r="AM7" s="215"/>
    </row>
    <row r="8" spans="1:39" ht="18" customHeight="1" x14ac:dyDescent="0.35">
      <c r="A8" s="221"/>
      <c r="B8" s="43"/>
      <c r="C8" s="45"/>
      <c r="D8" s="45"/>
      <c r="E8" s="45"/>
      <c r="F8" s="43"/>
      <c r="G8" s="842"/>
      <c r="H8" s="839"/>
      <c r="I8" s="840"/>
      <c r="J8" s="76"/>
      <c r="K8" s="76"/>
      <c r="L8" s="76"/>
      <c r="M8" s="39"/>
      <c r="N8" s="39"/>
      <c r="O8" s="39"/>
      <c r="P8" s="39"/>
      <c r="Q8" s="44"/>
      <c r="R8" s="215"/>
      <c r="S8" s="215"/>
      <c r="T8" s="215"/>
      <c r="U8" s="215"/>
      <c r="V8" s="215"/>
      <c r="W8" s="215"/>
      <c r="X8" s="215"/>
      <c r="Y8" s="215"/>
      <c r="Z8" s="215"/>
      <c r="AA8" s="215"/>
      <c r="AB8" s="215"/>
      <c r="AC8" s="215"/>
      <c r="AD8" s="215"/>
      <c r="AE8" s="215"/>
      <c r="AF8" s="215"/>
      <c r="AG8" s="217"/>
      <c r="AH8" s="217"/>
      <c r="AI8" s="215"/>
      <c r="AJ8" s="215"/>
      <c r="AK8" s="215"/>
      <c r="AL8" s="215"/>
      <c r="AM8" s="215"/>
    </row>
    <row r="9" spans="1:39" x14ac:dyDescent="0.35">
      <c r="A9" s="221"/>
      <c r="B9" s="43"/>
      <c r="C9" s="45"/>
      <c r="D9" s="45"/>
      <c r="E9" s="45"/>
      <c r="F9" s="43"/>
      <c r="G9" s="39"/>
      <c r="H9" s="39"/>
      <c r="I9" s="44"/>
      <c r="J9" s="76"/>
      <c r="K9" s="76"/>
      <c r="L9" s="76"/>
      <c r="M9" s="39"/>
      <c r="N9" s="39"/>
      <c r="O9" s="39"/>
      <c r="P9" s="39"/>
      <c r="Q9" s="44"/>
      <c r="R9" s="215"/>
      <c r="S9" s="215"/>
      <c r="T9" s="215"/>
      <c r="U9" s="215"/>
      <c r="V9" s="215"/>
      <c r="W9" s="215"/>
      <c r="X9" s="215"/>
      <c r="Y9" s="215"/>
      <c r="Z9" s="215"/>
      <c r="AA9" s="215"/>
      <c r="AB9" s="215"/>
      <c r="AC9" s="215"/>
      <c r="AD9" s="215"/>
      <c r="AE9" s="215"/>
      <c r="AF9" s="215"/>
      <c r="AG9" s="217"/>
      <c r="AH9" s="217"/>
      <c r="AI9" s="215"/>
      <c r="AJ9" s="215"/>
      <c r="AK9" s="215"/>
      <c r="AL9" s="215"/>
      <c r="AM9" s="215"/>
    </row>
    <row r="10" spans="1:39" ht="15" thickBot="1" x14ac:dyDescent="0.4">
      <c r="A10" s="220"/>
      <c r="B10" s="43"/>
      <c r="C10" s="45"/>
      <c r="D10" s="45"/>
      <c r="E10" s="45"/>
      <c r="F10" s="43"/>
      <c r="G10" s="39"/>
      <c r="H10" s="46"/>
      <c r="I10" s="47"/>
      <c r="J10" s="39"/>
      <c r="K10" s="39"/>
      <c r="L10" s="39"/>
      <c r="M10" s="39"/>
      <c r="N10" s="39"/>
      <c r="O10" s="46"/>
      <c r="P10" s="39"/>
      <c r="Q10" s="44"/>
      <c r="R10" s="216"/>
      <c r="S10" s="216"/>
      <c r="T10" s="216"/>
      <c r="U10" s="216"/>
      <c r="V10" s="216"/>
      <c r="W10" s="216"/>
      <c r="X10" s="216"/>
      <c r="Y10" s="216"/>
      <c r="Z10" s="216"/>
      <c r="AA10" s="216"/>
      <c r="AB10" s="216"/>
      <c r="AC10" s="216"/>
      <c r="AD10" s="216"/>
      <c r="AE10" s="216"/>
      <c r="AF10" s="216"/>
      <c r="AG10" s="216"/>
      <c r="AH10" s="216"/>
      <c r="AI10" s="216"/>
      <c r="AJ10" s="216"/>
      <c r="AK10" s="216"/>
      <c r="AL10" s="216"/>
      <c r="AM10" s="216"/>
    </row>
    <row r="11" spans="1:39" ht="19.5" customHeight="1" thickTop="1" x14ac:dyDescent="0.35">
      <c r="A11" s="221"/>
      <c r="B11" s="40"/>
      <c r="C11" s="48" t="s">
        <v>57</v>
      </c>
      <c r="D11" s="41"/>
      <c r="E11" s="41"/>
      <c r="F11" s="41"/>
      <c r="G11" s="41"/>
      <c r="H11" s="41"/>
      <c r="I11" s="42"/>
      <c r="J11" s="49" t="s">
        <v>58</v>
      </c>
      <c r="K11" s="50"/>
      <c r="L11" s="41"/>
      <c r="M11" s="49"/>
      <c r="N11" s="41"/>
      <c r="O11" s="41"/>
      <c r="P11" s="41"/>
      <c r="Q11" s="42"/>
      <c r="R11" s="215"/>
      <c r="S11" s="215"/>
      <c r="T11" s="215"/>
      <c r="U11" s="215"/>
      <c r="V11" s="215"/>
      <c r="W11" s="218"/>
      <c r="X11" s="215"/>
      <c r="Y11" s="215"/>
      <c r="Z11" s="215"/>
      <c r="AA11" s="215"/>
      <c r="AB11" s="215"/>
      <c r="AC11" s="215"/>
      <c r="AD11" s="215"/>
      <c r="AE11" s="215"/>
      <c r="AF11" s="215"/>
      <c r="AG11" s="215"/>
      <c r="AH11" s="215"/>
      <c r="AI11" s="215"/>
      <c r="AJ11" s="215"/>
      <c r="AK11" s="215"/>
      <c r="AL11" s="215"/>
      <c r="AM11" s="215"/>
    </row>
    <row r="12" spans="1:39" ht="10.5" customHeight="1" x14ac:dyDescent="0.35">
      <c r="A12" s="221"/>
      <c r="B12" s="43"/>
      <c r="C12" s="39"/>
      <c r="D12" s="39"/>
      <c r="E12" s="39"/>
      <c r="F12" s="39"/>
      <c r="G12" s="39"/>
      <c r="H12" s="39"/>
      <c r="I12" s="39"/>
      <c r="J12" s="43"/>
      <c r="K12" s="39"/>
      <c r="L12" s="39"/>
      <c r="M12" s="39"/>
      <c r="N12" s="39"/>
      <c r="O12" s="39"/>
      <c r="P12" s="39"/>
      <c r="Q12" s="44"/>
      <c r="R12" s="215"/>
      <c r="S12" s="215"/>
      <c r="T12" s="215"/>
      <c r="U12" s="215"/>
      <c r="V12" s="215"/>
      <c r="W12" s="215"/>
      <c r="X12" s="215"/>
      <c r="Y12" s="215"/>
      <c r="Z12" s="215"/>
      <c r="AA12" s="215"/>
      <c r="AB12" s="215"/>
      <c r="AC12" s="215"/>
      <c r="AD12" s="215"/>
      <c r="AE12" s="215"/>
      <c r="AF12" s="215"/>
      <c r="AG12" s="215"/>
      <c r="AH12" s="215"/>
      <c r="AI12" s="215"/>
      <c r="AJ12" s="215"/>
      <c r="AK12" s="215"/>
      <c r="AL12" s="215"/>
      <c r="AM12" s="215"/>
    </row>
    <row r="13" spans="1:39" ht="18.75" customHeight="1" x14ac:dyDescent="0.35">
      <c r="A13" s="221"/>
      <c r="B13" s="843" t="s">
        <v>59</v>
      </c>
      <c r="C13" s="844"/>
      <c r="D13" s="845"/>
      <c r="E13" s="51">
        <v>0.95</v>
      </c>
      <c r="F13" s="39"/>
      <c r="G13" s="39"/>
      <c r="H13" s="39"/>
      <c r="I13" s="37"/>
      <c r="J13" s="43"/>
      <c r="K13" s="846" t="s">
        <v>60</v>
      </c>
      <c r="L13" s="846"/>
      <c r="M13" s="52"/>
      <c r="N13" s="847">
        <f>MAX(10,MAX($E$35:$P$35))</f>
        <v>10</v>
      </c>
      <c r="O13" s="847"/>
      <c r="P13" s="847"/>
      <c r="Q13" s="44"/>
      <c r="R13" s="215"/>
      <c r="S13" s="215"/>
      <c r="T13" s="215"/>
      <c r="U13" s="215"/>
      <c r="V13" s="215"/>
      <c r="W13" s="215"/>
      <c r="X13" s="215"/>
      <c r="Y13" s="215"/>
      <c r="Z13" s="215"/>
      <c r="AA13" s="215"/>
      <c r="AB13" s="215"/>
      <c r="AC13" s="215"/>
      <c r="AD13" s="215"/>
      <c r="AE13" s="215"/>
      <c r="AF13" s="215"/>
      <c r="AG13" s="215"/>
      <c r="AH13" s="215"/>
      <c r="AI13" s="215"/>
      <c r="AJ13" s="215"/>
      <c r="AK13" s="215"/>
      <c r="AL13" s="215"/>
      <c r="AM13" s="215"/>
    </row>
    <row r="14" spans="1:39" ht="18.75" customHeight="1" x14ac:dyDescent="0.35">
      <c r="A14" s="221"/>
      <c r="B14" s="843" t="s">
        <v>61</v>
      </c>
      <c r="C14" s="844"/>
      <c r="D14" s="845"/>
      <c r="E14" s="51">
        <v>0.1</v>
      </c>
      <c r="F14" s="39"/>
      <c r="G14" s="39"/>
      <c r="H14" s="39"/>
      <c r="I14" s="39"/>
      <c r="J14" s="43"/>
      <c r="K14" s="846"/>
      <c r="L14" s="846"/>
      <c r="M14" s="52"/>
      <c r="N14" s="847"/>
      <c r="O14" s="847"/>
      <c r="P14" s="847"/>
      <c r="Q14" s="44"/>
      <c r="R14" s="215"/>
      <c r="S14" s="215"/>
      <c r="T14" s="215"/>
      <c r="U14" s="215"/>
      <c r="V14" s="215"/>
      <c r="W14" s="215"/>
      <c r="X14" s="215"/>
      <c r="Y14" s="215"/>
      <c r="Z14" s="224"/>
      <c r="AA14" s="215"/>
      <c r="AB14" s="215"/>
      <c r="AC14" s="215"/>
      <c r="AD14" s="215"/>
      <c r="AE14" s="215"/>
      <c r="AF14" s="215"/>
      <c r="AG14" s="215"/>
      <c r="AH14" s="215"/>
      <c r="AI14" s="215"/>
      <c r="AJ14" s="215"/>
      <c r="AK14" s="215"/>
      <c r="AL14" s="215"/>
      <c r="AM14" s="215"/>
    </row>
    <row r="15" spans="1:39" ht="18.75" customHeight="1" x14ac:dyDescent="0.35">
      <c r="A15" s="221"/>
      <c r="B15" s="843" t="s">
        <v>62</v>
      </c>
      <c r="C15" s="844"/>
      <c r="D15" s="845"/>
      <c r="E15" s="53">
        <f>12-COUNTBLANK(T19:T30)</f>
        <v>12</v>
      </c>
      <c r="F15" s="39"/>
      <c r="G15" s="39"/>
      <c r="H15" s="39"/>
      <c r="I15" s="39"/>
      <c r="J15" s="43"/>
      <c r="K15" s="846"/>
      <c r="L15" s="846"/>
      <c r="M15" s="52"/>
      <c r="N15" s="847"/>
      <c r="O15" s="847"/>
      <c r="P15" s="847"/>
      <c r="Q15" s="44"/>
      <c r="R15" s="215"/>
      <c r="S15" s="215"/>
      <c r="T15" s="215"/>
      <c r="U15" s="215"/>
      <c r="V15" s="215"/>
      <c r="W15" s="215"/>
      <c r="X15" s="215"/>
      <c r="Y15" s="215"/>
      <c r="Z15" s="215"/>
      <c r="AA15" s="215"/>
      <c r="AB15" s="215"/>
      <c r="AC15" s="215"/>
      <c r="AD15" s="215"/>
      <c r="AE15" s="215"/>
      <c r="AF15" s="215"/>
      <c r="AG15" s="215"/>
      <c r="AH15" s="215"/>
      <c r="AI15" s="215"/>
      <c r="AJ15" s="215"/>
      <c r="AK15" s="215"/>
      <c r="AL15" s="215"/>
      <c r="AM15" s="215"/>
    </row>
    <row r="16" spans="1:39" ht="18.75" customHeight="1" thickBot="1" x14ac:dyDescent="0.4">
      <c r="A16" s="221"/>
      <c r="B16" s="43"/>
      <c r="C16" s="39"/>
      <c r="D16" s="39"/>
      <c r="E16" s="39"/>
      <c r="F16" s="39"/>
      <c r="G16" s="39"/>
      <c r="H16" s="39"/>
      <c r="I16" s="39"/>
      <c r="J16" s="43"/>
      <c r="K16" s="54"/>
      <c r="L16" s="54"/>
      <c r="M16" s="54"/>
      <c r="N16" s="54" t="s">
        <v>105</v>
      </c>
      <c r="O16" s="54"/>
      <c r="P16" s="54"/>
      <c r="Q16" s="55"/>
      <c r="R16" s="215"/>
      <c r="S16" s="215"/>
      <c r="T16" s="219" t="s">
        <v>47</v>
      </c>
      <c r="U16" s="219" t="s">
        <v>48</v>
      </c>
      <c r="V16" s="219"/>
      <c r="W16" s="215"/>
      <c r="X16" s="215"/>
      <c r="Y16" s="215"/>
      <c r="Z16" s="215"/>
      <c r="AA16" s="215"/>
      <c r="AB16" s="215"/>
      <c r="AC16" s="215"/>
      <c r="AD16" s="215"/>
      <c r="AE16" s="215"/>
      <c r="AF16" s="215"/>
      <c r="AG16" s="215"/>
      <c r="AH16" s="215"/>
      <c r="AI16" s="215"/>
      <c r="AJ16" s="215"/>
      <c r="AK16" s="215"/>
      <c r="AL16" s="215"/>
      <c r="AM16" s="215"/>
    </row>
    <row r="17" spans="1:39" ht="46.5" customHeight="1" thickTop="1" x14ac:dyDescent="0.35">
      <c r="A17" s="221"/>
      <c r="B17" s="43"/>
      <c r="C17" s="39" t="s">
        <v>63</v>
      </c>
      <c r="D17" s="39"/>
      <c r="E17" s="532" t="str">
        <f>IF($X19="","",$X19)</f>
        <v>From EB Loudoun County Pkwy to EB S Riding Blvd</v>
      </c>
      <c r="F17" s="533"/>
      <c r="G17" s="532">
        <f>IF($X21="","",$X21)</f>
        <v>0</v>
      </c>
      <c r="H17" s="533"/>
      <c r="I17" s="532">
        <f>IF($X23="","",$X23)</f>
        <v>0</v>
      </c>
      <c r="J17" s="533"/>
      <c r="K17" s="532">
        <f>IF($X25="","",$X25)</f>
        <v>0</v>
      </c>
      <c r="L17" s="533"/>
      <c r="M17" s="532">
        <f>IF($X27="","",$X27)</f>
        <v>0</v>
      </c>
      <c r="N17" s="533"/>
      <c r="O17" s="532">
        <f>IF($X29="","",$X29)</f>
        <v>0</v>
      </c>
      <c r="P17" s="533"/>
      <c r="Q17" s="44"/>
      <c r="R17" s="215"/>
      <c r="S17" s="470" t="s">
        <v>191</v>
      </c>
      <c r="T17" s="470"/>
      <c r="U17" s="470"/>
      <c r="V17" s="470"/>
      <c r="W17" s="470"/>
      <c r="X17" s="470"/>
      <c r="Y17" s="470" t="s">
        <v>190</v>
      </c>
      <c r="Z17" s="470"/>
      <c r="AA17" s="470"/>
      <c r="AB17" s="470"/>
      <c r="AC17" s="470"/>
      <c r="AD17" s="470"/>
      <c r="AE17" s="470"/>
      <c r="AF17" s="470"/>
      <c r="AG17" s="470"/>
      <c r="AH17" s="470"/>
      <c r="AI17" s="215"/>
      <c r="AJ17" s="215"/>
      <c r="AK17" s="215"/>
      <c r="AL17" s="215"/>
      <c r="AM17" s="215"/>
    </row>
    <row r="18" spans="1:39" ht="18.75" customHeight="1" x14ac:dyDescent="0.35">
      <c r="A18" s="222" t="s">
        <v>177</v>
      </c>
      <c r="B18" s="43"/>
      <c r="C18" s="56" t="s">
        <v>64</v>
      </c>
      <c r="D18" s="39"/>
      <c r="E18" s="534" t="str">
        <f>T19</f>
        <v>Volume</v>
      </c>
      <c r="F18" s="535" t="str">
        <f>T20</f>
        <v>Travel Time</v>
      </c>
      <c r="G18" s="534" t="str">
        <f>T21</f>
        <v>Volume</v>
      </c>
      <c r="H18" s="535" t="str">
        <f>T22</f>
        <v>Travel Time</v>
      </c>
      <c r="I18" s="534" t="str">
        <f>T23</f>
        <v>Volume</v>
      </c>
      <c r="J18" s="535" t="str">
        <f>T24</f>
        <v>Travel Time</v>
      </c>
      <c r="K18" s="534" t="str">
        <f>T25</f>
        <v>Volume</v>
      </c>
      <c r="L18" s="535" t="str">
        <f>T26</f>
        <v>Travel Time</v>
      </c>
      <c r="M18" s="534" t="str">
        <f>T27</f>
        <v>Volume</v>
      </c>
      <c r="N18" s="535" t="str">
        <f>T28</f>
        <v>Travel Time</v>
      </c>
      <c r="O18" s="534" t="str">
        <f>T29</f>
        <v>Volume</v>
      </c>
      <c r="P18" s="535" t="str">
        <f>T30</f>
        <v>Travel Time</v>
      </c>
      <c r="Q18" s="44"/>
      <c r="R18" s="215"/>
      <c r="S18" s="471" t="s">
        <v>192</v>
      </c>
      <c r="T18" s="472" t="s">
        <v>185</v>
      </c>
      <c r="U18" s="472" t="s">
        <v>187</v>
      </c>
      <c r="V18" s="471" t="s">
        <v>342</v>
      </c>
      <c r="W18" s="472" t="s">
        <v>186</v>
      </c>
      <c r="X18" s="472" t="s">
        <v>85</v>
      </c>
      <c r="Y18" s="471">
        <v>1</v>
      </c>
      <c r="Z18" s="471">
        <f>Y18+1</f>
        <v>2</v>
      </c>
      <c r="AA18" s="471">
        <f t="shared" ref="AA18:AH18" si="0">Z18+1</f>
        <v>3</v>
      </c>
      <c r="AB18" s="471">
        <f t="shared" si="0"/>
        <v>4</v>
      </c>
      <c r="AC18" s="471">
        <f t="shared" si="0"/>
        <v>5</v>
      </c>
      <c r="AD18" s="471">
        <f t="shared" si="0"/>
        <v>6</v>
      </c>
      <c r="AE18" s="471">
        <f t="shared" si="0"/>
        <v>7</v>
      </c>
      <c r="AF18" s="471">
        <f t="shared" si="0"/>
        <v>8</v>
      </c>
      <c r="AG18" s="471">
        <f t="shared" si="0"/>
        <v>9</v>
      </c>
      <c r="AH18" s="471">
        <f t="shared" si="0"/>
        <v>10</v>
      </c>
      <c r="AI18" s="215"/>
      <c r="AJ18" s="215"/>
      <c r="AK18" s="215"/>
      <c r="AL18" s="215"/>
      <c r="AM18" s="215"/>
    </row>
    <row r="19" spans="1:39" ht="18.75" customHeight="1" x14ac:dyDescent="0.35">
      <c r="A19" s="222">
        <v>1</v>
      </c>
      <c r="B19" s="43"/>
      <c r="C19" s="57">
        <f>'VISSIM Sim Runs Summary Outputs'!C20</f>
        <v>0</v>
      </c>
      <c r="D19" s="39"/>
      <c r="E19" s="536" t="str">
        <f t="array" ref="E19:P22">TRANSPOSE(Y19:AB30)</f>
        <v/>
      </c>
      <c r="F19" s="537" t="str">
        <v/>
      </c>
      <c r="G19" s="536" t="str">
        <v/>
      </c>
      <c r="H19" s="537" t="str">
        <v/>
      </c>
      <c r="I19" s="536" t="str">
        <v/>
      </c>
      <c r="J19" s="537" t="str">
        <v/>
      </c>
      <c r="K19" s="536" t="str">
        <v/>
      </c>
      <c r="L19" s="537" t="str">
        <v/>
      </c>
      <c r="M19" s="536" t="str">
        <v/>
      </c>
      <c r="N19" s="537" t="str">
        <v/>
      </c>
      <c r="O19" s="536" t="str">
        <v/>
      </c>
      <c r="P19" s="537" t="str">
        <v/>
      </c>
      <c r="Q19" s="44"/>
      <c r="R19" s="215"/>
      <c r="S19" s="471">
        <v>1</v>
      </c>
      <c r="T19" s="473" t="s">
        <v>350</v>
      </c>
      <c r="U19" s="473" t="s">
        <v>91</v>
      </c>
      <c r="V19" s="474">
        <v>1</v>
      </c>
      <c r="W19" s="471">
        <f>INDEX('Input - Travel Times'!$B$3:$AH$103,MATCH($V19,'Input - Travel Times'!$B$3:$B$103,0),MATCH(scenario&amp;" TT Seg ID",'Input - Travel Times'!$B$3:$AH$3,0))</f>
        <v>1</v>
      </c>
      <c r="X19" s="475" t="str">
        <f>INDEX('Input - Travel Times'!$B$3:$AH$103,MATCH($V19,'Input - Travel Times'!$B$3:$B$103,0),MATCH("Segment Name",'Input - Travel Times'!$B$3:$AH$3,0))</f>
        <v>From EB Loudoun County Pkwy to EB S Riding Blvd</v>
      </c>
      <c r="Y19" s="250" t="str">
        <f>IF(AND($T19="Travel Time",$U19="Travel Time Segment"),IFERROR(AVERAGEIFS('VISSIM Travel Time Outputs'!#REF!,'VISSIM Travel Time Outputs'!#REF!,Y$18,'VISSIM Travel Time Outputs'!#REF!,$W19),""),
IF(AND($T19="Volume",$U19="Travel Time Segment"),IFERROR(AVERAGEIFS('VISSIM Travel Time Outputs'!#REF!,'VISSIM Travel Time Outputs'!#REF!,Y$18,'VISSIM Travel Time Outputs'!#REF!,$W19),""),
IF(AND($T19="Volume",$U19="Data Collection Point"),SUMIFS('VISSIM DCP Outputs'!#REF!,'VISSIM DCP Outputs'!#REF!,Y$18,'VISSIM DCP Outputs'!#REF!,$W19),
IF(AND($T19="Speed",$U19="Data Collection Point"),AVERAGEIFS('VISSIM DCP Outputs'!#REF!,'VISSIM DCP Outputs'!#REF!,Y$18,'VISSIM DCP Outputs'!#REF!,$W19),""))))</f>
        <v/>
      </c>
      <c r="Z19" s="250" t="str">
        <f>IF(AND($T19="Travel Time",$U19="Travel Time Segment"),IFERROR(AVERAGEIFS('VISSIM Travel Time Outputs'!#REF!,'VISSIM Travel Time Outputs'!#REF!,Z$18,'VISSIM Travel Time Outputs'!#REF!,$W19),""),
IF(AND($T19="Volume",$U19="Travel Time Segment"),IFERROR(AVERAGEIFS('VISSIM Travel Time Outputs'!#REF!,'VISSIM Travel Time Outputs'!#REF!,Z$18,'VISSIM Travel Time Outputs'!#REF!,$W19),""),
IF(AND($T19="Volume",$U19="Data Collection Point"),SUMIFS('VISSIM DCP Outputs'!#REF!,'VISSIM DCP Outputs'!#REF!,Z$18,'VISSIM DCP Outputs'!#REF!,$W19),
IF(AND($T19="Speed",$U19="Data Collection Point"),AVERAGEIFS('VISSIM DCP Outputs'!#REF!,'VISSIM DCP Outputs'!#REF!,Z$18,'VISSIM DCP Outputs'!#REF!,$W19),""))))</f>
        <v/>
      </c>
      <c r="AA19" s="250" t="str">
        <f>IF(AND($T19="Travel Time",$U19="Travel Time Segment"),IFERROR(AVERAGEIFS('VISSIM Travel Time Outputs'!#REF!,'VISSIM Travel Time Outputs'!#REF!,AA$18,'VISSIM Travel Time Outputs'!#REF!,$W19),""),
IF(AND($T19="Volume",$U19="Travel Time Segment"),IFERROR(AVERAGEIFS('VISSIM Travel Time Outputs'!#REF!,'VISSIM Travel Time Outputs'!#REF!,AA$18,'VISSIM Travel Time Outputs'!#REF!,$W19),""),
IF(AND($T19="Volume",$U19="Data Collection Point"),SUMIFS('VISSIM DCP Outputs'!#REF!,'VISSIM DCP Outputs'!#REF!,AA$18,'VISSIM DCP Outputs'!#REF!,$W19),
IF(AND($T19="Speed",$U19="Data Collection Point"),AVERAGEIFS('VISSIM DCP Outputs'!#REF!,'VISSIM DCP Outputs'!#REF!,AA$18,'VISSIM DCP Outputs'!#REF!,$W19),""))))</f>
        <v/>
      </c>
      <c r="AB19" s="250" t="str">
        <f>IF(AND($T19="Travel Time",$U19="Travel Time Segment"),IFERROR(AVERAGEIFS('VISSIM Travel Time Outputs'!#REF!,'VISSIM Travel Time Outputs'!#REF!,AB$18,'VISSIM Travel Time Outputs'!#REF!,$W19),""),
IF(AND($T19="Volume",$U19="Travel Time Segment"),IFERROR(AVERAGEIFS('VISSIM Travel Time Outputs'!#REF!,'VISSIM Travel Time Outputs'!#REF!,AB$18,'VISSIM Travel Time Outputs'!#REF!,$W19),""),
IF(AND($T19="Volume",$U19="Data Collection Point"),SUMIFS('VISSIM DCP Outputs'!#REF!,'VISSIM DCP Outputs'!#REF!,AB$18,'VISSIM DCP Outputs'!#REF!,$W19),
IF(AND($T19="Speed",$U19="Data Collection Point"),AVERAGEIFS('VISSIM DCP Outputs'!#REF!,'VISSIM DCP Outputs'!#REF!,AB$18,'VISSIM DCP Outputs'!#REF!,$W19),""))))</f>
        <v/>
      </c>
      <c r="AC19" s="250" t="str">
        <f>IF(AND($T19="Travel Time",$U19="Travel Time Segment"),IFERROR(AVERAGEIFS('VISSIM Travel Time Outputs'!#REF!,'VISSIM Travel Time Outputs'!#REF!,AC$18,'VISSIM Travel Time Outputs'!#REF!,$W19),""),
IF(AND($T19="Volume",$U19="Travel Time Segment"),IFERROR(AVERAGEIFS('VISSIM Travel Time Outputs'!#REF!,'VISSIM Travel Time Outputs'!#REF!,AC$18,'VISSIM Travel Time Outputs'!#REF!,$W19),""),
IF(AND($T19="Volume",$U19="Data Collection Point"),SUMIFS('VISSIM DCP Outputs'!#REF!,'VISSIM DCP Outputs'!#REF!,AC$18,'VISSIM DCP Outputs'!#REF!,$W19),
IF(AND($T19="Speed",$U19="Data Collection Point"),AVERAGEIFS('VISSIM DCP Outputs'!#REF!,'VISSIM DCP Outputs'!#REF!,AC$18,'VISSIM DCP Outputs'!#REF!,$W19),""))))</f>
        <v/>
      </c>
      <c r="AD19" s="250" t="str">
        <f>IF(AND($T19="Travel Time",$U19="Travel Time Segment"),IFERROR(AVERAGEIFS('VISSIM Travel Time Outputs'!#REF!,'VISSIM Travel Time Outputs'!#REF!,AD$18,'VISSIM Travel Time Outputs'!#REF!,$W19),""),
IF(AND($T19="Volume",$U19="Travel Time Segment"),IFERROR(AVERAGEIFS('VISSIM Travel Time Outputs'!#REF!,'VISSIM Travel Time Outputs'!#REF!,AD$18,'VISSIM Travel Time Outputs'!#REF!,$W19),""),
IF(AND($T19="Volume",$U19="Data Collection Point"),SUMIFS('VISSIM DCP Outputs'!#REF!,'VISSIM DCP Outputs'!#REF!,AD$18,'VISSIM DCP Outputs'!#REF!,$W19),
IF(AND($T19="Speed",$U19="Data Collection Point"),AVERAGEIFS('VISSIM DCP Outputs'!#REF!,'VISSIM DCP Outputs'!#REF!,AD$18,'VISSIM DCP Outputs'!#REF!,$W19),""))))</f>
        <v/>
      </c>
      <c r="AE19" s="250" t="str">
        <f>IF(AND($T19="Travel Time",$U19="Travel Time Segment"),IFERROR(AVERAGEIFS('VISSIM Travel Time Outputs'!#REF!,'VISSIM Travel Time Outputs'!#REF!,AE$18,'VISSIM Travel Time Outputs'!#REF!,$W19),""),
IF(AND($T19="Volume",$U19="Travel Time Segment"),IFERROR(AVERAGEIFS('VISSIM Travel Time Outputs'!#REF!,'VISSIM Travel Time Outputs'!#REF!,AE$18,'VISSIM Travel Time Outputs'!#REF!,$W19),""),
IF(AND($T19="Volume",$U19="Data Collection Point"),SUMIFS('VISSIM DCP Outputs'!#REF!,'VISSIM DCP Outputs'!#REF!,AE$18,'VISSIM DCP Outputs'!#REF!,$W19),
IF(AND($T19="Speed",$U19="Data Collection Point"),AVERAGEIFS('VISSIM DCP Outputs'!#REF!,'VISSIM DCP Outputs'!#REF!,AE$18,'VISSIM DCP Outputs'!#REF!,$W19),""))))</f>
        <v/>
      </c>
      <c r="AF19" s="250" t="str">
        <f>IF(AND($T19="Travel Time",$U19="Travel Time Segment"),IFERROR(AVERAGEIFS('VISSIM Travel Time Outputs'!#REF!,'VISSIM Travel Time Outputs'!#REF!,AF$18,'VISSIM Travel Time Outputs'!#REF!,$W19),""),
IF(AND($T19="Volume",$U19="Travel Time Segment"),IFERROR(AVERAGEIFS('VISSIM Travel Time Outputs'!#REF!,'VISSIM Travel Time Outputs'!#REF!,AF$18,'VISSIM Travel Time Outputs'!#REF!,$W19),""),
IF(AND($T19="Volume",$U19="Data Collection Point"),SUMIFS('VISSIM DCP Outputs'!#REF!,'VISSIM DCP Outputs'!#REF!,AF$18,'VISSIM DCP Outputs'!#REF!,$W19),
IF(AND($T19="Speed",$U19="Data Collection Point"),AVERAGEIFS('VISSIM DCP Outputs'!#REF!,'VISSIM DCP Outputs'!#REF!,AF$18,'VISSIM DCP Outputs'!#REF!,$W19),""))))</f>
        <v/>
      </c>
      <c r="AG19" s="250" t="str">
        <f>IF(AND($T19="Travel Time",$U19="Travel Time Segment"),IFERROR(AVERAGEIFS('VISSIM Travel Time Outputs'!#REF!,'VISSIM Travel Time Outputs'!#REF!,AG$18,'VISSIM Travel Time Outputs'!#REF!,$W19),""),
IF(AND($T19="Volume",$U19="Travel Time Segment"),IFERROR(AVERAGEIFS('VISSIM Travel Time Outputs'!#REF!,'VISSIM Travel Time Outputs'!#REF!,AG$18,'VISSIM Travel Time Outputs'!#REF!,$W19),""),
IF(AND($T19="Volume",$U19="Data Collection Point"),SUMIFS('VISSIM DCP Outputs'!#REF!,'VISSIM DCP Outputs'!#REF!,AG$18,'VISSIM DCP Outputs'!#REF!,$W19),
IF(AND($T19="Speed",$U19="Data Collection Point"),AVERAGEIFS('VISSIM DCP Outputs'!#REF!,'VISSIM DCP Outputs'!#REF!,AG$18,'VISSIM DCP Outputs'!#REF!,$W19),""))))</f>
        <v/>
      </c>
      <c r="AH19" s="250" t="str">
        <f>IF(AND($T19="Travel Time",$U19="Travel Time Segment"),IFERROR(AVERAGEIFS('VISSIM Travel Time Outputs'!#REF!,'VISSIM Travel Time Outputs'!#REF!,AH$18,'VISSIM Travel Time Outputs'!#REF!,$W19),""),
IF(AND($T19="Volume",$U19="Travel Time Segment"),IFERROR(AVERAGEIFS('VISSIM Travel Time Outputs'!#REF!,'VISSIM Travel Time Outputs'!#REF!,AH$18,'VISSIM Travel Time Outputs'!#REF!,$W19),""),
IF(AND($T19="Volume",$U19="Data Collection Point"),SUMIFS('VISSIM DCP Outputs'!#REF!,'VISSIM DCP Outputs'!#REF!,AH$18,'VISSIM DCP Outputs'!#REF!,$W19),
IF(AND($T19="Speed",$U19="Data Collection Point"),AVERAGEIFS('VISSIM DCP Outputs'!#REF!,'VISSIM DCP Outputs'!#REF!,AH$18,'VISSIM DCP Outputs'!#REF!,$W19),""))))</f>
        <v/>
      </c>
      <c r="AI19" s="215"/>
      <c r="AJ19" s="215"/>
      <c r="AK19" s="215"/>
      <c r="AL19" s="215"/>
      <c r="AM19" s="215"/>
    </row>
    <row r="20" spans="1:39" ht="18.75" customHeight="1" x14ac:dyDescent="0.35">
      <c r="A20" s="222">
        <v>2</v>
      </c>
      <c r="B20" s="43"/>
      <c r="C20" s="57">
        <f>'VISSIM Sim Runs Summary Outputs'!C21</f>
        <v>0</v>
      </c>
      <c r="D20" s="39"/>
      <c r="E20" s="536" t="str">
        <v/>
      </c>
      <c r="F20" s="537" t="str">
        <v/>
      </c>
      <c r="G20" s="536" t="str">
        <v/>
      </c>
      <c r="H20" s="537" t="str">
        <v/>
      </c>
      <c r="I20" s="536" t="str">
        <v/>
      </c>
      <c r="J20" s="537" t="str">
        <v/>
      </c>
      <c r="K20" s="536" t="str">
        <v/>
      </c>
      <c r="L20" s="537" t="str">
        <v/>
      </c>
      <c r="M20" s="536" t="str">
        <v/>
      </c>
      <c r="N20" s="537" t="str">
        <v/>
      </c>
      <c r="O20" s="536" t="str">
        <v/>
      </c>
      <c r="P20" s="537" t="str">
        <v/>
      </c>
      <c r="Q20" s="44"/>
      <c r="R20" s="215"/>
      <c r="S20" s="471">
        <f>S19+1</f>
        <v>2</v>
      </c>
      <c r="T20" s="473" t="s">
        <v>5</v>
      </c>
      <c r="U20" s="473" t="s">
        <v>91</v>
      </c>
      <c r="V20" s="474">
        <v>1</v>
      </c>
      <c r="W20" s="471">
        <f>INDEX('Input - Travel Times'!$B$3:$AH$103,MATCH($V20,'Input - Travel Times'!$B$3:$B$103,0),MATCH(scenario&amp;" TT Seg ID",'Input - Travel Times'!$B$3:$AH$3,0))</f>
        <v>1</v>
      </c>
      <c r="X20" s="475" t="str">
        <f>INDEX('Input - Travel Times'!$B$3:$AH$103,MATCH($V20,'Input - Travel Times'!$B$3:$B$103,0),MATCH("Segment Name",'Input - Travel Times'!$B$3:$AH$3,0))</f>
        <v>From EB Loudoun County Pkwy to EB S Riding Blvd</v>
      </c>
      <c r="Y20" s="250" t="str">
        <f>IF(AND($T20="Travel Time",$U20="Travel Time Segment"),IFERROR(AVERAGEIFS('VISSIM Travel Time Outputs'!#REF!,'VISSIM Travel Time Outputs'!#REF!,Y$18,'VISSIM Travel Time Outputs'!#REF!,$W20),""),
IF(AND($T20="Volume",$U20="Travel Time Segment"),IFERROR(AVERAGEIFS('VISSIM Travel Time Outputs'!#REF!,'VISSIM Travel Time Outputs'!#REF!,Y$18,'VISSIM Travel Time Outputs'!#REF!,$W20),""),
IF(AND($T20="Volume",$U20="Data Collection Point"),SUMIFS('VISSIM DCP Outputs'!#REF!,'VISSIM DCP Outputs'!#REF!,Y$18,'VISSIM DCP Outputs'!#REF!,$W20),
IF(AND($T20="Speed",$U20="Data Collection Point"),AVERAGEIFS('VISSIM DCP Outputs'!#REF!,'VISSIM DCP Outputs'!#REF!,Y$18,'VISSIM DCP Outputs'!#REF!,$W20),""))))</f>
        <v/>
      </c>
      <c r="Z20" s="250" t="str">
        <f>IF(AND($T20="Travel Time",$U20="Travel Time Segment"),IFERROR(AVERAGEIFS('VISSIM Travel Time Outputs'!#REF!,'VISSIM Travel Time Outputs'!#REF!,Z$18,'VISSIM Travel Time Outputs'!#REF!,$W20),""),
IF(AND($T20="Volume",$U20="Travel Time Segment"),IFERROR(AVERAGEIFS('VISSIM Travel Time Outputs'!#REF!,'VISSIM Travel Time Outputs'!#REF!,Z$18,'VISSIM Travel Time Outputs'!#REF!,$W20),""),
IF(AND($T20="Volume",$U20="Data Collection Point"),SUMIFS('VISSIM DCP Outputs'!#REF!,'VISSIM DCP Outputs'!#REF!,Z$18,'VISSIM DCP Outputs'!#REF!,$W20),
IF(AND($T20="Speed",$U20="Data Collection Point"),AVERAGEIFS('VISSIM DCP Outputs'!#REF!,'VISSIM DCP Outputs'!#REF!,Z$18,'VISSIM DCP Outputs'!#REF!,$W20),""))))</f>
        <v/>
      </c>
      <c r="AA20" s="250" t="str">
        <f>IF(AND($T20="Travel Time",$U20="Travel Time Segment"),IFERROR(AVERAGEIFS('VISSIM Travel Time Outputs'!#REF!,'VISSIM Travel Time Outputs'!#REF!,AA$18,'VISSIM Travel Time Outputs'!#REF!,$W20),""),
IF(AND($T20="Volume",$U20="Travel Time Segment"),IFERROR(AVERAGEIFS('VISSIM Travel Time Outputs'!#REF!,'VISSIM Travel Time Outputs'!#REF!,AA$18,'VISSIM Travel Time Outputs'!#REF!,$W20),""),
IF(AND($T20="Volume",$U20="Data Collection Point"),SUMIFS('VISSIM DCP Outputs'!#REF!,'VISSIM DCP Outputs'!#REF!,AA$18,'VISSIM DCP Outputs'!#REF!,$W20),
IF(AND($T20="Speed",$U20="Data Collection Point"),AVERAGEIFS('VISSIM DCP Outputs'!#REF!,'VISSIM DCP Outputs'!#REF!,AA$18,'VISSIM DCP Outputs'!#REF!,$W20),""))))</f>
        <v/>
      </c>
      <c r="AB20" s="250" t="str">
        <f>IF(AND($T20="Travel Time",$U20="Travel Time Segment"),IFERROR(AVERAGEIFS('VISSIM Travel Time Outputs'!#REF!,'VISSIM Travel Time Outputs'!#REF!,AB$18,'VISSIM Travel Time Outputs'!#REF!,$W20),""),
IF(AND($T20="Volume",$U20="Travel Time Segment"),IFERROR(AVERAGEIFS('VISSIM Travel Time Outputs'!#REF!,'VISSIM Travel Time Outputs'!#REF!,AB$18,'VISSIM Travel Time Outputs'!#REF!,$W20),""),
IF(AND($T20="Volume",$U20="Data Collection Point"),SUMIFS('VISSIM DCP Outputs'!#REF!,'VISSIM DCP Outputs'!#REF!,AB$18,'VISSIM DCP Outputs'!#REF!,$W20),
IF(AND($T20="Speed",$U20="Data Collection Point"),AVERAGEIFS('VISSIM DCP Outputs'!#REF!,'VISSIM DCP Outputs'!#REF!,AB$18,'VISSIM DCP Outputs'!#REF!,$W20),""))))</f>
        <v/>
      </c>
      <c r="AC20" s="250" t="str">
        <f>IF(AND($T20="Travel Time",$U20="Travel Time Segment"),IFERROR(AVERAGEIFS('VISSIM Travel Time Outputs'!#REF!,'VISSIM Travel Time Outputs'!#REF!,AC$18,'VISSIM Travel Time Outputs'!#REF!,$W20),""),
IF(AND($T20="Volume",$U20="Travel Time Segment"),IFERROR(AVERAGEIFS('VISSIM Travel Time Outputs'!#REF!,'VISSIM Travel Time Outputs'!#REF!,AC$18,'VISSIM Travel Time Outputs'!#REF!,$W20),""),
IF(AND($T20="Volume",$U20="Data Collection Point"),SUMIFS('VISSIM DCP Outputs'!#REF!,'VISSIM DCP Outputs'!#REF!,AC$18,'VISSIM DCP Outputs'!#REF!,$W20),
IF(AND($T20="Speed",$U20="Data Collection Point"),AVERAGEIFS('VISSIM DCP Outputs'!#REF!,'VISSIM DCP Outputs'!#REF!,AC$18,'VISSIM DCP Outputs'!#REF!,$W20),""))))</f>
        <v/>
      </c>
      <c r="AD20" s="250" t="str">
        <f>IF(AND($T20="Travel Time",$U20="Travel Time Segment"),IFERROR(AVERAGEIFS('VISSIM Travel Time Outputs'!#REF!,'VISSIM Travel Time Outputs'!#REF!,AD$18,'VISSIM Travel Time Outputs'!#REF!,$W20),""),
IF(AND($T20="Volume",$U20="Travel Time Segment"),IFERROR(AVERAGEIFS('VISSIM Travel Time Outputs'!#REF!,'VISSIM Travel Time Outputs'!#REF!,AD$18,'VISSIM Travel Time Outputs'!#REF!,$W20),""),
IF(AND($T20="Volume",$U20="Data Collection Point"),SUMIFS('VISSIM DCP Outputs'!#REF!,'VISSIM DCP Outputs'!#REF!,AD$18,'VISSIM DCP Outputs'!#REF!,$W20),
IF(AND($T20="Speed",$U20="Data Collection Point"),AVERAGEIFS('VISSIM DCP Outputs'!#REF!,'VISSIM DCP Outputs'!#REF!,AD$18,'VISSIM DCP Outputs'!#REF!,$W20),""))))</f>
        <v/>
      </c>
      <c r="AE20" s="250" t="str">
        <f>IF(AND($T20="Travel Time",$U20="Travel Time Segment"),IFERROR(AVERAGEIFS('VISSIM Travel Time Outputs'!#REF!,'VISSIM Travel Time Outputs'!#REF!,AE$18,'VISSIM Travel Time Outputs'!#REF!,$W20),""),
IF(AND($T20="Volume",$U20="Travel Time Segment"),IFERROR(AVERAGEIFS('VISSIM Travel Time Outputs'!#REF!,'VISSIM Travel Time Outputs'!#REF!,AE$18,'VISSIM Travel Time Outputs'!#REF!,$W20),""),
IF(AND($T20="Volume",$U20="Data Collection Point"),SUMIFS('VISSIM DCP Outputs'!#REF!,'VISSIM DCP Outputs'!#REF!,AE$18,'VISSIM DCP Outputs'!#REF!,$W20),
IF(AND($T20="Speed",$U20="Data Collection Point"),AVERAGEIFS('VISSIM DCP Outputs'!#REF!,'VISSIM DCP Outputs'!#REF!,AE$18,'VISSIM DCP Outputs'!#REF!,$W20),""))))</f>
        <v/>
      </c>
      <c r="AF20" s="250" t="str">
        <f>IF(AND($T20="Travel Time",$U20="Travel Time Segment"),IFERROR(AVERAGEIFS('VISSIM Travel Time Outputs'!#REF!,'VISSIM Travel Time Outputs'!#REF!,AF$18,'VISSIM Travel Time Outputs'!#REF!,$W20),""),
IF(AND($T20="Volume",$U20="Travel Time Segment"),IFERROR(AVERAGEIFS('VISSIM Travel Time Outputs'!#REF!,'VISSIM Travel Time Outputs'!#REF!,AF$18,'VISSIM Travel Time Outputs'!#REF!,$W20),""),
IF(AND($T20="Volume",$U20="Data Collection Point"),SUMIFS('VISSIM DCP Outputs'!#REF!,'VISSIM DCP Outputs'!#REF!,AF$18,'VISSIM DCP Outputs'!#REF!,$W20),
IF(AND($T20="Speed",$U20="Data Collection Point"),AVERAGEIFS('VISSIM DCP Outputs'!#REF!,'VISSIM DCP Outputs'!#REF!,AF$18,'VISSIM DCP Outputs'!#REF!,$W20),""))))</f>
        <v/>
      </c>
      <c r="AG20" s="250" t="str">
        <f>IF(AND($T20="Travel Time",$U20="Travel Time Segment"),IFERROR(AVERAGEIFS('VISSIM Travel Time Outputs'!#REF!,'VISSIM Travel Time Outputs'!#REF!,AG$18,'VISSIM Travel Time Outputs'!#REF!,$W20),""),
IF(AND($T20="Volume",$U20="Travel Time Segment"),IFERROR(AVERAGEIFS('VISSIM Travel Time Outputs'!#REF!,'VISSIM Travel Time Outputs'!#REF!,AG$18,'VISSIM Travel Time Outputs'!#REF!,$W20),""),
IF(AND($T20="Volume",$U20="Data Collection Point"),SUMIFS('VISSIM DCP Outputs'!#REF!,'VISSIM DCP Outputs'!#REF!,AG$18,'VISSIM DCP Outputs'!#REF!,$W20),
IF(AND($T20="Speed",$U20="Data Collection Point"),AVERAGEIFS('VISSIM DCP Outputs'!#REF!,'VISSIM DCP Outputs'!#REF!,AG$18,'VISSIM DCP Outputs'!#REF!,$W20),""))))</f>
        <v/>
      </c>
      <c r="AH20" s="250" t="str">
        <f>IF(AND($T20="Travel Time",$U20="Travel Time Segment"),IFERROR(AVERAGEIFS('VISSIM Travel Time Outputs'!#REF!,'VISSIM Travel Time Outputs'!#REF!,AH$18,'VISSIM Travel Time Outputs'!#REF!,$W20),""),
IF(AND($T20="Volume",$U20="Travel Time Segment"),IFERROR(AVERAGEIFS('VISSIM Travel Time Outputs'!#REF!,'VISSIM Travel Time Outputs'!#REF!,AH$18,'VISSIM Travel Time Outputs'!#REF!,$W20),""),
IF(AND($T20="Volume",$U20="Data Collection Point"),SUMIFS('VISSIM DCP Outputs'!#REF!,'VISSIM DCP Outputs'!#REF!,AH$18,'VISSIM DCP Outputs'!#REF!,$W20),
IF(AND($T20="Speed",$U20="Data Collection Point"),AVERAGEIFS('VISSIM DCP Outputs'!#REF!,'VISSIM DCP Outputs'!#REF!,AH$18,'VISSIM DCP Outputs'!#REF!,$W20),""))))</f>
        <v/>
      </c>
      <c r="AI20" s="223" t="s">
        <v>188</v>
      </c>
      <c r="AJ20" s="215"/>
      <c r="AK20" s="215"/>
      <c r="AL20" s="215"/>
      <c r="AM20" s="215"/>
    </row>
    <row r="21" spans="1:39" ht="18.75" customHeight="1" x14ac:dyDescent="0.35">
      <c r="A21" s="222">
        <v>3</v>
      </c>
      <c r="B21" s="43"/>
      <c r="C21" s="57">
        <f>'VISSIM Sim Runs Summary Outputs'!C22</f>
        <v>0</v>
      </c>
      <c r="D21" s="39"/>
      <c r="E21" s="536" t="str">
        <v/>
      </c>
      <c r="F21" s="537" t="str">
        <v/>
      </c>
      <c r="G21" s="536" t="str">
        <v/>
      </c>
      <c r="H21" s="537" t="str">
        <v/>
      </c>
      <c r="I21" s="536" t="str">
        <v/>
      </c>
      <c r="J21" s="537" t="str">
        <v/>
      </c>
      <c r="K21" s="536" t="str">
        <v/>
      </c>
      <c r="L21" s="537" t="str">
        <v/>
      </c>
      <c r="M21" s="536" t="str">
        <v/>
      </c>
      <c r="N21" s="537" t="str">
        <v/>
      </c>
      <c r="O21" s="536" t="str">
        <v/>
      </c>
      <c r="P21" s="537" t="str">
        <v/>
      </c>
      <c r="Q21" s="44"/>
      <c r="R21" s="215"/>
      <c r="S21" s="471">
        <f t="shared" ref="S21:S30" si="1">S20+1</f>
        <v>3</v>
      </c>
      <c r="T21" s="473" t="s">
        <v>350</v>
      </c>
      <c r="U21" s="473" t="s">
        <v>91</v>
      </c>
      <c r="V21" s="474">
        <v>5</v>
      </c>
      <c r="W21" s="471">
        <f>INDEX('Input - Travel Times'!$B$3:$AH$103,MATCH($V21,'Input - Travel Times'!$B$3:$B$103,0),MATCH(scenario&amp;" TT Seg ID",'Input - Travel Times'!$B$3:$AH$3,0))</f>
        <v>0</v>
      </c>
      <c r="X21" s="475">
        <f>INDEX('Input - Travel Times'!$B$3:$AH$103,MATCH($V21,'Input - Travel Times'!$B$3:$B$103,0),MATCH("Segment Name",'Input - Travel Times'!$B$3:$AH$3,0))</f>
        <v>0</v>
      </c>
      <c r="Y21" s="250" t="str">
        <f>IF(AND($T21="Travel Time",$U21="Travel Time Segment"),IFERROR(AVERAGEIFS('VISSIM Travel Time Outputs'!#REF!,'VISSIM Travel Time Outputs'!#REF!,Y$18,'VISSIM Travel Time Outputs'!#REF!,$W21),""),
IF(AND($T21="Volume",$U21="Travel Time Segment"),IFERROR(AVERAGEIFS('VISSIM Travel Time Outputs'!#REF!,'VISSIM Travel Time Outputs'!#REF!,Y$18,'VISSIM Travel Time Outputs'!#REF!,$W21),""),
IF(AND($T21="Volume",$U21="Data Collection Point"),SUMIFS('VISSIM DCP Outputs'!#REF!,'VISSIM DCP Outputs'!#REF!,Y$18,'VISSIM DCP Outputs'!#REF!,$W21),
IF(AND($T21="Speed",$U21="Data Collection Point"),AVERAGEIFS('VISSIM DCP Outputs'!#REF!,'VISSIM DCP Outputs'!#REF!,Y$18,'VISSIM DCP Outputs'!#REF!,$W21),""))))</f>
        <v/>
      </c>
      <c r="Z21" s="250" t="str">
        <f>IF(AND($T21="Travel Time",$U21="Travel Time Segment"),IFERROR(AVERAGEIFS('VISSIM Travel Time Outputs'!#REF!,'VISSIM Travel Time Outputs'!#REF!,Z$18,'VISSIM Travel Time Outputs'!#REF!,$W21),""),
IF(AND($T21="Volume",$U21="Travel Time Segment"),IFERROR(AVERAGEIFS('VISSIM Travel Time Outputs'!#REF!,'VISSIM Travel Time Outputs'!#REF!,Z$18,'VISSIM Travel Time Outputs'!#REF!,$W21),""),
IF(AND($T21="Volume",$U21="Data Collection Point"),SUMIFS('VISSIM DCP Outputs'!#REF!,'VISSIM DCP Outputs'!#REF!,Z$18,'VISSIM DCP Outputs'!#REF!,$W21),
IF(AND($T21="Speed",$U21="Data Collection Point"),AVERAGEIFS('VISSIM DCP Outputs'!#REF!,'VISSIM DCP Outputs'!#REF!,Z$18,'VISSIM DCP Outputs'!#REF!,$W21),""))))</f>
        <v/>
      </c>
      <c r="AA21" s="250" t="str">
        <f>IF(AND($T21="Travel Time",$U21="Travel Time Segment"),IFERROR(AVERAGEIFS('VISSIM Travel Time Outputs'!#REF!,'VISSIM Travel Time Outputs'!#REF!,AA$18,'VISSIM Travel Time Outputs'!#REF!,$W21),""),
IF(AND($T21="Volume",$U21="Travel Time Segment"),IFERROR(AVERAGEIFS('VISSIM Travel Time Outputs'!#REF!,'VISSIM Travel Time Outputs'!#REF!,AA$18,'VISSIM Travel Time Outputs'!#REF!,$W21),""),
IF(AND($T21="Volume",$U21="Data Collection Point"),SUMIFS('VISSIM DCP Outputs'!#REF!,'VISSIM DCP Outputs'!#REF!,AA$18,'VISSIM DCP Outputs'!#REF!,$W21),
IF(AND($T21="Speed",$U21="Data Collection Point"),AVERAGEIFS('VISSIM DCP Outputs'!#REF!,'VISSIM DCP Outputs'!#REF!,AA$18,'VISSIM DCP Outputs'!#REF!,$W21),""))))</f>
        <v/>
      </c>
      <c r="AB21" s="250" t="str">
        <f>IF(AND($T21="Travel Time",$U21="Travel Time Segment"),IFERROR(AVERAGEIFS('VISSIM Travel Time Outputs'!#REF!,'VISSIM Travel Time Outputs'!#REF!,AB$18,'VISSIM Travel Time Outputs'!#REF!,$W21),""),
IF(AND($T21="Volume",$U21="Travel Time Segment"),IFERROR(AVERAGEIFS('VISSIM Travel Time Outputs'!#REF!,'VISSIM Travel Time Outputs'!#REF!,AB$18,'VISSIM Travel Time Outputs'!#REF!,$W21),""),
IF(AND($T21="Volume",$U21="Data Collection Point"),SUMIFS('VISSIM DCP Outputs'!#REF!,'VISSIM DCP Outputs'!#REF!,AB$18,'VISSIM DCP Outputs'!#REF!,$W21),
IF(AND($T21="Speed",$U21="Data Collection Point"),AVERAGEIFS('VISSIM DCP Outputs'!#REF!,'VISSIM DCP Outputs'!#REF!,AB$18,'VISSIM DCP Outputs'!#REF!,$W21),""))))</f>
        <v/>
      </c>
      <c r="AC21" s="250" t="str">
        <f>IF(AND($T21="Travel Time",$U21="Travel Time Segment"),IFERROR(AVERAGEIFS('VISSIM Travel Time Outputs'!#REF!,'VISSIM Travel Time Outputs'!#REF!,AC$18,'VISSIM Travel Time Outputs'!#REF!,$W21),""),
IF(AND($T21="Volume",$U21="Travel Time Segment"),IFERROR(AVERAGEIFS('VISSIM Travel Time Outputs'!#REF!,'VISSIM Travel Time Outputs'!#REF!,AC$18,'VISSIM Travel Time Outputs'!#REF!,$W21),""),
IF(AND($T21="Volume",$U21="Data Collection Point"),SUMIFS('VISSIM DCP Outputs'!#REF!,'VISSIM DCP Outputs'!#REF!,AC$18,'VISSIM DCP Outputs'!#REF!,$W21),
IF(AND($T21="Speed",$U21="Data Collection Point"),AVERAGEIFS('VISSIM DCP Outputs'!#REF!,'VISSIM DCP Outputs'!#REF!,AC$18,'VISSIM DCP Outputs'!#REF!,$W21),""))))</f>
        <v/>
      </c>
      <c r="AD21" s="250" t="str">
        <f>IF(AND($T21="Travel Time",$U21="Travel Time Segment"),IFERROR(AVERAGEIFS('VISSIM Travel Time Outputs'!#REF!,'VISSIM Travel Time Outputs'!#REF!,AD$18,'VISSIM Travel Time Outputs'!#REF!,$W21),""),
IF(AND($T21="Volume",$U21="Travel Time Segment"),IFERROR(AVERAGEIFS('VISSIM Travel Time Outputs'!#REF!,'VISSIM Travel Time Outputs'!#REF!,AD$18,'VISSIM Travel Time Outputs'!#REF!,$W21),""),
IF(AND($T21="Volume",$U21="Data Collection Point"),SUMIFS('VISSIM DCP Outputs'!#REF!,'VISSIM DCP Outputs'!#REF!,AD$18,'VISSIM DCP Outputs'!#REF!,$W21),
IF(AND($T21="Speed",$U21="Data Collection Point"),AVERAGEIFS('VISSIM DCP Outputs'!#REF!,'VISSIM DCP Outputs'!#REF!,AD$18,'VISSIM DCP Outputs'!#REF!,$W21),""))))</f>
        <v/>
      </c>
      <c r="AE21" s="250" t="str">
        <f>IF(AND($T21="Travel Time",$U21="Travel Time Segment"),IFERROR(AVERAGEIFS('VISSIM Travel Time Outputs'!#REF!,'VISSIM Travel Time Outputs'!#REF!,AE$18,'VISSIM Travel Time Outputs'!#REF!,$W21),""),
IF(AND($T21="Volume",$U21="Travel Time Segment"),IFERROR(AVERAGEIFS('VISSIM Travel Time Outputs'!#REF!,'VISSIM Travel Time Outputs'!#REF!,AE$18,'VISSIM Travel Time Outputs'!#REF!,$W21),""),
IF(AND($T21="Volume",$U21="Data Collection Point"),SUMIFS('VISSIM DCP Outputs'!#REF!,'VISSIM DCP Outputs'!#REF!,AE$18,'VISSIM DCP Outputs'!#REF!,$W21),
IF(AND($T21="Speed",$U21="Data Collection Point"),AVERAGEIFS('VISSIM DCP Outputs'!#REF!,'VISSIM DCP Outputs'!#REF!,AE$18,'VISSIM DCP Outputs'!#REF!,$W21),""))))</f>
        <v/>
      </c>
      <c r="AF21" s="250" t="str">
        <f>IF(AND($T21="Travel Time",$U21="Travel Time Segment"),IFERROR(AVERAGEIFS('VISSIM Travel Time Outputs'!#REF!,'VISSIM Travel Time Outputs'!#REF!,AF$18,'VISSIM Travel Time Outputs'!#REF!,$W21),""),
IF(AND($T21="Volume",$U21="Travel Time Segment"),IFERROR(AVERAGEIFS('VISSIM Travel Time Outputs'!#REF!,'VISSIM Travel Time Outputs'!#REF!,AF$18,'VISSIM Travel Time Outputs'!#REF!,$W21),""),
IF(AND($T21="Volume",$U21="Data Collection Point"),SUMIFS('VISSIM DCP Outputs'!#REF!,'VISSIM DCP Outputs'!#REF!,AF$18,'VISSIM DCP Outputs'!#REF!,$W21),
IF(AND($T21="Speed",$U21="Data Collection Point"),AVERAGEIFS('VISSIM DCP Outputs'!#REF!,'VISSIM DCP Outputs'!#REF!,AF$18,'VISSIM DCP Outputs'!#REF!,$W21),""))))</f>
        <v/>
      </c>
      <c r="AG21" s="250" t="str">
        <f>IF(AND($T21="Travel Time",$U21="Travel Time Segment"),IFERROR(AVERAGEIFS('VISSIM Travel Time Outputs'!#REF!,'VISSIM Travel Time Outputs'!#REF!,AG$18,'VISSIM Travel Time Outputs'!#REF!,$W21),""),
IF(AND($T21="Volume",$U21="Travel Time Segment"),IFERROR(AVERAGEIFS('VISSIM Travel Time Outputs'!#REF!,'VISSIM Travel Time Outputs'!#REF!,AG$18,'VISSIM Travel Time Outputs'!#REF!,$W21),""),
IF(AND($T21="Volume",$U21="Data Collection Point"),SUMIFS('VISSIM DCP Outputs'!#REF!,'VISSIM DCP Outputs'!#REF!,AG$18,'VISSIM DCP Outputs'!#REF!,$W21),
IF(AND($T21="Speed",$U21="Data Collection Point"),AVERAGEIFS('VISSIM DCP Outputs'!#REF!,'VISSIM DCP Outputs'!#REF!,AG$18,'VISSIM DCP Outputs'!#REF!,$W21),""))))</f>
        <v/>
      </c>
      <c r="AH21" s="250" t="str">
        <f>IF(AND($T21="Travel Time",$U21="Travel Time Segment"),IFERROR(AVERAGEIFS('VISSIM Travel Time Outputs'!#REF!,'VISSIM Travel Time Outputs'!#REF!,AH$18,'VISSIM Travel Time Outputs'!#REF!,$W21),""),
IF(AND($T21="Volume",$U21="Travel Time Segment"),IFERROR(AVERAGEIFS('VISSIM Travel Time Outputs'!#REF!,'VISSIM Travel Time Outputs'!#REF!,AH$18,'VISSIM Travel Time Outputs'!#REF!,$W21),""),
IF(AND($T21="Volume",$U21="Data Collection Point"),SUMIFS('VISSIM DCP Outputs'!#REF!,'VISSIM DCP Outputs'!#REF!,AH$18,'VISSIM DCP Outputs'!#REF!,$W21),
IF(AND($T21="Speed",$U21="Data Collection Point"),AVERAGEIFS('VISSIM DCP Outputs'!#REF!,'VISSIM DCP Outputs'!#REF!,AH$18,'VISSIM DCP Outputs'!#REF!,$W21),""))))</f>
        <v/>
      </c>
      <c r="AI21" s="223" t="s">
        <v>189</v>
      </c>
      <c r="AJ21" s="215"/>
      <c r="AK21" s="215"/>
      <c r="AL21" s="215"/>
      <c r="AM21" s="215"/>
    </row>
    <row r="22" spans="1:39" ht="18.75" customHeight="1" x14ac:dyDescent="0.35">
      <c r="A22" s="222">
        <v>4</v>
      </c>
      <c r="B22" s="43"/>
      <c r="C22" s="57">
        <f>'VISSIM Sim Runs Summary Outputs'!C23</f>
        <v>0</v>
      </c>
      <c r="D22" s="39"/>
      <c r="E22" s="538" t="str">
        <v/>
      </c>
      <c r="F22" s="539" t="str">
        <v/>
      </c>
      <c r="G22" s="538" t="str">
        <v/>
      </c>
      <c r="H22" s="539" t="str">
        <v/>
      </c>
      <c r="I22" s="538" t="str">
        <v/>
      </c>
      <c r="J22" s="539" t="str">
        <v/>
      </c>
      <c r="K22" s="538" t="str">
        <v/>
      </c>
      <c r="L22" s="539" t="str">
        <v/>
      </c>
      <c r="M22" s="538" t="str">
        <v/>
      </c>
      <c r="N22" s="539" t="str">
        <v/>
      </c>
      <c r="O22" s="538" t="str">
        <v/>
      </c>
      <c r="P22" s="539" t="str">
        <v/>
      </c>
      <c r="Q22" s="44"/>
      <c r="R22" s="215"/>
      <c r="S22" s="471">
        <f t="shared" si="1"/>
        <v>4</v>
      </c>
      <c r="T22" s="473" t="s">
        <v>5</v>
      </c>
      <c r="U22" s="473" t="s">
        <v>91</v>
      </c>
      <c r="V22" s="474">
        <v>5</v>
      </c>
      <c r="W22" s="471">
        <f>INDEX('Input - Travel Times'!$B$3:$AH$103,MATCH($V22,'Input - Travel Times'!$B$3:$B$103,0),MATCH(scenario&amp;" TT Seg ID",'Input - Travel Times'!$B$3:$AH$3,0))</f>
        <v>0</v>
      </c>
      <c r="X22" s="475">
        <f>INDEX('Input - Travel Times'!$B$3:$AH$103,MATCH($V22,'Input - Travel Times'!$B$3:$B$103,0),MATCH("Segment Name",'Input - Travel Times'!$B$3:$AH$3,0))</f>
        <v>0</v>
      </c>
      <c r="Y22" s="250" t="str">
        <f>IF(AND($T22="Travel Time",$U22="Travel Time Segment"),IFERROR(AVERAGEIFS('VISSIM Travel Time Outputs'!#REF!,'VISSIM Travel Time Outputs'!#REF!,Y$18,'VISSIM Travel Time Outputs'!#REF!,$W22),""),
IF(AND($T22="Volume",$U22="Travel Time Segment"),IFERROR(AVERAGEIFS('VISSIM Travel Time Outputs'!#REF!,'VISSIM Travel Time Outputs'!#REF!,Y$18,'VISSIM Travel Time Outputs'!#REF!,$W22),""),
IF(AND($T22="Volume",$U22="Data Collection Point"),SUMIFS('VISSIM DCP Outputs'!#REF!,'VISSIM DCP Outputs'!#REF!,Y$18,'VISSIM DCP Outputs'!#REF!,$W22),
IF(AND($T22="Speed",$U22="Data Collection Point"),AVERAGEIFS('VISSIM DCP Outputs'!#REF!,'VISSIM DCP Outputs'!#REF!,Y$18,'VISSIM DCP Outputs'!#REF!,$W22),""))))</f>
        <v/>
      </c>
      <c r="Z22" s="250" t="str">
        <f>IF(AND($T22="Travel Time",$U22="Travel Time Segment"),IFERROR(AVERAGEIFS('VISSIM Travel Time Outputs'!#REF!,'VISSIM Travel Time Outputs'!#REF!,Z$18,'VISSIM Travel Time Outputs'!#REF!,$W22),""),
IF(AND($T22="Volume",$U22="Travel Time Segment"),IFERROR(AVERAGEIFS('VISSIM Travel Time Outputs'!#REF!,'VISSIM Travel Time Outputs'!#REF!,Z$18,'VISSIM Travel Time Outputs'!#REF!,$W22),""),
IF(AND($T22="Volume",$U22="Data Collection Point"),SUMIFS('VISSIM DCP Outputs'!#REF!,'VISSIM DCP Outputs'!#REF!,Z$18,'VISSIM DCP Outputs'!#REF!,$W22),
IF(AND($T22="Speed",$U22="Data Collection Point"),AVERAGEIFS('VISSIM DCP Outputs'!#REF!,'VISSIM DCP Outputs'!#REF!,Z$18,'VISSIM DCP Outputs'!#REF!,$W22),""))))</f>
        <v/>
      </c>
      <c r="AA22" s="250" t="str">
        <f>IF(AND($T22="Travel Time",$U22="Travel Time Segment"),IFERROR(AVERAGEIFS('VISSIM Travel Time Outputs'!#REF!,'VISSIM Travel Time Outputs'!#REF!,AA$18,'VISSIM Travel Time Outputs'!#REF!,$W22),""),
IF(AND($T22="Volume",$U22="Travel Time Segment"),IFERROR(AVERAGEIFS('VISSIM Travel Time Outputs'!#REF!,'VISSIM Travel Time Outputs'!#REF!,AA$18,'VISSIM Travel Time Outputs'!#REF!,$W22),""),
IF(AND($T22="Volume",$U22="Data Collection Point"),SUMIFS('VISSIM DCP Outputs'!#REF!,'VISSIM DCP Outputs'!#REF!,AA$18,'VISSIM DCP Outputs'!#REF!,$W22),
IF(AND($T22="Speed",$U22="Data Collection Point"),AVERAGEIFS('VISSIM DCP Outputs'!#REF!,'VISSIM DCP Outputs'!#REF!,AA$18,'VISSIM DCP Outputs'!#REF!,$W22),""))))</f>
        <v/>
      </c>
      <c r="AB22" s="250" t="str">
        <f>IF(AND($T22="Travel Time",$U22="Travel Time Segment"),IFERROR(AVERAGEIFS('VISSIM Travel Time Outputs'!#REF!,'VISSIM Travel Time Outputs'!#REF!,AB$18,'VISSIM Travel Time Outputs'!#REF!,$W22),""),
IF(AND($T22="Volume",$U22="Travel Time Segment"),IFERROR(AVERAGEIFS('VISSIM Travel Time Outputs'!#REF!,'VISSIM Travel Time Outputs'!#REF!,AB$18,'VISSIM Travel Time Outputs'!#REF!,$W22),""),
IF(AND($T22="Volume",$U22="Data Collection Point"),SUMIFS('VISSIM DCP Outputs'!#REF!,'VISSIM DCP Outputs'!#REF!,AB$18,'VISSIM DCP Outputs'!#REF!,$W22),
IF(AND($T22="Speed",$U22="Data Collection Point"),AVERAGEIFS('VISSIM DCP Outputs'!#REF!,'VISSIM DCP Outputs'!#REF!,AB$18,'VISSIM DCP Outputs'!#REF!,$W22),""))))</f>
        <v/>
      </c>
      <c r="AC22" s="250" t="str">
        <f>IF(AND($T22="Travel Time",$U22="Travel Time Segment"),IFERROR(AVERAGEIFS('VISSIM Travel Time Outputs'!#REF!,'VISSIM Travel Time Outputs'!#REF!,AC$18,'VISSIM Travel Time Outputs'!#REF!,$W22),""),
IF(AND($T22="Volume",$U22="Travel Time Segment"),IFERROR(AVERAGEIFS('VISSIM Travel Time Outputs'!#REF!,'VISSIM Travel Time Outputs'!#REF!,AC$18,'VISSIM Travel Time Outputs'!#REF!,$W22),""),
IF(AND($T22="Volume",$U22="Data Collection Point"),SUMIFS('VISSIM DCP Outputs'!#REF!,'VISSIM DCP Outputs'!#REF!,AC$18,'VISSIM DCP Outputs'!#REF!,$W22),
IF(AND($T22="Speed",$U22="Data Collection Point"),AVERAGEIFS('VISSIM DCP Outputs'!#REF!,'VISSIM DCP Outputs'!#REF!,AC$18,'VISSIM DCP Outputs'!#REF!,$W22),""))))</f>
        <v/>
      </c>
      <c r="AD22" s="250" t="str">
        <f>IF(AND($T22="Travel Time",$U22="Travel Time Segment"),IFERROR(AVERAGEIFS('VISSIM Travel Time Outputs'!#REF!,'VISSIM Travel Time Outputs'!#REF!,AD$18,'VISSIM Travel Time Outputs'!#REF!,$W22),""),
IF(AND($T22="Volume",$U22="Travel Time Segment"),IFERROR(AVERAGEIFS('VISSIM Travel Time Outputs'!#REF!,'VISSIM Travel Time Outputs'!#REF!,AD$18,'VISSIM Travel Time Outputs'!#REF!,$W22),""),
IF(AND($T22="Volume",$U22="Data Collection Point"),SUMIFS('VISSIM DCP Outputs'!#REF!,'VISSIM DCP Outputs'!#REF!,AD$18,'VISSIM DCP Outputs'!#REF!,$W22),
IF(AND($T22="Speed",$U22="Data Collection Point"),AVERAGEIFS('VISSIM DCP Outputs'!#REF!,'VISSIM DCP Outputs'!#REF!,AD$18,'VISSIM DCP Outputs'!#REF!,$W22),""))))</f>
        <v/>
      </c>
      <c r="AE22" s="250" t="str">
        <f>IF(AND($T22="Travel Time",$U22="Travel Time Segment"),IFERROR(AVERAGEIFS('VISSIM Travel Time Outputs'!#REF!,'VISSIM Travel Time Outputs'!#REF!,AE$18,'VISSIM Travel Time Outputs'!#REF!,$W22),""),
IF(AND($T22="Volume",$U22="Travel Time Segment"),IFERROR(AVERAGEIFS('VISSIM Travel Time Outputs'!#REF!,'VISSIM Travel Time Outputs'!#REF!,AE$18,'VISSIM Travel Time Outputs'!#REF!,$W22),""),
IF(AND($T22="Volume",$U22="Data Collection Point"),SUMIFS('VISSIM DCP Outputs'!#REF!,'VISSIM DCP Outputs'!#REF!,AE$18,'VISSIM DCP Outputs'!#REF!,$W22),
IF(AND($T22="Speed",$U22="Data Collection Point"),AVERAGEIFS('VISSIM DCP Outputs'!#REF!,'VISSIM DCP Outputs'!#REF!,AE$18,'VISSIM DCP Outputs'!#REF!,$W22),""))))</f>
        <v/>
      </c>
      <c r="AF22" s="250" t="str">
        <f>IF(AND($T22="Travel Time",$U22="Travel Time Segment"),IFERROR(AVERAGEIFS('VISSIM Travel Time Outputs'!#REF!,'VISSIM Travel Time Outputs'!#REF!,AF$18,'VISSIM Travel Time Outputs'!#REF!,$W22),""),
IF(AND($T22="Volume",$U22="Travel Time Segment"),IFERROR(AVERAGEIFS('VISSIM Travel Time Outputs'!#REF!,'VISSIM Travel Time Outputs'!#REF!,AF$18,'VISSIM Travel Time Outputs'!#REF!,$W22),""),
IF(AND($T22="Volume",$U22="Data Collection Point"),SUMIFS('VISSIM DCP Outputs'!#REF!,'VISSIM DCP Outputs'!#REF!,AF$18,'VISSIM DCP Outputs'!#REF!,$W22),
IF(AND($T22="Speed",$U22="Data Collection Point"),AVERAGEIFS('VISSIM DCP Outputs'!#REF!,'VISSIM DCP Outputs'!#REF!,AF$18,'VISSIM DCP Outputs'!#REF!,$W22),""))))</f>
        <v/>
      </c>
      <c r="AG22" s="250" t="str">
        <f>IF(AND($T22="Travel Time",$U22="Travel Time Segment"),IFERROR(AVERAGEIFS('VISSIM Travel Time Outputs'!#REF!,'VISSIM Travel Time Outputs'!#REF!,AG$18,'VISSIM Travel Time Outputs'!#REF!,$W22),""),
IF(AND($T22="Volume",$U22="Travel Time Segment"),IFERROR(AVERAGEIFS('VISSIM Travel Time Outputs'!#REF!,'VISSIM Travel Time Outputs'!#REF!,AG$18,'VISSIM Travel Time Outputs'!#REF!,$W22),""),
IF(AND($T22="Volume",$U22="Data Collection Point"),SUMIFS('VISSIM DCP Outputs'!#REF!,'VISSIM DCP Outputs'!#REF!,AG$18,'VISSIM DCP Outputs'!#REF!,$W22),
IF(AND($T22="Speed",$U22="Data Collection Point"),AVERAGEIFS('VISSIM DCP Outputs'!#REF!,'VISSIM DCP Outputs'!#REF!,AG$18,'VISSIM DCP Outputs'!#REF!,$W22),""))))</f>
        <v/>
      </c>
      <c r="AH22" s="250" t="str">
        <f>IF(AND($T22="Travel Time",$U22="Travel Time Segment"),IFERROR(AVERAGEIFS('VISSIM Travel Time Outputs'!#REF!,'VISSIM Travel Time Outputs'!#REF!,AH$18,'VISSIM Travel Time Outputs'!#REF!,$W22),""),
IF(AND($T22="Volume",$U22="Travel Time Segment"),IFERROR(AVERAGEIFS('VISSIM Travel Time Outputs'!#REF!,'VISSIM Travel Time Outputs'!#REF!,AH$18,'VISSIM Travel Time Outputs'!#REF!,$W22),""),
IF(AND($T22="Volume",$U22="Data Collection Point"),SUMIFS('VISSIM DCP Outputs'!#REF!,'VISSIM DCP Outputs'!#REF!,AH$18,'VISSIM DCP Outputs'!#REF!,$W22),
IF(AND($T22="Speed",$U22="Data Collection Point"),AVERAGEIFS('VISSIM DCP Outputs'!#REF!,'VISSIM DCP Outputs'!#REF!,AH$18,'VISSIM DCP Outputs'!#REF!,$W22),""))))</f>
        <v/>
      </c>
      <c r="AI22" s="215"/>
      <c r="AJ22" s="215"/>
      <c r="AK22" s="215"/>
      <c r="AL22" s="215"/>
      <c r="AM22" s="215"/>
    </row>
    <row r="23" spans="1:39" ht="22.5" customHeight="1" thickBot="1" x14ac:dyDescent="0.4">
      <c r="A23" s="221"/>
      <c r="B23" s="43"/>
      <c r="C23" s="58"/>
      <c r="D23" s="39"/>
      <c r="E23" s="59" t="s">
        <v>65</v>
      </c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60"/>
      <c r="Q23" s="44"/>
      <c r="R23" s="215"/>
      <c r="S23" s="471">
        <f t="shared" si="1"/>
        <v>5</v>
      </c>
      <c r="T23" s="473" t="s">
        <v>350</v>
      </c>
      <c r="U23" s="473" t="s">
        <v>91</v>
      </c>
      <c r="V23" s="474">
        <v>9</v>
      </c>
      <c r="W23" s="471">
        <f>INDEX('Input - Travel Times'!$B$3:$AH$103,MATCH($V23,'Input - Travel Times'!$B$3:$B$103,0),MATCH(scenario&amp;" TT Seg ID",'Input - Travel Times'!$B$3:$AH$3,0))</f>
        <v>0</v>
      </c>
      <c r="X23" s="475">
        <f>INDEX('Input - Travel Times'!$B$3:$AH$103,MATCH($V23,'Input - Travel Times'!$B$3:$B$103,0),MATCH("Segment Name",'Input - Travel Times'!$B$3:$AH$3,0))</f>
        <v>0</v>
      </c>
      <c r="Y23" s="250" t="str">
        <f>IF(AND($T23="Travel Time",$U23="Travel Time Segment"),IFERROR(AVERAGEIFS('VISSIM Travel Time Outputs'!#REF!,'VISSIM Travel Time Outputs'!#REF!,Y$18,'VISSIM Travel Time Outputs'!#REF!,$W23),""),
IF(AND($T23="Volume",$U23="Travel Time Segment"),IFERROR(AVERAGEIFS('VISSIM Travel Time Outputs'!#REF!,'VISSIM Travel Time Outputs'!#REF!,Y$18,'VISSIM Travel Time Outputs'!#REF!,$W23),""),
IF(AND($T23="Volume",$U23="Data Collection Point"),SUMIFS('VISSIM DCP Outputs'!#REF!,'VISSIM DCP Outputs'!#REF!,Y$18,'VISSIM DCP Outputs'!#REF!,$W23),
IF(AND($T23="Speed",$U23="Data Collection Point"),AVERAGEIFS('VISSIM DCP Outputs'!#REF!,'VISSIM DCP Outputs'!#REF!,Y$18,'VISSIM DCP Outputs'!#REF!,$W23),""))))</f>
        <v/>
      </c>
      <c r="Z23" s="250" t="str">
        <f>IF(AND($T23="Travel Time",$U23="Travel Time Segment"),IFERROR(AVERAGEIFS('VISSIM Travel Time Outputs'!#REF!,'VISSIM Travel Time Outputs'!#REF!,Z$18,'VISSIM Travel Time Outputs'!#REF!,$W23),""),
IF(AND($T23="Volume",$U23="Travel Time Segment"),IFERROR(AVERAGEIFS('VISSIM Travel Time Outputs'!#REF!,'VISSIM Travel Time Outputs'!#REF!,Z$18,'VISSIM Travel Time Outputs'!#REF!,$W23),""),
IF(AND($T23="Volume",$U23="Data Collection Point"),SUMIFS('VISSIM DCP Outputs'!#REF!,'VISSIM DCP Outputs'!#REF!,Z$18,'VISSIM DCP Outputs'!#REF!,$W23),
IF(AND($T23="Speed",$U23="Data Collection Point"),AVERAGEIFS('VISSIM DCP Outputs'!#REF!,'VISSIM DCP Outputs'!#REF!,Z$18,'VISSIM DCP Outputs'!#REF!,$W23),""))))</f>
        <v/>
      </c>
      <c r="AA23" s="250" t="str">
        <f>IF(AND($T23="Travel Time",$U23="Travel Time Segment"),IFERROR(AVERAGEIFS('VISSIM Travel Time Outputs'!#REF!,'VISSIM Travel Time Outputs'!#REF!,AA$18,'VISSIM Travel Time Outputs'!#REF!,$W23),""),
IF(AND($T23="Volume",$U23="Travel Time Segment"),IFERROR(AVERAGEIFS('VISSIM Travel Time Outputs'!#REF!,'VISSIM Travel Time Outputs'!#REF!,AA$18,'VISSIM Travel Time Outputs'!#REF!,$W23),""),
IF(AND($T23="Volume",$U23="Data Collection Point"),SUMIFS('VISSIM DCP Outputs'!#REF!,'VISSIM DCP Outputs'!#REF!,AA$18,'VISSIM DCP Outputs'!#REF!,$W23),
IF(AND($T23="Speed",$U23="Data Collection Point"),AVERAGEIFS('VISSIM DCP Outputs'!#REF!,'VISSIM DCP Outputs'!#REF!,AA$18,'VISSIM DCP Outputs'!#REF!,$W23),""))))</f>
        <v/>
      </c>
      <c r="AB23" s="250" t="str">
        <f>IF(AND($T23="Travel Time",$U23="Travel Time Segment"),IFERROR(AVERAGEIFS('VISSIM Travel Time Outputs'!#REF!,'VISSIM Travel Time Outputs'!#REF!,AB$18,'VISSIM Travel Time Outputs'!#REF!,$W23),""),
IF(AND($T23="Volume",$U23="Travel Time Segment"),IFERROR(AVERAGEIFS('VISSIM Travel Time Outputs'!#REF!,'VISSIM Travel Time Outputs'!#REF!,AB$18,'VISSIM Travel Time Outputs'!#REF!,$W23),""),
IF(AND($T23="Volume",$U23="Data Collection Point"),SUMIFS('VISSIM DCP Outputs'!#REF!,'VISSIM DCP Outputs'!#REF!,AB$18,'VISSIM DCP Outputs'!#REF!,$W23),
IF(AND($T23="Speed",$U23="Data Collection Point"),AVERAGEIFS('VISSIM DCP Outputs'!#REF!,'VISSIM DCP Outputs'!#REF!,AB$18,'VISSIM DCP Outputs'!#REF!,$W23),""))))</f>
        <v/>
      </c>
      <c r="AC23" s="250" t="str">
        <f>IF(AND($T23="Travel Time",$U23="Travel Time Segment"),IFERROR(AVERAGEIFS('VISSIM Travel Time Outputs'!#REF!,'VISSIM Travel Time Outputs'!#REF!,AC$18,'VISSIM Travel Time Outputs'!#REF!,$W23),""),
IF(AND($T23="Volume",$U23="Travel Time Segment"),IFERROR(AVERAGEIFS('VISSIM Travel Time Outputs'!#REF!,'VISSIM Travel Time Outputs'!#REF!,AC$18,'VISSIM Travel Time Outputs'!#REF!,$W23),""),
IF(AND($T23="Volume",$U23="Data Collection Point"),SUMIFS('VISSIM DCP Outputs'!#REF!,'VISSIM DCP Outputs'!#REF!,AC$18,'VISSIM DCP Outputs'!#REF!,$W23),
IF(AND($T23="Speed",$U23="Data Collection Point"),AVERAGEIFS('VISSIM DCP Outputs'!#REF!,'VISSIM DCP Outputs'!#REF!,AC$18,'VISSIM DCP Outputs'!#REF!,$W23),""))))</f>
        <v/>
      </c>
      <c r="AD23" s="250" t="str">
        <f>IF(AND($T23="Travel Time",$U23="Travel Time Segment"),IFERROR(AVERAGEIFS('VISSIM Travel Time Outputs'!#REF!,'VISSIM Travel Time Outputs'!#REF!,AD$18,'VISSIM Travel Time Outputs'!#REF!,$W23),""),
IF(AND($T23="Volume",$U23="Travel Time Segment"),IFERROR(AVERAGEIFS('VISSIM Travel Time Outputs'!#REF!,'VISSIM Travel Time Outputs'!#REF!,AD$18,'VISSIM Travel Time Outputs'!#REF!,$W23),""),
IF(AND($T23="Volume",$U23="Data Collection Point"),SUMIFS('VISSIM DCP Outputs'!#REF!,'VISSIM DCP Outputs'!#REF!,AD$18,'VISSIM DCP Outputs'!#REF!,$W23),
IF(AND($T23="Speed",$U23="Data Collection Point"),AVERAGEIFS('VISSIM DCP Outputs'!#REF!,'VISSIM DCP Outputs'!#REF!,AD$18,'VISSIM DCP Outputs'!#REF!,$W23),""))))</f>
        <v/>
      </c>
      <c r="AE23" s="250" t="str">
        <f>IF(AND($T23="Travel Time",$U23="Travel Time Segment"),IFERROR(AVERAGEIFS('VISSIM Travel Time Outputs'!#REF!,'VISSIM Travel Time Outputs'!#REF!,AE$18,'VISSIM Travel Time Outputs'!#REF!,$W23),""),
IF(AND($T23="Volume",$U23="Travel Time Segment"),IFERROR(AVERAGEIFS('VISSIM Travel Time Outputs'!#REF!,'VISSIM Travel Time Outputs'!#REF!,AE$18,'VISSIM Travel Time Outputs'!#REF!,$W23),""),
IF(AND($T23="Volume",$U23="Data Collection Point"),SUMIFS('VISSIM DCP Outputs'!#REF!,'VISSIM DCP Outputs'!#REF!,AE$18,'VISSIM DCP Outputs'!#REF!,$W23),
IF(AND($T23="Speed",$U23="Data Collection Point"),AVERAGEIFS('VISSIM DCP Outputs'!#REF!,'VISSIM DCP Outputs'!#REF!,AE$18,'VISSIM DCP Outputs'!#REF!,$W23),""))))</f>
        <v/>
      </c>
      <c r="AF23" s="250" t="str">
        <f>IF(AND($T23="Travel Time",$U23="Travel Time Segment"),IFERROR(AVERAGEIFS('VISSIM Travel Time Outputs'!#REF!,'VISSIM Travel Time Outputs'!#REF!,AF$18,'VISSIM Travel Time Outputs'!#REF!,$W23),""),
IF(AND($T23="Volume",$U23="Travel Time Segment"),IFERROR(AVERAGEIFS('VISSIM Travel Time Outputs'!#REF!,'VISSIM Travel Time Outputs'!#REF!,AF$18,'VISSIM Travel Time Outputs'!#REF!,$W23),""),
IF(AND($T23="Volume",$U23="Data Collection Point"),SUMIFS('VISSIM DCP Outputs'!#REF!,'VISSIM DCP Outputs'!#REF!,AF$18,'VISSIM DCP Outputs'!#REF!,$W23),
IF(AND($T23="Speed",$U23="Data Collection Point"),AVERAGEIFS('VISSIM DCP Outputs'!#REF!,'VISSIM DCP Outputs'!#REF!,AF$18,'VISSIM DCP Outputs'!#REF!,$W23),""))))</f>
        <v/>
      </c>
      <c r="AG23" s="250" t="str">
        <f>IF(AND($T23="Travel Time",$U23="Travel Time Segment"),IFERROR(AVERAGEIFS('VISSIM Travel Time Outputs'!#REF!,'VISSIM Travel Time Outputs'!#REF!,AG$18,'VISSIM Travel Time Outputs'!#REF!,$W23),""),
IF(AND($T23="Volume",$U23="Travel Time Segment"),IFERROR(AVERAGEIFS('VISSIM Travel Time Outputs'!#REF!,'VISSIM Travel Time Outputs'!#REF!,AG$18,'VISSIM Travel Time Outputs'!#REF!,$W23),""),
IF(AND($T23="Volume",$U23="Data Collection Point"),SUMIFS('VISSIM DCP Outputs'!#REF!,'VISSIM DCP Outputs'!#REF!,AG$18,'VISSIM DCP Outputs'!#REF!,$W23),
IF(AND($T23="Speed",$U23="Data Collection Point"),AVERAGEIFS('VISSIM DCP Outputs'!#REF!,'VISSIM DCP Outputs'!#REF!,AG$18,'VISSIM DCP Outputs'!#REF!,$W23),""))))</f>
        <v/>
      </c>
      <c r="AH23" s="250" t="str">
        <f>IF(AND($T23="Travel Time",$U23="Travel Time Segment"),IFERROR(AVERAGEIFS('VISSIM Travel Time Outputs'!#REF!,'VISSIM Travel Time Outputs'!#REF!,AH$18,'VISSIM Travel Time Outputs'!#REF!,$W23),""),
IF(AND($T23="Volume",$U23="Travel Time Segment"),IFERROR(AVERAGEIFS('VISSIM Travel Time Outputs'!#REF!,'VISSIM Travel Time Outputs'!#REF!,AH$18,'VISSIM Travel Time Outputs'!#REF!,$W23),""),
IF(AND($T23="Volume",$U23="Data Collection Point"),SUMIFS('VISSIM DCP Outputs'!#REF!,'VISSIM DCP Outputs'!#REF!,AH$18,'VISSIM DCP Outputs'!#REF!,$W23),
IF(AND($T23="Speed",$U23="Data Collection Point"),AVERAGEIFS('VISSIM DCP Outputs'!#REF!,'VISSIM DCP Outputs'!#REF!,AH$18,'VISSIM DCP Outputs'!#REF!,$W23),""))))</f>
        <v/>
      </c>
      <c r="AI23" s="215"/>
      <c r="AJ23" s="215"/>
      <c r="AK23" s="215"/>
      <c r="AL23" s="215"/>
      <c r="AM23" s="215"/>
    </row>
    <row r="24" spans="1:39" ht="18.75" customHeight="1" x14ac:dyDescent="0.35">
      <c r="A24" s="221"/>
      <c r="B24" s="43"/>
      <c r="C24" s="61" t="s">
        <v>66</v>
      </c>
      <c r="D24" s="62"/>
      <c r="E24" s="63"/>
      <c r="F24" s="62"/>
      <c r="G24" s="64"/>
      <c r="H24" s="64"/>
      <c r="I24" s="64"/>
      <c r="J24" s="64"/>
      <c r="K24" s="64"/>
      <c r="L24" s="64"/>
      <c r="M24" s="64"/>
      <c r="N24" s="64"/>
      <c r="O24" s="64"/>
      <c r="P24" s="64"/>
      <c r="Q24" s="44"/>
      <c r="R24" s="215"/>
      <c r="S24" s="471">
        <f t="shared" si="1"/>
        <v>6</v>
      </c>
      <c r="T24" s="473" t="s">
        <v>5</v>
      </c>
      <c r="U24" s="473" t="s">
        <v>91</v>
      </c>
      <c r="V24" s="474">
        <v>9</v>
      </c>
      <c r="W24" s="471">
        <f>INDEX('Input - Travel Times'!$B$3:$AH$103,MATCH($V24,'Input - Travel Times'!$B$3:$B$103,0),MATCH(scenario&amp;" TT Seg ID",'Input - Travel Times'!$B$3:$AH$3,0))</f>
        <v>0</v>
      </c>
      <c r="X24" s="475">
        <f>INDEX('Input - Travel Times'!$B$3:$AH$103,MATCH($V24,'Input - Travel Times'!$B$3:$B$103,0),MATCH("Segment Name",'Input - Travel Times'!$B$3:$AH$3,0))</f>
        <v>0</v>
      </c>
      <c r="Y24" s="250" t="str">
        <f>IF(AND($T24="Travel Time",$U24="Travel Time Segment"),IFERROR(AVERAGEIFS('VISSIM Travel Time Outputs'!#REF!,'VISSIM Travel Time Outputs'!#REF!,Y$18,'VISSIM Travel Time Outputs'!#REF!,$W24),""),
IF(AND($T24="Volume",$U24="Travel Time Segment"),IFERROR(AVERAGEIFS('VISSIM Travel Time Outputs'!#REF!,'VISSIM Travel Time Outputs'!#REF!,Y$18,'VISSIM Travel Time Outputs'!#REF!,$W24),""),
IF(AND($T24="Volume",$U24="Data Collection Point"),SUMIFS('VISSIM DCP Outputs'!#REF!,'VISSIM DCP Outputs'!#REF!,Y$18,'VISSIM DCP Outputs'!#REF!,$W24),
IF(AND($T24="Speed",$U24="Data Collection Point"),AVERAGEIFS('VISSIM DCP Outputs'!#REF!,'VISSIM DCP Outputs'!#REF!,Y$18,'VISSIM DCP Outputs'!#REF!,$W24),""))))</f>
        <v/>
      </c>
      <c r="Z24" s="250" t="str">
        <f>IF(AND($T24="Travel Time",$U24="Travel Time Segment"),IFERROR(AVERAGEIFS('VISSIM Travel Time Outputs'!#REF!,'VISSIM Travel Time Outputs'!#REF!,Z$18,'VISSIM Travel Time Outputs'!#REF!,$W24),""),
IF(AND($T24="Volume",$U24="Travel Time Segment"),IFERROR(AVERAGEIFS('VISSIM Travel Time Outputs'!#REF!,'VISSIM Travel Time Outputs'!#REF!,Z$18,'VISSIM Travel Time Outputs'!#REF!,$W24),""),
IF(AND($T24="Volume",$U24="Data Collection Point"),SUMIFS('VISSIM DCP Outputs'!#REF!,'VISSIM DCP Outputs'!#REF!,Z$18,'VISSIM DCP Outputs'!#REF!,$W24),
IF(AND($T24="Speed",$U24="Data Collection Point"),AVERAGEIFS('VISSIM DCP Outputs'!#REF!,'VISSIM DCP Outputs'!#REF!,Z$18,'VISSIM DCP Outputs'!#REF!,$W24),""))))</f>
        <v/>
      </c>
      <c r="AA24" s="250" t="str">
        <f>IF(AND($T24="Travel Time",$U24="Travel Time Segment"),IFERROR(AVERAGEIFS('VISSIM Travel Time Outputs'!#REF!,'VISSIM Travel Time Outputs'!#REF!,AA$18,'VISSIM Travel Time Outputs'!#REF!,$W24),""),
IF(AND($T24="Volume",$U24="Travel Time Segment"),IFERROR(AVERAGEIFS('VISSIM Travel Time Outputs'!#REF!,'VISSIM Travel Time Outputs'!#REF!,AA$18,'VISSIM Travel Time Outputs'!#REF!,$W24),""),
IF(AND($T24="Volume",$U24="Data Collection Point"),SUMIFS('VISSIM DCP Outputs'!#REF!,'VISSIM DCP Outputs'!#REF!,AA$18,'VISSIM DCP Outputs'!#REF!,$W24),
IF(AND($T24="Speed",$U24="Data Collection Point"),AVERAGEIFS('VISSIM DCP Outputs'!#REF!,'VISSIM DCP Outputs'!#REF!,AA$18,'VISSIM DCP Outputs'!#REF!,$W24),""))))</f>
        <v/>
      </c>
      <c r="AB24" s="250" t="str">
        <f>IF(AND($T24="Travel Time",$U24="Travel Time Segment"),IFERROR(AVERAGEIFS('VISSIM Travel Time Outputs'!#REF!,'VISSIM Travel Time Outputs'!#REF!,AB$18,'VISSIM Travel Time Outputs'!#REF!,$W24),""),
IF(AND($T24="Volume",$U24="Travel Time Segment"),IFERROR(AVERAGEIFS('VISSIM Travel Time Outputs'!#REF!,'VISSIM Travel Time Outputs'!#REF!,AB$18,'VISSIM Travel Time Outputs'!#REF!,$W24),""),
IF(AND($T24="Volume",$U24="Data Collection Point"),SUMIFS('VISSIM DCP Outputs'!#REF!,'VISSIM DCP Outputs'!#REF!,AB$18,'VISSIM DCP Outputs'!#REF!,$W24),
IF(AND($T24="Speed",$U24="Data Collection Point"),AVERAGEIFS('VISSIM DCP Outputs'!#REF!,'VISSIM DCP Outputs'!#REF!,AB$18,'VISSIM DCP Outputs'!#REF!,$W24),""))))</f>
        <v/>
      </c>
      <c r="AC24" s="250" t="str">
        <f>IF(AND($T24="Travel Time",$U24="Travel Time Segment"),IFERROR(AVERAGEIFS('VISSIM Travel Time Outputs'!#REF!,'VISSIM Travel Time Outputs'!#REF!,AC$18,'VISSIM Travel Time Outputs'!#REF!,$W24),""),
IF(AND($T24="Volume",$U24="Travel Time Segment"),IFERROR(AVERAGEIFS('VISSIM Travel Time Outputs'!#REF!,'VISSIM Travel Time Outputs'!#REF!,AC$18,'VISSIM Travel Time Outputs'!#REF!,$W24),""),
IF(AND($T24="Volume",$U24="Data Collection Point"),SUMIFS('VISSIM DCP Outputs'!#REF!,'VISSIM DCP Outputs'!#REF!,AC$18,'VISSIM DCP Outputs'!#REF!,$W24),
IF(AND($T24="Speed",$U24="Data Collection Point"),AVERAGEIFS('VISSIM DCP Outputs'!#REF!,'VISSIM DCP Outputs'!#REF!,AC$18,'VISSIM DCP Outputs'!#REF!,$W24),""))))</f>
        <v/>
      </c>
      <c r="AD24" s="250" t="str">
        <f>IF(AND($T24="Travel Time",$U24="Travel Time Segment"),IFERROR(AVERAGEIFS('VISSIM Travel Time Outputs'!#REF!,'VISSIM Travel Time Outputs'!#REF!,AD$18,'VISSIM Travel Time Outputs'!#REF!,$W24),""),
IF(AND($T24="Volume",$U24="Travel Time Segment"),IFERROR(AVERAGEIFS('VISSIM Travel Time Outputs'!#REF!,'VISSIM Travel Time Outputs'!#REF!,AD$18,'VISSIM Travel Time Outputs'!#REF!,$W24),""),
IF(AND($T24="Volume",$U24="Data Collection Point"),SUMIFS('VISSIM DCP Outputs'!#REF!,'VISSIM DCP Outputs'!#REF!,AD$18,'VISSIM DCP Outputs'!#REF!,$W24),
IF(AND($T24="Speed",$U24="Data Collection Point"),AVERAGEIFS('VISSIM DCP Outputs'!#REF!,'VISSIM DCP Outputs'!#REF!,AD$18,'VISSIM DCP Outputs'!#REF!,$W24),""))))</f>
        <v/>
      </c>
      <c r="AE24" s="250" t="str">
        <f>IF(AND($T24="Travel Time",$U24="Travel Time Segment"),IFERROR(AVERAGEIFS('VISSIM Travel Time Outputs'!#REF!,'VISSIM Travel Time Outputs'!#REF!,AE$18,'VISSIM Travel Time Outputs'!#REF!,$W24),""),
IF(AND($T24="Volume",$U24="Travel Time Segment"),IFERROR(AVERAGEIFS('VISSIM Travel Time Outputs'!#REF!,'VISSIM Travel Time Outputs'!#REF!,AE$18,'VISSIM Travel Time Outputs'!#REF!,$W24),""),
IF(AND($T24="Volume",$U24="Data Collection Point"),SUMIFS('VISSIM DCP Outputs'!#REF!,'VISSIM DCP Outputs'!#REF!,AE$18,'VISSIM DCP Outputs'!#REF!,$W24),
IF(AND($T24="Speed",$U24="Data Collection Point"),AVERAGEIFS('VISSIM DCP Outputs'!#REF!,'VISSIM DCP Outputs'!#REF!,AE$18,'VISSIM DCP Outputs'!#REF!,$W24),""))))</f>
        <v/>
      </c>
      <c r="AF24" s="250" t="str">
        <f>IF(AND($T24="Travel Time",$U24="Travel Time Segment"),IFERROR(AVERAGEIFS('VISSIM Travel Time Outputs'!#REF!,'VISSIM Travel Time Outputs'!#REF!,AF$18,'VISSIM Travel Time Outputs'!#REF!,$W24),""),
IF(AND($T24="Volume",$U24="Travel Time Segment"),IFERROR(AVERAGEIFS('VISSIM Travel Time Outputs'!#REF!,'VISSIM Travel Time Outputs'!#REF!,AF$18,'VISSIM Travel Time Outputs'!#REF!,$W24),""),
IF(AND($T24="Volume",$U24="Data Collection Point"),SUMIFS('VISSIM DCP Outputs'!#REF!,'VISSIM DCP Outputs'!#REF!,AF$18,'VISSIM DCP Outputs'!#REF!,$W24),
IF(AND($T24="Speed",$U24="Data Collection Point"),AVERAGEIFS('VISSIM DCP Outputs'!#REF!,'VISSIM DCP Outputs'!#REF!,AF$18,'VISSIM DCP Outputs'!#REF!,$W24),""))))</f>
        <v/>
      </c>
      <c r="AG24" s="250" t="str">
        <f>IF(AND($T24="Travel Time",$U24="Travel Time Segment"),IFERROR(AVERAGEIFS('VISSIM Travel Time Outputs'!#REF!,'VISSIM Travel Time Outputs'!#REF!,AG$18,'VISSIM Travel Time Outputs'!#REF!,$W24),""),
IF(AND($T24="Volume",$U24="Travel Time Segment"),IFERROR(AVERAGEIFS('VISSIM Travel Time Outputs'!#REF!,'VISSIM Travel Time Outputs'!#REF!,AG$18,'VISSIM Travel Time Outputs'!#REF!,$W24),""),
IF(AND($T24="Volume",$U24="Data Collection Point"),SUMIFS('VISSIM DCP Outputs'!#REF!,'VISSIM DCP Outputs'!#REF!,AG$18,'VISSIM DCP Outputs'!#REF!,$W24),
IF(AND($T24="Speed",$U24="Data Collection Point"),AVERAGEIFS('VISSIM DCP Outputs'!#REF!,'VISSIM DCP Outputs'!#REF!,AG$18,'VISSIM DCP Outputs'!#REF!,$W24),""))))</f>
        <v/>
      </c>
      <c r="AH24" s="250" t="str">
        <f>IF(AND($T24="Travel Time",$U24="Travel Time Segment"),IFERROR(AVERAGEIFS('VISSIM Travel Time Outputs'!#REF!,'VISSIM Travel Time Outputs'!#REF!,AH$18,'VISSIM Travel Time Outputs'!#REF!,$W24),""),
IF(AND($T24="Volume",$U24="Travel Time Segment"),IFERROR(AVERAGEIFS('VISSIM Travel Time Outputs'!#REF!,'VISSIM Travel Time Outputs'!#REF!,AH$18,'VISSIM Travel Time Outputs'!#REF!,$W24),""),
IF(AND($T24="Volume",$U24="Data Collection Point"),SUMIFS('VISSIM DCP Outputs'!#REF!,'VISSIM DCP Outputs'!#REF!,AH$18,'VISSIM DCP Outputs'!#REF!,$W24),
IF(AND($T24="Speed",$U24="Data Collection Point"),AVERAGEIFS('VISSIM DCP Outputs'!#REF!,'VISSIM DCP Outputs'!#REF!,AH$18,'VISSIM DCP Outputs'!#REF!,$W24),""))))</f>
        <v/>
      </c>
      <c r="AI24" s="215"/>
      <c r="AJ24" s="215"/>
      <c r="AK24" s="215"/>
      <c r="AL24" s="215"/>
      <c r="AM24" s="215"/>
    </row>
    <row r="25" spans="1:39" ht="18.75" customHeight="1" x14ac:dyDescent="0.35">
      <c r="A25" s="221"/>
      <c r="B25" s="43"/>
      <c r="C25" s="46"/>
      <c r="D25" s="46"/>
      <c r="E25" s="65"/>
      <c r="F25" s="46"/>
      <c r="G25" s="39"/>
      <c r="H25" s="39"/>
      <c r="I25" s="39"/>
      <c r="J25" s="39"/>
      <c r="K25" s="39"/>
      <c r="L25" s="66"/>
      <c r="M25" s="60"/>
      <c r="N25" s="60"/>
      <c r="O25" s="60"/>
      <c r="P25" s="60"/>
      <c r="Q25" s="44"/>
      <c r="R25" s="215"/>
      <c r="S25" s="471">
        <f t="shared" si="1"/>
        <v>7</v>
      </c>
      <c r="T25" s="473" t="s">
        <v>350</v>
      </c>
      <c r="U25" s="473" t="s">
        <v>91</v>
      </c>
      <c r="V25" s="474">
        <v>10</v>
      </c>
      <c r="W25" s="471">
        <f>INDEX('Input - Travel Times'!$B$3:$AH$103,MATCH($V25,'Input - Travel Times'!$B$3:$B$103,0),MATCH(scenario&amp;" TT Seg ID",'Input - Travel Times'!$B$3:$AH$3,0))</f>
        <v>0</v>
      </c>
      <c r="X25" s="475">
        <f>INDEX('Input - Travel Times'!$B$3:$AH$103,MATCH($V25,'Input - Travel Times'!$B$3:$B$103,0),MATCH("Segment Name",'Input - Travel Times'!$B$3:$AH$3,0))</f>
        <v>0</v>
      </c>
      <c r="Y25" s="250" t="str">
        <f>IF(AND($T25="Travel Time",$U25="Travel Time Segment"),IFERROR(AVERAGEIFS('VISSIM Travel Time Outputs'!#REF!,'VISSIM Travel Time Outputs'!#REF!,Y$18,'VISSIM Travel Time Outputs'!#REF!,$W25),""),
IF(AND($T25="Volume",$U25="Travel Time Segment"),IFERROR(AVERAGEIFS('VISSIM Travel Time Outputs'!#REF!,'VISSIM Travel Time Outputs'!#REF!,Y$18,'VISSIM Travel Time Outputs'!#REF!,$W25),""),
IF(AND($T25="Volume",$U25="Data Collection Point"),SUMIFS('VISSIM DCP Outputs'!#REF!,'VISSIM DCP Outputs'!#REF!,Y$18,'VISSIM DCP Outputs'!#REF!,$W25),
IF(AND($T25="Speed",$U25="Data Collection Point"),AVERAGEIFS('VISSIM DCP Outputs'!#REF!,'VISSIM DCP Outputs'!#REF!,Y$18,'VISSIM DCP Outputs'!#REF!,$W25),""))))</f>
        <v/>
      </c>
      <c r="Z25" s="250" t="str">
        <f>IF(AND($T25="Travel Time",$U25="Travel Time Segment"),IFERROR(AVERAGEIFS('VISSIM Travel Time Outputs'!#REF!,'VISSIM Travel Time Outputs'!#REF!,Z$18,'VISSIM Travel Time Outputs'!#REF!,$W25),""),
IF(AND($T25="Volume",$U25="Travel Time Segment"),IFERROR(AVERAGEIFS('VISSIM Travel Time Outputs'!#REF!,'VISSIM Travel Time Outputs'!#REF!,Z$18,'VISSIM Travel Time Outputs'!#REF!,$W25),""),
IF(AND($T25="Volume",$U25="Data Collection Point"),SUMIFS('VISSIM DCP Outputs'!#REF!,'VISSIM DCP Outputs'!#REF!,Z$18,'VISSIM DCP Outputs'!#REF!,$W25),
IF(AND($T25="Speed",$U25="Data Collection Point"),AVERAGEIFS('VISSIM DCP Outputs'!#REF!,'VISSIM DCP Outputs'!#REF!,Z$18,'VISSIM DCP Outputs'!#REF!,$W25),""))))</f>
        <v/>
      </c>
      <c r="AA25" s="250" t="str">
        <f>IF(AND($T25="Travel Time",$U25="Travel Time Segment"),IFERROR(AVERAGEIFS('VISSIM Travel Time Outputs'!#REF!,'VISSIM Travel Time Outputs'!#REF!,AA$18,'VISSIM Travel Time Outputs'!#REF!,$W25),""),
IF(AND($T25="Volume",$U25="Travel Time Segment"),IFERROR(AVERAGEIFS('VISSIM Travel Time Outputs'!#REF!,'VISSIM Travel Time Outputs'!#REF!,AA$18,'VISSIM Travel Time Outputs'!#REF!,$W25),""),
IF(AND($T25="Volume",$U25="Data Collection Point"),SUMIFS('VISSIM DCP Outputs'!#REF!,'VISSIM DCP Outputs'!#REF!,AA$18,'VISSIM DCP Outputs'!#REF!,$W25),
IF(AND($T25="Speed",$U25="Data Collection Point"),AVERAGEIFS('VISSIM DCP Outputs'!#REF!,'VISSIM DCP Outputs'!#REF!,AA$18,'VISSIM DCP Outputs'!#REF!,$W25),""))))</f>
        <v/>
      </c>
      <c r="AB25" s="250" t="str">
        <f>IF(AND($T25="Travel Time",$U25="Travel Time Segment"),IFERROR(AVERAGEIFS('VISSIM Travel Time Outputs'!#REF!,'VISSIM Travel Time Outputs'!#REF!,AB$18,'VISSIM Travel Time Outputs'!#REF!,$W25),""),
IF(AND($T25="Volume",$U25="Travel Time Segment"),IFERROR(AVERAGEIFS('VISSIM Travel Time Outputs'!#REF!,'VISSIM Travel Time Outputs'!#REF!,AB$18,'VISSIM Travel Time Outputs'!#REF!,$W25),""),
IF(AND($T25="Volume",$U25="Data Collection Point"),SUMIFS('VISSIM DCP Outputs'!#REF!,'VISSIM DCP Outputs'!#REF!,AB$18,'VISSIM DCP Outputs'!#REF!,$W25),
IF(AND($T25="Speed",$U25="Data Collection Point"),AVERAGEIFS('VISSIM DCP Outputs'!#REF!,'VISSIM DCP Outputs'!#REF!,AB$18,'VISSIM DCP Outputs'!#REF!,$W25),""))))</f>
        <v/>
      </c>
      <c r="AC25" s="250" t="str">
        <f>IF(AND($T25="Travel Time",$U25="Travel Time Segment"),IFERROR(AVERAGEIFS('VISSIM Travel Time Outputs'!#REF!,'VISSIM Travel Time Outputs'!#REF!,AC$18,'VISSIM Travel Time Outputs'!#REF!,$W25),""),
IF(AND($T25="Volume",$U25="Travel Time Segment"),IFERROR(AVERAGEIFS('VISSIM Travel Time Outputs'!#REF!,'VISSIM Travel Time Outputs'!#REF!,AC$18,'VISSIM Travel Time Outputs'!#REF!,$W25),""),
IF(AND($T25="Volume",$U25="Data Collection Point"),SUMIFS('VISSIM DCP Outputs'!#REF!,'VISSIM DCP Outputs'!#REF!,AC$18,'VISSIM DCP Outputs'!#REF!,$W25),
IF(AND($T25="Speed",$U25="Data Collection Point"),AVERAGEIFS('VISSIM DCP Outputs'!#REF!,'VISSIM DCP Outputs'!#REF!,AC$18,'VISSIM DCP Outputs'!#REF!,$W25),""))))</f>
        <v/>
      </c>
      <c r="AD25" s="250" t="str">
        <f>IF(AND($T25="Travel Time",$U25="Travel Time Segment"),IFERROR(AVERAGEIFS('VISSIM Travel Time Outputs'!#REF!,'VISSIM Travel Time Outputs'!#REF!,AD$18,'VISSIM Travel Time Outputs'!#REF!,$W25),""),
IF(AND($T25="Volume",$U25="Travel Time Segment"),IFERROR(AVERAGEIFS('VISSIM Travel Time Outputs'!#REF!,'VISSIM Travel Time Outputs'!#REF!,AD$18,'VISSIM Travel Time Outputs'!#REF!,$W25),""),
IF(AND($T25="Volume",$U25="Data Collection Point"),SUMIFS('VISSIM DCP Outputs'!#REF!,'VISSIM DCP Outputs'!#REF!,AD$18,'VISSIM DCP Outputs'!#REF!,$W25),
IF(AND($T25="Speed",$U25="Data Collection Point"),AVERAGEIFS('VISSIM DCP Outputs'!#REF!,'VISSIM DCP Outputs'!#REF!,AD$18,'VISSIM DCP Outputs'!#REF!,$W25),""))))</f>
        <v/>
      </c>
      <c r="AE25" s="250" t="str">
        <f>IF(AND($T25="Travel Time",$U25="Travel Time Segment"),IFERROR(AVERAGEIFS('VISSIM Travel Time Outputs'!#REF!,'VISSIM Travel Time Outputs'!#REF!,AE$18,'VISSIM Travel Time Outputs'!#REF!,$W25),""),
IF(AND($T25="Volume",$U25="Travel Time Segment"),IFERROR(AVERAGEIFS('VISSIM Travel Time Outputs'!#REF!,'VISSIM Travel Time Outputs'!#REF!,AE$18,'VISSIM Travel Time Outputs'!#REF!,$W25),""),
IF(AND($T25="Volume",$U25="Data Collection Point"),SUMIFS('VISSIM DCP Outputs'!#REF!,'VISSIM DCP Outputs'!#REF!,AE$18,'VISSIM DCP Outputs'!#REF!,$W25),
IF(AND($T25="Speed",$U25="Data Collection Point"),AVERAGEIFS('VISSIM DCP Outputs'!#REF!,'VISSIM DCP Outputs'!#REF!,AE$18,'VISSIM DCP Outputs'!#REF!,$W25),""))))</f>
        <v/>
      </c>
      <c r="AF25" s="250" t="str">
        <f>IF(AND($T25="Travel Time",$U25="Travel Time Segment"),IFERROR(AVERAGEIFS('VISSIM Travel Time Outputs'!#REF!,'VISSIM Travel Time Outputs'!#REF!,AF$18,'VISSIM Travel Time Outputs'!#REF!,$W25),""),
IF(AND($T25="Volume",$U25="Travel Time Segment"),IFERROR(AVERAGEIFS('VISSIM Travel Time Outputs'!#REF!,'VISSIM Travel Time Outputs'!#REF!,AF$18,'VISSIM Travel Time Outputs'!#REF!,$W25),""),
IF(AND($T25="Volume",$U25="Data Collection Point"),SUMIFS('VISSIM DCP Outputs'!#REF!,'VISSIM DCP Outputs'!#REF!,AF$18,'VISSIM DCP Outputs'!#REF!,$W25),
IF(AND($T25="Speed",$U25="Data Collection Point"),AVERAGEIFS('VISSIM DCP Outputs'!#REF!,'VISSIM DCP Outputs'!#REF!,AF$18,'VISSIM DCP Outputs'!#REF!,$W25),""))))</f>
        <v/>
      </c>
      <c r="AG25" s="250" t="str">
        <f>IF(AND($T25="Travel Time",$U25="Travel Time Segment"),IFERROR(AVERAGEIFS('VISSIM Travel Time Outputs'!#REF!,'VISSIM Travel Time Outputs'!#REF!,AG$18,'VISSIM Travel Time Outputs'!#REF!,$W25),""),
IF(AND($T25="Volume",$U25="Travel Time Segment"),IFERROR(AVERAGEIFS('VISSIM Travel Time Outputs'!#REF!,'VISSIM Travel Time Outputs'!#REF!,AG$18,'VISSIM Travel Time Outputs'!#REF!,$W25),""),
IF(AND($T25="Volume",$U25="Data Collection Point"),SUMIFS('VISSIM DCP Outputs'!#REF!,'VISSIM DCP Outputs'!#REF!,AG$18,'VISSIM DCP Outputs'!#REF!,$W25),
IF(AND($T25="Speed",$U25="Data Collection Point"),AVERAGEIFS('VISSIM DCP Outputs'!#REF!,'VISSIM DCP Outputs'!#REF!,AG$18,'VISSIM DCP Outputs'!#REF!,$W25),""))))</f>
        <v/>
      </c>
      <c r="AH25" s="250" t="str">
        <f>IF(AND($T25="Travel Time",$U25="Travel Time Segment"),IFERROR(AVERAGEIFS('VISSIM Travel Time Outputs'!#REF!,'VISSIM Travel Time Outputs'!#REF!,AH$18,'VISSIM Travel Time Outputs'!#REF!,$W25),""),
IF(AND($T25="Volume",$U25="Travel Time Segment"),IFERROR(AVERAGEIFS('VISSIM Travel Time Outputs'!#REF!,'VISSIM Travel Time Outputs'!#REF!,AH$18,'VISSIM Travel Time Outputs'!#REF!,$W25),""),
IF(AND($T25="Volume",$U25="Data Collection Point"),SUMIFS('VISSIM DCP Outputs'!#REF!,'VISSIM DCP Outputs'!#REF!,AH$18,'VISSIM DCP Outputs'!#REF!,$W25),
IF(AND($T25="Speed",$U25="Data Collection Point"),AVERAGEIFS('VISSIM DCP Outputs'!#REF!,'VISSIM DCP Outputs'!#REF!,AH$18,'VISSIM DCP Outputs'!#REF!,$W25),""))))</f>
        <v/>
      </c>
      <c r="AI25" s="215"/>
      <c r="AJ25" s="215"/>
      <c r="AK25" s="215"/>
      <c r="AL25" s="215"/>
      <c r="AM25" s="215"/>
    </row>
    <row r="26" spans="1:39" ht="18.75" customHeight="1" x14ac:dyDescent="0.35">
      <c r="A26" s="221"/>
      <c r="B26" s="43"/>
      <c r="C26" s="67" t="s">
        <v>67</v>
      </c>
      <c r="D26" s="60" t="s">
        <v>68</v>
      </c>
      <c r="E26" s="225" t="str">
        <f>IFERROR(AVERAGE(E19:E22), "")</f>
        <v/>
      </c>
      <c r="F26" s="225" t="str">
        <f t="shared" ref="F26:P26" si="2">IFERROR(AVERAGE(F19:F22), "")</f>
        <v/>
      </c>
      <c r="G26" s="225" t="str">
        <f t="shared" si="2"/>
        <v/>
      </c>
      <c r="H26" s="225" t="str">
        <f t="shared" si="2"/>
        <v/>
      </c>
      <c r="I26" s="225" t="str">
        <f t="shared" si="2"/>
        <v/>
      </c>
      <c r="J26" s="225" t="str">
        <f t="shared" si="2"/>
        <v/>
      </c>
      <c r="K26" s="225" t="str">
        <f t="shared" si="2"/>
        <v/>
      </c>
      <c r="L26" s="225" t="str">
        <f t="shared" si="2"/>
        <v/>
      </c>
      <c r="M26" s="225" t="str">
        <f t="shared" si="2"/>
        <v/>
      </c>
      <c r="N26" s="225" t="str">
        <f>IFERROR(AVERAGE(N19:N22), "")</f>
        <v/>
      </c>
      <c r="O26" s="225" t="str">
        <f t="shared" si="2"/>
        <v/>
      </c>
      <c r="P26" s="225" t="str">
        <f t="shared" si="2"/>
        <v/>
      </c>
      <c r="Q26" s="44"/>
      <c r="R26" s="215"/>
      <c r="S26" s="471">
        <f t="shared" si="1"/>
        <v>8</v>
      </c>
      <c r="T26" s="473" t="s">
        <v>5</v>
      </c>
      <c r="U26" s="473" t="s">
        <v>91</v>
      </c>
      <c r="V26" s="474">
        <v>10</v>
      </c>
      <c r="W26" s="471">
        <f>INDEX('Input - Travel Times'!$B$3:$AH$103,MATCH($V26,'Input - Travel Times'!$B$3:$B$103,0),MATCH(scenario&amp;" TT Seg ID",'Input - Travel Times'!$B$3:$AH$3,0))</f>
        <v>0</v>
      </c>
      <c r="X26" s="475">
        <f>INDEX('Input - Travel Times'!$B$3:$AH$103,MATCH($V26,'Input - Travel Times'!$B$3:$B$103,0),MATCH("Segment Name",'Input - Travel Times'!$B$3:$AH$3,0))</f>
        <v>0</v>
      </c>
      <c r="Y26" s="250" t="str">
        <f>IF(AND($T26="Travel Time",$U26="Travel Time Segment"),IFERROR(AVERAGEIFS('VISSIM Travel Time Outputs'!#REF!,'VISSIM Travel Time Outputs'!#REF!,Y$18,'VISSIM Travel Time Outputs'!#REF!,$W26),""),
IF(AND($T26="Volume",$U26="Travel Time Segment"),IFERROR(AVERAGEIFS('VISSIM Travel Time Outputs'!#REF!,'VISSIM Travel Time Outputs'!#REF!,Y$18,'VISSIM Travel Time Outputs'!#REF!,$W26),""),
IF(AND($T26="Volume",$U26="Data Collection Point"),SUMIFS('VISSIM DCP Outputs'!#REF!,'VISSIM DCP Outputs'!#REF!,Y$18,'VISSIM DCP Outputs'!#REF!,$W26),
IF(AND($T26="Speed",$U26="Data Collection Point"),AVERAGEIFS('VISSIM DCP Outputs'!#REF!,'VISSIM DCP Outputs'!#REF!,Y$18,'VISSIM DCP Outputs'!#REF!,$W26),""))))</f>
        <v/>
      </c>
      <c r="Z26" s="250" t="str">
        <f>IF(AND($T26="Travel Time",$U26="Travel Time Segment"),IFERROR(AVERAGEIFS('VISSIM Travel Time Outputs'!#REF!,'VISSIM Travel Time Outputs'!#REF!,Z$18,'VISSIM Travel Time Outputs'!#REF!,$W26),""),
IF(AND($T26="Volume",$U26="Travel Time Segment"),IFERROR(AVERAGEIFS('VISSIM Travel Time Outputs'!#REF!,'VISSIM Travel Time Outputs'!#REF!,Z$18,'VISSIM Travel Time Outputs'!#REF!,$W26),""),
IF(AND($T26="Volume",$U26="Data Collection Point"),SUMIFS('VISSIM DCP Outputs'!#REF!,'VISSIM DCP Outputs'!#REF!,Z$18,'VISSIM DCP Outputs'!#REF!,$W26),
IF(AND($T26="Speed",$U26="Data Collection Point"),AVERAGEIFS('VISSIM DCP Outputs'!#REF!,'VISSIM DCP Outputs'!#REF!,Z$18,'VISSIM DCP Outputs'!#REF!,$W26),""))))</f>
        <v/>
      </c>
      <c r="AA26" s="250" t="str">
        <f>IF(AND($T26="Travel Time",$U26="Travel Time Segment"),IFERROR(AVERAGEIFS('VISSIM Travel Time Outputs'!#REF!,'VISSIM Travel Time Outputs'!#REF!,AA$18,'VISSIM Travel Time Outputs'!#REF!,$W26),""),
IF(AND($T26="Volume",$U26="Travel Time Segment"),IFERROR(AVERAGEIFS('VISSIM Travel Time Outputs'!#REF!,'VISSIM Travel Time Outputs'!#REF!,AA$18,'VISSIM Travel Time Outputs'!#REF!,$W26),""),
IF(AND($T26="Volume",$U26="Data Collection Point"),SUMIFS('VISSIM DCP Outputs'!#REF!,'VISSIM DCP Outputs'!#REF!,AA$18,'VISSIM DCP Outputs'!#REF!,$W26),
IF(AND($T26="Speed",$U26="Data Collection Point"),AVERAGEIFS('VISSIM DCP Outputs'!#REF!,'VISSIM DCP Outputs'!#REF!,AA$18,'VISSIM DCP Outputs'!#REF!,$W26),""))))</f>
        <v/>
      </c>
      <c r="AB26" s="250" t="str">
        <f>IF(AND($T26="Travel Time",$U26="Travel Time Segment"),IFERROR(AVERAGEIFS('VISSIM Travel Time Outputs'!#REF!,'VISSIM Travel Time Outputs'!#REF!,AB$18,'VISSIM Travel Time Outputs'!#REF!,$W26),""),
IF(AND($T26="Volume",$U26="Travel Time Segment"),IFERROR(AVERAGEIFS('VISSIM Travel Time Outputs'!#REF!,'VISSIM Travel Time Outputs'!#REF!,AB$18,'VISSIM Travel Time Outputs'!#REF!,$W26),""),
IF(AND($T26="Volume",$U26="Data Collection Point"),SUMIFS('VISSIM DCP Outputs'!#REF!,'VISSIM DCP Outputs'!#REF!,AB$18,'VISSIM DCP Outputs'!#REF!,$W26),
IF(AND($T26="Speed",$U26="Data Collection Point"),AVERAGEIFS('VISSIM DCP Outputs'!#REF!,'VISSIM DCP Outputs'!#REF!,AB$18,'VISSIM DCP Outputs'!#REF!,$W26),""))))</f>
        <v/>
      </c>
      <c r="AC26" s="250" t="str">
        <f>IF(AND($T26="Travel Time",$U26="Travel Time Segment"),IFERROR(AVERAGEIFS('VISSIM Travel Time Outputs'!#REF!,'VISSIM Travel Time Outputs'!#REF!,AC$18,'VISSIM Travel Time Outputs'!#REF!,$W26),""),
IF(AND($T26="Volume",$U26="Travel Time Segment"),IFERROR(AVERAGEIFS('VISSIM Travel Time Outputs'!#REF!,'VISSIM Travel Time Outputs'!#REF!,AC$18,'VISSIM Travel Time Outputs'!#REF!,$W26),""),
IF(AND($T26="Volume",$U26="Data Collection Point"),SUMIFS('VISSIM DCP Outputs'!#REF!,'VISSIM DCP Outputs'!#REF!,AC$18,'VISSIM DCP Outputs'!#REF!,$W26),
IF(AND($T26="Speed",$U26="Data Collection Point"),AVERAGEIFS('VISSIM DCP Outputs'!#REF!,'VISSIM DCP Outputs'!#REF!,AC$18,'VISSIM DCP Outputs'!#REF!,$W26),""))))</f>
        <v/>
      </c>
      <c r="AD26" s="250" t="str">
        <f>IF(AND($T26="Travel Time",$U26="Travel Time Segment"),IFERROR(AVERAGEIFS('VISSIM Travel Time Outputs'!#REF!,'VISSIM Travel Time Outputs'!#REF!,AD$18,'VISSIM Travel Time Outputs'!#REF!,$W26),""),
IF(AND($T26="Volume",$U26="Travel Time Segment"),IFERROR(AVERAGEIFS('VISSIM Travel Time Outputs'!#REF!,'VISSIM Travel Time Outputs'!#REF!,AD$18,'VISSIM Travel Time Outputs'!#REF!,$W26),""),
IF(AND($T26="Volume",$U26="Data Collection Point"),SUMIFS('VISSIM DCP Outputs'!#REF!,'VISSIM DCP Outputs'!#REF!,AD$18,'VISSIM DCP Outputs'!#REF!,$W26),
IF(AND($T26="Speed",$U26="Data Collection Point"),AVERAGEIFS('VISSIM DCP Outputs'!#REF!,'VISSIM DCP Outputs'!#REF!,AD$18,'VISSIM DCP Outputs'!#REF!,$W26),""))))</f>
        <v/>
      </c>
      <c r="AE26" s="250" t="str">
        <f>IF(AND($T26="Travel Time",$U26="Travel Time Segment"),IFERROR(AVERAGEIFS('VISSIM Travel Time Outputs'!#REF!,'VISSIM Travel Time Outputs'!#REF!,AE$18,'VISSIM Travel Time Outputs'!#REF!,$W26),""),
IF(AND($T26="Volume",$U26="Travel Time Segment"),IFERROR(AVERAGEIFS('VISSIM Travel Time Outputs'!#REF!,'VISSIM Travel Time Outputs'!#REF!,AE$18,'VISSIM Travel Time Outputs'!#REF!,$W26),""),
IF(AND($T26="Volume",$U26="Data Collection Point"),SUMIFS('VISSIM DCP Outputs'!#REF!,'VISSIM DCP Outputs'!#REF!,AE$18,'VISSIM DCP Outputs'!#REF!,$W26),
IF(AND($T26="Speed",$U26="Data Collection Point"),AVERAGEIFS('VISSIM DCP Outputs'!#REF!,'VISSIM DCP Outputs'!#REF!,AE$18,'VISSIM DCP Outputs'!#REF!,$W26),""))))</f>
        <v/>
      </c>
      <c r="AF26" s="250" t="str">
        <f>IF(AND($T26="Travel Time",$U26="Travel Time Segment"),IFERROR(AVERAGEIFS('VISSIM Travel Time Outputs'!#REF!,'VISSIM Travel Time Outputs'!#REF!,AF$18,'VISSIM Travel Time Outputs'!#REF!,$W26),""),
IF(AND($T26="Volume",$U26="Travel Time Segment"),IFERROR(AVERAGEIFS('VISSIM Travel Time Outputs'!#REF!,'VISSIM Travel Time Outputs'!#REF!,AF$18,'VISSIM Travel Time Outputs'!#REF!,$W26),""),
IF(AND($T26="Volume",$U26="Data Collection Point"),SUMIFS('VISSIM DCP Outputs'!#REF!,'VISSIM DCP Outputs'!#REF!,AF$18,'VISSIM DCP Outputs'!#REF!,$W26),
IF(AND($T26="Speed",$U26="Data Collection Point"),AVERAGEIFS('VISSIM DCP Outputs'!#REF!,'VISSIM DCP Outputs'!#REF!,AF$18,'VISSIM DCP Outputs'!#REF!,$W26),""))))</f>
        <v/>
      </c>
      <c r="AG26" s="250" t="str">
        <f>IF(AND($T26="Travel Time",$U26="Travel Time Segment"),IFERROR(AVERAGEIFS('VISSIM Travel Time Outputs'!#REF!,'VISSIM Travel Time Outputs'!#REF!,AG$18,'VISSIM Travel Time Outputs'!#REF!,$W26),""),
IF(AND($T26="Volume",$U26="Travel Time Segment"),IFERROR(AVERAGEIFS('VISSIM Travel Time Outputs'!#REF!,'VISSIM Travel Time Outputs'!#REF!,AG$18,'VISSIM Travel Time Outputs'!#REF!,$W26),""),
IF(AND($T26="Volume",$U26="Data Collection Point"),SUMIFS('VISSIM DCP Outputs'!#REF!,'VISSIM DCP Outputs'!#REF!,AG$18,'VISSIM DCP Outputs'!#REF!,$W26),
IF(AND($T26="Speed",$U26="Data Collection Point"),AVERAGEIFS('VISSIM DCP Outputs'!#REF!,'VISSIM DCP Outputs'!#REF!,AG$18,'VISSIM DCP Outputs'!#REF!,$W26),""))))</f>
        <v/>
      </c>
      <c r="AH26" s="250" t="str">
        <f>IF(AND($T26="Travel Time",$U26="Travel Time Segment"),IFERROR(AVERAGEIFS('VISSIM Travel Time Outputs'!#REF!,'VISSIM Travel Time Outputs'!#REF!,AH$18,'VISSIM Travel Time Outputs'!#REF!,$W26),""),
IF(AND($T26="Volume",$U26="Travel Time Segment"),IFERROR(AVERAGEIFS('VISSIM Travel Time Outputs'!#REF!,'VISSIM Travel Time Outputs'!#REF!,AH$18,'VISSIM Travel Time Outputs'!#REF!,$W26),""),
IF(AND($T26="Volume",$U26="Data Collection Point"),SUMIFS('VISSIM DCP Outputs'!#REF!,'VISSIM DCP Outputs'!#REF!,AH$18,'VISSIM DCP Outputs'!#REF!,$W26),
IF(AND($T26="Speed",$U26="Data Collection Point"),AVERAGEIFS('VISSIM DCP Outputs'!#REF!,'VISSIM DCP Outputs'!#REF!,AH$18,'VISSIM DCP Outputs'!#REF!,$W26),""))))</f>
        <v/>
      </c>
      <c r="AI26" s="215"/>
      <c r="AJ26" s="215"/>
      <c r="AK26" s="215"/>
      <c r="AL26" s="215"/>
      <c r="AM26" s="215"/>
    </row>
    <row r="27" spans="1:39" ht="18.75" customHeight="1" x14ac:dyDescent="0.35">
      <c r="A27" s="221"/>
      <c r="B27" s="43"/>
      <c r="C27" s="67" t="s">
        <v>69</v>
      </c>
      <c r="D27" s="60" t="s">
        <v>68</v>
      </c>
      <c r="E27" s="225">
        <f>IF($E$15&lt;=COLUMN(E26)-5,"",
IFERROR(STDEVA(E19:E22),""))</f>
        <v>0</v>
      </c>
      <c r="F27" s="225">
        <f t="shared" ref="F27:P27" si="3">IF($E$15&lt;=COLUMN(F26)-5,"",
IFERROR(STDEVA(F19:F22),""))</f>
        <v>0</v>
      </c>
      <c r="G27" s="225">
        <f t="shared" si="3"/>
        <v>0</v>
      </c>
      <c r="H27" s="225">
        <f t="shared" si="3"/>
        <v>0</v>
      </c>
      <c r="I27" s="225">
        <f t="shared" si="3"/>
        <v>0</v>
      </c>
      <c r="J27" s="225">
        <f t="shared" si="3"/>
        <v>0</v>
      </c>
      <c r="K27" s="225">
        <f t="shared" si="3"/>
        <v>0</v>
      </c>
      <c r="L27" s="225">
        <f t="shared" si="3"/>
        <v>0</v>
      </c>
      <c r="M27" s="225">
        <f t="shared" si="3"/>
        <v>0</v>
      </c>
      <c r="N27" s="225">
        <f t="shared" si="3"/>
        <v>0</v>
      </c>
      <c r="O27" s="225">
        <f t="shared" si="3"/>
        <v>0</v>
      </c>
      <c r="P27" s="225">
        <f t="shared" si="3"/>
        <v>0</v>
      </c>
      <c r="Q27" s="44"/>
      <c r="R27" s="215"/>
      <c r="S27" s="471">
        <f t="shared" si="1"/>
        <v>9</v>
      </c>
      <c r="T27" s="473" t="s">
        <v>350</v>
      </c>
      <c r="U27" s="473" t="s">
        <v>91</v>
      </c>
      <c r="V27" s="474">
        <v>15</v>
      </c>
      <c r="W27" s="471">
        <f>INDEX('Input - Travel Times'!$B$3:$AH$103,MATCH($V27,'Input - Travel Times'!$B$3:$B$103,0),MATCH(scenario&amp;" TT Seg ID",'Input - Travel Times'!$B$3:$AH$3,0))</f>
        <v>0</v>
      </c>
      <c r="X27" s="475">
        <f>INDEX('Input - Travel Times'!$B$3:$AH$103,MATCH($V27,'Input - Travel Times'!$B$3:$B$103,0),MATCH("Segment Name",'Input - Travel Times'!$B$3:$AH$3,0))</f>
        <v>0</v>
      </c>
      <c r="Y27" s="250" t="str">
        <f>IF(AND($T27="Travel Time",$U27="Travel Time Segment"),IFERROR(AVERAGEIFS('VISSIM Travel Time Outputs'!#REF!,'VISSIM Travel Time Outputs'!#REF!,Y$18,'VISSIM Travel Time Outputs'!#REF!,$W27),""),
IF(AND($T27="Volume",$U27="Travel Time Segment"),IFERROR(AVERAGEIFS('VISSIM Travel Time Outputs'!#REF!,'VISSIM Travel Time Outputs'!#REF!,Y$18,'VISSIM Travel Time Outputs'!#REF!,$W27),""),
IF(AND($T27="Volume",$U27="Data Collection Point"),SUMIFS('VISSIM DCP Outputs'!#REF!,'VISSIM DCP Outputs'!#REF!,Y$18,'VISSIM DCP Outputs'!#REF!,$W27),
IF(AND($T27="Speed",$U27="Data Collection Point"),AVERAGEIFS('VISSIM DCP Outputs'!#REF!,'VISSIM DCP Outputs'!#REF!,Y$18,'VISSIM DCP Outputs'!#REF!,$W27),""))))</f>
        <v/>
      </c>
      <c r="Z27" s="250" t="str">
        <f>IF(AND($T27="Travel Time",$U27="Travel Time Segment"),IFERROR(AVERAGEIFS('VISSIM Travel Time Outputs'!#REF!,'VISSIM Travel Time Outputs'!#REF!,Z$18,'VISSIM Travel Time Outputs'!#REF!,$W27),""),
IF(AND($T27="Volume",$U27="Travel Time Segment"),IFERROR(AVERAGEIFS('VISSIM Travel Time Outputs'!#REF!,'VISSIM Travel Time Outputs'!#REF!,Z$18,'VISSIM Travel Time Outputs'!#REF!,$W27),""),
IF(AND($T27="Volume",$U27="Data Collection Point"),SUMIFS('VISSIM DCP Outputs'!#REF!,'VISSIM DCP Outputs'!#REF!,Z$18,'VISSIM DCP Outputs'!#REF!,$W27),
IF(AND($T27="Speed",$U27="Data Collection Point"),AVERAGEIFS('VISSIM DCP Outputs'!#REF!,'VISSIM DCP Outputs'!#REF!,Z$18,'VISSIM DCP Outputs'!#REF!,$W27),""))))</f>
        <v/>
      </c>
      <c r="AA27" s="250" t="str">
        <f>IF(AND($T27="Travel Time",$U27="Travel Time Segment"),IFERROR(AVERAGEIFS('VISSIM Travel Time Outputs'!#REF!,'VISSIM Travel Time Outputs'!#REF!,AA$18,'VISSIM Travel Time Outputs'!#REF!,$W27),""),
IF(AND($T27="Volume",$U27="Travel Time Segment"),IFERROR(AVERAGEIFS('VISSIM Travel Time Outputs'!#REF!,'VISSIM Travel Time Outputs'!#REF!,AA$18,'VISSIM Travel Time Outputs'!#REF!,$W27),""),
IF(AND($T27="Volume",$U27="Data Collection Point"),SUMIFS('VISSIM DCP Outputs'!#REF!,'VISSIM DCP Outputs'!#REF!,AA$18,'VISSIM DCP Outputs'!#REF!,$W27),
IF(AND($T27="Speed",$U27="Data Collection Point"),AVERAGEIFS('VISSIM DCP Outputs'!#REF!,'VISSIM DCP Outputs'!#REF!,AA$18,'VISSIM DCP Outputs'!#REF!,$W27),""))))</f>
        <v/>
      </c>
      <c r="AB27" s="250" t="str">
        <f>IF(AND($T27="Travel Time",$U27="Travel Time Segment"),IFERROR(AVERAGEIFS('VISSIM Travel Time Outputs'!#REF!,'VISSIM Travel Time Outputs'!#REF!,AB$18,'VISSIM Travel Time Outputs'!#REF!,$W27),""),
IF(AND($T27="Volume",$U27="Travel Time Segment"),IFERROR(AVERAGEIFS('VISSIM Travel Time Outputs'!#REF!,'VISSIM Travel Time Outputs'!#REF!,AB$18,'VISSIM Travel Time Outputs'!#REF!,$W27),""),
IF(AND($T27="Volume",$U27="Data Collection Point"),SUMIFS('VISSIM DCP Outputs'!#REF!,'VISSIM DCP Outputs'!#REF!,AB$18,'VISSIM DCP Outputs'!#REF!,$W27),
IF(AND($T27="Speed",$U27="Data Collection Point"),AVERAGEIFS('VISSIM DCP Outputs'!#REF!,'VISSIM DCP Outputs'!#REF!,AB$18,'VISSIM DCP Outputs'!#REF!,$W27),""))))</f>
        <v/>
      </c>
      <c r="AC27" s="250" t="str">
        <f>IF(AND($T27="Travel Time",$U27="Travel Time Segment"),IFERROR(AVERAGEIFS('VISSIM Travel Time Outputs'!#REF!,'VISSIM Travel Time Outputs'!#REF!,AC$18,'VISSIM Travel Time Outputs'!#REF!,$W27),""),
IF(AND($T27="Volume",$U27="Travel Time Segment"),IFERROR(AVERAGEIFS('VISSIM Travel Time Outputs'!#REF!,'VISSIM Travel Time Outputs'!#REF!,AC$18,'VISSIM Travel Time Outputs'!#REF!,$W27),""),
IF(AND($T27="Volume",$U27="Data Collection Point"),SUMIFS('VISSIM DCP Outputs'!#REF!,'VISSIM DCP Outputs'!#REF!,AC$18,'VISSIM DCP Outputs'!#REF!,$W27),
IF(AND($T27="Speed",$U27="Data Collection Point"),AVERAGEIFS('VISSIM DCP Outputs'!#REF!,'VISSIM DCP Outputs'!#REF!,AC$18,'VISSIM DCP Outputs'!#REF!,$W27),""))))</f>
        <v/>
      </c>
      <c r="AD27" s="250" t="str">
        <f>IF(AND($T27="Travel Time",$U27="Travel Time Segment"),IFERROR(AVERAGEIFS('VISSIM Travel Time Outputs'!#REF!,'VISSIM Travel Time Outputs'!#REF!,AD$18,'VISSIM Travel Time Outputs'!#REF!,$W27),""),
IF(AND($T27="Volume",$U27="Travel Time Segment"),IFERROR(AVERAGEIFS('VISSIM Travel Time Outputs'!#REF!,'VISSIM Travel Time Outputs'!#REF!,AD$18,'VISSIM Travel Time Outputs'!#REF!,$W27),""),
IF(AND($T27="Volume",$U27="Data Collection Point"),SUMIFS('VISSIM DCP Outputs'!#REF!,'VISSIM DCP Outputs'!#REF!,AD$18,'VISSIM DCP Outputs'!#REF!,$W27),
IF(AND($T27="Speed",$U27="Data Collection Point"),AVERAGEIFS('VISSIM DCP Outputs'!#REF!,'VISSIM DCP Outputs'!#REF!,AD$18,'VISSIM DCP Outputs'!#REF!,$W27),""))))</f>
        <v/>
      </c>
      <c r="AE27" s="250" t="str">
        <f>IF(AND($T27="Travel Time",$U27="Travel Time Segment"),IFERROR(AVERAGEIFS('VISSIM Travel Time Outputs'!#REF!,'VISSIM Travel Time Outputs'!#REF!,AE$18,'VISSIM Travel Time Outputs'!#REF!,$W27),""),
IF(AND($T27="Volume",$U27="Travel Time Segment"),IFERROR(AVERAGEIFS('VISSIM Travel Time Outputs'!#REF!,'VISSIM Travel Time Outputs'!#REF!,AE$18,'VISSIM Travel Time Outputs'!#REF!,$W27),""),
IF(AND($T27="Volume",$U27="Data Collection Point"),SUMIFS('VISSIM DCP Outputs'!#REF!,'VISSIM DCP Outputs'!#REF!,AE$18,'VISSIM DCP Outputs'!#REF!,$W27),
IF(AND($T27="Speed",$U27="Data Collection Point"),AVERAGEIFS('VISSIM DCP Outputs'!#REF!,'VISSIM DCP Outputs'!#REF!,AE$18,'VISSIM DCP Outputs'!#REF!,$W27),""))))</f>
        <v/>
      </c>
      <c r="AF27" s="250" t="str">
        <f>IF(AND($T27="Travel Time",$U27="Travel Time Segment"),IFERROR(AVERAGEIFS('VISSIM Travel Time Outputs'!#REF!,'VISSIM Travel Time Outputs'!#REF!,AF$18,'VISSIM Travel Time Outputs'!#REF!,$W27),""),
IF(AND($T27="Volume",$U27="Travel Time Segment"),IFERROR(AVERAGEIFS('VISSIM Travel Time Outputs'!#REF!,'VISSIM Travel Time Outputs'!#REF!,AF$18,'VISSIM Travel Time Outputs'!#REF!,$W27),""),
IF(AND($T27="Volume",$U27="Data Collection Point"),SUMIFS('VISSIM DCP Outputs'!#REF!,'VISSIM DCP Outputs'!#REF!,AF$18,'VISSIM DCP Outputs'!#REF!,$W27),
IF(AND($T27="Speed",$U27="Data Collection Point"),AVERAGEIFS('VISSIM DCP Outputs'!#REF!,'VISSIM DCP Outputs'!#REF!,AF$18,'VISSIM DCP Outputs'!#REF!,$W27),""))))</f>
        <v/>
      </c>
      <c r="AG27" s="250" t="str">
        <f>IF(AND($T27="Travel Time",$U27="Travel Time Segment"),IFERROR(AVERAGEIFS('VISSIM Travel Time Outputs'!#REF!,'VISSIM Travel Time Outputs'!#REF!,AG$18,'VISSIM Travel Time Outputs'!#REF!,$W27),""),
IF(AND($T27="Volume",$U27="Travel Time Segment"),IFERROR(AVERAGEIFS('VISSIM Travel Time Outputs'!#REF!,'VISSIM Travel Time Outputs'!#REF!,AG$18,'VISSIM Travel Time Outputs'!#REF!,$W27),""),
IF(AND($T27="Volume",$U27="Data Collection Point"),SUMIFS('VISSIM DCP Outputs'!#REF!,'VISSIM DCP Outputs'!#REF!,AG$18,'VISSIM DCP Outputs'!#REF!,$W27),
IF(AND($T27="Speed",$U27="Data Collection Point"),AVERAGEIFS('VISSIM DCP Outputs'!#REF!,'VISSIM DCP Outputs'!#REF!,AG$18,'VISSIM DCP Outputs'!#REF!,$W27),""))))</f>
        <v/>
      </c>
      <c r="AH27" s="250" t="str">
        <f>IF(AND($T27="Travel Time",$U27="Travel Time Segment"),IFERROR(AVERAGEIFS('VISSIM Travel Time Outputs'!#REF!,'VISSIM Travel Time Outputs'!#REF!,AH$18,'VISSIM Travel Time Outputs'!#REF!,$W27),""),
IF(AND($T27="Volume",$U27="Travel Time Segment"),IFERROR(AVERAGEIFS('VISSIM Travel Time Outputs'!#REF!,'VISSIM Travel Time Outputs'!#REF!,AH$18,'VISSIM Travel Time Outputs'!#REF!,$W27),""),
IF(AND($T27="Volume",$U27="Data Collection Point"),SUMIFS('VISSIM DCP Outputs'!#REF!,'VISSIM DCP Outputs'!#REF!,AH$18,'VISSIM DCP Outputs'!#REF!,$W27),
IF(AND($T27="Speed",$U27="Data Collection Point"),AVERAGEIFS('VISSIM DCP Outputs'!#REF!,'VISSIM DCP Outputs'!#REF!,AH$18,'VISSIM DCP Outputs'!#REF!,$W27),""))))</f>
        <v/>
      </c>
      <c r="AI27" s="215"/>
      <c r="AJ27" s="215"/>
      <c r="AK27" s="215"/>
      <c r="AL27" s="215"/>
      <c r="AM27" s="215"/>
    </row>
    <row r="28" spans="1:39" ht="18.75" customHeight="1" x14ac:dyDescent="0.35">
      <c r="A28" s="221"/>
      <c r="B28" s="43"/>
      <c r="C28" s="67" t="s">
        <v>35</v>
      </c>
      <c r="D28" s="60" t="s">
        <v>68</v>
      </c>
      <c r="E28" s="225" t="str">
        <f>IFERROR(E26*$E$14, "")</f>
        <v/>
      </c>
      <c r="F28" s="225" t="str">
        <f t="shared" ref="F28:P28" si="4">IFERROR(F26*$E$14, "")</f>
        <v/>
      </c>
      <c r="G28" s="225" t="str">
        <f t="shared" si="4"/>
        <v/>
      </c>
      <c r="H28" s="225" t="str">
        <f t="shared" si="4"/>
        <v/>
      </c>
      <c r="I28" s="225" t="str">
        <f t="shared" si="4"/>
        <v/>
      </c>
      <c r="J28" s="225" t="str">
        <f t="shared" si="4"/>
        <v/>
      </c>
      <c r="K28" s="225" t="str">
        <f t="shared" si="4"/>
        <v/>
      </c>
      <c r="L28" s="225" t="str">
        <f t="shared" si="4"/>
        <v/>
      </c>
      <c r="M28" s="225" t="str">
        <f t="shared" si="4"/>
        <v/>
      </c>
      <c r="N28" s="225" t="str">
        <f t="shared" si="4"/>
        <v/>
      </c>
      <c r="O28" s="225" t="str">
        <f t="shared" si="4"/>
        <v/>
      </c>
      <c r="P28" s="225" t="str">
        <f t="shared" si="4"/>
        <v/>
      </c>
      <c r="Q28" s="44"/>
      <c r="R28" s="215"/>
      <c r="S28" s="471">
        <f t="shared" si="1"/>
        <v>10</v>
      </c>
      <c r="T28" s="473" t="s">
        <v>5</v>
      </c>
      <c r="U28" s="473" t="s">
        <v>91</v>
      </c>
      <c r="V28" s="474">
        <v>15</v>
      </c>
      <c r="W28" s="471">
        <f>INDEX('Input - Travel Times'!$B$3:$AH$103,MATCH($V28,'Input - Travel Times'!$B$3:$B$103,0),MATCH(scenario&amp;" TT Seg ID",'Input - Travel Times'!$B$3:$AH$3,0))</f>
        <v>0</v>
      </c>
      <c r="X28" s="475">
        <f>INDEX('Input - Travel Times'!$B$3:$AH$103,MATCH($V28,'Input - Travel Times'!$B$3:$B$103,0),MATCH("Segment Name",'Input - Travel Times'!$B$3:$AH$3,0))</f>
        <v>0</v>
      </c>
      <c r="Y28" s="250" t="str">
        <f>IF(AND($T28="Travel Time",$U28="Travel Time Segment"),IFERROR(AVERAGEIFS('VISSIM Travel Time Outputs'!#REF!,'VISSIM Travel Time Outputs'!#REF!,Y$18,'VISSIM Travel Time Outputs'!#REF!,$W28),""),
IF(AND($T28="Volume",$U28="Travel Time Segment"),IFERROR(AVERAGEIFS('VISSIM Travel Time Outputs'!#REF!,'VISSIM Travel Time Outputs'!#REF!,Y$18,'VISSIM Travel Time Outputs'!#REF!,$W28),""),
IF(AND($T28="Volume",$U28="Data Collection Point"),SUMIFS('VISSIM DCP Outputs'!#REF!,'VISSIM DCP Outputs'!#REF!,Y$18,'VISSIM DCP Outputs'!#REF!,$W28),
IF(AND($T28="Speed",$U28="Data Collection Point"),AVERAGEIFS('VISSIM DCP Outputs'!#REF!,'VISSIM DCP Outputs'!#REF!,Y$18,'VISSIM DCP Outputs'!#REF!,$W28),""))))</f>
        <v/>
      </c>
      <c r="Z28" s="250" t="str">
        <f>IF(AND($T28="Travel Time",$U28="Travel Time Segment"),IFERROR(AVERAGEIFS('VISSIM Travel Time Outputs'!#REF!,'VISSIM Travel Time Outputs'!#REF!,Z$18,'VISSIM Travel Time Outputs'!#REF!,$W28),""),
IF(AND($T28="Volume",$U28="Travel Time Segment"),IFERROR(AVERAGEIFS('VISSIM Travel Time Outputs'!#REF!,'VISSIM Travel Time Outputs'!#REF!,Z$18,'VISSIM Travel Time Outputs'!#REF!,$W28),""),
IF(AND($T28="Volume",$U28="Data Collection Point"),SUMIFS('VISSIM DCP Outputs'!#REF!,'VISSIM DCP Outputs'!#REF!,Z$18,'VISSIM DCP Outputs'!#REF!,$W28),
IF(AND($T28="Speed",$U28="Data Collection Point"),AVERAGEIFS('VISSIM DCP Outputs'!#REF!,'VISSIM DCP Outputs'!#REF!,Z$18,'VISSIM DCP Outputs'!#REF!,$W28),""))))</f>
        <v/>
      </c>
      <c r="AA28" s="250" t="str">
        <f>IF(AND($T28="Travel Time",$U28="Travel Time Segment"),IFERROR(AVERAGEIFS('VISSIM Travel Time Outputs'!#REF!,'VISSIM Travel Time Outputs'!#REF!,AA$18,'VISSIM Travel Time Outputs'!#REF!,$W28),""),
IF(AND($T28="Volume",$U28="Travel Time Segment"),IFERROR(AVERAGEIFS('VISSIM Travel Time Outputs'!#REF!,'VISSIM Travel Time Outputs'!#REF!,AA$18,'VISSIM Travel Time Outputs'!#REF!,$W28),""),
IF(AND($T28="Volume",$U28="Data Collection Point"),SUMIFS('VISSIM DCP Outputs'!#REF!,'VISSIM DCP Outputs'!#REF!,AA$18,'VISSIM DCP Outputs'!#REF!,$W28),
IF(AND($T28="Speed",$U28="Data Collection Point"),AVERAGEIFS('VISSIM DCP Outputs'!#REF!,'VISSIM DCP Outputs'!#REF!,AA$18,'VISSIM DCP Outputs'!#REF!,$W28),""))))</f>
        <v/>
      </c>
      <c r="AB28" s="250" t="str">
        <f>IF(AND($T28="Travel Time",$U28="Travel Time Segment"),IFERROR(AVERAGEIFS('VISSIM Travel Time Outputs'!#REF!,'VISSIM Travel Time Outputs'!#REF!,AB$18,'VISSIM Travel Time Outputs'!#REF!,$W28),""),
IF(AND($T28="Volume",$U28="Travel Time Segment"),IFERROR(AVERAGEIFS('VISSIM Travel Time Outputs'!#REF!,'VISSIM Travel Time Outputs'!#REF!,AB$18,'VISSIM Travel Time Outputs'!#REF!,$W28),""),
IF(AND($T28="Volume",$U28="Data Collection Point"),SUMIFS('VISSIM DCP Outputs'!#REF!,'VISSIM DCP Outputs'!#REF!,AB$18,'VISSIM DCP Outputs'!#REF!,$W28),
IF(AND($T28="Speed",$U28="Data Collection Point"),AVERAGEIFS('VISSIM DCP Outputs'!#REF!,'VISSIM DCP Outputs'!#REF!,AB$18,'VISSIM DCP Outputs'!#REF!,$W28),""))))</f>
        <v/>
      </c>
      <c r="AC28" s="250" t="str">
        <f>IF(AND($T28="Travel Time",$U28="Travel Time Segment"),IFERROR(AVERAGEIFS('VISSIM Travel Time Outputs'!#REF!,'VISSIM Travel Time Outputs'!#REF!,AC$18,'VISSIM Travel Time Outputs'!#REF!,$W28),""),
IF(AND($T28="Volume",$U28="Travel Time Segment"),IFERROR(AVERAGEIFS('VISSIM Travel Time Outputs'!#REF!,'VISSIM Travel Time Outputs'!#REF!,AC$18,'VISSIM Travel Time Outputs'!#REF!,$W28),""),
IF(AND($T28="Volume",$U28="Data Collection Point"),SUMIFS('VISSIM DCP Outputs'!#REF!,'VISSIM DCP Outputs'!#REF!,AC$18,'VISSIM DCP Outputs'!#REF!,$W28),
IF(AND($T28="Speed",$U28="Data Collection Point"),AVERAGEIFS('VISSIM DCP Outputs'!#REF!,'VISSIM DCP Outputs'!#REF!,AC$18,'VISSIM DCP Outputs'!#REF!,$W28),""))))</f>
        <v/>
      </c>
      <c r="AD28" s="250" t="str">
        <f>IF(AND($T28="Travel Time",$U28="Travel Time Segment"),IFERROR(AVERAGEIFS('VISSIM Travel Time Outputs'!#REF!,'VISSIM Travel Time Outputs'!#REF!,AD$18,'VISSIM Travel Time Outputs'!#REF!,$W28),""),
IF(AND($T28="Volume",$U28="Travel Time Segment"),IFERROR(AVERAGEIFS('VISSIM Travel Time Outputs'!#REF!,'VISSIM Travel Time Outputs'!#REF!,AD$18,'VISSIM Travel Time Outputs'!#REF!,$W28),""),
IF(AND($T28="Volume",$U28="Data Collection Point"),SUMIFS('VISSIM DCP Outputs'!#REF!,'VISSIM DCP Outputs'!#REF!,AD$18,'VISSIM DCP Outputs'!#REF!,$W28),
IF(AND($T28="Speed",$U28="Data Collection Point"),AVERAGEIFS('VISSIM DCP Outputs'!#REF!,'VISSIM DCP Outputs'!#REF!,AD$18,'VISSIM DCP Outputs'!#REF!,$W28),""))))</f>
        <v/>
      </c>
      <c r="AE28" s="250" t="str">
        <f>IF(AND($T28="Travel Time",$U28="Travel Time Segment"),IFERROR(AVERAGEIFS('VISSIM Travel Time Outputs'!#REF!,'VISSIM Travel Time Outputs'!#REF!,AE$18,'VISSIM Travel Time Outputs'!#REF!,$W28),""),
IF(AND($T28="Volume",$U28="Travel Time Segment"),IFERROR(AVERAGEIFS('VISSIM Travel Time Outputs'!#REF!,'VISSIM Travel Time Outputs'!#REF!,AE$18,'VISSIM Travel Time Outputs'!#REF!,$W28),""),
IF(AND($T28="Volume",$U28="Data Collection Point"),SUMIFS('VISSIM DCP Outputs'!#REF!,'VISSIM DCP Outputs'!#REF!,AE$18,'VISSIM DCP Outputs'!#REF!,$W28),
IF(AND($T28="Speed",$U28="Data Collection Point"),AVERAGEIFS('VISSIM DCP Outputs'!#REF!,'VISSIM DCP Outputs'!#REF!,AE$18,'VISSIM DCP Outputs'!#REF!,$W28),""))))</f>
        <v/>
      </c>
      <c r="AF28" s="250" t="str">
        <f>IF(AND($T28="Travel Time",$U28="Travel Time Segment"),IFERROR(AVERAGEIFS('VISSIM Travel Time Outputs'!#REF!,'VISSIM Travel Time Outputs'!#REF!,AF$18,'VISSIM Travel Time Outputs'!#REF!,$W28),""),
IF(AND($T28="Volume",$U28="Travel Time Segment"),IFERROR(AVERAGEIFS('VISSIM Travel Time Outputs'!#REF!,'VISSIM Travel Time Outputs'!#REF!,AF$18,'VISSIM Travel Time Outputs'!#REF!,$W28),""),
IF(AND($T28="Volume",$U28="Data Collection Point"),SUMIFS('VISSIM DCP Outputs'!#REF!,'VISSIM DCP Outputs'!#REF!,AF$18,'VISSIM DCP Outputs'!#REF!,$W28),
IF(AND($T28="Speed",$U28="Data Collection Point"),AVERAGEIFS('VISSIM DCP Outputs'!#REF!,'VISSIM DCP Outputs'!#REF!,AF$18,'VISSIM DCP Outputs'!#REF!,$W28),""))))</f>
        <v/>
      </c>
      <c r="AG28" s="250" t="str">
        <f>IF(AND($T28="Travel Time",$U28="Travel Time Segment"),IFERROR(AVERAGEIFS('VISSIM Travel Time Outputs'!#REF!,'VISSIM Travel Time Outputs'!#REF!,AG$18,'VISSIM Travel Time Outputs'!#REF!,$W28),""),
IF(AND($T28="Volume",$U28="Travel Time Segment"),IFERROR(AVERAGEIFS('VISSIM Travel Time Outputs'!#REF!,'VISSIM Travel Time Outputs'!#REF!,AG$18,'VISSIM Travel Time Outputs'!#REF!,$W28),""),
IF(AND($T28="Volume",$U28="Data Collection Point"),SUMIFS('VISSIM DCP Outputs'!#REF!,'VISSIM DCP Outputs'!#REF!,AG$18,'VISSIM DCP Outputs'!#REF!,$W28),
IF(AND($T28="Speed",$U28="Data Collection Point"),AVERAGEIFS('VISSIM DCP Outputs'!#REF!,'VISSIM DCP Outputs'!#REF!,AG$18,'VISSIM DCP Outputs'!#REF!,$W28),""))))</f>
        <v/>
      </c>
      <c r="AH28" s="250" t="str">
        <f>IF(AND($T28="Travel Time",$U28="Travel Time Segment"),IFERROR(AVERAGEIFS('VISSIM Travel Time Outputs'!#REF!,'VISSIM Travel Time Outputs'!#REF!,AH$18,'VISSIM Travel Time Outputs'!#REF!,$W28),""),
IF(AND($T28="Volume",$U28="Travel Time Segment"),IFERROR(AVERAGEIFS('VISSIM Travel Time Outputs'!#REF!,'VISSIM Travel Time Outputs'!#REF!,AH$18,'VISSIM Travel Time Outputs'!#REF!,$W28),""),
IF(AND($T28="Volume",$U28="Data Collection Point"),SUMIFS('VISSIM DCP Outputs'!#REF!,'VISSIM DCP Outputs'!#REF!,AH$18,'VISSIM DCP Outputs'!#REF!,$W28),
IF(AND($T28="Speed",$U28="Data Collection Point"),AVERAGEIFS('VISSIM DCP Outputs'!#REF!,'VISSIM DCP Outputs'!#REF!,AH$18,'VISSIM DCP Outputs'!#REF!,$W28),""))))</f>
        <v/>
      </c>
      <c r="AI28" s="215"/>
      <c r="AJ28" s="215"/>
      <c r="AK28" s="215"/>
      <c r="AL28" s="215"/>
      <c r="AM28" s="215"/>
    </row>
    <row r="29" spans="1:39" ht="18.75" customHeight="1" x14ac:dyDescent="0.35">
      <c r="A29" s="221"/>
      <c r="B29" s="43"/>
      <c r="C29" s="67" t="s">
        <v>70</v>
      </c>
      <c r="D29" s="60" t="s">
        <v>68</v>
      </c>
      <c r="E29" s="230">
        <f>IF($E$15&lt;=COLUMN(E26)-5,"",_xlfn.T.INV.2T(1-$E$13, 4-1))</f>
        <v>3.1824463052837078</v>
      </c>
      <c r="F29" s="230">
        <f t="shared" ref="F29:P29" si="5">IF($E$15&lt;=COLUMN(F26)-5,"",_xlfn.T.INV.2T(1-$E$13, 4-1))</f>
        <v>3.1824463052837078</v>
      </c>
      <c r="G29" s="230">
        <f t="shared" si="5"/>
        <v>3.1824463052837078</v>
      </c>
      <c r="H29" s="230">
        <f>IF($E$15&lt;=COLUMN(H26)-5,"",_xlfn.T.INV.2T(1-$E$13, 4-1))</f>
        <v>3.1824463052837078</v>
      </c>
      <c r="I29" s="230">
        <f t="shared" si="5"/>
        <v>3.1824463052837078</v>
      </c>
      <c r="J29" s="230">
        <f t="shared" si="5"/>
        <v>3.1824463052837078</v>
      </c>
      <c r="K29" s="230">
        <f t="shared" si="5"/>
        <v>3.1824463052837078</v>
      </c>
      <c r="L29" s="230">
        <f t="shared" si="5"/>
        <v>3.1824463052837078</v>
      </c>
      <c r="M29" s="230">
        <f t="shared" si="5"/>
        <v>3.1824463052837078</v>
      </c>
      <c r="N29" s="230">
        <f t="shared" si="5"/>
        <v>3.1824463052837078</v>
      </c>
      <c r="O29" s="230">
        <f t="shared" si="5"/>
        <v>3.1824463052837078</v>
      </c>
      <c r="P29" s="230">
        <f t="shared" si="5"/>
        <v>3.1824463052837078</v>
      </c>
      <c r="Q29" s="44"/>
      <c r="R29" s="215"/>
      <c r="S29" s="471">
        <f t="shared" si="1"/>
        <v>11</v>
      </c>
      <c r="T29" s="473" t="s">
        <v>350</v>
      </c>
      <c r="U29" s="473" t="s">
        <v>91</v>
      </c>
      <c r="V29" s="474">
        <v>19</v>
      </c>
      <c r="W29" s="471">
        <f>INDEX('Input - Travel Times'!$B$3:$AH$103,MATCH($V29,'Input - Travel Times'!$B$3:$B$103,0),MATCH(scenario&amp;" TT Seg ID",'Input - Travel Times'!$B$3:$AH$3,0))</f>
        <v>0</v>
      </c>
      <c r="X29" s="475">
        <f>INDEX('Input - Travel Times'!$B$3:$AH$103,MATCH($V29,'Input - Travel Times'!$B$3:$B$103,0),MATCH("Segment Name",'Input - Travel Times'!$B$3:$AH$3,0))</f>
        <v>0</v>
      </c>
      <c r="Y29" s="250" t="str">
        <f>IF(AND($T29="Travel Time",$U29="Travel Time Segment"),IFERROR(AVERAGEIFS('VISSIM Travel Time Outputs'!#REF!,'VISSIM Travel Time Outputs'!#REF!,Y$18,'VISSIM Travel Time Outputs'!#REF!,$W29),""),
IF(AND($T29="Volume",$U29="Travel Time Segment"),IFERROR(AVERAGEIFS('VISSIM Travel Time Outputs'!#REF!,'VISSIM Travel Time Outputs'!#REF!,Y$18,'VISSIM Travel Time Outputs'!#REF!,$W29),""),
IF(AND($T29="Volume",$U29="Data Collection Point"),SUMIFS('VISSIM DCP Outputs'!#REF!,'VISSIM DCP Outputs'!#REF!,Y$18,'VISSIM DCP Outputs'!#REF!,$W29),
IF(AND($T29="Speed",$U29="Data Collection Point"),AVERAGEIFS('VISSIM DCP Outputs'!#REF!,'VISSIM DCP Outputs'!#REF!,Y$18,'VISSIM DCP Outputs'!#REF!,$W29),""))))</f>
        <v/>
      </c>
      <c r="Z29" s="250" t="str">
        <f>IF(AND($T29="Travel Time",$U29="Travel Time Segment"),IFERROR(AVERAGEIFS('VISSIM Travel Time Outputs'!#REF!,'VISSIM Travel Time Outputs'!#REF!,Z$18,'VISSIM Travel Time Outputs'!#REF!,$W29),""),
IF(AND($T29="Volume",$U29="Travel Time Segment"),IFERROR(AVERAGEIFS('VISSIM Travel Time Outputs'!#REF!,'VISSIM Travel Time Outputs'!#REF!,Z$18,'VISSIM Travel Time Outputs'!#REF!,$W29),""),
IF(AND($T29="Volume",$U29="Data Collection Point"),SUMIFS('VISSIM DCP Outputs'!#REF!,'VISSIM DCP Outputs'!#REF!,Z$18,'VISSIM DCP Outputs'!#REF!,$W29),
IF(AND($T29="Speed",$U29="Data Collection Point"),AVERAGEIFS('VISSIM DCP Outputs'!#REF!,'VISSIM DCP Outputs'!#REF!,Z$18,'VISSIM DCP Outputs'!#REF!,$W29),""))))</f>
        <v/>
      </c>
      <c r="AA29" s="250" t="str">
        <f>IF(AND($T29="Travel Time",$U29="Travel Time Segment"),IFERROR(AVERAGEIFS('VISSIM Travel Time Outputs'!#REF!,'VISSIM Travel Time Outputs'!#REF!,AA$18,'VISSIM Travel Time Outputs'!#REF!,$W29),""),
IF(AND($T29="Volume",$U29="Travel Time Segment"),IFERROR(AVERAGEIFS('VISSIM Travel Time Outputs'!#REF!,'VISSIM Travel Time Outputs'!#REF!,AA$18,'VISSIM Travel Time Outputs'!#REF!,$W29),""),
IF(AND($T29="Volume",$U29="Data Collection Point"),SUMIFS('VISSIM DCP Outputs'!#REF!,'VISSIM DCP Outputs'!#REF!,AA$18,'VISSIM DCP Outputs'!#REF!,$W29),
IF(AND($T29="Speed",$U29="Data Collection Point"),AVERAGEIFS('VISSIM DCP Outputs'!#REF!,'VISSIM DCP Outputs'!#REF!,AA$18,'VISSIM DCP Outputs'!#REF!,$W29),""))))</f>
        <v/>
      </c>
      <c r="AB29" s="250" t="str">
        <f>IF(AND($T29="Travel Time",$U29="Travel Time Segment"),IFERROR(AVERAGEIFS('VISSIM Travel Time Outputs'!#REF!,'VISSIM Travel Time Outputs'!#REF!,AB$18,'VISSIM Travel Time Outputs'!#REF!,$W29),""),
IF(AND($T29="Volume",$U29="Travel Time Segment"),IFERROR(AVERAGEIFS('VISSIM Travel Time Outputs'!#REF!,'VISSIM Travel Time Outputs'!#REF!,AB$18,'VISSIM Travel Time Outputs'!#REF!,$W29),""),
IF(AND($T29="Volume",$U29="Data Collection Point"),SUMIFS('VISSIM DCP Outputs'!#REF!,'VISSIM DCP Outputs'!#REF!,AB$18,'VISSIM DCP Outputs'!#REF!,$W29),
IF(AND($T29="Speed",$U29="Data Collection Point"),AVERAGEIFS('VISSIM DCP Outputs'!#REF!,'VISSIM DCP Outputs'!#REF!,AB$18,'VISSIM DCP Outputs'!#REF!,$W29),""))))</f>
        <v/>
      </c>
      <c r="AC29" s="250" t="str">
        <f>IF(AND($T29="Travel Time",$U29="Travel Time Segment"),IFERROR(AVERAGEIFS('VISSIM Travel Time Outputs'!#REF!,'VISSIM Travel Time Outputs'!#REF!,AC$18,'VISSIM Travel Time Outputs'!#REF!,$W29),""),
IF(AND($T29="Volume",$U29="Travel Time Segment"),IFERROR(AVERAGEIFS('VISSIM Travel Time Outputs'!#REF!,'VISSIM Travel Time Outputs'!#REF!,AC$18,'VISSIM Travel Time Outputs'!#REF!,$W29),""),
IF(AND($T29="Volume",$U29="Data Collection Point"),SUMIFS('VISSIM DCP Outputs'!#REF!,'VISSIM DCP Outputs'!#REF!,AC$18,'VISSIM DCP Outputs'!#REF!,$W29),
IF(AND($T29="Speed",$U29="Data Collection Point"),AVERAGEIFS('VISSIM DCP Outputs'!#REF!,'VISSIM DCP Outputs'!#REF!,AC$18,'VISSIM DCP Outputs'!#REF!,$W29),""))))</f>
        <v/>
      </c>
      <c r="AD29" s="250" t="str">
        <f>IF(AND($T29="Travel Time",$U29="Travel Time Segment"),IFERROR(AVERAGEIFS('VISSIM Travel Time Outputs'!#REF!,'VISSIM Travel Time Outputs'!#REF!,AD$18,'VISSIM Travel Time Outputs'!#REF!,$W29),""),
IF(AND($T29="Volume",$U29="Travel Time Segment"),IFERROR(AVERAGEIFS('VISSIM Travel Time Outputs'!#REF!,'VISSIM Travel Time Outputs'!#REF!,AD$18,'VISSIM Travel Time Outputs'!#REF!,$W29),""),
IF(AND($T29="Volume",$U29="Data Collection Point"),SUMIFS('VISSIM DCP Outputs'!#REF!,'VISSIM DCP Outputs'!#REF!,AD$18,'VISSIM DCP Outputs'!#REF!,$W29),
IF(AND($T29="Speed",$U29="Data Collection Point"),AVERAGEIFS('VISSIM DCP Outputs'!#REF!,'VISSIM DCP Outputs'!#REF!,AD$18,'VISSIM DCP Outputs'!#REF!,$W29),""))))</f>
        <v/>
      </c>
      <c r="AE29" s="250" t="str">
        <f>IF(AND($T29="Travel Time",$U29="Travel Time Segment"),IFERROR(AVERAGEIFS('VISSIM Travel Time Outputs'!#REF!,'VISSIM Travel Time Outputs'!#REF!,AE$18,'VISSIM Travel Time Outputs'!#REF!,$W29),""),
IF(AND($T29="Volume",$U29="Travel Time Segment"),IFERROR(AVERAGEIFS('VISSIM Travel Time Outputs'!#REF!,'VISSIM Travel Time Outputs'!#REF!,AE$18,'VISSIM Travel Time Outputs'!#REF!,$W29),""),
IF(AND($T29="Volume",$U29="Data Collection Point"),SUMIFS('VISSIM DCP Outputs'!#REF!,'VISSIM DCP Outputs'!#REF!,AE$18,'VISSIM DCP Outputs'!#REF!,$W29),
IF(AND($T29="Speed",$U29="Data Collection Point"),AVERAGEIFS('VISSIM DCP Outputs'!#REF!,'VISSIM DCP Outputs'!#REF!,AE$18,'VISSIM DCP Outputs'!#REF!,$W29),""))))</f>
        <v/>
      </c>
      <c r="AF29" s="250" t="str">
        <f>IF(AND($T29="Travel Time",$U29="Travel Time Segment"),IFERROR(AVERAGEIFS('VISSIM Travel Time Outputs'!#REF!,'VISSIM Travel Time Outputs'!#REF!,AF$18,'VISSIM Travel Time Outputs'!#REF!,$W29),""),
IF(AND($T29="Volume",$U29="Travel Time Segment"),IFERROR(AVERAGEIFS('VISSIM Travel Time Outputs'!#REF!,'VISSIM Travel Time Outputs'!#REF!,AF$18,'VISSIM Travel Time Outputs'!#REF!,$W29),""),
IF(AND($T29="Volume",$U29="Data Collection Point"),SUMIFS('VISSIM DCP Outputs'!#REF!,'VISSIM DCP Outputs'!#REF!,AF$18,'VISSIM DCP Outputs'!#REF!,$W29),
IF(AND($T29="Speed",$U29="Data Collection Point"),AVERAGEIFS('VISSIM DCP Outputs'!#REF!,'VISSIM DCP Outputs'!#REF!,AF$18,'VISSIM DCP Outputs'!#REF!,$W29),""))))</f>
        <v/>
      </c>
      <c r="AG29" s="250" t="str">
        <f>IF(AND($T29="Travel Time",$U29="Travel Time Segment"),IFERROR(AVERAGEIFS('VISSIM Travel Time Outputs'!#REF!,'VISSIM Travel Time Outputs'!#REF!,AG$18,'VISSIM Travel Time Outputs'!#REF!,$W29),""),
IF(AND($T29="Volume",$U29="Travel Time Segment"),IFERROR(AVERAGEIFS('VISSIM Travel Time Outputs'!#REF!,'VISSIM Travel Time Outputs'!#REF!,AG$18,'VISSIM Travel Time Outputs'!#REF!,$W29),""),
IF(AND($T29="Volume",$U29="Data Collection Point"),SUMIFS('VISSIM DCP Outputs'!#REF!,'VISSIM DCP Outputs'!#REF!,AG$18,'VISSIM DCP Outputs'!#REF!,$W29),
IF(AND($T29="Speed",$U29="Data Collection Point"),AVERAGEIFS('VISSIM DCP Outputs'!#REF!,'VISSIM DCP Outputs'!#REF!,AG$18,'VISSIM DCP Outputs'!#REF!,$W29),""))))</f>
        <v/>
      </c>
      <c r="AH29" s="250" t="str">
        <f>IF(AND($T29="Travel Time",$U29="Travel Time Segment"),IFERROR(AVERAGEIFS('VISSIM Travel Time Outputs'!#REF!,'VISSIM Travel Time Outputs'!#REF!,AH$18,'VISSIM Travel Time Outputs'!#REF!,$W29),""),
IF(AND($T29="Volume",$U29="Travel Time Segment"),IFERROR(AVERAGEIFS('VISSIM Travel Time Outputs'!#REF!,'VISSIM Travel Time Outputs'!#REF!,AH$18,'VISSIM Travel Time Outputs'!#REF!,$W29),""),
IF(AND($T29="Volume",$U29="Data Collection Point"),SUMIFS('VISSIM DCP Outputs'!#REF!,'VISSIM DCP Outputs'!#REF!,AH$18,'VISSIM DCP Outputs'!#REF!,$W29),
IF(AND($T29="Speed",$U29="Data Collection Point"),AVERAGEIFS('VISSIM DCP Outputs'!#REF!,'VISSIM DCP Outputs'!#REF!,AH$18,'VISSIM DCP Outputs'!#REF!,$W29),""))))</f>
        <v/>
      </c>
      <c r="AI29" s="215"/>
      <c r="AJ29" s="215"/>
      <c r="AK29" s="215"/>
      <c r="AL29" s="215"/>
      <c r="AM29" s="215"/>
    </row>
    <row r="30" spans="1:39" ht="18.75" customHeight="1" x14ac:dyDescent="0.35">
      <c r="A30" s="221"/>
      <c r="B30" s="43"/>
      <c r="C30" s="68"/>
      <c r="D30" s="60"/>
      <c r="E30" s="60"/>
      <c r="F30" s="60"/>
      <c r="G30" s="60"/>
      <c r="H30" s="60"/>
      <c r="I30" s="60"/>
      <c r="J30" s="60"/>
      <c r="K30" s="60"/>
      <c r="L30" s="60"/>
      <c r="M30" s="60"/>
      <c r="N30" s="60"/>
      <c r="O30" s="60"/>
      <c r="P30" s="60"/>
      <c r="Q30" s="44"/>
      <c r="R30" s="215"/>
      <c r="S30" s="471">
        <f t="shared" si="1"/>
        <v>12</v>
      </c>
      <c r="T30" s="473" t="s">
        <v>5</v>
      </c>
      <c r="U30" s="473" t="s">
        <v>91</v>
      </c>
      <c r="V30" s="474">
        <v>19</v>
      </c>
      <c r="W30" s="471">
        <f>INDEX('Input - Travel Times'!$B$3:$AH$103,MATCH($V30,'Input - Travel Times'!$B$3:$B$103,0),MATCH(scenario&amp;" TT Seg ID",'Input - Travel Times'!$B$3:$AH$3,0))</f>
        <v>0</v>
      </c>
      <c r="X30" s="475">
        <f>INDEX('Input - Travel Times'!$B$3:$AH$103,MATCH($V30,'Input - Travel Times'!$B$3:$B$103,0),MATCH("Segment Name",'Input - Travel Times'!$B$3:$AH$3,0))</f>
        <v>0</v>
      </c>
      <c r="Y30" s="250" t="str">
        <f>IF(AND($T30="Travel Time",$U30="Travel Time Segment"),IFERROR(AVERAGEIFS('VISSIM Travel Time Outputs'!#REF!,'VISSIM Travel Time Outputs'!#REF!,Y$18,'VISSIM Travel Time Outputs'!#REF!,$W30),""),
IF(AND($T30="Volume",$U30="Travel Time Segment"),IFERROR(AVERAGEIFS('VISSIM Travel Time Outputs'!#REF!,'VISSIM Travel Time Outputs'!#REF!,Y$18,'VISSIM Travel Time Outputs'!#REF!,$W30),""),
IF(AND($T30="Volume",$U30="Data Collection Point"),SUMIFS('VISSIM DCP Outputs'!#REF!,'VISSIM DCP Outputs'!#REF!,Y$18,'VISSIM DCP Outputs'!#REF!,$W30),
IF(AND($T30="Speed",$U30="Data Collection Point"),AVERAGEIFS('VISSIM DCP Outputs'!#REF!,'VISSIM DCP Outputs'!#REF!,Y$18,'VISSIM DCP Outputs'!#REF!,$W30),""))))</f>
        <v/>
      </c>
      <c r="Z30" s="250" t="str">
        <f>IF(AND($T30="Travel Time",$U30="Travel Time Segment"),IFERROR(AVERAGEIFS('VISSIM Travel Time Outputs'!#REF!,'VISSIM Travel Time Outputs'!#REF!,Z$18,'VISSIM Travel Time Outputs'!#REF!,$W30),""),
IF(AND($T30="Volume",$U30="Travel Time Segment"),IFERROR(AVERAGEIFS('VISSIM Travel Time Outputs'!#REF!,'VISSIM Travel Time Outputs'!#REF!,Z$18,'VISSIM Travel Time Outputs'!#REF!,$W30),""),
IF(AND($T30="Volume",$U30="Data Collection Point"),SUMIFS('VISSIM DCP Outputs'!#REF!,'VISSIM DCP Outputs'!#REF!,Z$18,'VISSIM DCP Outputs'!#REF!,$W30),
IF(AND($T30="Speed",$U30="Data Collection Point"),AVERAGEIFS('VISSIM DCP Outputs'!#REF!,'VISSIM DCP Outputs'!#REF!,Z$18,'VISSIM DCP Outputs'!#REF!,$W30),""))))</f>
        <v/>
      </c>
      <c r="AA30" s="250" t="str">
        <f>IF(AND($T30="Travel Time",$U30="Travel Time Segment"),IFERROR(AVERAGEIFS('VISSIM Travel Time Outputs'!#REF!,'VISSIM Travel Time Outputs'!#REF!,AA$18,'VISSIM Travel Time Outputs'!#REF!,$W30),""),
IF(AND($T30="Volume",$U30="Travel Time Segment"),IFERROR(AVERAGEIFS('VISSIM Travel Time Outputs'!#REF!,'VISSIM Travel Time Outputs'!#REF!,AA$18,'VISSIM Travel Time Outputs'!#REF!,$W30),""),
IF(AND($T30="Volume",$U30="Data Collection Point"),SUMIFS('VISSIM DCP Outputs'!#REF!,'VISSIM DCP Outputs'!#REF!,AA$18,'VISSIM DCP Outputs'!#REF!,$W30),
IF(AND($T30="Speed",$U30="Data Collection Point"),AVERAGEIFS('VISSIM DCP Outputs'!#REF!,'VISSIM DCP Outputs'!#REF!,AA$18,'VISSIM DCP Outputs'!#REF!,$W30),""))))</f>
        <v/>
      </c>
      <c r="AB30" s="250" t="str">
        <f>IF(AND($T30="Travel Time",$U30="Travel Time Segment"),IFERROR(AVERAGEIFS('VISSIM Travel Time Outputs'!#REF!,'VISSIM Travel Time Outputs'!#REF!,AB$18,'VISSIM Travel Time Outputs'!#REF!,$W30),""),
IF(AND($T30="Volume",$U30="Travel Time Segment"),IFERROR(AVERAGEIFS('VISSIM Travel Time Outputs'!#REF!,'VISSIM Travel Time Outputs'!#REF!,AB$18,'VISSIM Travel Time Outputs'!#REF!,$W30),""),
IF(AND($T30="Volume",$U30="Data Collection Point"),SUMIFS('VISSIM DCP Outputs'!#REF!,'VISSIM DCP Outputs'!#REF!,AB$18,'VISSIM DCP Outputs'!#REF!,$W30),
IF(AND($T30="Speed",$U30="Data Collection Point"),AVERAGEIFS('VISSIM DCP Outputs'!#REF!,'VISSIM DCP Outputs'!#REF!,AB$18,'VISSIM DCP Outputs'!#REF!,$W30),""))))</f>
        <v/>
      </c>
      <c r="AC30" s="250" t="str">
        <f>IF(AND($T30="Travel Time",$U30="Travel Time Segment"),IFERROR(AVERAGEIFS('VISSIM Travel Time Outputs'!#REF!,'VISSIM Travel Time Outputs'!#REF!,AC$18,'VISSIM Travel Time Outputs'!#REF!,$W30),""),
IF(AND($T30="Volume",$U30="Travel Time Segment"),IFERROR(AVERAGEIFS('VISSIM Travel Time Outputs'!#REF!,'VISSIM Travel Time Outputs'!#REF!,AC$18,'VISSIM Travel Time Outputs'!#REF!,$W30),""),
IF(AND($T30="Volume",$U30="Data Collection Point"),SUMIFS('VISSIM DCP Outputs'!#REF!,'VISSIM DCP Outputs'!#REF!,AC$18,'VISSIM DCP Outputs'!#REF!,$W30),
IF(AND($T30="Speed",$U30="Data Collection Point"),AVERAGEIFS('VISSIM DCP Outputs'!#REF!,'VISSIM DCP Outputs'!#REF!,AC$18,'VISSIM DCP Outputs'!#REF!,$W30),""))))</f>
        <v/>
      </c>
      <c r="AD30" s="250" t="str">
        <f>IF(AND($T30="Travel Time",$U30="Travel Time Segment"),IFERROR(AVERAGEIFS('VISSIM Travel Time Outputs'!#REF!,'VISSIM Travel Time Outputs'!#REF!,AD$18,'VISSIM Travel Time Outputs'!#REF!,$W30),""),
IF(AND($T30="Volume",$U30="Travel Time Segment"),IFERROR(AVERAGEIFS('VISSIM Travel Time Outputs'!#REF!,'VISSIM Travel Time Outputs'!#REF!,AD$18,'VISSIM Travel Time Outputs'!#REF!,$W30),""),
IF(AND($T30="Volume",$U30="Data Collection Point"),SUMIFS('VISSIM DCP Outputs'!#REF!,'VISSIM DCP Outputs'!#REF!,AD$18,'VISSIM DCP Outputs'!#REF!,$W30),
IF(AND($T30="Speed",$U30="Data Collection Point"),AVERAGEIFS('VISSIM DCP Outputs'!#REF!,'VISSIM DCP Outputs'!#REF!,AD$18,'VISSIM DCP Outputs'!#REF!,$W30),""))))</f>
        <v/>
      </c>
      <c r="AE30" s="250" t="str">
        <f>IF(AND($T30="Travel Time",$U30="Travel Time Segment"),IFERROR(AVERAGEIFS('VISSIM Travel Time Outputs'!#REF!,'VISSIM Travel Time Outputs'!#REF!,AE$18,'VISSIM Travel Time Outputs'!#REF!,$W30),""),
IF(AND($T30="Volume",$U30="Travel Time Segment"),IFERROR(AVERAGEIFS('VISSIM Travel Time Outputs'!#REF!,'VISSIM Travel Time Outputs'!#REF!,AE$18,'VISSIM Travel Time Outputs'!#REF!,$W30),""),
IF(AND($T30="Volume",$U30="Data Collection Point"),SUMIFS('VISSIM DCP Outputs'!#REF!,'VISSIM DCP Outputs'!#REF!,AE$18,'VISSIM DCP Outputs'!#REF!,$W30),
IF(AND($T30="Speed",$U30="Data Collection Point"),AVERAGEIFS('VISSIM DCP Outputs'!#REF!,'VISSIM DCP Outputs'!#REF!,AE$18,'VISSIM DCP Outputs'!#REF!,$W30),""))))</f>
        <v/>
      </c>
      <c r="AF30" s="250" t="str">
        <f>IF(AND($T30="Travel Time",$U30="Travel Time Segment"),IFERROR(AVERAGEIFS('VISSIM Travel Time Outputs'!#REF!,'VISSIM Travel Time Outputs'!#REF!,AF$18,'VISSIM Travel Time Outputs'!#REF!,$W30),""),
IF(AND($T30="Volume",$U30="Travel Time Segment"),IFERROR(AVERAGEIFS('VISSIM Travel Time Outputs'!#REF!,'VISSIM Travel Time Outputs'!#REF!,AF$18,'VISSIM Travel Time Outputs'!#REF!,$W30),""),
IF(AND($T30="Volume",$U30="Data Collection Point"),SUMIFS('VISSIM DCP Outputs'!#REF!,'VISSIM DCP Outputs'!#REF!,AF$18,'VISSIM DCP Outputs'!#REF!,$W30),
IF(AND($T30="Speed",$U30="Data Collection Point"),AVERAGEIFS('VISSIM DCP Outputs'!#REF!,'VISSIM DCP Outputs'!#REF!,AF$18,'VISSIM DCP Outputs'!#REF!,$W30),""))))</f>
        <v/>
      </c>
      <c r="AG30" s="250" t="str">
        <f>IF(AND($T30="Travel Time",$U30="Travel Time Segment"),IFERROR(AVERAGEIFS('VISSIM Travel Time Outputs'!#REF!,'VISSIM Travel Time Outputs'!#REF!,AG$18,'VISSIM Travel Time Outputs'!#REF!,$W30),""),
IF(AND($T30="Volume",$U30="Travel Time Segment"),IFERROR(AVERAGEIFS('VISSIM Travel Time Outputs'!#REF!,'VISSIM Travel Time Outputs'!#REF!,AG$18,'VISSIM Travel Time Outputs'!#REF!,$W30),""),
IF(AND($T30="Volume",$U30="Data Collection Point"),SUMIFS('VISSIM DCP Outputs'!#REF!,'VISSIM DCP Outputs'!#REF!,AG$18,'VISSIM DCP Outputs'!#REF!,$W30),
IF(AND($T30="Speed",$U30="Data Collection Point"),AVERAGEIFS('VISSIM DCP Outputs'!#REF!,'VISSIM DCP Outputs'!#REF!,AG$18,'VISSIM DCP Outputs'!#REF!,$W30),""))))</f>
        <v/>
      </c>
      <c r="AH30" s="250" t="str">
        <f>IF(AND($T30="Travel Time",$U30="Travel Time Segment"),IFERROR(AVERAGEIFS('VISSIM Travel Time Outputs'!#REF!,'VISSIM Travel Time Outputs'!#REF!,AH$18,'VISSIM Travel Time Outputs'!#REF!,$W30),""),
IF(AND($T30="Volume",$U30="Travel Time Segment"),IFERROR(AVERAGEIFS('VISSIM Travel Time Outputs'!#REF!,'VISSIM Travel Time Outputs'!#REF!,AH$18,'VISSIM Travel Time Outputs'!#REF!,$W30),""),
IF(AND($T30="Volume",$U30="Data Collection Point"),SUMIFS('VISSIM DCP Outputs'!#REF!,'VISSIM DCP Outputs'!#REF!,AH$18,'VISSIM DCP Outputs'!#REF!,$W30),
IF(AND($T30="Speed",$U30="Data Collection Point"),AVERAGEIFS('VISSIM DCP Outputs'!#REF!,'VISSIM DCP Outputs'!#REF!,AH$18,'VISSIM DCP Outputs'!#REF!,$W30),""))))</f>
        <v/>
      </c>
      <c r="AI30" s="215"/>
      <c r="AJ30" s="215"/>
      <c r="AK30" s="215"/>
      <c r="AL30" s="215"/>
      <c r="AM30" s="215"/>
    </row>
    <row r="31" spans="1:39" ht="18.75" customHeight="1" x14ac:dyDescent="0.35">
      <c r="A31" s="221"/>
      <c r="B31" s="43"/>
      <c r="C31" s="67" t="s">
        <v>71</v>
      </c>
      <c r="D31" s="60" t="s">
        <v>68</v>
      </c>
      <c r="E31" s="226">
        <f>IFERROR(E$29*(E$27/(SQRT(4))), "")</f>
        <v>0</v>
      </c>
      <c r="F31" s="226">
        <f t="shared" ref="F31:P31" si="6">IFERROR(F$29*(F$27/(SQRT(4))), "")</f>
        <v>0</v>
      </c>
      <c r="G31" s="226">
        <f t="shared" si="6"/>
        <v>0</v>
      </c>
      <c r="H31" s="226">
        <f t="shared" si="6"/>
        <v>0</v>
      </c>
      <c r="I31" s="226">
        <f t="shared" si="6"/>
        <v>0</v>
      </c>
      <c r="J31" s="226">
        <f t="shared" si="6"/>
        <v>0</v>
      </c>
      <c r="K31" s="226">
        <f t="shared" si="6"/>
        <v>0</v>
      </c>
      <c r="L31" s="226">
        <f t="shared" si="6"/>
        <v>0</v>
      </c>
      <c r="M31" s="226">
        <f t="shared" si="6"/>
        <v>0</v>
      </c>
      <c r="N31" s="226">
        <f t="shared" si="6"/>
        <v>0</v>
      </c>
      <c r="O31" s="226">
        <f t="shared" si="6"/>
        <v>0</v>
      </c>
      <c r="P31" s="226">
        <f t="shared" si="6"/>
        <v>0</v>
      </c>
      <c r="Q31" s="44"/>
      <c r="R31" s="215"/>
      <c r="S31" s="223"/>
      <c r="T31" s="215"/>
      <c r="U31" s="215"/>
      <c r="V31" s="215"/>
      <c r="W31" s="215"/>
      <c r="X31" s="215"/>
      <c r="Y31" s="223"/>
      <c r="Z31" s="215"/>
      <c r="AA31" s="215"/>
      <c r="AB31" s="215"/>
      <c r="AC31" s="215"/>
      <c r="AD31" s="215"/>
      <c r="AE31" s="215"/>
      <c r="AF31" s="215"/>
      <c r="AG31" s="215"/>
      <c r="AH31" s="215"/>
      <c r="AI31" s="215"/>
      <c r="AJ31" s="215"/>
      <c r="AK31" s="215"/>
      <c r="AL31" s="215"/>
      <c r="AM31" s="215"/>
    </row>
    <row r="32" spans="1:39" ht="18.75" customHeight="1" x14ac:dyDescent="0.35">
      <c r="A32" s="221"/>
      <c r="B32" s="43"/>
      <c r="C32" s="67" t="s">
        <v>72</v>
      </c>
      <c r="D32" s="60" t="s">
        <v>68</v>
      </c>
      <c r="E32" s="227" t="str">
        <f>IFERROR(E26-E31, "")</f>
        <v/>
      </c>
      <c r="F32" s="227" t="str">
        <f t="shared" ref="F32:P32" si="7">IFERROR(F26-F31, "")</f>
        <v/>
      </c>
      <c r="G32" s="227" t="str">
        <f t="shared" si="7"/>
        <v/>
      </c>
      <c r="H32" s="227" t="str">
        <f t="shared" si="7"/>
        <v/>
      </c>
      <c r="I32" s="227" t="str">
        <f t="shared" si="7"/>
        <v/>
      </c>
      <c r="J32" s="227" t="str">
        <f t="shared" si="7"/>
        <v/>
      </c>
      <c r="K32" s="227" t="str">
        <f t="shared" si="7"/>
        <v/>
      </c>
      <c r="L32" s="227" t="str">
        <f t="shared" si="7"/>
        <v/>
      </c>
      <c r="M32" s="227" t="str">
        <f t="shared" si="7"/>
        <v/>
      </c>
      <c r="N32" s="227" t="str">
        <f t="shared" si="7"/>
        <v/>
      </c>
      <c r="O32" s="227" t="str">
        <f t="shared" si="7"/>
        <v/>
      </c>
      <c r="P32" s="227" t="str">
        <f t="shared" si="7"/>
        <v/>
      </c>
      <c r="Q32" s="44"/>
      <c r="R32" s="215"/>
      <c r="S32" s="215"/>
      <c r="T32" s="215"/>
      <c r="U32" s="215"/>
      <c r="V32" s="215"/>
      <c r="W32" s="215"/>
      <c r="X32" s="215"/>
      <c r="Y32" s="223"/>
      <c r="Z32" s="215"/>
      <c r="AA32" s="215"/>
      <c r="AB32" s="215"/>
      <c r="AC32" s="215"/>
      <c r="AD32" s="215"/>
      <c r="AE32" s="215"/>
      <c r="AF32" s="215"/>
      <c r="AG32" s="215"/>
      <c r="AH32" s="215"/>
      <c r="AI32" s="215"/>
      <c r="AJ32" s="215"/>
      <c r="AK32" s="215"/>
      <c r="AL32" s="215"/>
      <c r="AM32" s="215"/>
    </row>
    <row r="33" spans="1:39" ht="18.75" customHeight="1" x14ac:dyDescent="0.35">
      <c r="A33" s="221"/>
      <c r="B33" s="43"/>
      <c r="C33" s="67" t="s">
        <v>73</v>
      </c>
      <c r="D33" s="60" t="s">
        <v>68</v>
      </c>
      <c r="E33" s="227" t="str">
        <f>IFERROR(E26+E31, "")</f>
        <v/>
      </c>
      <c r="F33" s="227" t="str">
        <f t="shared" ref="F33:P33" si="8">IFERROR(F26+F31, "")</f>
        <v/>
      </c>
      <c r="G33" s="227" t="str">
        <f t="shared" si="8"/>
        <v/>
      </c>
      <c r="H33" s="227" t="str">
        <f t="shared" si="8"/>
        <v/>
      </c>
      <c r="I33" s="227" t="str">
        <f t="shared" si="8"/>
        <v/>
      </c>
      <c r="J33" s="227" t="str">
        <f t="shared" si="8"/>
        <v/>
      </c>
      <c r="K33" s="227" t="str">
        <f t="shared" si="8"/>
        <v/>
      </c>
      <c r="L33" s="227" t="str">
        <f t="shared" si="8"/>
        <v/>
      </c>
      <c r="M33" s="227" t="str">
        <f t="shared" si="8"/>
        <v/>
      </c>
      <c r="N33" s="227" t="str">
        <f t="shared" si="8"/>
        <v/>
      </c>
      <c r="O33" s="227" t="str">
        <f t="shared" si="8"/>
        <v/>
      </c>
      <c r="P33" s="227" t="str">
        <f t="shared" si="8"/>
        <v/>
      </c>
      <c r="Q33" s="44"/>
      <c r="R33" s="215"/>
      <c r="S33" s="215"/>
      <c r="T33" s="215"/>
      <c r="U33" s="215"/>
      <c r="V33" s="215"/>
      <c r="W33" s="215"/>
      <c r="X33" s="215"/>
      <c r="Y33" s="223"/>
      <c r="Z33" s="215"/>
      <c r="AA33" s="215"/>
      <c r="AB33" s="215"/>
      <c r="AC33" s="215"/>
      <c r="AD33" s="215"/>
      <c r="AE33" s="215"/>
      <c r="AF33" s="215"/>
      <c r="AG33" s="215"/>
      <c r="AH33" s="215"/>
      <c r="AI33" s="215"/>
      <c r="AJ33" s="215"/>
      <c r="AK33" s="215"/>
      <c r="AL33" s="215"/>
      <c r="AM33" s="215"/>
    </row>
    <row r="34" spans="1:39" ht="18.75" customHeight="1" x14ac:dyDescent="0.35">
      <c r="A34" s="221"/>
      <c r="B34" s="43"/>
      <c r="C34" s="67" t="s">
        <v>74</v>
      </c>
      <c r="D34" s="60" t="s">
        <v>68</v>
      </c>
      <c r="E34" s="228" t="str">
        <f>IFERROR(E31/E26, "")</f>
        <v/>
      </c>
      <c r="F34" s="228" t="str">
        <f t="shared" ref="F34:P34" si="9">IFERROR(F31/F26, "")</f>
        <v/>
      </c>
      <c r="G34" s="228" t="str">
        <f t="shared" si="9"/>
        <v/>
      </c>
      <c r="H34" s="228" t="str">
        <f t="shared" si="9"/>
        <v/>
      </c>
      <c r="I34" s="228" t="str">
        <f t="shared" si="9"/>
        <v/>
      </c>
      <c r="J34" s="228" t="str">
        <f t="shared" si="9"/>
        <v/>
      </c>
      <c r="K34" s="228" t="str">
        <f t="shared" si="9"/>
        <v/>
      </c>
      <c r="L34" s="228" t="str">
        <f t="shared" si="9"/>
        <v/>
      </c>
      <c r="M34" s="228" t="str">
        <f t="shared" si="9"/>
        <v/>
      </c>
      <c r="N34" s="228" t="str">
        <f>IFERROR(N31/N26, "")</f>
        <v/>
      </c>
      <c r="O34" s="228" t="str">
        <f t="shared" si="9"/>
        <v/>
      </c>
      <c r="P34" s="228" t="str">
        <f t="shared" si="9"/>
        <v/>
      </c>
      <c r="Q34" s="44"/>
      <c r="R34" s="215"/>
      <c r="S34" s="215"/>
      <c r="T34" s="738" t="s">
        <v>201</v>
      </c>
      <c r="U34" s="76"/>
      <c r="V34" s="76"/>
      <c r="W34" s="215"/>
      <c r="X34" s="215"/>
      <c r="Y34" s="223"/>
      <c r="Z34" s="215"/>
      <c r="AA34" s="215"/>
      <c r="AB34" s="215"/>
      <c r="AC34" s="215"/>
      <c r="AD34" s="215"/>
      <c r="AE34" s="215"/>
      <c r="AF34" s="215"/>
      <c r="AG34" s="215"/>
      <c r="AH34" s="215"/>
      <c r="AI34" s="215"/>
      <c r="AJ34" s="215"/>
      <c r="AK34" s="215"/>
      <c r="AL34" s="215"/>
      <c r="AM34" s="215"/>
    </row>
    <row r="35" spans="1:39" ht="18.75" customHeight="1" x14ac:dyDescent="0.35">
      <c r="A35" s="221"/>
      <c r="B35" s="43"/>
      <c r="C35" s="67" t="s">
        <v>75</v>
      </c>
      <c r="D35" s="60" t="s">
        <v>68</v>
      </c>
      <c r="E35" s="229" t="str">
        <f>IFERROR(IF(((E$29^2)*(E$27^2))/(E$28^2)&lt;4,4,IF((((E$29^2)*(E$27^2))/(E$28^2))&gt;30,30,IF(COUNT(E$19:E$22)&gt;(((E$29^2)*(E$27^2))/(E$28^2)),COUNT(E19:E22),(((E$29^2)*(E$27^2))/(E$28^2))))), "")</f>
        <v/>
      </c>
      <c r="F35" s="229" t="str">
        <f t="shared" ref="F35:P35" si="10">IFERROR(IF(((F$29^2)*(F$27^2))/(F$28^2)&lt;4,4,IF((((F$29^2)*(F$27^2))/(F$28^2))&gt;30,30,IF(COUNT(F$19:F$22)&gt;(((F$29^2)*(F$27^2))/(F$28^2)),COUNT(F19:F22),(((F$29^2)*(F$27^2))/(F$28^2))))), "")</f>
        <v/>
      </c>
      <c r="G35" s="229" t="str">
        <f>IFERROR(IF(((G$29^2)*(G$27^2))/(G$28^2)&lt;4,4,IF((((G$29^2)*(G$27^2))/(G$28^2))&gt;30,30,IF(COUNT(G$19:G$22)&gt;(((G$29^2)*(G$27^2))/(G$28^2)),COUNT(G19:G22),(((G$29^2)*(G$27^2))/(G$28^2))))), "")</f>
        <v/>
      </c>
      <c r="H35" s="229" t="str">
        <f t="shared" si="10"/>
        <v/>
      </c>
      <c r="I35" s="229" t="str">
        <f t="shared" si="10"/>
        <v/>
      </c>
      <c r="J35" s="229" t="str">
        <f t="shared" si="10"/>
        <v/>
      </c>
      <c r="K35" s="229" t="str">
        <f t="shared" si="10"/>
        <v/>
      </c>
      <c r="L35" s="229" t="str">
        <f t="shared" si="10"/>
        <v/>
      </c>
      <c r="M35" s="229" t="str">
        <f t="shared" si="10"/>
        <v/>
      </c>
      <c r="N35" s="229" t="str">
        <f>IFERROR(IF(((N$29^2)*(N$27^2))/(N$28^2)&lt;4,4,IF((((N$29^2)*(N$27^2))/(N$28^2))&gt;30,30,IF(COUNT(N$19:N$22)&gt;(((N$29^2)*(N$27^2))/(N$28^2)),COUNT(N19:N22),(((N$29^2)*(N$27^2))/(N$28^2))))), "")</f>
        <v/>
      </c>
      <c r="O35" s="229" t="str">
        <f t="shared" si="10"/>
        <v/>
      </c>
      <c r="P35" s="229" t="str">
        <f t="shared" si="10"/>
        <v/>
      </c>
      <c r="Q35" s="44"/>
      <c r="R35" s="215"/>
      <c r="S35" s="215"/>
      <c r="T35" s="739" t="s">
        <v>185</v>
      </c>
      <c r="U35" s="739" t="s">
        <v>187</v>
      </c>
      <c r="V35" s="740" t="s">
        <v>160</v>
      </c>
      <c r="W35" s="215"/>
      <c r="X35" s="215"/>
      <c r="Y35" s="223"/>
      <c r="Z35" s="215"/>
      <c r="AA35" s="215"/>
      <c r="AB35" s="215"/>
      <c r="AC35" s="215"/>
      <c r="AD35" s="215"/>
      <c r="AE35" s="215"/>
      <c r="AF35" s="215"/>
      <c r="AG35" s="215"/>
      <c r="AH35" s="215"/>
      <c r="AI35" s="215"/>
      <c r="AJ35" s="215"/>
      <c r="AK35" s="215"/>
      <c r="AL35" s="215"/>
      <c r="AM35" s="215"/>
    </row>
    <row r="36" spans="1:39" ht="30" customHeight="1" thickBot="1" x14ac:dyDescent="0.4">
      <c r="A36" s="221"/>
      <c r="B36" s="289" t="str">
        <f>tod&amp;" Peak Hour "&amp;pkhr&amp;" | "&amp;scenario</f>
        <v>AM Peak Hour 7:15AM - 8:15AM | Existing AM</v>
      </c>
      <c r="C36" s="290"/>
      <c r="D36" s="291"/>
      <c r="E36" s="292"/>
      <c r="F36" s="69"/>
      <c r="G36" s="69"/>
      <c r="H36" s="69"/>
      <c r="I36" s="69"/>
      <c r="J36" s="69"/>
      <c r="K36" s="69"/>
      <c r="L36" s="69"/>
      <c r="M36" s="69"/>
      <c r="N36" s="69"/>
      <c r="O36" s="54"/>
      <c r="P36" s="69"/>
      <c r="Q36" s="55"/>
      <c r="R36" s="215"/>
      <c r="S36" s="215"/>
      <c r="T36" s="76" t="s">
        <v>5</v>
      </c>
      <c r="U36" s="76" t="s">
        <v>91</v>
      </c>
      <c r="V36" s="741" t="s">
        <v>200</v>
      </c>
      <c r="W36" s="215"/>
      <c r="X36" s="215"/>
      <c r="Y36" s="223"/>
      <c r="Z36" s="215"/>
      <c r="AA36" s="215"/>
      <c r="AB36" s="215"/>
      <c r="AC36" s="215"/>
      <c r="AD36" s="215"/>
      <c r="AE36" s="215"/>
      <c r="AF36" s="215"/>
      <c r="AG36" s="215"/>
      <c r="AH36" s="215"/>
      <c r="AI36" s="215"/>
      <c r="AJ36" s="215"/>
      <c r="AK36" s="215"/>
      <c r="AL36" s="215"/>
      <c r="AM36" s="215"/>
    </row>
    <row r="37" spans="1:39" ht="15" thickTop="1" x14ac:dyDescent="0.35">
      <c r="A37" s="221"/>
      <c r="B37" s="215"/>
      <c r="C37" s="215"/>
      <c r="D37" s="215"/>
      <c r="E37" s="215"/>
      <c r="F37" s="215"/>
      <c r="G37" s="215"/>
      <c r="H37" s="215"/>
      <c r="I37" s="215"/>
      <c r="J37" s="215"/>
      <c r="K37" s="215"/>
      <c r="L37" s="215"/>
      <c r="M37" s="215"/>
      <c r="N37" s="215"/>
      <c r="O37" s="215"/>
      <c r="P37" s="215"/>
      <c r="Q37" s="215"/>
      <c r="R37" s="215"/>
      <c r="S37" s="215"/>
      <c r="T37" s="76" t="s">
        <v>5</v>
      </c>
      <c r="U37" s="76" t="s">
        <v>196</v>
      </c>
      <c r="V37" s="741" t="s">
        <v>199</v>
      </c>
      <c r="W37" s="215"/>
      <c r="X37" s="215"/>
      <c r="Y37" s="223"/>
      <c r="Z37" s="215"/>
      <c r="AA37" s="215"/>
      <c r="AB37" s="215"/>
      <c r="AC37" s="215"/>
      <c r="AD37" s="215"/>
      <c r="AE37" s="215"/>
      <c r="AF37" s="215"/>
      <c r="AG37" s="215"/>
      <c r="AH37" s="215"/>
      <c r="AI37" s="215"/>
      <c r="AJ37" s="215"/>
      <c r="AK37" s="215"/>
      <c r="AL37" s="215"/>
      <c r="AM37" s="215"/>
    </row>
    <row r="38" spans="1:39" x14ac:dyDescent="0.35">
      <c r="A38" s="221"/>
      <c r="B38" s="215"/>
      <c r="C38" s="215"/>
      <c r="D38" s="215"/>
      <c r="E38" s="215"/>
      <c r="F38" s="215"/>
      <c r="G38" s="215"/>
      <c r="H38" s="215"/>
      <c r="I38" s="215"/>
      <c r="J38" s="215"/>
      <c r="K38" s="215"/>
      <c r="L38" s="215"/>
      <c r="M38" s="215"/>
      <c r="N38" s="215"/>
      <c r="O38" s="215"/>
      <c r="P38" s="215"/>
      <c r="Q38" s="215"/>
      <c r="R38" s="215"/>
      <c r="S38" s="215"/>
      <c r="T38" s="76" t="s">
        <v>5</v>
      </c>
      <c r="U38" s="76" t="s">
        <v>197</v>
      </c>
      <c r="V38" s="741" t="s">
        <v>199</v>
      </c>
      <c r="W38" s="215"/>
      <c r="X38" s="215"/>
      <c r="Y38" s="223"/>
      <c r="Z38" s="215"/>
      <c r="AA38" s="215"/>
      <c r="AB38" s="215"/>
      <c r="AC38" s="215"/>
      <c r="AD38" s="215"/>
      <c r="AE38" s="215"/>
      <c r="AF38" s="215"/>
      <c r="AG38" s="215"/>
      <c r="AH38" s="215"/>
      <c r="AI38" s="215"/>
      <c r="AJ38" s="215"/>
      <c r="AK38" s="215"/>
      <c r="AL38" s="215"/>
      <c r="AM38" s="215"/>
    </row>
    <row r="39" spans="1:39" x14ac:dyDescent="0.35">
      <c r="A39" s="221"/>
      <c r="B39" s="215"/>
      <c r="C39" s="215"/>
      <c r="D39" s="215"/>
      <c r="E39" s="215"/>
      <c r="F39" s="215"/>
      <c r="G39" s="215"/>
      <c r="H39" s="215"/>
      <c r="I39" s="215"/>
      <c r="J39" s="215"/>
      <c r="K39" s="215"/>
      <c r="L39" s="215"/>
      <c r="M39" s="215"/>
      <c r="N39" s="215"/>
      <c r="O39" s="215"/>
      <c r="P39" s="215"/>
      <c r="Q39" s="215"/>
      <c r="R39" s="215"/>
      <c r="S39" s="215"/>
      <c r="T39" s="76" t="s">
        <v>5</v>
      </c>
      <c r="U39" s="742" t="s">
        <v>198</v>
      </c>
      <c r="V39" s="741" t="s">
        <v>199</v>
      </c>
      <c r="W39" s="215"/>
      <c r="X39" s="215"/>
      <c r="Y39" s="223"/>
      <c r="Z39" s="215"/>
      <c r="AA39" s="215"/>
      <c r="AB39" s="215"/>
      <c r="AC39" s="215"/>
      <c r="AD39" s="215"/>
      <c r="AE39" s="215"/>
      <c r="AF39" s="215"/>
      <c r="AG39" s="215"/>
      <c r="AH39" s="215"/>
      <c r="AI39" s="215"/>
      <c r="AJ39" s="215"/>
      <c r="AK39" s="215"/>
      <c r="AL39" s="215"/>
      <c r="AM39" s="215"/>
    </row>
    <row r="40" spans="1:39" x14ac:dyDescent="0.35">
      <c r="A40" s="221"/>
      <c r="B40" s="215"/>
      <c r="C40" s="215"/>
      <c r="D40" s="215"/>
      <c r="E40" s="215"/>
      <c r="F40" s="215"/>
      <c r="G40" s="215"/>
      <c r="H40" s="215"/>
      <c r="I40" s="215"/>
      <c r="J40" s="215"/>
      <c r="K40" s="215"/>
      <c r="L40" s="215"/>
      <c r="M40" s="215"/>
      <c r="N40" s="215"/>
      <c r="O40" s="215"/>
      <c r="P40" s="215"/>
      <c r="Q40" s="215"/>
      <c r="R40" s="215"/>
      <c r="S40" s="215"/>
      <c r="T40" s="76" t="s">
        <v>193</v>
      </c>
      <c r="U40" s="76" t="s">
        <v>91</v>
      </c>
      <c r="V40" s="741" t="s">
        <v>199</v>
      </c>
      <c r="W40" s="215"/>
      <c r="X40" s="215"/>
      <c r="Y40" s="223"/>
      <c r="Z40" s="215"/>
      <c r="AA40" s="215"/>
      <c r="AB40" s="215"/>
      <c r="AC40" s="215"/>
      <c r="AD40" s="215"/>
      <c r="AE40" s="215"/>
      <c r="AF40" s="215"/>
      <c r="AG40" s="215"/>
      <c r="AH40" s="215"/>
      <c r="AI40" s="215"/>
      <c r="AJ40" s="215"/>
      <c r="AK40" s="215"/>
      <c r="AL40" s="215"/>
      <c r="AM40" s="215"/>
    </row>
    <row r="41" spans="1:39" x14ac:dyDescent="0.35">
      <c r="A41" s="221"/>
      <c r="B41" s="215"/>
      <c r="C41" s="215"/>
      <c r="D41" s="215"/>
      <c r="E41" s="215"/>
      <c r="F41" s="215"/>
      <c r="G41" s="215"/>
      <c r="H41" s="215"/>
      <c r="I41" s="215"/>
      <c r="J41" s="215"/>
      <c r="K41" s="215"/>
      <c r="L41" s="215"/>
      <c r="M41" s="215"/>
      <c r="N41" s="215"/>
      <c r="O41" s="215"/>
      <c r="P41" s="215"/>
      <c r="Q41" s="215"/>
      <c r="R41" s="215"/>
      <c r="S41" s="215"/>
      <c r="T41" s="76" t="s">
        <v>193</v>
      </c>
      <c r="U41" s="76" t="s">
        <v>196</v>
      </c>
      <c r="V41" s="741" t="s">
        <v>200</v>
      </c>
      <c r="W41" s="215"/>
      <c r="X41" s="215"/>
      <c r="Y41" s="223"/>
      <c r="Z41" s="215"/>
      <c r="AA41" s="215"/>
      <c r="AB41" s="215"/>
      <c r="AC41" s="215"/>
      <c r="AD41" s="215"/>
      <c r="AE41" s="215"/>
      <c r="AF41" s="215"/>
      <c r="AG41" s="215"/>
      <c r="AH41" s="215"/>
      <c r="AI41" s="215"/>
      <c r="AJ41" s="215"/>
      <c r="AK41" s="215"/>
      <c r="AL41" s="215"/>
      <c r="AM41" s="215"/>
    </row>
    <row r="42" spans="1:39" x14ac:dyDescent="0.35">
      <c r="A42" s="221"/>
      <c r="B42" s="215"/>
      <c r="C42" s="215"/>
      <c r="D42" s="215"/>
      <c r="E42" s="215"/>
      <c r="F42" s="215"/>
      <c r="G42" s="215"/>
      <c r="H42" s="215"/>
      <c r="I42" s="215"/>
      <c r="J42" s="215"/>
      <c r="K42" s="215"/>
      <c r="L42" s="215"/>
      <c r="M42" s="215"/>
      <c r="N42" s="215"/>
      <c r="O42" s="215"/>
      <c r="P42" s="215"/>
      <c r="Q42" s="215"/>
      <c r="R42" s="215"/>
      <c r="S42" s="215"/>
      <c r="T42" s="76" t="s">
        <v>193</v>
      </c>
      <c r="U42" s="76" t="s">
        <v>197</v>
      </c>
      <c r="V42" s="741" t="s">
        <v>199</v>
      </c>
      <c r="W42" s="215"/>
      <c r="X42" s="215"/>
      <c r="Y42" s="223"/>
      <c r="Z42" s="215"/>
      <c r="AA42" s="215"/>
      <c r="AB42" s="215"/>
      <c r="AC42" s="215"/>
      <c r="AD42" s="215"/>
      <c r="AE42" s="215"/>
      <c r="AF42" s="215"/>
      <c r="AG42" s="215"/>
      <c r="AH42" s="215"/>
      <c r="AI42" s="215"/>
      <c r="AJ42" s="215"/>
      <c r="AK42" s="215"/>
      <c r="AL42" s="215"/>
      <c r="AM42" s="215"/>
    </row>
    <row r="43" spans="1:39" x14ac:dyDescent="0.35">
      <c r="A43" s="221"/>
      <c r="B43" s="221"/>
      <c r="C43" s="221"/>
      <c r="D43" s="221"/>
      <c r="E43" s="221"/>
      <c r="F43" s="221"/>
      <c r="G43" s="221"/>
      <c r="H43" s="221"/>
      <c r="I43" s="221"/>
      <c r="J43" s="221"/>
      <c r="K43" s="221"/>
      <c r="L43" s="221"/>
      <c r="M43" s="221"/>
      <c r="N43" s="221"/>
      <c r="O43" s="221"/>
      <c r="P43" s="221"/>
      <c r="Q43" s="221"/>
      <c r="R43" s="215"/>
      <c r="S43" s="215"/>
      <c r="T43" s="76" t="s">
        <v>193</v>
      </c>
      <c r="U43" s="742" t="s">
        <v>198</v>
      </c>
      <c r="V43" s="741" t="s">
        <v>199</v>
      </c>
      <c r="W43" s="215"/>
      <c r="X43" s="215"/>
      <c r="Y43" s="223"/>
      <c r="Z43" s="215"/>
      <c r="AA43" s="215"/>
      <c r="AB43" s="215"/>
      <c r="AC43" s="215"/>
      <c r="AD43" s="215"/>
      <c r="AE43" s="215"/>
      <c r="AF43" s="215"/>
      <c r="AG43" s="215"/>
      <c r="AH43" s="215"/>
      <c r="AI43" s="215"/>
      <c r="AJ43" s="215"/>
      <c r="AK43" s="215"/>
      <c r="AL43" s="215"/>
      <c r="AM43" s="215"/>
    </row>
    <row r="44" spans="1:39" x14ac:dyDescent="0.35">
      <c r="A44" s="221"/>
      <c r="B44" s="215"/>
      <c r="C44" s="215"/>
      <c r="D44" s="215"/>
      <c r="E44" s="215"/>
      <c r="F44" s="215"/>
      <c r="G44" s="215"/>
      <c r="H44" s="215"/>
      <c r="I44" s="215"/>
      <c r="J44" s="215"/>
      <c r="K44" s="215"/>
      <c r="L44" s="215"/>
      <c r="M44" s="215"/>
      <c r="N44" s="215"/>
      <c r="O44" s="215"/>
      <c r="P44" s="215"/>
      <c r="Q44" s="215"/>
      <c r="R44" s="215"/>
      <c r="S44" s="215"/>
      <c r="T44" s="76" t="s">
        <v>194</v>
      </c>
      <c r="U44" s="76" t="s">
        <v>91</v>
      </c>
      <c r="V44" s="741" t="s">
        <v>199</v>
      </c>
      <c r="W44" s="215"/>
      <c r="X44" s="215"/>
      <c r="Y44" s="215"/>
      <c r="Z44" s="215"/>
      <c r="AA44" s="215"/>
      <c r="AB44" s="215"/>
      <c r="AC44" s="215"/>
      <c r="AD44" s="215"/>
      <c r="AE44" s="215"/>
      <c r="AF44" s="215"/>
      <c r="AG44" s="215"/>
      <c r="AH44" s="215"/>
      <c r="AI44" s="215"/>
      <c r="AJ44" s="215"/>
      <c r="AK44" s="215"/>
      <c r="AL44" s="215"/>
      <c r="AM44" s="215"/>
    </row>
    <row r="45" spans="1:39" x14ac:dyDescent="0.35">
      <c r="A45" s="221"/>
      <c r="B45" s="215"/>
      <c r="C45" s="215"/>
      <c r="D45" s="215"/>
      <c r="E45" s="215"/>
      <c r="F45" s="215"/>
      <c r="G45" s="215"/>
      <c r="H45" s="215"/>
      <c r="I45" s="215"/>
      <c r="J45" s="215"/>
      <c r="K45" s="215"/>
      <c r="L45" s="215"/>
      <c r="M45" s="215"/>
      <c r="N45" s="215"/>
      <c r="O45" s="215"/>
      <c r="P45" s="215"/>
      <c r="Q45" s="215"/>
      <c r="R45" s="215"/>
      <c r="S45" s="215"/>
      <c r="T45" s="76" t="s">
        <v>194</v>
      </c>
      <c r="U45" s="76" t="s">
        <v>196</v>
      </c>
      <c r="V45" s="741" t="s">
        <v>200</v>
      </c>
      <c r="W45" s="215"/>
      <c r="X45" s="215"/>
      <c r="Y45" s="215"/>
      <c r="Z45" s="215"/>
      <c r="AA45" s="215"/>
      <c r="AB45" s="215"/>
      <c r="AC45" s="215"/>
      <c r="AD45" s="215"/>
      <c r="AE45" s="215"/>
      <c r="AF45" s="215"/>
      <c r="AG45" s="215"/>
      <c r="AH45" s="215"/>
      <c r="AI45" s="215"/>
      <c r="AJ45" s="215"/>
      <c r="AK45" s="215"/>
      <c r="AL45" s="215"/>
      <c r="AM45" s="215"/>
    </row>
    <row r="46" spans="1:39" x14ac:dyDescent="0.35">
      <c r="A46" s="221"/>
      <c r="B46" s="215"/>
      <c r="C46" s="215"/>
      <c r="D46" s="215"/>
      <c r="E46" s="215"/>
      <c r="F46" s="215"/>
      <c r="G46" s="215"/>
      <c r="H46" s="215"/>
      <c r="I46" s="215"/>
      <c r="J46" s="215"/>
      <c r="K46" s="215"/>
      <c r="L46" s="215"/>
      <c r="M46" s="215"/>
      <c r="N46" s="215"/>
      <c r="O46" s="215"/>
      <c r="P46" s="215"/>
      <c r="Q46" s="215"/>
      <c r="R46" s="215"/>
      <c r="S46" s="215"/>
      <c r="T46" s="76" t="s">
        <v>194</v>
      </c>
      <c r="U46" s="76" t="s">
        <v>197</v>
      </c>
      <c r="V46" s="741" t="s">
        <v>199</v>
      </c>
      <c r="W46" s="215"/>
      <c r="X46" s="215"/>
      <c r="Y46" s="215"/>
      <c r="Z46" s="215"/>
      <c r="AA46" s="215"/>
      <c r="AB46" s="215"/>
      <c r="AC46" s="215"/>
      <c r="AD46" s="215"/>
      <c r="AE46" s="215"/>
      <c r="AF46" s="215"/>
      <c r="AG46" s="215"/>
      <c r="AH46" s="215"/>
      <c r="AI46" s="215"/>
      <c r="AJ46" s="215"/>
      <c r="AK46" s="215"/>
      <c r="AL46" s="215"/>
      <c r="AM46" s="215"/>
    </row>
    <row r="47" spans="1:39" x14ac:dyDescent="0.35">
      <c r="A47" s="221"/>
      <c r="B47" s="215"/>
      <c r="C47" s="215"/>
      <c r="D47" s="215"/>
      <c r="E47" s="215"/>
      <c r="F47" s="215"/>
      <c r="G47" s="215"/>
      <c r="H47" s="215"/>
      <c r="I47" s="215"/>
      <c r="J47" s="215"/>
      <c r="K47" s="215"/>
      <c r="L47" s="215"/>
      <c r="M47" s="215"/>
      <c r="N47" s="215"/>
      <c r="O47" s="215"/>
      <c r="P47" s="215"/>
      <c r="Q47" s="215"/>
      <c r="R47" s="215"/>
      <c r="S47" s="215"/>
      <c r="T47" s="76" t="s">
        <v>194</v>
      </c>
      <c r="U47" s="742" t="s">
        <v>198</v>
      </c>
      <c r="V47" s="741" t="s">
        <v>199</v>
      </c>
      <c r="W47" s="215"/>
      <c r="X47" s="215"/>
      <c r="Y47" s="215"/>
      <c r="Z47" s="215"/>
      <c r="AA47" s="215"/>
      <c r="AB47" s="215"/>
      <c r="AC47" s="215"/>
      <c r="AD47" s="215"/>
      <c r="AE47" s="215"/>
      <c r="AF47" s="215"/>
      <c r="AG47" s="215"/>
      <c r="AH47" s="215"/>
      <c r="AI47" s="215"/>
      <c r="AJ47" s="215"/>
      <c r="AK47" s="215"/>
      <c r="AL47" s="215"/>
      <c r="AM47" s="215"/>
    </row>
    <row r="48" spans="1:39" x14ac:dyDescent="0.35">
      <c r="A48" s="221"/>
      <c r="B48" s="215"/>
      <c r="C48" s="215"/>
      <c r="D48" s="215"/>
      <c r="E48" s="215"/>
      <c r="F48" s="215"/>
      <c r="G48" s="215"/>
      <c r="H48" s="215"/>
      <c r="I48" s="215"/>
      <c r="J48" s="215"/>
      <c r="K48" s="215"/>
      <c r="L48" s="215"/>
      <c r="M48" s="215"/>
      <c r="N48" s="215"/>
      <c r="O48" s="215"/>
      <c r="P48" s="215"/>
      <c r="Q48" s="215"/>
      <c r="R48" s="215"/>
      <c r="S48" s="215"/>
      <c r="T48" s="742" t="s">
        <v>195</v>
      </c>
      <c r="U48" s="76" t="s">
        <v>91</v>
      </c>
      <c r="V48" s="741" t="s">
        <v>199</v>
      </c>
      <c r="W48" s="215"/>
      <c r="X48" s="215"/>
      <c r="Y48" s="215"/>
      <c r="Z48" s="215"/>
      <c r="AA48" s="215"/>
      <c r="AB48" s="215"/>
      <c r="AC48" s="215"/>
      <c r="AD48" s="215"/>
      <c r="AE48" s="215"/>
      <c r="AF48" s="215"/>
      <c r="AG48" s="215"/>
      <c r="AH48" s="215"/>
      <c r="AI48" s="215"/>
      <c r="AJ48" s="215"/>
      <c r="AK48" s="215"/>
      <c r="AL48" s="215"/>
      <c r="AM48" s="215"/>
    </row>
    <row r="49" spans="1:39" x14ac:dyDescent="0.35">
      <c r="A49" s="221"/>
      <c r="B49" s="215"/>
      <c r="C49" s="215"/>
      <c r="D49" s="215"/>
      <c r="E49" s="215"/>
      <c r="F49" s="215"/>
      <c r="G49" s="215"/>
      <c r="H49" s="215"/>
      <c r="I49" s="215"/>
      <c r="J49" s="215"/>
      <c r="K49" s="215"/>
      <c r="L49" s="215"/>
      <c r="M49" s="215"/>
      <c r="N49" s="215"/>
      <c r="O49" s="215"/>
      <c r="P49" s="215"/>
      <c r="Q49" s="215"/>
      <c r="R49" s="215"/>
      <c r="S49" s="215"/>
      <c r="T49" s="742" t="s">
        <v>195</v>
      </c>
      <c r="U49" s="76" t="s">
        <v>196</v>
      </c>
      <c r="V49" s="741" t="s">
        <v>199</v>
      </c>
      <c r="W49" s="215"/>
      <c r="X49" s="215"/>
      <c r="Y49" s="215"/>
      <c r="Z49" s="215"/>
      <c r="AA49" s="215"/>
      <c r="AB49" s="215"/>
      <c r="AC49" s="215"/>
      <c r="AD49" s="215"/>
      <c r="AE49" s="215"/>
      <c r="AF49" s="215"/>
      <c r="AG49" s="215"/>
      <c r="AH49" s="215"/>
      <c r="AI49" s="215"/>
      <c r="AJ49" s="215"/>
      <c r="AK49" s="215"/>
      <c r="AL49" s="215"/>
      <c r="AM49" s="215"/>
    </row>
    <row r="50" spans="1:39" x14ac:dyDescent="0.35">
      <c r="A50" s="221"/>
      <c r="B50" s="215"/>
      <c r="C50" s="215"/>
      <c r="D50" s="215"/>
      <c r="E50" s="215"/>
      <c r="F50" s="215"/>
      <c r="G50" s="215"/>
      <c r="H50" s="215"/>
      <c r="I50" s="215"/>
      <c r="J50" s="215"/>
      <c r="K50" s="215"/>
      <c r="L50" s="215"/>
      <c r="M50" s="215"/>
      <c r="N50" s="215"/>
      <c r="O50" s="215"/>
      <c r="P50" s="215"/>
      <c r="Q50" s="215"/>
      <c r="R50" s="215"/>
      <c r="S50" s="215"/>
      <c r="T50" s="742" t="s">
        <v>195</v>
      </c>
      <c r="U50" s="76" t="s">
        <v>197</v>
      </c>
      <c r="V50" s="741" t="s">
        <v>199</v>
      </c>
      <c r="W50" s="215"/>
      <c r="X50" s="215"/>
      <c r="Y50" s="215"/>
      <c r="Z50" s="215"/>
      <c r="AA50" s="215"/>
      <c r="AB50" s="215"/>
      <c r="AC50" s="215"/>
      <c r="AD50" s="215"/>
      <c r="AE50" s="215"/>
      <c r="AF50" s="215"/>
      <c r="AG50" s="215"/>
      <c r="AH50" s="215"/>
      <c r="AI50" s="215"/>
      <c r="AJ50" s="215"/>
      <c r="AK50" s="215"/>
      <c r="AL50" s="215"/>
      <c r="AM50" s="215"/>
    </row>
    <row r="51" spans="1:39" x14ac:dyDescent="0.35">
      <c r="A51" s="221"/>
      <c r="B51" s="215"/>
      <c r="C51" s="215"/>
      <c r="D51" s="215"/>
      <c r="E51" s="215"/>
      <c r="F51" s="215"/>
      <c r="G51" s="215"/>
      <c r="H51" s="215"/>
      <c r="I51" s="215"/>
      <c r="J51" s="215"/>
      <c r="K51" s="215"/>
      <c r="L51" s="215"/>
      <c r="M51" s="215"/>
      <c r="N51" s="215"/>
      <c r="O51" s="215"/>
      <c r="P51" s="215"/>
      <c r="Q51" s="215"/>
      <c r="R51" s="215"/>
      <c r="S51" s="215"/>
      <c r="T51" s="742" t="s">
        <v>195</v>
      </c>
      <c r="U51" s="742" t="s">
        <v>198</v>
      </c>
      <c r="V51" s="741" t="s">
        <v>199</v>
      </c>
      <c r="W51" s="215"/>
      <c r="X51" s="215"/>
      <c r="Y51" s="215"/>
      <c r="Z51" s="215"/>
      <c r="AA51" s="215"/>
      <c r="AB51" s="215"/>
      <c r="AC51" s="215"/>
      <c r="AD51" s="215"/>
      <c r="AE51" s="215"/>
      <c r="AF51" s="215"/>
      <c r="AG51" s="215"/>
      <c r="AH51" s="215"/>
      <c r="AI51" s="215"/>
      <c r="AJ51" s="215"/>
      <c r="AK51" s="215"/>
      <c r="AL51" s="215"/>
      <c r="AM51" s="215"/>
    </row>
    <row r="52" spans="1:39" x14ac:dyDescent="0.35">
      <c r="A52" s="221"/>
      <c r="B52" s="215"/>
      <c r="C52" s="215"/>
      <c r="D52" s="215"/>
      <c r="E52" s="215"/>
      <c r="F52" s="215"/>
      <c r="G52" s="215"/>
      <c r="H52" s="215"/>
      <c r="I52" s="215"/>
      <c r="J52" s="215"/>
      <c r="K52" s="215"/>
      <c r="L52" s="215"/>
      <c r="M52" s="215"/>
      <c r="N52" s="215"/>
      <c r="O52" s="215"/>
      <c r="P52" s="215"/>
      <c r="Q52" s="215"/>
      <c r="R52" s="215"/>
      <c r="S52" s="215"/>
      <c r="T52" s="215"/>
      <c r="U52" s="215"/>
      <c r="V52" s="215"/>
      <c r="W52" s="215"/>
      <c r="X52" s="215"/>
      <c r="Y52" s="215"/>
      <c r="Z52" s="215"/>
      <c r="AA52" s="215"/>
      <c r="AB52" s="215"/>
      <c r="AC52" s="215"/>
      <c r="AD52" s="215"/>
      <c r="AE52" s="215"/>
      <c r="AF52" s="215"/>
      <c r="AG52" s="215"/>
      <c r="AH52" s="215"/>
      <c r="AI52" s="215"/>
      <c r="AJ52" s="215"/>
      <c r="AK52" s="215"/>
      <c r="AL52" s="215"/>
      <c r="AM52" s="215"/>
    </row>
    <row r="53" spans="1:39" x14ac:dyDescent="0.35">
      <c r="A53" s="221"/>
      <c r="B53" s="215"/>
      <c r="C53" s="215"/>
      <c r="D53" s="215"/>
      <c r="E53" s="215"/>
      <c r="F53" s="215"/>
      <c r="G53" s="215"/>
      <c r="H53" s="215"/>
      <c r="I53" s="215"/>
      <c r="J53" s="215"/>
      <c r="K53" s="215"/>
      <c r="L53" s="215"/>
      <c r="M53" s="215"/>
      <c r="N53" s="215"/>
      <c r="O53" s="215"/>
      <c r="P53" s="215"/>
      <c r="Q53" s="215"/>
      <c r="R53" s="215"/>
      <c r="S53" s="215"/>
      <c r="T53" s="215"/>
      <c r="U53" s="215"/>
      <c r="V53" s="215"/>
      <c r="W53" s="215"/>
      <c r="X53" s="215"/>
      <c r="Y53" s="215"/>
      <c r="Z53" s="215"/>
      <c r="AA53" s="215"/>
      <c r="AB53" s="215"/>
      <c r="AC53" s="215"/>
      <c r="AD53" s="215"/>
      <c r="AE53" s="215"/>
      <c r="AF53" s="215"/>
      <c r="AG53" s="215"/>
      <c r="AH53" s="215"/>
      <c r="AI53" s="215"/>
      <c r="AJ53" s="215"/>
      <c r="AK53" s="215"/>
      <c r="AL53" s="215"/>
      <c r="AM53" s="215"/>
    </row>
    <row r="54" spans="1:39" x14ac:dyDescent="0.35">
      <c r="A54" s="221"/>
      <c r="B54" s="215"/>
      <c r="C54" s="215"/>
      <c r="D54" s="215"/>
      <c r="E54" s="215"/>
      <c r="F54" s="215"/>
      <c r="G54" s="215"/>
      <c r="H54" s="215"/>
      <c r="I54" s="215"/>
      <c r="J54" s="215"/>
      <c r="K54" s="215"/>
      <c r="L54" s="215"/>
      <c r="M54" s="215"/>
      <c r="N54" s="215"/>
      <c r="O54" s="215"/>
      <c r="P54" s="215"/>
      <c r="Q54" s="215"/>
      <c r="R54" s="215"/>
      <c r="S54" s="215"/>
      <c r="T54" s="215"/>
      <c r="U54" s="215"/>
      <c r="V54" s="215"/>
      <c r="W54" s="215"/>
      <c r="X54" s="215"/>
      <c r="Y54" s="215"/>
      <c r="Z54" s="215"/>
      <c r="AA54" s="215"/>
      <c r="AB54" s="215"/>
      <c r="AC54" s="215"/>
      <c r="AD54" s="215"/>
      <c r="AE54" s="215"/>
      <c r="AF54" s="215"/>
      <c r="AG54" s="215"/>
      <c r="AH54" s="215"/>
      <c r="AI54" s="215"/>
      <c r="AJ54" s="215"/>
      <c r="AK54" s="215"/>
      <c r="AL54" s="215"/>
      <c r="AM54" s="215"/>
    </row>
    <row r="55" spans="1:39" x14ac:dyDescent="0.35">
      <c r="A55" s="221"/>
      <c r="B55" s="215"/>
      <c r="C55" s="215"/>
      <c r="D55" s="215"/>
      <c r="E55" s="215"/>
      <c r="F55" s="215"/>
      <c r="G55" s="215"/>
      <c r="H55" s="215"/>
      <c r="I55" s="215"/>
      <c r="J55" s="215"/>
      <c r="K55" s="215"/>
      <c r="L55" s="215"/>
      <c r="M55" s="215"/>
      <c r="N55" s="215"/>
      <c r="O55" s="215"/>
      <c r="P55" s="215"/>
      <c r="Q55" s="215"/>
      <c r="R55" s="215"/>
      <c r="S55" s="215"/>
      <c r="T55" s="215"/>
      <c r="U55" s="215"/>
      <c r="V55" s="215"/>
      <c r="W55" s="215"/>
      <c r="X55" s="215"/>
      <c r="Y55" s="215"/>
      <c r="Z55" s="215"/>
      <c r="AA55" s="215"/>
      <c r="AB55" s="215"/>
      <c r="AC55" s="215"/>
      <c r="AD55" s="215"/>
      <c r="AE55" s="215"/>
      <c r="AF55" s="215"/>
      <c r="AG55" s="215"/>
      <c r="AH55" s="215"/>
      <c r="AI55" s="215"/>
      <c r="AJ55" s="215"/>
      <c r="AK55" s="215"/>
      <c r="AL55" s="215"/>
      <c r="AM55" s="215"/>
    </row>
    <row r="56" spans="1:39" x14ac:dyDescent="0.35">
      <c r="A56" s="221"/>
      <c r="B56" s="215"/>
      <c r="C56" s="215"/>
      <c r="D56" s="215"/>
      <c r="E56" s="215"/>
      <c r="F56" s="215"/>
      <c r="G56" s="215"/>
      <c r="H56" s="215"/>
      <c r="I56" s="215"/>
      <c r="J56" s="215"/>
      <c r="K56" s="215"/>
      <c r="L56" s="215"/>
      <c r="M56" s="215"/>
      <c r="N56" s="215"/>
      <c r="O56" s="215"/>
      <c r="P56" s="215"/>
      <c r="Q56" s="215"/>
      <c r="R56" s="215"/>
      <c r="S56" s="215"/>
      <c r="T56" s="215"/>
      <c r="U56" s="215"/>
      <c r="V56" s="215"/>
      <c r="W56" s="215"/>
      <c r="X56" s="215"/>
      <c r="Y56" s="215"/>
      <c r="Z56" s="215"/>
      <c r="AA56" s="215"/>
      <c r="AB56" s="215"/>
      <c r="AC56" s="215"/>
      <c r="AD56" s="215"/>
      <c r="AE56" s="215"/>
      <c r="AF56" s="215"/>
      <c r="AG56" s="215"/>
      <c r="AH56" s="215"/>
      <c r="AI56" s="215"/>
      <c r="AJ56" s="215"/>
      <c r="AK56" s="215"/>
      <c r="AL56" s="215"/>
      <c r="AM56" s="215"/>
    </row>
    <row r="57" spans="1:39" x14ac:dyDescent="0.35">
      <c r="A57" s="221"/>
      <c r="B57" s="215"/>
      <c r="C57" s="215"/>
      <c r="D57" s="215"/>
      <c r="E57" s="215"/>
      <c r="F57" s="215"/>
      <c r="G57" s="215"/>
      <c r="H57" s="215"/>
      <c r="I57" s="215"/>
      <c r="J57" s="215"/>
      <c r="K57" s="215"/>
      <c r="L57" s="215"/>
      <c r="M57" s="215"/>
      <c r="N57" s="215"/>
      <c r="O57" s="215"/>
      <c r="P57" s="215"/>
      <c r="Q57" s="215"/>
      <c r="R57" s="215"/>
      <c r="S57" s="215"/>
      <c r="T57" s="215"/>
      <c r="U57" s="215"/>
      <c r="V57" s="215"/>
      <c r="W57" s="215"/>
      <c r="X57" s="215"/>
      <c r="Y57" s="215"/>
      <c r="Z57" s="215"/>
      <c r="AA57" s="215"/>
      <c r="AB57" s="215"/>
      <c r="AC57" s="215"/>
      <c r="AD57" s="215"/>
      <c r="AE57" s="215"/>
      <c r="AF57" s="215"/>
      <c r="AG57" s="215"/>
      <c r="AH57" s="215"/>
      <c r="AI57" s="215"/>
      <c r="AJ57" s="215"/>
      <c r="AK57" s="215"/>
      <c r="AL57" s="215"/>
      <c r="AM57" s="215"/>
    </row>
    <row r="58" spans="1:39" x14ac:dyDescent="0.35">
      <c r="A58" s="221"/>
      <c r="B58" s="215"/>
      <c r="C58" s="215"/>
      <c r="D58" s="215"/>
      <c r="E58" s="215"/>
      <c r="F58" s="215"/>
      <c r="G58" s="215"/>
      <c r="H58" s="215"/>
      <c r="I58" s="215"/>
      <c r="J58" s="215"/>
      <c r="K58" s="215"/>
      <c r="L58" s="215"/>
      <c r="M58" s="215"/>
      <c r="N58" s="215"/>
      <c r="O58" s="215"/>
      <c r="P58" s="215"/>
      <c r="Q58" s="215"/>
      <c r="R58" s="215"/>
      <c r="S58" s="215"/>
      <c r="T58" s="215"/>
      <c r="U58" s="215"/>
      <c r="V58" s="215"/>
      <c r="W58" s="215"/>
      <c r="X58" s="215"/>
      <c r="Y58" s="215"/>
      <c r="Z58" s="215"/>
      <c r="AA58" s="215"/>
      <c r="AB58" s="215"/>
      <c r="AC58" s="215"/>
      <c r="AD58" s="215"/>
      <c r="AE58" s="215"/>
      <c r="AF58" s="215"/>
      <c r="AG58" s="215"/>
      <c r="AH58" s="215"/>
      <c r="AI58" s="215"/>
      <c r="AJ58" s="215"/>
      <c r="AK58" s="215"/>
      <c r="AL58" s="215"/>
      <c r="AM58" s="215"/>
    </row>
    <row r="59" spans="1:39" x14ac:dyDescent="0.35">
      <c r="A59" s="221"/>
      <c r="B59" s="215"/>
      <c r="C59" s="215"/>
      <c r="D59" s="215"/>
      <c r="E59" s="215"/>
      <c r="F59" s="215"/>
      <c r="G59" s="215"/>
      <c r="H59" s="215"/>
      <c r="I59" s="215"/>
      <c r="J59" s="215"/>
      <c r="K59" s="215"/>
      <c r="L59" s="215"/>
      <c r="M59" s="215"/>
      <c r="N59" s="215"/>
      <c r="O59" s="215"/>
      <c r="P59" s="215"/>
      <c r="Q59" s="215"/>
      <c r="R59" s="215"/>
      <c r="S59" s="215"/>
      <c r="T59" s="215"/>
      <c r="U59" s="215"/>
      <c r="V59" s="215"/>
      <c r="W59" s="215"/>
      <c r="X59" s="215"/>
      <c r="Y59" s="215"/>
      <c r="Z59" s="215"/>
      <c r="AA59" s="215"/>
      <c r="AB59" s="215"/>
      <c r="AC59" s="215"/>
      <c r="AD59" s="215"/>
      <c r="AE59" s="215"/>
      <c r="AF59" s="215"/>
      <c r="AG59" s="215"/>
      <c r="AH59" s="215"/>
      <c r="AI59" s="215"/>
      <c r="AJ59" s="215"/>
      <c r="AK59" s="215"/>
      <c r="AL59" s="215"/>
      <c r="AM59" s="215"/>
    </row>
    <row r="60" spans="1:39" x14ac:dyDescent="0.35">
      <c r="A60" s="221"/>
      <c r="B60" s="215"/>
      <c r="C60" s="215"/>
      <c r="D60" s="215"/>
      <c r="E60" s="215"/>
      <c r="F60" s="215"/>
      <c r="G60" s="215"/>
      <c r="H60" s="215"/>
      <c r="I60" s="215"/>
      <c r="J60" s="215"/>
      <c r="K60" s="215"/>
      <c r="L60" s="215"/>
      <c r="M60" s="215"/>
      <c r="N60" s="215"/>
      <c r="O60" s="215"/>
      <c r="P60" s="215"/>
      <c r="Q60" s="215"/>
      <c r="R60" s="215"/>
      <c r="S60" s="215"/>
      <c r="T60" s="215"/>
      <c r="U60" s="215"/>
      <c r="V60" s="215"/>
      <c r="W60" s="215"/>
      <c r="X60" s="215"/>
      <c r="Y60" s="215"/>
      <c r="Z60" s="215"/>
      <c r="AA60" s="215"/>
      <c r="AB60" s="215"/>
      <c r="AC60" s="215"/>
      <c r="AD60" s="215"/>
      <c r="AE60" s="215"/>
      <c r="AF60" s="215"/>
      <c r="AG60" s="215"/>
      <c r="AH60" s="215"/>
      <c r="AI60" s="215"/>
      <c r="AJ60" s="215"/>
      <c r="AK60" s="215"/>
      <c r="AL60" s="215"/>
      <c r="AM60" s="215"/>
    </row>
  </sheetData>
  <mergeCells count="11">
    <mergeCell ref="B13:D13"/>
    <mergeCell ref="K13:L15"/>
    <mergeCell ref="N13:P15"/>
    <mergeCell ref="B14:D14"/>
    <mergeCell ref="B15:D15"/>
    <mergeCell ref="G3:G4"/>
    <mergeCell ref="H3:I4"/>
    <mergeCell ref="G5:G6"/>
    <mergeCell ref="H5:I6"/>
    <mergeCell ref="G7:G8"/>
    <mergeCell ref="H7:I8"/>
  </mergeCells>
  <conditionalFormatting sqref="E20:E22 F19">
    <cfRule type="expression" dxfId="108" priority="14">
      <formula>$E$15&gt;0</formula>
    </cfRule>
  </conditionalFormatting>
  <conditionalFormatting sqref="F20:F22">
    <cfRule type="expression" dxfId="107" priority="23">
      <formula>$E$15&gt;1</formula>
    </cfRule>
  </conditionalFormatting>
  <conditionalFormatting sqref="E18:F18">
    <cfRule type="expression" dxfId="106" priority="25">
      <formula>NOT($E$15&gt;COLUMN(E18)-5)</formula>
    </cfRule>
  </conditionalFormatting>
  <conditionalFormatting sqref="E31:P35">
    <cfRule type="expression" dxfId="105" priority="26">
      <formula>NOT($E$15&gt;COLUMN(E37)-5)</formula>
    </cfRule>
  </conditionalFormatting>
  <conditionalFormatting sqref="E31:P35 E26:P28">
    <cfRule type="expression" dxfId="104" priority="13">
      <formula>$E$15&gt;COLUMN(E26)-5</formula>
    </cfRule>
  </conditionalFormatting>
  <conditionalFormatting sqref="E29:P29">
    <cfRule type="expression" dxfId="103" priority="12">
      <formula>$E$15&gt;COLUMN(E28)-5</formula>
    </cfRule>
  </conditionalFormatting>
  <conditionalFormatting sqref="H20:H22 J20:J22 L20:L22 N20:N22 P20:P22">
    <cfRule type="expression" dxfId="102" priority="5">
      <formula>$E$15&gt;1</formula>
    </cfRule>
  </conditionalFormatting>
  <conditionalFormatting sqref="E19:F22">
    <cfRule type="expression" dxfId="101" priority="10">
      <formula>NOT($E$15&gt;COLUMN(E19)-5)</formula>
    </cfRule>
  </conditionalFormatting>
  <conditionalFormatting sqref="E19:F22">
    <cfRule type="expression" dxfId="100" priority="8">
      <formula>OR(E$18="volume",E$18="queue")</formula>
    </cfRule>
    <cfRule type="expression" dxfId="99" priority="9">
      <formula>OR(E$18="travel time",E$18="speed")</formula>
    </cfRule>
  </conditionalFormatting>
  <conditionalFormatting sqref="V36:V51">
    <cfRule type="cellIs" dxfId="98" priority="7" operator="equal">
      <formula>"Yes"</formula>
    </cfRule>
  </conditionalFormatting>
  <conditionalFormatting sqref="G20:G22 I20:I22 K20:K22 M20:M22 O20:O22 H19 J19 L19 N19 P19">
    <cfRule type="expression" dxfId="97" priority="4">
      <formula>$E$15&gt;0</formula>
    </cfRule>
  </conditionalFormatting>
  <conditionalFormatting sqref="G18:P18">
    <cfRule type="expression" dxfId="96" priority="6">
      <formula>NOT($E$15&gt;COLUMN(G18)-5)</formula>
    </cfRule>
  </conditionalFormatting>
  <conditionalFormatting sqref="G19:P22">
    <cfRule type="expression" dxfId="95" priority="3">
      <formula>NOT($E$15&gt;COLUMN(G19)-5)</formula>
    </cfRule>
  </conditionalFormatting>
  <conditionalFormatting sqref="G19:P22">
    <cfRule type="expression" dxfId="94" priority="1">
      <formula>OR(G$18="volume",G$18="queue")</formula>
    </cfRule>
    <cfRule type="expression" dxfId="93" priority="2">
      <formula>OR(G$18="travel time",G$18="speed")</formula>
    </cfRule>
  </conditionalFormatting>
  <dataValidations count="5">
    <dataValidation type="list" allowBlank="1" showInputMessage="1" showErrorMessage="1" sqref="H13:H14" xr:uid="{44EA0EE6-3AC8-4B23-BCA2-F94CB1136E18}">
      <formula1>$H$13:$H$14</formula1>
    </dataValidation>
    <dataValidation type="whole" allowBlank="1" showInputMessage="1" showErrorMessage="1" sqref="E15" xr:uid="{D6029D4E-D6D8-4E75-AEEF-C7C385A29D22}">
      <formula1>1</formula1>
      <formula2>12</formula2>
    </dataValidation>
    <dataValidation type="decimal" allowBlank="1" showInputMessage="1" showErrorMessage="1" sqref="E14" xr:uid="{BF997C0E-85A3-4C31-8E30-354A19CF658F}">
      <formula1>0.049999</formula1>
      <formula2>1</formula2>
    </dataValidation>
    <dataValidation type="list" allowBlank="1" showInputMessage="1" showErrorMessage="1" sqref="T19:T30" xr:uid="{D3D940AC-A0D8-440B-BD4E-D0AB981F601E}">
      <formula1>"Travel Time, Volume, Speed, Queues"</formula1>
    </dataValidation>
    <dataValidation type="list" allowBlank="1" showInputMessage="1" showErrorMessage="1" sqref="U19:U30" xr:uid="{80C318AB-9E36-4F53-9631-26209C6F6E07}">
      <formula1>"Travel Time Segment, Data Collection Point, Queue Counter, Node Evaluation"</formula1>
    </dataValidation>
  </dataValidations>
  <printOptions horizontalCentered="1"/>
  <pageMargins left="0.7" right="0.7" top="0.75" bottom="0.75" header="0.3" footer="0.3"/>
  <pageSetup scale="71" orientation="landscape" r:id="rId1"/>
  <headerFooter>
    <oddFooter>&amp;R&amp;G</oddFooter>
  </headerFooter>
  <ignoredErrors>
    <ignoredError sqref="E18:P18 E19 E17 G17 I17 K17 M17 O17 F19:P22 E20:E22" unlockedFormula="1"/>
  </ignoredErrors>
  <drawing r:id="rId2"/>
  <legacyDrawing r:id="rId3"/>
  <legacyDrawingHF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4FD6F-72C4-4590-ADA2-930189CCFAF7}">
  <sheetPr codeName="Sheet25">
    <tabColor rgb="FF7030A0"/>
  </sheetPr>
  <dimension ref="A1:AB68"/>
  <sheetViews>
    <sheetView zoomScale="70" zoomScaleNormal="70" workbookViewId="0"/>
  </sheetViews>
  <sheetFormatPr defaultColWidth="9.26953125" defaultRowHeight="14.5" x14ac:dyDescent="0.35"/>
  <cols>
    <col min="1" max="1" width="13.1796875" style="743" customWidth="1"/>
    <col min="2" max="2" width="14.26953125" style="744" customWidth="1"/>
    <col min="3" max="3" width="5.453125" style="744" customWidth="1"/>
    <col min="4" max="4" width="15" style="744" customWidth="1"/>
    <col min="5" max="6" width="16.7265625" style="744" customWidth="1"/>
    <col min="7" max="10" width="21.54296875" style="744" customWidth="1"/>
    <col min="11" max="17" width="9.26953125" style="744"/>
    <col min="18" max="24" width="9.26953125" style="744" customWidth="1"/>
    <col min="25" max="16384" width="9.26953125" style="744"/>
  </cols>
  <sheetData>
    <row r="1" spans="1:28" s="745" customFormat="1" ht="33.75" customHeight="1" x14ac:dyDescent="0.4">
      <c r="A1" s="220"/>
      <c r="B1" s="198" t="s">
        <v>216</v>
      </c>
      <c r="C1" s="38"/>
      <c r="D1" s="38"/>
      <c r="E1" s="38"/>
      <c r="F1" s="38"/>
      <c r="G1" s="38"/>
      <c r="H1" s="38"/>
      <c r="I1" s="39"/>
      <c r="J1" s="39"/>
      <c r="K1" s="215"/>
      <c r="L1" s="216"/>
      <c r="M1" s="216"/>
      <c r="N1" s="216"/>
      <c r="O1" s="216"/>
      <c r="P1" s="216"/>
      <c r="Q1" s="216"/>
      <c r="R1" s="216"/>
      <c r="S1" s="216"/>
      <c r="T1" s="216"/>
      <c r="U1" s="216"/>
      <c r="V1" s="216"/>
      <c r="W1" s="216"/>
      <c r="X1" s="216"/>
      <c r="Y1" s="216"/>
      <c r="Z1" s="216"/>
      <c r="AA1" s="216"/>
      <c r="AB1" s="216"/>
    </row>
    <row r="2" spans="1:28" s="745" customFormat="1" ht="30.75" customHeight="1" x14ac:dyDescent="0.35">
      <c r="A2" s="220"/>
      <c r="B2" s="199" t="str">
        <f>tod&amp;" Peak Period "&amp;pkpd</f>
        <v>AM Peak Period 7:15AM - 8:15AM</v>
      </c>
      <c r="C2" s="38"/>
      <c r="D2" s="38"/>
      <c r="E2" s="38"/>
      <c r="F2" s="38"/>
      <c r="G2" s="38"/>
      <c r="H2" s="38"/>
      <c r="I2" s="39"/>
      <c r="J2" s="39"/>
      <c r="K2" s="215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216"/>
      <c r="W2" s="216"/>
      <c r="X2" s="216"/>
      <c r="Y2" s="216"/>
      <c r="Z2" s="216"/>
      <c r="AA2" s="216"/>
      <c r="AB2" s="216"/>
    </row>
    <row r="3" spans="1:28" ht="10.5" customHeight="1" x14ac:dyDescent="0.35">
      <c r="A3" s="221"/>
      <c r="B3" s="39"/>
      <c r="C3" s="39"/>
      <c r="D3" s="39"/>
      <c r="E3" s="39"/>
      <c r="F3" s="39"/>
      <c r="G3" s="39"/>
      <c r="H3" s="39"/>
      <c r="I3" s="39"/>
      <c r="J3" s="39"/>
      <c r="K3" s="216"/>
      <c r="L3" s="215"/>
      <c r="M3" s="215"/>
      <c r="N3" s="215"/>
      <c r="O3" s="215"/>
      <c r="P3" s="215"/>
      <c r="Q3" s="215"/>
      <c r="R3" s="215"/>
      <c r="S3" s="215"/>
      <c r="T3" s="215"/>
      <c r="U3" s="215"/>
      <c r="V3" s="215"/>
      <c r="W3" s="215"/>
      <c r="X3" s="215"/>
      <c r="Y3" s="215"/>
      <c r="Z3" s="215"/>
      <c r="AA3" s="215"/>
      <c r="AB3" s="215"/>
    </row>
    <row r="4" spans="1:28" ht="18.75" customHeight="1" x14ac:dyDescent="0.35">
      <c r="A4" s="220"/>
      <c r="B4" s="39"/>
      <c r="C4" s="39"/>
      <c r="D4" s="39"/>
      <c r="E4" s="39"/>
      <c r="F4" s="39"/>
      <c r="G4" s="39"/>
      <c r="H4" s="39"/>
      <c r="I4" s="39"/>
      <c r="J4" s="39"/>
      <c r="K4" s="216"/>
      <c r="L4" s="215"/>
      <c r="M4" s="215"/>
      <c r="N4" s="215"/>
      <c r="O4" s="215"/>
      <c r="P4" s="215"/>
      <c r="Q4" s="215"/>
      <c r="R4" s="215"/>
      <c r="S4" s="215"/>
      <c r="T4" s="215"/>
      <c r="U4" s="215"/>
      <c r="V4" s="215"/>
      <c r="W4" s="215"/>
      <c r="X4" s="215"/>
      <c r="Y4" s="215"/>
      <c r="Z4" s="215"/>
      <c r="AA4" s="215"/>
      <c r="AB4" s="215"/>
    </row>
    <row r="5" spans="1:28" ht="41.25" customHeight="1" x14ac:dyDescent="0.35">
      <c r="A5" s="761" t="s">
        <v>177</v>
      </c>
      <c r="B5" s="197" t="s">
        <v>178</v>
      </c>
      <c r="C5" s="39"/>
      <c r="D5" s="245" t="s">
        <v>209</v>
      </c>
      <c r="E5" s="245" t="s">
        <v>210</v>
      </c>
      <c r="F5" s="245" t="s">
        <v>211</v>
      </c>
      <c r="G5" s="245" t="s">
        <v>212</v>
      </c>
      <c r="H5" s="245" t="s">
        <v>213</v>
      </c>
      <c r="I5" s="245" t="s">
        <v>214</v>
      </c>
      <c r="J5" s="245" t="s">
        <v>215</v>
      </c>
      <c r="K5" s="216"/>
      <c r="L5" s="215"/>
      <c r="M5" s="215"/>
      <c r="N5" s="215"/>
      <c r="O5" s="215"/>
      <c r="P5" s="215"/>
      <c r="Q5" s="215"/>
      <c r="R5" s="215"/>
      <c r="S5" s="215"/>
      <c r="T5" s="215"/>
      <c r="U5" s="215"/>
      <c r="V5" s="215"/>
      <c r="W5" s="215"/>
      <c r="X5" s="215"/>
      <c r="Y5" s="215"/>
      <c r="Z5" s="215"/>
      <c r="AA5" s="215"/>
      <c r="AB5" s="215"/>
    </row>
    <row r="6" spans="1:28" ht="23.25" customHeight="1" x14ac:dyDescent="0.35">
      <c r="A6" s="761">
        <v>1</v>
      </c>
      <c r="B6" s="57">
        <f>'VISSIM Sim Runs Summary Outputs'!C20</f>
        <v>0</v>
      </c>
      <c r="C6" s="39"/>
      <c r="D6" s="246">
        <f>SUMIFS('VISSIM Network Perf Outputs'!$E:$E,'VISSIM Network Perf Outputs'!$A:$A,$A6)</f>
        <v>0</v>
      </c>
      <c r="E6" s="247">
        <f>SUMIFS('VISSIM Network Perf Outputs'!$D:$D,'VISSIM Network Perf Outputs'!$A:$A,$A6)</f>
        <v>0</v>
      </c>
      <c r="F6" s="103">
        <f>SUMIFS('VISSIM Network Perf Outputs'!$K:$K,'VISSIM Network Perf Outputs'!$A:$A,$A6)</f>
        <v>0</v>
      </c>
      <c r="G6" s="247">
        <f>SUMIFS('VISSIM Network Perf Outputs'!$Q:$Q,'VISSIM Network Perf Outputs'!$A:$A,$A6)</f>
        <v>0</v>
      </c>
      <c r="H6" s="247">
        <f>SUMIFS('VISSIM Network Perf Outputs'!$AC:$AC,'VISSIM Network Perf Outputs'!$A:$A,$A6)/1000</f>
        <v>0</v>
      </c>
      <c r="I6" s="247">
        <f>SUMIFS('VISSIM Network Perf Outputs'!$AF:$AF,'VISSIM Network Perf Outputs'!$A:$A,$A6)</f>
        <v>0</v>
      </c>
      <c r="J6" s="247">
        <f>SUMIFS('VISSIM Network Perf Outputs'!$AI:$AI,'VISSIM Network Perf Outputs'!$A:$A,$A6)</f>
        <v>0</v>
      </c>
      <c r="K6" s="216"/>
      <c r="L6" s="215"/>
      <c r="M6" s="215"/>
      <c r="N6" s="215"/>
      <c r="O6" s="215"/>
      <c r="P6" s="215"/>
      <c r="Q6" s="215"/>
      <c r="R6" s="215"/>
      <c r="S6" s="215"/>
      <c r="T6" s="215"/>
      <c r="U6" s="215"/>
      <c r="V6" s="215"/>
      <c r="W6" s="215"/>
      <c r="X6" s="215"/>
      <c r="Y6" s="215"/>
      <c r="Z6" s="215"/>
      <c r="AA6" s="215"/>
      <c r="AB6" s="215"/>
    </row>
    <row r="7" spans="1:28" ht="23.25" customHeight="1" x14ac:dyDescent="0.35">
      <c r="A7" s="761">
        <f>A6+1</f>
        <v>2</v>
      </c>
      <c r="B7" s="57">
        <f>'VISSIM Sim Runs Summary Outputs'!C21</f>
        <v>0</v>
      </c>
      <c r="C7" s="39"/>
      <c r="D7" s="246">
        <f>SUMIFS('VISSIM Network Perf Outputs'!$E:$E,'VISSIM Network Perf Outputs'!$A:$A,$A7)</f>
        <v>0</v>
      </c>
      <c r="E7" s="247">
        <f>SUMIFS('VISSIM Network Perf Outputs'!$D:$D,'VISSIM Network Perf Outputs'!$A:$A,$A7)</f>
        <v>0</v>
      </c>
      <c r="F7" s="103">
        <f>SUMIFS('VISSIM Network Perf Outputs'!$K:$K,'VISSIM Network Perf Outputs'!$A:$A,$A7)</f>
        <v>0</v>
      </c>
      <c r="G7" s="247">
        <f>SUMIFS('VISSIM Network Perf Outputs'!$Q:$Q,'VISSIM Network Perf Outputs'!$A:$A,$A7)</f>
        <v>0</v>
      </c>
      <c r="H7" s="247">
        <f>SUMIFS('VISSIM Network Perf Outputs'!$AC:$AC,'VISSIM Network Perf Outputs'!$A:$A,$A7)/1000</f>
        <v>0</v>
      </c>
      <c r="I7" s="247">
        <f>SUMIFS('VISSIM Network Perf Outputs'!$AF:$AF,'VISSIM Network Perf Outputs'!$A:$A,$A7)</f>
        <v>0</v>
      </c>
      <c r="J7" s="247">
        <f>SUMIFS('VISSIM Network Perf Outputs'!$AI:$AI,'VISSIM Network Perf Outputs'!$A:$A,$A7)</f>
        <v>0</v>
      </c>
      <c r="K7" s="216"/>
      <c r="L7" s="215"/>
      <c r="M7" s="215"/>
      <c r="N7" s="215"/>
      <c r="O7" s="215"/>
      <c r="P7" s="215"/>
      <c r="Q7" s="215"/>
      <c r="R7" s="215"/>
      <c r="S7" s="215"/>
      <c r="T7" s="215"/>
      <c r="U7" s="215"/>
      <c r="V7" s="215"/>
      <c r="W7" s="215"/>
      <c r="X7" s="215"/>
      <c r="Y7" s="215"/>
      <c r="Z7" s="215"/>
      <c r="AA7" s="215"/>
      <c r="AB7" s="215"/>
    </row>
    <row r="8" spans="1:28" ht="23.25" customHeight="1" x14ac:dyDescent="0.35">
      <c r="A8" s="761">
        <f t="shared" ref="A8:A15" si="0">A7+1</f>
        <v>3</v>
      </c>
      <c r="B8" s="57">
        <f>'VISSIM Sim Runs Summary Outputs'!C22</f>
        <v>0</v>
      </c>
      <c r="C8" s="39"/>
      <c r="D8" s="246">
        <f>SUMIFS('VISSIM Network Perf Outputs'!$E:$E,'VISSIM Network Perf Outputs'!$A:$A,$A8)</f>
        <v>0</v>
      </c>
      <c r="E8" s="247">
        <f>SUMIFS('VISSIM Network Perf Outputs'!$D:$D,'VISSIM Network Perf Outputs'!$A:$A,$A8)</f>
        <v>0</v>
      </c>
      <c r="F8" s="103">
        <f>SUMIFS('VISSIM Network Perf Outputs'!$K:$K,'VISSIM Network Perf Outputs'!$A:$A,$A8)</f>
        <v>0</v>
      </c>
      <c r="G8" s="247">
        <f>SUMIFS('VISSIM Network Perf Outputs'!$Q:$Q,'VISSIM Network Perf Outputs'!$A:$A,$A8)</f>
        <v>0</v>
      </c>
      <c r="H8" s="247">
        <f>SUMIFS('VISSIM Network Perf Outputs'!$AC:$AC,'VISSIM Network Perf Outputs'!$A:$A,$A8)/1000</f>
        <v>0</v>
      </c>
      <c r="I8" s="247">
        <f>SUMIFS('VISSIM Network Perf Outputs'!$AF:$AF,'VISSIM Network Perf Outputs'!$A:$A,$A8)</f>
        <v>0</v>
      </c>
      <c r="J8" s="247">
        <f>SUMIFS('VISSIM Network Perf Outputs'!$AI:$AI,'VISSIM Network Perf Outputs'!$A:$A,$A8)</f>
        <v>0</v>
      </c>
      <c r="K8" s="216"/>
      <c r="L8" s="215"/>
      <c r="M8" s="215"/>
      <c r="N8" s="215"/>
      <c r="O8" s="215"/>
      <c r="P8" s="215"/>
      <c r="Q8" s="215"/>
      <c r="R8" s="215"/>
      <c r="S8" s="215"/>
      <c r="T8" s="215"/>
      <c r="U8" s="215"/>
      <c r="V8" s="215"/>
      <c r="W8" s="215"/>
      <c r="X8" s="215"/>
      <c r="Y8" s="215"/>
      <c r="Z8" s="215"/>
      <c r="AA8" s="215"/>
      <c r="AB8" s="215"/>
    </row>
    <row r="9" spans="1:28" ht="23.25" customHeight="1" x14ac:dyDescent="0.35">
      <c r="A9" s="761">
        <f t="shared" si="0"/>
        <v>4</v>
      </c>
      <c r="B9" s="57">
        <f>'VISSIM Sim Runs Summary Outputs'!C23</f>
        <v>0</v>
      </c>
      <c r="C9" s="39"/>
      <c r="D9" s="246">
        <f>SUMIFS('VISSIM Network Perf Outputs'!$E:$E,'VISSIM Network Perf Outputs'!$A:$A,$A9)</f>
        <v>0</v>
      </c>
      <c r="E9" s="247">
        <f>SUMIFS('VISSIM Network Perf Outputs'!$D:$D,'VISSIM Network Perf Outputs'!$A:$A,$A9)</f>
        <v>0</v>
      </c>
      <c r="F9" s="103">
        <f>SUMIFS('VISSIM Network Perf Outputs'!$K:$K,'VISSIM Network Perf Outputs'!$A:$A,$A9)</f>
        <v>0</v>
      </c>
      <c r="G9" s="247">
        <f>SUMIFS('VISSIM Network Perf Outputs'!$Q:$Q,'VISSIM Network Perf Outputs'!$A:$A,$A9)</f>
        <v>0</v>
      </c>
      <c r="H9" s="247">
        <f>SUMIFS('VISSIM Network Perf Outputs'!$AC:$AC,'VISSIM Network Perf Outputs'!$A:$A,$A9)/1000</f>
        <v>0</v>
      </c>
      <c r="I9" s="247">
        <f>SUMIFS('VISSIM Network Perf Outputs'!$AF:$AF,'VISSIM Network Perf Outputs'!$A:$A,$A9)</f>
        <v>0</v>
      </c>
      <c r="J9" s="247">
        <f>SUMIFS('VISSIM Network Perf Outputs'!$AI:$AI,'VISSIM Network Perf Outputs'!$A:$A,$A9)</f>
        <v>0</v>
      </c>
      <c r="K9" s="216"/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215"/>
      <c r="W9" s="215"/>
      <c r="X9" s="215"/>
      <c r="Y9" s="215"/>
      <c r="Z9" s="215"/>
      <c r="AA9" s="215"/>
      <c r="AB9" s="215"/>
    </row>
    <row r="10" spans="1:28" ht="23.25" customHeight="1" x14ac:dyDescent="0.35">
      <c r="A10" s="761">
        <f t="shared" si="0"/>
        <v>5</v>
      </c>
      <c r="B10" s="57">
        <f>'VISSIM Sim Runs Summary Outputs'!C24</f>
        <v>0</v>
      </c>
      <c r="C10" s="39"/>
      <c r="D10" s="246">
        <f>SUMIFS('VISSIM Network Perf Outputs'!$E:$E,'VISSIM Network Perf Outputs'!$A:$A,$A10)</f>
        <v>0</v>
      </c>
      <c r="E10" s="247">
        <f>SUMIFS('VISSIM Network Perf Outputs'!$D:$D,'VISSIM Network Perf Outputs'!$A:$A,$A10)</f>
        <v>0</v>
      </c>
      <c r="F10" s="103">
        <f>SUMIFS('VISSIM Network Perf Outputs'!$K:$K,'VISSIM Network Perf Outputs'!$A:$A,$A10)</f>
        <v>0</v>
      </c>
      <c r="G10" s="247">
        <f>SUMIFS('VISSIM Network Perf Outputs'!$Q:$Q,'VISSIM Network Perf Outputs'!$A:$A,$A10)</f>
        <v>0</v>
      </c>
      <c r="H10" s="247">
        <f>SUMIFS('VISSIM Network Perf Outputs'!$AC:$AC,'VISSIM Network Perf Outputs'!$A:$A,$A10)/1000</f>
        <v>0</v>
      </c>
      <c r="I10" s="247">
        <f>SUMIFS('VISSIM Network Perf Outputs'!$AF:$AF,'VISSIM Network Perf Outputs'!$A:$A,$A10)</f>
        <v>0</v>
      </c>
      <c r="J10" s="247">
        <f>SUMIFS('VISSIM Network Perf Outputs'!$AI:$AI,'VISSIM Network Perf Outputs'!$A:$A,$A10)</f>
        <v>0</v>
      </c>
      <c r="K10" s="216"/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215"/>
      <c r="Z10" s="215"/>
      <c r="AA10" s="215"/>
      <c r="AB10" s="215"/>
    </row>
    <row r="11" spans="1:28" ht="23.25" customHeight="1" x14ac:dyDescent="0.35">
      <c r="A11" s="761">
        <f t="shared" si="0"/>
        <v>6</v>
      </c>
      <c r="B11" s="57">
        <f>'VISSIM Sim Runs Summary Outputs'!C25</f>
        <v>0</v>
      </c>
      <c r="C11" s="39"/>
      <c r="D11" s="246">
        <f>SUMIFS('VISSIM Network Perf Outputs'!$E:$E,'VISSIM Network Perf Outputs'!$A:$A,$A11)</f>
        <v>0</v>
      </c>
      <c r="E11" s="247">
        <f>SUMIFS('VISSIM Network Perf Outputs'!$D:$D,'VISSIM Network Perf Outputs'!$A:$A,$A11)</f>
        <v>0</v>
      </c>
      <c r="F11" s="103">
        <f>SUMIFS('VISSIM Network Perf Outputs'!$K:$K,'VISSIM Network Perf Outputs'!$A:$A,$A11)</f>
        <v>0</v>
      </c>
      <c r="G11" s="247">
        <f>SUMIFS('VISSIM Network Perf Outputs'!$Q:$Q,'VISSIM Network Perf Outputs'!$A:$A,$A11)</f>
        <v>0</v>
      </c>
      <c r="H11" s="247">
        <f>SUMIFS('VISSIM Network Perf Outputs'!$AC:$AC,'VISSIM Network Perf Outputs'!$A:$A,$A11)/1000</f>
        <v>0</v>
      </c>
      <c r="I11" s="247">
        <f>SUMIFS('VISSIM Network Perf Outputs'!$AF:$AF,'VISSIM Network Perf Outputs'!$A:$A,$A11)</f>
        <v>0</v>
      </c>
      <c r="J11" s="247">
        <f>SUMIFS('VISSIM Network Perf Outputs'!$AI:$AI,'VISSIM Network Perf Outputs'!$A:$A,$A11)</f>
        <v>0</v>
      </c>
      <c r="K11" s="216"/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215"/>
      <c r="Z11" s="215"/>
      <c r="AA11" s="215"/>
      <c r="AB11" s="215"/>
    </row>
    <row r="12" spans="1:28" ht="23.25" customHeight="1" x14ac:dyDescent="0.35">
      <c r="A12" s="761">
        <f t="shared" si="0"/>
        <v>7</v>
      </c>
      <c r="B12" s="57">
        <f>'VISSIM Sim Runs Summary Outputs'!C26</f>
        <v>0</v>
      </c>
      <c r="C12" s="39"/>
      <c r="D12" s="246">
        <f>SUMIFS('VISSIM Network Perf Outputs'!$E:$E,'VISSIM Network Perf Outputs'!$A:$A,$A12)</f>
        <v>0</v>
      </c>
      <c r="E12" s="247">
        <f>SUMIFS('VISSIM Network Perf Outputs'!$D:$D,'VISSIM Network Perf Outputs'!$A:$A,$A12)</f>
        <v>0</v>
      </c>
      <c r="F12" s="103">
        <f>SUMIFS('VISSIM Network Perf Outputs'!$K:$K,'VISSIM Network Perf Outputs'!$A:$A,$A12)</f>
        <v>0</v>
      </c>
      <c r="G12" s="247">
        <f>SUMIFS('VISSIM Network Perf Outputs'!$Q:$Q,'VISSIM Network Perf Outputs'!$A:$A,$A12)</f>
        <v>0</v>
      </c>
      <c r="H12" s="247">
        <f>SUMIFS('VISSIM Network Perf Outputs'!$AC:$AC,'VISSIM Network Perf Outputs'!$A:$A,$A12)/1000</f>
        <v>0</v>
      </c>
      <c r="I12" s="247">
        <f>SUMIFS('VISSIM Network Perf Outputs'!$AF:$AF,'VISSIM Network Perf Outputs'!$A:$A,$A12)</f>
        <v>0</v>
      </c>
      <c r="J12" s="247">
        <f>SUMIFS('VISSIM Network Perf Outputs'!$AI:$AI,'VISSIM Network Perf Outputs'!$A:$A,$A12)</f>
        <v>0</v>
      </c>
      <c r="K12" s="216"/>
      <c r="L12" s="215"/>
      <c r="M12" s="215"/>
      <c r="N12" s="215"/>
      <c r="O12" s="215"/>
      <c r="P12" s="215"/>
      <c r="Q12" s="215"/>
      <c r="R12" s="215"/>
      <c r="S12" s="215"/>
      <c r="T12" s="215"/>
      <c r="U12" s="215"/>
      <c r="V12" s="215"/>
      <c r="W12" s="215"/>
      <c r="X12" s="215"/>
      <c r="Y12" s="215"/>
      <c r="Z12" s="215"/>
      <c r="AA12" s="215"/>
      <c r="AB12" s="215"/>
    </row>
    <row r="13" spans="1:28" ht="23.25" customHeight="1" x14ac:dyDescent="0.35">
      <c r="A13" s="761">
        <f t="shared" si="0"/>
        <v>8</v>
      </c>
      <c r="B13" s="57">
        <f>'VISSIM Sim Runs Summary Outputs'!C27</f>
        <v>0</v>
      </c>
      <c r="C13" s="39"/>
      <c r="D13" s="246">
        <f>SUMIFS('VISSIM Network Perf Outputs'!$E:$E,'VISSIM Network Perf Outputs'!$A:$A,$A13)</f>
        <v>0</v>
      </c>
      <c r="E13" s="247">
        <f>SUMIFS('VISSIM Network Perf Outputs'!$D:$D,'VISSIM Network Perf Outputs'!$A:$A,$A13)</f>
        <v>0</v>
      </c>
      <c r="F13" s="103">
        <f>SUMIFS('VISSIM Network Perf Outputs'!$K:$K,'VISSIM Network Perf Outputs'!$A:$A,$A13)</f>
        <v>0</v>
      </c>
      <c r="G13" s="247">
        <f>SUMIFS('VISSIM Network Perf Outputs'!$Q:$Q,'VISSIM Network Perf Outputs'!$A:$A,$A13)</f>
        <v>0</v>
      </c>
      <c r="H13" s="247">
        <f>SUMIFS('VISSIM Network Perf Outputs'!$AC:$AC,'VISSIM Network Perf Outputs'!$A:$A,$A13)/1000</f>
        <v>0</v>
      </c>
      <c r="I13" s="247">
        <f>SUMIFS('VISSIM Network Perf Outputs'!$AF:$AF,'VISSIM Network Perf Outputs'!$A:$A,$A13)</f>
        <v>0</v>
      </c>
      <c r="J13" s="247">
        <f>SUMIFS('VISSIM Network Perf Outputs'!$AI:$AI,'VISSIM Network Perf Outputs'!$A:$A,$A13)</f>
        <v>0</v>
      </c>
      <c r="K13" s="216"/>
      <c r="L13" s="215"/>
      <c r="M13" s="215"/>
      <c r="N13" s="215"/>
      <c r="O13" s="215"/>
      <c r="P13" s="215"/>
      <c r="Q13" s="215"/>
      <c r="R13" s="215"/>
      <c r="S13" s="215"/>
      <c r="T13" s="215"/>
      <c r="U13" s="215"/>
      <c r="V13" s="215"/>
      <c r="W13" s="215"/>
      <c r="X13" s="215"/>
      <c r="Y13" s="215"/>
      <c r="Z13" s="215"/>
      <c r="AA13" s="215"/>
      <c r="AB13" s="215"/>
    </row>
    <row r="14" spans="1:28" ht="23.25" customHeight="1" x14ac:dyDescent="0.35">
      <c r="A14" s="761">
        <f t="shared" si="0"/>
        <v>9</v>
      </c>
      <c r="B14" s="57">
        <f>'VISSIM Sim Runs Summary Outputs'!C28</f>
        <v>0</v>
      </c>
      <c r="C14" s="39"/>
      <c r="D14" s="246">
        <f>SUMIFS('VISSIM Network Perf Outputs'!$E:$E,'VISSIM Network Perf Outputs'!$A:$A,$A14)</f>
        <v>0</v>
      </c>
      <c r="E14" s="247">
        <f>SUMIFS('VISSIM Network Perf Outputs'!$D:$D,'VISSIM Network Perf Outputs'!$A:$A,$A14)</f>
        <v>0</v>
      </c>
      <c r="F14" s="103">
        <f>SUMIFS('VISSIM Network Perf Outputs'!$K:$K,'VISSIM Network Perf Outputs'!$A:$A,$A14)</f>
        <v>0</v>
      </c>
      <c r="G14" s="247">
        <f>SUMIFS('VISSIM Network Perf Outputs'!$Q:$Q,'VISSIM Network Perf Outputs'!$A:$A,$A14)</f>
        <v>0</v>
      </c>
      <c r="H14" s="247">
        <f>SUMIFS('VISSIM Network Perf Outputs'!$AC:$AC,'VISSIM Network Perf Outputs'!$A:$A,$A14)/1000</f>
        <v>0</v>
      </c>
      <c r="I14" s="247">
        <f>SUMIFS('VISSIM Network Perf Outputs'!$AF:$AF,'VISSIM Network Perf Outputs'!$A:$A,$A14)</f>
        <v>0</v>
      </c>
      <c r="J14" s="247">
        <f>SUMIFS('VISSIM Network Perf Outputs'!$AI:$AI,'VISSIM Network Perf Outputs'!$A:$A,$A14)</f>
        <v>0</v>
      </c>
      <c r="K14" s="216"/>
      <c r="L14" s="215"/>
      <c r="M14" s="215"/>
      <c r="N14" s="215"/>
      <c r="O14" s="215"/>
      <c r="P14" s="215"/>
      <c r="Q14" s="215"/>
      <c r="R14" s="215"/>
      <c r="S14" s="215"/>
      <c r="T14" s="215"/>
      <c r="U14" s="215"/>
      <c r="V14" s="215"/>
      <c r="W14" s="215"/>
      <c r="X14" s="215"/>
      <c r="Y14" s="215"/>
      <c r="Z14" s="215"/>
      <c r="AA14" s="215"/>
      <c r="AB14" s="215"/>
    </row>
    <row r="15" spans="1:28" ht="23.25" customHeight="1" x14ac:dyDescent="0.35">
      <c r="A15" s="761">
        <f t="shared" si="0"/>
        <v>10</v>
      </c>
      <c r="B15" s="57">
        <f>'VISSIM Sim Runs Summary Outputs'!C29</f>
        <v>0</v>
      </c>
      <c r="C15" s="39"/>
      <c r="D15" s="246">
        <f>SUMIFS('VISSIM Network Perf Outputs'!$E:$E,'VISSIM Network Perf Outputs'!$A:$A,$A15)</f>
        <v>0</v>
      </c>
      <c r="E15" s="247">
        <f>SUMIFS('VISSIM Network Perf Outputs'!$D:$D,'VISSIM Network Perf Outputs'!$A:$A,$A15)</f>
        <v>0</v>
      </c>
      <c r="F15" s="103">
        <f>SUMIFS('VISSIM Network Perf Outputs'!$K:$K,'VISSIM Network Perf Outputs'!$A:$A,$A15)</f>
        <v>0</v>
      </c>
      <c r="G15" s="247">
        <f>SUMIFS('VISSIM Network Perf Outputs'!$Q:$Q,'VISSIM Network Perf Outputs'!$A:$A,$A15)</f>
        <v>0</v>
      </c>
      <c r="H15" s="247">
        <f>SUMIFS('VISSIM Network Perf Outputs'!$AC:$AC,'VISSIM Network Perf Outputs'!$A:$A,$A15)/1000</f>
        <v>0</v>
      </c>
      <c r="I15" s="247">
        <f>SUMIFS('VISSIM Network Perf Outputs'!$AF:$AF,'VISSIM Network Perf Outputs'!$A:$A,$A15)</f>
        <v>0</v>
      </c>
      <c r="J15" s="247">
        <f>SUMIFS('VISSIM Network Perf Outputs'!$AI:$AI,'VISSIM Network Perf Outputs'!$A:$A,$A15)</f>
        <v>0</v>
      </c>
      <c r="K15" s="216"/>
      <c r="L15" s="215"/>
      <c r="M15" s="215"/>
      <c r="N15" s="215"/>
      <c r="O15" s="215"/>
      <c r="P15" s="215"/>
      <c r="Q15" s="215"/>
      <c r="R15" s="215"/>
      <c r="S15" s="215"/>
      <c r="T15" s="215"/>
      <c r="U15" s="215"/>
      <c r="V15" s="215"/>
      <c r="W15" s="215"/>
      <c r="X15" s="215"/>
      <c r="Y15" s="215"/>
      <c r="Z15" s="215"/>
      <c r="AA15" s="215"/>
      <c r="AB15" s="215"/>
    </row>
    <row r="16" spans="1:28" ht="23.25" customHeight="1" x14ac:dyDescent="0.35">
      <c r="A16" s="220"/>
      <c r="B16" s="249" t="s">
        <v>90</v>
      </c>
      <c r="C16" s="60" t="s">
        <v>68</v>
      </c>
      <c r="D16" s="244">
        <f t="shared" ref="D16:J16" si="1">IFERROR(AVERAGE(D6:D15), "")</f>
        <v>0</v>
      </c>
      <c r="E16" s="248">
        <f t="shared" si="1"/>
        <v>0</v>
      </c>
      <c r="F16" s="196">
        <f t="shared" si="1"/>
        <v>0</v>
      </c>
      <c r="G16" s="248">
        <f t="shared" si="1"/>
        <v>0</v>
      </c>
      <c r="H16" s="248">
        <f t="shared" si="1"/>
        <v>0</v>
      </c>
      <c r="I16" s="248">
        <f t="shared" si="1"/>
        <v>0</v>
      </c>
      <c r="J16" s="248">
        <f t="shared" si="1"/>
        <v>0</v>
      </c>
      <c r="K16" s="216"/>
      <c r="L16" s="215"/>
      <c r="M16" s="215"/>
      <c r="N16" s="215"/>
      <c r="O16" s="215"/>
      <c r="P16" s="215"/>
      <c r="Q16" s="215"/>
      <c r="R16" s="215"/>
      <c r="S16" s="215"/>
      <c r="T16" s="215"/>
      <c r="U16" s="215"/>
      <c r="V16" s="215"/>
      <c r="W16" s="215"/>
      <c r="X16" s="215"/>
      <c r="Y16" s="215"/>
      <c r="Z16" s="215"/>
      <c r="AA16" s="215"/>
      <c r="AB16" s="215"/>
    </row>
    <row r="17" spans="1:28" ht="36.75" customHeight="1" x14ac:dyDescent="0.35">
      <c r="A17" s="220"/>
      <c r="B17" s="249" t="s">
        <v>148</v>
      </c>
      <c r="C17" s="60" t="s">
        <v>68</v>
      </c>
      <c r="D17" s="244">
        <f t="shared" ref="D17:J17" si="2">IFERROR(STDEVA(D6:D15), "")</f>
        <v>0</v>
      </c>
      <c r="E17" s="244">
        <f t="shared" si="2"/>
        <v>0</v>
      </c>
      <c r="F17" s="196">
        <f t="shared" si="2"/>
        <v>0</v>
      </c>
      <c r="G17" s="244">
        <f t="shared" si="2"/>
        <v>0</v>
      </c>
      <c r="H17" s="196">
        <f t="shared" si="2"/>
        <v>0</v>
      </c>
      <c r="I17" s="244">
        <f t="shared" si="2"/>
        <v>0</v>
      </c>
      <c r="J17" s="244">
        <f t="shared" si="2"/>
        <v>0</v>
      </c>
      <c r="K17" s="216"/>
      <c r="L17" s="215"/>
      <c r="M17" s="215"/>
      <c r="N17" s="215"/>
      <c r="O17" s="215"/>
      <c r="P17" s="215"/>
      <c r="Q17" s="215"/>
      <c r="R17" s="215"/>
      <c r="S17" s="215"/>
      <c r="T17" s="215"/>
      <c r="U17" s="215"/>
      <c r="V17" s="215"/>
      <c r="W17" s="215"/>
      <c r="X17" s="215"/>
      <c r="Y17" s="215"/>
      <c r="Z17" s="215"/>
      <c r="AA17" s="215"/>
      <c r="AB17" s="215"/>
    </row>
    <row r="18" spans="1:28" ht="23.25" customHeight="1" x14ac:dyDescent="0.35">
      <c r="A18" s="220"/>
      <c r="B18" s="249" t="s">
        <v>204</v>
      </c>
      <c r="C18" s="60" t="s">
        <v>68</v>
      </c>
      <c r="D18" s="243" t="e">
        <f>D17/D16</f>
        <v>#DIV/0!</v>
      </c>
      <c r="E18" s="243" t="e">
        <f t="shared" ref="E18:J18" si="3">E17/E16</f>
        <v>#DIV/0!</v>
      </c>
      <c r="F18" s="243" t="e">
        <f t="shared" si="3"/>
        <v>#DIV/0!</v>
      </c>
      <c r="G18" s="243" t="e">
        <f t="shared" si="3"/>
        <v>#DIV/0!</v>
      </c>
      <c r="H18" s="243" t="e">
        <f t="shared" si="3"/>
        <v>#DIV/0!</v>
      </c>
      <c r="I18" s="243" t="e">
        <f t="shared" si="3"/>
        <v>#DIV/0!</v>
      </c>
      <c r="J18" s="243" t="e">
        <f t="shared" si="3"/>
        <v>#DIV/0!</v>
      </c>
      <c r="K18" s="216"/>
      <c r="L18" s="215"/>
      <c r="M18" s="215"/>
      <c r="N18" s="215"/>
      <c r="O18" s="215"/>
      <c r="P18" s="215"/>
      <c r="Q18" s="215"/>
      <c r="R18" s="215"/>
      <c r="S18" s="215"/>
      <c r="T18" s="215"/>
      <c r="U18" s="215"/>
      <c r="V18" s="215"/>
      <c r="W18" s="215"/>
      <c r="X18" s="215"/>
      <c r="Y18" s="215"/>
      <c r="Z18" s="215"/>
      <c r="AA18" s="215"/>
      <c r="AB18" s="215"/>
    </row>
    <row r="19" spans="1:28" ht="6.75" customHeight="1" x14ac:dyDescent="0.35">
      <c r="A19" s="220"/>
      <c r="B19" s="58"/>
      <c r="C19" s="39"/>
      <c r="D19" s="60"/>
      <c r="E19" s="60"/>
      <c r="F19" s="60"/>
      <c r="G19" s="60"/>
      <c r="H19" s="60"/>
      <c r="I19" s="60"/>
      <c r="J19" s="60"/>
      <c r="K19" s="216"/>
      <c r="L19" s="215"/>
      <c r="M19" s="215"/>
      <c r="N19" s="215"/>
      <c r="O19" s="215"/>
      <c r="P19" s="215"/>
      <c r="Q19" s="215"/>
      <c r="R19" s="215"/>
      <c r="S19" s="215"/>
      <c r="T19" s="215"/>
      <c r="U19" s="215"/>
      <c r="V19" s="215"/>
      <c r="W19" s="215"/>
      <c r="X19" s="215"/>
      <c r="Y19" s="215"/>
      <c r="Z19" s="215"/>
      <c r="AA19" s="215"/>
      <c r="AB19" s="215"/>
    </row>
    <row r="20" spans="1:28" x14ac:dyDescent="0.35">
      <c r="A20" s="221"/>
      <c r="B20" s="216"/>
      <c r="C20" s="216"/>
      <c r="D20" s="216"/>
      <c r="E20" s="216"/>
      <c r="F20" s="216"/>
      <c r="G20" s="216"/>
      <c r="H20" s="216"/>
      <c r="I20" s="216"/>
      <c r="J20" s="216"/>
      <c r="K20" s="216"/>
      <c r="L20" s="215"/>
      <c r="M20" s="215"/>
      <c r="N20" s="215"/>
      <c r="O20" s="215"/>
      <c r="P20" s="215"/>
      <c r="Q20" s="215"/>
      <c r="R20" s="215"/>
      <c r="S20" s="215"/>
      <c r="T20" s="215"/>
      <c r="U20" s="215"/>
      <c r="V20" s="215"/>
      <c r="W20" s="215"/>
      <c r="X20" s="215"/>
      <c r="Y20" s="215"/>
      <c r="Z20" s="215"/>
      <c r="AA20" s="215"/>
      <c r="AB20" s="215"/>
    </row>
    <row r="21" spans="1:28" x14ac:dyDescent="0.35">
      <c r="A21" s="221"/>
      <c r="B21" s="215"/>
      <c r="C21" s="215"/>
      <c r="D21" s="215"/>
      <c r="E21" s="215"/>
      <c r="F21" s="215"/>
      <c r="G21" s="215"/>
      <c r="H21" s="215"/>
      <c r="I21" s="215"/>
      <c r="J21" s="215"/>
      <c r="K21" s="216"/>
      <c r="L21" s="215"/>
      <c r="M21" s="215"/>
      <c r="N21" s="215"/>
      <c r="O21" s="215"/>
      <c r="P21" s="215"/>
      <c r="Q21" s="215"/>
      <c r="R21" s="215"/>
      <c r="S21" s="215"/>
      <c r="T21" s="215"/>
      <c r="U21" s="215"/>
      <c r="V21" s="215"/>
      <c r="W21" s="215"/>
      <c r="X21" s="215"/>
      <c r="Y21" s="215"/>
      <c r="Z21" s="215"/>
      <c r="AA21" s="215"/>
      <c r="AB21" s="215"/>
    </row>
    <row r="22" spans="1:28" x14ac:dyDescent="0.35">
      <c r="A22" s="221"/>
      <c r="B22" s="215"/>
      <c r="C22" s="215"/>
      <c r="D22" s="215"/>
      <c r="E22" s="215"/>
      <c r="F22" s="215"/>
      <c r="G22" s="215"/>
      <c r="H22" s="215"/>
      <c r="I22" s="215"/>
      <c r="J22" s="215"/>
      <c r="K22" s="215"/>
      <c r="L22" s="215"/>
      <c r="M22" s="215"/>
      <c r="N22" s="215"/>
      <c r="O22" s="215"/>
      <c r="P22" s="215"/>
      <c r="Q22" s="215"/>
      <c r="R22" s="215"/>
      <c r="S22" s="215"/>
      <c r="T22" s="215"/>
      <c r="U22" s="215"/>
      <c r="V22" s="215"/>
      <c r="W22" s="215"/>
      <c r="X22" s="215"/>
      <c r="Y22" s="215"/>
      <c r="Z22" s="215"/>
      <c r="AA22" s="215"/>
      <c r="AB22" s="215"/>
    </row>
    <row r="23" spans="1:28" x14ac:dyDescent="0.35">
      <c r="A23" s="221"/>
      <c r="B23" s="215"/>
      <c r="C23" s="215"/>
      <c r="D23" s="215"/>
      <c r="E23" s="215"/>
      <c r="F23" s="215"/>
      <c r="G23" s="215"/>
      <c r="H23" s="215"/>
      <c r="I23" s="215"/>
      <c r="J23" s="215"/>
      <c r="K23" s="215"/>
      <c r="L23" s="215"/>
      <c r="M23" s="215"/>
      <c r="N23" s="215"/>
      <c r="O23" s="215"/>
      <c r="P23" s="215"/>
      <c r="Q23" s="215"/>
      <c r="R23" s="215"/>
      <c r="S23" s="215"/>
      <c r="T23" s="215"/>
      <c r="U23" s="215"/>
      <c r="V23" s="215"/>
      <c r="W23" s="215"/>
      <c r="X23" s="215"/>
      <c r="Y23" s="215"/>
      <c r="Z23" s="215"/>
      <c r="AA23" s="215"/>
      <c r="AB23" s="215"/>
    </row>
    <row r="24" spans="1:28" x14ac:dyDescent="0.35">
      <c r="A24" s="221"/>
      <c r="B24" s="215"/>
      <c r="C24" s="215"/>
      <c r="D24" s="215"/>
      <c r="E24" s="215"/>
      <c r="F24" s="215"/>
      <c r="G24" s="215"/>
      <c r="H24" s="215"/>
      <c r="I24" s="215"/>
      <c r="J24" s="215"/>
      <c r="K24" s="215"/>
      <c r="L24" s="215"/>
      <c r="M24" s="215"/>
      <c r="N24" s="215"/>
      <c r="O24" s="215"/>
      <c r="P24" s="215"/>
      <c r="Q24" s="215"/>
      <c r="R24" s="215"/>
      <c r="S24" s="215"/>
      <c r="T24" s="215"/>
      <c r="U24" s="215"/>
      <c r="V24" s="215"/>
      <c r="W24" s="215"/>
      <c r="X24" s="215"/>
      <c r="Y24" s="215"/>
      <c r="Z24" s="215"/>
      <c r="AA24" s="215"/>
      <c r="AB24" s="215"/>
    </row>
    <row r="25" spans="1:28" x14ac:dyDescent="0.35">
      <c r="A25" s="221"/>
      <c r="B25" s="215"/>
      <c r="C25" s="215"/>
      <c r="D25" s="215"/>
      <c r="E25" s="215"/>
      <c r="F25" s="215"/>
      <c r="G25" s="215"/>
      <c r="H25" s="215"/>
      <c r="I25" s="215"/>
      <c r="J25" s="215"/>
      <c r="K25" s="215"/>
      <c r="L25" s="215"/>
      <c r="M25" s="215"/>
      <c r="N25" s="215"/>
      <c r="O25" s="215"/>
      <c r="P25" s="215"/>
      <c r="Q25" s="215"/>
      <c r="R25" s="215"/>
      <c r="S25" s="215"/>
      <c r="T25" s="215"/>
      <c r="U25" s="215"/>
      <c r="V25" s="215"/>
      <c r="W25" s="215"/>
      <c r="X25" s="215"/>
      <c r="Y25" s="215"/>
      <c r="Z25" s="215"/>
      <c r="AA25" s="215"/>
      <c r="AB25" s="215"/>
    </row>
    <row r="26" spans="1:28" x14ac:dyDescent="0.35">
      <c r="A26" s="221"/>
      <c r="B26" s="215"/>
      <c r="C26" s="215"/>
      <c r="D26" s="215"/>
      <c r="E26" s="215"/>
      <c r="F26" s="215"/>
      <c r="G26" s="215"/>
      <c r="H26" s="215"/>
      <c r="I26" s="215"/>
      <c r="J26" s="215"/>
      <c r="K26" s="215"/>
      <c r="L26" s="215"/>
      <c r="M26" s="215"/>
      <c r="N26" s="215"/>
      <c r="O26" s="215"/>
      <c r="P26" s="215"/>
      <c r="Q26" s="215"/>
      <c r="R26" s="215"/>
      <c r="S26" s="215"/>
      <c r="T26" s="215"/>
      <c r="U26" s="215"/>
      <c r="V26" s="215"/>
      <c r="W26" s="215"/>
      <c r="X26" s="215"/>
      <c r="Y26" s="215"/>
      <c r="Z26" s="215"/>
      <c r="AA26" s="215"/>
      <c r="AB26" s="215"/>
    </row>
    <row r="27" spans="1:28" x14ac:dyDescent="0.35">
      <c r="A27" s="221"/>
      <c r="B27" s="215"/>
      <c r="C27" s="215"/>
      <c r="D27" s="215"/>
      <c r="E27" s="215"/>
      <c r="F27" s="215"/>
      <c r="G27" s="215"/>
      <c r="H27" s="215"/>
      <c r="I27" s="215"/>
      <c r="J27" s="215"/>
      <c r="K27" s="215"/>
      <c r="L27" s="215"/>
      <c r="M27" s="215"/>
      <c r="N27" s="215"/>
      <c r="O27" s="215"/>
      <c r="P27" s="215"/>
      <c r="Q27" s="215"/>
      <c r="R27" s="215"/>
      <c r="S27" s="215"/>
      <c r="T27" s="215"/>
      <c r="U27" s="215"/>
      <c r="V27" s="215"/>
      <c r="W27" s="215"/>
      <c r="X27" s="215"/>
      <c r="Y27" s="215"/>
      <c r="Z27" s="215"/>
      <c r="AA27" s="215"/>
      <c r="AB27" s="215"/>
    </row>
    <row r="28" spans="1:28" x14ac:dyDescent="0.35">
      <c r="A28" s="221"/>
      <c r="B28" s="215"/>
      <c r="C28" s="215"/>
      <c r="D28" s="215"/>
      <c r="E28" s="215"/>
      <c r="F28" s="215"/>
      <c r="G28" s="215"/>
      <c r="H28" s="215"/>
      <c r="I28" s="215"/>
      <c r="J28" s="215"/>
      <c r="K28" s="215"/>
      <c r="L28" s="215"/>
      <c r="M28" s="215"/>
      <c r="N28" s="215"/>
      <c r="O28" s="215"/>
      <c r="P28" s="215"/>
      <c r="Q28" s="215"/>
      <c r="R28" s="215"/>
      <c r="S28" s="215"/>
      <c r="T28" s="215"/>
      <c r="U28" s="215"/>
      <c r="V28" s="215"/>
      <c r="W28" s="215"/>
      <c r="X28" s="215"/>
      <c r="Y28" s="215"/>
      <c r="Z28" s="215"/>
      <c r="AA28" s="215"/>
      <c r="AB28" s="215"/>
    </row>
    <row r="29" spans="1:28" x14ac:dyDescent="0.35">
      <c r="A29" s="221"/>
      <c r="B29" s="215"/>
      <c r="C29" s="215"/>
      <c r="D29" s="215"/>
      <c r="E29" s="215"/>
      <c r="F29" s="215"/>
      <c r="G29" s="215"/>
      <c r="H29" s="215"/>
      <c r="I29" s="215"/>
      <c r="J29" s="215"/>
      <c r="K29" s="215"/>
      <c r="L29" s="215"/>
      <c r="M29" s="215"/>
      <c r="N29" s="215"/>
      <c r="O29" s="215"/>
      <c r="P29" s="215"/>
      <c r="Q29" s="215"/>
      <c r="R29" s="215"/>
      <c r="S29" s="215"/>
      <c r="T29" s="215"/>
      <c r="U29" s="215"/>
      <c r="V29" s="215"/>
      <c r="W29" s="215"/>
      <c r="X29" s="215"/>
      <c r="Y29" s="215"/>
      <c r="Z29" s="215"/>
      <c r="AA29" s="215"/>
      <c r="AB29" s="215"/>
    </row>
    <row r="30" spans="1:28" x14ac:dyDescent="0.35">
      <c r="A30" s="221"/>
      <c r="B30" s="215"/>
      <c r="C30" s="215"/>
      <c r="D30" s="215"/>
      <c r="E30" s="215"/>
      <c r="F30" s="215"/>
      <c r="G30" s="215"/>
      <c r="H30" s="215"/>
      <c r="I30" s="215"/>
      <c r="J30" s="215"/>
      <c r="K30" s="215"/>
      <c r="L30" s="215"/>
      <c r="M30" s="215"/>
      <c r="N30" s="215"/>
      <c r="O30" s="215"/>
      <c r="P30" s="215"/>
      <c r="Q30" s="215"/>
      <c r="R30" s="215"/>
      <c r="S30" s="215"/>
      <c r="T30" s="215"/>
      <c r="U30" s="215"/>
      <c r="V30" s="215"/>
      <c r="W30" s="215"/>
      <c r="X30" s="215"/>
      <c r="Y30" s="215"/>
      <c r="Z30" s="215"/>
      <c r="AA30" s="215"/>
      <c r="AB30" s="215"/>
    </row>
    <row r="31" spans="1:28" x14ac:dyDescent="0.35">
      <c r="A31" s="221"/>
      <c r="B31" s="215"/>
      <c r="C31" s="215"/>
      <c r="D31" s="215"/>
      <c r="E31" s="215"/>
      <c r="F31" s="215"/>
      <c r="G31" s="215"/>
      <c r="H31" s="215"/>
      <c r="I31" s="215"/>
      <c r="J31" s="215"/>
      <c r="K31" s="215"/>
      <c r="L31" s="215"/>
      <c r="M31" s="215"/>
      <c r="N31" s="215"/>
      <c r="O31" s="215"/>
      <c r="P31" s="215"/>
      <c r="Q31" s="215"/>
      <c r="R31" s="215"/>
      <c r="S31" s="215"/>
      <c r="T31" s="215"/>
      <c r="U31" s="215"/>
      <c r="V31" s="215"/>
      <c r="W31" s="215"/>
      <c r="X31" s="215"/>
      <c r="Y31" s="215"/>
      <c r="Z31" s="215"/>
      <c r="AA31" s="215"/>
      <c r="AB31" s="215"/>
    </row>
    <row r="32" spans="1:28" x14ac:dyDescent="0.35">
      <c r="A32" s="221"/>
      <c r="B32" s="215"/>
      <c r="C32" s="215"/>
      <c r="D32" s="215"/>
      <c r="E32" s="215"/>
      <c r="F32" s="215"/>
      <c r="G32" s="215"/>
      <c r="H32" s="215"/>
      <c r="I32" s="215"/>
      <c r="J32" s="215"/>
      <c r="K32" s="215"/>
      <c r="L32" s="215"/>
      <c r="M32" s="215"/>
      <c r="N32" s="215"/>
      <c r="O32" s="215"/>
      <c r="P32" s="215"/>
      <c r="Q32" s="215"/>
      <c r="R32" s="215"/>
      <c r="S32" s="215"/>
      <c r="T32" s="215"/>
      <c r="U32" s="215"/>
      <c r="V32" s="215"/>
      <c r="W32" s="215"/>
      <c r="X32" s="215"/>
      <c r="Y32" s="215"/>
      <c r="Z32" s="215"/>
      <c r="AA32" s="215"/>
      <c r="AB32" s="215"/>
    </row>
    <row r="33" spans="1:28" x14ac:dyDescent="0.35">
      <c r="A33" s="221"/>
      <c r="B33" s="215"/>
      <c r="C33" s="215"/>
      <c r="D33" s="215"/>
      <c r="E33" s="215"/>
      <c r="F33" s="215"/>
      <c r="G33" s="215"/>
      <c r="H33" s="215"/>
      <c r="I33" s="215"/>
      <c r="J33" s="215"/>
      <c r="K33" s="215"/>
      <c r="L33" s="215"/>
      <c r="M33" s="215"/>
      <c r="N33" s="215"/>
      <c r="O33" s="215"/>
      <c r="P33" s="215"/>
      <c r="Q33" s="215"/>
      <c r="R33" s="215"/>
      <c r="S33" s="215"/>
      <c r="T33" s="215"/>
      <c r="U33" s="215"/>
      <c r="V33" s="215"/>
      <c r="W33" s="215"/>
      <c r="X33" s="215"/>
      <c r="Y33" s="215"/>
      <c r="Z33" s="215"/>
      <c r="AA33" s="215"/>
      <c r="AB33" s="215"/>
    </row>
    <row r="34" spans="1:28" x14ac:dyDescent="0.35">
      <c r="A34" s="221"/>
      <c r="B34" s="215"/>
      <c r="C34" s="215"/>
      <c r="D34" s="215"/>
      <c r="E34" s="215"/>
      <c r="F34" s="215"/>
      <c r="G34" s="215"/>
      <c r="H34" s="215"/>
      <c r="I34" s="215"/>
      <c r="J34" s="215"/>
      <c r="K34" s="215"/>
      <c r="L34" s="215"/>
      <c r="M34" s="215"/>
      <c r="N34" s="215"/>
      <c r="O34" s="215"/>
      <c r="P34" s="215"/>
      <c r="Q34" s="215"/>
      <c r="R34" s="215"/>
      <c r="S34" s="215"/>
      <c r="T34" s="215"/>
      <c r="U34" s="215"/>
      <c r="V34" s="215"/>
      <c r="W34" s="215"/>
      <c r="X34" s="215"/>
      <c r="Y34" s="215"/>
      <c r="Z34" s="215"/>
      <c r="AA34" s="215"/>
      <c r="AB34" s="215"/>
    </row>
    <row r="35" spans="1:28" x14ac:dyDescent="0.35">
      <c r="A35" s="221"/>
      <c r="B35" s="215"/>
      <c r="C35" s="215"/>
      <c r="D35" s="215"/>
      <c r="E35" s="215"/>
      <c r="F35" s="215"/>
      <c r="G35" s="215"/>
      <c r="H35" s="215"/>
      <c r="I35" s="215"/>
      <c r="J35" s="215"/>
      <c r="K35" s="215"/>
      <c r="L35" s="215"/>
      <c r="M35" s="215"/>
      <c r="N35" s="215"/>
      <c r="O35" s="215"/>
      <c r="P35" s="215"/>
      <c r="Q35" s="215"/>
      <c r="R35" s="215"/>
      <c r="S35" s="215"/>
      <c r="T35" s="215"/>
      <c r="U35" s="215"/>
      <c r="V35" s="215"/>
      <c r="W35" s="215"/>
      <c r="X35" s="215"/>
      <c r="Y35" s="215"/>
      <c r="Z35" s="215"/>
      <c r="AA35" s="215"/>
      <c r="AB35" s="215"/>
    </row>
    <row r="36" spans="1:28" x14ac:dyDescent="0.35">
      <c r="A36" s="221"/>
      <c r="B36" s="215"/>
      <c r="C36" s="215"/>
      <c r="D36" s="215"/>
      <c r="E36" s="215"/>
      <c r="F36" s="215"/>
      <c r="G36" s="215"/>
      <c r="H36" s="215"/>
      <c r="I36" s="215"/>
      <c r="J36" s="215"/>
      <c r="K36" s="215"/>
      <c r="L36" s="215"/>
      <c r="M36" s="215"/>
      <c r="N36" s="215"/>
      <c r="O36" s="215"/>
      <c r="P36" s="215"/>
      <c r="Q36" s="215"/>
      <c r="R36" s="215"/>
      <c r="S36" s="215"/>
      <c r="T36" s="215"/>
      <c r="U36" s="215"/>
      <c r="V36" s="215"/>
      <c r="W36" s="215"/>
      <c r="X36" s="215"/>
      <c r="Y36" s="215"/>
      <c r="Z36" s="215"/>
      <c r="AA36" s="215"/>
      <c r="AB36" s="215"/>
    </row>
    <row r="37" spans="1:28" x14ac:dyDescent="0.35">
      <c r="A37" s="221"/>
      <c r="B37" s="215"/>
      <c r="C37" s="215"/>
      <c r="D37" s="215"/>
      <c r="E37" s="215"/>
      <c r="F37" s="215"/>
      <c r="G37" s="215"/>
      <c r="H37" s="215"/>
      <c r="I37" s="215"/>
      <c r="J37" s="215"/>
      <c r="K37" s="215"/>
      <c r="L37" s="215"/>
      <c r="M37" s="215"/>
      <c r="N37" s="215"/>
      <c r="O37" s="215"/>
      <c r="P37" s="215"/>
      <c r="Q37" s="215"/>
      <c r="R37" s="215"/>
      <c r="S37" s="215"/>
      <c r="T37" s="215"/>
      <c r="U37" s="215"/>
      <c r="V37" s="215"/>
      <c r="W37" s="215"/>
      <c r="X37" s="215"/>
      <c r="Y37" s="215"/>
      <c r="Z37" s="215"/>
      <c r="AA37" s="215"/>
      <c r="AB37" s="215"/>
    </row>
    <row r="38" spans="1:28" x14ac:dyDescent="0.35">
      <c r="A38" s="221"/>
      <c r="B38" s="215"/>
      <c r="C38" s="215"/>
      <c r="D38" s="215"/>
      <c r="E38" s="215"/>
      <c r="F38" s="215"/>
      <c r="G38" s="215"/>
      <c r="H38" s="215"/>
      <c r="I38" s="215"/>
      <c r="J38" s="215"/>
      <c r="K38" s="215"/>
      <c r="L38" s="215"/>
      <c r="M38" s="215"/>
      <c r="N38" s="215"/>
      <c r="O38" s="215"/>
      <c r="P38" s="215"/>
      <c r="Q38" s="215"/>
      <c r="R38" s="215"/>
      <c r="S38" s="215"/>
      <c r="T38" s="215"/>
      <c r="U38" s="215"/>
      <c r="V38" s="215"/>
      <c r="W38" s="215"/>
      <c r="X38" s="215"/>
      <c r="Y38" s="215"/>
      <c r="Z38" s="215"/>
      <c r="AA38" s="215"/>
      <c r="AB38" s="215"/>
    </row>
    <row r="39" spans="1:28" x14ac:dyDescent="0.35">
      <c r="A39" s="221"/>
      <c r="B39" s="215"/>
      <c r="C39" s="215"/>
      <c r="D39" s="215"/>
      <c r="E39" s="215"/>
      <c r="F39" s="215"/>
      <c r="G39" s="215"/>
      <c r="H39" s="215"/>
      <c r="I39" s="215"/>
      <c r="J39" s="215"/>
      <c r="K39" s="215"/>
      <c r="L39" s="215"/>
      <c r="M39" s="215"/>
      <c r="N39" s="215"/>
      <c r="O39" s="215"/>
      <c r="P39" s="215"/>
      <c r="Q39" s="215"/>
      <c r="R39" s="215"/>
      <c r="S39" s="215"/>
      <c r="T39" s="215"/>
      <c r="U39" s="215"/>
      <c r="V39" s="215"/>
      <c r="W39" s="215"/>
      <c r="X39" s="215"/>
      <c r="Y39" s="215"/>
      <c r="Z39" s="215"/>
      <c r="AA39" s="215"/>
      <c r="AB39" s="215"/>
    </row>
    <row r="40" spans="1:28" x14ac:dyDescent="0.35">
      <c r="A40" s="221"/>
      <c r="B40" s="215"/>
      <c r="C40" s="215"/>
      <c r="D40" s="215"/>
      <c r="E40" s="215"/>
      <c r="F40" s="215"/>
      <c r="G40" s="215"/>
      <c r="H40" s="215"/>
      <c r="I40" s="215"/>
      <c r="J40" s="215"/>
      <c r="K40" s="215"/>
      <c r="L40" s="215"/>
      <c r="M40" s="215"/>
      <c r="N40" s="215"/>
      <c r="O40" s="215"/>
      <c r="P40" s="215"/>
      <c r="Q40" s="215"/>
      <c r="R40" s="215"/>
      <c r="S40" s="215"/>
      <c r="T40" s="215"/>
      <c r="U40" s="215"/>
      <c r="V40" s="215"/>
      <c r="W40" s="215"/>
      <c r="X40" s="215"/>
      <c r="Y40" s="215"/>
      <c r="Z40" s="215"/>
      <c r="AA40" s="215"/>
      <c r="AB40" s="215"/>
    </row>
    <row r="41" spans="1:28" x14ac:dyDescent="0.35">
      <c r="A41" s="221"/>
      <c r="B41" s="215"/>
      <c r="C41" s="215"/>
      <c r="D41" s="215"/>
      <c r="E41" s="215"/>
      <c r="F41" s="215"/>
      <c r="G41" s="215"/>
      <c r="H41" s="215"/>
      <c r="I41" s="215"/>
      <c r="J41" s="215"/>
      <c r="K41" s="215"/>
      <c r="L41" s="215"/>
      <c r="M41" s="215"/>
      <c r="N41" s="215"/>
      <c r="O41" s="215"/>
      <c r="P41" s="215"/>
      <c r="Q41" s="215"/>
      <c r="R41" s="215"/>
      <c r="S41" s="215"/>
      <c r="T41" s="215"/>
      <c r="U41" s="215"/>
      <c r="V41" s="215"/>
      <c r="W41" s="215"/>
      <c r="X41" s="215"/>
      <c r="Y41" s="215"/>
      <c r="Z41" s="215"/>
      <c r="AA41" s="215"/>
      <c r="AB41" s="215"/>
    </row>
    <row r="42" spans="1:28" x14ac:dyDescent="0.35">
      <c r="A42" s="221"/>
      <c r="B42" s="215"/>
      <c r="C42" s="215"/>
      <c r="D42" s="215"/>
      <c r="E42" s="215"/>
      <c r="F42" s="215"/>
      <c r="G42" s="215"/>
      <c r="H42" s="215"/>
      <c r="I42" s="215"/>
      <c r="J42" s="215"/>
      <c r="K42" s="215"/>
      <c r="L42" s="215"/>
      <c r="M42" s="215"/>
      <c r="N42" s="215"/>
      <c r="O42" s="215"/>
      <c r="P42" s="215"/>
      <c r="Q42" s="215"/>
      <c r="R42" s="215"/>
      <c r="S42" s="215"/>
      <c r="T42" s="215"/>
      <c r="U42" s="215"/>
      <c r="V42" s="215"/>
      <c r="W42" s="215"/>
      <c r="X42" s="215"/>
      <c r="Y42" s="215"/>
      <c r="Z42" s="215"/>
      <c r="AA42" s="215"/>
      <c r="AB42" s="215"/>
    </row>
    <row r="43" spans="1:28" x14ac:dyDescent="0.35">
      <c r="A43" s="221"/>
      <c r="B43" s="215"/>
      <c r="C43" s="215"/>
      <c r="D43" s="215"/>
      <c r="E43" s="215"/>
      <c r="F43" s="215"/>
      <c r="G43" s="215"/>
      <c r="H43" s="215"/>
      <c r="I43" s="215"/>
      <c r="J43" s="215"/>
      <c r="K43" s="215"/>
      <c r="L43" s="215"/>
      <c r="M43" s="215"/>
      <c r="N43" s="215"/>
      <c r="O43" s="215"/>
      <c r="P43" s="215"/>
      <c r="Q43" s="215"/>
      <c r="R43" s="215"/>
      <c r="S43" s="215"/>
      <c r="T43" s="215"/>
      <c r="U43" s="215"/>
      <c r="V43" s="215"/>
      <c r="W43" s="215"/>
      <c r="X43" s="215"/>
      <c r="Y43" s="215"/>
      <c r="Z43" s="215"/>
      <c r="AA43" s="215"/>
      <c r="AB43" s="215"/>
    </row>
    <row r="44" spans="1:28" x14ac:dyDescent="0.35">
      <c r="A44" s="221"/>
      <c r="B44" s="215"/>
      <c r="C44" s="215"/>
      <c r="D44" s="215"/>
      <c r="E44" s="215"/>
      <c r="F44" s="215"/>
      <c r="G44" s="215"/>
      <c r="H44" s="215"/>
      <c r="I44" s="215"/>
      <c r="J44" s="215"/>
      <c r="K44" s="215"/>
      <c r="L44" s="215"/>
      <c r="M44" s="215"/>
      <c r="N44" s="215"/>
      <c r="O44" s="215"/>
      <c r="P44" s="215"/>
      <c r="Q44" s="215"/>
      <c r="R44" s="215"/>
      <c r="S44" s="215"/>
      <c r="T44" s="215"/>
      <c r="U44" s="215"/>
      <c r="V44" s="215"/>
      <c r="W44" s="215"/>
      <c r="X44" s="215"/>
      <c r="Y44" s="215"/>
      <c r="Z44" s="215"/>
      <c r="AA44" s="215"/>
      <c r="AB44" s="215"/>
    </row>
    <row r="45" spans="1:28" x14ac:dyDescent="0.35">
      <c r="A45" s="221"/>
      <c r="B45" s="215"/>
      <c r="C45" s="215"/>
      <c r="D45" s="215"/>
      <c r="E45" s="215"/>
      <c r="F45" s="215"/>
      <c r="G45" s="215"/>
      <c r="H45" s="215"/>
      <c r="I45" s="215"/>
      <c r="J45" s="215"/>
      <c r="K45" s="215"/>
      <c r="L45" s="215"/>
      <c r="M45" s="215"/>
      <c r="N45" s="215"/>
      <c r="O45" s="215"/>
      <c r="P45" s="215"/>
      <c r="Q45" s="215"/>
      <c r="R45" s="215"/>
      <c r="S45" s="215"/>
      <c r="T45" s="215"/>
      <c r="U45" s="215"/>
      <c r="V45" s="215"/>
      <c r="W45" s="215"/>
      <c r="X45" s="215"/>
      <c r="Y45" s="215"/>
      <c r="Z45" s="215"/>
      <c r="AA45" s="215"/>
      <c r="AB45" s="215"/>
    </row>
    <row r="46" spans="1:28" x14ac:dyDescent="0.35">
      <c r="A46" s="221"/>
      <c r="B46" s="215"/>
      <c r="C46" s="215"/>
      <c r="D46" s="215"/>
      <c r="E46" s="215"/>
      <c r="F46" s="215"/>
      <c r="G46" s="215"/>
      <c r="H46" s="215"/>
      <c r="I46" s="215"/>
      <c r="J46" s="215"/>
      <c r="K46" s="215"/>
      <c r="L46" s="215"/>
      <c r="M46" s="215"/>
      <c r="N46" s="215"/>
      <c r="O46" s="215"/>
      <c r="P46" s="215"/>
      <c r="Q46" s="215"/>
      <c r="R46" s="215"/>
      <c r="S46" s="215"/>
      <c r="T46" s="215"/>
      <c r="U46" s="215"/>
      <c r="V46" s="215"/>
      <c r="W46" s="215"/>
      <c r="X46" s="215"/>
      <c r="Y46" s="215"/>
      <c r="Z46" s="215"/>
      <c r="AA46" s="215"/>
      <c r="AB46" s="215"/>
    </row>
    <row r="47" spans="1:28" x14ac:dyDescent="0.35">
      <c r="A47" s="221"/>
      <c r="B47" s="215"/>
      <c r="C47" s="215"/>
      <c r="D47" s="215"/>
      <c r="E47" s="215"/>
      <c r="F47" s="215"/>
      <c r="G47" s="215"/>
      <c r="H47" s="215"/>
      <c r="I47" s="215"/>
      <c r="J47" s="215"/>
      <c r="K47" s="215"/>
      <c r="L47" s="215"/>
      <c r="M47" s="215"/>
      <c r="N47" s="215"/>
      <c r="O47" s="215"/>
      <c r="P47" s="215"/>
      <c r="Q47" s="215"/>
      <c r="R47" s="215"/>
      <c r="S47" s="215"/>
      <c r="T47" s="215"/>
      <c r="U47" s="215"/>
      <c r="V47" s="215"/>
      <c r="W47" s="215"/>
      <c r="X47" s="215"/>
      <c r="Y47" s="215"/>
      <c r="Z47" s="215"/>
      <c r="AA47" s="215"/>
      <c r="AB47" s="215"/>
    </row>
    <row r="48" spans="1:28" x14ac:dyDescent="0.35">
      <c r="A48" s="221"/>
      <c r="B48" s="215"/>
      <c r="C48" s="215"/>
      <c r="D48" s="215"/>
      <c r="E48" s="215"/>
      <c r="F48" s="215"/>
      <c r="G48" s="215"/>
      <c r="H48" s="215"/>
      <c r="I48" s="215"/>
      <c r="J48" s="215"/>
      <c r="K48" s="215"/>
      <c r="L48" s="215"/>
      <c r="M48" s="215"/>
      <c r="N48" s="215"/>
      <c r="O48" s="215"/>
      <c r="P48" s="215"/>
      <c r="Q48" s="215"/>
      <c r="R48" s="215"/>
      <c r="S48" s="215"/>
      <c r="T48" s="215"/>
      <c r="U48" s="215"/>
      <c r="V48" s="215"/>
      <c r="W48" s="215"/>
      <c r="X48" s="215"/>
      <c r="Y48" s="215"/>
      <c r="Z48" s="215"/>
      <c r="AA48" s="215"/>
      <c r="AB48" s="215"/>
    </row>
    <row r="49" spans="1:28" x14ac:dyDescent="0.35">
      <c r="A49" s="221"/>
      <c r="B49" s="215"/>
      <c r="C49" s="215"/>
      <c r="D49" s="215"/>
      <c r="E49" s="215"/>
      <c r="F49" s="215"/>
      <c r="G49" s="215"/>
      <c r="H49" s="215"/>
      <c r="I49" s="215"/>
      <c r="J49" s="215"/>
      <c r="K49" s="215"/>
      <c r="L49" s="215"/>
      <c r="M49" s="215"/>
      <c r="N49" s="215"/>
      <c r="O49" s="215"/>
      <c r="P49" s="215"/>
      <c r="Q49" s="215"/>
      <c r="R49" s="215"/>
      <c r="S49" s="215"/>
      <c r="T49" s="215"/>
      <c r="U49" s="215"/>
      <c r="V49" s="215"/>
      <c r="W49" s="215"/>
      <c r="X49" s="215"/>
      <c r="Y49" s="215"/>
      <c r="Z49" s="215"/>
      <c r="AA49" s="215"/>
      <c r="AB49" s="215"/>
    </row>
    <row r="50" spans="1:28" x14ac:dyDescent="0.35">
      <c r="A50" s="221"/>
      <c r="B50" s="215"/>
      <c r="C50" s="215"/>
      <c r="D50" s="215"/>
      <c r="E50" s="215"/>
      <c r="F50" s="215"/>
      <c r="G50" s="215"/>
      <c r="H50" s="215"/>
      <c r="I50" s="215"/>
      <c r="J50" s="215"/>
      <c r="K50" s="215"/>
      <c r="L50" s="215"/>
      <c r="M50" s="215"/>
      <c r="N50" s="215"/>
      <c r="O50" s="215"/>
      <c r="P50" s="215"/>
      <c r="Q50" s="215"/>
      <c r="R50" s="215"/>
      <c r="S50" s="215"/>
      <c r="T50" s="215"/>
      <c r="U50" s="215"/>
      <c r="V50" s="215"/>
      <c r="W50" s="215"/>
      <c r="X50" s="215"/>
      <c r="Y50" s="215"/>
      <c r="Z50" s="215"/>
      <c r="AA50" s="215"/>
      <c r="AB50" s="215"/>
    </row>
    <row r="51" spans="1:28" x14ac:dyDescent="0.35">
      <c r="A51" s="221"/>
      <c r="B51" s="215"/>
      <c r="C51" s="215"/>
      <c r="D51" s="215"/>
      <c r="E51" s="215"/>
      <c r="F51" s="215"/>
      <c r="G51" s="215"/>
      <c r="H51" s="215"/>
      <c r="I51" s="215"/>
      <c r="J51" s="215"/>
      <c r="K51" s="215"/>
      <c r="L51" s="215"/>
      <c r="M51" s="215"/>
      <c r="N51" s="215"/>
      <c r="O51" s="215"/>
      <c r="P51" s="215"/>
      <c r="Q51" s="215"/>
      <c r="R51" s="215"/>
      <c r="S51" s="215"/>
      <c r="T51" s="215"/>
      <c r="U51" s="215"/>
      <c r="V51" s="215"/>
      <c r="W51" s="215"/>
      <c r="X51" s="215"/>
      <c r="Y51" s="215"/>
      <c r="Z51" s="215"/>
      <c r="AA51" s="215"/>
      <c r="AB51" s="215"/>
    </row>
    <row r="52" spans="1:28" x14ac:dyDescent="0.35">
      <c r="A52" s="221"/>
      <c r="B52" s="215"/>
      <c r="C52" s="215"/>
      <c r="D52" s="215"/>
      <c r="E52" s="215"/>
      <c r="F52" s="215"/>
      <c r="G52" s="215"/>
      <c r="H52" s="215"/>
      <c r="I52" s="215"/>
      <c r="J52" s="215"/>
      <c r="K52" s="215"/>
      <c r="L52" s="215"/>
      <c r="M52" s="215"/>
      <c r="N52" s="215"/>
      <c r="O52" s="215"/>
      <c r="P52" s="215"/>
      <c r="Q52" s="215"/>
      <c r="R52" s="215"/>
      <c r="S52" s="215"/>
      <c r="T52" s="215"/>
      <c r="U52" s="215"/>
      <c r="V52" s="215"/>
      <c r="W52" s="215"/>
      <c r="X52" s="215"/>
      <c r="Y52" s="215"/>
      <c r="Z52" s="215"/>
      <c r="AA52" s="215"/>
      <c r="AB52" s="215"/>
    </row>
    <row r="53" spans="1:28" x14ac:dyDescent="0.35">
      <c r="A53" s="221"/>
      <c r="B53" s="215"/>
      <c r="C53" s="215"/>
      <c r="D53" s="215"/>
      <c r="E53" s="215"/>
      <c r="F53" s="215"/>
      <c r="G53" s="215"/>
      <c r="H53" s="215"/>
      <c r="I53" s="215"/>
      <c r="J53" s="215"/>
      <c r="K53" s="215"/>
      <c r="L53" s="215"/>
      <c r="M53" s="215"/>
      <c r="N53" s="215"/>
      <c r="O53" s="215"/>
      <c r="P53" s="215"/>
      <c r="Q53" s="215"/>
      <c r="R53" s="215"/>
      <c r="S53" s="215"/>
      <c r="T53" s="215"/>
      <c r="U53" s="215"/>
      <c r="V53" s="215"/>
      <c r="W53" s="215"/>
      <c r="X53" s="215"/>
      <c r="Y53" s="215"/>
      <c r="Z53" s="215"/>
      <c r="AA53" s="215"/>
      <c r="AB53" s="215"/>
    </row>
    <row r="54" spans="1:28" x14ac:dyDescent="0.35">
      <c r="A54" s="221"/>
      <c r="B54" s="215"/>
      <c r="C54" s="215"/>
      <c r="D54" s="215"/>
      <c r="E54" s="215"/>
      <c r="F54" s="215"/>
      <c r="G54" s="215"/>
      <c r="H54" s="215"/>
      <c r="I54" s="215"/>
      <c r="J54" s="215"/>
      <c r="K54" s="215"/>
      <c r="L54" s="215"/>
      <c r="M54" s="215"/>
      <c r="N54" s="215"/>
      <c r="O54" s="215"/>
      <c r="P54" s="215"/>
      <c r="Q54" s="215"/>
      <c r="R54" s="215"/>
      <c r="S54" s="215"/>
      <c r="T54" s="215"/>
      <c r="U54" s="215"/>
      <c r="V54" s="215"/>
      <c r="W54" s="215"/>
      <c r="X54" s="215"/>
      <c r="Y54" s="215"/>
      <c r="Z54" s="215"/>
      <c r="AA54" s="215"/>
      <c r="AB54" s="215"/>
    </row>
    <row r="55" spans="1:28" x14ac:dyDescent="0.35">
      <c r="A55" s="221"/>
      <c r="B55" s="215"/>
      <c r="C55" s="215"/>
      <c r="D55" s="215"/>
      <c r="E55" s="215"/>
      <c r="F55" s="215"/>
      <c r="G55" s="215"/>
      <c r="H55" s="215"/>
      <c r="I55" s="215"/>
      <c r="J55" s="215"/>
      <c r="K55" s="215"/>
      <c r="L55" s="215"/>
      <c r="M55" s="215"/>
      <c r="N55" s="215"/>
      <c r="O55" s="215"/>
      <c r="P55" s="215"/>
      <c r="Q55" s="215"/>
      <c r="R55" s="215"/>
      <c r="S55" s="215"/>
      <c r="T55" s="215"/>
      <c r="U55" s="215"/>
      <c r="V55" s="215"/>
      <c r="W55" s="215"/>
      <c r="X55" s="215"/>
      <c r="Y55" s="215"/>
      <c r="Z55" s="215"/>
      <c r="AA55" s="215"/>
      <c r="AB55" s="215"/>
    </row>
    <row r="56" spans="1:28" x14ac:dyDescent="0.35">
      <c r="A56" s="221"/>
      <c r="B56" s="215"/>
      <c r="C56" s="215"/>
      <c r="D56" s="215"/>
      <c r="E56" s="215"/>
      <c r="F56" s="215"/>
      <c r="G56" s="215"/>
      <c r="H56" s="215"/>
      <c r="I56" s="215"/>
      <c r="J56" s="215"/>
      <c r="K56" s="215"/>
      <c r="L56" s="215"/>
      <c r="M56" s="215"/>
      <c r="N56" s="215"/>
      <c r="O56" s="215"/>
      <c r="P56" s="215"/>
      <c r="Q56" s="215"/>
      <c r="R56" s="215"/>
      <c r="S56" s="215"/>
      <c r="T56" s="215"/>
      <c r="U56" s="215"/>
      <c r="V56" s="215"/>
      <c r="W56" s="215"/>
      <c r="X56" s="215"/>
      <c r="Y56" s="215"/>
      <c r="Z56" s="215"/>
      <c r="AA56" s="215"/>
      <c r="AB56" s="215"/>
    </row>
    <row r="57" spans="1:28" x14ac:dyDescent="0.35">
      <c r="A57" s="221"/>
      <c r="B57" s="215"/>
      <c r="C57" s="215"/>
      <c r="D57" s="215"/>
      <c r="E57" s="215"/>
      <c r="F57" s="215"/>
      <c r="G57" s="215"/>
      <c r="H57" s="215"/>
      <c r="I57" s="215"/>
      <c r="J57" s="215"/>
      <c r="K57" s="215"/>
      <c r="L57" s="215"/>
      <c r="M57" s="215"/>
      <c r="N57" s="215"/>
      <c r="O57" s="215"/>
      <c r="P57" s="215"/>
      <c r="Q57" s="215"/>
      <c r="R57" s="215"/>
      <c r="S57" s="215"/>
      <c r="T57" s="215"/>
      <c r="U57" s="215"/>
      <c r="V57" s="215"/>
      <c r="W57" s="215"/>
      <c r="X57" s="215"/>
      <c r="Y57" s="215"/>
      <c r="Z57" s="215"/>
      <c r="AA57" s="215"/>
      <c r="AB57" s="215"/>
    </row>
    <row r="58" spans="1:28" x14ac:dyDescent="0.35">
      <c r="A58" s="221"/>
      <c r="B58" s="215"/>
      <c r="C58" s="215"/>
      <c r="D58" s="215"/>
      <c r="E58" s="215"/>
      <c r="F58" s="215"/>
      <c r="G58" s="215"/>
      <c r="H58" s="215"/>
      <c r="I58" s="215"/>
      <c r="J58" s="215"/>
      <c r="K58" s="215"/>
      <c r="L58" s="215"/>
      <c r="M58" s="215"/>
      <c r="N58" s="215"/>
      <c r="O58" s="215"/>
      <c r="P58" s="215"/>
      <c r="Q58" s="215"/>
      <c r="R58" s="215"/>
      <c r="S58" s="215"/>
      <c r="T58" s="215"/>
      <c r="U58" s="215"/>
      <c r="V58" s="215"/>
      <c r="W58" s="215"/>
      <c r="X58" s="215"/>
      <c r="Y58" s="215"/>
      <c r="Z58" s="215"/>
      <c r="AA58" s="215"/>
      <c r="AB58" s="215"/>
    </row>
    <row r="59" spans="1:28" x14ac:dyDescent="0.35">
      <c r="A59" s="221"/>
      <c r="B59" s="215"/>
      <c r="C59" s="215"/>
      <c r="D59" s="215"/>
      <c r="E59" s="215"/>
      <c r="F59" s="215"/>
      <c r="G59" s="215"/>
      <c r="H59" s="215"/>
      <c r="I59" s="215"/>
      <c r="J59" s="215"/>
      <c r="K59" s="215"/>
      <c r="L59" s="215"/>
      <c r="M59" s="215"/>
      <c r="N59" s="215"/>
      <c r="O59" s="215"/>
      <c r="P59" s="215"/>
      <c r="Q59" s="215"/>
      <c r="R59" s="215"/>
      <c r="S59" s="215"/>
      <c r="T59" s="215"/>
      <c r="U59" s="215"/>
      <c r="V59" s="215"/>
      <c r="W59" s="215"/>
      <c r="X59" s="215"/>
      <c r="Y59" s="215"/>
      <c r="Z59" s="215"/>
      <c r="AA59" s="215"/>
      <c r="AB59" s="215"/>
    </row>
    <row r="60" spans="1:28" x14ac:dyDescent="0.35">
      <c r="A60" s="221"/>
      <c r="B60" s="215"/>
      <c r="C60" s="215"/>
      <c r="D60" s="215"/>
      <c r="E60" s="215"/>
      <c r="F60" s="215"/>
      <c r="G60" s="215"/>
      <c r="H60" s="215"/>
      <c r="I60" s="215"/>
      <c r="J60" s="215"/>
      <c r="K60" s="215"/>
      <c r="L60" s="215"/>
      <c r="M60" s="215"/>
      <c r="N60" s="215"/>
      <c r="O60" s="215"/>
      <c r="P60" s="215"/>
      <c r="Q60" s="215"/>
      <c r="R60" s="215"/>
      <c r="S60" s="215"/>
      <c r="T60" s="215"/>
      <c r="U60" s="215"/>
      <c r="V60" s="215"/>
      <c r="W60" s="215"/>
      <c r="X60" s="215"/>
      <c r="Y60" s="215"/>
      <c r="Z60" s="215"/>
      <c r="AA60" s="215"/>
      <c r="AB60" s="215"/>
    </row>
    <row r="61" spans="1:28" x14ac:dyDescent="0.35">
      <c r="A61" s="221"/>
      <c r="B61" s="215"/>
      <c r="C61" s="215"/>
      <c r="D61" s="215"/>
      <c r="E61" s="215"/>
      <c r="F61" s="215"/>
      <c r="G61" s="215"/>
      <c r="H61" s="215"/>
      <c r="I61" s="215"/>
      <c r="J61" s="215"/>
      <c r="K61" s="215"/>
      <c r="L61" s="215"/>
      <c r="M61" s="215"/>
      <c r="N61" s="215"/>
      <c r="O61" s="215"/>
      <c r="P61" s="215"/>
      <c r="Q61" s="215"/>
      <c r="R61" s="215"/>
      <c r="S61" s="215"/>
      <c r="T61" s="215"/>
      <c r="U61" s="215"/>
      <c r="V61" s="215"/>
      <c r="W61" s="215"/>
      <c r="X61" s="215"/>
      <c r="Y61" s="215"/>
      <c r="Z61" s="215"/>
      <c r="AA61" s="215"/>
      <c r="AB61" s="215"/>
    </row>
    <row r="62" spans="1:28" x14ac:dyDescent="0.35">
      <c r="A62" s="221"/>
      <c r="B62" s="215"/>
      <c r="C62" s="215"/>
      <c r="D62" s="215"/>
      <c r="E62" s="215"/>
      <c r="F62" s="215"/>
      <c r="G62" s="215"/>
      <c r="H62" s="215"/>
      <c r="I62" s="215"/>
      <c r="J62" s="215"/>
      <c r="K62" s="215"/>
      <c r="L62" s="215"/>
      <c r="M62" s="215"/>
      <c r="N62" s="215"/>
      <c r="O62" s="215"/>
      <c r="P62" s="215"/>
      <c r="Q62" s="215"/>
      <c r="R62" s="215"/>
      <c r="S62" s="215"/>
      <c r="T62" s="215"/>
      <c r="U62" s="215"/>
      <c r="V62" s="215"/>
      <c r="W62" s="215"/>
      <c r="X62" s="215"/>
      <c r="Y62" s="215"/>
      <c r="Z62" s="215"/>
      <c r="AA62" s="215"/>
      <c r="AB62" s="215"/>
    </row>
    <row r="63" spans="1:28" x14ac:dyDescent="0.35">
      <c r="A63" s="221"/>
      <c r="B63" s="215"/>
      <c r="C63" s="215"/>
      <c r="D63" s="215"/>
      <c r="E63" s="215"/>
      <c r="F63" s="215"/>
      <c r="G63" s="215"/>
      <c r="H63" s="215"/>
      <c r="I63" s="215"/>
      <c r="J63" s="215"/>
      <c r="K63" s="215"/>
      <c r="L63" s="215"/>
      <c r="M63" s="215"/>
      <c r="N63" s="215"/>
      <c r="O63" s="215"/>
      <c r="P63" s="215"/>
      <c r="Q63" s="215"/>
      <c r="R63" s="215"/>
      <c r="S63" s="215"/>
      <c r="T63" s="215"/>
      <c r="U63" s="215"/>
      <c r="V63" s="215"/>
      <c r="W63" s="215"/>
      <c r="X63" s="215"/>
      <c r="Y63" s="215"/>
      <c r="Z63" s="215"/>
      <c r="AA63" s="215"/>
      <c r="AB63" s="215"/>
    </row>
    <row r="64" spans="1:28" x14ac:dyDescent="0.35">
      <c r="A64" s="221"/>
      <c r="B64" s="215"/>
      <c r="C64" s="215"/>
      <c r="D64" s="215"/>
      <c r="E64" s="215"/>
      <c r="F64" s="215"/>
      <c r="G64" s="215"/>
      <c r="H64" s="215"/>
      <c r="I64" s="215"/>
      <c r="J64" s="215"/>
      <c r="K64" s="215"/>
      <c r="L64" s="215"/>
      <c r="M64" s="215"/>
      <c r="N64" s="215"/>
      <c r="O64" s="215"/>
      <c r="P64" s="215"/>
      <c r="Q64" s="215"/>
      <c r="R64" s="215"/>
      <c r="S64" s="215"/>
      <c r="T64" s="215"/>
      <c r="U64" s="215"/>
      <c r="V64" s="215"/>
      <c r="W64" s="215"/>
      <c r="X64" s="215"/>
      <c r="Y64" s="215"/>
      <c r="Z64" s="215"/>
      <c r="AA64" s="215"/>
      <c r="AB64" s="215"/>
    </row>
    <row r="65" spans="1:28" x14ac:dyDescent="0.35">
      <c r="A65" s="221"/>
      <c r="B65" s="215"/>
      <c r="C65" s="215"/>
      <c r="D65" s="215"/>
      <c r="E65" s="215"/>
      <c r="F65" s="215"/>
      <c r="G65" s="215"/>
      <c r="H65" s="215"/>
      <c r="I65" s="215"/>
      <c r="J65" s="215"/>
      <c r="K65" s="215"/>
      <c r="L65" s="215"/>
      <c r="M65" s="215"/>
      <c r="N65" s="215"/>
      <c r="O65" s="215"/>
      <c r="P65" s="215"/>
      <c r="Q65" s="215"/>
      <c r="R65" s="215"/>
      <c r="S65" s="215"/>
      <c r="T65" s="215"/>
      <c r="U65" s="215"/>
      <c r="V65" s="215"/>
      <c r="W65" s="215"/>
      <c r="X65" s="215"/>
      <c r="Y65" s="215"/>
      <c r="Z65" s="215"/>
      <c r="AA65" s="215"/>
      <c r="AB65" s="215"/>
    </row>
    <row r="66" spans="1:28" x14ac:dyDescent="0.35">
      <c r="A66" s="221"/>
      <c r="B66" s="215"/>
      <c r="C66" s="215"/>
      <c r="D66" s="215"/>
      <c r="E66" s="215"/>
      <c r="F66" s="215"/>
      <c r="G66" s="215"/>
      <c r="H66" s="215"/>
      <c r="I66" s="215"/>
      <c r="J66" s="215"/>
      <c r="K66" s="215"/>
      <c r="L66" s="215"/>
      <c r="M66" s="215"/>
      <c r="N66" s="215"/>
      <c r="O66" s="215"/>
      <c r="P66" s="215"/>
      <c r="Q66" s="215"/>
      <c r="R66" s="215"/>
      <c r="S66" s="215"/>
      <c r="T66" s="215"/>
      <c r="U66" s="215"/>
      <c r="V66" s="215"/>
      <c r="W66" s="215"/>
      <c r="X66" s="215"/>
      <c r="Y66" s="215"/>
      <c r="Z66" s="215"/>
      <c r="AA66" s="215"/>
      <c r="AB66" s="215"/>
    </row>
    <row r="67" spans="1:28" x14ac:dyDescent="0.35">
      <c r="A67" s="221"/>
      <c r="B67" s="215"/>
      <c r="C67" s="215"/>
      <c r="D67" s="215"/>
      <c r="E67" s="215"/>
      <c r="F67" s="215"/>
      <c r="G67" s="215"/>
      <c r="H67" s="215"/>
      <c r="I67" s="215"/>
      <c r="J67" s="215"/>
      <c r="K67" s="215"/>
      <c r="L67" s="215"/>
      <c r="M67" s="215"/>
      <c r="N67" s="215"/>
      <c r="O67" s="215"/>
      <c r="P67" s="215"/>
      <c r="Q67" s="215"/>
      <c r="R67" s="215"/>
      <c r="S67" s="215"/>
      <c r="T67" s="215"/>
      <c r="U67" s="215"/>
      <c r="V67" s="215"/>
      <c r="W67" s="215"/>
      <c r="X67" s="215"/>
      <c r="Y67" s="215"/>
      <c r="Z67" s="215"/>
      <c r="AA67" s="215"/>
      <c r="AB67" s="215"/>
    </row>
    <row r="68" spans="1:28" x14ac:dyDescent="0.35">
      <c r="A68" s="221"/>
      <c r="B68" s="215"/>
      <c r="C68" s="215"/>
      <c r="D68" s="215"/>
      <c r="E68" s="215"/>
      <c r="F68" s="215"/>
      <c r="G68" s="215"/>
      <c r="H68" s="215"/>
      <c r="I68" s="215"/>
      <c r="J68" s="215"/>
      <c r="K68" s="215"/>
      <c r="L68" s="215"/>
      <c r="M68" s="215"/>
      <c r="N68" s="215"/>
      <c r="O68" s="215"/>
      <c r="P68" s="215"/>
      <c r="Q68" s="215"/>
      <c r="R68" s="215"/>
      <c r="S68" s="215"/>
      <c r="T68" s="215"/>
      <c r="U68" s="215"/>
      <c r="V68" s="215"/>
      <c r="W68" s="215"/>
      <c r="X68" s="215"/>
      <c r="Y68" s="215"/>
      <c r="Z68" s="215"/>
      <c r="AA68" s="215"/>
      <c r="AB68" s="215"/>
    </row>
  </sheetData>
  <printOptions horizontalCentered="1"/>
  <pageMargins left="0.7" right="0.7" top="0.75" bottom="0.75" header="0.3" footer="0.3"/>
  <pageSetup scale="79" fitToHeight="2" orientation="landscape" r:id="rId1"/>
  <headerFooter>
    <oddFooter>&amp;C&amp;P of &amp;N</oddFooter>
  </headerFooter>
  <rowBreaks count="1" manualBreakCount="1">
    <brk id="19" min="1" max="9" man="1"/>
  </rowBreaks>
  <ignoredErrors>
    <ignoredError sqref="D6:J15" unlockedFormula="1"/>
  </ignoredError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rgb="FF920000"/>
  </sheetPr>
  <dimension ref="A1:R134"/>
  <sheetViews>
    <sheetView zoomScale="85" zoomScaleNormal="85" workbookViewId="0"/>
  </sheetViews>
  <sheetFormatPr defaultRowHeight="14.5" x14ac:dyDescent="0.35"/>
  <cols>
    <col min="1" max="1" width="38.81640625" customWidth="1"/>
    <col min="2" max="2" width="12.81640625" bestFit="1" customWidth="1"/>
    <col min="3" max="3" width="7.1796875" bestFit="1" customWidth="1"/>
    <col min="4" max="4" width="41.1796875" customWidth="1"/>
    <col min="5" max="5" width="9.453125" bestFit="1" customWidth="1"/>
    <col min="6" max="6" width="13.26953125" customWidth="1"/>
    <col min="7" max="7" width="10.7265625" customWidth="1"/>
    <col min="8" max="8" width="28" bestFit="1" customWidth="1"/>
    <col min="9" max="9" width="12.81640625" bestFit="1" customWidth="1"/>
    <col min="10" max="10" width="10.7265625" customWidth="1"/>
    <col min="11" max="11" width="5.1796875" customWidth="1"/>
    <col min="12" max="12" width="11.54296875" style="23" bestFit="1" customWidth="1"/>
    <col min="13" max="13" width="7.54296875" style="23" customWidth="1"/>
  </cols>
  <sheetData>
    <row r="1" spans="1:18" s="23" customFormat="1" x14ac:dyDescent="0.35">
      <c r="A1" s="501"/>
      <c r="B1" s="501"/>
      <c r="C1" s="501"/>
      <c r="D1" s="501"/>
      <c r="E1" s="501"/>
      <c r="F1" s="501"/>
      <c r="G1" s="501"/>
      <c r="H1" s="501"/>
      <c r="I1" s="501"/>
      <c r="J1" s="501"/>
      <c r="K1" s="501"/>
      <c r="L1" s="501"/>
      <c r="M1" s="501"/>
      <c r="N1" s="501"/>
      <c r="O1" s="501"/>
      <c r="P1" s="501"/>
      <c r="Q1" s="501"/>
      <c r="R1" s="501"/>
    </row>
    <row r="2" spans="1:18" s="547" customFormat="1" ht="18.5" x14ac:dyDescent="0.45">
      <c r="A2" s="501"/>
      <c r="B2" s="788" t="s">
        <v>484</v>
      </c>
      <c r="C2" s="501"/>
      <c r="D2" s="501"/>
      <c r="E2" s="501"/>
      <c r="F2" s="501"/>
      <c r="G2" s="501"/>
      <c r="H2" s="501"/>
      <c r="I2" s="501"/>
      <c r="J2" s="501"/>
      <c r="K2" s="501"/>
      <c r="L2" s="501"/>
      <c r="M2" s="501"/>
      <c r="N2" s="501"/>
      <c r="O2" s="501"/>
      <c r="P2" s="501"/>
      <c r="Q2" s="501"/>
      <c r="R2" s="501"/>
    </row>
    <row r="3" spans="1:18" s="547" customFormat="1" x14ac:dyDescent="0.35">
      <c r="A3" s="501"/>
      <c r="B3" s="501" t="s">
        <v>483</v>
      </c>
      <c r="C3" s="501"/>
      <c r="D3" s="501"/>
      <c r="E3" s="501"/>
      <c r="F3" s="501"/>
      <c r="G3" s="501"/>
      <c r="H3" s="501"/>
      <c r="I3" s="501"/>
      <c r="J3" s="501"/>
      <c r="K3" s="501"/>
      <c r="L3" s="501"/>
      <c r="M3" s="501"/>
      <c r="N3" s="501"/>
      <c r="O3" s="501"/>
      <c r="P3" s="501"/>
      <c r="Q3" s="501"/>
      <c r="R3" s="501"/>
    </row>
    <row r="4" spans="1:18" s="547" customFormat="1" x14ac:dyDescent="0.35">
      <c r="A4" s="501"/>
      <c r="B4" s="501" t="s">
        <v>491</v>
      </c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1"/>
      <c r="O4" s="501"/>
      <c r="P4" s="501"/>
      <c r="Q4" s="501"/>
      <c r="R4" s="501"/>
    </row>
    <row r="5" spans="1:18" s="547" customFormat="1" ht="15" thickBot="1" x14ac:dyDescent="0.4">
      <c r="A5" s="501"/>
      <c r="B5" s="501"/>
      <c r="C5" s="501"/>
      <c r="D5" s="501"/>
      <c r="E5" s="501"/>
      <c r="F5" s="501"/>
      <c r="G5" s="501"/>
      <c r="H5" s="501"/>
      <c r="I5" s="501"/>
      <c r="J5" s="501"/>
      <c r="K5" s="501"/>
      <c r="L5" s="501"/>
      <c r="M5" s="501"/>
      <c r="N5" s="501"/>
      <c r="O5" s="501"/>
      <c r="P5" s="501"/>
      <c r="Q5" s="501"/>
      <c r="R5" s="501"/>
    </row>
    <row r="6" spans="1:18" s="23" customFormat="1" x14ac:dyDescent="0.35">
      <c r="A6" s="501"/>
      <c r="B6" s="789" t="s">
        <v>120</v>
      </c>
      <c r="C6" s="790" t="s">
        <v>119</v>
      </c>
      <c r="D6" s="790" t="s">
        <v>1</v>
      </c>
      <c r="E6" s="791" t="s">
        <v>3</v>
      </c>
      <c r="F6" s="501"/>
      <c r="G6" s="501"/>
      <c r="H6" s="501"/>
      <c r="I6" s="501"/>
      <c r="J6" s="501"/>
      <c r="K6" s="501"/>
      <c r="L6" s="501"/>
      <c r="M6" s="501"/>
      <c r="N6" s="501"/>
      <c r="O6" s="501"/>
      <c r="P6" s="501"/>
      <c r="Q6" s="501"/>
      <c r="R6" s="501"/>
    </row>
    <row r="7" spans="1:18" x14ac:dyDescent="0.35">
      <c r="A7" s="501"/>
      <c r="B7" s="776">
        <v>0.2</v>
      </c>
      <c r="C7" s="777">
        <v>100</v>
      </c>
      <c r="D7" s="778" t="str">
        <f>"Within ± "&amp;TEXT(B7,"0%")&amp;" for &lt; "&amp;TEXT(C7,"#,###")&amp;" vph"</f>
        <v>Within ± 20% for &lt; 100 vph</v>
      </c>
      <c r="E7" s="779">
        <v>0.85</v>
      </c>
      <c r="F7" s="501"/>
      <c r="G7" s="501"/>
      <c r="H7" s="501"/>
      <c r="I7" s="501"/>
      <c r="J7" s="501"/>
      <c r="K7" s="501"/>
      <c r="L7" s="501"/>
      <c r="M7" s="501"/>
      <c r="N7" s="501"/>
      <c r="O7" s="501"/>
      <c r="P7" s="501"/>
      <c r="Q7" s="501"/>
      <c r="R7" s="501"/>
    </row>
    <row r="8" spans="1:18" x14ac:dyDescent="0.35">
      <c r="A8" s="501"/>
      <c r="B8" s="776">
        <v>0.15</v>
      </c>
      <c r="C8" s="777">
        <v>1000</v>
      </c>
      <c r="D8" s="778" t="str">
        <f>"Within ± "&amp;TEXT(B8,"0%")&amp;" for ≥ "&amp;TEXT( C7,"#,###")&amp;" vph to &lt; "&amp;TEXT(C8,"#,###")&amp;" vph"</f>
        <v>Within ± 15% for ≥ 100 vph to &lt; 1,000 vph</v>
      </c>
      <c r="E8" s="779">
        <f>E7</f>
        <v>0.85</v>
      </c>
      <c r="F8" s="501"/>
      <c r="G8" s="501"/>
      <c r="H8" s="501"/>
      <c r="I8" s="501"/>
      <c r="J8" s="501"/>
      <c r="K8" s="501"/>
      <c r="L8" s="501"/>
      <c r="M8" s="501"/>
      <c r="N8" s="501"/>
      <c r="O8" s="501"/>
      <c r="P8" s="501"/>
      <c r="Q8" s="501"/>
      <c r="R8" s="501"/>
    </row>
    <row r="9" spans="1:18" x14ac:dyDescent="0.35">
      <c r="A9" s="501"/>
      <c r="B9" s="780">
        <v>0.1</v>
      </c>
      <c r="C9" s="777">
        <v>5000</v>
      </c>
      <c r="D9" s="778" t="str">
        <f>"Within ± "&amp;TEXT(B9,"0%")&amp;" for ≥ "&amp;TEXT( C8,"#,###")&amp;" vph to &lt; "&amp;TEXT(C9,"#,###")&amp;" vph"</f>
        <v>Within ± 10% for ≥ 1,000 vph to &lt; 5,000 vph</v>
      </c>
      <c r="E9" s="779">
        <f>E8</f>
        <v>0.85</v>
      </c>
      <c r="F9" s="501"/>
      <c r="G9" s="501"/>
      <c r="H9" s="501"/>
      <c r="I9" s="501"/>
      <c r="J9" s="501"/>
      <c r="K9" s="501"/>
      <c r="L9" s="501"/>
      <c r="M9" s="501"/>
      <c r="N9" s="501"/>
      <c r="O9" s="501"/>
      <c r="P9" s="501"/>
      <c r="Q9" s="501"/>
      <c r="R9" s="501"/>
    </row>
    <row r="10" spans="1:18" x14ac:dyDescent="0.35">
      <c r="A10" s="501"/>
      <c r="B10" s="781">
        <v>500</v>
      </c>
      <c r="C10" s="782">
        <f>C9</f>
        <v>5000</v>
      </c>
      <c r="D10" s="778" t="str">
        <f>"Within ± "&amp;TEXT(B10,"#,###")&amp;" for ≥ "&amp;TEXT(C10,"#,###")&amp;" vph"</f>
        <v>Within ± 500 for ≥ 5,000 vph</v>
      </c>
      <c r="E10" s="779">
        <f>E9</f>
        <v>0.85</v>
      </c>
      <c r="F10" s="501"/>
      <c r="G10" s="501"/>
      <c r="H10" s="501"/>
      <c r="I10" s="501"/>
      <c r="J10" s="501"/>
      <c r="K10" s="501"/>
      <c r="L10" s="501"/>
      <c r="M10" s="501"/>
      <c r="N10" s="501"/>
      <c r="O10" s="501"/>
      <c r="P10" s="501"/>
      <c r="Q10" s="501"/>
      <c r="R10" s="501"/>
    </row>
    <row r="11" spans="1:18" x14ac:dyDescent="0.35">
      <c r="A11" s="501"/>
      <c r="B11" s="781">
        <v>5</v>
      </c>
      <c r="C11" s="782"/>
      <c r="D11" s="503" t="str">
        <f>"GEH &lt; "&amp;B11&amp;" for individual link flows"</f>
        <v>GEH &lt; 5 for individual link flows</v>
      </c>
      <c r="E11" s="779">
        <v>0.85</v>
      </c>
      <c r="F11" s="501"/>
      <c r="G11" s="501"/>
      <c r="H11" s="501"/>
      <c r="I11" s="501"/>
      <c r="J11" s="501"/>
      <c r="K11" s="501"/>
      <c r="L11" s="501"/>
      <c r="M11" s="501"/>
      <c r="N11" s="501"/>
      <c r="O11" s="501"/>
      <c r="P11" s="501"/>
      <c r="Q11" s="501"/>
      <c r="R11" s="501"/>
    </row>
    <row r="12" spans="1:18" x14ac:dyDescent="0.35">
      <c r="A12" s="501"/>
      <c r="B12" s="781">
        <v>4</v>
      </c>
      <c r="C12" s="782"/>
      <c r="D12" s="503" t="str">
        <f>"GEH &lt; "&amp;B12&amp;" for total network volume"</f>
        <v>GEH &lt; 4 for total network volume</v>
      </c>
      <c r="E12" s="783">
        <v>4</v>
      </c>
      <c r="F12" s="501"/>
      <c r="G12" s="501"/>
      <c r="H12" s="501"/>
      <c r="I12" s="501"/>
      <c r="J12" s="501"/>
      <c r="K12" s="501"/>
      <c r="L12" s="501"/>
      <c r="M12" s="501"/>
      <c r="N12" s="501"/>
      <c r="O12" s="501"/>
      <c r="P12" s="501"/>
      <c r="Q12" s="501"/>
      <c r="R12" s="501"/>
    </row>
    <row r="13" spans="1:18" x14ac:dyDescent="0.35">
      <c r="A13" s="501"/>
      <c r="B13" s="780">
        <v>0.05</v>
      </c>
      <c r="C13" s="782"/>
      <c r="D13" s="503" t="str">
        <f>"Within "&amp;TEXT(B13,"0%")&amp;" of total network volume"</f>
        <v>Within 5% of total network volume</v>
      </c>
      <c r="E13" s="779">
        <v>0.05</v>
      </c>
      <c r="F13" s="501"/>
      <c r="G13" s="501"/>
      <c r="H13" s="501"/>
      <c r="I13" s="501"/>
      <c r="J13" s="501"/>
      <c r="K13" s="501"/>
      <c r="L13" s="501"/>
      <c r="M13" s="501"/>
      <c r="N13" s="501"/>
      <c r="O13" s="501"/>
      <c r="P13" s="501"/>
      <c r="Q13" s="501"/>
      <c r="R13" s="501"/>
    </row>
    <row r="14" spans="1:18" x14ac:dyDescent="0.35">
      <c r="A14" s="501"/>
      <c r="B14" s="780">
        <v>0.3</v>
      </c>
      <c r="C14" s="782"/>
      <c r="D14" s="778" t="str">
        <f>"Within ± "&amp;TEXT(B14,"0%")&amp;" for observed travel times on arterials"</f>
        <v>Within ± 30% for observed travel times on arterials</v>
      </c>
      <c r="E14" s="779">
        <v>0.85</v>
      </c>
      <c r="F14" s="501"/>
      <c r="G14" s="501"/>
      <c r="H14" s="501"/>
      <c r="I14" s="501"/>
      <c r="J14" s="501"/>
      <c r="K14" s="501"/>
      <c r="L14" s="501"/>
      <c r="M14" s="501"/>
      <c r="N14" s="501"/>
      <c r="O14" s="501"/>
      <c r="P14" s="501"/>
      <c r="Q14" s="501"/>
      <c r="R14" s="501"/>
    </row>
    <row r="15" spans="1:18" ht="15" thickBot="1" x14ac:dyDescent="0.4">
      <c r="A15" s="501"/>
      <c r="B15" s="784">
        <v>0.2</v>
      </c>
      <c r="C15" s="785"/>
      <c r="D15" s="786" t="str">
        <f>"Within ± "&amp;TEXT(B15,"0%")&amp;" for observed travel times on freeways"</f>
        <v>Within ± 20% for observed travel times on freeways</v>
      </c>
      <c r="E15" s="787">
        <v>0.85</v>
      </c>
      <c r="F15" s="501"/>
      <c r="G15" s="501"/>
      <c r="H15" s="501"/>
      <c r="I15" s="501"/>
      <c r="J15" s="501"/>
      <c r="K15" s="501"/>
      <c r="L15" s="501"/>
      <c r="M15" s="501"/>
      <c r="N15" s="501"/>
      <c r="O15" s="501"/>
      <c r="P15" s="501"/>
      <c r="Q15" s="501"/>
      <c r="R15" s="501"/>
    </row>
    <row r="16" spans="1:18" x14ac:dyDescent="0.35">
      <c r="A16" s="501"/>
      <c r="B16" s="501"/>
      <c r="C16" s="501"/>
      <c r="D16" s="501"/>
      <c r="E16" s="501"/>
      <c r="F16" s="501"/>
      <c r="G16" s="501"/>
      <c r="H16" s="501"/>
      <c r="I16" s="501"/>
      <c r="J16" s="501"/>
      <c r="K16" s="501"/>
      <c r="L16" s="501"/>
      <c r="M16" s="501"/>
      <c r="N16" s="501"/>
      <c r="O16" s="501"/>
      <c r="P16" s="501"/>
      <c r="Q16" s="501"/>
      <c r="R16" s="501"/>
    </row>
    <row r="17" spans="1:18" x14ac:dyDescent="0.35">
      <c r="A17" s="501"/>
      <c r="B17" s="501"/>
      <c r="C17" s="501"/>
      <c r="D17" s="501"/>
      <c r="E17" s="501"/>
      <c r="F17" s="501"/>
      <c r="G17" s="501"/>
      <c r="H17" s="501"/>
      <c r="I17" s="501"/>
      <c r="J17" s="501"/>
      <c r="K17" s="501"/>
      <c r="L17" s="501"/>
      <c r="M17" s="501"/>
      <c r="N17" s="501"/>
      <c r="O17" s="501"/>
      <c r="P17" s="501"/>
      <c r="Q17" s="501"/>
      <c r="R17" s="501"/>
    </row>
    <row r="18" spans="1:18" ht="18.5" x14ac:dyDescent="0.45">
      <c r="A18" s="501"/>
      <c r="B18" s="788" t="s">
        <v>476</v>
      </c>
      <c r="C18" s="501"/>
      <c r="D18" s="501"/>
      <c r="E18" s="501"/>
      <c r="F18" s="501"/>
      <c r="G18" s="501"/>
      <c r="H18" s="501"/>
      <c r="I18" s="501"/>
      <c r="J18" s="501"/>
      <c r="K18" s="501"/>
      <c r="L18" s="501"/>
      <c r="M18" s="501"/>
      <c r="N18" s="501"/>
      <c r="O18" s="501"/>
      <c r="P18" s="501"/>
      <c r="Q18" s="501"/>
      <c r="R18" s="501"/>
    </row>
    <row r="19" spans="1:18" x14ac:dyDescent="0.35">
      <c r="A19" s="501"/>
      <c r="B19" s="501" t="s">
        <v>477</v>
      </c>
      <c r="C19" s="501"/>
      <c r="D19" s="501"/>
      <c r="E19" s="504" t="s">
        <v>478</v>
      </c>
      <c r="F19" s="501"/>
      <c r="G19" s="501"/>
      <c r="H19" s="501"/>
      <c r="I19" s="501"/>
      <c r="J19" s="501"/>
      <c r="K19" s="501"/>
      <c r="L19" s="501"/>
      <c r="M19" s="501"/>
      <c r="N19" s="501"/>
      <c r="O19" s="501"/>
      <c r="P19" s="501"/>
      <c r="Q19" s="501"/>
      <c r="R19" s="501"/>
    </row>
    <row r="20" spans="1:18" x14ac:dyDescent="0.35">
      <c r="A20" s="501"/>
      <c r="B20" s="501" t="s">
        <v>479</v>
      </c>
      <c r="C20" s="501"/>
      <c r="D20" s="501"/>
      <c r="E20" s="504" t="s">
        <v>480</v>
      </c>
      <c r="F20" s="501"/>
      <c r="G20" s="501"/>
      <c r="H20" s="501"/>
      <c r="I20" s="501"/>
      <c r="J20" s="501"/>
      <c r="K20" s="501"/>
      <c r="L20" s="501"/>
      <c r="M20" s="501"/>
      <c r="N20" s="501"/>
      <c r="O20" s="501"/>
      <c r="P20" s="501"/>
      <c r="Q20" s="501"/>
      <c r="R20" s="501"/>
    </row>
    <row r="21" spans="1:18" x14ac:dyDescent="0.35">
      <c r="A21" s="501"/>
      <c r="B21" s="501"/>
      <c r="C21" s="501"/>
      <c r="D21" s="501"/>
      <c r="E21" s="501"/>
      <c r="F21" s="501"/>
      <c r="G21" s="501"/>
      <c r="H21" s="501"/>
      <c r="I21" s="501"/>
      <c r="J21" s="501"/>
      <c r="K21" s="501"/>
      <c r="L21" s="501"/>
      <c r="M21" s="501"/>
      <c r="N21" s="501"/>
      <c r="O21" s="501"/>
      <c r="P21" s="501"/>
      <c r="Q21" s="501"/>
      <c r="R21" s="501"/>
    </row>
    <row r="22" spans="1:18" x14ac:dyDescent="0.35">
      <c r="A22" s="501"/>
      <c r="B22" s="501"/>
      <c r="C22" s="501"/>
      <c r="D22" s="501"/>
      <c r="E22" s="501"/>
      <c r="F22" s="501"/>
      <c r="G22" s="501"/>
      <c r="H22" s="501"/>
      <c r="I22" s="501"/>
      <c r="J22" s="501"/>
      <c r="K22" s="501"/>
      <c r="L22" s="501"/>
      <c r="M22" s="501"/>
      <c r="N22" s="501"/>
      <c r="O22" s="501"/>
      <c r="P22" s="501"/>
      <c r="Q22" s="501"/>
      <c r="R22" s="501"/>
    </row>
    <row r="23" spans="1:18" x14ac:dyDescent="0.35">
      <c r="A23" s="501"/>
      <c r="B23" s="501"/>
      <c r="C23" s="501"/>
      <c r="D23" s="501"/>
      <c r="E23" s="501"/>
      <c r="F23" s="501"/>
      <c r="G23" s="501"/>
      <c r="H23" s="501"/>
      <c r="I23" s="501"/>
      <c r="J23" s="501"/>
      <c r="K23" s="501"/>
      <c r="L23" s="501"/>
      <c r="M23" s="501"/>
      <c r="N23" s="501"/>
      <c r="O23" s="501"/>
      <c r="P23" s="501"/>
      <c r="Q23" s="501"/>
      <c r="R23" s="501"/>
    </row>
    <row r="24" spans="1:18" x14ac:dyDescent="0.35">
      <c r="A24" s="501"/>
      <c r="B24" s="501"/>
      <c r="C24" s="501"/>
      <c r="D24" s="501"/>
      <c r="E24" s="501"/>
      <c r="F24" s="501"/>
      <c r="G24" s="501"/>
      <c r="H24" s="501"/>
      <c r="I24" s="501"/>
      <c r="J24" s="501"/>
      <c r="K24" s="501"/>
      <c r="L24" s="501"/>
      <c r="M24" s="501"/>
      <c r="N24" s="501"/>
      <c r="O24" s="501"/>
      <c r="P24" s="501"/>
      <c r="Q24" s="501"/>
      <c r="R24" s="501"/>
    </row>
    <row r="25" spans="1:18" x14ac:dyDescent="0.35">
      <c r="A25" s="501"/>
      <c r="B25" s="501"/>
      <c r="C25" s="501"/>
      <c r="D25" s="501"/>
      <c r="E25" s="501"/>
      <c r="F25" s="501"/>
      <c r="G25" s="501"/>
      <c r="H25" s="501"/>
      <c r="I25" s="501"/>
      <c r="J25" s="501"/>
      <c r="K25" s="501"/>
      <c r="L25" s="501"/>
      <c r="M25" s="501"/>
      <c r="N25" s="501"/>
      <c r="O25" s="501"/>
      <c r="P25" s="501"/>
      <c r="Q25" s="501"/>
      <c r="R25" s="501"/>
    </row>
    <row r="26" spans="1:18" x14ac:dyDescent="0.35">
      <c r="A26" s="501"/>
      <c r="B26" s="501"/>
      <c r="C26" s="501"/>
      <c r="D26" s="501"/>
      <c r="E26" s="501"/>
      <c r="F26" s="501"/>
      <c r="G26" s="501"/>
      <c r="H26" s="501"/>
      <c r="I26" s="501"/>
      <c r="J26" s="501"/>
      <c r="K26" s="501"/>
      <c r="L26" s="501"/>
      <c r="M26" s="501"/>
      <c r="N26" s="501"/>
      <c r="O26" s="501"/>
      <c r="P26" s="501"/>
      <c r="Q26" s="501"/>
      <c r="R26" s="501"/>
    </row>
    <row r="27" spans="1:18" s="23" customFormat="1" x14ac:dyDescent="0.35">
      <c r="A27" s="501"/>
      <c r="B27" s="501"/>
      <c r="C27" s="501"/>
      <c r="D27" s="501"/>
      <c r="E27" s="501"/>
      <c r="F27" s="501"/>
      <c r="G27" s="501"/>
      <c r="H27" s="501"/>
      <c r="I27" s="501"/>
      <c r="J27" s="501"/>
      <c r="K27" s="501"/>
      <c r="L27" s="501"/>
      <c r="M27" s="501"/>
      <c r="N27" s="501"/>
      <c r="O27" s="501"/>
      <c r="P27" s="501"/>
      <c r="Q27" s="501"/>
      <c r="R27" s="501"/>
    </row>
    <row r="28" spans="1:18" x14ac:dyDescent="0.35">
      <c r="A28" s="501"/>
      <c r="B28" s="501"/>
      <c r="C28" s="501"/>
      <c r="D28" s="501"/>
      <c r="E28" s="501"/>
      <c r="F28" s="501"/>
      <c r="G28" s="501"/>
      <c r="H28" s="501"/>
      <c r="I28" s="501"/>
      <c r="J28" s="501"/>
      <c r="K28" s="501"/>
      <c r="L28" s="501"/>
      <c r="M28" s="501"/>
      <c r="N28" s="501"/>
      <c r="O28" s="501"/>
      <c r="P28" s="501"/>
      <c r="Q28" s="501"/>
      <c r="R28" s="501"/>
    </row>
    <row r="29" spans="1:18" x14ac:dyDescent="0.35">
      <c r="A29" s="501"/>
      <c r="B29" s="501"/>
      <c r="C29" s="501"/>
      <c r="D29" s="501"/>
      <c r="E29" s="501"/>
      <c r="F29" s="501"/>
      <c r="G29" s="501"/>
      <c r="H29" s="501"/>
      <c r="I29" s="501"/>
      <c r="J29" s="501"/>
      <c r="K29" s="501"/>
      <c r="L29" s="501"/>
      <c r="M29" s="501"/>
      <c r="N29" s="501"/>
      <c r="O29" s="501"/>
      <c r="P29" s="501"/>
      <c r="Q29" s="501"/>
      <c r="R29" s="501"/>
    </row>
    <row r="30" spans="1:18" x14ac:dyDescent="0.35">
      <c r="A30" s="501"/>
      <c r="B30" s="501"/>
      <c r="C30" s="501"/>
      <c r="D30" s="501"/>
      <c r="E30" s="501"/>
      <c r="F30" s="501"/>
      <c r="G30" s="501"/>
      <c r="H30" s="501"/>
      <c r="I30" s="501"/>
      <c r="J30" s="501"/>
      <c r="K30" s="501"/>
      <c r="L30" s="501"/>
      <c r="M30" s="501"/>
      <c r="N30" s="501"/>
      <c r="O30" s="501"/>
      <c r="P30" s="501"/>
      <c r="Q30" s="501"/>
      <c r="R30" s="501"/>
    </row>
    <row r="31" spans="1:18" x14ac:dyDescent="0.35">
      <c r="A31" s="501"/>
      <c r="B31" s="501"/>
      <c r="C31" s="501"/>
      <c r="D31" s="501"/>
      <c r="E31" s="501"/>
      <c r="F31" s="501"/>
      <c r="G31" s="501"/>
      <c r="H31" s="501"/>
      <c r="I31" s="501"/>
      <c r="J31" s="501"/>
      <c r="K31" s="501"/>
      <c r="L31" s="501"/>
      <c r="M31" s="501"/>
      <c r="N31" s="501"/>
      <c r="O31" s="501"/>
      <c r="P31" s="501"/>
      <c r="Q31" s="501"/>
      <c r="R31" s="501"/>
    </row>
    <row r="32" spans="1:18" x14ac:dyDescent="0.35">
      <c r="A32" s="501"/>
      <c r="B32" s="501"/>
      <c r="C32" s="501"/>
      <c r="D32" s="501"/>
      <c r="E32" s="501"/>
      <c r="F32" s="501"/>
      <c r="G32" s="501"/>
      <c r="H32" s="501"/>
      <c r="I32" s="501"/>
      <c r="J32" s="501"/>
      <c r="K32" s="501"/>
      <c r="L32" s="501"/>
      <c r="M32" s="501"/>
      <c r="N32" s="501"/>
      <c r="O32" s="501"/>
      <c r="P32" s="501"/>
      <c r="Q32" s="501"/>
      <c r="R32" s="501"/>
    </row>
    <row r="33" spans="1:18" x14ac:dyDescent="0.35">
      <c r="A33" s="501"/>
      <c r="B33" s="501"/>
      <c r="C33" s="501"/>
      <c r="D33" s="501"/>
      <c r="E33" s="501"/>
      <c r="F33" s="501"/>
      <c r="G33" s="501"/>
      <c r="H33" s="501"/>
      <c r="I33" s="501"/>
      <c r="J33" s="501"/>
      <c r="K33" s="501"/>
      <c r="L33" s="501"/>
      <c r="M33" s="501"/>
      <c r="N33" s="501"/>
      <c r="O33" s="501"/>
      <c r="P33" s="501"/>
      <c r="Q33" s="501"/>
      <c r="R33" s="501"/>
    </row>
    <row r="34" spans="1:18" x14ac:dyDescent="0.35">
      <c r="A34" s="501"/>
      <c r="B34" s="501"/>
      <c r="C34" s="501"/>
      <c r="D34" s="501"/>
      <c r="E34" s="501"/>
      <c r="F34" s="501"/>
      <c r="G34" s="501"/>
      <c r="H34" s="501"/>
      <c r="I34" s="501"/>
      <c r="J34" s="501"/>
      <c r="K34" s="501"/>
      <c r="L34" s="501"/>
      <c r="M34" s="501"/>
      <c r="N34" s="501"/>
      <c r="O34" s="501"/>
      <c r="P34" s="501"/>
      <c r="Q34" s="501"/>
      <c r="R34" s="501"/>
    </row>
    <row r="35" spans="1:18" x14ac:dyDescent="0.35">
      <c r="A35" s="501"/>
      <c r="B35" s="501"/>
      <c r="C35" s="501"/>
      <c r="D35" s="501"/>
      <c r="E35" s="501"/>
      <c r="F35" s="501"/>
      <c r="G35" s="501"/>
      <c r="H35" s="501"/>
      <c r="I35" s="501"/>
      <c r="J35" s="501"/>
      <c r="K35" s="501"/>
      <c r="L35" s="501"/>
      <c r="M35" s="501"/>
      <c r="N35" s="501"/>
      <c r="O35" s="501"/>
      <c r="P35" s="501"/>
      <c r="Q35" s="501"/>
      <c r="R35" s="501"/>
    </row>
    <row r="36" spans="1:18" x14ac:dyDescent="0.35">
      <c r="A36" s="501"/>
      <c r="B36" s="501"/>
      <c r="C36" s="501"/>
      <c r="D36" s="501"/>
      <c r="E36" s="501"/>
      <c r="F36" s="501"/>
      <c r="G36" s="501"/>
      <c r="H36" s="501"/>
      <c r="I36" s="501"/>
      <c r="J36" s="501"/>
      <c r="K36" s="501"/>
      <c r="L36" s="501"/>
      <c r="M36" s="501"/>
      <c r="N36" s="501"/>
      <c r="O36" s="501"/>
      <c r="P36" s="501"/>
      <c r="Q36" s="501"/>
      <c r="R36" s="501"/>
    </row>
    <row r="37" spans="1:18" x14ac:dyDescent="0.35">
      <c r="A37" s="501"/>
      <c r="B37" s="501"/>
      <c r="C37" s="501"/>
      <c r="D37" s="501"/>
      <c r="E37" s="501"/>
      <c r="F37" s="501"/>
      <c r="G37" s="501"/>
      <c r="H37" s="501"/>
      <c r="I37" s="501"/>
      <c r="J37" s="501"/>
      <c r="K37" s="501"/>
      <c r="L37" s="501"/>
      <c r="M37" s="501"/>
      <c r="N37" s="501"/>
      <c r="O37" s="501"/>
      <c r="P37" s="501"/>
      <c r="Q37" s="501"/>
      <c r="R37" s="501"/>
    </row>
    <row r="38" spans="1:18" x14ac:dyDescent="0.35">
      <c r="A38" s="501"/>
      <c r="B38" s="501"/>
      <c r="C38" s="501"/>
      <c r="D38" s="501"/>
      <c r="E38" s="501"/>
      <c r="F38" s="501"/>
      <c r="G38" s="501"/>
      <c r="H38" s="501"/>
      <c r="I38" s="501"/>
      <c r="J38" s="501"/>
      <c r="K38" s="501"/>
      <c r="L38" s="501"/>
      <c r="M38" s="501"/>
      <c r="N38" s="501"/>
      <c r="O38" s="501"/>
      <c r="P38" s="501"/>
      <c r="Q38" s="501"/>
      <c r="R38" s="501"/>
    </row>
    <row r="39" spans="1:18" x14ac:dyDescent="0.35">
      <c r="A39" s="501"/>
      <c r="B39" s="501"/>
      <c r="C39" s="501"/>
      <c r="D39" s="501"/>
      <c r="E39" s="501"/>
      <c r="F39" s="501"/>
      <c r="G39" s="501"/>
      <c r="H39" s="501"/>
      <c r="I39" s="501"/>
      <c r="J39" s="501"/>
      <c r="K39" s="501"/>
      <c r="L39" s="501"/>
      <c r="M39" s="501"/>
      <c r="N39" s="501"/>
      <c r="O39" s="501"/>
      <c r="P39" s="501"/>
      <c r="Q39" s="501"/>
      <c r="R39" s="501"/>
    </row>
    <row r="40" spans="1:18" x14ac:dyDescent="0.35">
      <c r="A40" s="501"/>
      <c r="B40" s="501"/>
      <c r="C40" s="501"/>
      <c r="D40" s="501"/>
      <c r="E40" s="501"/>
      <c r="F40" s="501"/>
      <c r="G40" s="501"/>
      <c r="H40" s="501"/>
      <c r="I40" s="501"/>
      <c r="J40" s="501"/>
      <c r="K40" s="501"/>
      <c r="L40" s="501"/>
      <c r="M40" s="501"/>
      <c r="N40" s="501"/>
      <c r="O40" s="501"/>
      <c r="P40" s="501"/>
      <c r="Q40" s="501"/>
      <c r="R40" s="501"/>
    </row>
    <row r="41" spans="1:18" x14ac:dyDescent="0.35">
      <c r="A41" s="501"/>
      <c r="B41" s="501"/>
      <c r="C41" s="501"/>
      <c r="D41" s="501"/>
      <c r="E41" s="501"/>
      <c r="F41" s="501"/>
      <c r="G41" s="501"/>
      <c r="H41" s="501"/>
      <c r="I41" s="501"/>
      <c r="J41" s="501"/>
      <c r="K41" s="501"/>
      <c r="L41" s="501"/>
      <c r="M41" s="501"/>
      <c r="N41" s="501"/>
      <c r="O41" s="501"/>
      <c r="P41" s="501"/>
      <c r="Q41" s="501"/>
      <c r="R41" s="501"/>
    </row>
    <row r="42" spans="1:18" x14ac:dyDescent="0.35">
      <c r="A42" s="501"/>
      <c r="B42" s="501"/>
      <c r="C42" s="501"/>
      <c r="D42" s="501"/>
      <c r="E42" s="501"/>
      <c r="F42" s="501"/>
      <c r="G42" s="501"/>
      <c r="H42" s="501"/>
      <c r="I42" s="501"/>
      <c r="J42" s="501"/>
      <c r="K42" s="501"/>
      <c r="L42" s="501"/>
      <c r="M42" s="501"/>
      <c r="N42" s="501"/>
      <c r="O42" s="501"/>
      <c r="P42" s="501"/>
      <c r="Q42" s="501"/>
      <c r="R42" s="501"/>
    </row>
    <row r="43" spans="1:18" x14ac:dyDescent="0.35">
      <c r="A43" s="501"/>
      <c r="B43" s="501"/>
      <c r="C43" s="501"/>
      <c r="D43" s="501"/>
      <c r="E43" s="501"/>
      <c r="F43" s="501"/>
      <c r="G43" s="501"/>
      <c r="H43" s="501"/>
      <c r="I43" s="501"/>
      <c r="J43" s="501"/>
      <c r="K43" s="501"/>
      <c r="L43" s="501"/>
      <c r="M43" s="501"/>
      <c r="N43" s="501"/>
      <c r="O43" s="501"/>
      <c r="P43" s="501"/>
      <c r="Q43" s="501"/>
      <c r="R43" s="501"/>
    </row>
    <row r="44" spans="1:18" x14ac:dyDescent="0.35">
      <c r="A44" s="501"/>
      <c r="B44" s="501"/>
      <c r="C44" s="501"/>
      <c r="D44" s="501"/>
      <c r="E44" s="501"/>
      <c r="F44" s="501"/>
      <c r="G44" s="501"/>
      <c r="H44" s="501"/>
      <c r="I44" s="501"/>
      <c r="J44" s="501"/>
      <c r="K44" s="501"/>
      <c r="L44" s="501"/>
      <c r="M44" s="501"/>
      <c r="N44" s="501"/>
      <c r="O44" s="501"/>
      <c r="P44" s="501"/>
      <c r="Q44" s="501"/>
      <c r="R44" s="501"/>
    </row>
    <row r="45" spans="1:18" x14ac:dyDescent="0.35">
      <c r="A45" s="501"/>
      <c r="B45" s="501"/>
      <c r="C45" s="501"/>
      <c r="D45" s="501"/>
      <c r="E45" s="501"/>
      <c r="F45" s="501"/>
      <c r="G45" s="501"/>
      <c r="H45" s="501"/>
      <c r="I45" s="501"/>
      <c r="J45" s="501"/>
      <c r="K45" s="501"/>
      <c r="L45" s="501"/>
      <c r="M45" s="501"/>
      <c r="N45" s="501"/>
      <c r="O45" s="501"/>
      <c r="P45" s="501"/>
      <c r="Q45" s="501"/>
      <c r="R45" s="501"/>
    </row>
    <row r="46" spans="1:18" x14ac:dyDescent="0.35">
      <c r="A46" s="501"/>
      <c r="B46" s="501"/>
      <c r="C46" s="501"/>
      <c r="D46" s="501"/>
      <c r="E46" s="501"/>
      <c r="F46" s="501"/>
      <c r="G46" s="501"/>
      <c r="H46" s="501"/>
      <c r="I46" s="501"/>
      <c r="J46" s="501"/>
      <c r="K46" s="501"/>
      <c r="L46" s="501"/>
      <c r="M46" s="501"/>
      <c r="N46" s="501"/>
      <c r="O46" s="501"/>
      <c r="P46" s="501"/>
      <c r="Q46" s="501"/>
      <c r="R46" s="501"/>
    </row>
    <row r="47" spans="1:18" x14ac:dyDescent="0.35">
      <c r="A47" s="501"/>
      <c r="B47" s="501"/>
      <c r="C47" s="501"/>
      <c r="D47" s="501"/>
      <c r="E47" s="501"/>
      <c r="F47" s="501"/>
      <c r="G47" s="501"/>
      <c r="H47" s="501"/>
      <c r="I47" s="501"/>
      <c r="J47" s="501"/>
      <c r="K47" s="501"/>
      <c r="L47" s="501"/>
      <c r="M47" s="501"/>
      <c r="N47" s="501"/>
      <c r="O47" s="501"/>
      <c r="P47" s="501"/>
      <c r="Q47" s="501"/>
      <c r="R47" s="501"/>
    </row>
    <row r="48" spans="1:18" x14ac:dyDescent="0.35">
      <c r="A48" s="501"/>
      <c r="B48" s="501"/>
      <c r="C48" s="501"/>
      <c r="D48" s="501"/>
      <c r="E48" s="501"/>
      <c r="F48" s="501"/>
      <c r="G48" s="501"/>
      <c r="H48" s="501"/>
      <c r="I48" s="501"/>
      <c r="J48" s="501"/>
      <c r="K48" s="501"/>
      <c r="L48" s="501"/>
      <c r="M48" s="501"/>
      <c r="N48" s="501"/>
      <c r="O48" s="501"/>
      <c r="P48" s="501"/>
      <c r="Q48" s="501"/>
      <c r="R48" s="501"/>
    </row>
    <row r="49" spans="1:18" x14ac:dyDescent="0.35">
      <c r="A49" s="501"/>
      <c r="B49" s="501"/>
      <c r="C49" s="501"/>
      <c r="D49" s="501"/>
      <c r="E49" s="501"/>
      <c r="F49" s="501"/>
      <c r="G49" s="501"/>
      <c r="H49" s="501"/>
      <c r="I49" s="501"/>
      <c r="J49" s="501"/>
      <c r="K49" s="501"/>
      <c r="L49" s="501"/>
      <c r="M49" s="501"/>
      <c r="N49" s="501"/>
      <c r="O49" s="501"/>
      <c r="P49" s="501"/>
      <c r="Q49" s="501"/>
      <c r="R49" s="501"/>
    </row>
    <row r="50" spans="1:18" x14ac:dyDescent="0.35">
      <c r="A50" s="501"/>
      <c r="B50" s="501"/>
      <c r="C50" s="501"/>
      <c r="D50" s="501"/>
      <c r="E50" s="501"/>
      <c r="F50" s="501"/>
      <c r="G50" s="501"/>
      <c r="H50" s="501"/>
      <c r="I50" s="501"/>
      <c r="J50" s="501"/>
      <c r="K50" s="501"/>
      <c r="L50" s="501"/>
      <c r="M50" s="501"/>
      <c r="N50" s="501"/>
      <c r="O50" s="501"/>
      <c r="P50" s="501"/>
      <c r="Q50" s="501"/>
      <c r="R50" s="501"/>
    </row>
    <row r="51" spans="1:18" x14ac:dyDescent="0.35">
      <c r="A51" s="501"/>
      <c r="B51" s="501"/>
      <c r="C51" s="501"/>
      <c r="D51" s="501"/>
      <c r="E51" s="501"/>
      <c r="F51" s="501"/>
      <c r="G51" s="501"/>
      <c r="H51" s="501"/>
      <c r="I51" s="501"/>
      <c r="J51" s="501"/>
      <c r="K51" s="501"/>
      <c r="L51" s="501"/>
      <c r="M51" s="501"/>
      <c r="N51" s="501"/>
      <c r="O51" s="501"/>
      <c r="P51" s="501"/>
      <c r="Q51" s="501"/>
      <c r="R51" s="501"/>
    </row>
    <row r="52" spans="1:18" x14ac:dyDescent="0.35">
      <c r="A52" s="501"/>
      <c r="B52" s="501"/>
      <c r="C52" s="501"/>
      <c r="D52" s="501"/>
      <c r="E52" s="501"/>
      <c r="F52" s="501"/>
      <c r="G52" s="501"/>
      <c r="H52" s="501"/>
      <c r="I52" s="501"/>
      <c r="J52" s="501"/>
      <c r="K52" s="501"/>
      <c r="L52" s="501"/>
      <c r="M52" s="501"/>
      <c r="N52" s="501"/>
      <c r="O52" s="501"/>
      <c r="P52" s="501"/>
      <c r="Q52" s="501"/>
      <c r="R52" s="501"/>
    </row>
    <row r="53" spans="1:18" x14ac:dyDescent="0.35">
      <c r="A53" s="501"/>
      <c r="B53" s="501"/>
      <c r="C53" s="501"/>
      <c r="D53" s="501"/>
      <c r="E53" s="501"/>
      <c r="F53" s="501"/>
      <c r="G53" s="501"/>
      <c r="H53" s="501"/>
      <c r="I53" s="501"/>
      <c r="J53" s="501"/>
      <c r="K53" s="501"/>
      <c r="L53" s="501"/>
      <c r="M53" s="501"/>
      <c r="N53" s="501"/>
      <c r="O53" s="501"/>
      <c r="P53" s="501"/>
      <c r="Q53" s="501"/>
      <c r="R53" s="501"/>
    </row>
    <row r="54" spans="1:18" x14ac:dyDescent="0.35">
      <c r="A54" s="501"/>
      <c r="B54" s="501" t="s">
        <v>481</v>
      </c>
      <c r="C54" s="501"/>
      <c r="D54" s="501"/>
      <c r="E54" s="504" t="s">
        <v>482</v>
      </c>
      <c r="F54" s="501"/>
      <c r="G54" s="501"/>
      <c r="H54" s="501"/>
      <c r="I54" s="501"/>
      <c r="J54" s="501"/>
      <c r="K54" s="501"/>
      <c r="L54" s="501"/>
      <c r="M54" s="501"/>
      <c r="N54" s="501"/>
      <c r="O54" s="501"/>
      <c r="P54" s="501"/>
      <c r="Q54" s="501"/>
      <c r="R54" s="501"/>
    </row>
    <row r="55" spans="1:18" x14ac:dyDescent="0.35">
      <c r="A55" s="501"/>
      <c r="B55" s="501" t="s">
        <v>485</v>
      </c>
      <c r="C55" s="501"/>
      <c r="D55" s="501"/>
      <c r="E55" s="501"/>
      <c r="F55" s="501"/>
      <c r="G55" s="501"/>
      <c r="H55" s="501"/>
      <c r="I55" s="501"/>
      <c r="J55" s="501"/>
      <c r="K55" s="501"/>
      <c r="L55" s="501"/>
      <c r="M55" s="501"/>
      <c r="N55" s="501"/>
      <c r="O55" s="501"/>
      <c r="P55" s="501"/>
      <c r="Q55" s="501"/>
      <c r="R55" s="501"/>
    </row>
    <row r="56" spans="1:18" x14ac:dyDescent="0.35">
      <c r="A56" s="501"/>
      <c r="B56" s="501" t="s">
        <v>488</v>
      </c>
      <c r="C56" s="501"/>
      <c r="D56" s="501"/>
      <c r="E56" s="501"/>
      <c r="F56" s="501"/>
      <c r="G56" s="501"/>
      <c r="H56" s="501"/>
      <c r="I56" s="501"/>
      <c r="J56" s="501"/>
      <c r="K56" s="501"/>
      <c r="L56" s="501"/>
      <c r="M56" s="501"/>
      <c r="N56" s="501"/>
      <c r="O56" s="501"/>
      <c r="P56" s="501"/>
      <c r="Q56" s="501"/>
      <c r="R56" s="501"/>
    </row>
    <row r="57" spans="1:18" x14ac:dyDescent="0.35">
      <c r="A57" s="501"/>
      <c r="B57" s="501"/>
      <c r="C57" s="501"/>
      <c r="D57" s="501"/>
      <c r="E57" s="501"/>
      <c r="F57" s="501"/>
      <c r="G57" s="501"/>
      <c r="H57" s="501"/>
      <c r="I57" s="501"/>
      <c r="J57" s="501"/>
      <c r="K57" s="501"/>
      <c r="L57" s="501"/>
      <c r="M57" s="501"/>
      <c r="N57" s="501"/>
      <c r="O57" s="501"/>
      <c r="P57" s="501"/>
      <c r="Q57" s="501"/>
      <c r="R57" s="501"/>
    </row>
    <row r="58" spans="1:18" x14ac:dyDescent="0.35">
      <c r="A58" s="501"/>
      <c r="B58" s="501"/>
      <c r="C58" s="501"/>
      <c r="D58" s="501"/>
      <c r="E58" s="501"/>
      <c r="F58" s="501"/>
      <c r="G58" s="501"/>
      <c r="H58" s="501"/>
      <c r="I58" s="501"/>
      <c r="J58" s="501"/>
      <c r="K58" s="501"/>
      <c r="L58" s="501"/>
      <c r="M58" s="501"/>
      <c r="N58" s="501"/>
      <c r="O58" s="501"/>
      <c r="P58" s="501"/>
      <c r="Q58" s="501"/>
      <c r="R58" s="501"/>
    </row>
    <row r="59" spans="1:18" x14ac:dyDescent="0.35">
      <c r="A59" s="501"/>
      <c r="B59" s="501"/>
      <c r="C59" s="501"/>
      <c r="D59" s="501"/>
      <c r="E59" s="501"/>
      <c r="F59" s="501"/>
      <c r="G59" s="501"/>
      <c r="H59" s="501"/>
      <c r="I59" s="501"/>
      <c r="J59" s="501"/>
      <c r="K59" s="501"/>
      <c r="L59" s="501"/>
      <c r="M59" s="501"/>
      <c r="N59" s="501"/>
      <c r="O59" s="501"/>
      <c r="P59" s="501"/>
      <c r="Q59" s="501"/>
      <c r="R59" s="501"/>
    </row>
    <row r="60" spans="1:18" x14ac:dyDescent="0.35">
      <c r="A60" s="501"/>
      <c r="B60" s="501"/>
      <c r="C60" s="501"/>
      <c r="D60" s="501"/>
      <c r="E60" s="501"/>
      <c r="F60" s="501"/>
      <c r="G60" s="501"/>
      <c r="H60" s="501"/>
      <c r="I60" s="501"/>
      <c r="J60" s="501"/>
      <c r="K60" s="501"/>
      <c r="L60" s="501"/>
      <c r="M60" s="501"/>
      <c r="N60" s="501"/>
      <c r="O60" s="501"/>
      <c r="P60" s="501"/>
      <c r="Q60" s="501"/>
      <c r="R60" s="501"/>
    </row>
    <row r="61" spans="1:18" x14ac:dyDescent="0.35">
      <c r="A61" s="501"/>
      <c r="B61" s="501"/>
      <c r="C61" s="501"/>
      <c r="D61" s="501"/>
      <c r="E61" s="501"/>
      <c r="F61" s="501"/>
      <c r="G61" s="501"/>
      <c r="H61" s="501"/>
      <c r="I61" s="501"/>
      <c r="J61" s="501"/>
      <c r="K61" s="501"/>
      <c r="L61" s="501"/>
      <c r="M61" s="501"/>
      <c r="N61" s="501"/>
      <c r="O61" s="501"/>
      <c r="P61" s="501"/>
      <c r="Q61" s="501"/>
      <c r="R61" s="501"/>
    </row>
    <row r="62" spans="1:18" x14ac:dyDescent="0.35">
      <c r="A62" s="501"/>
      <c r="B62" s="501"/>
      <c r="C62" s="501"/>
      <c r="D62" s="501"/>
      <c r="E62" s="501"/>
      <c r="F62" s="501"/>
      <c r="G62" s="501"/>
      <c r="H62" s="501"/>
      <c r="I62" s="501"/>
      <c r="J62" s="501"/>
      <c r="K62" s="501"/>
      <c r="L62" s="501"/>
      <c r="M62" s="501"/>
      <c r="N62" s="501"/>
      <c r="O62" s="501"/>
      <c r="P62" s="501"/>
      <c r="Q62" s="501"/>
      <c r="R62" s="501"/>
    </row>
    <row r="63" spans="1:18" x14ac:dyDescent="0.35">
      <c r="A63" s="501"/>
      <c r="B63" s="501"/>
      <c r="C63" s="501"/>
      <c r="D63" s="501"/>
      <c r="E63" s="501"/>
      <c r="F63" s="501"/>
      <c r="G63" s="501"/>
      <c r="H63" s="501"/>
      <c r="I63" s="501"/>
      <c r="J63" s="501"/>
      <c r="K63" s="501"/>
      <c r="L63" s="501"/>
      <c r="M63" s="501"/>
      <c r="N63" s="501"/>
      <c r="O63" s="501"/>
      <c r="P63" s="501"/>
      <c r="Q63" s="501"/>
      <c r="R63" s="501"/>
    </row>
    <row r="64" spans="1:18" x14ac:dyDescent="0.35">
      <c r="A64" s="501"/>
      <c r="B64" s="501"/>
      <c r="C64" s="501"/>
      <c r="D64" s="501"/>
      <c r="E64" s="501"/>
      <c r="F64" s="501"/>
      <c r="G64" s="501"/>
      <c r="H64" s="501"/>
      <c r="I64" s="501"/>
      <c r="J64" s="501"/>
      <c r="K64" s="501"/>
      <c r="L64" s="501"/>
      <c r="M64" s="501"/>
      <c r="N64" s="501"/>
      <c r="O64" s="501"/>
      <c r="P64" s="501"/>
      <c r="Q64" s="501"/>
      <c r="R64" s="501"/>
    </row>
    <row r="65" spans="1:18" x14ac:dyDescent="0.35">
      <c r="A65" s="501"/>
      <c r="B65" s="501"/>
      <c r="C65" s="501"/>
      <c r="D65" s="501"/>
      <c r="E65" s="501"/>
      <c r="F65" s="501"/>
      <c r="G65" s="501"/>
      <c r="H65" s="501"/>
      <c r="I65" s="501"/>
      <c r="J65" s="501"/>
      <c r="K65" s="501"/>
      <c r="L65" s="501"/>
      <c r="M65" s="501"/>
      <c r="N65" s="501"/>
      <c r="O65" s="501"/>
      <c r="P65" s="501"/>
      <c r="Q65" s="501"/>
      <c r="R65" s="501"/>
    </row>
    <row r="66" spans="1:18" x14ac:dyDescent="0.35">
      <c r="A66" s="501"/>
      <c r="B66" s="501"/>
      <c r="C66" s="501"/>
      <c r="D66" s="501"/>
      <c r="E66" s="501"/>
      <c r="F66" s="501"/>
      <c r="G66" s="501"/>
      <c r="H66" s="501"/>
      <c r="I66" s="501"/>
      <c r="J66" s="501"/>
      <c r="K66" s="501"/>
      <c r="L66" s="501"/>
      <c r="M66" s="501"/>
      <c r="N66" s="501"/>
      <c r="O66" s="501"/>
      <c r="P66" s="501"/>
      <c r="Q66" s="501"/>
      <c r="R66" s="501"/>
    </row>
    <row r="67" spans="1:18" x14ac:dyDescent="0.35">
      <c r="A67" s="501"/>
      <c r="B67" s="501"/>
      <c r="C67" s="501"/>
      <c r="D67" s="501"/>
      <c r="E67" s="501"/>
      <c r="F67" s="501"/>
      <c r="G67" s="501"/>
      <c r="H67" s="501"/>
      <c r="I67" s="501"/>
      <c r="J67" s="501"/>
      <c r="K67" s="501"/>
      <c r="L67" s="501"/>
      <c r="M67" s="501"/>
      <c r="N67" s="501"/>
      <c r="O67" s="501"/>
      <c r="P67" s="501"/>
      <c r="Q67" s="501"/>
      <c r="R67" s="501"/>
    </row>
    <row r="68" spans="1:18" x14ac:dyDescent="0.35">
      <c r="A68" s="501"/>
      <c r="B68" s="501"/>
      <c r="C68" s="501"/>
      <c r="D68" s="501"/>
      <c r="E68" s="501"/>
      <c r="F68" s="501"/>
      <c r="G68" s="501"/>
      <c r="H68" s="501"/>
      <c r="I68" s="501"/>
      <c r="J68" s="501"/>
      <c r="K68" s="501"/>
      <c r="L68" s="501"/>
      <c r="M68" s="501"/>
      <c r="N68" s="501"/>
      <c r="O68" s="501"/>
      <c r="P68" s="501"/>
      <c r="Q68" s="501"/>
      <c r="R68" s="501"/>
    </row>
    <row r="69" spans="1:18" x14ac:dyDescent="0.35">
      <c r="A69" s="501"/>
      <c r="B69" s="501"/>
      <c r="C69" s="501"/>
      <c r="D69" s="501"/>
      <c r="E69" s="501"/>
      <c r="F69" s="501"/>
      <c r="G69" s="501"/>
      <c r="H69" s="501"/>
      <c r="I69" s="501"/>
      <c r="J69" s="501"/>
      <c r="K69" s="501"/>
      <c r="L69" s="501"/>
      <c r="M69" s="501"/>
      <c r="N69" s="501"/>
      <c r="O69" s="501"/>
      <c r="P69" s="501"/>
      <c r="Q69" s="501"/>
      <c r="R69" s="501"/>
    </row>
    <row r="70" spans="1:18" x14ac:dyDescent="0.35">
      <c r="A70" s="501"/>
      <c r="B70" s="501"/>
      <c r="C70" s="501"/>
      <c r="D70" s="501"/>
      <c r="E70" s="501"/>
      <c r="F70" s="501"/>
      <c r="G70" s="501"/>
      <c r="H70" s="501"/>
      <c r="I70" s="501"/>
      <c r="J70" s="501"/>
      <c r="K70" s="501"/>
      <c r="L70" s="501"/>
      <c r="M70" s="501"/>
      <c r="N70" s="501"/>
      <c r="O70" s="501"/>
      <c r="P70" s="501"/>
      <c r="Q70" s="501"/>
      <c r="R70" s="501"/>
    </row>
    <row r="71" spans="1:18" x14ac:dyDescent="0.35">
      <c r="A71" s="501"/>
      <c r="B71" s="501"/>
      <c r="C71" s="501"/>
      <c r="D71" s="501"/>
      <c r="E71" s="501"/>
      <c r="F71" s="501"/>
      <c r="G71" s="501"/>
      <c r="H71" s="501"/>
      <c r="I71" s="501"/>
      <c r="J71" s="501"/>
      <c r="K71" s="501"/>
      <c r="L71" s="501"/>
      <c r="M71" s="501"/>
      <c r="N71" s="501"/>
      <c r="O71" s="501"/>
      <c r="P71" s="501"/>
      <c r="Q71" s="501"/>
      <c r="R71" s="501"/>
    </row>
    <row r="72" spans="1:18" x14ac:dyDescent="0.35">
      <c r="A72" s="501"/>
      <c r="B72" s="501"/>
      <c r="C72" s="501"/>
      <c r="D72" s="501"/>
      <c r="E72" s="501"/>
      <c r="F72" s="501"/>
      <c r="G72" s="501"/>
      <c r="H72" s="501"/>
      <c r="I72" s="501"/>
      <c r="J72" s="501"/>
      <c r="K72" s="501"/>
      <c r="L72" s="501"/>
      <c r="M72" s="501"/>
      <c r="N72" s="501"/>
      <c r="O72" s="501"/>
      <c r="P72" s="501"/>
      <c r="Q72" s="501"/>
      <c r="R72" s="501"/>
    </row>
    <row r="73" spans="1:18" x14ac:dyDescent="0.35">
      <c r="A73" s="501"/>
      <c r="B73" s="501"/>
      <c r="C73" s="501"/>
      <c r="D73" s="501"/>
      <c r="E73" s="501"/>
      <c r="F73" s="501"/>
      <c r="G73" s="501"/>
      <c r="H73" s="501"/>
      <c r="I73" s="501"/>
      <c r="J73" s="501"/>
      <c r="K73" s="501"/>
      <c r="L73" s="501"/>
      <c r="M73" s="501"/>
      <c r="N73" s="501"/>
      <c r="O73" s="501"/>
      <c r="P73" s="501"/>
      <c r="Q73" s="501"/>
      <c r="R73" s="501"/>
    </row>
    <row r="74" spans="1:18" x14ac:dyDescent="0.35">
      <c r="A74" s="501"/>
      <c r="B74" s="501"/>
      <c r="C74" s="501"/>
      <c r="D74" s="501"/>
      <c r="E74" s="501"/>
      <c r="F74" s="501"/>
      <c r="G74" s="501"/>
      <c r="H74" s="501"/>
      <c r="I74" s="501"/>
      <c r="J74" s="501"/>
      <c r="K74" s="501"/>
      <c r="L74" s="501"/>
      <c r="M74" s="501"/>
      <c r="N74" s="501"/>
      <c r="O74" s="501"/>
      <c r="P74" s="501"/>
      <c r="Q74" s="501"/>
      <c r="R74" s="501"/>
    </row>
    <row r="75" spans="1:18" x14ac:dyDescent="0.35">
      <c r="A75" s="501"/>
      <c r="B75" s="501"/>
      <c r="C75" s="501"/>
      <c r="D75" s="501"/>
      <c r="E75" s="501"/>
      <c r="F75" s="501"/>
      <c r="G75" s="501"/>
      <c r="H75" s="501"/>
      <c r="I75" s="501"/>
      <c r="J75" s="501"/>
      <c r="K75" s="501"/>
      <c r="L75" s="501"/>
      <c r="M75" s="501"/>
      <c r="N75" s="501"/>
      <c r="O75" s="501"/>
      <c r="P75" s="501"/>
      <c r="Q75" s="501"/>
      <c r="R75" s="501"/>
    </row>
    <row r="76" spans="1:18" x14ac:dyDescent="0.35">
      <c r="A76" s="501"/>
      <c r="B76" s="501"/>
      <c r="C76" s="501"/>
      <c r="D76" s="501"/>
      <c r="E76" s="501"/>
      <c r="F76" s="501"/>
      <c r="G76" s="501"/>
      <c r="H76" s="501"/>
      <c r="I76" s="501"/>
      <c r="J76" s="501"/>
      <c r="K76" s="501"/>
      <c r="L76" s="501"/>
      <c r="M76" s="501"/>
      <c r="N76" s="501"/>
      <c r="O76" s="501"/>
      <c r="P76" s="501"/>
      <c r="Q76" s="501"/>
      <c r="R76" s="501"/>
    </row>
    <row r="77" spans="1:18" x14ac:dyDescent="0.35">
      <c r="A77" s="501"/>
      <c r="B77" s="501"/>
      <c r="C77" s="501"/>
      <c r="D77" s="501"/>
      <c r="E77" s="501"/>
      <c r="F77" s="501"/>
      <c r="G77" s="501"/>
      <c r="H77" s="501"/>
      <c r="I77" s="501"/>
      <c r="J77" s="501"/>
      <c r="K77" s="501"/>
      <c r="L77" s="501"/>
      <c r="M77" s="501"/>
      <c r="N77" s="501"/>
      <c r="O77" s="501"/>
      <c r="P77" s="501"/>
      <c r="Q77" s="501"/>
      <c r="R77" s="501"/>
    </row>
    <row r="78" spans="1:18" x14ac:dyDescent="0.35">
      <c r="A78" s="501"/>
      <c r="B78" s="501"/>
      <c r="C78" s="501"/>
      <c r="D78" s="501"/>
      <c r="E78" s="501"/>
      <c r="F78" s="501"/>
      <c r="G78" s="501"/>
      <c r="H78" s="501"/>
      <c r="I78" s="501"/>
      <c r="J78" s="501"/>
      <c r="K78" s="501"/>
      <c r="L78" s="501"/>
      <c r="M78" s="501"/>
      <c r="N78" s="501"/>
      <c r="O78" s="501"/>
      <c r="P78" s="501"/>
      <c r="Q78" s="501"/>
      <c r="R78" s="501"/>
    </row>
    <row r="79" spans="1:18" x14ac:dyDescent="0.35">
      <c r="A79" s="501"/>
      <c r="B79" s="501"/>
      <c r="C79" s="501"/>
      <c r="D79" s="501"/>
      <c r="E79" s="501"/>
      <c r="F79" s="501"/>
      <c r="G79" s="501"/>
      <c r="H79" s="501"/>
      <c r="I79" s="501"/>
      <c r="J79" s="501"/>
      <c r="K79" s="501"/>
      <c r="L79" s="501"/>
      <c r="M79" s="501"/>
      <c r="N79" s="501"/>
      <c r="O79" s="501"/>
      <c r="P79" s="501"/>
      <c r="Q79" s="501"/>
      <c r="R79" s="501"/>
    </row>
    <row r="80" spans="1:18" x14ac:dyDescent="0.35">
      <c r="A80" s="501"/>
      <c r="B80" s="501"/>
      <c r="C80" s="501"/>
      <c r="D80" s="501"/>
      <c r="E80" s="501"/>
      <c r="F80" s="501"/>
      <c r="G80" s="501"/>
      <c r="H80" s="501"/>
      <c r="I80" s="501"/>
      <c r="J80" s="501"/>
      <c r="K80" s="501"/>
      <c r="L80" s="501"/>
      <c r="M80" s="501"/>
      <c r="N80" s="501"/>
      <c r="O80" s="501"/>
      <c r="P80" s="501"/>
      <c r="Q80" s="501"/>
      <c r="R80" s="501"/>
    </row>
    <row r="81" spans="1:18" x14ac:dyDescent="0.35">
      <c r="A81" s="501"/>
      <c r="B81" s="501" t="s">
        <v>486</v>
      </c>
      <c r="C81" s="501"/>
      <c r="D81" s="501"/>
      <c r="E81" s="504" t="s">
        <v>487</v>
      </c>
      <c r="F81" s="501"/>
      <c r="G81" s="501"/>
      <c r="H81" s="501"/>
      <c r="I81" s="501"/>
      <c r="J81" s="501"/>
      <c r="K81" s="501"/>
      <c r="L81" s="501"/>
      <c r="M81" s="501"/>
      <c r="N81" s="501"/>
      <c r="O81" s="501"/>
      <c r="P81" s="501"/>
      <c r="Q81" s="501"/>
      <c r="R81" s="501"/>
    </row>
    <row r="82" spans="1:18" x14ac:dyDescent="0.35">
      <c r="A82" s="501"/>
      <c r="B82" s="501"/>
      <c r="C82" s="501"/>
      <c r="D82" s="501"/>
      <c r="E82" s="501"/>
      <c r="F82" s="501"/>
      <c r="G82" s="501"/>
      <c r="H82" s="501"/>
      <c r="I82" s="501"/>
      <c r="J82" s="501"/>
      <c r="K82" s="501"/>
      <c r="L82" s="501"/>
      <c r="M82" s="501"/>
      <c r="N82" s="501"/>
      <c r="O82" s="501"/>
      <c r="P82" s="501"/>
      <c r="Q82" s="501"/>
      <c r="R82" s="501"/>
    </row>
    <row r="83" spans="1:18" x14ac:dyDescent="0.35">
      <c r="A83" s="501"/>
      <c r="B83" s="501" t="s">
        <v>489</v>
      </c>
      <c r="C83" s="501"/>
      <c r="D83" s="501"/>
      <c r="E83" s="501"/>
      <c r="F83" s="501"/>
      <c r="G83" s="501"/>
      <c r="H83" s="501"/>
      <c r="I83" s="501"/>
      <c r="J83" s="501"/>
      <c r="K83" s="501"/>
      <c r="L83" s="501"/>
      <c r="M83" s="501"/>
      <c r="N83" s="501"/>
      <c r="O83" s="501"/>
      <c r="P83" s="501"/>
      <c r="Q83" s="501"/>
      <c r="R83" s="501"/>
    </row>
    <row r="84" spans="1:18" x14ac:dyDescent="0.35">
      <c r="A84" s="501"/>
      <c r="B84" s="501"/>
      <c r="C84" s="501"/>
      <c r="D84" s="501"/>
      <c r="E84" s="504" t="s">
        <v>490</v>
      </c>
      <c r="F84" s="501"/>
      <c r="G84" s="501"/>
      <c r="H84" s="501"/>
      <c r="I84" s="501"/>
      <c r="J84" s="501"/>
      <c r="K84" s="501"/>
      <c r="L84" s="501"/>
      <c r="M84" s="501"/>
      <c r="N84" s="501"/>
      <c r="O84" s="501"/>
      <c r="P84" s="501"/>
      <c r="Q84" s="501"/>
      <c r="R84" s="501"/>
    </row>
    <row r="85" spans="1:18" x14ac:dyDescent="0.35">
      <c r="A85" s="501"/>
      <c r="B85" s="501"/>
      <c r="C85" s="501"/>
      <c r="D85" s="501"/>
      <c r="E85" s="501"/>
      <c r="F85" s="501"/>
      <c r="G85" s="501"/>
      <c r="H85" s="501"/>
      <c r="I85" s="501"/>
      <c r="J85" s="501"/>
      <c r="K85" s="501"/>
      <c r="L85" s="501"/>
      <c r="M85" s="501"/>
      <c r="N85" s="501"/>
      <c r="O85" s="501"/>
      <c r="P85" s="501"/>
      <c r="Q85" s="501"/>
      <c r="R85" s="501"/>
    </row>
    <row r="86" spans="1:18" x14ac:dyDescent="0.35">
      <c r="A86" s="501"/>
      <c r="B86" s="501"/>
      <c r="C86" s="501"/>
      <c r="D86" s="501"/>
      <c r="E86" s="501"/>
      <c r="F86" s="501"/>
      <c r="G86" s="501"/>
      <c r="H86" s="501"/>
      <c r="I86" s="501"/>
      <c r="J86" s="501"/>
      <c r="K86" s="501"/>
      <c r="L86" s="501"/>
      <c r="M86" s="501"/>
      <c r="N86" s="501"/>
      <c r="O86" s="501"/>
      <c r="P86" s="501"/>
      <c r="Q86" s="501"/>
      <c r="R86" s="501"/>
    </row>
    <row r="87" spans="1:18" x14ac:dyDescent="0.35">
      <c r="A87" s="501"/>
      <c r="B87" s="501"/>
      <c r="C87" s="501"/>
      <c r="D87" s="501"/>
      <c r="E87" s="501"/>
      <c r="F87" s="501"/>
      <c r="G87" s="501"/>
      <c r="H87" s="501"/>
      <c r="I87" s="501"/>
      <c r="J87" s="501"/>
      <c r="K87" s="501"/>
      <c r="L87" s="501"/>
      <c r="M87" s="501"/>
      <c r="N87" s="501"/>
      <c r="O87" s="501"/>
      <c r="P87" s="501"/>
      <c r="Q87" s="501"/>
      <c r="R87" s="501"/>
    </row>
    <row r="88" spans="1:18" x14ac:dyDescent="0.35">
      <c r="A88" s="501"/>
      <c r="B88" s="501"/>
      <c r="C88" s="501"/>
      <c r="D88" s="501"/>
      <c r="E88" s="501"/>
      <c r="F88" s="501"/>
      <c r="G88" s="501"/>
      <c r="H88" s="501"/>
      <c r="I88" s="501"/>
      <c r="J88" s="501"/>
      <c r="K88" s="501"/>
      <c r="L88" s="501"/>
      <c r="M88" s="501"/>
      <c r="N88" s="501"/>
      <c r="O88" s="501"/>
      <c r="P88" s="501"/>
      <c r="Q88" s="501"/>
      <c r="R88" s="501"/>
    </row>
    <row r="89" spans="1:18" x14ac:dyDescent="0.35">
      <c r="A89" s="501"/>
      <c r="B89" s="501"/>
      <c r="C89" s="501"/>
      <c r="D89" s="501"/>
      <c r="E89" s="501"/>
      <c r="F89" s="501"/>
      <c r="G89" s="501"/>
      <c r="H89" s="501"/>
      <c r="I89" s="501"/>
      <c r="J89" s="501"/>
      <c r="K89" s="501"/>
      <c r="L89" s="501"/>
      <c r="M89" s="501"/>
      <c r="N89" s="501"/>
      <c r="O89" s="501"/>
      <c r="P89" s="501"/>
      <c r="Q89" s="501"/>
      <c r="R89" s="501"/>
    </row>
    <row r="90" spans="1:18" x14ac:dyDescent="0.35">
      <c r="A90" s="501"/>
      <c r="B90" s="501"/>
      <c r="C90" s="501"/>
      <c r="D90" s="501"/>
      <c r="E90" s="501"/>
      <c r="F90" s="501"/>
      <c r="G90" s="501"/>
      <c r="H90" s="501"/>
      <c r="I90" s="501"/>
      <c r="J90" s="501"/>
      <c r="K90" s="501"/>
      <c r="L90" s="501"/>
      <c r="M90" s="501"/>
      <c r="N90" s="501"/>
      <c r="O90" s="501"/>
      <c r="P90" s="501"/>
      <c r="Q90" s="501"/>
      <c r="R90" s="501"/>
    </row>
    <row r="91" spans="1:18" x14ac:dyDescent="0.35">
      <c r="A91" s="501"/>
      <c r="B91" s="501"/>
      <c r="C91" s="501"/>
      <c r="D91" s="501"/>
      <c r="E91" s="501"/>
      <c r="F91" s="501"/>
      <c r="G91" s="501"/>
      <c r="H91" s="501"/>
      <c r="I91" s="501"/>
      <c r="J91" s="501"/>
      <c r="K91" s="501"/>
      <c r="L91" s="501"/>
      <c r="M91" s="501"/>
      <c r="N91" s="501"/>
      <c r="O91" s="501"/>
      <c r="P91" s="501"/>
      <c r="Q91" s="501"/>
      <c r="R91" s="501"/>
    </row>
    <row r="92" spans="1:18" x14ac:dyDescent="0.35">
      <c r="A92" s="501"/>
      <c r="B92" s="501"/>
      <c r="C92" s="501"/>
      <c r="D92" s="501"/>
      <c r="E92" s="501"/>
      <c r="F92" s="501"/>
      <c r="G92" s="501"/>
      <c r="H92" s="501"/>
      <c r="I92" s="501"/>
      <c r="J92" s="501"/>
      <c r="K92" s="501"/>
      <c r="L92" s="501"/>
      <c r="M92" s="501"/>
      <c r="N92" s="501"/>
      <c r="O92" s="501"/>
      <c r="P92" s="501"/>
      <c r="Q92" s="501"/>
      <c r="R92" s="501"/>
    </row>
    <row r="93" spans="1:18" x14ac:dyDescent="0.35">
      <c r="A93" s="501"/>
      <c r="B93" s="501"/>
      <c r="C93" s="501"/>
      <c r="D93" s="501"/>
      <c r="E93" s="501"/>
      <c r="F93" s="501"/>
      <c r="G93" s="501"/>
      <c r="H93" s="501"/>
      <c r="I93" s="501"/>
      <c r="J93" s="501"/>
      <c r="K93" s="501"/>
      <c r="L93" s="501"/>
      <c r="M93" s="501"/>
      <c r="N93" s="501"/>
      <c r="O93" s="501"/>
      <c r="P93" s="501"/>
      <c r="Q93" s="501"/>
      <c r="R93" s="501"/>
    </row>
    <row r="94" spans="1:18" x14ac:dyDescent="0.35">
      <c r="A94" s="501"/>
      <c r="B94" s="501"/>
      <c r="C94" s="501"/>
      <c r="D94" s="501"/>
      <c r="E94" s="501"/>
      <c r="F94" s="501"/>
      <c r="G94" s="501"/>
      <c r="H94" s="501"/>
      <c r="I94" s="501"/>
      <c r="J94" s="501"/>
      <c r="K94" s="501"/>
      <c r="L94" s="501"/>
      <c r="M94" s="501"/>
      <c r="N94" s="501"/>
      <c r="O94" s="501"/>
      <c r="P94" s="501"/>
      <c r="Q94" s="501"/>
      <c r="R94" s="501"/>
    </row>
    <row r="95" spans="1:18" x14ac:dyDescent="0.35">
      <c r="A95" s="501"/>
      <c r="B95" s="501"/>
      <c r="C95" s="501"/>
      <c r="D95" s="501"/>
      <c r="E95" s="501"/>
      <c r="F95" s="501"/>
      <c r="G95" s="501"/>
      <c r="H95" s="501"/>
      <c r="I95" s="501"/>
      <c r="J95" s="501"/>
      <c r="K95" s="501"/>
      <c r="L95" s="501"/>
      <c r="M95" s="501"/>
      <c r="N95" s="501"/>
      <c r="O95" s="501"/>
      <c r="P95" s="501"/>
      <c r="Q95" s="501"/>
      <c r="R95" s="501"/>
    </row>
    <row r="96" spans="1:18" x14ac:dyDescent="0.35">
      <c r="A96" s="501"/>
      <c r="B96" s="501"/>
      <c r="C96" s="501"/>
      <c r="D96" s="501"/>
      <c r="E96" s="501"/>
      <c r="F96" s="501"/>
      <c r="G96" s="501"/>
      <c r="H96" s="501"/>
      <c r="I96" s="501"/>
      <c r="J96" s="501"/>
      <c r="K96" s="501"/>
      <c r="L96" s="501"/>
      <c r="M96" s="501"/>
      <c r="N96" s="501"/>
      <c r="O96" s="501"/>
      <c r="P96" s="501"/>
      <c r="Q96" s="501"/>
      <c r="R96" s="501"/>
    </row>
    <row r="97" spans="1:18" x14ac:dyDescent="0.35">
      <c r="A97" s="501"/>
      <c r="B97" s="501"/>
      <c r="C97" s="501"/>
      <c r="D97" s="501"/>
      <c r="E97" s="501"/>
      <c r="F97" s="501"/>
      <c r="G97" s="501"/>
      <c r="H97" s="501"/>
      <c r="I97" s="501"/>
      <c r="J97" s="501"/>
      <c r="K97" s="501"/>
      <c r="L97" s="501"/>
      <c r="M97" s="501"/>
      <c r="N97" s="501"/>
      <c r="O97" s="501"/>
      <c r="P97" s="501"/>
      <c r="Q97" s="501"/>
      <c r="R97" s="501"/>
    </row>
    <row r="98" spans="1:18" x14ac:dyDescent="0.35">
      <c r="A98" s="501"/>
      <c r="B98" s="501"/>
      <c r="C98" s="501"/>
      <c r="D98" s="501"/>
      <c r="E98" s="501"/>
      <c r="F98" s="501"/>
      <c r="G98" s="501"/>
      <c r="H98" s="501"/>
      <c r="I98" s="501"/>
      <c r="J98" s="501"/>
      <c r="K98" s="501"/>
      <c r="L98" s="501"/>
      <c r="M98" s="501"/>
      <c r="N98" s="501"/>
      <c r="O98" s="501"/>
      <c r="P98" s="501"/>
      <c r="Q98" s="501"/>
      <c r="R98" s="501"/>
    </row>
    <row r="99" spans="1:18" x14ac:dyDescent="0.35">
      <c r="A99" s="501"/>
      <c r="B99" s="501"/>
      <c r="C99" s="501"/>
      <c r="D99" s="501"/>
      <c r="E99" s="501"/>
      <c r="F99" s="501"/>
      <c r="G99" s="501"/>
      <c r="H99" s="501"/>
      <c r="I99" s="501"/>
      <c r="J99" s="501"/>
      <c r="K99" s="501"/>
      <c r="L99" s="501"/>
      <c r="M99" s="501"/>
      <c r="N99" s="501"/>
      <c r="O99" s="501"/>
      <c r="P99" s="501"/>
      <c r="Q99" s="501"/>
      <c r="R99" s="501"/>
    </row>
    <row r="100" spans="1:18" x14ac:dyDescent="0.35">
      <c r="A100" s="501"/>
      <c r="B100" s="501"/>
      <c r="C100" s="501"/>
      <c r="D100" s="501"/>
      <c r="E100" s="501"/>
      <c r="F100" s="501"/>
      <c r="G100" s="501"/>
      <c r="H100" s="501"/>
      <c r="I100" s="501"/>
      <c r="J100" s="501"/>
      <c r="K100" s="501"/>
      <c r="L100" s="501"/>
      <c r="M100" s="501"/>
      <c r="N100" s="501"/>
      <c r="O100" s="501"/>
      <c r="P100" s="501"/>
      <c r="Q100" s="501"/>
      <c r="R100" s="501"/>
    </row>
    <row r="101" spans="1:18" x14ac:dyDescent="0.35">
      <c r="A101" s="501"/>
      <c r="B101" s="501"/>
      <c r="C101" s="501"/>
      <c r="D101" s="501"/>
      <c r="E101" s="501"/>
      <c r="F101" s="501"/>
      <c r="G101" s="501"/>
      <c r="H101" s="501"/>
      <c r="I101" s="501"/>
      <c r="J101" s="501"/>
      <c r="K101" s="501"/>
      <c r="L101" s="501"/>
      <c r="M101" s="501"/>
      <c r="N101" s="501"/>
      <c r="O101" s="501"/>
      <c r="P101" s="501"/>
      <c r="Q101" s="501"/>
      <c r="R101" s="501"/>
    </row>
    <row r="102" spans="1:18" x14ac:dyDescent="0.35">
      <c r="A102" s="501"/>
      <c r="B102" s="501"/>
      <c r="C102" s="501"/>
      <c r="D102" s="501"/>
      <c r="E102" s="501"/>
      <c r="F102" s="501"/>
      <c r="G102" s="501"/>
      <c r="H102" s="501"/>
      <c r="I102" s="501"/>
      <c r="J102" s="501"/>
      <c r="K102" s="501"/>
      <c r="L102" s="501"/>
      <c r="M102" s="501"/>
      <c r="N102" s="501"/>
      <c r="O102" s="501"/>
      <c r="P102" s="501"/>
      <c r="Q102" s="501"/>
      <c r="R102" s="501"/>
    </row>
    <row r="103" spans="1:18" x14ac:dyDescent="0.35">
      <c r="A103" s="501"/>
      <c r="B103" s="501"/>
      <c r="C103" s="501"/>
      <c r="D103" s="501"/>
      <c r="E103" s="501"/>
      <c r="F103" s="501"/>
      <c r="G103" s="501"/>
      <c r="H103" s="501"/>
      <c r="I103" s="501"/>
      <c r="J103" s="501"/>
      <c r="K103" s="501"/>
      <c r="L103" s="501"/>
      <c r="M103" s="501"/>
      <c r="N103" s="501"/>
      <c r="O103" s="501"/>
      <c r="P103" s="501"/>
      <c r="Q103" s="501"/>
      <c r="R103" s="501"/>
    </row>
    <row r="104" spans="1:18" x14ac:dyDescent="0.35">
      <c r="A104" s="501"/>
      <c r="B104" s="501"/>
      <c r="C104" s="501"/>
      <c r="D104" s="501"/>
      <c r="E104" s="501"/>
      <c r="F104" s="501"/>
      <c r="G104" s="501"/>
      <c r="H104" s="501"/>
      <c r="I104" s="501"/>
      <c r="J104" s="501"/>
      <c r="K104" s="501"/>
      <c r="L104" s="501"/>
      <c r="M104" s="501"/>
      <c r="N104" s="501"/>
      <c r="O104" s="501"/>
      <c r="P104" s="501"/>
      <c r="Q104" s="501"/>
      <c r="R104" s="501"/>
    </row>
    <row r="105" spans="1:18" x14ac:dyDescent="0.35">
      <c r="A105" s="501"/>
      <c r="B105" s="501"/>
      <c r="C105" s="501"/>
      <c r="D105" s="501"/>
      <c r="E105" s="501"/>
      <c r="F105" s="501"/>
      <c r="G105" s="501"/>
      <c r="H105" s="501"/>
      <c r="I105" s="501"/>
      <c r="J105" s="501"/>
      <c r="K105" s="501"/>
      <c r="L105" s="501"/>
      <c r="M105" s="501"/>
      <c r="N105" s="501"/>
      <c r="O105" s="501"/>
      <c r="P105" s="501"/>
      <c r="Q105" s="501"/>
      <c r="R105" s="501"/>
    </row>
    <row r="106" spans="1:18" x14ac:dyDescent="0.35">
      <c r="A106" s="501"/>
      <c r="B106" s="501"/>
      <c r="C106" s="501"/>
      <c r="D106" s="501"/>
      <c r="E106" s="501"/>
      <c r="F106" s="501"/>
      <c r="G106" s="501"/>
      <c r="H106" s="501"/>
      <c r="I106" s="501"/>
      <c r="J106" s="501"/>
      <c r="K106" s="501"/>
      <c r="L106" s="501"/>
      <c r="M106" s="501"/>
      <c r="N106" s="501"/>
      <c r="O106" s="501"/>
      <c r="P106" s="501"/>
      <c r="Q106" s="501"/>
      <c r="R106" s="501"/>
    </row>
    <row r="107" spans="1:18" x14ac:dyDescent="0.35">
      <c r="A107" s="501"/>
      <c r="B107" s="501"/>
      <c r="C107" s="501"/>
      <c r="D107" s="501"/>
      <c r="E107" s="501"/>
      <c r="F107" s="501"/>
      <c r="G107" s="501"/>
      <c r="H107" s="501"/>
      <c r="I107" s="501"/>
      <c r="J107" s="501"/>
      <c r="K107" s="501"/>
      <c r="L107" s="501"/>
      <c r="M107" s="501"/>
      <c r="N107" s="501"/>
      <c r="O107" s="501"/>
      <c r="P107" s="501"/>
      <c r="Q107" s="501"/>
      <c r="R107" s="501"/>
    </row>
    <row r="108" spans="1:18" x14ac:dyDescent="0.35">
      <c r="A108" s="501"/>
      <c r="B108" s="501"/>
      <c r="C108" s="501"/>
      <c r="D108" s="501"/>
      <c r="E108" s="501"/>
      <c r="F108" s="501"/>
      <c r="G108" s="501"/>
      <c r="H108" s="501"/>
      <c r="I108" s="501"/>
      <c r="J108" s="501"/>
      <c r="K108" s="501"/>
      <c r="L108" s="501"/>
      <c r="M108" s="501"/>
      <c r="N108" s="501"/>
      <c r="O108" s="501"/>
      <c r="P108" s="501"/>
      <c r="Q108" s="501"/>
      <c r="R108" s="501"/>
    </row>
    <row r="109" spans="1:18" x14ac:dyDescent="0.35">
      <c r="A109" s="501"/>
      <c r="B109" s="501"/>
      <c r="C109" s="501"/>
      <c r="D109" s="501"/>
      <c r="E109" s="501"/>
      <c r="F109" s="501"/>
      <c r="G109" s="501"/>
      <c r="H109" s="501"/>
      <c r="I109" s="501"/>
      <c r="J109" s="501"/>
      <c r="K109" s="501"/>
      <c r="L109" s="501"/>
      <c r="M109" s="501"/>
      <c r="N109" s="501"/>
      <c r="O109" s="501"/>
      <c r="P109" s="501"/>
      <c r="Q109" s="501"/>
      <c r="R109" s="501"/>
    </row>
    <row r="110" spans="1:18" x14ac:dyDescent="0.35">
      <c r="A110" s="501"/>
      <c r="B110" s="501"/>
      <c r="C110" s="501"/>
      <c r="D110" s="501"/>
      <c r="E110" s="501"/>
      <c r="F110" s="501"/>
      <c r="G110" s="501"/>
      <c r="H110" s="501"/>
      <c r="I110" s="501"/>
      <c r="J110" s="501"/>
      <c r="K110" s="501"/>
      <c r="L110" s="501"/>
      <c r="M110" s="501"/>
      <c r="N110" s="501"/>
      <c r="O110" s="501"/>
      <c r="P110" s="501"/>
      <c r="Q110" s="501"/>
      <c r="R110" s="501"/>
    </row>
    <row r="111" spans="1:18" x14ac:dyDescent="0.35">
      <c r="A111" s="501"/>
      <c r="B111" s="501"/>
      <c r="C111" s="501"/>
      <c r="D111" s="501"/>
      <c r="E111" s="501"/>
      <c r="F111" s="501"/>
      <c r="G111" s="501"/>
      <c r="H111" s="501"/>
      <c r="I111" s="501"/>
      <c r="J111" s="501"/>
      <c r="K111" s="501"/>
      <c r="L111" s="501"/>
      <c r="M111" s="501"/>
      <c r="N111" s="501"/>
      <c r="O111" s="501"/>
      <c r="P111" s="501"/>
      <c r="Q111" s="501"/>
      <c r="R111" s="501"/>
    </row>
    <row r="112" spans="1:18" x14ac:dyDescent="0.35">
      <c r="A112" s="501"/>
      <c r="B112" s="501"/>
      <c r="C112" s="501"/>
      <c r="D112" s="501"/>
      <c r="E112" s="501"/>
      <c r="F112" s="501"/>
      <c r="G112" s="501"/>
      <c r="H112" s="501"/>
      <c r="I112" s="501"/>
      <c r="J112" s="501"/>
      <c r="K112" s="501"/>
      <c r="L112" s="501"/>
      <c r="M112" s="501"/>
      <c r="N112" s="501"/>
      <c r="O112" s="501"/>
      <c r="P112" s="501"/>
      <c r="Q112" s="501"/>
      <c r="R112" s="501"/>
    </row>
    <row r="113" spans="1:18" x14ac:dyDescent="0.35">
      <c r="A113" s="501"/>
      <c r="B113" s="501"/>
      <c r="C113" s="501"/>
      <c r="D113" s="501"/>
      <c r="E113" s="501"/>
      <c r="F113" s="501"/>
      <c r="G113" s="501"/>
      <c r="H113" s="501"/>
      <c r="I113" s="501"/>
      <c r="J113" s="501"/>
      <c r="K113" s="501"/>
      <c r="L113" s="501"/>
      <c r="M113" s="501"/>
      <c r="N113" s="501"/>
      <c r="O113" s="501"/>
      <c r="P113" s="501"/>
      <c r="Q113" s="501"/>
      <c r="R113" s="501"/>
    </row>
    <row r="114" spans="1:18" x14ac:dyDescent="0.35">
      <c r="A114" s="501"/>
      <c r="B114" s="501"/>
      <c r="C114" s="501"/>
      <c r="D114" s="501"/>
      <c r="E114" s="501"/>
      <c r="F114" s="501"/>
      <c r="G114" s="501"/>
      <c r="H114" s="501"/>
      <c r="I114" s="501"/>
      <c r="J114" s="501"/>
      <c r="K114" s="501"/>
      <c r="L114" s="501"/>
      <c r="M114" s="501"/>
      <c r="N114" s="501"/>
      <c r="O114" s="501"/>
      <c r="P114" s="501"/>
      <c r="Q114" s="501"/>
      <c r="R114" s="501"/>
    </row>
    <row r="115" spans="1:18" x14ac:dyDescent="0.35">
      <c r="A115" s="501"/>
      <c r="B115" s="501"/>
      <c r="C115" s="501"/>
      <c r="D115" s="501"/>
      <c r="E115" s="501"/>
      <c r="F115" s="501"/>
      <c r="G115" s="501"/>
      <c r="H115" s="501"/>
      <c r="I115" s="501"/>
      <c r="J115" s="501"/>
      <c r="K115" s="501"/>
      <c r="L115" s="501"/>
      <c r="M115" s="501"/>
      <c r="N115" s="501"/>
      <c r="O115" s="501"/>
      <c r="P115" s="501"/>
      <c r="Q115" s="501"/>
      <c r="R115" s="501"/>
    </row>
    <row r="116" spans="1:18" x14ac:dyDescent="0.35">
      <c r="A116" s="501"/>
      <c r="B116" s="501"/>
      <c r="C116" s="501"/>
      <c r="D116" s="501"/>
      <c r="E116" s="501"/>
      <c r="F116" s="501"/>
      <c r="G116" s="501"/>
      <c r="H116" s="501"/>
      <c r="I116" s="501"/>
      <c r="J116" s="501"/>
      <c r="K116" s="501"/>
      <c r="L116" s="501"/>
      <c r="M116" s="501"/>
      <c r="N116" s="501"/>
      <c r="O116" s="501"/>
      <c r="P116" s="501"/>
      <c r="Q116" s="501"/>
      <c r="R116" s="501"/>
    </row>
    <row r="117" spans="1:18" x14ac:dyDescent="0.35">
      <c r="A117" s="501"/>
      <c r="B117" s="501"/>
      <c r="C117" s="501"/>
      <c r="D117" s="501"/>
      <c r="E117" s="501"/>
      <c r="F117" s="501"/>
      <c r="G117" s="501"/>
      <c r="H117" s="501"/>
      <c r="I117" s="501"/>
      <c r="J117" s="501"/>
      <c r="K117" s="501"/>
      <c r="L117" s="501"/>
      <c r="M117" s="501"/>
      <c r="N117" s="501"/>
      <c r="O117" s="501"/>
      <c r="P117" s="501"/>
      <c r="Q117" s="501"/>
      <c r="R117" s="501"/>
    </row>
    <row r="118" spans="1:18" x14ac:dyDescent="0.35">
      <c r="A118" s="501"/>
      <c r="B118" s="501"/>
      <c r="C118" s="501"/>
      <c r="D118" s="501"/>
      <c r="E118" s="501"/>
      <c r="F118" s="501"/>
      <c r="G118" s="501"/>
      <c r="H118" s="501"/>
      <c r="I118" s="501"/>
      <c r="J118" s="501"/>
      <c r="K118" s="501"/>
      <c r="L118" s="501"/>
      <c r="M118" s="501"/>
      <c r="N118" s="501"/>
      <c r="O118" s="501"/>
      <c r="P118" s="501"/>
      <c r="Q118" s="501"/>
      <c r="R118" s="501"/>
    </row>
    <row r="119" spans="1:18" x14ac:dyDescent="0.35">
      <c r="A119" s="501"/>
      <c r="B119" s="501"/>
      <c r="C119" s="501"/>
      <c r="D119" s="501"/>
      <c r="E119" s="501"/>
      <c r="F119" s="501"/>
      <c r="G119" s="501"/>
      <c r="H119" s="501"/>
      <c r="I119" s="501"/>
      <c r="J119" s="501"/>
      <c r="K119" s="501"/>
      <c r="L119" s="501"/>
      <c r="M119" s="501"/>
      <c r="N119" s="501"/>
      <c r="O119" s="501"/>
      <c r="P119" s="501"/>
      <c r="Q119" s="501"/>
      <c r="R119" s="501"/>
    </row>
    <row r="120" spans="1:18" x14ac:dyDescent="0.35">
      <c r="A120" s="501"/>
      <c r="B120" s="501"/>
      <c r="C120" s="501"/>
      <c r="D120" s="501"/>
      <c r="E120" s="501"/>
      <c r="F120" s="501"/>
      <c r="G120" s="501"/>
      <c r="H120" s="501"/>
      <c r="I120" s="501"/>
      <c r="J120" s="501"/>
      <c r="K120" s="501"/>
      <c r="L120" s="501"/>
      <c r="M120" s="501"/>
      <c r="N120" s="501"/>
      <c r="O120" s="501"/>
      <c r="P120" s="501"/>
      <c r="Q120" s="501"/>
      <c r="R120" s="501"/>
    </row>
    <row r="121" spans="1:18" x14ac:dyDescent="0.35">
      <c r="A121" s="501"/>
      <c r="B121" s="501"/>
      <c r="C121" s="501"/>
      <c r="D121" s="501"/>
      <c r="E121" s="501"/>
      <c r="F121" s="501"/>
      <c r="G121" s="501"/>
      <c r="H121" s="501"/>
      <c r="I121" s="501"/>
      <c r="J121" s="501"/>
      <c r="K121" s="501"/>
      <c r="L121" s="501"/>
      <c r="M121" s="501"/>
      <c r="N121" s="501"/>
      <c r="O121" s="501"/>
      <c r="P121" s="501"/>
      <c r="Q121" s="501"/>
      <c r="R121" s="501"/>
    </row>
    <row r="122" spans="1:18" x14ac:dyDescent="0.35">
      <c r="A122" s="501"/>
      <c r="B122" s="501"/>
      <c r="C122" s="501"/>
      <c r="D122" s="501"/>
      <c r="E122" s="501"/>
      <c r="F122" s="501"/>
      <c r="G122" s="501"/>
      <c r="H122" s="501"/>
      <c r="I122" s="501"/>
      <c r="J122" s="501"/>
      <c r="K122" s="501"/>
      <c r="L122" s="501"/>
      <c r="M122" s="501"/>
      <c r="N122" s="501"/>
      <c r="O122" s="501"/>
      <c r="P122" s="501"/>
      <c r="Q122" s="501"/>
      <c r="R122" s="501"/>
    </row>
    <row r="123" spans="1:18" x14ac:dyDescent="0.35">
      <c r="A123" s="501"/>
      <c r="B123" s="501"/>
      <c r="C123" s="501"/>
      <c r="D123" s="501"/>
      <c r="E123" s="501"/>
      <c r="F123" s="501"/>
      <c r="G123" s="501"/>
      <c r="H123" s="501"/>
      <c r="I123" s="501"/>
      <c r="J123" s="501"/>
      <c r="K123" s="501"/>
      <c r="L123" s="501"/>
      <c r="M123" s="501"/>
      <c r="N123" s="501"/>
      <c r="O123" s="501"/>
      <c r="P123" s="501"/>
      <c r="Q123" s="501"/>
      <c r="R123" s="501"/>
    </row>
    <row r="124" spans="1:18" x14ac:dyDescent="0.35">
      <c r="A124" s="501"/>
      <c r="B124" s="501"/>
      <c r="C124" s="501"/>
      <c r="D124" s="501"/>
      <c r="E124" s="501"/>
      <c r="F124" s="501"/>
      <c r="G124" s="501"/>
      <c r="H124" s="501"/>
      <c r="I124" s="501"/>
      <c r="J124" s="501"/>
      <c r="K124" s="501"/>
      <c r="L124" s="501"/>
      <c r="M124" s="501"/>
      <c r="N124" s="501"/>
      <c r="O124" s="501"/>
      <c r="P124" s="501"/>
      <c r="Q124" s="501"/>
      <c r="R124" s="501"/>
    </row>
    <row r="125" spans="1:18" x14ac:dyDescent="0.35">
      <c r="A125" s="501"/>
      <c r="B125" s="501"/>
      <c r="C125" s="501"/>
      <c r="D125" s="501"/>
      <c r="E125" s="501"/>
      <c r="F125" s="501"/>
      <c r="G125" s="501"/>
      <c r="H125" s="501"/>
      <c r="I125" s="501"/>
      <c r="J125" s="501"/>
      <c r="K125" s="501"/>
      <c r="L125" s="501"/>
      <c r="M125" s="501"/>
      <c r="N125" s="501"/>
      <c r="O125" s="501"/>
      <c r="P125" s="501"/>
      <c r="Q125" s="501"/>
      <c r="R125" s="501"/>
    </row>
    <row r="126" spans="1:18" x14ac:dyDescent="0.35">
      <c r="A126" s="501"/>
      <c r="B126" s="501"/>
      <c r="C126" s="501"/>
      <c r="D126" s="501"/>
      <c r="E126" s="501"/>
      <c r="F126" s="501"/>
      <c r="G126" s="501"/>
      <c r="H126" s="501"/>
      <c r="I126" s="501"/>
      <c r="J126" s="501"/>
      <c r="K126" s="501"/>
      <c r="L126" s="501"/>
      <c r="M126" s="501"/>
      <c r="N126" s="501"/>
      <c r="O126" s="501"/>
      <c r="P126" s="501"/>
      <c r="Q126" s="501"/>
      <c r="R126" s="501"/>
    </row>
    <row r="127" spans="1:18" x14ac:dyDescent="0.35">
      <c r="A127" s="501"/>
      <c r="B127" s="501"/>
      <c r="C127" s="501"/>
      <c r="D127" s="501"/>
      <c r="E127" s="501"/>
      <c r="F127" s="501"/>
      <c r="G127" s="501"/>
      <c r="H127" s="501"/>
      <c r="I127" s="501"/>
      <c r="J127" s="501"/>
      <c r="K127" s="501"/>
      <c r="L127" s="501"/>
      <c r="M127" s="501"/>
      <c r="N127" s="501"/>
      <c r="O127" s="501"/>
      <c r="P127" s="501"/>
      <c r="Q127" s="501"/>
      <c r="R127" s="501"/>
    </row>
    <row r="128" spans="1:18" x14ac:dyDescent="0.35">
      <c r="A128" s="501"/>
      <c r="B128" s="501"/>
      <c r="C128" s="501"/>
      <c r="D128" s="501"/>
      <c r="E128" s="501"/>
      <c r="F128" s="501"/>
      <c r="G128" s="501"/>
      <c r="H128" s="501"/>
      <c r="I128" s="501"/>
      <c r="J128" s="501"/>
      <c r="K128" s="501"/>
      <c r="L128" s="501"/>
      <c r="M128" s="501"/>
      <c r="N128" s="501"/>
      <c r="O128" s="501"/>
      <c r="P128" s="501"/>
      <c r="Q128" s="501"/>
      <c r="R128" s="501"/>
    </row>
    <row r="129" spans="1:18" x14ac:dyDescent="0.35">
      <c r="A129" s="501"/>
      <c r="B129" s="501"/>
      <c r="C129" s="501"/>
      <c r="D129" s="501"/>
      <c r="E129" s="501"/>
      <c r="F129" s="501"/>
      <c r="G129" s="501"/>
      <c r="H129" s="501"/>
      <c r="I129" s="501"/>
      <c r="J129" s="501"/>
      <c r="K129" s="501"/>
      <c r="L129" s="501"/>
      <c r="M129" s="501"/>
      <c r="N129" s="501"/>
      <c r="O129" s="501"/>
      <c r="P129" s="501"/>
      <c r="Q129" s="501"/>
      <c r="R129" s="501"/>
    </row>
    <row r="130" spans="1:18" x14ac:dyDescent="0.35">
      <c r="A130" s="501"/>
      <c r="B130" s="501"/>
      <c r="C130" s="501"/>
      <c r="D130" s="501"/>
      <c r="E130" s="501"/>
      <c r="F130" s="501"/>
      <c r="G130" s="501"/>
      <c r="H130" s="501"/>
      <c r="I130" s="501"/>
      <c r="J130" s="501"/>
      <c r="K130" s="501"/>
      <c r="L130" s="501"/>
      <c r="M130" s="501"/>
      <c r="N130" s="501"/>
      <c r="O130" s="501"/>
      <c r="P130" s="501"/>
      <c r="Q130" s="501"/>
      <c r="R130" s="501"/>
    </row>
    <row r="131" spans="1:18" x14ac:dyDescent="0.35">
      <c r="A131" s="501"/>
      <c r="B131" s="501"/>
      <c r="C131" s="501"/>
      <c r="D131" s="501"/>
      <c r="E131" s="501"/>
      <c r="F131" s="501"/>
      <c r="G131" s="501"/>
      <c r="H131" s="501"/>
      <c r="I131" s="501"/>
      <c r="J131" s="501"/>
      <c r="K131" s="501"/>
      <c r="L131" s="501"/>
      <c r="M131" s="501"/>
      <c r="N131" s="501"/>
      <c r="O131" s="501"/>
      <c r="P131" s="501"/>
      <c r="Q131" s="501"/>
      <c r="R131" s="501"/>
    </row>
    <row r="132" spans="1:18" x14ac:dyDescent="0.35">
      <c r="A132" s="501"/>
      <c r="B132" s="501"/>
      <c r="C132" s="501"/>
      <c r="D132" s="501"/>
      <c r="E132" s="501"/>
      <c r="F132" s="501"/>
      <c r="G132" s="501"/>
      <c r="H132" s="501"/>
      <c r="I132" s="501"/>
      <c r="J132" s="501"/>
      <c r="K132" s="501"/>
      <c r="L132" s="501"/>
      <c r="M132" s="501"/>
      <c r="N132" s="501"/>
      <c r="O132" s="501"/>
      <c r="P132" s="501"/>
      <c r="Q132" s="501"/>
      <c r="R132" s="501"/>
    </row>
    <row r="133" spans="1:18" x14ac:dyDescent="0.35">
      <c r="A133" s="501"/>
      <c r="B133" s="501"/>
      <c r="C133" s="501"/>
      <c r="D133" s="501"/>
      <c r="E133" s="501"/>
      <c r="F133" s="501"/>
      <c r="G133" s="501"/>
      <c r="H133" s="501"/>
      <c r="I133" s="501"/>
      <c r="J133" s="501"/>
      <c r="K133" s="501"/>
      <c r="L133" s="501"/>
      <c r="M133" s="501"/>
      <c r="N133" s="501"/>
      <c r="O133" s="501"/>
      <c r="P133" s="501"/>
      <c r="Q133" s="501"/>
      <c r="R133" s="501"/>
    </row>
    <row r="134" spans="1:18" x14ac:dyDescent="0.35">
      <c r="A134" s="501"/>
      <c r="B134" s="501"/>
      <c r="C134" s="501"/>
      <c r="D134" s="501"/>
      <c r="E134" s="501"/>
      <c r="F134" s="501"/>
      <c r="G134" s="501"/>
      <c r="H134" s="501"/>
      <c r="I134" s="501"/>
      <c r="J134" s="501"/>
      <c r="K134" s="501"/>
      <c r="L134" s="501"/>
      <c r="M134" s="501"/>
      <c r="N134" s="501"/>
      <c r="O134" s="501"/>
      <c r="P134" s="501"/>
      <c r="Q134" s="501"/>
      <c r="R134" s="501"/>
    </row>
  </sheetData>
  <hyperlinks>
    <hyperlink ref="E19" r:id="rId1" xr:uid="{BA691AE8-18AD-4C12-A596-945489FB01F3}"/>
    <hyperlink ref="E20" r:id="rId2" xr:uid="{D05FAA20-1DC5-4228-BC17-220300C7CE01}"/>
    <hyperlink ref="E54" r:id="rId3" xr:uid="{6B3DDBC9-7D98-4A7B-8F95-19953C0A975B}"/>
    <hyperlink ref="E81" r:id="rId4" xr:uid="{0A31BC59-5191-46B7-8D89-8651698333D5}"/>
    <hyperlink ref="E84" r:id="rId5" xr:uid="{598DC741-68C9-41F7-88A8-867ADFF21140}"/>
  </hyperlinks>
  <pageMargins left="0.7" right="0.7" top="0.75" bottom="0.75" header="0.3" footer="0.3"/>
  <pageSetup scale="46" orientation="portrait" r:id="rId6"/>
  <drawing r:id="rId7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920000"/>
    <pageSetUpPr fitToPage="1"/>
  </sheetPr>
  <dimension ref="A1:O24"/>
  <sheetViews>
    <sheetView zoomScale="55" zoomScaleNormal="55" workbookViewId="0"/>
  </sheetViews>
  <sheetFormatPr defaultColWidth="9.26953125" defaultRowHeight="12.5" x14ac:dyDescent="0.25"/>
  <cols>
    <col min="1" max="1" width="8" style="174" customWidth="1"/>
    <col min="2" max="2" width="9.26953125" style="1" customWidth="1"/>
    <col min="3" max="3" width="20.26953125" style="1" customWidth="1"/>
    <col min="4" max="4" width="54" style="1" customWidth="1"/>
    <col min="5" max="6" width="12" style="1" customWidth="1"/>
    <col min="7" max="7" width="14.26953125" style="1" customWidth="1"/>
    <col min="8" max="16384" width="9.26953125" style="1"/>
  </cols>
  <sheetData>
    <row r="1" spans="1:15" s="15" customFormat="1" ht="14.5" x14ac:dyDescent="0.35">
      <c r="A1" s="252" t="s">
        <v>240</v>
      </c>
      <c r="B1" s="252"/>
      <c r="C1" s="252"/>
      <c r="D1" s="252"/>
      <c r="E1" s="252"/>
      <c r="F1" s="252"/>
      <c r="G1" s="252"/>
    </row>
    <row r="2" spans="1:15" ht="27.75" customHeight="1" x14ac:dyDescent="0.35">
      <c r="A2" s="252"/>
      <c r="C2" s="10" t="str">
        <f>scenario&amp;" Model Summary"</f>
        <v>Existing AM Model Summary</v>
      </c>
      <c r="D2" s="2"/>
      <c r="E2" s="5"/>
      <c r="F2" s="5"/>
      <c r="H2" s="6"/>
      <c r="I2" s="2"/>
      <c r="J2" s="2"/>
      <c r="K2" s="2"/>
      <c r="L2" s="5"/>
      <c r="M2" s="5"/>
      <c r="N2" s="5"/>
      <c r="O2" s="5"/>
    </row>
    <row r="3" spans="1:15" ht="15.5" x14ac:dyDescent="0.35">
      <c r="A3" s="252"/>
      <c r="C3" s="31" t="str">
        <f>tod&amp;" Peak Hour: "&amp;pkhr</f>
        <v>AM Peak Hour: 7:15AM - 8:15AM</v>
      </c>
    </row>
    <row r="4" spans="1:15" s="15" customFormat="1" ht="15.5" x14ac:dyDescent="0.35">
      <c r="A4" s="252"/>
      <c r="C4" s="31"/>
    </row>
    <row r="5" spans="1:15" s="15" customFormat="1" ht="16" thickBot="1" x14ac:dyDescent="0.4">
      <c r="A5" s="252"/>
      <c r="C5" s="31"/>
    </row>
    <row r="6" spans="1:15" ht="29.25" customHeight="1" thickBot="1" x14ac:dyDescent="0.4">
      <c r="A6" s="252"/>
      <c r="C6" s="154" t="s">
        <v>111</v>
      </c>
      <c r="D6" s="155" t="s">
        <v>1</v>
      </c>
      <c r="E6" s="155" t="s">
        <v>3</v>
      </c>
      <c r="F6" s="155" t="s">
        <v>103</v>
      </c>
      <c r="G6" s="161" t="s">
        <v>51</v>
      </c>
    </row>
    <row r="7" spans="1:15" ht="25.5" customHeight="1" x14ac:dyDescent="0.35">
      <c r="A7" s="252"/>
      <c r="C7" s="855" t="s">
        <v>380</v>
      </c>
      <c r="D7" s="170" t="str">
        <f>'Calibration Criteria'!D7</f>
        <v>Within ± 20% for &lt; 100 vph</v>
      </c>
      <c r="E7" s="860">
        <f>'Calibration Criteria'!E7</f>
        <v>0.85</v>
      </c>
      <c r="F7" s="858" t="e" cm="1">
        <f t="array" aca="1" ref="F7" ca="1">'Intersection Calibration'!K5:K5</f>
        <v>#DIV/0!</v>
      </c>
      <c r="G7" s="853" t="e">
        <f ca="1">IF(F7&gt;=E7,"Yes","No")</f>
        <v>#DIV/0!</v>
      </c>
    </row>
    <row r="8" spans="1:15" ht="25.5" customHeight="1" x14ac:dyDescent="0.35">
      <c r="A8" s="252"/>
      <c r="C8" s="856"/>
      <c r="D8" s="171" t="str">
        <f>'Calibration Criteria'!D8</f>
        <v>Within ± 15% for ≥ 100 vph to &lt; 1,000 vph</v>
      </c>
      <c r="E8" s="861"/>
      <c r="F8" s="859"/>
      <c r="G8" s="854"/>
    </row>
    <row r="9" spans="1:15" s="15" customFormat="1" ht="25.5" customHeight="1" x14ac:dyDescent="0.35">
      <c r="A9" s="252"/>
      <c r="C9" s="856"/>
      <c r="D9" s="171" t="str">
        <f>'Calibration Criteria'!D9</f>
        <v>Within ± 10% for ≥ 1,000 vph to &lt; 5,000 vph</v>
      </c>
      <c r="E9" s="861"/>
      <c r="F9" s="859"/>
      <c r="G9" s="854"/>
    </row>
    <row r="10" spans="1:15" ht="25.5" customHeight="1" x14ac:dyDescent="0.35">
      <c r="A10" s="252"/>
      <c r="C10" s="856"/>
      <c r="D10" s="171" t="str">
        <f>'Calibration Criteria'!D10</f>
        <v>Within ± 500 for ≥ 5,000 vph</v>
      </c>
      <c r="E10" s="862"/>
      <c r="F10" s="859"/>
      <c r="G10" s="854"/>
    </row>
    <row r="11" spans="1:15" s="15" customFormat="1" ht="25.5" customHeight="1" thickBot="1" x14ac:dyDescent="0.4">
      <c r="A11" s="252" t="s">
        <v>167</v>
      </c>
      <c r="C11" s="857"/>
      <c r="D11" s="172" t="str">
        <f>'Calibration Criteria'!D11</f>
        <v>GEH &lt; 5 for individual link flows</v>
      </c>
      <c r="E11" s="166">
        <f>'Calibration Criteria'!E11</f>
        <v>0.85</v>
      </c>
      <c r="F11" s="91" t="e">
        <f ca="1">GEH!E9</f>
        <v>#DIV/0!</v>
      </c>
      <c r="G11" s="88" t="e">
        <f ca="1">IF(F11&gt;=E11,"Yes","No")</f>
        <v>#DIV/0!</v>
      </c>
    </row>
    <row r="12" spans="1:15" s="15" customFormat="1" ht="25.5" customHeight="1" x14ac:dyDescent="0.35">
      <c r="A12" s="252"/>
      <c r="C12" s="855" t="s">
        <v>229</v>
      </c>
      <c r="D12" s="170" t="str">
        <f>'Calibration Criteria'!D7</f>
        <v>Within ± 20% for &lt; 100 vph</v>
      </c>
      <c r="E12" s="860">
        <f>'Calibration Criteria'!E7</f>
        <v>0.85</v>
      </c>
      <c r="F12" s="863" cm="1">
        <f t="array" aca="1" ref="F12" ca="1">'Freeway Calibration'!L5:L5</f>
        <v>0</v>
      </c>
      <c r="G12" s="853" t="str">
        <f ca="1">IF(F12&gt;=E12,"Yes","No")</f>
        <v>No</v>
      </c>
    </row>
    <row r="13" spans="1:15" s="15" customFormat="1" ht="25.5" customHeight="1" x14ac:dyDescent="0.35">
      <c r="A13" s="252"/>
      <c r="C13" s="856"/>
      <c r="D13" s="171" t="str">
        <f>'Calibration Criteria'!D8</f>
        <v>Within ± 15% for ≥ 100 vph to &lt; 1,000 vph</v>
      </c>
      <c r="E13" s="861"/>
      <c r="F13" s="864"/>
      <c r="G13" s="854"/>
    </row>
    <row r="14" spans="1:15" s="15" customFormat="1" ht="25.5" customHeight="1" x14ac:dyDescent="0.35">
      <c r="A14" s="252"/>
      <c r="C14" s="856"/>
      <c r="D14" s="171" t="str">
        <f>'Calibration Criteria'!D9</f>
        <v>Within ± 10% for ≥ 1,000 vph to &lt; 5,000 vph</v>
      </c>
      <c r="E14" s="861"/>
      <c r="F14" s="864"/>
      <c r="G14" s="854"/>
    </row>
    <row r="15" spans="1:15" s="15" customFormat="1" ht="25.5" customHeight="1" x14ac:dyDescent="0.35">
      <c r="A15" s="252"/>
      <c r="C15" s="856"/>
      <c r="D15" s="171" t="str">
        <f>'Calibration Criteria'!D10</f>
        <v>Within ± 500 for ≥ 5,000 vph</v>
      </c>
      <c r="E15" s="862"/>
      <c r="F15" s="864"/>
      <c r="G15" s="854"/>
    </row>
    <row r="16" spans="1:15" s="15" customFormat="1" ht="25.5" customHeight="1" thickBot="1" x14ac:dyDescent="0.4">
      <c r="A16" s="252" t="s">
        <v>167</v>
      </c>
      <c r="C16" s="857"/>
      <c r="D16" s="172" t="str">
        <f>'Calibration Criteria'!D11</f>
        <v>GEH &lt; 5 for individual link flows</v>
      </c>
      <c r="E16" s="166">
        <f>'Calibration Criteria'!E11</f>
        <v>0.85</v>
      </c>
      <c r="F16" s="700" t="e">
        <f ca="1">GEH!E10</f>
        <v>#DIV/0!</v>
      </c>
      <c r="G16" s="88" t="e">
        <f ca="1">IF(F16&gt;=E16,"Yes","No")</f>
        <v>#DIV/0!</v>
      </c>
    </row>
    <row r="17" spans="1:9" s="15" customFormat="1" ht="38.25" customHeight="1" x14ac:dyDescent="0.35">
      <c r="A17" s="252" t="s">
        <v>167</v>
      </c>
      <c r="C17" s="855" t="s">
        <v>230</v>
      </c>
      <c r="D17" s="170" t="str">
        <f>'Calibration Criteria'!D12</f>
        <v>GEH &lt; 4 for total network volume</v>
      </c>
      <c r="E17" s="167">
        <f>'Calibration Criteria'!E12</f>
        <v>4</v>
      </c>
      <c r="F17" s="92" t="e">
        <f ca="1">GEH!G13</f>
        <v>#DIV/0!</v>
      </c>
      <c r="G17" s="175" t="e">
        <f ca="1">IF(F17&lt;E17,"Yes","No")</f>
        <v>#DIV/0!</v>
      </c>
    </row>
    <row r="18" spans="1:9" s="15" customFormat="1" ht="38.25" customHeight="1" thickBot="1" x14ac:dyDescent="0.4">
      <c r="A18" s="252" t="s">
        <v>167</v>
      </c>
      <c r="C18" s="856"/>
      <c r="D18" s="173" t="str">
        <f>'Calibration Criteria'!D13</f>
        <v>Within 5% of total network volume</v>
      </c>
      <c r="E18" s="168">
        <f>'Calibration Criteria'!E13</f>
        <v>0.05</v>
      </c>
      <c r="F18" s="165" t="e">
        <f ca="1">GEH!F13</f>
        <v>#DIV/0!</v>
      </c>
      <c r="G18" s="176" t="e">
        <f ca="1">IF(ABS(F18)&lt;=E18,"Yes","No")</f>
        <v>#DIV/0!</v>
      </c>
    </row>
    <row r="19" spans="1:9" s="15" customFormat="1" ht="38.25" customHeight="1" x14ac:dyDescent="0.35">
      <c r="A19" s="252"/>
      <c r="C19" s="851" t="s">
        <v>231</v>
      </c>
      <c r="D19" s="170" t="str">
        <f>'Calibration Criteria'!D14</f>
        <v>Within ± 30% for observed travel times on arterials</v>
      </c>
      <c r="E19" s="169">
        <f>'Calibration Criteria'!E14</f>
        <v>0.85</v>
      </c>
      <c r="F19" s="206">
        <f>'Travel Time Calibration'!H7</f>
        <v>0</v>
      </c>
      <c r="G19" s="175" t="str">
        <f>IF(F19&gt;=E19,"Yes","No")</f>
        <v>No</v>
      </c>
    </row>
    <row r="20" spans="1:9" s="15" customFormat="1" ht="38.25" customHeight="1" thickBot="1" x14ac:dyDescent="0.4">
      <c r="A20" s="252"/>
      <c r="C20" s="852"/>
      <c r="D20" s="173" t="str">
        <f>'Calibration Criteria'!D15</f>
        <v>Within ± 20% for observed travel times on freeways</v>
      </c>
      <c r="E20" s="168">
        <f>'Calibration Criteria'!E15</f>
        <v>0.85</v>
      </c>
      <c r="F20" s="670">
        <f>'Travel Time Calibration'!H8</f>
        <v>0</v>
      </c>
      <c r="G20" s="176" t="str">
        <f>IF(F20&gt;=E20,"Yes","No")</f>
        <v>No</v>
      </c>
    </row>
    <row r="21" spans="1:9" s="15" customFormat="1" ht="38.25" customHeight="1" thickBot="1" x14ac:dyDescent="0.4">
      <c r="A21" s="252"/>
      <c r="C21" s="256" t="s">
        <v>232</v>
      </c>
      <c r="D21" s="261" t="s">
        <v>228</v>
      </c>
      <c r="E21" s="262"/>
      <c r="F21" s="263"/>
      <c r="G21" s="257" t="s">
        <v>200</v>
      </c>
      <c r="H21" s="586" t="s">
        <v>492</v>
      </c>
    </row>
    <row r="22" spans="1:9" s="15" customFormat="1" ht="22.5" customHeight="1" thickBot="1" x14ac:dyDescent="0.4">
      <c r="A22" s="252"/>
      <c r="C22" s="260" t="s">
        <v>166</v>
      </c>
      <c r="D22" s="258" t="s">
        <v>493</v>
      </c>
      <c r="E22" s="848">
        <f>'Sample Size Tool'!N13</f>
        <v>10</v>
      </c>
      <c r="F22" s="849"/>
      <c r="G22" s="850"/>
      <c r="I22" s="13"/>
    </row>
    <row r="23" spans="1:9" ht="18" customHeight="1" thickBot="1" x14ac:dyDescent="0.4">
      <c r="A23" s="252"/>
      <c r="C23" s="177" t="str">
        <f>"*Findings Represent Results from "&amp;no_seeds&amp;" Simulation Runs"</f>
        <v>*Findings Represent Results from 0 Simulation Runs</v>
      </c>
      <c r="D23" s="159"/>
      <c r="E23" s="159"/>
      <c r="F23" s="159"/>
      <c r="G23" s="160"/>
    </row>
    <row r="24" spans="1:9" ht="13" x14ac:dyDescent="0.3">
      <c r="C24" s="93"/>
      <c r="D24" s="93"/>
      <c r="E24" s="93"/>
      <c r="F24" s="93"/>
      <c r="G24" s="93"/>
    </row>
  </sheetData>
  <mergeCells count="11">
    <mergeCell ref="E22:G22"/>
    <mergeCell ref="C19:C20"/>
    <mergeCell ref="G7:G10"/>
    <mergeCell ref="C17:C18"/>
    <mergeCell ref="C7:C11"/>
    <mergeCell ref="F7:F10"/>
    <mergeCell ref="E7:E10"/>
    <mergeCell ref="C12:C16"/>
    <mergeCell ref="E12:E15"/>
    <mergeCell ref="F12:F15"/>
    <mergeCell ref="G12:G15"/>
  </mergeCells>
  <conditionalFormatting sqref="G7:G11 G17:G21">
    <cfRule type="expression" dxfId="92" priority="10">
      <formula>IF(G7="Yes",TRUE,FALSE)</formula>
    </cfRule>
    <cfRule type="expression" dxfId="91" priority="11">
      <formula>IF(G7="No",TRUE,FALSE)</formula>
    </cfRule>
  </conditionalFormatting>
  <conditionalFormatting sqref="G12:G16">
    <cfRule type="expression" dxfId="90" priority="1">
      <formula>IF(G12="Yes",TRUE,FALSE)</formula>
    </cfRule>
    <cfRule type="expression" dxfId="89" priority="2">
      <formula>IF(G12="No",TRUE,FALSE)</formula>
    </cfRule>
  </conditionalFormatting>
  <printOptions horizontalCentered="1"/>
  <pageMargins left="0.7" right="0.7" top="0.75" bottom="0.75" header="0.3" footer="0.3"/>
  <pageSetup orientation="landscape" r:id="rId1"/>
  <headerFooter>
    <oddFooter>&amp;C&amp;P of &amp;N</oddFooter>
  </headerFooter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F8558-43E0-4DD8-992C-716199792854}">
  <sheetPr codeName="Sheet6">
    <tabColor rgb="FF920000"/>
    <pageSetUpPr fitToPage="1"/>
  </sheetPr>
  <dimension ref="A1:L23"/>
  <sheetViews>
    <sheetView zoomScale="70" zoomScaleNormal="70" workbookViewId="0"/>
  </sheetViews>
  <sheetFormatPr defaultColWidth="9.26953125" defaultRowHeight="14.5" x14ac:dyDescent="0.35"/>
  <cols>
    <col min="1" max="1" width="7.7265625" style="79" customWidth="1"/>
    <col min="2" max="2" width="6.453125" style="79" customWidth="1"/>
    <col min="3" max="3" width="38.7265625" style="79" customWidth="1"/>
    <col min="4" max="4" width="20.7265625" style="80" customWidth="1"/>
    <col min="5" max="5" width="22.1796875" style="80" bestFit="1" customWidth="1"/>
    <col min="6" max="6" width="22.1796875" style="79" bestFit="1" customWidth="1"/>
    <col min="7" max="7" width="20.7265625" style="79" customWidth="1"/>
    <col min="8" max="8" width="9.26953125" style="79"/>
    <col min="9" max="12" width="11.453125" customWidth="1"/>
    <col min="13" max="16384" width="9.26953125" style="79"/>
  </cols>
  <sheetData>
    <row r="1" spans="1:12" s="23" customFormat="1" x14ac:dyDescent="0.35">
      <c r="A1" s="252" t="s">
        <v>240</v>
      </c>
      <c r="B1" s="252"/>
      <c r="C1" s="252"/>
      <c r="D1" s="252"/>
      <c r="E1" s="252"/>
      <c r="F1" s="252"/>
      <c r="G1" s="252"/>
      <c r="H1" s="15"/>
      <c r="I1" s="15"/>
      <c r="J1" s="15"/>
      <c r="K1" s="15"/>
      <c r="L1" s="15"/>
    </row>
    <row r="2" spans="1:12" s="23" customFormat="1" x14ac:dyDescent="0.35">
      <c r="A2" s="252"/>
      <c r="B2"/>
      <c r="C2" s="109"/>
      <c r="D2" s="19"/>
      <c r="E2" s="19"/>
      <c r="F2" s="15"/>
      <c r="G2" s="15"/>
      <c r="H2" s="15"/>
      <c r="I2" s="15"/>
      <c r="J2" s="15"/>
      <c r="K2" s="15"/>
      <c r="L2" s="15"/>
    </row>
    <row r="3" spans="1:12" ht="20" x14ac:dyDescent="0.4">
      <c r="A3" s="252"/>
      <c r="B3"/>
      <c r="C3" s="4" t="s">
        <v>93</v>
      </c>
      <c r="D3" s="26"/>
      <c r="E3" s="28"/>
      <c r="F3" s="29"/>
      <c r="G3" s="29"/>
      <c r="H3" s="29"/>
    </row>
    <row r="4" spans="1:12" ht="15.5" x14ac:dyDescent="0.35">
      <c r="A4" s="252"/>
      <c r="B4"/>
      <c r="C4" s="31" t="str">
        <f>tod&amp;" Peak Hour "&amp;pkhr</f>
        <v>AM Peak Hour 7:15AM - 8:15AM</v>
      </c>
      <c r="D4" s="26"/>
      <c r="E4" s="28"/>
      <c r="F4" s="30"/>
      <c r="G4" s="30"/>
      <c r="H4" s="30"/>
    </row>
    <row r="5" spans="1:12" ht="13.5" customHeight="1" thickBot="1" x14ac:dyDescent="0.4">
      <c r="A5" s="252"/>
      <c r="B5"/>
      <c r="C5" s="31"/>
      <c r="D5" s="26"/>
      <c r="E5" s="28"/>
      <c r="F5" s="30"/>
      <c r="G5" s="30"/>
      <c r="H5" s="30"/>
    </row>
    <row r="6" spans="1:12" ht="33.75" customHeight="1" x14ac:dyDescent="0.35">
      <c r="A6" s="252"/>
      <c r="B6"/>
      <c r="C6" s="162" t="s">
        <v>92</v>
      </c>
      <c r="D6" s="479" t="s">
        <v>103</v>
      </c>
      <c r="E6" s="163" t="s">
        <v>2</v>
      </c>
      <c r="F6" s="163" t="s">
        <v>3</v>
      </c>
      <c r="G6" s="164" t="s">
        <v>4</v>
      </c>
    </row>
    <row r="7" spans="1:12" ht="25.5" customHeight="1" x14ac:dyDescent="0.35">
      <c r="A7" s="252"/>
      <c r="B7"/>
      <c r="C7" s="186" t="str">
        <f>"Total Network Volume with GEH &lt; "&amp;'Calibration Criteria'!B12</f>
        <v>Total Network Volume with GEH &lt; 4</v>
      </c>
      <c r="D7" s="180" t="str">
        <f ca="1">"GEH: "&amp;TEXT(G15,"0.0")</f>
        <v>GEH: 125.4</v>
      </c>
      <c r="E7" s="181" t="s">
        <v>94</v>
      </c>
      <c r="F7" s="182">
        <f>'Calibration Criteria'!B12</f>
        <v>4</v>
      </c>
      <c r="G7" s="478" t="e">
        <f ca="1">IF(G13&lt;=F7,"Yes","No")</f>
        <v>#DIV/0!</v>
      </c>
    </row>
    <row r="8" spans="1:12" ht="35.25" customHeight="1" x14ac:dyDescent="0.35">
      <c r="A8" s="252"/>
      <c r="B8"/>
      <c r="C8" s="186" t="s">
        <v>169</v>
      </c>
      <c r="D8" s="183" t="s">
        <v>168</v>
      </c>
      <c r="E8" s="184">
        <f ca="1">F15</f>
        <v>-1</v>
      </c>
      <c r="F8" s="185">
        <f>'Calibration Criteria'!E13</f>
        <v>0.05</v>
      </c>
      <c r="G8" s="478" t="str">
        <f ca="1">IF(ABS(E8)&lt;=F8,"Yes","No")</f>
        <v>No</v>
      </c>
    </row>
    <row r="9" spans="1:12" ht="25.5" customHeight="1" x14ac:dyDescent="0.35">
      <c r="A9" s="252"/>
      <c r="B9"/>
      <c r="C9" s="186" t="str">
        <f>TEXT('Calibration Criteria'!E11,"0%")&amp;" of intersection links below GEH &lt; "&amp;'Calibration Criteria'!B11</f>
        <v>85% of intersection links below GEH &lt; 5</v>
      </c>
      <c r="D9" s="183" t="str">
        <f ca="1">E18&amp;" of "&amp;D18</f>
        <v>0 of 0</v>
      </c>
      <c r="E9" s="184" t="e">
        <f ca="1">G18</f>
        <v>#DIV/0!</v>
      </c>
      <c r="F9" s="185">
        <f>'Calibration Criteria'!E11</f>
        <v>0.85</v>
      </c>
      <c r="G9" s="478" t="e">
        <f ca="1">IF(E9&gt;=F9,"Yes","No")</f>
        <v>#DIV/0!</v>
      </c>
    </row>
    <row r="10" spans="1:12" ht="25.5" customHeight="1" thickBot="1" x14ac:dyDescent="0.4">
      <c r="A10" s="252" t="s">
        <v>167</v>
      </c>
      <c r="B10" s="296"/>
      <c r="C10" s="497" t="str">
        <f>TEXT('Calibration Criteria'!E11,"0%")&amp;" of freeway links below GEH &lt; "&amp;'Calibration Criteria'!B11</f>
        <v>85% of freeway links below GEH &lt; 5</v>
      </c>
      <c r="D10" s="494" t="str">
        <f ca="1">E21&amp;" of "&amp;D21</f>
        <v>0 of 0</v>
      </c>
      <c r="E10" s="495" t="e">
        <f ca="1">G21</f>
        <v>#DIV/0!</v>
      </c>
      <c r="F10" s="496">
        <f>'Calibration Criteria'!E11</f>
        <v>0.85</v>
      </c>
      <c r="G10" s="88" t="e">
        <f ca="1">IF(E10&gt;=F10,"Yes","No")</f>
        <v>#DIV/0!</v>
      </c>
      <c r="I10" s="296"/>
      <c r="J10" s="296"/>
      <c r="K10" s="296"/>
      <c r="L10" s="296"/>
    </row>
    <row r="11" spans="1:12" customFormat="1" ht="15" thickBot="1" x14ac:dyDescent="0.4">
      <c r="A11" s="252"/>
      <c r="C11" s="589"/>
      <c r="D11" s="589"/>
      <c r="E11" s="589"/>
      <c r="F11" s="589"/>
      <c r="G11" s="589"/>
    </row>
    <row r="12" spans="1:12" ht="33.75" customHeight="1" x14ac:dyDescent="0.35">
      <c r="A12" s="252"/>
      <c r="B12"/>
      <c r="C12" s="587" t="s">
        <v>359</v>
      </c>
      <c r="D12" s="581" t="s">
        <v>171</v>
      </c>
      <c r="E12" s="581" t="s">
        <v>172</v>
      </c>
      <c r="F12" s="581" t="s">
        <v>173</v>
      </c>
      <c r="G12" s="582" t="s">
        <v>77</v>
      </c>
      <c r="H12" s="81"/>
    </row>
    <row r="13" spans="1:12" ht="28.5" customHeight="1" x14ac:dyDescent="0.35">
      <c r="A13" s="252"/>
      <c r="B13"/>
      <c r="C13" s="591" t="s">
        <v>360</v>
      </c>
      <c r="D13" s="590">
        <f ca="1">SUMIFS('Intersection Calcs'!$Q:$Q,'Intersection Calcs'!$O:$O,"=Intersection")</f>
        <v>0</v>
      </c>
      <c r="E13" s="590">
        <f ca="1">SUMIFS('Intersection Calcs'!$S:$S,'Intersection Calcs'!$O:$O,"=Intersection")</f>
        <v>0</v>
      </c>
      <c r="F13" s="580" t="e">
        <f ca="1">(E13-D13)/D13</f>
        <v>#DIV/0!</v>
      </c>
      <c r="G13" s="583" t="e">
        <f ca="1">SQRT((E13-D13)^2/((D13+E13)/2))</f>
        <v>#DIV/0!</v>
      </c>
      <c r="H13" s="544"/>
    </row>
    <row r="14" spans="1:12" ht="28.5" customHeight="1" x14ac:dyDescent="0.35">
      <c r="A14" s="551" t="s">
        <v>167</v>
      </c>
      <c r="B14" s="547"/>
      <c r="C14" s="591" t="s">
        <v>361</v>
      </c>
      <c r="D14" s="590">
        <f>SUMIFS('Freeway Calcs'!$M$7:$M$56,'Freeway Calcs'!$J$7:$J$56,"&lt;&gt;0")</f>
        <v>7865</v>
      </c>
      <c r="E14" s="590">
        <f ca="1">SUMIFS('Freeway Calcs'!$N$7:$N$56,'Freeway Calcs'!$J$7:$J$56,"&lt;&gt;0")</f>
        <v>0</v>
      </c>
      <c r="F14" s="580">
        <f ca="1">(E14-D14)/D14</f>
        <v>-1</v>
      </c>
      <c r="G14" s="583">
        <f ca="1">SQRT((E14-D14)^2/((D14+E14)/2))</f>
        <v>125.41929676090518</v>
      </c>
      <c r="H14" s="544"/>
      <c r="I14" s="547"/>
      <c r="J14" s="547"/>
      <c r="K14" s="547"/>
      <c r="L14" s="547"/>
    </row>
    <row r="15" spans="1:12" ht="28.5" customHeight="1" thickBot="1" x14ac:dyDescent="0.4">
      <c r="A15" s="551"/>
      <c r="B15" s="547"/>
      <c r="C15" s="588" t="s">
        <v>358</v>
      </c>
      <c r="D15" s="89">
        <f ca="1">SUM(D13:D14)</f>
        <v>7865</v>
      </c>
      <c r="E15" s="89">
        <f ca="1">SUM(E13:E14)</f>
        <v>0</v>
      </c>
      <c r="F15" s="179">
        <f ca="1">(E15-D15)/D15</f>
        <v>-1</v>
      </c>
      <c r="G15" s="584">
        <f ca="1">SQRT((E15-D15)^2/((D15+E15)/2))</f>
        <v>125.41929676090518</v>
      </c>
      <c r="H15" s="544"/>
      <c r="I15" s="547"/>
      <c r="J15" s="547"/>
      <c r="K15" s="547"/>
      <c r="L15" s="547"/>
    </row>
    <row r="16" spans="1:12" ht="15" thickBot="1" x14ac:dyDescent="0.4">
      <c r="A16" s="252"/>
      <c r="B16"/>
      <c r="C16" s="81"/>
      <c r="D16" s="82"/>
      <c r="E16" s="84"/>
      <c r="F16" s="83"/>
      <c r="G16" s="83"/>
      <c r="H16" s="83"/>
    </row>
    <row r="17" spans="1:12" ht="33.75" customHeight="1" x14ac:dyDescent="0.35">
      <c r="A17" s="252"/>
      <c r="B17"/>
      <c r="C17" s="865" t="s">
        <v>170</v>
      </c>
      <c r="D17" s="153" t="s">
        <v>102</v>
      </c>
      <c r="E17" s="153" t="s">
        <v>336</v>
      </c>
      <c r="F17" s="153" t="s">
        <v>337</v>
      </c>
      <c r="G17" s="178" t="s">
        <v>174</v>
      </c>
      <c r="H17" s="83"/>
    </row>
    <row r="18" spans="1:12" ht="28.5" customHeight="1" thickBot="1" x14ac:dyDescent="0.4">
      <c r="A18" s="252"/>
      <c r="B18"/>
      <c r="C18" s="866"/>
      <c r="D18" s="90">
        <f ca="1">COUNT('Intersection Calcs'!$AN:$AN)</f>
        <v>0</v>
      </c>
      <c r="E18" s="90">
        <f ca="1">COUNTIFS('Intersection Calcs'!$AN:$AN,"&lt;5")</f>
        <v>0</v>
      </c>
      <c r="F18" s="90">
        <f ca="1">COUNTIFS('Intersection Calcs'!$AN:$AN,"&gt;5")</f>
        <v>0</v>
      </c>
      <c r="G18" s="74" t="e">
        <f ca="1">E18/D18</f>
        <v>#DIV/0!</v>
      </c>
      <c r="H18" s="83"/>
      <c r="I18" s="240"/>
    </row>
    <row r="19" spans="1:12" ht="15" thickBot="1" x14ac:dyDescent="0.4">
      <c r="A19" s="252" t="s">
        <v>167</v>
      </c>
      <c r="B19"/>
      <c r="C19" s="867"/>
      <c r="D19" s="867"/>
      <c r="E19" s="867"/>
      <c r="F19" s="867"/>
      <c r="G19" s="867"/>
      <c r="H19" s="81"/>
    </row>
    <row r="20" spans="1:12" ht="33.75" customHeight="1" x14ac:dyDescent="0.35">
      <c r="A20" s="252" t="s">
        <v>167</v>
      </c>
      <c r="B20" s="296"/>
      <c r="C20" s="865" t="s">
        <v>334</v>
      </c>
      <c r="D20" s="434" t="s">
        <v>335</v>
      </c>
      <c r="E20" s="434" t="s">
        <v>78</v>
      </c>
      <c r="F20" s="434" t="s">
        <v>205</v>
      </c>
      <c r="G20" s="435" t="s">
        <v>174</v>
      </c>
      <c r="H20" s="83"/>
      <c r="I20" s="296"/>
      <c r="J20" s="296"/>
      <c r="K20" s="296"/>
      <c r="L20" s="296"/>
    </row>
    <row r="21" spans="1:12" ht="28.5" customHeight="1" thickBot="1" x14ac:dyDescent="0.4">
      <c r="A21" s="252" t="s">
        <v>167</v>
      </c>
      <c r="B21" s="296"/>
      <c r="C21" s="866"/>
      <c r="D21" s="90">
        <f ca="1">COUNT('Freeway Calibration'!$AF:$AF)</f>
        <v>0</v>
      </c>
      <c r="E21" s="90">
        <f ca="1">COUNTIFS('Freeway Calibration'!$AF:$AF,"&lt;5")</f>
        <v>0</v>
      </c>
      <c r="F21" s="90">
        <f ca="1">COUNTIFS('Freeway Calibration'!$AF:$AF,"&gt;5")</f>
        <v>0</v>
      </c>
      <c r="G21" s="74" t="e">
        <f ca="1">E21/D21</f>
        <v>#DIV/0!</v>
      </c>
      <c r="H21" s="83"/>
      <c r="I21" s="240"/>
      <c r="J21" s="296"/>
      <c r="K21" s="296"/>
      <c r="L21" s="296"/>
    </row>
    <row r="22" spans="1:12" ht="15" thickBot="1" x14ac:dyDescent="0.4">
      <c r="A22" s="252"/>
      <c r="B22" s="296"/>
      <c r="C22" s="867"/>
      <c r="D22" s="867"/>
      <c r="E22" s="867"/>
      <c r="F22" s="867"/>
      <c r="G22" s="867"/>
      <c r="H22" s="81"/>
      <c r="I22" s="296"/>
      <c r="J22" s="296"/>
      <c r="K22" s="296"/>
      <c r="L22" s="296"/>
    </row>
    <row r="23" spans="1:12" ht="66.75" customHeight="1" thickBot="1" x14ac:dyDescent="0.4">
      <c r="A23" s="252"/>
      <c r="B23"/>
      <c r="C23" s="187"/>
      <c r="D23" s="188"/>
      <c r="E23" s="188"/>
      <c r="F23" s="189"/>
      <c r="G23" s="190"/>
      <c r="H23" s="81"/>
    </row>
  </sheetData>
  <mergeCells count="4">
    <mergeCell ref="C17:C18"/>
    <mergeCell ref="C19:G19"/>
    <mergeCell ref="C20:C21"/>
    <mergeCell ref="C22:G22"/>
  </mergeCells>
  <conditionalFormatting sqref="G7:G8">
    <cfRule type="expression" dxfId="88" priority="5">
      <formula>IF(G7="Yes",TRUE,FALSE)</formula>
    </cfRule>
    <cfRule type="expression" dxfId="87" priority="6">
      <formula>IF(G7="No",TRUE,FALSE)</formula>
    </cfRule>
  </conditionalFormatting>
  <conditionalFormatting sqref="G9:G10">
    <cfRule type="expression" dxfId="86" priority="1">
      <formula>IF(G9="Yes",TRUE,FALSE)</formula>
    </cfRule>
    <cfRule type="expression" dxfId="85" priority="2">
      <formula>IF(G9="No",TRUE,FALSE)</formula>
    </cfRule>
  </conditionalFormatting>
  <pageMargins left="0.7" right="0.7" top="0.75" bottom="0.75" header="0.3" footer="0.3"/>
  <pageSetup scale="91" orientation="landscape" r:id="rId1"/>
  <headerFooter>
    <oddFooter>&amp;C&amp;P of &amp;N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9173C-480A-4A1F-BC6C-B892DCEBAFAD}">
  <sheetPr codeName="Sheet41">
    <tabColor rgb="FF920000"/>
  </sheetPr>
  <dimension ref="A1:BB81"/>
  <sheetViews>
    <sheetView zoomScale="55" zoomScaleNormal="55" workbookViewId="0"/>
  </sheetViews>
  <sheetFormatPr defaultColWidth="9.1796875" defaultRowHeight="12.5" x14ac:dyDescent="0.25"/>
  <cols>
    <col min="1" max="1" width="9.7265625" style="15" customWidth="1"/>
    <col min="2" max="2" width="20.1796875" style="298" customWidth="1"/>
    <col min="3" max="3" width="15.81640625" style="298" customWidth="1"/>
    <col min="4" max="4" width="11.7265625" style="299" bestFit="1" customWidth="1"/>
    <col min="5" max="5" width="32.7265625" style="15" customWidth="1"/>
    <col min="6" max="17" width="3" style="15" customWidth="1"/>
    <col min="18" max="19" width="2.7265625" style="15" customWidth="1"/>
    <col min="20" max="27" width="3" style="15" customWidth="1"/>
    <col min="28" max="28" width="6.26953125" style="15" customWidth="1"/>
    <col min="29" max="29" width="9.1796875" style="15"/>
    <col min="30" max="54" width="2.7265625" style="15" customWidth="1"/>
    <col min="55" max="16384" width="9.1796875" style="15"/>
  </cols>
  <sheetData>
    <row r="1" spans="1:54" ht="14.5" x14ac:dyDescent="0.35">
      <c r="A1" s="252" t="s">
        <v>240</v>
      </c>
      <c r="B1" s="252"/>
      <c r="C1" s="252"/>
      <c r="D1" s="252"/>
      <c r="E1" s="252"/>
      <c r="F1" s="252"/>
      <c r="G1" s="551"/>
      <c r="H1" s="551"/>
      <c r="I1" s="551"/>
      <c r="J1" s="551"/>
      <c r="K1" s="551"/>
      <c r="L1" s="551"/>
      <c r="M1" s="551"/>
      <c r="N1" s="252"/>
      <c r="O1" s="252"/>
      <c r="P1" s="252"/>
      <c r="Q1" s="252"/>
      <c r="R1" s="252"/>
      <c r="S1" s="252"/>
      <c r="T1" s="252"/>
      <c r="U1" s="252"/>
      <c r="V1" s="252"/>
      <c r="W1" s="252"/>
      <c r="X1" s="252"/>
      <c r="Y1" s="252"/>
      <c r="Z1" s="252"/>
      <c r="AA1" s="252"/>
      <c r="AB1" s="252"/>
      <c r="AC1" s="252"/>
      <c r="AD1" s="252" t="s">
        <v>167</v>
      </c>
      <c r="AE1" s="252" t="s">
        <v>167</v>
      </c>
      <c r="AF1" s="252" t="s">
        <v>167</v>
      </c>
      <c r="AG1" s="252" t="s">
        <v>167</v>
      </c>
      <c r="AH1" s="252" t="s">
        <v>167</v>
      </c>
      <c r="AI1" s="252" t="s">
        <v>167</v>
      </c>
      <c r="AJ1" s="252" t="s">
        <v>167</v>
      </c>
      <c r="AK1" s="252" t="s">
        <v>167</v>
      </c>
      <c r="AL1" s="252" t="s">
        <v>167</v>
      </c>
      <c r="AM1" s="252" t="s">
        <v>167</v>
      </c>
      <c r="AN1" s="252" t="s">
        <v>167</v>
      </c>
      <c r="AO1" s="252" t="s">
        <v>167</v>
      </c>
      <c r="AP1" s="252" t="s">
        <v>167</v>
      </c>
      <c r="AQ1" s="252" t="s">
        <v>167</v>
      </c>
      <c r="AR1" s="252" t="s">
        <v>167</v>
      </c>
      <c r="AS1" s="252" t="s">
        <v>167</v>
      </c>
      <c r="AT1" s="252" t="s">
        <v>167</v>
      </c>
      <c r="AU1" s="252" t="s">
        <v>167</v>
      </c>
      <c r="AV1" s="252" t="s">
        <v>167</v>
      </c>
      <c r="AW1" s="252" t="s">
        <v>167</v>
      </c>
      <c r="AX1" s="252" t="s">
        <v>167</v>
      </c>
      <c r="AY1" s="252" t="s">
        <v>167</v>
      </c>
      <c r="AZ1" s="252" t="s">
        <v>167</v>
      </c>
      <c r="BA1" s="252" t="s">
        <v>167</v>
      </c>
      <c r="BB1" s="252" t="s">
        <v>167</v>
      </c>
    </row>
    <row r="2" spans="1:54" ht="87" customHeight="1" thickBot="1" x14ac:dyDescent="0.4">
      <c r="A2" s="252"/>
      <c r="B2"/>
      <c r="F2" s="300"/>
      <c r="G2" s="300"/>
      <c r="H2" s="300"/>
      <c r="I2" s="300"/>
      <c r="J2" s="300"/>
      <c r="K2" s="300"/>
      <c r="L2" s="300"/>
      <c r="M2" s="300"/>
      <c r="N2" s="300"/>
      <c r="O2" s="300"/>
      <c r="P2" s="300"/>
      <c r="Q2" s="300"/>
      <c r="R2" s="300"/>
      <c r="S2" s="300"/>
      <c r="T2" s="300" t="s">
        <v>253</v>
      </c>
      <c r="U2" s="300" t="s">
        <v>254</v>
      </c>
      <c r="V2" s="300" t="s">
        <v>248</v>
      </c>
      <c r="W2" s="300" t="s">
        <v>249</v>
      </c>
      <c r="X2" s="300" t="s">
        <v>250</v>
      </c>
      <c r="Y2" s="300" t="s">
        <v>251</v>
      </c>
      <c r="Z2" s="300" t="s">
        <v>255</v>
      </c>
      <c r="AA2" s="300" t="s">
        <v>256</v>
      </c>
      <c r="AB2" s="300"/>
    </row>
    <row r="3" spans="1:54" ht="14.5" x14ac:dyDescent="0.35">
      <c r="A3" s="252"/>
      <c r="B3" s="369" t="s">
        <v>274</v>
      </c>
      <c r="C3" s="370"/>
      <c r="D3" s="15"/>
    </row>
    <row r="4" spans="1:54" ht="14.5" x14ac:dyDescent="0.35">
      <c r="A4" s="252"/>
      <c r="B4" s="371" t="s">
        <v>297</v>
      </c>
      <c r="C4" s="372"/>
      <c r="D4" s="15"/>
    </row>
    <row r="5" spans="1:54" ht="14.5" x14ac:dyDescent="0.35">
      <c r="A5" s="252"/>
      <c r="B5" s="373" t="s">
        <v>277</v>
      </c>
      <c r="C5" s="488">
        <v>5</v>
      </c>
      <c r="D5" s="15"/>
    </row>
    <row r="6" spans="1:54" ht="14.5" x14ac:dyDescent="0.35">
      <c r="A6" s="252"/>
      <c r="B6" s="373" t="s">
        <v>275</v>
      </c>
      <c r="C6" s="488">
        <v>20</v>
      </c>
      <c r="D6" s="15"/>
    </row>
    <row r="7" spans="1:54" ht="14.5" x14ac:dyDescent="0.35">
      <c r="A7" s="252"/>
      <c r="B7" s="373" t="s">
        <v>276</v>
      </c>
      <c r="C7" s="488">
        <v>35</v>
      </c>
      <c r="D7" s="15"/>
    </row>
    <row r="8" spans="1:54" ht="20" x14ac:dyDescent="0.4">
      <c r="A8" s="252"/>
      <c r="B8" s="371" t="s">
        <v>298</v>
      </c>
      <c r="C8" s="372"/>
      <c r="E8" s="4" t="s">
        <v>357</v>
      </c>
      <c r="F8" s="29"/>
      <c r="G8" s="29"/>
    </row>
    <row r="9" spans="1:54" ht="16" thickBot="1" x14ac:dyDescent="0.4">
      <c r="A9" s="252"/>
      <c r="B9" s="374" t="s">
        <v>299</v>
      </c>
      <c r="C9" s="487">
        <v>42</v>
      </c>
      <c r="E9" s="31" t="str">
        <f>tod&amp;" Peak Period "&amp;pkpd</f>
        <v>AM Peak Period 7:15AM - 8:15AM</v>
      </c>
      <c r="F9" s="30"/>
      <c r="G9" s="30"/>
      <c r="AF9" s="313"/>
      <c r="AG9" s="313"/>
      <c r="AH9" s="313"/>
      <c r="AI9" s="313"/>
      <c r="AJ9" s="313"/>
      <c r="AK9" s="313"/>
    </row>
    <row r="10" spans="1:54" ht="16.5" customHeight="1" x14ac:dyDescent="0.35">
      <c r="A10" s="252"/>
      <c r="B10" s="383"/>
      <c r="C10" s="383"/>
      <c r="D10" s="448"/>
      <c r="E10" s="449"/>
      <c r="AB10" s="449"/>
      <c r="AF10" s="313"/>
      <c r="AG10" s="313"/>
      <c r="AH10" s="313"/>
      <c r="AI10" s="314"/>
      <c r="AJ10" s="314"/>
      <c r="AK10" s="314"/>
    </row>
    <row r="11" spans="1:54" ht="31.5" customHeight="1" x14ac:dyDescent="0.35">
      <c r="A11" s="252"/>
      <c r="B11" s="383"/>
      <c r="C11" s="383"/>
      <c r="D11" s="448"/>
      <c r="E11" s="449"/>
      <c r="F11" s="450"/>
      <c r="G11" s="450"/>
      <c r="H11" s="450"/>
      <c r="I11" s="450"/>
      <c r="J11" s="450"/>
      <c r="K11" s="450"/>
      <c r="L11" s="450"/>
      <c r="M11" s="450"/>
      <c r="N11" s="450"/>
      <c r="O11" s="450"/>
      <c r="P11" s="450"/>
      <c r="Q11" s="450"/>
      <c r="R11" s="449"/>
      <c r="S11" s="449"/>
      <c r="T11" s="450"/>
      <c r="U11" s="450"/>
      <c r="V11" s="450"/>
      <c r="W11" s="450"/>
      <c r="X11" s="450"/>
      <c r="Y11" s="450"/>
      <c r="Z11" s="450"/>
      <c r="AA11" s="450"/>
      <c r="AB11" s="449"/>
      <c r="AF11" s="313"/>
      <c r="AG11" s="313"/>
      <c r="AH11" s="313"/>
      <c r="AI11" s="314"/>
      <c r="AJ11" s="314"/>
      <c r="AK11" s="314"/>
    </row>
    <row r="12" spans="1:54" ht="16.5" customHeight="1" x14ac:dyDescent="0.35">
      <c r="A12" s="252"/>
      <c r="B12" s="383"/>
      <c r="C12" s="383"/>
      <c r="D12" s="448"/>
      <c r="E12" s="8"/>
      <c r="F12" s="466"/>
      <c r="G12" s="466"/>
      <c r="H12" s="466"/>
      <c r="I12" s="466"/>
      <c r="J12" s="466"/>
      <c r="K12" s="466"/>
      <c r="L12" s="466"/>
      <c r="M12" s="466"/>
      <c r="N12" s="450" t="s">
        <v>52</v>
      </c>
      <c r="O12" s="450"/>
      <c r="P12" s="450"/>
      <c r="Q12" s="450"/>
      <c r="R12" s="467"/>
      <c r="S12" s="467"/>
      <c r="T12" s="466"/>
      <c r="U12" s="466"/>
      <c r="V12" s="466"/>
      <c r="W12" s="466"/>
      <c r="X12" s="466"/>
      <c r="Y12" s="466"/>
      <c r="Z12" s="466"/>
      <c r="AA12" s="466"/>
      <c r="AB12" s="8"/>
      <c r="AF12" s="313"/>
      <c r="AG12" s="313"/>
      <c r="AH12" s="313"/>
      <c r="AI12" s="314"/>
      <c r="AJ12" s="313"/>
      <c r="AK12" s="313"/>
    </row>
    <row r="13" spans="1:54" ht="50.25" customHeight="1" thickBot="1" x14ac:dyDescent="0.4">
      <c r="A13" s="252"/>
      <c r="B13" s="491" t="s">
        <v>346</v>
      </c>
      <c r="C13" s="492" t="s">
        <v>311</v>
      </c>
      <c r="D13" s="451"/>
      <c r="E13" s="8"/>
      <c r="F13" s="468">
        <f>TIME(8,0,0)</f>
        <v>0.33333333333333331</v>
      </c>
      <c r="G13" s="468"/>
      <c r="H13" s="468">
        <f>F13+TIME(0,30,0)</f>
        <v>0.35416666666666663</v>
      </c>
      <c r="I13" s="469"/>
      <c r="J13" s="468">
        <f>H13+TIME(0,30,0)</f>
        <v>0.37499999999999994</v>
      </c>
      <c r="K13" s="469"/>
      <c r="L13" s="468">
        <f>J13+TIME(0,30,0)</f>
        <v>0.39583333333333326</v>
      </c>
      <c r="M13" s="469"/>
      <c r="N13" s="452"/>
      <c r="O13" s="452"/>
      <c r="P13" s="452"/>
      <c r="Q13" s="452"/>
      <c r="R13" s="452"/>
      <c r="S13" s="452"/>
      <c r="T13" s="468">
        <f>F13</f>
        <v>0.33333333333333331</v>
      </c>
      <c r="U13" s="468"/>
      <c r="V13" s="468">
        <f>H13</f>
        <v>0.35416666666666663</v>
      </c>
      <c r="W13" s="469"/>
      <c r="X13" s="468">
        <f>J13</f>
        <v>0.37499999999999994</v>
      </c>
      <c r="Y13" s="469"/>
      <c r="Z13" s="468">
        <f>L13</f>
        <v>0.39583333333333326</v>
      </c>
      <c r="AA13" s="469"/>
      <c r="AB13" s="8"/>
      <c r="AD13" s="540" t="s">
        <v>163</v>
      </c>
      <c r="AE13" s="540"/>
      <c r="AF13" s="540"/>
      <c r="AG13" s="540"/>
      <c r="AH13" s="540"/>
      <c r="AI13" s="540"/>
      <c r="AJ13" s="540"/>
      <c r="AK13" s="540"/>
      <c r="AL13" s="540"/>
      <c r="AM13" s="540"/>
      <c r="AN13" s="540"/>
      <c r="AO13" s="540"/>
      <c r="AQ13" s="540" t="s">
        <v>164</v>
      </c>
      <c r="AR13" s="540"/>
      <c r="AS13" s="540"/>
      <c r="AT13" s="540"/>
      <c r="AU13" s="540"/>
      <c r="AV13" s="540"/>
      <c r="AW13" s="540"/>
      <c r="AX13" s="540"/>
      <c r="AY13" s="540"/>
      <c r="AZ13" s="540"/>
      <c r="BA13" s="540"/>
      <c r="BB13" s="540"/>
    </row>
    <row r="14" spans="1:54" ht="18" customHeight="1" x14ac:dyDescent="0.35">
      <c r="A14" s="252"/>
      <c r="B14" s="493">
        <f t="shared" ref="B14:B37" si="0">B15+1</f>
        <v>28</v>
      </c>
      <c r="C14" s="490">
        <f>IFERROR(GETPIVOTDATA("Average of DISTTRAV(ALL)",#REF!,"VEHICLETRAVELTIMEMEASUREMENT",B14),0)/5280</f>
        <v>0</v>
      </c>
      <c r="D14" s="451"/>
      <c r="E14" s="465"/>
      <c r="F14" s="453" cm="1">
        <f t="array" ref="F14">_xlfn.SWITCH(tod,"AM",AF14,"PM",AS14)</f>
        <v>37</v>
      </c>
      <c r="G14" s="454" cm="1">
        <f t="array" ref="G14">_xlfn.SWITCH(tod,"AM",AG14,"PM",AT14)</f>
        <v>29</v>
      </c>
      <c r="H14" s="454" cm="1">
        <f t="array" ref="H14">_xlfn.SWITCH(tod,"AM",AH14,"PM",AU14)</f>
        <v>35</v>
      </c>
      <c r="I14" s="454" cm="1">
        <f t="array" ref="I14">_xlfn.SWITCH(tod,"AM",AI14,"PM",AV14)</f>
        <v>33</v>
      </c>
      <c r="J14" s="454" cm="1">
        <f t="array" ref="J14">_xlfn.SWITCH(tod,"AM",AJ14,"PM",AW14)</f>
        <v>40</v>
      </c>
      <c r="K14" s="454" cm="1">
        <f t="array" ref="K14">_xlfn.SWITCH(tod,"AM",AK14,"PM",AX14)</f>
        <v>25</v>
      </c>
      <c r="L14" s="454" cm="1">
        <f t="array" ref="L14">_xlfn.SWITCH(tod,"AM",AL14,"PM",AY14)</f>
        <v>32</v>
      </c>
      <c r="M14" s="455" cm="1">
        <f t="array" ref="M14">_xlfn.SWITCH(tod,"AM",AM14,"PM",AZ14)</f>
        <v>40</v>
      </c>
      <c r="N14" s="456"/>
      <c r="O14" s="456"/>
      <c r="P14" s="456"/>
      <c r="Q14" s="456"/>
      <c r="R14" s="457"/>
      <c r="S14" s="457"/>
      <c r="T14" s="453" t="e">
        <f>$C14*3600/GETPIVOTDATA("Average of TRAVTM(ALL)",#REF!,"TIMEINT",T$2,"VEHICLETRAVELTIMEMEASUREMENT",$B14)</f>
        <v>#REF!</v>
      </c>
      <c r="U14" s="454" t="e">
        <f>$C14*3600/GETPIVOTDATA("Average of TRAVTM(ALL)",#REF!,"TIMEINT",U$2,"VEHICLETRAVELTIMEMEASUREMENT",$B14)</f>
        <v>#REF!</v>
      </c>
      <c r="V14" s="454" t="e">
        <f>$C14*3600/GETPIVOTDATA("Average of TRAVTM(ALL)",#REF!,"TIMEINT",V$2,"VEHICLETRAVELTIMEMEASUREMENT",$B14)</f>
        <v>#REF!</v>
      </c>
      <c r="W14" s="454" t="e">
        <f>$C14*3600/GETPIVOTDATA("Average of TRAVTM(ALL)",#REF!,"TIMEINT",W$2,"VEHICLETRAVELTIMEMEASUREMENT",$B14)</f>
        <v>#REF!</v>
      </c>
      <c r="X14" s="454" t="e">
        <f>$C14*3600/GETPIVOTDATA("Average of TRAVTM(ALL)",#REF!,"TIMEINT",X$2,"VEHICLETRAVELTIMEMEASUREMENT",$B14)</f>
        <v>#REF!</v>
      </c>
      <c r="Y14" s="454" t="e">
        <f>$C14*3600/GETPIVOTDATA("Average of TRAVTM(ALL)",#REF!,"TIMEINT",Y$2,"VEHICLETRAVELTIMEMEASUREMENT",$B14)</f>
        <v>#REF!</v>
      </c>
      <c r="Z14" s="454" t="e">
        <f>$C14*3600/GETPIVOTDATA("Average of TRAVTM(ALL)",#REF!,"TIMEINT",Z$2,"VEHICLETRAVELTIMEMEASUREMENT",$B14)</f>
        <v>#REF!</v>
      </c>
      <c r="AA14" s="455" t="e">
        <f>$C14*3600/GETPIVOTDATA("Average of TRAVTM(ALL)",#REF!,"TIMEINT",AA$2,"VEHICLETRAVELTIMEMEASUREMENT",$B14)</f>
        <v>#REF!</v>
      </c>
      <c r="AB14" s="458"/>
      <c r="AD14" s="541">
        <v>26</v>
      </c>
      <c r="AE14" s="541">
        <v>34</v>
      </c>
      <c r="AF14" s="541">
        <v>37</v>
      </c>
      <c r="AG14" s="541">
        <v>29</v>
      </c>
      <c r="AH14" s="541">
        <v>35</v>
      </c>
      <c r="AI14" s="541">
        <v>33</v>
      </c>
      <c r="AJ14" s="541">
        <v>40</v>
      </c>
      <c r="AK14" s="541">
        <v>25</v>
      </c>
      <c r="AL14" s="541">
        <v>32</v>
      </c>
      <c r="AM14" s="541">
        <v>40</v>
      </c>
      <c r="AN14" s="541">
        <v>32</v>
      </c>
      <c r="AO14" s="541">
        <v>35</v>
      </c>
      <c r="AP14" s="356"/>
      <c r="AQ14" s="541">
        <v>29</v>
      </c>
      <c r="AR14" s="541">
        <v>29</v>
      </c>
      <c r="AS14" s="541">
        <v>25</v>
      </c>
      <c r="AT14" s="541">
        <v>37</v>
      </c>
      <c r="AU14" s="541">
        <v>31</v>
      </c>
      <c r="AV14" s="541">
        <v>28</v>
      </c>
      <c r="AW14" s="541">
        <v>30</v>
      </c>
      <c r="AX14" s="541">
        <v>39</v>
      </c>
      <c r="AY14" s="541">
        <v>36</v>
      </c>
      <c r="AZ14" s="541">
        <v>26</v>
      </c>
      <c r="BA14" s="541">
        <v>32</v>
      </c>
      <c r="BB14" s="541">
        <v>40</v>
      </c>
    </row>
    <row r="15" spans="1:54" ht="18" customHeight="1" x14ac:dyDescent="0.35">
      <c r="A15" s="252"/>
      <c r="B15" s="493">
        <f t="shared" si="0"/>
        <v>27</v>
      </c>
      <c r="C15" s="490">
        <f>IFERROR(GETPIVOTDATA("Average of DISTTRAV(ALL)",#REF!,"VEHICLETRAVELTIMEMEASUREMENT",B15),0)/5280</f>
        <v>0</v>
      </c>
      <c r="D15" s="451"/>
      <c r="E15" s="465"/>
      <c r="F15" s="459" cm="1">
        <f t="array" ref="F15">_xlfn.SWITCH(tod,"AM",AF15,"PM",AS15)</f>
        <v>31</v>
      </c>
      <c r="G15" s="456" cm="1">
        <f t="array" ref="G15">_xlfn.SWITCH(tod,"AM",AG15,"PM",AT15)</f>
        <v>40</v>
      </c>
      <c r="H15" s="456" cm="1">
        <f t="array" ref="H15">_xlfn.SWITCH(tod,"AM",AH15,"PM",AU15)</f>
        <v>25</v>
      </c>
      <c r="I15" s="456" cm="1">
        <f t="array" ref="I15">_xlfn.SWITCH(tod,"AM",AI15,"PM",AV15)</f>
        <v>27</v>
      </c>
      <c r="J15" s="456" cm="1">
        <f t="array" ref="J15">_xlfn.SWITCH(tod,"AM",AJ15,"PM",AW15)</f>
        <v>35</v>
      </c>
      <c r="K15" s="456" cm="1">
        <f t="array" ref="K15">_xlfn.SWITCH(tod,"AM",AK15,"PM",AX15)</f>
        <v>40</v>
      </c>
      <c r="L15" s="456" cm="1">
        <f t="array" ref="L15">_xlfn.SWITCH(tod,"AM",AL15,"PM",AY15)</f>
        <v>25</v>
      </c>
      <c r="M15" s="460" cm="1">
        <f t="array" ref="M15">_xlfn.SWITCH(tod,"AM",AM15,"PM",AZ15)</f>
        <v>33</v>
      </c>
      <c r="N15" s="456"/>
      <c r="O15" s="456"/>
      <c r="P15" s="456"/>
      <c r="Q15" s="456"/>
      <c r="R15" s="457"/>
      <c r="S15" s="457"/>
      <c r="T15" s="459" t="e">
        <f>$C15*3600/GETPIVOTDATA("Average of TRAVTM(ALL)",#REF!,"TIMEINT",T$2,"VEHICLETRAVELTIMEMEASUREMENT",$B15)</f>
        <v>#REF!</v>
      </c>
      <c r="U15" s="456" t="e">
        <f>$C15*3600/GETPIVOTDATA("Average of TRAVTM(ALL)",#REF!,"TIMEINT",U$2,"VEHICLETRAVELTIMEMEASUREMENT",$B15)</f>
        <v>#REF!</v>
      </c>
      <c r="V15" s="456" t="e">
        <f>$C15*3600/GETPIVOTDATA("Average of TRAVTM(ALL)",#REF!,"TIMEINT",V$2,"VEHICLETRAVELTIMEMEASUREMENT",$B15)</f>
        <v>#REF!</v>
      </c>
      <c r="W15" s="456" t="e">
        <f>$C15*3600/GETPIVOTDATA("Average of TRAVTM(ALL)",#REF!,"TIMEINT",W$2,"VEHICLETRAVELTIMEMEASUREMENT",$B15)</f>
        <v>#REF!</v>
      </c>
      <c r="X15" s="456" t="e">
        <f>$C15*3600/GETPIVOTDATA("Average of TRAVTM(ALL)",#REF!,"TIMEINT",X$2,"VEHICLETRAVELTIMEMEASUREMENT",$B15)</f>
        <v>#REF!</v>
      </c>
      <c r="Y15" s="456" t="e">
        <f>$C15*3600/GETPIVOTDATA("Average of TRAVTM(ALL)",#REF!,"TIMEINT",Y$2,"VEHICLETRAVELTIMEMEASUREMENT",$B15)</f>
        <v>#REF!</v>
      </c>
      <c r="Z15" s="456" t="e">
        <f>$C15*3600/GETPIVOTDATA("Average of TRAVTM(ALL)",#REF!,"TIMEINT",Z$2,"VEHICLETRAVELTIMEMEASUREMENT",$B15)</f>
        <v>#REF!</v>
      </c>
      <c r="AA15" s="460" t="e">
        <f>$C15*3600/GETPIVOTDATA("Average of TRAVTM(ALL)",#REF!,"TIMEINT",AA$2,"VEHICLETRAVELTIMEMEASUREMENT",$B15)</f>
        <v>#REF!</v>
      </c>
      <c r="AB15" s="458"/>
      <c r="AD15" s="541">
        <v>36</v>
      </c>
      <c r="AE15" s="541">
        <v>27</v>
      </c>
      <c r="AF15" s="541">
        <v>31</v>
      </c>
      <c r="AG15" s="541">
        <v>40</v>
      </c>
      <c r="AH15" s="541">
        <v>25</v>
      </c>
      <c r="AI15" s="541">
        <v>27</v>
      </c>
      <c r="AJ15" s="541">
        <v>35</v>
      </c>
      <c r="AK15" s="541">
        <v>40</v>
      </c>
      <c r="AL15" s="541">
        <v>25</v>
      </c>
      <c r="AM15" s="541">
        <v>33</v>
      </c>
      <c r="AN15" s="541">
        <v>39</v>
      </c>
      <c r="AO15" s="541">
        <v>26</v>
      </c>
      <c r="AP15" s="356"/>
      <c r="AQ15" s="541">
        <v>33</v>
      </c>
      <c r="AR15" s="541">
        <v>26</v>
      </c>
      <c r="AS15" s="541">
        <v>28</v>
      </c>
      <c r="AT15" s="541">
        <v>38</v>
      </c>
      <c r="AU15" s="541">
        <v>35</v>
      </c>
      <c r="AV15" s="541">
        <v>30</v>
      </c>
      <c r="AW15" s="541">
        <v>37</v>
      </c>
      <c r="AX15" s="541">
        <v>31</v>
      </c>
      <c r="AY15" s="541">
        <v>38</v>
      </c>
      <c r="AZ15" s="541">
        <v>30</v>
      </c>
      <c r="BA15" s="541">
        <v>39</v>
      </c>
      <c r="BB15" s="541">
        <v>29</v>
      </c>
    </row>
    <row r="16" spans="1:54" ht="18" customHeight="1" x14ac:dyDescent="0.35">
      <c r="A16" s="252"/>
      <c r="B16" s="493">
        <f t="shared" si="0"/>
        <v>26</v>
      </c>
      <c r="C16" s="490">
        <f>IFERROR(GETPIVOTDATA("Average of DISTTRAV(ALL)",#REF!,"VEHICLETRAVELTIMEMEASUREMENT",B16),0)/5280</f>
        <v>0</v>
      </c>
      <c r="D16" s="451"/>
      <c r="E16" s="465"/>
      <c r="F16" s="459" cm="1">
        <f t="array" ref="F16">_xlfn.SWITCH(tod,"AM",AF16,"PM",AS16)</f>
        <v>34</v>
      </c>
      <c r="G16" s="456" cm="1">
        <f t="array" ref="G16">_xlfn.SWITCH(tod,"AM",AG16,"PM",AT16)</f>
        <v>37</v>
      </c>
      <c r="H16" s="456" cm="1">
        <f t="array" ref="H16">_xlfn.SWITCH(tod,"AM",AH16,"PM",AU16)</f>
        <v>34</v>
      </c>
      <c r="I16" s="456" cm="1">
        <f t="array" ref="I16">_xlfn.SWITCH(tod,"AM",AI16,"PM",AV16)</f>
        <v>36</v>
      </c>
      <c r="J16" s="456" cm="1">
        <f t="array" ref="J16">_xlfn.SWITCH(tod,"AM",AJ16,"PM",AW16)</f>
        <v>38</v>
      </c>
      <c r="K16" s="456" cm="1">
        <f t="array" ref="K16">_xlfn.SWITCH(tod,"AM",AK16,"PM",AX16)</f>
        <v>36</v>
      </c>
      <c r="L16" s="456" cm="1">
        <f t="array" ref="L16">_xlfn.SWITCH(tod,"AM",AL16,"PM",AY16)</f>
        <v>31</v>
      </c>
      <c r="M16" s="460" cm="1">
        <f t="array" ref="M16">_xlfn.SWITCH(tod,"AM",AM16,"PM",AZ16)</f>
        <v>37</v>
      </c>
      <c r="N16" s="456"/>
      <c r="O16" s="456"/>
      <c r="P16" s="456"/>
      <c r="Q16" s="456"/>
      <c r="R16" s="457"/>
      <c r="S16" s="457"/>
      <c r="T16" s="459" t="e">
        <f>$C16*3600/GETPIVOTDATA("Average of TRAVTM(ALL)",#REF!,"TIMEINT",T$2,"VEHICLETRAVELTIMEMEASUREMENT",$B16)</f>
        <v>#REF!</v>
      </c>
      <c r="U16" s="456" t="e">
        <f>$C16*3600/GETPIVOTDATA("Average of TRAVTM(ALL)",#REF!,"TIMEINT",U$2,"VEHICLETRAVELTIMEMEASUREMENT",$B16)</f>
        <v>#REF!</v>
      </c>
      <c r="V16" s="456" t="e">
        <f>$C16*3600/GETPIVOTDATA("Average of TRAVTM(ALL)",#REF!,"TIMEINT",V$2,"VEHICLETRAVELTIMEMEASUREMENT",$B16)</f>
        <v>#REF!</v>
      </c>
      <c r="W16" s="456" t="e">
        <f>$C16*3600/GETPIVOTDATA("Average of TRAVTM(ALL)",#REF!,"TIMEINT",W$2,"VEHICLETRAVELTIMEMEASUREMENT",$B16)</f>
        <v>#REF!</v>
      </c>
      <c r="X16" s="456" t="e">
        <f>$C16*3600/GETPIVOTDATA("Average of TRAVTM(ALL)",#REF!,"TIMEINT",X$2,"VEHICLETRAVELTIMEMEASUREMENT",$B16)</f>
        <v>#REF!</v>
      </c>
      <c r="Y16" s="456" t="e">
        <f>$C16*3600/GETPIVOTDATA("Average of TRAVTM(ALL)",#REF!,"TIMEINT",Y$2,"VEHICLETRAVELTIMEMEASUREMENT",$B16)</f>
        <v>#REF!</v>
      </c>
      <c r="Z16" s="456" t="e">
        <f>$C16*3600/GETPIVOTDATA("Average of TRAVTM(ALL)",#REF!,"TIMEINT",Z$2,"VEHICLETRAVELTIMEMEASUREMENT",$B16)</f>
        <v>#REF!</v>
      </c>
      <c r="AA16" s="460" t="e">
        <f>$C16*3600/GETPIVOTDATA("Average of TRAVTM(ALL)",#REF!,"TIMEINT",AA$2,"VEHICLETRAVELTIMEMEASUREMENT",$B16)</f>
        <v>#REF!</v>
      </c>
      <c r="AB16" s="458"/>
      <c r="AC16" s="301"/>
      <c r="AD16" s="541">
        <v>32</v>
      </c>
      <c r="AE16" s="541">
        <v>39</v>
      </c>
      <c r="AF16" s="541">
        <v>34</v>
      </c>
      <c r="AG16" s="541">
        <v>37</v>
      </c>
      <c r="AH16" s="541">
        <v>34</v>
      </c>
      <c r="AI16" s="541">
        <v>36</v>
      </c>
      <c r="AJ16" s="541">
        <v>38</v>
      </c>
      <c r="AK16" s="541">
        <v>36</v>
      </c>
      <c r="AL16" s="541">
        <v>31</v>
      </c>
      <c r="AM16" s="541">
        <v>37</v>
      </c>
      <c r="AN16" s="541">
        <v>34</v>
      </c>
      <c r="AO16" s="541">
        <v>35</v>
      </c>
      <c r="AP16" s="356"/>
      <c r="AQ16" s="541">
        <v>35</v>
      </c>
      <c r="AR16" s="541">
        <v>27</v>
      </c>
      <c r="AS16" s="541">
        <v>30</v>
      </c>
      <c r="AT16" s="541">
        <v>31</v>
      </c>
      <c r="AU16" s="541">
        <v>39</v>
      </c>
      <c r="AV16" s="541">
        <v>25</v>
      </c>
      <c r="AW16" s="541">
        <v>26</v>
      </c>
      <c r="AX16" s="541">
        <v>26</v>
      </c>
      <c r="AY16" s="541">
        <v>31</v>
      </c>
      <c r="AZ16" s="541">
        <v>40</v>
      </c>
      <c r="BA16" s="541">
        <v>26</v>
      </c>
      <c r="BB16" s="541">
        <v>26</v>
      </c>
    </row>
    <row r="17" spans="1:54" ht="18" customHeight="1" x14ac:dyDescent="0.35">
      <c r="A17" s="252"/>
      <c r="B17" s="493">
        <f t="shared" si="0"/>
        <v>25</v>
      </c>
      <c r="C17" s="490">
        <f>IFERROR(GETPIVOTDATA("Average of DISTTRAV(ALL)",#REF!,"VEHICLETRAVELTIMEMEASUREMENT",B17),0)/5280</f>
        <v>0</v>
      </c>
      <c r="D17" s="451"/>
      <c r="E17" s="465"/>
      <c r="F17" s="459" cm="1">
        <f t="array" ref="F17">_xlfn.SWITCH(tod,"AM",AF17,"PM",AS17)</f>
        <v>28</v>
      </c>
      <c r="G17" s="456" cm="1">
        <f t="array" ref="G17">_xlfn.SWITCH(tod,"AM",AG17,"PM",AT17)</f>
        <v>27</v>
      </c>
      <c r="H17" s="456" cm="1">
        <f t="array" ref="H17">_xlfn.SWITCH(tod,"AM",AH17,"PM",AU17)</f>
        <v>30</v>
      </c>
      <c r="I17" s="456" cm="1">
        <f t="array" ref="I17">_xlfn.SWITCH(tod,"AM",AI17,"PM",AV17)</f>
        <v>31</v>
      </c>
      <c r="J17" s="456" cm="1">
        <f t="array" ref="J17">_xlfn.SWITCH(tod,"AM",AJ17,"PM",AW17)</f>
        <v>36</v>
      </c>
      <c r="K17" s="456" cm="1">
        <f t="array" ref="K17">_xlfn.SWITCH(tod,"AM",AK17,"PM",AX17)</f>
        <v>32</v>
      </c>
      <c r="L17" s="456" cm="1">
        <f t="array" ref="L17">_xlfn.SWITCH(tod,"AM",AL17,"PM",AY17)</f>
        <v>29</v>
      </c>
      <c r="M17" s="460" cm="1">
        <f t="array" ref="M17">_xlfn.SWITCH(tod,"AM",AM17,"PM",AZ17)</f>
        <v>34</v>
      </c>
      <c r="N17" s="456"/>
      <c r="O17" s="456"/>
      <c r="P17" s="456"/>
      <c r="Q17" s="456"/>
      <c r="R17" s="456"/>
      <c r="S17" s="456"/>
      <c r="T17" s="459" t="e">
        <f>$C17*3600/GETPIVOTDATA("Average of TRAVTM(ALL)",#REF!,"TIMEINT",T$2,"VEHICLETRAVELTIMEMEASUREMENT",$B17)</f>
        <v>#REF!</v>
      </c>
      <c r="U17" s="456" t="e">
        <f>$C17*3600/GETPIVOTDATA("Average of TRAVTM(ALL)",#REF!,"TIMEINT",U$2,"VEHICLETRAVELTIMEMEASUREMENT",$B17)</f>
        <v>#REF!</v>
      </c>
      <c r="V17" s="456" t="e">
        <f>$C17*3600/GETPIVOTDATA("Average of TRAVTM(ALL)",#REF!,"TIMEINT",V$2,"VEHICLETRAVELTIMEMEASUREMENT",$B17)</f>
        <v>#REF!</v>
      </c>
      <c r="W17" s="456" t="e">
        <f>$C17*3600/GETPIVOTDATA("Average of TRAVTM(ALL)",#REF!,"TIMEINT",W$2,"VEHICLETRAVELTIMEMEASUREMENT",$B17)</f>
        <v>#REF!</v>
      </c>
      <c r="X17" s="456" t="e">
        <f>$C17*3600/GETPIVOTDATA("Average of TRAVTM(ALL)",#REF!,"TIMEINT",X$2,"VEHICLETRAVELTIMEMEASUREMENT",$B17)</f>
        <v>#REF!</v>
      </c>
      <c r="Y17" s="456" t="e">
        <f>$C17*3600/GETPIVOTDATA("Average of TRAVTM(ALL)",#REF!,"TIMEINT",Y$2,"VEHICLETRAVELTIMEMEASUREMENT",$B17)</f>
        <v>#REF!</v>
      </c>
      <c r="Z17" s="456" t="e">
        <f>$C17*3600/GETPIVOTDATA("Average of TRAVTM(ALL)",#REF!,"TIMEINT",Z$2,"VEHICLETRAVELTIMEMEASUREMENT",$B17)</f>
        <v>#REF!</v>
      </c>
      <c r="AA17" s="460" t="e">
        <f>$C17*3600/GETPIVOTDATA("Average of TRAVTM(ALL)",#REF!,"TIMEINT",AA$2,"VEHICLETRAVELTIMEMEASUREMENT",$B17)</f>
        <v>#REF!</v>
      </c>
      <c r="AB17" s="458"/>
      <c r="AD17" s="541">
        <v>31</v>
      </c>
      <c r="AE17" s="541">
        <v>40</v>
      </c>
      <c r="AF17" s="541">
        <v>28</v>
      </c>
      <c r="AG17" s="541">
        <v>27</v>
      </c>
      <c r="AH17" s="541">
        <v>30</v>
      </c>
      <c r="AI17" s="541">
        <v>31</v>
      </c>
      <c r="AJ17" s="541">
        <v>36</v>
      </c>
      <c r="AK17" s="541">
        <v>32</v>
      </c>
      <c r="AL17" s="541">
        <v>29</v>
      </c>
      <c r="AM17" s="541">
        <v>34</v>
      </c>
      <c r="AN17" s="541">
        <v>35</v>
      </c>
      <c r="AO17" s="541">
        <v>30</v>
      </c>
      <c r="AP17" s="356"/>
      <c r="AQ17" s="541">
        <v>30</v>
      </c>
      <c r="AR17" s="541">
        <v>34</v>
      </c>
      <c r="AS17" s="541">
        <v>36</v>
      </c>
      <c r="AT17" s="541">
        <v>31</v>
      </c>
      <c r="AU17" s="541">
        <v>33</v>
      </c>
      <c r="AV17" s="541">
        <v>29</v>
      </c>
      <c r="AW17" s="541">
        <v>29</v>
      </c>
      <c r="AX17" s="541">
        <v>39</v>
      </c>
      <c r="AY17" s="541">
        <v>32</v>
      </c>
      <c r="AZ17" s="541">
        <v>32</v>
      </c>
      <c r="BA17" s="541">
        <v>34</v>
      </c>
      <c r="BB17" s="541">
        <v>31</v>
      </c>
    </row>
    <row r="18" spans="1:54" ht="18" customHeight="1" x14ac:dyDescent="0.35">
      <c r="A18" s="252"/>
      <c r="B18" s="493">
        <f t="shared" si="0"/>
        <v>24</v>
      </c>
      <c r="C18" s="490">
        <f>IFERROR(GETPIVOTDATA("Average of DISTTRAV(ALL)",#REF!,"VEHICLETRAVELTIMEMEASUREMENT",B18),0)/5280</f>
        <v>0</v>
      </c>
      <c r="D18" s="451"/>
      <c r="E18" s="465"/>
      <c r="F18" s="459" cm="1">
        <f t="array" ref="F18">_xlfn.SWITCH(tod,"AM",AF18,"PM",AS18)</f>
        <v>33</v>
      </c>
      <c r="G18" s="456" cm="1">
        <f t="array" ref="G18">_xlfn.SWITCH(tod,"AM",AG18,"PM",AT18)</f>
        <v>36</v>
      </c>
      <c r="H18" s="456" cm="1">
        <f t="array" ref="H18">_xlfn.SWITCH(tod,"AM",AH18,"PM",AU18)</f>
        <v>38</v>
      </c>
      <c r="I18" s="456" cm="1">
        <f t="array" ref="I18">_xlfn.SWITCH(tod,"AM",AI18,"PM",AV18)</f>
        <v>39</v>
      </c>
      <c r="J18" s="456" cm="1">
        <f t="array" ref="J18">_xlfn.SWITCH(tod,"AM",AJ18,"PM",AW18)</f>
        <v>38</v>
      </c>
      <c r="K18" s="456" cm="1">
        <f t="array" ref="K18">_xlfn.SWITCH(tod,"AM",AK18,"PM",AX18)</f>
        <v>29</v>
      </c>
      <c r="L18" s="456" cm="1">
        <f t="array" ref="L18">_xlfn.SWITCH(tod,"AM",AL18,"PM",AY18)</f>
        <v>34</v>
      </c>
      <c r="M18" s="460" cm="1">
        <f t="array" ref="M18">_xlfn.SWITCH(tod,"AM",AM18,"PM",AZ18)</f>
        <v>38</v>
      </c>
      <c r="N18" s="456"/>
      <c r="O18" s="456"/>
      <c r="P18" s="456"/>
      <c r="Q18" s="456"/>
      <c r="R18" s="456"/>
      <c r="S18" s="456"/>
      <c r="T18" s="459" t="e">
        <f>$C18*3600/GETPIVOTDATA("Average of TRAVTM(ALL)",#REF!,"TIMEINT",T$2,"VEHICLETRAVELTIMEMEASUREMENT",$B18)</f>
        <v>#REF!</v>
      </c>
      <c r="U18" s="456" t="e">
        <f>$C18*3600/GETPIVOTDATA("Average of TRAVTM(ALL)",#REF!,"TIMEINT",U$2,"VEHICLETRAVELTIMEMEASUREMENT",$B18)</f>
        <v>#REF!</v>
      </c>
      <c r="V18" s="456" t="e">
        <f>$C18*3600/GETPIVOTDATA("Average of TRAVTM(ALL)",#REF!,"TIMEINT",V$2,"VEHICLETRAVELTIMEMEASUREMENT",$B18)</f>
        <v>#REF!</v>
      </c>
      <c r="W18" s="456" t="e">
        <f>$C18*3600/GETPIVOTDATA("Average of TRAVTM(ALL)",#REF!,"TIMEINT",W$2,"VEHICLETRAVELTIMEMEASUREMENT",$B18)</f>
        <v>#REF!</v>
      </c>
      <c r="X18" s="456" t="e">
        <f>$C18*3600/GETPIVOTDATA("Average of TRAVTM(ALL)",#REF!,"TIMEINT",X$2,"VEHICLETRAVELTIMEMEASUREMENT",$B18)</f>
        <v>#REF!</v>
      </c>
      <c r="Y18" s="456" t="e">
        <f>$C18*3600/GETPIVOTDATA("Average of TRAVTM(ALL)",#REF!,"TIMEINT",Y$2,"VEHICLETRAVELTIMEMEASUREMENT",$B18)</f>
        <v>#REF!</v>
      </c>
      <c r="Z18" s="456" t="e">
        <f>$C18*3600/GETPIVOTDATA("Average of TRAVTM(ALL)",#REF!,"TIMEINT",Z$2,"VEHICLETRAVELTIMEMEASUREMENT",$B18)</f>
        <v>#REF!</v>
      </c>
      <c r="AA18" s="460" t="e">
        <f>$C18*3600/GETPIVOTDATA("Average of TRAVTM(ALL)",#REF!,"TIMEINT",AA$2,"VEHICLETRAVELTIMEMEASUREMENT",$B18)</f>
        <v>#REF!</v>
      </c>
      <c r="AB18" s="458"/>
      <c r="AD18" s="541">
        <v>28</v>
      </c>
      <c r="AE18" s="541">
        <v>29</v>
      </c>
      <c r="AF18" s="541">
        <v>33</v>
      </c>
      <c r="AG18" s="541">
        <v>36</v>
      </c>
      <c r="AH18" s="541">
        <v>38</v>
      </c>
      <c r="AI18" s="541">
        <v>39</v>
      </c>
      <c r="AJ18" s="541">
        <v>38</v>
      </c>
      <c r="AK18" s="541">
        <v>29</v>
      </c>
      <c r="AL18" s="541">
        <v>34</v>
      </c>
      <c r="AM18" s="541">
        <v>38</v>
      </c>
      <c r="AN18" s="541">
        <v>34</v>
      </c>
      <c r="AO18" s="541">
        <v>39</v>
      </c>
      <c r="AP18" s="356"/>
      <c r="AQ18" s="541">
        <v>28</v>
      </c>
      <c r="AR18" s="541">
        <v>28</v>
      </c>
      <c r="AS18" s="541">
        <v>28</v>
      </c>
      <c r="AT18" s="541">
        <v>26</v>
      </c>
      <c r="AU18" s="541">
        <v>38</v>
      </c>
      <c r="AV18" s="541">
        <v>31</v>
      </c>
      <c r="AW18" s="541">
        <v>25</v>
      </c>
      <c r="AX18" s="541">
        <v>37</v>
      </c>
      <c r="AY18" s="541">
        <v>31</v>
      </c>
      <c r="AZ18" s="541">
        <v>37</v>
      </c>
      <c r="BA18" s="541">
        <v>34</v>
      </c>
      <c r="BB18" s="541">
        <v>26</v>
      </c>
    </row>
    <row r="19" spans="1:54" ht="18" customHeight="1" x14ac:dyDescent="0.35">
      <c r="A19" s="252"/>
      <c r="B19" s="493">
        <f t="shared" si="0"/>
        <v>23</v>
      </c>
      <c r="C19" s="490">
        <f>IFERROR(GETPIVOTDATA("Average of DISTTRAV(ALL)",#REF!,"VEHICLETRAVELTIMEMEASUREMENT",B19),0)/5280</f>
        <v>0</v>
      </c>
      <c r="D19" s="451"/>
      <c r="E19" s="465"/>
      <c r="F19" s="459" cm="1">
        <f t="array" ref="F19">_xlfn.SWITCH(tod,"AM",AF19,"PM",AS19)</f>
        <v>25</v>
      </c>
      <c r="G19" s="456" cm="1">
        <f t="array" ref="G19">_xlfn.SWITCH(tod,"AM",AG19,"PM",AT19)</f>
        <v>39</v>
      </c>
      <c r="H19" s="456" cm="1">
        <f t="array" ref="H19">_xlfn.SWITCH(tod,"AM",AH19,"PM",AU19)</f>
        <v>38</v>
      </c>
      <c r="I19" s="456" cm="1">
        <f t="array" ref="I19">_xlfn.SWITCH(tod,"AM",AI19,"PM",AV19)</f>
        <v>33</v>
      </c>
      <c r="J19" s="456" cm="1">
        <f t="array" ref="J19">_xlfn.SWITCH(tod,"AM",AJ19,"PM",AW19)</f>
        <v>35</v>
      </c>
      <c r="K19" s="456" cm="1">
        <f t="array" ref="K19">_xlfn.SWITCH(tod,"AM",AK19,"PM",AX19)</f>
        <v>32</v>
      </c>
      <c r="L19" s="456" cm="1">
        <f t="array" ref="L19">_xlfn.SWITCH(tod,"AM",AL19,"PM",AY19)</f>
        <v>32</v>
      </c>
      <c r="M19" s="460" cm="1">
        <f t="array" ref="M19">_xlfn.SWITCH(tod,"AM",AM19,"PM",AZ19)</f>
        <v>38</v>
      </c>
      <c r="N19" s="456"/>
      <c r="O19" s="456"/>
      <c r="P19" s="456"/>
      <c r="Q19" s="456"/>
      <c r="R19" s="456"/>
      <c r="S19" s="456"/>
      <c r="T19" s="459" t="e">
        <f>$C19*3600/GETPIVOTDATA("Average of TRAVTM(ALL)",#REF!,"TIMEINT",T$2,"VEHICLETRAVELTIMEMEASUREMENT",$B19)</f>
        <v>#REF!</v>
      </c>
      <c r="U19" s="456" t="e">
        <f>$C19*3600/GETPIVOTDATA("Average of TRAVTM(ALL)",#REF!,"TIMEINT",U$2,"VEHICLETRAVELTIMEMEASUREMENT",$B19)</f>
        <v>#REF!</v>
      </c>
      <c r="V19" s="456" t="e">
        <f>$C19*3600/GETPIVOTDATA("Average of TRAVTM(ALL)",#REF!,"TIMEINT",V$2,"VEHICLETRAVELTIMEMEASUREMENT",$B19)</f>
        <v>#REF!</v>
      </c>
      <c r="W19" s="456" t="e">
        <f>$C19*3600/GETPIVOTDATA("Average of TRAVTM(ALL)",#REF!,"TIMEINT",W$2,"VEHICLETRAVELTIMEMEASUREMENT",$B19)</f>
        <v>#REF!</v>
      </c>
      <c r="X19" s="456" t="e">
        <f>$C19*3600/GETPIVOTDATA("Average of TRAVTM(ALL)",#REF!,"TIMEINT",X$2,"VEHICLETRAVELTIMEMEASUREMENT",$B19)</f>
        <v>#REF!</v>
      </c>
      <c r="Y19" s="456" t="e">
        <f>$C19*3600/GETPIVOTDATA("Average of TRAVTM(ALL)",#REF!,"TIMEINT",Y$2,"VEHICLETRAVELTIMEMEASUREMENT",$B19)</f>
        <v>#REF!</v>
      </c>
      <c r="Z19" s="456" t="e">
        <f>$C19*3600/GETPIVOTDATA("Average of TRAVTM(ALL)",#REF!,"TIMEINT",Z$2,"VEHICLETRAVELTIMEMEASUREMENT",$B19)</f>
        <v>#REF!</v>
      </c>
      <c r="AA19" s="460" t="e">
        <f>$C19*3600/GETPIVOTDATA("Average of TRAVTM(ALL)",#REF!,"TIMEINT",AA$2,"VEHICLETRAVELTIMEMEASUREMENT",$B19)</f>
        <v>#REF!</v>
      </c>
      <c r="AB19" s="458"/>
      <c r="AC19" s="301"/>
      <c r="AD19" s="541">
        <v>38</v>
      </c>
      <c r="AE19" s="541">
        <v>34</v>
      </c>
      <c r="AF19" s="541">
        <v>25</v>
      </c>
      <c r="AG19" s="541">
        <v>39</v>
      </c>
      <c r="AH19" s="541">
        <v>38</v>
      </c>
      <c r="AI19" s="541">
        <v>33</v>
      </c>
      <c r="AJ19" s="541">
        <v>35</v>
      </c>
      <c r="AK19" s="541">
        <v>32</v>
      </c>
      <c r="AL19" s="541">
        <v>32</v>
      </c>
      <c r="AM19" s="541">
        <v>38</v>
      </c>
      <c r="AN19" s="541">
        <v>36</v>
      </c>
      <c r="AO19" s="541">
        <v>35</v>
      </c>
      <c r="AP19" s="356"/>
      <c r="AQ19" s="541">
        <v>29</v>
      </c>
      <c r="AR19" s="541">
        <v>33</v>
      </c>
      <c r="AS19" s="541">
        <v>27</v>
      </c>
      <c r="AT19" s="541">
        <v>36</v>
      </c>
      <c r="AU19" s="541">
        <v>25</v>
      </c>
      <c r="AV19" s="541">
        <v>39</v>
      </c>
      <c r="AW19" s="541">
        <v>27</v>
      </c>
      <c r="AX19" s="541">
        <v>27</v>
      </c>
      <c r="AY19" s="541">
        <v>26</v>
      </c>
      <c r="AZ19" s="541">
        <v>40</v>
      </c>
      <c r="BA19" s="541">
        <v>27</v>
      </c>
      <c r="BB19" s="541">
        <v>34</v>
      </c>
    </row>
    <row r="20" spans="1:54" ht="18" customHeight="1" x14ac:dyDescent="0.35">
      <c r="A20" s="252"/>
      <c r="B20" s="493">
        <f t="shared" si="0"/>
        <v>22</v>
      </c>
      <c r="C20" s="490">
        <f>IFERROR(GETPIVOTDATA("Average of DISTTRAV(ALL)",#REF!,"VEHICLETRAVELTIMEMEASUREMENT",B20),0)/5280</f>
        <v>0</v>
      </c>
      <c r="D20" s="451"/>
      <c r="E20" s="465"/>
      <c r="F20" s="459" cm="1">
        <f t="array" ref="F20">_xlfn.SWITCH(tod,"AM",AF20,"PM",AS20)</f>
        <v>40</v>
      </c>
      <c r="G20" s="456" cm="1">
        <f t="array" ref="G20">_xlfn.SWITCH(tod,"AM",AG20,"PM",AT20)</f>
        <v>36</v>
      </c>
      <c r="H20" s="456" cm="1">
        <f t="array" ref="H20">_xlfn.SWITCH(tod,"AM",AH20,"PM",AU20)</f>
        <v>37</v>
      </c>
      <c r="I20" s="456" cm="1">
        <f t="array" ref="I20">_xlfn.SWITCH(tod,"AM",AI20,"PM",AV20)</f>
        <v>32</v>
      </c>
      <c r="J20" s="456" cm="1">
        <f t="array" ref="J20">_xlfn.SWITCH(tod,"AM",AJ20,"PM",AW20)</f>
        <v>34</v>
      </c>
      <c r="K20" s="456" cm="1">
        <f t="array" ref="K20">_xlfn.SWITCH(tod,"AM",AK20,"PM",AX20)</f>
        <v>25</v>
      </c>
      <c r="L20" s="456" cm="1">
        <f t="array" ref="L20">_xlfn.SWITCH(tod,"AM",AL20,"PM",AY20)</f>
        <v>39</v>
      </c>
      <c r="M20" s="460" cm="1">
        <f t="array" ref="M20">_xlfn.SWITCH(tod,"AM",AM20,"PM",AZ20)</f>
        <v>34</v>
      </c>
      <c r="N20" s="456"/>
      <c r="O20" s="456"/>
      <c r="P20" s="456"/>
      <c r="Q20" s="456"/>
      <c r="R20" s="456"/>
      <c r="S20" s="456"/>
      <c r="T20" s="459" t="e">
        <f>$C20*3600/GETPIVOTDATA("Average of TRAVTM(ALL)",#REF!,"TIMEINT",T$2,"VEHICLETRAVELTIMEMEASUREMENT",$B20)</f>
        <v>#REF!</v>
      </c>
      <c r="U20" s="456" t="e">
        <f>$C20*3600/GETPIVOTDATA("Average of TRAVTM(ALL)",#REF!,"TIMEINT",U$2,"VEHICLETRAVELTIMEMEASUREMENT",$B20)</f>
        <v>#REF!</v>
      </c>
      <c r="V20" s="456" t="e">
        <f>$C20*3600/GETPIVOTDATA("Average of TRAVTM(ALL)",#REF!,"TIMEINT",V$2,"VEHICLETRAVELTIMEMEASUREMENT",$B20)</f>
        <v>#REF!</v>
      </c>
      <c r="W20" s="456" t="e">
        <f>$C20*3600/GETPIVOTDATA("Average of TRAVTM(ALL)",#REF!,"TIMEINT",W$2,"VEHICLETRAVELTIMEMEASUREMENT",$B20)</f>
        <v>#REF!</v>
      </c>
      <c r="X20" s="456" t="e">
        <f>$C20*3600/GETPIVOTDATA("Average of TRAVTM(ALL)",#REF!,"TIMEINT",X$2,"VEHICLETRAVELTIMEMEASUREMENT",$B20)</f>
        <v>#REF!</v>
      </c>
      <c r="Y20" s="456" t="e">
        <f>$C20*3600/GETPIVOTDATA("Average of TRAVTM(ALL)",#REF!,"TIMEINT",Y$2,"VEHICLETRAVELTIMEMEASUREMENT",$B20)</f>
        <v>#REF!</v>
      </c>
      <c r="Z20" s="456" t="e">
        <f>$C20*3600/GETPIVOTDATA("Average of TRAVTM(ALL)",#REF!,"TIMEINT",Z$2,"VEHICLETRAVELTIMEMEASUREMENT",$B20)</f>
        <v>#REF!</v>
      </c>
      <c r="AA20" s="460" t="e">
        <f>$C20*3600/GETPIVOTDATA("Average of TRAVTM(ALL)",#REF!,"TIMEINT",AA$2,"VEHICLETRAVELTIMEMEASUREMENT",$B20)</f>
        <v>#REF!</v>
      </c>
      <c r="AB20" s="458"/>
      <c r="AD20" s="541">
        <v>28</v>
      </c>
      <c r="AE20" s="541">
        <v>26</v>
      </c>
      <c r="AF20" s="541">
        <v>40</v>
      </c>
      <c r="AG20" s="541">
        <v>36</v>
      </c>
      <c r="AH20" s="541">
        <v>37</v>
      </c>
      <c r="AI20" s="541">
        <v>32</v>
      </c>
      <c r="AJ20" s="541">
        <v>34</v>
      </c>
      <c r="AK20" s="541">
        <v>25</v>
      </c>
      <c r="AL20" s="541">
        <v>39</v>
      </c>
      <c r="AM20" s="541">
        <v>34</v>
      </c>
      <c r="AN20" s="541">
        <v>29</v>
      </c>
      <c r="AO20" s="541">
        <v>37</v>
      </c>
      <c r="AP20" s="356"/>
      <c r="AQ20" s="541">
        <v>39</v>
      </c>
      <c r="AR20" s="541">
        <v>25</v>
      </c>
      <c r="AS20" s="541">
        <v>25</v>
      </c>
      <c r="AT20" s="541">
        <v>33</v>
      </c>
      <c r="AU20" s="541">
        <v>34</v>
      </c>
      <c r="AV20" s="541">
        <v>37</v>
      </c>
      <c r="AW20" s="541">
        <v>30</v>
      </c>
      <c r="AX20" s="541">
        <v>36</v>
      </c>
      <c r="AY20" s="541">
        <v>33</v>
      </c>
      <c r="AZ20" s="541">
        <v>33</v>
      </c>
      <c r="BA20" s="541">
        <v>32</v>
      </c>
      <c r="BB20" s="541">
        <v>38</v>
      </c>
    </row>
    <row r="21" spans="1:54" ht="18" customHeight="1" x14ac:dyDescent="0.35">
      <c r="A21" s="252"/>
      <c r="B21" s="493">
        <f t="shared" si="0"/>
        <v>21</v>
      </c>
      <c r="C21" s="490">
        <f>IFERROR(GETPIVOTDATA("Average of DISTTRAV(ALL)",#REF!,"VEHICLETRAVELTIMEMEASUREMENT",B21),0)/5280</f>
        <v>0</v>
      </c>
      <c r="D21" s="451"/>
      <c r="E21" s="465"/>
      <c r="F21" s="459" cm="1">
        <f t="array" ref="F21">_xlfn.SWITCH(tod,"AM",AF21,"PM",AS21)</f>
        <v>29</v>
      </c>
      <c r="G21" s="456" cm="1">
        <f t="array" ref="G21">_xlfn.SWITCH(tod,"AM",AG21,"PM",AT21)</f>
        <v>31</v>
      </c>
      <c r="H21" s="456" cm="1">
        <f t="array" ref="H21">_xlfn.SWITCH(tod,"AM",AH21,"PM",AU21)</f>
        <v>40</v>
      </c>
      <c r="I21" s="456" cm="1">
        <f t="array" ref="I21">_xlfn.SWITCH(tod,"AM",AI21,"PM",AV21)</f>
        <v>31</v>
      </c>
      <c r="J21" s="456" cm="1">
        <f t="array" ref="J21">_xlfn.SWITCH(tod,"AM",AJ21,"PM",AW21)</f>
        <v>30</v>
      </c>
      <c r="K21" s="456" cm="1">
        <f t="array" ref="K21">_xlfn.SWITCH(tod,"AM",AK21,"PM",AX21)</f>
        <v>32</v>
      </c>
      <c r="L21" s="456" cm="1">
        <f t="array" ref="L21">_xlfn.SWITCH(tod,"AM",AL21,"PM",AY21)</f>
        <v>35</v>
      </c>
      <c r="M21" s="460" cm="1">
        <f t="array" ref="M21">_xlfn.SWITCH(tod,"AM",AM21,"PM",AZ21)</f>
        <v>33</v>
      </c>
      <c r="N21" s="456"/>
      <c r="O21" s="456"/>
      <c r="P21" s="456"/>
      <c r="Q21" s="456"/>
      <c r="R21" s="456"/>
      <c r="S21" s="456"/>
      <c r="T21" s="459" t="e">
        <f>$C21*3600/GETPIVOTDATA("Average of TRAVTM(ALL)",#REF!,"TIMEINT",T$2,"VEHICLETRAVELTIMEMEASUREMENT",$B21)</f>
        <v>#REF!</v>
      </c>
      <c r="U21" s="456" t="e">
        <f>$C21*3600/GETPIVOTDATA("Average of TRAVTM(ALL)",#REF!,"TIMEINT",U$2,"VEHICLETRAVELTIMEMEASUREMENT",$B21)</f>
        <v>#REF!</v>
      </c>
      <c r="V21" s="456" t="e">
        <f>$C21*3600/GETPIVOTDATA("Average of TRAVTM(ALL)",#REF!,"TIMEINT",V$2,"VEHICLETRAVELTIMEMEASUREMENT",$B21)</f>
        <v>#REF!</v>
      </c>
      <c r="W21" s="456" t="e">
        <f>$C21*3600/GETPIVOTDATA("Average of TRAVTM(ALL)",#REF!,"TIMEINT",W$2,"VEHICLETRAVELTIMEMEASUREMENT",$B21)</f>
        <v>#REF!</v>
      </c>
      <c r="X21" s="456" t="e">
        <f>$C21*3600/GETPIVOTDATA("Average of TRAVTM(ALL)",#REF!,"TIMEINT",X$2,"VEHICLETRAVELTIMEMEASUREMENT",$B21)</f>
        <v>#REF!</v>
      </c>
      <c r="Y21" s="456" t="e">
        <f>$C21*3600/GETPIVOTDATA("Average of TRAVTM(ALL)",#REF!,"TIMEINT",Y$2,"VEHICLETRAVELTIMEMEASUREMENT",$B21)</f>
        <v>#REF!</v>
      </c>
      <c r="Z21" s="456" t="e">
        <f>$C21*3600/GETPIVOTDATA("Average of TRAVTM(ALL)",#REF!,"TIMEINT",Z$2,"VEHICLETRAVELTIMEMEASUREMENT",$B21)</f>
        <v>#REF!</v>
      </c>
      <c r="AA21" s="460" t="e">
        <f>$C21*3600/GETPIVOTDATA("Average of TRAVTM(ALL)",#REF!,"TIMEINT",AA$2,"VEHICLETRAVELTIMEMEASUREMENT",$B21)</f>
        <v>#REF!</v>
      </c>
      <c r="AB21" s="458"/>
      <c r="AD21" s="541">
        <v>38</v>
      </c>
      <c r="AE21" s="541">
        <v>34</v>
      </c>
      <c r="AF21" s="541">
        <v>29</v>
      </c>
      <c r="AG21" s="541">
        <v>31</v>
      </c>
      <c r="AH21" s="541">
        <v>40</v>
      </c>
      <c r="AI21" s="541">
        <v>31</v>
      </c>
      <c r="AJ21" s="541">
        <v>30</v>
      </c>
      <c r="AK21" s="541">
        <v>32</v>
      </c>
      <c r="AL21" s="541">
        <v>35</v>
      </c>
      <c r="AM21" s="541">
        <v>33</v>
      </c>
      <c r="AN21" s="541">
        <v>30</v>
      </c>
      <c r="AO21" s="541">
        <v>25</v>
      </c>
      <c r="AP21" s="356"/>
      <c r="AQ21" s="541">
        <v>25</v>
      </c>
      <c r="AR21" s="541">
        <v>31</v>
      </c>
      <c r="AS21" s="541">
        <v>35</v>
      </c>
      <c r="AT21" s="541">
        <v>39</v>
      </c>
      <c r="AU21" s="541">
        <v>40</v>
      </c>
      <c r="AV21" s="541">
        <v>29</v>
      </c>
      <c r="AW21" s="541">
        <v>39</v>
      </c>
      <c r="AX21" s="541">
        <v>37</v>
      </c>
      <c r="AY21" s="541">
        <v>36</v>
      </c>
      <c r="AZ21" s="541">
        <v>39</v>
      </c>
      <c r="BA21" s="541">
        <v>31</v>
      </c>
      <c r="BB21" s="541">
        <v>26</v>
      </c>
    </row>
    <row r="22" spans="1:54" ht="18" customHeight="1" x14ac:dyDescent="0.35">
      <c r="A22" s="252"/>
      <c r="B22" s="493">
        <f t="shared" si="0"/>
        <v>20</v>
      </c>
      <c r="C22" s="490">
        <f>IFERROR(GETPIVOTDATA("Average of DISTTRAV(ALL)",#REF!,"VEHICLETRAVELTIMEMEASUREMENT",B22),0)/5280</f>
        <v>0</v>
      </c>
      <c r="D22" s="451"/>
      <c r="E22" s="465"/>
      <c r="F22" s="459" cm="1">
        <f t="array" ref="F22">_xlfn.SWITCH(tod,"AM",AF22,"PM",AS22)</f>
        <v>36</v>
      </c>
      <c r="G22" s="456" cm="1">
        <f t="array" ref="G22">_xlfn.SWITCH(tod,"AM",AG22,"PM",AT22)</f>
        <v>40</v>
      </c>
      <c r="H22" s="456" cm="1">
        <f t="array" ref="H22">_xlfn.SWITCH(tod,"AM",AH22,"PM",AU22)</f>
        <v>29</v>
      </c>
      <c r="I22" s="456" cm="1">
        <f t="array" ref="I22">_xlfn.SWITCH(tod,"AM",AI22,"PM",AV22)</f>
        <v>34</v>
      </c>
      <c r="J22" s="456" cm="1">
        <f t="array" ref="J22">_xlfn.SWITCH(tod,"AM",AJ22,"PM",AW22)</f>
        <v>40</v>
      </c>
      <c r="K22" s="456" cm="1">
        <f t="array" ref="K22">_xlfn.SWITCH(tod,"AM",AK22,"PM",AX22)</f>
        <v>34</v>
      </c>
      <c r="L22" s="456" cm="1">
        <f t="array" ref="L22">_xlfn.SWITCH(tod,"AM",AL22,"PM",AY22)</f>
        <v>25</v>
      </c>
      <c r="M22" s="460" cm="1">
        <f t="array" ref="M22">_xlfn.SWITCH(tod,"AM",AM22,"PM",AZ22)</f>
        <v>29</v>
      </c>
      <c r="N22" s="456"/>
      <c r="O22" s="456"/>
      <c r="P22" s="456"/>
      <c r="Q22" s="456"/>
      <c r="R22" s="456"/>
      <c r="S22" s="456"/>
      <c r="T22" s="459" t="e">
        <f>$C22*3600/GETPIVOTDATA("Average of TRAVTM(ALL)",#REF!,"TIMEINT",T$2,"VEHICLETRAVELTIMEMEASUREMENT",$B22)</f>
        <v>#REF!</v>
      </c>
      <c r="U22" s="456" t="e">
        <f>$C22*3600/GETPIVOTDATA("Average of TRAVTM(ALL)",#REF!,"TIMEINT",U$2,"VEHICLETRAVELTIMEMEASUREMENT",$B22)</f>
        <v>#REF!</v>
      </c>
      <c r="V22" s="456" t="e">
        <f>$C22*3600/GETPIVOTDATA("Average of TRAVTM(ALL)",#REF!,"TIMEINT",V$2,"VEHICLETRAVELTIMEMEASUREMENT",$B22)</f>
        <v>#REF!</v>
      </c>
      <c r="W22" s="456" t="e">
        <f>$C22*3600/GETPIVOTDATA("Average of TRAVTM(ALL)",#REF!,"TIMEINT",W$2,"VEHICLETRAVELTIMEMEASUREMENT",$B22)</f>
        <v>#REF!</v>
      </c>
      <c r="X22" s="456" t="e">
        <f>$C22*3600/GETPIVOTDATA("Average of TRAVTM(ALL)",#REF!,"TIMEINT",X$2,"VEHICLETRAVELTIMEMEASUREMENT",$B22)</f>
        <v>#REF!</v>
      </c>
      <c r="Y22" s="456" t="e">
        <f>$C22*3600/GETPIVOTDATA("Average of TRAVTM(ALL)",#REF!,"TIMEINT",Y$2,"VEHICLETRAVELTIMEMEASUREMENT",$B22)</f>
        <v>#REF!</v>
      </c>
      <c r="Z22" s="456" t="e">
        <f>$C22*3600/GETPIVOTDATA("Average of TRAVTM(ALL)",#REF!,"TIMEINT",Z$2,"VEHICLETRAVELTIMEMEASUREMENT",$B22)</f>
        <v>#REF!</v>
      </c>
      <c r="AA22" s="460" t="e">
        <f>$C22*3600/GETPIVOTDATA("Average of TRAVTM(ALL)",#REF!,"TIMEINT",AA$2,"VEHICLETRAVELTIMEMEASUREMENT",$B22)</f>
        <v>#REF!</v>
      </c>
      <c r="AB22" s="458"/>
      <c r="AC22" s="301"/>
      <c r="AD22" s="541">
        <v>30</v>
      </c>
      <c r="AE22" s="541">
        <v>30</v>
      </c>
      <c r="AF22" s="541">
        <v>36</v>
      </c>
      <c r="AG22" s="541">
        <v>40</v>
      </c>
      <c r="AH22" s="541">
        <v>29</v>
      </c>
      <c r="AI22" s="541">
        <v>34</v>
      </c>
      <c r="AJ22" s="541">
        <v>40</v>
      </c>
      <c r="AK22" s="541">
        <v>34</v>
      </c>
      <c r="AL22" s="541">
        <v>25</v>
      </c>
      <c r="AM22" s="541">
        <v>29</v>
      </c>
      <c r="AN22" s="541">
        <v>35</v>
      </c>
      <c r="AO22" s="541">
        <v>29</v>
      </c>
      <c r="AP22" s="356"/>
      <c r="AQ22" s="541">
        <v>33</v>
      </c>
      <c r="AR22" s="541">
        <v>36</v>
      </c>
      <c r="AS22" s="541">
        <v>33</v>
      </c>
      <c r="AT22" s="541">
        <v>27</v>
      </c>
      <c r="AU22" s="541">
        <v>25</v>
      </c>
      <c r="AV22" s="541">
        <v>32</v>
      </c>
      <c r="AW22" s="541">
        <v>29</v>
      </c>
      <c r="AX22" s="541">
        <v>39</v>
      </c>
      <c r="AY22" s="541">
        <v>39</v>
      </c>
      <c r="AZ22" s="541">
        <v>26</v>
      </c>
      <c r="BA22" s="541">
        <v>39</v>
      </c>
      <c r="BB22" s="541">
        <v>29</v>
      </c>
    </row>
    <row r="23" spans="1:54" ht="18" customHeight="1" x14ac:dyDescent="0.35">
      <c r="A23" s="252"/>
      <c r="B23" s="493">
        <f t="shared" si="0"/>
        <v>19</v>
      </c>
      <c r="C23" s="490">
        <f>IFERROR(GETPIVOTDATA("Average of DISTTRAV(ALL)",#REF!,"VEHICLETRAVELTIMEMEASUREMENT",B23),0)/5280</f>
        <v>0</v>
      </c>
      <c r="D23" s="451"/>
      <c r="E23" s="465"/>
      <c r="F23" s="459" cm="1">
        <f t="array" ref="F23">_xlfn.SWITCH(tod,"AM",AF23,"PM",AS23)</f>
        <v>39</v>
      </c>
      <c r="G23" s="456" cm="1">
        <f t="array" ref="G23">_xlfn.SWITCH(tod,"AM",AG23,"PM",AT23)</f>
        <v>30</v>
      </c>
      <c r="H23" s="456" cm="1">
        <f t="array" ref="H23">_xlfn.SWITCH(tod,"AM",AH23,"PM",AU23)</f>
        <v>25</v>
      </c>
      <c r="I23" s="456" cm="1">
        <f t="array" ref="I23">_xlfn.SWITCH(tod,"AM",AI23,"PM",AV23)</f>
        <v>34</v>
      </c>
      <c r="J23" s="456" cm="1">
        <f t="array" ref="J23">_xlfn.SWITCH(tod,"AM",AJ23,"PM",AW23)</f>
        <v>30</v>
      </c>
      <c r="K23" s="456" cm="1">
        <f t="array" ref="K23">_xlfn.SWITCH(tod,"AM",AK23,"PM",AX23)</f>
        <v>40</v>
      </c>
      <c r="L23" s="456" cm="1">
        <f t="array" ref="L23">_xlfn.SWITCH(tod,"AM",AL23,"PM",AY23)</f>
        <v>34</v>
      </c>
      <c r="M23" s="460" cm="1">
        <f t="array" ref="M23">_xlfn.SWITCH(tod,"AM",AM23,"PM",AZ23)</f>
        <v>38</v>
      </c>
      <c r="N23" s="456"/>
      <c r="O23" s="456"/>
      <c r="P23" s="456"/>
      <c r="Q23" s="456"/>
      <c r="R23" s="456"/>
      <c r="S23" s="456"/>
      <c r="T23" s="459" t="e">
        <f>$C23*3600/GETPIVOTDATA("Average of TRAVTM(ALL)",#REF!,"TIMEINT",T$2,"VEHICLETRAVELTIMEMEASUREMENT",$B23)</f>
        <v>#REF!</v>
      </c>
      <c r="U23" s="456" t="e">
        <f>$C23*3600/GETPIVOTDATA("Average of TRAVTM(ALL)",#REF!,"TIMEINT",U$2,"VEHICLETRAVELTIMEMEASUREMENT",$B23)</f>
        <v>#REF!</v>
      </c>
      <c r="V23" s="456" t="e">
        <f>$C23*3600/GETPIVOTDATA("Average of TRAVTM(ALL)",#REF!,"TIMEINT",V$2,"VEHICLETRAVELTIMEMEASUREMENT",$B23)</f>
        <v>#REF!</v>
      </c>
      <c r="W23" s="456" t="e">
        <f>$C23*3600/GETPIVOTDATA("Average of TRAVTM(ALL)",#REF!,"TIMEINT",W$2,"VEHICLETRAVELTIMEMEASUREMENT",$B23)</f>
        <v>#REF!</v>
      </c>
      <c r="X23" s="456" t="e">
        <f>$C23*3600/GETPIVOTDATA("Average of TRAVTM(ALL)",#REF!,"TIMEINT",X$2,"VEHICLETRAVELTIMEMEASUREMENT",$B23)</f>
        <v>#REF!</v>
      </c>
      <c r="Y23" s="456" t="e">
        <f>$C23*3600/GETPIVOTDATA("Average of TRAVTM(ALL)",#REF!,"TIMEINT",Y$2,"VEHICLETRAVELTIMEMEASUREMENT",$B23)</f>
        <v>#REF!</v>
      </c>
      <c r="Z23" s="456" t="e">
        <f>$C23*3600/GETPIVOTDATA("Average of TRAVTM(ALL)",#REF!,"TIMEINT",Z$2,"VEHICLETRAVELTIMEMEASUREMENT",$B23)</f>
        <v>#REF!</v>
      </c>
      <c r="AA23" s="460" t="e">
        <f>$C23*3600/GETPIVOTDATA("Average of TRAVTM(ALL)",#REF!,"TIMEINT",AA$2,"VEHICLETRAVELTIMEMEASUREMENT",$B23)</f>
        <v>#REF!</v>
      </c>
      <c r="AB23" s="458"/>
      <c r="AD23" s="541">
        <v>30</v>
      </c>
      <c r="AE23" s="541">
        <v>35</v>
      </c>
      <c r="AF23" s="541">
        <v>39</v>
      </c>
      <c r="AG23" s="541">
        <v>30</v>
      </c>
      <c r="AH23" s="541">
        <v>25</v>
      </c>
      <c r="AI23" s="541">
        <v>34</v>
      </c>
      <c r="AJ23" s="541">
        <v>30</v>
      </c>
      <c r="AK23" s="541">
        <v>40</v>
      </c>
      <c r="AL23" s="541">
        <v>34</v>
      </c>
      <c r="AM23" s="541">
        <v>38</v>
      </c>
      <c r="AN23" s="541">
        <v>36</v>
      </c>
      <c r="AO23" s="541">
        <v>36</v>
      </c>
      <c r="AP23" s="356"/>
      <c r="AQ23" s="541">
        <v>30</v>
      </c>
      <c r="AR23" s="541">
        <v>32</v>
      </c>
      <c r="AS23" s="541">
        <v>36</v>
      </c>
      <c r="AT23" s="541">
        <v>35</v>
      </c>
      <c r="AU23" s="541">
        <v>34</v>
      </c>
      <c r="AV23" s="541">
        <v>26</v>
      </c>
      <c r="AW23" s="541">
        <v>35</v>
      </c>
      <c r="AX23" s="541">
        <v>32</v>
      </c>
      <c r="AY23" s="541">
        <v>25</v>
      </c>
      <c r="AZ23" s="541">
        <v>29</v>
      </c>
      <c r="BA23" s="541">
        <v>29</v>
      </c>
      <c r="BB23" s="541">
        <v>37</v>
      </c>
    </row>
    <row r="24" spans="1:54" ht="18" customHeight="1" x14ac:dyDescent="0.35">
      <c r="A24" s="252"/>
      <c r="B24" s="493">
        <f t="shared" si="0"/>
        <v>18</v>
      </c>
      <c r="C24" s="490">
        <f>IFERROR(GETPIVOTDATA("Average of DISTTRAV(ALL)",#REF!,"VEHICLETRAVELTIMEMEASUREMENT",B24),0)/5280</f>
        <v>0</v>
      </c>
      <c r="D24" s="451"/>
      <c r="E24" s="465"/>
      <c r="F24" s="459" cm="1">
        <f t="array" ref="F24">_xlfn.SWITCH(tod,"AM",AF24,"PM",AS24)</f>
        <v>27</v>
      </c>
      <c r="G24" s="456" cm="1">
        <f t="array" ref="G24">_xlfn.SWITCH(tod,"AM",AG24,"PM",AT24)</f>
        <v>37</v>
      </c>
      <c r="H24" s="456" cm="1">
        <f t="array" ref="H24">_xlfn.SWITCH(tod,"AM",AH24,"PM",AU24)</f>
        <v>39</v>
      </c>
      <c r="I24" s="456" cm="1">
        <f t="array" ref="I24">_xlfn.SWITCH(tod,"AM",AI24,"PM",AV24)</f>
        <v>30</v>
      </c>
      <c r="J24" s="456" cm="1">
        <f t="array" ref="J24">_xlfn.SWITCH(tod,"AM",AJ24,"PM",AW24)</f>
        <v>37</v>
      </c>
      <c r="K24" s="456" cm="1">
        <f t="array" ref="K24">_xlfn.SWITCH(tod,"AM",AK24,"PM",AX24)</f>
        <v>34</v>
      </c>
      <c r="L24" s="456" cm="1">
        <f t="array" ref="L24">_xlfn.SWITCH(tod,"AM",AL24,"PM",AY24)</f>
        <v>40</v>
      </c>
      <c r="M24" s="460" cm="1">
        <f t="array" ref="M24">_xlfn.SWITCH(tod,"AM",AM24,"PM",AZ24)</f>
        <v>40</v>
      </c>
      <c r="N24" s="456"/>
      <c r="O24" s="456"/>
      <c r="P24" s="456"/>
      <c r="Q24" s="456"/>
      <c r="R24" s="456"/>
      <c r="S24" s="456"/>
      <c r="T24" s="459" t="e">
        <f>$C24*3600/GETPIVOTDATA("Average of TRAVTM(ALL)",#REF!,"TIMEINT",T$2,"VEHICLETRAVELTIMEMEASUREMENT",$B24)</f>
        <v>#REF!</v>
      </c>
      <c r="U24" s="456" t="e">
        <f>$C24*3600/GETPIVOTDATA("Average of TRAVTM(ALL)",#REF!,"TIMEINT",U$2,"VEHICLETRAVELTIMEMEASUREMENT",$B24)</f>
        <v>#REF!</v>
      </c>
      <c r="V24" s="456" t="e">
        <f>$C24*3600/GETPIVOTDATA("Average of TRAVTM(ALL)",#REF!,"TIMEINT",V$2,"VEHICLETRAVELTIMEMEASUREMENT",$B24)</f>
        <v>#REF!</v>
      </c>
      <c r="W24" s="456" t="e">
        <f>$C24*3600/GETPIVOTDATA("Average of TRAVTM(ALL)",#REF!,"TIMEINT",W$2,"VEHICLETRAVELTIMEMEASUREMENT",$B24)</f>
        <v>#REF!</v>
      </c>
      <c r="X24" s="456" t="e">
        <f>$C24*3600/GETPIVOTDATA("Average of TRAVTM(ALL)",#REF!,"TIMEINT",X$2,"VEHICLETRAVELTIMEMEASUREMENT",$B24)</f>
        <v>#REF!</v>
      </c>
      <c r="Y24" s="456" t="e">
        <f>$C24*3600/GETPIVOTDATA("Average of TRAVTM(ALL)",#REF!,"TIMEINT",Y$2,"VEHICLETRAVELTIMEMEASUREMENT",$B24)</f>
        <v>#REF!</v>
      </c>
      <c r="Z24" s="456" t="e">
        <f>$C24*3600/GETPIVOTDATA("Average of TRAVTM(ALL)",#REF!,"TIMEINT",Z$2,"VEHICLETRAVELTIMEMEASUREMENT",$B24)</f>
        <v>#REF!</v>
      </c>
      <c r="AA24" s="460" t="e">
        <f>$C24*3600/GETPIVOTDATA("Average of TRAVTM(ALL)",#REF!,"TIMEINT",AA$2,"VEHICLETRAVELTIMEMEASUREMENT",$B24)</f>
        <v>#REF!</v>
      </c>
      <c r="AB24" s="458"/>
      <c r="AD24" s="541">
        <v>40</v>
      </c>
      <c r="AE24" s="541">
        <v>40</v>
      </c>
      <c r="AF24" s="541">
        <v>27</v>
      </c>
      <c r="AG24" s="541">
        <v>37</v>
      </c>
      <c r="AH24" s="541">
        <v>39</v>
      </c>
      <c r="AI24" s="541">
        <v>30</v>
      </c>
      <c r="AJ24" s="541">
        <v>37</v>
      </c>
      <c r="AK24" s="541">
        <v>34</v>
      </c>
      <c r="AL24" s="541">
        <v>40</v>
      </c>
      <c r="AM24" s="541">
        <v>40</v>
      </c>
      <c r="AN24" s="541">
        <v>33</v>
      </c>
      <c r="AO24" s="541">
        <v>31</v>
      </c>
      <c r="AP24" s="356"/>
      <c r="AQ24" s="541">
        <v>36</v>
      </c>
      <c r="AR24" s="541">
        <v>33</v>
      </c>
      <c r="AS24" s="541">
        <v>40</v>
      </c>
      <c r="AT24" s="541">
        <v>39</v>
      </c>
      <c r="AU24" s="541">
        <v>27</v>
      </c>
      <c r="AV24" s="541">
        <v>39</v>
      </c>
      <c r="AW24" s="541">
        <v>38</v>
      </c>
      <c r="AX24" s="541">
        <v>36</v>
      </c>
      <c r="AY24" s="541">
        <v>33</v>
      </c>
      <c r="AZ24" s="541">
        <v>38</v>
      </c>
      <c r="BA24" s="541">
        <v>31</v>
      </c>
      <c r="BB24" s="541">
        <v>33</v>
      </c>
    </row>
    <row r="25" spans="1:54" ht="18" customHeight="1" x14ac:dyDescent="0.35">
      <c r="A25" s="252"/>
      <c r="B25" s="493">
        <f t="shared" si="0"/>
        <v>17</v>
      </c>
      <c r="C25" s="490">
        <f>IFERROR(GETPIVOTDATA("Average of DISTTRAV(ALL)",#REF!,"VEHICLETRAVELTIMEMEASUREMENT",B25),0)/5280</f>
        <v>0</v>
      </c>
      <c r="D25" s="451"/>
      <c r="E25" s="465"/>
      <c r="F25" s="459" cm="1">
        <f t="array" ref="F25">_xlfn.SWITCH(tod,"AM",AF25,"PM",AS25)</f>
        <v>37</v>
      </c>
      <c r="G25" s="456" cm="1">
        <f t="array" ref="G25">_xlfn.SWITCH(tod,"AM",AG25,"PM",AT25)</f>
        <v>27</v>
      </c>
      <c r="H25" s="456" cm="1">
        <f t="array" ref="H25">_xlfn.SWITCH(tod,"AM",AH25,"PM",AU25)</f>
        <v>39</v>
      </c>
      <c r="I25" s="456" cm="1">
        <f t="array" ref="I25">_xlfn.SWITCH(tod,"AM",AI25,"PM",AV25)</f>
        <v>31</v>
      </c>
      <c r="J25" s="456" cm="1">
        <f t="array" ref="J25">_xlfn.SWITCH(tod,"AM",AJ25,"PM",AW25)</f>
        <v>31</v>
      </c>
      <c r="K25" s="456" cm="1">
        <f t="array" ref="K25">_xlfn.SWITCH(tod,"AM",AK25,"PM",AX25)</f>
        <v>25</v>
      </c>
      <c r="L25" s="456" cm="1">
        <f t="array" ref="L25">_xlfn.SWITCH(tod,"AM",AL25,"PM",AY25)</f>
        <v>38</v>
      </c>
      <c r="M25" s="460" cm="1">
        <f t="array" ref="M25">_xlfn.SWITCH(tod,"AM",AM25,"PM",AZ25)</f>
        <v>27</v>
      </c>
      <c r="N25" s="456"/>
      <c r="O25" s="456"/>
      <c r="P25" s="456"/>
      <c r="Q25" s="456"/>
      <c r="R25" s="456"/>
      <c r="S25" s="456"/>
      <c r="T25" s="459" t="e">
        <f>$C25*3600/GETPIVOTDATA("Average of TRAVTM(ALL)",#REF!,"TIMEINT",T$2,"VEHICLETRAVELTIMEMEASUREMENT",$B25)</f>
        <v>#REF!</v>
      </c>
      <c r="U25" s="456" t="e">
        <f>$C25*3600/GETPIVOTDATA("Average of TRAVTM(ALL)",#REF!,"TIMEINT",U$2,"VEHICLETRAVELTIMEMEASUREMENT",$B25)</f>
        <v>#REF!</v>
      </c>
      <c r="V25" s="456" t="e">
        <f>$C25*3600/GETPIVOTDATA("Average of TRAVTM(ALL)",#REF!,"TIMEINT",V$2,"VEHICLETRAVELTIMEMEASUREMENT",$B25)</f>
        <v>#REF!</v>
      </c>
      <c r="W25" s="456" t="e">
        <f>$C25*3600/GETPIVOTDATA("Average of TRAVTM(ALL)",#REF!,"TIMEINT",W$2,"VEHICLETRAVELTIMEMEASUREMENT",$B25)</f>
        <v>#REF!</v>
      </c>
      <c r="X25" s="456" t="e">
        <f>$C25*3600/GETPIVOTDATA("Average of TRAVTM(ALL)",#REF!,"TIMEINT",X$2,"VEHICLETRAVELTIMEMEASUREMENT",$B25)</f>
        <v>#REF!</v>
      </c>
      <c r="Y25" s="456" t="e">
        <f>$C25*3600/GETPIVOTDATA("Average of TRAVTM(ALL)",#REF!,"TIMEINT",Y$2,"VEHICLETRAVELTIMEMEASUREMENT",$B25)</f>
        <v>#REF!</v>
      </c>
      <c r="Z25" s="456" t="e">
        <f>$C25*3600/GETPIVOTDATA("Average of TRAVTM(ALL)",#REF!,"TIMEINT",Z$2,"VEHICLETRAVELTIMEMEASUREMENT",$B25)</f>
        <v>#REF!</v>
      </c>
      <c r="AA25" s="460" t="e">
        <f>$C25*3600/GETPIVOTDATA("Average of TRAVTM(ALL)",#REF!,"TIMEINT",AA$2,"VEHICLETRAVELTIMEMEASUREMENT",$B25)</f>
        <v>#REF!</v>
      </c>
      <c r="AB25" s="458"/>
      <c r="AC25" s="301"/>
      <c r="AD25" s="541">
        <v>36</v>
      </c>
      <c r="AE25" s="541">
        <v>39</v>
      </c>
      <c r="AF25" s="541">
        <v>37</v>
      </c>
      <c r="AG25" s="541">
        <v>27</v>
      </c>
      <c r="AH25" s="541">
        <v>39</v>
      </c>
      <c r="AI25" s="541">
        <v>31</v>
      </c>
      <c r="AJ25" s="541">
        <v>31</v>
      </c>
      <c r="AK25" s="541">
        <v>25</v>
      </c>
      <c r="AL25" s="541">
        <v>38</v>
      </c>
      <c r="AM25" s="541">
        <v>27</v>
      </c>
      <c r="AN25" s="541">
        <v>29</v>
      </c>
      <c r="AO25" s="541">
        <v>28</v>
      </c>
      <c r="AP25" s="356"/>
      <c r="AQ25" s="541">
        <v>31</v>
      </c>
      <c r="AR25" s="541">
        <v>32</v>
      </c>
      <c r="AS25" s="541">
        <v>29</v>
      </c>
      <c r="AT25" s="541">
        <v>34</v>
      </c>
      <c r="AU25" s="541">
        <v>32</v>
      </c>
      <c r="AV25" s="541">
        <v>35</v>
      </c>
      <c r="AW25" s="541">
        <v>31</v>
      </c>
      <c r="AX25" s="541">
        <v>32</v>
      </c>
      <c r="AY25" s="541">
        <v>30</v>
      </c>
      <c r="AZ25" s="541">
        <v>40</v>
      </c>
      <c r="BA25" s="541">
        <v>38</v>
      </c>
      <c r="BB25" s="541">
        <v>30</v>
      </c>
    </row>
    <row r="26" spans="1:54" ht="18" customHeight="1" x14ac:dyDescent="0.35">
      <c r="A26" s="252"/>
      <c r="B26" s="493">
        <f t="shared" si="0"/>
        <v>16</v>
      </c>
      <c r="C26" s="490">
        <f>IFERROR(GETPIVOTDATA("Average of DISTTRAV(ALL)",#REF!,"VEHICLETRAVELTIMEMEASUREMENT",B26),0)/5280</f>
        <v>0</v>
      </c>
      <c r="D26" s="451"/>
      <c r="E26" s="465"/>
      <c r="F26" s="459" cm="1">
        <f t="array" ref="F26">_xlfn.SWITCH(tod,"AM",AF26,"PM",AS26)</f>
        <v>31</v>
      </c>
      <c r="G26" s="456" cm="1">
        <f t="array" ref="G26">_xlfn.SWITCH(tod,"AM",AG26,"PM",AT26)</f>
        <v>35</v>
      </c>
      <c r="H26" s="456" cm="1">
        <f t="array" ref="H26">_xlfn.SWITCH(tod,"AM",AH26,"PM",AU26)</f>
        <v>36</v>
      </c>
      <c r="I26" s="456" cm="1">
        <f t="array" ref="I26">_xlfn.SWITCH(tod,"AM",AI26,"PM",AV26)</f>
        <v>37</v>
      </c>
      <c r="J26" s="456" cm="1">
        <f t="array" ref="J26">_xlfn.SWITCH(tod,"AM",AJ26,"PM",AW26)</f>
        <v>34</v>
      </c>
      <c r="K26" s="456" cm="1">
        <f t="array" ref="K26">_xlfn.SWITCH(tod,"AM",AK26,"PM",AX26)</f>
        <v>39</v>
      </c>
      <c r="L26" s="456" cm="1">
        <f t="array" ref="L26">_xlfn.SWITCH(tod,"AM",AL26,"PM",AY26)</f>
        <v>31</v>
      </c>
      <c r="M26" s="460" cm="1">
        <f t="array" ref="M26">_xlfn.SWITCH(tod,"AM",AM26,"PM",AZ26)</f>
        <v>37</v>
      </c>
      <c r="N26" s="456"/>
      <c r="O26" s="456"/>
      <c r="P26" s="456"/>
      <c r="Q26" s="456"/>
      <c r="R26" s="456"/>
      <c r="S26" s="456"/>
      <c r="T26" s="459" t="e">
        <f>$C26*3600/GETPIVOTDATA("Average of TRAVTM(ALL)",#REF!,"TIMEINT",T$2,"VEHICLETRAVELTIMEMEASUREMENT",$B26)</f>
        <v>#REF!</v>
      </c>
      <c r="U26" s="456" t="e">
        <f>$C26*3600/GETPIVOTDATA("Average of TRAVTM(ALL)",#REF!,"TIMEINT",U$2,"VEHICLETRAVELTIMEMEASUREMENT",$B26)</f>
        <v>#REF!</v>
      </c>
      <c r="V26" s="456" t="e">
        <f>$C26*3600/GETPIVOTDATA("Average of TRAVTM(ALL)",#REF!,"TIMEINT",V$2,"VEHICLETRAVELTIMEMEASUREMENT",$B26)</f>
        <v>#REF!</v>
      </c>
      <c r="W26" s="456" t="e">
        <f>$C26*3600/GETPIVOTDATA("Average of TRAVTM(ALL)",#REF!,"TIMEINT",W$2,"VEHICLETRAVELTIMEMEASUREMENT",$B26)</f>
        <v>#REF!</v>
      </c>
      <c r="X26" s="456" t="e">
        <f>$C26*3600/GETPIVOTDATA("Average of TRAVTM(ALL)",#REF!,"TIMEINT",X$2,"VEHICLETRAVELTIMEMEASUREMENT",$B26)</f>
        <v>#REF!</v>
      </c>
      <c r="Y26" s="456" t="e">
        <f>$C26*3600/GETPIVOTDATA("Average of TRAVTM(ALL)",#REF!,"TIMEINT",Y$2,"VEHICLETRAVELTIMEMEASUREMENT",$B26)</f>
        <v>#REF!</v>
      </c>
      <c r="Z26" s="456" t="e">
        <f>$C26*3600/GETPIVOTDATA("Average of TRAVTM(ALL)",#REF!,"TIMEINT",Z$2,"VEHICLETRAVELTIMEMEASUREMENT",$B26)</f>
        <v>#REF!</v>
      </c>
      <c r="AA26" s="460" t="e">
        <f>$C26*3600/GETPIVOTDATA("Average of TRAVTM(ALL)",#REF!,"TIMEINT",AA$2,"VEHICLETRAVELTIMEMEASUREMENT",$B26)</f>
        <v>#REF!</v>
      </c>
      <c r="AB26" s="458"/>
      <c r="AD26" s="541">
        <v>27</v>
      </c>
      <c r="AE26" s="541">
        <v>27</v>
      </c>
      <c r="AF26" s="541">
        <v>31</v>
      </c>
      <c r="AG26" s="541">
        <v>35</v>
      </c>
      <c r="AH26" s="541">
        <v>36</v>
      </c>
      <c r="AI26" s="541">
        <v>37</v>
      </c>
      <c r="AJ26" s="541">
        <v>34</v>
      </c>
      <c r="AK26" s="541">
        <v>39</v>
      </c>
      <c r="AL26" s="541">
        <v>31</v>
      </c>
      <c r="AM26" s="541">
        <v>37</v>
      </c>
      <c r="AN26" s="541">
        <v>37</v>
      </c>
      <c r="AO26" s="541">
        <v>30</v>
      </c>
      <c r="AP26" s="356"/>
      <c r="AQ26" s="541">
        <v>30</v>
      </c>
      <c r="AR26" s="541">
        <v>27</v>
      </c>
      <c r="AS26" s="541">
        <v>32</v>
      </c>
      <c r="AT26" s="541">
        <v>33</v>
      </c>
      <c r="AU26" s="541">
        <v>25</v>
      </c>
      <c r="AV26" s="541">
        <v>40</v>
      </c>
      <c r="AW26" s="541">
        <v>26</v>
      </c>
      <c r="AX26" s="541">
        <v>39</v>
      </c>
      <c r="AY26" s="541">
        <v>27</v>
      </c>
      <c r="AZ26" s="541">
        <v>27</v>
      </c>
      <c r="BA26" s="541">
        <v>33</v>
      </c>
      <c r="BB26" s="541">
        <v>30</v>
      </c>
    </row>
    <row r="27" spans="1:54" ht="18" customHeight="1" x14ac:dyDescent="0.35">
      <c r="A27" s="252"/>
      <c r="B27" s="493">
        <f t="shared" si="0"/>
        <v>15</v>
      </c>
      <c r="C27" s="490">
        <f>IFERROR(GETPIVOTDATA("Average of DISTTRAV(ALL)",#REF!,"VEHICLETRAVELTIMEMEASUREMENT",B27),0)/5280</f>
        <v>0</v>
      </c>
      <c r="D27" s="451"/>
      <c r="E27" s="465"/>
      <c r="F27" s="459" cm="1">
        <f t="array" ref="F27">_xlfn.SWITCH(tod,"AM",AF27,"PM",AS27)</f>
        <v>40</v>
      </c>
      <c r="G27" s="456" cm="1">
        <f t="array" ref="G27">_xlfn.SWITCH(tod,"AM",AG27,"PM",AT27)</f>
        <v>39</v>
      </c>
      <c r="H27" s="456" cm="1">
        <f t="array" ref="H27">_xlfn.SWITCH(tod,"AM",AH27,"PM",AU27)</f>
        <v>30</v>
      </c>
      <c r="I27" s="456" cm="1">
        <f t="array" ref="I27">_xlfn.SWITCH(tod,"AM",AI27,"PM",AV27)</f>
        <v>38</v>
      </c>
      <c r="J27" s="456" cm="1">
        <f t="array" ref="J27">_xlfn.SWITCH(tod,"AM",AJ27,"PM",AW27)</f>
        <v>30</v>
      </c>
      <c r="K27" s="456" cm="1">
        <f t="array" ref="K27">_xlfn.SWITCH(tod,"AM",AK27,"PM",AX27)</f>
        <v>28</v>
      </c>
      <c r="L27" s="456" cm="1">
        <f t="array" ref="L27">_xlfn.SWITCH(tod,"AM",AL27,"PM",AY27)</f>
        <v>39</v>
      </c>
      <c r="M27" s="460" cm="1">
        <f t="array" ref="M27">_xlfn.SWITCH(tod,"AM",AM27,"PM",AZ27)</f>
        <v>25</v>
      </c>
      <c r="N27" s="456"/>
      <c r="O27" s="456"/>
      <c r="P27" s="456"/>
      <c r="Q27" s="456"/>
      <c r="R27" s="456"/>
      <c r="S27" s="456"/>
      <c r="T27" s="459" t="e">
        <f>$C27*3600/GETPIVOTDATA("Average of TRAVTM(ALL)",#REF!,"TIMEINT",T$2,"VEHICLETRAVELTIMEMEASUREMENT",$B27)</f>
        <v>#REF!</v>
      </c>
      <c r="U27" s="456" t="e">
        <f>$C27*3600/GETPIVOTDATA("Average of TRAVTM(ALL)",#REF!,"TIMEINT",U$2,"VEHICLETRAVELTIMEMEASUREMENT",$B27)</f>
        <v>#REF!</v>
      </c>
      <c r="V27" s="456" t="e">
        <f>$C27*3600/GETPIVOTDATA("Average of TRAVTM(ALL)",#REF!,"TIMEINT",V$2,"VEHICLETRAVELTIMEMEASUREMENT",$B27)</f>
        <v>#REF!</v>
      </c>
      <c r="W27" s="456" t="e">
        <f>$C27*3600/GETPIVOTDATA("Average of TRAVTM(ALL)",#REF!,"TIMEINT",W$2,"VEHICLETRAVELTIMEMEASUREMENT",$B27)</f>
        <v>#REF!</v>
      </c>
      <c r="X27" s="456" t="e">
        <f>$C27*3600/GETPIVOTDATA("Average of TRAVTM(ALL)",#REF!,"TIMEINT",X$2,"VEHICLETRAVELTIMEMEASUREMENT",$B27)</f>
        <v>#REF!</v>
      </c>
      <c r="Y27" s="456" t="e">
        <f>$C27*3600/GETPIVOTDATA("Average of TRAVTM(ALL)",#REF!,"TIMEINT",Y$2,"VEHICLETRAVELTIMEMEASUREMENT",$B27)</f>
        <v>#REF!</v>
      </c>
      <c r="Z27" s="456" t="e">
        <f>$C27*3600/GETPIVOTDATA("Average of TRAVTM(ALL)",#REF!,"TIMEINT",Z$2,"VEHICLETRAVELTIMEMEASUREMENT",$B27)</f>
        <v>#REF!</v>
      </c>
      <c r="AA27" s="460" t="e">
        <f>$C27*3600/GETPIVOTDATA("Average of TRAVTM(ALL)",#REF!,"TIMEINT",AA$2,"VEHICLETRAVELTIMEMEASUREMENT",$B27)</f>
        <v>#REF!</v>
      </c>
      <c r="AB27" s="458"/>
      <c r="AD27" s="541">
        <v>29</v>
      </c>
      <c r="AE27" s="541">
        <v>38</v>
      </c>
      <c r="AF27" s="541">
        <v>40</v>
      </c>
      <c r="AG27" s="541">
        <v>39</v>
      </c>
      <c r="AH27" s="541">
        <v>30</v>
      </c>
      <c r="AI27" s="541">
        <v>38</v>
      </c>
      <c r="AJ27" s="541">
        <v>30</v>
      </c>
      <c r="AK27" s="541">
        <v>28</v>
      </c>
      <c r="AL27" s="541">
        <v>39</v>
      </c>
      <c r="AM27" s="541">
        <v>25</v>
      </c>
      <c r="AN27" s="541">
        <v>37</v>
      </c>
      <c r="AO27" s="541">
        <v>38</v>
      </c>
      <c r="AP27" s="356"/>
      <c r="AQ27" s="541">
        <v>26</v>
      </c>
      <c r="AR27" s="541">
        <v>37</v>
      </c>
      <c r="AS27" s="541">
        <v>28</v>
      </c>
      <c r="AT27" s="541">
        <v>32</v>
      </c>
      <c r="AU27" s="541">
        <v>34</v>
      </c>
      <c r="AV27" s="541">
        <v>32</v>
      </c>
      <c r="AW27" s="541">
        <v>25</v>
      </c>
      <c r="AX27" s="541">
        <v>36</v>
      </c>
      <c r="AY27" s="541">
        <v>25</v>
      </c>
      <c r="AZ27" s="541">
        <v>31</v>
      </c>
      <c r="BA27" s="541">
        <v>27</v>
      </c>
      <c r="BB27" s="541">
        <v>34</v>
      </c>
    </row>
    <row r="28" spans="1:54" ht="18" customHeight="1" x14ac:dyDescent="0.35">
      <c r="A28" s="252"/>
      <c r="B28" s="493">
        <f t="shared" si="0"/>
        <v>14</v>
      </c>
      <c r="C28" s="490">
        <f>IFERROR(GETPIVOTDATA("Average of DISTTRAV(ALL)",#REF!,"VEHICLETRAVELTIMEMEASUREMENT",B28),0)/5280</f>
        <v>0</v>
      </c>
      <c r="D28" s="451"/>
      <c r="E28" s="465"/>
      <c r="F28" s="459" cm="1">
        <f t="array" ref="F28">_xlfn.SWITCH(tod,"AM",AF28,"PM",AS28)</f>
        <v>40</v>
      </c>
      <c r="G28" s="456" cm="1">
        <f t="array" ref="G28">_xlfn.SWITCH(tod,"AM",AG28,"PM",AT28)</f>
        <v>29</v>
      </c>
      <c r="H28" s="456" cm="1">
        <f t="array" ref="H28">_xlfn.SWITCH(tod,"AM",AH28,"PM",AU28)</f>
        <v>36</v>
      </c>
      <c r="I28" s="456" cm="1">
        <f t="array" ref="I28">_xlfn.SWITCH(tod,"AM",AI28,"PM",AV28)</f>
        <v>28</v>
      </c>
      <c r="J28" s="456" cm="1">
        <f t="array" ref="J28">_xlfn.SWITCH(tod,"AM",AJ28,"PM",AW28)</f>
        <v>37</v>
      </c>
      <c r="K28" s="456" cm="1">
        <f t="array" ref="K28">_xlfn.SWITCH(tod,"AM",AK28,"PM",AX28)</f>
        <v>40</v>
      </c>
      <c r="L28" s="456" cm="1">
        <f t="array" ref="L28">_xlfn.SWITCH(tod,"AM",AL28,"PM",AY28)</f>
        <v>29</v>
      </c>
      <c r="M28" s="460" cm="1">
        <f t="array" ref="M28">_xlfn.SWITCH(tod,"AM",AM28,"PM",AZ28)</f>
        <v>25</v>
      </c>
      <c r="N28" s="456"/>
      <c r="O28" s="456"/>
      <c r="P28" s="456"/>
      <c r="Q28" s="456"/>
      <c r="R28" s="456"/>
      <c r="S28" s="456"/>
      <c r="T28" s="459" t="e">
        <f>$C28*3600/GETPIVOTDATA("Average of TRAVTM(ALL)",#REF!,"TIMEINT",T$2,"VEHICLETRAVELTIMEMEASUREMENT",$B28)</f>
        <v>#REF!</v>
      </c>
      <c r="U28" s="456" t="e">
        <f>$C28*3600/GETPIVOTDATA("Average of TRAVTM(ALL)",#REF!,"TIMEINT",U$2,"VEHICLETRAVELTIMEMEASUREMENT",$B28)</f>
        <v>#REF!</v>
      </c>
      <c r="V28" s="456" t="e">
        <f>$C28*3600/GETPIVOTDATA("Average of TRAVTM(ALL)",#REF!,"TIMEINT",V$2,"VEHICLETRAVELTIMEMEASUREMENT",$B28)</f>
        <v>#REF!</v>
      </c>
      <c r="W28" s="456" t="e">
        <f>$C28*3600/GETPIVOTDATA("Average of TRAVTM(ALL)",#REF!,"TIMEINT",W$2,"VEHICLETRAVELTIMEMEASUREMENT",$B28)</f>
        <v>#REF!</v>
      </c>
      <c r="X28" s="456" t="e">
        <f>$C28*3600/GETPIVOTDATA("Average of TRAVTM(ALL)",#REF!,"TIMEINT",X$2,"VEHICLETRAVELTIMEMEASUREMENT",$B28)</f>
        <v>#REF!</v>
      </c>
      <c r="Y28" s="456" t="e">
        <f>$C28*3600/GETPIVOTDATA("Average of TRAVTM(ALL)",#REF!,"TIMEINT",Y$2,"VEHICLETRAVELTIMEMEASUREMENT",$B28)</f>
        <v>#REF!</v>
      </c>
      <c r="Z28" s="456" t="e">
        <f>$C28*3600/GETPIVOTDATA("Average of TRAVTM(ALL)",#REF!,"TIMEINT",Z$2,"VEHICLETRAVELTIMEMEASUREMENT",$B28)</f>
        <v>#REF!</v>
      </c>
      <c r="AA28" s="460" t="e">
        <f>$C28*3600/GETPIVOTDATA("Average of TRAVTM(ALL)",#REF!,"TIMEINT",AA$2,"VEHICLETRAVELTIMEMEASUREMENT",$B28)</f>
        <v>#REF!</v>
      </c>
      <c r="AB28" s="458"/>
      <c r="AC28" s="301"/>
      <c r="AD28" s="541">
        <v>25</v>
      </c>
      <c r="AE28" s="541">
        <v>33</v>
      </c>
      <c r="AF28" s="541">
        <v>40</v>
      </c>
      <c r="AG28" s="541">
        <v>29</v>
      </c>
      <c r="AH28" s="541">
        <v>36</v>
      </c>
      <c r="AI28" s="541">
        <v>28</v>
      </c>
      <c r="AJ28" s="541">
        <v>37</v>
      </c>
      <c r="AK28" s="541">
        <v>40</v>
      </c>
      <c r="AL28" s="541">
        <v>29</v>
      </c>
      <c r="AM28" s="541">
        <v>25</v>
      </c>
      <c r="AN28" s="541">
        <v>37</v>
      </c>
      <c r="AO28" s="541">
        <v>37</v>
      </c>
      <c r="AP28" s="356"/>
      <c r="AQ28" s="541">
        <v>26</v>
      </c>
      <c r="AR28" s="541">
        <v>28</v>
      </c>
      <c r="AS28" s="541">
        <v>33</v>
      </c>
      <c r="AT28" s="541">
        <v>34</v>
      </c>
      <c r="AU28" s="541">
        <v>28</v>
      </c>
      <c r="AV28" s="541">
        <v>34</v>
      </c>
      <c r="AW28" s="541">
        <v>34</v>
      </c>
      <c r="AX28" s="541">
        <v>37</v>
      </c>
      <c r="AY28" s="541">
        <v>34</v>
      </c>
      <c r="AZ28" s="541">
        <v>38</v>
      </c>
      <c r="BA28" s="541">
        <v>28</v>
      </c>
      <c r="BB28" s="541">
        <v>40</v>
      </c>
    </row>
    <row r="29" spans="1:54" ht="18" customHeight="1" x14ac:dyDescent="0.35">
      <c r="A29" s="252"/>
      <c r="B29" s="493">
        <f t="shared" si="0"/>
        <v>13</v>
      </c>
      <c r="C29" s="490">
        <f>IFERROR(GETPIVOTDATA("Average of DISTTRAV(ALL)",#REF!,"VEHICLETRAVELTIMEMEASUREMENT",B29),0)/5280</f>
        <v>0</v>
      </c>
      <c r="D29" s="451"/>
      <c r="E29" s="465"/>
      <c r="F29" s="459" cm="1">
        <f t="array" ref="F29">_xlfn.SWITCH(tod,"AM",AF29,"PM",AS29)</f>
        <v>32</v>
      </c>
      <c r="G29" s="456" cm="1">
        <f t="array" ref="G29">_xlfn.SWITCH(tod,"AM",AG29,"PM",AT29)</f>
        <v>35</v>
      </c>
      <c r="H29" s="456" cm="1">
        <f t="array" ref="H29">_xlfn.SWITCH(tod,"AM",AH29,"PM",AU29)</f>
        <v>29</v>
      </c>
      <c r="I29" s="456" cm="1">
        <f t="array" ref="I29">_xlfn.SWITCH(tod,"AM",AI29,"PM",AV29)</f>
        <v>35</v>
      </c>
      <c r="J29" s="456" cm="1">
        <f t="array" ref="J29">_xlfn.SWITCH(tod,"AM",AJ29,"PM",AW29)</f>
        <v>33</v>
      </c>
      <c r="K29" s="456" cm="1">
        <f t="array" ref="K29">_xlfn.SWITCH(tod,"AM",AK29,"PM",AX29)</f>
        <v>30</v>
      </c>
      <c r="L29" s="456" cm="1">
        <f t="array" ref="L29">_xlfn.SWITCH(tod,"AM",AL29,"PM",AY29)</f>
        <v>32</v>
      </c>
      <c r="M29" s="460" cm="1">
        <f t="array" ref="M29">_xlfn.SWITCH(tod,"AM",AM29,"PM",AZ29)</f>
        <v>36</v>
      </c>
      <c r="N29" s="456"/>
      <c r="O29" s="456"/>
      <c r="P29" s="456"/>
      <c r="Q29" s="456"/>
      <c r="R29" s="456"/>
      <c r="S29" s="456"/>
      <c r="T29" s="459" t="e">
        <f>$C29*3600/GETPIVOTDATA("Average of TRAVTM(ALL)",#REF!,"TIMEINT",T$2,"VEHICLETRAVELTIMEMEASUREMENT",$B29)</f>
        <v>#REF!</v>
      </c>
      <c r="U29" s="456" t="e">
        <f>$C29*3600/GETPIVOTDATA("Average of TRAVTM(ALL)",#REF!,"TIMEINT",U$2,"VEHICLETRAVELTIMEMEASUREMENT",$B29)</f>
        <v>#REF!</v>
      </c>
      <c r="V29" s="456" t="e">
        <f>$C29*3600/GETPIVOTDATA("Average of TRAVTM(ALL)",#REF!,"TIMEINT",V$2,"VEHICLETRAVELTIMEMEASUREMENT",$B29)</f>
        <v>#REF!</v>
      </c>
      <c r="W29" s="456" t="e">
        <f>$C29*3600/GETPIVOTDATA("Average of TRAVTM(ALL)",#REF!,"TIMEINT",W$2,"VEHICLETRAVELTIMEMEASUREMENT",$B29)</f>
        <v>#REF!</v>
      </c>
      <c r="X29" s="456" t="e">
        <f>$C29*3600/GETPIVOTDATA("Average of TRAVTM(ALL)",#REF!,"TIMEINT",X$2,"VEHICLETRAVELTIMEMEASUREMENT",$B29)</f>
        <v>#REF!</v>
      </c>
      <c r="Y29" s="456" t="e">
        <f>$C29*3600/GETPIVOTDATA("Average of TRAVTM(ALL)",#REF!,"TIMEINT",Y$2,"VEHICLETRAVELTIMEMEASUREMENT",$B29)</f>
        <v>#REF!</v>
      </c>
      <c r="Z29" s="456" t="e">
        <f>$C29*3600/GETPIVOTDATA("Average of TRAVTM(ALL)",#REF!,"TIMEINT",Z$2,"VEHICLETRAVELTIMEMEASUREMENT",$B29)</f>
        <v>#REF!</v>
      </c>
      <c r="AA29" s="460" t="e">
        <f>$C29*3600/GETPIVOTDATA("Average of TRAVTM(ALL)",#REF!,"TIMEINT",AA$2,"VEHICLETRAVELTIMEMEASUREMENT",$B29)</f>
        <v>#REF!</v>
      </c>
      <c r="AB29" s="458"/>
      <c r="AD29" s="541">
        <v>27</v>
      </c>
      <c r="AE29" s="541">
        <v>38</v>
      </c>
      <c r="AF29" s="541">
        <v>32</v>
      </c>
      <c r="AG29" s="541">
        <v>35</v>
      </c>
      <c r="AH29" s="541">
        <v>29</v>
      </c>
      <c r="AI29" s="541">
        <v>35</v>
      </c>
      <c r="AJ29" s="541">
        <v>33</v>
      </c>
      <c r="AK29" s="541">
        <v>30</v>
      </c>
      <c r="AL29" s="541">
        <v>32</v>
      </c>
      <c r="AM29" s="541">
        <v>36</v>
      </c>
      <c r="AN29" s="541">
        <v>40</v>
      </c>
      <c r="AO29" s="541">
        <v>34</v>
      </c>
      <c r="AP29" s="356"/>
      <c r="AQ29" s="541">
        <v>38</v>
      </c>
      <c r="AR29" s="541">
        <v>29</v>
      </c>
      <c r="AS29" s="541">
        <v>39</v>
      </c>
      <c r="AT29" s="541">
        <v>26</v>
      </c>
      <c r="AU29" s="541">
        <v>30</v>
      </c>
      <c r="AV29" s="541">
        <v>34</v>
      </c>
      <c r="AW29" s="541">
        <v>25</v>
      </c>
      <c r="AX29" s="541">
        <v>35</v>
      </c>
      <c r="AY29" s="541">
        <v>28</v>
      </c>
      <c r="AZ29" s="541">
        <v>26</v>
      </c>
      <c r="BA29" s="541">
        <v>40</v>
      </c>
      <c r="BB29" s="541">
        <v>29</v>
      </c>
    </row>
    <row r="30" spans="1:54" ht="18" customHeight="1" x14ac:dyDescent="0.35">
      <c r="A30" s="252"/>
      <c r="B30" s="493">
        <f t="shared" si="0"/>
        <v>12</v>
      </c>
      <c r="C30" s="490">
        <f>IFERROR(GETPIVOTDATA("Average of DISTTRAV(ALL)",#REF!,"VEHICLETRAVELTIMEMEASUREMENT",B30),0)/5280</f>
        <v>0</v>
      </c>
      <c r="D30" s="451"/>
      <c r="E30" s="465"/>
      <c r="F30" s="459" cm="1">
        <f t="array" ref="F30">_xlfn.SWITCH(tod,"AM",AF30,"PM",AS30)</f>
        <v>35</v>
      </c>
      <c r="G30" s="456" cm="1">
        <f t="array" ref="G30">_xlfn.SWITCH(tod,"AM",AG30,"PM",AT30)</f>
        <v>39</v>
      </c>
      <c r="H30" s="456" cm="1">
        <f t="array" ref="H30">_xlfn.SWITCH(tod,"AM",AH30,"PM",AU30)</f>
        <v>25</v>
      </c>
      <c r="I30" s="456" cm="1">
        <f t="array" ref="I30">_xlfn.SWITCH(tod,"AM",AI30,"PM",AV30)</f>
        <v>25</v>
      </c>
      <c r="J30" s="456" cm="1">
        <f t="array" ref="J30">_xlfn.SWITCH(tod,"AM",AJ30,"PM",AW30)</f>
        <v>36</v>
      </c>
      <c r="K30" s="456" cm="1">
        <f t="array" ref="K30">_xlfn.SWITCH(tod,"AM",AK30,"PM",AX30)</f>
        <v>39</v>
      </c>
      <c r="L30" s="456" cm="1">
        <f t="array" ref="L30">_xlfn.SWITCH(tod,"AM",AL30,"PM",AY30)</f>
        <v>25</v>
      </c>
      <c r="M30" s="460" cm="1">
        <f t="array" ref="M30">_xlfn.SWITCH(tod,"AM",AM30,"PM",AZ30)</f>
        <v>28</v>
      </c>
      <c r="N30" s="456"/>
      <c r="O30" s="456"/>
      <c r="P30" s="456"/>
      <c r="Q30" s="456"/>
      <c r="R30" s="456"/>
      <c r="S30" s="456"/>
      <c r="T30" s="459" t="e">
        <f>$C30*3600/GETPIVOTDATA("Average of TRAVTM(ALL)",#REF!,"TIMEINT",T$2,"VEHICLETRAVELTIMEMEASUREMENT",$B30)</f>
        <v>#REF!</v>
      </c>
      <c r="U30" s="456" t="e">
        <f>$C30*3600/GETPIVOTDATA("Average of TRAVTM(ALL)",#REF!,"TIMEINT",U$2,"VEHICLETRAVELTIMEMEASUREMENT",$B30)</f>
        <v>#REF!</v>
      </c>
      <c r="V30" s="456" t="e">
        <f>$C30*3600/GETPIVOTDATA("Average of TRAVTM(ALL)",#REF!,"TIMEINT",V$2,"VEHICLETRAVELTIMEMEASUREMENT",$B30)</f>
        <v>#REF!</v>
      </c>
      <c r="W30" s="456" t="e">
        <f>$C30*3600/GETPIVOTDATA("Average of TRAVTM(ALL)",#REF!,"TIMEINT",W$2,"VEHICLETRAVELTIMEMEASUREMENT",$B30)</f>
        <v>#REF!</v>
      </c>
      <c r="X30" s="456" t="e">
        <f>$C30*3600/GETPIVOTDATA("Average of TRAVTM(ALL)",#REF!,"TIMEINT",X$2,"VEHICLETRAVELTIMEMEASUREMENT",$B30)</f>
        <v>#REF!</v>
      </c>
      <c r="Y30" s="456" t="e">
        <f>$C30*3600/GETPIVOTDATA("Average of TRAVTM(ALL)",#REF!,"TIMEINT",Y$2,"VEHICLETRAVELTIMEMEASUREMENT",$B30)</f>
        <v>#REF!</v>
      </c>
      <c r="Z30" s="456" t="e">
        <f>$C30*3600/GETPIVOTDATA("Average of TRAVTM(ALL)",#REF!,"TIMEINT",Z$2,"VEHICLETRAVELTIMEMEASUREMENT",$B30)</f>
        <v>#REF!</v>
      </c>
      <c r="AA30" s="460" t="e">
        <f>$C30*3600/GETPIVOTDATA("Average of TRAVTM(ALL)",#REF!,"TIMEINT",AA$2,"VEHICLETRAVELTIMEMEASUREMENT",$B30)</f>
        <v>#REF!</v>
      </c>
      <c r="AB30" s="458"/>
      <c r="AD30" s="541">
        <v>37</v>
      </c>
      <c r="AE30" s="541">
        <v>27</v>
      </c>
      <c r="AF30" s="541">
        <v>35</v>
      </c>
      <c r="AG30" s="541">
        <v>39</v>
      </c>
      <c r="AH30" s="541">
        <v>25</v>
      </c>
      <c r="AI30" s="541">
        <v>25</v>
      </c>
      <c r="AJ30" s="541">
        <v>36</v>
      </c>
      <c r="AK30" s="541">
        <v>39</v>
      </c>
      <c r="AL30" s="541">
        <v>25</v>
      </c>
      <c r="AM30" s="541">
        <v>28</v>
      </c>
      <c r="AN30" s="541">
        <v>39</v>
      </c>
      <c r="AO30" s="541">
        <v>39</v>
      </c>
      <c r="AP30" s="356"/>
      <c r="AQ30" s="541">
        <v>28</v>
      </c>
      <c r="AR30" s="541">
        <v>28</v>
      </c>
      <c r="AS30" s="541">
        <v>25</v>
      </c>
      <c r="AT30" s="541">
        <v>28</v>
      </c>
      <c r="AU30" s="541">
        <v>32</v>
      </c>
      <c r="AV30" s="541">
        <v>40</v>
      </c>
      <c r="AW30" s="541">
        <v>32</v>
      </c>
      <c r="AX30" s="541">
        <v>38</v>
      </c>
      <c r="AY30" s="541">
        <v>38</v>
      </c>
      <c r="AZ30" s="541">
        <v>29</v>
      </c>
      <c r="BA30" s="541">
        <v>27</v>
      </c>
      <c r="BB30" s="541">
        <v>32</v>
      </c>
    </row>
    <row r="31" spans="1:54" ht="18" customHeight="1" x14ac:dyDescent="0.35">
      <c r="A31" s="252"/>
      <c r="B31" s="493">
        <f t="shared" si="0"/>
        <v>11</v>
      </c>
      <c r="C31" s="490">
        <f>IFERROR(GETPIVOTDATA("Average of DISTTRAV(ALL)",#REF!,"VEHICLETRAVELTIMEMEASUREMENT",B31),0)/5280</f>
        <v>0</v>
      </c>
      <c r="D31" s="451"/>
      <c r="E31" s="465"/>
      <c r="F31" s="459" cm="1">
        <f t="array" ref="F31">_xlfn.SWITCH(tod,"AM",AF31,"PM",AS31)</f>
        <v>35</v>
      </c>
      <c r="G31" s="456" cm="1">
        <f t="array" ref="G31">_xlfn.SWITCH(tod,"AM",AG31,"PM",AT31)</f>
        <v>27</v>
      </c>
      <c r="H31" s="456" cm="1">
        <f t="array" ref="H31">_xlfn.SWITCH(tod,"AM",AH31,"PM",AU31)</f>
        <v>35</v>
      </c>
      <c r="I31" s="456" cm="1">
        <f t="array" ref="I31">_xlfn.SWITCH(tod,"AM",AI31,"PM",AV31)</f>
        <v>34</v>
      </c>
      <c r="J31" s="456" cm="1">
        <f t="array" ref="J31">_xlfn.SWITCH(tod,"AM",AJ31,"PM",AW31)</f>
        <v>36</v>
      </c>
      <c r="K31" s="456" cm="1">
        <f t="array" ref="K31">_xlfn.SWITCH(tod,"AM",AK31,"PM",AX31)</f>
        <v>35</v>
      </c>
      <c r="L31" s="456" cm="1">
        <f t="array" ref="L31">_xlfn.SWITCH(tod,"AM",AL31,"PM",AY31)</f>
        <v>31</v>
      </c>
      <c r="M31" s="460" cm="1">
        <f t="array" ref="M31">_xlfn.SWITCH(tod,"AM",AM31,"PM",AZ31)</f>
        <v>31</v>
      </c>
      <c r="N31" s="456"/>
      <c r="O31" s="456"/>
      <c r="P31" s="456"/>
      <c r="Q31" s="456"/>
      <c r="R31" s="456"/>
      <c r="S31" s="456"/>
      <c r="T31" s="459" t="e">
        <f>$C31*3600/GETPIVOTDATA("Average of TRAVTM(ALL)",#REF!,"TIMEINT",T$2,"VEHICLETRAVELTIMEMEASUREMENT",$B31)</f>
        <v>#REF!</v>
      </c>
      <c r="U31" s="456" t="e">
        <f>$C31*3600/GETPIVOTDATA("Average of TRAVTM(ALL)",#REF!,"TIMEINT",U$2,"VEHICLETRAVELTIMEMEASUREMENT",$B31)</f>
        <v>#REF!</v>
      </c>
      <c r="V31" s="456" t="e">
        <f>$C31*3600/GETPIVOTDATA("Average of TRAVTM(ALL)",#REF!,"TIMEINT",V$2,"VEHICLETRAVELTIMEMEASUREMENT",$B31)</f>
        <v>#REF!</v>
      </c>
      <c r="W31" s="456" t="e">
        <f>$C31*3600/GETPIVOTDATA("Average of TRAVTM(ALL)",#REF!,"TIMEINT",W$2,"VEHICLETRAVELTIMEMEASUREMENT",$B31)</f>
        <v>#REF!</v>
      </c>
      <c r="X31" s="456" t="e">
        <f>$C31*3600/GETPIVOTDATA("Average of TRAVTM(ALL)",#REF!,"TIMEINT",X$2,"VEHICLETRAVELTIMEMEASUREMENT",$B31)</f>
        <v>#REF!</v>
      </c>
      <c r="Y31" s="456" t="e">
        <f>$C31*3600/GETPIVOTDATA("Average of TRAVTM(ALL)",#REF!,"TIMEINT",Y$2,"VEHICLETRAVELTIMEMEASUREMENT",$B31)</f>
        <v>#REF!</v>
      </c>
      <c r="Z31" s="456" t="e">
        <f>$C31*3600/GETPIVOTDATA("Average of TRAVTM(ALL)",#REF!,"TIMEINT",Z$2,"VEHICLETRAVELTIMEMEASUREMENT",$B31)</f>
        <v>#REF!</v>
      </c>
      <c r="AA31" s="460" t="e">
        <f>$C31*3600/GETPIVOTDATA("Average of TRAVTM(ALL)",#REF!,"TIMEINT",AA$2,"VEHICLETRAVELTIMEMEASUREMENT",$B31)</f>
        <v>#REF!</v>
      </c>
      <c r="AB31" s="458"/>
      <c r="AC31" s="301"/>
      <c r="AD31" s="541">
        <v>31</v>
      </c>
      <c r="AE31" s="541">
        <v>31</v>
      </c>
      <c r="AF31" s="541">
        <v>35</v>
      </c>
      <c r="AG31" s="541">
        <v>27</v>
      </c>
      <c r="AH31" s="541">
        <v>35</v>
      </c>
      <c r="AI31" s="541">
        <v>34</v>
      </c>
      <c r="AJ31" s="541">
        <v>36</v>
      </c>
      <c r="AK31" s="541">
        <v>35</v>
      </c>
      <c r="AL31" s="541">
        <v>31</v>
      </c>
      <c r="AM31" s="541">
        <v>31</v>
      </c>
      <c r="AN31" s="541">
        <v>35</v>
      </c>
      <c r="AO31" s="541">
        <v>39</v>
      </c>
      <c r="AP31" s="356"/>
      <c r="AQ31" s="541">
        <v>32</v>
      </c>
      <c r="AR31" s="541">
        <v>39</v>
      </c>
      <c r="AS31" s="541">
        <v>33</v>
      </c>
      <c r="AT31" s="541">
        <v>34</v>
      </c>
      <c r="AU31" s="541">
        <v>29</v>
      </c>
      <c r="AV31" s="541">
        <v>27</v>
      </c>
      <c r="AW31" s="541">
        <v>39</v>
      </c>
      <c r="AX31" s="541">
        <v>38</v>
      </c>
      <c r="AY31" s="541">
        <v>26</v>
      </c>
      <c r="AZ31" s="541">
        <v>30</v>
      </c>
      <c r="BA31" s="541">
        <v>25</v>
      </c>
      <c r="BB31" s="541">
        <v>27</v>
      </c>
    </row>
    <row r="32" spans="1:54" ht="18" customHeight="1" x14ac:dyDescent="0.35">
      <c r="A32" s="252"/>
      <c r="B32" s="493">
        <f t="shared" si="0"/>
        <v>10</v>
      </c>
      <c r="C32" s="490">
        <f>IFERROR(GETPIVOTDATA("Average of DISTTRAV(ALL)",#REF!,"VEHICLETRAVELTIMEMEASUREMENT",B32),0)/5280</f>
        <v>0</v>
      </c>
      <c r="D32" s="451"/>
      <c r="E32" s="465"/>
      <c r="F32" s="459" cm="1">
        <f t="array" ref="F32">_xlfn.SWITCH(tod,"AM",AF32,"PM",AS32)</f>
        <v>39</v>
      </c>
      <c r="G32" s="456" cm="1">
        <f t="array" ref="G32">_xlfn.SWITCH(tod,"AM",AG32,"PM",AT32)</f>
        <v>27</v>
      </c>
      <c r="H32" s="456" cm="1">
        <f t="array" ref="H32">_xlfn.SWITCH(tod,"AM",AH32,"PM",AU32)</f>
        <v>37</v>
      </c>
      <c r="I32" s="456" cm="1">
        <f t="array" ref="I32">_xlfn.SWITCH(tod,"AM",AI32,"PM",AV32)</f>
        <v>33</v>
      </c>
      <c r="J32" s="456" cm="1">
        <f t="array" ref="J32">_xlfn.SWITCH(tod,"AM",AJ32,"PM",AW32)</f>
        <v>28</v>
      </c>
      <c r="K32" s="456" cm="1">
        <f t="array" ref="K32">_xlfn.SWITCH(tod,"AM",AK32,"PM",AX32)</f>
        <v>30</v>
      </c>
      <c r="L32" s="456" cm="1">
        <f t="array" ref="L32">_xlfn.SWITCH(tod,"AM",AL32,"PM",AY32)</f>
        <v>25</v>
      </c>
      <c r="M32" s="460" cm="1">
        <f t="array" ref="M32">_xlfn.SWITCH(tod,"AM",AM32,"PM",AZ32)</f>
        <v>39</v>
      </c>
      <c r="N32" s="456"/>
      <c r="O32" s="456"/>
      <c r="P32" s="456"/>
      <c r="Q32" s="456"/>
      <c r="R32" s="456"/>
      <c r="S32" s="456"/>
      <c r="T32" s="459" t="e">
        <f>$C32*3600/GETPIVOTDATA("Average of TRAVTM(ALL)",#REF!,"TIMEINT",T$2,"VEHICLETRAVELTIMEMEASUREMENT",$B32)</f>
        <v>#REF!</v>
      </c>
      <c r="U32" s="456" t="e">
        <f>$C32*3600/GETPIVOTDATA("Average of TRAVTM(ALL)",#REF!,"TIMEINT",U$2,"VEHICLETRAVELTIMEMEASUREMENT",$B32)</f>
        <v>#REF!</v>
      </c>
      <c r="V32" s="456" t="e">
        <f>$C32*3600/GETPIVOTDATA("Average of TRAVTM(ALL)",#REF!,"TIMEINT",V$2,"VEHICLETRAVELTIMEMEASUREMENT",$B32)</f>
        <v>#REF!</v>
      </c>
      <c r="W32" s="456" t="e">
        <f>$C32*3600/GETPIVOTDATA("Average of TRAVTM(ALL)",#REF!,"TIMEINT",W$2,"VEHICLETRAVELTIMEMEASUREMENT",$B32)</f>
        <v>#REF!</v>
      </c>
      <c r="X32" s="456" t="e">
        <f>$C32*3600/GETPIVOTDATA("Average of TRAVTM(ALL)",#REF!,"TIMEINT",X$2,"VEHICLETRAVELTIMEMEASUREMENT",$B32)</f>
        <v>#REF!</v>
      </c>
      <c r="Y32" s="456" t="e">
        <f>$C32*3600/GETPIVOTDATA("Average of TRAVTM(ALL)",#REF!,"TIMEINT",Y$2,"VEHICLETRAVELTIMEMEASUREMENT",$B32)</f>
        <v>#REF!</v>
      </c>
      <c r="Z32" s="456" t="e">
        <f>$C32*3600/GETPIVOTDATA("Average of TRAVTM(ALL)",#REF!,"TIMEINT",Z$2,"VEHICLETRAVELTIMEMEASUREMENT",$B32)</f>
        <v>#REF!</v>
      </c>
      <c r="AA32" s="460" t="e">
        <f>$C32*3600/GETPIVOTDATA("Average of TRAVTM(ALL)",#REF!,"TIMEINT",AA$2,"VEHICLETRAVELTIMEMEASUREMENT",$B32)</f>
        <v>#REF!</v>
      </c>
      <c r="AB32" s="458"/>
      <c r="AD32" s="541">
        <v>25</v>
      </c>
      <c r="AE32" s="541">
        <v>33</v>
      </c>
      <c r="AF32" s="541">
        <v>39</v>
      </c>
      <c r="AG32" s="541">
        <v>27</v>
      </c>
      <c r="AH32" s="541">
        <v>37</v>
      </c>
      <c r="AI32" s="541">
        <v>33</v>
      </c>
      <c r="AJ32" s="541">
        <v>28</v>
      </c>
      <c r="AK32" s="541">
        <v>30</v>
      </c>
      <c r="AL32" s="541">
        <v>25</v>
      </c>
      <c r="AM32" s="541">
        <v>39</v>
      </c>
      <c r="AN32" s="541">
        <v>32</v>
      </c>
      <c r="AO32" s="541">
        <v>32</v>
      </c>
      <c r="AP32" s="356"/>
      <c r="AQ32" s="541">
        <v>36</v>
      </c>
      <c r="AR32" s="541">
        <v>36</v>
      </c>
      <c r="AS32" s="541">
        <v>34</v>
      </c>
      <c r="AT32" s="541">
        <v>27</v>
      </c>
      <c r="AU32" s="541">
        <v>37</v>
      </c>
      <c r="AV32" s="541">
        <v>27</v>
      </c>
      <c r="AW32" s="541">
        <v>30</v>
      </c>
      <c r="AX32" s="541">
        <v>28</v>
      </c>
      <c r="AY32" s="541">
        <v>33</v>
      </c>
      <c r="AZ32" s="541">
        <v>25</v>
      </c>
      <c r="BA32" s="541">
        <v>32</v>
      </c>
      <c r="BB32" s="541">
        <v>37</v>
      </c>
    </row>
    <row r="33" spans="1:54" ht="18" customHeight="1" x14ac:dyDescent="0.35">
      <c r="A33" s="252"/>
      <c r="B33" s="493">
        <f t="shared" si="0"/>
        <v>9</v>
      </c>
      <c r="C33" s="490">
        <f>IFERROR(GETPIVOTDATA("Average of DISTTRAV(ALL)",#REF!,"VEHICLETRAVELTIMEMEASUREMENT",B33),0)/5280</f>
        <v>0</v>
      </c>
      <c r="D33" s="451"/>
      <c r="E33" s="465"/>
      <c r="F33" s="459" cm="1">
        <f t="array" ref="F33">_xlfn.SWITCH(tod,"AM",AF33,"PM",AS33)</f>
        <v>29</v>
      </c>
      <c r="G33" s="456" cm="1">
        <f t="array" ref="G33">_xlfn.SWITCH(tod,"AM",AG33,"PM",AT33)</f>
        <v>30</v>
      </c>
      <c r="H33" s="456" cm="1">
        <f t="array" ref="H33">_xlfn.SWITCH(tod,"AM",AH33,"PM",AU33)</f>
        <v>33</v>
      </c>
      <c r="I33" s="456" cm="1">
        <f t="array" ref="I33">_xlfn.SWITCH(tod,"AM",AI33,"PM",AV33)</f>
        <v>37</v>
      </c>
      <c r="J33" s="456" cm="1">
        <f t="array" ref="J33">_xlfn.SWITCH(tod,"AM",AJ33,"PM",AW33)</f>
        <v>25</v>
      </c>
      <c r="K33" s="456" cm="1">
        <f t="array" ref="K33">_xlfn.SWITCH(tod,"AM",AK33,"PM",AX33)</f>
        <v>33</v>
      </c>
      <c r="L33" s="456" cm="1">
        <f t="array" ref="L33">_xlfn.SWITCH(tod,"AM",AL33,"PM",AY33)</f>
        <v>33</v>
      </c>
      <c r="M33" s="460" cm="1">
        <f t="array" ref="M33">_xlfn.SWITCH(tod,"AM",AM33,"PM",AZ33)</f>
        <v>33</v>
      </c>
      <c r="N33" s="456"/>
      <c r="O33" s="456"/>
      <c r="P33" s="456"/>
      <c r="Q33" s="456"/>
      <c r="R33" s="456"/>
      <c r="S33" s="456"/>
      <c r="T33" s="459" t="e">
        <f>$C33*3600/GETPIVOTDATA("Average of TRAVTM(ALL)",#REF!,"TIMEINT",T$2,"VEHICLETRAVELTIMEMEASUREMENT",$B33)</f>
        <v>#REF!</v>
      </c>
      <c r="U33" s="456" t="e">
        <f>$C33*3600/GETPIVOTDATA("Average of TRAVTM(ALL)",#REF!,"TIMEINT",U$2,"VEHICLETRAVELTIMEMEASUREMENT",$B33)</f>
        <v>#REF!</v>
      </c>
      <c r="V33" s="456" t="e">
        <f>$C33*3600/GETPIVOTDATA("Average of TRAVTM(ALL)",#REF!,"TIMEINT",V$2,"VEHICLETRAVELTIMEMEASUREMENT",$B33)</f>
        <v>#REF!</v>
      </c>
      <c r="W33" s="456" t="e">
        <f>$C33*3600/GETPIVOTDATA("Average of TRAVTM(ALL)",#REF!,"TIMEINT",W$2,"VEHICLETRAVELTIMEMEASUREMENT",$B33)</f>
        <v>#REF!</v>
      </c>
      <c r="X33" s="456" t="e">
        <f>$C33*3600/GETPIVOTDATA("Average of TRAVTM(ALL)",#REF!,"TIMEINT",X$2,"VEHICLETRAVELTIMEMEASUREMENT",$B33)</f>
        <v>#REF!</v>
      </c>
      <c r="Y33" s="456" t="e">
        <f>$C33*3600/GETPIVOTDATA("Average of TRAVTM(ALL)",#REF!,"TIMEINT",Y$2,"VEHICLETRAVELTIMEMEASUREMENT",$B33)</f>
        <v>#REF!</v>
      </c>
      <c r="Z33" s="456" t="e">
        <f>$C33*3600/GETPIVOTDATA("Average of TRAVTM(ALL)",#REF!,"TIMEINT",Z$2,"VEHICLETRAVELTIMEMEASUREMENT",$B33)</f>
        <v>#REF!</v>
      </c>
      <c r="AA33" s="460" t="e">
        <f>$C33*3600/GETPIVOTDATA("Average of TRAVTM(ALL)",#REF!,"TIMEINT",AA$2,"VEHICLETRAVELTIMEMEASUREMENT",$B33)</f>
        <v>#REF!</v>
      </c>
      <c r="AB33" s="458"/>
      <c r="AD33" s="541">
        <v>33</v>
      </c>
      <c r="AE33" s="541">
        <v>25</v>
      </c>
      <c r="AF33" s="541">
        <v>29</v>
      </c>
      <c r="AG33" s="541">
        <v>30</v>
      </c>
      <c r="AH33" s="541">
        <v>33</v>
      </c>
      <c r="AI33" s="541">
        <v>37</v>
      </c>
      <c r="AJ33" s="541">
        <v>25</v>
      </c>
      <c r="AK33" s="541">
        <v>33</v>
      </c>
      <c r="AL33" s="541">
        <v>33</v>
      </c>
      <c r="AM33" s="541">
        <v>33</v>
      </c>
      <c r="AN33" s="541">
        <v>38</v>
      </c>
      <c r="AO33" s="541">
        <v>38</v>
      </c>
      <c r="AP33" s="356"/>
      <c r="AQ33" s="541">
        <v>32</v>
      </c>
      <c r="AR33" s="541">
        <v>25</v>
      </c>
      <c r="AS33" s="541">
        <v>38</v>
      </c>
      <c r="AT33" s="541">
        <v>27</v>
      </c>
      <c r="AU33" s="541">
        <v>39</v>
      </c>
      <c r="AV33" s="541">
        <v>31</v>
      </c>
      <c r="AW33" s="541">
        <v>27</v>
      </c>
      <c r="AX33" s="541">
        <v>29</v>
      </c>
      <c r="AY33" s="541">
        <v>26</v>
      </c>
      <c r="AZ33" s="541">
        <v>36</v>
      </c>
      <c r="BA33" s="541">
        <v>28</v>
      </c>
      <c r="BB33" s="541">
        <v>26</v>
      </c>
    </row>
    <row r="34" spans="1:54" ht="18" customHeight="1" x14ac:dyDescent="0.35">
      <c r="A34" s="252"/>
      <c r="B34" s="493">
        <f t="shared" si="0"/>
        <v>8</v>
      </c>
      <c r="C34" s="490">
        <f>IFERROR(GETPIVOTDATA("Average of DISTTRAV(ALL)",#REF!,"VEHICLETRAVELTIMEMEASUREMENT",B34),0)/5280</f>
        <v>0</v>
      </c>
      <c r="D34" s="451"/>
      <c r="E34" s="465"/>
      <c r="F34" s="459" cm="1">
        <f t="array" ref="F34">_xlfn.SWITCH(tod,"AM",AF34,"PM",AS34)</f>
        <v>26</v>
      </c>
      <c r="G34" s="456" cm="1">
        <f t="array" ref="G34">_xlfn.SWITCH(tod,"AM",AG34,"PM",AT34)</f>
        <v>31</v>
      </c>
      <c r="H34" s="456" cm="1">
        <f t="array" ref="H34">_xlfn.SWITCH(tod,"AM",AH34,"PM",AU34)</f>
        <v>37</v>
      </c>
      <c r="I34" s="456" cm="1">
        <f t="array" ref="I34">_xlfn.SWITCH(tod,"AM",AI34,"PM",AV34)</f>
        <v>32</v>
      </c>
      <c r="J34" s="456" cm="1">
        <f t="array" ref="J34">_xlfn.SWITCH(tod,"AM",AJ34,"PM",AW34)</f>
        <v>39</v>
      </c>
      <c r="K34" s="456" cm="1">
        <f t="array" ref="K34">_xlfn.SWITCH(tod,"AM",AK34,"PM",AX34)</f>
        <v>31</v>
      </c>
      <c r="L34" s="456" cm="1">
        <f t="array" ref="L34">_xlfn.SWITCH(tod,"AM",AL34,"PM",AY34)</f>
        <v>35</v>
      </c>
      <c r="M34" s="460" cm="1">
        <f t="array" ref="M34">_xlfn.SWITCH(tod,"AM",AM34,"PM",AZ34)</f>
        <v>35</v>
      </c>
      <c r="N34" s="456"/>
      <c r="O34" s="456"/>
      <c r="P34" s="456"/>
      <c r="Q34" s="456"/>
      <c r="R34" s="456"/>
      <c r="S34" s="456"/>
      <c r="T34" s="459" t="e">
        <f>$C34*3600/GETPIVOTDATA("Average of TRAVTM(ALL)",#REF!,"TIMEINT",T$2,"VEHICLETRAVELTIMEMEASUREMENT",$B34)</f>
        <v>#REF!</v>
      </c>
      <c r="U34" s="456" t="e">
        <f>$C34*3600/GETPIVOTDATA("Average of TRAVTM(ALL)",#REF!,"TIMEINT",U$2,"VEHICLETRAVELTIMEMEASUREMENT",$B34)</f>
        <v>#REF!</v>
      </c>
      <c r="V34" s="456" t="e">
        <f>$C34*3600/GETPIVOTDATA("Average of TRAVTM(ALL)",#REF!,"TIMEINT",V$2,"VEHICLETRAVELTIMEMEASUREMENT",$B34)</f>
        <v>#REF!</v>
      </c>
      <c r="W34" s="456" t="e">
        <f>$C34*3600/GETPIVOTDATA("Average of TRAVTM(ALL)",#REF!,"TIMEINT",W$2,"VEHICLETRAVELTIMEMEASUREMENT",$B34)</f>
        <v>#REF!</v>
      </c>
      <c r="X34" s="456" t="e">
        <f>$C34*3600/GETPIVOTDATA("Average of TRAVTM(ALL)",#REF!,"TIMEINT",X$2,"VEHICLETRAVELTIMEMEASUREMENT",$B34)</f>
        <v>#REF!</v>
      </c>
      <c r="Y34" s="456" t="e">
        <f>$C34*3600/GETPIVOTDATA("Average of TRAVTM(ALL)",#REF!,"TIMEINT",Y$2,"VEHICLETRAVELTIMEMEASUREMENT",$B34)</f>
        <v>#REF!</v>
      </c>
      <c r="Z34" s="456" t="e">
        <f>$C34*3600/GETPIVOTDATA("Average of TRAVTM(ALL)",#REF!,"TIMEINT",Z$2,"VEHICLETRAVELTIMEMEASUREMENT",$B34)</f>
        <v>#REF!</v>
      </c>
      <c r="AA34" s="460" t="e">
        <f>$C34*3600/GETPIVOTDATA("Average of TRAVTM(ALL)",#REF!,"TIMEINT",AA$2,"VEHICLETRAVELTIMEMEASUREMENT",$B34)</f>
        <v>#REF!</v>
      </c>
      <c r="AB34" s="458"/>
      <c r="AC34" s="301"/>
      <c r="AD34" s="541">
        <v>27</v>
      </c>
      <c r="AE34" s="541">
        <v>26</v>
      </c>
      <c r="AF34" s="541">
        <v>26</v>
      </c>
      <c r="AG34" s="541">
        <v>31</v>
      </c>
      <c r="AH34" s="541">
        <v>37</v>
      </c>
      <c r="AI34" s="541">
        <v>32</v>
      </c>
      <c r="AJ34" s="541">
        <v>39</v>
      </c>
      <c r="AK34" s="541">
        <v>31</v>
      </c>
      <c r="AL34" s="541">
        <v>35</v>
      </c>
      <c r="AM34" s="541">
        <v>35</v>
      </c>
      <c r="AN34" s="541">
        <v>31</v>
      </c>
      <c r="AO34" s="541">
        <v>29</v>
      </c>
      <c r="AP34" s="356"/>
      <c r="AQ34" s="541">
        <v>37</v>
      </c>
      <c r="AR34" s="541">
        <v>37</v>
      </c>
      <c r="AS34" s="541">
        <v>29</v>
      </c>
      <c r="AT34" s="541">
        <v>37</v>
      </c>
      <c r="AU34" s="541">
        <v>34</v>
      </c>
      <c r="AV34" s="541">
        <v>33</v>
      </c>
      <c r="AW34" s="541">
        <v>34</v>
      </c>
      <c r="AX34" s="541">
        <v>39</v>
      </c>
      <c r="AY34" s="541">
        <v>31</v>
      </c>
      <c r="AZ34" s="541">
        <v>40</v>
      </c>
      <c r="BA34" s="541">
        <v>39</v>
      </c>
      <c r="BB34" s="541">
        <v>34</v>
      </c>
    </row>
    <row r="35" spans="1:54" ht="18" customHeight="1" x14ac:dyDescent="0.35">
      <c r="A35" s="252"/>
      <c r="B35" s="493">
        <f t="shared" si="0"/>
        <v>7</v>
      </c>
      <c r="C35" s="490">
        <f>IFERROR(GETPIVOTDATA("Average of DISTTRAV(ALL)",#REF!,"VEHICLETRAVELTIMEMEASUREMENT",B35),0)/5280</f>
        <v>0</v>
      </c>
      <c r="D35" s="451"/>
      <c r="E35" s="465"/>
      <c r="F35" s="459" cm="1">
        <f t="array" ref="F35">_xlfn.SWITCH(tod,"AM",AF35,"PM",AS35)</f>
        <v>31</v>
      </c>
      <c r="G35" s="456" cm="1">
        <f t="array" ref="G35">_xlfn.SWITCH(tod,"AM",AG35,"PM",AT35)</f>
        <v>37</v>
      </c>
      <c r="H35" s="456" cm="1">
        <f t="array" ref="H35">_xlfn.SWITCH(tod,"AM",AH35,"PM",AU35)</f>
        <v>34</v>
      </c>
      <c r="I35" s="456" cm="1">
        <f t="array" ref="I35">_xlfn.SWITCH(tod,"AM",AI35,"PM",AV35)</f>
        <v>40</v>
      </c>
      <c r="J35" s="456" cm="1">
        <f t="array" ref="J35">_xlfn.SWITCH(tod,"AM",AJ35,"PM",AW35)</f>
        <v>34</v>
      </c>
      <c r="K35" s="456" cm="1">
        <f t="array" ref="K35">_xlfn.SWITCH(tod,"AM",AK35,"PM",AX35)</f>
        <v>26</v>
      </c>
      <c r="L35" s="456" cm="1">
        <f t="array" ref="L35">_xlfn.SWITCH(tod,"AM",AL35,"PM",AY35)</f>
        <v>40</v>
      </c>
      <c r="M35" s="460" cm="1">
        <f t="array" ref="M35">_xlfn.SWITCH(tod,"AM",AM35,"PM",AZ35)</f>
        <v>40</v>
      </c>
      <c r="N35" s="456"/>
      <c r="O35" s="456"/>
      <c r="P35" s="456"/>
      <c r="Q35" s="456"/>
      <c r="R35" s="456"/>
      <c r="S35" s="456"/>
      <c r="T35" s="459" t="e">
        <f>$C35*3600/GETPIVOTDATA("Average of TRAVTM(ALL)",#REF!,"TIMEINT",T$2,"VEHICLETRAVELTIMEMEASUREMENT",$B35)</f>
        <v>#REF!</v>
      </c>
      <c r="U35" s="456" t="e">
        <f>$C35*3600/GETPIVOTDATA("Average of TRAVTM(ALL)",#REF!,"TIMEINT",U$2,"VEHICLETRAVELTIMEMEASUREMENT",$B35)</f>
        <v>#REF!</v>
      </c>
      <c r="V35" s="456" t="e">
        <f>$C35*3600/GETPIVOTDATA("Average of TRAVTM(ALL)",#REF!,"TIMEINT",V$2,"VEHICLETRAVELTIMEMEASUREMENT",$B35)</f>
        <v>#REF!</v>
      </c>
      <c r="W35" s="456" t="e">
        <f>$C35*3600/GETPIVOTDATA("Average of TRAVTM(ALL)",#REF!,"TIMEINT",W$2,"VEHICLETRAVELTIMEMEASUREMENT",$B35)</f>
        <v>#REF!</v>
      </c>
      <c r="X35" s="456" t="e">
        <f>$C35*3600/GETPIVOTDATA("Average of TRAVTM(ALL)",#REF!,"TIMEINT",X$2,"VEHICLETRAVELTIMEMEASUREMENT",$B35)</f>
        <v>#REF!</v>
      </c>
      <c r="Y35" s="456" t="e">
        <f>$C35*3600/GETPIVOTDATA("Average of TRAVTM(ALL)",#REF!,"TIMEINT",Y$2,"VEHICLETRAVELTIMEMEASUREMENT",$B35)</f>
        <v>#REF!</v>
      </c>
      <c r="Z35" s="456" t="e">
        <f>$C35*3600/GETPIVOTDATA("Average of TRAVTM(ALL)",#REF!,"TIMEINT",Z$2,"VEHICLETRAVELTIMEMEASUREMENT",$B35)</f>
        <v>#REF!</v>
      </c>
      <c r="AA35" s="460" t="e">
        <f>$C35*3600/GETPIVOTDATA("Average of TRAVTM(ALL)",#REF!,"TIMEINT",AA$2,"VEHICLETRAVELTIMEMEASUREMENT",$B35)</f>
        <v>#REF!</v>
      </c>
      <c r="AB35" s="458"/>
      <c r="AD35" s="541">
        <v>26</v>
      </c>
      <c r="AE35" s="541">
        <v>33</v>
      </c>
      <c r="AF35" s="541">
        <v>31</v>
      </c>
      <c r="AG35" s="541">
        <v>37</v>
      </c>
      <c r="AH35" s="541">
        <v>34</v>
      </c>
      <c r="AI35" s="541">
        <v>40</v>
      </c>
      <c r="AJ35" s="541">
        <v>34</v>
      </c>
      <c r="AK35" s="541">
        <v>26</v>
      </c>
      <c r="AL35" s="541">
        <v>40</v>
      </c>
      <c r="AM35" s="541">
        <v>40</v>
      </c>
      <c r="AN35" s="541">
        <v>28</v>
      </c>
      <c r="AO35" s="541">
        <v>30</v>
      </c>
      <c r="AP35" s="356"/>
      <c r="AQ35" s="541">
        <v>33</v>
      </c>
      <c r="AR35" s="541">
        <v>30</v>
      </c>
      <c r="AS35" s="541">
        <v>29</v>
      </c>
      <c r="AT35" s="541">
        <v>25</v>
      </c>
      <c r="AU35" s="541">
        <v>40</v>
      </c>
      <c r="AV35" s="541">
        <v>33</v>
      </c>
      <c r="AW35" s="541">
        <v>31</v>
      </c>
      <c r="AX35" s="541">
        <v>30</v>
      </c>
      <c r="AY35" s="541">
        <v>32</v>
      </c>
      <c r="AZ35" s="541">
        <v>35</v>
      </c>
      <c r="BA35" s="541">
        <v>38</v>
      </c>
      <c r="BB35" s="541">
        <v>34</v>
      </c>
    </row>
    <row r="36" spans="1:54" ht="18" customHeight="1" x14ac:dyDescent="0.35">
      <c r="A36" s="252"/>
      <c r="B36" s="493">
        <f t="shared" si="0"/>
        <v>6</v>
      </c>
      <c r="C36" s="490">
        <f>IFERROR(GETPIVOTDATA("Average of DISTTRAV(ALL)",#REF!,"VEHICLETRAVELTIMEMEASUREMENT",B36),0)/5280</f>
        <v>0</v>
      </c>
      <c r="D36" s="451"/>
      <c r="E36" s="465"/>
      <c r="F36" s="459" cm="1">
        <f t="array" ref="F36">_xlfn.SWITCH(tod,"AM",AF36,"PM",AS36)</f>
        <v>25</v>
      </c>
      <c r="G36" s="456" cm="1">
        <f t="array" ref="G36">_xlfn.SWITCH(tod,"AM",AG36,"PM",AT36)</f>
        <v>34</v>
      </c>
      <c r="H36" s="456" cm="1">
        <f t="array" ref="H36">_xlfn.SWITCH(tod,"AM",AH36,"PM",AU36)</f>
        <v>29</v>
      </c>
      <c r="I36" s="456" cm="1">
        <f t="array" ref="I36">_xlfn.SWITCH(tod,"AM",AI36,"PM",AV36)</f>
        <v>37</v>
      </c>
      <c r="J36" s="456" cm="1">
        <f t="array" ref="J36">_xlfn.SWITCH(tod,"AM",AJ36,"PM",AW36)</f>
        <v>35</v>
      </c>
      <c r="K36" s="456" cm="1">
        <f t="array" ref="K36">_xlfn.SWITCH(tod,"AM",AK36,"PM",AX36)</f>
        <v>37</v>
      </c>
      <c r="L36" s="456" cm="1">
        <f t="array" ref="L36">_xlfn.SWITCH(tod,"AM",AL36,"PM",AY36)</f>
        <v>25</v>
      </c>
      <c r="M36" s="460" cm="1">
        <f t="array" ref="M36">_xlfn.SWITCH(tod,"AM",AM36,"PM",AZ36)</f>
        <v>35</v>
      </c>
      <c r="N36" s="456"/>
      <c r="O36" s="456"/>
      <c r="P36" s="456"/>
      <c r="Q36" s="456"/>
      <c r="R36" s="456"/>
      <c r="S36" s="456"/>
      <c r="T36" s="459" t="e">
        <f>$C36*3600/GETPIVOTDATA("Average of TRAVTM(ALL)",#REF!,"TIMEINT",T$2,"VEHICLETRAVELTIMEMEASUREMENT",$B36)</f>
        <v>#REF!</v>
      </c>
      <c r="U36" s="456" t="e">
        <f>$C36*3600/GETPIVOTDATA("Average of TRAVTM(ALL)",#REF!,"TIMEINT",U$2,"VEHICLETRAVELTIMEMEASUREMENT",$B36)</f>
        <v>#REF!</v>
      </c>
      <c r="V36" s="456" t="e">
        <f>$C36*3600/GETPIVOTDATA("Average of TRAVTM(ALL)",#REF!,"TIMEINT",V$2,"VEHICLETRAVELTIMEMEASUREMENT",$B36)</f>
        <v>#REF!</v>
      </c>
      <c r="W36" s="456" t="e">
        <f>$C36*3600/GETPIVOTDATA("Average of TRAVTM(ALL)",#REF!,"TIMEINT",W$2,"VEHICLETRAVELTIMEMEASUREMENT",$B36)</f>
        <v>#REF!</v>
      </c>
      <c r="X36" s="456" t="e">
        <f>$C36*3600/GETPIVOTDATA("Average of TRAVTM(ALL)",#REF!,"TIMEINT",X$2,"VEHICLETRAVELTIMEMEASUREMENT",$B36)</f>
        <v>#REF!</v>
      </c>
      <c r="Y36" s="456" t="e">
        <f>$C36*3600/GETPIVOTDATA("Average of TRAVTM(ALL)",#REF!,"TIMEINT",Y$2,"VEHICLETRAVELTIMEMEASUREMENT",$B36)</f>
        <v>#REF!</v>
      </c>
      <c r="Z36" s="456" t="e">
        <f>$C36*3600/GETPIVOTDATA("Average of TRAVTM(ALL)",#REF!,"TIMEINT",Z$2,"VEHICLETRAVELTIMEMEASUREMENT",$B36)</f>
        <v>#REF!</v>
      </c>
      <c r="AA36" s="460" t="e">
        <f>$C36*3600/GETPIVOTDATA("Average of TRAVTM(ALL)",#REF!,"TIMEINT",AA$2,"VEHICLETRAVELTIMEMEASUREMENT",$B36)</f>
        <v>#REF!</v>
      </c>
      <c r="AB36" s="458"/>
      <c r="AD36" s="541">
        <v>33</v>
      </c>
      <c r="AE36" s="541">
        <v>38</v>
      </c>
      <c r="AF36" s="541">
        <v>25</v>
      </c>
      <c r="AG36" s="541">
        <v>34</v>
      </c>
      <c r="AH36" s="541">
        <v>29</v>
      </c>
      <c r="AI36" s="541">
        <v>37</v>
      </c>
      <c r="AJ36" s="541">
        <v>35</v>
      </c>
      <c r="AK36" s="541">
        <v>37</v>
      </c>
      <c r="AL36" s="541">
        <v>25</v>
      </c>
      <c r="AM36" s="541">
        <v>35</v>
      </c>
      <c r="AN36" s="541">
        <v>26</v>
      </c>
      <c r="AO36" s="541">
        <v>37</v>
      </c>
      <c r="AP36" s="356"/>
      <c r="AQ36" s="541">
        <v>39</v>
      </c>
      <c r="AR36" s="541">
        <v>34</v>
      </c>
      <c r="AS36" s="541">
        <v>33</v>
      </c>
      <c r="AT36" s="541">
        <v>37</v>
      </c>
      <c r="AU36" s="541">
        <v>32</v>
      </c>
      <c r="AV36" s="541">
        <v>39</v>
      </c>
      <c r="AW36" s="541">
        <v>25</v>
      </c>
      <c r="AX36" s="541">
        <v>34</v>
      </c>
      <c r="AY36" s="541">
        <v>34</v>
      </c>
      <c r="AZ36" s="541">
        <v>33</v>
      </c>
      <c r="BA36" s="541">
        <v>40</v>
      </c>
      <c r="BB36" s="541">
        <v>30</v>
      </c>
    </row>
    <row r="37" spans="1:54" ht="18" customHeight="1" x14ac:dyDescent="0.35">
      <c r="A37" s="252"/>
      <c r="B37" s="493">
        <f t="shared" si="0"/>
        <v>5</v>
      </c>
      <c r="C37" s="490">
        <f>IFERROR(GETPIVOTDATA("Average of DISTTRAV(ALL)",#REF!,"VEHICLETRAVELTIMEMEASUREMENT",B37),0)/5280</f>
        <v>0</v>
      </c>
      <c r="D37" s="451"/>
      <c r="E37" s="465"/>
      <c r="F37" s="459" cm="1">
        <f t="array" ref="F37">_xlfn.SWITCH(tod,"AM",AF37,"PM",AS37)</f>
        <v>25</v>
      </c>
      <c r="G37" s="456" cm="1">
        <f t="array" ref="G37">_xlfn.SWITCH(tod,"AM",AG37,"PM",AT37)</f>
        <v>34</v>
      </c>
      <c r="H37" s="456" cm="1">
        <f t="array" ref="H37">_xlfn.SWITCH(tod,"AM",AH37,"PM",AU37)</f>
        <v>33</v>
      </c>
      <c r="I37" s="456" cm="1">
        <f t="array" ref="I37">_xlfn.SWITCH(tod,"AM",AI37,"PM",AV37)</f>
        <v>35</v>
      </c>
      <c r="J37" s="456" cm="1">
        <f t="array" ref="J37">_xlfn.SWITCH(tod,"AM",AJ37,"PM",AW37)</f>
        <v>28</v>
      </c>
      <c r="K37" s="456" cm="1">
        <f t="array" ref="K37">_xlfn.SWITCH(tod,"AM",AK37,"PM",AX37)</f>
        <v>26</v>
      </c>
      <c r="L37" s="456" cm="1">
        <f t="array" ref="L37">_xlfn.SWITCH(tod,"AM",AL37,"PM",AY37)</f>
        <v>33</v>
      </c>
      <c r="M37" s="460" cm="1">
        <f t="array" ref="M37">_xlfn.SWITCH(tod,"AM",AM37,"PM",AZ37)</f>
        <v>28</v>
      </c>
      <c r="N37" s="456"/>
      <c r="O37" s="456"/>
      <c r="P37" s="456"/>
      <c r="Q37" s="456"/>
      <c r="R37" s="456"/>
      <c r="S37" s="456"/>
      <c r="T37" s="459" t="e">
        <f>$C37*3600/GETPIVOTDATA("Average of TRAVTM(ALL)",#REF!,"TIMEINT",T$2,"VEHICLETRAVELTIMEMEASUREMENT",$B37)</f>
        <v>#REF!</v>
      </c>
      <c r="U37" s="456" t="e">
        <f>$C37*3600/GETPIVOTDATA("Average of TRAVTM(ALL)",#REF!,"TIMEINT",U$2,"VEHICLETRAVELTIMEMEASUREMENT",$B37)</f>
        <v>#REF!</v>
      </c>
      <c r="V37" s="456" t="e">
        <f>$C37*3600/GETPIVOTDATA("Average of TRAVTM(ALL)",#REF!,"TIMEINT",V$2,"VEHICLETRAVELTIMEMEASUREMENT",$B37)</f>
        <v>#REF!</v>
      </c>
      <c r="W37" s="456" t="e">
        <f>$C37*3600/GETPIVOTDATA("Average of TRAVTM(ALL)",#REF!,"TIMEINT",W$2,"VEHICLETRAVELTIMEMEASUREMENT",$B37)</f>
        <v>#REF!</v>
      </c>
      <c r="X37" s="456" t="e">
        <f>$C37*3600/GETPIVOTDATA("Average of TRAVTM(ALL)",#REF!,"TIMEINT",X$2,"VEHICLETRAVELTIMEMEASUREMENT",$B37)</f>
        <v>#REF!</v>
      </c>
      <c r="Y37" s="456" t="e">
        <f>$C37*3600/GETPIVOTDATA("Average of TRAVTM(ALL)",#REF!,"TIMEINT",Y$2,"VEHICLETRAVELTIMEMEASUREMENT",$B37)</f>
        <v>#REF!</v>
      </c>
      <c r="Z37" s="456" t="e">
        <f>$C37*3600/GETPIVOTDATA("Average of TRAVTM(ALL)",#REF!,"TIMEINT",Z$2,"VEHICLETRAVELTIMEMEASUREMENT",$B37)</f>
        <v>#REF!</v>
      </c>
      <c r="AA37" s="460" t="e">
        <f>$C37*3600/GETPIVOTDATA("Average of TRAVTM(ALL)",#REF!,"TIMEINT",AA$2,"VEHICLETRAVELTIMEMEASUREMENT",$B37)</f>
        <v>#REF!</v>
      </c>
      <c r="AB37" s="458"/>
      <c r="AD37" s="541">
        <v>30</v>
      </c>
      <c r="AE37" s="541">
        <v>40</v>
      </c>
      <c r="AF37" s="541">
        <v>25</v>
      </c>
      <c r="AG37" s="541">
        <v>34</v>
      </c>
      <c r="AH37" s="541">
        <v>33</v>
      </c>
      <c r="AI37" s="541">
        <v>35</v>
      </c>
      <c r="AJ37" s="541">
        <v>28</v>
      </c>
      <c r="AK37" s="541">
        <v>26</v>
      </c>
      <c r="AL37" s="541">
        <v>33</v>
      </c>
      <c r="AM37" s="541">
        <v>28</v>
      </c>
      <c r="AN37" s="541">
        <v>31</v>
      </c>
      <c r="AO37" s="541">
        <v>40</v>
      </c>
      <c r="AP37" s="356"/>
      <c r="AQ37" s="541">
        <v>39</v>
      </c>
      <c r="AR37" s="541">
        <v>25</v>
      </c>
      <c r="AS37" s="541">
        <v>30</v>
      </c>
      <c r="AT37" s="541">
        <v>36</v>
      </c>
      <c r="AU37" s="541">
        <v>34</v>
      </c>
      <c r="AV37" s="541">
        <v>40</v>
      </c>
      <c r="AW37" s="541">
        <v>25</v>
      </c>
      <c r="AX37" s="541">
        <v>30</v>
      </c>
      <c r="AY37" s="541">
        <v>35</v>
      </c>
      <c r="AZ37" s="541">
        <v>25</v>
      </c>
      <c r="BA37" s="541">
        <v>26</v>
      </c>
      <c r="BB37" s="541">
        <v>28</v>
      </c>
    </row>
    <row r="38" spans="1:54" ht="18" customHeight="1" x14ac:dyDescent="0.35">
      <c r="A38" s="252"/>
      <c r="B38" s="493">
        <f>B39+1</f>
        <v>4</v>
      </c>
      <c r="C38" s="490">
        <f>IFERROR(GETPIVOTDATA("Average of DISTTRAV(ALL)",#REF!,"VEHICLETRAVELTIMEMEASUREMENT",B38),0)/5280</f>
        <v>0</v>
      </c>
      <c r="D38" s="451"/>
      <c r="E38" s="465"/>
      <c r="F38" s="459" cm="1">
        <f t="array" ref="F38">_xlfn.SWITCH(tod,"AM",AF38,"PM",AS38)</f>
        <v>35</v>
      </c>
      <c r="G38" s="456" cm="1">
        <f t="array" ref="G38">_xlfn.SWITCH(tod,"AM",AG38,"PM",AT38)</f>
        <v>40</v>
      </c>
      <c r="H38" s="456" cm="1">
        <f t="array" ref="H38">_xlfn.SWITCH(tod,"AM",AH38,"PM",AU38)</f>
        <v>30</v>
      </c>
      <c r="I38" s="456" cm="1">
        <f t="array" ref="I38">_xlfn.SWITCH(tod,"AM",AI38,"PM",AV38)</f>
        <v>32</v>
      </c>
      <c r="J38" s="456" cm="1">
        <f t="array" ref="J38">_xlfn.SWITCH(tod,"AM",AJ38,"PM",AW38)</f>
        <v>27</v>
      </c>
      <c r="K38" s="456" cm="1">
        <f t="array" ref="K38">_xlfn.SWITCH(tod,"AM",AK38,"PM",AX38)</f>
        <v>32</v>
      </c>
      <c r="L38" s="456" cm="1">
        <f t="array" ref="L38">_xlfn.SWITCH(tod,"AM",AL38,"PM",AY38)</f>
        <v>35</v>
      </c>
      <c r="M38" s="460" cm="1">
        <f t="array" ref="M38">_xlfn.SWITCH(tod,"AM",AM38,"PM",AZ38)</f>
        <v>34</v>
      </c>
      <c r="N38" s="456"/>
      <c r="O38" s="456"/>
      <c r="P38" s="456"/>
      <c r="Q38" s="456"/>
      <c r="R38" s="456"/>
      <c r="S38" s="456"/>
      <c r="T38" s="459" t="e">
        <f>$C38*3600/GETPIVOTDATA("Average of TRAVTM(ALL)",#REF!,"TIMEINT",T$2,"VEHICLETRAVELTIMEMEASUREMENT",$B38)</f>
        <v>#REF!</v>
      </c>
      <c r="U38" s="456" t="e">
        <f>$C38*3600/GETPIVOTDATA("Average of TRAVTM(ALL)",#REF!,"TIMEINT",U$2,"VEHICLETRAVELTIMEMEASUREMENT",$B38)</f>
        <v>#REF!</v>
      </c>
      <c r="V38" s="456" t="e">
        <f>$C38*3600/GETPIVOTDATA("Average of TRAVTM(ALL)",#REF!,"TIMEINT",V$2,"VEHICLETRAVELTIMEMEASUREMENT",$B38)</f>
        <v>#REF!</v>
      </c>
      <c r="W38" s="456" t="e">
        <f>$C38*3600/GETPIVOTDATA("Average of TRAVTM(ALL)",#REF!,"TIMEINT",W$2,"VEHICLETRAVELTIMEMEASUREMENT",$B38)</f>
        <v>#REF!</v>
      </c>
      <c r="X38" s="456" t="e">
        <f>$C38*3600/GETPIVOTDATA("Average of TRAVTM(ALL)",#REF!,"TIMEINT",X$2,"VEHICLETRAVELTIMEMEASUREMENT",$B38)</f>
        <v>#REF!</v>
      </c>
      <c r="Y38" s="456" t="e">
        <f>$C38*3600/GETPIVOTDATA("Average of TRAVTM(ALL)",#REF!,"TIMEINT",Y$2,"VEHICLETRAVELTIMEMEASUREMENT",$B38)</f>
        <v>#REF!</v>
      </c>
      <c r="Z38" s="456" t="e">
        <f>$C38*3600/GETPIVOTDATA("Average of TRAVTM(ALL)",#REF!,"TIMEINT",Z$2,"VEHICLETRAVELTIMEMEASUREMENT",$B38)</f>
        <v>#REF!</v>
      </c>
      <c r="AA38" s="460" t="e">
        <f>$C38*3600/GETPIVOTDATA("Average of TRAVTM(ALL)",#REF!,"TIMEINT",AA$2,"VEHICLETRAVELTIMEMEASUREMENT",$B38)</f>
        <v>#REF!</v>
      </c>
      <c r="AB38" s="458"/>
      <c r="AC38" s="301"/>
      <c r="AD38" s="541">
        <v>32</v>
      </c>
      <c r="AE38" s="541">
        <v>26</v>
      </c>
      <c r="AF38" s="541">
        <v>35</v>
      </c>
      <c r="AG38" s="541">
        <v>40</v>
      </c>
      <c r="AH38" s="541">
        <v>30</v>
      </c>
      <c r="AI38" s="541">
        <v>32</v>
      </c>
      <c r="AJ38" s="541">
        <v>27</v>
      </c>
      <c r="AK38" s="541">
        <v>32</v>
      </c>
      <c r="AL38" s="541">
        <v>35</v>
      </c>
      <c r="AM38" s="541">
        <v>34</v>
      </c>
      <c r="AN38" s="541">
        <v>28</v>
      </c>
      <c r="AO38" s="541">
        <v>29</v>
      </c>
      <c r="AP38" s="356"/>
      <c r="AQ38" s="541">
        <v>37</v>
      </c>
      <c r="AR38" s="541">
        <v>38</v>
      </c>
      <c r="AS38" s="541">
        <v>38</v>
      </c>
      <c r="AT38" s="541">
        <v>29</v>
      </c>
      <c r="AU38" s="541">
        <v>38</v>
      </c>
      <c r="AV38" s="541">
        <v>35</v>
      </c>
      <c r="AW38" s="541">
        <v>29</v>
      </c>
      <c r="AX38" s="541">
        <v>25</v>
      </c>
      <c r="AY38" s="541">
        <v>35</v>
      </c>
      <c r="AZ38" s="541">
        <v>28</v>
      </c>
      <c r="BA38" s="541">
        <v>31</v>
      </c>
      <c r="BB38" s="541">
        <v>39</v>
      </c>
    </row>
    <row r="39" spans="1:54" ht="18" customHeight="1" thickBot="1" x14ac:dyDescent="0.4">
      <c r="A39" s="252"/>
      <c r="B39" s="493">
        <v>3</v>
      </c>
      <c r="C39" s="490">
        <f>IFERROR(GETPIVOTDATA("Average of DISTTRAV(ALL)",#REF!,"VEHICLETRAVELTIMEMEASUREMENT",B39),0)/5280</f>
        <v>0</v>
      </c>
      <c r="D39" s="451"/>
      <c r="E39" s="465"/>
      <c r="F39" s="461" cm="1">
        <f t="array" ref="F39">_xlfn.SWITCH(tod,"AM",AF39,"PM",AS39)</f>
        <v>35</v>
      </c>
      <c r="G39" s="462" cm="1">
        <f t="array" ref="G39">_xlfn.SWITCH(tod,"AM",AG39,"PM",AT39)</f>
        <v>26</v>
      </c>
      <c r="H39" s="462" cm="1">
        <f t="array" ref="H39">_xlfn.SWITCH(tod,"AM",AH39,"PM",AU39)</f>
        <v>33</v>
      </c>
      <c r="I39" s="462" cm="1">
        <f t="array" ref="I39">_xlfn.SWITCH(tod,"AM",AI39,"PM",AV39)</f>
        <v>31</v>
      </c>
      <c r="J39" s="462" cm="1">
        <f t="array" ref="J39">_xlfn.SWITCH(tod,"AM",AJ39,"PM",AW39)</f>
        <v>32</v>
      </c>
      <c r="K39" s="462" cm="1">
        <f t="array" ref="K39">_xlfn.SWITCH(tod,"AM",AK39,"PM",AX39)</f>
        <v>31</v>
      </c>
      <c r="L39" s="462" cm="1">
        <f t="array" ref="L39">_xlfn.SWITCH(tod,"AM",AL39,"PM",AY39)</f>
        <v>35</v>
      </c>
      <c r="M39" s="463" cm="1">
        <f t="array" ref="M39">_xlfn.SWITCH(tod,"AM",AM39,"PM",AZ39)</f>
        <v>40</v>
      </c>
      <c r="N39" s="456"/>
      <c r="O39" s="456"/>
      <c r="P39" s="456"/>
      <c r="Q39" s="456"/>
      <c r="R39" s="456"/>
      <c r="S39" s="456"/>
      <c r="T39" s="461" t="e">
        <f>$C39*3600/GETPIVOTDATA("Average of TRAVTM(ALL)",#REF!,"TIMEINT",T$2,"VEHICLETRAVELTIMEMEASUREMENT",$B39)</f>
        <v>#REF!</v>
      </c>
      <c r="U39" s="462" t="e">
        <f>$C39*3600/GETPIVOTDATA("Average of TRAVTM(ALL)",#REF!,"TIMEINT",U$2,"VEHICLETRAVELTIMEMEASUREMENT",$B39)</f>
        <v>#REF!</v>
      </c>
      <c r="V39" s="462" t="e">
        <f>$C39*3600/GETPIVOTDATA("Average of TRAVTM(ALL)",#REF!,"TIMEINT",V$2,"VEHICLETRAVELTIMEMEASUREMENT",$B39)</f>
        <v>#REF!</v>
      </c>
      <c r="W39" s="462" t="e">
        <f>$C39*3600/GETPIVOTDATA("Average of TRAVTM(ALL)",#REF!,"TIMEINT",W$2,"VEHICLETRAVELTIMEMEASUREMENT",$B39)</f>
        <v>#REF!</v>
      </c>
      <c r="X39" s="462" t="e">
        <f>$C39*3600/GETPIVOTDATA("Average of TRAVTM(ALL)",#REF!,"TIMEINT",X$2,"VEHICLETRAVELTIMEMEASUREMENT",$B39)</f>
        <v>#REF!</v>
      </c>
      <c r="Y39" s="462" t="e">
        <f>$C39*3600/GETPIVOTDATA("Average of TRAVTM(ALL)",#REF!,"TIMEINT",Y$2,"VEHICLETRAVELTIMEMEASUREMENT",$B39)</f>
        <v>#REF!</v>
      </c>
      <c r="Z39" s="462" t="e">
        <f>$C39*3600/GETPIVOTDATA("Average of TRAVTM(ALL)",#REF!,"TIMEINT",Z$2,"VEHICLETRAVELTIMEMEASUREMENT",$B39)</f>
        <v>#REF!</v>
      </c>
      <c r="AA39" s="463" t="e">
        <f>$C39*3600/GETPIVOTDATA("Average of TRAVTM(ALL)",#REF!,"TIMEINT",AA$2,"VEHICLETRAVELTIMEMEASUREMENT",$B39)</f>
        <v>#REF!</v>
      </c>
      <c r="AB39" s="458"/>
      <c r="AD39" s="541">
        <v>34</v>
      </c>
      <c r="AE39" s="541">
        <v>35</v>
      </c>
      <c r="AF39" s="541">
        <v>35</v>
      </c>
      <c r="AG39" s="541">
        <v>26</v>
      </c>
      <c r="AH39" s="541">
        <v>33</v>
      </c>
      <c r="AI39" s="541">
        <v>31</v>
      </c>
      <c r="AJ39" s="541">
        <v>32</v>
      </c>
      <c r="AK39" s="541">
        <v>31</v>
      </c>
      <c r="AL39" s="541">
        <v>35</v>
      </c>
      <c r="AM39" s="541">
        <v>40</v>
      </c>
      <c r="AN39" s="541">
        <v>29</v>
      </c>
      <c r="AO39" s="541">
        <v>37</v>
      </c>
      <c r="AP39" s="356"/>
      <c r="AQ39" s="541">
        <v>28</v>
      </c>
      <c r="AR39" s="541">
        <v>31</v>
      </c>
      <c r="AS39" s="541">
        <v>35</v>
      </c>
      <c r="AT39" s="541">
        <v>26</v>
      </c>
      <c r="AU39" s="541">
        <v>25</v>
      </c>
      <c r="AV39" s="541">
        <v>37</v>
      </c>
      <c r="AW39" s="541">
        <v>38</v>
      </c>
      <c r="AX39" s="541">
        <v>33</v>
      </c>
      <c r="AY39" s="541">
        <v>29</v>
      </c>
      <c r="AZ39" s="541">
        <v>34</v>
      </c>
      <c r="BA39" s="541">
        <v>29</v>
      </c>
      <c r="BB39" s="541">
        <v>28</v>
      </c>
    </row>
    <row r="40" spans="1:54" ht="18" customHeight="1" x14ac:dyDescent="0.35">
      <c r="A40" s="252"/>
      <c r="B40" s="384"/>
      <c r="C40" s="489"/>
      <c r="D40" s="451"/>
      <c r="E40" s="465"/>
      <c r="F40" s="456"/>
      <c r="G40" s="456"/>
      <c r="H40" s="456"/>
      <c r="I40" s="456"/>
      <c r="J40" s="456"/>
      <c r="K40" s="456"/>
      <c r="L40" s="456"/>
      <c r="M40" s="456"/>
      <c r="N40" s="456"/>
      <c r="O40" s="456"/>
      <c r="P40" s="456"/>
      <c r="Q40" s="456"/>
      <c r="R40" s="457"/>
      <c r="S40" s="457"/>
      <c r="T40" s="456"/>
      <c r="U40" s="456"/>
      <c r="V40" s="456"/>
      <c r="W40" s="456"/>
      <c r="X40" s="456"/>
      <c r="Y40" s="456"/>
      <c r="Z40" s="456"/>
      <c r="AA40" s="456"/>
      <c r="AB40" s="458"/>
      <c r="AD40" s="356"/>
      <c r="AE40" s="356"/>
      <c r="AF40" s="356"/>
      <c r="AG40" s="356"/>
      <c r="AH40" s="356"/>
      <c r="AI40" s="356"/>
      <c r="AJ40" s="356"/>
      <c r="AK40" s="356"/>
      <c r="AL40" s="356"/>
      <c r="AM40" s="356"/>
      <c r="AN40" s="356"/>
      <c r="AO40" s="356"/>
      <c r="AP40" s="356"/>
      <c r="AQ40" s="356"/>
      <c r="AR40" s="356"/>
      <c r="AS40" s="356"/>
      <c r="AT40" s="356"/>
      <c r="AU40" s="356"/>
      <c r="AV40" s="356"/>
      <c r="AW40" s="356"/>
      <c r="AX40" s="356"/>
      <c r="AY40" s="356"/>
      <c r="AZ40" s="356"/>
      <c r="BA40" s="356"/>
      <c r="BB40" s="356"/>
    </row>
    <row r="41" spans="1:54" ht="18" customHeight="1" x14ac:dyDescent="0.35">
      <c r="A41" s="252"/>
      <c r="B41" s="384"/>
      <c r="C41" s="489"/>
      <c r="D41" s="451"/>
      <c r="E41" s="465"/>
      <c r="F41" s="457">
        <v>20</v>
      </c>
      <c r="G41" s="457">
        <v>25</v>
      </c>
      <c r="H41" s="457">
        <v>30</v>
      </c>
      <c r="I41" s="457">
        <v>35</v>
      </c>
      <c r="J41" s="457">
        <v>40</v>
      </c>
      <c r="K41" s="457">
        <v>45</v>
      </c>
      <c r="L41" s="457">
        <v>50</v>
      </c>
      <c r="M41" s="457">
        <v>55</v>
      </c>
      <c r="N41" s="457"/>
      <c r="O41" s="457"/>
      <c r="P41" s="457"/>
      <c r="Q41" s="457"/>
      <c r="R41" s="457"/>
      <c r="S41" s="457"/>
      <c r="T41" s="457">
        <v>20</v>
      </c>
      <c r="U41" s="457">
        <v>25</v>
      </c>
      <c r="V41" s="457">
        <v>30</v>
      </c>
      <c r="W41" s="457">
        <v>35</v>
      </c>
      <c r="X41" s="457">
        <v>40</v>
      </c>
      <c r="Y41" s="457">
        <v>45</v>
      </c>
      <c r="Z41" s="457">
        <v>50</v>
      </c>
      <c r="AA41" s="457">
        <v>55</v>
      </c>
      <c r="AB41" s="458"/>
      <c r="AD41" s="356"/>
      <c r="AE41" s="356"/>
      <c r="AF41" s="356"/>
      <c r="AG41" s="356"/>
      <c r="AH41" s="356"/>
      <c r="AI41" s="356"/>
      <c r="AJ41" s="356"/>
      <c r="AK41" s="356"/>
      <c r="AL41" s="356"/>
      <c r="AM41" s="356"/>
      <c r="AN41" s="356"/>
      <c r="AO41" s="356"/>
      <c r="AP41" s="356"/>
      <c r="AQ41" s="356"/>
      <c r="AR41" s="356"/>
      <c r="AS41" s="356"/>
      <c r="AT41" s="356"/>
      <c r="AU41" s="356"/>
      <c r="AV41" s="356"/>
      <c r="AW41" s="356"/>
      <c r="AX41" s="356"/>
      <c r="AY41" s="356"/>
      <c r="AZ41" s="356"/>
      <c r="BA41" s="356"/>
      <c r="BB41" s="356"/>
    </row>
    <row r="42" spans="1:54" ht="15" customHeight="1" x14ac:dyDescent="0.35">
      <c r="A42" s="252"/>
      <c r="B42" s="384"/>
      <c r="C42" s="489"/>
      <c r="D42" s="451"/>
      <c r="E42" s="465"/>
      <c r="F42" s="8">
        <v>20</v>
      </c>
      <c r="G42" s="8"/>
      <c r="H42" s="8">
        <v>30</v>
      </c>
      <c r="I42" s="8"/>
      <c r="J42" s="8">
        <v>40</v>
      </c>
      <c r="K42" s="8"/>
      <c r="L42" s="8">
        <v>50</v>
      </c>
      <c r="M42" s="8"/>
      <c r="N42" s="8"/>
      <c r="O42" s="8"/>
      <c r="P42" s="8"/>
      <c r="Q42" s="8"/>
      <c r="R42" s="457"/>
      <c r="S42" s="457"/>
      <c r="T42" s="8">
        <v>20</v>
      </c>
      <c r="U42" s="8"/>
      <c r="V42" s="8">
        <v>30</v>
      </c>
      <c r="W42" s="8"/>
      <c r="X42" s="8">
        <v>40</v>
      </c>
      <c r="Y42" s="8"/>
      <c r="Z42" s="8">
        <v>50</v>
      </c>
      <c r="AA42" s="8"/>
      <c r="AB42" s="458"/>
      <c r="AD42" s="356"/>
      <c r="AE42" s="356"/>
      <c r="AF42" s="356"/>
      <c r="AG42" s="356"/>
      <c r="AH42" s="356"/>
      <c r="AI42" s="356"/>
      <c r="AJ42" s="356"/>
      <c r="AK42" s="356"/>
      <c r="AL42" s="356"/>
      <c r="AM42" s="356"/>
      <c r="AN42" s="356"/>
      <c r="AO42" s="356"/>
      <c r="AP42" s="356"/>
      <c r="AQ42" s="356"/>
      <c r="AR42" s="356"/>
      <c r="AS42" s="356"/>
      <c r="AT42" s="356"/>
      <c r="AU42" s="356"/>
      <c r="AV42" s="356"/>
      <c r="AW42" s="356"/>
      <c r="AX42" s="356"/>
      <c r="AY42" s="356"/>
      <c r="AZ42" s="356"/>
      <c r="BA42" s="356"/>
      <c r="BB42" s="356"/>
    </row>
    <row r="43" spans="1:54" ht="15" customHeight="1" x14ac:dyDescent="0.35">
      <c r="A43" s="252"/>
      <c r="B43" s="384"/>
      <c r="C43" s="489"/>
      <c r="D43" s="451"/>
      <c r="E43" s="465"/>
      <c r="F43" s="868"/>
      <c r="G43" s="868"/>
      <c r="H43" s="868"/>
      <c r="I43" s="868"/>
      <c r="J43" s="868"/>
      <c r="K43" s="868"/>
      <c r="L43" s="868"/>
      <c r="M43" s="868"/>
      <c r="N43" s="464"/>
      <c r="O43" s="464"/>
      <c r="P43" s="464"/>
      <c r="Q43" s="464"/>
      <c r="R43" s="457"/>
      <c r="S43" s="457"/>
      <c r="T43" s="868"/>
      <c r="U43" s="868"/>
      <c r="V43" s="868"/>
      <c r="W43" s="868"/>
      <c r="X43" s="868"/>
      <c r="Y43" s="868"/>
      <c r="Z43" s="868"/>
      <c r="AA43" s="868"/>
      <c r="AB43" s="458"/>
      <c r="AD43" s="356"/>
      <c r="AE43" s="356"/>
      <c r="AF43" s="356"/>
      <c r="AG43" s="356"/>
      <c r="AH43" s="356"/>
      <c r="AI43" s="356"/>
      <c r="AJ43" s="356"/>
      <c r="AK43" s="356"/>
      <c r="AL43" s="356"/>
      <c r="AM43" s="356"/>
      <c r="AN43" s="356"/>
      <c r="AO43" s="356"/>
      <c r="AP43" s="356"/>
      <c r="AQ43" s="356"/>
      <c r="AR43" s="356"/>
      <c r="AS43" s="356"/>
      <c r="AT43" s="356"/>
      <c r="AU43" s="356"/>
      <c r="AV43" s="356"/>
      <c r="AW43" s="356"/>
      <c r="AX43" s="356"/>
      <c r="AY43" s="356"/>
      <c r="AZ43" s="356"/>
      <c r="BA43" s="356"/>
      <c r="BB43" s="356"/>
    </row>
    <row r="44" spans="1:54" ht="16.5" customHeight="1" x14ac:dyDescent="0.35">
      <c r="A44" s="252"/>
      <c r="B44" s="383"/>
      <c r="C44" s="383"/>
      <c r="D44" s="448"/>
      <c r="E44" s="449"/>
      <c r="AB44" s="449"/>
      <c r="AF44" s="313"/>
      <c r="AG44" s="313"/>
      <c r="AH44" s="313"/>
      <c r="AI44" s="314"/>
      <c r="AJ44" s="314"/>
      <c r="AK44" s="314"/>
    </row>
    <row r="45" spans="1:54" ht="21.75" customHeight="1" x14ac:dyDescent="0.35">
      <c r="A45" s="252"/>
      <c r="B45" s="383"/>
      <c r="C45" s="383"/>
      <c r="D45" s="448"/>
      <c r="E45" s="449"/>
      <c r="F45" s="450"/>
      <c r="G45" s="450"/>
      <c r="H45" s="450"/>
      <c r="I45" s="450"/>
      <c r="J45" s="450"/>
      <c r="K45" s="450"/>
      <c r="L45" s="450"/>
      <c r="M45" s="450"/>
      <c r="N45" s="450"/>
      <c r="O45" s="450"/>
      <c r="P45" s="450"/>
      <c r="Q45" s="450"/>
      <c r="R45" s="449"/>
      <c r="S45" s="449"/>
      <c r="T45" s="450"/>
      <c r="U45" s="450"/>
      <c r="V45" s="450"/>
      <c r="W45" s="450"/>
      <c r="X45" s="450"/>
      <c r="Y45" s="450"/>
      <c r="Z45" s="450"/>
      <c r="AA45" s="450"/>
      <c r="AB45" s="449"/>
      <c r="AF45" s="313"/>
      <c r="AG45" s="313"/>
      <c r="AH45" s="313"/>
      <c r="AI45" s="314"/>
      <c r="AJ45" s="314"/>
      <c r="AK45" s="314"/>
    </row>
    <row r="46" spans="1:54" ht="16.5" customHeight="1" x14ac:dyDescent="0.35">
      <c r="A46" s="252"/>
      <c r="B46" s="383"/>
      <c r="C46" s="383"/>
      <c r="D46" s="448"/>
      <c r="E46" s="8"/>
      <c r="F46" s="466"/>
      <c r="G46" s="466"/>
      <c r="H46" s="466"/>
      <c r="I46" s="466"/>
      <c r="J46" s="466"/>
      <c r="K46" s="466"/>
      <c r="L46" s="466"/>
      <c r="M46" s="466"/>
      <c r="N46" s="450" t="s">
        <v>52</v>
      </c>
      <c r="O46" s="450"/>
      <c r="P46" s="450"/>
      <c r="Q46" s="450"/>
      <c r="R46" s="467"/>
      <c r="S46" s="467"/>
      <c r="T46" s="466"/>
      <c r="U46" s="466"/>
      <c r="V46" s="466"/>
      <c r="W46" s="466"/>
      <c r="X46" s="466"/>
      <c r="Y46" s="466"/>
      <c r="Z46" s="466"/>
      <c r="AA46" s="466"/>
      <c r="AB46" s="8"/>
      <c r="AF46" s="313"/>
      <c r="AG46" s="313"/>
      <c r="AH46" s="313"/>
      <c r="AI46" s="314"/>
      <c r="AJ46" s="313"/>
      <c r="AK46" s="313"/>
    </row>
    <row r="47" spans="1:54" ht="50.25" customHeight="1" thickBot="1" x14ac:dyDescent="0.4">
      <c r="A47" s="252"/>
      <c r="B47" s="491" t="s">
        <v>346</v>
      </c>
      <c r="C47" s="492" t="s">
        <v>311</v>
      </c>
      <c r="D47" s="451"/>
      <c r="E47" s="8"/>
      <c r="F47" s="468">
        <f>F13</f>
        <v>0.33333333333333331</v>
      </c>
      <c r="G47" s="468"/>
      <c r="H47" s="468">
        <f>F47+TIME(0,30,0)</f>
        <v>0.35416666666666663</v>
      </c>
      <c r="I47" s="469"/>
      <c r="J47" s="468">
        <f>H47+TIME(0,30,0)</f>
        <v>0.37499999999999994</v>
      </c>
      <c r="K47" s="469"/>
      <c r="L47" s="468">
        <f>J47+TIME(0,30,0)</f>
        <v>0.39583333333333326</v>
      </c>
      <c r="M47" s="469"/>
      <c r="N47" s="452"/>
      <c r="O47" s="452"/>
      <c r="P47" s="452"/>
      <c r="Q47" s="452"/>
      <c r="R47" s="452"/>
      <c r="S47" s="452"/>
      <c r="T47" s="468">
        <f>F47</f>
        <v>0.33333333333333331</v>
      </c>
      <c r="U47" s="468"/>
      <c r="V47" s="468">
        <f>H47</f>
        <v>0.35416666666666663</v>
      </c>
      <c r="W47" s="469"/>
      <c r="X47" s="468">
        <f>J47</f>
        <v>0.37499999999999994</v>
      </c>
      <c r="Y47" s="469"/>
      <c r="Z47" s="468">
        <f>L47</f>
        <v>0.39583333333333326</v>
      </c>
      <c r="AA47" s="469"/>
      <c r="AB47" s="8"/>
      <c r="AD47" s="540" t="s">
        <v>163</v>
      </c>
      <c r="AE47" s="540"/>
      <c r="AF47" s="540"/>
      <c r="AG47" s="540"/>
      <c r="AH47" s="540"/>
      <c r="AI47" s="540"/>
      <c r="AJ47" s="540"/>
      <c r="AK47" s="540"/>
      <c r="AL47" s="540"/>
      <c r="AM47" s="540"/>
      <c r="AN47" s="540"/>
      <c r="AO47" s="540"/>
      <c r="AQ47" s="540" t="s">
        <v>164</v>
      </c>
      <c r="AR47" s="540"/>
      <c r="AS47" s="540"/>
      <c r="AT47" s="540"/>
      <c r="AU47" s="540"/>
      <c r="AV47" s="540"/>
      <c r="AW47" s="540"/>
      <c r="AX47" s="540"/>
      <c r="AY47" s="540"/>
      <c r="AZ47" s="540"/>
      <c r="BA47" s="540"/>
      <c r="BB47" s="540"/>
    </row>
    <row r="48" spans="1:54" ht="18" customHeight="1" x14ac:dyDescent="0.35">
      <c r="A48" s="252"/>
      <c r="B48" s="493">
        <v>29</v>
      </c>
      <c r="C48" s="490">
        <f>IFERROR(GETPIVOTDATA("Average of DISTTRAV(ALL)",#REF!,"VEHICLETRAVELTIMEMEASUREMENT",B48),0)/5280</f>
        <v>0</v>
      </c>
      <c r="D48" s="451"/>
      <c r="E48" s="465"/>
      <c r="F48" s="453" cm="1">
        <f t="array" ref="F48">_xlfn.SWITCH(tod,"AM",AF48,"PM",AS48)</f>
        <v>0</v>
      </c>
      <c r="G48" s="454" cm="1">
        <f t="array" ref="G48">_xlfn.SWITCH(tod,"AM",AG48,"PM",AT48)</f>
        <v>0</v>
      </c>
      <c r="H48" s="454" cm="1">
        <f t="array" ref="H48">_xlfn.SWITCH(tod,"AM",AH48,"PM",AU48)</f>
        <v>0</v>
      </c>
      <c r="I48" s="454" cm="1">
        <f t="array" ref="I48">_xlfn.SWITCH(tod,"AM",AI48,"PM",AV48)</f>
        <v>0</v>
      </c>
      <c r="J48" s="454" cm="1">
        <f t="array" ref="J48">_xlfn.SWITCH(tod,"AM",AJ48,"PM",AW48)</f>
        <v>0</v>
      </c>
      <c r="K48" s="454" cm="1">
        <f t="array" ref="K48">_xlfn.SWITCH(tod,"AM",AK48,"PM",AX48)</f>
        <v>0</v>
      </c>
      <c r="L48" s="454" cm="1">
        <f t="array" ref="L48">_xlfn.SWITCH(tod,"AM",AL48,"PM",AY48)</f>
        <v>0</v>
      </c>
      <c r="M48" s="455" cm="1">
        <f t="array" ref="M48">_xlfn.SWITCH(tod,"AM",AM48,"PM",AZ48)</f>
        <v>0</v>
      </c>
      <c r="N48" s="456"/>
      <c r="O48" s="456"/>
      <c r="P48" s="456"/>
      <c r="Q48" s="456"/>
      <c r="R48" s="457"/>
      <c r="S48" s="457"/>
      <c r="T48" s="453" t="e">
        <f>$C48*3600/GETPIVOTDATA("Average of TRAVTM(ALL)",#REF!,"TIMEINT",T$2,"VEHICLETRAVELTIMEMEASUREMENT",$B48)</f>
        <v>#REF!</v>
      </c>
      <c r="U48" s="454" t="e">
        <f>$C48*3600/GETPIVOTDATA("Average of TRAVTM(ALL)",#REF!,"TIMEINT",U$2,"VEHICLETRAVELTIMEMEASUREMENT",$B48)</f>
        <v>#REF!</v>
      </c>
      <c r="V48" s="454" t="e">
        <f>$C48*3600/GETPIVOTDATA("Average of TRAVTM(ALL)",#REF!,"TIMEINT",V$2,"VEHICLETRAVELTIMEMEASUREMENT",$B48)</f>
        <v>#REF!</v>
      </c>
      <c r="W48" s="454" t="e">
        <f>$C48*3600/GETPIVOTDATA("Average of TRAVTM(ALL)",#REF!,"TIMEINT",W$2,"VEHICLETRAVELTIMEMEASUREMENT",$B48)</f>
        <v>#REF!</v>
      </c>
      <c r="X48" s="454" t="e">
        <f>$C48*3600/GETPIVOTDATA("Average of TRAVTM(ALL)",#REF!,"TIMEINT",X$2,"VEHICLETRAVELTIMEMEASUREMENT",$B48)</f>
        <v>#REF!</v>
      </c>
      <c r="Y48" s="454" t="e">
        <f>$C48*3600/GETPIVOTDATA("Average of TRAVTM(ALL)",#REF!,"TIMEINT",Y$2,"VEHICLETRAVELTIMEMEASUREMENT",$B48)</f>
        <v>#REF!</v>
      </c>
      <c r="Z48" s="454" t="e">
        <f>$C48*3600/GETPIVOTDATA("Average of TRAVTM(ALL)",#REF!,"TIMEINT",Z$2,"VEHICLETRAVELTIMEMEASUREMENT",$B48)</f>
        <v>#REF!</v>
      </c>
      <c r="AA48" s="455" t="e">
        <f>$C48*3600/GETPIVOTDATA("Average of TRAVTM(ALL)",#REF!,"TIMEINT",AA$2,"VEHICLETRAVELTIMEMEASUREMENT",$B48)</f>
        <v>#REF!</v>
      </c>
      <c r="AB48" s="458"/>
      <c r="AD48" s="541"/>
      <c r="AE48" s="541"/>
      <c r="AF48" s="541"/>
      <c r="AG48" s="541"/>
      <c r="AH48" s="541"/>
      <c r="AI48" s="541"/>
      <c r="AJ48" s="541"/>
      <c r="AK48" s="541"/>
      <c r="AL48" s="541"/>
      <c r="AM48" s="541"/>
      <c r="AN48" s="541"/>
      <c r="AO48" s="541"/>
      <c r="AP48" s="356"/>
      <c r="AQ48" s="541"/>
      <c r="AR48" s="541"/>
      <c r="AS48" s="541"/>
      <c r="AT48" s="541"/>
      <c r="AU48" s="541"/>
      <c r="AV48" s="541"/>
      <c r="AW48" s="541"/>
      <c r="AX48" s="541"/>
      <c r="AY48" s="541"/>
      <c r="AZ48" s="541"/>
      <c r="BA48" s="541"/>
      <c r="BB48" s="541"/>
    </row>
    <row r="49" spans="1:54" ht="18" customHeight="1" x14ac:dyDescent="0.35">
      <c r="A49" s="252"/>
      <c r="B49" s="493">
        <f>B48+1</f>
        <v>30</v>
      </c>
      <c r="C49" s="490">
        <f>IFERROR(GETPIVOTDATA("Average of DISTTRAV(ALL)",#REF!,"VEHICLETRAVELTIMEMEASUREMENT",B49),0)/5280</f>
        <v>0</v>
      </c>
      <c r="D49" s="451"/>
      <c r="E49" s="465"/>
      <c r="F49" s="459" cm="1">
        <f t="array" ref="F49">_xlfn.SWITCH(tod,"AM",AF49,"PM",AS49)</f>
        <v>0</v>
      </c>
      <c r="G49" s="456" cm="1">
        <f t="array" ref="G49">_xlfn.SWITCH(tod,"AM",AG49,"PM",AT49)</f>
        <v>0</v>
      </c>
      <c r="H49" s="456" cm="1">
        <f t="array" ref="H49">_xlfn.SWITCH(tod,"AM",AH49,"PM",AU49)</f>
        <v>0</v>
      </c>
      <c r="I49" s="456" cm="1">
        <f t="array" ref="I49">_xlfn.SWITCH(tod,"AM",AI49,"PM",AV49)</f>
        <v>0</v>
      </c>
      <c r="J49" s="456" cm="1">
        <f t="array" ref="J49">_xlfn.SWITCH(tod,"AM",AJ49,"PM",AW49)</f>
        <v>0</v>
      </c>
      <c r="K49" s="456" cm="1">
        <f t="array" ref="K49">_xlfn.SWITCH(tod,"AM",AK49,"PM",AX49)</f>
        <v>0</v>
      </c>
      <c r="L49" s="456" cm="1">
        <f t="array" ref="L49">_xlfn.SWITCH(tod,"AM",AL49,"PM",AY49)</f>
        <v>0</v>
      </c>
      <c r="M49" s="460" cm="1">
        <f t="array" ref="M49">_xlfn.SWITCH(tod,"AM",AM49,"PM",AZ49)</f>
        <v>0</v>
      </c>
      <c r="N49" s="456"/>
      <c r="O49" s="456"/>
      <c r="P49" s="456"/>
      <c r="Q49" s="456"/>
      <c r="R49" s="457"/>
      <c r="S49" s="457"/>
      <c r="T49" s="459" t="e">
        <f>$C49*3600/GETPIVOTDATA("Average of TRAVTM(ALL)",#REF!,"TIMEINT",T$2,"VEHICLETRAVELTIMEMEASUREMENT",$B49)</f>
        <v>#REF!</v>
      </c>
      <c r="U49" s="456" t="e">
        <f>$C49*3600/GETPIVOTDATA("Average of TRAVTM(ALL)",#REF!,"TIMEINT",U$2,"VEHICLETRAVELTIMEMEASUREMENT",$B49)</f>
        <v>#REF!</v>
      </c>
      <c r="V49" s="456" t="e">
        <f>$C49*3600/GETPIVOTDATA("Average of TRAVTM(ALL)",#REF!,"TIMEINT",V$2,"VEHICLETRAVELTIMEMEASUREMENT",$B49)</f>
        <v>#REF!</v>
      </c>
      <c r="W49" s="456" t="e">
        <f>$C49*3600/GETPIVOTDATA("Average of TRAVTM(ALL)",#REF!,"TIMEINT",W$2,"VEHICLETRAVELTIMEMEASUREMENT",$B49)</f>
        <v>#REF!</v>
      </c>
      <c r="X49" s="456" t="e">
        <f>$C49*3600/GETPIVOTDATA("Average of TRAVTM(ALL)",#REF!,"TIMEINT",X$2,"VEHICLETRAVELTIMEMEASUREMENT",$B49)</f>
        <v>#REF!</v>
      </c>
      <c r="Y49" s="456" t="e">
        <f>$C49*3600/GETPIVOTDATA("Average of TRAVTM(ALL)",#REF!,"TIMEINT",Y$2,"VEHICLETRAVELTIMEMEASUREMENT",$B49)</f>
        <v>#REF!</v>
      </c>
      <c r="Z49" s="456" t="e">
        <f>$C49*3600/GETPIVOTDATA("Average of TRAVTM(ALL)",#REF!,"TIMEINT",Z$2,"VEHICLETRAVELTIMEMEASUREMENT",$B49)</f>
        <v>#REF!</v>
      </c>
      <c r="AA49" s="460" t="e">
        <f>$C49*3600/GETPIVOTDATA("Average of TRAVTM(ALL)",#REF!,"TIMEINT",AA$2,"VEHICLETRAVELTIMEMEASUREMENT",$B49)</f>
        <v>#REF!</v>
      </c>
      <c r="AB49" s="458"/>
      <c r="AD49" s="541"/>
      <c r="AE49" s="541"/>
      <c r="AF49" s="541"/>
      <c r="AG49" s="541"/>
      <c r="AH49" s="541"/>
      <c r="AI49" s="541"/>
      <c r="AJ49" s="541"/>
      <c r="AK49" s="541"/>
      <c r="AL49" s="541"/>
      <c r="AM49" s="541"/>
      <c r="AN49" s="541"/>
      <c r="AO49" s="541"/>
      <c r="AP49" s="356"/>
      <c r="AQ49" s="541"/>
      <c r="AR49" s="541"/>
      <c r="AS49" s="541"/>
      <c r="AT49" s="541"/>
      <c r="AU49" s="541"/>
      <c r="AV49" s="541"/>
      <c r="AW49" s="541"/>
      <c r="AX49" s="541"/>
      <c r="AY49" s="541"/>
      <c r="AZ49" s="541"/>
      <c r="BA49" s="541"/>
      <c r="BB49" s="541"/>
    </row>
    <row r="50" spans="1:54" ht="18" customHeight="1" x14ac:dyDescent="0.35">
      <c r="A50" s="252"/>
      <c r="B50" s="493">
        <f t="shared" ref="B50:B73" si="1">B49+1</f>
        <v>31</v>
      </c>
      <c r="C50" s="490">
        <f>IFERROR(GETPIVOTDATA("Average of DISTTRAV(ALL)",#REF!,"VEHICLETRAVELTIMEMEASUREMENT",B50),0)/5280</f>
        <v>0</v>
      </c>
      <c r="D50" s="451"/>
      <c r="E50" s="465"/>
      <c r="F50" s="459" cm="1">
        <f t="array" ref="F50">_xlfn.SWITCH(tod,"AM",AF50,"PM",AS50)</f>
        <v>0</v>
      </c>
      <c r="G50" s="456" cm="1">
        <f t="array" ref="G50">_xlfn.SWITCH(tod,"AM",AG50,"PM",AT50)</f>
        <v>0</v>
      </c>
      <c r="H50" s="456" cm="1">
        <f t="array" ref="H50">_xlfn.SWITCH(tod,"AM",AH50,"PM",AU50)</f>
        <v>0</v>
      </c>
      <c r="I50" s="456" cm="1">
        <f t="array" ref="I50">_xlfn.SWITCH(tod,"AM",AI50,"PM",AV50)</f>
        <v>0</v>
      </c>
      <c r="J50" s="456" cm="1">
        <f t="array" ref="J50">_xlfn.SWITCH(tod,"AM",AJ50,"PM",AW50)</f>
        <v>0</v>
      </c>
      <c r="K50" s="456" cm="1">
        <f t="array" ref="K50">_xlfn.SWITCH(tod,"AM",AK50,"PM",AX50)</f>
        <v>0</v>
      </c>
      <c r="L50" s="456" cm="1">
        <f t="array" ref="L50">_xlfn.SWITCH(tod,"AM",AL50,"PM",AY50)</f>
        <v>0</v>
      </c>
      <c r="M50" s="460" cm="1">
        <f t="array" ref="M50">_xlfn.SWITCH(tod,"AM",AM50,"PM",AZ50)</f>
        <v>0</v>
      </c>
      <c r="N50" s="456"/>
      <c r="O50" s="456"/>
      <c r="P50" s="456"/>
      <c r="Q50" s="456"/>
      <c r="R50" s="457"/>
      <c r="S50" s="457"/>
      <c r="T50" s="459" t="e">
        <f>$C50*3600/GETPIVOTDATA("Average of TRAVTM(ALL)",#REF!,"TIMEINT",T$2,"VEHICLETRAVELTIMEMEASUREMENT",$B50)</f>
        <v>#REF!</v>
      </c>
      <c r="U50" s="456" t="e">
        <f>$C50*3600/GETPIVOTDATA("Average of TRAVTM(ALL)",#REF!,"TIMEINT",U$2,"VEHICLETRAVELTIMEMEASUREMENT",$B50)</f>
        <v>#REF!</v>
      </c>
      <c r="V50" s="456" t="e">
        <f>$C50*3600/GETPIVOTDATA("Average of TRAVTM(ALL)",#REF!,"TIMEINT",V$2,"VEHICLETRAVELTIMEMEASUREMENT",$B50)</f>
        <v>#REF!</v>
      </c>
      <c r="W50" s="456" t="e">
        <f>$C50*3600/GETPIVOTDATA("Average of TRAVTM(ALL)",#REF!,"TIMEINT",W$2,"VEHICLETRAVELTIMEMEASUREMENT",$B50)</f>
        <v>#REF!</v>
      </c>
      <c r="X50" s="456" t="e">
        <f>$C50*3600/GETPIVOTDATA("Average of TRAVTM(ALL)",#REF!,"TIMEINT",X$2,"VEHICLETRAVELTIMEMEASUREMENT",$B50)</f>
        <v>#REF!</v>
      </c>
      <c r="Y50" s="456" t="e">
        <f>$C50*3600/GETPIVOTDATA("Average of TRAVTM(ALL)",#REF!,"TIMEINT",Y$2,"VEHICLETRAVELTIMEMEASUREMENT",$B50)</f>
        <v>#REF!</v>
      </c>
      <c r="Z50" s="456" t="e">
        <f>$C50*3600/GETPIVOTDATA("Average of TRAVTM(ALL)",#REF!,"TIMEINT",Z$2,"VEHICLETRAVELTIMEMEASUREMENT",$B50)</f>
        <v>#REF!</v>
      </c>
      <c r="AA50" s="460" t="e">
        <f>$C50*3600/GETPIVOTDATA("Average of TRAVTM(ALL)",#REF!,"TIMEINT",AA$2,"VEHICLETRAVELTIMEMEASUREMENT",$B50)</f>
        <v>#REF!</v>
      </c>
      <c r="AB50" s="458"/>
      <c r="AC50" s="301"/>
      <c r="AD50" s="541"/>
      <c r="AE50" s="541"/>
      <c r="AF50" s="541"/>
      <c r="AG50" s="541"/>
      <c r="AH50" s="541"/>
      <c r="AI50" s="541"/>
      <c r="AJ50" s="541"/>
      <c r="AK50" s="541"/>
      <c r="AL50" s="541"/>
      <c r="AM50" s="541"/>
      <c r="AN50" s="541"/>
      <c r="AO50" s="541"/>
      <c r="AP50" s="356"/>
      <c r="AQ50" s="541"/>
      <c r="AR50" s="541"/>
      <c r="AS50" s="541"/>
      <c r="AT50" s="541"/>
      <c r="AU50" s="541"/>
      <c r="AV50" s="541"/>
      <c r="AW50" s="541"/>
      <c r="AX50" s="541"/>
      <c r="AY50" s="541"/>
      <c r="AZ50" s="541"/>
      <c r="BA50" s="541"/>
      <c r="BB50" s="541"/>
    </row>
    <row r="51" spans="1:54" ht="18" customHeight="1" x14ac:dyDescent="0.35">
      <c r="A51" s="252"/>
      <c r="B51" s="493">
        <f t="shared" si="1"/>
        <v>32</v>
      </c>
      <c r="C51" s="490">
        <f>IFERROR(GETPIVOTDATA("Average of DISTTRAV(ALL)",#REF!,"VEHICLETRAVELTIMEMEASUREMENT",B51),0)/5280</f>
        <v>0</v>
      </c>
      <c r="D51" s="451"/>
      <c r="E51" s="465"/>
      <c r="F51" s="459" cm="1">
        <f t="array" ref="F51">_xlfn.SWITCH(tod,"AM",AF51,"PM",AS51)</f>
        <v>0</v>
      </c>
      <c r="G51" s="456" cm="1">
        <f t="array" ref="G51">_xlfn.SWITCH(tod,"AM",AG51,"PM",AT51)</f>
        <v>0</v>
      </c>
      <c r="H51" s="456" cm="1">
        <f t="array" ref="H51">_xlfn.SWITCH(tod,"AM",AH51,"PM",AU51)</f>
        <v>0</v>
      </c>
      <c r="I51" s="456" cm="1">
        <f t="array" ref="I51">_xlfn.SWITCH(tod,"AM",AI51,"PM",AV51)</f>
        <v>0</v>
      </c>
      <c r="J51" s="456" cm="1">
        <f t="array" ref="J51">_xlfn.SWITCH(tod,"AM",AJ51,"PM",AW51)</f>
        <v>0</v>
      </c>
      <c r="K51" s="456" cm="1">
        <f t="array" ref="K51">_xlfn.SWITCH(tod,"AM",AK51,"PM",AX51)</f>
        <v>0</v>
      </c>
      <c r="L51" s="456" cm="1">
        <f t="array" ref="L51">_xlfn.SWITCH(tod,"AM",AL51,"PM",AY51)</f>
        <v>0</v>
      </c>
      <c r="M51" s="460" cm="1">
        <f t="array" ref="M51">_xlfn.SWITCH(tod,"AM",AM51,"PM",AZ51)</f>
        <v>0</v>
      </c>
      <c r="N51" s="456"/>
      <c r="O51" s="456"/>
      <c r="P51" s="456"/>
      <c r="Q51" s="456"/>
      <c r="R51" s="456"/>
      <c r="S51" s="456"/>
      <c r="T51" s="459" t="e">
        <f>$C51*3600/GETPIVOTDATA("Average of TRAVTM(ALL)",#REF!,"TIMEINT",T$2,"VEHICLETRAVELTIMEMEASUREMENT",$B51)</f>
        <v>#REF!</v>
      </c>
      <c r="U51" s="456" t="e">
        <f>$C51*3600/GETPIVOTDATA("Average of TRAVTM(ALL)",#REF!,"TIMEINT",U$2,"VEHICLETRAVELTIMEMEASUREMENT",$B51)</f>
        <v>#REF!</v>
      </c>
      <c r="V51" s="456" t="e">
        <f>$C51*3600/GETPIVOTDATA("Average of TRAVTM(ALL)",#REF!,"TIMEINT",V$2,"VEHICLETRAVELTIMEMEASUREMENT",$B51)</f>
        <v>#REF!</v>
      </c>
      <c r="W51" s="456" t="e">
        <f>$C51*3600/GETPIVOTDATA("Average of TRAVTM(ALL)",#REF!,"TIMEINT",W$2,"VEHICLETRAVELTIMEMEASUREMENT",$B51)</f>
        <v>#REF!</v>
      </c>
      <c r="X51" s="456" t="e">
        <f>$C51*3600/GETPIVOTDATA("Average of TRAVTM(ALL)",#REF!,"TIMEINT",X$2,"VEHICLETRAVELTIMEMEASUREMENT",$B51)</f>
        <v>#REF!</v>
      </c>
      <c r="Y51" s="456" t="e">
        <f>$C51*3600/GETPIVOTDATA("Average of TRAVTM(ALL)",#REF!,"TIMEINT",Y$2,"VEHICLETRAVELTIMEMEASUREMENT",$B51)</f>
        <v>#REF!</v>
      </c>
      <c r="Z51" s="456" t="e">
        <f>$C51*3600/GETPIVOTDATA("Average of TRAVTM(ALL)",#REF!,"TIMEINT",Z$2,"VEHICLETRAVELTIMEMEASUREMENT",$B51)</f>
        <v>#REF!</v>
      </c>
      <c r="AA51" s="460" t="e">
        <f>$C51*3600/GETPIVOTDATA("Average of TRAVTM(ALL)",#REF!,"TIMEINT",AA$2,"VEHICLETRAVELTIMEMEASUREMENT",$B51)</f>
        <v>#REF!</v>
      </c>
      <c r="AB51" s="458"/>
      <c r="AD51" s="541"/>
      <c r="AE51" s="541"/>
      <c r="AF51" s="541"/>
      <c r="AG51" s="541"/>
      <c r="AH51" s="541"/>
      <c r="AI51" s="541"/>
      <c r="AJ51" s="541"/>
      <c r="AK51" s="541"/>
      <c r="AL51" s="541"/>
      <c r="AM51" s="541"/>
      <c r="AN51" s="541"/>
      <c r="AO51" s="541"/>
      <c r="AP51" s="356"/>
      <c r="AQ51" s="541"/>
      <c r="AR51" s="541"/>
      <c r="AS51" s="541"/>
      <c r="AT51" s="541"/>
      <c r="AU51" s="541"/>
      <c r="AV51" s="541"/>
      <c r="AW51" s="541"/>
      <c r="AX51" s="541"/>
      <c r="AY51" s="541"/>
      <c r="AZ51" s="541"/>
      <c r="BA51" s="541"/>
      <c r="BB51" s="541"/>
    </row>
    <row r="52" spans="1:54" ht="18" customHeight="1" x14ac:dyDescent="0.35">
      <c r="A52" s="252"/>
      <c r="B52" s="493">
        <f t="shared" si="1"/>
        <v>33</v>
      </c>
      <c r="C52" s="490">
        <f>IFERROR(GETPIVOTDATA("Average of DISTTRAV(ALL)",#REF!,"VEHICLETRAVELTIMEMEASUREMENT",B52),0)/5280</f>
        <v>0</v>
      </c>
      <c r="D52" s="451"/>
      <c r="E52" s="465"/>
      <c r="F52" s="459" cm="1">
        <f t="array" ref="F52">_xlfn.SWITCH(tod,"AM",AF52,"PM",AS52)</f>
        <v>0</v>
      </c>
      <c r="G52" s="456" cm="1">
        <f t="array" ref="G52">_xlfn.SWITCH(tod,"AM",AG52,"PM",AT52)</f>
        <v>0</v>
      </c>
      <c r="H52" s="456" cm="1">
        <f t="array" ref="H52">_xlfn.SWITCH(tod,"AM",AH52,"PM",AU52)</f>
        <v>0</v>
      </c>
      <c r="I52" s="456" cm="1">
        <f t="array" ref="I52">_xlfn.SWITCH(tod,"AM",AI52,"PM",AV52)</f>
        <v>0</v>
      </c>
      <c r="J52" s="456" cm="1">
        <f t="array" ref="J52">_xlfn.SWITCH(tod,"AM",AJ52,"PM",AW52)</f>
        <v>0</v>
      </c>
      <c r="K52" s="456" cm="1">
        <f t="array" ref="K52">_xlfn.SWITCH(tod,"AM",AK52,"PM",AX52)</f>
        <v>0</v>
      </c>
      <c r="L52" s="456" cm="1">
        <f t="array" ref="L52">_xlfn.SWITCH(tod,"AM",AL52,"PM",AY52)</f>
        <v>0</v>
      </c>
      <c r="M52" s="460" cm="1">
        <f t="array" ref="M52">_xlfn.SWITCH(tod,"AM",AM52,"PM",AZ52)</f>
        <v>0</v>
      </c>
      <c r="N52" s="456"/>
      <c r="O52" s="456"/>
      <c r="P52" s="456"/>
      <c r="Q52" s="456"/>
      <c r="R52" s="456"/>
      <c r="S52" s="456"/>
      <c r="T52" s="459" t="e">
        <f>$C52*3600/GETPIVOTDATA("Average of TRAVTM(ALL)",#REF!,"TIMEINT",T$2,"VEHICLETRAVELTIMEMEASUREMENT",$B52)</f>
        <v>#REF!</v>
      </c>
      <c r="U52" s="456" t="e">
        <f>$C52*3600/GETPIVOTDATA("Average of TRAVTM(ALL)",#REF!,"TIMEINT",U$2,"VEHICLETRAVELTIMEMEASUREMENT",$B52)</f>
        <v>#REF!</v>
      </c>
      <c r="V52" s="456" t="e">
        <f>$C52*3600/GETPIVOTDATA("Average of TRAVTM(ALL)",#REF!,"TIMEINT",V$2,"VEHICLETRAVELTIMEMEASUREMENT",$B52)</f>
        <v>#REF!</v>
      </c>
      <c r="W52" s="456" t="e">
        <f>$C52*3600/GETPIVOTDATA("Average of TRAVTM(ALL)",#REF!,"TIMEINT",W$2,"VEHICLETRAVELTIMEMEASUREMENT",$B52)</f>
        <v>#REF!</v>
      </c>
      <c r="X52" s="456" t="e">
        <f>$C52*3600/GETPIVOTDATA("Average of TRAVTM(ALL)",#REF!,"TIMEINT",X$2,"VEHICLETRAVELTIMEMEASUREMENT",$B52)</f>
        <v>#REF!</v>
      </c>
      <c r="Y52" s="456" t="e">
        <f>$C52*3600/GETPIVOTDATA("Average of TRAVTM(ALL)",#REF!,"TIMEINT",Y$2,"VEHICLETRAVELTIMEMEASUREMENT",$B52)</f>
        <v>#REF!</v>
      </c>
      <c r="Z52" s="456" t="e">
        <f>$C52*3600/GETPIVOTDATA("Average of TRAVTM(ALL)",#REF!,"TIMEINT",Z$2,"VEHICLETRAVELTIMEMEASUREMENT",$B52)</f>
        <v>#REF!</v>
      </c>
      <c r="AA52" s="460" t="e">
        <f>$C52*3600/GETPIVOTDATA("Average of TRAVTM(ALL)",#REF!,"TIMEINT",AA$2,"VEHICLETRAVELTIMEMEASUREMENT",$B52)</f>
        <v>#REF!</v>
      </c>
      <c r="AB52" s="458"/>
      <c r="AD52" s="541"/>
      <c r="AE52" s="541"/>
      <c r="AF52" s="541"/>
      <c r="AG52" s="541"/>
      <c r="AH52" s="541"/>
      <c r="AI52" s="541"/>
      <c r="AJ52" s="541"/>
      <c r="AK52" s="541"/>
      <c r="AL52" s="541"/>
      <c r="AM52" s="541"/>
      <c r="AN52" s="541"/>
      <c r="AO52" s="541"/>
      <c r="AP52" s="356"/>
      <c r="AQ52" s="541"/>
      <c r="AR52" s="541"/>
      <c r="AS52" s="541"/>
      <c r="AT52" s="541"/>
      <c r="AU52" s="541"/>
      <c r="AV52" s="541"/>
      <c r="AW52" s="541"/>
      <c r="AX52" s="541"/>
      <c r="AY52" s="541"/>
      <c r="AZ52" s="541"/>
      <c r="BA52" s="541"/>
      <c r="BB52" s="541"/>
    </row>
    <row r="53" spans="1:54" ht="18" customHeight="1" x14ac:dyDescent="0.35">
      <c r="A53" s="252"/>
      <c r="B53" s="493">
        <f t="shared" si="1"/>
        <v>34</v>
      </c>
      <c r="C53" s="490">
        <f>IFERROR(GETPIVOTDATA("Average of DISTTRAV(ALL)",#REF!,"VEHICLETRAVELTIMEMEASUREMENT",B53),0)/5280</f>
        <v>0</v>
      </c>
      <c r="D53" s="451"/>
      <c r="E53" s="465"/>
      <c r="F53" s="459" cm="1">
        <f t="array" ref="F53">_xlfn.SWITCH(tod,"AM",AF53,"PM",AS53)</f>
        <v>0</v>
      </c>
      <c r="G53" s="456" cm="1">
        <f t="array" ref="G53">_xlfn.SWITCH(tod,"AM",AG53,"PM",AT53)</f>
        <v>0</v>
      </c>
      <c r="H53" s="456" cm="1">
        <f t="array" ref="H53">_xlfn.SWITCH(tod,"AM",AH53,"PM",AU53)</f>
        <v>0</v>
      </c>
      <c r="I53" s="456" cm="1">
        <f t="array" ref="I53">_xlfn.SWITCH(tod,"AM",AI53,"PM",AV53)</f>
        <v>0</v>
      </c>
      <c r="J53" s="456" cm="1">
        <f t="array" ref="J53">_xlfn.SWITCH(tod,"AM",AJ53,"PM",AW53)</f>
        <v>0</v>
      </c>
      <c r="K53" s="456" cm="1">
        <f t="array" ref="K53">_xlfn.SWITCH(tod,"AM",AK53,"PM",AX53)</f>
        <v>0</v>
      </c>
      <c r="L53" s="456" cm="1">
        <f t="array" ref="L53">_xlfn.SWITCH(tod,"AM",AL53,"PM",AY53)</f>
        <v>0</v>
      </c>
      <c r="M53" s="460" cm="1">
        <f t="array" ref="M53">_xlfn.SWITCH(tod,"AM",AM53,"PM",AZ53)</f>
        <v>0</v>
      </c>
      <c r="N53" s="456"/>
      <c r="O53" s="456"/>
      <c r="P53" s="456"/>
      <c r="Q53" s="456"/>
      <c r="R53" s="456"/>
      <c r="S53" s="456"/>
      <c r="T53" s="459" t="e">
        <f>$C53*3600/GETPIVOTDATA("Average of TRAVTM(ALL)",#REF!,"TIMEINT",T$2,"VEHICLETRAVELTIMEMEASUREMENT",$B53)</f>
        <v>#REF!</v>
      </c>
      <c r="U53" s="456" t="e">
        <f>$C53*3600/GETPIVOTDATA("Average of TRAVTM(ALL)",#REF!,"TIMEINT",U$2,"VEHICLETRAVELTIMEMEASUREMENT",$B53)</f>
        <v>#REF!</v>
      </c>
      <c r="V53" s="456" t="e">
        <f>$C53*3600/GETPIVOTDATA("Average of TRAVTM(ALL)",#REF!,"TIMEINT",V$2,"VEHICLETRAVELTIMEMEASUREMENT",$B53)</f>
        <v>#REF!</v>
      </c>
      <c r="W53" s="456" t="e">
        <f>$C53*3600/GETPIVOTDATA("Average of TRAVTM(ALL)",#REF!,"TIMEINT",W$2,"VEHICLETRAVELTIMEMEASUREMENT",$B53)</f>
        <v>#REF!</v>
      </c>
      <c r="X53" s="456" t="e">
        <f>$C53*3600/GETPIVOTDATA("Average of TRAVTM(ALL)",#REF!,"TIMEINT",X$2,"VEHICLETRAVELTIMEMEASUREMENT",$B53)</f>
        <v>#REF!</v>
      </c>
      <c r="Y53" s="456" t="e">
        <f>$C53*3600/GETPIVOTDATA("Average of TRAVTM(ALL)",#REF!,"TIMEINT",Y$2,"VEHICLETRAVELTIMEMEASUREMENT",$B53)</f>
        <v>#REF!</v>
      </c>
      <c r="Z53" s="456" t="e">
        <f>$C53*3600/GETPIVOTDATA("Average of TRAVTM(ALL)",#REF!,"TIMEINT",Z$2,"VEHICLETRAVELTIMEMEASUREMENT",$B53)</f>
        <v>#REF!</v>
      </c>
      <c r="AA53" s="460" t="e">
        <f>$C53*3600/GETPIVOTDATA("Average of TRAVTM(ALL)",#REF!,"TIMEINT",AA$2,"VEHICLETRAVELTIMEMEASUREMENT",$B53)</f>
        <v>#REF!</v>
      </c>
      <c r="AB53" s="458"/>
      <c r="AC53" s="301"/>
      <c r="AD53" s="541"/>
      <c r="AE53" s="541"/>
      <c r="AF53" s="541"/>
      <c r="AG53" s="541"/>
      <c r="AH53" s="541"/>
      <c r="AI53" s="541"/>
      <c r="AJ53" s="541"/>
      <c r="AK53" s="541"/>
      <c r="AL53" s="541"/>
      <c r="AM53" s="541"/>
      <c r="AN53" s="541"/>
      <c r="AO53" s="541"/>
      <c r="AP53" s="356"/>
      <c r="AQ53" s="541"/>
      <c r="AR53" s="541"/>
      <c r="AS53" s="541"/>
      <c r="AT53" s="541"/>
      <c r="AU53" s="541"/>
      <c r="AV53" s="541"/>
      <c r="AW53" s="541"/>
      <c r="AX53" s="541"/>
      <c r="AY53" s="541"/>
      <c r="AZ53" s="541"/>
      <c r="BA53" s="541"/>
      <c r="BB53" s="541"/>
    </row>
    <row r="54" spans="1:54" ht="18" customHeight="1" x14ac:dyDescent="0.35">
      <c r="A54" s="252"/>
      <c r="B54" s="493">
        <f t="shared" si="1"/>
        <v>35</v>
      </c>
      <c r="C54" s="490">
        <f>IFERROR(GETPIVOTDATA("Average of DISTTRAV(ALL)",#REF!,"VEHICLETRAVELTIMEMEASUREMENT",B54),0)/5280</f>
        <v>0</v>
      </c>
      <c r="D54" s="451"/>
      <c r="E54" s="465"/>
      <c r="F54" s="459" cm="1">
        <f t="array" ref="F54">_xlfn.SWITCH(tod,"AM",AF54,"PM",AS54)</f>
        <v>0</v>
      </c>
      <c r="G54" s="456" cm="1">
        <f t="array" ref="G54">_xlfn.SWITCH(tod,"AM",AG54,"PM",AT54)</f>
        <v>0</v>
      </c>
      <c r="H54" s="456" cm="1">
        <f t="array" ref="H54">_xlfn.SWITCH(tod,"AM",AH54,"PM",AU54)</f>
        <v>0</v>
      </c>
      <c r="I54" s="456" cm="1">
        <f t="array" ref="I54">_xlfn.SWITCH(tod,"AM",AI54,"PM",AV54)</f>
        <v>0</v>
      </c>
      <c r="J54" s="456" cm="1">
        <f t="array" ref="J54">_xlfn.SWITCH(tod,"AM",AJ54,"PM",AW54)</f>
        <v>0</v>
      </c>
      <c r="K54" s="456" cm="1">
        <f t="array" ref="K54">_xlfn.SWITCH(tod,"AM",AK54,"PM",AX54)</f>
        <v>0</v>
      </c>
      <c r="L54" s="456" cm="1">
        <f t="array" ref="L54">_xlfn.SWITCH(tod,"AM",AL54,"PM",AY54)</f>
        <v>0</v>
      </c>
      <c r="M54" s="460" cm="1">
        <f t="array" ref="M54">_xlfn.SWITCH(tod,"AM",AM54,"PM",AZ54)</f>
        <v>0</v>
      </c>
      <c r="N54" s="456"/>
      <c r="O54" s="456"/>
      <c r="P54" s="456"/>
      <c r="Q54" s="456"/>
      <c r="R54" s="456"/>
      <c r="S54" s="456"/>
      <c r="T54" s="459" t="e">
        <f>$C54*3600/GETPIVOTDATA("Average of TRAVTM(ALL)",#REF!,"TIMEINT",T$2,"VEHICLETRAVELTIMEMEASUREMENT",$B54)</f>
        <v>#REF!</v>
      </c>
      <c r="U54" s="456" t="e">
        <f>$C54*3600/GETPIVOTDATA("Average of TRAVTM(ALL)",#REF!,"TIMEINT",U$2,"VEHICLETRAVELTIMEMEASUREMENT",$B54)</f>
        <v>#REF!</v>
      </c>
      <c r="V54" s="456" t="e">
        <f>$C54*3600/GETPIVOTDATA("Average of TRAVTM(ALL)",#REF!,"TIMEINT",V$2,"VEHICLETRAVELTIMEMEASUREMENT",$B54)</f>
        <v>#REF!</v>
      </c>
      <c r="W54" s="456" t="e">
        <f>$C54*3600/GETPIVOTDATA("Average of TRAVTM(ALL)",#REF!,"TIMEINT",W$2,"VEHICLETRAVELTIMEMEASUREMENT",$B54)</f>
        <v>#REF!</v>
      </c>
      <c r="X54" s="456" t="e">
        <f>$C54*3600/GETPIVOTDATA("Average of TRAVTM(ALL)",#REF!,"TIMEINT",X$2,"VEHICLETRAVELTIMEMEASUREMENT",$B54)</f>
        <v>#REF!</v>
      </c>
      <c r="Y54" s="456" t="e">
        <f>$C54*3600/GETPIVOTDATA("Average of TRAVTM(ALL)",#REF!,"TIMEINT",Y$2,"VEHICLETRAVELTIMEMEASUREMENT",$B54)</f>
        <v>#REF!</v>
      </c>
      <c r="Z54" s="456" t="e">
        <f>$C54*3600/GETPIVOTDATA("Average of TRAVTM(ALL)",#REF!,"TIMEINT",Z$2,"VEHICLETRAVELTIMEMEASUREMENT",$B54)</f>
        <v>#REF!</v>
      </c>
      <c r="AA54" s="460" t="e">
        <f>$C54*3600/GETPIVOTDATA("Average of TRAVTM(ALL)",#REF!,"TIMEINT",AA$2,"VEHICLETRAVELTIMEMEASUREMENT",$B54)</f>
        <v>#REF!</v>
      </c>
      <c r="AB54" s="458"/>
      <c r="AD54" s="541"/>
      <c r="AE54" s="541"/>
      <c r="AF54" s="541"/>
      <c r="AG54" s="541"/>
      <c r="AH54" s="541"/>
      <c r="AI54" s="541"/>
      <c r="AJ54" s="541"/>
      <c r="AK54" s="541"/>
      <c r="AL54" s="541"/>
      <c r="AM54" s="541"/>
      <c r="AN54" s="541"/>
      <c r="AO54" s="541"/>
      <c r="AP54" s="356"/>
      <c r="AQ54" s="541"/>
      <c r="AR54" s="541"/>
      <c r="AS54" s="541"/>
      <c r="AT54" s="541"/>
      <c r="AU54" s="541"/>
      <c r="AV54" s="541"/>
      <c r="AW54" s="541"/>
      <c r="AX54" s="541"/>
      <c r="AY54" s="541"/>
      <c r="AZ54" s="541"/>
      <c r="BA54" s="541"/>
      <c r="BB54" s="541"/>
    </row>
    <row r="55" spans="1:54" ht="18" customHeight="1" x14ac:dyDescent="0.35">
      <c r="A55" s="252"/>
      <c r="B55" s="493">
        <f t="shared" si="1"/>
        <v>36</v>
      </c>
      <c r="C55" s="490">
        <f>IFERROR(GETPIVOTDATA("Average of DISTTRAV(ALL)",#REF!,"VEHICLETRAVELTIMEMEASUREMENT",B55),0)/5280</f>
        <v>0</v>
      </c>
      <c r="D55" s="451"/>
      <c r="E55" s="465"/>
      <c r="F55" s="459" cm="1">
        <f t="array" ref="F55">_xlfn.SWITCH(tod,"AM",AF55,"PM",AS55)</f>
        <v>0</v>
      </c>
      <c r="G55" s="456" cm="1">
        <f t="array" ref="G55">_xlfn.SWITCH(tod,"AM",AG55,"PM",AT55)</f>
        <v>0</v>
      </c>
      <c r="H55" s="456" cm="1">
        <f t="array" ref="H55">_xlfn.SWITCH(tod,"AM",AH55,"PM",AU55)</f>
        <v>0</v>
      </c>
      <c r="I55" s="456" cm="1">
        <f t="array" ref="I55">_xlfn.SWITCH(tod,"AM",AI55,"PM",AV55)</f>
        <v>0</v>
      </c>
      <c r="J55" s="456" cm="1">
        <f t="array" ref="J55">_xlfn.SWITCH(tod,"AM",AJ55,"PM",AW55)</f>
        <v>0</v>
      </c>
      <c r="K55" s="456" cm="1">
        <f t="array" ref="K55">_xlfn.SWITCH(tod,"AM",AK55,"PM",AX55)</f>
        <v>0</v>
      </c>
      <c r="L55" s="456" cm="1">
        <f t="array" ref="L55">_xlfn.SWITCH(tod,"AM",AL55,"PM",AY55)</f>
        <v>0</v>
      </c>
      <c r="M55" s="460" cm="1">
        <f t="array" ref="M55">_xlfn.SWITCH(tod,"AM",AM55,"PM",AZ55)</f>
        <v>0</v>
      </c>
      <c r="N55" s="456"/>
      <c r="O55" s="456"/>
      <c r="P55" s="456"/>
      <c r="Q55" s="456"/>
      <c r="R55" s="456"/>
      <c r="S55" s="456"/>
      <c r="T55" s="459" t="e">
        <f>$C55*3600/GETPIVOTDATA("Average of TRAVTM(ALL)",#REF!,"TIMEINT",T$2,"VEHICLETRAVELTIMEMEASUREMENT",$B55)</f>
        <v>#REF!</v>
      </c>
      <c r="U55" s="456" t="e">
        <f>$C55*3600/GETPIVOTDATA("Average of TRAVTM(ALL)",#REF!,"TIMEINT",U$2,"VEHICLETRAVELTIMEMEASUREMENT",$B55)</f>
        <v>#REF!</v>
      </c>
      <c r="V55" s="456" t="e">
        <f>$C55*3600/GETPIVOTDATA("Average of TRAVTM(ALL)",#REF!,"TIMEINT",V$2,"VEHICLETRAVELTIMEMEASUREMENT",$B55)</f>
        <v>#REF!</v>
      </c>
      <c r="W55" s="456" t="e">
        <f>$C55*3600/GETPIVOTDATA("Average of TRAVTM(ALL)",#REF!,"TIMEINT",W$2,"VEHICLETRAVELTIMEMEASUREMENT",$B55)</f>
        <v>#REF!</v>
      </c>
      <c r="X55" s="456" t="e">
        <f>$C55*3600/GETPIVOTDATA("Average of TRAVTM(ALL)",#REF!,"TIMEINT",X$2,"VEHICLETRAVELTIMEMEASUREMENT",$B55)</f>
        <v>#REF!</v>
      </c>
      <c r="Y55" s="456" t="e">
        <f>$C55*3600/GETPIVOTDATA("Average of TRAVTM(ALL)",#REF!,"TIMEINT",Y$2,"VEHICLETRAVELTIMEMEASUREMENT",$B55)</f>
        <v>#REF!</v>
      </c>
      <c r="Z55" s="456" t="e">
        <f>$C55*3600/GETPIVOTDATA("Average of TRAVTM(ALL)",#REF!,"TIMEINT",Z$2,"VEHICLETRAVELTIMEMEASUREMENT",$B55)</f>
        <v>#REF!</v>
      </c>
      <c r="AA55" s="460" t="e">
        <f>$C55*3600/GETPIVOTDATA("Average of TRAVTM(ALL)",#REF!,"TIMEINT",AA$2,"VEHICLETRAVELTIMEMEASUREMENT",$B55)</f>
        <v>#REF!</v>
      </c>
      <c r="AB55" s="458"/>
      <c r="AD55" s="541"/>
      <c r="AE55" s="541"/>
      <c r="AF55" s="541"/>
      <c r="AG55" s="541"/>
      <c r="AH55" s="541"/>
      <c r="AI55" s="541"/>
      <c r="AJ55" s="541"/>
      <c r="AK55" s="541"/>
      <c r="AL55" s="541"/>
      <c r="AM55" s="541"/>
      <c r="AN55" s="541"/>
      <c r="AO55" s="541"/>
      <c r="AP55" s="356"/>
      <c r="AQ55" s="541"/>
      <c r="AR55" s="541"/>
      <c r="AS55" s="541"/>
      <c r="AT55" s="541"/>
      <c r="AU55" s="541"/>
      <c r="AV55" s="541"/>
      <c r="AW55" s="541"/>
      <c r="AX55" s="541"/>
      <c r="AY55" s="541"/>
      <c r="AZ55" s="541"/>
      <c r="BA55" s="541"/>
      <c r="BB55" s="541"/>
    </row>
    <row r="56" spans="1:54" ht="18" customHeight="1" x14ac:dyDescent="0.35">
      <c r="A56" s="252"/>
      <c r="B56" s="493">
        <f t="shared" si="1"/>
        <v>37</v>
      </c>
      <c r="C56" s="490">
        <f>IFERROR(GETPIVOTDATA("Average of DISTTRAV(ALL)",#REF!,"VEHICLETRAVELTIMEMEASUREMENT",B56),0)/5280</f>
        <v>0</v>
      </c>
      <c r="D56" s="451"/>
      <c r="E56" s="465"/>
      <c r="F56" s="459" cm="1">
        <f t="array" ref="F56">_xlfn.SWITCH(tod,"AM",AF56,"PM",AS56)</f>
        <v>0</v>
      </c>
      <c r="G56" s="456" cm="1">
        <f t="array" ref="G56">_xlfn.SWITCH(tod,"AM",AG56,"PM",AT56)</f>
        <v>0</v>
      </c>
      <c r="H56" s="456" cm="1">
        <f t="array" ref="H56">_xlfn.SWITCH(tod,"AM",AH56,"PM",AU56)</f>
        <v>0</v>
      </c>
      <c r="I56" s="456" cm="1">
        <f t="array" ref="I56">_xlfn.SWITCH(tod,"AM",AI56,"PM",AV56)</f>
        <v>0</v>
      </c>
      <c r="J56" s="456" cm="1">
        <f t="array" ref="J56">_xlfn.SWITCH(tod,"AM",AJ56,"PM",AW56)</f>
        <v>0</v>
      </c>
      <c r="K56" s="456" cm="1">
        <f t="array" ref="K56">_xlfn.SWITCH(tod,"AM",AK56,"PM",AX56)</f>
        <v>0</v>
      </c>
      <c r="L56" s="456" cm="1">
        <f t="array" ref="L56">_xlfn.SWITCH(tod,"AM",AL56,"PM",AY56)</f>
        <v>0</v>
      </c>
      <c r="M56" s="460" cm="1">
        <f t="array" ref="M56">_xlfn.SWITCH(tod,"AM",AM56,"PM",AZ56)</f>
        <v>0</v>
      </c>
      <c r="N56" s="456"/>
      <c r="O56" s="456"/>
      <c r="P56" s="456"/>
      <c r="Q56" s="456"/>
      <c r="R56" s="456"/>
      <c r="S56" s="456"/>
      <c r="T56" s="459" t="e">
        <f>$C56*3600/GETPIVOTDATA("Average of TRAVTM(ALL)",#REF!,"TIMEINT",T$2,"VEHICLETRAVELTIMEMEASUREMENT",$B56)</f>
        <v>#REF!</v>
      </c>
      <c r="U56" s="456" t="e">
        <f>$C56*3600/GETPIVOTDATA("Average of TRAVTM(ALL)",#REF!,"TIMEINT",U$2,"VEHICLETRAVELTIMEMEASUREMENT",$B56)</f>
        <v>#REF!</v>
      </c>
      <c r="V56" s="456" t="e">
        <f>$C56*3600/GETPIVOTDATA("Average of TRAVTM(ALL)",#REF!,"TIMEINT",V$2,"VEHICLETRAVELTIMEMEASUREMENT",$B56)</f>
        <v>#REF!</v>
      </c>
      <c r="W56" s="456" t="e">
        <f>$C56*3600/GETPIVOTDATA("Average of TRAVTM(ALL)",#REF!,"TIMEINT",W$2,"VEHICLETRAVELTIMEMEASUREMENT",$B56)</f>
        <v>#REF!</v>
      </c>
      <c r="X56" s="456" t="e">
        <f>$C56*3600/GETPIVOTDATA("Average of TRAVTM(ALL)",#REF!,"TIMEINT",X$2,"VEHICLETRAVELTIMEMEASUREMENT",$B56)</f>
        <v>#REF!</v>
      </c>
      <c r="Y56" s="456" t="e">
        <f>$C56*3600/GETPIVOTDATA("Average of TRAVTM(ALL)",#REF!,"TIMEINT",Y$2,"VEHICLETRAVELTIMEMEASUREMENT",$B56)</f>
        <v>#REF!</v>
      </c>
      <c r="Z56" s="456" t="e">
        <f>$C56*3600/GETPIVOTDATA("Average of TRAVTM(ALL)",#REF!,"TIMEINT",Z$2,"VEHICLETRAVELTIMEMEASUREMENT",$B56)</f>
        <v>#REF!</v>
      </c>
      <c r="AA56" s="460" t="e">
        <f>$C56*3600/GETPIVOTDATA("Average of TRAVTM(ALL)",#REF!,"TIMEINT",AA$2,"VEHICLETRAVELTIMEMEASUREMENT",$B56)</f>
        <v>#REF!</v>
      </c>
      <c r="AB56" s="458"/>
      <c r="AC56" s="301"/>
      <c r="AD56" s="541"/>
      <c r="AE56" s="541"/>
      <c r="AF56" s="541"/>
      <c r="AG56" s="541"/>
      <c r="AH56" s="541"/>
      <c r="AI56" s="541"/>
      <c r="AJ56" s="541"/>
      <c r="AK56" s="541"/>
      <c r="AL56" s="541"/>
      <c r="AM56" s="541"/>
      <c r="AN56" s="541"/>
      <c r="AO56" s="541"/>
      <c r="AP56" s="356"/>
      <c r="AQ56" s="541"/>
      <c r="AR56" s="541"/>
      <c r="AS56" s="541"/>
      <c r="AT56" s="541"/>
      <c r="AU56" s="541"/>
      <c r="AV56" s="541"/>
      <c r="AW56" s="541"/>
      <c r="AX56" s="541"/>
      <c r="AY56" s="541"/>
      <c r="AZ56" s="541"/>
      <c r="BA56" s="541"/>
      <c r="BB56" s="541"/>
    </row>
    <row r="57" spans="1:54" ht="18" customHeight="1" x14ac:dyDescent="0.35">
      <c r="A57" s="252"/>
      <c r="B57" s="493">
        <f t="shared" si="1"/>
        <v>38</v>
      </c>
      <c r="C57" s="490">
        <f>IFERROR(GETPIVOTDATA("Average of DISTTRAV(ALL)",#REF!,"VEHICLETRAVELTIMEMEASUREMENT",B57),0)/5280</f>
        <v>0</v>
      </c>
      <c r="D57" s="451"/>
      <c r="E57" s="465"/>
      <c r="F57" s="459" cm="1">
        <f t="array" ref="F57">_xlfn.SWITCH(tod,"AM",AF57,"PM",AS57)</f>
        <v>0</v>
      </c>
      <c r="G57" s="456" cm="1">
        <f t="array" ref="G57">_xlfn.SWITCH(tod,"AM",AG57,"PM",AT57)</f>
        <v>0</v>
      </c>
      <c r="H57" s="456" cm="1">
        <f t="array" ref="H57">_xlfn.SWITCH(tod,"AM",AH57,"PM",AU57)</f>
        <v>0</v>
      </c>
      <c r="I57" s="456" cm="1">
        <f t="array" ref="I57">_xlfn.SWITCH(tod,"AM",AI57,"PM",AV57)</f>
        <v>0</v>
      </c>
      <c r="J57" s="456" cm="1">
        <f t="array" ref="J57">_xlfn.SWITCH(tod,"AM",AJ57,"PM",AW57)</f>
        <v>0</v>
      </c>
      <c r="K57" s="456" cm="1">
        <f t="array" ref="K57">_xlfn.SWITCH(tod,"AM",AK57,"PM",AX57)</f>
        <v>0</v>
      </c>
      <c r="L57" s="456" cm="1">
        <f t="array" ref="L57">_xlfn.SWITCH(tod,"AM",AL57,"PM",AY57)</f>
        <v>0</v>
      </c>
      <c r="M57" s="460" cm="1">
        <f t="array" ref="M57">_xlfn.SWITCH(tod,"AM",AM57,"PM",AZ57)</f>
        <v>0</v>
      </c>
      <c r="N57" s="456"/>
      <c r="O57" s="456"/>
      <c r="P57" s="456"/>
      <c r="Q57" s="456"/>
      <c r="R57" s="456"/>
      <c r="S57" s="456"/>
      <c r="T57" s="459" t="e">
        <f>$C57*3600/GETPIVOTDATA("Average of TRAVTM(ALL)",#REF!,"TIMEINT",T$2,"VEHICLETRAVELTIMEMEASUREMENT",$B57)</f>
        <v>#REF!</v>
      </c>
      <c r="U57" s="456" t="e">
        <f>$C57*3600/GETPIVOTDATA("Average of TRAVTM(ALL)",#REF!,"TIMEINT",U$2,"VEHICLETRAVELTIMEMEASUREMENT",$B57)</f>
        <v>#REF!</v>
      </c>
      <c r="V57" s="456" t="e">
        <f>$C57*3600/GETPIVOTDATA("Average of TRAVTM(ALL)",#REF!,"TIMEINT",V$2,"VEHICLETRAVELTIMEMEASUREMENT",$B57)</f>
        <v>#REF!</v>
      </c>
      <c r="W57" s="456" t="e">
        <f>$C57*3600/GETPIVOTDATA("Average of TRAVTM(ALL)",#REF!,"TIMEINT",W$2,"VEHICLETRAVELTIMEMEASUREMENT",$B57)</f>
        <v>#REF!</v>
      </c>
      <c r="X57" s="456" t="e">
        <f>$C57*3600/GETPIVOTDATA("Average of TRAVTM(ALL)",#REF!,"TIMEINT",X$2,"VEHICLETRAVELTIMEMEASUREMENT",$B57)</f>
        <v>#REF!</v>
      </c>
      <c r="Y57" s="456" t="e">
        <f>$C57*3600/GETPIVOTDATA("Average of TRAVTM(ALL)",#REF!,"TIMEINT",Y$2,"VEHICLETRAVELTIMEMEASUREMENT",$B57)</f>
        <v>#REF!</v>
      </c>
      <c r="Z57" s="456" t="e">
        <f>$C57*3600/GETPIVOTDATA("Average of TRAVTM(ALL)",#REF!,"TIMEINT",Z$2,"VEHICLETRAVELTIMEMEASUREMENT",$B57)</f>
        <v>#REF!</v>
      </c>
      <c r="AA57" s="460" t="e">
        <f>$C57*3600/GETPIVOTDATA("Average of TRAVTM(ALL)",#REF!,"TIMEINT",AA$2,"VEHICLETRAVELTIMEMEASUREMENT",$B57)</f>
        <v>#REF!</v>
      </c>
      <c r="AB57" s="458"/>
      <c r="AD57" s="541"/>
      <c r="AE57" s="541"/>
      <c r="AF57" s="541"/>
      <c r="AG57" s="541"/>
      <c r="AH57" s="541"/>
      <c r="AI57" s="541"/>
      <c r="AJ57" s="541"/>
      <c r="AK57" s="541"/>
      <c r="AL57" s="541"/>
      <c r="AM57" s="541"/>
      <c r="AN57" s="541"/>
      <c r="AO57" s="541"/>
      <c r="AP57" s="356"/>
      <c r="AQ57" s="541"/>
      <c r="AR57" s="541"/>
      <c r="AS57" s="541"/>
      <c r="AT57" s="541"/>
      <c r="AU57" s="541"/>
      <c r="AV57" s="541"/>
      <c r="AW57" s="541"/>
      <c r="AX57" s="541"/>
      <c r="AY57" s="541"/>
      <c r="AZ57" s="541"/>
      <c r="BA57" s="541"/>
      <c r="BB57" s="541"/>
    </row>
    <row r="58" spans="1:54" ht="18" customHeight="1" x14ac:dyDescent="0.35">
      <c r="A58" s="252"/>
      <c r="B58" s="493">
        <f t="shared" si="1"/>
        <v>39</v>
      </c>
      <c r="C58" s="490">
        <f>IFERROR(GETPIVOTDATA("Average of DISTTRAV(ALL)",#REF!,"VEHICLETRAVELTIMEMEASUREMENT",B58),0)/5280</f>
        <v>0</v>
      </c>
      <c r="D58" s="451"/>
      <c r="E58" s="465"/>
      <c r="F58" s="459" cm="1">
        <f t="array" ref="F58">_xlfn.SWITCH(tod,"AM",AF58,"PM",AS58)</f>
        <v>0</v>
      </c>
      <c r="G58" s="456" cm="1">
        <f t="array" ref="G58">_xlfn.SWITCH(tod,"AM",AG58,"PM",AT58)</f>
        <v>0</v>
      </c>
      <c r="H58" s="456" cm="1">
        <f t="array" ref="H58">_xlfn.SWITCH(tod,"AM",AH58,"PM",AU58)</f>
        <v>0</v>
      </c>
      <c r="I58" s="456" cm="1">
        <f t="array" ref="I58">_xlfn.SWITCH(tod,"AM",AI58,"PM",AV58)</f>
        <v>0</v>
      </c>
      <c r="J58" s="456" cm="1">
        <f t="array" ref="J58">_xlfn.SWITCH(tod,"AM",AJ58,"PM",AW58)</f>
        <v>0</v>
      </c>
      <c r="K58" s="456" cm="1">
        <f t="array" ref="K58">_xlfn.SWITCH(tod,"AM",AK58,"PM",AX58)</f>
        <v>0</v>
      </c>
      <c r="L58" s="456" cm="1">
        <f t="array" ref="L58">_xlfn.SWITCH(tod,"AM",AL58,"PM",AY58)</f>
        <v>0</v>
      </c>
      <c r="M58" s="460" cm="1">
        <f t="array" ref="M58">_xlfn.SWITCH(tod,"AM",AM58,"PM",AZ58)</f>
        <v>0</v>
      </c>
      <c r="N58" s="456"/>
      <c r="O58" s="456"/>
      <c r="P58" s="456"/>
      <c r="Q58" s="456"/>
      <c r="R58" s="456"/>
      <c r="S58" s="456"/>
      <c r="T58" s="459" t="e">
        <f>$C58*3600/GETPIVOTDATA("Average of TRAVTM(ALL)",#REF!,"TIMEINT",T$2,"VEHICLETRAVELTIMEMEASUREMENT",$B58)</f>
        <v>#REF!</v>
      </c>
      <c r="U58" s="456" t="e">
        <f>$C58*3600/GETPIVOTDATA("Average of TRAVTM(ALL)",#REF!,"TIMEINT",U$2,"VEHICLETRAVELTIMEMEASUREMENT",$B58)</f>
        <v>#REF!</v>
      </c>
      <c r="V58" s="456" t="e">
        <f>$C58*3600/GETPIVOTDATA("Average of TRAVTM(ALL)",#REF!,"TIMEINT",V$2,"VEHICLETRAVELTIMEMEASUREMENT",$B58)</f>
        <v>#REF!</v>
      </c>
      <c r="W58" s="456" t="e">
        <f>$C58*3600/GETPIVOTDATA("Average of TRAVTM(ALL)",#REF!,"TIMEINT",W$2,"VEHICLETRAVELTIMEMEASUREMENT",$B58)</f>
        <v>#REF!</v>
      </c>
      <c r="X58" s="456" t="e">
        <f>$C58*3600/GETPIVOTDATA("Average of TRAVTM(ALL)",#REF!,"TIMEINT",X$2,"VEHICLETRAVELTIMEMEASUREMENT",$B58)</f>
        <v>#REF!</v>
      </c>
      <c r="Y58" s="456" t="e">
        <f>$C58*3600/GETPIVOTDATA("Average of TRAVTM(ALL)",#REF!,"TIMEINT",Y$2,"VEHICLETRAVELTIMEMEASUREMENT",$B58)</f>
        <v>#REF!</v>
      </c>
      <c r="Z58" s="456" t="e">
        <f>$C58*3600/GETPIVOTDATA("Average of TRAVTM(ALL)",#REF!,"TIMEINT",Z$2,"VEHICLETRAVELTIMEMEASUREMENT",$B58)</f>
        <v>#REF!</v>
      </c>
      <c r="AA58" s="460" t="e">
        <f>$C58*3600/GETPIVOTDATA("Average of TRAVTM(ALL)",#REF!,"TIMEINT",AA$2,"VEHICLETRAVELTIMEMEASUREMENT",$B58)</f>
        <v>#REF!</v>
      </c>
      <c r="AB58" s="458"/>
      <c r="AD58" s="541"/>
      <c r="AE58" s="541"/>
      <c r="AF58" s="541"/>
      <c r="AG58" s="541"/>
      <c r="AH58" s="541"/>
      <c r="AI58" s="541"/>
      <c r="AJ58" s="541"/>
      <c r="AK58" s="541"/>
      <c r="AL58" s="541"/>
      <c r="AM58" s="541"/>
      <c r="AN58" s="541"/>
      <c r="AO58" s="541"/>
      <c r="AP58" s="356"/>
      <c r="AQ58" s="541"/>
      <c r="AR58" s="541"/>
      <c r="AS58" s="541"/>
      <c r="AT58" s="541"/>
      <c r="AU58" s="541"/>
      <c r="AV58" s="541"/>
      <c r="AW58" s="541"/>
      <c r="AX58" s="541"/>
      <c r="AY58" s="541"/>
      <c r="AZ58" s="541"/>
      <c r="BA58" s="541"/>
      <c r="BB58" s="541"/>
    </row>
    <row r="59" spans="1:54" ht="18" customHeight="1" x14ac:dyDescent="0.35">
      <c r="A59" s="252"/>
      <c r="B59" s="493">
        <f t="shared" si="1"/>
        <v>40</v>
      </c>
      <c r="C59" s="490">
        <f>IFERROR(GETPIVOTDATA("Average of DISTTRAV(ALL)",#REF!,"VEHICLETRAVELTIMEMEASUREMENT",B59),0)/5280</f>
        <v>0</v>
      </c>
      <c r="D59" s="451"/>
      <c r="E59" s="465"/>
      <c r="F59" s="459" cm="1">
        <f t="array" ref="F59">_xlfn.SWITCH(tod,"AM",AF59,"PM",AS59)</f>
        <v>0</v>
      </c>
      <c r="G59" s="456" cm="1">
        <f t="array" ref="G59">_xlfn.SWITCH(tod,"AM",AG59,"PM",AT59)</f>
        <v>0</v>
      </c>
      <c r="H59" s="456" cm="1">
        <f t="array" ref="H59">_xlfn.SWITCH(tod,"AM",AH59,"PM",AU59)</f>
        <v>0</v>
      </c>
      <c r="I59" s="456" cm="1">
        <f t="array" ref="I59">_xlfn.SWITCH(tod,"AM",AI59,"PM",AV59)</f>
        <v>0</v>
      </c>
      <c r="J59" s="456" cm="1">
        <f t="array" ref="J59">_xlfn.SWITCH(tod,"AM",AJ59,"PM",AW59)</f>
        <v>0</v>
      </c>
      <c r="K59" s="456" cm="1">
        <f t="array" ref="K59">_xlfn.SWITCH(tod,"AM",AK59,"PM",AX59)</f>
        <v>0</v>
      </c>
      <c r="L59" s="456" cm="1">
        <f t="array" ref="L59">_xlfn.SWITCH(tod,"AM",AL59,"PM",AY59)</f>
        <v>0</v>
      </c>
      <c r="M59" s="460" cm="1">
        <f t="array" ref="M59">_xlfn.SWITCH(tod,"AM",AM59,"PM",AZ59)</f>
        <v>0</v>
      </c>
      <c r="N59" s="456"/>
      <c r="O59" s="456"/>
      <c r="P59" s="456"/>
      <c r="Q59" s="456"/>
      <c r="R59" s="456"/>
      <c r="S59" s="456"/>
      <c r="T59" s="459" t="e">
        <f>$C59*3600/GETPIVOTDATA("Average of TRAVTM(ALL)",#REF!,"TIMEINT",T$2,"VEHICLETRAVELTIMEMEASUREMENT",$B59)</f>
        <v>#REF!</v>
      </c>
      <c r="U59" s="456" t="e">
        <f>$C59*3600/GETPIVOTDATA("Average of TRAVTM(ALL)",#REF!,"TIMEINT",U$2,"VEHICLETRAVELTIMEMEASUREMENT",$B59)</f>
        <v>#REF!</v>
      </c>
      <c r="V59" s="456" t="e">
        <f>$C59*3600/GETPIVOTDATA("Average of TRAVTM(ALL)",#REF!,"TIMEINT",V$2,"VEHICLETRAVELTIMEMEASUREMENT",$B59)</f>
        <v>#REF!</v>
      </c>
      <c r="W59" s="456" t="e">
        <f>$C59*3600/GETPIVOTDATA("Average of TRAVTM(ALL)",#REF!,"TIMEINT",W$2,"VEHICLETRAVELTIMEMEASUREMENT",$B59)</f>
        <v>#REF!</v>
      </c>
      <c r="X59" s="456" t="e">
        <f>$C59*3600/GETPIVOTDATA("Average of TRAVTM(ALL)",#REF!,"TIMEINT",X$2,"VEHICLETRAVELTIMEMEASUREMENT",$B59)</f>
        <v>#REF!</v>
      </c>
      <c r="Y59" s="456" t="e">
        <f>$C59*3600/GETPIVOTDATA("Average of TRAVTM(ALL)",#REF!,"TIMEINT",Y$2,"VEHICLETRAVELTIMEMEASUREMENT",$B59)</f>
        <v>#REF!</v>
      </c>
      <c r="Z59" s="456" t="e">
        <f>$C59*3600/GETPIVOTDATA("Average of TRAVTM(ALL)",#REF!,"TIMEINT",Z$2,"VEHICLETRAVELTIMEMEASUREMENT",$B59)</f>
        <v>#REF!</v>
      </c>
      <c r="AA59" s="460" t="e">
        <f>$C59*3600/GETPIVOTDATA("Average of TRAVTM(ALL)",#REF!,"TIMEINT",AA$2,"VEHICLETRAVELTIMEMEASUREMENT",$B59)</f>
        <v>#REF!</v>
      </c>
      <c r="AB59" s="458"/>
      <c r="AC59" s="301"/>
      <c r="AD59" s="541"/>
      <c r="AE59" s="541"/>
      <c r="AF59" s="541"/>
      <c r="AG59" s="541"/>
      <c r="AH59" s="541"/>
      <c r="AI59" s="541"/>
      <c r="AJ59" s="541"/>
      <c r="AK59" s="541"/>
      <c r="AL59" s="541"/>
      <c r="AM59" s="541"/>
      <c r="AN59" s="541"/>
      <c r="AO59" s="541"/>
      <c r="AP59" s="356"/>
      <c r="AQ59" s="541"/>
      <c r="AR59" s="541"/>
      <c r="AS59" s="541"/>
      <c r="AT59" s="541"/>
      <c r="AU59" s="541"/>
      <c r="AV59" s="541"/>
      <c r="AW59" s="541"/>
      <c r="AX59" s="541"/>
      <c r="AY59" s="541"/>
      <c r="AZ59" s="541"/>
      <c r="BA59" s="541"/>
      <c r="BB59" s="541"/>
    </row>
    <row r="60" spans="1:54" ht="18" customHeight="1" x14ac:dyDescent="0.35">
      <c r="A60" s="252"/>
      <c r="B60" s="493">
        <f t="shared" si="1"/>
        <v>41</v>
      </c>
      <c r="C60" s="490">
        <f>IFERROR(GETPIVOTDATA("Average of DISTTRAV(ALL)",#REF!,"VEHICLETRAVELTIMEMEASUREMENT",B60),0)/5280</f>
        <v>0</v>
      </c>
      <c r="D60" s="451"/>
      <c r="E60" s="465"/>
      <c r="F60" s="459" cm="1">
        <f t="array" ref="F60">_xlfn.SWITCH(tod,"AM",AF60,"PM",AS60)</f>
        <v>0</v>
      </c>
      <c r="G60" s="456" cm="1">
        <f t="array" ref="G60">_xlfn.SWITCH(tod,"AM",AG60,"PM",AT60)</f>
        <v>0</v>
      </c>
      <c r="H60" s="456" cm="1">
        <f t="array" ref="H60">_xlfn.SWITCH(tod,"AM",AH60,"PM",AU60)</f>
        <v>0</v>
      </c>
      <c r="I60" s="456" cm="1">
        <f t="array" ref="I60">_xlfn.SWITCH(tod,"AM",AI60,"PM",AV60)</f>
        <v>0</v>
      </c>
      <c r="J60" s="456" cm="1">
        <f t="array" ref="J60">_xlfn.SWITCH(tod,"AM",AJ60,"PM",AW60)</f>
        <v>0</v>
      </c>
      <c r="K60" s="456" cm="1">
        <f t="array" ref="K60">_xlfn.SWITCH(tod,"AM",AK60,"PM",AX60)</f>
        <v>0</v>
      </c>
      <c r="L60" s="456" cm="1">
        <f t="array" ref="L60">_xlfn.SWITCH(tod,"AM",AL60,"PM",AY60)</f>
        <v>0</v>
      </c>
      <c r="M60" s="460" cm="1">
        <f t="array" ref="M60">_xlfn.SWITCH(tod,"AM",AM60,"PM",AZ60)</f>
        <v>0</v>
      </c>
      <c r="N60" s="456"/>
      <c r="O60" s="456"/>
      <c r="P60" s="456"/>
      <c r="Q60" s="456"/>
      <c r="R60" s="456"/>
      <c r="S60" s="456"/>
      <c r="T60" s="459" t="e">
        <f>$C60*3600/GETPIVOTDATA("Average of TRAVTM(ALL)",#REF!,"TIMEINT",T$2,"VEHICLETRAVELTIMEMEASUREMENT",$B60)</f>
        <v>#REF!</v>
      </c>
      <c r="U60" s="456" t="e">
        <f>$C60*3600/GETPIVOTDATA("Average of TRAVTM(ALL)",#REF!,"TIMEINT",U$2,"VEHICLETRAVELTIMEMEASUREMENT",$B60)</f>
        <v>#REF!</v>
      </c>
      <c r="V60" s="456" t="e">
        <f>$C60*3600/GETPIVOTDATA("Average of TRAVTM(ALL)",#REF!,"TIMEINT",V$2,"VEHICLETRAVELTIMEMEASUREMENT",$B60)</f>
        <v>#REF!</v>
      </c>
      <c r="W60" s="456" t="e">
        <f>$C60*3600/GETPIVOTDATA("Average of TRAVTM(ALL)",#REF!,"TIMEINT",W$2,"VEHICLETRAVELTIMEMEASUREMENT",$B60)</f>
        <v>#REF!</v>
      </c>
      <c r="X60" s="456" t="e">
        <f>$C60*3600/GETPIVOTDATA("Average of TRAVTM(ALL)",#REF!,"TIMEINT",X$2,"VEHICLETRAVELTIMEMEASUREMENT",$B60)</f>
        <v>#REF!</v>
      </c>
      <c r="Y60" s="456" t="e">
        <f>$C60*3600/GETPIVOTDATA("Average of TRAVTM(ALL)",#REF!,"TIMEINT",Y$2,"VEHICLETRAVELTIMEMEASUREMENT",$B60)</f>
        <v>#REF!</v>
      </c>
      <c r="Z60" s="456" t="e">
        <f>$C60*3600/GETPIVOTDATA("Average of TRAVTM(ALL)",#REF!,"TIMEINT",Z$2,"VEHICLETRAVELTIMEMEASUREMENT",$B60)</f>
        <v>#REF!</v>
      </c>
      <c r="AA60" s="460" t="e">
        <f>$C60*3600/GETPIVOTDATA("Average of TRAVTM(ALL)",#REF!,"TIMEINT",AA$2,"VEHICLETRAVELTIMEMEASUREMENT",$B60)</f>
        <v>#REF!</v>
      </c>
      <c r="AB60" s="458"/>
      <c r="AD60" s="541"/>
      <c r="AE60" s="541"/>
      <c r="AF60" s="541"/>
      <c r="AG60" s="541"/>
      <c r="AH60" s="541"/>
      <c r="AI60" s="541"/>
      <c r="AJ60" s="541"/>
      <c r="AK60" s="541"/>
      <c r="AL60" s="541"/>
      <c r="AM60" s="541"/>
      <c r="AN60" s="541"/>
      <c r="AO60" s="541"/>
      <c r="AP60" s="356"/>
      <c r="AQ60" s="541"/>
      <c r="AR60" s="541"/>
      <c r="AS60" s="541"/>
      <c r="AT60" s="541"/>
      <c r="AU60" s="541"/>
      <c r="AV60" s="541"/>
      <c r="AW60" s="541"/>
      <c r="AX60" s="541"/>
      <c r="AY60" s="541"/>
      <c r="AZ60" s="541"/>
      <c r="BA60" s="541"/>
      <c r="BB60" s="541"/>
    </row>
    <row r="61" spans="1:54" ht="18" customHeight="1" x14ac:dyDescent="0.35">
      <c r="A61" s="252"/>
      <c r="B61" s="493">
        <f t="shared" si="1"/>
        <v>42</v>
      </c>
      <c r="C61" s="490">
        <f>IFERROR(GETPIVOTDATA("Average of DISTTRAV(ALL)",#REF!,"VEHICLETRAVELTIMEMEASUREMENT",B61),0)/5280</f>
        <v>0</v>
      </c>
      <c r="D61" s="451"/>
      <c r="E61" s="465"/>
      <c r="F61" s="459" cm="1">
        <f t="array" ref="F61">_xlfn.SWITCH(tod,"AM",AF61,"PM",AS61)</f>
        <v>0</v>
      </c>
      <c r="G61" s="456" cm="1">
        <f t="array" ref="G61">_xlfn.SWITCH(tod,"AM",AG61,"PM",AT61)</f>
        <v>0</v>
      </c>
      <c r="H61" s="456" cm="1">
        <f t="array" ref="H61">_xlfn.SWITCH(tod,"AM",AH61,"PM",AU61)</f>
        <v>0</v>
      </c>
      <c r="I61" s="456" cm="1">
        <f t="array" ref="I61">_xlfn.SWITCH(tod,"AM",AI61,"PM",AV61)</f>
        <v>0</v>
      </c>
      <c r="J61" s="456" cm="1">
        <f t="array" ref="J61">_xlfn.SWITCH(tod,"AM",AJ61,"PM",AW61)</f>
        <v>0</v>
      </c>
      <c r="K61" s="456" cm="1">
        <f t="array" ref="K61">_xlfn.SWITCH(tod,"AM",AK61,"PM",AX61)</f>
        <v>0</v>
      </c>
      <c r="L61" s="456" cm="1">
        <f t="array" ref="L61">_xlfn.SWITCH(tod,"AM",AL61,"PM",AY61)</f>
        <v>0</v>
      </c>
      <c r="M61" s="460" cm="1">
        <f t="array" ref="M61">_xlfn.SWITCH(tod,"AM",AM61,"PM",AZ61)</f>
        <v>0</v>
      </c>
      <c r="N61" s="456"/>
      <c r="O61" s="456"/>
      <c r="P61" s="456"/>
      <c r="Q61" s="456"/>
      <c r="R61" s="456"/>
      <c r="S61" s="456"/>
      <c r="T61" s="459" t="e">
        <f>$C61*3600/GETPIVOTDATA("Average of TRAVTM(ALL)",#REF!,"TIMEINT",T$2,"VEHICLETRAVELTIMEMEASUREMENT",$B61)</f>
        <v>#REF!</v>
      </c>
      <c r="U61" s="456" t="e">
        <f>$C61*3600/GETPIVOTDATA("Average of TRAVTM(ALL)",#REF!,"TIMEINT",U$2,"VEHICLETRAVELTIMEMEASUREMENT",$B61)</f>
        <v>#REF!</v>
      </c>
      <c r="V61" s="456" t="e">
        <f>$C61*3600/GETPIVOTDATA("Average of TRAVTM(ALL)",#REF!,"TIMEINT",V$2,"VEHICLETRAVELTIMEMEASUREMENT",$B61)</f>
        <v>#REF!</v>
      </c>
      <c r="W61" s="456" t="e">
        <f>$C61*3600/GETPIVOTDATA("Average of TRAVTM(ALL)",#REF!,"TIMEINT",W$2,"VEHICLETRAVELTIMEMEASUREMENT",$B61)</f>
        <v>#REF!</v>
      </c>
      <c r="X61" s="456" t="e">
        <f>$C61*3600/GETPIVOTDATA("Average of TRAVTM(ALL)",#REF!,"TIMEINT",X$2,"VEHICLETRAVELTIMEMEASUREMENT",$B61)</f>
        <v>#REF!</v>
      </c>
      <c r="Y61" s="456" t="e">
        <f>$C61*3600/GETPIVOTDATA("Average of TRAVTM(ALL)",#REF!,"TIMEINT",Y$2,"VEHICLETRAVELTIMEMEASUREMENT",$B61)</f>
        <v>#REF!</v>
      </c>
      <c r="Z61" s="456" t="e">
        <f>$C61*3600/GETPIVOTDATA("Average of TRAVTM(ALL)",#REF!,"TIMEINT",Z$2,"VEHICLETRAVELTIMEMEASUREMENT",$B61)</f>
        <v>#REF!</v>
      </c>
      <c r="AA61" s="460" t="e">
        <f>$C61*3600/GETPIVOTDATA("Average of TRAVTM(ALL)",#REF!,"TIMEINT",AA$2,"VEHICLETRAVELTIMEMEASUREMENT",$B61)</f>
        <v>#REF!</v>
      </c>
      <c r="AB61" s="458"/>
      <c r="AD61" s="541"/>
      <c r="AE61" s="541"/>
      <c r="AF61" s="541"/>
      <c r="AG61" s="541"/>
      <c r="AH61" s="541"/>
      <c r="AI61" s="541"/>
      <c r="AJ61" s="541"/>
      <c r="AK61" s="541"/>
      <c r="AL61" s="541"/>
      <c r="AM61" s="541"/>
      <c r="AN61" s="541"/>
      <c r="AO61" s="541"/>
      <c r="AP61" s="356"/>
      <c r="AQ61" s="541"/>
      <c r="AR61" s="541"/>
      <c r="AS61" s="541"/>
      <c r="AT61" s="541"/>
      <c r="AU61" s="541"/>
      <c r="AV61" s="541"/>
      <c r="AW61" s="541"/>
      <c r="AX61" s="541"/>
      <c r="AY61" s="541"/>
      <c r="AZ61" s="541"/>
      <c r="BA61" s="541"/>
      <c r="BB61" s="541"/>
    </row>
    <row r="62" spans="1:54" ht="18" customHeight="1" x14ac:dyDescent="0.35">
      <c r="A62" s="252"/>
      <c r="B62" s="493">
        <f t="shared" si="1"/>
        <v>43</v>
      </c>
      <c r="C62" s="490">
        <f>IFERROR(GETPIVOTDATA("Average of DISTTRAV(ALL)",#REF!,"VEHICLETRAVELTIMEMEASUREMENT",B62),0)/5280</f>
        <v>0</v>
      </c>
      <c r="D62" s="451"/>
      <c r="E62" s="465"/>
      <c r="F62" s="459" cm="1">
        <f t="array" ref="F62">_xlfn.SWITCH(tod,"AM",AF62,"PM",AS62)</f>
        <v>0</v>
      </c>
      <c r="G62" s="456" cm="1">
        <f t="array" ref="G62">_xlfn.SWITCH(tod,"AM",AG62,"PM",AT62)</f>
        <v>0</v>
      </c>
      <c r="H62" s="456" cm="1">
        <f t="array" ref="H62">_xlfn.SWITCH(tod,"AM",AH62,"PM",AU62)</f>
        <v>0</v>
      </c>
      <c r="I62" s="456" cm="1">
        <f t="array" ref="I62">_xlfn.SWITCH(tod,"AM",AI62,"PM",AV62)</f>
        <v>0</v>
      </c>
      <c r="J62" s="456" cm="1">
        <f t="array" ref="J62">_xlfn.SWITCH(tod,"AM",AJ62,"PM",AW62)</f>
        <v>0</v>
      </c>
      <c r="K62" s="456" cm="1">
        <f t="array" ref="K62">_xlfn.SWITCH(tod,"AM",AK62,"PM",AX62)</f>
        <v>0</v>
      </c>
      <c r="L62" s="456" cm="1">
        <f t="array" ref="L62">_xlfn.SWITCH(tod,"AM",AL62,"PM",AY62)</f>
        <v>0</v>
      </c>
      <c r="M62" s="460" cm="1">
        <f t="array" ref="M62">_xlfn.SWITCH(tod,"AM",AM62,"PM",AZ62)</f>
        <v>0</v>
      </c>
      <c r="N62" s="456"/>
      <c r="O62" s="456"/>
      <c r="P62" s="456"/>
      <c r="Q62" s="456"/>
      <c r="R62" s="456"/>
      <c r="S62" s="456"/>
      <c r="T62" s="459" t="e">
        <f>$C62*3600/GETPIVOTDATA("Average of TRAVTM(ALL)",#REF!,"TIMEINT",T$2,"VEHICLETRAVELTIMEMEASUREMENT",$B62)</f>
        <v>#REF!</v>
      </c>
      <c r="U62" s="456" t="e">
        <f>$C62*3600/GETPIVOTDATA("Average of TRAVTM(ALL)",#REF!,"TIMEINT",U$2,"VEHICLETRAVELTIMEMEASUREMENT",$B62)</f>
        <v>#REF!</v>
      </c>
      <c r="V62" s="456" t="e">
        <f>$C62*3600/GETPIVOTDATA("Average of TRAVTM(ALL)",#REF!,"TIMEINT",V$2,"VEHICLETRAVELTIMEMEASUREMENT",$B62)</f>
        <v>#REF!</v>
      </c>
      <c r="W62" s="456" t="e">
        <f>$C62*3600/GETPIVOTDATA("Average of TRAVTM(ALL)",#REF!,"TIMEINT",W$2,"VEHICLETRAVELTIMEMEASUREMENT",$B62)</f>
        <v>#REF!</v>
      </c>
      <c r="X62" s="456" t="e">
        <f>$C62*3600/GETPIVOTDATA("Average of TRAVTM(ALL)",#REF!,"TIMEINT",X$2,"VEHICLETRAVELTIMEMEASUREMENT",$B62)</f>
        <v>#REF!</v>
      </c>
      <c r="Y62" s="456" t="e">
        <f>$C62*3600/GETPIVOTDATA("Average of TRAVTM(ALL)",#REF!,"TIMEINT",Y$2,"VEHICLETRAVELTIMEMEASUREMENT",$B62)</f>
        <v>#REF!</v>
      </c>
      <c r="Z62" s="456" t="e">
        <f>$C62*3600/GETPIVOTDATA("Average of TRAVTM(ALL)",#REF!,"TIMEINT",Z$2,"VEHICLETRAVELTIMEMEASUREMENT",$B62)</f>
        <v>#REF!</v>
      </c>
      <c r="AA62" s="460" t="e">
        <f>$C62*3600/GETPIVOTDATA("Average of TRAVTM(ALL)",#REF!,"TIMEINT",AA$2,"VEHICLETRAVELTIMEMEASUREMENT",$B62)</f>
        <v>#REF!</v>
      </c>
      <c r="AB62" s="458"/>
      <c r="AC62" s="301"/>
      <c r="AD62" s="541"/>
      <c r="AE62" s="541"/>
      <c r="AF62" s="541"/>
      <c r="AG62" s="541"/>
      <c r="AH62" s="541"/>
      <c r="AI62" s="541"/>
      <c r="AJ62" s="541"/>
      <c r="AK62" s="541"/>
      <c r="AL62" s="541"/>
      <c r="AM62" s="541"/>
      <c r="AN62" s="541"/>
      <c r="AO62" s="541"/>
      <c r="AP62" s="356"/>
      <c r="AQ62" s="541"/>
      <c r="AR62" s="541"/>
      <c r="AS62" s="541"/>
      <c r="AT62" s="541"/>
      <c r="AU62" s="541"/>
      <c r="AV62" s="541"/>
      <c r="AW62" s="541"/>
      <c r="AX62" s="541"/>
      <c r="AY62" s="541"/>
      <c r="AZ62" s="541"/>
      <c r="BA62" s="541"/>
      <c r="BB62" s="541"/>
    </row>
    <row r="63" spans="1:54" ht="18" customHeight="1" x14ac:dyDescent="0.35">
      <c r="A63" s="252"/>
      <c r="B63" s="493">
        <f t="shared" si="1"/>
        <v>44</v>
      </c>
      <c r="C63" s="490">
        <f>IFERROR(GETPIVOTDATA("Average of DISTTRAV(ALL)",#REF!,"VEHICLETRAVELTIMEMEASUREMENT",B63),0)/5280</f>
        <v>0</v>
      </c>
      <c r="D63" s="451"/>
      <c r="E63" s="465"/>
      <c r="F63" s="459" cm="1">
        <f t="array" ref="F63">_xlfn.SWITCH(tod,"AM",AF63,"PM",AS63)</f>
        <v>0</v>
      </c>
      <c r="G63" s="456" cm="1">
        <f t="array" ref="G63">_xlfn.SWITCH(tod,"AM",AG63,"PM",AT63)</f>
        <v>0</v>
      </c>
      <c r="H63" s="456" cm="1">
        <f t="array" ref="H63">_xlfn.SWITCH(tod,"AM",AH63,"PM",AU63)</f>
        <v>0</v>
      </c>
      <c r="I63" s="456" cm="1">
        <f t="array" ref="I63">_xlfn.SWITCH(tod,"AM",AI63,"PM",AV63)</f>
        <v>0</v>
      </c>
      <c r="J63" s="456" cm="1">
        <f t="array" ref="J63">_xlfn.SWITCH(tod,"AM",AJ63,"PM",AW63)</f>
        <v>0</v>
      </c>
      <c r="K63" s="456" cm="1">
        <f t="array" ref="K63">_xlfn.SWITCH(tod,"AM",AK63,"PM",AX63)</f>
        <v>0</v>
      </c>
      <c r="L63" s="456" cm="1">
        <f t="array" ref="L63">_xlfn.SWITCH(tod,"AM",AL63,"PM",AY63)</f>
        <v>0</v>
      </c>
      <c r="M63" s="460" cm="1">
        <f t="array" ref="M63">_xlfn.SWITCH(tod,"AM",AM63,"PM",AZ63)</f>
        <v>0</v>
      </c>
      <c r="N63" s="456"/>
      <c r="O63" s="456"/>
      <c r="P63" s="456"/>
      <c r="Q63" s="456"/>
      <c r="R63" s="456"/>
      <c r="S63" s="456"/>
      <c r="T63" s="459" t="e">
        <f>$C63*3600/GETPIVOTDATA("Average of TRAVTM(ALL)",#REF!,"TIMEINT",T$2,"VEHICLETRAVELTIMEMEASUREMENT",$B63)</f>
        <v>#REF!</v>
      </c>
      <c r="U63" s="456" t="e">
        <f>$C63*3600/GETPIVOTDATA("Average of TRAVTM(ALL)",#REF!,"TIMEINT",U$2,"VEHICLETRAVELTIMEMEASUREMENT",$B63)</f>
        <v>#REF!</v>
      </c>
      <c r="V63" s="456" t="e">
        <f>$C63*3600/GETPIVOTDATA("Average of TRAVTM(ALL)",#REF!,"TIMEINT",V$2,"VEHICLETRAVELTIMEMEASUREMENT",$B63)</f>
        <v>#REF!</v>
      </c>
      <c r="W63" s="456" t="e">
        <f>$C63*3600/GETPIVOTDATA("Average of TRAVTM(ALL)",#REF!,"TIMEINT",W$2,"VEHICLETRAVELTIMEMEASUREMENT",$B63)</f>
        <v>#REF!</v>
      </c>
      <c r="X63" s="456" t="e">
        <f>$C63*3600/GETPIVOTDATA("Average of TRAVTM(ALL)",#REF!,"TIMEINT",X$2,"VEHICLETRAVELTIMEMEASUREMENT",$B63)</f>
        <v>#REF!</v>
      </c>
      <c r="Y63" s="456" t="e">
        <f>$C63*3600/GETPIVOTDATA("Average of TRAVTM(ALL)",#REF!,"TIMEINT",Y$2,"VEHICLETRAVELTIMEMEASUREMENT",$B63)</f>
        <v>#REF!</v>
      </c>
      <c r="Z63" s="456" t="e">
        <f>$C63*3600/GETPIVOTDATA("Average of TRAVTM(ALL)",#REF!,"TIMEINT",Z$2,"VEHICLETRAVELTIMEMEASUREMENT",$B63)</f>
        <v>#REF!</v>
      </c>
      <c r="AA63" s="460" t="e">
        <f>$C63*3600/GETPIVOTDATA("Average of TRAVTM(ALL)",#REF!,"TIMEINT",AA$2,"VEHICLETRAVELTIMEMEASUREMENT",$B63)</f>
        <v>#REF!</v>
      </c>
      <c r="AB63" s="458"/>
      <c r="AD63" s="541"/>
      <c r="AE63" s="541"/>
      <c r="AF63" s="541"/>
      <c r="AG63" s="541"/>
      <c r="AH63" s="541"/>
      <c r="AI63" s="541"/>
      <c r="AJ63" s="541"/>
      <c r="AK63" s="541"/>
      <c r="AL63" s="541"/>
      <c r="AM63" s="541"/>
      <c r="AN63" s="541"/>
      <c r="AO63" s="541"/>
      <c r="AP63" s="356"/>
      <c r="AQ63" s="541"/>
      <c r="AR63" s="541"/>
      <c r="AS63" s="541"/>
      <c r="AT63" s="541"/>
      <c r="AU63" s="541"/>
      <c r="AV63" s="541"/>
      <c r="AW63" s="541"/>
      <c r="AX63" s="541"/>
      <c r="AY63" s="541"/>
      <c r="AZ63" s="541"/>
      <c r="BA63" s="541"/>
      <c r="BB63" s="541"/>
    </row>
    <row r="64" spans="1:54" ht="18" customHeight="1" x14ac:dyDescent="0.35">
      <c r="A64" s="252"/>
      <c r="B64" s="493">
        <f t="shared" si="1"/>
        <v>45</v>
      </c>
      <c r="C64" s="490">
        <f>IFERROR(GETPIVOTDATA("Average of DISTTRAV(ALL)",#REF!,"VEHICLETRAVELTIMEMEASUREMENT",B64),0)/5280</f>
        <v>0</v>
      </c>
      <c r="D64" s="451"/>
      <c r="E64" s="465"/>
      <c r="F64" s="459" cm="1">
        <f t="array" ref="F64">_xlfn.SWITCH(tod,"AM",AF64,"PM",AS64)</f>
        <v>0</v>
      </c>
      <c r="G64" s="456" cm="1">
        <f t="array" ref="G64">_xlfn.SWITCH(tod,"AM",AG64,"PM",AT64)</f>
        <v>0</v>
      </c>
      <c r="H64" s="456" cm="1">
        <f t="array" ref="H64">_xlfn.SWITCH(tod,"AM",AH64,"PM",AU64)</f>
        <v>0</v>
      </c>
      <c r="I64" s="456" cm="1">
        <f t="array" ref="I64">_xlfn.SWITCH(tod,"AM",AI64,"PM",AV64)</f>
        <v>0</v>
      </c>
      <c r="J64" s="456" cm="1">
        <f t="array" ref="J64">_xlfn.SWITCH(tod,"AM",AJ64,"PM",AW64)</f>
        <v>0</v>
      </c>
      <c r="K64" s="456" cm="1">
        <f t="array" ref="K64">_xlfn.SWITCH(tod,"AM",AK64,"PM",AX64)</f>
        <v>0</v>
      </c>
      <c r="L64" s="456" cm="1">
        <f t="array" ref="L64">_xlfn.SWITCH(tod,"AM",AL64,"PM",AY64)</f>
        <v>0</v>
      </c>
      <c r="M64" s="460" cm="1">
        <f t="array" ref="M64">_xlfn.SWITCH(tod,"AM",AM64,"PM",AZ64)</f>
        <v>0</v>
      </c>
      <c r="N64" s="456"/>
      <c r="O64" s="456"/>
      <c r="P64" s="456"/>
      <c r="Q64" s="456"/>
      <c r="R64" s="456"/>
      <c r="S64" s="456"/>
      <c r="T64" s="459" t="e">
        <f>$C64*3600/GETPIVOTDATA("Average of TRAVTM(ALL)",#REF!,"TIMEINT",T$2,"VEHICLETRAVELTIMEMEASUREMENT",$B64)</f>
        <v>#REF!</v>
      </c>
      <c r="U64" s="456" t="e">
        <f>$C64*3600/GETPIVOTDATA("Average of TRAVTM(ALL)",#REF!,"TIMEINT",U$2,"VEHICLETRAVELTIMEMEASUREMENT",$B64)</f>
        <v>#REF!</v>
      </c>
      <c r="V64" s="456" t="e">
        <f>$C64*3600/GETPIVOTDATA("Average of TRAVTM(ALL)",#REF!,"TIMEINT",V$2,"VEHICLETRAVELTIMEMEASUREMENT",$B64)</f>
        <v>#REF!</v>
      </c>
      <c r="W64" s="456" t="e">
        <f>$C64*3600/GETPIVOTDATA("Average of TRAVTM(ALL)",#REF!,"TIMEINT",W$2,"VEHICLETRAVELTIMEMEASUREMENT",$B64)</f>
        <v>#REF!</v>
      </c>
      <c r="X64" s="456" t="e">
        <f>$C64*3600/GETPIVOTDATA("Average of TRAVTM(ALL)",#REF!,"TIMEINT",X$2,"VEHICLETRAVELTIMEMEASUREMENT",$B64)</f>
        <v>#REF!</v>
      </c>
      <c r="Y64" s="456" t="e">
        <f>$C64*3600/GETPIVOTDATA("Average of TRAVTM(ALL)",#REF!,"TIMEINT",Y$2,"VEHICLETRAVELTIMEMEASUREMENT",$B64)</f>
        <v>#REF!</v>
      </c>
      <c r="Z64" s="456" t="e">
        <f>$C64*3600/GETPIVOTDATA("Average of TRAVTM(ALL)",#REF!,"TIMEINT",Z$2,"VEHICLETRAVELTIMEMEASUREMENT",$B64)</f>
        <v>#REF!</v>
      </c>
      <c r="AA64" s="460" t="e">
        <f>$C64*3600/GETPIVOTDATA("Average of TRAVTM(ALL)",#REF!,"TIMEINT",AA$2,"VEHICLETRAVELTIMEMEASUREMENT",$B64)</f>
        <v>#REF!</v>
      </c>
      <c r="AB64" s="458"/>
      <c r="AD64" s="541"/>
      <c r="AE64" s="541"/>
      <c r="AF64" s="541"/>
      <c r="AG64" s="541"/>
      <c r="AH64" s="541"/>
      <c r="AI64" s="541"/>
      <c r="AJ64" s="541"/>
      <c r="AK64" s="541"/>
      <c r="AL64" s="541"/>
      <c r="AM64" s="541"/>
      <c r="AN64" s="541"/>
      <c r="AO64" s="541"/>
      <c r="AP64" s="356"/>
      <c r="AQ64" s="541"/>
      <c r="AR64" s="541"/>
      <c r="AS64" s="541"/>
      <c r="AT64" s="541"/>
      <c r="AU64" s="541"/>
      <c r="AV64" s="541"/>
      <c r="AW64" s="541"/>
      <c r="AX64" s="541"/>
      <c r="AY64" s="541"/>
      <c r="AZ64" s="541"/>
      <c r="BA64" s="541"/>
      <c r="BB64" s="541"/>
    </row>
    <row r="65" spans="1:54" ht="18" customHeight="1" x14ac:dyDescent="0.35">
      <c r="A65" s="252"/>
      <c r="B65" s="493">
        <f t="shared" si="1"/>
        <v>46</v>
      </c>
      <c r="C65" s="490">
        <f>IFERROR(GETPIVOTDATA("Average of DISTTRAV(ALL)",#REF!,"VEHICLETRAVELTIMEMEASUREMENT",B65),0)/5280</f>
        <v>0</v>
      </c>
      <c r="D65" s="451"/>
      <c r="E65" s="465"/>
      <c r="F65" s="459" cm="1">
        <f t="array" ref="F65">_xlfn.SWITCH(tod,"AM",AF65,"PM",AS65)</f>
        <v>0</v>
      </c>
      <c r="G65" s="456" cm="1">
        <f t="array" ref="G65">_xlfn.SWITCH(tod,"AM",AG65,"PM",AT65)</f>
        <v>0</v>
      </c>
      <c r="H65" s="456" cm="1">
        <f t="array" ref="H65">_xlfn.SWITCH(tod,"AM",AH65,"PM",AU65)</f>
        <v>0</v>
      </c>
      <c r="I65" s="456" cm="1">
        <f t="array" ref="I65">_xlfn.SWITCH(tod,"AM",AI65,"PM",AV65)</f>
        <v>0</v>
      </c>
      <c r="J65" s="456" cm="1">
        <f t="array" ref="J65">_xlfn.SWITCH(tod,"AM",AJ65,"PM",AW65)</f>
        <v>0</v>
      </c>
      <c r="K65" s="456" cm="1">
        <f t="array" ref="K65">_xlfn.SWITCH(tod,"AM",AK65,"PM",AX65)</f>
        <v>0</v>
      </c>
      <c r="L65" s="456" cm="1">
        <f t="array" ref="L65">_xlfn.SWITCH(tod,"AM",AL65,"PM",AY65)</f>
        <v>0</v>
      </c>
      <c r="M65" s="460" cm="1">
        <f t="array" ref="M65">_xlfn.SWITCH(tod,"AM",AM65,"PM",AZ65)</f>
        <v>0</v>
      </c>
      <c r="N65" s="456"/>
      <c r="O65" s="456"/>
      <c r="P65" s="456"/>
      <c r="Q65" s="456"/>
      <c r="R65" s="456"/>
      <c r="S65" s="456"/>
      <c r="T65" s="459" t="e">
        <f>$C65*3600/GETPIVOTDATA("Average of TRAVTM(ALL)",#REF!,"TIMEINT",T$2,"VEHICLETRAVELTIMEMEASUREMENT",$B65)</f>
        <v>#REF!</v>
      </c>
      <c r="U65" s="456" t="e">
        <f>$C65*3600/GETPIVOTDATA("Average of TRAVTM(ALL)",#REF!,"TIMEINT",U$2,"VEHICLETRAVELTIMEMEASUREMENT",$B65)</f>
        <v>#REF!</v>
      </c>
      <c r="V65" s="456" t="e">
        <f>$C65*3600/GETPIVOTDATA("Average of TRAVTM(ALL)",#REF!,"TIMEINT",V$2,"VEHICLETRAVELTIMEMEASUREMENT",$B65)</f>
        <v>#REF!</v>
      </c>
      <c r="W65" s="456" t="e">
        <f>$C65*3600/GETPIVOTDATA("Average of TRAVTM(ALL)",#REF!,"TIMEINT",W$2,"VEHICLETRAVELTIMEMEASUREMENT",$B65)</f>
        <v>#REF!</v>
      </c>
      <c r="X65" s="456" t="e">
        <f>$C65*3600/GETPIVOTDATA("Average of TRAVTM(ALL)",#REF!,"TIMEINT",X$2,"VEHICLETRAVELTIMEMEASUREMENT",$B65)</f>
        <v>#REF!</v>
      </c>
      <c r="Y65" s="456" t="e">
        <f>$C65*3600/GETPIVOTDATA("Average of TRAVTM(ALL)",#REF!,"TIMEINT",Y$2,"VEHICLETRAVELTIMEMEASUREMENT",$B65)</f>
        <v>#REF!</v>
      </c>
      <c r="Z65" s="456" t="e">
        <f>$C65*3600/GETPIVOTDATA("Average of TRAVTM(ALL)",#REF!,"TIMEINT",Z$2,"VEHICLETRAVELTIMEMEASUREMENT",$B65)</f>
        <v>#REF!</v>
      </c>
      <c r="AA65" s="460" t="e">
        <f>$C65*3600/GETPIVOTDATA("Average of TRAVTM(ALL)",#REF!,"TIMEINT",AA$2,"VEHICLETRAVELTIMEMEASUREMENT",$B65)</f>
        <v>#REF!</v>
      </c>
      <c r="AB65" s="458"/>
      <c r="AC65" s="301"/>
      <c r="AD65" s="541"/>
      <c r="AE65" s="541"/>
      <c r="AF65" s="541"/>
      <c r="AG65" s="541"/>
      <c r="AH65" s="541"/>
      <c r="AI65" s="541"/>
      <c r="AJ65" s="541"/>
      <c r="AK65" s="541"/>
      <c r="AL65" s="541"/>
      <c r="AM65" s="541"/>
      <c r="AN65" s="541"/>
      <c r="AO65" s="541"/>
      <c r="AP65" s="356"/>
      <c r="AQ65" s="541"/>
      <c r="AR65" s="541"/>
      <c r="AS65" s="541"/>
      <c r="AT65" s="541"/>
      <c r="AU65" s="541"/>
      <c r="AV65" s="541"/>
      <c r="AW65" s="541"/>
      <c r="AX65" s="541"/>
      <c r="AY65" s="541"/>
      <c r="AZ65" s="541"/>
      <c r="BA65" s="541"/>
      <c r="BB65" s="541"/>
    </row>
    <row r="66" spans="1:54" ht="18" customHeight="1" x14ac:dyDescent="0.35">
      <c r="A66" s="252"/>
      <c r="B66" s="493">
        <f t="shared" si="1"/>
        <v>47</v>
      </c>
      <c r="C66" s="490">
        <f>IFERROR(GETPIVOTDATA("Average of DISTTRAV(ALL)",#REF!,"VEHICLETRAVELTIMEMEASUREMENT",B66),0)/5280</f>
        <v>0</v>
      </c>
      <c r="D66" s="451"/>
      <c r="E66" s="465"/>
      <c r="F66" s="459" cm="1">
        <f t="array" ref="F66">_xlfn.SWITCH(tod,"AM",AF66,"PM",AS66)</f>
        <v>0</v>
      </c>
      <c r="G66" s="456" cm="1">
        <f t="array" ref="G66">_xlfn.SWITCH(tod,"AM",AG66,"PM",AT66)</f>
        <v>0</v>
      </c>
      <c r="H66" s="456" cm="1">
        <f t="array" ref="H66">_xlfn.SWITCH(tod,"AM",AH66,"PM",AU66)</f>
        <v>0</v>
      </c>
      <c r="I66" s="456" cm="1">
        <f t="array" ref="I66">_xlfn.SWITCH(tod,"AM",AI66,"PM",AV66)</f>
        <v>0</v>
      </c>
      <c r="J66" s="456" cm="1">
        <f t="array" ref="J66">_xlfn.SWITCH(tod,"AM",AJ66,"PM",AW66)</f>
        <v>0</v>
      </c>
      <c r="K66" s="456" cm="1">
        <f t="array" ref="K66">_xlfn.SWITCH(tod,"AM",AK66,"PM",AX66)</f>
        <v>0</v>
      </c>
      <c r="L66" s="456" cm="1">
        <f t="array" ref="L66">_xlfn.SWITCH(tod,"AM",AL66,"PM",AY66)</f>
        <v>0</v>
      </c>
      <c r="M66" s="460" cm="1">
        <f t="array" ref="M66">_xlfn.SWITCH(tod,"AM",AM66,"PM",AZ66)</f>
        <v>0</v>
      </c>
      <c r="N66" s="456"/>
      <c r="O66" s="456"/>
      <c r="P66" s="456"/>
      <c r="Q66" s="456"/>
      <c r="R66" s="456"/>
      <c r="S66" s="456"/>
      <c r="T66" s="459" t="e">
        <f>$C66*3600/GETPIVOTDATA("Average of TRAVTM(ALL)",#REF!,"TIMEINT",T$2,"VEHICLETRAVELTIMEMEASUREMENT",$B66)</f>
        <v>#REF!</v>
      </c>
      <c r="U66" s="456" t="e">
        <f>$C66*3600/GETPIVOTDATA("Average of TRAVTM(ALL)",#REF!,"TIMEINT",U$2,"VEHICLETRAVELTIMEMEASUREMENT",$B66)</f>
        <v>#REF!</v>
      </c>
      <c r="V66" s="456" t="e">
        <f>$C66*3600/GETPIVOTDATA("Average of TRAVTM(ALL)",#REF!,"TIMEINT",V$2,"VEHICLETRAVELTIMEMEASUREMENT",$B66)</f>
        <v>#REF!</v>
      </c>
      <c r="W66" s="456" t="e">
        <f>$C66*3600/GETPIVOTDATA("Average of TRAVTM(ALL)",#REF!,"TIMEINT",W$2,"VEHICLETRAVELTIMEMEASUREMENT",$B66)</f>
        <v>#REF!</v>
      </c>
      <c r="X66" s="456" t="e">
        <f>$C66*3600/GETPIVOTDATA("Average of TRAVTM(ALL)",#REF!,"TIMEINT",X$2,"VEHICLETRAVELTIMEMEASUREMENT",$B66)</f>
        <v>#REF!</v>
      </c>
      <c r="Y66" s="456" t="e">
        <f>$C66*3600/GETPIVOTDATA("Average of TRAVTM(ALL)",#REF!,"TIMEINT",Y$2,"VEHICLETRAVELTIMEMEASUREMENT",$B66)</f>
        <v>#REF!</v>
      </c>
      <c r="Z66" s="456" t="e">
        <f>$C66*3600/GETPIVOTDATA("Average of TRAVTM(ALL)",#REF!,"TIMEINT",Z$2,"VEHICLETRAVELTIMEMEASUREMENT",$B66)</f>
        <v>#REF!</v>
      </c>
      <c r="AA66" s="460" t="e">
        <f>$C66*3600/GETPIVOTDATA("Average of TRAVTM(ALL)",#REF!,"TIMEINT",AA$2,"VEHICLETRAVELTIMEMEASUREMENT",$B66)</f>
        <v>#REF!</v>
      </c>
      <c r="AB66" s="458"/>
      <c r="AD66" s="541"/>
      <c r="AE66" s="541"/>
      <c r="AF66" s="541"/>
      <c r="AG66" s="541"/>
      <c r="AH66" s="541"/>
      <c r="AI66" s="541"/>
      <c r="AJ66" s="541"/>
      <c r="AK66" s="541"/>
      <c r="AL66" s="541"/>
      <c r="AM66" s="541"/>
      <c r="AN66" s="541"/>
      <c r="AO66" s="541"/>
      <c r="AP66" s="356"/>
      <c r="AQ66" s="541"/>
      <c r="AR66" s="541"/>
      <c r="AS66" s="541"/>
      <c r="AT66" s="541"/>
      <c r="AU66" s="541"/>
      <c r="AV66" s="541"/>
      <c r="AW66" s="541"/>
      <c r="AX66" s="541"/>
      <c r="AY66" s="541"/>
      <c r="AZ66" s="541"/>
      <c r="BA66" s="541"/>
      <c r="BB66" s="541"/>
    </row>
    <row r="67" spans="1:54" ht="18" customHeight="1" x14ac:dyDescent="0.35">
      <c r="A67" s="252"/>
      <c r="B67" s="493">
        <f t="shared" si="1"/>
        <v>48</v>
      </c>
      <c r="C67" s="490">
        <f>IFERROR(GETPIVOTDATA("Average of DISTTRAV(ALL)",#REF!,"VEHICLETRAVELTIMEMEASUREMENT",B67),0)/5280</f>
        <v>0</v>
      </c>
      <c r="D67" s="451"/>
      <c r="E67" s="465"/>
      <c r="F67" s="459" cm="1">
        <f t="array" ref="F67">_xlfn.SWITCH(tod,"AM",AF67,"PM",AS67)</f>
        <v>0</v>
      </c>
      <c r="G67" s="456" cm="1">
        <f t="array" ref="G67">_xlfn.SWITCH(tod,"AM",AG67,"PM",AT67)</f>
        <v>0</v>
      </c>
      <c r="H67" s="456" cm="1">
        <f t="array" ref="H67">_xlfn.SWITCH(tod,"AM",AH67,"PM",AU67)</f>
        <v>0</v>
      </c>
      <c r="I67" s="456" cm="1">
        <f t="array" ref="I67">_xlfn.SWITCH(tod,"AM",AI67,"PM",AV67)</f>
        <v>0</v>
      </c>
      <c r="J67" s="456" cm="1">
        <f t="array" ref="J67">_xlfn.SWITCH(tod,"AM",AJ67,"PM",AW67)</f>
        <v>0</v>
      </c>
      <c r="K67" s="456" cm="1">
        <f t="array" ref="K67">_xlfn.SWITCH(tod,"AM",AK67,"PM",AX67)</f>
        <v>0</v>
      </c>
      <c r="L67" s="456" cm="1">
        <f t="array" ref="L67">_xlfn.SWITCH(tod,"AM",AL67,"PM",AY67)</f>
        <v>0</v>
      </c>
      <c r="M67" s="460" cm="1">
        <f t="array" ref="M67">_xlfn.SWITCH(tod,"AM",AM67,"PM",AZ67)</f>
        <v>0</v>
      </c>
      <c r="N67" s="456"/>
      <c r="O67" s="456"/>
      <c r="P67" s="456"/>
      <c r="Q67" s="456"/>
      <c r="R67" s="456"/>
      <c r="S67" s="456"/>
      <c r="T67" s="459" t="e">
        <f>$C67*3600/GETPIVOTDATA("Average of TRAVTM(ALL)",#REF!,"TIMEINT",T$2,"VEHICLETRAVELTIMEMEASUREMENT",$B67)</f>
        <v>#REF!</v>
      </c>
      <c r="U67" s="456" t="e">
        <f>$C67*3600/GETPIVOTDATA("Average of TRAVTM(ALL)",#REF!,"TIMEINT",U$2,"VEHICLETRAVELTIMEMEASUREMENT",$B67)</f>
        <v>#REF!</v>
      </c>
      <c r="V67" s="456" t="e">
        <f>$C67*3600/GETPIVOTDATA("Average of TRAVTM(ALL)",#REF!,"TIMEINT",V$2,"VEHICLETRAVELTIMEMEASUREMENT",$B67)</f>
        <v>#REF!</v>
      </c>
      <c r="W67" s="456" t="e">
        <f>$C67*3600/GETPIVOTDATA("Average of TRAVTM(ALL)",#REF!,"TIMEINT",W$2,"VEHICLETRAVELTIMEMEASUREMENT",$B67)</f>
        <v>#REF!</v>
      </c>
      <c r="X67" s="456" t="e">
        <f>$C67*3600/GETPIVOTDATA("Average of TRAVTM(ALL)",#REF!,"TIMEINT",X$2,"VEHICLETRAVELTIMEMEASUREMENT",$B67)</f>
        <v>#REF!</v>
      </c>
      <c r="Y67" s="456" t="e">
        <f>$C67*3600/GETPIVOTDATA("Average of TRAVTM(ALL)",#REF!,"TIMEINT",Y$2,"VEHICLETRAVELTIMEMEASUREMENT",$B67)</f>
        <v>#REF!</v>
      </c>
      <c r="Z67" s="456" t="e">
        <f>$C67*3600/GETPIVOTDATA("Average of TRAVTM(ALL)",#REF!,"TIMEINT",Z$2,"VEHICLETRAVELTIMEMEASUREMENT",$B67)</f>
        <v>#REF!</v>
      </c>
      <c r="AA67" s="460" t="e">
        <f>$C67*3600/GETPIVOTDATA("Average of TRAVTM(ALL)",#REF!,"TIMEINT",AA$2,"VEHICLETRAVELTIMEMEASUREMENT",$B67)</f>
        <v>#REF!</v>
      </c>
      <c r="AB67" s="458"/>
      <c r="AD67" s="541"/>
      <c r="AE67" s="541"/>
      <c r="AF67" s="541"/>
      <c r="AG67" s="541"/>
      <c r="AH67" s="541"/>
      <c r="AI67" s="541"/>
      <c r="AJ67" s="541"/>
      <c r="AK67" s="541"/>
      <c r="AL67" s="541"/>
      <c r="AM67" s="541"/>
      <c r="AN67" s="541"/>
      <c r="AO67" s="541"/>
      <c r="AP67" s="356"/>
      <c r="AQ67" s="541"/>
      <c r="AR67" s="541"/>
      <c r="AS67" s="541"/>
      <c r="AT67" s="541"/>
      <c r="AU67" s="541"/>
      <c r="AV67" s="541"/>
      <c r="AW67" s="541"/>
      <c r="AX67" s="541"/>
      <c r="AY67" s="541"/>
      <c r="AZ67" s="541"/>
      <c r="BA67" s="541"/>
      <c r="BB67" s="541"/>
    </row>
    <row r="68" spans="1:54" ht="18" customHeight="1" x14ac:dyDescent="0.35">
      <c r="A68" s="252"/>
      <c r="B68" s="493">
        <f t="shared" si="1"/>
        <v>49</v>
      </c>
      <c r="C68" s="490">
        <f>IFERROR(GETPIVOTDATA("Average of DISTTRAV(ALL)",#REF!,"VEHICLETRAVELTIMEMEASUREMENT",B68),0)/5280</f>
        <v>0</v>
      </c>
      <c r="D68" s="451"/>
      <c r="E68" s="465"/>
      <c r="F68" s="459" cm="1">
        <f t="array" ref="F68">_xlfn.SWITCH(tod,"AM",AF68,"PM",AS68)</f>
        <v>0</v>
      </c>
      <c r="G68" s="456" cm="1">
        <f t="array" ref="G68">_xlfn.SWITCH(tod,"AM",AG68,"PM",AT68)</f>
        <v>0</v>
      </c>
      <c r="H68" s="456" cm="1">
        <f t="array" ref="H68">_xlfn.SWITCH(tod,"AM",AH68,"PM",AU68)</f>
        <v>0</v>
      </c>
      <c r="I68" s="456" cm="1">
        <f t="array" ref="I68">_xlfn.SWITCH(tod,"AM",AI68,"PM",AV68)</f>
        <v>0</v>
      </c>
      <c r="J68" s="456" cm="1">
        <f t="array" ref="J68">_xlfn.SWITCH(tod,"AM",AJ68,"PM",AW68)</f>
        <v>0</v>
      </c>
      <c r="K68" s="456" cm="1">
        <f t="array" ref="K68">_xlfn.SWITCH(tod,"AM",AK68,"PM",AX68)</f>
        <v>0</v>
      </c>
      <c r="L68" s="456" cm="1">
        <f t="array" ref="L68">_xlfn.SWITCH(tod,"AM",AL68,"PM",AY68)</f>
        <v>0</v>
      </c>
      <c r="M68" s="460" cm="1">
        <f t="array" ref="M68">_xlfn.SWITCH(tod,"AM",AM68,"PM",AZ68)</f>
        <v>0</v>
      </c>
      <c r="N68" s="456"/>
      <c r="O68" s="456"/>
      <c r="P68" s="456"/>
      <c r="Q68" s="456"/>
      <c r="R68" s="456"/>
      <c r="S68" s="456"/>
      <c r="T68" s="459" t="e">
        <f>$C68*3600/GETPIVOTDATA("Average of TRAVTM(ALL)",#REF!,"TIMEINT",T$2,"VEHICLETRAVELTIMEMEASUREMENT",$B68)</f>
        <v>#REF!</v>
      </c>
      <c r="U68" s="456" t="e">
        <f>$C68*3600/GETPIVOTDATA("Average of TRAVTM(ALL)",#REF!,"TIMEINT",U$2,"VEHICLETRAVELTIMEMEASUREMENT",$B68)</f>
        <v>#REF!</v>
      </c>
      <c r="V68" s="456" t="e">
        <f>$C68*3600/GETPIVOTDATA("Average of TRAVTM(ALL)",#REF!,"TIMEINT",V$2,"VEHICLETRAVELTIMEMEASUREMENT",$B68)</f>
        <v>#REF!</v>
      </c>
      <c r="W68" s="456" t="e">
        <f>$C68*3600/GETPIVOTDATA("Average of TRAVTM(ALL)",#REF!,"TIMEINT",W$2,"VEHICLETRAVELTIMEMEASUREMENT",$B68)</f>
        <v>#REF!</v>
      </c>
      <c r="X68" s="456" t="e">
        <f>$C68*3600/GETPIVOTDATA("Average of TRAVTM(ALL)",#REF!,"TIMEINT",X$2,"VEHICLETRAVELTIMEMEASUREMENT",$B68)</f>
        <v>#REF!</v>
      </c>
      <c r="Y68" s="456" t="e">
        <f>$C68*3600/GETPIVOTDATA("Average of TRAVTM(ALL)",#REF!,"TIMEINT",Y$2,"VEHICLETRAVELTIMEMEASUREMENT",$B68)</f>
        <v>#REF!</v>
      </c>
      <c r="Z68" s="456" t="e">
        <f>$C68*3600/GETPIVOTDATA("Average of TRAVTM(ALL)",#REF!,"TIMEINT",Z$2,"VEHICLETRAVELTIMEMEASUREMENT",$B68)</f>
        <v>#REF!</v>
      </c>
      <c r="AA68" s="460" t="e">
        <f>$C68*3600/GETPIVOTDATA("Average of TRAVTM(ALL)",#REF!,"TIMEINT",AA$2,"VEHICLETRAVELTIMEMEASUREMENT",$B68)</f>
        <v>#REF!</v>
      </c>
      <c r="AB68" s="458"/>
      <c r="AC68" s="301"/>
      <c r="AD68" s="541"/>
      <c r="AE68" s="541"/>
      <c r="AF68" s="541"/>
      <c r="AG68" s="541"/>
      <c r="AH68" s="541"/>
      <c r="AI68" s="541"/>
      <c r="AJ68" s="541"/>
      <c r="AK68" s="541"/>
      <c r="AL68" s="541"/>
      <c r="AM68" s="541"/>
      <c r="AN68" s="541"/>
      <c r="AO68" s="541"/>
      <c r="AP68" s="356"/>
      <c r="AQ68" s="541"/>
      <c r="AR68" s="541"/>
      <c r="AS68" s="541"/>
      <c r="AT68" s="541"/>
      <c r="AU68" s="541"/>
      <c r="AV68" s="541"/>
      <c r="AW68" s="541"/>
      <c r="AX68" s="541"/>
      <c r="AY68" s="541"/>
      <c r="AZ68" s="541"/>
      <c r="BA68" s="541"/>
      <c r="BB68" s="541"/>
    </row>
    <row r="69" spans="1:54" ht="18" customHeight="1" x14ac:dyDescent="0.35">
      <c r="A69" s="252"/>
      <c r="B69" s="493">
        <f t="shared" si="1"/>
        <v>50</v>
      </c>
      <c r="C69" s="490">
        <f>IFERROR(GETPIVOTDATA("Average of DISTTRAV(ALL)",#REF!,"VEHICLETRAVELTIMEMEASUREMENT",B69),0)/5280</f>
        <v>0</v>
      </c>
      <c r="D69" s="451"/>
      <c r="E69" s="465"/>
      <c r="F69" s="459" cm="1">
        <f t="array" ref="F69">_xlfn.SWITCH(tod,"AM",AF69,"PM",AS69)</f>
        <v>0</v>
      </c>
      <c r="G69" s="456" cm="1">
        <f t="array" ref="G69">_xlfn.SWITCH(tod,"AM",AG69,"PM",AT69)</f>
        <v>0</v>
      </c>
      <c r="H69" s="456" cm="1">
        <f t="array" ref="H69">_xlfn.SWITCH(tod,"AM",AH69,"PM",AU69)</f>
        <v>0</v>
      </c>
      <c r="I69" s="456" cm="1">
        <f t="array" ref="I69">_xlfn.SWITCH(tod,"AM",AI69,"PM",AV69)</f>
        <v>0</v>
      </c>
      <c r="J69" s="456" cm="1">
        <f t="array" ref="J69">_xlfn.SWITCH(tod,"AM",AJ69,"PM",AW69)</f>
        <v>0</v>
      </c>
      <c r="K69" s="456" cm="1">
        <f t="array" ref="K69">_xlfn.SWITCH(tod,"AM",AK69,"PM",AX69)</f>
        <v>0</v>
      </c>
      <c r="L69" s="456" cm="1">
        <f t="array" ref="L69">_xlfn.SWITCH(tod,"AM",AL69,"PM",AY69)</f>
        <v>0</v>
      </c>
      <c r="M69" s="460" cm="1">
        <f t="array" ref="M69">_xlfn.SWITCH(tod,"AM",AM69,"PM",AZ69)</f>
        <v>0</v>
      </c>
      <c r="N69" s="456"/>
      <c r="O69" s="456"/>
      <c r="P69" s="456"/>
      <c r="Q69" s="456"/>
      <c r="R69" s="456"/>
      <c r="S69" s="456"/>
      <c r="T69" s="459" t="e">
        <f>$C69*3600/GETPIVOTDATA("Average of TRAVTM(ALL)",#REF!,"TIMEINT",T$2,"VEHICLETRAVELTIMEMEASUREMENT",$B69)</f>
        <v>#REF!</v>
      </c>
      <c r="U69" s="456" t="e">
        <f>$C69*3600/GETPIVOTDATA("Average of TRAVTM(ALL)",#REF!,"TIMEINT",U$2,"VEHICLETRAVELTIMEMEASUREMENT",$B69)</f>
        <v>#REF!</v>
      </c>
      <c r="V69" s="456" t="e">
        <f>$C69*3600/GETPIVOTDATA("Average of TRAVTM(ALL)",#REF!,"TIMEINT",V$2,"VEHICLETRAVELTIMEMEASUREMENT",$B69)</f>
        <v>#REF!</v>
      </c>
      <c r="W69" s="456" t="e">
        <f>$C69*3600/GETPIVOTDATA("Average of TRAVTM(ALL)",#REF!,"TIMEINT",W$2,"VEHICLETRAVELTIMEMEASUREMENT",$B69)</f>
        <v>#REF!</v>
      </c>
      <c r="X69" s="456" t="e">
        <f>$C69*3600/GETPIVOTDATA("Average of TRAVTM(ALL)",#REF!,"TIMEINT",X$2,"VEHICLETRAVELTIMEMEASUREMENT",$B69)</f>
        <v>#REF!</v>
      </c>
      <c r="Y69" s="456" t="e">
        <f>$C69*3600/GETPIVOTDATA("Average of TRAVTM(ALL)",#REF!,"TIMEINT",Y$2,"VEHICLETRAVELTIMEMEASUREMENT",$B69)</f>
        <v>#REF!</v>
      </c>
      <c r="Z69" s="456" t="e">
        <f>$C69*3600/GETPIVOTDATA("Average of TRAVTM(ALL)",#REF!,"TIMEINT",Z$2,"VEHICLETRAVELTIMEMEASUREMENT",$B69)</f>
        <v>#REF!</v>
      </c>
      <c r="AA69" s="460" t="e">
        <f>$C69*3600/GETPIVOTDATA("Average of TRAVTM(ALL)",#REF!,"TIMEINT",AA$2,"VEHICLETRAVELTIMEMEASUREMENT",$B69)</f>
        <v>#REF!</v>
      </c>
      <c r="AB69" s="458"/>
      <c r="AD69" s="541"/>
      <c r="AE69" s="541"/>
      <c r="AF69" s="541"/>
      <c r="AG69" s="541"/>
      <c r="AH69" s="541"/>
      <c r="AI69" s="541"/>
      <c r="AJ69" s="541"/>
      <c r="AK69" s="541"/>
      <c r="AL69" s="541"/>
      <c r="AM69" s="541"/>
      <c r="AN69" s="541"/>
      <c r="AO69" s="541"/>
      <c r="AP69" s="356"/>
      <c r="AQ69" s="541"/>
      <c r="AR69" s="541"/>
      <c r="AS69" s="541"/>
      <c r="AT69" s="541"/>
      <c r="AU69" s="541"/>
      <c r="AV69" s="541"/>
      <c r="AW69" s="541"/>
      <c r="AX69" s="541"/>
      <c r="AY69" s="541"/>
      <c r="AZ69" s="541"/>
      <c r="BA69" s="541"/>
      <c r="BB69" s="541"/>
    </row>
    <row r="70" spans="1:54" ht="18" customHeight="1" x14ac:dyDescent="0.35">
      <c r="A70" s="252"/>
      <c r="B70" s="493">
        <f t="shared" si="1"/>
        <v>51</v>
      </c>
      <c r="C70" s="490">
        <f>IFERROR(GETPIVOTDATA("Average of DISTTRAV(ALL)",#REF!,"VEHICLETRAVELTIMEMEASUREMENT",B70),0)/5280</f>
        <v>0</v>
      </c>
      <c r="D70" s="451"/>
      <c r="E70" s="465"/>
      <c r="F70" s="459" cm="1">
        <f t="array" ref="F70">_xlfn.SWITCH(tod,"AM",AF70,"PM",AS70)</f>
        <v>0</v>
      </c>
      <c r="G70" s="456" cm="1">
        <f t="array" ref="G70">_xlfn.SWITCH(tod,"AM",AG70,"PM",AT70)</f>
        <v>0</v>
      </c>
      <c r="H70" s="456" cm="1">
        <f t="array" ref="H70">_xlfn.SWITCH(tod,"AM",AH70,"PM",AU70)</f>
        <v>0</v>
      </c>
      <c r="I70" s="456" cm="1">
        <f t="array" ref="I70">_xlfn.SWITCH(tod,"AM",AI70,"PM",AV70)</f>
        <v>0</v>
      </c>
      <c r="J70" s="456" cm="1">
        <f t="array" ref="J70">_xlfn.SWITCH(tod,"AM",AJ70,"PM",AW70)</f>
        <v>0</v>
      </c>
      <c r="K70" s="456" cm="1">
        <f t="array" ref="K70">_xlfn.SWITCH(tod,"AM",AK70,"PM",AX70)</f>
        <v>0</v>
      </c>
      <c r="L70" s="456" cm="1">
        <f t="array" ref="L70">_xlfn.SWITCH(tod,"AM",AL70,"PM",AY70)</f>
        <v>0</v>
      </c>
      <c r="M70" s="460" cm="1">
        <f t="array" ref="M70">_xlfn.SWITCH(tod,"AM",AM70,"PM",AZ70)</f>
        <v>0</v>
      </c>
      <c r="N70" s="456"/>
      <c r="O70" s="456"/>
      <c r="P70" s="456"/>
      <c r="Q70" s="456"/>
      <c r="R70" s="456"/>
      <c r="S70" s="456"/>
      <c r="T70" s="459" t="e">
        <f>$C70*3600/GETPIVOTDATA("Average of TRAVTM(ALL)",#REF!,"TIMEINT",T$2,"VEHICLETRAVELTIMEMEASUREMENT",$B70)</f>
        <v>#REF!</v>
      </c>
      <c r="U70" s="456" t="e">
        <f>$C70*3600/GETPIVOTDATA("Average of TRAVTM(ALL)",#REF!,"TIMEINT",U$2,"VEHICLETRAVELTIMEMEASUREMENT",$B70)</f>
        <v>#REF!</v>
      </c>
      <c r="V70" s="456" t="e">
        <f>$C70*3600/GETPIVOTDATA("Average of TRAVTM(ALL)",#REF!,"TIMEINT",V$2,"VEHICLETRAVELTIMEMEASUREMENT",$B70)</f>
        <v>#REF!</v>
      </c>
      <c r="W70" s="456" t="e">
        <f>$C70*3600/GETPIVOTDATA("Average of TRAVTM(ALL)",#REF!,"TIMEINT",W$2,"VEHICLETRAVELTIMEMEASUREMENT",$B70)</f>
        <v>#REF!</v>
      </c>
      <c r="X70" s="456" t="e">
        <f>$C70*3600/GETPIVOTDATA("Average of TRAVTM(ALL)",#REF!,"TIMEINT",X$2,"VEHICLETRAVELTIMEMEASUREMENT",$B70)</f>
        <v>#REF!</v>
      </c>
      <c r="Y70" s="456" t="e">
        <f>$C70*3600/GETPIVOTDATA("Average of TRAVTM(ALL)",#REF!,"TIMEINT",Y$2,"VEHICLETRAVELTIMEMEASUREMENT",$B70)</f>
        <v>#REF!</v>
      </c>
      <c r="Z70" s="456" t="e">
        <f>$C70*3600/GETPIVOTDATA("Average of TRAVTM(ALL)",#REF!,"TIMEINT",Z$2,"VEHICLETRAVELTIMEMEASUREMENT",$B70)</f>
        <v>#REF!</v>
      </c>
      <c r="AA70" s="460" t="e">
        <f>$C70*3600/GETPIVOTDATA("Average of TRAVTM(ALL)",#REF!,"TIMEINT",AA$2,"VEHICLETRAVELTIMEMEASUREMENT",$B70)</f>
        <v>#REF!</v>
      </c>
      <c r="AB70" s="458"/>
      <c r="AD70" s="541"/>
      <c r="AE70" s="541"/>
      <c r="AF70" s="541"/>
      <c r="AG70" s="541"/>
      <c r="AH70" s="541"/>
      <c r="AI70" s="541"/>
      <c r="AJ70" s="541"/>
      <c r="AK70" s="541"/>
      <c r="AL70" s="541"/>
      <c r="AM70" s="541"/>
      <c r="AN70" s="541"/>
      <c r="AO70" s="541"/>
      <c r="AP70" s="356"/>
      <c r="AQ70" s="541"/>
      <c r="AR70" s="541"/>
      <c r="AS70" s="541"/>
      <c r="AT70" s="541"/>
      <c r="AU70" s="541"/>
      <c r="AV70" s="541"/>
      <c r="AW70" s="541"/>
      <c r="AX70" s="541"/>
      <c r="AY70" s="541"/>
      <c r="AZ70" s="541"/>
      <c r="BA70" s="541"/>
      <c r="BB70" s="541"/>
    </row>
    <row r="71" spans="1:54" ht="18" customHeight="1" x14ac:dyDescent="0.35">
      <c r="A71" s="252"/>
      <c r="B71" s="493">
        <f t="shared" si="1"/>
        <v>52</v>
      </c>
      <c r="C71" s="490">
        <f>IFERROR(GETPIVOTDATA("Average of DISTTRAV(ALL)",#REF!,"VEHICLETRAVELTIMEMEASUREMENT",B71),0)/5280</f>
        <v>0</v>
      </c>
      <c r="D71" s="451"/>
      <c r="E71" s="465"/>
      <c r="F71" s="459" cm="1">
        <f t="array" ref="F71">_xlfn.SWITCH(tod,"AM",AF71,"PM",AS71)</f>
        <v>0</v>
      </c>
      <c r="G71" s="456" cm="1">
        <f t="array" ref="G71">_xlfn.SWITCH(tod,"AM",AG71,"PM",AT71)</f>
        <v>0</v>
      </c>
      <c r="H71" s="456" cm="1">
        <f t="array" ref="H71">_xlfn.SWITCH(tod,"AM",AH71,"PM",AU71)</f>
        <v>0</v>
      </c>
      <c r="I71" s="456" cm="1">
        <f t="array" ref="I71">_xlfn.SWITCH(tod,"AM",AI71,"PM",AV71)</f>
        <v>0</v>
      </c>
      <c r="J71" s="456" cm="1">
        <f t="array" ref="J71">_xlfn.SWITCH(tod,"AM",AJ71,"PM",AW71)</f>
        <v>0</v>
      </c>
      <c r="K71" s="456" cm="1">
        <f t="array" ref="K71">_xlfn.SWITCH(tod,"AM",AK71,"PM",AX71)</f>
        <v>0</v>
      </c>
      <c r="L71" s="456" cm="1">
        <f t="array" ref="L71">_xlfn.SWITCH(tod,"AM",AL71,"PM",AY71)</f>
        <v>0</v>
      </c>
      <c r="M71" s="460" cm="1">
        <f t="array" ref="M71">_xlfn.SWITCH(tod,"AM",AM71,"PM",AZ71)</f>
        <v>0</v>
      </c>
      <c r="N71" s="456"/>
      <c r="O71" s="456"/>
      <c r="P71" s="456"/>
      <c r="Q71" s="456"/>
      <c r="R71" s="456"/>
      <c r="S71" s="456"/>
      <c r="T71" s="459" t="e">
        <f>$C71*3600/GETPIVOTDATA("Average of TRAVTM(ALL)",#REF!,"TIMEINT",T$2,"VEHICLETRAVELTIMEMEASUREMENT",$B71)</f>
        <v>#REF!</v>
      </c>
      <c r="U71" s="456" t="e">
        <f>$C71*3600/GETPIVOTDATA("Average of TRAVTM(ALL)",#REF!,"TIMEINT",U$2,"VEHICLETRAVELTIMEMEASUREMENT",$B71)</f>
        <v>#REF!</v>
      </c>
      <c r="V71" s="456" t="e">
        <f>$C71*3600/GETPIVOTDATA("Average of TRAVTM(ALL)",#REF!,"TIMEINT",V$2,"VEHICLETRAVELTIMEMEASUREMENT",$B71)</f>
        <v>#REF!</v>
      </c>
      <c r="W71" s="456" t="e">
        <f>$C71*3600/GETPIVOTDATA("Average of TRAVTM(ALL)",#REF!,"TIMEINT",W$2,"VEHICLETRAVELTIMEMEASUREMENT",$B71)</f>
        <v>#REF!</v>
      </c>
      <c r="X71" s="456" t="e">
        <f>$C71*3600/GETPIVOTDATA("Average of TRAVTM(ALL)",#REF!,"TIMEINT",X$2,"VEHICLETRAVELTIMEMEASUREMENT",$B71)</f>
        <v>#REF!</v>
      </c>
      <c r="Y71" s="456" t="e">
        <f>$C71*3600/GETPIVOTDATA("Average of TRAVTM(ALL)",#REF!,"TIMEINT",Y$2,"VEHICLETRAVELTIMEMEASUREMENT",$B71)</f>
        <v>#REF!</v>
      </c>
      <c r="Z71" s="456" t="e">
        <f>$C71*3600/GETPIVOTDATA("Average of TRAVTM(ALL)",#REF!,"TIMEINT",Z$2,"VEHICLETRAVELTIMEMEASUREMENT",$B71)</f>
        <v>#REF!</v>
      </c>
      <c r="AA71" s="460" t="e">
        <f>$C71*3600/GETPIVOTDATA("Average of TRAVTM(ALL)",#REF!,"TIMEINT",AA$2,"VEHICLETRAVELTIMEMEASUREMENT",$B71)</f>
        <v>#REF!</v>
      </c>
      <c r="AB71" s="458"/>
      <c r="AD71" s="541"/>
      <c r="AE71" s="541"/>
      <c r="AF71" s="541"/>
      <c r="AG71" s="541"/>
      <c r="AH71" s="541"/>
      <c r="AI71" s="541"/>
      <c r="AJ71" s="541"/>
      <c r="AK71" s="541"/>
      <c r="AL71" s="541"/>
      <c r="AM71" s="541"/>
      <c r="AN71" s="541"/>
      <c r="AO71" s="541"/>
      <c r="AP71" s="356"/>
      <c r="AQ71" s="541"/>
      <c r="AR71" s="541"/>
      <c r="AS71" s="541"/>
      <c r="AT71" s="541"/>
      <c r="AU71" s="541"/>
      <c r="AV71" s="541"/>
      <c r="AW71" s="541"/>
      <c r="AX71" s="541"/>
      <c r="AY71" s="541"/>
      <c r="AZ71" s="541"/>
      <c r="BA71" s="541"/>
      <c r="BB71" s="541"/>
    </row>
    <row r="72" spans="1:54" ht="18" customHeight="1" x14ac:dyDescent="0.35">
      <c r="A72" s="252"/>
      <c r="B72" s="493">
        <f t="shared" si="1"/>
        <v>53</v>
      </c>
      <c r="C72" s="490">
        <f>IFERROR(GETPIVOTDATA("Average of DISTTRAV(ALL)",#REF!,"VEHICLETRAVELTIMEMEASUREMENT",B72),0)/5280</f>
        <v>0</v>
      </c>
      <c r="D72" s="451"/>
      <c r="E72" s="465"/>
      <c r="F72" s="459" cm="1">
        <f t="array" ref="F72">_xlfn.SWITCH(tod,"AM",AF72,"PM",AS72)</f>
        <v>0</v>
      </c>
      <c r="G72" s="456" cm="1">
        <f t="array" ref="G72">_xlfn.SWITCH(tod,"AM",AG72,"PM",AT72)</f>
        <v>0</v>
      </c>
      <c r="H72" s="456" cm="1">
        <f t="array" ref="H72">_xlfn.SWITCH(tod,"AM",AH72,"PM",AU72)</f>
        <v>0</v>
      </c>
      <c r="I72" s="456" cm="1">
        <f t="array" ref="I72">_xlfn.SWITCH(tod,"AM",AI72,"PM",AV72)</f>
        <v>0</v>
      </c>
      <c r="J72" s="456" cm="1">
        <f t="array" ref="J72">_xlfn.SWITCH(tod,"AM",AJ72,"PM",AW72)</f>
        <v>0</v>
      </c>
      <c r="K72" s="456" cm="1">
        <f t="array" ref="K72">_xlfn.SWITCH(tod,"AM",AK72,"PM",AX72)</f>
        <v>0</v>
      </c>
      <c r="L72" s="456" cm="1">
        <f t="array" ref="L72">_xlfn.SWITCH(tod,"AM",AL72,"PM",AY72)</f>
        <v>0</v>
      </c>
      <c r="M72" s="460" cm="1">
        <f t="array" ref="M72">_xlfn.SWITCH(tod,"AM",AM72,"PM",AZ72)</f>
        <v>0</v>
      </c>
      <c r="N72" s="456"/>
      <c r="O72" s="456"/>
      <c r="P72" s="456"/>
      <c r="Q72" s="456"/>
      <c r="R72" s="456"/>
      <c r="S72" s="456"/>
      <c r="T72" s="459" t="e">
        <f>$C72*3600/GETPIVOTDATA("Average of TRAVTM(ALL)",#REF!,"TIMEINT",T$2,"VEHICLETRAVELTIMEMEASUREMENT",$B72)</f>
        <v>#REF!</v>
      </c>
      <c r="U72" s="456" t="e">
        <f>$C72*3600/GETPIVOTDATA("Average of TRAVTM(ALL)",#REF!,"TIMEINT",U$2,"VEHICLETRAVELTIMEMEASUREMENT",$B72)</f>
        <v>#REF!</v>
      </c>
      <c r="V72" s="456" t="e">
        <f>$C72*3600/GETPIVOTDATA("Average of TRAVTM(ALL)",#REF!,"TIMEINT",V$2,"VEHICLETRAVELTIMEMEASUREMENT",$B72)</f>
        <v>#REF!</v>
      </c>
      <c r="W72" s="456" t="e">
        <f>$C72*3600/GETPIVOTDATA("Average of TRAVTM(ALL)",#REF!,"TIMEINT",W$2,"VEHICLETRAVELTIMEMEASUREMENT",$B72)</f>
        <v>#REF!</v>
      </c>
      <c r="X72" s="456" t="e">
        <f>$C72*3600/GETPIVOTDATA("Average of TRAVTM(ALL)",#REF!,"TIMEINT",X$2,"VEHICLETRAVELTIMEMEASUREMENT",$B72)</f>
        <v>#REF!</v>
      </c>
      <c r="Y72" s="456" t="e">
        <f>$C72*3600/GETPIVOTDATA("Average of TRAVTM(ALL)",#REF!,"TIMEINT",Y$2,"VEHICLETRAVELTIMEMEASUREMENT",$B72)</f>
        <v>#REF!</v>
      </c>
      <c r="Z72" s="456" t="e">
        <f>$C72*3600/GETPIVOTDATA("Average of TRAVTM(ALL)",#REF!,"TIMEINT",Z$2,"VEHICLETRAVELTIMEMEASUREMENT",$B72)</f>
        <v>#REF!</v>
      </c>
      <c r="AA72" s="460" t="e">
        <f>$C72*3600/GETPIVOTDATA("Average of TRAVTM(ALL)",#REF!,"TIMEINT",AA$2,"VEHICLETRAVELTIMEMEASUREMENT",$B72)</f>
        <v>#REF!</v>
      </c>
      <c r="AB72" s="458"/>
      <c r="AC72" s="301"/>
      <c r="AD72" s="541"/>
      <c r="AE72" s="541"/>
      <c r="AF72" s="541"/>
      <c r="AG72" s="541"/>
      <c r="AH72" s="541"/>
      <c r="AI72" s="541"/>
      <c r="AJ72" s="541"/>
      <c r="AK72" s="541"/>
      <c r="AL72" s="541"/>
      <c r="AM72" s="541"/>
      <c r="AN72" s="541"/>
      <c r="AO72" s="541"/>
      <c r="AP72" s="356"/>
      <c r="AQ72" s="541"/>
      <c r="AR72" s="541"/>
      <c r="AS72" s="541"/>
      <c r="AT72" s="541"/>
      <c r="AU72" s="541"/>
      <c r="AV72" s="541"/>
      <c r="AW72" s="541"/>
      <c r="AX72" s="541"/>
      <c r="AY72" s="541"/>
      <c r="AZ72" s="541"/>
      <c r="BA72" s="541"/>
      <c r="BB72" s="541"/>
    </row>
    <row r="73" spans="1:54" ht="18" customHeight="1" thickBot="1" x14ac:dyDescent="0.4">
      <c r="A73" s="252"/>
      <c r="B73" s="493">
        <f t="shared" si="1"/>
        <v>54</v>
      </c>
      <c r="C73" s="490">
        <f>IFERROR(GETPIVOTDATA("Average of DISTTRAV(ALL)",#REF!,"VEHICLETRAVELTIMEMEASUREMENT",B73),0)/5280</f>
        <v>0</v>
      </c>
      <c r="D73" s="451"/>
      <c r="E73" s="465"/>
      <c r="F73" s="461" cm="1">
        <f t="array" ref="F73">_xlfn.SWITCH(tod,"AM",AF73,"PM",AS73)</f>
        <v>0</v>
      </c>
      <c r="G73" s="462" cm="1">
        <f t="array" ref="G73">_xlfn.SWITCH(tod,"AM",AG73,"PM",AT73)</f>
        <v>0</v>
      </c>
      <c r="H73" s="462" cm="1">
        <f t="array" ref="H73">_xlfn.SWITCH(tod,"AM",AH73,"PM",AU73)</f>
        <v>0</v>
      </c>
      <c r="I73" s="462" cm="1">
        <f t="array" ref="I73">_xlfn.SWITCH(tod,"AM",AI73,"PM",AV73)</f>
        <v>0</v>
      </c>
      <c r="J73" s="462" cm="1">
        <f t="array" ref="J73">_xlfn.SWITCH(tod,"AM",AJ73,"PM",AW73)</f>
        <v>0</v>
      </c>
      <c r="K73" s="462" cm="1">
        <f t="array" ref="K73">_xlfn.SWITCH(tod,"AM",AK73,"PM",AX73)</f>
        <v>0</v>
      </c>
      <c r="L73" s="462" cm="1">
        <f t="array" ref="L73">_xlfn.SWITCH(tod,"AM",AL73,"PM",AY73)</f>
        <v>0</v>
      </c>
      <c r="M73" s="463" cm="1">
        <f t="array" ref="M73">_xlfn.SWITCH(tod,"AM",AM73,"PM",AZ73)</f>
        <v>0</v>
      </c>
      <c r="N73" s="456"/>
      <c r="O73" s="456"/>
      <c r="P73" s="456"/>
      <c r="Q73" s="456"/>
      <c r="R73" s="456"/>
      <c r="S73" s="456"/>
      <c r="T73" s="461" t="e">
        <f>$C73*3600/GETPIVOTDATA("Average of TRAVTM(ALL)",#REF!,"TIMEINT",T$2,"VEHICLETRAVELTIMEMEASUREMENT",$B73)</f>
        <v>#REF!</v>
      </c>
      <c r="U73" s="462" t="e">
        <f>$C73*3600/GETPIVOTDATA("Average of TRAVTM(ALL)",#REF!,"TIMEINT",U$2,"VEHICLETRAVELTIMEMEASUREMENT",$B73)</f>
        <v>#REF!</v>
      </c>
      <c r="V73" s="462" t="e">
        <f>$C73*3600/GETPIVOTDATA("Average of TRAVTM(ALL)",#REF!,"TIMEINT",V$2,"VEHICLETRAVELTIMEMEASUREMENT",$B73)</f>
        <v>#REF!</v>
      </c>
      <c r="W73" s="462" t="e">
        <f>$C73*3600/GETPIVOTDATA("Average of TRAVTM(ALL)",#REF!,"TIMEINT",W$2,"VEHICLETRAVELTIMEMEASUREMENT",$B73)</f>
        <v>#REF!</v>
      </c>
      <c r="X73" s="462" t="e">
        <f>$C73*3600/GETPIVOTDATA("Average of TRAVTM(ALL)",#REF!,"TIMEINT",X$2,"VEHICLETRAVELTIMEMEASUREMENT",$B73)</f>
        <v>#REF!</v>
      </c>
      <c r="Y73" s="462" t="e">
        <f>$C73*3600/GETPIVOTDATA("Average of TRAVTM(ALL)",#REF!,"TIMEINT",Y$2,"VEHICLETRAVELTIMEMEASUREMENT",$B73)</f>
        <v>#REF!</v>
      </c>
      <c r="Z73" s="462" t="e">
        <f>$C73*3600/GETPIVOTDATA("Average of TRAVTM(ALL)",#REF!,"TIMEINT",Z$2,"VEHICLETRAVELTIMEMEASUREMENT",$B73)</f>
        <v>#REF!</v>
      </c>
      <c r="AA73" s="463" t="e">
        <f>$C73*3600/GETPIVOTDATA("Average of TRAVTM(ALL)",#REF!,"TIMEINT",AA$2,"VEHICLETRAVELTIMEMEASUREMENT",$B73)</f>
        <v>#REF!</v>
      </c>
      <c r="AB73" s="458"/>
      <c r="AD73" s="541"/>
      <c r="AE73" s="541"/>
      <c r="AF73" s="541"/>
      <c r="AG73" s="541"/>
      <c r="AH73" s="541"/>
      <c r="AI73" s="541"/>
      <c r="AJ73" s="541"/>
      <c r="AK73" s="541"/>
      <c r="AL73" s="541"/>
      <c r="AM73" s="541"/>
      <c r="AN73" s="541"/>
      <c r="AO73" s="541"/>
      <c r="AP73" s="356"/>
      <c r="AQ73" s="541"/>
      <c r="AR73" s="541"/>
      <c r="AS73" s="541"/>
      <c r="AT73" s="541"/>
      <c r="AU73" s="541"/>
      <c r="AV73" s="541"/>
      <c r="AW73" s="541"/>
      <c r="AX73" s="541"/>
      <c r="AY73" s="541"/>
      <c r="AZ73" s="541"/>
      <c r="BA73" s="541"/>
      <c r="BB73" s="541"/>
    </row>
    <row r="74" spans="1:54" ht="18" customHeight="1" x14ac:dyDescent="0.35">
      <c r="A74" s="252"/>
      <c r="B74" s="384"/>
      <c r="C74" s="489"/>
      <c r="D74" s="451"/>
      <c r="E74" s="465"/>
      <c r="F74" s="456"/>
      <c r="G74" s="456"/>
      <c r="H74" s="456"/>
      <c r="I74" s="456"/>
      <c r="J74" s="456"/>
      <c r="K74" s="456"/>
      <c r="L74" s="456"/>
      <c r="M74" s="456"/>
      <c r="N74" s="456"/>
      <c r="O74" s="456"/>
      <c r="P74" s="456"/>
      <c r="Q74" s="456"/>
      <c r="R74" s="457"/>
      <c r="S74" s="457"/>
      <c r="T74" s="456"/>
      <c r="U74" s="456"/>
      <c r="V74" s="456"/>
      <c r="W74" s="456"/>
      <c r="X74" s="456"/>
      <c r="Y74" s="456"/>
      <c r="Z74" s="456"/>
      <c r="AA74" s="456"/>
      <c r="AB74" s="458"/>
      <c r="AD74" s="356"/>
      <c r="AE74" s="356"/>
      <c r="AF74" s="356"/>
      <c r="AG74" s="356"/>
      <c r="AH74" s="356"/>
      <c r="AI74" s="356"/>
      <c r="AJ74" s="356"/>
      <c r="AK74" s="356"/>
      <c r="AL74" s="356"/>
      <c r="AM74" s="356"/>
      <c r="AN74" s="356"/>
      <c r="AO74" s="356"/>
      <c r="AP74" s="356"/>
      <c r="AQ74" s="356"/>
      <c r="AR74" s="356"/>
      <c r="AS74" s="356"/>
      <c r="AT74" s="356"/>
      <c r="AU74" s="356"/>
      <c r="AV74" s="356"/>
      <c r="AW74" s="356"/>
      <c r="AX74" s="356"/>
      <c r="AY74" s="356"/>
      <c r="AZ74" s="356"/>
      <c r="BA74" s="356"/>
      <c r="BB74" s="356"/>
    </row>
    <row r="75" spans="1:54" ht="18" customHeight="1" x14ac:dyDescent="0.35">
      <c r="A75" s="252"/>
      <c r="B75" s="384"/>
      <c r="C75" s="489"/>
      <c r="D75" s="451"/>
      <c r="E75" s="465"/>
      <c r="F75" s="457">
        <v>20</v>
      </c>
      <c r="G75" s="457">
        <v>25</v>
      </c>
      <c r="H75" s="457">
        <v>30</v>
      </c>
      <c r="I75" s="457">
        <v>35</v>
      </c>
      <c r="J75" s="457">
        <v>40</v>
      </c>
      <c r="K75" s="457">
        <v>45</v>
      </c>
      <c r="L75" s="457">
        <v>50</v>
      </c>
      <c r="M75" s="457">
        <v>55</v>
      </c>
      <c r="N75" s="457"/>
      <c r="O75" s="457"/>
      <c r="P75" s="457"/>
      <c r="Q75" s="457"/>
      <c r="R75" s="457"/>
      <c r="S75" s="457"/>
      <c r="T75" s="457">
        <v>20</v>
      </c>
      <c r="U75" s="457">
        <v>25</v>
      </c>
      <c r="V75" s="457">
        <v>30</v>
      </c>
      <c r="W75" s="457">
        <v>35</v>
      </c>
      <c r="X75" s="457">
        <v>40</v>
      </c>
      <c r="Y75" s="457">
        <v>45</v>
      </c>
      <c r="Z75" s="457">
        <v>50</v>
      </c>
      <c r="AA75" s="457">
        <v>55</v>
      </c>
      <c r="AB75" s="458"/>
      <c r="AD75" s="356"/>
      <c r="AE75" s="356"/>
      <c r="AF75" s="356"/>
      <c r="AG75" s="356"/>
      <c r="AH75" s="356"/>
      <c r="AI75" s="356"/>
      <c r="AJ75" s="356"/>
      <c r="AK75" s="356"/>
      <c r="AL75" s="356"/>
      <c r="AM75" s="356"/>
      <c r="AN75" s="356"/>
      <c r="AO75" s="356"/>
      <c r="AP75" s="356"/>
      <c r="AQ75" s="356"/>
      <c r="AR75" s="356"/>
      <c r="AS75" s="356"/>
      <c r="AT75" s="356"/>
      <c r="AU75" s="356"/>
      <c r="AV75" s="356"/>
      <c r="AW75" s="356"/>
      <c r="AX75" s="356"/>
      <c r="AY75" s="356"/>
      <c r="AZ75" s="356"/>
      <c r="BA75" s="356"/>
      <c r="BB75" s="356"/>
    </row>
    <row r="76" spans="1:54" ht="15" customHeight="1" x14ac:dyDescent="0.35">
      <c r="A76" s="252"/>
      <c r="B76" s="384"/>
      <c r="C76" s="489"/>
      <c r="D76" s="451"/>
      <c r="E76" s="465"/>
      <c r="F76" s="8">
        <v>20</v>
      </c>
      <c r="G76" s="8"/>
      <c r="H76" s="8">
        <v>30</v>
      </c>
      <c r="I76" s="8"/>
      <c r="J76" s="8">
        <v>40</v>
      </c>
      <c r="K76" s="8"/>
      <c r="L76" s="8">
        <v>50</v>
      </c>
      <c r="M76" s="8"/>
      <c r="N76" s="8"/>
      <c r="O76" s="8"/>
      <c r="P76" s="8"/>
      <c r="Q76" s="8"/>
      <c r="R76" s="457"/>
      <c r="S76" s="457"/>
      <c r="T76" s="8">
        <v>20</v>
      </c>
      <c r="U76" s="8"/>
      <c r="V76" s="8">
        <v>30</v>
      </c>
      <c r="W76" s="8"/>
      <c r="X76" s="8">
        <v>40</v>
      </c>
      <c r="Y76" s="8"/>
      <c r="Z76" s="8">
        <v>50</v>
      </c>
      <c r="AA76" s="8"/>
      <c r="AB76" s="458"/>
      <c r="AD76" s="356"/>
      <c r="AE76" s="356"/>
      <c r="AF76" s="356"/>
      <c r="AG76" s="356"/>
      <c r="AH76" s="356"/>
      <c r="AI76" s="356"/>
      <c r="AJ76" s="356"/>
      <c r="AK76" s="356"/>
      <c r="AL76" s="356"/>
      <c r="AM76" s="356"/>
      <c r="AN76" s="356"/>
      <c r="AO76" s="356"/>
      <c r="AP76" s="356"/>
      <c r="AQ76" s="356"/>
      <c r="AR76" s="356"/>
      <c r="AS76" s="356"/>
      <c r="AT76" s="356"/>
      <c r="AU76" s="356"/>
      <c r="AV76" s="356"/>
      <c r="AW76" s="356"/>
      <c r="AX76" s="356"/>
      <c r="AY76" s="356"/>
      <c r="AZ76" s="356"/>
      <c r="BA76" s="356"/>
      <c r="BB76" s="356"/>
    </row>
    <row r="77" spans="1:54" ht="15" customHeight="1" x14ac:dyDescent="0.35">
      <c r="A77" s="252"/>
      <c r="B77" s="384"/>
      <c r="C77" s="489"/>
      <c r="D77" s="451"/>
      <c r="E77" s="465"/>
      <c r="F77" s="868"/>
      <c r="G77" s="868"/>
      <c r="H77" s="868"/>
      <c r="I77" s="868"/>
      <c r="J77" s="868"/>
      <c r="K77" s="868"/>
      <c r="L77" s="868"/>
      <c r="M77" s="868"/>
      <c r="N77" s="517"/>
      <c r="O77" s="517"/>
      <c r="P77" s="517"/>
      <c r="Q77" s="517"/>
      <c r="R77" s="457"/>
      <c r="S77" s="457"/>
      <c r="T77" s="868"/>
      <c r="U77" s="868"/>
      <c r="V77" s="868"/>
      <c r="W77" s="868"/>
      <c r="X77" s="868"/>
      <c r="Y77" s="868"/>
      <c r="Z77" s="868"/>
      <c r="AA77" s="868"/>
      <c r="AB77" s="458"/>
      <c r="AD77" s="356"/>
      <c r="AE77" s="356"/>
      <c r="AF77" s="356"/>
      <c r="AG77" s="356"/>
      <c r="AH77" s="356"/>
      <c r="AI77" s="356"/>
      <c r="AJ77" s="356"/>
      <c r="AK77" s="356"/>
      <c r="AL77" s="356"/>
      <c r="AM77" s="356"/>
      <c r="AN77" s="356"/>
      <c r="AO77" s="356"/>
      <c r="AP77" s="356"/>
      <c r="AQ77" s="356"/>
      <c r="AR77" s="356"/>
      <c r="AS77" s="356"/>
      <c r="AT77" s="356"/>
      <c r="AU77" s="356"/>
      <c r="AV77" s="356"/>
      <c r="AW77" s="356"/>
      <c r="AX77" s="356"/>
      <c r="AY77" s="356"/>
      <c r="AZ77" s="356"/>
      <c r="BA77" s="356"/>
      <c r="BB77" s="356"/>
    </row>
    <row r="78" spans="1:54" customFormat="1" ht="12.75" customHeight="1" x14ac:dyDescent="0.35"/>
    <row r="79" spans="1:54" customFormat="1" ht="12.75" customHeight="1" x14ac:dyDescent="0.35"/>
    <row r="80" spans="1:54" customFormat="1" ht="12.75" customHeight="1" x14ac:dyDescent="0.35"/>
    <row r="81" customFormat="1" ht="16.5" customHeight="1" x14ac:dyDescent="0.35"/>
  </sheetData>
  <mergeCells count="4">
    <mergeCell ref="F43:M43"/>
    <mergeCell ref="T43:AA43"/>
    <mergeCell ref="F77:M77"/>
    <mergeCell ref="T77:AA77"/>
  </mergeCells>
  <conditionalFormatting sqref="R15:S17 R40:S43 T41:AA41 T75:AA75 F14:Q41 F48:Q75">
    <cfRule type="colorScale" priority="84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T14:AA40 T48:AA74">
    <cfRule type="colorScale" priority="66">
      <colorScale>
        <cfvo type="num" val="$C$5"/>
        <cfvo type="num" val="$C$6"/>
        <cfvo type="num" val="$C$7"/>
        <color rgb="FFF8696B"/>
        <color rgb="FFFFEB84"/>
        <color rgb="FF63BE7B"/>
      </colorScale>
    </cfRule>
  </conditionalFormatting>
  <conditionalFormatting sqref="R18:S20">
    <cfRule type="colorScale" priority="53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21:S23">
    <cfRule type="colorScale" priority="50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24:S26">
    <cfRule type="colorScale" priority="47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27:S29">
    <cfRule type="colorScale" priority="44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30:S32">
    <cfRule type="colorScale" priority="41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33:S35">
    <cfRule type="colorScale" priority="38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36:S36">
    <cfRule type="colorScale" priority="35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37:S39">
    <cfRule type="colorScale" priority="32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49:S51 R74:S77">
    <cfRule type="colorScale" priority="29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52:S54">
    <cfRule type="colorScale" priority="24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55:S57">
    <cfRule type="colorScale" priority="21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58:S60">
    <cfRule type="colorScale" priority="18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61:S63">
    <cfRule type="colorScale" priority="15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64:S66">
    <cfRule type="colorScale" priority="12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67:S69">
    <cfRule type="colorScale" priority="9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70:S70">
    <cfRule type="colorScale" priority="6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conditionalFormatting sqref="R71:S73">
    <cfRule type="colorScale" priority="3">
      <colorScale>
        <cfvo type="num" val="15"/>
        <cfvo type="num" val="45"/>
        <cfvo type="num" val="60"/>
        <color rgb="FFF8696B"/>
        <color rgb="FFFFEB84"/>
        <color rgb="FF63BE7B"/>
      </colorScale>
    </cfRule>
  </conditionalFormatting>
  <dataValidations disablePrompts="1" count="4">
    <dataValidation type="decimal" allowBlank="1" showInputMessage="1" showErrorMessage="1" sqref="B10:B11 B44:B45" xr:uid="{3AE37C6C-044E-4111-B5AF-2F87946D9325}">
      <formula1>0.01</formula1>
      <formula2>B9</formula2>
    </dataValidation>
    <dataValidation type="decimal" allowBlank="1" showInputMessage="1" showErrorMessage="1" sqref="AI12" xr:uid="{8E676512-63DC-494B-993E-1C78700CED60}">
      <formula1>0.01</formula1>
      <formula2>409/MAX(C14:C81)</formula2>
    </dataValidation>
    <dataValidation type="decimal" allowBlank="1" showInputMessage="1" showErrorMessage="1" sqref="AI46" xr:uid="{155EF3B1-7445-4637-A961-4AE7377C49DC}">
      <formula1>0.01</formula1>
      <formula2>409/MAX(C48:C81)</formula2>
    </dataValidation>
    <dataValidation type="decimal" allowBlank="1" showInputMessage="1" showErrorMessage="1" sqref="C9" xr:uid="{B0AFCBEC-1762-4A08-A6F5-840C18BE8485}">
      <formula1>0.01</formula1>
      <formula2>409/MAX(C14:C81)</formula2>
    </dataValidation>
  </dataValidations>
  <printOptions horizontalCentered="1"/>
  <pageMargins left="0.7" right="0.7" top="0.75" bottom="0.75" header="0.3" footer="0.3"/>
  <pageSetup scale="92" fitToHeight="2" orientation="portrait" r:id="rId1"/>
  <rowBreaks count="1" manualBreakCount="1">
    <brk id="44" min="4" max="27" man="1"/>
  </row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15400-2ABB-4CE1-AB74-4EEB4CBC2F44}">
  <sheetPr codeName="Sheet22">
    <tabColor theme="8" tint="0.59999389629810485"/>
    <pageSetUpPr fitToPage="1"/>
  </sheetPr>
  <dimension ref="A1:AN43"/>
  <sheetViews>
    <sheetView zoomScale="55" zoomScaleNormal="55" workbookViewId="0"/>
  </sheetViews>
  <sheetFormatPr defaultColWidth="9.26953125" defaultRowHeight="14.5" x14ac:dyDescent="0.35"/>
  <cols>
    <col min="1" max="1" width="8.453125" style="19" customWidth="1"/>
    <col min="2" max="2" width="6" customWidth="1"/>
    <col min="3" max="3" width="12" style="19" customWidth="1"/>
    <col min="4" max="4" width="9.54296875" style="19" bestFit="1" customWidth="1"/>
    <col min="5" max="5" width="9.54296875" style="19" customWidth="1"/>
    <col min="6" max="6" width="13.54296875" style="19" customWidth="1"/>
    <col min="7" max="7" width="16.7265625" style="19" bestFit="1" customWidth="1"/>
    <col min="8" max="8" width="16.7265625" style="19" customWidth="1"/>
    <col min="9" max="10" width="16.7265625" style="315" customWidth="1"/>
    <col min="11" max="11" width="19.54296875" style="19" bestFit="1" customWidth="1"/>
    <col min="12" max="12" width="6" style="23" customWidth="1"/>
    <col min="13" max="13" width="8.453125" style="15" customWidth="1"/>
    <col min="14" max="14" width="17.26953125" style="15" customWidth="1"/>
    <col min="15" max="15" width="19.54296875" style="7" customWidth="1"/>
    <col min="16" max="16" width="15.81640625" style="7" customWidth="1"/>
    <col min="17" max="17" width="9.7265625" style="26" customWidth="1"/>
    <col min="18" max="18" width="9.7265625" style="25" customWidth="1"/>
    <col min="19" max="21" width="9.7265625" style="8" customWidth="1"/>
    <col min="22" max="22" width="9.7265625" style="15" customWidth="1"/>
    <col min="23" max="24" width="9.7265625" style="3" customWidth="1"/>
    <col min="25" max="25" width="5.81640625" style="23" customWidth="1"/>
    <col min="26" max="35" width="11" style="15" customWidth="1"/>
    <col min="36" max="36" width="5.81640625" style="15" customWidth="1"/>
    <col min="37" max="38" width="13.54296875" style="15" customWidth="1"/>
    <col min="39" max="39" width="5.81640625" style="15" customWidth="1"/>
    <col min="40" max="40" width="14.7265625" customWidth="1"/>
    <col min="41" max="16384" width="9.26953125" style="15"/>
  </cols>
  <sheetData>
    <row r="1" spans="1:40" ht="15.75" customHeight="1" thickBot="1" x14ac:dyDescent="0.4">
      <c r="A1" s="252" t="s">
        <v>240</v>
      </c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232"/>
      <c r="AD1" s="232"/>
      <c r="AE1" s="232"/>
      <c r="AF1" s="232"/>
      <c r="AG1" s="232"/>
      <c r="AH1" s="232"/>
      <c r="AI1" s="232"/>
      <c r="AJ1" s="232"/>
      <c r="AK1" s="232"/>
      <c r="AL1" s="232"/>
      <c r="AM1" s="232"/>
      <c r="AN1" s="232"/>
    </row>
    <row r="2" spans="1:40" ht="27.75" customHeight="1" x14ac:dyDescent="0.35">
      <c r="A2" s="252"/>
      <c r="C2" s="123" t="s">
        <v>37</v>
      </c>
      <c r="D2" s="124"/>
      <c r="E2" s="241"/>
      <c r="G2"/>
      <c r="H2"/>
      <c r="I2" s="274"/>
      <c r="J2" s="274"/>
      <c r="M2"/>
      <c r="N2"/>
      <c r="O2"/>
      <c r="P2"/>
      <c r="Q2"/>
      <c r="R2"/>
      <c r="S2"/>
      <c r="T2"/>
      <c r="U2"/>
      <c r="V2"/>
      <c r="W2"/>
      <c r="X2"/>
      <c r="Z2"/>
      <c r="AA2"/>
      <c r="AB2"/>
      <c r="AC2"/>
      <c r="AD2"/>
      <c r="AE2"/>
      <c r="AF2"/>
      <c r="AG2"/>
      <c r="AH2" s="23"/>
      <c r="AI2" s="23"/>
      <c r="AJ2"/>
      <c r="AK2"/>
      <c r="AL2"/>
      <c r="AM2"/>
      <c r="AN2" s="15"/>
    </row>
    <row r="3" spans="1:40" ht="27.75" customHeight="1" thickBot="1" x14ac:dyDescent="0.4">
      <c r="A3" s="252"/>
      <c r="C3" s="542" t="str">
        <f>HOME!D11</f>
        <v>3600-7200</v>
      </c>
      <c r="D3" s="125"/>
      <c r="E3" s="242"/>
      <c r="F3" s="543"/>
      <c r="G3" s="200"/>
      <c r="H3"/>
      <c r="I3" s="274"/>
      <c r="J3" s="274"/>
      <c r="K3" s="26"/>
      <c r="M3"/>
      <c r="N3"/>
      <c r="O3"/>
      <c r="P3" s="296"/>
      <c r="Q3"/>
      <c r="R3"/>
      <c r="S3" s="200"/>
      <c r="T3"/>
      <c r="U3"/>
      <c r="V3"/>
      <c r="W3"/>
      <c r="X3"/>
      <c r="Z3"/>
      <c r="AA3"/>
      <c r="AB3"/>
      <c r="AC3"/>
      <c r="AD3"/>
      <c r="AE3"/>
      <c r="AF3"/>
      <c r="AG3"/>
      <c r="AH3" s="23"/>
      <c r="AI3" s="23"/>
      <c r="AJ3"/>
      <c r="AK3"/>
      <c r="AL3"/>
      <c r="AM3"/>
      <c r="AN3" s="15"/>
    </row>
    <row r="4" spans="1:40" s="87" customFormat="1" ht="33" customHeight="1" x14ac:dyDescent="0.35">
      <c r="A4" s="252"/>
      <c r="B4"/>
      <c r="C4" s="12"/>
      <c r="D4" s="70"/>
      <c r="E4" s="70"/>
      <c r="F4" s="12"/>
      <c r="G4" s="12"/>
      <c r="H4" s="12"/>
      <c r="I4" s="12"/>
      <c r="J4" s="12"/>
      <c r="K4" s="12"/>
      <c r="L4" s="70"/>
      <c r="M4"/>
      <c r="N4"/>
      <c r="O4"/>
      <c r="P4"/>
      <c r="Q4"/>
      <c r="R4"/>
      <c r="S4" s="200"/>
      <c r="T4"/>
      <c r="U4"/>
      <c r="V4"/>
      <c r="W4"/>
      <c r="X4"/>
      <c r="Y4" s="70"/>
      <c r="Z4" s="70"/>
    </row>
    <row r="5" spans="1:40" ht="15" customHeight="1" thickBot="1" x14ac:dyDescent="0.4">
      <c r="A5" s="252"/>
      <c r="C5" s="140" t="s">
        <v>100</v>
      </c>
      <c r="D5" s="141"/>
      <c r="E5" s="141"/>
      <c r="F5" s="141"/>
      <c r="G5" s="141"/>
      <c r="H5" s="141"/>
      <c r="I5" s="316"/>
      <c r="J5" s="316"/>
      <c r="K5" s="142"/>
      <c r="M5"/>
      <c r="N5" s="9"/>
      <c r="O5" s="86"/>
      <c r="P5" s="86"/>
      <c r="Q5" s="11"/>
      <c r="R5" s="28"/>
      <c r="S5" s="97"/>
      <c r="T5" s="102"/>
      <c r="U5" s="97"/>
      <c r="V5" s="24"/>
      <c r="W5" s="6"/>
      <c r="X5" s="26"/>
      <c r="Z5" s="140" t="s">
        <v>97</v>
      </c>
      <c r="AA5" s="141"/>
      <c r="AB5" s="141"/>
      <c r="AC5" s="141"/>
      <c r="AD5" s="141"/>
      <c r="AE5" s="141"/>
      <c r="AF5" s="141"/>
      <c r="AG5" s="142"/>
      <c r="AH5" s="141"/>
      <c r="AI5" s="142"/>
      <c r="AK5" s="885" t="s">
        <v>44</v>
      </c>
      <c r="AL5" s="885"/>
      <c r="AN5" s="885" t="s">
        <v>99</v>
      </c>
    </row>
    <row r="6" spans="1:40" ht="44.25" customHeight="1" thickBot="1" x14ac:dyDescent="0.4">
      <c r="A6" s="252"/>
      <c r="C6" s="152" t="s">
        <v>143</v>
      </c>
      <c r="D6" s="152" t="s">
        <v>121</v>
      </c>
      <c r="E6" s="152" t="s">
        <v>202</v>
      </c>
      <c r="F6" s="158" t="s">
        <v>207</v>
      </c>
      <c r="G6" s="158" t="s">
        <v>206</v>
      </c>
      <c r="H6" s="158" t="s">
        <v>208</v>
      </c>
      <c r="I6" s="152" t="s">
        <v>159</v>
      </c>
      <c r="J6" s="152" t="s">
        <v>273</v>
      </c>
      <c r="K6" s="152" t="s">
        <v>117</v>
      </c>
      <c r="M6" s="154" t="s">
        <v>140</v>
      </c>
      <c r="N6" s="155" t="s">
        <v>13</v>
      </c>
      <c r="O6" s="155" t="s">
        <v>8</v>
      </c>
      <c r="P6" s="155" t="s">
        <v>9</v>
      </c>
      <c r="Q6" s="883" t="s">
        <v>6</v>
      </c>
      <c r="R6" s="883"/>
      <c r="S6" s="883" t="s">
        <v>101</v>
      </c>
      <c r="T6" s="883"/>
      <c r="U6" s="883" t="s">
        <v>7</v>
      </c>
      <c r="V6" s="883"/>
      <c r="W6" s="883" t="s">
        <v>0</v>
      </c>
      <c r="X6" s="884"/>
      <c r="Z6" s="885" t="s">
        <v>39</v>
      </c>
      <c r="AA6" s="885"/>
      <c r="AB6" s="885" t="s">
        <v>41</v>
      </c>
      <c r="AC6" s="885"/>
      <c r="AD6" s="885" t="s">
        <v>40</v>
      </c>
      <c r="AE6" s="885"/>
      <c r="AF6" s="885" t="s">
        <v>50</v>
      </c>
      <c r="AG6" s="885"/>
      <c r="AH6" s="885" t="s">
        <v>252</v>
      </c>
      <c r="AI6" s="885"/>
      <c r="AJ6" s="24"/>
      <c r="AK6" s="885"/>
      <c r="AL6" s="885"/>
      <c r="AN6" s="885"/>
    </row>
    <row r="7" spans="1:40" ht="15" customHeight="1" x14ac:dyDescent="0.35">
      <c r="A7" s="252" t="str">
        <f ca="1">IF(AND(OR(Q7=0,Q7="-"),OR(S7=0,S7="-")),"H","")</f>
        <v>H</v>
      </c>
      <c r="C7" s="96">
        <f ca="1">IFERROR(INDIRECT("C"&amp;ROW(C7)-37)+1,1)</f>
        <v>1</v>
      </c>
      <c r="D7" s="98">
        <f ca="1">VLOOKUP(C7,'Input - Intersections'!$B$4:$L$6,2,FALSE)</f>
        <v>1</v>
      </c>
      <c r="E7" s="98">
        <f t="shared" ref="E7:E43" ca="1" si="0">D7</f>
        <v>1</v>
      </c>
      <c r="F7" s="156" t="s">
        <v>22</v>
      </c>
      <c r="G7" s="156" t="str">
        <f t="shared" ref="G7:G42" si="1">F7</f>
        <v>NBL</v>
      </c>
      <c r="H7" s="156" t="str">
        <f t="shared" ref="H7:H42" si="2">F7</f>
        <v>NBL</v>
      </c>
      <c r="I7" s="585" t="str">
        <f ca="1">IFERROR(LEFT(INDEX('Input - Node Orientation'!$C$4:$Z$54,MATCH(_xlfn.CONCAT($E7,$G7), 'Input - Node Orientation'!$E$4:$E$54,0),MATCH(scenario&amp;" From-To Link",'Input - Node Orientation'!$C$4:$Z$4,0)),FIND("-",INDEX('Input - Node Orientation'!$C$4:$Z$54,MATCH(_xlfn.CONCAT($E7,$G7), 'Input - Node Orientation'!$E$4:$E$54,0),MATCH(scenario&amp;" From-To Link",'Input - Node Orientation'!$C$4:$Z$4,0)))-1),"--")</f>
        <v>--</v>
      </c>
      <c r="J7" s="585" t="str">
        <f ca="1">IFERROR(RIGHT(INDEX('Input - Node Orientation'!$C$4:$Z$54,MATCH(_xlfn.CONCAT($E7,$G7), 'Input - Node Orientation'!$E$4:$E$54,0),MATCH(scenario&amp;" From-To Link",'Input - Node Orientation'!$C$4:$Z$4,0)),LEN(INDEX('Input - Node Orientation'!$C$4:$Z$54,MATCH(_xlfn.CONCAT($E7,$G7), 'Input - Node Orientation'!$E$4:$E$54,0),MATCH(scenario&amp;" From-To Link",'Input - Node Orientation'!$C$4:$Z$4,0)))-FIND("-",INDEX('Input - Node Orientation'!$C$4:$Z$54,MATCH(_xlfn.CONCAT($E7,$G7), 'Input - Node Orientation'!$E$4:$E$54,0),MATCH(scenario&amp;" From-To Link",'Input - Node Orientation'!$C$4:$Z$4,0)))),"--")</f>
        <v>--</v>
      </c>
      <c r="K7" s="98" t="str">
        <f ca="1">INDEX('Input - Intersections'!$B$4:$L$6,MATCH(D7,'Input - Intersections'!$C$4:$C$6,0),4)</f>
        <v>Signalized</v>
      </c>
      <c r="M7" s="889">
        <f ca="1">INDEX('Input - Intersections'!$B$4:$L$6,MATCH(C7,'Input - Intersections'!$B$4:$B$6,0),2)</f>
        <v>1</v>
      </c>
      <c r="N7" s="892" t="str">
        <f ca="1">INDEX('Input - Intersections'!$B$4:$L$6,MATCH(C7,'Input - Intersections'!$B$4:$B$6,0),3)</f>
        <v>Intersection Name</v>
      </c>
      <c r="O7" s="892" t="str">
        <f ca="1">INDEX('Input - Intersections'!$B$4:$L$6,MATCH(C7,'Input - Intersections'!$B$4:$B$6,0),5)</f>
        <v>NB</v>
      </c>
      <c r="P7" s="144" t="str">
        <f>H7</f>
        <v>NBL</v>
      </c>
      <c r="Q7" s="22">
        <f ca="1">IFERROR(INDEX('Input - Volumes'!$B$4:$AP$6,MATCH(D7,'Input - Volumes'!$C$4:$C$6,0),MATCH(F7,'Input - Volumes'!$B$4:$AP$4,0)),"-")</f>
        <v>0</v>
      </c>
      <c r="R7" s="893">
        <f ca="1">IFERROR(SUM(Q7:Q12),"-")</f>
        <v>0</v>
      </c>
      <c r="S7" s="622">
        <f ca="1">SUMIFS('VISSIM Node Outputs'!H:H,'VISSIM Node Outputs'!B:B,$C$3,'VISSIM Node Outputs'!A:A,"AVG",'VISSIM Node Outputs'!F:F,I7,'VISSIM Node Outputs'!G:G,J7)</f>
        <v>0</v>
      </c>
      <c r="T7" s="893">
        <f ca="1">SUM(S7:S12)</f>
        <v>0</v>
      </c>
      <c r="U7" s="147">
        <f ca="1">IFERROR(S7-Q7,"-")</f>
        <v>0</v>
      </c>
      <c r="V7" s="888">
        <f ca="1">IFERROR(T7-R7,"-")</f>
        <v>0</v>
      </c>
      <c r="W7" s="18" t="str">
        <f ca="1">IFERROR(IF(AND(Q7=0,U7=0),"-",IF(Q7=0,"-",U7/Q7)),"-")</f>
        <v>-</v>
      </c>
      <c r="X7" s="886" t="str">
        <f ca="1">IFERROR(IF(R7=0,"-",V7/R7),"-")</f>
        <v>-</v>
      </c>
      <c r="Z7" s="699" t="str">
        <f ca="1">IF($S7=0,"-",IF(COUNTIFS('VISSIM Node Outputs'!B:B,$C$3,'VISSIM Node Outputs'!A:A,"AVG",'VISSIM Node Outputs'!F:F,I7,'VISSIM Node Outputs'!G:G,J77)&gt;1,"ERROR",SUMIFS('VISSIM Node Outputs'!I:I,'VISSIM Node Outputs'!B:B,$C$3,'VISSIM Node Outputs'!A:A,"AVG",'VISSIM Node Outputs'!F:F,I7,'VISSIM Node Outputs'!G:G,J7,'VISSIM Node Outputs'!C:C,E7)))</f>
        <v>-</v>
      </c>
      <c r="AA7" s="879" t="str">
        <f ca="1">IF(T7=0,"-",SUMPRODUCT(S7:S12,Z7:Z12)/T7)</f>
        <v>-</v>
      </c>
      <c r="AB7" s="312" t="str">
        <f ca="1">IF($S7=0,"-",IF(COUNTIFS('VISSIM Node Outputs'!B:B,$C$3,'VISSIM Node Outputs'!A:A,"AVG",'VISSIM Node Outputs'!F:F,I7,'VISSIM Node Outputs'!G:G,J77)&gt;1,"ERROR",SUMIFS('VISSIM Node Outputs'!J:J,'VISSIM Node Outputs'!B:B,$C$3,'VISSIM Node Outputs'!A:A,"AVG",'VISSIM Node Outputs'!F:F,I7,'VISSIM Node Outputs'!G:G,J7,'VISSIM Node Outputs'!C:C,E7)))</f>
        <v>-</v>
      </c>
      <c r="AC7" s="878" t="str">
        <f ca="1">IF($T7&gt;0,MAX(AB7:AB12),"-")</f>
        <v>-</v>
      </c>
      <c r="AD7" s="312" t="str">
        <f ca="1">IF($S7=0,"-",IF(COUNTIFS('VISSIM Node Outputs'!B:B,$C$3,'VISSIM Node Outputs'!A:A,"AVG",'VISSIM Node Outputs'!F:F,I7,'VISSIM Node Outputs'!G:G,J77)&gt;1,"ERROR",SUMIFS('VISSIM Node Outputs'!K:K,'VISSIM Node Outputs'!B:B,$C$3,'VISSIM Node Outputs'!A:A,"AVG",'VISSIM Node Outputs'!F:F,I7,'VISSIM Node Outputs'!G:G,J7,'VISSIM Node Outputs'!C:C,E7)))</f>
        <v>-</v>
      </c>
      <c r="AE7" s="878" t="str">
        <f ca="1">IF($T7&gt;0,MAX(AD7:AD12),"-")</f>
        <v>-</v>
      </c>
      <c r="AF7" s="106" t="str">
        <f ca="1">IFERROR(IF(S7=0,"-",
IF(K7="Signalized",HLOOKUP(Z7,Lookups!$D$2:$I$3,2,TRUE),
IF(K7="Unsignalized",HLOOKUP(Z7,Lookups!$D$4:$I$5,2,TRUE),"-"))),"-")</f>
        <v>-</v>
      </c>
      <c r="AG7" s="879" t="str">
        <f ca="1">IF(T7=0,"-",
IF(K7="Signalized",HLOOKUP(AA7,Lookups!$D$2:$I$3,2,TRUE),
IF(K7="Unsignalized",HLOOKUP(AA7,Lookups!$D$4:$I$5,2,TRUE),"-")))</f>
        <v>-</v>
      </c>
      <c r="AH7" s="293" t="str">
        <f t="shared" ref="AH7:AI43" ca="1" si="3">AF7&amp;" ("&amp;TEXT(Z7,"0.0")&amp;")"</f>
        <v>- (-)</v>
      </c>
      <c r="AI7" s="877" t="str">
        <f t="shared" ca="1" si="3"/>
        <v>- (-)</v>
      </c>
      <c r="AJ7" s="24"/>
      <c r="AK7" s="78" t="str">
        <f t="shared" ref="AK7:AK42" ca="1" si="4">IF($Q7=0,"-",S7/Q7)</f>
        <v>-</v>
      </c>
      <c r="AL7" s="882" t="str">
        <f ca="1">IF($R7&gt;0,T7/R7,"-")</f>
        <v>-</v>
      </c>
      <c r="AN7" s="433" t="str">
        <f ca="1">IFERROR(SQRT((S7-Q7)^2/((Q7+S7)/2)),"NA")</f>
        <v>NA</v>
      </c>
    </row>
    <row r="8" spans="1:40" ht="15" customHeight="1" x14ac:dyDescent="0.35">
      <c r="A8" s="252" t="str">
        <f t="shared" ref="A8:A43" ca="1" si="5">IF(AND(OR(Q8=0,Q8="-"),OR(S8=0,S8="-")),"H","")</f>
        <v>H</v>
      </c>
      <c r="C8" s="85">
        <f ca="1">C7</f>
        <v>1</v>
      </c>
      <c r="D8" s="98">
        <f ca="1">D7</f>
        <v>1</v>
      </c>
      <c r="E8" s="98">
        <f t="shared" ca="1" si="0"/>
        <v>1</v>
      </c>
      <c r="F8" s="156" t="s">
        <v>23</v>
      </c>
      <c r="G8" s="156" t="str">
        <f t="shared" si="1"/>
        <v>NBT</v>
      </c>
      <c r="H8" s="156" t="str">
        <f t="shared" si="2"/>
        <v>NBT</v>
      </c>
      <c r="I8" s="585" t="str">
        <f ca="1">IFERROR(LEFT(INDEX('Input - Node Orientation'!$C$4:$Z$54,MATCH(_xlfn.CONCAT($E8,$G8), 'Input - Node Orientation'!$E$4:$E$54,0),MATCH(scenario&amp;" From-To Link",'Input - Node Orientation'!$C$4:$Z$4,0)),FIND("-",INDEX('Input - Node Orientation'!$C$4:$Z$54,MATCH(_xlfn.CONCAT($E8,$G8), 'Input - Node Orientation'!$E$4:$E$54,0),MATCH(scenario&amp;" From-To Link",'Input - Node Orientation'!$C$4:$Z$4,0)))-1),"--")</f>
        <v>--</v>
      </c>
      <c r="J8" s="585" t="str">
        <f ca="1">IFERROR(RIGHT(INDEX('Input - Node Orientation'!$C$4:$Z$54,MATCH(_xlfn.CONCAT($E8,$G8), 'Input - Node Orientation'!$E$4:$E$54,0),MATCH(scenario&amp;" From-To Link",'Input - Node Orientation'!$C$4:$Z$4,0)),LEN(INDEX('Input - Node Orientation'!$C$4:$Z$54,MATCH(_xlfn.CONCAT($E8,$G8), 'Input - Node Orientation'!$E$4:$E$54,0),MATCH(scenario&amp;" From-To Link",'Input - Node Orientation'!$C$4:$Z$4,0)))-FIND("-",INDEX('Input - Node Orientation'!$C$4:$Z$54,MATCH(_xlfn.CONCAT($E8,$G8), 'Input - Node Orientation'!$E$4:$E$54,0),MATCH(scenario&amp;" From-To Link",'Input - Node Orientation'!$C$4:$Z$4,0)))),"--")</f>
        <v>--</v>
      </c>
      <c r="K8" s="98" t="str">
        <f ca="1">INDEX('Input - Intersections'!$B$4:$L$6,MATCH(D8,'Input - Intersections'!$C$4:$C$6,0),4)</f>
        <v>Signalized</v>
      </c>
      <c r="M8" s="890"/>
      <c r="N8" s="887"/>
      <c r="O8" s="887"/>
      <c r="P8" s="145" t="str">
        <f t="shared" ref="P8:P42" si="6">H8</f>
        <v>NBT</v>
      </c>
      <c r="Q8" s="35">
        <f ca="1">IFERROR(INDEX('Input - Volumes'!$B$4:$AP$6,MATCH(D8,'Input - Volumes'!$C$4:$C$6,0),MATCH(F8,'Input - Volumes'!$B$4:$AP$4,0)),"-")</f>
        <v>0</v>
      </c>
      <c r="R8" s="878"/>
      <c r="S8" s="146">
        <f ca="1">SUMIFS('VISSIM Node Outputs'!H:H,'VISSIM Node Outputs'!B:B,$C$3,'VISSIM Node Outputs'!A:A,"AVG",'VISSIM Node Outputs'!F:F,I8,'VISSIM Node Outputs'!G:G,J8)</f>
        <v>0</v>
      </c>
      <c r="T8" s="878"/>
      <c r="U8" s="148">
        <f t="shared" ref="U8:U42" ca="1" si="7">IFERROR(S8-Q8,"-")</f>
        <v>0</v>
      </c>
      <c r="V8" s="881"/>
      <c r="W8" s="17" t="str">
        <f t="shared" ref="W8:W42" ca="1" si="8">IFERROR(IF(AND(Q8=0,U8=0),"-",IF(Q8=0,"-",U8/Q8)),"-")</f>
        <v>-</v>
      </c>
      <c r="X8" s="880"/>
      <c r="Z8" s="106" t="str">
        <f ca="1">IF($S8=0,"-",IF(COUNTIFS('VISSIM Node Outputs'!B:B,$C$3,'VISSIM Node Outputs'!A:A,"AVG",'VISSIM Node Outputs'!F:F,I8,'VISSIM Node Outputs'!G:G,J78)&gt;1,"ERROR",SUMIFS('VISSIM Node Outputs'!I:I,'VISSIM Node Outputs'!B:B,$C$3,'VISSIM Node Outputs'!A:A,"AVG",'VISSIM Node Outputs'!F:F,I8,'VISSIM Node Outputs'!G:G,J8,'VISSIM Node Outputs'!C:C,E8)))</f>
        <v>-</v>
      </c>
      <c r="AA8" s="879"/>
      <c r="AB8" s="36" t="str">
        <f ca="1">IF($S8=0,"-",IF(COUNTIFS('VISSIM Node Outputs'!B:B,$C$3,'VISSIM Node Outputs'!A:A,"AVG",'VISSIM Node Outputs'!F:F,I8,'VISSIM Node Outputs'!G:G,J78)&gt;1,"ERROR",SUMIFS('VISSIM Node Outputs'!J:J,'VISSIM Node Outputs'!B:B,$C$3,'VISSIM Node Outputs'!A:A,"AVG",'VISSIM Node Outputs'!F:F,I8,'VISSIM Node Outputs'!G:G,J8,'VISSIM Node Outputs'!C:C,E8)))</f>
        <v>-</v>
      </c>
      <c r="AC8" s="878"/>
      <c r="AD8" s="36" t="str">
        <f ca="1">IF($S8=0,"-",IF(COUNTIFS('VISSIM Node Outputs'!B:B,$C$3,'VISSIM Node Outputs'!A:A,"AVG",'VISSIM Node Outputs'!F:F,I8,'VISSIM Node Outputs'!G:G,J78)&gt;1,"ERROR",SUMIFS('VISSIM Node Outputs'!K:K,'VISSIM Node Outputs'!B:B,$C$3,'VISSIM Node Outputs'!A:A,"AVG",'VISSIM Node Outputs'!F:F,I8,'VISSIM Node Outputs'!G:G,J8,'VISSIM Node Outputs'!C:C,E8)))</f>
        <v>-</v>
      </c>
      <c r="AE8" s="878"/>
      <c r="AF8" s="106" t="str">
        <f ca="1">IFERROR(IF(S8=0,"-",
IF(K8="Signalized",HLOOKUP(Z8,Lookups!$D$2:$I$3,2,TRUE),
IF(K8="Unsignalized",HLOOKUP(Z8,Lookups!$D$4:$I$5,2,TRUE),"-"))),"-")</f>
        <v>-</v>
      </c>
      <c r="AG8" s="879"/>
      <c r="AH8" s="293" t="str">
        <f t="shared" ca="1" si="3"/>
        <v>- (-)</v>
      </c>
      <c r="AI8" s="877" t="str">
        <f t="shared" si="3"/>
        <v xml:space="preserve"> (0.0)</v>
      </c>
      <c r="AJ8" s="24"/>
      <c r="AK8" s="78" t="str">
        <f t="shared" ca="1" si="4"/>
        <v>-</v>
      </c>
      <c r="AL8" s="882"/>
      <c r="AN8" s="433" t="str">
        <f t="shared" ref="AN8:AN42" ca="1" si="9">IFERROR(SQRT((S8-Q8)^2/((Q8+S8)/2)),"NA")</f>
        <v>NA</v>
      </c>
    </row>
    <row r="9" spans="1:40" ht="15" customHeight="1" x14ac:dyDescent="0.35">
      <c r="A9" s="252" t="str">
        <f t="shared" ca="1" si="5"/>
        <v>H</v>
      </c>
      <c r="C9" s="85">
        <f t="shared" ref="C9:C43" ca="1" si="10">C8</f>
        <v>1</v>
      </c>
      <c r="D9" s="98">
        <f t="shared" ref="D9:D43" ca="1" si="11">D8</f>
        <v>1</v>
      </c>
      <c r="E9" s="98">
        <f t="shared" ca="1" si="0"/>
        <v>1</v>
      </c>
      <c r="F9" s="156" t="s">
        <v>29</v>
      </c>
      <c r="G9" s="156" t="str">
        <f t="shared" si="1"/>
        <v>NBR</v>
      </c>
      <c r="H9" s="156" t="str">
        <f t="shared" si="2"/>
        <v>NBR</v>
      </c>
      <c r="I9" s="585" t="str">
        <f ca="1">IFERROR(LEFT(INDEX('Input - Node Orientation'!$C$4:$Z$54,MATCH(_xlfn.CONCAT($E9,$G9), 'Input - Node Orientation'!$E$4:$E$54,0),MATCH(scenario&amp;" From-To Link",'Input - Node Orientation'!$C$4:$Z$4,0)),FIND("-",INDEX('Input - Node Orientation'!$C$4:$Z$54,MATCH(_xlfn.CONCAT($E9,$G9), 'Input - Node Orientation'!$E$4:$E$54,0),MATCH(scenario&amp;" From-To Link",'Input - Node Orientation'!$C$4:$Z$4,0)))-1),"--")</f>
        <v>--</v>
      </c>
      <c r="J9" s="585" t="str">
        <f ca="1">IFERROR(RIGHT(INDEX('Input - Node Orientation'!$C$4:$Z$54,MATCH(_xlfn.CONCAT($E9,$G9), 'Input - Node Orientation'!$E$4:$E$54,0),MATCH(scenario&amp;" From-To Link",'Input - Node Orientation'!$C$4:$Z$4,0)),LEN(INDEX('Input - Node Orientation'!$C$4:$Z$54,MATCH(_xlfn.CONCAT($E9,$G9), 'Input - Node Orientation'!$E$4:$E$54,0),MATCH(scenario&amp;" From-To Link",'Input - Node Orientation'!$C$4:$Z$4,0)))-FIND("-",INDEX('Input - Node Orientation'!$C$4:$Z$54,MATCH(_xlfn.CONCAT($E9,$G9), 'Input - Node Orientation'!$E$4:$E$54,0),MATCH(scenario&amp;" From-To Link",'Input - Node Orientation'!$C$4:$Z$4,0)))),"--")</f>
        <v>--</v>
      </c>
      <c r="K9" s="98" t="str">
        <f ca="1">INDEX('Input - Intersections'!$B$4:$L$6,MATCH(D9,'Input - Intersections'!$C$4:$C$6,0),4)</f>
        <v>Signalized</v>
      </c>
      <c r="M9" s="890"/>
      <c r="N9" s="887"/>
      <c r="O9" s="887"/>
      <c r="P9" s="145" t="str">
        <f t="shared" si="6"/>
        <v>NBR</v>
      </c>
      <c r="Q9" s="35">
        <f ca="1">IFERROR(INDEX('Input - Volumes'!$B$4:$AP$6,MATCH(D9,'Input - Volumes'!$C$4:$C$6,0),MATCH(F9,'Input - Volumes'!$B$4:$AP$4,0)),"-")</f>
        <v>0</v>
      </c>
      <c r="R9" s="878"/>
      <c r="S9" s="622">
        <f ca="1">SUMIFS('VISSIM Node Outputs'!H:H,'VISSIM Node Outputs'!B:B,$C$3,'VISSIM Node Outputs'!A:A,"AVG",'VISSIM Node Outputs'!F:F,I9,'VISSIM Node Outputs'!G:G,J9)</f>
        <v>0</v>
      </c>
      <c r="T9" s="878"/>
      <c r="U9" s="148">
        <f t="shared" ca="1" si="7"/>
        <v>0</v>
      </c>
      <c r="V9" s="881"/>
      <c r="W9" s="17" t="str">
        <f t="shared" ca="1" si="8"/>
        <v>-</v>
      </c>
      <c r="X9" s="880"/>
      <c r="Z9" s="623" t="str">
        <f ca="1">IF($S9=0,"-",IF(COUNTIFS('VISSIM Node Outputs'!B:B,$C$3,'VISSIM Node Outputs'!A:A,"AVG",'VISSIM Node Outputs'!F:F,I9,'VISSIM Node Outputs'!G:G,J79)&gt;1,"ERROR",SUMIFS('VISSIM Node Outputs'!I:I,'VISSIM Node Outputs'!B:B,$C$3,'VISSIM Node Outputs'!A:A,"AVG",'VISSIM Node Outputs'!F:F,I9,'VISSIM Node Outputs'!G:G,J9,'VISSIM Node Outputs'!C:C,E9)))</f>
        <v>-</v>
      </c>
      <c r="AA9" s="879"/>
      <c r="AB9" s="36" t="str">
        <f ca="1">IF($S9=0,"-",IF(COUNTIFS('VISSIM Node Outputs'!B:B,$C$3,'VISSIM Node Outputs'!A:A,"AVG",'VISSIM Node Outputs'!F:F,I9,'VISSIM Node Outputs'!G:G,J79)&gt;1,"ERROR",SUMIFS('VISSIM Node Outputs'!J:J,'VISSIM Node Outputs'!B:B,$C$3,'VISSIM Node Outputs'!A:A,"AVG",'VISSIM Node Outputs'!F:F,I9,'VISSIM Node Outputs'!G:G,J9,'VISSIM Node Outputs'!C:C,E9)))</f>
        <v>-</v>
      </c>
      <c r="AC9" s="878"/>
      <c r="AD9" s="36" t="str">
        <f ca="1">IF($S9=0,"-",IF(COUNTIFS('VISSIM Node Outputs'!B:B,$C$3,'VISSIM Node Outputs'!A:A,"AVG",'VISSIM Node Outputs'!F:F,I9,'VISSIM Node Outputs'!G:G,J79)&gt;1,"ERROR",SUMIFS('VISSIM Node Outputs'!K:K,'VISSIM Node Outputs'!B:B,$C$3,'VISSIM Node Outputs'!A:A,"AVG",'VISSIM Node Outputs'!F:F,I9,'VISSIM Node Outputs'!G:G,J9,'VISSIM Node Outputs'!C:C,E9)))</f>
        <v>-</v>
      </c>
      <c r="AE9" s="878"/>
      <c r="AF9" s="106" t="str">
        <f ca="1">IFERROR(IF(S9=0,"-",
IF(K9="Signalized",HLOOKUP(Z9,Lookups!$D$2:$I$3,2,TRUE),
IF(K9="Unsignalized",HLOOKUP(Z9,Lookups!$D$4:$I$5,2,TRUE),"-"))),"-")</f>
        <v>-</v>
      </c>
      <c r="AG9" s="879"/>
      <c r="AH9" s="293" t="str">
        <f t="shared" ca="1" si="3"/>
        <v>- (-)</v>
      </c>
      <c r="AI9" s="877" t="str">
        <f t="shared" si="3"/>
        <v xml:space="preserve"> (0.0)</v>
      </c>
      <c r="AJ9" s="24"/>
      <c r="AK9" s="78" t="str">
        <f t="shared" ca="1" si="4"/>
        <v>-</v>
      </c>
      <c r="AL9" s="882"/>
      <c r="AN9" s="433" t="str">
        <f t="shared" ca="1" si="9"/>
        <v>NA</v>
      </c>
    </row>
    <row r="10" spans="1:40" ht="15" customHeight="1" x14ac:dyDescent="0.35">
      <c r="A10" s="252" t="str">
        <f t="shared" ca="1" si="5"/>
        <v>H</v>
      </c>
      <c r="C10" s="85">
        <f t="shared" ca="1" si="10"/>
        <v>1</v>
      </c>
      <c r="D10" s="98">
        <f t="shared" ca="1" si="11"/>
        <v>1</v>
      </c>
      <c r="E10" s="98">
        <f t="shared" ca="1" si="0"/>
        <v>1</v>
      </c>
      <c r="F10" s="156" t="s">
        <v>109</v>
      </c>
      <c r="G10" s="156" t="str">
        <f t="shared" si="1"/>
        <v>NBU</v>
      </c>
      <c r="H10" s="156" t="str">
        <f t="shared" si="2"/>
        <v>NBU</v>
      </c>
      <c r="I10" s="585" t="str">
        <f ca="1">IFERROR(LEFT(INDEX('Input - Node Orientation'!$C$4:$Z$54,MATCH(_xlfn.CONCAT($E10,$G10), 'Input - Node Orientation'!$E$4:$E$54,0),MATCH(scenario&amp;" From-To Link",'Input - Node Orientation'!$C$4:$Z$4,0)),FIND("-",INDEX('Input - Node Orientation'!$C$4:$Z$54,MATCH(_xlfn.CONCAT($E10,$G10), 'Input - Node Orientation'!$E$4:$E$54,0),MATCH(scenario&amp;" From-To Link",'Input - Node Orientation'!$C$4:$Z$4,0)))-1),"--")</f>
        <v>--</v>
      </c>
      <c r="J10" s="585" t="str">
        <f ca="1">IFERROR(RIGHT(INDEX('Input - Node Orientation'!$C$4:$Z$54,MATCH(_xlfn.CONCAT($E10,$G10), 'Input - Node Orientation'!$E$4:$E$54,0),MATCH(scenario&amp;" From-To Link",'Input - Node Orientation'!$C$4:$Z$4,0)),LEN(INDEX('Input - Node Orientation'!$C$4:$Z$54,MATCH(_xlfn.CONCAT($E10,$G10), 'Input - Node Orientation'!$E$4:$E$54,0),MATCH(scenario&amp;" From-To Link",'Input - Node Orientation'!$C$4:$Z$4,0)))-FIND("-",INDEX('Input - Node Orientation'!$C$4:$Z$54,MATCH(_xlfn.CONCAT($E10,$G10), 'Input - Node Orientation'!$E$4:$E$54,0),MATCH(scenario&amp;" From-To Link",'Input - Node Orientation'!$C$4:$Z$4,0)))),"--")</f>
        <v>--</v>
      </c>
      <c r="K10" s="98" t="str">
        <f ca="1">INDEX('Input - Intersections'!$B$4:$L$6,MATCH(D10,'Input - Intersections'!$C$4:$C$6,0),4)</f>
        <v>Signalized</v>
      </c>
      <c r="M10" s="890"/>
      <c r="N10" s="887"/>
      <c r="O10" s="887"/>
      <c r="P10" s="145" t="str">
        <f t="shared" si="6"/>
        <v>NBU</v>
      </c>
      <c r="Q10" s="35">
        <f ca="1">IFERROR(INDEX('Input - Volumes'!$B$4:$AP$6,MATCH(D10,'Input - Volumes'!$C$4:$C$6,0),MATCH(F10,'Input - Volumes'!$B$4:$AP$4,0)),"-")</f>
        <v>0</v>
      </c>
      <c r="R10" s="878"/>
      <c r="S10" s="622">
        <f ca="1">SUMIFS('VISSIM Node Outputs'!H:H,'VISSIM Node Outputs'!B:B,$C$3,'VISSIM Node Outputs'!A:A,"AVG",'VISSIM Node Outputs'!F:F,I10,'VISSIM Node Outputs'!G:G,J10)</f>
        <v>0</v>
      </c>
      <c r="T10" s="878"/>
      <c r="U10" s="148">
        <f t="shared" ca="1" si="7"/>
        <v>0</v>
      </c>
      <c r="V10" s="881"/>
      <c r="W10" s="17" t="str">
        <f t="shared" ca="1" si="8"/>
        <v>-</v>
      </c>
      <c r="X10" s="880"/>
      <c r="Z10" s="623" t="str">
        <f ca="1">IF($S10=0,"-",IF(COUNTIFS('VISSIM Node Outputs'!B:B,$C$3,'VISSIM Node Outputs'!A:A,"AVG",'VISSIM Node Outputs'!F:F,I10,'VISSIM Node Outputs'!G:G,J80)&gt;1,"ERROR",SUMIFS('VISSIM Node Outputs'!I:I,'VISSIM Node Outputs'!B:B,$C$3,'VISSIM Node Outputs'!A:A,"AVG",'VISSIM Node Outputs'!F:F,I10,'VISSIM Node Outputs'!G:G,J10,'VISSIM Node Outputs'!C:C,E10)))</f>
        <v>-</v>
      </c>
      <c r="AA10" s="879"/>
      <c r="AB10" s="36" t="str">
        <f ca="1">IF($S10=0,"-",IF(COUNTIFS('VISSIM Node Outputs'!B:B,$C$3,'VISSIM Node Outputs'!A:A,"AVG",'VISSIM Node Outputs'!F:F,I10,'VISSIM Node Outputs'!G:G,J80)&gt;1,"ERROR",SUMIFS('VISSIM Node Outputs'!J:J,'VISSIM Node Outputs'!B:B,$C$3,'VISSIM Node Outputs'!A:A,"AVG",'VISSIM Node Outputs'!F:F,I10,'VISSIM Node Outputs'!G:G,J10,'VISSIM Node Outputs'!C:C,E10)))</f>
        <v>-</v>
      </c>
      <c r="AC10" s="878"/>
      <c r="AD10" s="36" t="str">
        <f ca="1">IF($S10=0,"-",IF(COUNTIFS('VISSIM Node Outputs'!B:B,$C$3,'VISSIM Node Outputs'!A:A,"AVG",'VISSIM Node Outputs'!F:F,I10,'VISSIM Node Outputs'!G:G,J80)&gt;1,"ERROR",SUMIFS('VISSIM Node Outputs'!K:K,'VISSIM Node Outputs'!B:B,$C$3,'VISSIM Node Outputs'!A:A,"AVG",'VISSIM Node Outputs'!F:F,I10,'VISSIM Node Outputs'!G:G,J10,'VISSIM Node Outputs'!C:C,E10)))</f>
        <v>-</v>
      </c>
      <c r="AE10" s="878"/>
      <c r="AF10" s="106" t="str">
        <f ca="1">IFERROR(IF(S10=0,"-",
IF(K10="Signalized",HLOOKUP(Z10,Lookups!$D$2:$I$3,2,TRUE),
IF(K10="Unsignalized",HLOOKUP(Z10,Lookups!$D$4:$I$5,2,TRUE),"-"))),"-")</f>
        <v>-</v>
      </c>
      <c r="AG10" s="879"/>
      <c r="AH10" s="293" t="str">
        <f t="shared" ca="1" si="3"/>
        <v>- (-)</v>
      </c>
      <c r="AI10" s="877" t="str">
        <f t="shared" si="3"/>
        <v xml:space="preserve"> (0.0)</v>
      </c>
      <c r="AJ10" s="24"/>
      <c r="AK10" s="78" t="str">
        <f t="shared" ca="1" si="4"/>
        <v>-</v>
      </c>
      <c r="AL10" s="882"/>
      <c r="AN10" s="433" t="str">
        <f t="shared" ca="1" si="9"/>
        <v>NA</v>
      </c>
    </row>
    <row r="11" spans="1:40" ht="15" customHeight="1" x14ac:dyDescent="0.35">
      <c r="A11" s="252" t="str">
        <f t="shared" ca="1" si="5"/>
        <v>H</v>
      </c>
      <c r="C11" s="85">
        <f t="shared" ca="1" si="10"/>
        <v>1</v>
      </c>
      <c r="D11" s="98">
        <f t="shared" ca="1" si="11"/>
        <v>1</v>
      </c>
      <c r="E11" s="98">
        <f t="shared" ca="1" si="0"/>
        <v>1</v>
      </c>
      <c r="F11" s="156"/>
      <c r="G11" s="156">
        <f t="shared" si="1"/>
        <v>0</v>
      </c>
      <c r="H11" s="156">
        <f t="shared" si="2"/>
        <v>0</v>
      </c>
      <c r="I11" s="585" t="str">
        <f ca="1">IFERROR(LEFT(INDEX('Input - Node Orientation'!$C$4:$Z$54,MATCH(_xlfn.CONCAT($E11,$G11), 'Input - Node Orientation'!$E$4:$E$54,0),MATCH(scenario&amp;" From-To Link",'Input - Node Orientation'!$C$4:$Z$4,0)),FIND("-",INDEX('Input - Node Orientation'!$C$4:$Z$54,MATCH(_xlfn.CONCAT($E11,$G11), 'Input - Node Orientation'!$E$4:$E$54,0),MATCH(scenario&amp;" From-To Link",'Input - Node Orientation'!$C$4:$Z$4,0)))-1),"--")</f>
        <v>--</v>
      </c>
      <c r="J11" s="585" t="str">
        <f ca="1">IFERROR(RIGHT(INDEX('Input - Node Orientation'!$C$4:$Z$54,MATCH(_xlfn.CONCAT($E11,$G11), 'Input - Node Orientation'!$E$4:$E$54,0),MATCH(scenario&amp;" From-To Link",'Input - Node Orientation'!$C$4:$Z$4,0)),LEN(INDEX('Input - Node Orientation'!$C$4:$Z$54,MATCH(_xlfn.CONCAT($E11,$G11), 'Input - Node Orientation'!$E$4:$E$54,0),MATCH(scenario&amp;" From-To Link",'Input - Node Orientation'!$C$4:$Z$4,0)))-FIND("-",INDEX('Input - Node Orientation'!$C$4:$Z$54,MATCH(_xlfn.CONCAT($E11,$G11), 'Input - Node Orientation'!$E$4:$E$54,0),MATCH(scenario&amp;" From-To Link",'Input - Node Orientation'!$C$4:$Z$4,0)))),"--")</f>
        <v>--</v>
      </c>
      <c r="K11" s="98" t="str">
        <f ca="1">INDEX('Input - Intersections'!$B$4:$L$6,MATCH(D11,'Input - Intersections'!$C$4:$C$6,0),4)</f>
        <v>Signalized</v>
      </c>
      <c r="M11" s="890"/>
      <c r="N11" s="887"/>
      <c r="O11" s="887"/>
      <c r="P11" s="145">
        <f t="shared" si="6"/>
        <v>0</v>
      </c>
      <c r="Q11" s="35" t="str">
        <f ca="1">IFERROR(INDEX('Input - Volumes'!$B$4:$AP$6,MATCH(D11,'Input - Volumes'!$C$4:$C$6,0),MATCH(F11,'Input - Volumes'!$B$4:$AP$4,0)),"-")</f>
        <v>-</v>
      </c>
      <c r="R11" s="878"/>
      <c r="S11" s="622">
        <f ca="1">SUMIFS('VISSIM Node Outputs'!H:H,'VISSIM Node Outputs'!B:B,$C$3,'VISSIM Node Outputs'!A:A,"AVG",'VISSIM Node Outputs'!F:F,I11,'VISSIM Node Outputs'!G:G,J11)</f>
        <v>0</v>
      </c>
      <c r="T11" s="878"/>
      <c r="U11" s="148" t="str">
        <f t="shared" ca="1" si="7"/>
        <v>-</v>
      </c>
      <c r="V11" s="881"/>
      <c r="W11" s="17" t="str">
        <f t="shared" ca="1" si="8"/>
        <v>-</v>
      </c>
      <c r="X11" s="880"/>
      <c r="Z11" s="623" t="str">
        <f ca="1">IF($S11=0,"-",IF(COUNTIFS('VISSIM Node Outputs'!B:B,$C$3,'VISSIM Node Outputs'!A:A,"AVG",'VISSIM Node Outputs'!F:F,I11,'VISSIM Node Outputs'!G:G,J81)&gt;1,"ERROR",SUMIFS('VISSIM Node Outputs'!I:I,'VISSIM Node Outputs'!B:B,$C$3,'VISSIM Node Outputs'!A:A,"AVG",'VISSIM Node Outputs'!F:F,I11,'VISSIM Node Outputs'!G:G,J11,'VISSIM Node Outputs'!C:C,E11)))</f>
        <v>-</v>
      </c>
      <c r="AA11" s="879"/>
      <c r="AB11" s="36" t="str">
        <f ca="1">IF($S11=0,"-",IF(COUNTIFS('VISSIM Node Outputs'!B:B,$C$3,'VISSIM Node Outputs'!A:A,"AVG",'VISSIM Node Outputs'!F:F,I11,'VISSIM Node Outputs'!G:G,J81)&gt;1,"ERROR",SUMIFS('VISSIM Node Outputs'!J:J,'VISSIM Node Outputs'!B:B,$C$3,'VISSIM Node Outputs'!A:A,"AVG",'VISSIM Node Outputs'!F:F,I11,'VISSIM Node Outputs'!G:G,J11,'VISSIM Node Outputs'!C:C,E11)))</f>
        <v>-</v>
      </c>
      <c r="AC11" s="878"/>
      <c r="AD11" s="36" t="str">
        <f ca="1">IF($S11=0,"-",IF(COUNTIFS('VISSIM Node Outputs'!B:B,$C$3,'VISSIM Node Outputs'!A:A,"AVG",'VISSIM Node Outputs'!F:F,I11,'VISSIM Node Outputs'!G:G,J81)&gt;1,"ERROR",SUMIFS('VISSIM Node Outputs'!K:K,'VISSIM Node Outputs'!B:B,$C$3,'VISSIM Node Outputs'!A:A,"AVG",'VISSIM Node Outputs'!F:F,I11,'VISSIM Node Outputs'!G:G,J11,'VISSIM Node Outputs'!C:C,E11)))</f>
        <v>-</v>
      </c>
      <c r="AE11" s="878"/>
      <c r="AF11" s="106" t="str">
        <f ca="1">IFERROR(IF(S11=0,"-",
IF(K11="Signalized",HLOOKUP(Z11,Lookups!$D$2:$I$3,2,TRUE),
IF(K11="Unsignalized",HLOOKUP(Z11,Lookups!$D$4:$I$5,2,TRUE),"-"))),"-")</f>
        <v>-</v>
      </c>
      <c r="AG11" s="879"/>
      <c r="AH11" s="293" t="str">
        <f t="shared" ca="1" si="3"/>
        <v>- (-)</v>
      </c>
      <c r="AI11" s="877" t="str">
        <f t="shared" si="3"/>
        <v xml:space="preserve"> (0.0)</v>
      </c>
      <c r="AJ11" s="24"/>
      <c r="AK11" s="78" t="e">
        <f t="shared" ca="1" si="4"/>
        <v>#VALUE!</v>
      </c>
      <c r="AL11" s="882"/>
      <c r="AN11" s="433" t="str">
        <f t="shared" ca="1" si="9"/>
        <v>NA</v>
      </c>
    </row>
    <row r="12" spans="1:40" ht="15" customHeight="1" x14ac:dyDescent="0.35">
      <c r="A12" s="252" t="str">
        <f t="shared" ca="1" si="5"/>
        <v>H</v>
      </c>
      <c r="C12" s="85">
        <f t="shared" ca="1" si="10"/>
        <v>1</v>
      </c>
      <c r="D12" s="98">
        <f t="shared" ca="1" si="11"/>
        <v>1</v>
      </c>
      <c r="E12" s="98">
        <f t="shared" ca="1" si="0"/>
        <v>1</v>
      </c>
      <c r="F12" s="156"/>
      <c r="G12" s="156">
        <f t="shared" si="1"/>
        <v>0</v>
      </c>
      <c r="H12" s="156">
        <f t="shared" si="2"/>
        <v>0</v>
      </c>
      <c r="I12" s="585" t="str">
        <f ca="1">IFERROR(LEFT(INDEX('Input - Node Orientation'!$C$4:$Z$54,MATCH(_xlfn.CONCAT($E12,$G12), 'Input - Node Orientation'!$E$4:$E$54,0),MATCH(scenario&amp;" From-To Link",'Input - Node Orientation'!$C$4:$Z$4,0)),FIND("-",INDEX('Input - Node Orientation'!$C$4:$Z$54,MATCH(_xlfn.CONCAT($E12,$G12), 'Input - Node Orientation'!$E$4:$E$54,0),MATCH(scenario&amp;" From-To Link",'Input - Node Orientation'!$C$4:$Z$4,0)))-1),"--")</f>
        <v>--</v>
      </c>
      <c r="J12" s="585" t="str">
        <f ca="1">IFERROR(RIGHT(INDEX('Input - Node Orientation'!$C$4:$Z$54,MATCH(_xlfn.CONCAT($E12,$G12), 'Input - Node Orientation'!$E$4:$E$54,0),MATCH(scenario&amp;" From-To Link",'Input - Node Orientation'!$C$4:$Z$4,0)),LEN(INDEX('Input - Node Orientation'!$C$4:$Z$54,MATCH(_xlfn.CONCAT($E12,$G12), 'Input - Node Orientation'!$E$4:$E$54,0),MATCH(scenario&amp;" From-To Link",'Input - Node Orientation'!$C$4:$Z$4,0)))-FIND("-",INDEX('Input - Node Orientation'!$C$4:$Z$54,MATCH(_xlfn.CONCAT($E12,$G12), 'Input - Node Orientation'!$E$4:$E$54,0),MATCH(scenario&amp;" From-To Link",'Input - Node Orientation'!$C$4:$Z$4,0)))),"--")</f>
        <v>--</v>
      </c>
      <c r="K12" s="98" t="str">
        <f ca="1">INDEX('Input - Intersections'!$B$4:$L$6,MATCH(D12,'Input - Intersections'!$C$4:$C$6,0),4)</f>
        <v>Signalized</v>
      </c>
      <c r="M12" s="890"/>
      <c r="N12" s="887"/>
      <c r="O12" s="887"/>
      <c r="P12" s="145">
        <f t="shared" si="6"/>
        <v>0</v>
      </c>
      <c r="Q12" s="35" t="str">
        <f ca="1">IFERROR(INDEX('Input - Volumes'!$B$4:$AP$6,MATCH(D12,'Input - Volumes'!$C$4:$C$6,0),MATCH(F12,'Input - Volumes'!$B$4:$AP$4,0)),"-")</f>
        <v>-</v>
      </c>
      <c r="R12" s="878"/>
      <c r="S12" s="622">
        <f ca="1">SUMIFS('VISSIM Node Outputs'!H:H,'VISSIM Node Outputs'!B:B,$C$3,'VISSIM Node Outputs'!A:A,"AVG",'VISSIM Node Outputs'!F:F,I12,'VISSIM Node Outputs'!G:G,J12)</f>
        <v>0</v>
      </c>
      <c r="T12" s="878"/>
      <c r="U12" s="148" t="str">
        <f t="shared" ca="1" si="7"/>
        <v>-</v>
      </c>
      <c r="V12" s="881">
        <f>T12-R12</f>
        <v>0</v>
      </c>
      <c r="W12" s="17" t="str">
        <f t="shared" ca="1" si="8"/>
        <v>-</v>
      </c>
      <c r="X12" s="880" t="e">
        <f>V12/R12</f>
        <v>#DIV/0!</v>
      </c>
      <c r="Z12" s="623" t="str">
        <f ca="1">IF($S12=0,"-",IF(COUNTIFS('VISSIM Node Outputs'!B:B,$C$3,'VISSIM Node Outputs'!A:A,"AVG",'VISSIM Node Outputs'!F:F,I12,'VISSIM Node Outputs'!G:G,J82)&gt;1,"ERROR",SUMIFS('VISSIM Node Outputs'!I:I,'VISSIM Node Outputs'!B:B,$C$3,'VISSIM Node Outputs'!A:A,"AVG",'VISSIM Node Outputs'!F:F,I12,'VISSIM Node Outputs'!G:G,J12,'VISSIM Node Outputs'!C:C,E12)))</f>
        <v>-</v>
      </c>
      <c r="AA12" s="879"/>
      <c r="AB12" s="36" t="str">
        <f ca="1">IF($S12=0,"-",IF(COUNTIFS('VISSIM Node Outputs'!B:B,$C$3,'VISSIM Node Outputs'!A:A,"AVG",'VISSIM Node Outputs'!F:F,I12,'VISSIM Node Outputs'!G:G,J82)&gt;1,"ERROR",SUMIFS('VISSIM Node Outputs'!J:J,'VISSIM Node Outputs'!B:B,$C$3,'VISSIM Node Outputs'!A:A,"AVG",'VISSIM Node Outputs'!F:F,I12,'VISSIM Node Outputs'!G:G,J12,'VISSIM Node Outputs'!C:C,E12)))</f>
        <v>-</v>
      </c>
      <c r="AC12" s="878"/>
      <c r="AD12" s="36" t="str">
        <f ca="1">IF($S12=0,"-",IF(COUNTIFS('VISSIM Node Outputs'!B:B,$C$3,'VISSIM Node Outputs'!A:A,"AVG",'VISSIM Node Outputs'!F:F,I12,'VISSIM Node Outputs'!G:G,J82)&gt;1,"ERROR",SUMIFS('VISSIM Node Outputs'!K:K,'VISSIM Node Outputs'!B:B,$C$3,'VISSIM Node Outputs'!A:A,"AVG",'VISSIM Node Outputs'!F:F,I12,'VISSIM Node Outputs'!G:G,J12,'VISSIM Node Outputs'!C:C,E12)))</f>
        <v>-</v>
      </c>
      <c r="AE12" s="878"/>
      <c r="AF12" s="106" t="str">
        <f ca="1">IFERROR(IF(S12=0,"-",
IF(K12="Signalized",HLOOKUP(Z12,Lookups!$D$2:$I$3,2,TRUE),
IF(K12="Unsignalized",HLOOKUP(Z12,Lookups!$D$4:$I$5,2,TRUE),"-"))),"-")</f>
        <v>-</v>
      </c>
      <c r="AG12" s="879"/>
      <c r="AH12" s="293" t="str">
        <f t="shared" ca="1" si="3"/>
        <v>- (-)</v>
      </c>
      <c r="AI12" s="877" t="str">
        <f t="shared" si="3"/>
        <v xml:space="preserve"> (0.0)</v>
      </c>
      <c r="AJ12" s="24"/>
      <c r="AK12" s="78" t="e">
        <f t="shared" ca="1" si="4"/>
        <v>#VALUE!</v>
      </c>
      <c r="AL12" s="882"/>
      <c r="AN12" s="433" t="str">
        <f t="shared" ca="1" si="9"/>
        <v>NA</v>
      </c>
    </row>
    <row r="13" spans="1:40" ht="15" customHeight="1" x14ac:dyDescent="0.35">
      <c r="A13" s="252" t="str">
        <f t="shared" ca="1" si="5"/>
        <v>H</v>
      </c>
      <c r="C13" s="85">
        <f t="shared" ca="1" si="10"/>
        <v>1</v>
      </c>
      <c r="D13" s="98">
        <f t="shared" ca="1" si="11"/>
        <v>1</v>
      </c>
      <c r="E13" s="98">
        <f t="shared" ca="1" si="0"/>
        <v>1</v>
      </c>
      <c r="F13" s="156" t="s">
        <v>30</v>
      </c>
      <c r="G13" s="156" t="str">
        <f t="shared" si="1"/>
        <v>SBL</v>
      </c>
      <c r="H13" s="156" t="str">
        <f t="shared" si="2"/>
        <v>SBL</v>
      </c>
      <c r="I13" s="585" t="str">
        <f ca="1">IFERROR(LEFT(INDEX('Input - Node Orientation'!$C$4:$Z$54,MATCH(_xlfn.CONCAT($E13,$G13), 'Input - Node Orientation'!$E$4:$E$54,0),MATCH(scenario&amp;" From-To Link",'Input - Node Orientation'!$C$4:$Z$4,0)),FIND("-",INDEX('Input - Node Orientation'!$C$4:$Z$54,MATCH(_xlfn.CONCAT($E13,$G13), 'Input - Node Orientation'!$E$4:$E$54,0),MATCH(scenario&amp;" From-To Link",'Input - Node Orientation'!$C$4:$Z$4,0)))-1),"--")</f>
        <v>--</v>
      </c>
      <c r="J13" s="585" t="str">
        <f ca="1">IFERROR(RIGHT(INDEX('Input - Node Orientation'!$C$4:$Z$54,MATCH(_xlfn.CONCAT($E13,$G13), 'Input - Node Orientation'!$E$4:$E$54,0),MATCH(scenario&amp;" From-To Link",'Input - Node Orientation'!$C$4:$Z$4,0)),LEN(INDEX('Input - Node Orientation'!$C$4:$Z$54,MATCH(_xlfn.CONCAT($E13,$G13), 'Input - Node Orientation'!$E$4:$E$54,0),MATCH(scenario&amp;" From-To Link",'Input - Node Orientation'!$C$4:$Z$4,0)))-FIND("-",INDEX('Input - Node Orientation'!$C$4:$Z$54,MATCH(_xlfn.CONCAT($E13,$G13), 'Input - Node Orientation'!$E$4:$E$54,0),MATCH(scenario&amp;" From-To Link",'Input - Node Orientation'!$C$4:$Z$4,0)))),"--")</f>
        <v>--</v>
      </c>
      <c r="K13" s="98" t="str">
        <f ca="1">INDEX('Input - Intersections'!$B$4:$L$6,MATCH(D13,'Input - Intersections'!$C$4:$C$6,0),4)</f>
        <v>Signalized</v>
      </c>
      <c r="M13" s="890"/>
      <c r="N13" s="887"/>
      <c r="O13" s="887" t="str">
        <f ca="1">INDEX('Input - Intersections'!$B$4:$L$6,MATCH(C13,'Input - Intersections'!$B$4:$B$6,0),6)</f>
        <v>SB</v>
      </c>
      <c r="P13" s="145" t="str">
        <f t="shared" si="6"/>
        <v>SBL</v>
      </c>
      <c r="Q13" s="35">
        <f ca="1">IFERROR(INDEX('Input - Volumes'!$B$4:$AP$6,MATCH(D13,'Input - Volumes'!$C$4:$C$6,0),MATCH(F13,'Input - Volumes'!$B$4:$AP$4,0)),"-")</f>
        <v>0</v>
      </c>
      <c r="R13" s="878">
        <f ca="1">SUM(Q13:Q18)</f>
        <v>0</v>
      </c>
      <c r="S13" s="622">
        <f ca="1">SUMIFS('VISSIM Node Outputs'!H:H,'VISSIM Node Outputs'!B:B,$C$3,'VISSIM Node Outputs'!A:A,"AVG",'VISSIM Node Outputs'!F:F,I13,'VISSIM Node Outputs'!G:G,J13)</f>
        <v>0</v>
      </c>
      <c r="T13" s="878">
        <f ca="1">SUM(S13:S18)</f>
        <v>0</v>
      </c>
      <c r="U13" s="148">
        <f t="shared" ca="1" si="7"/>
        <v>0</v>
      </c>
      <c r="V13" s="881">
        <f ca="1">T13-R13</f>
        <v>0</v>
      </c>
      <c r="W13" s="17" t="str">
        <f t="shared" ca="1" si="8"/>
        <v>-</v>
      </c>
      <c r="X13" s="880" t="str">
        <f ca="1">IFERROR(IF(R13=0,"-",V13/R13),"-")</f>
        <v>-</v>
      </c>
      <c r="Z13" s="623" t="str">
        <f ca="1">IF($S13=0,"-",IF(COUNTIFS('VISSIM Node Outputs'!B:B,$C$3,'VISSIM Node Outputs'!A:A,"AVG",'VISSIM Node Outputs'!F:F,I13,'VISSIM Node Outputs'!G:G,J83)&gt;1,"ERROR",SUMIFS('VISSIM Node Outputs'!I:I,'VISSIM Node Outputs'!B:B,$C$3,'VISSIM Node Outputs'!A:A,"AVG",'VISSIM Node Outputs'!F:F,I13,'VISSIM Node Outputs'!G:G,J13,'VISSIM Node Outputs'!C:C,E13)))</f>
        <v>-</v>
      </c>
      <c r="AA13" s="879" t="str">
        <f ca="1">IF(T13=0,"-",SUMPRODUCT(S13:S18,Z13:Z18)/T13)</f>
        <v>-</v>
      </c>
      <c r="AB13" s="36" t="str">
        <f ca="1">IF($S13=0,"-",IF(COUNTIFS('VISSIM Node Outputs'!B:B,$C$3,'VISSIM Node Outputs'!A:A,"AVG",'VISSIM Node Outputs'!F:F,I13,'VISSIM Node Outputs'!G:G,J83)&gt;1,"ERROR",SUMIFS('VISSIM Node Outputs'!J:J,'VISSIM Node Outputs'!B:B,$C$3,'VISSIM Node Outputs'!A:A,"AVG",'VISSIM Node Outputs'!F:F,I13,'VISSIM Node Outputs'!G:G,J13,'VISSIM Node Outputs'!C:C,E13)))</f>
        <v>-</v>
      </c>
      <c r="AC13" s="878" t="str">
        <f ca="1">IF($T13&gt;0,MAX(AB13:AB18),"-")</f>
        <v>-</v>
      </c>
      <c r="AD13" s="36" t="str">
        <f ca="1">IF($S13=0,"-",IF(COUNTIFS('VISSIM Node Outputs'!B:B,$C$3,'VISSIM Node Outputs'!A:A,"AVG",'VISSIM Node Outputs'!F:F,I13,'VISSIM Node Outputs'!G:G,J83)&gt;1,"ERROR",SUMIFS('VISSIM Node Outputs'!K:K,'VISSIM Node Outputs'!B:B,$C$3,'VISSIM Node Outputs'!A:A,"AVG",'VISSIM Node Outputs'!F:F,I13,'VISSIM Node Outputs'!G:G,J13,'VISSIM Node Outputs'!C:C,E13)))</f>
        <v>-</v>
      </c>
      <c r="AE13" s="878" t="str">
        <f ca="1">IF($T13&gt;0,MAX(AD13:AD18),"-")</f>
        <v>-</v>
      </c>
      <c r="AF13" s="106" t="str">
        <f ca="1">IFERROR(IF(S13=0,"-",
IF(K13="Signalized",HLOOKUP(Z13,Lookups!$D$2:$I$3,2,TRUE),
IF(K13="Unsignalized",HLOOKUP(Z13,Lookups!$D$4:$I$5,2,TRUE),"-"))),"-")</f>
        <v>-</v>
      </c>
      <c r="AG13" s="879" t="str">
        <f ca="1">IF(T13=0,"-",
IF(K13="Signalized",HLOOKUP(AA13,Lookups!$D$2:$I$3,2,TRUE),
IF(K13="Unsignalized",HLOOKUP(AA13,Lookups!$D$4:$I$5,2,TRUE),"-")))</f>
        <v>-</v>
      </c>
      <c r="AH13" s="293" t="str">
        <f t="shared" ca="1" si="3"/>
        <v>- (-)</v>
      </c>
      <c r="AI13" s="877" t="str">
        <f t="shared" ca="1" si="3"/>
        <v>- (-)</v>
      </c>
      <c r="AJ13" s="24"/>
      <c r="AK13" s="78" t="str">
        <f t="shared" ca="1" si="4"/>
        <v>-</v>
      </c>
      <c r="AL13" s="882" t="str">
        <f ca="1">IF($R13&gt;0,T13/R13,"-")</f>
        <v>-</v>
      </c>
      <c r="AN13" s="433" t="str">
        <f t="shared" ca="1" si="9"/>
        <v>NA</v>
      </c>
    </row>
    <row r="14" spans="1:40" ht="15" customHeight="1" x14ac:dyDescent="0.35">
      <c r="A14" s="252" t="str">
        <f t="shared" ca="1" si="5"/>
        <v>H</v>
      </c>
      <c r="C14" s="85">
        <f t="shared" ca="1" si="10"/>
        <v>1</v>
      </c>
      <c r="D14" s="98">
        <f t="shared" ca="1" si="11"/>
        <v>1</v>
      </c>
      <c r="E14" s="98">
        <f t="shared" ca="1" si="0"/>
        <v>1</v>
      </c>
      <c r="F14" s="156" t="s">
        <v>24</v>
      </c>
      <c r="G14" s="156" t="str">
        <f t="shared" si="1"/>
        <v>SBT</v>
      </c>
      <c r="H14" s="156" t="str">
        <f t="shared" si="2"/>
        <v>SBT</v>
      </c>
      <c r="I14" s="585" t="str">
        <f ca="1">IFERROR(LEFT(INDEX('Input - Node Orientation'!$C$4:$Z$54,MATCH(_xlfn.CONCAT($E14,$G14), 'Input - Node Orientation'!$E$4:$E$54,0),MATCH(scenario&amp;" From-To Link",'Input - Node Orientation'!$C$4:$Z$4,0)),FIND("-",INDEX('Input - Node Orientation'!$C$4:$Z$54,MATCH(_xlfn.CONCAT($E14,$G14), 'Input - Node Orientation'!$E$4:$E$54,0),MATCH(scenario&amp;" From-To Link",'Input - Node Orientation'!$C$4:$Z$4,0)))-1),"--")</f>
        <v>--</v>
      </c>
      <c r="J14" s="585" t="str">
        <f ca="1">IFERROR(RIGHT(INDEX('Input - Node Orientation'!$C$4:$Z$54,MATCH(_xlfn.CONCAT($E14,$G14), 'Input - Node Orientation'!$E$4:$E$54,0),MATCH(scenario&amp;" From-To Link",'Input - Node Orientation'!$C$4:$Z$4,0)),LEN(INDEX('Input - Node Orientation'!$C$4:$Z$54,MATCH(_xlfn.CONCAT($E14,$G14), 'Input - Node Orientation'!$E$4:$E$54,0),MATCH(scenario&amp;" From-To Link",'Input - Node Orientation'!$C$4:$Z$4,0)))-FIND("-",INDEX('Input - Node Orientation'!$C$4:$Z$54,MATCH(_xlfn.CONCAT($E14,$G14), 'Input - Node Orientation'!$E$4:$E$54,0),MATCH(scenario&amp;" From-To Link",'Input - Node Orientation'!$C$4:$Z$4,0)))),"--")</f>
        <v>--</v>
      </c>
      <c r="K14" s="98" t="str">
        <f ca="1">INDEX('Input - Intersections'!$B$4:$L$6,MATCH(D14,'Input - Intersections'!$C$4:$C$6,0),4)</f>
        <v>Signalized</v>
      </c>
      <c r="M14" s="890"/>
      <c r="N14" s="887"/>
      <c r="O14" s="887"/>
      <c r="P14" s="145" t="str">
        <f t="shared" si="6"/>
        <v>SBT</v>
      </c>
      <c r="Q14" s="35">
        <f ca="1">IFERROR(INDEX('Input - Volumes'!$B$4:$AP$6,MATCH(D14,'Input - Volumes'!$C$4:$C$6,0),MATCH(F14,'Input - Volumes'!$B$4:$AP$4,0)),"-")</f>
        <v>0</v>
      </c>
      <c r="R14" s="878"/>
      <c r="S14" s="622">
        <f ca="1">SUMIFS('VISSIM Node Outputs'!H:H,'VISSIM Node Outputs'!B:B,$C$3,'VISSIM Node Outputs'!A:A,"AVG",'VISSIM Node Outputs'!F:F,I14,'VISSIM Node Outputs'!G:G,J14)</f>
        <v>0</v>
      </c>
      <c r="T14" s="878"/>
      <c r="U14" s="148">
        <f t="shared" ca="1" si="7"/>
        <v>0</v>
      </c>
      <c r="V14" s="881"/>
      <c r="W14" s="17" t="str">
        <f t="shared" ca="1" si="8"/>
        <v>-</v>
      </c>
      <c r="X14" s="880"/>
      <c r="Z14" s="623" t="str">
        <f ca="1">IF($S14=0,"-",IF(COUNTIFS('VISSIM Node Outputs'!B:B,$C$3,'VISSIM Node Outputs'!A:A,"AVG",'VISSIM Node Outputs'!F:F,I14,'VISSIM Node Outputs'!G:G,J84)&gt;1,"ERROR",SUMIFS('VISSIM Node Outputs'!I:I,'VISSIM Node Outputs'!B:B,$C$3,'VISSIM Node Outputs'!A:A,"AVG",'VISSIM Node Outputs'!F:F,I14,'VISSIM Node Outputs'!G:G,J14,'VISSIM Node Outputs'!C:C,E14)))</f>
        <v>-</v>
      </c>
      <c r="AA14" s="879"/>
      <c r="AB14" s="36" t="str">
        <f ca="1">IF($S14=0,"-",IF(COUNTIFS('VISSIM Node Outputs'!B:B,$C$3,'VISSIM Node Outputs'!A:A,"AVG",'VISSIM Node Outputs'!F:F,I14,'VISSIM Node Outputs'!G:G,J84)&gt;1,"ERROR",SUMIFS('VISSIM Node Outputs'!J:J,'VISSIM Node Outputs'!B:B,$C$3,'VISSIM Node Outputs'!A:A,"AVG",'VISSIM Node Outputs'!F:F,I14,'VISSIM Node Outputs'!G:G,J14,'VISSIM Node Outputs'!C:C,E14)))</f>
        <v>-</v>
      </c>
      <c r="AC14" s="878"/>
      <c r="AD14" s="36" t="str">
        <f ca="1">IF($S14=0,"-",IF(COUNTIFS('VISSIM Node Outputs'!B:B,$C$3,'VISSIM Node Outputs'!A:A,"AVG",'VISSIM Node Outputs'!F:F,I14,'VISSIM Node Outputs'!G:G,J84)&gt;1,"ERROR",SUMIFS('VISSIM Node Outputs'!K:K,'VISSIM Node Outputs'!B:B,$C$3,'VISSIM Node Outputs'!A:A,"AVG",'VISSIM Node Outputs'!F:F,I14,'VISSIM Node Outputs'!G:G,J14,'VISSIM Node Outputs'!C:C,E14)))</f>
        <v>-</v>
      </c>
      <c r="AE14" s="878"/>
      <c r="AF14" s="106" t="str">
        <f ca="1">IFERROR(IF(S14=0,"-",
IF(K14="Signalized",HLOOKUP(Z14,Lookups!$D$2:$I$3,2,TRUE),
IF(K14="Unsignalized",HLOOKUP(Z14,Lookups!$D$4:$I$5,2,TRUE),"-"))),"-")</f>
        <v>-</v>
      </c>
      <c r="AG14" s="879"/>
      <c r="AH14" s="293" t="str">
        <f t="shared" ca="1" si="3"/>
        <v>- (-)</v>
      </c>
      <c r="AI14" s="877" t="str">
        <f t="shared" si="3"/>
        <v xml:space="preserve"> (0.0)</v>
      </c>
      <c r="AJ14" s="24"/>
      <c r="AK14" s="78" t="str">
        <f t="shared" ca="1" si="4"/>
        <v>-</v>
      </c>
      <c r="AL14" s="882"/>
      <c r="AN14" s="433" t="str">
        <f t="shared" ca="1" si="9"/>
        <v>NA</v>
      </c>
    </row>
    <row r="15" spans="1:40" ht="15" customHeight="1" x14ac:dyDescent="0.35">
      <c r="A15" s="252" t="str">
        <f t="shared" ca="1" si="5"/>
        <v>H</v>
      </c>
      <c r="C15" s="85">
        <f t="shared" ca="1" si="10"/>
        <v>1</v>
      </c>
      <c r="D15" s="98">
        <f t="shared" ca="1" si="11"/>
        <v>1</v>
      </c>
      <c r="E15" s="98">
        <f t="shared" ca="1" si="0"/>
        <v>1</v>
      </c>
      <c r="F15" s="157" t="s">
        <v>25</v>
      </c>
      <c r="G15" s="156" t="str">
        <f t="shared" si="1"/>
        <v>SBR</v>
      </c>
      <c r="H15" s="156" t="str">
        <f t="shared" si="2"/>
        <v>SBR</v>
      </c>
      <c r="I15" s="585" t="str">
        <f ca="1">IFERROR(LEFT(INDEX('Input - Node Orientation'!$C$4:$Z$54,MATCH(_xlfn.CONCAT($E15,$G15), 'Input - Node Orientation'!$E$4:$E$54,0),MATCH(scenario&amp;" From-To Link",'Input - Node Orientation'!$C$4:$Z$4,0)),FIND("-",INDEX('Input - Node Orientation'!$C$4:$Z$54,MATCH(_xlfn.CONCAT($E15,$G15), 'Input - Node Orientation'!$E$4:$E$54,0),MATCH(scenario&amp;" From-To Link",'Input - Node Orientation'!$C$4:$Z$4,0)))-1),"--")</f>
        <v>--</v>
      </c>
      <c r="J15" s="585" t="str">
        <f ca="1">IFERROR(RIGHT(INDEX('Input - Node Orientation'!$C$4:$Z$54,MATCH(_xlfn.CONCAT($E15,$G15), 'Input - Node Orientation'!$E$4:$E$54,0),MATCH(scenario&amp;" From-To Link",'Input - Node Orientation'!$C$4:$Z$4,0)),LEN(INDEX('Input - Node Orientation'!$C$4:$Z$54,MATCH(_xlfn.CONCAT($E15,$G15), 'Input - Node Orientation'!$E$4:$E$54,0),MATCH(scenario&amp;" From-To Link",'Input - Node Orientation'!$C$4:$Z$4,0)))-FIND("-",INDEX('Input - Node Orientation'!$C$4:$Z$54,MATCH(_xlfn.CONCAT($E15,$G15), 'Input - Node Orientation'!$E$4:$E$54,0),MATCH(scenario&amp;" From-To Link",'Input - Node Orientation'!$C$4:$Z$4,0)))),"--")</f>
        <v>--</v>
      </c>
      <c r="K15" s="98" t="str">
        <f ca="1">INDEX('Input - Intersections'!$B$4:$L$6,MATCH(D15,'Input - Intersections'!$C$4:$C$6,0),4)</f>
        <v>Signalized</v>
      </c>
      <c r="M15" s="890"/>
      <c r="N15" s="887"/>
      <c r="O15" s="887"/>
      <c r="P15" s="145" t="str">
        <f t="shared" si="6"/>
        <v>SBR</v>
      </c>
      <c r="Q15" s="35">
        <f ca="1">IFERROR(INDEX('Input - Volumes'!$B$4:$AP$6,MATCH(D15,'Input - Volumes'!$C$4:$C$6,0),MATCH(F15,'Input - Volumes'!$B$4:$AP$4,0)),"-")</f>
        <v>0</v>
      </c>
      <c r="R15" s="878"/>
      <c r="S15" s="622">
        <f ca="1">SUMIFS('VISSIM Node Outputs'!H:H,'VISSIM Node Outputs'!B:B,$C$3,'VISSIM Node Outputs'!A:A,"AVG",'VISSIM Node Outputs'!F:F,I15,'VISSIM Node Outputs'!G:G,J15)</f>
        <v>0</v>
      </c>
      <c r="T15" s="878"/>
      <c r="U15" s="148">
        <f t="shared" ca="1" si="7"/>
        <v>0</v>
      </c>
      <c r="V15" s="881"/>
      <c r="W15" s="17" t="str">
        <f t="shared" ca="1" si="8"/>
        <v>-</v>
      </c>
      <c r="X15" s="880"/>
      <c r="Z15" s="623" t="str">
        <f ca="1">IF($S15=0,"-",IF(COUNTIFS('VISSIM Node Outputs'!B:B,$C$3,'VISSIM Node Outputs'!A:A,"AVG",'VISSIM Node Outputs'!F:F,I15,'VISSIM Node Outputs'!G:G,J85)&gt;1,"ERROR",SUMIFS('VISSIM Node Outputs'!I:I,'VISSIM Node Outputs'!B:B,$C$3,'VISSIM Node Outputs'!A:A,"AVG",'VISSIM Node Outputs'!F:F,I15,'VISSIM Node Outputs'!G:G,J15,'VISSIM Node Outputs'!C:C,E15)))</f>
        <v>-</v>
      </c>
      <c r="AA15" s="879"/>
      <c r="AB15" s="36" t="str">
        <f ca="1">IF($S15=0,"-",IF(COUNTIFS('VISSIM Node Outputs'!B:B,$C$3,'VISSIM Node Outputs'!A:A,"AVG",'VISSIM Node Outputs'!F:F,I15,'VISSIM Node Outputs'!G:G,J85)&gt;1,"ERROR",SUMIFS('VISSIM Node Outputs'!J:J,'VISSIM Node Outputs'!B:B,$C$3,'VISSIM Node Outputs'!A:A,"AVG",'VISSIM Node Outputs'!F:F,I15,'VISSIM Node Outputs'!G:G,J15,'VISSIM Node Outputs'!C:C,E15)))</f>
        <v>-</v>
      </c>
      <c r="AC15" s="878"/>
      <c r="AD15" s="36" t="str">
        <f ca="1">IF($S15=0,"-",IF(COUNTIFS('VISSIM Node Outputs'!B:B,$C$3,'VISSIM Node Outputs'!A:A,"AVG",'VISSIM Node Outputs'!F:F,I15,'VISSIM Node Outputs'!G:G,J85)&gt;1,"ERROR",SUMIFS('VISSIM Node Outputs'!K:K,'VISSIM Node Outputs'!B:B,$C$3,'VISSIM Node Outputs'!A:A,"AVG",'VISSIM Node Outputs'!F:F,I15,'VISSIM Node Outputs'!G:G,J15,'VISSIM Node Outputs'!C:C,E15)))</f>
        <v>-</v>
      </c>
      <c r="AE15" s="878"/>
      <c r="AF15" s="106" t="str">
        <f ca="1">IFERROR(IF(S15=0,"-",
IF(K15="Signalized",HLOOKUP(Z15,Lookups!$D$2:$I$3,2,TRUE),
IF(K15="Unsignalized",HLOOKUP(Z15,Lookups!$D$4:$I$5,2,TRUE),"-"))),"-")</f>
        <v>-</v>
      </c>
      <c r="AG15" s="879"/>
      <c r="AH15" s="293" t="str">
        <f t="shared" ca="1" si="3"/>
        <v>- (-)</v>
      </c>
      <c r="AI15" s="877" t="str">
        <f t="shared" si="3"/>
        <v xml:space="preserve"> (0.0)</v>
      </c>
      <c r="AJ15" s="24"/>
      <c r="AK15" s="78" t="str">
        <f t="shared" ca="1" si="4"/>
        <v>-</v>
      </c>
      <c r="AL15" s="882"/>
      <c r="AN15" s="433" t="str">
        <f t="shared" ca="1" si="9"/>
        <v>NA</v>
      </c>
    </row>
    <row r="16" spans="1:40" ht="15" customHeight="1" x14ac:dyDescent="0.35">
      <c r="A16" s="252" t="str">
        <f t="shared" ca="1" si="5"/>
        <v>H</v>
      </c>
      <c r="C16" s="85">
        <f t="shared" ca="1" si="10"/>
        <v>1</v>
      </c>
      <c r="D16" s="98">
        <f t="shared" ca="1" si="11"/>
        <v>1</v>
      </c>
      <c r="E16" s="98">
        <f t="shared" ca="1" si="0"/>
        <v>1</v>
      </c>
      <c r="F16" s="156" t="s">
        <v>110</v>
      </c>
      <c r="G16" s="156" t="str">
        <f t="shared" si="1"/>
        <v>SBU</v>
      </c>
      <c r="H16" s="156" t="str">
        <f t="shared" si="2"/>
        <v>SBU</v>
      </c>
      <c r="I16" s="585" t="str">
        <f ca="1">IFERROR(LEFT(INDEX('Input - Node Orientation'!$C$4:$Z$54,MATCH(_xlfn.CONCAT($E16,$G16), 'Input - Node Orientation'!$E$4:$E$54,0),MATCH(scenario&amp;" From-To Link",'Input - Node Orientation'!$C$4:$Z$4,0)),FIND("-",INDEX('Input - Node Orientation'!$C$4:$Z$54,MATCH(_xlfn.CONCAT($E16,$G16), 'Input - Node Orientation'!$E$4:$E$54,0),MATCH(scenario&amp;" From-To Link",'Input - Node Orientation'!$C$4:$Z$4,0)))-1),"--")</f>
        <v>--</v>
      </c>
      <c r="J16" s="585" t="str">
        <f ca="1">IFERROR(RIGHT(INDEX('Input - Node Orientation'!$C$4:$Z$54,MATCH(_xlfn.CONCAT($E16,$G16), 'Input - Node Orientation'!$E$4:$E$54,0),MATCH(scenario&amp;" From-To Link",'Input - Node Orientation'!$C$4:$Z$4,0)),LEN(INDEX('Input - Node Orientation'!$C$4:$Z$54,MATCH(_xlfn.CONCAT($E16,$G16), 'Input - Node Orientation'!$E$4:$E$54,0),MATCH(scenario&amp;" From-To Link",'Input - Node Orientation'!$C$4:$Z$4,0)))-FIND("-",INDEX('Input - Node Orientation'!$C$4:$Z$54,MATCH(_xlfn.CONCAT($E16,$G16), 'Input - Node Orientation'!$E$4:$E$54,0),MATCH(scenario&amp;" From-To Link",'Input - Node Orientation'!$C$4:$Z$4,0)))),"--")</f>
        <v>--</v>
      </c>
      <c r="K16" s="98" t="str">
        <f ca="1">INDEX('Input - Intersections'!$B$4:$L$6,MATCH(D16,'Input - Intersections'!$C$4:$C$6,0),4)</f>
        <v>Signalized</v>
      </c>
      <c r="M16" s="890"/>
      <c r="N16" s="887"/>
      <c r="O16" s="887"/>
      <c r="P16" s="145" t="str">
        <f t="shared" si="6"/>
        <v>SBU</v>
      </c>
      <c r="Q16" s="35">
        <f ca="1">IFERROR(INDEX('Input - Volumes'!$B$4:$AP$6,MATCH(D16,'Input - Volumes'!$C$4:$C$6,0),MATCH(F16,'Input - Volumes'!$B$4:$AP$4,0)),"-")</f>
        <v>0</v>
      </c>
      <c r="R16" s="878"/>
      <c r="S16" s="622">
        <f ca="1">SUMIFS('VISSIM Node Outputs'!H:H,'VISSIM Node Outputs'!B:B,$C$3,'VISSIM Node Outputs'!A:A,"AVG",'VISSIM Node Outputs'!F:F,I16,'VISSIM Node Outputs'!G:G,J16)</f>
        <v>0</v>
      </c>
      <c r="T16" s="878"/>
      <c r="U16" s="148">
        <f t="shared" ca="1" si="7"/>
        <v>0</v>
      </c>
      <c r="V16" s="881"/>
      <c r="W16" s="17" t="str">
        <f t="shared" ca="1" si="8"/>
        <v>-</v>
      </c>
      <c r="X16" s="880"/>
      <c r="Z16" s="623" t="str">
        <f ca="1">IF($S16=0,"-",IF(COUNTIFS('VISSIM Node Outputs'!B:B,$C$3,'VISSIM Node Outputs'!A:A,"AVG",'VISSIM Node Outputs'!F:F,I16,'VISSIM Node Outputs'!G:G,J86)&gt;1,"ERROR",SUMIFS('VISSIM Node Outputs'!I:I,'VISSIM Node Outputs'!B:B,$C$3,'VISSIM Node Outputs'!A:A,"AVG",'VISSIM Node Outputs'!F:F,I16,'VISSIM Node Outputs'!G:G,J16,'VISSIM Node Outputs'!C:C,E16)))</f>
        <v>-</v>
      </c>
      <c r="AA16" s="879"/>
      <c r="AB16" s="36" t="str">
        <f ca="1">IF($S16=0,"-",IF(COUNTIFS('VISSIM Node Outputs'!B:B,$C$3,'VISSIM Node Outputs'!A:A,"AVG",'VISSIM Node Outputs'!F:F,I16,'VISSIM Node Outputs'!G:G,J86)&gt;1,"ERROR",SUMIFS('VISSIM Node Outputs'!J:J,'VISSIM Node Outputs'!B:B,$C$3,'VISSIM Node Outputs'!A:A,"AVG",'VISSIM Node Outputs'!F:F,I16,'VISSIM Node Outputs'!G:G,J16,'VISSIM Node Outputs'!C:C,E16)))</f>
        <v>-</v>
      </c>
      <c r="AC16" s="878"/>
      <c r="AD16" s="36" t="str">
        <f ca="1">IF($S16=0,"-",IF(COUNTIFS('VISSIM Node Outputs'!B:B,$C$3,'VISSIM Node Outputs'!A:A,"AVG",'VISSIM Node Outputs'!F:F,I16,'VISSIM Node Outputs'!G:G,J86)&gt;1,"ERROR",SUMIFS('VISSIM Node Outputs'!K:K,'VISSIM Node Outputs'!B:B,$C$3,'VISSIM Node Outputs'!A:A,"AVG",'VISSIM Node Outputs'!F:F,I16,'VISSIM Node Outputs'!G:G,J16,'VISSIM Node Outputs'!C:C,E16)))</f>
        <v>-</v>
      </c>
      <c r="AE16" s="878"/>
      <c r="AF16" s="106" t="str">
        <f ca="1">IFERROR(IF(S16=0,"-",
IF(K16="Signalized",HLOOKUP(Z16,Lookups!$D$2:$I$3,2,TRUE),
IF(K16="Unsignalized",HLOOKUP(Z16,Lookups!$D$4:$I$5,2,TRUE),"-"))),"-")</f>
        <v>-</v>
      </c>
      <c r="AG16" s="879"/>
      <c r="AH16" s="293" t="str">
        <f t="shared" ca="1" si="3"/>
        <v>- (-)</v>
      </c>
      <c r="AI16" s="877" t="str">
        <f t="shared" si="3"/>
        <v xml:space="preserve"> (0.0)</v>
      </c>
      <c r="AJ16" s="24"/>
      <c r="AK16" s="78" t="str">
        <f t="shared" ca="1" si="4"/>
        <v>-</v>
      </c>
      <c r="AL16" s="882"/>
      <c r="AN16" s="433" t="str">
        <f t="shared" ca="1" si="9"/>
        <v>NA</v>
      </c>
    </row>
    <row r="17" spans="1:40" ht="15" customHeight="1" x14ac:dyDescent="0.35">
      <c r="A17" s="252" t="str">
        <f t="shared" ca="1" si="5"/>
        <v>H</v>
      </c>
      <c r="C17" s="85">
        <f t="shared" ca="1" si="10"/>
        <v>1</v>
      </c>
      <c r="D17" s="98">
        <f t="shared" ca="1" si="11"/>
        <v>1</v>
      </c>
      <c r="E17" s="98">
        <f t="shared" ca="1" si="0"/>
        <v>1</v>
      </c>
      <c r="F17" s="156"/>
      <c r="G17" s="156">
        <f t="shared" si="1"/>
        <v>0</v>
      </c>
      <c r="H17" s="156">
        <f t="shared" si="2"/>
        <v>0</v>
      </c>
      <c r="I17" s="585" t="str">
        <f ca="1">IFERROR(LEFT(INDEX('Input - Node Orientation'!$C$4:$Z$54,MATCH(_xlfn.CONCAT($E17,$G17), 'Input - Node Orientation'!$E$4:$E$54,0),MATCH(scenario&amp;" From-To Link",'Input - Node Orientation'!$C$4:$Z$4,0)),FIND("-",INDEX('Input - Node Orientation'!$C$4:$Z$54,MATCH(_xlfn.CONCAT($E17,$G17), 'Input - Node Orientation'!$E$4:$E$54,0),MATCH(scenario&amp;" From-To Link",'Input - Node Orientation'!$C$4:$Z$4,0)))-1),"--")</f>
        <v>--</v>
      </c>
      <c r="J17" s="585" t="str">
        <f ca="1">IFERROR(RIGHT(INDEX('Input - Node Orientation'!$C$4:$Z$54,MATCH(_xlfn.CONCAT($E17,$G17), 'Input - Node Orientation'!$E$4:$E$54,0),MATCH(scenario&amp;" From-To Link",'Input - Node Orientation'!$C$4:$Z$4,0)),LEN(INDEX('Input - Node Orientation'!$C$4:$Z$54,MATCH(_xlfn.CONCAT($E17,$G17), 'Input - Node Orientation'!$E$4:$E$54,0),MATCH(scenario&amp;" From-To Link",'Input - Node Orientation'!$C$4:$Z$4,0)))-FIND("-",INDEX('Input - Node Orientation'!$C$4:$Z$54,MATCH(_xlfn.CONCAT($E17,$G17), 'Input - Node Orientation'!$E$4:$E$54,0),MATCH(scenario&amp;" From-To Link",'Input - Node Orientation'!$C$4:$Z$4,0)))),"--")</f>
        <v>--</v>
      </c>
      <c r="K17" s="98" t="str">
        <f ca="1">INDEX('Input - Intersections'!$B$4:$L$6,MATCH(D17,'Input - Intersections'!$C$4:$C$6,0),4)</f>
        <v>Signalized</v>
      </c>
      <c r="M17" s="890"/>
      <c r="N17" s="887"/>
      <c r="O17" s="887"/>
      <c r="P17" s="145">
        <f t="shared" si="6"/>
        <v>0</v>
      </c>
      <c r="Q17" s="35" t="str">
        <f ca="1">IFERROR(INDEX('Input - Volumes'!$B$4:$AP$6,MATCH(D17,'Input - Volumes'!$C$4:$C$6,0),MATCH(F17,'Input - Volumes'!$B$4:$AP$4,0)),"-")</f>
        <v>-</v>
      </c>
      <c r="R17" s="878"/>
      <c r="S17" s="622">
        <f ca="1">SUMIFS('VISSIM Node Outputs'!H:H,'VISSIM Node Outputs'!B:B,$C$3,'VISSIM Node Outputs'!A:A,"AVG",'VISSIM Node Outputs'!F:F,I17,'VISSIM Node Outputs'!G:G,J17)</f>
        <v>0</v>
      </c>
      <c r="T17" s="878"/>
      <c r="U17" s="148" t="str">
        <f t="shared" ca="1" si="7"/>
        <v>-</v>
      </c>
      <c r="V17" s="881"/>
      <c r="W17" s="17" t="str">
        <f t="shared" ca="1" si="8"/>
        <v>-</v>
      </c>
      <c r="X17" s="880"/>
      <c r="Z17" s="623" t="str">
        <f ca="1">IF($S17=0,"-",IF(COUNTIFS('VISSIM Node Outputs'!B:B,$C$3,'VISSIM Node Outputs'!A:A,"AVG",'VISSIM Node Outputs'!F:F,I17,'VISSIM Node Outputs'!G:G,J87)&gt;1,"ERROR",SUMIFS('VISSIM Node Outputs'!I:I,'VISSIM Node Outputs'!B:B,$C$3,'VISSIM Node Outputs'!A:A,"AVG",'VISSIM Node Outputs'!F:F,I17,'VISSIM Node Outputs'!G:G,J17,'VISSIM Node Outputs'!C:C,E17)))</f>
        <v>-</v>
      </c>
      <c r="AA17" s="879"/>
      <c r="AB17" s="36" t="str">
        <f ca="1">IF($S17=0,"-",IF(COUNTIFS('VISSIM Node Outputs'!B:B,$C$3,'VISSIM Node Outputs'!A:A,"AVG",'VISSIM Node Outputs'!F:F,I17,'VISSIM Node Outputs'!G:G,J87)&gt;1,"ERROR",SUMIFS('VISSIM Node Outputs'!J:J,'VISSIM Node Outputs'!B:B,$C$3,'VISSIM Node Outputs'!A:A,"AVG",'VISSIM Node Outputs'!F:F,I17,'VISSIM Node Outputs'!G:G,J17,'VISSIM Node Outputs'!C:C,E17)))</f>
        <v>-</v>
      </c>
      <c r="AC17" s="878"/>
      <c r="AD17" s="36" t="str">
        <f ca="1">IF($S17=0,"-",IF(COUNTIFS('VISSIM Node Outputs'!B:B,$C$3,'VISSIM Node Outputs'!A:A,"AVG",'VISSIM Node Outputs'!F:F,I17,'VISSIM Node Outputs'!G:G,J87)&gt;1,"ERROR",SUMIFS('VISSIM Node Outputs'!K:K,'VISSIM Node Outputs'!B:B,$C$3,'VISSIM Node Outputs'!A:A,"AVG",'VISSIM Node Outputs'!F:F,I17,'VISSIM Node Outputs'!G:G,J17,'VISSIM Node Outputs'!C:C,E17)))</f>
        <v>-</v>
      </c>
      <c r="AE17" s="878"/>
      <c r="AF17" s="106" t="str">
        <f ca="1">IFERROR(IF(S17=0,"-",
IF(K17="Signalized",HLOOKUP(Z17,Lookups!$D$2:$I$3,2,TRUE),
IF(K17="Unsignalized",HLOOKUP(Z17,Lookups!$D$4:$I$5,2,TRUE),"-"))),"-")</f>
        <v>-</v>
      </c>
      <c r="AG17" s="879"/>
      <c r="AH17" s="293" t="str">
        <f t="shared" ca="1" si="3"/>
        <v>- (-)</v>
      </c>
      <c r="AI17" s="877" t="str">
        <f t="shared" si="3"/>
        <v xml:space="preserve"> (0.0)</v>
      </c>
      <c r="AJ17" s="24"/>
      <c r="AK17" s="78" t="e">
        <f t="shared" ca="1" si="4"/>
        <v>#VALUE!</v>
      </c>
      <c r="AL17" s="882"/>
      <c r="AN17" s="433" t="str">
        <f t="shared" ca="1" si="9"/>
        <v>NA</v>
      </c>
    </row>
    <row r="18" spans="1:40" ht="15" customHeight="1" x14ac:dyDescent="0.35">
      <c r="A18" s="252" t="str">
        <f t="shared" ca="1" si="5"/>
        <v>H</v>
      </c>
      <c r="C18" s="85">
        <f t="shared" ca="1" si="10"/>
        <v>1</v>
      </c>
      <c r="D18" s="98">
        <f t="shared" ca="1" si="11"/>
        <v>1</v>
      </c>
      <c r="E18" s="98">
        <f t="shared" ca="1" si="0"/>
        <v>1</v>
      </c>
      <c r="F18" s="156"/>
      <c r="G18" s="156">
        <f t="shared" si="1"/>
        <v>0</v>
      </c>
      <c r="H18" s="156">
        <f t="shared" si="2"/>
        <v>0</v>
      </c>
      <c r="I18" s="585" t="str">
        <f ca="1">IFERROR(LEFT(INDEX('Input - Node Orientation'!$C$4:$Z$54,MATCH(_xlfn.CONCAT($E18,$G18), 'Input - Node Orientation'!$E$4:$E$54,0),MATCH(scenario&amp;" From-To Link",'Input - Node Orientation'!$C$4:$Z$4,0)),FIND("-",INDEX('Input - Node Orientation'!$C$4:$Z$54,MATCH(_xlfn.CONCAT($E18,$G18), 'Input - Node Orientation'!$E$4:$E$54,0),MATCH(scenario&amp;" From-To Link",'Input - Node Orientation'!$C$4:$Z$4,0)))-1),"--")</f>
        <v>--</v>
      </c>
      <c r="J18" s="585" t="str">
        <f ca="1">IFERROR(RIGHT(INDEX('Input - Node Orientation'!$C$4:$Z$54,MATCH(_xlfn.CONCAT($E18,$G18), 'Input - Node Orientation'!$E$4:$E$54,0),MATCH(scenario&amp;" From-To Link",'Input - Node Orientation'!$C$4:$Z$4,0)),LEN(INDEX('Input - Node Orientation'!$C$4:$Z$54,MATCH(_xlfn.CONCAT($E18,$G18), 'Input - Node Orientation'!$E$4:$E$54,0),MATCH(scenario&amp;" From-To Link",'Input - Node Orientation'!$C$4:$Z$4,0)))-FIND("-",INDEX('Input - Node Orientation'!$C$4:$Z$54,MATCH(_xlfn.CONCAT($E18,$G18), 'Input - Node Orientation'!$E$4:$E$54,0),MATCH(scenario&amp;" From-To Link",'Input - Node Orientation'!$C$4:$Z$4,0)))),"--")</f>
        <v>--</v>
      </c>
      <c r="K18" s="98" t="str">
        <f ca="1">INDEX('Input - Intersections'!$B$4:$L$6,MATCH(D18,'Input - Intersections'!$C$4:$C$6,0),4)</f>
        <v>Signalized</v>
      </c>
      <c r="M18" s="890"/>
      <c r="N18" s="887"/>
      <c r="O18" s="887"/>
      <c r="P18" s="145">
        <f t="shared" si="6"/>
        <v>0</v>
      </c>
      <c r="Q18" s="35" t="str">
        <f ca="1">IFERROR(INDEX('Input - Volumes'!$B$4:$AP$6,MATCH(D18,'Input - Volumes'!$C$4:$C$6,0),MATCH(F18,'Input - Volumes'!$B$4:$AP$4,0)),"-")</f>
        <v>-</v>
      </c>
      <c r="R18" s="878"/>
      <c r="S18" s="622">
        <f ca="1">SUMIFS('VISSIM Node Outputs'!H:H,'VISSIM Node Outputs'!B:B,$C$3,'VISSIM Node Outputs'!A:A,"AVG",'VISSIM Node Outputs'!F:F,I18,'VISSIM Node Outputs'!G:G,J18)</f>
        <v>0</v>
      </c>
      <c r="T18" s="878"/>
      <c r="U18" s="148" t="str">
        <f t="shared" ca="1" si="7"/>
        <v>-</v>
      </c>
      <c r="V18" s="881">
        <f>T18-R18</f>
        <v>0</v>
      </c>
      <c r="W18" s="17" t="str">
        <f t="shared" ca="1" si="8"/>
        <v>-</v>
      </c>
      <c r="X18" s="880" t="e">
        <f>V18/R18</f>
        <v>#DIV/0!</v>
      </c>
      <c r="Z18" s="623" t="str">
        <f ca="1">IF($S18=0,"-",IF(COUNTIFS('VISSIM Node Outputs'!B:B,$C$3,'VISSIM Node Outputs'!A:A,"AVG",'VISSIM Node Outputs'!F:F,I18,'VISSIM Node Outputs'!G:G,J88)&gt;1,"ERROR",SUMIFS('VISSIM Node Outputs'!I:I,'VISSIM Node Outputs'!B:B,$C$3,'VISSIM Node Outputs'!A:A,"AVG",'VISSIM Node Outputs'!F:F,I18,'VISSIM Node Outputs'!G:G,J18,'VISSIM Node Outputs'!C:C,E18)))</f>
        <v>-</v>
      </c>
      <c r="AA18" s="879"/>
      <c r="AB18" s="36" t="str">
        <f ca="1">IF($S18=0,"-",IF(COUNTIFS('VISSIM Node Outputs'!B:B,$C$3,'VISSIM Node Outputs'!A:A,"AVG",'VISSIM Node Outputs'!F:F,I18,'VISSIM Node Outputs'!G:G,J88)&gt;1,"ERROR",SUMIFS('VISSIM Node Outputs'!J:J,'VISSIM Node Outputs'!B:B,$C$3,'VISSIM Node Outputs'!A:A,"AVG",'VISSIM Node Outputs'!F:F,I18,'VISSIM Node Outputs'!G:G,J18,'VISSIM Node Outputs'!C:C,E18)))</f>
        <v>-</v>
      </c>
      <c r="AC18" s="878"/>
      <c r="AD18" s="36" t="str">
        <f ca="1">IF($S18=0,"-",IF(COUNTIFS('VISSIM Node Outputs'!B:B,$C$3,'VISSIM Node Outputs'!A:A,"AVG",'VISSIM Node Outputs'!F:F,I18,'VISSIM Node Outputs'!G:G,J88)&gt;1,"ERROR",SUMIFS('VISSIM Node Outputs'!K:K,'VISSIM Node Outputs'!B:B,$C$3,'VISSIM Node Outputs'!A:A,"AVG",'VISSIM Node Outputs'!F:F,I18,'VISSIM Node Outputs'!G:G,J18,'VISSIM Node Outputs'!C:C,E18)))</f>
        <v>-</v>
      </c>
      <c r="AE18" s="878"/>
      <c r="AF18" s="106" t="str">
        <f ca="1">IFERROR(IF(S18=0,"-",
IF(K18="Signalized",HLOOKUP(Z18,Lookups!$D$2:$I$3,2,TRUE),
IF(K18="Unsignalized",HLOOKUP(Z18,Lookups!$D$4:$I$5,2,TRUE),"-"))),"-")</f>
        <v>-</v>
      </c>
      <c r="AG18" s="879"/>
      <c r="AH18" s="293" t="str">
        <f t="shared" ca="1" si="3"/>
        <v>- (-)</v>
      </c>
      <c r="AI18" s="877" t="str">
        <f t="shared" si="3"/>
        <v xml:space="preserve"> (0.0)</v>
      </c>
      <c r="AJ18" s="24"/>
      <c r="AK18" s="78" t="e">
        <f t="shared" ca="1" si="4"/>
        <v>#VALUE!</v>
      </c>
      <c r="AL18" s="882"/>
      <c r="AN18" s="433" t="str">
        <f t="shared" ca="1" si="9"/>
        <v>NA</v>
      </c>
    </row>
    <row r="19" spans="1:40" ht="15" customHeight="1" x14ac:dyDescent="0.35">
      <c r="A19" s="252" t="str">
        <f t="shared" ca="1" si="5"/>
        <v>H</v>
      </c>
      <c r="C19" s="85">
        <f t="shared" ca="1" si="10"/>
        <v>1</v>
      </c>
      <c r="D19" s="98">
        <f t="shared" ca="1" si="11"/>
        <v>1</v>
      </c>
      <c r="E19" s="98">
        <f t="shared" ca="1" si="0"/>
        <v>1</v>
      </c>
      <c r="F19" s="156" t="s">
        <v>31</v>
      </c>
      <c r="G19" s="156" t="str">
        <f t="shared" si="1"/>
        <v>EBL</v>
      </c>
      <c r="H19" s="156" t="str">
        <f t="shared" si="2"/>
        <v>EBL</v>
      </c>
      <c r="I19" s="585" t="str">
        <f ca="1">IFERROR(LEFT(INDEX('Input - Node Orientation'!$C$4:$Z$54,MATCH(_xlfn.CONCAT($E19,$G19), 'Input - Node Orientation'!$E$4:$E$54,0),MATCH(scenario&amp;" From-To Link",'Input - Node Orientation'!$C$4:$Z$4,0)),FIND("-",INDEX('Input - Node Orientation'!$C$4:$Z$54,MATCH(_xlfn.CONCAT($E19,$G19), 'Input - Node Orientation'!$E$4:$E$54,0),MATCH(scenario&amp;" From-To Link",'Input - Node Orientation'!$C$4:$Z$4,0)))-1),"--")</f>
        <v>--</v>
      </c>
      <c r="J19" s="585" t="str">
        <f ca="1">IFERROR(RIGHT(INDEX('Input - Node Orientation'!$C$4:$Z$54,MATCH(_xlfn.CONCAT($E19,$G19), 'Input - Node Orientation'!$E$4:$E$54,0),MATCH(scenario&amp;" From-To Link",'Input - Node Orientation'!$C$4:$Z$4,0)),LEN(INDEX('Input - Node Orientation'!$C$4:$Z$54,MATCH(_xlfn.CONCAT($E19,$G19), 'Input - Node Orientation'!$E$4:$E$54,0),MATCH(scenario&amp;" From-To Link",'Input - Node Orientation'!$C$4:$Z$4,0)))-FIND("-",INDEX('Input - Node Orientation'!$C$4:$Z$54,MATCH(_xlfn.CONCAT($E19,$G19), 'Input - Node Orientation'!$E$4:$E$54,0),MATCH(scenario&amp;" From-To Link",'Input - Node Orientation'!$C$4:$Z$4,0)))),"--")</f>
        <v>--</v>
      </c>
      <c r="K19" s="98" t="str">
        <f ca="1">INDEX('Input - Intersections'!$B$4:$L$6,MATCH(D19,'Input - Intersections'!$C$4:$C$6,0),4)</f>
        <v>Signalized</v>
      </c>
      <c r="M19" s="890"/>
      <c r="N19" s="887"/>
      <c r="O19" s="887" t="str">
        <f ca="1">INDEX('Input - Intersections'!$B$4:$L$6,MATCH(C19,'Input - Intersections'!$B$4:$B$6,0),7)</f>
        <v>EB</v>
      </c>
      <c r="P19" s="145" t="str">
        <f t="shared" si="6"/>
        <v>EBL</v>
      </c>
      <c r="Q19" s="35">
        <f ca="1">IFERROR(INDEX('Input - Volumes'!$B$4:$AP$6,MATCH(D19,'Input - Volumes'!$C$4:$C$6,0),MATCH(F19,'Input - Volumes'!$B$4:$AP$4,0)),"-")</f>
        <v>0</v>
      </c>
      <c r="R19" s="878">
        <f ca="1">SUM(Q19:Q24)</f>
        <v>0</v>
      </c>
      <c r="S19" s="622">
        <f ca="1">SUMIFS('VISSIM Node Outputs'!H:H,'VISSIM Node Outputs'!B:B,$C$3,'VISSIM Node Outputs'!A:A,"AVG",'VISSIM Node Outputs'!F:F,I19,'VISSIM Node Outputs'!G:G,J19)</f>
        <v>0</v>
      </c>
      <c r="T19" s="878">
        <f ca="1">SUM(S19:S24)</f>
        <v>0</v>
      </c>
      <c r="U19" s="148">
        <f t="shared" ca="1" si="7"/>
        <v>0</v>
      </c>
      <c r="V19" s="881">
        <f ca="1">T19-R19</f>
        <v>0</v>
      </c>
      <c r="W19" s="17" t="str">
        <f t="shared" ca="1" si="8"/>
        <v>-</v>
      </c>
      <c r="X19" s="880" t="str">
        <f ca="1">IFERROR(IF(R19=0,"-",V19/R19),"-")</f>
        <v>-</v>
      </c>
      <c r="Z19" s="623" t="str">
        <f ca="1">IF($S19=0,"-",IF(COUNTIFS('VISSIM Node Outputs'!B:B,$C$3,'VISSIM Node Outputs'!A:A,"AVG",'VISSIM Node Outputs'!F:F,I19,'VISSIM Node Outputs'!G:G,J89)&gt;1,"ERROR",SUMIFS('VISSIM Node Outputs'!I:I,'VISSIM Node Outputs'!B:B,$C$3,'VISSIM Node Outputs'!A:A,"AVG",'VISSIM Node Outputs'!F:F,I19,'VISSIM Node Outputs'!G:G,J19,'VISSIM Node Outputs'!C:C,E19)))</f>
        <v>-</v>
      </c>
      <c r="AA19" s="879" t="str">
        <f ca="1">IF(T19=0,"-",SUMPRODUCT(S19:S24,Z19:Z24)/T19)</f>
        <v>-</v>
      </c>
      <c r="AB19" s="36" t="str">
        <f ca="1">IF($S19=0,"-",IF(COUNTIFS('VISSIM Node Outputs'!B:B,$C$3,'VISSIM Node Outputs'!A:A,"AVG",'VISSIM Node Outputs'!F:F,I19,'VISSIM Node Outputs'!G:G,J89)&gt;1,"ERROR",SUMIFS('VISSIM Node Outputs'!J:J,'VISSIM Node Outputs'!B:B,$C$3,'VISSIM Node Outputs'!A:A,"AVG",'VISSIM Node Outputs'!F:F,I19,'VISSIM Node Outputs'!G:G,J19,'VISSIM Node Outputs'!C:C,E19)))</f>
        <v>-</v>
      </c>
      <c r="AC19" s="878" t="str">
        <f ca="1">IF($T19&gt;0,MAX(AB19:AB24),"-")</f>
        <v>-</v>
      </c>
      <c r="AD19" s="36" t="str">
        <f ca="1">IF($S19=0,"-",IF(COUNTIFS('VISSIM Node Outputs'!B:B,$C$3,'VISSIM Node Outputs'!A:A,"AVG",'VISSIM Node Outputs'!F:F,I19,'VISSIM Node Outputs'!G:G,J89)&gt;1,"ERROR",SUMIFS('VISSIM Node Outputs'!K:K,'VISSIM Node Outputs'!B:B,$C$3,'VISSIM Node Outputs'!A:A,"AVG",'VISSIM Node Outputs'!F:F,I19,'VISSIM Node Outputs'!G:G,J19,'VISSIM Node Outputs'!C:C,E19)))</f>
        <v>-</v>
      </c>
      <c r="AE19" s="878" t="str">
        <f ca="1">IF($T19&gt;0,MAX(AD19:AD24),"-")</f>
        <v>-</v>
      </c>
      <c r="AF19" s="106" t="str">
        <f ca="1">IFERROR(IF(S19=0,"-",
IF(K19="Signalized",HLOOKUP(Z19,Lookups!$D$2:$I$3,2,TRUE),
IF(K19="Unsignalized",HLOOKUP(Z19,Lookups!$D$4:$I$5,2,TRUE),"-"))),"-")</f>
        <v>-</v>
      </c>
      <c r="AG19" s="879" t="str">
        <f ca="1">IF(T19=0,"-",
IF(K19="Signalized",HLOOKUP(AA19,Lookups!$D$2:$I$3,2,TRUE),
IF(K19="Unsignalized",HLOOKUP(AA19,Lookups!$D$4:$I$5,2,TRUE),"-")))</f>
        <v>-</v>
      </c>
      <c r="AH19" s="293" t="str">
        <f t="shared" ca="1" si="3"/>
        <v>- (-)</v>
      </c>
      <c r="AI19" s="877" t="str">
        <f t="shared" ca="1" si="3"/>
        <v>- (-)</v>
      </c>
      <c r="AJ19" s="24"/>
      <c r="AK19" s="78" t="str">
        <f t="shared" ca="1" si="4"/>
        <v>-</v>
      </c>
      <c r="AL19" s="882" t="str">
        <f ca="1">IF($R19&gt;0,T19/R19,"-")</f>
        <v>-</v>
      </c>
      <c r="AN19" s="433" t="str">
        <f t="shared" ca="1" si="9"/>
        <v>NA</v>
      </c>
    </row>
    <row r="20" spans="1:40" ht="15" customHeight="1" x14ac:dyDescent="0.35">
      <c r="A20" s="252" t="str">
        <f t="shared" ca="1" si="5"/>
        <v>H</v>
      </c>
      <c r="C20" s="85">
        <f t="shared" ca="1" si="10"/>
        <v>1</v>
      </c>
      <c r="D20" s="98">
        <f t="shared" ca="1" si="11"/>
        <v>1</v>
      </c>
      <c r="E20" s="98">
        <f t="shared" ca="1" si="0"/>
        <v>1</v>
      </c>
      <c r="F20" s="156" t="s">
        <v>32</v>
      </c>
      <c r="G20" s="156" t="str">
        <f t="shared" si="1"/>
        <v>EBT</v>
      </c>
      <c r="H20" s="156" t="str">
        <f t="shared" si="2"/>
        <v>EBT</v>
      </c>
      <c r="I20" s="585" t="str">
        <f ca="1">IFERROR(LEFT(INDEX('Input - Node Orientation'!$C$4:$Z$54,MATCH(_xlfn.CONCAT($E20,$G20), 'Input - Node Orientation'!$E$4:$E$54,0),MATCH(scenario&amp;" From-To Link",'Input - Node Orientation'!$C$4:$Z$4,0)),FIND("-",INDEX('Input - Node Orientation'!$C$4:$Z$54,MATCH(_xlfn.CONCAT($E20,$G20), 'Input - Node Orientation'!$E$4:$E$54,0),MATCH(scenario&amp;" From-To Link",'Input - Node Orientation'!$C$4:$Z$4,0)))-1),"--")</f>
        <v>--</v>
      </c>
      <c r="J20" s="585" t="str">
        <f ca="1">IFERROR(RIGHT(INDEX('Input - Node Orientation'!$C$4:$Z$54,MATCH(_xlfn.CONCAT($E20,$G20), 'Input - Node Orientation'!$E$4:$E$54,0),MATCH(scenario&amp;" From-To Link",'Input - Node Orientation'!$C$4:$Z$4,0)),LEN(INDEX('Input - Node Orientation'!$C$4:$Z$54,MATCH(_xlfn.CONCAT($E20,$G20), 'Input - Node Orientation'!$E$4:$E$54,0),MATCH(scenario&amp;" From-To Link",'Input - Node Orientation'!$C$4:$Z$4,0)))-FIND("-",INDEX('Input - Node Orientation'!$C$4:$Z$54,MATCH(_xlfn.CONCAT($E20,$G20), 'Input - Node Orientation'!$E$4:$E$54,0),MATCH(scenario&amp;" From-To Link",'Input - Node Orientation'!$C$4:$Z$4,0)))),"--")</f>
        <v>--</v>
      </c>
      <c r="K20" s="98" t="str">
        <f ca="1">INDEX('Input - Intersections'!$B$4:$L$6,MATCH(D20,'Input - Intersections'!$C$4:$C$6,0),4)</f>
        <v>Signalized</v>
      </c>
      <c r="M20" s="890"/>
      <c r="N20" s="887"/>
      <c r="O20" s="887"/>
      <c r="P20" s="145" t="str">
        <f t="shared" si="6"/>
        <v>EBT</v>
      </c>
      <c r="Q20" s="35">
        <f ca="1">IFERROR(INDEX('Input - Volumes'!$B$4:$AP$6,MATCH(D20,'Input - Volumes'!$C$4:$C$6,0),MATCH(F20,'Input - Volumes'!$B$4:$AP$4,0)),"-")</f>
        <v>0</v>
      </c>
      <c r="R20" s="878"/>
      <c r="S20" s="622">
        <f ca="1">SUMIFS('VISSIM Node Outputs'!H:H,'VISSIM Node Outputs'!B:B,$C$3,'VISSIM Node Outputs'!A:A,"AVG",'VISSIM Node Outputs'!F:F,I20,'VISSIM Node Outputs'!G:G,J20)</f>
        <v>0</v>
      </c>
      <c r="T20" s="878"/>
      <c r="U20" s="148">
        <f t="shared" ca="1" si="7"/>
        <v>0</v>
      </c>
      <c r="V20" s="881"/>
      <c r="W20" s="17" t="str">
        <f t="shared" ca="1" si="8"/>
        <v>-</v>
      </c>
      <c r="X20" s="880"/>
      <c r="Z20" s="623" t="str">
        <f ca="1">IF($S20=0,"-",IF(COUNTIFS('VISSIM Node Outputs'!B:B,$C$3,'VISSIM Node Outputs'!A:A,"AVG",'VISSIM Node Outputs'!F:F,I20,'VISSIM Node Outputs'!G:G,J90)&gt;1,"ERROR",SUMIFS('VISSIM Node Outputs'!I:I,'VISSIM Node Outputs'!B:B,$C$3,'VISSIM Node Outputs'!A:A,"AVG",'VISSIM Node Outputs'!F:F,I20,'VISSIM Node Outputs'!G:G,J20,'VISSIM Node Outputs'!C:C,E20)))</f>
        <v>-</v>
      </c>
      <c r="AA20" s="879"/>
      <c r="AB20" s="36" t="str">
        <f ca="1">IF($S20=0,"-",IF(COUNTIFS('VISSIM Node Outputs'!B:B,$C$3,'VISSIM Node Outputs'!A:A,"AVG",'VISSIM Node Outputs'!F:F,I20,'VISSIM Node Outputs'!G:G,J90)&gt;1,"ERROR",SUMIFS('VISSIM Node Outputs'!J:J,'VISSIM Node Outputs'!B:B,$C$3,'VISSIM Node Outputs'!A:A,"AVG",'VISSIM Node Outputs'!F:F,I20,'VISSIM Node Outputs'!G:G,J20,'VISSIM Node Outputs'!C:C,E20)))</f>
        <v>-</v>
      </c>
      <c r="AC20" s="878"/>
      <c r="AD20" s="36" t="str">
        <f ca="1">IF($S20=0,"-",IF(COUNTIFS('VISSIM Node Outputs'!B:B,$C$3,'VISSIM Node Outputs'!A:A,"AVG",'VISSIM Node Outputs'!F:F,I20,'VISSIM Node Outputs'!G:G,J90)&gt;1,"ERROR",SUMIFS('VISSIM Node Outputs'!K:K,'VISSIM Node Outputs'!B:B,$C$3,'VISSIM Node Outputs'!A:A,"AVG",'VISSIM Node Outputs'!F:F,I20,'VISSIM Node Outputs'!G:G,J20,'VISSIM Node Outputs'!C:C,E20)))</f>
        <v>-</v>
      </c>
      <c r="AE20" s="878"/>
      <c r="AF20" s="106" t="str">
        <f ca="1">IFERROR(IF(S20=0,"-",
IF(K20="Signalized",HLOOKUP(Z20,Lookups!$D$2:$I$3,2,TRUE),
IF(K20="Unsignalized",HLOOKUP(Z20,Lookups!$D$4:$I$5,2,TRUE),"-"))),"-")</f>
        <v>-</v>
      </c>
      <c r="AG20" s="879"/>
      <c r="AH20" s="293" t="str">
        <f t="shared" ca="1" si="3"/>
        <v>- (-)</v>
      </c>
      <c r="AI20" s="877" t="str">
        <f t="shared" si="3"/>
        <v xml:space="preserve"> (0.0)</v>
      </c>
      <c r="AJ20" s="24"/>
      <c r="AK20" s="78" t="str">
        <f t="shared" ca="1" si="4"/>
        <v>-</v>
      </c>
      <c r="AL20" s="882"/>
      <c r="AN20" s="433" t="str">
        <f t="shared" ca="1" si="9"/>
        <v>NA</v>
      </c>
    </row>
    <row r="21" spans="1:40" ht="15" customHeight="1" x14ac:dyDescent="0.35">
      <c r="A21" s="252" t="str">
        <f t="shared" ca="1" si="5"/>
        <v>H</v>
      </c>
      <c r="C21" s="85">
        <f t="shared" ca="1" si="10"/>
        <v>1</v>
      </c>
      <c r="D21" s="98">
        <f t="shared" ca="1" si="11"/>
        <v>1</v>
      </c>
      <c r="E21" s="98">
        <f t="shared" ca="1" si="0"/>
        <v>1</v>
      </c>
      <c r="F21" s="156" t="s">
        <v>33</v>
      </c>
      <c r="G21" s="156" t="str">
        <f t="shared" si="1"/>
        <v>EBR</v>
      </c>
      <c r="H21" s="156" t="str">
        <f t="shared" si="2"/>
        <v>EBR</v>
      </c>
      <c r="I21" s="585" t="str">
        <f ca="1">IFERROR(LEFT(INDEX('Input - Node Orientation'!$C$4:$Z$54,MATCH(_xlfn.CONCAT($E21,$G21), 'Input - Node Orientation'!$E$4:$E$54,0),MATCH(scenario&amp;" From-To Link",'Input - Node Orientation'!$C$4:$Z$4,0)),FIND("-",INDEX('Input - Node Orientation'!$C$4:$Z$54,MATCH(_xlfn.CONCAT($E21,$G21), 'Input - Node Orientation'!$E$4:$E$54,0),MATCH(scenario&amp;" From-To Link",'Input - Node Orientation'!$C$4:$Z$4,0)))-1),"--")</f>
        <v>--</v>
      </c>
      <c r="J21" s="585" t="str">
        <f ca="1">IFERROR(RIGHT(INDEX('Input - Node Orientation'!$C$4:$Z$54,MATCH(_xlfn.CONCAT($E21,$G21), 'Input - Node Orientation'!$E$4:$E$54,0),MATCH(scenario&amp;" From-To Link",'Input - Node Orientation'!$C$4:$Z$4,0)),LEN(INDEX('Input - Node Orientation'!$C$4:$Z$54,MATCH(_xlfn.CONCAT($E21,$G21), 'Input - Node Orientation'!$E$4:$E$54,0),MATCH(scenario&amp;" From-To Link",'Input - Node Orientation'!$C$4:$Z$4,0)))-FIND("-",INDEX('Input - Node Orientation'!$C$4:$Z$54,MATCH(_xlfn.CONCAT($E21,$G21), 'Input - Node Orientation'!$E$4:$E$54,0),MATCH(scenario&amp;" From-To Link",'Input - Node Orientation'!$C$4:$Z$4,0)))),"--")</f>
        <v>--</v>
      </c>
      <c r="K21" s="98" t="str">
        <f ca="1">INDEX('Input - Intersections'!$B$4:$L$6,MATCH(D21,'Input - Intersections'!$C$4:$C$6,0),4)</f>
        <v>Signalized</v>
      </c>
      <c r="M21" s="890"/>
      <c r="N21" s="887"/>
      <c r="O21" s="887"/>
      <c r="P21" s="145" t="str">
        <f t="shared" si="6"/>
        <v>EBR</v>
      </c>
      <c r="Q21" s="35">
        <f ca="1">IFERROR(INDEX('Input - Volumes'!$B$4:$AP$6,MATCH(D21,'Input - Volumes'!$C$4:$C$6,0),MATCH(F21,'Input - Volumes'!$B$4:$AP$4,0)),"-")</f>
        <v>0</v>
      </c>
      <c r="R21" s="878"/>
      <c r="S21" s="622">
        <f ca="1">SUMIFS('VISSIM Node Outputs'!H:H,'VISSIM Node Outputs'!B:B,$C$3,'VISSIM Node Outputs'!A:A,"AVG",'VISSIM Node Outputs'!F:F,I21,'VISSIM Node Outputs'!G:G,J21)</f>
        <v>0</v>
      </c>
      <c r="T21" s="878"/>
      <c r="U21" s="148">
        <f t="shared" ca="1" si="7"/>
        <v>0</v>
      </c>
      <c r="V21" s="881"/>
      <c r="W21" s="17" t="str">
        <f t="shared" ca="1" si="8"/>
        <v>-</v>
      </c>
      <c r="X21" s="880"/>
      <c r="Z21" s="623" t="str">
        <f ca="1">IF($S21=0,"-",IF(COUNTIFS('VISSIM Node Outputs'!B:B,$C$3,'VISSIM Node Outputs'!A:A,"AVG",'VISSIM Node Outputs'!F:F,I21,'VISSIM Node Outputs'!G:G,J91)&gt;1,"ERROR",SUMIFS('VISSIM Node Outputs'!I:I,'VISSIM Node Outputs'!B:B,$C$3,'VISSIM Node Outputs'!A:A,"AVG",'VISSIM Node Outputs'!F:F,I21,'VISSIM Node Outputs'!G:G,J21,'VISSIM Node Outputs'!C:C,E21)))</f>
        <v>-</v>
      </c>
      <c r="AA21" s="879"/>
      <c r="AB21" s="36" t="str">
        <f ca="1">IF($S21=0,"-",IF(COUNTIFS('VISSIM Node Outputs'!B:B,$C$3,'VISSIM Node Outputs'!A:A,"AVG",'VISSIM Node Outputs'!F:F,I21,'VISSIM Node Outputs'!G:G,J91)&gt;1,"ERROR",SUMIFS('VISSIM Node Outputs'!J:J,'VISSIM Node Outputs'!B:B,$C$3,'VISSIM Node Outputs'!A:A,"AVG",'VISSIM Node Outputs'!F:F,I21,'VISSIM Node Outputs'!G:G,J21,'VISSIM Node Outputs'!C:C,E21)))</f>
        <v>-</v>
      </c>
      <c r="AC21" s="878"/>
      <c r="AD21" s="36" t="str">
        <f ca="1">IF($S21=0,"-",IF(COUNTIFS('VISSIM Node Outputs'!B:B,$C$3,'VISSIM Node Outputs'!A:A,"AVG",'VISSIM Node Outputs'!F:F,I21,'VISSIM Node Outputs'!G:G,J91)&gt;1,"ERROR",SUMIFS('VISSIM Node Outputs'!K:K,'VISSIM Node Outputs'!B:B,$C$3,'VISSIM Node Outputs'!A:A,"AVG",'VISSIM Node Outputs'!F:F,I21,'VISSIM Node Outputs'!G:G,J21,'VISSIM Node Outputs'!C:C,E21)))</f>
        <v>-</v>
      </c>
      <c r="AE21" s="878"/>
      <c r="AF21" s="106" t="str">
        <f ca="1">IFERROR(IF(S21=0,"-",
IF(K21="Signalized",HLOOKUP(Z21,Lookups!$D$2:$I$3,2,TRUE),
IF(K21="Unsignalized",HLOOKUP(Z21,Lookups!$D$4:$I$5,2,TRUE),"-"))),"-")</f>
        <v>-</v>
      </c>
      <c r="AG21" s="879"/>
      <c r="AH21" s="293" t="str">
        <f t="shared" ca="1" si="3"/>
        <v>- (-)</v>
      </c>
      <c r="AI21" s="877" t="str">
        <f t="shared" si="3"/>
        <v xml:space="preserve"> (0.0)</v>
      </c>
      <c r="AJ21" s="24"/>
      <c r="AK21" s="78" t="str">
        <f t="shared" ca="1" si="4"/>
        <v>-</v>
      </c>
      <c r="AL21" s="882"/>
      <c r="AN21" s="433" t="str">
        <f t="shared" ca="1" si="9"/>
        <v>NA</v>
      </c>
    </row>
    <row r="22" spans="1:40" ht="15" customHeight="1" x14ac:dyDescent="0.35">
      <c r="A22" s="252" t="str">
        <f t="shared" ca="1" si="5"/>
        <v>H</v>
      </c>
      <c r="C22" s="85">
        <f t="shared" ca="1" si="10"/>
        <v>1</v>
      </c>
      <c r="D22" s="98">
        <f t="shared" ca="1" si="11"/>
        <v>1</v>
      </c>
      <c r="E22" s="98">
        <f t="shared" ca="1" si="0"/>
        <v>1</v>
      </c>
      <c r="F22" s="156" t="s">
        <v>104</v>
      </c>
      <c r="G22" s="156" t="str">
        <f t="shared" si="1"/>
        <v>EBU</v>
      </c>
      <c r="H22" s="156" t="str">
        <f t="shared" si="2"/>
        <v>EBU</v>
      </c>
      <c r="I22" s="585" t="str">
        <f ca="1">IFERROR(LEFT(INDEX('Input - Node Orientation'!$C$4:$Z$54,MATCH(_xlfn.CONCAT($E22,$G22), 'Input - Node Orientation'!$E$4:$E$54,0),MATCH(scenario&amp;" From-To Link",'Input - Node Orientation'!$C$4:$Z$4,0)),FIND("-",INDEX('Input - Node Orientation'!$C$4:$Z$54,MATCH(_xlfn.CONCAT($E22,$G22), 'Input - Node Orientation'!$E$4:$E$54,0),MATCH(scenario&amp;" From-To Link",'Input - Node Orientation'!$C$4:$Z$4,0)))-1),"--")</f>
        <v>--</v>
      </c>
      <c r="J22" s="585" t="str">
        <f ca="1">IFERROR(RIGHT(INDEX('Input - Node Orientation'!$C$4:$Z$54,MATCH(_xlfn.CONCAT($E22,$G22), 'Input - Node Orientation'!$E$4:$E$54,0),MATCH(scenario&amp;" From-To Link",'Input - Node Orientation'!$C$4:$Z$4,0)),LEN(INDEX('Input - Node Orientation'!$C$4:$Z$54,MATCH(_xlfn.CONCAT($E22,$G22), 'Input - Node Orientation'!$E$4:$E$54,0),MATCH(scenario&amp;" From-To Link",'Input - Node Orientation'!$C$4:$Z$4,0)))-FIND("-",INDEX('Input - Node Orientation'!$C$4:$Z$54,MATCH(_xlfn.CONCAT($E22,$G22), 'Input - Node Orientation'!$E$4:$E$54,0),MATCH(scenario&amp;" From-To Link",'Input - Node Orientation'!$C$4:$Z$4,0)))),"--")</f>
        <v>--</v>
      </c>
      <c r="K22" s="98" t="str">
        <f ca="1">INDEX('Input - Intersections'!$B$4:$L$6,MATCH(D22,'Input - Intersections'!$C$4:$C$6,0),4)</f>
        <v>Signalized</v>
      </c>
      <c r="M22" s="890"/>
      <c r="N22" s="887"/>
      <c r="O22" s="887"/>
      <c r="P22" s="145" t="str">
        <f t="shared" si="6"/>
        <v>EBU</v>
      </c>
      <c r="Q22" s="35">
        <f ca="1">IFERROR(INDEX('Input - Volumes'!$B$4:$AP$6,MATCH(D22,'Input - Volumes'!$C$4:$C$6,0),MATCH(F22,'Input - Volumes'!$B$4:$AP$4,0)),"-")</f>
        <v>0</v>
      </c>
      <c r="R22" s="878"/>
      <c r="S22" s="622">
        <f ca="1">SUMIFS('VISSIM Node Outputs'!H:H,'VISSIM Node Outputs'!B:B,$C$3,'VISSIM Node Outputs'!A:A,"AVG",'VISSIM Node Outputs'!F:F,I22,'VISSIM Node Outputs'!G:G,J22)</f>
        <v>0</v>
      </c>
      <c r="T22" s="878"/>
      <c r="U22" s="148">
        <f t="shared" ca="1" si="7"/>
        <v>0</v>
      </c>
      <c r="V22" s="881"/>
      <c r="W22" s="17" t="str">
        <f t="shared" ca="1" si="8"/>
        <v>-</v>
      </c>
      <c r="X22" s="880"/>
      <c r="Z22" s="623" t="str">
        <f ca="1">IF($S22=0,"-",IF(COUNTIFS('VISSIM Node Outputs'!B:B,$C$3,'VISSIM Node Outputs'!A:A,"AVG",'VISSIM Node Outputs'!F:F,I22,'VISSIM Node Outputs'!G:G,J92)&gt;1,"ERROR",SUMIFS('VISSIM Node Outputs'!I:I,'VISSIM Node Outputs'!B:B,$C$3,'VISSIM Node Outputs'!A:A,"AVG",'VISSIM Node Outputs'!F:F,I22,'VISSIM Node Outputs'!G:G,J22,'VISSIM Node Outputs'!C:C,E22)))</f>
        <v>-</v>
      </c>
      <c r="AA22" s="879"/>
      <c r="AB22" s="36" t="str">
        <f ca="1">IF($S22=0,"-",IF(COUNTIFS('VISSIM Node Outputs'!B:B,$C$3,'VISSIM Node Outputs'!A:A,"AVG",'VISSIM Node Outputs'!F:F,I22,'VISSIM Node Outputs'!G:G,J92)&gt;1,"ERROR",SUMIFS('VISSIM Node Outputs'!J:J,'VISSIM Node Outputs'!B:B,$C$3,'VISSIM Node Outputs'!A:A,"AVG",'VISSIM Node Outputs'!F:F,I22,'VISSIM Node Outputs'!G:G,J22,'VISSIM Node Outputs'!C:C,E22)))</f>
        <v>-</v>
      </c>
      <c r="AC22" s="878"/>
      <c r="AD22" s="36" t="str">
        <f ca="1">IF($S22=0,"-",IF(COUNTIFS('VISSIM Node Outputs'!B:B,$C$3,'VISSIM Node Outputs'!A:A,"AVG",'VISSIM Node Outputs'!F:F,I22,'VISSIM Node Outputs'!G:G,J92)&gt;1,"ERROR",SUMIFS('VISSIM Node Outputs'!K:K,'VISSIM Node Outputs'!B:B,$C$3,'VISSIM Node Outputs'!A:A,"AVG",'VISSIM Node Outputs'!F:F,I22,'VISSIM Node Outputs'!G:G,J22,'VISSIM Node Outputs'!C:C,E22)))</f>
        <v>-</v>
      </c>
      <c r="AE22" s="878"/>
      <c r="AF22" s="106" t="str">
        <f ca="1">IFERROR(IF(S22=0,"-",
IF(K22="Signalized",HLOOKUP(Z22,Lookups!$D$2:$I$3,2,TRUE),
IF(K22="Unsignalized",HLOOKUP(Z22,Lookups!$D$4:$I$5,2,TRUE),"-"))),"-")</f>
        <v>-</v>
      </c>
      <c r="AG22" s="879"/>
      <c r="AH22" s="293" t="str">
        <f t="shared" ca="1" si="3"/>
        <v>- (-)</v>
      </c>
      <c r="AI22" s="877" t="str">
        <f t="shared" si="3"/>
        <v xml:space="preserve"> (0.0)</v>
      </c>
      <c r="AJ22" s="24"/>
      <c r="AK22" s="78" t="str">
        <f t="shared" ca="1" si="4"/>
        <v>-</v>
      </c>
      <c r="AL22" s="882"/>
      <c r="AN22" s="433" t="str">
        <f t="shared" ca="1" si="9"/>
        <v>NA</v>
      </c>
    </row>
    <row r="23" spans="1:40" ht="15" customHeight="1" x14ac:dyDescent="0.35">
      <c r="A23" s="252" t="str">
        <f t="shared" ca="1" si="5"/>
        <v>H</v>
      </c>
      <c r="C23" s="85">
        <f t="shared" ca="1" si="10"/>
        <v>1</v>
      </c>
      <c r="D23" s="98">
        <f t="shared" ca="1" si="11"/>
        <v>1</v>
      </c>
      <c r="E23" s="98">
        <f t="shared" ca="1" si="0"/>
        <v>1</v>
      </c>
      <c r="F23" s="156"/>
      <c r="G23" s="156">
        <f t="shared" si="1"/>
        <v>0</v>
      </c>
      <c r="H23" s="156">
        <f t="shared" si="2"/>
        <v>0</v>
      </c>
      <c r="I23" s="585" t="str">
        <f ca="1">IFERROR(LEFT(INDEX('Input - Node Orientation'!$C$4:$Z$54,MATCH(_xlfn.CONCAT($E23,$G23), 'Input - Node Orientation'!$E$4:$E$54,0),MATCH(scenario&amp;" From-To Link",'Input - Node Orientation'!$C$4:$Z$4,0)),FIND("-",INDEX('Input - Node Orientation'!$C$4:$Z$54,MATCH(_xlfn.CONCAT($E23,$G23), 'Input - Node Orientation'!$E$4:$E$54,0),MATCH(scenario&amp;" From-To Link",'Input - Node Orientation'!$C$4:$Z$4,0)))-1),"--")</f>
        <v>--</v>
      </c>
      <c r="J23" s="585" t="str">
        <f ca="1">IFERROR(RIGHT(INDEX('Input - Node Orientation'!$C$4:$Z$54,MATCH(_xlfn.CONCAT($E23,$G23), 'Input - Node Orientation'!$E$4:$E$54,0),MATCH(scenario&amp;" From-To Link",'Input - Node Orientation'!$C$4:$Z$4,0)),LEN(INDEX('Input - Node Orientation'!$C$4:$Z$54,MATCH(_xlfn.CONCAT($E23,$G23), 'Input - Node Orientation'!$E$4:$E$54,0),MATCH(scenario&amp;" From-To Link",'Input - Node Orientation'!$C$4:$Z$4,0)))-FIND("-",INDEX('Input - Node Orientation'!$C$4:$Z$54,MATCH(_xlfn.CONCAT($E23,$G23), 'Input - Node Orientation'!$E$4:$E$54,0),MATCH(scenario&amp;" From-To Link",'Input - Node Orientation'!$C$4:$Z$4,0)))),"--")</f>
        <v>--</v>
      </c>
      <c r="K23" s="98" t="str">
        <f ca="1">INDEX('Input - Intersections'!$B$4:$L$6,MATCH(D23,'Input - Intersections'!$C$4:$C$6,0),4)</f>
        <v>Signalized</v>
      </c>
      <c r="M23" s="890"/>
      <c r="N23" s="887"/>
      <c r="O23" s="887"/>
      <c r="P23" s="145">
        <f t="shared" si="6"/>
        <v>0</v>
      </c>
      <c r="Q23" s="35" t="str">
        <f ca="1">IFERROR(INDEX('Input - Volumes'!$B$4:$AP$6,MATCH(D23,'Input - Volumes'!$C$4:$C$6,0),MATCH(F23,'Input - Volumes'!$B$4:$AP$4,0)),"-")</f>
        <v>-</v>
      </c>
      <c r="R23" s="878"/>
      <c r="S23" s="622">
        <f ca="1">SUMIFS('VISSIM Node Outputs'!H:H,'VISSIM Node Outputs'!B:B,$C$3,'VISSIM Node Outputs'!A:A,"AVG",'VISSIM Node Outputs'!F:F,I23,'VISSIM Node Outputs'!G:G,J23)</f>
        <v>0</v>
      </c>
      <c r="T23" s="878"/>
      <c r="U23" s="148" t="str">
        <f t="shared" ca="1" si="7"/>
        <v>-</v>
      </c>
      <c r="V23" s="881"/>
      <c r="W23" s="17" t="str">
        <f t="shared" ca="1" si="8"/>
        <v>-</v>
      </c>
      <c r="X23" s="880"/>
      <c r="Z23" s="623" t="str">
        <f ca="1">IF($S23=0,"-",IF(COUNTIFS('VISSIM Node Outputs'!B:B,$C$3,'VISSIM Node Outputs'!A:A,"AVG",'VISSIM Node Outputs'!F:F,I23,'VISSIM Node Outputs'!G:G,J93)&gt;1,"ERROR",SUMIFS('VISSIM Node Outputs'!I:I,'VISSIM Node Outputs'!B:B,$C$3,'VISSIM Node Outputs'!A:A,"AVG",'VISSIM Node Outputs'!F:F,I23,'VISSIM Node Outputs'!G:G,J23,'VISSIM Node Outputs'!C:C,E23)))</f>
        <v>-</v>
      </c>
      <c r="AA23" s="879"/>
      <c r="AB23" s="36" t="str">
        <f ca="1">IF($S23=0,"-",IF(COUNTIFS('VISSIM Node Outputs'!B:B,$C$3,'VISSIM Node Outputs'!A:A,"AVG",'VISSIM Node Outputs'!F:F,I23,'VISSIM Node Outputs'!G:G,J93)&gt;1,"ERROR",SUMIFS('VISSIM Node Outputs'!J:J,'VISSIM Node Outputs'!B:B,$C$3,'VISSIM Node Outputs'!A:A,"AVG",'VISSIM Node Outputs'!F:F,I23,'VISSIM Node Outputs'!G:G,J23,'VISSIM Node Outputs'!C:C,E23)))</f>
        <v>-</v>
      </c>
      <c r="AC23" s="878"/>
      <c r="AD23" s="36" t="str">
        <f ca="1">IF($S23=0,"-",IF(COUNTIFS('VISSIM Node Outputs'!B:B,$C$3,'VISSIM Node Outputs'!A:A,"AVG",'VISSIM Node Outputs'!F:F,I23,'VISSIM Node Outputs'!G:G,J93)&gt;1,"ERROR",SUMIFS('VISSIM Node Outputs'!K:K,'VISSIM Node Outputs'!B:B,$C$3,'VISSIM Node Outputs'!A:A,"AVG",'VISSIM Node Outputs'!F:F,I23,'VISSIM Node Outputs'!G:G,J23,'VISSIM Node Outputs'!C:C,E23)))</f>
        <v>-</v>
      </c>
      <c r="AE23" s="878"/>
      <c r="AF23" s="106" t="str">
        <f ca="1">IFERROR(IF(S23=0,"-",
IF(K23="Signalized",HLOOKUP(Z23,Lookups!$D$2:$I$3,2,TRUE),
IF(K23="Unsignalized",HLOOKUP(Z23,Lookups!$D$4:$I$5,2,TRUE),"-"))),"-")</f>
        <v>-</v>
      </c>
      <c r="AG23" s="879"/>
      <c r="AH23" s="293" t="str">
        <f t="shared" ca="1" si="3"/>
        <v>- (-)</v>
      </c>
      <c r="AI23" s="877" t="str">
        <f t="shared" si="3"/>
        <v xml:space="preserve"> (0.0)</v>
      </c>
      <c r="AJ23" s="24"/>
      <c r="AK23" s="78" t="e">
        <f t="shared" ca="1" si="4"/>
        <v>#VALUE!</v>
      </c>
      <c r="AL23" s="882"/>
      <c r="AN23" s="433" t="str">
        <f t="shared" ca="1" si="9"/>
        <v>NA</v>
      </c>
    </row>
    <row r="24" spans="1:40" ht="15" customHeight="1" x14ac:dyDescent="0.35">
      <c r="A24" s="252" t="str">
        <f t="shared" ca="1" si="5"/>
        <v>H</v>
      </c>
      <c r="C24" s="85">
        <f t="shared" ca="1" si="10"/>
        <v>1</v>
      </c>
      <c r="D24" s="98">
        <f t="shared" ca="1" si="11"/>
        <v>1</v>
      </c>
      <c r="E24" s="98">
        <f t="shared" ca="1" si="0"/>
        <v>1</v>
      </c>
      <c r="F24" s="157"/>
      <c r="G24" s="156">
        <f t="shared" si="1"/>
        <v>0</v>
      </c>
      <c r="H24" s="156">
        <f t="shared" si="2"/>
        <v>0</v>
      </c>
      <c r="I24" s="585" t="str">
        <f ca="1">IFERROR(LEFT(INDEX('Input - Node Orientation'!$C$4:$Z$54,MATCH(_xlfn.CONCAT($E24,$G24), 'Input - Node Orientation'!$E$4:$E$54,0),MATCH(scenario&amp;" From-To Link",'Input - Node Orientation'!$C$4:$Z$4,0)),FIND("-",INDEX('Input - Node Orientation'!$C$4:$Z$54,MATCH(_xlfn.CONCAT($E24,$G24), 'Input - Node Orientation'!$E$4:$E$54,0),MATCH(scenario&amp;" From-To Link",'Input - Node Orientation'!$C$4:$Z$4,0)))-1),"--")</f>
        <v>--</v>
      </c>
      <c r="J24" s="585" t="str">
        <f ca="1">IFERROR(RIGHT(INDEX('Input - Node Orientation'!$C$4:$Z$54,MATCH(_xlfn.CONCAT($E24,$G24), 'Input - Node Orientation'!$E$4:$E$54,0),MATCH(scenario&amp;" From-To Link",'Input - Node Orientation'!$C$4:$Z$4,0)),LEN(INDEX('Input - Node Orientation'!$C$4:$Z$54,MATCH(_xlfn.CONCAT($E24,$G24), 'Input - Node Orientation'!$E$4:$E$54,0),MATCH(scenario&amp;" From-To Link",'Input - Node Orientation'!$C$4:$Z$4,0)))-FIND("-",INDEX('Input - Node Orientation'!$C$4:$Z$54,MATCH(_xlfn.CONCAT($E24,$G24), 'Input - Node Orientation'!$E$4:$E$54,0),MATCH(scenario&amp;" From-To Link",'Input - Node Orientation'!$C$4:$Z$4,0)))),"--")</f>
        <v>--</v>
      </c>
      <c r="K24" s="98" t="str">
        <f ca="1">INDEX('Input - Intersections'!$B$4:$L$6,MATCH(D24,'Input - Intersections'!$C$4:$C$6,0),4)</f>
        <v>Signalized</v>
      </c>
      <c r="M24" s="890"/>
      <c r="N24" s="887"/>
      <c r="O24" s="887"/>
      <c r="P24" s="145">
        <f t="shared" si="6"/>
        <v>0</v>
      </c>
      <c r="Q24" s="35" t="str">
        <f ca="1">IFERROR(INDEX('Input - Volumes'!$B$4:$AP$6,MATCH(D24,'Input - Volumes'!$C$4:$C$6,0),MATCH(F24,'Input - Volumes'!$B$4:$AP$4,0)),"-")</f>
        <v>-</v>
      </c>
      <c r="R24" s="878"/>
      <c r="S24" s="622">
        <f ca="1">SUMIFS('VISSIM Node Outputs'!H:H,'VISSIM Node Outputs'!B:B,$C$3,'VISSIM Node Outputs'!A:A,"AVG",'VISSIM Node Outputs'!F:F,I24,'VISSIM Node Outputs'!G:G,J24)</f>
        <v>0</v>
      </c>
      <c r="T24" s="878"/>
      <c r="U24" s="148" t="str">
        <f t="shared" ca="1" si="7"/>
        <v>-</v>
      </c>
      <c r="V24" s="881">
        <f>T24-R24</f>
        <v>0</v>
      </c>
      <c r="W24" s="17" t="str">
        <f t="shared" ca="1" si="8"/>
        <v>-</v>
      </c>
      <c r="X24" s="880" t="e">
        <f>V24/R24</f>
        <v>#DIV/0!</v>
      </c>
      <c r="Z24" s="623" t="str">
        <f ca="1">IF($S24=0,"-",IF(COUNTIFS('VISSIM Node Outputs'!B:B,$C$3,'VISSIM Node Outputs'!A:A,"AVG",'VISSIM Node Outputs'!F:F,I24,'VISSIM Node Outputs'!G:G,J94)&gt;1,"ERROR",SUMIFS('VISSIM Node Outputs'!I:I,'VISSIM Node Outputs'!B:B,$C$3,'VISSIM Node Outputs'!A:A,"AVG",'VISSIM Node Outputs'!F:F,I24,'VISSIM Node Outputs'!G:G,J24,'VISSIM Node Outputs'!C:C,E24)))</f>
        <v>-</v>
      </c>
      <c r="AA24" s="879"/>
      <c r="AB24" s="36" t="str">
        <f ca="1">IF($S24=0,"-",IF(COUNTIFS('VISSIM Node Outputs'!B:B,$C$3,'VISSIM Node Outputs'!A:A,"AVG",'VISSIM Node Outputs'!F:F,I24,'VISSIM Node Outputs'!G:G,J94)&gt;1,"ERROR",SUMIFS('VISSIM Node Outputs'!J:J,'VISSIM Node Outputs'!B:B,$C$3,'VISSIM Node Outputs'!A:A,"AVG",'VISSIM Node Outputs'!F:F,I24,'VISSIM Node Outputs'!G:G,J24,'VISSIM Node Outputs'!C:C,E24)))</f>
        <v>-</v>
      </c>
      <c r="AC24" s="878"/>
      <c r="AD24" s="36" t="str">
        <f ca="1">IF($S24=0,"-",IF(COUNTIFS('VISSIM Node Outputs'!B:B,$C$3,'VISSIM Node Outputs'!A:A,"AVG",'VISSIM Node Outputs'!F:F,I24,'VISSIM Node Outputs'!G:G,J94)&gt;1,"ERROR",SUMIFS('VISSIM Node Outputs'!K:K,'VISSIM Node Outputs'!B:B,$C$3,'VISSIM Node Outputs'!A:A,"AVG",'VISSIM Node Outputs'!F:F,I24,'VISSIM Node Outputs'!G:G,J24,'VISSIM Node Outputs'!C:C,E24)))</f>
        <v>-</v>
      </c>
      <c r="AE24" s="878"/>
      <c r="AF24" s="106" t="str">
        <f ca="1">IFERROR(IF(S24=0,"-",
IF(K24="Signalized",HLOOKUP(Z24,Lookups!$D$2:$I$3,2,TRUE),
IF(K24="Unsignalized",HLOOKUP(Z24,Lookups!$D$4:$I$5,2,TRUE),"-"))),"-")</f>
        <v>-</v>
      </c>
      <c r="AG24" s="879"/>
      <c r="AH24" s="293" t="str">
        <f t="shared" ca="1" si="3"/>
        <v>- (-)</v>
      </c>
      <c r="AI24" s="877" t="str">
        <f t="shared" si="3"/>
        <v xml:space="preserve"> (0.0)</v>
      </c>
      <c r="AJ24" s="24"/>
      <c r="AK24" s="78" t="e">
        <f t="shared" ca="1" si="4"/>
        <v>#VALUE!</v>
      </c>
      <c r="AL24" s="882"/>
      <c r="AN24" s="433" t="str">
        <f t="shared" ca="1" si="9"/>
        <v>NA</v>
      </c>
    </row>
    <row r="25" spans="1:40" ht="15" customHeight="1" x14ac:dyDescent="0.35">
      <c r="A25" s="252" t="str">
        <f t="shared" ca="1" si="5"/>
        <v>H</v>
      </c>
      <c r="C25" s="85">
        <f t="shared" ca="1" si="10"/>
        <v>1</v>
      </c>
      <c r="D25" s="98">
        <f t="shared" ca="1" si="11"/>
        <v>1</v>
      </c>
      <c r="E25" s="98">
        <f t="shared" ca="1" si="0"/>
        <v>1</v>
      </c>
      <c r="F25" s="157" t="s">
        <v>26</v>
      </c>
      <c r="G25" s="156" t="str">
        <f t="shared" si="1"/>
        <v>WBL</v>
      </c>
      <c r="H25" s="156" t="str">
        <f t="shared" si="2"/>
        <v>WBL</v>
      </c>
      <c r="I25" s="585" t="str">
        <f ca="1">IFERROR(LEFT(INDEX('Input - Node Orientation'!$C$4:$Z$54,MATCH(_xlfn.CONCAT($E25,$G25), 'Input - Node Orientation'!$E$4:$E$54,0),MATCH(scenario&amp;" From-To Link",'Input - Node Orientation'!$C$4:$Z$4,0)),FIND("-",INDEX('Input - Node Orientation'!$C$4:$Z$54,MATCH(_xlfn.CONCAT($E25,$G25), 'Input - Node Orientation'!$E$4:$E$54,0),MATCH(scenario&amp;" From-To Link",'Input - Node Orientation'!$C$4:$Z$4,0)))-1),"--")</f>
        <v>--</v>
      </c>
      <c r="J25" s="585" t="str">
        <f ca="1">IFERROR(RIGHT(INDEX('Input - Node Orientation'!$C$4:$Z$54,MATCH(_xlfn.CONCAT($E25,$G25), 'Input - Node Orientation'!$E$4:$E$54,0),MATCH(scenario&amp;" From-To Link",'Input - Node Orientation'!$C$4:$Z$4,0)),LEN(INDEX('Input - Node Orientation'!$C$4:$Z$54,MATCH(_xlfn.CONCAT($E25,$G25), 'Input - Node Orientation'!$E$4:$E$54,0),MATCH(scenario&amp;" From-To Link",'Input - Node Orientation'!$C$4:$Z$4,0)))-FIND("-",INDEX('Input - Node Orientation'!$C$4:$Z$54,MATCH(_xlfn.CONCAT($E25,$G25), 'Input - Node Orientation'!$E$4:$E$54,0),MATCH(scenario&amp;" From-To Link",'Input - Node Orientation'!$C$4:$Z$4,0)))),"--")</f>
        <v>--</v>
      </c>
      <c r="K25" s="98" t="str">
        <f ca="1">INDEX('Input - Intersections'!$B$4:$L$6,MATCH(D25,'Input - Intersections'!$C$4:$C$6,0),4)</f>
        <v>Signalized</v>
      </c>
      <c r="M25" s="890"/>
      <c r="N25" s="887"/>
      <c r="O25" s="887" t="str">
        <f ca="1">INDEX('Input - Intersections'!$B$4:$L$6,MATCH(C25,'Input - Intersections'!$B$4:$B$6,0),8)</f>
        <v>WB</v>
      </c>
      <c r="P25" s="145" t="str">
        <f t="shared" si="6"/>
        <v>WBL</v>
      </c>
      <c r="Q25" s="35">
        <f ca="1">IFERROR(INDEX('Input - Volumes'!$B$4:$AP$6,MATCH(D25,'Input - Volumes'!$C$4:$C$6,0),MATCH(F25,'Input - Volumes'!$B$4:$AP$4,0)),"-")</f>
        <v>0</v>
      </c>
      <c r="R25" s="878">
        <f ca="1">SUM(Q25:Q30)</f>
        <v>0</v>
      </c>
      <c r="S25" s="622">
        <f ca="1">SUMIFS('VISSIM Node Outputs'!H:H,'VISSIM Node Outputs'!B:B,$C$3,'VISSIM Node Outputs'!A:A,"AVG",'VISSIM Node Outputs'!F:F,I25,'VISSIM Node Outputs'!G:G,J25)</f>
        <v>0</v>
      </c>
      <c r="T25" s="878">
        <f ca="1">SUM(S25:S30)</f>
        <v>0</v>
      </c>
      <c r="U25" s="148">
        <f t="shared" ca="1" si="7"/>
        <v>0</v>
      </c>
      <c r="V25" s="881">
        <f ca="1">T25-R25</f>
        <v>0</v>
      </c>
      <c r="W25" s="17" t="str">
        <f t="shared" ca="1" si="8"/>
        <v>-</v>
      </c>
      <c r="X25" s="880" t="str">
        <f ca="1">IFERROR(IF(R25=0,"-",V25/R25),"-")</f>
        <v>-</v>
      </c>
      <c r="Z25" s="623" t="str">
        <f ca="1">IF($S25=0,"-",IF(COUNTIFS('VISSIM Node Outputs'!B:B,$C$3,'VISSIM Node Outputs'!A:A,"AVG",'VISSIM Node Outputs'!F:F,I25,'VISSIM Node Outputs'!G:G,J95)&gt;1,"ERROR",SUMIFS('VISSIM Node Outputs'!I:I,'VISSIM Node Outputs'!B:B,$C$3,'VISSIM Node Outputs'!A:A,"AVG",'VISSIM Node Outputs'!F:F,I25,'VISSIM Node Outputs'!G:G,J25,'VISSIM Node Outputs'!C:C,E25)))</f>
        <v>-</v>
      </c>
      <c r="AA25" s="879" t="str">
        <f ca="1">IF(T25=0,"-",SUMPRODUCT(S25:S30,Z25:Z30)/T25)</f>
        <v>-</v>
      </c>
      <c r="AB25" s="36" t="str">
        <f ca="1">IF($S25=0,"-",IF(COUNTIFS('VISSIM Node Outputs'!B:B,$C$3,'VISSIM Node Outputs'!A:A,"AVG",'VISSIM Node Outputs'!F:F,I25,'VISSIM Node Outputs'!G:G,J95)&gt;1,"ERROR",SUMIFS('VISSIM Node Outputs'!J:J,'VISSIM Node Outputs'!B:B,$C$3,'VISSIM Node Outputs'!A:A,"AVG",'VISSIM Node Outputs'!F:F,I25,'VISSIM Node Outputs'!G:G,J25,'VISSIM Node Outputs'!C:C,E25)))</f>
        <v>-</v>
      </c>
      <c r="AC25" s="878" t="str">
        <f ca="1">IF($T25&gt;0,MAX(AB25:AB30),"-")</f>
        <v>-</v>
      </c>
      <c r="AD25" s="36" t="str">
        <f ca="1">IF($S25=0,"-",IF(COUNTIFS('VISSIM Node Outputs'!B:B,$C$3,'VISSIM Node Outputs'!A:A,"AVG",'VISSIM Node Outputs'!F:F,I25,'VISSIM Node Outputs'!G:G,J95)&gt;1,"ERROR",SUMIFS('VISSIM Node Outputs'!K:K,'VISSIM Node Outputs'!B:B,$C$3,'VISSIM Node Outputs'!A:A,"AVG",'VISSIM Node Outputs'!F:F,I25,'VISSIM Node Outputs'!G:G,J25,'VISSIM Node Outputs'!C:C,E25)))</f>
        <v>-</v>
      </c>
      <c r="AE25" s="878" t="str">
        <f ca="1">IF($T25&gt;0,MAX(AD25:AD30),"-")</f>
        <v>-</v>
      </c>
      <c r="AF25" s="106" t="str">
        <f ca="1">IFERROR(IF(S25=0,"-",
IF(K25="Signalized",HLOOKUP(Z25,Lookups!$D$2:$I$3,2,TRUE),
IF(K25="Unsignalized",HLOOKUP(Z25,Lookups!$D$4:$I$5,2,TRUE),"-"))),"-")</f>
        <v>-</v>
      </c>
      <c r="AG25" s="879" t="str">
        <f ca="1">IF(T25=0,"-",
IF(K25="Signalized",HLOOKUP(AA25,Lookups!$D$2:$I$3,2,TRUE),
IF(K25="Unsignalized",HLOOKUP(AA25,Lookups!$D$4:$I$5,2,TRUE),"-")))</f>
        <v>-</v>
      </c>
      <c r="AH25" s="293" t="str">
        <f t="shared" ca="1" si="3"/>
        <v>- (-)</v>
      </c>
      <c r="AI25" s="877" t="str">
        <f t="shared" ca="1" si="3"/>
        <v>- (-)</v>
      </c>
      <c r="AJ25" s="24"/>
      <c r="AK25" s="78" t="str">
        <f t="shared" ca="1" si="4"/>
        <v>-</v>
      </c>
      <c r="AL25" s="882" t="str">
        <f ca="1">IF($R25&gt;0,T25/R25,"-")</f>
        <v>-</v>
      </c>
      <c r="AN25" s="433" t="str">
        <f t="shared" ca="1" si="9"/>
        <v>NA</v>
      </c>
    </row>
    <row r="26" spans="1:40" ht="15" customHeight="1" x14ac:dyDescent="0.35">
      <c r="A26" s="252" t="str">
        <f t="shared" ca="1" si="5"/>
        <v>H</v>
      </c>
      <c r="C26" s="85">
        <f t="shared" ca="1" si="10"/>
        <v>1</v>
      </c>
      <c r="D26" s="98">
        <f t="shared" ca="1" si="11"/>
        <v>1</v>
      </c>
      <c r="E26" s="98">
        <f t="shared" ca="1" si="0"/>
        <v>1</v>
      </c>
      <c r="F26" s="156" t="s">
        <v>27</v>
      </c>
      <c r="G26" s="156" t="str">
        <f t="shared" si="1"/>
        <v>WBT</v>
      </c>
      <c r="H26" s="156" t="str">
        <f t="shared" si="2"/>
        <v>WBT</v>
      </c>
      <c r="I26" s="585" t="str">
        <f ca="1">IFERROR(LEFT(INDEX('Input - Node Orientation'!$C$4:$Z$54,MATCH(_xlfn.CONCAT($E26,$G26), 'Input - Node Orientation'!$E$4:$E$54,0),MATCH(scenario&amp;" From-To Link",'Input - Node Orientation'!$C$4:$Z$4,0)),FIND("-",INDEX('Input - Node Orientation'!$C$4:$Z$54,MATCH(_xlfn.CONCAT($E26,$G26), 'Input - Node Orientation'!$E$4:$E$54,0),MATCH(scenario&amp;" From-To Link",'Input - Node Orientation'!$C$4:$Z$4,0)))-1),"--")</f>
        <v>--</v>
      </c>
      <c r="J26" s="585" t="str">
        <f ca="1">IFERROR(RIGHT(INDEX('Input - Node Orientation'!$C$4:$Z$54,MATCH(_xlfn.CONCAT($E26,$G26), 'Input - Node Orientation'!$E$4:$E$54,0),MATCH(scenario&amp;" From-To Link",'Input - Node Orientation'!$C$4:$Z$4,0)),LEN(INDEX('Input - Node Orientation'!$C$4:$Z$54,MATCH(_xlfn.CONCAT($E26,$G26), 'Input - Node Orientation'!$E$4:$E$54,0),MATCH(scenario&amp;" From-To Link",'Input - Node Orientation'!$C$4:$Z$4,0)))-FIND("-",INDEX('Input - Node Orientation'!$C$4:$Z$54,MATCH(_xlfn.CONCAT($E26,$G26), 'Input - Node Orientation'!$E$4:$E$54,0),MATCH(scenario&amp;" From-To Link",'Input - Node Orientation'!$C$4:$Z$4,0)))),"--")</f>
        <v>--</v>
      </c>
      <c r="K26" s="98" t="str">
        <f ca="1">INDEX('Input - Intersections'!$B$4:$L$6,MATCH(D26,'Input - Intersections'!$C$4:$C$6,0),4)</f>
        <v>Signalized</v>
      </c>
      <c r="M26" s="890"/>
      <c r="N26" s="887"/>
      <c r="O26" s="887"/>
      <c r="P26" s="145" t="str">
        <f t="shared" si="6"/>
        <v>WBT</v>
      </c>
      <c r="Q26" s="35">
        <f ca="1">IFERROR(INDEX('Input - Volumes'!$B$4:$AP$6,MATCH(D26,'Input - Volumes'!$C$4:$C$6,0),MATCH(F26,'Input - Volumes'!$B$4:$AP$4,0)),"-")</f>
        <v>0</v>
      </c>
      <c r="R26" s="878"/>
      <c r="S26" s="622">
        <f ca="1">SUMIFS('VISSIM Node Outputs'!H:H,'VISSIM Node Outputs'!B:B,$C$3,'VISSIM Node Outputs'!A:A,"AVG",'VISSIM Node Outputs'!F:F,I26,'VISSIM Node Outputs'!G:G,J26)</f>
        <v>0</v>
      </c>
      <c r="T26" s="878"/>
      <c r="U26" s="148">
        <f t="shared" ca="1" si="7"/>
        <v>0</v>
      </c>
      <c r="V26" s="881"/>
      <c r="W26" s="17" t="str">
        <f t="shared" ca="1" si="8"/>
        <v>-</v>
      </c>
      <c r="X26" s="880"/>
      <c r="Z26" s="623" t="str">
        <f ca="1">IF($S26=0,"-",IF(COUNTIFS('VISSIM Node Outputs'!B:B,$C$3,'VISSIM Node Outputs'!A:A,"AVG",'VISSIM Node Outputs'!F:F,I26,'VISSIM Node Outputs'!G:G,J96)&gt;1,"ERROR",SUMIFS('VISSIM Node Outputs'!I:I,'VISSIM Node Outputs'!B:B,$C$3,'VISSIM Node Outputs'!A:A,"AVG",'VISSIM Node Outputs'!F:F,I26,'VISSIM Node Outputs'!G:G,J26,'VISSIM Node Outputs'!C:C,E26)))</f>
        <v>-</v>
      </c>
      <c r="AA26" s="879"/>
      <c r="AB26" s="36" t="str">
        <f ca="1">IF($S26=0,"-",IF(COUNTIFS('VISSIM Node Outputs'!B:B,$C$3,'VISSIM Node Outputs'!A:A,"AVG",'VISSIM Node Outputs'!F:F,I26,'VISSIM Node Outputs'!G:G,J96)&gt;1,"ERROR",SUMIFS('VISSIM Node Outputs'!J:J,'VISSIM Node Outputs'!B:B,$C$3,'VISSIM Node Outputs'!A:A,"AVG",'VISSIM Node Outputs'!F:F,I26,'VISSIM Node Outputs'!G:G,J26,'VISSIM Node Outputs'!C:C,E26)))</f>
        <v>-</v>
      </c>
      <c r="AC26" s="878"/>
      <c r="AD26" s="36" t="str">
        <f ca="1">IF($S26=0,"-",IF(COUNTIFS('VISSIM Node Outputs'!B:B,$C$3,'VISSIM Node Outputs'!A:A,"AVG",'VISSIM Node Outputs'!F:F,I26,'VISSIM Node Outputs'!G:G,J96)&gt;1,"ERROR",SUMIFS('VISSIM Node Outputs'!K:K,'VISSIM Node Outputs'!B:B,$C$3,'VISSIM Node Outputs'!A:A,"AVG",'VISSIM Node Outputs'!F:F,I26,'VISSIM Node Outputs'!G:G,J26,'VISSIM Node Outputs'!C:C,E26)))</f>
        <v>-</v>
      </c>
      <c r="AE26" s="878"/>
      <c r="AF26" s="106" t="str">
        <f ca="1">IFERROR(IF(S26=0,"-",
IF(K26="Signalized",HLOOKUP(Z26,Lookups!$D$2:$I$3,2,TRUE),
IF(K26="Unsignalized",HLOOKUP(Z26,Lookups!$D$4:$I$5,2,TRUE),"-"))),"-")</f>
        <v>-</v>
      </c>
      <c r="AG26" s="879"/>
      <c r="AH26" s="293" t="str">
        <f t="shared" ca="1" si="3"/>
        <v>- (-)</v>
      </c>
      <c r="AI26" s="877" t="str">
        <f t="shared" si="3"/>
        <v xml:space="preserve"> (0.0)</v>
      </c>
      <c r="AJ26" s="24"/>
      <c r="AK26" s="78" t="str">
        <f t="shared" ca="1" si="4"/>
        <v>-</v>
      </c>
      <c r="AL26" s="882"/>
      <c r="AN26" s="433" t="str">
        <f t="shared" ca="1" si="9"/>
        <v>NA</v>
      </c>
    </row>
    <row r="27" spans="1:40" ht="15" customHeight="1" x14ac:dyDescent="0.35">
      <c r="A27" s="252" t="str">
        <f t="shared" ca="1" si="5"/>
        <v>H</v>
      </c>
      <c r="C27" s="85">
        <f t="shared" ca="1" si="10"/>
        <v>1</v>
      </c>
      <c r="D27" s="98">
        <f t="shared" ca="1" si="11"/>
        <v>1</v>
      </c>
      <c r="E27" s="98">
        <f t="shared" ca="1" si="0"/>
        <v>1</v>
      </c>
      <c r="F27" s="156" t="s">
        <v>28</v>
      </c>
      <c r="G27" s="156" t="str">
        <f t="shared" si="1"/>
        <v>WBR</v>
      </c>
      <c r="H27" s="156" t="str">
        <f t="shared" si="2"/>
        <v>WBR</v>
      </c>
      <c r="I27" s="585" t="str">
        <f ca="1">IFERROR(LEFT(INDEX('Input - Node Orientation'!$C$4:$Z$54,MATCH(_xlfn.CONCAT($E27,$G27), 'Input - Node Orientation'!$E$4:$E$54,0),MATCH(scenario&amp;" From-To Link",'Input - Node Orientation'!$C$4:$Z$4,0)),FIND("-",INDEX('Input - Node Orientation'!$C$4:$Z$54,MATCH(_xlfn.CONCAT($E27,$G27), 'Input - Node Orientation'!$E$4:$E$54,0),MATCH(scenario&amp;" From-To Link",'Input - Node Orientation'!$C$4:$Z$4,0)))-1),"--")</f>
        <v>--</v>
      </c>
      <c r="J27" s="585" t="str">
        <f ca="1">IFERROR(RIGHT(INDEX('Input - Node Orientation'!$C$4:$Z$54,MATCH(_xlfn.CONCAT($E27,$G27), 'Input - Node Orientation'!$E$4:$E$54,0),MATCH(scenario&amp;" From-To Link",'Input - Node Orientation'!$C$4:$Z$4,0)),LEN(INDEX('Input - Node Orientation'!$C$4:$Z$54,MATCH(_xlfn.CONCAT($E27,$G27), 'Input - Node Orientation'!$E$4:$E$54,0),MATCH(scenario&amp;" From-To Link",'Input - Node Orientation'!$C$4:$Z$4,0)))-FIND("-",INDEX('Input - Node Orientation'!$C$4:$Z$54,MATCH(_xlfn.CONCAT($E27,$G27), 'Input - Node Orientation'!$E$4:$E$54,0),MATCH(scenario&amp;" From-To Link",'Input - Node Orientation'!$C$4:$Z$4,0)))),"--")</f>
        <v>--</v>
      </c>
      <c r="K27" s="98" t="str">
        <f ca="1">INDEX('Input - Intersections'!$B$4:$L$6,MATCH(D27,'Input - Intersections'!$C$4:$C$6,0),4)</f>
        <v>Signalized</v>
      </c>
      <c r="M27" s="890"/>
      <c r="N27" s="887"/>
      <c r="O27" s="887"/>
      <c r="P27" s="145" t="str">
        <f t="shared" si="6"/>
        <v>WBR</v>
      </c>
      <c r="Q27" s="35">
        <f ca="1">IFERROR(INDEX('Input - Volumes'!$B$4:$AP$6,MATCH(D27,'Input - Volumes'!$C$4:$C$6,0),MATCH(F27,'Input - Volumes'!$B$4:$AP$4,0)),"-")</f>
        <v>0</v>
      </c>
      <c r="R27" s="878"/>
      <c r="S27" s="622">
        <f ca="1">SUMIFS('VISSIM Node Outputs'!H:H,'VISSIM Node Outputs'!B:B,$C$3,'VISSIM Node Outputs'!A:A,"AVG",'VISSIM Node Outputs'!F:F,I27,'VISSIM Node Outputs'!G:G,J27)</f>
        <v>0</v>
      </c>
      <c r="T27" s="878"/>
      <c r="U27" s="148">
        <f t="shared" ca="1" si="7"/>
        <v>0</v>
      </c>
      <c r="V27" s="881"/>
      <c r="W27" s="17" t="str">
        <f t="shared" ca="1" si="8"/>
        <v>-</v>
      </c>
      <c r="X27" s="880"/>
      <c r="Z27" s="623" t="str">
        <f ca="1">IF($S27=0,"-",IF(COUNTIFS('VISSIM Node Outputs'!B:B,$C$3,'VISSIM Node Outputs'!A:A,"AVG",'VISSIM Node Outputs'!F:F,I27,'VISSIM Node Outputs'!G:G,J97)&gt;1,"ERROR",SUMIFS('VISSIM Node Outputs'!I:I,'VISSIM Node Outputs'!B:B,$C$3,'VISSIM Node Outputs'!A:A,"AVG",'VISSIM Node Outputs'!F:F,I27,'VISSIM Node Outputs'!G:G,J27,'VISSIM Node Outputs'!C:C,E27)))</f>
        <v>-</v>
      </c>
      <c r="AA27" s="879"/>
      <c r="AB27" s="36" t="str">
        <f ca="1">IF($S27=0,"-",IF(COUNTIFS('VISSIM Node Outputs'!B:B,$C$3,'VISSIM Node Outputs'!A:A,"AVG",'VISSIM Node Outputs'!F:F,I27,'VISSIM Node Outputs'!G:G,J97)&gt;1,"ERROR",SUMIFS('VISSIM Node Outputs'!J:J,'VISSIM Node Outputs'!B:B,$C$3,'VISSIM Node Outputs'!A:A,"AVG",'VISSIM Node Outputs'!F:F,I27,'VISSIM Node Outputs'!G:G,J27,'VISSIM Node Outputs'!C:C,E27)))</f>
        <v>-</v>
      </c>
      <c r="AC27" s="878"/>
      <c r="AD27" s="36" t="str">
        <f ca="1">IF($S27=0,"-",IF(COUNTIFS('VISSIM Node Outputs'!B:B,$C$3,'VISSIM Node Outputs'!A:A,"AVG",'VISSIM Node Outputs'!F:F,I27,'VISSIM Node Outputs'!G:G,J97)&gt;1,"ERROR",SUMIFS('VISSIM Node Outputs'!K:K,'VISSIM Node Outputs'!B:B,$C$3,'VISSIM Node Outputs'!A:A,"AVG",'VISSIM Node Outputs'!F:F,I27,'VISSIM Node Outputs'!G:G,J27,'VISSIM Node Outputs'!C:C,E27)))</f>
        <v>-</v>
      </c>
      <c r="AE27" s="878"/>
      <c r="AF27" s="106" t="str">
        <f ca="1">IFERROR(IF(S27=0,"-",
IF(K27="Signalized",HLOOKUP(Z27,Lookups!$D$2:$I$3,2,TRUE),
IF(K27="Unsignalized",HLOOKUP(Z27,Lookups!$D$4:$I$5,2,TRUE),"-"))),"-")</f>
        <v>-</v>
      </c>
      <c r="AG27" s="879"/>
      <c r="AH27" s="293" t="str">
        <f t="shared" ca="1" si="3"/>
        <v>- (-)</v>
      </c>
      <c r="AI27" s="877" t="str">
        <f t="shared" si="3"/>
        <v xml:space="preserve"> (0.0)</v>
      </c>
      <c r="AJ27" s="24"/>
      <c r="AK27" s="78" t="str">
        <f t="shared" ca="1" si="4"/>
        <v>-</v>
      </c>
      <c r="AL27" s="882"/>
      <c r="AN27" s="433" t="str">
        <f t="shared" ca="1" si="9"/>
        <v>NA</v>
      </c>
    </row>
    <row r="28" spans="1:40" ht="15" customHeight="1" x14ac:dyDescent="0.35">
      <c r="A28" s="252" t="str">
        <f t="shared" ca="1" si="5"/>
        <v>H</v>
      </c>
      <c r="C28" s="85">
        <f t="shared" ca="1" si="10"/>
        <v>1</v>
      </c>
      <c r="D28" s="98">
        <f t="shared" ca="1" si="11"/>
        <v>1</v>
      </c>
      <c r="E28" s="98">
        <f t="shared" ca="1" si="0"/>
        <v>1</v>
      </c>
      <c r="F28" s="156" t="s">
        <v>42</v>
      </c>
      <c r="G28" s="156" t="str">
        <f t="shared" si="1"/>
        <v>WBU</v>
      </c>
      <c r="H28" s="156" t="str">
        <f t="shared" si="2"/>
        <v>WBU</v>
      </c>
      <c r="I28" s="585" t="str">
        <f ca="1">IFERROR(LEFT(INDEX('Input - Node Orientation'!$C$4:$Z$54,MATCH(_xlfn.CONCAT($E28,$G28), 'Input - Node Orientation'!$E$4:$E$54,0),MATCH(scenario&amp;" From-To Link",'Input - Node Orientation'!$C$4:$Z$4,0)),FIND("-",INDEX('Input - Node Orientation'!$C$4:$Z$54,MATCH(_xlfn.CONCAT($E28,$G28), 'Input - Node Orientation'!$E$4:$E$54,0),MATCH(scenario&amp;" From-To Link",'Input - Node Orientation'!$C$4:$Z$4,0)))-1),"--")</f>
        <v>--</v>
      </c>
      <c r="J28" s="585" t="str">
        <f ca="1">IFERROR(RIGHT(INDEX('Input - Node Orientation'!$C$4:$Z$54,MATCH(_xlfn.CONCAT($E28,$G28), 'Input - Node Orientation'!$E$4:$E$54,0),MATCH(scenario&amp;" From-To Link",'Input - Node Orientation'!$C$4:$Z$4,0)),LEN(INDEX('Input - Node Orientation'!$C$4:$Z$54,MATCH(_xlfn.CONCAT($E28,$G28), 'Input - Node Orientation'!$E$4:$E$54,0),MATCH(scenario&amp;" From-To Link",'Input - Node Orientation'!$C$4:$Z$4,0)))-FIND("-",INDEX('Input - Node Orientation'!$C$4:$Z$54,MATCH(_xlfn.CONCAT($E28,$G28), 'Input - Node Orientation'!$E$4:$E$54,0),MATCH(scenario&amp;" From-To Link",'Input - Node Orientation'!$C$4:$Z$4,0)))),"--")</f>
        <v>--</v>
      </c>
      <c r="K28" s="98" t="str">
        <f ca="1">INDEX('Input - Intersections'!$B$4:$L$6,MATCH(D28,'Input - Intersections'!$C$4:$C$6,0),4)</f>
        <v>Signalized</v>
      </c>
      <c r="M28" s="890"/>
      <c r="N28" s="887"/>
      <c r="O28" s="887"/>
      <c r="P28" s="145" t="str">
        <f t="shared" si="6"/>
        <v>WBU</v>
      </c>
      <c r="Q28" s="35">
        <f ca="1">IFERROR(INDEX('Input - Volumes'!$B$4:$AP$6,MATCH(D28,'Input - Volumes'!$C$4:$C$6,0),MATCH(F28,'Input - Volumes'!$B$4:$AP$4,0)),"-")</f>
        <v>0</v>
      </c>
      <c r="R28" s="878"/>
      <c r="S28" s="622">
        <f ca="1">SUMIFS('VISSIM Node Outputs'!H:H,'VISSIM Node Outputs'!B:B,$C$3,'VISSIM Node Outputs'!A:A,"AVG",'VISSIM Node Outputs'!F:F,I28,'VISSIM Node Outputs'!G:G,J28)</f>
        <v>0</v>
      </c>
      <c r="T28" s="878"/>
      <c r="U28" s="148">
        <f t="shared" ca="1" si="7"/>
        <v>0</v>
      </c>
      <c r="V28" s="881"/>
      <c r="W28" s="17" t="str">
        <f t="shared" ca="1" si="8"/>
        <v>-</v>
      </c>
      <c r="X28" s="880"/>
      <c r="Z28" s="623" t="str">
        <f ca="1">IF($S28=0,"-",IF(COUNTIFS('VISSIM Node Outputs'!B:B,$C$3,'VISSIM Node Outputs'!A:A,"AVG",'VISSIM Node Outputs'!F:F,I28,'VISSIM Node Outputs'!G:G,J98)&gt;1,"ERROR",SUMIFS('VISSIM Node Outputs'!I:I,'VISSIM Node Outputs'!B:B,$C$3,'VISSIM Node Outputs'!A:A,"AVG",'VISSIM Node Outputs'!F:F,I28,'VISSIM Node Outputs'!G:G,J28,'VISSIM Node Outputs'!C:C,E28)))</f>
        <v>-</v>
      </c>
      <c r="AA28" s="879"/>
      <c r="AB28" s="36" t="str">
        <f ca="1">IF($S28=0,"-",IF(COUNTIFS('VISSIM Node Outputs'!B:B,$C$3,'VISSIM Node Outputs'!A:A,"AVG",'VISSIM Node Outputs'!F:F,I28,'VISSIM Node Outputs'!G:G,J98)&gt;1,"ERROR",SUMIFS('VISSIM Node Outputs'!J:J,'VISSIM Node Outputs'!B:B,$C$3,'VISSIM Node Outputs'!A:A,"AVG",'VISSIM Node Outputs'!F:F,I28,'VISSIM Node Outputs'!G:G,J28,'VISSIM Node Outputs'!C:C,E28)))</f>
        <v>-</v>
      </c>
      <c r="AC28" s="878"/>
      <c r="AD28" s="36" t="str">
        <f ca="1">IF($S28=0,"-",IF(COUNTIFS('VISSIM Node Outputs'!B:B,$C$3,'VISSIM Node Outputs'!A:A,"AVG",'VISSIM Node Outputs'!F:F,I28,'VISSIM Node Outputs'!G:G,J98)&gt;1,"ERROR",SUMIFS('VISSIM Node Outputs'!K:K,'VISSIM Node Outputs'!B:B,$C$3,'VISSIM Node Outputs'!A:A,"AVG",'VISSIM Node Outputs'!F:F,I28,'VISSIM Node Outputs'!G:G,J28,'VISSIM Node Outputs'!C:C,E28)))</f>
        <v>-</v>
      </c>
      <c r="AE28" s="878"/>
      <c r="AF28" s="106" t="str">
        <f ca="1">IFERROR(IF(S28=0,"-",
IF(K28="Signalized",HLOOKUP(Z28,Lookups!$D$2:$I$3,2,TRUE),
IF(K28="Unsignalized",HLOOKUP(Z28,Lookups!$D$4:$I$5,2,TRUE),"-"))),"-")</f>
        <v>-</v>
      </c>
      <c r="AG28" s="879"/>
      <c r="AH28" s="293" t="str">
        <f t="shared" ca="1" si="3"/>
        <v>- (-)</v>
      </c>
      <c r="AI28" s="877" t="str">
        <f t="shared" si="3"/>
        <v xml:space="preserve"> (0.0)</v>
      </c>
      <c r="AJ28" s="24"/>
      <c r="AK28" s="78" t="str">
        <f t="shared" ca="1" si="4"/>
        <v>-</v>
      </c>
      <c r="AL28" s="882"/>
      <c r="AN28" s="433" t="str">
        <f t="shared" ca="1" si="9"/>
        <v>NA</v>
      </c>
    </row>
    <row r="29" spans="1:40" ht="15" customHeight="1" x14ac:dyDescent="0.35">
      <c r="A29" s="252" t="str">
        <f t="shared" ca="1" si="5"/>
        <v>H</v>
      </c>
      <c r="C29" s="85">
        <f t="shared" ca="1" si="10"/>
        <v>1</v>
      </c>
      <c r="D29" s="98">
        <f t="shared" ca="1" si="11"/>
        <v>1</v>
      </c>
      <c r="E29" s="98">
        <f t="shared" ca="1" si="0"/>
        <v>1</v>
      </c>
      <c r="F29" s="156"/>
      <c r="G29" s="156">
        <f t="shared" si="1"/>
        <v>0</v>
      </c>
      <c r="H29" s="156">
        <f t="shared" si="2"/>
        <v>0</v>
      </c>
      <c r="I29" s="585" t="str">
        <f ca="1">IFERROR(LEFT(INDEX('Input - Node Orientation'!$C$4:$Z$54,MATCH(_xlfn.CONCAT($E29,$G29), 'Input - Node Orientation'!$E$4:$E$54,0),MATCH(scenario&amp;" From-To Link",'Input - Node Orientation'!$C$4:$Z$4,0)),FIND("-",INDEX('Input - Node Orientation'!$C$4:$Z$54,MATCH(_xlfn.CONCAT($E29,$G29), 'Input - Node Orientation'!$E$4:$E$54,0),MATCH(scenario&amp;" From-To Link",'Input - Node Orientation'!$C$4:$Z$4,0)))-1),"--")</f>
        <v>--</v>
      </c>
      <c r="J29" s="585" t="str">
        <f ca="1">IFERROR(RIGHT(INDEX('Input - Node Orientation'!$C$4:$Z$54,MATCH(_xlfn.CONCAT($E29,$G29), 'Input - Node Orientation'!$E$4:$E$54,0),MATCH(scenario&amp;" From-To Link",'Input - Node Orientation'!$C$4:$Z$4,0)),LEN(INDEX('Input - Node Orientation'!$C$4:$Z$54,MATCH(_xlfn.CONCAT($E29,$G29), 'Input - Node Orientation'!$E$4:$E$54,0),MATCH(scenario&amp;" From-To Link",'Input - Node Orientation'!$C$4:$Z$4,0)))-FIND("-",INDEX('Input - Node Orientation'!$C$4:$Z$54,MATCH(_xlfn.CONCAT($E29,$G29), 'Input - Node Orientation'!$E$4:$E$54,0),MATCH(scenario&amp;" From-To Link",'Input - Node Orientation'!$C$4:$Z$4,0)))),"--")</f>
        <v>--</v>
      </c>
      <c r="K29" s="98" t="str">
        <f ca="1">INDEX('Input - Intersections'!$B$4:$L$6,MATCH(D29,'Input - Intersections'!$C$4:$C$6,0),4)</f>
        <v>Signalized</v>
      </c>
      <c r="M29" s="890"/>
      <c r="N29" s="887"/>
      <c r="O29" s="887"/>
      <c r="P29" s="145">
        <f t="shared" si="6"/>
        <v>0</v>
      </c>
      <c r="Q29" s="35" t="str">
        <f ca="1">IFERROR(INDEX('Input - Volumes'!$B$4:$AP$6,MATCH(D29,'Input - Volumes'!$C$4:$C$6,0),MATCH(F29,'Input - Volumes'!$B$4:$AP$4,0)),"-")</f>
        <v>-</v>
      </c>
      <c r="R29" s="878"/>
      <c r="S29" s="622">
        <f ca="1">SUMIFS('VISSIM Node Outputs'!H:H,'VISSIM Node Outputs'!B:B,$C$3,'VISSIM Node Outputs'!A:A,"AVG",'VISSIM Node Outputs'!F:F,I29,'VISSIM Node Outputs'!G:G,J29)</f>
        <v>0</v>
      </c>
      <c r="T29" s="878"/>
      <c r="U29" s="148" t="str">
        <f t="shared" ca="1" si="7"/>
        <v>-</v>
      </c>
      <c r="V29" s="881"/>
      <c r="W29" s="17" t="str">
        <f t="shared" ca="1" si="8"/>
        <v>-</v>
      </c>
      <c r="X29" s="880"/>
      <c r="Z29" s="623" t="str">
        <f ca="1">IF($S29=0,"-",IF(COUNTIFS('VISSIM Node Outputs'!B:B,$C$3,'VISSIM Node Outputs'!A:A,"AVG",'VISSIM Node Outputs'!F:F,I29,'VISSIM Node Outputs'!G:G,J99)&gt;1,"ERROR",SUMIFS('VISSIM Node Outputs'!I:I,'VISSIM Node Outputs'!B:B,$C$3,'VISSIM Node Outputs'!A:A,"AVG",'VISSIM Node Outputs'!F:F,I29,'VISSIM Node Outputs'!G:G,J29,'VISSIM Node Outputs'!C:C,E29)))</f>
        <v>-</v>
      </c>
      <c r="AA29" s="879"/>
      <c r="AB29" s="36" t="str">
        <f ca="1">IF($S29=0,"-",IF(COUNTIFS('VISSIM Node Outputs'!B:B,$C$3,'VISSIM Node Outputs'!A:A,"AVG",'VISSIM Node Outputs'!F:F,I29,'VISSIM Node Outputs'!G:G,J99)&gt;1,"ERROR",SUMIFS('VISSIM Node Outputs'!J:J,'VISSIM Node Outputs'!B:B,$C$3,'VISSIM Node Outputs'!A:A,"AVG",'VISSIM Node Outputs'!F:F,I29,'VISSIM Node Outputs'!G:G,J29,'VISSIM Node Outputs'!C:C,E29)))</f>
        <v>-</v>
      </c>
      <c r="AC29" s="878"/>
      <c r="AD29" s="36" t="str">
        <f ca="1">IF($S29=0,"-",IF(COUNTIFS('VISSIM Node Outputs'!B:B,$C$3,'VISSIM Node Outputs'!A:A,"AVG",'VISSIM Node Outputs'!F:F,I29,'VISSIM Node Outputs'!G:G,J99)&gt;1,"ERROR",SUMIFS('VISSIM Node Outputs'!K:K,'VISSIM Node Outputs'!B:B,$C$3,'VISSIM Node Outputs'!A:A,"AVG",'VISSIM Node Outputs'!F:F,I29,'VISSIM Node Outputs'!G:G,J29,'VISSIM Node Outputs'!C:C,E29)))</f>
        <v>-</v>
      </c>
      <c r="AE29" s="878"/>
      <c r="AF29" s="106" t="str">
        <f ca="1">IFERROR(IF(S29=0,"-",
IF(K29="Signalized",HLOOKUP(Z29,Lookups!$D$2:$I$3,2,TRUE),
IF(K29="Unsignalized",HLOOKUP(Z29,Lookups!$D$4:$I$5,2,TRUE),"-"))),"-")</f>
        <v>-</v>
      </c>
      <c r="AG29" s="879"/>
      <c r="AH29" s="293" t="str">
        <f t="shared" ca="1" si="3"/>
        <v>- (-)</v>
      </c>
      <c r="AI29" s="877" t="str">
        <f t="shared" si="3"/>
        <v xml:space="preserve"> (0.0)</v>
      </c>
      <c r="AJ29" s="24"/>
      <c r="AK29" s="78" t="e">
        <f t="shared" ca="1" si="4"/>
        <v>#VALUE!</v>
      </c>
      <c r="AL29" s="882"/>
      <c r="AN29" s="433" t="str">
        <f t="shared" ca="1" si="9"/>
        <v>NA</v>
      </c>
    </row>
    <row r="30" spans="1:40" ht="15" customHeight="1" x14ac:dyDescent="0.35">
      <c r="A30" s="252" t="str">
        <f t="shared" ca="1" si="5"/>
        <v>H</v>
      </c>
      <c r="C30" s="85">
        <f t="shared" ca="1" si="10"/>
        <v>1</v>
      </c>
      <c r="D30" s="98">
        <f t="shared" ca="1" si="11"/>
        <v>1</v>
      </c>
      <c r="E30" s="98">
        <f t="shared" ca="1" si="0"/>
        <v>1</v>
      </c>
      <c r="F30" s="156"/>
      <c r="G30" s="156">
        <f t="shared" si="1"/>
        <v>0</v>
      </c>
      <c r="H30" s="156">
        <f t="shared" si="2"/>
        <v>0</v>
      </c>
      <c r="I30" s="585" t="str">
        <f ca="1">IFERROR(LEFT(INDEX('Input - Node Orientation'!$C$4:$Z$54,MATCH(_xlfn.CONCAT($E30,$G30), 'Input - Node Orientation'!$E$4:$E$54,0),MATCH(scenario&amp;" From-To Link",'Input - Node Orientation'!$C$4:$Z$4,0)),FIND("-",INDEX('Input - Node Orientation'!$C$4:$Z$54,MATCH(_xlfn.CONCAT($E30,$G30), 'Input - Node Orientation'!$E$4:$E$54,0),MATCH(scenario&amp;" From-To Link",'Input - Node Orientation'!$C$4:$Z$4,0)))-1),"--")</f>
        <v>--</v>
      </c>
      <c r="J30" s="585" t="str">
        <f ca="1">IFERROR(RIGHT(INDEX('Input - Node Orientation'!$C$4:$Z$54,MATCH(_xlfn.CONCAT($E30,$G30), 'Input - Node Orientation'!$E$4:$E$54,0),MATCH(scenario&amp;" From-To Link",'Input - Node Orientation'!$C$4:$Z$4,0)),LEN(INDEX('Input - Node Orientation'!$C$4:$Z$54,MATCH(_xlfn.CONCAT($E30,$G30), 'Input - Node Orientation'!$E$4:$E$54,0),MATCH(scenario&amp;" From-To Link",'Input - Node Orientation'!$C$4:$Z$4,0)))-FIND("-",INDEX('Input - Node Orientation'!$C$4:$Z$54,MATCH(_xlfn.CONCAT($E30,$G30), 'Input - Node Orientation'!$E$4:$E$54,0),MATCH(scenario&amp;" From-To Link",'Input - Node Orientation'!$C$4:$Z$4,0)))),"--")</f>
        <v>--</v>
      </c>
      <c r="K30" s="98" t="str">
        <f ca="1">INDEX('Input - Intersections'!$B$4:$L$6,MATCH(D30,'Input - Intersections'!$C$4:$C$6,0),4)</f>
        <v>Signalized</v>
      </c>
      <c r="M30" s="890"/>
      <c r="N30" s="887"/>
      <c r="O30" s="887"/>
      <c r="P30" s="145">
        <f t="shared" si="6"/>
        <v>0</v>
      </c>
      <c r="Q30" s="35" t="str">
        <f ca="1">IFERROR(INDEX('Input - Volumes'!$B$4:$AP$6,MATCH(D30,'Input - Volumes'!$C$4:$C$6,0),MATCH(F30,'Input - Volumes'!$B$4:$AP$4,0)),"-")</f>
        <v>-</v>
      </c>
      <c r="R30" s="878"/>
      <c r="S30" s="622">
        <f ca="1">SUMIFS('VISSIM Node Outputs'!H:H,'VISSIM Node Outputs'!B:B,$C$3,'VISSIM Node Outputs'!A:A,"AVG",'VISSIM Node Outputs'!F:F,I30,'VISSIM Node Outputs'!G:G,J30)</f>
        <v>0</v>
      </c>
      <c r="T30" s="878"/>
      <c r="U30" s="148" t="str">
        <f t="shared" ca="1" si="7"/>
        <v>-</v>
      </c>
      <c r="V30" s="881">
        <f>T30-R30</f>
        <v>0</v>
      </c>
      <c r="W30" s="17" t="str">
        <f t="shared" ca="1" si="8"/>
        <v>-</v>
      </c>
      <c r="X30" s="880" t="e">
        <f>V30/R30</f>
        <v>#DIV/0!</v>
      </c>
      <c r="Z30" s="623" t="str">
        <f ca="1">IF($S30=0,"-",IF(COUNTIFS('VISSIM Node Outputs'!B:B,$C$3,'VISSIM Node Outputs'!A:A,"AVG",'VISSIM Node Outputs'!F:F,I30,'VISSIM Node Outputs'!G:G,J100)&gt;1,"ERROR",SUMIFS('VISSIM Node Outputs'!I:I,'VISSIM Node Outputs'!B:B,$C$3,'VISSIM Node Outputs'!A:A,"AVG",'VISSIM Node Outputs'!F:F,I30,'VISSIM Node Outputs'!G:G,J30,'VISSIM Node Outputs'!C:C,E30)))</f>
        <v>-</v>
      </c>
      <c r="AA30" s="879"/>
      <c r="AB30" s="36" t="str">
        <f ca="1">IF($S30=0,"-",IF(COUNTIFS('VISSIM Node Outputs'!B:B,$C$3,'VISSIM Node Outputs'!A:A,"AVG",'VISSIM Node Outputs'!F:F,I30,'VISSIM Node Outputs'!G:G,J100)&gt;1,"ERROR",SUMIFS('VISSIM Node Outputs'!J:J,'VISSIM Node Outputs'!B:B,$C$3,'VISSIM Node Outputs'!A:A,"AVG",'VISSIM Node Outputs'!F:F,I30,'VISSIM Node Outputs'!G:G,J30,'VISSIM Node Outputs'!C:C,E30)))</f>
        <v>-</v>
      </c>
      <c r="AC30" s="878"/>
      <c r="AD30" s="36" t="str">
        <f ca="1">IF($S30=0,"-",IF(COUNTIFS('VISSIM Node Outputs'!B:B,$C$3,'VISSIM Node Outputs'!A:A,"AVG",'VISSIM Node Outputs'!F:F,I30,'VISSIM Node Outputs'!G:G,J100)&gt;1,"ERROR",SUMIFS('VISSIM Node Outputs'!K:K,'VISSIM Node Outputs'!B:B,$C$3,'VISSIM Node Outputs'!A:A,"AVG",'VISSIM Node Outputs'!F:F,I30,'VISSIM Node Outputs'!G:G,J30,'VISSIM Node Outputs'!C:C,E30)))</f>
        <v>-</v>
      </c>
      <c r="AE30" s="878"/>
      <c r="AF30" s="106" t="str">
        <f ca="1">IFERROR(IF(S30=0,"-",
IF(K30="Signalized",HLOOKUP(Z30,Lookups!$D$2:$I$3,2,TRUE),
IF(K30="Unsignalized",HLOOKUP(Z30,Lookups!$D$4:$I$5,2,TRUE),"-"))),"-")</f>
        <v>-</v>
      </c>
      <c r="AG30" s="879"/>
      <c r="AH30" s="293" t="str">
        <f t="shared" ca="1" si="3"/>
        <v>- (-)</v>
      </c>
      <c r="AI30" s="877" t="str">
        <f t="shared" si="3"/>
        <v xml:space="preserve"> (0.0)</v>
      </c>
      <c r="AJ30" s="24"/>
      <c r="AK30" s="78" t="e">
        <f t="shared" ca="1" si="4"/>
        <v>#VALUE!</v>
      </c>
      <c r="AL30" s="882"/>
      <c r="AN30" s="433" t="str">
        <f t="shared" ca="1" si="9"/>
        <v>NA</v>
      </c>
    </row>
    <row r="31" spans="1:40" ht="15" customHeight="1" x14ac:dyDescent="0.35">
      <c r="A31" s="252" t="str">
        <f t="shared" ca="1" si="5"/>
        <v>H</v>
      </c>
      <c r="C31" s="85">
        <f t="shared" ca="1" si="10"/>
        <v>1</v>
      </c>
      <c r="D31" s="98">
        <f t="shared" ca="1" si="11"/>
        <v>1</v>
      </c>
      <c r="E31" s="98">
        <f t="shared" ca="1" si="0"/>
        <v>1</v>
      </c>
      <c r="F31" s="157" t="s">
        <v>129</v>
      </c>
      <c r="G31" s="156" t="str">
        <f t="shared" si="1"/>
        <v>NWBL</v>
      </c>
      <c r="H31" s="156" t="str">
        <f t="shared" si="2"/>
        <v>NWBL</v>
      </c>
      <c r="I31" s="585" t="str">
        <f ca="1">IFERROR(LEFT(INDEX('Input - Node Orientation'!$C$4:$Z$54,MATCH(_xlfn.CONCAT($E31,$G31), 'Input - Node Orientation'!$E$4:$E$54,0),MATCH(scenario&amp;" From-To Link",'Input - Node Orientation'!$C$4:$Z$4,0)),FIND("-",INDEX('Input - Node Orientation'!$C$4:$Z$54,MATCH(_xlfn.CONCAT($E31,$G31), 'Input - Node Orientation'!$E$4:$E$54,0),MATCH(scenario&amp;" From-To Link",'Input - Node Orientation'!$C$4:$Z$4,0)))-1),"--")</f>
        <v>--</v>
      </c>
      <c r="J31" s="585" t="str">
        <f ca="1">IFERROR(RIGHT(INDEX('Input - Node Orientation'!$C$4:$Z$54,MATCH(_xlfn.CONCAT($E31,$G31), 'Input - Node Orientation'!$E$4:$E$54,0),MATCH(scenario&amp;" From-To Link",'Input - Node Orientation'!$C$4:$Z$4,0)),LEN(INDEX('Input - Node Orientation'!$C$4:$Z$54,MATCH(_xlfn.CONCAT($E31,$G31), 'Input - Node Orientation'!$E$4:$E$54,0),MATCH(scenario&amp;" From-To Link",'Input - Node Orientation'!$C$4:$Z$4,0)))-FIND("-",INDEX('Input - Node Orientation'!$C$4:$Z$54,MATCH(_xlfn.CONCAT($E31,$G31), 'Input - Node Orientation'!$E$4:$E$54,0),MATCH(scenario&amp;" From-To Link",'Input - Node Orientation'!$C$4:$Z$4,0)))),"--")</f>
        <v>--</v>
      </c>
      <c r="K31" s="98" t="str">
        <f ca="1">INDEX('Input - Intersections'!$B$4:$L$6,MATCH(D31,'Input - Intersections'!$C$4:$C$6,0),4)</f>
        <v>Signalized</v>
      </c>
      <c r="M31" s="890"/>
      <c r="N31" s="887"/>
      <c r="O31" s="887">
        <f ca="1">INDEX('Input - Intersections'!$B$4:$L$6,MATCH(C31,'Input - Intersections'!$B$4:$B$6,0),9)</f>
        <v>0</v>
      </c>
      <c r="P31" s="145" t="str">
        <f t="shared" si="6"/>
        <v>NWBL</v>
      </c>
      <c r="Q31" s="35">
        <f ca="1">IFERROR(INDEX('Input - Volumes'!$B$4:$AP$6,MATCH(D31,'Input - Volumes'!$C$4:$C$6,0),MATCH(F31,'Input - Volumes'!$B$4:$AP$4,0)),"-")</f>
        <v>0</v>
      </c>
      <c r="R31" s="878">
        <f ca="1">SUM(Q31:Q36)</f>
        <v>0</v>
      </c>
      <c r="S31" s="622">
        <f ca="1">SUMIFS('VISSIM Node Outputs'!H:H,'VISSIM Node Outputs'!B:B,$C$3,'VISSIM Node Outputs'!A:A,"AVG",'VISSIM Node Outputs'!F:F,I31,'VISSIM Node Outputs'!G:G,J31)</f>
        <v>0</v>
      </c>
      <c r="T31" s="878">
        <f ca="1">SUM(S31:S36)</f>
        <v>0</v>
      </c>
      <c r="U31" s="148">
        <f t="shared" ca="1" si="7"/>
        <v>0</v>
      </c>
      <c r="V31" s="878">
        <f ca="1">SUM(U31:U36)</f>
        <v>0</v>
      </c>
      <c r="W31" s="17" t="str">
        <f t="shared" ca="1" si="8"/>
        <v>-</v>
      </c>
      <c r="X31" s="880" t="str">
        <f ca="1">IFERROR(IF(R31=0,"-",V31/R31),"-")</f>
        <v>-</v>
      </c>
      <c r="Z31" s="623" t="str">
        <f ca="1">IF($S31=0,"-",IF(COUNTIFS('VISSIM Node Outputs'!B:B,$C$3,'VISSIM Node Outputs'!A:A,"AVG",'VISSIM Node Outputs'!F:F,I31,'VISSIM Node Outputs'!G:G,J101)&gt;1,"ERROR",SUMIFS('VISSIM Node Outputs'!I:I,'VISSIM Node Outputs'!B:B,$C$3,'VISSIM Node Outputs'!A:A,"AVG",'VISSIM Node Outputs'!F:F,I31,'VISSIM Node Outputs'!G:G,J31,'VISSIM Node Outputs'!C:C,E31)))</f>
        <v>-</v>
      </c>
      <c r="AA31" s="879" t="str">
        <f ca="1">IF(T31=0,"-",SUMPRODUCT(S31:S36,Z31:Z36)/T31)</f>
        <v>-</v>
      </c>
      <c r="AB31" s="36" t="str">
        <f ca="1">IF($S31=0,"-",IF(COUNTIFS('VISSIM Node Outputs'!B:B,$C$3,'VISSIM Node Outputs'!A:A,"AVG",'VISSIM Node Outputs'!F:F,I31,'VISSIM Node Outputs'!G:G,J101)&gt;1,"ERROR",SUMIFS('VISSIM Node Outputs'!J:J,'VISSIM Node Outputs'!B:B,$C$3,'VISSIM Node Outputs'!A:A,"AVG",'VISSIM Node Outputs'!F:F,I31,'VISSIM Node Outputs'!G:G,J31,'VISSIM Node Outputs'!C:C,E31)))</f>
        <v>-</v>
      </c>
      <c r="AC31" s="878" t="str">
        <f ca="1">IF($T31&gt;0,MAX(AB31:AB36),"-")</f>
        <v>-</v>
      </c>
      <c r="AD31" s="36" t="str">
        <f ca="1">IF($S31=0,"-",IF(COUNTIFS('VISSIM Node Outputs'!B:B,$C$3,'VISSIM Node Outputs'!A:A,"AVG",'VISSIM Node Outputs'!F:F,I31,'VISSIM Node Outputs'!G:G,J101)&gt;1,"ERROR",SUMIFS('VISSIM Node Outputs'!K:K,'VISSIM Node Outputs'!B:B,$C$3,'VISSIM Node Outputs'!A:A,"AVG",'VISSIM Node Outputs'!F:F,I31,'VISSIM Node Outputs'!G:G,J31,'VISSIM Node Outputs'!C:C,E31)))</f>
        <v>-</v>
      </c>
      <c r="AE31" s="878" t="str">
        <f ca="1">IF($T31&gt;0,MAX(AD31:AD36),"-")</f>
        <v>-</v>
      </c>
      <c r="AF31" s="106" t="str">
        <f ca="1">IFERROR(IF(S31=0,"-",
IF(K31="Signalized",HLOOKUP(Z31,Lookups!$D$2:$I$3,2,TRUE),
IF(K31="Unsignalized",HLOOKUP(Z31,Lookups!$D$4:$I$5,2,TRUE),"-"))),"-")</f>
        <v>-</v>
      </c>
      <c r="AG31" s="879" t="str">
        <f ca="1">IF(T31=0,"-",
IF(K31="Signalized",HLOOKUP(AA31,Lookups!$D$2:$I$3,2,TRUE),
IF(K31="Unsignalized",HLOOKUP(AA31,Lookups!$D$4:$I$5,2,TRUE),"-")))</f>
        <v>-</v>
      </c>
      <c r="AH31" s="293" t="str">
        <f t="shared" ca="1" si="3"/>
        <v>- (-)</v>
      </c>
      <c r="AI31" s="877" t="str">
        <f t="shared" ca="1" si="3"/>
        <v>- (-)</v>
      </c>
      <c r="AJ31" s="24"/>
      <c r="AK31" s="78" t="str">
        <f t="shared" ca="1" si="4"/>
        <v>-</v>
      </c>
      <c r="AL31" s="882" t="str">
        <f ca="1">IF($R31&gt;0,T31/R31,"-")</f>
        <v>-</v>
      </c>
      <c r="AN31" s="433" t="str">
        <f t="shared" ca="1" si="9"/>
        <v>NA</v>
      </c>
    </row>
    <row r="32" spans="1:40" ht="15" customHeight="1" x14ac:dyDescent="0.35">
      <c r="A32" s="252" t="str">
        <f t="shared" ca="1" si="5"/>
        <v>H</v>
      </c>
      <c r="C32" s="85">
        <f t="shared" ca="1" si="10"/>
        <v>1</v>
      </c>
      <c r="D32" s="98">
        <f t="shared" ca="1" si="11"/>
        <v>1</v>
      </c>
      <c r="E32" s="98">
        <f t="shared" ca="1" si="0"/>
        <v>1</v>
      </c>
      <c r="F32" s="157" t="s">
        <v>130</v>
      </c>
      <c r="G32" s="156" t="str">
        <f t="shared" si="1"/>
        <v>NWBT</v>
      </c>
      <c r="H32" s="156" t="str">
        <f t="shared" si="2"/>
        <v>NWBT</v>
      </c>
      <c r="I32" s="585" t="str">
        <f ca="1">IFERROR(LEFT(INDEX('Input - Node Orientation'!$C$4:$Z$54,MATCH(_xlfn.CONCAT($E32,$G32), 'Input - Node Orientation'!$E$4:$E$54,0),MATCH(scenario&amp;" From-To Link",'Input - Node Orientation'!$C$4:$Z$4,0)),FIND("-",INDEX('Input - Node Orientation'!$C$4:$Z$54,MATCH(_xlfn.CONCAT($E32,$G32), 'Input - Node Orientation'!$E$4:$E$54,0),MATCH(scenario&amp;" From-To Link",'Input - Node Orientation'!$C$4:$Z$4,0)))-1),"--")</f>
        <v>--</v>
      </c>
      <c r="J32" s="585" t="str">
        <f ca="1">IFERROR(RIGHT(INDEX('Input - Node Orientation'!$C$4:$Z$54,MATCH(_xlfn.CONCAT($E32,$G32), 'Input - Node Orientation'!$E$4:$E$54,0),MATCH(scenario&amp;" From-To Link",'Input - Node Orientation'!$C$4:$Z$4,0)),LEN(INDEX('Input - Node Orientation'!$C$4:$Z$54,MATCH(_xlfn.CONCAT($E32,$G32), 'Input - Node Orientation'!$E$4:$E$54,0),MATCH(scenario&amp;" From-To Link",'Input - Node Orientation'!$C$4:$Z$4,0)))-FIND("-",INDEX('Input - Node Orientation'!$C$4:$Z$54,MATCH(_xlfn.CONCAT($E32,$G32), 'Input - Node Orientation'!$E$4:$E$54,0),MATCH(scenario&amp;" From-To Link",'Input - Node Orientation'!$C$4:$Z$4,0)))),"--")</f>
        <v>--</v>
      </c>
      <c r="K32" s="98" t="str">
        <f ca="1">INDEX('Input - Intersections'!$B$4:$L$6,MATCH(D32,'Input - Intersections'!$C$4:$C$6,0),4)</f>
        <v>Signalized</v>
      </c>
      <c r="M32" s="890"/>
      <c r="N32" s="887"/>
      <c r="O32" s="887"/>
      <c r="P32" s="145" t="str">
        <f t="shared" si="6"/>
        <v>NWBT</v>
      </c>
      <c r="Q32" s="35">
        <f ca="1">IFERROR(INDEX('Input - Volumes'!$B$4:$AP$6,MATCH(D32,'Input - Volumes'!$C$4:$C$6,0),MATCH(F32,'Input - Volumes'!$B$4:$AP$4,0)),"-")</f>
        <v>0</v>
      </c>
      <c r="R32" s="878"/>
      <c r="S32" s="622">
        <f ca="1">SUMIFS('VISSIM Node Outputs'!H:H,'VISSIM Node Outputs'!B:B,$C$3,'VISSIM Node Outputs'!A:A,"AVG",'VISSIM Node Outputs'!F:F,I32,'VISSIM Node Outputs'!G:G,J32)</f>
        <v>0</v>
      </c>
      <c r="T32" s="878"/>
      <c r="U32" s="148">
        <f t="shared" ca="1" si="7"/>
        <v>0</v>
      </c>
      <c r="V32" s="878"/>
      <c r="W32" s="17" t="str">
        <f t="shared" ca="1" si="8"/>
        <v>-</v>
      </c>
      <c r="X32" s="880"/>
      <c r="Z32" s="623" t="str">
        <f ca="1">IF($S32=0,"-",IF(COUNTIFS('VISSIM Node Outputs'!B:B,$C$3,'VISSIM Node Outputs'!A:A,"AVG",'VISSIM Node Outputs'!F:F,I32,'VISSIM Node Outputs'!G:G,J102)&gt;1,"ERROR",SUMIFS('VISSIM Node Outputs'!I:I,'VISSIM Node Outputs'!B:B,$C$3,'VISSIM Node Outputs'!A:A,"AVG",'VISSIM Node Outputs'!F:F,I32,'VISSIM Node Outputs'!G:G,J32,'VISSIM Node Outputs'!C:C,E32)))</f>
        <v>-</v>
      </c>
      <c r="AA32" s="879"/>
      <c r="AB32" s="36" t="str">
        <f ca="1">IF($S32=0,"-",IF(COUNTIFS('VISSIM Node Outputs'!B:B,$C$3,'VISSIM Node Outputs'!A:A,"AVG",'VISSIM Node Outputs'!F:F,I32,'VISSIM Node Outputs'!G:G,J102)&gt;1,"ERROR",SUMIFS('VISSIM Node Outputs'!J:J,'VISSIM Node Outputs'!B:B,$C$3,'VISSIM Node Outputs'!A:A,"AVG",'VISSIM Node Outputs'!F:F,I32,'VISSIM Node Outputs'!G:G,J32,'VISSIM Node Outputs'!C:C,E32)))</f>
        <v>-</v>
      </c>
      <c r="AC32" s="878"/>
      <c r="AD32" s="36" t="str">
        <f ca="1">IF($S32=0,"-",IF(COUNTIFS('VISSIM Node Outputs'!B:B,$C$3,'VISSIM Node Outputs'!A:A,"AVG",'VISSIM Node Outputs'!F:F,I32,'VISSIM Node Outputs'!G:G,J102)&gt;1,"ERROR",SUMIFS('VISSIM Node Outputs'!K:K,'VISSIM Node Outputs'!B:B,$C$3,'VISSIM Node Outputs'!A:A,"AVG",'VISSIM Node Outputs'!F:F,I32,'VISSIM Node Outputs'!G:G,J32,'VISSIM Node Outputs'!C:C,E32)))</f>
        <v>-</v>
      </c>
      <c r="AE32" s="878"/>
      <c r="AF32" s="106" t="str">
        <f ca="1">IFERROR(IF(S32=0,"-",
IF(K32="Signalized",HLOOKUP(Z32,Lookups!$D$2:$I$3,2,TRUE),
IF(K32="Unsignalized",HLOOKUP(Z32,Lookups!$D$4:$I$5,2,TRUE),"-"))),"-")</f>
        <v>-</v>
      </c>
      <c r="AG32" s="879"/>
      <c r="AH32" s="293" t="str">
        <f t="shared" ca="1" si="3"/>
        <v>- (-)</v>
      </c>
      <c r="AI32" s="877" t="str">
        <f t="shared" si="3"/>
        <v xml:space="preserve"> (0.0)</v>
      </c>
      <c r="AJ32" s="24"/>
      <c r="AK32" s="78" t="str">
        <f t="shared" ca="1" si="4"/>
        <v>-</v>
      </c>
      <c r="AL32" s="882"/>
      <c r="AN32" s="433" t="str">
        <f t="shared" ca="1" si="9"/>
        <v>NA</v>
      </c>
    </row>
    <row r="33" spans="1:40" ht="15" customHeight="1" x14ac:dyDescent="0.35">
      <c r="A33" s="252" t="str">
        <f t="shared" ca="1" si="5"/>
        <v>H</v>
      </c>
      <c r="C33" s="85">
        <f t="shared" ca="1" si="10"/>
        <v>1</v>
      </c>
      <c r="D33" s="98">
        <f t="shared" ca="1" si="11"/>
        <v>1</v>
      </c>
      <c r="E33" s="98">
        <f t="shared" ca="1" si="0"/>
        <v>1</v>
      </c>
      <c r="F33" s="157" t="s">
        <v>131</v>
      </c>
      <c r="G33" s="156" t="str">
        <f t="shared" si="1"/>
        <v>NWBR</v>
      </c>
      <c r="H33" s="156" t="str">
        <f t="shared" si="2"/>
        <v>NWBR</v>
      </c>
      <c r="I33" s="585" t="str">
        <f ca="1">IFERROR(LEFT(INDEX('Input - Node Orientation'!$C$4:$Z$54,MATCH(_xlfn.CONCAT($E33,$G33), 'Input - Node Orientation'!$E$4:$E$54,0),MATCH(scenario&amp;" From-To Link",'Input - Node Orientation'!$C$4:$Z$4,0)),FIND("-",INDEX('Input - Node Orientation'!$C$4:$Z$54,MATCH(_xlfn.CONCAT($E33,$G33), 'Input - Node Orientation'!$E$4:$E$54,0),MATCH(scenario&amp;" From-To Link",'Input - Node Orientation'!$C$4:$Z$4,0)))-1),"--")</f>
        <v>--</v>
      </c>
      <c r="J33" s="585" t="str">
        <f ca="1">IFERROR(RIGHT(INDEX('Input - Node Orientation'!$C$4:$Z$54,MATCH(_xlfn.CONCAT($E33,$G33), 'Input - Node Orientation'!$E$4:$E$54,0),MATCH(scenario&amp;" From-To Link",'Input - Node Orientation'!$C$4:$Z$4,0)),LEN(INDEX('Input - Node Orientation'!$C$4:$Z$54,MATCH(_xlfn.CONCAT($E33,$G33), 'Input - Node Orientation'!$E$4:$E$54,0),MATCH(scenario&amp;" From-To Link",'Input - Node Orientation'!$C$4:$Z$4,0)))-FIND("-",INDEX('Input - Node Orientation'!$C$4:$Z$54,MATCH(_xlfn.CONCAT($E33,$G33), 'Input - Node Orientation'!$E$4:$E$54,0),MATCH(scenario&amp;" From-To Link",'Input - Node Orientation'!$C$4:$Z$4,0)))),"--")</f>
        <v>--</v>
      </c>
      <c r="K33" s="98" t="str">
        <f ca="1">INDEX('Input - Intersections'!$B$4:$L$6,MATCH(D33,'Input - Intersections'!$C$4:$C$6,0),4)</f>
        <v>Signalized</v>
      </c>
      <c r="M33" s="890"/>
      <c r="N33" s="887"/>
      <c r="O33" s="887"/>
      <c r="P33" s="145" t="str">
        <f t="shared" si="6"/>
        <v>NWBR</v>
      </c>
      <c r="Q33" s="35">
        <f ca="1">IFERROR(INDEX('Input - Volumes'!$B$4:$AP$6,MATCH(D33,'Input - Volumes'!$C$4:$C$6,0),MATCH(F33,'Input - Volumes'!$B$4:$AP$4,0)),"-")</f>
        <v>0</v>
      </c>
      <c r="R33" s="878"/>
      <c r="S33" s="622">
        <f ca="1">SUMIFS('VISSIM Node Outputs'!H:H,'VISSIM Node Outputs'!B:B,$C$3,'VISSIM Node Outputs'!A:A,"AVG",'VISSIM Node Outputs'!F:F,I33,'VISSIM Node Outputs'!G:G,J33)</f>
        <v>0</v>
      </c>
      <c r="T33" s="878"/>
      <c r="U33" s="148">
        <f t="shared" ca="1" si="7"/>
        <v>0</v>
      </c>
      <c r="V33" s="878"/>
      <c r="W33" s="17" t="str">
        <f t="shared" ca="1" si="8"/>
        <v>-</v>
      </c>
      <c r="X33" s="880"/>
      <c r="Z33" s="623" t="str">
        <f ca="1">IF($S33=0,"-",IF(COUNTIFS('VISSIM Node Outputs'!B:B,$C$3,'VISSIM Node Outputs'!A:A,"AVG",'VISSIM Node Outputs'!F:F,I33,'VISSIM Node Outputs'!G:G,J103)&gt;1,"ERROR",SUMIFS('VISSIM Node Outputs'!I:I,'VISSIM Node Outputs'!B:B,$C$3,'VISSIM Node Outputs'!A:A,"AVG",'VISSIM Node Outputs'!F:F,I33,'VISSIM Node Outputs'!G:G,J33,'VISSIM Node Outputs'!C:C,E33)))</f>
        <v>-</v>
      </c>
      <c r="AA33" s="879"/>
      <c r="AB33" s="36" t="str">
        <f ca="1">IF($S33=0,"-",IF(COUNTIFS('VISSIM Node Outputs'!B:B,$C$3,'VISSIM Node Outputs'!A:A,"AVG",'VISSIM Node Outputs'!F:F,I33,'VISSIM Node Outputs'!G:G,J103)&gt;1,"ERROR",SUMIFS('VISSIM Node Outputs'!J:J,'VISSIM Node Outputs'!B:B,$C$3,'VISSIM Node Outputs'!A:A,"AVG",'VISSIM Node Outputs'!F:F,I33,'VISSIM Node Outputs'!G:G,J33,'VISSIM Node Outputs'!C:C,E33)))</f>
        <v>-</v>
      </c>
      <c r="AC33" s="878"/>
      <c r="AD33" s="36" t="str">
        <f ca="1">IF($S33=0,"-",IF(COUNTIFS('VISSIM Node Outputs'!B:B,$C$3,'VISSIM Node Outputs'!A:A,"AVG",'VISSIM Node Outputs'!F:F,I33,'VISSIM Node Outputs'!G:G,J103)&gt;1,"ERROR",SUMIFS('VISSIM Node Outputs'!K:K,'VISSIM Node Outputs'!B:B,$C$3,'VISSIM Node Outputs'!A:A,"AVG",'VISSIM Node Outputs'!F:F,I33,'VISSIM Node Outputs'!G:G,J33,'VISSIM Node Outputs'!C:C,E33)))</f>
        <v>-</v>
      </c>
      <c r="AE33" s="878"/>
      <c r="AF33" s="106" t="str">
        <f ca="1">IFERROR(IF(S33=0,"-",
IF(K33="Signalized",HLOOKUP(Z33,Lookups!$D$2:$I$3,2,TRUE),
IF(K33="Unsignalized",HLOOKUP(Z33,Lookups!$D$4:$I$5,2,TRUE),"-"))),"-")</f>
        <v>-</v>
      </c>
      <c r="AG33" s="879"/>
      <c r="AH33" s="293" t="str">
        <f t="shared" ca="1" si="3"/>
        <v>- (-)</v>
      </c>
      <c r="AI33" s="877" t="str">
        <f t="shared" si="3"/>
        <v xml:space="preserve"> (0.0)</v>
      </c>
      <c r="AJ33" s="24"/>
      <c r="AK33" s="78" t="str">
        <f t="shared" ca="1" si="4"/>
        <v>-</v>
      </c>
      <c r="AL33" s="882"/>
      <c r="AN33" s="433" t="str">
        <f t="shared" ca="1" si="9"/>
        <v>NA</v>
      </c>
    </row>
    <row r="34" spans="1:40" ht="15" customHeight="1" x14ac:dyDescent="0.35">
      <c r="A34" s="252" t="str">
        <f t="shared" ca="1" si="5"/>
        <v>H</v>
      </c>
      <c r="C34" s="85">
        <f t="shared" ca="1" si="10"/>
        <v>1</v>
      </c>
      <c r="D34" s="98">
        <f t="shared" ca="1" si="11"/>
        <v>1</v>
      </c>
      <c r="E34" s="98">
        <f t="shared" ca="1" si="0"/>
        <v>1</v>
      </c>
      <c r="F34" s="157" t="s">
        <v>132</v>
      </c>
      <c r="G34" s="156" t="str">
        <f t="shared" si="1"/>
        <v>NWBU</v>
      </c>
      <c r="H34" s="156" t="str">
        <f t="shared" si="2"/>
        <v>NWBU</v>
      </c>
      <c r="I34" s="585" t="str">
        <f ca="1">IFERROR(LEFT(INDEX('Input - Node Orientation'!$C$4:$Z$54,MATCH(_xlfn.CONCAT($E34,$G34), 'Input - Node Orientation'!$E$4:$E$54,0),MATCH(scenario&amp;" From-To Link",'Input - Node Orientation'!$C$4:$Z$4,0)),FIND("-",INDEX('Input - Node Orientation'!$C$4:$Z$54,MATCH(_xlfn.CONCAT($E34,$G34), 'Input - Node Orientation'!$E$4:$E$54,0),MATCH(scenario&amp;" From-To Link",'Input - Node Orientation'!$C$4:$Z$4,0)))-1),"--")</f>
        <v>--</v>
      </c>
      <c r="J34" s="585" t="str">
        <f ca="1">IFERROR(RIGHT(INDEX('Input - Node Orientation'!$C$4:$Z$54,MATCH(_xlfn.CONCAT($E34,$G34), 'Input - Node Orientation'!$E$4:$E$54,0),MATCH(scenario&amp;" From-To Link",'Input - Node Orientation'!$C$4:$Z$4,0)),LEN(INDEX('Input - Node Orientation'!$C$4:$Z$54,MATCH(_xlfn.CONCAT($E34,$G34), 'Input - Node Orientation'!$E$4:$E$54,0),MATCH(scenario&amp;" From-To Link",'Input - Node Orientation'!$C$4:$Z$4,0)))-FIND("-",INDEX('Input - Node Orientation'!$C$4:$Z$54,MATCH(_xlfn.CONCAT($E34,$G34), 'Input - Node Orientation'!$E$4:$E$54,0),MATCH(scenario&amp;" From-To Link",'Input - Node Orientation'!$C$4:$Z$4,0)))),"--")</f>
        <v>--</v>
      </c>
      <c r="K34" s="98" t="str">
        <f ca="1">INDEX('Input - Intersections'!$B$4:$L$6,MATCH(D34,'Input - Intersections'!$C$4:$C$6,0),4)</f>
        <v>Signalized</v>
      </c>
      <c r="M34" s="890"/>
      <c r="N34" s="887"/>
      <c r="O34" s="887"/>
      <c r="P34" s="145" t="str">
        <f t="shared" si="6"/>
        <v>NWBU</v>
      </c>
      <c r="Q34" s="35">
        <f ca="1">IFERROR(INDEX('Input - Volumes'!$B$4:$AP$6,MATCH(D34,'Input - Volumes'!$C$4:$C$6,0),MATCH(F34,'Input - Volumes'!$B$4:$AP$4,0)),"-")</f>
        <v>0</v>
      </c>
      <c r="R34" s="878"/>
      <c r="S34" s="622">
        <f ca="1">SUMIFS('VISSIM Node Outputs'!H:H,'VISSIM Node Outputs'!B:B,$C$3,'VISSIM Node Outputs'!A:A,"AVG",'VISSIM Node Outputs'!F:F,I34,'VISSIM Node Outputs'!G:G,J34)</f>
        <v>0</v>
      </c>
      <c r="T34" s="878"/>
      <c r="U34" s="148">
        <f t="shared" ca="1" si="7"/>
        <v>0</v>
      </c>
      <c r="V34" s="878"/>
      <c r="W34" s="17" t="str">
        <f t="shared" ca="1" si="8"/>
        <v>-</v>
      </c>
      <c r="X34" s="880"/>
      <c r="Z34" s="623" t="str">
        <f ca="1">IF($S34=0,"-",IF(COUNTIFS('VISSIM Node Outputs'!B:B,$C$3,'VISSIM Node Outputs'!A:A,"AVG",'VISSIM Node Outputs'!F:F,I34,'VISSIM Node Outputs'!G:G,J104)&gt;1,"ERROR",SUMIFS('VISSIM Node Outputs'!I:I,'VISSIM Node Outputs'!B:B,$C$3,'VISSIM Node Outputs'!A:A,"AVG",'VISSIM Node Outputs'!F:F,I34,'VISSIM Node Outputs'!G:G,J34,'VISSIM Node Outputs'!C:C,E34)))</f>
        <v>-</v>
      </c>
      <c r="AA34" s="879"/>
      <c r="AB34" s="36" t="str">
        <f ca="1">IF($S34=0,"-",IF(COUNTIFS('VISSIM Node Outputs'!B:B,$C$3,'VISSIM Node Outputs'!A:A,"AVG",'VISSIM Node Outputs'!F:F,I34,'VISSIM Node Outputs'!G:G,J104)&gt;1,"ERROR",SUMIFS('VISSIM Node Outputs'!J:J,'VISSIM Node Outputs'!B:B,$C$3,'VISSIM Node Outputs'!A:A,"AVG",'VISSIM Node Outputs'!F:F,I34,'VISSIM Node Outputs'!G:G,J34,'VISSIM Node Outputs'!C:C,E34)))</f>
        <v>-</v>
      </c>
      <c r="AC34" s="878"/>
      <c r="AD34" s="36" t="str">
        <f ca="1">IF($S34=0,"-",IF(COUNTIFS('VISSIM Node Outputs'!B:B,$C$3,'VISSIM Node Outputs'!A:A,"AVG",'VISSIM Node Outputs'!F:F,I34,'VISSIM Node Outputs'!G:G,J104)&gt;1,"ERROR",SUMIFS('VISSIM Node Outputs'!K:K,'VISSIM Node Outputs'!B:B,$C$3,'VISSIM Node Outputs'!A:A,"AVG",'VISSIM Node Outputs'!F:F,I34,'VISSIM Node Outputs'!G:G,J34,'VISSIM Node Outputs'!C:C,E34)))</f>
        <v>-</v>
      </c>
      <c r="AE34" s="878"/>
      <c r="AF34" s="106" t="str">
        <f ca="1">IFERROR(IF(S34=0,"-",
IF(K34="Signalized",HLOOKUP(Z34,Lookups!$D$2:$I$3,2,TRUE),
IF(K34="Unsignalized",HLOOKUP(Z34,Lookups!$D$4:$I$5,2,TRUE),"-"))),"-")</f>
        <v>-</v>
      </c>
      <c r="AG34" s="879"/>
      <c r="AH34" s="293" t="str">
        <f t="shared" ca="1" si="3"/>
        <v>- (-)</v>
      </c>
      <c r="AI34" s="877" t="str">
        <f t="shared" si="3"/>
        <v xml:space="preserve"> (0.0)</v>
      </c>
      <c r="AJ34" s="24"/>
      <c r="AK34" s="78" t="str">
        <f t="shared" ca="1" si="4"/>
        <v>-</v>
      </c>
      <c r="AL34" s="882"/>
      <c r="AN34" s="433" t="str">
        <f t="shared" ca="1" si="9"/>
        <v>NA</v>
      </c>
    </row>
    <row r="35" spans="1:40" ht="15" customHeight="1" x14ac:dyDescent="0.35">
      <c r="A35" s="252" t="str">
        <f t="shared" ca="1" si="5"/>
        <v>H</v>
      </c>
      <c r="C35" s="85">
        <f t="shared" ca="1" si="10"/>
        <v>1</v>
      </c>
      <c r="D35" s="98">
        <f t="shared" ca="1" si="11"/>
        <v>1</v>
      </c>
      <c r="E35" s="98">
        <f t="shared" ca="1" si="0"/>
        <v>1</v>
      </c>
      <c r="F35" s="157"/>
      <c r="G35" s="156">
        <f t="shared" si="1"/>
        <v>0</v>
      </c>
      <c r="H35" s="156">
        <f t="shared" si="2"/>
        <v>0</v>
      </c>
      <c r="I35" s="585" t="str">
        <f ca="1">IFERROR(LEFT(INDEX('Input - Node Orientation'!$C$4:$Z$54,MATCH(_xlfn.CONCAT($E35,$G35), 'Input - Node Orientation'!$E$4:$E$54,0),MATCH(scenario&amp;" From-To Link",'Input - Node Orientation'!$C$4:$Z$4,0)),FIND("-",INDEX('Input - Node Orientation'!$C$4:$Z$54,MATCH(_xlfn.CONCAT($E35,$G35), 'Input - Node Orientation'!$E$4:$E$54,0),MATCH(scenario&amp;" From-To Link",'Input - Node Orientation'!$C$4:$Z$4,0)))-1),"--")</f>
        <v>--</v>
      </c>
      <c r="J35" s="585" t="str">
        <f ca="1">IFERROR(RIGHT(INDEX('Input - Node Orientation'!$C$4:$Z$54,MATCH(_xlfn.CONCAT($E35,$G35), 'Input - Node Orientation'!$E$4:$E$54,0),MATCH(scenario&amp;" From-To Link",'Input - Node Orientation'!$C$4:$Z$4,0)),LEN(INDEX('Input - Node Orientation'!$C$4:$Z$54,MATCH(_xlfn.CONCAT($E35,$G35), 'Input - Node Orientation'!$E$4:$E$54,0),MATCH(scenario&amp;" From-To Link",'Input - Node Orientation'!$C$4:$Z$4,0)))-FIND("-",INDEX('Input - Node Orientation'!$C$4:$Z$54,MATCH(_xlfn.CONCAT($E35,$G35), 'Input - Node Orientation'!$E$4:$E$54,0),MATCH(scenario&amp;" From-To Link",'Input - Node Orientation'!$C$4:$Z$4,0)))),"--")</f>
        <v>--</v>
      </c>
      <c r="K35" s="98" t="str">
        <f ca="1">INDEX('Input - Intersections'!$B$4:$L$6,MATCH(D35,'Input - Intersections'!$C$4:$C$6,0),4)</f>
        <v>Signalized</v>
      </c>
      <c r="M35" s="890"/>
      <c r="N35" s="887"/>
      <c r="O35" s="887"/>
      <c r="P35" s="145">
        <f t="shared" si="6"/>
        <v>0</v>
      </c>
      <c r="Q35" s="35" t="str">
        <f ca="1">IFERROR(INDEX('Input - Volumes'!$B$4:$AP$6,MATCH(D35,'Input - Volumes'!$C$4:$C$6,0),MATCH(F35,'Input - Volumes'!$B$4:$AP$4,0)),"-")</f>
        <v>-</v>
      </c>
      <c r="R35" s="878"/>
      <c r="S35" s="622">
        <f ca="1">SUMIFS('VISSIM Node Outputs'!H:H,'VISSIM Node Outputs'!B:B,$C$3,'VISSIM Node Outputs'!A:A,"AVG",'VISSIM Node Outputs'!F:F,I35,'VISSIM Node Outputs'!G:G,J35)</f>
        <v>0</v>
      </c>
      <c r="T35" s="878"/>
      <c r="U35" s="148" t="str">
        <f t="shared" ca="1" si="7"/>
        <v>-</v>
      </c>
      <c r="V35" s="878"/>
      <c r="W35" s="17" t="str">
        <f t="shared" ca="1" si="8"/>
        <v>-</v>
      </c>
      <c r="X35" s="880"/>
      <c r="Z35" s="623" t="str">
        <f ca="1">IF($S35=0,"-",IF(COUNTIFS('VISSIM Node Outputs'!B:B,$C$3,'VISSIM Node Outputs'!A:A,"AVG",'VISSIM Node Outputs'!F:F,I35,'VISSIM Node Outputs'!G:G,J105)&gt;1,"ERROR",SUMIFS('VISSIM Node Outputs'!I:I,'VISSIM Node Outputs'!B:B,$C$3,'VISSIM Node Outputs'!A:A,"AVG",'VISSIM Node Outputs'!F:F,I35,'VISSIM Node Outputs'!G:G,J35,'VISSIM Node Outputs'!C:C,E35)))</f>
        <v>-</v>
      </c>
      <c r="AA35" s="879"/>
      <c r="AB35" s="36" t="str">
        <f ca="1">IF($S35=0,"-",IF(COUNTIFS('VISSIM Node Outputs'!B:B,$C$3,'VISSIM Node Outputs'!A:A,"AVG",'VISSIM Node Outputs'!F:F,I35,'VISSIM Node Outputs'!G:G,J105)&gt;1,"ERROR",SUMIFS('VISSIM Node Outputs'!J:J,'VISSIM Node Outputs'!B:B,$C$3,'VISSIM Node Outputs'!A:A,"AVG",'VISSIM Node Outputs'!F:F,I35,'VISSIM Node Outputs'!G:G,J35,'VISSIM Node Outputs'!C:C,E35)))</f>
        <v>-</v>
      </c>
      <c r="AC35" s="878"/>
      <c r="AD35" s="36" t="str">
        <f ca="1">IF($S35=0,"-",IF(COUNTIFS('VISSIM Node Outputs'!B:B,$C$3,'VISSIM Node Outputs'!A:A,"AVG",'VISSIM Node Outputs'!F:F,I35,'VISSIM Node Outputs'!G:G,J105)&gt;1,"ERROR",SUMIFS('VISSIM Node Outputs'!K:K,'VISSIM Node Outputs'!B:B,$C$3,'VISSIM Node Outputs'!A:A,"AVG",'VISSIM Node Outputs'!F:F,I35,'VISSIM Node Outputs'!G:G,J35,'VISSIM Node Outputs'!C:C,E35)))</f>
        <v>-</v>
      </c>
      <c r="AE35" s="878"/>
      <c r="AF35" s="106" t="str">
        <f ca="1">IFERROR(IF(S35=0,"-",
IF(K35="Signalized",HLOOKUP(Z35,Lookups!$D$2:$I$3,2,TRUE),
IF(K35="Unsignalized",HLOOKUP(Z35,Lookups!$D$4:$I$5,2,TRUE),"-"))),"-")</f>
        <v>-</v>
      </c>
      <c r="AG35" s="879"/>
      <c r="AH35" s="293" t="str">
        <f t="shared" ca="1" si="3"/>
        <v>- (-)</v>
      </c>
      <c r="AI35" s="877" t="str">
        <f t="shared" si="3"/>
        <v xml:space="preserve"> (0.0)</v>
      </c>
      <c r="AJ35" s="24"/>
      <c r="AK35" s="78" t="e">
        <f t="shared" ca="1" si="4"/>
        <v>#VALUE!</v>
      </c>
      <c r="AL35" s="882"/>
      <c r="AN35" s="433" t="str">
        <f t="shared" ca="1" si="9"/>
        <v>NA</v>
      </c>
    </row>
    <row r="36" spans="1:40" ht="15" customHeight="1" x14ac:dyDescent="0.35">
      <c r="A36" s="252" t="str">
        <f t="shared" ca="1" si="5"/>
        <v>H</v>
      </c>
      <c r="C36" s="85">
        <f t="shared" ca="1" si="10"/>
        <v>1</v>
      </c>
      <c r="D36" s="98">
        <f t="shared" ca="1" si="11"/>
        <v>1</v>
      </c>
      <c r="E36" s="98">
        <f t="shared" ca="1" si="0"/>
        <v>1</v>
      </c>
      <c r="F36" s="157"/>
      <c r="G36" s="156">
        <f t="shared" si="1"/>
        <v>0</v>
      </c>
      <c r="H36" s="156">
        <f t="shared" si="2"/>
        <v>0</v>
      </c>
      <c r="I36" s="585" t="str">
        <f ca="1">IFERROR(LEFT(INDEX('Input - Node Orientation'!$C$4:$Z$54,MATCH(_xlfn.CONCAT($E36,$G36), 'Input - Node Orientation'!$E$4:$E$54,0),MATCH(scenario&amp;" From-To Link",'Input - Node Orientation'!$C$4:$Z$4,0)),FIND("-",INDEX('Input - Node Orientation'!$C$4:$Z$54,MATCH(_xlfn.CONCAT($E36,$G36), 'Input - Node Orientation'!$E$4:$E$54,0),MATCH(scenario&amp;" From-To Link",'Input - Node Orientation'!$C$4:$Z$4,0)))-1),"--")</f>
        <v>--</v>
      </c>
      <c r="J36" s="585" t="str">
        <f ca="1">IFERROR(RIGHT(INDEX('Input - Node Orientation'!$C$4:$Z$54,MATCH(_xlfn.CONCAT($E36,$G36), 'Input - Node Orientation'!$E$4:$E$54,0),MATCH(scenario&amp;" From-To Link",'Input - Node Orientation'!$C$4:$Z$4,0)),LEN(INDEX('Input - Node Orientation'!$C$4:$Z$54,MATCH(_xlfn.CONCAT($E36,$G36), 'Input - Node Orientation'!$E$4:$E$54,0),MATCH(scenario&amp;" From-To Link",'Input - Node Orientation'!$C$4:$Z$4,0)))-FIND("-",INDEX('Input - Node Orientation'!$C$4:$Z$54,MATCH(_xlfn.CONCAT($E36,$G36), 'Input - Node Orientation'!$E$4:$E$54,0),MATCH(scenario&amp;" From-To Link",'Input - Node Orientation'!$C$4:$Z$4,0)))),"--")</f>
        <v>--</v>
      </c>
      <c r="K36" s="98" t="str">
        <f ca="1">INDEX('Input - Intersections'!$B$4:$L$6,MATCH(D36,'Input - Intersections'!$C$4:$C$6,0),4)</f>
        <v>Signalized</v>
      </c>
      <c r="M36" s="890"/>
      <c r="N36" s="887"/>
      <c r="O36" s="887"/>
      <c r="P36" s="145">
        <f t="shared" si="6"/>
        <v>0</v>
      </c>
      <c r="Q36" s="35" t="str">
        <f ca="1">IFERROR(INDEX('Input - Volumes'!$B$4:$AP$6,MATCH(D36,'Input - Volumes'!$C$4:$C$6,0),MATCH(F36,'Input - Volumes'!$B$4:$AP$4,0)),"-")</f>
        <v>-</v>
      </c>
      <c r="R36" s="878"/>
      <c r="S36" s="622">
        <f ca="1">SUMIFS('VISSIM Node Outputs'!H:H,'VISSIM Node Outputs'!B:B,$C$3,'VISSIM Node Outputs'!A:A,"AVG",'VISSIM Node Outputs'!F:F,I36,'VISSIM Node Outputs'!G:G,J36)</f>
        <v>0</v>
      </c>
      <c r="T36" s="878"/>
      <c r="U36" s="148" t="str">
        <f t="shared" ca="1" si="7"/>
        <v>-</v>
      </c>
      <c r="V36" s="878"/>
      <c r="W36" s="17" t="str">
        <f t="shared" ca="1" si="8"/>
        <v>-</v>
      </c>
      <c r="X36" s="880" t="e">
        <f>V36/R36</f>
        <v>#DIV/0!</v>
      </c>
      <c r="Z36" s="623" t="str">
        <f ca="1">IF($S36=0,"-",IF(COUNTIFS('VISSIM Node Outputs'!B:B,$C$3,'VISSIM Node Outputs'!A:A,"AVG",'VISSIM Node Outputs'!F:F,I36,'VISSIM Node Outputs'!G:G,J106)&gt;1,"ERROR",SUMIFS('VISSIM Node Outputs'!I:I,'VISSIM Node Outputs'!B:B,$C$3,'VISSIM Node Outputs'!A:A,"AVG",'VISSIM Node Outputs'!F:F,I36,'VISSIM Node Outputs'!G:G,J36,'VISSIM Node Outputs'!C:C,E36)))</f>
        <v>-</v>
      </c>
      <c r="AA36" s="879"/>
      <c r="AB36" s="36" t="str">
        <f ca="1">IF($S36=0,"-",IF(COUNTIFS('VISSIM Node Outputs'!B:B,$C$3,'VISSIM Node Outputs'!A:A,"AVG",'VISSIM Node Outputs'!F:F,I36,'VISSIM Node Outputs'!G:G,J106)&gt;1,"ERROR",SUMIFS('VISSIM Node Outputs'!J:J,'VISSIM Node Outputs'!B:B,$C$3,'VISSIM Node Outputs'!A:A,"AVG",'VISSIM Node Outputs'!F:F,I36,'VISSIM Node Outputs'!G:G,J36,'VISSIM Node Outputs'!C:C,E36)))</f>
        <v>-</v>
      </c>
      <c r="AC36" s="878"/>
      <c r="AD36" s="36" t="str">
        <f ca="1">IF($S36=0,"-",IF(COUNTIFS('VISSIM Node Outputs'!B:B,$C$3,'VISSIM Node Outputs'!A:A,"AVG",'VISSIM Node Outputs'!F:F,I36,'VISSIM Node Outputs'!G:G,J106)&gt;1,"ERROR",SUMIFS('VISSIM Node Outputs'!K:K,'VISSIM Node Outputs'!B:B,$C$3,'VISSIM Node Outputs'!A:A,"AVG",'VISSIM Node Outputs'!F:F,I36,'VISSIM Node Outputs'!G:G,J36,'VISSIM Node Outputs'!C:C,E36)))</f>
        <v>-</v>
      </c>
      <c r="AE36" s="878"/>
      <c r="AF36" s="106" t="str">
        <f ca="1">IFERROR(IF(S36=0,"-",
IF(K36="Signalized",HLOOKUP(Z36,Lookups!$D$2:$I$3,2,TRUE),
IF(K36="Unsignalized",HLOOKUP(Z36,Lookups!$D$4:$I$5,2,TRUE),"-"))),"-")</f>
        <v>-</v>
      </c>
      <c r="AG36" s="879"/>
      <c r="AH36" s="293" t="str">
        <f t="shared" ca="1" si="3"/>
        <v>- (-)</v>
      </c>
      <c r="AI36" s="877" t="str">
        <f t="shared" si="3"/>
        <v xml:space="preserve"> (0.0)</v>
      </c>
      <c r="AJ36" s="24"/>
      <c r="AK36" s="78" t="e">
        <f t="shared" ca="1" si="4"/>
        <v>#VALUE!</v>
      </c>
      <c r="AL36" s="882"/>
      <c r="AN36" s="433" t="str">
        <f t="shared" ca="1" si="9"/>
        <v>NA</v>
      </c>
    </row>
    <row r="37" spans="1:40" ht="15" customHeight="1" x14ac:dyDescent="0.35">
      <c r="A37" s="252" t="str">
        <f t="shared" ca="1" si="5"/>
        <v>H</v>
      </c>
      <c r="C37" s="85">
        <f t="shared" ca="1" si="10"/>
        <v>1</v>
      </c>
      <c r="D37" s="98">
        <f t="shared" ca="1" si="11"/>
        <v>1</v>
      </c>
      <c r="E37" s="98">
        <f t="shared" ca="1" si="0"/>
        <v>1</v>
      </c>
      <c r="F37" s="156" t="s">
        <v>133</v>
      </c>
      <c r="G37" s="156" t="str">
        <f t="shared" si="1"/>
        <v>SEBL</v>
      </c>
      <c r="H37" s="156" t="str">
        <f t="shared" si="2"/>
        <v>SEBL</v>
      </c>
      <c r="I37" s="585" t="str">
        <f ca="1">IFERROR(LEFT(INDEX('Input - Node Orientation'!$C$4:$Z$54,MATCH(_xlfn.CONCAT($E37,$G37), 'Input - Node Orientation'!$E$4:$E$54,0),MATCH(scenario&amp;" From-To Link",'Input - Node Orientation'!$C$4:$Z$4,0)),FIND("-",INDEX('Input - Node Orientation'!$C$4:$Z$54,MATCH(_xlfn.CONCAT($E37,$G37), 'Input - Node Orientation'!$E$4:$E$54,0),MATCH(scenario&amp;" From-To Link",'Input - Node Orientation'!$C$4:$Z$4,0)))-1),"--")</f>
        <v>--</v>
      </c>
      <c r="J37" s="585" t="str">
        <f ca="1">IFERROR(RIGHT(INDEX('Input - Node Orientation'!$C$4:$Z$54,MATCH(_xlfn.CONCAT($E37,$G37), 'Input - Node Orientation'!$E$4:$E$54,0),MATCH(scenario&amp;" From-To Link",'Input - Node Orientation'!$C$4:$Z$4,0)),LEN(INDEX('Input - Node Orientation'!$C$4:$Z$54,MATCH(_xlfn.CONCAT($E37,$G37), 'Input - Node Orientation'!$E$4:$E$54,0),MATCH(scenario&amp;" From-To Link",'Input - Node Orientation'!$C$4:$Z$4,0)))-FIND("-",INDEX('Input - Node Orientation'!$C$4:$Z$54,MATCH(_xlfn.CONCAT($E37,$G37), 'Input - Node Orientation'!$E$4:$E$54,0),MATCH(scenario&amp;" From-To Link",'Input - Node Orientation'!$C$4:$Z$4,0)))),"--")</f>
        <v>--</v>
      </c>
      <c r="K37" s="98" t="str">
        <f ca="1">INDEX('Input - Intersections'!$B$4:$L$6,MATCH(D37,'Input - Intersections'!$C$4:$C$6,0),4)</f>
        <v>Signalized</v>
      </c>
      <c r="M37" s="890"/>
      <c r="N37" s="887"/>
      <c r="O37" s="887">
        <f ca="1">INDEX('Input - Intersections'!$B$4:$L$6,MATCH(C37,'Input - Intersections'!$B$4:$B$6,0),10)</f>
        <v>0</v>
      </c>
      <c r="P37" s="145" t="str">
        <f t="shared" si="6"/>
        <v>SEBL</v>
      </c>
      <c r="Q37" s="35">
        <f ca="1">IFERROR(INDEX('Input - Volumes'!$B$4:$AP$6,MATCH(D37,'Input - Volumes'!$C$4:$C$6,0),MATCH(F37,'Input - Volumes'!$B$4:$AP$4,0)),"-")</f>
        <v>0</v>
      </c>
      <c r="R37" s="878">
        <f ca="1">SUM(Q37:Q42)</f>
        <v>0</v>
      </c>
      <c r="S37" s="622">
        <f ca="1">SUMIFS('VISSIM Node Outputs'!H:H,'VISSIM Node Outputs'!B:B,$C$3,'VISSIM Node Outputs'!A:A,"AVG",'VISSIM Node Outputs'!F:F,I37,'VISSIM Node Outputs'!G:G,J37)</f>
        <v>0</v>
      </c>
      <c r="T37" s="878">
        <f ca="1">SUM(S37:S42)</f>
        <v>0</v>
      </c>
      <c r="U37" s="148">
        <f t="shared" ca="1" si="7"/>
        <v>0</v>
      </c>
      <c r="V37" s="878">
        <f ca="1">SUM(U37:U42)</f>
        <v>0</v>
      </c>
      <c r="W37" s="17" t="str">
        <f t="shared" ca="1" si="8"/>
        <v>-</v>
      </c>
      <c r="X37" s="880" t="str">
        <f ca="1">IFERROR(IF(R37=0,"-",V37/R37),"-")</f>
        <v>-</v>
      </c>
      <c r="Z37" s="623" t="str">
        <f ca="1">IF($S37=0,"-",IF(COUNTIFS('VISSIM Node Outputs'!B:B,$C$3,'VISSIM Node Outputs'!A:A,"AVG",'VISSIM Node Outputs'!F:F,I37,'VISSIM Node Outputs'!G:G,J107)&gt;1,"ERROR",SUMIFS('VISSIM Node Outputs'!I:I,'VISSIM Node Outputs'!B:B,$C$3,'VISSIM Node Outputs'!A:A,"AVG",'VISSIM Node Outputs'!F:F,I37,'VISSIM Node Outputs'!G:G,J37,'VISSIM Node Outputs'!C:C,E37)))</f>
        <v>-</v>
      </c>
      <c r="AA37" s="879" t="str">
        <f ca="1">IF(T37=0,"-",SUMPRODUCT(S37:S42,Z37:Z42)/T37)</f>
        <v>-</v>
      </c>
      <c r="AB37" s="36" t="str">
        <f ca="1">IF($S37=0,"-",IF(COUNTIFS('VISSIM Node Outputs'!B:B,$C$3,'VISSIM Node Outputs'!A:A,"AVG",'VISSIM Node Outputs'!F:F,I37,'VISSIM Node Outputs'!G:G,J107)&gt;1,"ERROR",SUMIFS('VISSIM Node Outputs'!J:J,'VISSIM Node Outputs'!B:B,$C$3,'VISSIM Node Outputs'!A:A,"AVG",'VISSIM Node Outputs'!F:F,I37,'VISSIM Node Outputs'!G:G,J37,'VISSIM Node Outputs'!C:C,E37)))</f>
        <v>-</v>
      </c>
      <c r="AC37" s="878" t="str">
        <f ca="1">IF($T37&gt;0,MAX(AB37:AB42),"-")</f>
        <v>-</v>
      </c>
      <c r="AD37" s="36" t="str">
        <f ca="1">IF($S37=0,"-",IF(COUNTIFS('VISSIM Node Outputs'!B:B,$C$3,'VISSIM Node Outputs'!A:A,"AVG",'VISSIM Node Outputs'!F:F,I37,'VISSIM Node Outputs'!G:G,J107)&gt;1,"ERROR",SUMIFS('VISSIM Node Outputs'!K:K,'VISSIM Node Outputs'!B:B,$C$3,'VISSIM Node Outputs'!A:A,"AVG",'VISSIM Node Outputs'!F:F,I37,'VISSIM Node Outputs'!G:G,J37,'VISSIM Node Outputs'!C:C,E37)))</f>
        <v>-</v>
      </c>
      <c r="AE37" s="878" t="str">
        <f ca="1">IF($T37&gt;0,MAX(AD37:AD42),"-")</f>
        <v>-</v>
      </c>
      <c r="AF37" s="106" t="str">
        <f ca="1">IFERROR(IF(S37=0,"-",
IF(K37="Signalized",HLOOKUP(Z37,Lookups!$D$2:$I$3,2,TRUE),
IF(K37="Unsignalized",HLOOKUP(Z37,Lookups!$D$4:$I$5,2,TRUE),"-"))),"-")</f>
        <v>-</v>
      </c>
      <c r="AG37" s="879" t="str">
        <f ca="1">IF(T37=0,"-",
IF(K37="Signalized",HLOOKUP(AA37,Lookups!$D$2:$I$3,2,TRUE),
IF(K37="Unsignalized",HLOOKUP(AA37,Lookups!$D$4:$I$5,2,TRUE),"-")))</f>
        <v>-</v>
      </c>
      <c r="AH37" s="293" t="str">
        <f t="shared" ca="1" si="3"/>
        <v>- (-)</v>
      </c>
      <c r="AI37" s="877" t="str">
        <f t="shared" ca="1" si="3"/>
        <v>- (-)</v>
      </c>
      <c r="AJ37" s="24"/>
      <c r="AK37" s="78" t="str">
        <f t="shared" ca="1" si="4"/>
        <v>-</v>
      </c>
      <c r="AL37" s="882" t="str">
        <f ca="1">IF($R37&gt;0,T37/R37,"-")</f>
        <v>-</v>
      </c>
      <c r="AN37" s="433" t="str">
        <f t="shared" ca="1" si="9"/>
        <v>NA</v>
      </c>
    </row>
    <row r="38" spans="1:40" ht="15" customHeight="1" x14ac:dyDescent="0.35">
      <c r="A38" s="252" t="str">
        <f t="shared" ca="1" si="5"/>
        <v>H</v>
      </c>
      <c r="C38" s="85">
        <f t="shared" ca="1" si="10"/>
        <v>1</v>
      </c>
      <c r="D38" s="98">
        <f t="shared" ca="1" si="11"/>
        <v>1</v>
      </c>
      <c r="E38" s="98">
        <f t="shared" ca="1" si="0"/>
        <v>1</v>
      </c>
      <c r="F38" s="156" t="s">
        <v>134</v>
      </c>
      <c r="G38" s="156" t="str">
        <f t="shared" si="1"/>
        <v>SEBT</v>
      </c>
      <c r="H38" s="156" t="str">
        <f t="shared" si="2"/>
        <v>SEBT</v>
      </c>
      <c r="I38" s="585" t="str">
        <f ca="1">IFERROR(LEFT(INDEX('Input - Node Orientation'!$C$4:$Z$54,MATCH(_xlfn.CONCAT($E38,$G38), 'Input - Node Orientation'!$E$4:$E$54,0),MATCH(scenario&amp;" From-To Link",'Input - Node Orientation'!$C$4:$Z$4,0)),FIND("-",INDEX('Input - Node Orientation'!$C$4:$Z$54,MATCH(_xlfn.CONCAT($E38,$G38), 'Input - Node Orientation'!$E$4:$E$54,0),MATCH(scenario&amp;" From-To Link",'Input - Node Orientation'!$C$4:$Z$4,0)))-1),"--")</f>
        <v>--</v>
      </c>
      <c r="J38" s="585" t="str">
        <f ca="1">IFERROR(RIGHT(INDEX('Input - Node Orientation'!$C$4:$Z$54,MATCH(_xlfn.CONCAT($E38,$G38), 'Input - Node Orientation'!$E$4:$E$54,0),MATCH(scenario&amp;" From-To Link",'Input - Node Orientation'!$C$4:$Z$4,0)),LEN(INDEX('Input - Node Orientation'!$C$4:$Z$54,MATCH(_xlfn.CONCAT($E38,$G38), 'Input - Node Orientation'!$E$4:$E$54,0),MATCH(scenario&amp;" From-To Link",'Input - Node Orientation'!$C$4:$Z$4,0)))-FIND("-",INDEX('Input - Node Orientation'!$C$4:$Z$54,MATCH(_xlfn.CONCAT($E38,$G38), 'Input - Node Orientation'!$E$4:$E$54,0),MATCH(scenario&amp;" From-To Link",'Input - Node Orientation'!$C$4:$Z$4,0)))),"--")</f>
        <v>--</v>
      </c>
      <c r="K38" s="98" t="str">
        <f ca="1">INDEX('Input - Intersections'!$B$4:$L$6,MATCH(D38,'Input - Intersections'!$C$4:$C$6,0),4)</f>
        <v>Signalized</v>
      </c>
      <c r="M38" s="890"/>
      <c r="N38" s="887"/>
      <c r="O38" s="887"/>
      <c r="P38" s="145" t="str">
        <f t="shared" si="6"/>
        <v>SEBT</v>
      </c>
      <c r="Q38" s="35">
        <f ca="1">IFERROR(INDEX('Input - Volumes'!$B$4:$AP$6,MATCH(D38,'Input - Volumes'!$C$4:$C$6,0),MATCH(F38,'Input - Volumes'!$B$4:$AP$4,0)),"-")</f>
        <v>0</v>
      </c>
      <c r="R38" s="878"/>
      <c r="S38" s="622">
        <f ca="1">SUMIFS('VISSIM Node Outputs'!H:H,'VISSIM Node Outputs'!B:B,$C$3,'VISSIM Node Outputs'!A:A,"AVG",'VISSIM Node Outputs'!F:F,I38,'VISSIM Node Outputs'!G:G,J38)</f>
        <v>0</v>
      </c>
      <c r="T38" s="878"/>
      <c r="U38" s="148">
        <f t="shared" ca="1" si="7"/>
        <v>0</v>
      </c>
      <c r="V38" s="878"/>
      <c r="W38" s="17" t="str">
        <f t="shared" ca="1" si="8"/>
        <v>-</v>
      </c>
      <c r="X38" s="880"/>
      <c r="Z38" s="623" t="str">
        <f ca="1">IF($S38=0,"-",IF(COUNTIFS('VISSIM Node Outputs'!B:B,$C$3,'VISSIM Node Outputs'!A:A,"AVG",'VISSIM Node Outputs'!F:F,I38,'VISSIM Node Outputs'!G:G,J108)&gt;1,"ERROR",SUMIFS('VISSIM Node Outputs'!I:I,'VISSIM Node Outputs'!B:B,$C$3,'VISSIM Node Outputs'!A:A,"AVG",'VISSIM Node Outputs'!F:F,I38,'VISSIM Node Outputs'!G:G,J38,'VISSIM Node Outputs'!C:C,E38)))</f>
        <v>-</v>
      </c>
      <c r="AA38" s="879"/>
      <c r="AB38" s="36" t="str">
        <f ca="1">IF($S38=0,"-",IF(COUNTIFS('VISSIM Node Outputs'!B:B,$C$3,'VISSIM Node Outputs'!A:A,"AVG",'VISSIM Node Outputs'!F:F,I38,'VISSIM Node Outputs'!G:G,J108)&gt;1,"ERROR",SUMIFS('VISSIM Node Outputs'!J:J,'VISSIM Node Outputs'!B:B,$C$3,'VISSIM Node Outputs'!A:A,"AVG",'VISSIM Node Outputs'!F:F,I38,'VISSIM Node Outputs'!G:G,J38,'VISSIM Node Outputs'!C:C,E38)))</f>
        <v>-</v>
      </c>
      <c r="AC38" s="878"/>
      <c r="AD38" s="36" t="str">
        <f ca="1">IF($S38=0,"-",IF(COUNTIFS('VISSIM Node Outputs'!B:B,$C$3,'VISSIM Node Outputs'!A:A,"AVG",'VISSIM Node Outputs'!F:F,I38,'VISSIM Node Outputs'!G:G,J108)&gt;1,"ERROR",SUMIFS('VISSIM Node Outputs'!K:K,'VISSIM Node Outputs'!B:B,$C$3,'VISSIM Node Outputs'!A:A,"AVG",'VISSIM Node Outputs'!F:F,I38,'VISSIM Node Outputs'!G:G,J38,'VISSIM Node Outputs'!C:C,E38)))</f>
        <v>-</v>
      </c>
      <c r="AE38" s="878"/>
      <c r="AF38" s="106" t="str">
        <f ca="1">IFERROR(IF(S38=0,"-",
IF(K38="Signalized",HLOOKUP(Z38,Lookups!$D$2:$I$3,2,TRUE),
IF(K38="Unsignalized",HLOOKUP(Z38,Lookups!$D$4:$I$5,2,TRUE),"-"))),"-")</f>
        <v>-</v>
      </c>
      <c r="AG38" s="879"/>
      <c r="AH38" s="293" t="str">
        <f t="shared" ca="1" si="3"/>
        <v>- (-)</v>
      </c>
      <c r="AI38" s="877" t="str">
        <f t="shared" si="3"/>
        <v xml:space="preserve"> (0.0)</v>
      </c>
      <c r="AJ38" s="24"/>
      <c r="AK38" s="78" t="str">
        <f t="shared" ca="1" si="4"/>
        <v>-</v>
      </c>
      <c r="AL38" s="882"/>
      <c r="AN38" s="433" t="str">
        <f t="shared" ca="1" si="9"/>
        <v>NA</v>
      </c>
    </row>
    <row r="39" spans="1:40" ht="15" customHeight="1" x14ac:dyDescent="0.35">
      <c r="A39" s="252" t="str">
        <f t="shared" ca="1" si="5"/>
        <v>H</v>
      </c>
      <c r="C39" s="85">
        <f t="shared" ca="1" si="10"/>
        <v>1</v>
      </c>
      <c r="D39" s="98">
        <f t="shared" ca="1" si="11"/>
        <v>1</v>
      </c>
      <c r="E39" s="98">
        <f t="shared" ca="1" si="0"/>
        <v>1</v>
      </c>
      <c r="F39" s="156" t="s">
        <v>135</v>
      </c>
      <c r="G39" s="156" t="str">
        <f t="shared" si="1"/>
        <v>SEBR</v>
      </c>
      <c r="H39" s="156" t="str">
        <f t="shared" si="2"/>
        <v>SEBR</v>
      </c>
      <c r="I39" s="585" t="str">
        <f ca="1">IFERROR(LEFT(INDEX('Input - Node Orientation'!$C$4:$Z$54,MATCH(_xlfn.CONCAT($E39,$G39), 'Input - Node Orientation'!$E$4:$E$54,0),MATCH(scenario&amp;" From-To Link",'Input - Node Orientation'!$C$4:$Z$4,0)),FIND("-",INDEX('Input - Node Orientation'!$C$4:$Z$54,MATCH(_xlfn.CONCAT($E39,$G39), 'Input - Node Orientation'!$E$4:$E$54,0),MATCH(scenario&amp;" From-To Link",'Input - Node Orientation'!$C$4:$Z$4,0)))-1),"--")</f>
        <v>--</v>
      </c>
      <c r="J39" s="585" t="str">
        <f ca="1">IFERROR(RIGHT(INDEX('Input - Node Orientation'!$C$4:$Z$54,MATCH(_xlfn.CONCAT($E39,$G39), 'Input - Node Orientation'!$E$4:$E$54,0),MATCH(scenario&amp;" From-To Link",'Input - Node Orientation'!$C$4:$Z$4,0)),LEN(INDEX('Input - Node Orientation'!$C$4:$Z$54,MATCH(_xlfn.CONCAT($E39,$G39), 'Input - Node Orientation'!$E$4:$E$54,0),MATCH(scenario&amp;" From-To Link",'Input - Node Orientation'!$C$4:$Z$4,0)))-FIND("-",INDEX('Input - Node Orientation'!$C$4:$Z$54,MATCH(_xlfn.CONCAT($E39,$G39), 'Input - Node Orientation'!$E$4:$E$54,0),MATCH(scenario&amp;" From-To Link",'Input - Node Orientation'!$C$4:$Z$4,0)))),"--")</f>
        <v>--</v>
      </c>
      <c r="K39" s="98" t="str">
        <f ca="1">INDEX('Input - Intersections'!$B$4:$L$6,MATCH(D39,'Input - Intersections'!$C$4:$C$6,0),4)</f>
        <v>Signalized</v>
      </c>
      <c r="M39" s="890"/>
      <c r="N39" s="887"/>
      <c r="O39" s="887"/>
      <c r="P39" s="145" t="str">
        <f t="shared" si="6"/>
        <v>SEBR</v>
      </c>
      <c r="Q39" s="35">
        <f ca="1">IFERROR(INDEX('Input - Volumes'!$B$4:$AP$6,MATCH(D39,'Input - Volumes'!$C$4:$C$6,0),MATCH(F39,'Input - Volumes'!$B$4:$AP$4,0)),"-")</f>
        <v>0</v>
      </c>
      <c r="R39" s="878"/>
      <c r="S39" s="622">
        <f ca="1">SUMIFS('VISSIM Node Outputs'!H:H,'VISSIM Node Outputs'!B:B,$C$3,'VISSIM Node Outputs'!A:A,"AVG",'VISSIM Node Outputs'!F:F,I39,'VISSIM Node Outputs'!G:G,J39)</f>
        <v>0</v>
      </c>
      <c r="T39" s="878"/>
      <c r="U39" s="148">
        <f t="shared" ca="1" si="7"/>
        <v>0</v>
      </c>
      <c r="V39" s="878"/>
      <c r="W39" s="17" t="str">
        <f t="shared" ca="1" si="8"/>
        <v>-</v>
      </c>
      <c r="X39" s="880"/>
      <c r="Z39" s="623" t="str">
        <f ca="1">IF($S39=0,"-",IF(COUNTIFS('VISSIM Node Outputs'!B:B,$C$3,'VISSIM Node Outputs'!A:A,"AVG",'VISSIM Node Outputs'!F:F,I39,'VISSIM Node Outputs'!G:G,J109)&gt;1,"ERROR",SUMIFS('VISSIM Node Outputs'!I:I,'VISSIM Node Outputs'!B:B,$C$3,'VISSIM Node Outputs'!A:A,"AVG",'VISSIM Node Outputs'!F:F,I39,'VISSIM Node Outputs'!G:G,J39,'VISSIM Node Outputs'!C:C,E39)))</f>
        <v>-</v>
      </c>
      <c r="AA39" s="879"/>
      <c r="AB39" s="36" t="str">
        <f ca="1">IF($S39=0,"-",IF(COUNTIFS('VISSIM Node Outputs'!B:B,$C$3,'VISSIM Node Outputs'!A:A,"AVG",'VISSIM Node Outputs'!F:F,I39,'VISSIM Node Outputs'!G:G,J109)&gt;1,"ERROR",SUMIFS('VISSIM Node Outputs'!J:J,'VISSIM Node Outputs'!B:B,$C$3,'VISSIM Node Outputs'!A:A,"AVG",'VISSIM Node Outputs'!F:F,I39,'VISSIM Node Outputs'!G:G,J39,'VISSIM Node Outputs'!C:C,E39)))</f>
        <v>-</v>
      </c>
      <c r="AC39" s="878"/>
      <c r="AD39" s="36" t="str">
        <f ca="1">IF($S39=0,"-",IF(COUNTIFS('VISSIM Node Outputs'!B:B,$C$3,'VISSIM Node Outputs'!A:A,"AVG",'VISSIM Node Outputs'!F:F,I39,'VISSIM Node Outputs'!G:G,J109)&gt;1,"ERROR",SUMIFS('VISSIM Node Outputs'!K:K,'VISSIM Node Outputs'!B:B,$C$3,'VISSIM Node Outputs'!A:A,"AVG",'VISSIM Node Outputs'!F:F,I39,'VISSIM Node Outputs'!G:G,J39,'VISSIM Node Outputs'!C:C,E39)))</f>
        <v>-</v>
      </c>
      <c r="AE39" s="878"/>
      <c r="AF39" s="106" t="str">
        <f ca="1">IFERROR(IF(S39=0,"-",
IF(K39="Signalized",HLOOKUP(Z39,Lookups!$D$2:$I$3,2,TRUE),
IF(K39="Unsignalized",HLOOKUP(Z39,Lookups!$D$4:$I$5,2,TRUE),"-"))),"-")</f>
        <v>-</v>
      </c>
      <c r="AG39" s="879"/>
      <c r="AH39" s="293" t="str">
        <f t="shared" ca="1" si="3"/>
        <v>- (-)</v>
      </c>
      <c r="AI39" s="877" t="str">
        <f t="shared" si="3"/>
        <v xml:space="preserve"> (0.0)</v>
      </c>
      <c r="AJ39" s="24"/>
      <c r="AK39" s="78" t="str">
        <f t="shared" ca="1" si="4"/>
        <v>-</v>
      </c>
      <c r="AL39" s="882"/>
      <c r="AN39" s="433" t="str">
        <f t="shared" ca="1" si="9"/>
        <v>NA</v>
      </c>
    </row>
    <row r="40" spans="1:40" ht="15" customHeight="1" x14ac:dyDescent="0.35">
      <c r="A40" s="252" t="str">
        <f t="shared" ca="1" si="5"/>
        <v>H</v>
      </c>
      <c r="C40" s="85">
        <f t="shared" ca="1" si="10"/>
        <v>1</v>
      </c>
      <c r="D40" s="98">
        <f t="shared" ca="1" si="11"/>
        <v>1</v>
      </c>
      <c r="E40" s="98">
        <f t="shared" ca="1" si="0"/>
        <v>1</v>
      </c>
      <c r="F40" s="156" t="s">
        <v>136</v>
      </c>
      <c r="G40" s="156" t="str">
        <f t="shared" si="1"/>
        <v>SEBU</v>
      </c>
      <c r="H40" s="156" t="str">
        <f t="shared" si="2"/>
        <v>SEBU</v>
      </c>
      <c r="I40" s="585" t="str">
        <f ca="1">IFERROR(LEFT(INDEX('Input - Node Orientation'!$C$4:$Z$54,MATCH(_xlfn.CONCAT($E40,$G40), 'Input - Node Orientation'!$E$4:$E$54,0),MATCH(scenario&amp;" From-To Link",'Input - Node Orientation'!$C$4:$Z$4,0)),FIND("-",INDEX('Input - Node Orientation'!$C$4:$Z$54,MATCH(_xlfn.CONCAT($E40,$G40), 'Input - Node Orientation'!$E$4:$E$54,0),MATCH(scenario&amp;" From-To Link",'Input - Node Orientation'!$C$4:$Z$4,0)))-1),"--")</f>
        <v>--</v>
      </c>
      <c r="J40" s="585" t="str">
        <f ca="1">IFERROR(RIGHT(INDEX('Input - Node Orientation'!$C$4:$Z$54,MATCH(_xlfn.CONCAT($E40,$G40), 'Input - Node Orientation'!$E$4:$E$54,0),MATCH(scenario&amp;" From-To Link",'Input - Node Orientation'!$C$4:$Z$4,0)),LEN(INDEX('Input - Node Orientation'!$C$4:$Z$54,MATCH(_xlfn.CONCAT($E40,$G40), 'Input - Node Orientation'!$E$4:$E$54,0),MATCH(scenario&amp;" From-To Link",'Input - Node Orientation'!$C$4:$Z$4,0)))-FIND("-",INDEX('Input - Node Orientation'!$C$4:$Z$54,MATCH(_xlfn.CONCAT($E40,$G40), 'Input - Node Orientation'!$E$4:$E$54,0),MATCH(scenario&amp;" From-To Link",'Input - Node Orientation'!$C$4:$Z$4,0)))),"--")</f>
        <v>--</v>
      </c>
      <c r="K40" s="98" t="str">
        <f ca="1">INDEX('Input - Intersections'!$B$4:$L$6,MATCH(D40,'Input - Intersections'!$C$4:$C$6,0),4)</f>
        <v>Signalized</v>
      </c>
      <c r="M40" s="890"/>
      <c r="N40" s="887"/>
      <c r="O40" s="887"/>
      <c r="P40" s="145" t="str">
        <f t="shared" si="6"/>
        <v>SEBU</v>
      </c>
      <c r="Q40" s="35">
        <f ca="1">IFERROR(INDEX('Input - Volumes'!$B$4:$AP$6,MATCH(D40,'Input - Volumes'!$C$4:$C$6,0),MATCH(F40,'Input - Volumes'!$B$4:$AP$4,0)),"-")</f>
        <v>0</v>
      </c>
      <c r="R40" s="878"/>
      <c r="S40" s="622">
        <f ca="1">SUMIFS('VISSIM Node Outputs'!H:H,'VISSIM Node Outputs'!B:B,$C$3,'VISSIM Node Outputs'!A:A,"AVG",'VISSIM Node Outputs'!F:F,I40,'VISSIM Node Outputs'!G:G,J40)</f>
        <v>0</v>
      </c>
      <c r="T40" s="878"/>
      <c r="U40" s="148">
        <f t="shared" ca="1" si="7"/>
        <v>0</v>
      </c>
      <c r="V40" s="878"/>
      <c r="W40" s="17" t="str">
        <f t="shared" ca="1" si="8"/>
        <v>-</v>
      </c>
      <c r="X40" s="880"/>
      <c r="Z40" s="623" t="str">
        <f ca="1">IF($S40=0,"-",IF(COUNTIFS('VISSIM Node Outputs'!B:B,$C$3,'VISSIM Node Outputs'!A:A,"AVG",'VISSIM Node Outputs'!F:F,I40,'VISSIM Node Outputs'!G:G,J110)&gt;1,"ERROR",SUMIFS('VISSIM Node Outputs'!I:I,'VISSIM Node Outputs'!B:B,$C$3,'VISSIM Node Outputs'!A:A,"AVG",'VISSIM Node Outputs'!F:F,I40,'VISSIM Node Outputs'!G:G,J40,'VISSIM Node Outputs'!C:C,E40)))</f>
        <v>-</v>
      </c>
      <c r="AA40" s="879"/>
      <c r="AB40" s="36" t="str">
        <f ca="1">IF($S40=0,"-",IF(COUNTIFS('VISSIM Node Outputs'!B:B,$C$3,'VISSIM Node Outputs'!A:A,"AVG",'VISSIM Node Outputs'!F:F,I40,'VISSIM Node Outputs'!G:G,J110)&gt;1,"ERROR",SUMIFS('VISSIM Node Outputs'!J:J,'VISSIM Node Outputs'!B:B,$C$3,'VISSIM Node Outputs'!A:A,"AVG",'VISSIM Node Outputs'!F:F,I40,'VISSIM Node Outputs'!G:G,J40,'VISSIM Node Outputs'!C:C,E40)))</f>
        <v>-</v>
      </c>
      <c r="AC40" s="878"/>
      <c r="AD40" s="36" t="str">
        <f ca="1">IF($S40=0,"-",IF(COUNTIFS('VISSIM Node Outputs'!B:B,$C$3,'VISSIM Node Outputs'!A:A,"AVG",'VISSIM Node Outputs'!F:F,I40,'VISSIM Node Outputs'!G:G,J110)&gt;1,"ERROR",SUMIFS('VISSIM Node Outputs'!K:K,'VISSIM Node Outputs'!B:B,$C$3,'VISSIM Node Outputs'!A:A,"AVG",'VISSIM Node Outputs'!F:F,I40,'VISSIM Node Outputs'!G:G,J40,'VISSIM Node Outputs'!C:C,E40)))</f>
        <v>-</v>
      </c>
      <c r="AE40" s="878"/>
      <c r="AF40" s="106" t="str">
        <f ca="1">IFERROR(IF(S40=0,"-",
IF(K40="Signalized",HLOOKUP(Z40,Lookups!$D$2:$I$3,2,TRUE),
IF(K40="Unsignalized",HLOOKUP(Z40,Lookups!$D$4:$I$5,2,TRUE),"-"))),"-")</f>
        <v>-</v>
      </c>
      <c r="AG40" s="879"/>
      <c r="AH40" s="293" t="str">
        <f t="shared" ca="1" si="3"/>
        <v>- (-)</v>
      </c>
      <c r="AI40" s="877" t="str">
        <f t="shared" si="3"/>
        <v xml:space="preserve"> (0.0)</v>
      </c>
      <c r="AJ40" s="24"/>
      <c r="AK40" s="78" t="str">
        <f t="shared" ca="1" si="4"/>
        <v>-</v>
      </c>
      <c r="AL40" s="882"/>
      <c r="AN40" s="433" t="str">
        <f t="shared" ca="1" si="9"/>
        <v>NA</v>
      </c>
    </row>
    <row r="41" spans="1:40" ht="15" customHeight="1" x14ac:dyDescent="0.35">
      <c r="A41" s="252" t="str">
        <f t="shared" ca="1" si="5"/>
        <v>H</v>
      </c>
      <c r="C41" s="85">
        <f t="shared" ca="1" si="10"/>
        <v>1</v>
      </c>
      <c r="D41" s="98">
        <f t="shared" ca="1" si="11"/>
        <v>1</v>
      </c>
      <c r="E41" s="98">
        <f t="shared" ca="1" si="0"/>
        <v>1</v>
      </c>
      <c r="F41" s="156"/>
      <c r="G41" s="156">
        <f t="shared" si="1"/>
        <v>0</v>
      </c>
      <c r="H41" s="156">
        <f t="shared" si="2"/>
        <v>0</v>
      </c>
      <c r="I41" s="585" t="str">
        <f ca="1">IFERROR(LEFT(INDEX('Input - Node Orientation'!$C$4:$Z$54,MATCH(_xlfn.CONCAT($E41,$G41), 'Input - Node Orientation'!$E$4:$E$54,0),MATCH(scenario&amp;" From-To Link",'Input - Node Orientation'!$C$4:$Z$4,0)),FIND("-",INDEX('Input - Node Orientation'!$C$4:$Z$54,MATCH(_xlfn.CONCAT($E41,$G41), 'Input - Node Orientation'!$E$4:$E$54,0),MATCH(scenario&amp;" From-To Link",'Input - Node Orientation'!$C$4:$Z$4,0)))-1),"--")</f>
        <v>--</v>
      </c>
      <c r="J41" s="585" t="str">
        <f ca="1">IFERROR(RIGHT(INDEX('Input - Node Orientation'!$C$4:$Z$54,MATCH(_xlfn.CONCAT($E41,$G41), 'Input - Node Orientation'!$E$4:$E$54,0),MATCH(scenario&amp;" From-To Link",'Input - Node Orientation'!$C$4:$Z$4,0)),LEN(INDEX('Input - Node Orientation'!$C$4:$Z$54,MATCH(_xlfn.CONCAT($E41,$G41), 'Input - Node Orientation'!$E$4:$E$54,0),MATCH(scenario&amp;" From-To Link",'Input - Node Orientation'!$C$4:$Z$4,0)))-FIND("-",INDEX('Input - Node Orientation'!$C$4:$Z$54,MATCH(_xlfn.CONCAT($E41,$G41), 'Input - Node Orientation'!$E$4:$E$54,0),MATCH(scenario&amp;" From-To Link",'Input - Node Orientation'!$C$4:$Z$4,0)))),"--")</f>
        <v>--</v>
      </c>
      <c r="K41" s="98" t="str">
        <f ca="1">INDEX('Input - Intersections'!$B$4:$L$6,MATCH(D41,'Input - Intersections'!$C$4:$C$6,0),4)</f>
        <v>Signalized</v>
      </c>
      <c r="M41" s="890"/>
      <c r="N41" s="887"/>
      <c r="O41" s="887"/>
      <c r="P41" s="145">
        <f t="shared" si="6"/>
        <v>0</v>
      </c>
      <c r="Q41" s="35" t="str">
        <f ca="1">IFERROR(INDEX('Input - Volumes'!$B$4:$AP$6,MATCH(D41,'Input - Volumes'!$C$4:$C$6,0),MATCH(F41,'Input - Volumes'!$B$4:$AP$4,0)),"-")</f>
        <v>-</v>
      </c>
      <c r="R41" s="878"/>
      <c r="S41" s="622">
        <f ca="1">SUMIFS('VISSIM Node Outputs'!H:H,'VISSIM Node Outputs'!B:B,$C$3,'VISSIM Node Outputs'!A:A,"AVG",'VISSIM Node Outputs'!F:F,I41,'VISSIM Node Outputs'!G:G,J41)</f>
        <v>0</v>
      </c>
      <c r="T41" s="878"/>
      <c r="U41" s="148" t="str">
        <f t="shared" ca="1" si="7"/>
        <v>-</v>
      </c>
      <c r="V41" s="878"/>
      <c r="W41" s="17" t="str">
        <f t="shared" ca="1" si="8"/>
        <v>-</v>
      </c>
      <c r="X41" s="880"/>
      <c r="Z41" s="623" t="str">
        <f ca="1">IF($S41=0,"-",IF(COUNTIFS('VISSIM Node Outputs'!B:B,$C$3,'VISSIM Node Outputs'!A:A,"AVG",'VISSIM Node Outputs'!F:F,I41,'VISSIM Node Outputs'!G:G,J111)&gt;1,"ERROR",SUMIFS('VISSIM Node Outputs'!I:I,'VISSIM Node Outputs'!B:B,$C$3,'VISSIM Node Outputs'!A:A,"AVG",'VISSIM Node Outputs'!F:F,I41,'VISSIM Node Outputs'!G:G,J41,'VISSIM Node Outputs'!C:C,E41)))</f>
        <v>-</v>
      </c>
      <c r="AA41" s="879"/>
      <c r="AB41" s="36" t="str">
        <f ca="1">IF($S41=0,"-",IF(COUNTIFS('VISSIM Node Outputs'!B:B,$C$3,'VISSIM Node Outputs'!A:A,"AVG",'VISSIM Node Outputs'!F:F,I41,'VISSIM Node Outputs'!G:G,J111)&gt;1,"ERROR",SUMIFS('VISSIM Node Outputs'!J:J,'VISSIM Node Outputs'!B:B,$C$3,'VISSIM Node Outputs'!A:A,"AVG",'VISSIM Node Outputs'!F:F,I41,'VISSIM Node Outputs'!G:G,J41,'VISSIM Node Outputs'!C:C,E41)))</f>
        <v>-</v>
      </c>
      <c r="AC41" s="878"/>
      <c r="AD41" s="36" t="str">
        <f ca="1">IF($S41=0,"-",IF(COUNTIFS('VISSIM Node Outputs'!B:B,$C$3,'VISSIM Node Outputs'!A:A,"AVG",'VISSIM Node Outputs'!F:F,I41,'VISSIM Node Outputs'!G:G,J111)&gt;1,"ERROR",SUMIFS('VISSIM Node Outputs'!K:K,'VISSIM Node Outputs'!B:B,$C$3,'VISSIM Node Outputs'!A:A,"AVG",'VISSIM Node Outputs'!F:F,I41,'VISSIM Node Outputs'!G:G,J41,'VISSIM Node Outputs'!C:C,E41)))</f>
        <v>-</v>
      </c>
      <c r="AE41" s="878"/>
      <c r="AF41" s="106" t="str">
        <f ca="1">IFERROR(IF(S41=0,"-",
IF(K41="Signalized",HLOOKUP(Z41,Lookups!$D$2:$I$3,2,TRUE),
IF(K41="Unsignalized",HLOOKUP(Z41,Lookups!$D$4:$I$5,2,TRUE),"-"))),"-")</f>
        <v>-</v>
      </c>
      <c r="AG41" s="879"/>
      <c r="AH41" s="293" t="str">
        <f t="shared" ca="1" si="3"/>
        <v>- (-)</v>
      </c>
      <c r="AI41" s="877" t="str">
        <f t="shared" si="3"/>
        <v xml:space="preserve"> (0.0)</v>
      </c>
      <c r="AJ41" s="24"/>
      <c r="AK41" s="78" t="e">
        <f t="shared" ca="1" si="4"/>
        <v>#VALUE!</v>
      </c>
      <c r="AL41" s="882"/>
      <c r="AN41" s="433" t="str">
        <f t="shared" ca="1" si="9"/>
        <v>NA</v>
      </c>
    </row>
    <row r="42" spans="1:40" ht="15" customHeight="1" x14ac:dyDescent="0.35">
      <c r="A42" s="252" t="str">
        <f t="shared" ca="1" si="5"/>
        <v>H</v>
      </c>
      <c r="C42" s="85">
        <f t="shared" ca="1" si="10"/>
        <v>1</v>
      </c>
      <c r="D42" s="98">
        <f t="shared" ca="1" si="11"/>
        <v>1</v>
      </c>
      <c r="E42" s="98">
        <f t="shared" ca="1" si="0"/>
        <v>1</v>
      </c>
      <c r="F42" s="156"/>
      <c r="G42" s="156">
        <f t="shared" si="1"/>
        <v>0</v>
      </c>
      <c r="H42" s="156">
        <f t="shared" si="2"/>
        <v>0</v>
      </c>
      <c r="I42" s="585" t="str">
        <f ca="1">IFERROR(LEFT(INDEX('Input - Node Orientation'!$C$4:$Z$54,MATCH(_xlfn.CONCAT($E42,$G42), 'Input - Node Orientation'!$E$4:$E$54,0),MATCH(scenario&amp;" From-To Link",'Input - Node Orientation'!$C$4:$Z$4,0)),FIND("-",INDEX('Input - Node Orientation'!$C$4:$Z$54,MATCH(_xlfn.CONCAT($E42,$G42), 'Input - Node Orientation'!$E$4:$E$54,0),MATCH(scenario&amp;" From-To Link",'Input - Node Orientation'!$C$4:$Z$4,0)))-1),"--")</f>
        <v>--</v>
      </c>
      <c r="J42" s="585" t="str">
        <f ca="1">IFERROR(RIGHT(INDEX('Input - Node Orientation'!$C$4:$Z$54,MATCH(_xlfn.CONCAT($E42,$G42), 'Input - Node Orientation'!$E$4:$E$54,0),MATCH(scenario&amp;" From-To Link",'Input - Node Orientation'!$C$4:$Z$4,0)),LEN(INDEX('Input - Node Orientation'!$C$4:$Z$54,MATCH(_xlfn.CONCAT($E42,$G42), 'Input - Node Orientation'!$E$4:$E$54,0),MATCH(scenario&amp;" From-To Link",'Input - Node Orientation'!$C$4:$Z$4,0)))-FIND("-",INDEX('Input - Node Orientation'!$C$4:$Z$54,MATCH(_xlfn.CONCAT($E42,$G42), 'Input - Node Orientation'!$E$4:$E$54,0),MATCH(scenario&amp;" From-To Link",'Input - Node Orientation'!$C$4:$Z$4,0)))),"--")</f>
        <v>--</v>
      </c>
      <c r="K42" s="98" t="str">
        <f ca="1">INDEX('Input - Intersections'!$B$4:$L$6,MATCH(D42,'Input - Intersections'!$C$4:$C$6,0),4)</f>
        <v>Signalized</v>
      </c>
      <c r="M42" s="890"/>
      <c r="N42" s="887"/>
      <c r="O42" s="887"/>
      <c r="P42" s="145">
        <f t="shared" si="6"/>
        <v>0</v>
      </c>
      <c r="Q42" s="35" t="str">
        <f ca="1">IFERROR(INDEX('Input - Volumes'!$B$4:$AP$6,MATCH(D42,'Input - Volumes'!$C$4:$C$6,0),MATCH(F42,'Input - Volumes'!$B$4:$AP$4,0)),"-")</f>
        <v>-</v>
      </c>
      <c r="R42" s="878"/>
      <c r="S42" s="622">
        <f ca="1">SUMIFS('VISSIM Node Outputs'!H:H,'VISSIM Node Outputs'!B:B,$C$3,'VISSIM Node Outputs'!A:A,"AVG",'VISSIM Node Outputs'!F:F,I42,'VISSIM Node Outputs'!G:G,J42)</f>
        <v>0</v>
      </c>
      <c r="T42" s="878"/>
      <c r="U42" s="148" t="str">
        <f t="shared" ca="1" si="7"/>
        <v>-</v>
      </c>
      <c r="V42" s="878"/>
      <c r="W42" s="17" t="str">
        <f t="shared" ca="1" si="8"/>
        <v>-</v>
      </c>
      <c r="X42" s="880" t="e">
        <f>V42/R42</f>
        <v>#DIV/0!</v>
      </c>
      <c r="Z42" s="623" t="str">
        <f ca="1">IF($S42=0,"-",IF(COUNTIFS('VISSIM Node Outputs'!B:B,$C$3,'VISSIM Node Outputs'!A:A,"AVG",'VISSIM Node Outputs'!F:F,I42,'VISSIM Node Outputs'!G:G,J112)&gt;1,"ERROR",SUMIFS('VISSIM Node Outputs'!I:I,'VISSIM Node Outputs'!B:B,$C$3,'VISSIM Node Outputs'!A:A,"AVG",'VISSIM Node Outputs'!F:F,I42,'VISSIM Node Outputs'!G:G,J42,'VISSIM Node Outputs'!C:C,E42)))</f>
        <v>-</v>
      </c>
      <c r="AA42" s="879"/>
      <c r="AB42" s="36" t="str">
        <f ca="1">IF($S42=0,"-",IF(COUNTIFS('VISSIM Node Outputs'!B:B,$C$3,'VISSIM Node Outputs'!A:A,"AVG",'VISSIM Node Outputs'!F:F,I42,'VISSIM Node Outputs'!G:G,J112)&gt;1,"ERROR",SUMIFS('VISSIM Node Outputs'!J:J,'VISSIM Node Outputs'!B:B,$C$3,'VISSIM Node Outputs'!A:A,"AVG",'VISSIM Node Outputs'!F:F,I42,'VISSIM Node Outputs'!G:G,J42,'VISSIM Node Outputs'!C:C,E42)))</f>
        <v>-</v>
      </c>
      <c r="AC42" s="878"/>
      <c r="AD42" s="36" t="str">
        <f ca="1">IF($S42=0,"-",IF(COUNTIFS('VISSIM Node Outputs'!B:B,$C$3,'VISSIM Node Outputs'!A:A,"AVG",'VISSIM Node Outputs'!F:F,I42,'VISSIM Node Outputs'!G:G,J112)&gt;1,"ERROR",SUMIFS('VISSIM Node Outputs'!K:K,'VISSIM Node Outputs'!B:B,$C$3,'VISSIM Node Outputs'!A:A,"AVG",'VISSIM Node Outputs'!F:F,I42,'VISSIM Node Outputs'!G:G,J42,'VISSIM Node Outputs'!C:C,E42)))</f>
        <v>-</v>
      </c>
      <c r="AE42" s="878"/>
      <c r="AF42" s="106" t="str">
        <f ca="1">IFERROR(IF(S42=0,"-",
IF(K42="Signalized",HLOOKUP(Z42,Lookups!$D$2:$I$3,2,TRUE),
IF(K42="Unsignalized",HLOOKUP(Z42,Lookups!$D$4:$I$5,2,TRUE),"-"))),"-")</f>
        <v>-</v>
      </c>
      <c r="AG42" s="879"/>
      <c r="AH42" s="293" t="str">
        <f t="shared" ca="1" si="3"/>
        <v>- (-)</v>
      </c>
      <c r="AI42" s="877" t="str">
        <f t="shared" si="3"/>
        <v xml:space="preserve"> (0.0)</v>
      </c>
      <c r="AJ42" s="24"/>
      <c r="AK42" s="78" t="e">
        <f t="shared" ca="1" si="4"/>
        <v>#VALUE!</v>
      </c>
      <c r="AL42" s="882"/>
      <c r="AN42" s="433" t="str">
        <f t="shared" ca="1" si="9"/>
        <v>NA</v>
      </c>
    </row>
    <row r="43" spans="1:40" ht="15" customHeight="1" thickBot="1" x14ac:dyDescent="0.4">
      <c r="A43" s="252" t="str">
        <f t="shared" ca="1" si="5"/>
        <v>H</v>
      </c>
      <c r="C43" s="85">
        <f t="shared" ca="1" si="10"/>
        <v>1</v>
      </c>
      <c r="D43" s="98">
        <f t="shared" ca="1" si="11"/>
        <v>1</v>
      </c>
      <c r="E43" s="98">
        <f t="shared" ca="1" si="0"/>
        <v>1</v>
      </c>
      <c r="F43" s="156"/>
      <c r="G43" s="156"/>
      <c r="H43" s="156"/>
      <c r="I43" s="585" t="str">
        <f ca="1">IFERROR(LEFT(INDEX('Input - Node Orientation'!$C$4:$Z$54,MATCH(_xlfn.CONCAT($E43,$G43), 'Input - Node Orientation'!$E$4:$E$54,0),MATCH(scenario&amp;" From-To Link",'Input - Node Orientation'!$C$4:$Z$4,0)),FIND("-",INDEX('Input - Node Orientation'!$C$4:$Z$54,MATCH(_xlfn.CONCAT($E43,$G43), 'Input - Node Orientation'!$E$4:$E$54,0),MATCH(scenario&amp;" From-To Link",'Input - Node Orientation'!$C$4:$Z$4,0)))-1),"--")</f>
        <v>--</v>
      </c>
      <c r="J43" s="585" t="str">
        <f ca="1">IFERROR(RIGHT(INDEX('Input - Node Orientation'!$C$4:$Z$54,MATCH(_xlfn.CONCAT($E43,$G43), 'Input - Node Orientation'!$E$4:$E$54,0),MATCH(scenario&amp;" From-To Link",'Input - Node Orientation'!$C$4:$Z$4,0)),LEN(INDEX('Input - Node Orientation'!$C$4:$Z$54,MATCH(_xlfn.CONCAT($E43,$G43), 'Input - Node Orientation'!$E$4:$E$54,0),MATCH(scenario&amp;" From-To Link",'Input - Node Orientation'!$C$4:$Z$4,0)))-FIND("-",INDEX('Input - Node Orientation'!$C$4:$Z$54,MATCH(_xlfn.CONCAT($E43,$G43), 'Input - Node Orientation'!$E$4:$E$54,0),MATCH(scenario&amp;" From-To Link",'Input - Node Orientation'!$C$4:$Z$4,0)))),"--")</f>
        <v>--</v>
      </c>
      <c r="K43" s="98" t="str">
        <f ca="1">INDEX('Input - Intersections'!$B$4:$L$6,MATCH(D43,'Input - Intersections'!$C$4:$C$6,0),4)</f>
        <v>Signalized</v>
      </c>
      <c r="M43" s="891"/>
      <c r="N43" s="870"/>
      <c r="O43" s="870" t="s">
        <v>13</v>
      </c>
      <c r="P43" s="870"/>
      <c r="Q43" s="871">
        <f ca="1">SUM(R7:R42)</f>
        <v>0</v>
      </c>
      <c r="R43" s="871"/>
      <c r="S43" s="871">
        <f ca="1">SUM(T7:T42)</f>
        <v>0</v>
      </c>
      <c r="T43" s="871"/>
      <c r="U43" s="872">
        <f ca="1">S43-Q43</f>
        <v>0</v>
      </c>
      <c r="V43" s="872">
        <f>T43-R43</f>
        <v>0</v>
      </c>
      <c r="W43" s="875" t="str">
        <f ca="1">IFERROR(U43/Q43,"-")</f>
        <v>-</v>
      </c>
      <c r="X43" s="876" t="e">
        <f>V43/R43</f>
        <v>#DIV/0!</v>
      </c>
      <c r="Z43" s="873" t="e">
        <f ca="1">SUMPRODUCT(S7:S42,Z7:Z42)/S43</f>
        <v>#DIV/0!</v>
      </c>
      <c r="AA43" s="873"/>
      <c r="AB43" s="874"/>
      <c r="AC43" s="874"/>
      <c r="AD43" s="874"/>
      <c r="AE43" s="874"/>
      <c r="AF43" s="873" t="str">
        <f ca="1">IF(S43=0,"-",HLOOKUP(Z43,Lookups!$D$2:$I$3,2,TRUE))</f>
        <v>-</v>
      </c>
      <c r="AG43" s="873"/>
      <c r="AH43" s="873" t="e">
        <f t="shared" ca="1" si="3"/>
        <v>#DIV/0!</v>
      </c>
      <c r="AI43" s="873" t="str">
        <f t="shared" si="3"/>
        <v xml:space="preserve"> (0.0)</v>
      </c>
      <c r="AJ43" s="24"/>
      <c r="AK43" s="869" t="e">
        <f ca="1">S43/Q43</f>
        <v>#DIV/0!</v>
      </c>
      <c r="AL43" s="869"/>
      <c r="AN43" s="441"/>
    </row>
  </sheetData>
  <mergeCells count="90">
    <mergeCell ref="AN5:AN6"/>
    <mergeCell ref="M7:M43"/>
    <mergeCell ref="N7:N43"/>
    <mergeCell ref="O7:O12"/>
    <mergeCell ref="R7:R12"/>
    <mergeCell ref="T7:T12"/>
    <mergeCell ref="O19:O24"/>
    <mergeCell ref="R19:R24"/>
    <mergeCell ref="T19:T24"/>
    <mergeCell ref="O37:O42"/>
    <mergeCell ref="R37:R42"/>
    <mergeCell ref="T37:T42"/>
    <mergeCell ref="O31:O36"/>
    <mergeCell ref="R31:R36"/>
    <mergeCell ref="O25:O30"/>
    <mergeCell ref="R25:R30"/>
    <mergeCell ref="R13:R18"/>
    <mergeCell ref="T13:T18"/>
    <mergeCell ref="V13:V18"/>
    <mergeCell ref="O13:O18"/>
    <mergeCell ref="AK5:AL6"/>
    <mergeCell ref="AA7:AA12"/>
    <mergeCell ref="AC7:AC12"/>
    <mergeCell ref="AE7:AE12"/>
    <mergeCell ref="AG7:AG12"/>
    <mergeCell ref="AL7:AL12"/>
    <mergeCell ref="AI7:AI12"/>
    <mergeCell ref="AH6:AI6"/>
    <mergeCell ref="X13:X18"/>
    <mergeCell ref="V7:V12"/>
    <mergeCell ref="AI13:AI18"/>
    <mergeCell ref="AB6:AC6"/>
    <mergeCell ref="AD6:AE6"/>
    <mergeCell ref="AF6:AG6"/>
    <mergeCell ref="V19:V24"/>
    <mergeCell ref="X19:X24"/>
    <mergeCell ref="X7:X12"/>
    <mergeCell ref="AG13:AG18"/>
    <mergeCell ref="AE13:AE18"/>
    <mergeCell ref="AE19:AE24"/>
    <mergeCell ref="AG19:AG24"/>
    <mergeCell ref="Q6:R6"/>
    <mergeCell ref="S6:T6"/>
    <mergeCell ref="U6:V6"/>
    <mergeCell ref="W6:X6"/>
    <mergeCell ref="Z6:AA6"/>
    <mergeCell ref="AL19:AL24"/>
    <mergeCell ref="X37:X42"/>
    <mergeCell ref="AA37:AA42"/>
    <mergeCell ref="AL37:AL42"/>
    <mergeCell ref="AA13:AA18"/>
    <mergeCell ref="AC13:AC18"/>
    <mergeCell ref="AA19:AA24"/>
    <mergeCell ref="AL13:AL18"/>
    <mergeCell ref="AC31:AC36"/>
    <mergeCell ref="AE31:AE36"/>
    <mergeCell ref="AG31:AG36"/>
    <mergeCell ref="AL31:AL36"/>
    <mergeCell ref="AL25:AL30"/>
    <mergeCell ref="AI25:AI30"/>
    <mergeCell ref="AI19:AI24"/>
    <mergeCell ref="AC19:AC24"/>
    <mergeCell ref="T31:T36"/>
    <mergeCell ref="V31:V36"/>
    <mergeCell ref="X31:X36"/>
    <mergeCell ref="AA31:AA36"/>
    <mergeCell ref="T25:T30"/>
    <mergeCell ref="V25:V30"/>
    <mergeCell ref="X25:X30"/>
    <mergeCell ref="AA25:AA30"/>
    <mergeCell ref="AI31:AI36"/>
    <mergeCell ref="AC25:AC30"/>
    <mergeCell ref="AE25:AE30"/>
    <mergeCell ref="AG25:AG30"/>
    <mergeCell ref="V37:V42"/>
    <mergeCell ref="AG37:AG42"/>
    <mergeCell ref="AC37:AC42"/>
    <mergeCell ref="AE37:AE42"/>
    <mergeCell ref="AI37:AI42"/>
    <mergeCell ref="AK43:AL43"/>
    <mergeCell ref="O43:P43"/>
    <mergeCell ref="Q43:R43"/>
    <mergeCell ref="S43:T43"/>
    <mergeCell ref="U43:V43"/>
    <mergeCell ref="AH43:AI43"/>
    <mergeCell ref="AB43:AC43"/>
    <mergeCell ref="AD43:AE43"/>
    <mergeCell ref="AF43:AG43"/>
    <mergeCell ref="W43:X43"/>
    <mergeCell ref="Z43:AA43"/>
  </mergeCells>
  <conditionalFormatting sqref="AK7:AL43">
    <cfRule type="expression" dxfId="84" priority="5742">
      <formula>AK7="-"</formula>
    </cfRule>
    <cfRule type="expression" dxfId="83" priority="6609">
      <formula>AND(AK7&lt;0.9,AK7&lt;&gt;"-")</formula>
    </cfRule>
    <cfRule type="expression" dxfId="82" priority="6613">
      <formula>AND(AK7&gt;1.1,AK7&lt;&gt;"-")</formula>
    </cfRule>
  </conditionalFormatting>
  <conditionalFormatting sqref="AF7:AG43">
    <cfRule type="expression" dxfId="81" priority="5747">
      <formula>AF7="F"</formula>
    </cfRule>
    <cfRule type="expression" dxfId="80" priority="5748">
      <formula>AF7="E"</formula>
    </cfRule>
    <cfRule type="expression" dxfId="79" priority="5749">
      <formula>AF7="D"</formula>
    </cfRule>
    <cfRule type="expression" dxfId="78" priority="5750">
      <formula>OR(AF7="A",AF7="B",AF7="C")</formula>
    </cfRule>
  </conditionalFormatting>
  <conditionalFormatting sqref="S43">
    <cfRule type="expression" dxfId="77" priority="2667">
      <formula>AND(Q43=0,S43&lt;&gt;0)</formula>
    </cfRule>
    <cfRule type="expression" dxfId="76" priority="5298">
      <formula>AND(S43=0,Q43&lt;&gt;0)</formula>
    </cfRule>
  </conditionalFormatting>
  <conditionalFormatting sqref="AH7:AI43">
    <cfRule type="expression" dxfId="75" priority="5254">
      <formula>AF7="F"</formula>
    </cfRule>
    <cfRule type="expression" dxfId="74" priority="5255">
      <formula>AF7="E"</formula>
    </cfRule>
    <cfRule type="expression" dxfId="73" priority="5256">
      <formula>AF7="D"</formula>
    </cfRule>
    <cfRule type="expression" dxfId="72" priority="5257">
      <formula>OR(AF7="A",AF7="B",AF7="C")</formula>
    </cfRule>
  </conditionalFormatting>
  <conditionalFormatting sqref="X7:X43">
    <cfRule type="cellIs" dxfId="71" priority="6622" operator="equal">
      <formula>"-"</formula>
    </cfRule>
  </conditionalFormatting>
  <conditionalFormatting sqref="Z7:AA43">
    <cfRule type="expression" dxfId="70" priority="5743">
      <formula>AF7="F"</formula>
    </cfRule>
    <cfRule type="expression" dxfId="69" priority="5744">
      <formula>AF7="E"</formula>
    </cfRule>
    <cfRule type="expression" dxfId="68" priority="5745">
      <formula>AF7="D"</formula>
    </cfRule>
    <cfRule type="expression" dxfId="67" priority="5746">
      <formula>OR(AF7="A",AF7="B",AF7="C")</formula>
    </cfRule>
  </conditionalFormatting>
  <conditionalFormatting sqref="Q7:Q43">
    <cfRule type="expression" dxfId="66" priority="2668">
      <formula>AND(Q7=0,S7&lt;&gt;0)</formula>
    </cfRule>
  </conditionalFormatting>
  <conditionalFormatting sqref="S7:S42">
    <cfRule type="expression" dxfId="65" priority="1081">
      <formula>AND(ISNUMBER(Q7),Q7&lt;&gt;0,OR(NOT(ISNUMBER(S7)),S7=0))</formula>
    </cfRule>
  </conditionalFormatting>
  <printOptions horizontalCentered="1"/>
  <pageMargins left="0.7" right="0.7" top="0.75" bottom="0.75" header="0.3" footer="0.3"/>
  <pageSetup scale="65" fitToHeight="0" orientation="portrait" r:id="rId1"/>
  <headerFooter>
    <oddFooter>&amp;C&amp;P of &amp;N</oddFooter>
  </headerFooter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FF9BE-0596-456E-A24E-E50960F61D97}">
  <sheetPr codeName="Sheet49">
    <tabColor theme="8" tint="0.59999389629810485"/>
    <pageSetUpPr fitToPage="1"/>
  </sheetPr>
  <dimension ref="A1:AJ49"/>
  <sheetViews>
    <sheetView zoomScale="55" zoomScaleNormal="55" workbookViewId="0"/>
  </sheetViews>
  <sheetFormatPr defaultColWidth="9.26953125" defaultRowHeight="14.5" x14ac:dyDescent="0.35"/>
  <cols>
    <col min="1" max="1" width="9.81640625" style="311" customWidth="1"/>
    <col min="2" max="2" width="6" style="296" customWidth="1"/>
    <col min="3" max="3" width="8.453125" style="15" customWidth="1"/>
    <col min="4" max="4" width="17.26953125" style="15" customWidth="1"/>
    <col min="5" max="5" width="19.54296875" style="7" customWidth="1"/>
    <col min="6" max="6" width="15.81640625" style="7" customWidth="1"/>
    <col min="7" max="7" width="9.7265625" style="26" customWidth="1"/>
    <col min="8" max="8" width="9.7265625" style="25" customWidth="1"/>
    <col min="9" max="11" width="9.7265625" style="8" customWidth="1"/>
    <col min="12" max="12" width="9.7265625" style="15" customWidth="1"/>
    <col min="13" max="14" width="9.7265625" style="3" customWidth="1"/>
    <col min="15" max="15" width="5.81640625" style="296" customWidth="1"/>
    <col min="16" max="16" width="5.81640625" style="547" customWidth="1"/>
    <col min="17" max="25" width="9.26953125" style="432"/>
    <col min="26" max="27" width="9.26953125" style="15"/>
    <col min="28" max="34" width="9.26953125" style="15" customWidth="1"/>
    <col min="35" max="35" width="9.26953125" style="15"/>
    <col min="36" max="36" width="13.54296875" style="15" customWidth="1"/>
    <col min="37" max="16384" width="9.26953125" style="15"/>
  </cols>
  <sheetData>
    <row r="1" spans="1:36" ht="15.75" customHeight="1" x14ac:dyDescent="0.35">
      <c r="A1" s="252" t="s">
        <v>240</v>
      </c>
      <c r="B1" s="252"/>
      <c r="C1" s="252"/>
      <c r="D1" s="252"/>
      <c r="E1" s="252"/>
      <c r="F1" s="252"/>
      <c r="G1" s="252"/>
      <c r="H1" s="252"/>
      <c r="I1" s="252"/>
      <c r="J1" s="252"/>
      <c r="K1" s="252"/>
      <c r="L1" s="252"/>
      <c r="M1" s="252"/>
      <c r="N1" s="252"/>
      <c r="O1" s="252"/>
      <c r="P1" s="551"/>
      <c r="Q1" s="551"/>
      <c r="R1" s="551"/>
      <c r="S1" s="551"/>
      <c r="T1" s="551"/>
      <c r="U1" s="551"/>
      <c r="V1" s="551"/>
      <c r="W1" s="551"/>
      <c r="X1" s="551"/>
      <c r="Y1" s="551"/>
      <c r="Z1" s="551"/>
      <c r="AA1" s="252"/>
      <c r="AB1" s="252"/>
      <c r="AC1" s="252"/>
      <c r="AD1" s="252"/>
      <c r="AE1" s="252"/>
      <c r="AF1" s="252"/>
      <c r="AG1" s="252"/>
      <c r="AH1" s="252"/>
      <c r="AI1" s="252"/>
      <c r="AJ1" s="252"/>
    </row>
    <row r="2" spans="1:36" ht="27.75" customHeight="1" x14ac:dyDescent="0.35">
      <c r="A2" s="252"/>
      <c r="C2" s="10" t="s">
        <v>203</v>
      </c>
      <c r="D2" s="10"/>
      <c r="F2"/>
      <c r="H2" s="27"/>
      <c r="I2" s="27"/>
      <c r="J2" s="27"/>
      <c r="K2" s="27"/>
      <c r="M2" s="6"/>
      <c r="N2" s="26"/>
    </row>
    <row r="3" spans="1:36" ht="27.75" customHeight="1" thickBot="1" x14ac:dyDescent="0.4">
      <c r="A3" s="252"/>
      <c r="C3" s="31" t="str">
        <f>tod&amp;" Peak Hour "&amp;pkhr</f>
        <v>AM Peak Hour 7:15AM - 8:15AM</v>
      </c>
      <c r="D3" s="31"/>
      <c r="G3" s="16"/>
      <c r="H3" s="8"/>
      <c r="I3" s="99"/>
      <c r="J3" s="25"/>
      <c r="K3" s="25"/>
      <c r="L3" s="26"/>
      <c r="M3" s="16"/>
      <c r="N3" s="16"/>
    </row>
    <row r="4" spans="1:36" s="87" customFormat="1" ht="33" customHeight="1" x14ac:dyDescent="0.35">
      <c r="A4" s="252"/>
      <c r="B4" s="296"/>
      <c r="C4" s="865" t="str">
        <f>TEXT('Calibration Criteria'!$E$7,"0%")&amp;" of All Intersection Movements within the following Volume Criteria"</f>
        <v>85% of All Intersection Movements within the following Volume Criteria</v>
      </c>
      <c r="D4" s="894"/>
      <c r="E4" s="894"/>
      <c r="F4" s="894"/>
      <c r="G4" s="894" t="s">
        <v>420</v>
      </c>
      <c r="H4" s="894"/>
      <c r="I4" s="894" t="s">
        <v>421</v>
      </c>
      <c r="J4" s="894"/>
      <c r="K4" s="309" t="s">
        <v>2</v>
      </c>
      <c r="L4" s="309" t="s">
        <v>3</v>
      </c>
      <c r="M4" s="894" t="s">
        <v>4</v>
      </c>
      <c r="N4" s="895"/>
      <c r="O4" s="70"/>
      <c r="P4" s="70"/>
      <c r="Q4" s="12"/>
      <c r="R4" s="12"/>
      <c r="S4" s="12"/>
      <c r="T4" s="12"/>
      <c r="U4" s="12"/>
      <c r="V4" s="12"/>
      <c r="W4" s="12"/>
      <c r="X4" s="12"/>
      <c r="Y4" s="12"/>
    </row>
    <row r="5" spans="1:36" ht="15" customHeight="1" x14ac:dyDescent="0.35">
      <c r="A5" s="252"/>
      <c r="C5" s="114" t="str">
        <f>'Calibration Criteria'!D7</f>
        <v>Within ± 20% for &lt; 100 vph</v>
      </c>
      <c r="D5" s="115"/>
      <c r="E5" s="115"/>
      <c r="F5" s="115"/>
      <c r="G5" s="135">
        <f ca="1">COUNTIFS($Q:$Q,"=1")</f>
        <v>0</v>
      </c>
      <c r="H5" s="896">
        <f ca="1">SUM(G5:G8)</f>
        <v>0</v>
      </c>
      <c r="I5" s="100">
        <f ca="1">COUNTIFS(Q:Q,"=1",U:U,"=1")</f>
        <v>0</v>
      </c>
      <c r="J5" s="896">
        <f ca="1">SUM(I5:I8)</f>
        <v>0</v>
      </c>
      <c r="K5" s="864" t="e">
        <f ca="1">J5/H5</f>
        <v>#DIV/0!</v>
      </c>
      <c r="L5" s="859">
        <f>'Calibration Criteria'!E7</f>
        <v>0.85</v>
      </c>
      <c r="M5" s="903" t="e">
        <f ca="1">IF(ROUND(K5,2)&gt;=L5,"Yes","No")</f>
        <v>#DIV/0!</v>
      </c>
      <c r="N5" s="904"/>
    </row>
    <row r="6" spans="1:36" ht="15" customHeight="1" x14ac:dyDescent="0.35">
      <c r="A6" s="252"/>
      <c r="C6" s="114" t="str">
        <f>'Calibration Criteria'!D8</f>
        <v>Within ± 15% for ≥ 100 vph to &lt; 1,000 vph</v>
      </c>
      <c r="D6" s="115"/>
      <c r="E6" s="115"/>
      <c r="F6" s="115"/>
      <c r="G6" s="135">
        <f ca="1">COUNTIFS(R:R,"=1")</f>
        <v>0</v>
      </c>
      <c r="H6" s="896"/>
      <c r="I6" s="100">
        <f ca="1">COUNTIFS(R:R,"=1",V:V,"=1")</f>
        <v>0</v>
      </c>
      <c r="J6" s="896"/>
      <c r="K6" s="864"/>
      <c r="L6" s="859"/>
      <c r="M6" s="903"/>
      <c r="N6" s="904"/>
    </row>
    <row r="7" spans="1:36" ht="15" customHeight="1" x14ac:dyDescent="0.35">
      <c r="A7" s="252"/>
      <c r="C7" s="114" t="str">
        <f>'Calibration Criteria'!D9</f>
        <v>Within ± 10% for ≥ 1,000 vph to &lt; 5,000 vph</v>
      </c>
      <c r="D7" s="115"/>
      <c r="E7" s="115"/>
      <c r="F7" s="115"/>
      <c r="G7" s="310">
        <f ca="1">COUNTIFS(S:S,"=1")</f>
        <v>0</v>
      </c>
      <c r="H7" s="897"/>
      <c r="I7" s="122">
        <f ca="1">COUNTIFS(S:S,"=1",W:W,"=1")</f>
        <v>0</v>
      </c>
      <c r="J7" s="897"/>
      <c r="K7" s="899"/>
      <c r="L7" s="901"/>
      <c r="M7" s="905"/>
      <c r="N7" s="906"/>
    </row>
    <row r="8" spans="1:36" ht="15" customHeight="1" thickBot="1" x14ac:dyDescent="0.4">
      <c r="A8" s="252"/>
      <c r="C8" s="138" t="str">
        <f>'Calibration Criteria'!D10</f>
        <v>Within ± 500 for ≥ 5,000 vph</v>
      </c>
      <c r="D8" s="116"/>
      <c r="E8" s="116"/>
      <c r="F8" s="116"/>
      <c r="G8" s="136">
        <f ca="1">COUNTIFS(T12:T48,"=1")</f>
        <v>0</v>
      </c>
      <c r="H8" s="898"/>
      <c r="I8" s="101">
        <f ca="1">COUNTIFS(T:T,"=1",X:X,"=1")</f>
        <v>0</v>
      </c>
      <c r="J8" s="898"/>
      <c r="K8" s="900"/>
      <c r="L8" s="902"/>
      <c r="M8" s="907"/>
      <c r="N8" s="908"/>
    </row>
    <row r="9" spans="1:36" s="296" customFormat="1" ht="15" customHeight="1" x14ac:dyDescent="0.35">
      <c r="A9" s="252"/>
      <c r="C9" s="77" t="str">
        <f>"*Results show the average from "&amp;no_seeds&amp;" simulation runs."</f>
        <v>*Results show the average from 0 simulation runs.</v>
      </c>
      <c r="P9" s="547"/>
      <c r="Q9" s="274"/>
      <c r="R9" s="274"/>
      <c r="S9" s="274"/>
      <c r="T9" s="274"/>
      <c r="U9" s="274"/>
      <c r="V9" s="274"/>
      <c r="W9" s="274"/>
      <c r="X9" s="274"/>
      <c r="Y9" s="274"/>
      <c r="Z9" s="547"/>
    </row>
    <row r="10" spans="1:36" ht="15" customHeight="1" thickBot="1" x14ac:dyDescent="0.4">
      <c r="A10" s="252"/>
      <c r="C10" s="296"/>
      <c r="D10" s="9"/>
      <c r="E10" s="86"/>
      <c r="F10" s="86"/>
      <c r="G10" s="11"/>
      <c r="H10" s="28"/>
      <c r="I10" s="97"/>
      <c r="J10" s="102"/>
      <c r="K10" s="97"/>
      <c r="L10" s="24"/>
      <c r="M10" s="6"/>
      <c r="N10" s="26"/>
      <c r="Q10" s="911" t="s">
        <v>378</v>
      </c>
      <c r="R10" s="912"/>
      <c r="S10" s="912"/>
      <c r="T10" s="912"/>
      <c r="U10" s="912"/>
      <c r="V10" s="912"/>
      <c r="W10" s="912"/>
      <c r="X10" s="912"/>
      <c r="Y10" s="913"/>
      <c r="Z10" s="911" t="s">
        <v>377</v>
      </c>
      <c r="AA10" s="912"/>
      <c r="AB10" s="912"/>
      <c r="AC10" s="912"/>
      <c r="AD10" s="912"/>
      <c r="AE10" s="912"/>
      <c r="AF10" s="912"/>
      <c r="AG10" s="912"/>
      <c r="AH10" s="913"/>
      <c r="AJ10" s="885" t="s">
        <v>99</v>
      </c>
    </row>
    <row r="11" spans="1:36" ht="44.25" customHeight="1" thickBot="1" x14ac:dyDescent="0.4">
      <c r="A11" s="252"/>
      <c r="C11" s="154" t="s">
        <v>140</v>
      </c>
      <c r="D11" s="308" t="s">
        <v>13</v>
      </c>
      <c r="E11" s="308" t="s">
        <v>8</v>
      </c>
      <c r="F11" s="308" t="s">
        <v>9</v>
      </c>
      <c r="G11" s="883" t="s">
        <v>6</v>
      </c>
      <c r="H11" s="883"/>
      <c r="I11" s="883" t="s">
        <v>101</v>
      </c>
      <c r="J11" s="883"/>
      <c r="K11" s="883" t="s">
        <v>7</v>
      </c>
      <c r="L11" s="883"/>
      <c r="M11" s="883" t="s">
        <v>0</v>
      </c>
      <c r="N11" s="884"/>
      <c r="Q11" s="626" t="s">
        <v>19</v>
      </c>
      <c r="R11" s="626" t="s">
        <v>20</v>
      </c>
      <c r="S11" s="626" t="s">
        <v>21</v>
      </c>
      <c r="T11" s="626" t="s">
        <v>145</v>
      </c>
      <c r="U11" s="626" t="s">
        <v>16</v>
      </c>
      <c r="V11" s="626" t="s">
        <v>17</v>
      </c>
      <c r="W11" s="626" t="s">
        <v>18</v>
      </c>
      <c r="X11" s="626" t="s">
        <v>146</v>
      </c>
      <c r="Y11" s="626" t="s">
        <v>15</v>
      </c>
      <c r="Z11" s="626" t="s">
        <v>19</v>
      </c>
      <c r="AA11" s="317" t="s">
        <v>20</v>
      </c>
      <c r="AB11" s="317" t="s">
        <v>21</v>
      </c>
      <c r="AC11" s="317" t="s">
        <v>145</v>
      </c>
      <c r="AD11" s="317" t="s">
        <v>16</v>
      </c>
      <c r="AE11" s="317" t="s">
        <v>17</v>
      </c>
      <c r="AF11" s="317" t="s">
        <v>18</v>
      </c>
      <c r="AG11" s="317" t="s">
        <v>146</v>
      </c>
      <c r="AH11" s="317" t="s">
        <v>15</v>
      </c>
      <c r="AJ11" s="885"/>
    </row>
    <row r="12" spans="1:36" ht="15" customHeight="1" x14ac:dyDescent="0.35">
      <c r="A12" s="252" t="str">
        <f ca="1">IF(AND(OR(G12=0,G12="-"),OR(I12=0,I12="-")),"H","")</f>
        <v>H</v>
      </c>
      <c r="C12" s="889">
        <f ca="1">'Intersection Calcs'!M7</f>
        <v>1</v>
      </c>
      <c r="D12" s="892" t="str">
        <f ca="1">'Intersection Calcs'!N7</f>
        <v>Intersection Name</v>
      </c>
      <c r="E12" s="892" t="str">
        <f ca="1">'Intersection Calcs'!O7</f>
        <v>NB</v>
      </c>
      <c r="F12" s="305" t="str">
        <f>'Intersection Calcs'!P7</f>
        <v>NBL</v>
      </c>
      <c r="G12" s="22">
        <f ca="1">'Intersection Calcs'!Q7</f>
        <v>0</v>
      </c>
      <c r="H12" s="893">
        <f ca="1">'Intersection Calcs'!R7</f>
        <v>0</v>
      </c>
      <c r="I12" s="306">
        <f ca="1">'Intersection Calcs'!S7</f>
        <v>0</v>
      </c>
      <c r="J12" s="893">
        <f ca="1">'Intersection Calcs'!T7</f>
        <v>0</v>
      </c>
      <c r="K12" s="307">
        <f ca="1">'Intersection Calcs'!U7</f>
        <v>0</v>
      </c>
      <c r="L12" s="888">
        <f ca="1">'Intersection Calcs'!V7</f>
        <v>0</v>
      </c>
      <c r="M12" s="18" t="str">
        <f ca="1">'Intersection Calcs'!W7</f>
        <v>-</v>
      </c>
      <c r="N12" s="886" t="str">
        <f ca="1">'Intersection Calcs'!X7</f>
        <v>-</v>
      </c>
      <c r="Q12" s="627">
        <f ca="1">IF(AND($G12&lt;&gt;0,$G12&lt;'Calibration Criteria'!$C$7),1,0)</f>
        <v>0</v>
      </c>
      <c r="R12" s="627">
        <f ca="1">IF(AND($G12&gt;='Calibration Criteria'!$C$7,$G12&lt;'Calibration Criteria'!$C$8),1,0)</f>
        <v>0</v>
      </c>
      <c r="S12" s="627">
        <f ca="1">IF(AND($G12&gt;='Calibration Criteria'!$C$8,$G12&lt;'Calibration Criteria'!$C$9),1,0)</f>
        <v>0</v>
      </c>
      <c r="T12" s="628">
        <f ca="1">IF(AND($G12&gt;='Calibration Criteria'!$C$10,$G12&lt;&gt;"-"),1,0)</f>
        <v>0</v>
      </c>
      <c r="U12" s="627">
        <f ca="1">IF(AND($M12&lt;='Calibration Criteria'!$B$7,$M12&gt;=-'Calibration Criteria'!$B$7),1,0)</f>
        <v>0</v>
      </c>
      <c r="V12" s="627">
        <f ca="1">IF(AND($M12&lt;='Calibration Criteria'!$B$8,$M12&gt;=-'Calibration Criteria'!$B$8),1,0)</f>
        <v>0</v>
      </c>
      <c r="W12" s="627">
        <f ca="1">IF(AND($M12&lt;='Calibration Criteria'!$B$9,$M12&gt;=-'Calibration Criteria'!$B$9),1,0)</f>
        <v>0</v>
      </c>
      <c r="X12" s="627">
        <f ca="1">IF(AND($K12&lt;='Calibration Criteria'!$B$10,$K12&gt;=-'Calibration Criteria'!$B$10,ABS(K12)&lt;&gt;G12),1,0)</f>
        <v>0</v>
      </c>
      <c r="Y12" s="627">
        <f ca="1">IF(AND($G12&lt;&gt;0,$G12&lt;'Calibration Criteria'!$C$7),1,0)</f>
        <v>0</v>
      </c>
      <c r="Z12" s="909">
        <f ca="1">IF(AND($H12&lt;&gt;0,$H12&lt;'Calibration Criteria'!$C$7),1,0)</f>
        <v>0</v>
      </c>
      <c r="AA12" s="909">
        <f ca="1">IF(AND($H12&gt;='Calibration Criteria'!$C$7,$H12&lt;'Calibration Criteria'!$C$8),1,0)</f>
        <v>0</v>
      </c>
      <c r="AB12" s="909">
        <f ca="1">IF(AND($H12&gt;='Calibration Criteria'!$C$8,$H12&lt;'Calibration Criteria'!$C$9),1,0)</f>
        <v>0</v>
      </c>
      <c r="AC12" s="909">
        <f ca="1">IF(AND($H12&gt;='Calibration Criteria'!$C$10),1,0)</f>
        <v>0</v>
      </c>
      <c r="AD12" s="909">
        <f ca="1">IF(AND($N12&lt;='Calibration Criteria'!$B$7,$N12&gt;=-'Calibration Criteria'!$B$7),1,0)</f>
        <v>0</v>
      </c>
      <c r="AE12" s="909">
        <f ca="1">IF(AND($N12&lt;='Calibration Criteria'!$B$8,$N12&gt;=-'Calibration Criteria'!$B$8),1,0)</f>
        <v>0</v>
      </c>
      <c r="AF12" s="909">
        <f ca="1">IF(AND($N12&lt;='Calibration Criteria'!$B$9,$N12&gt;=-'Calibration Criteria'!$B$9),1,0)</f>
        <v>0</v>
      </c>
      <c r="AG12" s="909">
        <f ca="1">IF(AND($L12&lt;='Calibration Criteria'!$B$10,$L12&gt;=-'Calibration Criteria'!$B$10,ABS(L12)&lt;&gt;H12),1,0)</f>
        <v>0</v>
      </c>
      <c r="AH12" s="909">
        <f ca="1">SUMPRODUCT(Z12:AC17,AD12:AG17)</f>
        <v>0</v>
      </c>
      <c r="AJ12" s="910" t="str">
        <f ca="1">IFERROR(SQRT((J12-H12)^2/((J12+H12)/2)),"NA")</f>
        <v>NA</v>
      </c>
    </row>
    <row r="13" spans="1:36" ht="15" customHeight="1" x14ac:dyDescent="0.35">
      <c r="A13" s="252" t="str">
        <f t="shared" ref="A13:A48" ca="1" si="0">IF(AND(OR(G13=0,G13="-"),OR(I13=0,I13="-")),"H","")</f>
        <v>H</v>
      </c>
      <c r="C13" s="890">
        <f>'Intersection Calcs'!M8</f>
        <v>0</v>
      </c>
      <c r="D13" s="887">
        <f>'Intersection Calcs'!N8</f>
        <v>0</v>
      </c>
      <c r="E13" s="887">
        <f>'Intersection Calcs'!O8</f>
        <v>0</v>
      </c>
      <c r="F13" s="303" t="str">
        <f>'Intersection Calcs'!P8</f>
        <v>NBT</v>
      </c>
      <c r="G13" s="35">
        <f ca="1">'Intersection Calcs'!Q8</f>
        <v>0</v>
      </c>
      <c r="H13" s="878">
        <f>'Intersection Calcs'!R8</f>
        <v>0</v>
      </c>
      <c r="I13" s="302">
        <f ca="1">'Intersection Calcs'!S8</f>
        <v>0</v>
      </c>
      <c r="J13" s="878">
        <f>'Intersection Calcs'!T8</f>
        <v>0</v>
      </c>
      <c r="K13" s="304">
        <f ca="1">'Intersection Calcs'!U8</f>
        <v>0</v>
      </c>
      <c r="L13" s="881">
        <f>'Intersection Calcs'!V8</f>
        <v>0</v>
      </c>
      <c r="M13" s="17" t="str">
        <f ca="1">'Intersection Calcs'!W8</f>
        <v>-</v>
      </c>
      <c r="N13" s="880">
        <f>'Intersection Calcs'!X8</f>
        <v>0</v>
      </c>
      <c r="Q13" s="627">
        <f ca="1">IF(AND($G13&lt;&gt;0,$G13&lt;'Calibration Criteria'!$C$7),1,0)</f>
        <v>0</v>
      </c>
      <c r="R13" s="627">
        <f ca="1">IF(AND($G13&gt;='Calibration Criteria'!$C$7,$G13&lt;'Calibration Criteria'!$C$8),1,0)</f>
        <v>0</v>
      </c>
      <c r="S13" s="627">
        <f ca="1">IF(AND($G13&gt;='Calibration Criteria'!$C$8,$G13&lt;'Calibration Criteria'!$C$9),1,0)</f>
        <v>0</v>
      </c>
      <c r="T13" s="628">
        <f ca="1">IF(AND($G13&gt;='Calibration Criteria'!$C$10,$G13&lt;&gt;"-"),1,0)</f>
        <v>0</v>
      </c>
      <c r="U13" s="627">
        <f ca="1">IF(AND($M13&lt;='Calibration Criteria'!$B$7,$M13&gt;=-'Calibration Criteria'!$B$7),1,0)</f>
        <v>0</v>
      </c>
      <c r="V13" s="627">
        <f ca="1">IF(AND($M13&lt;='Calibration Criteria'!$B$8,$M13&gt;=-'Calibration Criteria'!$B$8),1,0)</f>
        <v>0</v>
      </c>
      <c r="W13" s="627">
        <f ca="1">IF(AND($M13&lt;='Calibration Criteria'!$B$9,$M13&gt;=-'Calibration Criteria'!$B$9),1,0)</f>
        <v>0</v>
      </c>
      <c r="X13" s="627">
        <f ca="1">IF(AND($K13&lt;='Calibration Criteria'!$B$10,$K13&gt;=-'Calibration Criteria'!$B$10,ABS(K13)&lt;&gt;G13),1,0)</f>
        <v>0</v>
      </c>
      <c r="Y13" s="627">
        <f ca="1">IF(AND($G13&lt;&gt;0,$G13&lt;'Calibration Criteria'!$C$7),1,0)</f>
        <v>0</v>
      </c>
      <c r="Z13" s="909"/>
      <c r="AA13" s="909"/>
      <c r="AB13" s="909"/>
      <c r="AC13" s="909"/>
      <c r="AD13" s="909"/>
      <c r="AE13" s="909"/>
      <c r="AF13" s="909"/>
      <c r="AG13" s="909"/>
      <c r="AH13" s="909"/>
      <c r="AJ13" s="910"/>
    </row>
    <row r="14" spans="1:36" ht="15" customHeight="1" x14ac:dyDescent="0.35">
      <c r="A14" s="252" t="str">
        <f t="shared" ca="1" si="0"/>
        <v>H</v>
      </c>
      <c r="C14" s="890">
        <f>'Intersection Calcs'!M9</f>
        <v>0</v>
      </c>
      <c r="D14" s="887">
        <f>'Intersection Calcs'!N9</f>
        <v>0</v>
      </c>
      <c r="E14" s="887">
        <f>'Intersection Calcs'!O9</f>
        <v>0</v>
      </c>
      <c r="F14" s="303" t="str">
        <f>'Intersection Calcs'!P9</f>
        <v>NBR</v>
      </c>
      <c r="G14" s="35">
        <f ca="1">'Intersection Calcs'!Q9</f>
        <v>0</v>
      </c>
      <c r="H14" s="878">
        <f>'Intersection Calcs'!R9</f>
        <v>0</v>
      </c>
      <c r="I14" s="302">
        <f ca="1">'Intersection Calcs'!S9</f>
        <v>0</v>
      </c>
      <c r="J14" s="878">
        <f>'Intersection Calcs'!T9</f>
        <v>0</v>
      </c>
      <c r="K14" s="304">
        <f ca="1">'Intersection Calcs'!U9</f>
        <v>0</v>
      </c>
      <c r="L14" s="881">
        <f>'Intersection Calcs'!V9</f>
        <v>0</v>
      </c>
      <c r="M14" s="17" t="str">
        <f ca="1">'Intersection Calcs'!W9</f>
        <v>-</v>
      </c>
      <c r="N14" s="880">
        <f>'Intersection Calcs'!X9</f>
        <v>0</v>
      </c>
      <c r="Q14" s="627">
        <f ca="1">IF(AND($G14&lt;&gt;0,$G14&lt;'Calibration Criteria'!$C$7),1,0)</f>
        <v>0</v>
      </c>
      <c r="R14" s="627">
        <f ca="1">IF(AND($G14&gt;='Calibration Criteria'!$C$7,$G14&lt;'Calibration Criteria'!$C$8),1,0)</f>
        <v>0</v>
      </c>
      <c r="S14" s="627">
        <f ca="1">IF(AND($G14&gt;='Calibration Criteria'!$C$8,$G14&lt;'Calibration Criteria'!$C$9),1,0)</f>
        <v>0</v>
      </c>
      <c r="T14" s="628">
        <f ca="1">IF(AND($G14&gt;='Calibration Criteria'!$C$10,$G14&lt;&gt;"-"),1,0)</f>
        <v>0</v>
      </c>
      <c r="U14" s="627">
        <f ca="1">IF(AND($M14&lt;='Calibration Criteria'!$B$7,$M14&gt;=-'Calibration Criteria'!$B$7),1,0)</f>
        <v>0</v>
      </c>
      <c r="V14" s="627">
        <f ca="1">IF(AND($M14&lt;='Calibration Criteria'!$B$8,$M14&gt;=-'Calibration Criteria'!$B$8),1,0)</f>
        <v>0</v>
      </c>
      <c r="W14" s="627">
        <f ca="1">IF(AND($M14&lt;='Calibration Criteria'!$B$9,$M14&gt;=-'Calibration Criteria'!$B$9),1,0)</f>
        <v>0</v>
      </c>
      <c r="X14" s="627">
        <f ca="1">IF(AND($K14&lt;='Calibration Criteria'!$B$10,$K14&gt;=-'Calibration Criteria'!$B$10,ABS(K14)&lt;&gt;G14),1,0)</f>
        <v>0</v>
      </c>
      <c r="Y14" s="627">
        <f ca="1">IF(AND($G14&lt;&gt;0,$G14&lt;'Calibration Criteria'!$C$7),1,0)</f>
        <v>0</v>
      </c>
      <c r="Z14" s="909"/>
      <c r="AA14" s="909"/>
      <c r="AB14" s="909"/>
      <c r="AC14" s="909"/>
      <c r="AD14" s="909"/>
      <c r="AE14" s="909"/>
      <c r="AF14" s="909"/>
      <c r="AG14" s="909"/>
      <c r="AH14" s="909"/>
      <c r="AJ14" s="910"/>
    </row>
    <row r="15" spans="1:36" ht="15" customHeight="1" x14ac:dyDescent="0.35">
      <c r="A15" s="252" t="str">
        <f t="shared" ca="1" si="0"/>
        <v>H</v>
      </c>
      <c r="C15" s="890">
        <f>'Intersection Calcs'!M10</f>
        <v>0</v>
      </c>
      <c r="D15" s="887">
        <f>'Intersection Calcs'!N10</f>
        <v>0</v>
      </c>
      <c r="E15" s="887">
        <f>'Intersection Calcs'!O10</f>
        <v>0</v>
      </c>
      <c r="F15" s="303" t="str">
        <f>'Intersection Calcs'!P10</f>
        <v>NBU</v>
      </c>
      <c r="G15" s="35">
        <f ca="1">'Intersection Calcs'!Q10</f>
        <v>0</v>
      </c>
      <c r="H15" s="878">
        <f>'Intersection Calcs'!R10</f>
        <v>0</v>
      </c>
      <c r="I15" s="302">
        <f ca="1">'Intersection Calcs'!S10</f>
        <v>0</v>
      </c>
      <c r="J15" s="878">
        <f>'Intersection Calcs'!T10</f>
        <v>0</v>
      </c>
      <c r="K15" s="304">
        <f ca="1">'Intersection Calcs'!U10</f>
        <v>0</v>
      </c>
      <c r="L15" s="881">
        <f>'Intersection Calcs'!V10</f>
        <v>0</v>
      </c>
      <c r="M15" s="17" t="str">
        <f ca="1">'Intersection Calcs'!W10</f>
        <v>-</v>
      </c>
      <c r="N15" s="880">
        <f>'Intersection Calcs'!X10</f>
        <v>0</v>
      </c>
      <c r="Q15" s="627">
        <f ca="1">IF(AND($G15&lt;&gt;0,$G15&lt;'Calibration Criteria'!$C$7),1,0)</f>
        <v>0</v>
      </c>
      <c r="R15" s="627">
        <f ca="1">IF(AND($G15&gt;='Calibration Criteria'!$C$7,$G15&lt;'Calibration Criteria'!$C$8),1,0)</f>
        <v>0</v>
      </c>
      <c r="S15" s="627">
        <f ca="1">IF(AND($G15&gt;='Calibration Criteria'!$C$8,$G15&lt;'Calibration Criteria'!$C$9),1,0)</f>
        <v>0</v>
      </c>
      <c r="T15" s="628">
        <f ca="1">IF(AND($G15&gt;='Calibration Criteria'!$C$10,$G15&lt;&gt;"-"),1,0)</f>
        <v>0</v>
      </c>
      <c r="U15" s="627">
        <f ca="1">IF(AND($M15&lt;='Calibration Criteria'!$B$7,$M15&gt;=-'Calibration Criteria'!$B$7),1,0)</f>
        <v>0</v>
      </c>
      <c r="V15" s="627">
        <f ca="1">IF(AND($M15&lt;='Calibration Criteria'!$B$8,$M15&gt;=-'Calibration Criteria'!$B$8),1,0)</f>
        <v>0</v>
      </c>
      <c r="W15" s="627">
        <f ca="1">IF(AND($M15&lt;='Calibration Criteria'!$B$9,$M15&gt;=-'Calibration Criteria'!$B$9),1,0)</f>
        <v>0</v>
      </c>
      <c r="X15" s="627">
        <f ca="1">IF(AND($K15&lt;='Calibration Criteria'!$B$10,$K15&gt;=-'Calibration Criteria'!$B$10,ABS(K15)&lt;&gt;G15),1,0)</f>
        <v>0</v>
      </c>
      <c r="Y15" s="627">
        <f ca="1">IF(AND($G15&lt;&gt;0,$G15&lt;'Calibration Criteria'!$C$7),1,0)</f>
        <v>0</v>
      </c>
      <c r="Z15" s="909"/>
      <c r="AA15" s="909"/>
      <c r="AB15" s="909"/>
      <c r="AC15" s="909"/>
      <c r="AD15" s="909"/>
      <c r="AE15" s="909"/>
      <c r="AF15" s="909"/>
      <c r="AG15" s="909"/>
      <c r="AH15" s="909"/>
      <c r="AJ15" s="910"/>
    </row>
    <row r="16" spans="1:36" ht="15" customHeight="1" x14ac:dyDescent="0.35">
      <c r="A16" s="252" t="str">
        <f t="shared" ca="1" si="0"/>
        <v>H</v>
      </c>
      <c r="C16" s="890">
        <f>'Intersection Calcs'!M11</f>
        <v>0</v>
      </c>
      <c r="D16" s="887">
        <f>'Intersection Calcs'!N11</f>
        <v>0</v>
      </c>
      <c r="E16" s="887">
        <f>'Intersection Calcs'!O11</f>
        <v>0</v>
      </c>
      <c r="F16" s="303">
        <f>'Intersection Calcs'!P11</f>
        <v>0</v>
      </c>
      <c r="G16" s="35" t="str">
        <f ca="1">'Intersection Calcs'!Q11</f>
        <v>-</v>
      </c>
      <c r="H16" s="878">
        <f>'Intersection Calcs'!R11</f>
        <v>0</v>
      </c>
      <c r="I16" s="302">
        <f ca="1">'Intersection Calcs'!S11</f>
        <v>0</v>
      </c>
      <c r="J16" s="878">
        <f>'Intersection Calcs'!T11</f>
        <v>0</v>
      </c>
      <c r="K16" s="304" t="str">
        <f ca="1">'Intersection Calcs'!U11</f>
        <v>-</v>
      </c>
      <c r="L16" s="881">
        <f>'Intersection Calcs'!V11</f>
        <v>0</v>
      </c>
      <c r="M16" s="17" t="str">
        <f ca="1">'Intersection Calcs'!W11</f>
        <v>-</v>
      </c>
      <c r="N16" s="880">
        <f>'Intersection Calcs'!X11</f>
        <v>0</v>
      </c>
      <c r="Q16" s="627">
        <f ca="1">IF(AND($G16&lt;&gt;0,$G16&lt;'Calibration Criteria'!$C$7),1,0)</f>
        <v>0</v>
      </c>
      <c r="R16" s="627">
        <f ca="1">IF(AND($G16&gt;='Calibration Criteria'!$C$7,$G16&lt;'Calibration Criteria'!$C$8),1,0)</f>
        <v>0</v>
      </c>
      <c r="S16" s="627">
        <f ca="1">IF(AND($G16&gt;='Calibration Criteria'!$C$8,$G16&lt;'Calibration Criteria'!$C$9),1,0)</f>
        <v>0</v>
      </c>
      <c r="T16" s="628">
        <f ca="1">IF(AND($G16&gt;='Calibration Criteria'!$C$10,$G16&lt;&gt;"-"),1,0)</f>
        <v>0</v>
      </c>
      <c r="U16" s="627">
        <f ca="1">IF(AND($M16&lt;='Calibration Criteria'!$B$7,$M16&gt;=-'Calibration Criteria'!$B$7),1,0)</f>
        <v>0</v>
      </c>
      <c r="V16" s="627">
        <f ca="1">IF(AND($M16&lt;='Calibration Criteria'!$B$8,$M16&gt;=-'Calibration Criteria'!$B$8),1,0)</f>
        <v>0</v>
      </c>
      <c r="W16" s="627">
        <f ca="1">IF(AND($M16&lt;='Calibration Criteria'!$B$9,$M16&gt;=-'Calibration Criteria'!$B$9),1,0)</f>
        <v>0</v>
      </c>
      <c r="X16" s="627" t="e">
        <f ca="1">IF(AND($K16&lt;='Calibration Criteria'!$B$10,$K16&gt;=-'Calibration Criteria'!$B$10,ABS(K16)&lt;&gt;G16),1,0)</f>
        <v>#VALUE!</v>
      </c>
      <c r="Y16" s="627">
        <f ca="1">IF(AND($G16&lt;&gt;0,$G16&lt;'Calibration Criteria'!$C$7),1,0)</f>
        <v>0</v>
      </c>
      <c r="Z16" s="909"/>
      <c r="AA16" s="909"/>
      <c r="AB16" s="909"/>
      <c r="AC16" s="909"/>
      <c r="AD16" s="909"/>
      <c r="AE16" s="909"/>
      <c r="AF16" s="909"/>
      <c r="AG16" s="909"/>
      <c r="AH16" s="909"/>
      <c r="AJ16" s="910"/>
    </row>
    <row r="17" spans="1:36" ht="15" customHeight="1" x14ac:dyDescent="0.35">
      <c r="A17" s="252" t="str">
        <f t="shared" ca="1" si="0"/>
        <v>H</v>
      </c>
      <c r="C17" s="890">
        <f>'Intersection Calcs'!M12</f>
        <v>0</v>
      </c>
      <c r="D17" s="887">
        <f>'Intersection Calcs'!N12</f>
        <v>0</v>
      </c>
      <c r="E17" s="887">
        <f>'Intersection Calcs'!O12</f>
        <v>0</v>
      </c>
      <c r="F17" s="303">
        <f>'Intersection Calcs'!P12</f>
        <v>0</v>
      </c>
      <c r="G17" s="35" t="str">
        <f ca="1">'Intersection Calcs'!Q12</f>
        <v>-</v>
      </c>
      <c r="H17" s="878">
        <f>'Intersection Calcs'!R12</f>
        <v>0</v>
      </c>
      <c r="I17" s="302">
        <f ca="1">'Intersection Calcs'!S12</f>
        <v>0</v>
      </c>
      <c r="J17" s="878">
        <f>'Intersection Calcs'!T12</f>
        <v>0</v>
      </c>
      <c r="K17" s="304" t="str">
        <f ca="1">'Intersection Calcs'!U12</f>
        <v>-</v>
      </c>
      <c r="L17" s="881">
        <f>'Intersection Calcs'!V12</f>
        <v>0</v>
      </c>
      <c r="M17" s="17" t="str">
        <f ca="1">'Intersection Calcs'!W12</f>
        <v>-</v>
      </c>
      <c r="N17" s="880" t="e">
        <f>'Intersection Calcs'!X12</f>
        <v>#DIV/0!</v>
      </c>
      <c r="Q17" s="627">
        <f ca="1">IF(AND($G17&lt;&gt;0,$G17&lt;'Calibration Criteria'!$C$7),1,0)</f>
        <v>0</v>
      </c>
      <c r="R17" s="627">
        <f ca="1">IF(AND($G17&gt;='Calibration Criteria'!$C$7,$G17&lt;'Calibration Criteria'!$C$8),1,0)</f>
        <v>0</v>
      </c>
      <c r="S17" s="627">
        <f ca="1">IF(AND($G17&gt;='Calibration Criteria'!$C$8,$G17&lt;'Calibration Criteria'!$C$9),1,0)</f>
        <v>0</v>
      </c>
      <c r="T17" s="628">
        <f ca="1">IF(AND($G17&gt;='Calibration Criteria'!$C$10,$G17&lt;&gt;"-"),1,0)</f>
        <v>0</v>
      </c>
      <c r="U17" s="627">
        <f ca="1">IF(AND($M17&lt;='Calibration Criteria'!$B$7,$M17&gt;=-'Calibration Criteria'!$B$7),1,0)</f>
        <v>0</v>
      </c>
      <c r="V17" s="627">
        <f ca="1">IF(AND($M17&lt;='Calibration Criteria'!$B$8,$M17&gt;=-'Calibration Criteria'!$B$8),1,0)</f>
        <v>0</v>
      </c>
      <c r="W17" s="627">
        <f ca="1">IF(AND($M17&lt;='Calibration Criteria'!$B$9,$M17&gt;=-'Calibration Criteria'!$B$9),1,0)</f>
        <v>0</v>
      </c>
      <c r="X17" s="627" t="e">
        <f ca="1">IF(AND($K17&lt;='Calibration Criteria'!$B$10,$K17&gt;=-'Calibration Criteria'!$B$10,ABS(K17)&lt;&gt;G17),1,0)</f>
        <v>#VALUE!</v>
      </c>
      <c r="Y17" s="627">
        <f ca="1">IF(AND($G17&lt;&gt;0,$G17&lt;'Calibration Criteria'!$C$7),1,0)</f>
        <v>0</v>
      </c>
      <c r="Z17" s="909"/>
      <c r="AA17" s="909"/>
      <c r="AB17" s="909"/>
      <c r="AC17" s="909"/>
      <c r="AD17" s="909"/>
      <c r="AE17" s="909"/>
      <c r="AF17" s="909"/>
      <c r="AG17" s="909"/>
      <c r="AH17" s="909"/>
      <c r="AJ17" s="910"/>
    </row>
    <row r="18" spans="1:36" ht="15" customHeight="1" x14ac:dyDescent="0.35">
      <c r="A18" s="252" t="str">
        <f t="shared" ca="1" si="0"/>
        <v>H</v>
      </c>
      <c r="C18" s="890">
        <f>'Intersection Calcs'!M13</f>
        <v>0</v>
      </c>
      <c r="D18" s="887">
        <f>'Intersection Calcs'!N13</f>
        <v>0</v>
      </c>
      <c r="E18" s="887" t="str">
        <f ca="1">'Intersection Calcs'!O13</f>
        <v>SB</v>
      </c>
      <c r="F18" s="303" t="str">
        <f>'Intersection Calcs'!P13</f>
        <v>SBL</v>
      </c>
      <c r="G18" s="35">
        <f ca="1">'Intersection Calcs'!Q13</f>
        <v>0</v>
      </c>
      <c r="H18" s="878">
        <f ca="1">'Intersection Calcs'!R13</f>
        <v>0</v>
      </c>
      <c r="I18" s="302">
        <f ca="1">'Intersection Calcs'!S13</f>
        <v>0</v>
      </c>
      <c r="J18" s="878">
        <f ca="1">'Intersection Calcs'!T13</f>
        <v>0</v>
      </c>
      <c r="K18" s="304">
        <f ca="1">'Intersection Calcs'!U13</f>
        <v>0</v>
      </c>
      <c r="L18" s="881">
        <f ca="1">'Intersection Calcs'!V13</f>
        <v>0</v>
      </c>
      <c r="M18" s="17" t="str">
        <f ca="1">'Intersection Calcs'!W13</f>
        <v>-</v>
      </c>
      <c r="N18" s="880" t="str">
        <f ca="1">'Intersection Calcs'!X13</f>
        <v>-</v>
      </c>
      <c r="Q18" s="627">
        <f ca="1">IF(AND($G18&lt;&gt;0,$G18&lt;'Calibration Criteria'!$C$7),1,0)</f>
        <v>0</v>
      </c>
      <c r="R18" s="627">
        <f ca="1">IF(AND($G18&gt;='Calibration Criteria'!$C$7,$G18&lt;'Calibration Criteria'!$C$8),1,0)</f>
        <v>0</v>
      </c>
      <c r="S18" s="627">
        <f ca="1">IF(AND($G18&gt;='Calibration Criteria'!$C$8,$G18&lt;'Calibration Criteria'!$C$9),1,0)</f>
        <v>0</v>
      </c>
      <c r="T18" s="628">
        <f ca="1">IF(AND($G18&gt;='Calibration Criteria'!$C$10,$G18&lt;&gt;"-"),1,0)</f>
        <v>0</v>
      </c>
      <c r="U18" s="627">
        <f ca="1">IF(AND($M18&lt;='Calibration Criteria'!$B$7,$M18&gt;=-'Calibration Criteria'!$B$7),1,0)</f>
        <v>0</v>
      </c>
      <c r="V18" s="627">
        <f ca="1">IF(AND($M18&lt;='Calibration Criteria'!$B$8,$M18&gt;=-'Calibration Criteria'!$B$8),1,0)</f>
        <v>0</v>
      </c>
      <c r="W18" s="627">
        <f ca="1">IF(AND($M18&lt;='Calibration Criteria'!$B$9,$M18&gt;=-'Calibration Criteria'!$B$9),1,0)</f>
        <v>0</v>
      </c>
      <c r="X18" s="627">
        <f ca="1">IF(AND($K18&lt;='Calibration Criteria'!$B$10,$K18&gt;=-'Calibration Criteria'!$B$10,ABS(K18)&lt;&gt;G18),1,0)</f>
        <v>0</v>
      </c>
      <c r="Y18" s="627">
        <f ca="1">IF(AND($G18&lt;&gt;0,$G18&lt;'Calibration Criteria'!$C$7),1,0)</f>
        <v>0</v>
      </c>
      <c r="Z18" s="909">
        <f ca="1">IF(AND($H18&lt;&gt;0,$H18&lt;'Calibration Criteria'!$C$7),1,0)</f>
        <v>0</v>
      </c>
      <c r="AA18" s="909">
        <f ca="1">IF(AND($H18&gt;='Calibration Criteria'!$C$7,$H18&lt;'Calibration Criteria'!$C$8),1,0)</f>
        <v>0</v>
      </c>
      <c r="AB18" s="909">
        <f ca="1">IF(AND($H18&gt;='Calibration Criteria'!$C$8,$H18&lt;'Calibration Criteria'!$C$9),1,0)</f>
        <v>0</v>
      </c>
      <c r="AC18" s="909">
        <f ca="1">IF(AND($H18&gt;='Calibration Criteria'!$C$10),1,0)</f>
        <v>0</v>
      </c>
      <c r="AD18" s="909">
        <f ca="1">IF(AND($N18&lt;='Calibration Criteria'!$B$7,$N18&gt;=-'Calibration Criteria'!$B$7),1,0)</f>
        <v>0</v>
      </c>
      <c r="AE18" s="909">
        <f ca="1">IF(AND($N18&lt;='Calibration Criteria'!$B$8,$N18&gt;=-'Calibration Criteria'!$B$8),1,0)</f>
        <v>0</v>
      </c>
      <c r="AF18" s="909">
        <f ca="1">IF(AND($N18&lt;='Calibration Criteria'!$B$9,$N18&gt;=-'Calibration Criteria'!$B$9),1,0)</f>
        <v>0</v>
      </c>
      <c r="AG18" s="909">
        <f ca="1">IF(AND($L18&lt;='Calibration Criteria'!$B$10,$L18&gt;=-'Calibration Criteria'!$B$10,ABS(L18)&lt;&gt;H18),1,0)</f>
        <v>0</v>
      </c>
      <c r="AH18" s="909">
        <f ca="1">SUMPRODUCT(Z18:AC23,AD18:AG23)</f>
        <v>0</v>
      </c>
      <c r="AJ18" s="910" t="str">
        <f ca="1">IFERROR(SQRT((J18-H18)^2/((J18+H18)/2)),"NA")</f>
        <v>NA</v>
      </c>
    </row>
    <row r="19" spans="1:36" ht="15" customHeight="1" x14ac:dyDescent="0.35">
      <c r="A19" s="252" t="str">
        <f t="shared" ca="1" si="0"/>
        <v>H</v>
      </c>
      <c r="C19" s="890">
        <f>'Intersection Calcs'!M14</f>
        <v>0</v>
      </c>
      <c r="D19" s="887">
        <f>'Intersection Calcs'!N14</f>
        <v>0</v>
      </c>
      <c r="E19" s="887">
        <f>'Intersection Calcs'!O14</f>
        <v>0</v>
      </c>
      <c r="F19" s="303" t="str">
        <f>'Intersection Calcs'!P14</f>
        <v>SBT</v>
      </c>
      <c r="G19" s="35">
        <f ca="1">'Intersection Calcs'!Q14</f>
        <v>0</v>
      </c>
      <c r="H19" s="878">
        <f>'Intersection Calcs'!R14</f>
        <v>0</v>
      </c>
      <c r="I19" s="302">
        <f ca="1">'Intersection Calcs'!S14</f>
        <v>0</v>
      </c>
      <c r="J19" s="878">
        <f>'Intersection Calcs'!T14</f>
        <v>0</v>
      </c>
      <c r="K19" s="304">
        <f ca="1">'Intersection Calcs'!U14</f>
        <v>0</v>
      </c>
      <c r="L19" s="881">
        <f>'Intersection Calcs'!V14</f>
        <v>0</v>
      </c>
      <c r="M19" s="17" t="str">
        <f ca="1">'Intersection Calcs'!W14</f>
        <v>-</v>
      </c>
      <c r="N19" s="880">
        <f>'Intersection Calcs'!X14</f>
        <v>0</v>
      </c>
      <c r="Q19" s="627">
        <f ca="1">IF(AND($G19&lt;&gt;0,$G19&lt;'Calibration Criteria'!$C$7),1,0)</f>
        <v>0</v>
      </c>
      <c r="R19" s="627">
        <f ca="1">IF(AND($G19&gt;='Calibration Criteria'!$C$7,$G19&lt;'Calibration Criteria'!$C$8),1,0)</f>
        <v>0</v>
      </c>
      <c r="S19" s="627">
        <f ca="1">IF(AND($G19&gt;='Calibration Criteria'!$C$8,$G19&lt;'Calibration Criteria'!$C$9),1,0)</f>
        <v>0</v>
      </c>
      <c r="T19" s="628">
        <f ca="1">IF(AND($G19&gt;='Calibration Criteria'!$C$10,$G19&lt;&gt;"-"),1,0)</f>
        <v>0</v>
      </c>
      <c r="U19" s="627">
        <f ca="1">IF(AND($M19&lt;='Calibration Criteria'!$B$7,$M19&gt;=-'Calibration Criteria'!$B$7),1,0)</f>
        <v>0</v>
      </c>
      <c r="V19" s="627">
        <f ca="1">IF(AND($M19&lt;='Calibration Criteria'!$B$8,$M19&gt;=-'Calibration Criteria'!$B$8),1,0)</f>
        <v>0</v>
      </c>
      <c r="W19" s="627">
        <f ca="1">IF(AND($M19&lt;='Calibration Criteria'!$B$9,$M19&gt;=-'Calibration Criteria'!$B$9),1,0)</f>
        <v>0</v>
      </c>
      <c r="X19" s="627">
        <f ca="1">IF(AND($K19&lt;='Calibration Criteria'!$B$10,$K19&gt;=-'Calibration Criteria'!$B$10,ABS(K19)&lt;&gt;G19),1,0)</f>
        <v>0</v>
      </c>
      <c r="Y19" s="627">
        <f ca="1">IF(AND($G19&lt;&gt;0,$G19&lt;'Calibration Criteria'!$C$7),1,0)</f>
        <v>0</v>
      </c>
      <c r="Z19" s="909"/>
      <c r="AA19" s="909"/>
      <c r="AB19" s="909"/>
      <c r="AC19" s="909"/>
      <c r="AD19" s="909"/>
      <c r="AE19" s="909"/>
      <c r="AF19" s="909"/>
      <c r="AG19" s="909"/>
      <c r="AH19" s="909"/>
      <c r="AJ19" s="910"/>
    </row>
    <row r="20" spans="1:36" ht="15" customHeight="1" x14ac:dyDescent="0.35">
      <c r="A20" s="252" t="str">
        <f t="shared" ca="1" si="0"/>
        <v>H</v>
      </c>
      <c r="C20" s="890">
        <f>'Intersection Calcs'!M15</f>
        <v>0</v>
      </c>
      <c r="D20" s="887">
        <f>'Intersection Calcs'!N15</f>
        <v>0</v>
      </c>
      <c r="E20" s="887">
        <f>'Intersection Calcs'!O15</f>
        <v>0</v>
      </c>
      <c r="F20" s="303" t="str">
        <f>'Intersection Calcs'!P15</f>
        <v>SBR</v>
      </c>
      <c r="G20" s="35">
        <f ca="1">'Intersection Calcs'!Q15</f>
        <v>0</v>
      </c>
      <c r="H20" s="878">
        <f>'Intersection Calcs'!R15</f>
        <v>0</v>
      </c>
      <c r="I20" s="302">
        <f ca="1">'Intersection Calcs'!S15</f>
        <v>0</v>
      </c>
      <c r="J20" s="878">
        <f>'Intersection Calcs'!T15</f>
        <v>0</v>
      </c>
      <c r="K20" s="304">
        <f ca="1">'Intersection Calcs'!U15</f>
        <v>0</v>
      </c>
      <c r="L20" s="881">
        <f>'Intersection Calcs'!V15</f>
        <v>0</v>
      </c>
      <c r="M20" s="17" t="str">
        <f ca="1">'Intersection Calcs'!W15</f>
        <v>-</v>
      </c>
      <c r="N20" s="880">
        <f>'Intersection Calcs'!X15</f>
        <v>0</v>
      </c>
      <c r="Q20" s="627">
        <f ca="1">IF(AND($G20&lt;&gt;0,$G20&lt;'Calibration Criteria'!$C$7),1,0)</f>
        <v>0</v>
      </c>
      <c r="R20" s="627">
        <f ca="1">IF(AND($G20&gt;='Calibration Criteria'!$C$7,$G20&lt;'Calibration Criteria'!$C$8),1,0)</f>
        <v>0</v>
      </c>
      <c r="S20" s="627">
        <f ca="1">IF(AND($G20&gt;='Calibration Criteria'!$C$8,$G20&lt;'Calibration Criteria'!$C$9),1,0)</f>
        <v>0</v>
      </c>
      <c r="T20" s="628">
        <f ca="1">IF(AND($G20&gt;='Calibration Criteria'!$C$10,$G20&lt;&gt;"-"),1,0)</f>
        <v>0</v>
      </c>
      <c r="U20" s="627">
        <f ca="1">IF(AND($M20&lt;='Calibration Criteria'!$B$7,$M20&gt;=-'Calibration Criteria'!$B$7),1,0)</f>
        <v>0</v>
      </c>
      <c r="V20" s="627">
        <f ca="1">IF(AND($M20&lt;='Calibration Criteria'!$B$8,$M20&gt;=-'Calibration Criteria'!$B$8),1,0)</f>
        <v>0</v>
      </c>
      <c r="W20" s="627">
        <f ca="1">IF(AND($M20&lt;='Calibration Criteria'!$B$9,$M20&gt;=-'Calibration Criteria'!$B$9),1,0)</f>
        <v>0</v>
      </c>
      <c r="X20" s="627">
        <f ca="1">IF(AND($K20&lt;='Calibration Criteria'!$B$10,$K20&gt;=-'Calibration Criteria'!$B$10,ABS(K20)&lt;&gt;G20),1,0)</f>
        <v>0</v>
      </c>
      <c r="Y20" s="627">
        <f ca="1">IF(AND($G20&lt;&gt;0,$G20&lt;'Calibration Criteria'!$C$7),1,0)</f>
        <v>0</v>
      </c>
      <c r="Z20" s="909"/>
      <c r="AA20" s="909"/>
      <c r="AB20" s="909"/>
      <c r="AC20" s="909"/>
      <c r="AD20" s="909"/>
      <c r="AE20" s="909"/>
      <c r="AF20" s="909"/>
      <c r="AG20" s="909"/>
      <c r="AH20" s="909"/>
      <c r="AJ20" s="910"/>
    </row>
    <row r="21" spans="1:36" ht="15" customHeight="1" x14ac:dyDescent="0.35">
      <c r="A21" s="252" t="str">
        <f t="shared" ca="1" si="0"/>
        <v>H</v>
      </c>
      <c r="C21" s="890">
        <f>'Intersection Calcs'!M16</f>
        <v>0</v>
      </c>
      <c r="D21" s="887">
        <f>'Intersection Calcs'!N16</f>
        <v>0</v>
      </c>
      <c r="E21" s="887">
        <f>'Intersection Calcs'!O16</f>
        <v>0</v>
      </c>
      <c r="F21" s="303" t="str">
        <f>'Intersection Calcs'!P16</f>
        <v>SBU</v>
      </c>
      <c r="G21" s="35">
        <f ca="1">'Intersection Calcs'!Q16</f>
        <v>0</v>
      </c>
      <c r="H21" s="878">
        <f>'Intersection Calcs'!R16</f>
        <v>0</v>
      </c>
      <c r="I21" s="302">
        <f ca="1">'Intersection Calcs'!S16</f>
        <v>0</v>
      </c>
      <c r="J21" s="878">
        <f>'Intersection Calcs'!T16</f>
        <v>0</v>
      </c>
      <c r="K21" s="304">
        <f ca="1">'Intersection Calcs'!U16</f>
        <v>0</v>
      </c>
      <c r="L21" s="881">
        <f>'Intersection Calcs'!V16</f>
        <v>0</v>
      </c>
      <c r="M21" s="17" t="str">
        <f ca="1">'Intersection Calcs'!W16</f>
        <v>-</v>
      </c>
      <c r="N21" s="880">
        <f>'Intersection Calcs'!X16</f>
        <v>0</v>
      </c>
      <c r="Q21" s="627">
        <f ca="1">IF(AND($G21&lt;&gt;0,$G21&lt;'Calibration Criteria'!$C$7),1,0)</f>
        <v>0</v>
      </c>
      <c r="R21" s="627">
        <f ca="1">IF(AND($G21&gt;='Calibration Criteria'!$C$7,$G21&lt;'Calibration Criteria'!$C$8),1,0)</f>
        <v>0</v>
      </c>
      <c r="S21" s="627">
        <f ca="1">IF(AND($G21&gt;='Calibration Criteria'!$C$8,$G21&lt;'Calibration Criteria'!$C$9),1,0)</f>
        <v>0</v>
      </c>
      <c r="T21" s="628">
        <f ca="1">IF(AND($G21&gt;='Calibration Criteria'!$C$10,$G21&lt;&gt;"-"),1,0)</f>
        <v>0</v>
      </c>
      <c r="U21" s="627">
        <f ca="1">IF(AND($M21&lt;='Calibration Criteria'!$B$7,$M21&gt;=-'Calibration Criteria'!$B$7),1,0)</f>
        <v>0</v>
      </c>
      <c r="V21" s="627">
        <f ca="1">IF(AND($M21&lt;='Calibration Criteria'!$B$8,$M21&gt;=-'Calibration Criteria'!$B$8),1,0)</f>
        <v>0</v>
      </c>
      <c r="W21" s="627">
        <f ca="1">IF(AND($M21&lt;='Calibration Criteria'!$B$9,$M21&gt;=-'Calibration Criteria'!$B$9),1,0)</f>
        <v>0</v>
      </c>
      <c r="X21" s="627">
        <f ca="1">IF(AND($K21&lt;='Calibration Criteria'!$B$10,$K21&gt;=-'Calibration Criteria'!$B$10,ABS(K21)&lt;&gt;G21),1,0)</f>
        <v>0</v>
      </c>
      <c r="Y21" s="627">
        <f ca="1">IF(AND($G21&lt;&gt;0,$G21&lt;'Calibration Criteria'!$C$7),1,0)</f>
        <v>0</v>
      </c>
      <c r="Z21" s="909"/>
      <c r="AA21" s="909"/>
      <c r="AB21" s="909"/>
      <c r="AC21" s="909"/>
      <c r="AD21" s="909"/>
      <c r="AE21" s="909"/>
      <c r="AF21" s="909"/>
      <c r="AG21" s="909"/>
      <c r="AH21" s="909"/>
      <c r="AJ21" s="910"/>
    </row>
    <row r="22" spans="1:36" ht="15" customHeight="1" x14ac:dyDescent="0.35">
      <c r="A22" s="252" t="str">
        <f t="shared" ca="1" si="0"/>
        <v>H</v>
      </c>
      <c r="C22" s="890">
        <f>'Intersection Calcs'!M17</f>
        <v>0</v>
      </c>
      <c r="D22" s="887">
        <f>'Intersection Calcs'!N17</f>
        <v>0</v>
      </c>
      <c r="E22" s="887">
        <f>'Intersection Calcs'!O17</f>
        <v>0</v>
      </c>
      <c r="F22" s="303">
        <f>'Intersection Calcs'!P17</f>
        <v>0</v>
      </c>
      <c r="G22" s="35" t="str">
        <f ca="1">'Intersection Calcs'!Q17</f>
        <v>-</v>
      </c>
      <c r="H22" s="878">
        <f>'Intersection Calcs'!R17</f>
        <v>0</v>
      </c>
      <c r="I22" s="302">
        <f ca="1">'Intersection Calcs'!S17</f>
        <v>0</v>
      </c>
      <c r="J22" s="878">
        <f>'Intersection Calcs'!T17</f>
        <v>0</v>
      </c>
      <c r="K22" s="304" t="str">
        <f ca="1">'Intersection Calcs'!U17</f>
        <v>-</v>
      </c>
      <c r="L22" s="881">
        <f>'Intersection Calcs'!V17</f>
        <v>0</v>
      </c>
      <c r="M22" s="17" t="str">
        <f ca="1">'Intersection Calcs'!W17</f>
        <v>-</v>
      </c>
      <c r="N22" s="880">
        <f>'Intersection Calcs'!X17</f>
        <v>0</v>
      </c>
      <c r="Q22" s="627">
        <f ca="1">IF(AND($G22&lt;&gt;0,$G22&lt;'Calibration Criteria'!$C$7),1,0)</f>
        <v>0</v>
      </c>
      <c r="R22" s="627">
        <f ca="1">IF(AND($G22&gt;='Calibration Criteria'!$C$7,$G22&lt;'Calibration Criteria'!$C$8),1,0)</f>
        <v>0</v>
      </c>
      <c r="S22" s="627">
        <f ca="1">IF(AND($G22&gt;='Calibration Criteria'!$C$8,$G22&lt;'Calibration Criteria'!$C$9),1,0)</f>
        <v>0</v>
      </c>
      <c r="T22" s="628">
        <f ca="1">IF(AND($G22&gt;='Calibration Criteria'!$C$10,$G22&lt;&gt;"-"),1,0)</f>
        <v>0</v>
      </c>
      <c r="U22" s="627">
        <f ca="1">IF(AND($M22&lt;='Calibration Criteria'!$B$7,$M22&gt;=-'Calibration Criteria'!$B$7),1,0)</f>
        <v>0</v>
      </c>
      <c r="V22" s="627">
        <f ca="1">IF(AND($M22&lt;='Calibration Criteria'!$B$8,$M22&gt;=-'Calibration Criteria'!$B$8),1,0)</f>
        <v>0</v>
      </c>
      <c r="W22" s="627">
        <f ca="1">IF(AND($M22&lt;='Calibration Criteria'!$B$9,$M22&gt;=-'Calibration Criteria'!$B$9),1,0)</f>
        <v>0</v>
      </c>
      <c r="X22" s="627" t="e">
        <f ca="1">IF(AND($K22&lt;='Calibration Criteria'!$B$10,$K22&gt;=-'Calibration Criteria'!$B$10,ABS(K22)&lt;&gt;G22),1,0)</f>
        <v>#VALUE!</v>
      </c>
      <c r="Y22" s="627">
        <f ca="1">IF(AND($G22&lt;&gt;0,$G22&lt;'Calibration Criteria'!$C$7),1,0)</f>
        <v>0</v>
      </c>
      <c r="Z22" s="909"/>
      <c r="AA22" s="909"/>
      <c r="AB22" s="909"/>
      <c r="AC22" s="909"/>
      <c r="AD22" s="909"/>
      <c r="AE22" s="909"/>
      <c r="AF22" s="909"/>
      <c r="AG22" s="909"/>
      <c r="AH22" s="909"/>
      <c r="AJ22" s="910"/>
    </row>
    <row r="23" spans="1:36" ht="15" customHeight="1" x14ac:dyDescent="0.35">
      <c r="A23" s="252" t="str">
        <f t="shared" ca="1" si="0"/>
        <v>H</v>
      </c>
      <c r="C23" s="890">
        <f>'Intersection Calcs'!M18</f>
        <v>0</v>
      </c>
      <c r="D23" s="887">
        <f>'Intersection Calcs'!N18</f>
        <v>0</v>
      </c>
      <c r="E23" s="887">
        <f>'Intersection Calcs'!O18</f>
        <v>0</v>
      </c>
      <c r="F23" s="303">
        <f>'Intersection Calcs'!P18</f>
        <v>0</v>
      </c>
      <c r="G23" s="35" t="str">
        <f ca="1">'Intersection Calcs'!Q18</f>
        <v>-</v>
      </c>
      <c r="H23" s="878">
        <f>'Intersection Calcs'!R18</f>
        <v>0</v>
      </c>
      <c r="I23" s="302">
        <f ca="1">'Intersection Calcs'!S18</f>
        <v>0</v>
      </c>
      <c r="J23" s="878">
        <f>'Intersection Calcs'!T18</f>
        <v>0</v>
      </c>
      <c r="K23" s="304" t="str">
        <f ca="1">'Intersection Calcs'!U18</f>
        <v>-</v>
      </c>
      <c r="L23" s="881">
        <f>'Intersection Calcs'!V18</f>
        <v>0</v>
      </c>
      <c r="M23" s="17" t="str">
        <f ca="1">'Intersection Calcs'!W18</f>
        <v>-</v>
      </c>
      <c r="N23" s="880" t="e">
        <f>'Intersection Calcs'!X18</f>
        <v>#DIV/0!</v>
      </c>
      <c r="Q23" s="627">
        <f ca="1">IF(AND($G23&lt;&gt;0,$G23&lt;'Calibration Criteria'!$C$7),1,0)</f>
        <v>0</v>
      </c>
      <c r="R23" s="627">
        <f ca="1">IF(AND($G23&gt;='Calibration Criteria'!$C$7,$G23&lt;'Calibration Criteria'!$C$8),1,0)</f>
        <v>0</v>
      </c>
      <c r="S23" s="627">
        <f ca="1">IF(AND($G23&gt;='Calibration Criteria'!$C$8,$G23&lt;'Calibration Criteria'!$C$9),1,0)</f>
        <v>0</v>
      </c>
      <c r="T23" s="628">
        <f ca="1">IF(AND($G23&gt;='Calibration Criteria'!$C$10,$G23&lt;&gt;"-"),1,0)</f>
        <v>0</v>
      </c>
      <c r="U23" s="627">
        <f ca="1">IF(AND($M23&lt;='Calibration Criteria'!$B$7,$M23&gt;=-'Calibration Criteria'!$B$7),1,0)</f>
        <v>0</v>
      </c>
      <c r="V23" s="627">
        <f ca="1">IF(AND($M23&lt;='Calibration Criteria'!$B$8,$M23&gt;=-'Calibration Criteria'!$B$8),1,0)</f>
        <v>0</v>
      </c>
      <c r="W23" s="627">
        <f ca="1">IF(AND($M23&lt;='Calibration Criteria'!$B$9,$M23&gt;=-'Calibration Criteria'!$B$9),1,0)</f>
        <v>0</v>
      </c>
      <c r="X23" s="627" t="e">
        <f ca="1">IF(AND($K23&lt;='Calibration Criteria'!$B$10,$K23&gt;=-'Calibration Criteria'!$B$10,ABS(K23)&lt;&gt;G23),1,0)</f>
        <v>#VALUE!</v>
      </c>
      <c r="Y23" s="627">
        <f ca="1">IF(AND($G23&lt;&gt;0,$G23&lt;'Calibration Criteria'!$C$7),1,0)</f>
        <v>0</v>
      </c>
      <c r="Z23" s="909"/>
      <c r="AA23" s="909"/>
      <c r="AB23" s="909"/>
      <c r="AC23" s="909"/>
      <c r="AD23" s="909"/>
      <c r="AE23" s="909"/>
      <c r="AF23" s="909"/>
      <c r="AG23" s="909"/>
      <c r="AH23" s="909"/>
      <c r="AJ23" s="910"/>
    </row>
    <row r="24" spans="1:36" ht="15" customHeight="1" x14ac:dyDescent="0.35">
      <c r="A24" s="252" t="str">
        <f t="shared" ca="1" si="0"/>
        <v>H</v>
      </c>
      <c r="C24" s="890">
        <f>'Intersection Calcs'!M19</f>
        <v>0</v>
      </c>
      <c r="D24" s="887">
        <f>'Intersection Calcs'!N19</f>
        <v>0</v>
      </c>
      <c r="E24" s="887" t="str">
        <f ca="1">'Intersection Calcs'!O19</f>
        <v>EB</v>
      </c>
      <c r="F24" s="303" t="str">
        <f>'Intersection Calcs'!P19</f>
        <v>EBL</v>
      </c>
      <c r="G24" s="35">
        <f ca="1">'Intersection Calcs'!Q19</f>
        <v>0</v>
      </c>
      <c r="H24" s="878">
        <f ca="1">'Intersection Calcs'!R19</f>
        <v>0</v>
      </c>
      <c r="I24" s="302">
        <f ca="1">'Intersection Calcs'!S19</f>
        <v>0</v>
      </c>
      <c r="J24" s="878">
        <f ca="1">'Intersection Calcs'!T19</f>
        <v>0</v>
      </c>
      <c r="K24" s="304">
        <f ca="1">'Intersection Calcs'!U19</f>
        <v>0</v>
      </c>
      <c r="L24" s="881">
        <f ca="1">'Intersection Calcs'!V19</f>
        <v>0</v>
      </c>
      <c r="M24" s="17" t="str">
        <f ca="1">'Intersection Calcs'!W19</f>
        <v>-</v>
      </c>
      <c r="N24" s="880" t="str">
        <f ca="1">'Intersection Calcs'!X19</f>
        <v>-</v>
      </c>
      <c r="Q24" s="627">
        <f ca="1">IF(AND($G24&lt;&gt;0,$G24&lt;'Calibration Criteria'!$C$7),1,0)</f>
        <v>0</v>
      </c>
      <c r="R24" s="627">
        <f ca="1">IF(AND($G24&gt;='Calibration Criteria'!$C$7,$G24&lt;'Calibration Criteria'!$C$8),1,0)</f>
        <v>0</v>
      </c>
      <c r="S24" s="627">
        <f ca="1">IF(AND($G24&gt;='Calibration Criteria'!$C$8,$G24&lt;'Calibration Criteria'!$C$9),1,0)</f>
        <v>0</v>
      </c>
      <c r="T24" s="628">
        <f ca="1">IF(AND($G24&gt;='Calibration Criteria'!$C$10,$G24&lt;&gt;"-"),1,0)</f>
        <v>0</v>
      </c>
      <c r="U24" s="627">
        <f ca="1">IF(AND($M24&lt;='Calibration Criteria'!$B$7,$M24&gt;=-'Calibration Criteria'!$B$7),1,0)</f>
        <v>0</v>
      </c>
      <c r="V24" s="627">
        <f ca="1">IF(AND($M24&lt;='Calibration Criteria'!$B$8,$M24&gt;=-'Calibration Criteria'!$B$8),1,0)</f>
        <v>0</v>
      </c>
      <c r="W24" s="627">
        <f ca="1">IF(AND($M24&lt;='Calibration Criteria'!$B$9,$M24&gt;=-'Calibration Criteria'!$B$9),1,0)</f>
        <v>0</v>
      </c>
      <c r="X24" s="627">
        <f ca="1">IF(AND($K24&lt;='Calibration Criteria'!$B$10,$K24&gt;=-'Calibration Criteria'!$B$10,ABS(K24)&lt;&gt;G24),1,0)</f>
        <v>0</v>
      </c>
      <c r="Y24" s="627">
        <f ca="1">IF(AND($G24&lt;&gt;0,$G24&lt;'Calibration Criteria'!$C$7),1,0)</f>
        <v>0</v>
      </c>
      <c r="Z24" s="909">
        <f ca="1">IF(AND($H24&lt;&gt;0,$H24&lt;'Calibration Criteria'!$C$7),1,0)</f>
        <v>0</v>
      </c>
      <c r="AA24" s="909">
        <f ca="1">IF(AND($H24&gt;='Calibration Criteria'!$C$7,$H24&lt;'Calibration Criteria'!$C$8),1,0)</f>
        <v>0</v>
      </c>
      <c r="AB24" s="909">
        <f ca="1">IF(AND($H24&gt;='Calibration Criteria'!$C$8,$H24&lt;'Calibration Criteria'!$C$9),1,0)</f>
        <v>0</v>
      </c>
      <c r="AC24" s="909">
        <f ca="1">IF(AND($H24&gt;='Calibration Criteria'!$C$10),1,0)</f>
        <v>0</v>
      </c>
      <c r="AD24" s="909">
        <f ca="1">IF(AND($N24&lt;='Calibration Criteria'!$B$7,$N24&gt;=-'Calibration Criteria'!$B$7),1,0)</f>
        <v>0</v>
      </c>
      <c r="AE24" s="909">
        <f ca="1">IF(AND($N24&lt;='Calibration Criteria'!$B$8,$N24&gt;=-'Calibration Criteria'!$B$8),1,0)</f>
        <v>0</v>
      </c>
      <c r="AF24" s="909">
        <f ca="1">IF(AND($N24&lt;='Calibration Criteria'!$B$9,$N24&gt;=-'Calibration Criteria'!$B$9),1,0)</f>
        <v>0</v>
      </c>
      <c r="AG24" s="909">
        <f ca="1">IF(AND($L24&lt;='Calibration Criteria'!$B$10,$L24&gt;=-'Calibration Criteria'!$B$10,ABS(L24)&lt;&gt;H24),1,0)</f>
        <v>0</v>
      </c>
      <c r="AH24" s="909">
        <f ca="1">SUMPRODUCT(Z24:AC29,AD24:AG29)</f>
        <v>0</v>
      </c>
      <c r="AJ24" s="910" t="str">
        <f ca="1">IFERROR(SQRT((J24-H24)^2/((J24+H24)/2)),"NA")</f>
        <v>NA</v>
      </c>
    </row>
    <row r="25" spans="1:36" ht="15" customHeight="1" x14ac:dyDescent="0.35">
      <c r="A25" s="252" t="str">
        <f t="shared" ca="1" si="0"/>
        <v>H</v>
      </c>
      <c r="C25" s="890">
        <f>'Intersection Calcs'!M20</f>
        <v>0</v>
      </c>
      <c r="D25" s="887">
        <f>'Intersection Calcs'!N20</f>
        <v>0</v>
      </c>
      <c r="E25" s="887">
        <f>'Intersection Calcs'!O20</f>
        <v>0</v>
      </c>
      <c r="F25" s="303" t="str">
        <f>'Intersection Calcs'!P20</f>
        <v>EBT</v>
      </c>
      <c r="G25" s="35">
        <f ca="1">'Intersection Calcs'!Q20</f>
        <v>0</v>
      </c>
      <c r="H25" s="878">
        <f>'Intersection Calcs'!R20</f>
        <v>0</v>
      </c>
      <c r="I25" s="302">
        <f ca="1">'Intersection Calcs'!S20</f>
        <v>0</v>
      </c>
      <c r="J25" s="878">
        <f>'Intersection Calcs'!T20</f>
        <v>0</v>
      </c>
      <c r="K25" s="304">
        <f ca="1">'Intersection Calcs'!U20</f>
        <v>0</v>
      </c>
      <c r="L25" s="881">
        <f>'Intersection Calcs'!V20</f>
        <v>0</v>
      </c>
      <c r="M25" s="17" t="str">
        <f ca="1">'Intersection Calcs'!W20</f>
        <v>-</v>
      </c>
      <c r="N25" s="880">
        <f>'Intersection Calcs'!X20</f>
        <v>0</v>
      </c>
      <c r="Q25" s="627">
        <f ca="1">IF(AND($G25&lt;&gt;0,$G25&lt;'Calibration Criteria'!$C$7),1,0)</f>
        <v>0</v>
      </c>
      <c r="R25" s="627">
        <f ca="1">IF(AND($G25&gt;='Calibration Criteria'!$C$7,$G25&lt;'Calibration Criteria'!$C$8),1,0)</f>
        <v>0</v>
      </c>
      <c r="S25" s="627">
        <f ca="1">IF(AND($G25&gt;='Calibration Criteria'!$C$8,$G25&lt;'Calibration Criteria'!$C$9),1,0)</f>
        <v>0</v>
      </c>
      <c r="T25" s="628">
        <f ca="1">IF(AND($G25&gt;='Calibration Criteria'!$C$10,$G25&lt;&gt;"-"),1,0)</f>
        <v>0</v>
      </c>
      <c r="U25" s="627">
        <f ca="1">IF(AND($M25&lt;='Calibration Criteria'!$B$7,$M25&gt;=-'Calibration Criteria'!$B$7),1,0)</f>
        <v>0</v>
      </c>
      <c r="V25" s="627">
        <f ca="1">IF(AND($M25&lt;='Calibration Criteria'!$B$8,$M25&gt;=-'Calibration Criteria'!$B$8),1,0)</f>
        <v>0</v>
      </c>
      <c r="W25" s="627">
        <f ca="1">IF(AND($M25&lt;='Calibration Criteria'!$B$9,$M25&gt;=-'Calibration Criteria'!$B$9),1,0)</f>
        <v>0</v>
      </c>
      <c r="X25" s="627">
        <f ca="1">IF(AND($K25&lt;='Calibration Criteria'!$B$10,$K25&gt;=-'Calibration Criteria'!$B$10,ABS(K25)&lt;&gt;G25),1,0)</f>
        <v>0</v>
      </c>
      <c r="Y25" s="627">
        <f ca="1">IF(AND($G25&lt;&gt;0,$G25&lt;'Calibration Criteria'!$C$7),1,0)</f>
        <v>0</v>
      </c>
      <c r="Z25" s="909"/>
      <c r="AA25" s="909"/>
      <c r="AB25" s="909"/>
      <c r="AC25" s="909"/>
      <c r="AD25" s="909"/>
      <c r="AE25" s="909"/>
      <c r="AF25" s="909"/>
      <c r="AG25" s="909"/>
      <c r="AH25" s="909"/>
      <c r="AJ25" s="910"/>
    </row>
    <row r="26" spans="1:36" ht="15" customHeight="1" x14ac:dyDescent="0.35">
      <c r="A26" s="252" t="str">
        <f t="shared" ca="1" si="0"/>
        <v>H</v>
      </c>
      <c r="C26" s="890">
        <f>'Intersection Calcs'!M21</f>
        <v>0</v>
      </c>
      <c r="D26" s="887">
        <f>'Intersection Calcs'!N21</f>
        <v>0</v>
      </c>
      <c r="E26" s="887">
        <f>'Intersection Calcs'!O21</f>
        <v>0</v>
      </c>
      <c r="F26" s="303" t="str">
        <f>'Intersection Calcs'!P21</f>
        <v>EBR</v>
      </c>
      <c r="G26" s="35">
        <f ca="1">'Intersection Calcs'!Q21</f>
        <v>0</v>
      </c>
      <c r="H26" s="878">
        <f>'Intersection Calcs'!R21</f>
        <v>0</v>
      </c>
      <c r="I26" s="302">
        <f ca="1">'Intersection Calcs'!S21</f>
        <v>0</v>
      </c>
      <c r="J26" s="878">
        <f>'Intersection Calcs'!T21</f>
        <v>0</v>
      </c>
      <c r="K26" s="304">
        <f ca="1">'Intersection Calcs'!U21</f>
        <v>0</v>
      </c>
      <c r="L26" s="881">
        <f>'Intersection Calcs'!V21</f>
        <v>0</v>
      </c>
      <c r="M26" s="17" t="str">
        <f ca="1">'Intersection Calcs'!W21</f>
        <v>-</v>
      </c>
      <c r="N26" s="880">
        <f>'Intersection Calcs'!X21</f>
        <v>0</v>
      </c>
      <c r="Q26" s="627">
        <f ca="1">IF(AND($G26&lt;&gt;0,$G26&lt;'Calibration Criteria'!$C$7),1,0)</f>
        <v>0</v>
      </c>
      <c r="R26" s="627">
        <f ca="1">IF(AND($G26&gt;='Calibration Criteria'!$C$7,$G26&lt;'Calibration Criteria'!$C$8),1,0)</f>
        <v>0</v>
      </c>
      <c r="S26" s="627">
        <f ca="1">IF(AND($G26&gt;='Calibration Criteria'!$C$8,$G26&lt;'Calibration Criteria'!$C$9),1,0)</f>
        <v>0</v>
      </c>
      <c r="T26" s="628">
        <f ca="1">IF(AND($G26&gt;='Calibration Criteria'!$C$10,$G26&lt;&gt;"-"),1,0)</f>
        <v>0</v>
      </c>
      <c r="U26" s="627">
        <f ca="1">IF(AND($M26&lt;='Calibration Criteria'!$B$7,$M26&gt;=-'Calibration Criteria'!$B$7),1,0)</f>
        <v>0</v>
      </c>
      <c r="V26" s="627">
        <f ca="1">IF(AND($M26&lt;='Calibration Criteria'!$B$8,$M26&gt;=-'Calibration Criteria'!$B$8),1,0)</f>
        <v>0</v>
      </c>
      <c r="W26" s="627">
        <f ca="1">IF(AND($M26&lt;='Calibration Criteria'!$B$9,$M26&gt;=-'Calibration Criteria'!$B$9),1,0)</f>
        <v>0</v>
      </c>
      <c r="X26" s="627">
        <f ca="1">IF(AND($K26&lt;='Calibration Criteria'!$B$10,$K26&gt;=-'Calibration Criteria'!$B$10,ABS(K26)&lt;&gt;G26),1,0)</f>
        <v>0</v>
      </c>
      <c r="Y26" s="627">
        <f ca="1">IF(AND($G26&lt;&gt;0,$G26&lt;'Calibration Criteria'!$C$7),1,0)</f>
        <v>0</v>
      </c>
      <c r="Z26" s="909"/>
      <c r="AA26" s="909"/>
      <c r="AB26" s="909"/>
      <c r="AC26" s="909"/>
      <c r="AD26" s="909"/>
      <c r="AE26" s="909"/>
      <c r="AF26" s="909"/>
      <c r="AG26" s="909"/>
      <c r="AH26" s="909"/>
      <c r="AJ26" s="910"/>
    </row>
    <row r="27" spans="1:36" ht="15" customHeight="1" x14ac:dyDescent="0.35">
      <c r="A27" s="252" t="str">
        <f t="shared" ca="1" si="0"/>
        <v>H</v>
      </c>
      <c r="C27" s="890">
        <f>'Intersection Calcs'!M22</f>
        <v>0</v>
      </c>
      <c r="D27" s="887">
        <f>'Intersection Calcs'!N22</f>
        <v>0</v>
      </c>
      <c r="E27" s="887">
        <f>'Intersection Calcs'!O22</f>
        <v>0</v>
      </c>
      <c r="F27" s="303" t="str">
        <f>'Intersection Calcs'!P22</f>
        <v>EBU</v>
      </c>
      <c r="G27" s="35">
        <f ca="1">'Intersection Calcs'!Q22</f>
        <v>0</v>
      </c>
      <c r="H27" s="878">
        <f>'Intersection Calcs'!R22</f>
        <v>0</v>
      </c>
      <c r="I27" s="302">
        <f ca="1">'Intersection Calcs'!S22</f>
        <v>0</v>
      </c>
      <c r="J27" s="878">
        <f>'Intersection Calcs'!T22</f>
        <v>0</v>
      </c>
      <c r="K27" s="304">
        <f ca="1">'Intersection Calcs'!U22</f>
        <v>0</v>
      </c>
      <c r="L27" s="881">
        <f>'Intersection Calcs'!V22</f>
        <v>0</v>
      </c>
      <c r="M27" s="17" t="str">
        <f ca="1">'Intersection Calcs'!W22</f>
        <v>-</v>
      </c>
      <c r="N27" s="880">
        <f>'Intersection Calcs'!X22</f>
        <v>0</v>
      </c>
      <c r="Q27" s="627">
        <f ca="1">IF(AND($G27&lt;&gt;0,$G27&lt;'Calibration Criteria'!$C$7),1,0)</f>
        <v>0</v>
      </c>
      <c r="R27" s="627">
        <f ca="1">IF(AND($G27&gt;='Calibration Criteria'!$C$7,$G27&lt;'Calibration Criteria'!$C$8),1,0)</f>
        <v>0</v>
      </c>
      <c r="S27" s="627">
        <f ca="1">IF(AND($G27&gt;='Calibration Criteria'!$C$8,$G27&lt;'Calibration Criteria'!$C$9),1,0)</f>
        <v>0</v>
      </c>
      <c r="T27" s="628">
        <f ca="1">IF(AND($G27&gt;='Calibration Criteria'!$C$10,$G27&lt;&gt;"-"),1,0)</f>
        <v>0</v>
      </c>
      <c r="U27" s="627">
        <f ca="1">IF(AND($M27&lt;='Calibration Criteria'!$B$7,$M27&gt;=-'Calibration Criteria'!$B$7),1,0)</f>
        <v>0</v>
      </c>
      <c r="V27" s="627">
        <f ca="1">IF(AND($M27&lt;='Calibration Criteria'!$B$8,$M27&gt;=-'Calibration Criteria'!$B$8),1,0)</f>
        <v>0</v>
      </c>
      <c r="W27" s="627">
        <f ca="1">IF(AND($M27&lt;='Calibration Criteria'!$B$9,$M27&gt;=-'Calibration Criteria'!$B$9),1,0)</f>
        <v>0</v>
      </c>
      <c r="X27" s="627">
        <f ca="1">IF(AND($K27&lt;='Calibration Criteria'!$B$10,$K27&gt;=-'Calibration Criteria'!$B$10,ABS(K27)&lt;&gt;G27),1,0)</f>
        <v>0</v>
      </c>
      <c r="Y27" s="627">
        <f ca="1">IF(AND($G27&lt;&gt;0,$G27&lt;'Calibration Criteria'!$C$7),1,0)</f>
        <v>0</v>
      </c>
      <c r="Z27" s="909"/>
      <c r="AA27" s="909"/>
      <c r="AB27" s="909"/>
      <c r="AC27" s="909"/>
      <c r="AD27" s="909"/>
      <c r="AE27" s="909"/>
      <c r="AF27" s="909"/>
      <c r="AG27" s="909"/>
      <c r="AH27" s="909"/>
      <c r="AJ27" s="910"/>
    </row>
    <row r="28" spans="1:36" ht="15" customHeight="1" x14ac:dyDescent="0.35">
      <c r="A28" s="252" t="str">
        <f t="shared" ca="1" si="0"/>
        <v>H</v>
      </c>
      <c r="C28" s="890">
        <f>'Intersection Calcs'!M23</f>
        <v>0</v>
      </c>
      <c r="D28" s="887">
        <f>'Intersection Calcs'!N23</f>
        <v>0</v>
      </c>
      <c r="E28" s="887">
        <f>'Intersection Calcs'!O23</f>
        <v>0</v>
      </c>
      <c r="F28" s="303">
        <f>'Intersection Calcs'!P23</f>
        <v>0</v>
      </c>
      <c r="G28" s="35" t="str">
        <f ca="1">'Intersection Calcs'!Q23</f>
        <v>-</v>
      </c>
      <c r="H28" s="878">
        <f>'Intersection Calcs'!R23</f>
        <v>0</v>
      </c>
      <c r="I28" s="302">
        <f ca="1">'Intersection Calcs'!S23</f>
        <v>0</v>
      </c>
      <c r="J28" s="878">
        <f>'Intersection Calcs'!T23</f>
        <v>0</v>
      </c>
      <c r="K28" s="304" t="str">
        <f ca="1">'Intersection Calcs'!U23</f>
        <v>-</v>
      </c>
      <c r="L28" s="881">
        <f>'Intersection Calcs'!V23</f>
        <v>0</v>
      </c>
      <c r="M28" s="17" t="str">
        <f ca="1">'Intersection Calcs'!W23</f>
        <v>-</v>
      </c>
      <c r="N28" s="880">
        <f>'Intersection Calcs'!X23</f>
        <v>0</v>
      </c>
      <c r="Q28" s="627">
        <f ca="1">IF(AND($G28&lt;&gt;0,$G28&lt;'Calibration Criteria'!$C$7),1,0)</f>
        <v>0</v>
      </c>
      <c r="R28" s="627">
        <f ca="1">IF(AND($G28&gt;='Calibration Criteria'!$C$7,$G28&lt;'Calibration Criteria'!$C$8),1,0)</f>
        <v>0</v>
      </c>
      <c r="S28" s="627">
        <f ca="1">IF(AND($G28&gt;='Calibration Criteria'!$C$8,$G28&lt;'Calibration Criteria'!$C$9),1,0)</f>
        <v>0</v>
      </c>
      <c r="T28" s="628">
        <f ca="1">IF(AND($G28&gt;='Calibration Criteria'!$C$10,$G28&lt;&gt;"-"),1,0)</f>
        <v>0</v>
      </c>
      <c r="U28" s="627">
        <f ca="1">IF(AND($M28&lt;='Calibration Criteria'!$B$7,$M28&gt;=-'Calibration Criteria'!$B$7),1,0)</f>
        <v>0</v>
      </c>
      <c r="V28" s="627">
        <f ca="1">IF(AND($M28&lt;='Calibration Criteria'!$B$8,$M28&gt;=-'Calibration Criteria'!$B$8),1,0)</f>
        <v>0</v>
      </c>
      <c r="W28" s="627">
        <f ca="1">IF(AND($M28&lt;='Calibration Criteria'!$B$9,$M28&gt;=-'Calibration Criteria'!$B$9),1,0)</f>
        <v>0</v>
      </c>
      <c r="X28" s="627" t="e">
        <f ca="1">IF(AND($K28&lt;='Calibration Criteria'!$B$10,$K28&gt;=-'Calibration Criteria'!$B$10,ABS(K28)&lt;&gt;G28),1,0)</f>
        <v>#VALUE!</v>
      </c>
      <c r="Y28" s="627">
        <f ca="1">IF(AND($G28&lt;&gt;0,$G28&lt;'Calibration Criteria'!$C$7),1,0)</f>
        <v>0</v>
      </c>
      <c r="Z28" s="909"/>
      <c r="AA28" s="909"/>
      <c r="AB28" s="909"/>
      <c r="AC28" s="909"/>
      <c r="AD28" s="909"/>
      <c r="AE28" s="909"/>
      <c r="AF28" s="909"/>
      <c r="AG28" s="909"/>
      <c r="AH28" s="909"/>
      <c r="AJ28" s="910"/>
    </row>
    <row r="29" spans="1:36" ht="15" customHeight="1" x14ac:dyDescent="0.35">
      <c r="A29" s="252" t="str">
        <f t="shared" ca="1" si="0"/>
        <v>H</v>
      </c>
      <c r="C29" s="890">
        <f>'Intersection Calcs'!M24</f>
        <v>0</v>
      </c>
      <c r="D29" s="887">
        <f>'Intersection Calcs'!N24</f>
        <v>0</v>
      </c>
      <c r="E29" s="887">
        <f>'Intersection Calcs'!O24</f>
        <v>0</v>
      </c>
      <c r="F29" s="303">
        <f>'Intersection Calcs'!P24</f>
        <v>0</v>
      </c>
      <c r="G29" s="35" t="str">
        <f ca="1">'Intersection Calcs'!Q24</f>
        <v>-</v>
      </c>
      <c r="H29" s="878">
        <f>'Intersection Calcs'!R24</f>
        <v>0</v>
      </c>
      <c r="I29" s="302">
        <f ca="1">'Intersection Calcs'!S24</f>
        <v>0</v>
      </c>
      <c r="J29" s="878">
        <f>'Intersection Calcs'!T24</f>
        <v>0</v>
      </c>
      <c r="K29" s="304" t="str">
        <f ca="1">'Intersection Calcs'!U24</f>
        <v>-</v>
      </c>
      <c r="L29" s="881">
        <f>'Intersection Calcs'!V24</f>
        <v>0</v>
      </c>
      <c r="M29" s="17" t="str">
        <f ca="1">'Intersection Calcs'!W24</f>
        <v>-</v>
      </c>
      <c r="N29" s="880" t="e">
        <f>'Intersection Calcs'!X24</f>
        <v>#DIV/0!</v>
      </c>
      <c r="Q29" s="627">
        <f ca="1">IF(AND($G29&lt;&gt;0,$G29&lt;'Calibration Criteria'!$C$7),1,0)</f>
        <v>0</v>
      </c>
      <c r="R29" s="627">
        <f ca="1">IF(AND($G29&gt;='Calibration Criteria'!$C$7,$G29&lt;'Calibration Criteria'!$C$8),1,0)</f>
        <v>0</v>
      </c>
      <c r="S29" s="627">
        <f ca="1">IF(AND($G29&gt;='Calibration Criteria'!$C$8,$G29&lt;'Calibration Criteria'!$C$9),1,0)</f>
        <v>0</v>
      </c>
      <c r="T29" s="628">
        <f ca="1">IF(AND($G29&gt;='Calibration Criteria'!$C$10,$G29&lt;&gt;"-"),1,0)</f>
        <v>0</v>
      </c>
      <c r="U29" s="627">
        <f ca="1">IF(AND($M29&lt;='Calibration Criteria'!$B$7,$M29&gt;=-'Calibration Criteria'!$B$7),1,0)</f>
        <v>0</v>
      </c>
      <c r="V29" s="627">
        <f ca="1">IF(AND($M29&lt;='Calibration Criteria'!$B$8,$M29&gt;=-'Calibration Criteria'!$B$8),1,0)</f>
        <v>0</v>
      </c>
      <c r="W29" s="627">
        <f ca="1">IF(AND($M29&lt;='Calibration Criteria'!$B$9,$M29&gt;=-'Calibration Criteria'!$B$9),1,0)</f>
        <v>0</v>
      </c>
      <c r="X29" s="627" t="e">
        <f ca="1">IF(AND($K29&lt;='Calibration Criteria'!$B$10,$K29&gt;=-'Calibration Criteria'!$B$10,ABS(K29)&lt;&gt;G29),1,0)</f>
        <v>#VALUE!</v>
      </c>
      <c r="Y29" s="627">
        <f ca="1">IF(AND($G29&lt;&gt;0,$G29&lt;'Calibration Criteria'!$C$7),1,0)</f>
        <v>0</v>
      </c>
      <c r="Z29" s="909"/>
      <c r="AA29" s="909"/>
      <c r="AB29" s="909"/>
      <c r="AC29" s="909"/>
      <c r="AD29" s="909"/>
      <c r="AE29" s="909"/>
      <c r="AF29" s="909"/>
      <c r="AG29" s="909"/>
      <c r="AH29" s="909"/>
      <c r="AJ29" s="910"/>
    </row>
    <row r="30" spans="1:36" ht="15" customHeight="1" x14ac:dyDescent="0.35">
      <c r="A30" s="252" t="str">
        <f t="shared" ca="1" si="0"/>
        <v>H</v>
      </c>
      <c r="C30" s="890">
        <f>'Intersection Calcs'!M25</f>
        <v>0</v>
      </c>
      <c r="D30" s="887">
        <f>'Intersection Calcs'!N25</f>
        <v>0</v>
      </c>
      <c r="E30" s="887" t="str">
        <f ca="1">'Intersection Calcs'!O25</f>
        <v>WB</v>
      </c>
      <c r="F30" s="303" t="str">
        <f>'Intersection Calcs'!P25</f>
        <v>WBL</v>
      </c>
      <c r="G30" s="35">
        <f ca="1">'Intersection Calcs'!Q25</f>
        <v>0</v>
      </c>
      <c r="H30" s="878">
        <f ca="1">'Intersection Calcs'!R25</f>
        <v>0</v>
      </c>
      <c r="I30" s="302">
        <f ca="1">'Intersection Calcs'!S25</f>
        <v>0</v>
      </c>
      <c r="J30" s="878">
        <f ca="1">'Intersection Calcs'!T25</f>
        <v>0</v>
      </c>
      <c r="K30" s="304">
        <f ca="1">'Intersection Calcs'!U25</f>
        <v>0</v>
      </c>
      <c r="L30" s="881">
        <f ca="1">'Intersection Calcs'!V25</f>
        <v>0</v>
      </c>
      <c r="M30" s="17" t="str">
        <f ca="1">'Intersection Calcs'!W25</f>
        <v>-</v>
      </c>
      <c r="N30" s="880" t="str">
        <f ca="1">'Intersection Calcs'!X25</f>
        <v>-</v>
      </c>
      <c r="Q30" s="627">
        <f ca="1">IF(AND($G30&lt;&gt;0,$G30&lt;'Calibration Criteria'!$C$7),1,0)</f>
        <v>0</v>
      </c>
      <c r="R30" s="627">
        <f ca="1">IF(AND($G30&gt;='Calibration Criteria'!$C$7,$G30&lt;'Calibration Criteria'!$C$8),1,0)</f>
        <v>0</v>
      </c>
      <c r="S30" s="627">
        <f ca="1">IF(AND($G30&gt;='Calibration Criteria'!$C$8,$G30&lt;'Calibration Criteria'!$C$9),1,0)</f>
        <v>0</v>
      </c>
      <c r="T30" s="628">
        <f ca="1">IF(AND($G30&gt;='Calibration Criteria'!$C$10,$G30&lt;&gt;"-"),1,0)</f>
        <v>0</v>
      </c>
      <c r="U30" s="627">
        <f ca="1">IF(AND($M30&lt;='Calibration Criteria'!$B$7,$M30&gt;=-'Calibration Criteria'!$B$7),1,0)</f>
        <v>0</v>
      </c>
      <c r="V30" s="627">
        <f ca="1">IF(AND($M30&lt;='Calibration Criteria'!$B$8,$M30&gt;=-'Calibration Criteria'!$B$8),1,0)</f>
        <v>0</v>
      </c>
      <c r="W30" s="627">
        <f ca="1">IF(AND($M30&lt;='Calibration Criteria'!$B$9,$M30&gt;=-'Calibration Criteria'!$B$9),1,0)</f>
        <v>0</v>
      </c>
      <c r="X30" s="627">
        <f ca="1">IF(AND($K30&lt;='Calibration Criteria'!$B$10,$K30&gt;=-'Calibration Criteria'!$B$10,ABS(K30)&lt;&gt;G30),1,0)</f>
        <v>0</v>
      </c>
      <c r="Y30" s="627">
        <f ca="1">IF(AND($G30&lt;&gt;0,$G30&lt;'Calibration Criteria'!$C$7),1,0)</f>
        <v>0</v>
      </c>
      <c r="Z30" s="909">
        <f ca="1">IF(AND($H30&lt;&gt;0,$H30&lt;'Calibration Criteria'!$C$7),1,0)</f>
        <v>0</v>
      </c>
      <c r="AA30" s="909">
        <f ca="1">IF(AND($H30&gt;='Calibration Criteria'!$C$7,$H30&lt;'Calibration Criteria'!$C$8),1,0)</f>
        <v>0</v>
      </c>
      <c r="AB30" s="909">
        <f ca="1">IF(AND($H30&gt;='Calibration Criteria'!$C$8,$H30&lt;'Calibration Criteria'!$C$9),1,0)</f>
        <v>0</v>
      </c>
      <c r="AC30" s="909">
        <f ca="1">IF(AND($H30&gt;='Calibration Criteria'!$C$10),1,0)</f>
        <v>0</v>
      </c>
      <c r="AD30" s="909">
        <f ca="1">IF(AND($N30&lt;='Calibration Criteria'!$B$7,$N30&gt;=-'Calibration Criteria'!$B$7),1,0)</f>
        <v>0</v>
      </c>
      <c r="AE30" s="909">
        <f ca="1">IF(AND($N30&lt;='Calibration Criteria'!$B$8,$N30&gt;=-'Calibration Criteria'!$B$8),1,0)</f>
        <v>0</v>
      </c>
      <c r="AF30" s="909">
        <f ca="1">IF(AND($N30&lt;='Calibration Criteria'!$B$9,$N30&gt;=-'Calibration Criteria'!$B$9),1,0)</f>
        <v>0</v>
      </c>
      <c r="AG30" s="909">
        <f ca="1">IF(AND($L30&lt;='Calibration Criteria'!$B$10,$L30&gt;=-'Calibration Criteria'!$B$10,ABS(L30)&lt;&gt;H30),1,0)</f>
        <v>0</v>
      </c>
      <c r="AH30" s="909">
        <f ca="1">SUMPRODUCT(Z30:AC35,AD30:AG35)</f>
        <v>0</v>
      </c>
      <c r="AJ30" s="910" t="str">
        <f ca="1">IFERROR(SQRT((J30-H30)^2/((J30+H30)/2)),"NA")</f>
        <v>NA</v>
      </c>
    </row>
    <row r="31" spans="1:36" ht="15" customHeight="1" x14ac:dyDescent="0.35">
      <c r="A31" s="252" t="str">
        <f t="shared" ca="1" si="0"/>
        <v>H</v>
      </c>
      <c r="C31" s="890">
        <f>'Intersection Calcs'!M26</f>
        <v>0</v>
      </c>
      <c r="D31" s="887">
        <f>'Intersection Calcs'!N26</f>
        <v>0</v>
      </c>
      <c r="E31" s="887">
        <f>'Intersection Calcs'!O26</f>
        <v>0</v>
      </c>
      <c r="F31" s="303" t="str">
        <f>'Intersection Calcs'!P26</f>
        <v>WBT</v>
      </c>
      <c r="G31" s="35">
        <f ca="1">'Intersection Calcs'!Q26</f>
        <v>0</v>
      </c>
      <c r="H31" s="878">
        <f>'Intersection Calcs'!R26</f>
        <v>0</v>
      </c>
      <c r="I31" s="302">
        <f ca="1">'Intersection Calcs'!S26</f>
        <v>0</v>
      </c>
      <c r="J31" s="878">
        <f>'Intersection Calcs'!T26</f>
        <v>0</v>
      </c>
      <c r="K31" s="304">
        <f ca="1">'Intersection Calcs'!U26</f>
        <v>0</v>
      </c>
      <c r="L31" s="881">
        <f>'Intersection Calcs'!V26</f>
        <v>0</v>
      </c>
      <c r="M31" s="17" t="str">
        <f ca="1">'Intersection Calcs'!W26</f>
        <v>-</v>
      </c>
      <c r="N31" s="880">
        <f>'Intersection Calcs'!X26</f>
        <v>0</v>
      </c>
      <c r="Q31" s="627">
        <f ca="1">IF(AND($G31&lt;&gt;0,$G31&lt;'Calibration Criteria'!$C$7),1,0)</f>
        <v>0</v>
      </c>
      <c r="R31" s="627">
        <f ca="1">IF(AND($G31&gt;='Calibration Criteria'!$C$7,$G31&lt;'Calibration Criteria'!$C$8),1,0)</f>
        <v>0</v>
      </c>
      <c r="S31" s="627">
        <f ca="1">IF(AND($G31&gt;='Calibration Criteria'!$C$8,$G31&lt;'Calibration Criteria'!$C$9),1,0)</f>
        <v>0</v>
      </c>
      <c r="T31" s="628">
        <f ca="1">IF(AND($G31&gt;='Calibration Criteria'!$C$10,$G31&lt;&gt;"-"),1,0)</f>
        <v>0</v>
      </c>
      <c r="U31" s="627">
        <f ca="1">IF(AND($M31&lt;='Calibration Criteria'!$B$7,$M31&gt;=-'Calibration Criteria'!$B$7),1,0)</f>
        <v>0</v>
      </c>
      <c r="V31" s="627">
        <f ca="1">IF(AND($M31&lt;='Calibration Criteria'!$B$8,$M31&gt;=-'Calibration Criteria'!$B$8),1,0)</f>
        <v>0</v>
      </c>
      <c r="W31" s="627">
        <f ca="1">IF(AND($M31&lt;='Calibration Criteria'!$B$9,$M31&gt;=-'Calibration Criteria'!$B$9),1,0)</f>
        <v>0</v>
      </c>
      <c r="X31" s="627">
        <f ca="1">IF(AND($K31&lt;='Calibration Criteria'!$B$10,$K31&gt;=-'Calibration Criteria'!$B$10,ABS(K31)&lt;&gt;G31),1,0)</f>
        <v>0</v>
      </c>
      <c r="Y31" s="627">
        <f ca="1">IF(AND($G31&lt;&gt;0,$G31&lt;'Calibration Criteria'!$C$7),1,0)</f>
        <v>0</v>
      </c>
      <c r="Z31" s="909"/>
      <c r="AA31" s="909"/>
      <c r="AB31" s="909"/>
      <c r="AC31" s="909"/>
      <c r="AD31" s="909"/>
      <c r="AE31" s="909"/>
      <c r="AF31" s="909"/>
      <c r="AG31" s="909"/>
      <c r="AH31" s="909"/>
      <c r="AJ31" s="910"/>
    </row>
    <row r="32" spans="1:36" ht="15" customHeight="1" x14ac:dyDescent="0.35">
      <c r="A32" s="252" t="str">
        <f t="shared" ca="1" si="0"/>
        <v>H</v>
      </c>
      <c r="C32" s="890">
        <f>'Intersection Calcs'!M27</f>
        <v>0</v>
      </c>
      <c r="D32" s="887">
        <f>'Intersection Calcs'!N27</f>
        <v>0</v>
      </c>
      <c r="E32" s="887">
        <f>'Intersection Calcs'!O27</f>
        <v>0</v>
      </c>
      <c r="F32" s="303" t="str">
        <f>'Intersection Calcs'!P27</f>
        <v>WBR</v>
      </c>
      <c r="G32" s="35">
        <f ca="1">'Intersection Calcs'!Q27</f>
        <v>0</v>
      </c>
      <c r="H32" s="878">
        <f>'Intersection Calcs'!R27</f>
        <v>0</v>
      </c>
      <c r="I32" s="302">
        <f ca="1">'Intersection Calcs'!S27</f>
        <v>0</v>
      </c>
      <c r="J32" s="878">
        <f>'Intersection Calcs'!T27</f>
        <v>0</v>
      </c>
      <c r="K32" s="304">
        <f ca="1">'Intersection Calcs'!U27</f>
        <v>0</v>
      </c>
      <c r="L32" s="881">
        <f>'Intersection Calcs'!V27</f>
        <v>0</v>
      </c>
      <c r="M32" s="17" t="str">
        <f ca="1">'Intersection Calcs'!W27</f>
        <v>-</v>
      </c>
      <c r="N32" s="880">
        <f>'Intersection Calcs'!X27</f>
        <v>0</v>
      </c>
      <c r="Q32" s="627">
        <f ca="1">IF(AND($G32&lt;&gt;0,$G32&lt;'Calibration Criteria'!$C$7),1,0)</f>
        <v>0</v>
      </c>
      <c r="R32" s="627">
        <f ca="1">IF(AND($G32&gt;='Calibration Criteria'!$C$7,$G32&lt;'Calibration Criteria'!$C$8),1,0)</f>
        <v>0</v>
      </c>
      <c r="S32" s="627">
        <f ca="1">IF(AND($G32&gt;='Calibration Criteria'!$C$8,$G32&lt;'Calibration Criteria'!$C$9),1,0)</f>
        <v>0</v>
      </c>
      <c r="T32" s="628">
        <f ca="1">IF(AND($G32&gt;='Calibration Criteria'!$C$10,$G32&lt;&gt;"-"),1,0)</f>
        <v>0</v>
      </c>
      <c r="U32" s="627">
        <f ca="1">IF(AND($M32&lt;='Calibration Criteria'!$B$7,$M32&gt;=-'Calibration Criteria'!$B$7),1,0)</f>
        <v>0</v>
      </c>
      <c r="V32" s="627">
        <f ca="1">IF(AND($M32&lt;='Calibration Criteria'!$B$8,$M32&gt;=-'Calibration Criteria'!$B$8),1,0)</f>
        <v>0</v>
      </c>
      <c r="W32" s="627">
        <f ca="1">IF(AND($M32&lt;='Calibration Criteria'!$B$9,$M32&gt;=-'Calibration Criteria'!$B$9),1,0)</f>
        <v>0</v>
      </c>
      <c r="X32" s="627">
        <f ca="1">IF(AND($K32&lt;='Calibration Criteria'!$B$10,$K32&gt;=-'Calibration Criteria'!$B$10,ABS(K32)&lt;&gt;G32),1,0)</f>
        <v>0</v>
      </c>
      <c r="Y32" s="627">
        <f ca="1">IF(AND($G32&lt;&gt;0,$G32&lt;'Calibration Criteria'!$C$7),1,0)</f>
        <v>0</v>
      </c>
      <c r="Z32" s="909"/>
      <c r="AA32" s="909"/>
      <c r="AB32" s="909"/>
      <c r="AC32" s="909"/>
      <c r="AD32" s="909"/>
      <c r="AE32" s="909"/>
      <c r="AF32" s="909"/>
      <c r="AG32" s="909"/>
      <c r="AH32" s="909"/>
      <c r="AJ32" s="910"/>
    </row>
    <row r="33" spans="1:36" ht="15" customHeight="1" x14ac:dyDescent="0.35">
      <c r="A33" s="252" t="str">
        <f t="shared" ca="1" si="0"/>
        <v>H</v>
      </c>
      <c r="C33" s="890">
        <f>'Intersection Calcs'!M28</f>
        <v>0</v>
      </c>
      <c r="D33" s="887">
        <f>'Intersection Calcs'!N28</f>
        <v>0</v>
      </c>
      <c r="E33" s="887">
        <f>'Intersection Calcs'!O28</f>
        <v>0</v>
      </c>
      <c r="F33" s="303" t="str">
        <f>'Intersection Calcs'!P28</f>
        <v>WBU</v>
      </c>
      <c r="G33" s="35">
        <f ca="1">'Intersection Calcs'!Q28</f>
        <v>0</v>
      </c>
      <c r="H33" s="878">
        <f>'Intersection Calcs'!R28</f>
        <v>0</v>
      </c>
      <c r="I33" s="302">
        <f ca="1">'Intersection Calcs'!S28</f>
        <v>0</v>
      </c>
      <c r="J33" s="878">
        <f>'Intersection Calcs'!T28</f>
        <v>0</v>
      </c>
      <c r="K33" s="304">
        <f ca="1">'Intersection Calcs'!U28</f>
        <v>0</v>
      </c>
      <c r="L33" s="881">
        <f>'Intersection Calcs'!V28</f>
        <v>0</v>
      </c>
      <c r="M33" s="17" t="str">
        <f ca="1">'Intersection Calcs'!W28</f>
        <v>-</v>
      </c>
      <c r="N33" s="880">
        <f>'Intersection Calcs'!X28</f>
        <v>0</v>
      </c>
      <c r="Q33" s="627">
        <f ca="1">IF(AND($G33&lt;&gt;0,$G33&lt;'Calibration Criteria'!$C$7),1,0)</f>
        <v>0</v>
      </c>
      <c r="R33" s="627">
        <f ca="1">IF(AND($G33&gt;='Calibration Criteria'!$C$7,$G33&lt;'Calibration Criteria'!$C$8),1,0)</f>
        <v>0</v>
      </c>
      <c r="S33" s="627">
        <f ca="1">IF(AND($G33&gt;='Calibration Criteria'!$C$8,$G33&lt;'Calibration Criteria'!$C$9),1,0)</f>
        <v>0</v>
      </c>
      <c r="T33" s="628">
        <f ca="1">IF(AND($G33&gt;='Calibration Criteria'!$C$10,$G33&lt;&gt;"-"),1,0)</f>
        <v>0</v>
      </c>
      <c r="U33" s="627">
        <f ca="1">IF(AND($M33&lt;='Calibration Criteria'!$B$7,$M33&gt;=-'Calibration Criteria'!$B$7),1,0)</f>
        <v>0</v>
      </c>
      <c r="V33" s="627">
        <f ca="1">IF(AND($M33&lt;='Calibration Criteria'!$B$8,$M33&gt;=-'Calibration Criteria'!$B$8),1,0)</f>
        <v>0</v>
      </c>
      <c r="W33" s="627">
        <f ca="1">IF(AND($M33&lt;='Calibration Criteria'!$B$9,$M33&gt;=-'Calibration Criteria'!$B$9),1,0)</f>
        <v>0</v>
      </c>
      <c r="X33" s="627">
        <f ca="1">IF(AND($K33&lt;='Calibration Criteria'!$B$10,$K33&gt;=-'Calibration Criteria'!$B$10,ABS(K33)&lt;&gt;G33),1,0)</f>
        <v>0</v>
      </c>
      <c r="Y33" s="627">
        <f ca="1">IF(AND($G33&lt;&gt;0,$G33&lt;'Calibration Criteria'!$C$7),1,0)</f>
        <v>0</v>
      </c>
      <c r="Z33" s="909"/>
      <c r="AA33" s="909"/>
      <c r="AB33" s="909"/>
      <c r="AC33" s="909"/>
      <c r="AD33" s="909"/>
      <c r="AE33" s="909"/>
      <c r="AF33" s="909"/>
      <c r="AG33" s="909"/>
      <c r="AH33" s="909"/>
      <c r="AJ33" s="910"/>
    </row>
    <row r="34" spans="1:36" ht="15" customHeight="1" x14ac:dyDescent="0.35">
      <c r="A34" s="252" t="str">
        <f t="shared" ca="1" si="0"/>
        <v>H</v>
      </c>
      <c r="C34" s="890">
        <f>'Intersection Calcs'!M29</f>
        <v>0</v>
      </c>
      <c r="D34" s="887">
        <f>'Intersection Calcs'!N29</f>
        <v>0</v>
      </c>
      <c r="E34" s="887">
        <f>'Intersection Calcs'!O29</f>
        <v>0</v>
      </c>
      <c r="F34" s="303">
        <f>'Intersection Calcs'!P29</f>
        <v>0</v>
      </c>
      <c r="G34" s="35" t="str">
        <f ca="1">'Intersection Calcs'!Q29</f>
        <v>-</v>
      </c>
      <c r="H34" s="878">
        <f>'Intersection Calcs'!R29</f>
        <v>0</v>
      </c>
      <c r="I34" s="302">
        <f ca="1">'Intersection Calcs'!S29</f>
        <v>0</v>
      </c>
      <c r="J34" s="878">
        <f>'Intersection Calcs'!T29</f>
        <v>0</v>
      </c>
      <c r="K34" s="304" t="str">
        <f ca="1">'Intersection Calcs'!U29</f>
        <v>-</v>
      </c>
      <c r="L34" s="881">
        <f>'Intersection Calcs'!V29</f>
        <v>0</v>
      </c>
      <c r="M34" s="17" t="str">
        <f ca="1">'Intersection Calcs'!W29</f>
        <v>-</v>
      </c>
      <c r="N34" s="880">
        <f>'Intersection Calcs'!X29</f>
        <v>0</v>
      </c>
      <c r="Q34" s="627">
        <f ca="1">IF(AND($G34&lt;&gt;0,$G34&lt;'Calibration Criteria'!$C$7),1,0)</f>
        <v>0</v>
      </c>
      <c r="R34" s="627">
        <f ca="1">IF(AND($G34&gt;='Calibration Criteria'!$C$7,$G34&lt;'Calibration Criteria'!$C$8),1,0)</f>
        <v>0</v>
      </c>
      <c r="S34" s="627">
        <f ca="1">IF(AND($G34&gt;='Calibration Criteria'!$C$8,$G34&lt;'Calibration Criteria'!$C$9),1,0)</f>
        <v>0</v>
      </c>
      <c r="T34" s="628">
        <f ca="1">IF(AND($G34&gt;='Calibration Criteria'!$C$10,$G34&lt;&gt;"-"),1,0)</f>
        <v>0</v>
      </c>
      <c r="U34" s="627">
        <f ca="1">IF(AND($M34&lt;='Calibration Criteria'!$B$7,$M34&gt;=-'Calibration Criteria'!$B$7),1,0)</f>
        <v>0</v>
      </c>
      <c r="V34" s="627">
        <f ca="1">IF(AND($M34&lt;='Calibration Criteria'!$B$8,$M34&gt;=-'Calibration Criteria'!$B$8),1,0)</f>
        <v>0</v>
      </c>
      <c r="W34" s="627">
        <f ca="1">IF(AND($M34&lt;='Calibration Criteria'!$B$9,$M34&gt;=-'Calibration Criteria'!$B$9),1,0)</f>
        <v>0</v>
      </c>
      <c r="X34" s="627" t="e">
        <f ca="1">IF(AND($K34&lt;='Calibration Criteria'!$B$10,$K34&gt;=-'Calibration Criteria'!$B$10,ABS(K34)&lt;&gt;G34),1,0)</f>
        <v>#VALUE!</v>
      </c>
      <c r="Y34" s="627">
        <f ca="1">IF(AND($G34&lt;&gt;0,$G34&lt;'Calibration Criteria'!$C$7),1,0)</f>
        <v>0</v>
      </c>
      <c r="Z34" s="909"/>
      <c r="AA34" s="909"/>
      <c r="AB34" s="909"/>
      <c r="AC34" s="909"/>
      <c r="AD34" s="909"/>
      <c r="AE34" s="909"/>
      <c r="AF34" s="909"/>
      <c r="AG34" s="909"/>
      <c r="AH34" s="909"/>
      <c r="AJ34" s="910"/>
    </row>
    <row r="35" spans="1:36" ht="15" customHeight="1" x14ac:dyDescent="0.35">
      <c r="A35" s="252" t="str">
        <f t="shared" ca="1" si="0"/>
        <v>H</v>
      </c>
      <c r="C35" s="890">
        <f>'Intersection Calcs'!M30</f>
        <v>0</v>
      </c>
      <c r="D35" s="887">
        <f>'Intersection Calcs'!N30</f>
        <v>0</v>
      </c>
      <c r="E35" s="887">
        <f>'Intersection Calcs'!O30</f>
        <v>0</v>
      </c>
      <c r="F35" s="303">
        <f>'Intersection Calcs'!P30</f>
        <v>0</v>
      </c>
      <c r="G35" s="35" t="str">
        <f ca="1">'Intersection Calcs'!Q30</f>
        <v>-</v>
      </c>
      <c r="H35" s="878">
        <f>'Intersection Calcs'!R30</f>
        <v>0</v>
      </c>
      <c r="I35" s="302">
        <f ca="1">'Intersection Calcs'!S30</f>
        <v>0</v>
      </c>
      <c r="J35" s="878">
        <f>'Intersection Calcs'!T30</f>
        <v>0</v>
      </c>
      <c r="K35" s="304" t="str">
        <f ca="1">'Intersection Calcs'!U30</f>
        <v>-</v>
      </c>
      <c r="L35" s="881">
        <f>'Intersection Calcs'!V30</f>
        <v>0</v>
      </c>
      <c r="M35" s="17" t="str">
        <f ca="1">'Intersection Calcs'!W30</f>
        <v>-</v>
      </c>
      <c r="N35" s="880" t="e">
        <f>'Intersection Calcs'!X30</f>
        <v>#DIV/0!</v>
      </c>
      <c r="Q35" s="627">
        <f ca="1">IF(AND($G35&lt;&gt;0,$G35&lt;'Calibration Criteria'!$C$7),1,0)</f>
        <v>0</v>
      </c>
      <c r="R35" s="627">
        <f ca="1">IF(AND($G35&gt;='Calibration Criteria'!$C$7,$G35&lt;'Calibration Criteria'!$C$8),1,0)</f>
        <v>0</v>
      </c>
      <c r="S35" s="627">
        <f ca="1">IF(AND($G35&gt;='Calibration Criteria'!$C$8,$G35&lt;'Calibration Criteria'!$C$9),1,0)</f>
        <v>0</v>
      </c>
      <c r="T35" s="628">
        <f ca="1">IF(AND($G35&gt;='Calibration Criteria'!$C$10,$G35&lt;&gt;"-"),1,0)</f>
        <v>0</v>
      </c>
      <c r="U35" s="627">
        <f ca="1">IF(AND($M35&lt;='Calibration Criteria'!$B$7,$M35&gt;=-'Calibration Criteria'!$B$7),1,0)</f>
        <v>0</v>
      </c>
      <c r="V35" s="627">
        <f ca="1">IF(AND($M35&lt;='Calibration Criteria'!$B$8,$M35&gt;=-'Calibration Criteria'!$B$8),1,0)</f>
        <v>0</v>
      </c>
      <c r="W35" s="627">
        <f ca="1">IF(AND($M35&lt;='Calibration Criteria'!$B$9,$M35&gt;=-'Calibration Criteria'!$B$9),1,0)</f>
        <v>0</v>
      </c>
      <c r="X35" s="627" t="e">
        <f ca="1">IF(AND($K35&lt;='Calibration Criteria'!$B$10,$K35&gt;=-'Calibration Criteria'!$B$10,ABS(K35)&lt;&gt;G35),1,0)</f>
        <v>#VALUE!</v>
      </c>
      <c r="Y35" s="627">
        <f ca="1">IF(AND($G35&lt;&gt;0,$G35&lt;'Calibration Criteria'!$C$7),1,0)</f>
        <v>0</v>
      </c>
      <c r="Z35" s="909"/>
      <c r="AA35" s="909"/>
      <c r="AB35" s="909"/>
      <c r="AC35" s="909"/>
      <c r="AD35" s="909"/>
      <c r="AE35" s="909"/>
      <c r="AF35" s="909"/>
      <c r="AG35" s="909"/>
      <c r="AH35" s="909"/>
      <c r="AJ35" s="910"/>
    </row>
    <row r="36" spans="1:36" ht="15" customHeight="1" x14ac:dyDescent="0.35">
      <c r="A36" s="252" t="str">
        <f t="shared" ca="1" si="0"/>
        <v>H</v>
      </c>
      <c r="C36" s="890">
        <f>'Intersection Calcs'!M31</f>
        <v>0</v>
      </c>
      <c r="D36" s="887">
        <f>'Intersection Calcs'!N31</f>
        <v>0</v>
      </c>
      <c r="E36" s="887">
        <f ca="1">'Intersection Calcs'!O31</f>
        <v>0</v>
      </c>
      <c r="F36" s="303" t="str">
        <f>'Intersection Calcs'!P31</f>
        <v>NWBL</v>
      </c>
      <c r="G36" s="35">
        <f ca="1">'Intersection Calcs'!Q31</f>
        <v>0</v>
      </c>
      <c r="H36" s="878">
        <f ca="1">'Intersection Calcs'!R31</f>
        <v>0</v>
      </c>
      <c r="I36" s="302">
        <f ca="1">'Intersection Calcs'!S31</f>
        <v>0</v>
      </c>
      <c r="J36" s="878">
        <f ca="1">'Intersection Calcs'!T31</f>
        <v>0</v>
      </c>
      <c r="K36" s="304">
        <f ca="1">'Intersection Calcs'!U31</f>
        <v>0</v>
      </c>
      <c r="L36" s="878">
        <f ca="1">'Intersection Calcs'!V31</f>
        <v>0</v>
      </c>
      <c r="M36" s="17" t="str">
        <f ca="1">'Intersection Calcs'!W31</f>
        <v>-</v>
      </c>
      <c r="N36" s="880" t="str">
        <f ca="1">'Intersection Calcs'!X31</f>
        <v>-</v>
      </c>
      <c r="Q36" s="627">
        <f ca="1">IF(AND($G36&lt;&gt;0,$G36&lt;'Calibration Criteria'!$C$7),1,0)</f>
        <v>0</v>
      </c>
      <c r="R36" s="627">
        <f ca="1">IF(AND($G36&gt;='Calibration Criteria'!$C$7,$G36&lt;'Calibration Criteria'!$C$8),1,0)</f>
        <v>0</v>
      </c>
      <c r="S36" s="627">
        <f ca="1">IF(AND($G36&gt;='Calibration Criteria'!$C$8,$G36&lt;'Calibration Criteria'!$C$9),1,0)</f>
        <v>0</v>
      </c>
      <c r="T36" s="628">
        <f ca="1">IF(AND($G36&gt;='Calibration Criteria'!$C$10,$G36&lt;&gt;"-"),1,0)</f>
        <v>0</v>
      </c>
      <c r="U36" s="627">
        <f ca="1">IF(AND($M36&lt;='Calibration Criteria'!$B$7,$M36&gt;=-'Calibration Criteria'!$B$7),1,0)</f>
        <v>0</v>
      </c>
      <c r="V36" s="627">
        <f ca="1">IF(AND($M36&lt;='Calibration Criteria'!$B$8,$M36&gt;=-'Calibration Criteria'!$B$8),1,0)</f>
        <v>0</v>
      </c>
      <c r="W36" s="627">
        <f ca="1">IF(AND($M36&lt;='Calibration Criteria'!$B$9,$M36&gt;=-'Calibration Criteria'!$B$9),1,0)</f>
        <v>0</v>
      </c>
      <c r="X36" s="627">
        <f ca="1">IF(AND($K36&lt;='Calibration Criteria'!$B$10,$K36&gt;=-'Calibration Criteria'!$B$10,ABS(K36)&lt;&gt;G36),1,0)</f>
        <v>0</v>
      </c>
      <c r="Y36" s="627">
        <f ca="1">IF(AND($G36&lt;&gt;0,$G36&lt;'Calibration Criteria'!$C$7),1,0)</f>
        <v>0</v>
      </c>
      <c r="Z36" s="909">
        <f ca="1">IF(AND($H36&lt;&gt;0,$H36&lt;'Calibration Criteria'!$C$7),1,0)</f>
        <v>0</v>
      </c>
      <c r="AA36" s="909">
        <f ca="1">IF(AND($H36&gt;='Calibration Criteria'!$C$7,$H36&lt;'Calibration Criteria'!$C$8),1,0)</f>
        <v>0</v>
      </c>
      <c r="AB36" s="909">
        <f ca="1">IF(AND($H36&gt;='Calibration Criteria'!$C$8,$H36&lt;'Calibration Criteria'!$C$9),1,0)</f>
        <v>0</v>
      </c>
      <c r="AC36" s="909">
        <f ca="1">IF(AND($H36&gt;='Calibration Criteria'!$C$10),1,0)</f>
        <v>0</v>
      </c>
      <c r="AD36" s="909">
        <f ca="1">IF(AND($N36&lt;='Calibration Criteria'!$B$7,$N36&gt;=-'Calibration Criteria'!$B$7),1,0)</f>
        <v>0</v>
      </c>
      <c r="AE36" s="909">
        <f ca="1">IF(AND($N36&lt;='Calibration Criteria'!$B$8,$N36&gt;=-'Calibration Criteria'!$B$8),1,0)</f>
        <v>0</v>
      </c>
      <c r="AF36" s="909">
        <f ca="1">IF(AND($N36&lt;='Calibration Criteria'!$B$9,$N36&gt;=-'Calibration Criteria'!$B$9),1,0)</f>
        <v>0</v>
      </c>
      <c r="AG36" s="909">
        <f ca="1">IF(AND($L36&lt;='Calibration Criteria'!$B$10,$L36&gt;=-'Calibration Criteria'!$B$10,ABS(L36)&lt;&gt;H36),1,0)</f>
        <v>0</v>
      </c>
      <c r="AH36" s="909">
        <f ca="1">SUMPRODUCT(Z36:AC41,AD36:AG41)</f>
        <v>0</v>
      </c>
      <c r="AJ36" s="878" t="str">
        <f>IFERROR(SQRT((#REF!-#REF!)^2/((#REF!+#REF!)/2)),"NA")</f>
        <v>NA</v>
      </c>
    </row>
    <row r="37" spans="1:36" ht="15" customHeight="1" x14ac:dyDescent="0.35">
      <c r="A37" s="252" t="str">
        <f t="shared" ca="1" si="0"/>
        <v>H</v>
      </c>
      <c r="C37" s="890">
        <f>'Intersection Calcs'!M32</f>
        <v>0</v>
      </c>
      <c r="D37" s="887">
        <f>'Intersection Calcs'!N32</f>
        <v>0</v>
      </c>
      <c r="E37" s="887">
        <f>'Intersection Calcs'!O32</f>
        <v>0</v>
      </c>
      <c r="F37" s="303" t="str">
        <f>'Intersection Calcs'!P32</f>
        <v>NWBT</v>
      </c>
      <c r="G37" s="35">
        <f ca="1">'Intersection Calcs'!Q32</f>
        <v>0</v>
      </c>
      <c r="H37" s="878">
        <f>'Intersection Calcs'!R32</f>
        <v>0</v>
      </c>
      <c r="I37" s="302">
        <f ca="1">'Intersection Calcs'!S32</f>
        <v>0</v>
      </c>
      <c r="J37" s="878">
        <f>'Intersection Calcs'!T32</f>
        <v>0</v>
      </c>
      <c r="K37" s="304">
        <f ca="1">'Intersection Calcs'!U32</f>
        <v>0</v>
      </c>
      <c r="L37" s="878">
        <f>'Intersection Calcs'!V32</f>
        <v>0</v>
      </c>
      <c r="M37" s="17" t="str">
        <f ca="1">'Intersection Calcs'!W32</f>
        <v>-</v>
      </c>
      <c r="N37" s="880">
        <f>'Intersection Calcs'!X32</f>
        <v>0</v>
      </c>
      <c r="Q37" s="627">
        <f ca="1">IF(AND($G37&lt;&gt;0,$G37&lt;'Calibration Criteria'!$C$7),1,0)</f>
        <v>0</v>
      </c>
      <c r="R37" s="627">
        <f ca="1">IF(AND($G37&gt;='Calibration Criteria'!$C$7,$G37&lt;'Calibration Criteria'!$C$8),1,0)</f>
        <v>0</v>
      </c>
      <c r="S37" s="627">
        <f ca="1">IF(AND($G37&gt;='Calibration Criteria'!$C$8,$G37&lt;'Calibration Criteria'!$C$9),1,0)</f>
        <v>0</v>
      </c>
      <c r="T37" s="628">
        <f ca="1">IF(AND($G37&gt;='Calibration Criteria'!$C$10,$G37&lt;&gt;"-"),1,0)</f>
        <v>0</v>
      </c>
      <c r="U37" s="627">
        <f ca="1">IF(AND($M37&lt;='Calibration Criteria'!$B$7,$M37&gt;=-'Calibration Criteria'!$B$7),1,0)</f>
        <v>0</v>
      </c>
      <c r="V37" s="627">
        <f ca="1">IF(AND($M37&lt;='Calibration Criteria'!$B$8,$M37&gt;=-'Calibration Criteria'!$B$8),1,0)</f>
        <v>0</v>
      </c>
      <c r="W37" s="627">
        <f ca="1">IF(AND($M37&lt;='Calibration Criteria'!$B$9,$M37&gt;=-'Calibration Criteria'!$B$9),1,0)</f>
        <v>0</v>
      </c>
      <c r="X37" s="627">
        <f ca="1">IF(AND($K37&lt;='Calibration Criteria'!$B$10,$K37&gt;=-'Calibration Criteria'!$B$10,ABS(K37)&lt;&gt;G37),1,0)</f>
        <v>0</v>
      </c>
      <c r="Y37" s="627">
        <f ca="1">IF(AND($G37&lt;&gt;0,$G37&lt;'Calibration Criteria'!$C$7),1,0)</f>
        <v>0</v>
      </c>
      <c r="Z37" s="909"/>
      <c r="AA37" s="909"/>
      <c r="AB37" s="909"/>
      <c r="AC37" s="909"/>
      <c r="AD37" s="909"/>
      <c r="AE37" s="909"/>
      <c r="AF37" s="909"/>
      <c r="AG37" s="909"/>
      <c r="AH37" s="909"/>
      <c r="AJ37" s="878"/>
    </row>
    <row r="38" spans="1:36" ht="15" customHeight="1" x14ac:dyDescent="0.35">
      <c r="A38" s="252" t="str">
        <f t="shared" ca="1" si="0"/>
        <v>H</v>
      </c>
      <c r="C38" s="890">
        <f>'Intersection Calcs'!M33</f>
        <v>0</v>
      </c>
      <c r="D38" s="887">
        <f>'Intersection Calcs'!N33</f>
        <v>0</v>
      </c>
      <c r="E38" s="887">
        <f>'Intersection Calcs'!O33</f>
        <v>0</v>
      </c>
      <c r="F38" s="303" t="str">
        <f>'Intersection Calcs'!P33</f>
        <v>NWBR</v>
      </c>
      <c r="G38" s="35">
        <f ca="1">'Intersection Calcs'!Q33</f>
        <v>0</v>
      </c>
      <c r="H38" s="878">
        <f>'Intersection Calcs'!R33</f>
        <v>0</v>
      </c>
      <c r="I38" s="302">
        <f ca="1">'Intersection Calcs'!S33</f>
        <v>0</v>
      </c>
      <c r="J38" s="878">
        <f>'Intersection Calcs'!T33</f>
        <v>0</v>
      </c>
      <c r="K38" s="304">
        <f ca="1">'Intersection Calcs'!U33</f>
        <v>0</v>
      </c>
      <c r="L38" s="878">
        <f>'Intersection Calcs'!V33</f>
        <v>0</v>
      </c>
      <c r="M38" s="17" t="str">
        <f ca="1">'Intersection Calcs'!W33</f>
        <v>-</v>
      </c>
      <c r="N38" s="880">
        <f>'Intersection Calcs'!X33</f>
        <v>0</v>
      </c>
      <c r="Q38" s="627">
        <f ca="1">IF(AND($G38&lt;&gt;0,$G38&lt;'Calibration Criteria'!$C$7),1,0)</f>
        <v>0</v>
      </c>
      <c r="R38" s="627">
        <f ca="1">IF(AND($G38&gt;='Calibration Criteria'!$C$7,$G38&lt;'Calibration Criteria'!$C$8),1,0)</f>
        <v>0</v>
      </c>
      <c r="S38" s="627">
        <f ca="1">IF(AND($G38&gt;='Calibration Criteria'!$C$8,$G38&lt;'Calibration Criteria'!$C$9),1,0)</f>
        <v>0</v>
      </c>
      <c r="T38" s="628">
        <f ca="1">IF(AND($G38&gt;='Calibration Criteria'!$C$10,$G38&lt;&gt;"-"),1,0)</f>
        <v>0</v>
      </c>
      <c r="U38" s="627">
        <f ca="1">IF(AND($M38&lt;='Calibration Criteria'!$B$7,$M38&gt;=-'Calibration Criteria'!$B$7),1,0)</f>
        <v>0</v>
      </c>
      <c r="V38" s="627">
        <f ca="1">IF(AND($M38&lt;='Calibration Criteria'!$B$8,$M38&gt;=-'Calibration Criteria'!$B$8),1,0)</f>
        <v>0</v>
      </c>
      <c r="W38" s="627">
        <f ca="1">IF(AND($M38&lt;='Calibration Criteria'!$B$9,$M38&gt;=-'Calibration Criteria'!$B$9),1,0)</f>
        <v>0</v>
      </c>
      <c r="X38" s="627">
        <f ca="1">IF(AND($K38&lt;='Calibration Criteria'!$B$10,$K38&gt;=-'Calibration Criteria'!$B$10,ABS(K38)&lt;&gt;G38),1,0)</f>
        <v>0</v>
      </c>
      <c r="Y38" s="627">
        <f ca="1">IF(AND($G38&lt;&gt;0,$G38&lt;'Calibration Criteria'!$C$7),1,0)</f>
        <v>0</v>
      </c>
      <c r="Z38" s="909"/>
      <c r="AA38" s="909"/>
      <c r="AB38" s="909"/>
      <c r="AC38" s="909"/>
      <c r="AD38" s="909"/>
      <c r="AE38" s="909"/>
      <c r="AF38" s="909"/>
      <c r="AG38" s="909"/>
      <c r="AH38" s="909"/>
      <c r="AJ38" s="878"/>
    </row>
    <row r="39" spans="1:36" ht="15" customHeight="1" x14ac:dyDescent="0.35">
      <c r="A39" s="252" t="str">
        <f t="shared" ca="1" si="0"/>
        <v>H</v>
      </c>
      <c r="C39" s="890">
        <f>'Intersection Calcs'!M34</f>
        <v>0</v>
      </c>
      <c r="D39" s="887">
        <f>'Intersection Calcs'!N34</f>
        <v>0</v>
      </c>
      <c r="E39" s="887">
        <f>'Intersection Calcs'!O34</f>
        <v>0</v>
      </c>
      <c r="F39" s="303" t="str">
        <f>'Intersection Calcs'!P34</f>
        <v>NWBU</v>
      </c>
      <c r="G39" s="35">
        <f ca="1">'Intersection Calcs'!Q34</f>
        <v>0</v>
      </c>
      <c r="H39" s="878">
        <f>'Intersection Calcs'!R34</f>
        <v>0</v>
      </c>
      <c r="I39" s="302">
        <f ca="1">'Intersection Calcs'!S34</f>
        <v>0</v>
      </c>
      <c r="J39" s="878">
        <f>'Intersection Calcs'!T34</f>
        <v>0</v>
      </c>
      <c r="K39" s="304">
        <f ca="1">'Intersection Calcs'!U34</f>
        <v>0</v>
      </c>
      <c r="L39" s="878">
        <f>'Intersection Calcs'!V34</f>
        <v>0</v>
      </c>
      <c r="M39" s="17" t="str">
        <f ca="1">'Intersection Calcs'!W34</f>
        <v>-</v>
      </c>
      <c r="N39" s="880">
        <f>'Intersection Calcs'!X34</f>
        <v>0</v>
      </c>
      <c r="Q39" s="627">
        <f ca="1">IF(AND($G39&lt;&gt;0,$G39&lt;'Calibration Criteria'!$C$7),1,0)</f>
        <v>0</v>
      </c>
      <c r="R39" s="627">
        <f ca="1">IF(AND($G39&gt;='Calibration Criteria'!$C$7,$G39&lt;'Calibration Criteria'!$C$8),1,0)</f>
        <v>0</v>
      </c>
      <c r="S39" s="627">
        <f ca="1">IF(AND($G39&gt;='Calibration Criteria'!$C$8,$G39&lt;'Calibration Criteria'!$C$9),1,0)</f>
        <v>0</v>
      </c>
      <c r="T39" s="628">
        <f ca="1">IF(AND($G39&gt;='Calibration Criteria'!$C$10,$G39&lt;&gt;"-"),1,0)</f>
        <v>0</v>
      </c>
      <c r="U39" s="627">
        <f ca="1">IF(AND($M39&lt;='Calibration Criteria'!$B$7,$M39&gt;=-'Calibration Criteria'!$B$7),1,0)</f>
        <v>0</v>
      </c>
      <c r="V39" s="627">
        <f ca="1">IF(AND($M39&lt;='Calibration Criteria'!$B$8,$M39&gt;=-'Calibration Criteria'!$B$8),1,0)</f>
        <v>0</v>
      </c>
      <c r="W39" s="627">
        <f ca="1">IF(AND($M39&lt;='Calibration Criteria'!$B$9,$M39&gt;=-'Calibration Criteria'!$B$9),1,0)</f>
        <v>0</v>
      </c>
      <c r="X39" s="627">
        <f ca="1">IF(AND($K39&lt;='Calibration Criteria'!$B$10,$K39&gt;=-'Calibration Criteria'!$B$10,ABS(K39)&lt;&gt;G39),1,0)</f>
        <v>0</v>
      </c>
      <c r="Y39" s="627">
        <f ca="1">IF(AND($G39&lt;&gt;0,$G39&lt;'Calibration Criteria'!$C$7),1,0)</f>
        <v>0</v>
      </c>
      <c r="Z39" s="909"/>
      <c r="AA39" s="909"/>
      <c r="AB39" s="909"/>
      <c r="AC39" s="909"/>
      <c r="AD39" s="909"/>
      <c r="AE39" s="909"/>
      <c r="AF39" s="909"/>
      <c r="AG39" s="909"/>
      <c r="AH39" s="909"/>
      <c r="AJ39" s="878"/>
    </row>
    <row r="40" spans="1:36" ht="15" customHeight="1" x14ac:dyDescent="0.35">
      <c r="A40" s="252" t="str">
        <f t="shared" ca="1" si="0"/>
        <v>H</v>
      </c>
      <c r="C40" s="890">
        <f>'Intersection Calcs'!M35</f>
        <v>0</v>
      </c>
      <c r="D40" s="887">
        <f>'Intersection Calcs'!N35</f>
        <v>0</v>
      </c>
      <c r="E40" s="887">
        <f>'Intersection Calcs'!O35</f>
        <v>0</v>
      </c>
      <c r="F40" s="303">
        <f>'Intersection Calcs'!P35</f>
        <v>0</v>
      </c>
      <c r="G40" s="35" t="str">
        <f ca="1">'Intersection Calcs'!Q35</f>
        <v>-</v>
      </c>
      <c r="H40" s="878">
        <f>'Intersection Calcs'!R35</f>
        <v>0</v>
      </c>
      <c r="I40" s="302">
        <f ca="1">'Intersection Calcs'!S35</f>
        <v>0</v>
      </c>
      <c r="J40" s="878">
        <f>'Intersection Calcs'!T35</f>
        <v>0</v>
      </c>
      <c r="K40" s="304" t="str">
        <f ca="1">'Intersection Calcs'!U35</f>
        <v>-</v>
      </c>
      <c r="L40" s="878">
        <f>'Intersection Calcs'!V35</f>
        <v>0</v>
      </c>
      <c r="M40" s="17" t="str">
        <f ca="1">'Intersection Calcs'!W35</f>
        <v>-</v>
      </c>
      <c r="N40" s="880">
        <f>'Intersection Calcs'!X35</f>
        <v>0</v>
      </c>
      <c r="Q40" s="627">
        <f ca="1">IF(AND($G40&lt;&gt;0,$G40&lt;'Calibration Criteria'!$C$7),1,0)</f>
        <v>0</v>
      </c>
      <c r="R40" s="627">
        <f ca="1">IF(AND($G40&gt;='Calibration Criteria'!$C$7,$G40&lt;'Calibration Criteria'!$C$8),1,0)</f>
        <v>0</v>
      </c>
      <c r="S40" s="627">
        <f ca="1">IF(AND($G40&gt;='Calibration Criteria'!$C$8,$G40&lt;'Calibration Criteria'!$C$9),1,0)</f>
        <v>0</v>
      </c>
      <c r="T40" s="628">
        <f ca="1">IF(AND($G40&gt;='Calibration Criteria'!$C$10,$G40&lt;&gt;"-"),1,0)</f>
        <v>0</v>
      </c>
      <c r="U40" s="627">
        <f ca="1">IF(AND($M40&lt;='Calibration Criteria'!$B$7,$M40&gt;=-'Calibration Criteria'!$B$7),1,0)</f>
        <v>0</v>
      </c>
      <c r="V40" s="627">
        <f ca="1">IF(AND($M40&lt;='Calibration Criteria'!$B$8,$M40&gt;=-'Calibration Criteria'!$B$8),1,0)</f>
        <v>0</v>
      </c>
      <c r="W40" s="627">
        <f ca="1">IF(AND($M40&lt;='Calibration Criteria'!$B$9,$M40&gt;=-'Calibration Criteria'!$B$9),1,0)</f>
        <v>0</v>
      </c>
      <c r="X40" s="627" t="e">
        <f ca="1">IF(AND($K40&lt;='Calibration Criteria'!$B$10,$K40&gt;=-'Calibration Criteria'!$B$10,ABS(K40)&lt;&gt;G40),1,0)</f>
        <v>#VALUE!</v>
      </c>
      <c r="Y40" s="627">
        <f ca="1">IF(AND($G40&lt;&gt;0,$G40&lt;'Calibration Criteria'!$C$7),1,0)</f>
        <v>0</v>
      </c>
      <c r="Z40" s="909"/>
      <c r="AA40" s="909"/>
      <c r="AB40" s="909"/>
      <c r="AC40" s="909"/>
      <c r="AD40" s="909"/>
      <c r="AE40" s="909"/>
      <c r="AF40" s="909"/>
      <c r="AG40" s="909"/>
      <c r="AH40" s="909"/>
      <c r="AJ40" s="878"/>
    </row>
    <row r="41" spans="1:36" ht="15" customHeight="1" x14ac:dyDescent="0.35">
      <c r="A41" s="252" t="str">
        <f t="shared" ca="1" si="0"/>
        <v>H</v>
      </c>
      <c r="C41" s="890">
        <f>'Intersection Calcs'!M36</f>
        <v>0</v>
      </c>
      <c r="D41" s="887">
        <f>'Intersection Calcs'!N36</f>
        <v>0</v>
      </c>
      <c r="E41" s="887">
        <f>'Intersection Calcs'!O36</f>
        <v>0</v>
      </c>
      <c r="F41" s="303">
        <f>'Intersection Calcs'!P36</f>
        <v>0</v>
      </c>
      <c r="G41" s="35" t="str">
        <f ca="1">'Intersection Calcs'!Q36</f>
        <v>-</v>
      </c>
      <c r="H41" s="878">
        <f>'Intersection Calcs'!R36</f>
        <v>0</v>
      </c>
      <c r="I41" s="302">
        <f ca="1">'Intersection Calcs'!S36</f>
        <v>0</v>
      </c>
      <c r="J41" s="878">
        <f>'Intersection Calcs'!T36</f>
        <v>0</v>
      </c>
      <c r="K41" s="304" t="str">
        <f ca="1">'Intersection Calcs'!U36</f>
        <v>-</v>
      </c>
      <c r="L41" s="878">
        <f>'Intersection Calcs'!V36</f>
        <v>0</v>
      </c>
      <c r="M41" s="17" t="str">
        <f ca="1">'Intersection Calcs'!W36</f>
        <v>-</v>
      </c>
      <c r="N41" s="880" t="e">
        <f>'Intersection Calcs'!X36</f>
        <v>#DIV/0!</v>
      </c>
      <c r="Q41" s="627">
        <f ca="1">IF(AND($G41&lt;&gt;0,$G41&lt;'Calibration Criteria'!$C$7),1,0)</f>
        <v>0</v>
      </c>
      <c r="R41" s="627">
        <f ca="1">IF(AND($G41&gt;='Calibration Criteria'!$C$7,$G41&lt;'Calibration Criteria'!$C$8),1,0)</f>
        <v>0</v>
      </c>
      <c r="S41" s="627">
        <f ca="1">IF(AND($G41&gt;='Calibration Criteria'!$C$8,$G41&lt;'Calibration Criteria'!$C$9),1,0)</f>
        <v>0</v>
      </c>
      <c r="T41" s="628">
        <f ca="1">IF(AND($G41&gt;='Calibration Criteria'!$C$10,$G41&lt;&gt;"-"),1,0)</f>
        <v>0</v>
      </c>
      <c r="U41" s="627">
        <f ca="1">IF(AND($M41&lt;='Calibration Criteria'!$B$7,$M41&gt;=-'Calibration Criteria'!$B$7),1,0)</f>
        <v>0</v>
      </c>
      <c r="V41" s="627">
        <f ca="1">IF(AND($M41&lt;='Calibration Criteria'!$B$8,$M41&gt;=-'Calibration Criteria'!$B$8),1,0)</f>
        <v>0</v>
      </c>
      <c r="W41" s="627">
        <f ca="1">IF(AND($M41&lt;='Calibration Criteria'!$B$9,$M41&gt;=-'Calibration Criteria'!$B$9),1,0)</f>
        <v>0</v>
      </c>
      <c r="X41" s="627" t="e">
        <f ca="1">IF(AND($K41&lt;='Calibration Criteria'!$B$10,$K41&gt;=-'Calibration Criteria'!$B$10,ABS(K41)&lt;&gt;G41),1,0)</f>
        <v>#VALUE!</v>
      </c>
      <c r="Y41" s="627">
        <f ca="1">IF(AND($G41&lt;&gt;0,$G41&lt;'Calibration Criteria'!$C$7),1,0)</f>
        <v>0</v>
      </c>
      <c r="Z41" s="909"/>
      <c r="AA41" s="909"/>
      <c r="AB41" s="909"/>
      <c r="AC41" s="909"/>
      <c r="AD41" s="909"/>
      <c r="AE41" s="909"/>
      <c r="AF41" s="909"/>
      <c r="AG41" s="909"/>
      <c r="AH41" s="909"/>
      <c r="AJ41" s="878"/>
    </row>
    <row r="42" spans="1:36" ht="15" customHeight="1" x14ac:dyDescent="0.35">
      <c r="A42" s="252" t="str">
        <f t="shared" ca="1" si="0"/>
        <v>H</v>
      </c>
      <c r="C42" s="890">
        <f>'Intersection Calcs'!M37</f>
        <v>0</v>
      </c>
      <c r="D42" s="887">
        <f>'Intersection Calcs'!N37</f>
        <v>0</v>
      </c>
      <c r="E42" s="887">
        <f ca="1">'Intersection Calcs'!O37</f>
        <v>0</v>
      </c>
      <c r="F42" s="303" t="str">
        <f>'Intersection Calcs'!P37</f>
        <v>SEBL</v>
      </c>
      <c r="G42" s="35">
        <f ca="1">'Intersection Calcs'!Q37</f>
        <v>0</v>
      </c>
      <c r="H42" s="878">
        <f ca="1">'Intersection Calcs'!R37</f>
        <v>0</v>
      </c>
      <c r="I42" s="302">
        <f ca="1">'Intersection Calcs'!S37</f>
        <v>0</v>
      </c>
      <c r="J42" s="878">
        <f ca="1">'Intersection Calcs'!T37</f>
        <v>0</v>
      </c>
      <c r="K42" s="304">
        <f ca="1">'Intersection Calcs'!U37</f>
        <v>0</v>
      </c>
      <c r="L42" s="878">
        <f ca="1">'Intersection Calcs'!V37</f>
        <v>0</v>
      </c>
      <c r="M42" s="17" t="str">
        <f ca="1">'Intersection Calcs'!W37</f>
        <v>-</v>
      </c>
      <c r="N42" s="880" t="str">
        <f ca="1">'Intersection Calcs'!X37</f>
        <v>-</v>
      </c>
      <c r="Q42" s="627">
        <f ca="1">IF(AND($G42&lt;&gt;0,$G42&lt;'Calibration Criteria'!$C$7),1,0)</f>
        <v>0</v>
      </c>
      <c r="R42" s="627">
        <f ca="1">IF(AND($G42&gt;='Calibration Criteria'!$C$7,$G42&lt;'Calibration Criteria'!$C$8),1,0)</f>
        <v>0</v>
      </c>
      <c r="S42" s="627">
        <f ca="1">IF(AND($G42&gt;='Calibration Criteria'!$C$8,$G42&lt;'Calibration Criteria'!$C$9),1,0)</f>
        <v>0</v>
      </c>
      <c r="T42" s="628">
        <f ca="1">IF(AND($G42&gt;='Calibration Criteria'!$C$10,$G42&lt;&gt;"-"),1,0)</f>
        <v>0</v>
      </c>
      <c r="U42" s="627">
        <f ca="1">IF(AND($M42&lt;='Calibration Criteria'!$B$7,$M42&gt;=-'Calibration Criteria'!$B$7),1,0)</f>
        <v>0</v>
      </c>
      <c r="V42" s="627">
        <f ca="1">IF(AND($M42&lt;='Calibration Criteria'!$B$8,$M42&gt;=-'Calibration Criteria'!$B$8),1,0)</f>
        <v>0</v>
      </c>
      <c r="W42" s="627">
        <f ca="1">IF(AND($M42&lt;='Calibration Criteria'!$B$9,$M42&gt;=-'Calibration Criteria'!$B$9),1,0)</f>
        <v>0</v>
      </c>
      <c r="X42" s="627">
        <f ca="1">IF(AND($K42&lt;='Calibration Criteria'!$B$10,$K42&gt;=-'Calibration Criteria'!$B$10,ABS(K42)&lt;&gt;G42),1,0)</f>
        <v>0</v>
      </c>
      <c r="Y42" s="627">
        <f ca="1">IF(AND($G42&lt;&gt;0,$G42&lt;'Calibration Criteria'!$C$7),1,0)</f>
        <v>0</v>
      </c>
      <c r="Z42" s="909">
        <f ca="1">IF(AND($H42&lt;&gt;0,$H42&lt;'Calibration Criteria'!$C$7),1,0)</f>
        <v>0</v>
      </c>
      <c r="AA42" s="909">
        <f ca="1">IF(AND($H42&gt;='Calibration Criteria'!$C$7,$H42&lt;'Calibration Criteria'!$C$8),1,0)</f>
        <v>0</v>
      </c>
      <c r="AB42" s="909">
        <f ca="1">IF(AND($H42&gt;='Calibration Criteria'!$C$8,$H42&lt;'Calibration Criteria'!$C$9),1,0)</f>
        <v>0</v>
      </c>
      <c r="AC42" s="909">
        <f ca="1">IF(AND($H42&gt;='Calibration Criteria'!$C$10),1,0)</f>
        <v>0</v>
      </c>
      <c r="AD42" s="909">
        <f ca="1">IF(AND($N42&lt;='Calibration Criteria'!$B$7,$N42&gt;=-'Calibration Criteria'!$B$7),1,0)</f>
        <v>0</v>
      </c>
      <c r="AE42" s="909">
        <f ca="1">IF(AND($N42&lt;='Calibration Criteria'!$B$8,$N42&gt;=-'Calibration Criteria'!$B$8),1,0)</f>
        <v>0</v>
      </c>
      <c r="AF42" s="909">
        <f ca="1">IF(AND($N42&lt;='Calibration Criteria'!$B$9,$N42&gt;=-'Calibration Criteria'!$B$9),1,0)</f>
        <v>0</v>
      </c>
      <c r="AG42" s="909">
        <f ca="1">IF(AND($L42&lt;='Calibration Criteria'!$B$10,$L42&gt;=-'Calibration Criteria'!$B$10,ABS(L42)&lt;&gt;H42),1,0)</f>
        <v>0</v>
      </c>
      <c r="AH42" s="909">
        <f ca="1">SUMPRODUCT(Z42:AC47,AD42:AG47)</f>
        <v>0</v>
      </c>
      <c r="AJ42" s="878" t="str">
        <f>IFERROR(SQRT((#REF!-#REF!)^2/((#REF!+#REF!)/2)),"NA")</f>
        <v>NA</v>
      </c>
    </row>
    <row r="43" spans="1:36" ht="15" customHeight="1" x14ac:dyDescent="0.35">
      <c r="A43" s="252" t="str">
        <f t="shared" ca="1" si="0"/>
        <v>H</v>
      </c>
      <c r="C43" s="890">
        <f>'Intersection Calcs'!M38</f>
        <v>0</v>
      </c>
      <c r="D43" s="887">
        <f>'Intersection Calcs'!N38</f>
        <v>0</v>
      </c>
      <c r="E43" s="887">
        <f>'Intersection Calcs'!O38</f>
        <v>0</v>
      </c>
      <c r="F43" s="303" t="str">
        <f>'Intersection Calcs'!P38</f>
        <v>SEBT</v>
      </c>
      <c r="G43" s="35">
        <f ca="1">'Intersection Calcs'!Q38</f>
        <v>0</v>
      </c>
      <c r="H43" s="878">
        <f>'Intersection Calcs'!R38</f>
        <v>0</v>
      </c>
      <c r="I43" s="302">
        <f ca="1">'Intersection Calcs'!S38</f>
        <v>0</v>
      </c>
      <c r="J43" s="878">
        <f>'Intersection Calcs'!T38</f>
        <v>0</v>
      </c>
      <c r="K43" s="304">
        <f ca="1">'Intersection Calcs'!U38</f>
        <v>0</v>
      </c>
      <c r="L43" s="878">
        <f>'Intersection Calcs'!V38</f>
        <v>0</v>
      </c>
      <c r="M43" s="17" t="str">
        <f ca="1">'Intersection Calcs'!W38</f>
        <v>-</v>
      </c>
      <c r="N43" s="880">
        <f>'Intersection Calcs'!X38</f>
        <v>0</v>
      </c>
      <c r="Q43" s="627">
        <f ca="1">IF(AND($G43&lt;&gt;0,$G43&lt;'Calibration Criteria'!$C$7),1,0)</f>
        <v>0</v>
      </c>
      <c r="R43" s="627">
        <f ca="1">IF(AND($G43&gt;='Calibration Criteria'!$C$7,$G43&lt;'Calibration Criteria'!$C$8),1,0)</f>
        <v>0</v>
      </c>
      <c r="S43" s="627">
        <f ca="1">IF(AND($G43&gt;='Calibration Criteria'!$C$8,$G43&lt;'Calibration Criteria'!$C$9),1,0)</f>
        <v>0</v>
      </c>
      <c r="T43" s="628">
        <f ca="1">IF(AND($G43&gt;='Calibration Criteria'!$C$10,$G43&lt;&gt;"-"),1,0)</f>
        <v>0</v>
      </c>
      <c r="U43" s="627">
        <f ca="1">IF(AND($M43&lt;='Calibration Criteria'!$B$7,$M43&gt;=-'Calibration Criteria'!$B$7),1,0)</f>
        <v>0</v>
      </c>
      <c r="V43" s="627">
        <f ca="1">IF(AND($M43&lt;='Calibration Criteria'!$B$8,$M43&gt;=-'Calibration Criteria'!$B$8),1,0)</f>
        <v>0</v>
      </c>
      <c r="W43" s="627">
        <f ca="1">IF(AND($M43&lt;='Calibration Criteria'!$B$9,$M43&gt;=-'Calibration Criteria'!$B$9),1,0)</f>
        <v>0</v>
      </c>
      <c r="X43" s="627">
        <f ca="1">IF(AND($K43&lt;='Calibration Criteria'!$B$10,$K43&gt;=-'Calibration Criteria'!$B$10,ABS(K43)&lt;&gt;G43),1,0)</f>
        <v>0</v>
      </c>
      <c r="Y43" s="627">
        <f ca="1">IF(AND($G43&lt;&gt;0,$G43&lt;'Calibration Criteria'!$C$7),1,0)</f>
        <v>0</v>
      </c>
      <c r="Z43" s="909"/>
      <c r="AA43" s="909"/>
      <c r="AB43" s="909"/>
      <c r="AC43" s="909"/>
      <c r="AD43" s="909"/>
      <c r="AE43" s="909"/>
      <c r="AF43" s="909"/>
      <c r="AG43" s="909"/>
      <c r="AH43" s="909"/>
      <c r="AJ43" s="878"/>
    </row>
    <row r="44" spans="1:36" ht="15" customHeight="1" x14ac:dyDescent="0.35">
      <c r="A44" s="252" t="str">
        <f t="shared" ca="1" si="0"/>
        <v>H</v>
      </c>
      <c r="C44" s="890">
        <f>'Intersection Calcs'!M39</f>
        <v>0</v>
      </c>
      <c r="D44" s="887">
        <f>'Intersection Calcs'!N39</f>
        <v>0</v>
      </c>
      <c r="E44" s="887">
        <f>'Intersection Calcs'!O39</f>
        <v>0</v>
      </c>
      <c r="F44" s="303" t="str">
        <f>'Intersection Calcs'!P39</f>
        <v>SEBR</v>
      </c>
      <c r="G44" s="35">
        <f ca="1">'Intersection Calcs'!Q39</f>
        <v>0</v>
      </c>
      <c r="H44" s="878">
        <f>'Intersection Calcs'!R39</f>
        <v>0</v>
      </c>
      <c r="I44" s="302">
        <f ca="1">'Intersection Calcs'!S39</f>
        <v>0</v>
      </c>
      <c r="J44" s="878">
        <f>'Intersection Calcs'!T39</f>
        <v>0</v>
      </c>
      <c r="K44" s="304">
        <f ca="1">'Intersection Calcs'!U39</f>
        <v>0</v>
      </c>
      <c r="L44" s="878">
        <f>'Intersection Calcs'!V39</f>
        <v>0</v>
      </c>
      <c r="M44" s="17" t="str">
        <f ca="1">'Intersection Calcs'!W39</f>
        <v>-</v>
      </c>
      <c r="N44" s="880">
        <f>'Intersection Calcs'!X39</f>
        <v>0</v>
      </c>
      <c r="Q44" s="627">
        <f ca="1">IF(AND($G44&lt;&gt;0,$G44&lt;'Calibration Criteria'!$C$7),1,0)</f>
        <v>0</v>
      </c>
      <c r="R44" s="627">
        <f ca="1">IF(AND($G44&gt;='Calibration Criteria'!$C$7,$G44&lt;'Calibration Criteria'!$C$8),1,0)</f>
        <v>0</v>
      </c>
      <c r="S44" s="627">
        <f ca="1">IF(AND($G44&gt;='Calibration Criteria'!$C$8,$G44&lt;'Calibration Criteria'!$C$9),1,0)</f>
        <v>0</v>
      </c>
      <c r="T44" s="628">
        <f ca="1">IF(AND($G44&gt;='Calibration Criteria'!$C$10,$G44&lt;&gt;"-"),1,0)</f>
        <v>0</v>
      </c>
      <c r="U44" s="627">
        <f ca="1">IF(AND($M44&lt;='Calibration Criteria'!$B$7,$M44&gt;=-'Calibration Criteria'!$B$7),1,0)</f>
        <v>0</v>
      </c>
      <c r="V44" s="627">
        <f ca="1">IF(AND($M44&lt;='Calibration Criteria'!$B$8,$M44&gt;=-'Calibration Criteria'!$B$8),1,0)</f>
        <v>0</v>
      </c>
      <c r="W44" s="627">
        <f ca="1">IF(AND($M44&lt;='Calibration Criteria'!$B$9,$M44&gt;=-'Calibration Criteria'!$B$9),1,0)</f>
        <v>0</v>
      </c>
      <c r="X44" s="627">
        <f ca="1">IF(AND($K44&lt;='Calibration Criteria'!$B$10,$K44&gt;=-'Calibration Criteria'!$B$10,ABS(K44)&lt;&gt;G44),1,0)</f>
        <v>0</v>
      </c>
      <c r="Y44" s="627">
        <f ca="1">IF(AND($G44&lt;&gt;0,$G44&lt;'Calibration Criteria'!$C$7),1,0)</f>
        <v>0</v>
      </c>
      <c r="Z44" s="909"/>
      <c r="AA44" s="909"/>
      <c r="AB44" s="909"/>
      <c r="AC44" s="909"/>
      <c r="AD44" s="909"/>
      <c r="AE44" s="909"/>
      <c r="AF44" s="909"/>
      <c r="AG44" s="909"/>
      <c r="AH44" s="909"/>
      <c r="AJ44" s="878"/>
    </row>
    <row r="45" spans="1:36" ht="15" customHeight="1" x14ac:dyDescent="0.35">
      <c r="A45" s="252" t="str">
        <f t="shared" ca="1" si="0"/>
        <v>H</v>
      </c>
      <c r="C45" s="890">
        <f>'Intersection Calcs'!M40</f>
        <v>0</v>
      </c>
      <c r="D45" s="887">
        <f>'Intersection Calcs'!N40</f>
        <v>0</v>
      </c>
      <c r="E45" s="887">
        <f>'Intersection Calcs'!O40</f>
        <v>0</v>
      </c>
      <c r="F45" s="303" t="str">
        <f>'Intersection Calcs'!P40</f>
        <v>SEBU</v>
      </c>
      <c r="G45" s="35">
        <f ca="1">'Intersection Calcs'!Q40</f>
        <v>0</v>
      </c>
      <c r="H45" s="878">
        <f>'Intersection Calcs'!R40</f>
        <v>0</v>
      </c>
      <c r="I45" s="302">
        <f ca="1">'Intersection Calcs'!S40</f>
        <v>0</v>
      </c>
      <c r="J45" s="878">
        <f>'Intersection Calcs'!T40</f>
        <v>0</v>
      </c>
      <c r="K45" s="304">
        <f ca="1">'Intersection Calcs'!U40</f>
        <v>0</v>
      </c>
      <c r="L45" s="878">
        <f>'Intersection Calcs'!V40</f>
        <v>0</v>
      </c>
      <c r="M45" s="17" t="str">
        <f ca="1">'Intersection Calcs'!W40</f>
        <v>-</v>
      </c>
      <c r="N45" s="880">
        <f>'Intersection Calcs'!X40</f>
        <v>0</v>
      </c>
      <c r="Q45" s="627">
        <f ca="1">IF(AND($G45&lt;&gt;0,$G45&lt;'Calibration Criteria'!$C$7),1,0)</f>
        <v>0</v>
      </c>
      <c r="R45" s="627">
        <f ca="1">IF(AND($G45&gt;='Calibration Criteria'!$C$7,$G45&lt;'Calibration Criteria'!$C$8),1,0)</f>
        <v>0</v>
      </c>
      <c r="S45" s="627">
        <f ca="1">IF(AND($G45&gt;='Calibration Criteria'!$C$8,$G45&lt;'Calibration Criteria'!$C$9),1,0)</f>
        <v>0</v>
      </c>
      <c r="T45" s="628">
        <f ca="1">IF(AND($G45&gt;='Calibration Criteria'!$C$10,$G45&lt;&gt;"-"),1,0)</f>
        <v>0</v>
      </c>
      <c r="U45" s="627">
        <f ca="1">IF(AND($M45&lt;='Calibration Criteria'!$B$7,$M45&gt;=-'Calibration Criteria'!$B$7),1,0)</f>
        <v>0</v>
      </c>
      <c r="V45" s="627">
        <f ca="1">IF(AND($M45&lt;='Calibration Criteria'!$B$8,$M45&gt;=-'Calibration Criteria'!$B$8),1,0)</f>
        <v>0</v>
      </c>
      <c r="W45" s="627">
        <f ca="1">IF(AND($M45&lt;='Calibration Criteria'!$B$9,$M45&gt;=-'Calibration Criteria'!$B$9),1,0)</f>
        <v>0</v>
      </c>
      <c r="X45" s="627">
        <f ca="1">IF(AND($K45&lt;='Calibration Criteria'!$B$10,$K45&gt;=-'Calibration Criteria'!$B$10,ABS(K45)&lt;&gt;G45),1,0)</f>
        <v>0</v>
      </c>
      <c r="Y45" s="627">
        <f ca="1">IF(AND($G45&lt;&gt;0,$G45&lt;'Calibration Criteria'!$C$7),1,0)</f>
        <v>0</v>
      </c>
      <c r="Z45" s="909"/>
      <c r="AA45" s="909"/>
      <c r="AB45" s="909"/>
      <c r="AC45" s="909"/>
      <c r="AD45" s="909"/>
      <c r="AE45" s="909"/>
      <c r="AF45" s="909"/>
      <c r="AG45" s="909"/>
      <c r="AH45" s="909"/>
      <c r="AJ45" s="878"/>
    </row>
    <row r="46" spans="1:36" ht="15" customHeight="1" x14ac:dyDescent="0.35">
      <c r="A46" s="252" t="str">
        <f t="shared" ca="1" si="0"/>
        <v>H</v>
      </c>
      <c r="C46" s="890">
        <f>'Intersection Calcs'!M41</f>
        <v>0</v>
      </c>
      <c r="D46" s="887">
        <f>'Intersection Calcs'!N41</f>
        <v>0</v>
      </c>
      <c r="E46" s="887">
        <f>'Intersection Calcs'!O41</f>
        <v>0</v>
      </c>
      <c r="F46" s="303">
        <f>'Intersection Calcs'!P41</f>
        <v>0</v>
      </c>
      <c r="G46" s="35" t="str">
        <f ca="1">'Intersection Calcs'!Q41</f>
        <v>-</v>
      </c>
      <c r="H46" s="878">
        <f>'Intersection Calcs'!R41</f>
        <v>0</v>
      </c>
      <c r="I46" s="302">
        <f ca="1">'Intersection Calcs'!S41</f>
        <v>0</v>
      </c>
      <c r="J46" s="878">
        <f>'Intersection Calcs'!T41</f>
        <v>0</v>
      </c>
      <c r="K46" s="304" t="str">
        <f ca="1">'Intersection Calcs'!U41</f>
        <v>-</v>
      </c>
      <c r="L46" s="878">
        <f>'Intersection Calcs'!V41</f>
        <v>0</v>
      </c>
      <c r="M46" s="17" t="str">
        <f ca="1">'Intersection Calcs'!W41</f>
        <v>-</v>
      </c>
      <c r="N46" s="880">
        <f>'Intersection Calcs'!X41</f>
        <v>0</v>
      </c>
      <c r="Q46" s="627">
        <f ca="1">IF(AND($G46&lt;&gt;0,$G46&lt;'Calibration Criteria'!$C$7),1,0)</f>
        <v>0</v>
      </c>
      <c r="R46" s="627">
        <f ca="1">IF(AND($G46&gt;='Calibration Criteria'!$C$7,$G46&lt;'Calibration Criteria'!$C$8),1,0)</f>
        <v>0</v>
      </c>
      <c r="S46" s="627">
        <f ca="1">IF(AND($G46&gt;='Calibration Criteria'!$C$8,$G46&lt;'Calibration Criteria'!$C$9),1,0)</f>
        <v>0</v>
      </c>
      <c r="T46" s="628">
        <f ca="1">IF(AND($G46&gt;='Calibration Criteria'!$C$10,$G46&lt;&gt;"-"),1,0)</f>
        <v>0</v>
      </c>
      <c r="U46" s="627">
        <f ca="1">IF(AND($M46&lt;='Calibration Criteria'!$B$7,$M46&gt;=-'Calibration Criteria'!$B$7),1,0)</f>
        <v>0</v>
      </c>
      <c r="V46" s="627">
        <f ca="1">IF(AND($M46&lt;='Calibration Criteria'!$B$8,$M46&gt;=-'Calibration Criteria'!$B$8),1,0)</f>
        <v>0</v>
      </c>
      <c r="W46" s="627">
        <f ca="1">IF(AND($M46&lt;='Calibration Criteria'!$B$9,$M46&gt;=-'Calibration Criteria'!$B$9),1,0)</f>
        <v>0</v>
      </c>
      <c r="X46" s="627" t="e">
        <f ca="1">IF(AND($K46&lt;='Calibration Criteria'!$B$10,$K46&gt;=-'Calibration Criteria'!$B$10,ABS(K46)&lt;&gt;G46),1,0)</f>
        <v>#VALUE!</v>
      </c>
      <c r="Y46" s="627">
        <f ca="1">IF(AND($G46&lt;&gt;0,$G46&lt;'Calibration Criteria'!$C$7),1,0)</f>
        <v>0</v>
      </c>
      <c r="Z46" s="909"/>
      <c r="AA46" s="909"/>
      <c r="AB46" s="909"/>
      <c r="AC46" s="909"/>
      <c r="AD46" s="909"/>
      <c r="AE46" s="909"/>
      <c r="AF46" s="909"/>
      <c r="AG46" s="909"/>
      <c r="AH46" s="909"/>
      <c r="AJ46" s="878"/>
    </row>
    <row r="47" spans="1:36" ht="15" customHeight="1" x14ac:dyDescent="0.35">
      <c r="A47" s="252" t="str">
        <f t="shared" ca="1" si="0"/>
        <v>H</v>
      </c>
      <c r="C47" s="890">
        <f>'Intersection Calcs'!M42</f>
        <v>0</v>
      </c>
      <c r="D47" s="887">
        <f>'Intersection Calcs'!N42</f>
        <v>0</v>
      </c>
      <c r="E47" s="887">
        <f>'Intersection Calcs'!O42</f>
        <v>0</v>
      </c>
      <c r="F47" s="303">
        <f>'Intersection Calcs'!P42</f>
        <v>0</v>
      </c>
      <c r="G47" s="35" t="str">
        <f ca="1">'Intersection Calcs'!Q42</f>
        <v>-</v>
      </c>
      <c r="H47" s="878">
        <f>'Intersection Calcs'!R42</f>
        <v>0</v>
      </c>
      <c r="I47" s="302">
        <f ca="1">'Intersection Calcs'!S42</f>
        <v>0</v>
      </c>
      <c r="J47" s="878">
        <f>'Intersection Calcs'!T42</f>
        <v>0</v>
      </c>
      <c r="K47" s="304" t="str">
        <f ca="1">'Intersection Calcs'!U42</f>
        <v>-</v>
      </c>
      <c r="L47" s="878">
        <f>'Intersection Calcs'!V42</f>
        <v>0</v>
      </c>
      <c r="M47" s="17" t="str">
        <f ca="1">'Intersection Calcs'!W42</f>
        <v>-</v>
      </c>
      <c r="N47" s="880" t="e">
        <f>'Intersection Calcs'!X42</f>
        <v>#DIV/0!</v>
      </c>
      <c r="Q47" s="627">
        <f ca="1">IF(AND($G47&lt;&gt;0,$G47&lt;'Calibration Criteria'!$C$7),1,0)</f>
        <v>0</v>
      </c>
      <c r="R47" s="627">
        <f ca="1">IF(AND($G47&gt;='Calibration Criteria'!$C$7,$G47&lt;'Calibration Criteria'!$C$8),1,0)</f>
        <v>0</v>
      </c>
      <c r="S47" s="627">
        <f ca="1">IF(AND($G47&gt;='Calibration Criteria'!$C$8,$G47&lt;'Calibration Criteria'!$C$9),1,0)</f>
        <v>0</v>
      </c>
      <c r="T47" s="628">
        <f ca="1">IF(AND($G47&gt;='Calibration Criteria'!$C$10,$G47&lt;&gt;"-"),1,0)</f>
        <v>0</v>
      </c>
      <c r="U47" s="627">
        <f ca="1">IF(AND($M47&lt;='Calibration Criteria'!$B$7,$M47&gt;=-'Calibration Criteria'!$B$7),1,0)</f>
        <v>0</v>
      </c>
      <c r="V47" s="627">
        <f ca="1">IF(AND($M47&lt;='Calibration Criteria'!$B$8,$M47&gt;=-'Calibration Criteria'!$B$8),1,0)</f>
        <v>0</v>
      </c>
      <c r="W47" s="627">
        <f ca="1">IF(AND($M47&lt;='Calibration Criteria'!$B$9,$M47&gt;=-'Calibration Criteria'!$B$9),1,0)</f>
        <v>0</v>
      </c>
      <c r="X47" s="627" t="e">
        <f ca="1">IF(AND($K47&lt;='Calibration Criteria'!$B$10,$K47&gt;=-'Calibration Criteria'!$B$10,ABS(K47)&lt;&gt;G47),1,0)</f>
        <v>#VALUE!</v>
      </c>
      <c r="Y47" s="627">
        <f ca="1">IF(AND($G47&lt;&gt;0,$G47&lt;'Calibration Criteria'!$C$7),1,0)</f>
        <v>0</v>
      </c>
      <c r="Z47" s="909"/>
      <c r="AA47" s="909"/>
      <c r="AB47" s="909"/>
      <c r="AC47" s="909"/>
      <c r="AD47" s="909"/>
      <c r="AE47" s="909"/>
      <c r="AF47" s="909"/>
      <c r="AG47" s="909"/>
      <c r="AH47" s="909"/>
      <c r="AJ47" s="878"/>
    </row>
    <row r="48" spans="1:36" ht="15" customHeight="1" thickBot="1" x14ac:dyDescent="0.4">
      <c r="A48" s="252" t="str">
        <f t="shared" ca="1" si="0"/>
        <v>H</v>
      </c>
      <c r="C48" s="891">
        <f>'Intersection Calcs'!M43</f>
        <v>0</v>
      </c>
      <c r="D48" s="870">
        <f>'Intersection Calcs'!N43</f>
        <v>0</v>
      </c>
      <c r="E48" s="870" t="str">
        <f>'Intersection Calcs'!O43</f>
        <v>Intersection</v>
      </c>
      <c r="F48" s="870">
        <f>'Intersection Calcs'!P43</f>
        <v>0</v>
      </c>
      <c r="G48" s="871">
        <f ca="1">'Intersection Calcs'!Q43</f>
        <v>0</v>
      </c>
      <c r="H48" s="871">
        <f>'Intersection Calcs'!R43</f>
        <v>0</v>
      </c>
      <c r="I48" s="871">
        <f ca="1">'Intersection Calcs'!S43</f>
        <v>0</v>
      </c>
      <c r="J48" s="871">
        <f>'Intersection Calcs'!T43</f>
        <v>0</v>
      </c>
      <c r="K48" s="872">
        <f ca="1">'Intersection Calcs'!U43</f>
        <v>0</v>
      </c>
      <c r="L48" s="872">
        <f>'Intersection Calcs'!V43</f>
        <v>0</v>
      </c>
      <c r="M48" s="875" t="str">
        <f ca="1">'Intersection Calcs'!W43</f>
        <v>-</v>
      </c>
      <c r="N48" s="876" t="e">
        <f>'Intersection Calcs'!X43</f>
        <v>#DIV/0!</v>
      </c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32"/>
      <c r="AG48" s="32"/>
      <c r="AH48" s="32"/>
      <c r="AJ48" s="32"/>
    </row>
    <row r="49" customFormat="1" ht="15" customHeight="1" x14ac:dyDescent="0.35"/>
  </sheetData>
  <mergeCells count="113">
    <mergeCell ref="Q10:Y10"/>
    <mergeCell ref="Z10:AH10"/>
    <mergeCell ref="Z12:Z17"/>
    <mergeCell ref="Z18:Z23"/>
    <mergeCell ref="Z24:Z29"/>
    <mergeCell ref="Z30:Z35"/>
    <mergeCell ref="Z36:Z41"/>
    <mergeCell ref="Z42:Z47"/>
    <mergeCell ref="AJ42:AJ47"/>
    <mergeCell ref="AE36:AE41"/>
    <mergeCell ref="AA42:AA47"/>
    <mergeCell ref="AB42:AB47"/>
    <mergeCell ref="AC42:AC47"/>
    <mergeCell ref="AD42:AD47"/>
    <mergeCell ref="AE42:AE47"/>
    <mergeCell ref="AF42:AF47"/>
    <mergeCell ref="AG42:AG47"/>
    <mergeCell ref="AH42:AH47"/>
    <mergeCell ref="AC36:AC41"/>
    <mergeCell ref="AA36:AA41"/>
    <mergeCell ref="AB36:AB41"/>
    <mergeCell ref="AD30:AD35"/>
    <mergeCell ref="AE30:AE35"/>
    <mergeCell ref="AF30:AF35"/>
    <mergeCell ref="AG30:AG35"/>
    <mergeCell ref="AH30:AH35"/>
    <mergeCell ref="AJ30:AJ35"/>
    <mergeCell ref="AE24:AE29"/>
    <mergeCell ref="AF36:AF41"/>
    <mergeCell ref="AG36:AG41"/>
    <mergeCell ref="AH36:AH41"/>
    <mergeCell ref="AJ36:AJ41"/>
    <mergeCell ref="AD24:AD29"/>
    <mergeCell ref="AD36:AD41"/>
    <mergeCell ref="AH24:AH29"/>
    <mergeCell ref="AJ24:AJ29"/>
    <mergeCell ref="AF24:AF29"/>
    <mergeCell ref="AG24:AG29"/>
    <mergeCell ref="AD18:AD23"/>
    <mergeCell ref="AJ10:AJ11"/>
    <mergeCell ref="AA12:AA17"/>
    <mergeCell ref="AB12:AB17"/>
    <mergeCell ref="AC12:AC17"/>
    <mergeCell ref="AD12:AD17"/>
    <mergeCell ref="AE12:AE17"/>
    <mergeCell ref="AF12:AF17"/>
    <mergeCell ref="AG12:AG17"/>
    <mergeCell ref="AH12:AH17"/>
    <mergeCell ref="AJ12:AJ17"/>
    <mergeCell ref="AE18:AE23"/>
    <mergeCell ref="AF18:AF23"/>
    <mergeCell ref="AG18:AG23"/>
    <mergeCell ref="AH18:AH23"/>
    <mergeCell ref="AJ18:AJ23"/>
    <mergeCell ref="AA30:AA35"/>
    <mergeCell ref="AB30:AB35"/>
    <mergeCell ref="AC30:AC35"/>
    <mergeCell ref="AA24:AA29"/>
    <mergeCell ref="AB24:AB29"/>
    <mergeCell ref="AC24:AC29"/>
    <mergeCell ref="N24:N29"/>
    <mergeCell ref="N30:N35"/>
    <mergeCell ref="N18:N23"/>
    <mergeCell ref="AA18:AA23"/>
    <mergeCell ref="AB18:AB23"/>
    <mergeCell ref="AC18:AC23"/>
    <mergeCell ref="E48:F48"/>
    <mergeCell ref="G48:H48"/>
    <mergeCell ref="I48:J48"/>
    <mergeCell ref="K48:L48"/>
    <mergeCell ref="M48:N48"/>
    <mergeCell ref="E42:E47"/>
    <mergeCell ref="H42:H47"/>
    <mergeCell ref="J42:J47"/>
    <mergeCell ref="L42:L47"/>
    <mergeCell ref="N42:N47"/>
    <mergeCell ref="E36:E41"/>
    <mergeCell ref="H36:H41"/>
    <mergeCell ref="J36:J41"/>
    <mergeCell ref="L36:L41"/>
    <mergeCell ref="N36:N41"/>
    <mergeCell ref="E30:E35"/>
    <mergeCell ref="C4:F4"/>
    <mergeCell ref="G4:H4"/>
    <mergeCell ref="I4:J4"/>
    <mergeCell ref="M4:N4"/>
    <mergeCell ref="H5:H8"/>
    <mergeCell ref="J5:J8"/>
    <mergeCell ref="K5:K8"/>
    <mergeCell ref="L5:L8"/>
    <mergeCell ref="M5:N8"/>
    <mergeCell ref="L12:L17"/>
    <mergeCell ref="N12:N17"/>
    <mergeCell ref="G11:H11"/>
    <mergeCell ref="I11:J11"/>
    <mergeCell ref="K11:L11"/>
    <mergeCell ref="M11:N11"/>
    <mergeCell ref="C12:C48"/>
    <mergeCell ref="D12:D48"/>
    <mergeCell ref="E12:E17"/>
    <mergeCell ref="H12:H17"/>
    <mergeCell ref="J12:J17"/>
    <mergeCell ref="E18:E23"/>
    <mergeCell ref="H18:H23"/>
    <mergeCell ref="J18:J23"/>
    <mergeCell ref="L18:L23"/>
    <mergeCell ref="J30:J35"/>
    <mergeCell ref="L30:L35"/>
    <mergeCell ref="E24:E29"/>
    <mergeCell ref="H24:H29"/>
    <mergeCell ref="J24:J29"/>
    <mergeCell ref="L24:L29"/>
    <mergeCell ref="H30:H35"/>
  </mergeCells>
  <conditionalFormatting sqref="M5:N8">
    <cfRule type="expression" dxfId="64" priority="1257">
      <formula>M5="No"</formula>
    </cfRule>
  </conditionalFormatting>
  <conditionalFormatting sqref="N12:N48">
    <cfRule type="cellIs" dxfId="63" priority="2711" operator="equal">
      <formula>"-"</formula>
    </cfRule>
    <cfRule type="expression" dxfId="62" priority="2712">
      <formula>IF(#REF!=0,TRUE,FALSE)</formula>
    </cfRule>
    <cfRule type="expression" dxfId="61" priority="2713">
      <formula>IF(#REF!=1,TRUE,FALSE)</formula>
    </cfRule>
  </conditionalFormatting>
  <conditionalFormatting sqref="AH12:AH47">
    <cfRule type="expression" dxfId="60" priority="1247">
      <formula>OR(AND(Y12=1,AD12&lt;&gt;1),AND(AA12=1,AE12&lt;&gt;1),AND(AB12=1,AF12&lt;&gt;1),AND(AC12=1,AG12&lt;&gt;1))</formula>
    </cfRule>
    <cfRule type="expression" dxfId="59" priority="1248">
      <formula>OR(AND(Y12=1,AD12=1),AND(AA12=1,AE12=1),AND(AB12=1,AF12=1),AND(AC12=1,AG12=1))</formula>
    </cfRule>
  </conditionalFormatting>
  <conditionalFormatting sqref="AA12:AC47 Y12:Y47">
    <cfRule type="expression" dxfId="58" priority="1251">
      <formula>Y12=1</formula>
    </cfRule>
  </conditionalFormatting>
  <conditionalFormatting sqref="Q12:X47">
    <cfRule type="expression" dxfId="57" priority="553">
      <formula>Q12=1</formula>
    </cfRule>
  </conditionalFormatting>
  <conditionalFormatting sqref="AD12:AG47">
    <cfRule type="expression" dxfId="56" priority="6118">
      <formula>AND(Y12=1,AD12=0)</formula>
    </cfRule>
    <cfRule type="expression" dxfId="55" priority="6119">
      <formula>AND(Y12=1,AD12=1)</formula>
    </cfRule>
  </conditionalFormatting>
  <conditionalFormatting sqref="Z12:Z47">
    <cfRule type="expression" dxfId="54" priority="511">
      <formula>Z12=1</formula>
    </cfRule>
  </conditionalFormatting>
  <printOptions horizontalCentered="1"/>
  <pageMargins left="0.7" right="0.7" top="0.75" bottom="0.75" header="0.3" footer="0.3"/>
  <pageSetup scale="65" fitToHeight="0" orientation="portrait" r:id="rId1"/>
  <headerFooter>
    <oddFooter>&amp;C&amp;P of &amp;N</oddFooter>
  </headerFooter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70E37-315A-4750-90EF-771F931F86FC}">
  <sheetPr codeName="Sheet36">
    <tabColor theme="8" tint="0.59999389629810485"/>
    <pageSetUpPr fitToPage="1"/>
  </sheetPr>
  <dimension ref="A1:Q43"/>
  <sheetViews>
    <sheetView zoomScale="55" zoomScaleNormal="55" workbookViewId="0"/>
  </sheetViews>
  <sheetFormatPr defaultColWidth="9.26953125" defaultRowHeight="14.5" outlineLevelCol="1" x14ac:dyDescent="0.25"/>
  <cols>
    <col min="1" max="1" width="7.7265625" style="19" customWidth="1"/>
    <col min="2" max="2" width="7.81640625" style="704" customWidth="1"/>
    <col min="3" max="3" width="8.453125" style="15" customWidth="1"/>
    <col min="4" max="4" width="17.26953125" style="15" customWidth="1"/>
    <col min="5" max="5" width="19.54296875" style="7" customWidth="1"/>
    <col min="6" max="6" width="15.81640625" style="7" customWidth="1"/>
    <col min="7" max="7" width="10.81640625" style="26" customWidth="1"/>
    <col min="8" max="8" width="10.81640625" style="25" customWidth="1"/>
    <col min="9" max="11" width="10.81640625" style="8" customWidth="1"/>
    <col min="12" max="12" width="10.81640625" style="15" customWidth="1"/>
    <col min="13" max="13" width="10.7265625" style="7" customWidth="1" outlineLevel="1"/>
    <col min="14" max="15" width="10.81640625" style="15" customWidth="1" outlineLevel="1"/>
    <col min="16" max="17" width="10.81640625" style="15" customWidth="1"/>
    <col min="18" max="18" width="5.54296875" style="15" customWidth="1"/>
    <col min="19" max="23" width="9.26953125" style="15" customWidth="1"/>
    <col min="24" max="16384" width="9.26953125" style="15"/>
  </cols>
  <sheetData>
    <row r="1" spans="1:17" ht="15.75" customHeight="1" x14ac:dyDescent="0.35">
      <c r="A1" s="252" t="s">
        <v>240</v>
      </c>
      <c r="B1" s="703"/>
      <c r="C1" s="252"/>
      <c r="D1" s="252"/>
      <c r="E1" s="252"/>
      <c r="F1" s="252"/>
      <c r="G1" s="252"/>
      <c r="H1" s="252"/>
      <c r="I1" s="252"/>
      <c r="J1" s="252"/>
      <c r="K1" s="252"/>
      <c r="L1" s="252"/>
      <c r="M1" s="551"/>
      <c r="N1" s="252"/>
      <c r="O1" s="252"/>
      <c r="P1" s="252"/>
      <c r="Q1" s="252"/>
    </row>
    <row r="2" spans="1:17" ht="27.75" customHeight="1" x14ac:dyDescent="0.35">
      <c r="A2" s="252"/>
      <c r="C2" s="10" t="s">
        <v>243</v>
      </c>
      <c r="D2" s="10"/>
      <c r="H2" s="27"/>
      <c r="I2" s="27"/>
      <c r="J2" s="27"/>
      <c r="K2" s="27"/>
      <c r="N2" s="23"/>
      <c r="O2" s="23"/>
      <c r="P2" s="23"/>
      <c r="Q2" s="23"/>
    </row>
    <row r="3" spans="1:17" ht="27.75" customHeight="1" x14ac:dyDescent="0.35">
      <c r="A3" s="252"/>
      <c r="C3" s="31" t="str">
        <f>tod&amp;" Peak Hour "&amp;pkhr&amp;" | "&amp;scenario</f>
        <v>AM Peak Hour 7:15AM - 8:15AM | Existing AM</v>
      </c>
      <c r="D3" s="31"/>
      <c r="G3" s="16"/>
      <c r="H3" s="8"/>
      <c r="I3" s="99"/>
      <c r="J3" s="25"/>
      <c r="K3" s="25"/>
      <c r="L3" s="26"/>
      <c r="N3" s="23"/>
      <c r="O3" s="23"/>
      <c r="P3" s="23"/>
      <c r="Q3" s="23"/>
    </row>
    <row r="4" spans="1:17" s="20" customFormat="1" ht="18.5" customHeight="1" x14ac:dyDescent="0.35">
      <c r="A4" s="574"/>
      <c r="B4" s="704"/>
      <c r="C4" s="792" t="str">
        <f>"*Results show the average from "&amp;no_seeds&amp;" simulation runs.  | *Reported level of service from Vissim is not calculated with PCEs; thus, the LOS is not representative of HCM LOS."</f>
        <v>*Results show the average from 0 simulation runs.  | *Reported level of service from Vissim is not calculated with PCEs; thus, the LOS is not representative of HCM LOS.</v>
      </c>
    </row>
    <row r="5" spans="1:17" s="586" customFormat="1" ht="18.5" customHeight="1" thickBot="1" x14ac:dyDescent="0.4">
      <c r="A5" s="574"/>
      <c r="B5" s="704"/>
      <c r="C5" s="792" t="s">
        <v>433</v>
      </c>
      <c r="D5" s="9"/>
      <c r="E5" s="86"/>
      <c r="F5" s="86"/>
      <c r="G5" s="11"/>
      <c r="H5" s="28"/>
      <c r="I5" s="97"/>
      <c r="J5" s="102"/>
      <c r="K5" s="97"/>
      <c r="L5" s="24"/>
      <c r="M5" s="86"/>
      <c r="N5" s="20"/>
      <c r="O5" s="20"/>
      <c r="P5" s="20"/>
      <c r="Q5" s="20"/>
    </row>
    <row r="6" spans="1:17" ht="44.25" customHeight="1" thickBot="1" x14ac:dyDescent="0.4">
      <c r="A6" s="551"/>
      <c r="C6" s="266" t="s">
        <v>140</v>
      </c>
      <c r="D6" s="283" t="s">
        <v>13</v>
      </c>
      <c r="E6" s="283" t="s">
        <v>8</v>
      </c>
      <c r="F6" s="283" t="s">
        <v>9</v>
      </c>
      <c r="G6" s="918" t="s">
        <v>6</v>
      </c>
      <c r="H6" s="918"/>
      <c r="I6" s="918" t="s">
        <v>101</v>
      </c>
      <c r="J6" s="918"/>
      <c r="K6" s="918" t="s">
        <v>325</v>
      </c>
      <c r="L6" s="918"/>
      <c r="M6" s="674" t="s">
        <v>432</v>
      </c>
      <c r="N6" s="918" t="s">
        <v>41</v>
      </c>
      <c r="O6" s="918"/>
      <c r="P6" s="918" t="s">
        <v>40</v>
      </c>
      <c r="Q6" s="919"/>
    </row>
    <row r="7" spans="1:17" ht="15" customHeight="1" x14ac:dyDescent="0.35">
      <c r="A7" s="551" t="str">
        <f ca="1">IF(AND(OR(G7=0,G7="-"),OR(I7=0,I7="-")),"H","")</f>
        <v>H</v>
      </c>
      <c r="B7" s="704">
        <f ca="1">C7</f>
        <v>1</v>
      </c>
      <c r="C7" s="889">
        <f ca="1">IFERROR('Intersection Calcs'!M7,"Error")</f>
        <v>1</v>
      </c>
      <c r="D7" s="892" t="str">
        <f ca="1">IFERROR('Intersection Calcs'!N7,"Error")</f>
        <v>Intersection Name</v>
      </c>
      <c r="E7" s="892" t="str">
        <f ca="1">IFERROR('Intersection Calcs'!O7,"Error")</f>
        <v>NB</v>
      </c>
      <c r="F7" s="280" t="str">
        <f>IFERROR('Intersection Calcs'!P7,"Error")</f>
        <v>NBL</v>
      </c>
      <c r="G7" s="22">
        <f ca="1">IFERROR('Intersection Calcs'!Q7,"Error")</f>
        <v>0</v>
      </c>
      <c r="H7" s="893">
        <f ca="1">IFERROR('Intersection Calcs'!R7,"Error")</f>
        <v>0</v>
      </c>
      <c r="I7" s="281">
        <f ca="1">IFERROR('Intersection Calcs'!S7,"Error")</f>
        <v>0</v>
      </c>
      <c r="J7" s="893">
        <f ca="1">IFERROR('Intersection Calcs'!T7,"Error")</f>
        <v>0</v>
      </c>
      <c r="K7" s="282" t="str">
        <f ca="1">IFERROR('Intersection Calcs'!AH7,"ERROR")</f>
        <v>- (-)</v>
      </c>
      <c r="L7" s="888" t="str">
        <f ca="1">IFERROR('Intersection Calcs'!AI7,"ERROR")</f>
        <v>- (-)</v>
      </c>
      <c r="M7" s="675">
        <f ca="1">IFERROR(INDEX('Input - Storage Lengths'!$B$4:$V$7,MATCH(B7,'Input - Storage Lengths'!$C$4:$C$7,0),MATCH(F7,'Input - Storage Lengths'!$B$4:$V$4,0)),"-")</f>
        <v>400</v>
      </c>
      <c r="N7" s="288" t="str">
        <f ca="1">IFERROR('Intersection Calcs'!AB7,"ERROR")</f>
        <v>-</v>
      </c>
      <c r="O7" s="893" t="str">
        <f ca="1">IFERROR('Intersection Calcs'!AC7,"ERROR")</f>
        <v>-</v>
      </c>
      <c r="P7" s="288" t="str">
        <f ca="1">IFERROR('Intersection Calcs'!AD7,"ERROR")</f>
        <v>-</v>
      </c>
      <c r="Q7" s="917" t="str">
        <f ca="1">IFERROR('Intersection Calcs'!AE7,"ERROR")</f>
        <v>-</v>
      </c>
    </row>
    <row r="8" spans="1:17" ht="15" customHeight="1" x14ac:dyDescent="0.35">
      <c r="A8" s="551" t="str">
        <f t="shared" ref="A8:A43" ca="1" si="0">IF(AND(OR(G8=0,G8="-"),OR(I8=0,I8="-")),"H","")</f>
        <v>H</v>
      </c>
      <c r="B8" s="704">
        <f ca="1">B7</f>
        <v>1</v>
      </c>
      <c r="C8" s="890">
        <f>IFERROR('Intersection Calcs'!M8,"Error")</f>
        <v>0</v>
      </c>
      <c r="D8" s="887">
        <f>IFERROR('Intersection Calcs'!N8,"Error")</f>
        <v>0</v>
      </c>
      <c r="E8" s="887">
        <f>IFERROR('Intersection Calcs'!O8,"Error")</f>
        <v>0</v>
      </c>
      <c r="F8" s="278" t="str">
        <f>IFERROR('Intersection Calcs'!P8,"Error")</f>
        <v>NBT</v>
      </c>
      <c r="G8" s="35">
        <f ca="1">IFERROR('Intersection Calcs'!Q8,"Error")</f>
        <v>0</v>
      </c>
      <c r="H8" s="878">
        <f>IFERROR('Intersection Calcs'!R8,"Error")</f>
        <v>0</v>
      </c>
      <c r="I8" s="277">
        <f ca="1">IFERROR('Intersection Calcs'!S8,"Error")</f>
        <v>0</v>
      </c>
      <c r="J8" s="878">
        <f>IFERROR('Intersection Calcs'!T8,"Error")</f>
        <v>0</v>
      </c>
      <c r="K8" s="279" t="str">
        <f ca="1">IFERROR('Intersection Calcs'!AH8,"ERROR")</f>
        <v>- (-)</v>
      </c>
      <c r="L8" s="881" t="str">
        <f>IFERROR('Intersection Calcs'!AI8,"ERROR")</f>
        <v xml:space="preserve"> (0.0)</v>
      </c>
      <c r="M8" s="676">
        <f ca="1">IFERROR(INDEX('Input - Storage Lengths'!$B$4:$V$7,MATCH(B8,'Input - Storage Lengths'!$C$4:$C$7,0),MATCH(F8,'Input - Storage Lengths'!$B$4:$V$4,0)),"-")</f>
        <v>1840</v>
      </c>
      <c r="N8" s="36" t="str">
        <f ca="1">IFERROR('Intersection Calcs'!AB8,"ERROR")</f>
        <v>-</v>
      </c>
      <c r="O8" s="878">
        <f>IFERROR('Intersection Calcs'!AC8,"ERROR")</f>
        <v>0</v>
      </c>
      <c r="P8" s="36" t="str">
        <f ca="1">IFERROR('Intersection Calcs'!AD8,"ERROR")</f>
        <v>-</v>
      </c>
      <c r="Q8" s="916">
        <f>IFERROR('Intersection Calcs'!AE8,"ERROR")</f>
        <v>0</v>
      </c>
    </row>
    <row r="9" spans="1:17" ht="15" customHeight="1" x14ac:dyDescent="0.35">
      <c r="A9" s="551" t="str">
        <f t="shared" ca="1" si="0"/>
        <v>H</v>
      </c>
      <c r="B9" s="704">
        <f t="shared" ref="B9:B43" ca="1" si="1">B8</f>
        <v>1</v>
      </c>
      <c r="C9" s="890">
        <f>IFERROR('Intersection Calcs'!M9,"Error")</f>
        <v>0</v>
      </c>
      <c r="D9" s="887">
        <f>IFERROR('Intersection Calcs'!N9,"Error")</f>
        <v>0</v>
      </c>
      <c r="E9" s="887">
        <f>IFERROR('Intersection Calcs'!O9,"Error")</f>
        <v>0</v>
      </c>
      <c r="F9" s="278" t="str">
        <f>IFERROR('Intersection Calcs'!P9,"Error")</f>
        <v>NBR</v>
      </c>
      <c r="G9" s="35">
        <f ca="1">IFERROR('Intersection Calcs'!Q9,"Error")</f>
        <v>0</v>
      </c>
      <c r="H9" s="878">
        <f>IFERROR('Intersection Calcs'!R9,"Error")</f>
        <v>0</v>
      </c>
      <c r="I9" s="277">
        <f ca="1">IFERROR('Intersection Calcs'!S9,"Error")</f>
        <v>0</v>
      </c>
      <c r="J9" s="878">
        <f>IFERROR('Intersection Calcs'!T9,"Error")</f>
        <v>0</v>
      </c>
      <c r="K9" s="279" t="str">
        <f ca="1">IFERROR('Intersection Calcs'!AH9,"ERROR")</f>
        <v>- (-)</v>
      </c>
      <c r="L9" s="881" t="str">
        <f>IFERROR('Intersection Calcs'!AI9,"ERROR")</f>
        <v xml:space="preserve"> (0.0)</v>
      </c>
      <c r="M9" s="676">
        <f ca="1">IFERROR(INDEX('Input - Storage Lengths'!$B$4:$V$7,MATCH(B9,'Input - Storage Lengths'!$C$4:$C$7,0),MATCH(F9,'Input - Storage Lengths'!$B$4:$V$4,0)),"-")</f>
        <v>410</v>
      </c>
      <c r="N9" s="36" t="str">
        <f ca="1">IFERROR('Intersection Calcs'!AB9,"ERROR")</f>
        <v>-</v>
      </c>
      <c r="O9" s="878">
        <f>IFERROR('Intersection Calcs'!AC9,"ERROR")</f>
        <v>0</v>
      </c>
      <c r="P9" s="36" t="str">
        <f ca="1">IFERROR('Intersection Calcs'!AD9,"ERROR")</f>
        <v>-</v>
      </c>
      <c r="Q9" s="916">
        <f>IFERROR('Intersection Calcs'!AE9,"ERROR")</f>
        <v>0</v>
      </c>
    </row>
    <row r="10" spans="1:17" ht="15" customHeight="1" x14ac:dyDescent="0.35">
      <c r="A10" s="551" t="str">
        <f t="shared" ca="1" si="0"/>
        <v>H</v>
      </c>
      <c r="B10" s="704">
        <f t="shared" ca="1" si="1"/>
        <v>1</v>
      </c>
      <c r="C10" s="890">
        <f>IFERROR('Intersection Calcs'!M10,"Error")</f>
        <v>0</v>
      </c>
      <c r="D10" s="887">
        <f>IFERROR('Intersection Calcs'!N10,"Error")</f>
        <v>0</v>
      </c>
      <c r="E10" s="887">
        <f>IFERROR('Intersection Calcs'!O10,"Error")</f>
        <v>0</v>
      </c>
      <c r="F10" s="278" t="str">
        <f>IFERROR('Intersection Calcs'!P10,"Error")</f>
        <v>NBU</v>
      </c>
      <c r="G10" s="35">
        <f ca="1">IFERROR('Intersection Calcs'!Q10,"Error")</f>
        <v>0</v>
      </c>
      <c r="H10" s="878">
        <f>IFERROR('Intersection Calcs'!R10,"Error")</f>
        <v>0</v>
      </c>
      <c r="I10" s="277">
        <f ca="1">IFERROR('Intersection Calcs'!S10,"Error")</f>
        <v>0</v>
      </c>
      <c r="J10" s="878">
        <f>IFERROR('Intersection Calcs'!T10,"Error")</f>
        <v>0</v>
      </c>
      <c r="K10" s="279" t="str">
        <f ca="1">IFERROR('Intersection Calcs'!AH10,"ERROR")</f>
        <v>- (-)</v>
      </c>
      <c r="L10" s="881" t="str">
        <f>IFERROR('Intersection Calcs'!AI10,"ERROR")</f>
        <v xml:space="preserve"> (0.0)</v>
      </c>
      <c r="M10" s="676" t="str">
        <f ca="1">IFERROR(INDEX('Input - Storage Lengths'!$B$4:$V$7,MATCH(B10,'Input - Storage Lengths'!$C$4:$C$7,0),MATCH(F10,'Input - Storage Lengths'!$B$4:$V$4,0)),"-")</f>
        <v>-</v>
      </c>
      <c r="N10" s="36" t="str">
        <f ca="1">IFERROR('Intersection Calcs'!AB10,"ERROR")</f>
        <v>-</v>
      </c>
      <c r="O10" s="878">
        <f>IFERROR('Intersection Calcs'!AC10,"ERROR")</f>
        <v>0</v>
      </c>
      <c r="P10" s="36" t="str">
        <f ca="1">IFERROR('Intersection Calcs'!AD10,"ERROR")</f>
        <v>-</v>
      </c>
      <c r="Q10" s="916">
        <f>IFERROR('Intersection Calcs'!AE10,"ERROR")</f>
        <v>0</v>
      </c>
    </row>
    <row r="11" spans="1:17" ht="15" customHeight="1" x14ac:dyDescent="0.35">
      <c r="A11" s="551" t="str">
        <f t="shared" ca="1" si="0"/>
        <v>H</v>
      </c>
      <c r="B11" s="704">
        <f t="shared" ca="1" si="1"/>
        <v>1</v>
      </c>
      <c r="C11" s="890">
        <f>IFERROR('Intersection Calcs'!M11,"Error")</f>
        <v>0</v>
      </c>
      <c r="D11" s="887">
        <f>IFERROR('Intersection Calcs'!N11,"Error")</f>
        <v>0</v>
      </c>
      <c r="E11" s="887">
        <f>IFERROR('Intersection Calcs'!O11,"Error")</f>
        <v>0</v>
      </c>
      <c r="F11" s="278">
        <f>IFERROR('Intersection Calcs'!P11,"Error")</f>
        <v>0</v>
      </c>
      <c r="G11" s="35" t="str">
        <f ca="1">IFERROR('Intersection Calcs'!Q11,"Error")</f>
        <v>-</v>
      </c>
      <c r="H11" s="878">
        <f>IFERROR('Intersection Calcs'!R11,"Error")</f>
        <v>0</v>
      </c>
      <c r="I11" s="277">
        <f ca="1">IFERROR('Intersection Calcs'!S11,"Error")</f>
        <v>0</v>
      </c>
      <c r="J11" s="878">
        <f>IFERROR('Intersection Calcs'!T11,"Error")</f>
        <v>0</v>
      </c>
      <c r="K11" s="279" t="str">
        <f ca="1">IFERROR('Intersection Calcs'!AH11,"ERROR")</f>
        <v>- (-)</v>
      </c>
      <c r="L11" s="881" t="str">
        <f>IFERROR('Intersection Calcs'!AI11,"ERROR")</f>
        <v xml:space="preserve"> (0.0)</v>
      </c>
      <c r="M11" s="676" t="str">
        <f ca="1">IFERROR(INDEX('Input - Storage Lengths'!$B$4:$V$7,MATCH(B11,'Input - Storage Lengths'!$C$4:$C$7,0),MATCH(F11,'Input - Storage Lengths'!$B$4:$V$4,0)),"-")</f>
        <v>-</v>
      </c>
      <c r="N11" s="36" t="str">
        <f ca="1">IFERROR('Intersection Calcs'!AB11,"ERROR")</f>
        <v>-</v>
      </c>
      <c r="O11" s="878">
        <f>IFERROR('Intersection Calcs'!AC11,"ERROR")</f>
        <v>0</v>
      </c>
      <c r="P11" s="36" t="str">
        <f ca="1">IFERROR('Intersection Calcs'!AD11,"ERROR")</f>
        <v>-</v>
      </c>
      <c r="Q11" s="916">
        <f>IFERROR('Intersection Calcs'!AE11,"ERROR")</f>
        <v>0</v>
      </c>
    </row>
    <row r="12" spans="1:17" ht="15" customHeight="1" x14ac:dyDescent="0.35">
      <c r="A12" s="551" t="str">
        <f t="shared" ca="1" si="0"/>
        <v>H</v>
      </c>
      <c r="B12" s="704">
        <f t="shared" ca="1" si="1"/>
        <v>1</v>
      </c>
      <c r="C12" s="890">
        <f>IFERROR('Intersection Calcs'!M12,"Error")</f>
        <v>0</v>
      </c>
      <c r="D12" s="887">
        <f>IFERROR('Intersection Calcs'!N12,"Error")</f>
        <v>0</v>
      </c>
      <c r="E12" s="887">
        <f>IFERROR('Intersection Calcs'!O12,"Error")</f>
        <v>0</v>
      </c>
      <c r="F12" s="278">
        <f>IFERROR('Intersection Calcs'!P12,"Error")</f>
        <v>0</v>
      </c>
      <c r="G12" s="35" t="str">
        <f ca="1">IFERROR('Intersection Calcs'!Q12,"Error")</f>
        <v>-</v>
      </c>
      <c r="H12" s="878">
        <f>IFERROR('Intersection Calcs'!R12,"Error")</f>
        <v>0</v>
      </c>
      <c r="I12" s="277">
        <f ca="1">IFERROR('Intersection Calcs'!S12,"Error")</f>
        <v>0</v>
      </c>
      <c r="J12" s="878">
        <f>IFERROR('Intersection Calcs'!T12,"Error")</f>
        <v>0</v>
      </c>
      <c r="K12" s="279" t="str">
        <f ca="1">IFERROR('Intersection Calcs'!AH12,"ERROR")</f>
        <v>- (-)</v>
      </c>
      <c r="L12" s="881" t="str">
        <f>IFERROR('Intersection Calcs'!AI12,"ERROR")</f>
        <v xml:space="preserve"> (0.0)</v>
      </c>
      <c r="M12" s="676" t="str">
        <f ca="1">IFERROR(INDEX('Input - Storage Lengths'!$B$4:$V$7,MATCH(B12,'Input - Storage Lengths'!$C$4:$C$7,0),MATCH(F12,'Input - Storage Lengths'!$B$4:$V$4,0)),"-")</f>
        <v>-</v>
      </c>
      <c r="N12" s="36" t="str">
        <f ca="1">IFERROR('Intersection Calcs'!AB12,"ERROR")</f>
        <v>-</v>
      </c>
      <c r="O12" s="878">
        <f>IFERROR('Intersection Calcs'!AC12,"ERROR")</f>
        <v>0</v>
      </c>
      <c r="P12" s="36" t="str">
        <f ca="1">IFERROR('Intersection Calcs'!AD12,"ERROR")</f>
        <v>-</v>
      </c>
      <c r="Q12" s="916">
        <f>IFERROR('Intersection Calcs'!AE12,"ERROR")</f>
        <v>0</v>
      </c>
    </row>
    <row r="13" spans="1:17" ht="15" customHeight="1" x14ac:dyDescent="0.35">
      <c r="A13" s="551" t="str">
        <f t="shared" ca="1" si="0"/>
        <v>H</v>
      </c>
      <c r="B13" s="704">
        <f t="shared" ca="1" si="1"/>
        <v>1</v>
      </c>
      <c r="C13" s="890">
        <f>IFERROR('Intersection Calcs'!M13,"Error")</f>
        <v>0</v>
      </c>
      <c r="D13" s="887">
        <f>IFERROR('Intersection Calcs'!N13,"Error")</f>
        <v>0</v>
      </c>
      <c r="E13" s="887" t="str">
        <f ca="1">IFERROR('Intersection Calcs'!O13,"Error")</f>
        <v>SB</v>
      </c>
      <c r="F13" s="278" t="str">
        <f>IFERROR('Intersection Calcs'!P13,"Error")</f>
        <v>SBL</v>
      </c>
      <c r="G13" s="35">
        <f ca="1">IFERROR('Intersection Calcs'!Q13,"Error")</f>
        <v>0</v>
      </c>
      <c r="H13" s="878">
        <f ca="1">IFERROR('Intersection Calcs'!R13,"Error")</f>
        <v>0</v>
      </c>
      <c r="I13" s="277">
        <f ca="1">IFERROR('Intersection Calcs'!S13,"Error")</f>
        <v>0</v>
      </c>
      <c r="J13" s="878">
        <f ca="1">IFERROR('Intersection Calcs'!T13,"Error")</f>
        <v>0</v>
      </c>
      <c r="K13" s="279" t="str">
        <f ca="1">IFERROR('Intersection Calcs'!AH13,"ERROR")</f>
        <v>- (-)</v>
      </c>
      <c r="L13" s="881" t="str">
        <f ca="1">IFERROR('Intersection Calcs'!AI13,"ERROR")</f>
        <v>- (-)</v>
      </c>
      <c r="M13" s="676">
        <f ca="1">IFERROR(INDEX('Input - Storage Lengths'!$B$4:$V$7,MATCH(B13,'Input - Storage Lengths'!$C$4:$C$7,0),MATCH(F13,'Input - Storage Lengths'!$B$4:$V$4,0)),"-")</f>
        <v>655</v>
      </c>
      <c r="N13" s="36" t="str">
        <f ca="1">IFERROR('Intersection Calcs'!AB13,"ERROR")</f>
        <v>-</v>
      </c>
      <c r="O13" s="878" t="str">
        <f ca="1">IFERROR('Intersection Calcs'!AC13,"ERROR")</f>
        <v>-</v>
      </c>
      <c r="P13" s="36" t="str">
        <f ca="1">IFERROR('Intersection Calcs'!AD13,"ERROR")</f>
        <v>-</v>
      </c>
      <c r="Q13" s="916" t="str">
        <f ca="1">IFERROR('Intersection Calcs'!AE13,"ERROR")</f>
        <v>-</v>
      </c>
    </row>
    <row r="14" spans="1:17" ht="15" customHeight="1" x14ac:dyDescent="0.35">
      <c r="A14" s="551" t="str">
        <f t="shared" ca="1" si="0"/>
        <v>H</v>
      </c>
      <c r="B14" s="704">
        <f t="shared" ca="1" si="1"/>
        <v>1</v>
      </c>
      <c r="C14" s="890">
        <f>IFERROR('Intersection Calcs'!M14,"Error")</f>
        <v>0</v>
      </c>
      <c r="D14" s="887">
        <f>IFERROR('Intersection Calcs'!N14,"Error")</f>
        <v>0</v>
      </c>
      <c r="E14" s="887">
        <f>IFERROR('Intersection Calcs'!O14,"Error")</f>
        <v>0</v>
      </c>
      <c r="F14" s="278" t="str">
        <f>IFERROR('Intersection Calcs'!P14,"Error")</f>
        <v>SBT</v>
      </c>
      <c r="G14" s="35">
        <f ca="1">IFERROR('Intersection Calcs'!Q14,"Error")</f>
        <v>0</v>
      </c>
      <c r="H14" s="878">
        <f>IFERROR('Intersection Calcs'!R14,"Error")</f>
        <v>0</v>
      </c>
      <c r="I14" s="277">
        <f ca="1">IFERROR('Intersection Calcs'!S14,"Error")</f>
        <v>0</v>
      </c>
      <c r="J14" s="878">
        <f>IFERROR('Intersection Calcs'!T14,"Error")</f>
        <v>0</v>
      </c>
      <c r="K14" s="279" t="str">
        <f ca="1">IFERROR('Intersection Calcs'!AH14,"ERROR")</f>
        <v>- (-)</v>
      </c>
      <c r="L14" s="881" t="str">
        <f>IFERROR('Intersection Calcs'!AI14,"ERROR")</f>
        <v xml:space="preserve"> (0.0)</v>
      </c>
      <c r="M14" s="676">
        <f ca="1">IFERROR(INDEX('Input - Storage Lengths'!$B$4:$V$7,MATCH(B14,'Input - Storage Lengths'!$C$4:$C$7,0),MATCH(F14,'Input - Storage Lengths'!$B$4:$V$4,0)),"-")</f>
        <v>3300</v>
      </c>
      <c r="N14" s="36" t="str">
        <f ca="1">IFERROR('Intersection Calcs'!AB14,"ERROR")</f>
        <v>-</v>
      </c>
      <c r="O14" s="878">
        <f>IFERROR('Intersection Calcs'!AC14,"ERROR")</f>
        <v>0</v>
      </c>
      <c r="P14" s="36" t="str">
        <f ca="1">IFERROR('Intersection Calcs'!AD14,"ERROR")</f>
        <v>-</v>
      </c>
      <c r="Q14" s="916">
        <f>IFERROR('Intersection Calcs'!AE14,"ERROR")</f>
        <v>0</v>
      </c>
    </row>
    <row r="15" spans="1:17" ht="15" customHeight="1" x14ac:dyDescent="0.35">
      <c r="A15" s="551" t="str">
        <f t="shared" ca="1" si="0"/>
        <v>H</v>
      </c>
      <c r="B15" s="704">
        <f t="shared" ca="1" si="1"/>
        <v>1</v>
      </c>
      <c r="C15" s="890">
        <f>IFERROR('Intersection Calcs'!M15,"Error")</f>
        <v>0</v>
      </c>
      <c r="D15" s="887">
        <f>IFERROR('Intersection Calcs'!N15,"Error")</f>
        <v>0</v>
      </c>
      <c r="E15" s="887">
        <f>IFERROR('Intersection Calcs'!O15,"Error")</f>
        <v>0</v>
      </c>
      <c r="F15" s="278" t="str">
        <f>IFERROR('Intersection Calcs'!P15,"Error")</f>
        <v>SBR</v>
      </c>
      <c r="G15" s="35">
        <f ca="1">IFERROR('Intersection Calcs'!Q15,"Error")</f>
        <v>0</v>
      </c>
      <c r="H15" s="878">
        <f>IFERROR('Intersection Calcs'!R15,"Error")</f>
        <v>0</v>
      </c>
      <c r="I15" s="277">
        <f ca="1">IFERROR('Intersection Calcs'!S15,"Error")</f>
        <v>0</v>
      </c>
      <c r="J15" s="878">
        <f>IFERROR('Intersection Calcs'!T15,"Error")</f>
        <v>0</v>
      </c>
      <c r="K15" s="279" t="str">
        <f ca="1">IFERROR('Intersection Calcs'!AH15,"ERROR")</f>
        <v>- (-)</v>
      </c>
      <c r="L15" s="881" t="str">
        <f>IFERROR('Intersection Calcs'!AI15,"ERROR")</f>
        <v xml:space="preserve"> (0.0)</v>
      </c>
      <c r="M15" s="676">
        <f ca="1">IFERROR(INDEX('Input - Storage Lengths'!$B$4:$V$7,MATCH(B15,'Input - Storage Lengths'!$C$4:$C$7,0),MATCH(F15,'Input - Storage Lengths'!$B$4:$V$4,0)),"-")</f>
        <v>3300</v>
      </c>
      <c r="N15" s="36" t="str">
        <f ca="1">IFERROR('Intersection Calcs'!AB15,"ERROR")</f>
        <v>-</v>
      </c>
      <c r="O15" s="878">
        <f>IFERROR('Intersection Calcs'!AC15,"ERROR")</f>
        <v>0</v>
      </c>
      <c r="P15" s="36" t="str">
        <f ca="1">IFERROR('Intersection Calcs'!AD15,"ERROR")</f>
        <v>-</v>
      </c>
      <c r="Q15" s="916">
        <f>IFERROR('Intersection Calcs'!AE15,"ERROR")</f>
        <v>0</v>
      </c>
    </row>
    <row r="16" spans="1:17" ht="15" customHeight="1" x14ac:dyDescent="0.35">
      <c r="A16" s="551" t="str">
        <f t="shared" ca="1" si="0"/>
        <v>H</v>
      </c>
      <c r="B16" s="704">
        <f t="shared" ca="1" si="1"/>
        <v>1</v>
      </c>
      <c r="C16" s="890">
        <f>IFERROR('Intersection Calcs'!M16,"Error")</f>
        <v>0</v>
      </c>
      <c r="D16" s="887">
        <f>IFERROR('Intersection Calcs'!N16,"Error")</f>
        <v>0</v>
      </c>
      <c r="E16" s="887">
        <f>IFERROR('Intersection Calcs'!O16,"Error")</f>
        <v>0</v>
      </c>
      <c r="F16" s="278" t="str">
        <f>IFERROR('Intersection Calcs'!P16,"Error")</f>
        <v>SBU</v>
      </c>
      <c r="G16" s="35">
        <f ca="1">IFERROR('Intersection Calcs'!Q16,"Error")</f>
        <v>0</v>
      </c>
      <c r="H16" s="878">
        <f>IFERROR('Intersection Calcs'!R16,"Error")</f>
        <v>0</v>
      </c>
      <c r="I16" s="277">
        <f ca="1">IFERROR('Intersection Calcs'!S16,"Error")</f>
        <v>0</v>
      </c>
      <c r="J16" s="878">
        <f>IFERROR('Intersection Calcs'!T16,"Error")</f>
        <v>0</v>
      </c>
      <c r="K16" s="279" t="str">
        <f ca="1">IFERROR('Intersection Calcs'!AH16,"ERROR")</f>
        <v>- (-)</v>
      </c>
      <c r="L16" s="881" t="str">
        <f>IFERROR('Intersection Calcs'!AI16,"ERROR")</f>
        <v xml:space="preserve"> (0.0)</v>
      </c>
      <c r="M16" s="676" t="str">
        <f ca="1">IFERROR(INDEX('Input - Storage Lengths'!$B$4:$V$7,MATCH(B16,'Input - Storage Lengths'!$C$4:$C$7,0),MATCH(F16,'Input - Storage Lengths'!$B$4:$V$4,0)),"-")</f>
        <v>-</v>
      </c>
      <c r="N16" s="36" t="str">
        <f ca="1">IFERROR('Intersection Calcs'!AB16,"ERROR")</f>
        <v>-</v>
      </c>
      <c r="O16" s="878">
        <f>IFERROR('Intersection Calcs'!AC16,"ERROR")</f>
        <v>0</v>
      </c>
      <c r="P16" s="36" t="str">
        <f ca="1">IFERROR('Intersection Calcs'!AD16,"ERROR")</f>
        <v>-</v>
      </c>
      <c r="Q16" s="916">
        <f>IFERROR('Intersection Calcs'!AE16,"ERROR")</f>
        <v>0</v>
      </c>
    </row>
    <row r="17" spans="1:17" ht="15" customHeight="1" x14ac:dyDescent="0.35">
      <c r="A17" s="551" t="str">
        <f t="shared" ca="1" si="0"/>
        <v>H</v>
      </c>
      <c r="B17" s="704">
        <f t="shared" ca="1" si="1"/>
        <v>1</v>
      </c>
      <c r="C17" s="890">
        <f>IFERROR('Intersection Calcs'!M17,"Error")</f>
        <v>0</v>
      </c>
      <c r="D17" s="887">
        <f>IFERROR('Intersection Calcs'!N17,"Error")</f>
        <v>0</v>
      </c>
      <c r="E17" s="887">
        <f>IFERROR('Intersection Calcs'!O17,"Error")</f>
        <v>0</v>
      </c>
      <c r="F17" s="278">
        <f>IFERROR('Intersection Calcs'!P17,"Error")</f>
        <v>0</v>
      </c>
      <c r="G17" s="35" t="str">
        <f ca="1">IFERROR('Intersection Calcs'!Q17,"Error")</f>
        <v>-</v>
      </c>
      <c r="H17" s="878">
        <f>IFERROR('Intersection Calcs'!R17,"Error")</f>
        <v>0</v>
      </c>
      <c r="I17" s="277">
        <f ca="1">IFERROR('Intersection Calcs'!S17,"Error")</f>
        <v>0</v>
      </c>
      <c r="J17" s="878">
        <f>IFERROR('Intersection Calcs'!T17,"Error")</f>
        <v>0</v>
      </c>
      <c r="K17" s="279" t="str">
        <f ca="1">IFERROR('Intersection Calcs'!AH17,"ERROR")</f>
        <v>- (-)</v>
      </c>
      <c r="L17" s="881" t="str">
        <f>IFERROR('Intersection Calcs'!AI17,"ERROR")</f>
        <v xml:space="preserve"> (0.0)</v>
      </c>
      <c r="M17" s="676" t="str">
        <f ca="1">IFERROR(INDEX('Input - Storage Lengths'!$B$4:$V$7,MATCH(B17,'Input - Storage Lengths'!$C$4:$C$7,0),MATCH(F17,'Input - Storage Lengths'!$B$4:$V$4,0)),"-")</f>
        <v>-</v>
      </c>
      <c r="N17" s="36" t="str">
        <f ca="1">IFERROR('Intersection Calcs'!AB17,"ERROR")</f>
        <v>-</v>
      </c>
      <c r="O17" s="878">
        <f>IFERROR('Intersection Calcs'!AC17,"ERROR")</f>
        <v>0</v>
      </c>
      <c r="P17" s="36" t="str">
        <f ca="1">IFERROR('Intersection Calcs'!AD17,"ERROR")</f>
        <v>-</v>
      </c>
      <c r="Q17" s="916">
        <f>IFERROR('Intersection Calcs'!AE17,"ERROR")</f>
        <v>0</v>
      </c>
    </row>
    <row r="18" spans="1:17" ht="15" customHeight="1" x14ac:dyDescent="0.35">
      <c r="A18" s="551" t="str">
        <f t="shared" ca="1" si="0"/>
        <v>H</v>
      </c>
      <c r="B18" s="704">
        <f t="shared" ca="1" si="1"/>
        <v>1</v>
      </c>
      <c r="C18" s="890">
        <f>IFERROR('Intersection Calcs'!M18,"Error")</f>
        <v>0</v>
      </c>
      <c r="D18" s="887">
        <f>IFERROR('Intersection Calcs'!N18,"Error")</f>
        <v>0</v>
      </c>
      <c r="E18" s="887">
        <f>IFERROR('Intersection Calcs'!O18,"Error")</f>
        <v>0</v>
      </c>
      <c r="F18" s="278">
        <f>IFERROR('Intersection Calcs'!P18,"Error")</f>
        <v>0</v>
      </c>
      <c r="G18" s="35" t="str">
        <f ca="1">IFERROR('Intersection Calcs'!Q18,"Error")</f>
        <v>-</v>
      </c>
      <c r="H18" s="878">
        <f>IFERROR('Intersection Calcs'!R18,"Error")</f>
        <v>0</v>
      </c>
      <c r="I18" s="277">
        <f ca="1">IFERROR('Intersection Calcs'!S18,"Error")</f>
        <v>0</v>
      </c>
      <c r="J18" s="878">
        <f>IFERROR('Intersection Calcs'!T18,"Error")</f>
        <v>0</v>
      </c>
      <c r="K18" s="279" t="str">
        <f ca="1">IFERROR('Intersection Calcs'!AH18,"ERROR")</f>
        <v>- (-)</v>
      </c>
      <c r="L18" s="881" t="str">
        <f>IFERROR('Intersection Calcs'!AI18,"ERROR")</f>
        <v xml:space="preserve"> (0.0)</v>
      </c>
      <c r="M18" s="676" t="str">
        <f ca="1">IFERROR(INDEX('Input - Storage Lengths'!$B$4:$V$7,MATCH(B18,'Input - Storage Lengths'!$C$4:$C$7,0),MATCH(F18,'Input - Storage Lengths'!$B$4:$V$4,0)),"-")</f>
        <v>-</v>
      </c>
      <c r="N18" s="36" t="str">
        <f ca="1">IFERROR('Intersection Calcs'!AB18,"ERROR")</f>
        <v>-</v>
      </c>
      <c r="O18" s="878">
        <f>IFERROR('Intersection Calcs'!AC18,"ERROR")</f>
        <v>0</v>
      </c>
      <c r="P18" s="36" t="str">
        <f ca="1">IFERROR('Intersection Calcs'!AD18,"ERROR")</f>
        <v>-</v>
      </c>
      <c r="Q18" s="916">
        <f>IFERROR('Intersection Calcs'!AE18,"ERROR")</f>
        <v>0</v>
      </c>
    </row>
    <row r="19" spans="1:17" ht="15" customHeight="1" x14ac:dyDescent="0.35">
      <c r="A19" s="551" t="str">
        <f t="shared" ca="1" si="0"/>
        <v>H</v>
      </c>
      <c r="B19" s="704">
        <f t="shared" ca="1" si="1"/>
        <v>1</v>
      </c>
      <c r="C19" s="890">
        <f>IFERROR('Intersection Calcs'!M19,"Error")</f>
        <v>0</v>
      </c>
      <c r="D19" s="887">
        <f>IFERROR('Intersection Calcs'!N19,"Error")</f>
        <v>0</v>
      </c>
      <c r="E19" s="887" t="str">
        <f ca="1">IFERROR('Intersection Calcs'!O19,"Error")</f>
        <v>EB</v>
      </c>
      <c r="F19" s="278" t="str">
        <f>IFERROR('Intersection Calcs'!P19,"Error")</f>
        <v>EBL</v>
      </c>
      <c r="G19" s="35">
        <f ca="1">IFERROR('Intersection Calcs'!Q19,"Error")</f>
        <v>0</v>
      </c>
      <c r="H19" s="878">
        <f ca="1">IFERROR('Intersection Calcs'!R19,"Error")</f>
        <v>0</v>
      </c>
      <c r="I19" s="277">
        <f ca="1">IFERROR('Intersection Calcs'!S19,"Error")</f>
        <v>0</v>
      </c>
      <c r="J19" s="878">
        <f ca="1">IFERROR('Intersection Calcs'!T19,"Error")</f>
        <v>0</v>
      </c>
      <c r="K19" s="279" t="str">
        <f ca="1">IFERROR('Intersection Calcs'!AH19,"ERROR")</f>
        <v>- (-)</v>
      </c>
      <c r="L19" s="881" t="str">
        <f ca="1">IFERROR('Intersection Calcs'!AI19,"ERROR")</f>
        <v>- (-)</v>
      </c>
      <c r="M19" s="676">
        <f ca="1">IFERROR(INDEX('Input - Storage Lengths'!$B$4:$V$7,MATCH(B19,'Input - Storage Lengths'!$C$4:$C$7,0),MATCH(F19,'Input - Storage Lengths'!$B$4:$V$4,0)),"-")</f>
        <v>460</v>
      </c>
      <c r="N19" s="36" t="str">
        <f ca="1">IFERROR('Intersection Calcs'!AB19,"ERROR")</f>
        <v>-</v>
      </c>
      <c r="O19" s="878" t="str">
        <f ca="1">IFERROR('Intersection Calcs'!AC19,"ERROR")</f>
        <v>-</v>
      </c>
      <c r="P19" s="36" t="str">
        <f ca="1">IFERROR('Intersection Calcs'!AD19,"ERROR")</f>
        <v>-</v>
      </c>
      <c r="Q19" s="916" t="str">
        <f ca="1">IFERROR('Intersection Calcs'!AE19,"ERROR")</f>
        <v>-</v>
      </c>
    </row>
    <row r="20" spans="1:17" ht="15" customHeight="1" x14ac:dyDescent="0.35">
      <c r="A20" s="551" t="str">
        <f t="shared" ca="1" si="0"/>
        <v>H</v>
      </c>
      <c r="B20" s="704">
        <f t="shared" ca="1" si="1"/>
        <v>1</v>
      </c>
      <c r="C20" s="890">
        <f>IFERROR('Intersection Calcs'!M20,"Error")</f>
        <v>0</v>
      </c>
      <c r="D20" s="887">
        <f>IFERROR('Intersection Calcs'!N20,"Error")</f>
        <v>0</v>
      </c>
      <c r="E20" s="887">
        <f>IFERROR('Intersection Calcs'!O20,"Error")</f>
        <v>0</v>
      </c>
      <c r="F20" s="278" t="str">
        <f>IFERROR('Intersection Calcs'!P20,"Error")</f>
        <v>EBT</v>
      </c>
      <c r="G20" s="35">
        <f ca="1">IFERROR('Intersection Calcs'!Q20,"Error")</f>
        <v>0</v>
      </c>
      <c r="H20" s="878">
        <f>IFERROR('Intersection Calcs'!R20,"Error")</f>
        <v>0</v>
      </c>
      <c r="I20" s="277">
        <f ca="1">IFERROR('Intersection Calcs'!S20,"Error")</f>
        <v>0</v>
      </c>
      <c r="J20" s="878">
        <f>IFERROR('Intersection Calcs'!T20,"Error")</f>
        <v>0</v>
      </c>
      <c r="K20" s="279" t="str">
        <f ca="1">IFERROR('Intersection Calcs'!AH20,"ERROR")</f>
        <v>- (-)</v>
      </c>
      <c r="L20" s="881" t="str">
        <f>IFERROR('Intersection Calcs'!AI20,"ERROR")</f>
        <v xml:space="preserve"> (0.0)</v>
      </c>
      <c r="M20" s="676">
        <f ca="1">IFERROR(INDEX('Input - Storage Lengths'!$B$4:$V$7,MATCH(B20,'Input - Storage Lengths'!$C$4:$C$7,0),MATCH(F20,'Input - Storage Lengths'!$B$4:$V$4,0)),"-")</f>
        <v>2490</v>
      </c>
      <c r="N20" s="36" t="str">
        <f ca="1">IFERROR('Intersection Calcs'!AB20,"ERROR")</f>
        <v>-</v>
      </c>
      <c r="O20" s="878">
        <f>IFERROR('Intersection Calcs'!AC20,"ERROR")</f>
        <v>0</v>
      </c>
      <c r="P20" s="36" t="str">
        <f ca="1">IFERROR('Intersection Calcs'!AD20,"ERROR")</f>
        <v>-</v>
      </c>
      <c r="Q20" s="916">
        <f>IFERROR('Intersection Calcs'!AE20,"ERROR")</f>
        <v>0</v>
      </c>
    </row>
    <row r="21" spans="1:17" ht="15" customHeight="1" x14ac:dyDescent="0.35">
      <c r="A21" s="551" t="str">
        <f t="shared" ca="1" si="0"/>
        <v>H</v>
      </c>
      <c r="B21" s="704">
        <f t="shared" ca="1" si="1"/>
        <v>1</v>
      </c>
      <c r="C21" s="890">
        <f>IFERROR('Intersection Calcs'!M21,"Error")</f>
        <v>0</v>
      </c>
      <c r="D21" s="887">
        <f>IFERROR('Intersection Calcs'!N21,"Error")</f>
        <v>0</v>
      </c>
      <c r="E21" s="887">
        <f>IFERROR('Intersection Calcs'!O21,"Error")</f>
        <v>0</v>
      </c>
      <c r="F21" s="278" t="str">
        <f>IFERROR('Intersection Calcs'!P21,"Error")</f>
        <v>EBR</v>
      </c>
      <c r="G21" s="35">
        <f ca="1">IFERROR('Intersection Calcs'!Q21,"Error")</f>
        <v>0</v>
      </c>
      <c r="H21" s="878">
        <f>IFERROR('Intersection Calcs'!R21,"Error")</f>
        <v>0</v>
      </c>
      <c r="I21" s="277">
        <f ca="1">IFERROR('Intersection Calcs'!S21,"Error")</f>
        <v>0</v>
      </c>
      <c r="J21" s="878">
        <f>IFERROR('Intersection Calcs'!T21,"Error")</f>
        <v>0</v>
      </c>
      <c r="K21" s="279" t="str">
        <f ca="1">IFERROR('Intersection Calcs'!AH21,"ERROR")</f>
        <v>- (-)</v>
      </c>
      <c r="L21" s="881" t="str">
        <f>IFERROR('Intersection Calcs'!AI21,"ERROR")</f>
        <v xml:space="preserve"> (0.0)</v>
      </c>
      <c r="M21" s="676">
        <f ca="1">IFERROR(INDEX('Input - Storage Lengths'!$B$4:$V$7,MATCH(B21,'Input - Storage Lengths'!$C$4:$C$7,0),MATCH(F21,'Input - Storage Lengths'!$B$4:$V$4,0)),"-")</f>
        <v>455</v>
      </c>
      <c r="N21" s="36" t="str">
        <f ca="1">IFERROR('Intersection Calcs'!AB21,"ERROR")</f>
        <v>-</v>
      </c>
      <c r="O21" s="878">
        <f>IFERROR('Intersection Calcs'!AC21,"ERROR")</f>
        <v>0</v>
      </c>
      <c r="P21" s="36" t="str">
        <f ca="1">IFERROR('Intersection Calcs'!AD21,"ERROR")</f>
        <v>-</v>
      </c>
      <c r="Q21" s="916">
        <f>IFERROR('Intersection Calcs'!AE21,"ERROR")</f>
        <v>0</v>
      </c>
    </row>
    <row r="22" spans="1:17" ht="15" customHeight="1" x14ac:dyDescent="0.35">
      <c r="A22" s="551" t="str">
        <f t="shared" ca="1" si="0"/>
        <v>H</v>
      </c>
      <c r="B22" s="704">
        <f t="shared" ca="1" si="1"/>
        <v>1</v>
      </c>
      <c r="C22" s="890">
        <f>IFERROR('Intersection Calcs'!M22,"Error")</f>
        <v>0</v>
      </c>
      <c r="D22" s="887">
        <f>IFERROR('Intersection Calcs'!N22,"Error")</f>
        <v>0</v>
      </c>
      <c r="E22" s="887">
        <f>IFERROR('Intersection Calcs'!O22,"Error")</f>
        <v>0</v>
      </c>
      <c r="F22" s="278" t="str">
        <f>IFERROR('Intersection Calcs'!P22,"Error")</f>
        <v>EBU</v>
      </c>
      <c r="G22" s="35">
        <f ca="1">IFERROR('Intersection Calcs'!Q22,"Error")</f>
        <v>0</v>
      </c>
      <c r="H22" s="878">
        <f>IFERROR('Intersection Calcs'!R22,"Error")</f>
        <v>0</v>
      </c>
      <c r="I22" s="277">
        <f ca="1">IFERROR('Intersection Calcs'!S22,"Error")</f>
        <v>0</v>
      </c>
      <c r="J22" s="878">
        <f>IFERROR('Intersection Calcs'!T22,"Error")</f>
        <v>0</v>
      </c>
      <c r="K22" s="279" t="str">
        <f ca="1">IFERROR('Intersection Calcs'!AH22,"ERROR")</f>
        <v>- (-)</v>
      </c>
      <c r="L22" s="881" t="str">
        <f>IFERROR('Intersection Calcs'!AI22,"ERROR")</f>
        <v xml:space="preserve"> (0.0)</v>
      </c>
      <c r="M22" s="676" t="str">
        <f ca="1">IFERROR(INDEX('Input - Storage Lengths'!$B$4:$V$7,MATCH(B22,'Input - Storage Lengths'!$C$4:$C$7,0),MATCH(F22,'Input - Storage Lengths'!$B$4:$V$4,0)),"-")</f>
        <v>-</v>
      </c>
      <c r="N22" s="36" t="str">
        <f ca="1">IFERROR('Intersection Calcs'!AB22,"ERROR")</f>
        <v>-</v>
      </c>
      <c r="O22" s="878">
        <f>IFERROR('Intersection Calcs'!AC22,"ERROR")</f>
        <v>0</v>
      </c>
      <c r="P22" s="36" t="str">
        <f ca="1">IFERROR('Intersection Calcs'!AD22,"ERROR")</f>
        <v>-</v>
      </c>
      <c r="Q22" s="916">
        <f>IFERROR('Intersection Calcs'!AE22,"ERROR")</f>
        <v>0</v>
      </c>
    </row>
    <row r="23" spans="1:17" ht="15" customHeight="1" x14ac:dyDescent="0.35">
      <c r="A23" s="551" t="str">
        <f t="shared" ca="1" si="0"/>
        <v>H</v>
      </c>
      <c r="B23" s="704">
        <f t="shared" ca="1" si="1"/>
        <v>1</v>
      </c>
      <c r="C23" s="890">
        <f>IFERROR('Intersection Calcs'!M23,"Error")</f>
        <v>0</v>
      </c>
      <c r="D23" s="887">
        <f>IFERROR('Intersection Calcs'!N23,"Error")</f>
        <v>0</v>
      </c>
      <c r="E23" s="887">
        <f>IFERROR('Intersection Calcs'!O23,"Error")</f>
        <v>0</v>
      </c>
      <c r="F23" s="278">
        <f>IFERROR('Intersection Calcs'!P23,"Error")</f>
        <v>0</v>
      </c>
      <c r="G23" s="35" t="str">
        <f ca="1">IFERROR('Intersection Calcs'!Q23,"Error")</f>
        <v>-</v>
      </c>
      <c r="H23" s="878">
        <f>IFERROR('Intersection Calcs'!R23,"Error")</f>
        <v>0</v>
      </c>
      <c r="I23" s="277">
        <f ca="1">IFERROR('Intersection Calcs'!S23,"Error")</f>
        <v>0</v>
      </c>
      <c r="J23" s="878">
        <f>IFERROR('Intersection Calcs'!T23,"Error")</f>
        <v>0</v>
      </c>
      <c r="K23" s="279" t="str">
        <f ca="1">IFERROR('Intersection Calcs'!AH23,"ERROR")</f>
        <v>- (-)</v>
      </c>
      <c r="L23" s="881" t="str">
        <f>IFERROR('Intersection Calcs'!AI23,"ERROR")</f>
        <v xml:space="preserve"> (0.0)</v>
      </c>
      <c r="M23" s="676" t="str">
        <f ca="1">IFERROR(INDEX('Input - Storage Lengths'!$B$4:$V$7,MATCH(B23,'Input - Storage Lengths'!$C$4:$C$7,0),MATCH(F23,'Input - Storage Lengths'!$B$4:$V$4,0)),"-")</f>
        <v>-</v>
      </c>
      <c r="N23" s="36" t="str">
        <f ca="1">IFERROR('Intersection Calcs'!AB23,"ERROR")</f>
        <v>-</v>
      </c>
      <c r="O23" s="878">
        <f>IFERROR('Intersection Calcs'!AC23,"ERROR")</f>
        <v>0</v>
      </c>
      <c r="P23" s="36" t="str">
        <f ca="1">IFERROR('Intersection Calcs'!AD23,"ERROR")</f>
        <v>-</v>
      </c>
      <c r="Q23" s="916">
        <f>IFERROR('Intersection Calcs'!AE23,"ERROR")</f>
        <v>0</v>
      </c>
    </row>
    <row r="24" spans="1:17" ht="15" customHeight="1" x14ac:dyDescent="0.35">
      <c r="A24" s="551" t="str">
        <f t="shared" ca="1" si="0"/>
        <v>H</v>
      </c>
      <c r="B24" s="704">
        <f t="shared" ca="1" si="1"/>
        <v>1</v>
      </c>
      <c r="C24" s="890">
        <f>IFERROR('Intersection Calcs'!M24,"Error")</f>
        <v>0</v>
      </c>
      <c r="D24" s="887">
        <f>IFERROR('Intersection Calcs'!N24,"Error")</f>
        <v>0</v>
      </c>
      <c r="E24" s="887">
        <f>IFERROR('Intersection Calcs'!O24,"Error")</f>
        <v>0</v>
      </c>
      <c r="F24" s="278">
        <f>IFERROR('Intersection Calcs'!P24,"Error")</f>
        <v>0</v>
      </c>
      <c r="G24" s="35" t="str">
        <f ca="1">IFERROR('Intersection Calcs'!Q24,"Error")</f>
        <v>-</v>
      </c>
      <c r="H24" s="878">
        <f>IFERROR('Intersection Calcs'!R24,"Error")</f>
        <v>0</v>
      </c>
      <c r="I24" s="277">
        <f ca="1">IFERROR('Intersection Calcs'!S24,"Error")</f>
        <v>0</v>
      </c>
      <c r="J24" s="878">
        <f>IFERROR('Intersection Calcs'!T24,"Error")</f>
        <v>0</v>
      </c>
      <c r="K24" s="279" t="str">
        <f ca="1">IFERROR('Intersection Calcs'!AH24,"ERROR")</f>
        <v>- (-)</v>
      </c>
      <c r="L24" s="881" t="str">
        <f>IFERROR('Intersection Calcs'!AI24,"ERROR")</f>
        <v xml:space="preserve"> (0.0)</v>
      </c>
      <c r="M24" s="676" t="str">
        <f ca="1">IFERROR(INDEX('Input - Storage Lengths'!$B$4:$V$7,MATCH(B24,'Input - Storage Lengths'!$C$4:$C$7,0),MATCH(F24,'Input - Storage Lengths'!$B$4:$V$4,0)),"-")</f>
        <v>-</v>
      </c>
      <c r="N24" s="36" t="str">
        <f ca="1">IFERROR('Intersection Calcs'!AB24,"ERROR")</f>
        <v>-</v>
      </c>
      <c r="O24" s="878">
        <f>IFERROR('Intersection Calcs'!AC24,"ERROR")</f>
        <v>0</v>
      </c>
      <c r="P24" s="36" t="str">
        <f ca="1">IFERROR('Intersection Calcs'!AD24,"ERROR")</f>
        <v>-</v>
      </c>
      <c r="Q24" s="916">
        <f>IFERROR('Intersection Calcs'!AE24,"ERROR")</f>
        <v>0</v>
      </c>
    </row>
    <row r="25" spans="1:17" ht="15" customHeight="1" x14ac:dyDescent="0.35">
      <c r="A25" s="551" t="str">
        <f t="shared" ca="1" si="0"/>
        <v>H</v>
      </c>
      <c r="B25" s="704">
        <f t="shared" ca="1" si="1"/>
        <v>1</v>
      </c>
      <c r="C25" s="890">
        <f>IFERROR('Intersection Calcs'!M25,"Error")</f>
        <v>0</v>
      </c>
      <c r="D25" s="887">
        <f>IFERROR('Intersection Calcs'!N25,"Error")</f>
        <v>0</v>
      </c>
      <c r="E25" s="887" t="str">
        <f ca="1">IFERROR('Intersection Calcs'!O25,"Error")</f>
        <v>WB</v>
      </c>
      <c r="F25" s="278" t="str">
        <f>IFERROR('Intersection Calcs'!P25,"Error")</f>
        <v>WBL</v>
      </c>
      <c r="G25" s="35">
        <f ca="1">IFERROR('Intersection Calcs'!Q25,"Error")</f>
        <v>0</v>
      </c>
      <c r="H25" s="878">
        <f ca="1">IFERROR('Intersection Calcs'!R25,"Error")</f>
        <v>0</v>
      </c>
      <c r="I25" s="277">
        <f ca="1">IFERROR('Intersection Calcs'!S25,"Error")</f>
        <v>0</v>
      </c>
      <c r="J25" s="878">
        <f ca="1">IFERROR('Intersection Calcs'!T25,"Error")</f>
        <v>0</v>
      </c>
      <c r="K25" s="279" t="str">
        <f ca="1">IFERROR('Intersection Calcs'!AH25,"ERROR")</f>
        <v>- (-)</v>
      </c>
      <c r="L25" s="881" t="str">
        <f ca="1">IFERROR('Intersection Calcs'!AI25,"ERROR")</f>
        <v>- (-)</v>
      </c>
      <c r="M25" s="676">
        <f ca="1">IFERROR(INDEX('Input - Storage Lengths'!$B$4:$V$7,MATCH(B25,'Input - Storage Lengths'!$C$4:$C$7,0),MATCH(F25,'Input - Storage Lengths'!$B$4:$V$4,0)),"-")</f>
        <v>480</v>
      </c>
      <c r="N25" s="36" t="str">
        <f ca="1">IFERROR('Intersection Calcs'!AB25,"ERROR")</f>
        <v>-</v>
      </c>
      <c r="O25" s="878" t="str">
        <f ca="1">IFERROR('Intersection Calcs'!AC25,"ERROR")</f>
        <v>-</v>
      </c>
      <c r="P25" s="36" t="str">
        <f ca="1">IFERROR('Intersection Calcs'!AD25,"ERROR")</f>
        <v>-</v>
      </c>
      <c r="Q25" s="916" t="str">
        <f ca="1">IFERROR('Intersection Calcs'!AE25,"ERROR")</f>
        <v>-</v>
      </c>
    </row>
    <row r="26" spans="1:17" ht="15" customHeight="1" x14ac:dyDescent="0.35">
      <c r="A26" s="551" t="str">
        <f t="shared" ca="1" si="0"/>
        <v>H</v>
      </c>
      <c r="B26" s="704">
        <f t="shared" ca="1" si="1"/>
        <v>1</v>
      </c>
      <c r="C26" s="890">
        <f>IFERROR('Intersection Calcs'!M26,"Error")</f>
        <v>0</v>
      </c>
      <c r="D26" s="887">
        <f>IFERROR('Intersection Calcs'!N26,"Error")</f>
        <v>0</v>
      </c>
      <c r="E26" s="887">
        <f>IFERROR('Intersection Calcs'!O26,"Error")</f>
        <v>0</v>
      </c>
      <c r="F26" s="278" t="str">
        <f>IFERROR('Intersection Calcs'!P26,"Error")</f>
        <v>WBT</v>
      </c>
      <c r="G26" s="35">
        <f ca="1">IFERROR('Intersection Calcs'!Q26,"Error")</f>
        <v>0</v>
      </c>
      <c r="H26" s="878">
        <f>IFERROR('Intersection Calcs'!R26,"Error")</f>
        <v>0</v>
      </c>
      <c r="I26" s="277">
        <f ca="1">IFERROR('Intersection Calcs'!S26,"Error")</f>
        <v>0</v>
      </c>
      <c r="J26" s="878">
        <f>IFERROR('Intersection Calcs'!T26,"Error")</f>
        <v>0</v>
      </c>
      <c r="K26" s="279" t="str">
        <f ca="1">IFERROR('Intersection Calcs'!AH26,"ERROR")</f>
        <v>- (-)</v>
      </c>
      <c r="L26" s="881" t="str">
        <f>IFERROR('Intersection Calcs'!AI26,"ERROR")</f>
        <v xml:space="preserve"> (0.0)</v>
      </c>
      <c r="M26" s="676">
        <f ca="1">IFERROR(INDEX('Input - Storage Lengths'!$B$4:$V$7,MATCH(B26,'Input - Storage Lengths'!$C$4:$C$7,0),MATCH(F26,'Input - Storage Lengths'!$B$4:$V$4,0)),"-")</f>
        <v>4420</v>
      </c>
      <c r="N26" s="36" t="str">
        <f ca="1">IFERROR('Intersection Calcs'!AB26,"ERROR")</f>
        <v>-</v>
      </c>
      <c r="O26" s="878">
        <f>IFERROR('Intersection Calcs'!AC26,"ERROR")</f>
        <v>0</v>
      </c>
      <c r="P26" s="36" t="str">
        <f ca="1">IFERROR('Intersection Calcs'!AD26,"ERROR")</f>
        <v>-</v>
      </c>
      <c r="Q26" s="916">
        <f>IFERROR('Intersection Calcs'!AE26,"ERROR")</f>
        <v>0</v>
      </c>
    </row>
    <row r="27" spans="1:17" ht="15" customHeight="1" x14ac:dyDescent="0.35">
      <c r="A27" s="551" t="str">
        <f t="shared" ca="1" si="0"/>
        <v>H</v>
      </c>
      <c r="B27" s="704">
        <f t="shared" ca="1" si="1"/>
        <v>1</v>
      </c>
      <c r="C27" s="890">
        <f>IFERROR('Intersection Calcs'!M27,"Error")</f>
        <v>0</v>
      </c>
      <c r="D27" s="887">
        <f>IFERROR('Intersection Calcs'!N27,"Error")</f>
        <v>0</v>
      </c>
      <c r="E27" s="887">
        <f>IFERROR('Intersection Calcs'!O27,"Error")</f>
        <v>0</v>
      </c>
      <c r="F27" s="278" t="str">
        <f>IFERROR('Intersection Calcs'!P27,"Error")</f>
        <v>WBR</v>
      </c>
      <c r="G27" s="35">
        <f ca="1">IFERROR('Intersection Calcs'!Q27,"Error")</f>
        <v>0</v>
      </c>
      <c r="H27" s="878">
        <f>IFERROR('Intersection Calcs'!R27,"Error")</f>
        <v>0</v>
      </c>
      <c r="I27" s="277">
        <f ca="1">IFERROR('Intersection Calcs'!S27,"Error")</f>
        <v>0</v>
      </c>
      <c r="J27" s="878">
        <f>IFERROR('Intersection Calcs'!T27,"Error")</f>
        <v>0</v>
      </c>
      <c r="K27" s="279" t="str">
        <f ca="1">IFERROR('Intersection Calcs'!AH27,"ERROR")</f>
        <v>- (-)</v>
      </c>
      <c r="L27" s="881" t="str">
        <f>IFERROR('Intersection Calcs'!AI27,"ERROR")</f>
        <v xml:space="preserve"> (0.0)</v>
      </c>
      <c r="M27" s="676">
        <f ca="1">IFERROR(INDEX('Input - Storage Lengths'!$B$4:$V$7,MATCH(B27,'Input - Storage Lengths'!$C$4:$C$7,0),MATCH(F27,'Input - Storage Lengths'!$B$4:$V$4,0)),"-")</f>
        <v>415</v>
      </c>
      <c r="N27" s="36" t="str">
        <f ca="1">IFERROR('Intersection Calcs'!AB27,"ERROR")</f>
        <v>-</v>
      </c>
      <c r="O27" s="878">
        <f>IFERROR('Intersection Calcs'!AC27,"ERROR")</f>
        <v>0</v>
      </c>
      <c r="P27" s="36" t="str">
        <f ca="1">IFERROR('Intersection Calcs'!AD27,"ERROR")</f>
        <v>-</v>
      </c>
      <c r="Q27" s="916">
        <f>IFERROR('Intersection Calcs'!AE27,"ERROR")</f>
        <v>0</v>
      </c>
    </row>
    <row r="28" spans="1:17" ht="15" customHeight="1" x14ac:dyDescent="0.35">
      <c r="A28" s="551" t="str">
        <f t="shared" ca="1" si="0"/>
        <v>H</v>
      </c>
      <c r="B28" s="704">
        <f t="shared" ca="1" si="1"/>
        <v>1</v>
      </c>
      <c r="C28" s="890">
        <f>IFERROR('Intersection Calcs'!M28,"Error")</f>
        <v>0</v>
      </c>
      <c r="D28" s="887">
        <f>IFERROR('Intersection Calcs'!N28,"Error")</f>
        <v>0</v>
      </c>
      <c r="E28" s="887">
        <f>IFERROR('Intersection Calcs'!O28,"Error")</f>
        <v>0</v>
      </c>
      <c r="F28" s="278" t="str">
        <f>IFERROR('Intersection Calcs'!P28,"Error")</f>
        <v>WBU</v>
      </c>
      <c r="G28" s="35">
        <f ca="1">IFERROR('Intersection Calcs'!Q28,"Error")</f>
        <v>0</v>
      </c>
      <c r="H28" s="878">
        <f>IFERROR('Intersection Calcs'!R28,"Error")</f>
        <v>0</v>
      </c>
      <c r="I28" s="277">
        <f ca="1">IFERROR('Intersection Calcs'!S28,"Error")</f>
        <v>0</v>
      </c>
      <c r="J28" s="878">
        <f>IFERROR('Intersection Calcs'!T28,"Error")</f>
        <v>0</v>
      </c>
      <c r="K28" s="279" t="str">
        <f ca="1">IFERROR('Intersection Calcs'!AH28,"ERROR")</f>
        <v>- (-)</v>
      </c>
      <c r="L28" s="881" t="str">
        <f>IFERROR('Intersection Calcs'!AI28,"ERROR")</f>
        <v xml:space="preserve"> (0.0)</v>
      </c>
      <c r="M28" s="676" t="str">
        <f ca="1">IFERROR(INDEX('Input - Storage Lengths'!$B$4:$V$7,MATCH(B28,'Input - Storage Lengths'!$C$4:$C$7,0),MATCH(F28,'Input - Storage Lengths'!$B$4:$V$4,0)),"-")</f>
        <v>-</v>
      </c>
      <c r="N28" s="36" t="str">
        <f ca="1">IFERROR('Intersection Calcs'!AB28,"ERROR")</f>
        <v>-</v>
      </c>
      <c r="O28" s="878">
        <f>IFERROR('Intersection Calcs'!AC28,"ERROR")</f>
        <v>0</v>
      </c>
      <c r="P28" s="36" t="str">
        <f ca="1">IFERROR('Intersection Calcs'!AD28,"ERROR")</f>
        <v>-</v>
      </c>
      <c r="Q28" s="916">
        <f>IFERROR('Intersection Calcs'!AE28,"ERROR")</f>
        <v>0</v>
      </c>
    </row>
    <row r="29" spans="1:17" ht="15" customHeight="1" x14ac:dyDescent="0.35">
      <c r="A29" s="551" t="str">
        <f t="shared" ca="1" si="0"/>
        <v>H</v>
      </c>
      <c r="B29" s="704">
        <f t="shared" ca="1" si="1"/>
        <v>1</v>
      </c>
      <c r="C29" s="890">
        <f>IFERROR('Intersection Calcs'!M29,"Error")</f>
        <v>0</v>
      </c>
      <c r="D29" s="887">
        <f>IFERROR('Intersection Calcs'!N29,"Error")</f>
        <v>0</v>
      </c>
      <c r="E29" s="887">
        <f>IFERROR('Intersection Calcs'!O29,"Error")</f>
        <v>0</v>
      </c>
      <c r="F29" s="278">
        <f>IFERROR('Intersection Calcs'!P29,"Error")</f>
        <v>0</v>
      </c>
      <c r="G29" s="35" t="str">
        <f ca="1">IFERROR('Intersection Calcs'!Q29,"Error")</f>
        <v>-</v>
      </c>
      <c r="H29" s="878">
        <f>IFERROR('Intersection Calcs'!R29,"Error")</f>
        <v>0</v>
      </c>
      <c r="I29" s="277">
        <f ca="1">IFERROR('Intersection Calcs'!S29,"Error")</f>
        <v>0</v>
      </c>
      <c r="J29" s="878">
        <f>IFERROR('Intersection Calcs'!T29,"Error")</f>
        <v>0</v>
      </c>
      <c r="K29" s="279" t="str">
        <f ca="1">IFERROR('Intersection Calcs'!AH29,"ERROR")</f>
        <v>- (-)</v>
      </c>
      <c r="L29" s="881" t="str">
        <f>IFERROR('Intersection Calcs'!AI29,"ERROR")</f>
        <v xml:space="preserve"> (0.0)</v>
      </c>
      <c r="M29" s="676" t="str">
        <f ca="1">IFERROR(INDEX('Input - Storage Lengths'!$B$4:$V$7,MATCH(B29,'Input - Storage Lengths'!$C$4:$C$7,0),MATCH(F29,'Input - Storage Lengths'!$B$4:$V$4,0)),"-")</f>
        <v>-</v>
      </c>
      <c r="N29" s="36" t="str">
        <f ca="1">IFERROR('Intersection Calcs'!AB29,"ERROR")</f>
        <v>-</v>
      </c>
      <c r="O29" s="878">
        <f>IFERROR('Intersection Calcs'!AC29,"ERROR")</f>
        <v>0</v>
      </c>
      <c r="P29" s="36" t="str">
        <f ca="1">IFERROR('Intersection Calcs'!AD29,"ERROR")</f>
        <v>-</v>
      </c>
      <c r="Q29" s="916">
        <f>IFERROR('Intersection Calcs'!AE29,"ERROR")</f>
        <v>0</v>
      </c>
    </row>
    <row r="30" spans="1:17" ht="15" customHeight="1" x14ac:dyDescent="0.35">
      <c r="A30" s="551" t="str">
        <f t="shared" ca="1" si="0"/>
        <v>H</v>
      </c>
      <c r="B30" s="704">
        <f t="shared" ca="1" si="1"/>
        <v>1</v>
      </c>
      <c r="C30" s="890">
        <f>IFERROR('Intersection Calcs'!M30,"Error")</f>
        <v>0</v>
      </c>
      <c r="D30" s="887">
        <f>IFERROR('Intersection Calcs'!N30,"Error")</f>
        <v>0</v>
      </c>
      <c r="E30" s="887">
        <f>IFERROR('Intersection Calcs'!O30,"Error")</f>
        <v>0</v>
      </c>
      <c r="F30" s="278">
        <f>IFERROR('Intersection Calcs'!P30,"Error")</f>
        <v>0</v>
      </c>
      <c r="G30" s="35" t="str">
        <f ca="1">IFERROR('Intersection Calcs'!Q30,"Error")</f>
        <v>-</v>
      </c>
      <c r="H30" s="878">
        <f>IFERROR('Intersection Calcs'!R30,"Error")</f>
        <v>0</v>
      </c>
      <c r="I30" s="277">
        <f ca="1">IFERROR('Intersection Calcs'!S30,"Error")</f>
        <v>0</v>
      </c>
      <c r="J30" s="878">
        <f>IFERROR('Intersection Calcs'!T30,"Error")</f>
        <v>0</v>
      </c>
      <c r="K30" s="279" t="str">
        <f ca="1">IFERROR('Intersection Calcs'!AH30,"ERROR")</f>
        <v>- (-)</v>
      </c>
      <c r="L30" s="881" t="str">
        <f>IFERROR('Intersection Calcs'!AI30,"ERROR")</f>
        <v xml:space="preserve"> (0.0)</v>
      </c>
      <c r="M30" s="676" t="str">
        <f ca="1">IFERROR(INDEX('Input - Storage Lengths'!$B$4:$V$7,MATCH(B30,'Input - Storage Lengths'!$C$4:$C$7,0),MATCH(F30,'Input - Storage Lengths'!$B$4:$V$4,0)),"-")</f>
        <v>-</v>
      </c>
      <c r="N30" s="36" t="str">
        <f ca="1">IFERROR('Intersection Calcs'!AB30,"ERROR")</f>
        <v>-</v>
      </c>
      <c r="O30" s="878">
        <f>IFERROR('Intersection Calcs'!AC30,"ERROR")</f>
        <v>0</v>
      </c>
      <c r="P30" s="36" t="str">
        <f ca="1">IFERROR('Intersection Calcs'!AD30,"ERROR")</f>
        <v>-</v>
      </c>
      <c r="Q30" s="916">
        <f>IFERROR('Intersection Calcs'!AE30,"ERROR")</f>
        <v>0</v>
      </c>
    </row>
    <row r="31" spans="1:17" ht="15" customHeight="1" x14ac:dyDescent="0.35">
      <c r="A31" s="551" t="str">
        <f t="shared" ca="1" si="0"/>
        <v>H</v>
      </c>
      <c r="B31" s="704">
        <f t="shared" ca="1" si="1"/>
        <v>1</v>
      </c>
      <c r="C31" s="890">
        <f>IFERROR('Intersection Calcs'!M31,"Error")</f>
        <v>0</v>
      </c>
      <c r="D31" s="887">
        <f>IFERROR('Intersection Calcs'!N31,"Error")</f>
        <v>0</v>
      </c>
      <c r="E31" s="887">
        <f ca="1">IFERROR('Intersection Calcs'!O31,"Error")</f>
        <v>0</v>
      </c>
      <c r="F31" s="278" t="str">
        <f>IFERROR('Intersection Calcs'!P31,"Error")</f>
        <v>NWBL</v>
      </c>
      <c r="G31" s="35">
        <f ca="1">IFERROR('Intersection Calcs'!Q31,"Error")</f>
        <v>0</v>
      </c>
      <c r="H31" s="878">
        <f ca="1">IFERROR('Intersection Calcs'!R31,"Error")</f>
        <v>0</v>
      </c>
      <c r="I31" s="277">
        <f ca="1">IFERROR('Intersection Calcs'!S31,"Error")</f>
        <v>0</v>
      </c>
      <c r="J31" s="878">
        <f ca="1">IFERROR('Intersection Calcs'!T31,"Error")</f>
        <v>0</v>
      </c>
      <c r="K31" s="279" t="str">
        <f ca="1">IFERROR('Intersection Calcs'!AH31,"ERROR")</f>
        <v>- (-)</v>
      </c>
      <c r="L31" s="878" t="str">
        <f ca="1">IFERROR('Intersection Calcs'!AI31,"ERROR")</f>
        <v>- (-)</v>
      </c>
      <c r="M31" s="676" t="str">
        <f ca="1">IFERROR(INDEX('Input - Storage Lengths'!$B$4:$V$7,MATCH(B31,'Input - Storage Lengths'!$C$4:$C$7,0),MATCH(F31,'Input - Storage Lengths'!$B$4:$V$4,0)),"-")</f>
        <v>-</v>
      </c>
      <c r="N31" s="36" t="str">
        <f ca="1">IFERROR('Intersection Calcs'!AB31,"ERROR")</f>
        <v>-</v>
      </c>
      <c r="O31" s="878" t="str">
        <f ca="1">IFERROR('Intersection Calcs'!AC31,"ERROR")</f>
        <v>-</v>
      </c>
      <c r="P31" s="36" t="str">
        <f ca="1">IFERROR('Intersection Calcs'!AD31,"ERROR")</f>
        <v>-</v>
      </c>
      <c r="Q31" s="916" t="str">
        <f ca="1">IFERROR('Intersection Calcs'!AE31,"ERROR")</f>
        <v>-</v>
      </c>
    </row>
    <row r="32" spans="1:17" ht="15" customHeight="1" x14ac:dyDescent="0.35">
      <c r="A32" s="551" t="str">
        <f t="shared" ca="1" si="0"/>
        <v>H</v>
      </c>
      <c r="B32" s="704">
        <f t="shared" ca="1" si="1"/>
        <v>1</v>
      </c>
      <c r="C32" s="890">
        <f>IFERROR('Intersection Calcs'!M32,"Error")</f>
        <v>0</v>
      </c>
      <c r="D32" s="887">
        <f>IFERROR('Intersection Calcs'!N32,"Error")</f>
        <v>0</v>
      </c>
      <c r="E32" s="887">
        <f>IFERROR('Intersection Calcs'!O32,"Error")</f>
        <v>0</v>
      </c>
      <c r="F32" s="278" t="str">
        <f>IFERROR('Intersection Calcs'!P32,"Error")</f>
        <v>NWBT</v>
      </c>
      <c r="G32" s="35">
        <f ca="1">IFERROR('Intersection Calcs'!Q32,"Error")</f>
        <v>0</v>
      </c>
      <c r="H32" s="878">
        <f>IFERROR('Intersection Calcs'!R32,"Error")</f>
        <v>0</v>
      </c>
      <c r="I32" s="277">
        <f ca="1">IFERROR('Intersection Calcs'!S32,"Error")</f>
        <v>0</v>
      </c>
      <c r="J32" s="878">
        <f>IFERROR('Intersection Calcs'!T32,"Error")</f>
        <v>0</v>
      </c>
      <c r="K32" s="279" t="str">
        <f ca="1">IFERROR('Intersection Calcs'!AH32,"ERROR")</f>
        <v>- (-)</v>
      </c>
      <c r="L32" s="878" t="str">
        <f>IFERROR('Intersection Calcs'!AI32,"ERROR")</f>
        <v xml:space="preserve"> (0.0)</v>
      </c>
      <c r="M32" s="676" t="str">
        <f ca="1">IFERROR(INDEX('Input - Storage Lengths'!$B$4:$V$7,MATCH(B32,'Input - Storage Lengths'!$C$4:$C$7,0),MATCH(F32,'Input - Storage Lengths'!$B$4:$V$4,0)),"-")</f>
        <v>-</v>
      </c>
      <c r="N32" s="36" t="str">
        <f ca="1">IFERROR('Intersection Calcs'!AB32,"ERROR")</f>
        <v>-</v>
      </c>
      <c r="O32" s="878">
        <f>IFERROR('Intersection Calcs'!AC32,"ERROR")</f>
        <v>0</v>
      </c>
      <c r="P32" s="36" t="str">
        <f ca="1">IFERROR('Intersection Calcs'!AD32,"ERROR")</f>
        <v>-</v>
      </c>
      <c r="Q32" s="916">
        <f>IFERROR('Intersection Calcs'!AE32,"ERROR")</f>
        <v>0</v>
      </c>
    </row>
    <row r="33" spans="1:17" ht="15" customHeight="1" x14ac:dyDescent="0.35">
      <c r="A33" s="551" t="str">
        <f t="shared" ca="1" si="0"/>
        <v>H</v>
      </c>
      <c r="B33" s="704">
        <f t="shared" ca="1" si="1"/>
        <v>1</v>
      </c>
      <c r="C33" s="890">
        <f>IFERROR('Intersection Calcs'!M33,"Error")</f>
        <v>0</v>
      </c>
      <c r="D33" s="887">
        <f>IFERROR('Intersection Calcs'!N33,"Error")</f>
        <v>0</v>
      </c>
      <c r="E33" s="887">
        <f>IFERROR('Intersection Calcs'!O33,"Error")</f>
        <v>0</v>
      </c>
      <c r="F33" s="278" t="str">
        <f>IFERROR('Intersection Calcs'!P33,"Error")</f>
        <v>NWBR</v>
      </c>
      <c r="G33" s="35">
        <f ca="1">IFERROR('Intersection Calcs'!Q33,"Error")</f>
        <v>0</v>
      </c>
      <c r="H33" s="878">
        <f>IFERROR('Intersection Calcs'!R33,"Error")</f>
        <v>0</v>
      </c>
      <c r="I33" s="277">
        <f ca="1">IFERROR('Intersection Calcs'!S33,"Error")</f>
        <v>0</v>
      </c>
      <c r="J33" s="878">
        <f>IFERROR('Intersection Calcs'!T33,"Error")</f>
        <v>0</v>
      </c>
      <c r="K33" s="279" t="str">
        <f ca="1">IFERROR('Intersection Calcs'!AH33,"ERROR")</f>
        <v>- (-)</v>
      </c>
      <c r="L33" s="878" t="str">
        <f>IFERROR('Intersection Calcs'!AI33,"ERROR")</f>
        <v xml:space="preserve"> (0.0)</v>
      </c>
      <c r="M33" s="676" t="str">
        <f ca="1">IFERROR(INDEX('Input - Storage Lengths'!$B$4:$V$7,MATCH(B33,'Input - Storage Lengths'!$C$4:$C$7,0),MATCH(F33,'Input - Storage Lengths'!$B$4:$V$4,0)),"-")</f>
        <v>-</v>
      </c>
      <c r="N33" s="36" t="str">
        <f ca="1">IFERROR('Intersection Calcs'!AB33,"ERROR")</f>
        <v>-</v>
      </c>
      <c r="O33" s="878">
        <f>IFERROR('Intersection Calcs'!AC33,"ERROR")</f>
        <v>0</v>
      </c>
      <c r="P33" s="36" t="str">
        <f ca="1">IFERROR('Intersection Calcs'!AD33,"ERROR")</f>
        <v>-</v>
      </c>
      <c r="Q33" s="916">
        <f>IFERROR('Intersection Calcs'!AE33,"ERROR")</f>
        <v>0</v>
      </c>
    </row>
    <row r="34" spans="1:17" ht="15" customHeight="1" x14ac:dyDescent="0.35">
      <c r="A34" s="551" t="str">
        <f t="shared" ca="1" si="0"/>
        <v>H</v>
      </c>
      <c r="B34" s="704">
        <f t="shared" ca="1" si="1"/>
        <v>1</v>
      </c>
      <c r="C34" s="890">
        <f>IFERROR('Intersection Calcs'!M34,"Error")</f>
        <v>0</v>
      </c>
      <c r="D34" s="887">
        <f>IFERROR('Intersection Calcs'!N34,"Error")</f>
        <v>0</v>
      </c>
      <c r="E34" s="887">
        <f>IFERROR('Intersection Calcs'!O34,"Error")</f>
        <v>0</v>
      </c>
      <c r="F34" s="278" t="str">
        <f>IFERROR('Intersection Calcs'!P34,"Error")</f>
        <v>NWBU</v>
      </c>
      <c r="G34" s="35">
        <f ca="1">IFERROR('Intersection Calcs'!Q34,"Error")</f>
        <v>0</v>
      </c>
      <c r="H34" s="878">
        <f>IFERROR('Intersection Calcs'!R34,"Error")</f>
        <v>0</v>
      </c>
      <c r="I34" s="277">
        <f ca="1">IFERROR('Intersection Calcs'!S34,"Error")</f>
        <v>0</v>
      </c>
      <c r="J34" s="878">
        <f>IFERROR('Intersection Calcs'!T34,"Error")</f>
        <v>0</v>
      </c>
      <c r="K34" s="279" t="str">
        <f ca="1">IFERROR('Intersection Calcs'!AH34,"ERROR")</f>
        <v>- (-)</v>
      </c>
      <c r="L34" s="878" t="str">
        <f>IFERROR('Intersection Calcs'!AI34,"ERROR")</f>
        <v xml:space="preserve"> (0.0)</v>
      </c>
      <c r="M34" s="676" t="str">
        <f ca="1">IFERROR(INDEX('Input - Storage Lengths'!$B$4:$V$7,MATCH(B34,'Input - Storage Lengths'!$C$4:$C$7,0),MATCH(F34,'Input - Storage Lengths'!$B$4:$V$4,0)),"-")</f>
        <v>-</v>
      </c>
      <c r="N34" s="36" t="str">
        <f ca="1">IFERROR('Intersection Calcs'!AB34,"ERROR")</f>
        <v>-</v>
      </c>
      <c r="O34" s="878">
        <f>IFERROR('Intersection Calcs'!AC34,"ERROR")</f>
        <v>0</v>
      </c>
      <c r="P34" s="36" t="str">
        <f ca="1">IFERROR('Intersection Calcs'!AD34,"ERROR")</f>
        <v>-</v>
      </c>
      <c r="Q34" s="916">
        <f>IFERROR('Intersection Calcs'!AE34,"ERROR")</f>
        <v>0</v>
      </c>
    </row>
    <row r="35" spans="1:17" ht="15" customHeight="1" x14ac:dyDescent="0.35">
      <c r="A35" s="551" t="str">
        <f t="shared" ca="1" si="0"/>
        <v>H</v>
      </c>
      <c r="B35" s="704">
        <f t="shared" ca="1" si="1"/>
        <v>1</v>
      </c>
      <c r="C35" s="890">
        <f>IFERROR('Intersection Calcs'!M35,"Error")</f>
        <v>0</v>
      </c>
      <c r="D35" s="887">
        <f>IFERROR('Intersection Calcs'!N35,"Error")</f>
        <v>0</v>
      </c>
      <c r="E35" s="887">
        <f>IFERROR('Intersection Calcs'!O35,"Error")</f>
        <v>0</v>
      </c>
      <c r="F35" s="278">
        <f>IFERROR('Intersection Calcs'!P35,"Error")</f>
        <v>0</v>
      </c>
      <c r="G35" s="35" t="str">
        <f ca="1">IFERROR('Intersection Calcs'!Q35,"Error")</f>
        <v>-</v>
      </c>
      <c r="H35" s="878">
        <f>IFERROR('Intersection Calcs'!R35,"Error")</f>
        <v>0</v>
      </c>
      <c r="I35" s="277">
        <f ca="1">IFERROR('Intersection Calcs'!S35,"Error")</f>
        <v>0</v>
      </c>
      <c r="J35" s="878">
        <f>IFERROR('Intersection Calcs'!T35,"Error")</f>
        <v>0</v>
      </c>
      <c r="K35" s="279" t="str">
        <f ca="1">IFERROR('Intersection Calcs'!AH35,"ERROR")</f>
        <v>- (-)</v>
      </c>
      <c r="L35" s="878" t="str">
        <f>IFERROR('Intersection Calcs'!AI35,"ERROR")</f>
        <v xml:space="preserve"> (0.0)</v>
      </c>
      <c r="M35" s="676" t="str">
        <f ca="1">IFERROR(INDEX('Input - Storage Lengths'!$B$4:$V$7,MATCH(B35,'Input - Storage Lengths'!$C$4:$C$7,0),MATCH(F35,'Input - Storage Lengths'!$B$4:$V$4,0)),"-")</f>
        <v>-</v>
      </c>
      <c r="N35" s="36" t="str">
        <f ca="1">IFERROR('Intersection Calcs'!AB35,"ERROR")</f>
        <v>-</v>
      </c>
      <c r="O35" s="878">
        <f>IFERROR('Intersection Calcs'!AC35,"ERROR")</f>
        <v>0</v>
      </c>
      <c r="P35" s="36" t="str">
        <f ca="1">IFERROR('Intersection Calcs'!AD35,"ERROR")</f>
        <v>-</v>
      </c>
      <c r="Q35" s="916">
        <f>IFERROR('Intersection Calcs'!AE35,"ERROR")</f>
        <v>0</v>
      </c>
    </row>
    <row r="36" spans="1:17" ht="15" customHeight="1" x14ac:dyDescent="0.35">
      <c r="A36" s="551" t="str">
        <f t="shared" ca="1" si="0"/>
        <v>H</v>
      </c>
      <c r="B36" s="704">
        <f t="shared" ca="1" si="1"/>
        <v>1</v>
      </c>
      <c r="C36" s="890">
        <f>IFERROR('Intersection Calcs'!M36,"Error")</f>
        <v>0</v>
      </c>
      <c r="D36" s="887">
        <f>IFERROR('Intersection Calcs'!N36,"Error")</f>
        <v>0</v>
      </c>
      <c r="E36" s="887">
        <f>IFERROR('Intersection Calcs'!O36,"Error")</f>
        <v>0</v>
      </c>
      <c r="F36" s="278">
        <f>IFERROR('Intersection Calcs'!P36,"Error")</f>
        <v>0</v>
      </c>
      <c r="G36" s="35" t="str">
        <f ca="1">IFERROR('Intersection Calcs'!Q36,"Error")</f>
        <v>-</v>
      </c>
      <c r="H36" s="878">
        <f>IFERROR('Intersection Calcs'!R36,"Error")</f>
        <v>0</v>
      </c>
      <c r="I36" s="277">
        <f ca="1">IFERROR('Intersection Calcs'!S36,"Error")</f>
        <v>0</v>
      </c>
      <c r="J36" s="878">
        <f>IFERROR('Intersection Calcs'!T36,"Error")</f>
        <v>0</v>
      </c>
      <c r="K36" s="279" t="str">
        <f ca="1">IFERROR('Intersection Calcs'!AH36,"ERROR")</f>
        <v>- (-)</v>
      </c>
      <c r="L36" s="878" t="str">
        <f>IFERROR('Intersection Calcs'!AI36,"ERROR")</f>
        <v xml:space="preserve"> (0.0)</v>
      </c>
      <c r="M36" s="676" t="str">
        <f ca="1">IFERROR(INDEX('Input - Storage Lengths'!$B$4:$V$7,MATCH(B36,'Input - Storage Lengths'!$C$4:$C$7,0),MATCH(F36,'Input - Storage Lengths'!$B$4:$V$4,0)),"-")</f>
        <v>-</v>
      </c>
      <c r="N36" s="36" t="str">
        <f ca="1">IFERROR('Intersection Calcs'!AB36,"ERROR")</f>
        <v>-</v>
      </c>
      <c r="O36" s="878">
        <f>IFERROR('Intersection Calcs'!AC36,"ERROR")</f>
        <v>0</v>
      </c>
      <c r="P36" s="36" t="str">
        <f ca="1">IFERROR('Intersection Calcs'!AD36,"ERROR")</f>
        <v>-</v>
      </c>
      <c r="Q36" s="916">
        <f>IFERROR('Intersection Calcs'!AE36,"ERROR")</f>
        <v>0</v>
      </c>
    </row>
    <row r="37" spans="1:17" ht="15" customHeight="1" x14ac:dyDescent="0.35">
      <c r="A37" s="551" t="str">
        <f t="shared" ca="1" si="0"/>
        <v>H</v>
      </c>
      <c r="B37" s="704">
        <f t="shared" ca="1" si="1"/>
        <v>1</v>
      </c>
      <c r="C37" s="890">
        <f>IFERROR('Intersection Calcs'!M37,"Error")</f>
        <v>0</v>
      </c>
      <c r="D37" s="887">
        <f>IFERROR('Intersection Calcs'!N37,"Error")</f>
        <v>0</v>
      </c>
      <c r="E37" s="887">
        <f ca="1">IFERROR('Intersection Calcs'!O37,"Error")</f>
        <v>0</v>
      </c>
      <c r="F37" s="278" t="str">
        <f>IFERROR('Intersection Calcs'!P37,"Error")</f>
        <v>SEBL</v>
      </c>
      <c r="G37" s="35">
        <f ca="1">IFERROR('Intersection Calcs'!Q37,"Error")</f>
        <v>0</v>
      </c>
      <c r="H37" s="878">
        <f ca="1">IFERROR('Intersection Calcs'!R37,"Error")</f>
        <v>0</v>
      </c>
      <c r="I37" s="277">
        <f ca="1">IFERROR('Intersection Calcs'!S37,"Error")</f>
        <v>0</v>
      </c>
      <c r="J37" s="878">
        <f ca="1">IFERROR('Intersection Calcs'!T37,"Error")</f>
        <v>0</v>
      </c>
      <c r="K37" s="279" t="str">
        <f ca="1">IFERROR('Intersection Calcs'!AH37,"ERROR")</f>
        <v>- (-)</v>
      </c>
      <c r="L37" s="878" t="str">
        <f ca="1">IFERROR('Intersection Calcs'!AI37,"ERROR")</f>
        <v>- (-)</v>
      </c>
      <c r="M37" s="676" t="str">
        <f ca="1">IFERROR(INDEX('Input - Storage Lengths'!$B$4:$V$7,MATCH(B37,'Input - Storage Lengths'!$C$4:$C$7,0),MATCH(F37,'Input - Storage Lengths'!$B$4:$V$4,0)),"-")</f>
        <v>-</v>
      </c>
      <c r="N37" s="36" t="str">
        <f ca="1">IFERROR('Intersection Calcs'!AB37,"ERROR")</f>
        <v>-</v>
      </c>
      <c r="O37" s="878" t="str">
        <f ca="1">IFERROR('Intersection Calcs'!AC37,"ERROR")</f>
        <v>-</v>
      </c>
      <c r="P37" s="36" t="str">
        <f ca="1">IFERROR('Intersection Calcs'!AD37,"ERROR")</f>
        <v>-</v>
      </c>
      <c r="Q37" s="916" t="str">
        <f ca="1">IFERROR('Intersection Calcs'!AE37,"ERROR")</f>
        <v>-</v>
      </c>
    </row>
    <row r="38" spans="1:17" ht="15" customHeight="1" x14ac:dyDescent="0.35">
      <c r="A38" s="551" t="str">
        <f t="shared" ca="1" si="0"/>
        <v>H</v>
      </c>
      <c r="B38" s="704">
        <f t="shared" ca="1" si="1"/>
        <v>1</v>
      </c>
      <c r="C38" s="890">
        <f>IFERROR('Intersection Calcs'!M38,"Error")</f>
        <v>0</v>
      </c>
      <c r="D38" s="887">
        <f>IFERROR('Intersection Calcs'!N38,"Error")</f>
        <v>0</v>
      </c>
      <c r="E38" s="887">
        <f>IFERROR('Intersection Calcs'!O38,"Error")</f>
        <v>0</v>
      </c>
      <c r="F38" s="278" t="str">
        <f>IFERROR('Intersection Calcs'!P38,"Error")</f>
        <v>SEBT</v>
      </c>
      <c r="G38" s="35">
        <f ca="1">IFERROR('Intersection Calcs'!Q38,"Error")</f>
        <v>0</v>
      </c>
      <c r="H38" s="878">
        <f>IFERROR('Intersection Calcs'!R38,"Error")</f>
        <v>0</v>
      </c>
      <c r="I38" s="277">
        <f ca="1">IFERROR('Intersection Calcs'!S38,"Error")</f>
        <v>0</v>
      </c>
      <c r="J38" s="878">
        <f>IFERROR('Intersection Calcs'!T38,"Error")</f>
        <v>0</v>
      </c>
      <c r="K38" s="279" t="str">
        <f ca="1">IFERROR('Intersection Calcs'!AH38,"ERROR")</f>
        <v>- (-)</v>
      </c>
      <c r="L38" s="878" t="str">
        <f>IFERROR('Intersection Calcs'!AI38,"ERROR")</f>
        <v xml:space="preserve"> (0.0)</v>
      </c>
      <c r="M38" s="676" t="str">
        <f ca="1">IFERROR(INDEX('Input - Storage Lengths'!$B$4:$V$7,MATCH(B38,'Input - Storage Lengths'!$C$4:$C$7,0),MATCH(F38,'Input - Storage Lengths'!$B$4:$V$4,0)),"-")</f>
        <v>-</v>
      </c>
      <c r="N38" s="36" t="str">
        <f ca="1">IFERROR('Intersection Calcs'!AB38,"ERROR")</f>
        <v>-</v>
      </c>
      <c r="O38" s="878">
        <f>IFERROR('Intersection Calcs'!AC38,"ERROR")</f>
        <v>0</v>
      </c>
      <c r="P38" s="36" t="str">
        <f ca="1">IFERROR('Intersection Calcs'!AD38,"ERROR")</f>
        <v>-</v>
      </c>
      <c r="Q38" s="916">
        <f>IFERROR('Intersection Calcs'!AE38,"ERROR")</f>
        <v>0</v>
      </c>
    </row>
    <row r="39" spans="1:17" ht="15" customHeight="1" x14ac:dyDescent="0.35">
      <c r="A39" s="551" t="str">
        <f t="shared" ca="1" si="0"/>
        <v>H</v>
      </c>
      <c r="B39" s="704">
        <f t="shared" ca="1" si="1"/>
        <v>1</v>
      </c>
      <c r="C39" s="890">
        <f>IFERROR('Intersection Calcs'!M39,"Error")</f>
        <v>0</v>
      </c>
      <c r="D39" s="887">
        <f>IFERROR('Intersection Calcs'!N39,"Error")</f>
        <v>0</v>
      </c>
      <c r="E39" s="887">
        <f>IFERROR('Intersection Calcs'!O39,"Error")</f>
        <v>0</v>
      </c>
      <c r="F39" s="278" t="str">
        <f>IFERROR('Intersection Calcs'!P39,"Error")</f>
        <v>SEBR</v>
      </c>
      <c r="G39" s="35">
        <f ca="1">IFERROR('Intersection Calcs'!Q39,"Error")</f>
        <v>0</v>
      </c>
      <c r="H39" s="878">
        <f>IFERROR('Intersection Calcs'!R39,"Error")</f>
        <v>0</v>
      </c>
      <c r="I39" s="277">
        <f ca="1">IFERROR('Intersection Calcs'!S39,"Error")</f>
        <v>0</v>
      </c>
      <c r="J39" s="878">
        <f>IFERROR('Intersection Calcs'!T39,"Error")</f>
        <v>0</v>
      </c>
      <c r="K39" s="279" t="str">
        <f ca="1">IFERROR('Intersection Calcs'!AH39,"ERROR")</f>
        <v>- (-)</v>
      </c>
      <c r="L39" s="878" t="str">
        <f>IFERROR('Intersection Calcs'!AI39,"ERROR")</f>
        <v xml:space="preserve"> (0.0)</v>
      </c>
      <c r="M39" s="676" t="str">
        <f ca="1">IFERROR(INDEX('Input - Storage Lengths'!$B$4:$V$7,MATCH(B39,'Input - Storage Lengths'!$C$4:$C$7,0),MATCH(F39,'Input - Storage Lengths'!$B$4:$V$4,0)),"-")</f>
        <v>-</v>
      </c>
      <c r="N39" s="36" t="str">
        <f ca="1">IFERROR('Intersection Calcs'!AB39,"ERROR")</f>
        <v>-</v>
      </c>
      <c r="O39" s="878">
        <f>IFERROR('Intersection Calcs'!AC39,"ERROR")</f>
        <v>0</v>
      </c>
      <c r="P39" s="36" t="str">
        <f ca="1">IFERROR('Intersection Calcs'!AD39,"ERROR")</f>
        <v>-</v>
      </c>
      <c r="Q39" s="916">
        <f>IFERROR('Intersection Calcs'!AE39,"ERROR")</f>
        <v>0</v>
      </c>
    </row>
    <row r="40" spans="1:17" ht="15" customHeight="1" x14ac:dyDescent="0.35">
      <c r="A40" s="551" t="str">
        <f t="shared" ca="1" si="0"/>
        <v>H</v>
      </c>
      <c r="B40" s="704">
        <f t="shared" ca="1" si="1"/>
        <v>1</v>
      </c>
      <c r="C40" s="890">
        <f>IFERROR('Intersection Calcs'!M40,"Error")</f>
        <v>0</v>
      </c>
      <c r="D40" s="887">
        <f>IFERROR('Intersection Calcs'!N40,"Error")</f>
        <v>0</v>
      </c>
      <c r="E40" s="887">
        <f>IFERROR('Intersection Calcs'!O40,"Error")</f>
        <v>0</v>
      </c>
      <c r="F40" s="278" t="str">
        <f>IFERROR('Intersection Calcs'!P40,"Error")</f>
        <v>SEBU</v>
      </c>
      <c r="G40" s="35">
        <f ca="1">IFERROR('Intersection Calcs'!Q40,"Error")</f>
        <v>0</v>
      </c>
      <c r="H40" s="878">
        <f>IFERROR('Intersection Calcs'!R40,"Error")</f>
        <v>0</v>
      </c>
      <c r="I40" s="277">
        <f ca="1">IFERROR('Intersection Calcs'!S40,"Error")</f>
        <v>0</v>
      </c>
      <c r="J40" s="878">
        <f>IFERROR('Intersection Calcs'!T40,"Error")</f>
        <v>0</v>
      </c>
      <c r="K40" s="279" t="str">
        <f ca="1">IFERROR('Intersection Calcs'!AH40,"ERROR")</f>
        <v>- (-)</v>
      </c>
      <c r="L40" s="878" t="str">
        <f>IFERROR('Intersection Calcs'!AI40,"ERROR")</f>
        <v xml:space="preserve"> (0.0)</v>
      </c>
      <c r="M40" s="676" t="str">
        <f ca="1">IFERROR(INDEX('Input - Storage Lengths'!$B$4:$V$7,MATCH(B40,'Input - Storage Lengths'!$C$4:$C$7,0),MATCH(F40,'Input - Storage Lengths'!$B$4:$V$4,0)),"-")</f>
        <v>-</v>
      </c>
      <c r="N40" s="36" t="str">
        <f ca="1">IFERROR('Intersection Calcs'!AB40,"ERROR")</f>
        <v>-</v>
      </c>
      <c r="O40" s="878">
        <f>IFERROR('Intersection Calcs'!AC40,"ERROR")</f>
        <v>0</v>
      </c>
      <c r="P40" s="36" t="str">
        <f ca="1">IFERROR('Intersection Calcs'!AD40,"ERROR")</f>
        <v>-</v>
      </c>
      <c r="Q40" s="916">
        <f>IFERROR('Intersection Calcs'!AE40,"ERROR")</f>
        <v>0</v>
      </c>
    </row>
    <row r="41" spans="1:17" ht="15" customHeight="1" x14ac:dyDescent="0.35">
      <c r="A41" s="551" t="str">
        <f t="shared" ca="1" si="0"/>
        <v>H</v>
      </c>
      <c r="B41" s="704">
        <f t="shared" ca="1" si="1"/>
        <v>1</v>
      </c>
      <c r="C41" s="890">
        <f>IFERROR('Intersection Calcs'!M41,"Error")</f>
        <v>0</v>
      </c>
      <c r="D41" s="887">
        <f>IFERROR('Intersection Calcs'!N41,"Error")</f>
        <v>0</v>
      </c>
      <c r="E41" s="887">
        <f>IFERROR('Intersection Calcs'!O41,"Error")</f>
        <v>0</v>
      </c>
      <c r="F41" s="278">
        <f>IFERROR('Intersection Calcs'!P41,"Error")</f>
        <v>0</v>
      </c>
      <c r="G41" s="35" t="str">
        <f ca="1">IFERROR('Intersection Calcs'!Q41,"Error")</f>
        <v>-</v>
      </c>
      <c r="H41" s="878">
        <f>IFERROR('Intersection Calcs'!R41,"Error")</f>
        <v>0</v>
      </c>
      <c r="I41" s="277">
        <f ca="1">IFERROR('Intersection Calcs'!S41,"Error")</f>
        <v>0</v>
      </c>
      <c r="J41" s="878">
        <f>IFERROR('Intersection Calcs'!T41,"Error")</f>
        <v>0</v>
      </c>
      <c r="K41" s="279" t="str">
        <f ca="1">IFERROR('Intersection Calcs'!AH41,"ERROR")</f>
        <v>- (-)</v>
      </c>
      <c r="L41" s="878" t="str">
        <f>IFERROR('Intersection Calcs'!AI41,"ERROR")</f>
        <v xml:space="preserve"> (0.0)</v>
      </c>
      <c r="M41" s="676" t="str">
        <f ca="1">IFERROR(INDEX('Input - Storage Lengths'!$B$4:$V$7,MATCH(B41,'Input - Storage Lengths'!$C$4:$C$7,0),MATCH(F41,'Input - Storage Lengths'!$B$4:$V$4,0)),"-")</f>
        <v>-</v>
      </c>
      <c r="N41" s="36" t="str">
        <f ca="1">IFERROR('Intersection Calcs'!AB41,"ERROR")</f>
        <v>-</v>
      </c>
      <c r="O41" s="878">
        <f>IFERROR('Intersection Calcs'!AC41,"ERROR")</f>
        <v>0</v>
      </c>
      <c r="P41" s="36" t="str">
        <f ca="1">IFERROR('Intersection Calcs'!AD41,"ERROR")</f>
        <v>-</v>
      </c>
      <c r="Q41" s="916">
        <f>IFERROR('Intersection Calcs'!AE41,"ERROR")</f>
        <v>0</v>
      </c>
    </row>
    <row r="42" spans="1:17" ht="15" customHeight="1" x14ac:dyDescent="0.35">
      <c r="A42" s="551" t="str">
        <f t="shared" ca="1" si="0"/>
        <v>H</v>
      </c>
      <c r="B42" s="704">
        <f t="shared" ca="1" si="1"/>
        <v>1</v>
      </c>
      <c r="C42" s="890">
        <f>IFERROR('Intersection Calcs'!M42,"Error")</f>
        <v>0</v>
      </c>
      <c r="D42" s="887">
        <f>IFERROR('Intersection Calcs'!N42,"Error")</f>
        <v>0</v>
      </c>
      <c r="E42" s="887">
        <f>IFERROR('Intersection Calcs'!O42,"Error")</f>
        <v>0</v>
      </c>
      <c r="F42" s="278">
        <f>IFERROR('Intersection Calcs'!P42,"Error")</f>
        <v>0</v>
      </c>
      <c r="G42" s="35" t="str">
        <f ca="1">IFERROR('Intersection Calcs'!Q42,"Error")</f>
        <v>-</v>
      </c>
      <c r="H42" s="878">
        <f>IFERROR('Intersection Calcs'!R42,"Error")</f>
        <v>0</v>
      </c>
      <c r="I42" s="277">
        <f ca="1">IFERROR('Intersection Calcs'!S42,"Error")</f>
        <v>0</v>
      </c>
      <c r="J42" s="878">
        <f>IFERROR('Intersection Calcs'!T42,"Error")</f>
        <v>0</v>
      </c>
      <c r="K42" s="279" t="str">
        <f ca="1">IFERROR('Intersection Calcs'!AH42,"ERROR")</f>
        <v>- (-)</v>
      </c>
      <c r="L42" s="878" t="str">
        <f>IFERROR('Intersection Calcs'!AI42,"ERROR")</f>
        <v xml:space="preserve"> (0.0)</v>
      </c>
      <c r="M42" s="676" t="str">
        <f ca="1">IFERROR(INDEX('Input - Storage Lengths'!$B$4:$V$7,MATCH(B42,'Input - Storage Lengths'!$C$4:$C$7,0),MATCH(F42,'Input - Storage Lengths'!$B$4:$V$4,0)),"-")</f>
        <v>-</v>
      </c>
      <c r="N42" s="36" t="str">
        <f ca="1">IFERROR('Intersection Calcs'!AB42,"ERROR")</f>
        <v>-</v>
      </c>
      <c r="O42" s="878">
        <f>IFERROR('Intersection Calcs'!AC42,"ERROR")</f>
        <v>0</v>
      </c>
      <c r="P42" s="36" t="str">
        <f ca="1">IFERROR('Intersection Calcs'!AD42,"ERROR")</f>
        <v>-</v>
      </c>
      <c r="Q42" s="916">
        <f>IFERROR('Intersection Calcs'!AE42,"ERROR")</f>
        <v>0</v>
      </c>
    </row>
    <row r="43" spans="1:17" ht="15" customHeight="1" thickBot="1" x14ac:dyDescent="0.4">
      <c r="A43" s="551" t="str">
        <f t="shared" ca="1" si="0"/>
        <v>H</v>
      </c>
      <c r="B43" s="704">
        <f t="shared" ca="1" si="1"/>
        <v>1</v>
      </c>
      <c r="C43" s="891">
        <f>IFERROR('Intersection Calcs'!M43,"Error")</f>
        <v>0</v>
      </c>
      <c r="D43" s="870">
        <f>IFERROR('Intersection Calcs'!N43,"Error")</f>
        <v>0</v>
      </c>
      <c r="E43" s="870" t="str">
        <f>IFERROR('Intersection Calcs'!O43,"Error")</f>
        <v>Intersection</v>
      </c>
      <c r="F43" s="870">
        <f>IFERROR('Intersection Calcs'!P43,"Error")</f>
        <v>0</v>
      </c>
      <c r="G43" s="871">
        <f ca="1">IFERROR('Intersection Calcs'!Q43,"Error")</f>
        <v>0</v>
      </c>
      <c r="H43" s="871">
        <f>IFERROR('Intersection Calcs'!R43,"Error")</f>
        <v>0</v>
      </c>
      <c r="I43" s="871">
        <f ca="1">IFERROR('Intersection Calcs'!S43,"Error")</f>
        <v>0</v>
      </c>
      <c r="J43" s="871">
        <f>IFERROR('Intersection Calcs'!T43,"Error")</f>
        <v>0</v>
      </c>
      <c r="K43" s="872" t="str">
        <f ca="1">IFERROR('Intersection Calcs'!AH43,"ERROR")</f>
        <v>ERROR</v>
      </c>
      <c r="L43" s="872" t="str">
        <f>IFERROR('Intersection Calcs'!AI43,"ERROR")</f>
        <v xml:space="preserve"> (0.0)</v>
      </c>
      <c r="M43" s="673"/>
      <c r="N43" s="914"/>
      <c r="O43" s="914"/>
      <c r="P43" s="914"/>
      <c r="Q43" s="915"/>
    </row>
  </sheetData>
  <mergeCells count="49">
    <mergeCell ref="G6:H6"/>
    <mergeCell ref="I6:J6"/>
    <mergeCell ref="K6:L6"/>
    <mergeCell ref="N6:O6"/>
    <mergeCell ref="P6:Q6"/>
    <mergeCell ref="O19:O24"/>
    <mergeCell ref="Q19:Q24"/>
    <mergeCell ref="E19:E24"/>
    <mergeCell ref="H19:H24"/>
    <mergeCell ref="J19:J24"/>
    <mergeCell ref="L19:L24"/>
    <mergeCell ref="E13:E18"/>
    <mergeCell ref="H13:H18"/>
    <mergeCell ref="J13:J18"/>
    <mergeCell ref="L13:L18"/>
    <mergeCell ref="O13:O18"/>
    <mergeCell ref="Q13:Q18"/>
    <mergeCell ref="Q7:Q12"/>
    <mergeCell ref="L7:L12"/>
    <mergeCell ref="O7:O12"/>
    <mergeCell ref="C7:C43"/>
    <mergeCell ref="D7:D43"/>
    <mergeCell ref="E7:E12"/>
    <mergeCell ref="H7:H12"/>
    <mergeCell ref="J7:J12"/>
    <mergeCell ref="E31:E36"/>
    <mergeCell ref="H31:H36"/>
    <mergeCell ref="J31:J36"/>
    <mergeCell ref="O37:O42"/>
    <mergeCell ref="Q37:Q42"/>
    <mergeCell ref="E37:E42"/>
    <mergeCell ref="H37:H42"/>
    <mergeCell ref="J37:J42"/>
    <mergeCell ref="L37:L42"/>
    <mergeCell ref="L31:L36"/>
    <mergeCell ref="O31:O36"/>
    <mergeCell ref="Q31:Q36"/>
    <mergeCell ref="Q25:Q30"/>
    <mergeCell ref="E25:E30"/>
    <mergeCell ref="H25:H30"/>
    <mergeCell ref="J25:J30"/>
    <mergeCell ref="L25:L30"/>
    <mergeCell ref="O25:O30"/>
    <mergeCell ref="P43:Q43"/>
    <mergeCell ref="E43:F43"/>
    <mergeCell ref="G43:H43"/>
    <mergeCell ref="I43:J43"/>
    <mergeCell ref="K43:L43"/>
    <mergeCell ref="N43:O43"/>
  </mergeCells>
  <conditionalFormatting sqref="K7:L43">
    <cfRule type="expression" dxfId="53" priority="574">
      <formula>ISNUMBER(SEARCH("F",K7))</formula>
    </cfRule>
    <cfRule type="expression" dxfId="52" priority="575">
      <formula>ISNUMBER(SEARCH("E",K7))</formula>
    </cfRule>
    <cfRule type="expression" dxfId="51" priority="576">
      <formula>ISNUMBER(SEARCH("D",K7))</formula>
    </cfRule>
    <cfRule type="expression" dxfId="50" priority="577">
      <formula>OR(ISNUMBER(SEARCH("A",K7)),ISNUMBER(SEARCH("B",K7)),ISNUMBER(SEARCH("C",K7)))</formula>
    </cfRule>
  </conditionalFormatting>
  <conditionalFormatting sqref="K7:L43 N7:Q43">
    <cfRule type="expression" dxfId="49" priority="561">
      <formula>K7="ERROR"</formula>
    </cfRule>
  </conditionalFormatting>
  <pageMargins left="0.7" right="0.7" top="0.75" bottom="0.75" header="0.3" footer="0.3"/>
  <pageSetup scale="82" fitToHeight="0" orientation="landscape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1CA93-F47E-4761-9FBA-7AECFFF245EB}">
  <sheetPr codeName="Sheet35">
    <tabColor theme="8" tint="0.59999389629810485"/>
    <pageSetUpPr fitToPage="1"/>
  </sheetPr>
  <dimension ref="A1:G10"/>
  <sheetViews>
    <sheetView zoomScale="70" zoomScaleNormal="70" workbookViewId="0"/>
  </sheetViews>
  <sheetFormatPr defaultColWidth="9.1796875" defaultRowHeight="14.5" x14ac:dyDescent="0.35"/>
  <cols>
    <col min="1" max="1" width="7.54296875" style="19" customWidth="1"/>
    <col min="2" max="2" width="18.26953125" style="274" bestFit="1" customWidth="1"/>
    <col min="3" max="3" width="16.26953125" style="19" customWidth="1"/>
    <col min="4" max="4" width="11.26953125" style="795" customWidth="1"/>
    <col min="5" max="5" width="9.1796875" style="15"/>
    <col min="6" max="6" width="79.453125" style="15" customWidth="1"/>
    <col min="7" max="7" width="23.81640625" style="15" customWidth="1"/>
    <col min="8" max="12" width="9.1796875" style="23"/>
    <col min="13" max="13" width="12.26953125" style="23" bestFit="1" customWidth="1"/>
    <col min="14" max="16384" width="9.1796875" style="23"/>
  </cols>
  <sheetData>
    <row r="1" spans="1:7" s="276" customFormat="1" x14ac:dyDescent="0.35">
      <c r="A1" s="252" t="s">
        <v>240</v>
      </c>
      <c r="B1" s="232"/>
      <c r="C1" s="232"/>
      <c r="D1" s="793"/>
      <c r="E1" s="232"/>
      <c r="F1" s="232"/>
      <c r="G1" s="232"/>
    </row>
    <row r="2" spans="1:7" x14ac:dyDescent="0.35">
      <c r="A2" s="252"/>
      <c r="B2"/>
      <c r="C2"/>
      <c r="D2" s="794"/>
      <c r="E2" s="425" t="str">
        <f>SUBSTITUTE(ADDRESS(1,COLUMN('Intersection Calcs'!M6),4),"1","")</f>
        <v>M</v>
      </c>
      <c r="F2" s="425" t="str">
        <f>SUBSTITUTE(ADDRESS(1,COLUMN('Intersection Calcs'!N6),4),"1","")</f>
        <v>N</v>
      </c>
      <c r="G2" s="425" t="s">
        <v>326</v>
      </c>
    </row>
    <row r="3" spans="1:7" x14ac:dyDescent="0.35">
      <c r="A3" s="252"/>
      <c r="B3"/>
    </row>
    <row r="4" spans="1:7" ht="20" x14ac:dyDescent="0.35">
      <c r="A4" s="252"/>
      <c r="B4"/>
      <c r="E4" s="10" t="s">
        <v>95</v>
      </c>
    </row>
    <row r="5" spans="1:7" ht="15.5" x14ac:dyDescent="0.35">
      <c r="A5" s="252"/>
      <c r="B5" s="23"/>
      <c r="E5" s="31" t="str">
        <f>tod&amp;" Peak Period "&amp;pkpd</f>
        <v>AM Peak Period 7:15AM - 8:15AM</v>
      </c>
    </row>
    <row r="6" spans="1:7" s="547" customFormat="1" x14ac:dyDescent="0.35">
      <c r="A6" s="551"/>
      <c r="B6" s="274"/>
      <c r="C6" s="432"/>
      <c r="D6" s="795"/>
      <c r="E6" s="339" t="str">
        <f>"*Results show the average from "&amp;no_seeds&amp;" simulation runs."</f>
        <v>*Results show the average from 0 simulation runs.</v>
      </c>
      <c r="F6" s="15"/>
      <c r="G6" s="15"/>
    </row>
    <row r="7" spans="1:7" s="547" customFormat="1" x14ac:dyDescent="0.35">
      <c r="A7" s="551"/>
      <c r="B7" s="274"/>
      <c r="C7" s="432"/>
      <c r="D7" s="795"/>
      <c r="E7" s="340" t="s">
        <v>446</v>
      </c>
      <c r="F7" s="15"/>
      <c r="G7" s="15"/>
    </row>
    <row r="8" spans="1:7" x14ac:dyDescent="0.35">
      <c r="A8" s="252"/>
      <c r="B8" s="690" t="s">
        <v>444</v>
      </c>
      <c r="C8" s="690" t="s">
        <v>445</v>
      </c>
      <c r="D8" s="796"/>
    </row>
    <row r="9" spans="1:7" ht="28" x14ac:dyDescent="0.35">
      <c r="A9" s="252"/>
      <c r="B9" s="707">
        <f>ROW('Intersection Calcs'!C7)-37</f>
        <v>-30</v>
      </c>
      <c r="C9" s="234"/>
      <c r="D9" s="797" t="s">
        <v>281</v>
      </c>
      <c r="E9" s="698" t="s">
        <v>140</v>
      </c>
      <c r="F9" s="705" t="s">
        <v>13</v>
      </c>
      <c r="G9" s="698" t="s">
        <v>494</v>
      </c>
    </row>
    <row r="10" spans="1:7" x14ac:dyDescent="0.35">
      <c r="A10" s="252" t="str">
        <f ca="1">IF(E10=0,"H","")</f>
        <v/>
      </c>
      <c r="B10" s="139">
        <f>B9+37</f>
        <v>7</v>
      </c>
      <c r="C10" s="391">
        <f>B10+36</f>
        <v>43</v>
      </c>
      <c r="D10" s="798">
        <f>IFERROR(D9+1,1)</f>
        <v>1</v>
      </c>
      <c r="E10" s="706">
        <f ca="1">INDIRECT("'Intersection Calcs'!"&amp;E$2&amp;$B10)</f>
        <v>1</v>
      </c>
      <c r="F10" s="426" t="str">
        <f ca="1">INDIRECT("'Intersection Calcs'!"&amp;F$2&amp;$B10)</f>
        <v>Intersection Name</v>
      </c>
      <c r="G10" s="100" t="e">
        <f ca="1">INDIRECT("'Intersection Calcs'!"&amp;G$2&amp;$C10)</f>
        <v>#DIV/0!</v>
      </c>
    </row>
  </sheetData>
  <conditionalFormatting sqref="G10">
    <cfRule type="expression" dxfId="48" priority="2512">
      <formula>ISNUMBER(SEARCH("F",G10))</formula>
    </cfRule>
    <cfRule type="expression" dxfId="47" priority="2513">
      <formula>ISNUMBER(SEARCH("E",G10))</formula>
    </cfRule>
    <cfRule type="expression" dxfId="46" priority="2514">
      <formula>ISNUMBER(SEARCH("D",G10))</formula>
    </cfRule>
    <cfRule type="expression" dxfId="45" priority="2515">
      <formula>OR(ISNUMBER(SEARCH("A",G10)),ISNUMBER(SEARCH("B",G10)),ISNUMBER(SEARCH("C",G10)))</formula>
    </cfRule>
  </conditionalFormatting>
  <pageMargins left="0.7" right="0.7" top="0.75" bottom="0.75" header="0.3" footer="0.3"/>
  <pageSetup fitToHeight="0" orientation="landscape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5F55B-2279-4FE6-A8DB-A5C099952017}">
  <sheetPr codeName="Sheet29">
    <tabColor theme="7" tint="0.59999389629810485"/>
  </sheetPr>
  <dimension ref="A1:IT110"/>
  <sheetViews>
    <sheetView zoomScale="55" zoomScaleNormal="55" workbookViewId="0"/>
  </sheetViews>
  <sheetFormatPr defaultColWidth="8.7265625" defaultRowHeight="14.5" outlineLevelCol="1" x14ac:dyDescent="0.35"/>
  <cols>
    <col min="1" max="1" width="8.7265625" style="296"/>
    <col min="2" max="2" width="11.54296875" style="23" customWidth="1"/>
    <col min="3" max="3" width="52.54296875" style="23" customWidth="1"/>
    <col min="4" max="4" width="11.81640625" style="274" customWidth="1"/>
    <col min="5" max="7" width="18.453125" style="274" customWidth="1"/>
    <col min="8" max="8" width="18.26953125" customWidth="1"/>
    <col min="9" max="9" width="12.1796875" style="126" customWidth="1"/>
    <col min="10" max="25" width="11.54296875" style="23" customWidth="1" outlineLevel="1"/>
    <col min="26" max="26" width="3.7265625" style="296" customWidth="1"/>
    <col min="27" max="42" width="11.54296875" style="296" customWidth="1" outlineLevel="1"/>
    <col min="43" max="43" width="3.7265625" style="296" customWidth="1"/>
    <col min="44" max="44" width="19.1796875" style="296" customWidth="1"/>
    <col min="45" max="46" width="19.1796875" style="126" customWidth="1"/>
    <col min="47" max="47" width="3.7265625" style="296" customWidth="1"/>
    <col min="48" max="63" width="11.54296875" style="296" customWidth="1" outlineLevel="1"/>
    <col min="64" max="64" width="3.7265625" style="296" customWidth="1"/>
    <col min="65" max="80" width="11.54296875" style="296" customWidth="1" outlineLevel="1"/>
    <col min="81" max="81" width="3.7265625" style="296" customWidth="1"/>
    <col min="82" max="82" width="19.1796875" style="296" customWidth="1"/>
    <col min="83" max="84" width="19.1796875" style="126" customWidth="1"/>
    <col min="85" max="85" width="3.7265625" style="296" customWidth="1"/>
    <col min="86" max="101" width="11.54296875" style="296" customWidth="1" outlineLevel="1"/>
    <col min="102" max="102" width="3.7265625" style="296" customWidth="1"/>
    <col min="103" max="118" width="11.54296875" style="296" customWidth="1" outlineLevel="1"/>
    <col min="119" max="119" width="3.7265625" style="296" customWidth="1"/>
    <col min="120" max="120" width="19.1796875" style="296" customWidth="1"/>
    <col min="121" max="122" width="19.1796875" style="126" customWidth="1"/>
    <col min="123" max="123" width="3.7265625" style="296" customWidth="1"/>
    <col min="124" max="139" width="11.54296875" style="296" customWidth="1" outlineLevel="1"/>
    <col min="140" max="140" width="3.7265625" style="296" customWidth="1"/>
    <col min="141" max="156" width="11.54296875" style="296" customWidth="1" outlineLevel="1"/>
    <col min="157" max="157" width="3.7265625" style="296" customWidth="1"/>
    <col min="158" max="158" width="19.1796875" style="296" customWidth="1"/>
    <col min="159" max="160" width="19.1796875" style="126" customWidth="1"/>
    <col min="161" max="161" width="3.7265625" style="296" customWidth="1"/>
    <col min="162" max="177" width="11.54296875" style="296" customWidth="1" outlineLevel="1"/>
    <col min="178" max="178" width="3.7265625" style="296" customWidth="1"/>
    <col min="179" max="194" width="11.54296875" style="296" customWidth="1" outlineLevel="1"/>
    <col min="195" max="195" width="3.7265625" style="296" customWidth="1"/>
    <col min="196" max="196" width="19.1796875" style="296" customWidth="1"/>
    <col min="197" max="198" width="19.1796875" style="126" customWidth="1"/>
    <col min="199" max="199" width="3.7265625" style="296" customWidth="1"/>
    <col min="200" max="215" width="11.54296875" style="296" customWidth="1" outlineLevel="1"/>
    <col min="216" max="216" width="3.7265625" style="296" customWidth="1"/>
    <col min="217" max="232" width="11.54296875" style="296" customWidth="1" outlineLevel="1"/>
    <col min="233" max="233" width="3.7265625" style="296" customWidth="1"/>
    <col min="234" max="234" width="19.1796875" style="296" customWidth="1"/>
    <col min="235" max="236" width="19.1796875" style="126" customWidth="1"/>
    <col min="237" max="237" width="3.7265625" style="296" customWidth="1"/>
    <col min="238" max="253" width="11.54296875" style="296" customWidth="1" outlineLevel="1"/>
    <col min="254" max="254" width="19.1796875" style="296" customWidth="1"/>
    <col min="255" max="16384" width="8.7265625" style="23"/>
  </cols>
  <sheetData>
    <row r="1" spans="1:254" x14ac:dyDescent="0.35">
      <c r="A1" s="252" t="s">
        <v>240</v>
      </c>
      <c r="B1" s="252"/>
      <c r="C1" s="252"/>
      <c r="D1" s="252"/>
      <c r="E1" s="252"/>
      <c r="F1" s="252"/>
      <c r="G1" s="551"/>
      <c r="H1" s="252"/>
      <c r="I1" s="252"/>
      <c r="J1" s="252" t="str">
        <f>IF(SUM(J10:J109)=0,"H","")</f>
        <v>H</v>
      </c>
      <c r="K1" s="252" t="str">
        <f t="shared" ref="K1:BW1" si="0">IF(SUM(K10:K109)=0,"H","")</f>
        <v>H</v>
      </c>
      <c r="L1" s="252" t="str">
        <f t="shared" si="0"/>
        <v>H</v>
      </c>
      <c r="M1" s="252" t="str">
        <f t="shared" si="0"/>
        <v>H</v>
      </c>
      <c r="N1" s="252" t="str">
        <f t="shared" si="0"/>
        <v>H</v>
      </c>
      <c r="O1" s="252" t="str">
        <f t="shared" si="0"/>
        <v>H</v>
      </c>
      <c r="P1" s="252" t="str">
        <f t="shared" si="0"/>
        <v>H</v>
      </c>
      <c r="Q1" s="252" t="str">
        <f t="shared" si="0"/>
        <v>H</v>
      </c>
      <c r="R1" s="252" t="str">
        <f t="shared" si="0"/>
        <v>H</v>
      </c>
      <c r="S1" s="252" t="str">
        <f t="shared" si="0"/>
        <v>H</v>
      </c>
      <c r="T1" s="252" t="str">
        <f t="shared" si="0"/>
        <v>H</v>
      </c>
      <c r="U1" s="252" t="str">
        <f t="shared" si="0"/>
        <v>H</v>
      </c>
      <c r="V1" s="252" t="str">
        <f t="shared" si="0"/>
        <v>H</v>
      </c>
      <c r="W1" s="252" t="str">
        <f t="shared" si="0"/>
        <v>H</v>
      </c>
      <c r="X1" s="252" t="str">
        <f t="shared" si="0"/>
        <v>H</v>
      </c>
      <c r="Y1" s="252" t="str">
        <f t="shared" si="0"/>
        <v>H</v>
      </c>
      <c r="Z1" s="252"/>
      <c r="AA1" s="252" t="str">
        <f t="shared" si="0"/>
        <v>H</v>
      </c>
      <c r="AB1" s="252" t="str">
        <f t="shared" si="0"/>
        <v>H</v>
      </c>
      <c r="AC1" s="252" t="str">
        <f t="shared" si="0"/>
        <v>H</v>
      </c>
      <c r="AD1" s="252" t="str">
        <f t="shared" si="0"/>
        <v>H</v>
      </c>
      <c r="AE1" s="252" t="str">
        <f t="shared" si="0"/>
        <v>H</v>
      </c>
      <c r="AF1" s="252" t="str">
        <f t="shared" si="0"/>
        <v>H</v>
      </c>
      <c r="AG1" s="252" t="str">
        <f t="shared" si="0"/>
        <v>H</v>
      </c>
      <c r="AH1" s="252" t="str">
        <f t="shared" si="0"/>
        <v>H</v>
      </c>
      <c r="AI1" s="252" t="str">
        <f t="shared" si="0"/>
        <v>H</v>
      </c>
      <c r="AJ1" s="252" t="str">
        <f t="shared" si="0"/>
        <v>H</v>
      </c>
      <c r="AK1" s="252" t="str">
        <f t="shared" si="0"/>
        <v>H</v>
      </c>
      <c r="AL1" s="252" t="str">
        <f t="shared" si="0"/>
        <v>H</v>
      </c>
      <c r="AM1" s="252" t="str">
        <f t="shared" si="0"/>
        <v>H</v>
      </c>
      <c r="AN1" s="252" t="str">
        <f t="shared" si="0"/>
        <v>H</v>
      </c>
      <c r="AO1" s="252" t="str">
        <f t="shared" si="0"/>
        <v>H</v>
      </c>
      <c r="AP1" s="252" t="str">
        <f t="shared" si="0"/>
        <v>H</v>
      </c>
      <c r="AQ1" s="252"/>
      <c r="AR1" s="252" t="str">
        <f t="shared" si="0"/>
        <v>H</v>
      </c>
      <c r="AS1" s="252" t="str">
        <f t="shared" si="0"/>
        <v>H</v>
      </c>
      <c r="AT1" s="252"/>
      <c r="AU1" s="252"/>
      <c r="AV1" s="252" t="str">
        <f t="shared" si="0"/>
        <v>H</v>
      </c>
      <c r="AW1" s="252" t="str">
        <f t="shared" si="0"/>
        <v>H</v>
      </c>
      <c r="AX1" s="252" t="str">
        <f t="shared" si="0"/>
        <v>H</v>
      </c>
      <c r="AY1" s="252" t="str">
        <f t="shared" si="0"/>
        <v>H</v>
      </c>
      <c r="AZ1" s="252" t="str">
        <f t="shared" si="0"/>
        <v>H</v>
      </c>
      <c r="BA1" s="252" t="str">
        <f t="shared" si="0"/>
        <v>H</v>
      </c>
      <c r="BB1" s="252" t="str">
        <f t="shared" si="0"/>
        <v>H</v>
      </c>
      <c r="BC1" s="252" t="str">
        <f t="shared" si="0"/>
        <v>H</v>
      </c>
      <c r="BD1" s="252" t="str">
        <f t="shared" si="0"/>
        <v>H</v>
      </c>
      <c r="BE1" s="252" t="str">
        <f t="shared" si="0"/>
        <v>H</v>
      </c>
      <c r="BF1" s="252" t="str">
        <f t="shared" si="0"/>
        <v>H</v>
      </c>
      <c r="BG1" s="252" t="str">
        <f t="shared" si="0"/>
        <v>H</v>
      </c>
      <c r="BH1" s="252" t="str">
        <f t="shared" si="0"/>
        <v>H</v>
      </c>
      <c r="BI1" s="252" t="str">
        <f t="shared" si="0"/>
        <v>H</v>
      </c>
      <c r="BJ1" s="252" t="str">
        <f t="shared" si="0"/>
        <v>H</v>
      </c>
      <c r="BK1" s="252" t="str">
        <f t="shared" si="0"/>
        <v>H</v>
      </c>
      <c r="BL1" s="252"/>
      <c r="BM1" s="252" t="str">
        <f t="shared" si="0"/>
        <v>H</v>
      </c>
      <c r="BN1" s="252" t="str">
        <f t="shared" si="0"/>
        <v>H</v>
      </c>
      <c r="BO1" s="252" t="str">
        <f t="shared" si="0"/>
        <v>H</v>
      </c>
      <c r="BP1" s="252" t="str">
        <f t="shared" si="0"/>
        <v>H</v>
      </c>
      <c r="BQ1" s="252" t="str">
        <f t="shared" si="0"/>
        <v>H</v>
      </c>
      <c r="BR1" s="252" t="str">
        <f t="shared" si="0"/>
        <v>H</v>
      </c>
      <c r="BS1" s="252" t="str">
        <f t="shared" si="0"/>
        <v>H</v>
      </c>
      <c r="BT1" s="252" t="str">
        <f t="shared" si="0"/>
        <v>H</v>
      </c>
      <c r="BU1" s="252" t="str">
        <f t="shared" si="0"/>
        <v>H</v>
      </c>
      <c r="BV1" s="252" t="str">
        <f t="shared" si="0"/>
        <v>H</v>
      </c>
      <c r="BW1" s="252" t="str">
        <f t="shared" si="0"/>
        <v>H</v>
      </c>
      <c r="BX1" s="252" t="str">
        <f>IF(SUM(BX10:BX109)=0,"H","")</f>
        <v>H</v>
      </c>
      <c r="BY1" s="252" t="str">
        <f>IF(SUM(BY10:BY109)=0,"H","")</f>
        <v>H</v>
      </c>
      <c r="BZ1" s="252" t="str">
        <f>IF(SUM(BZ10:BZ109)=0,"H","")</f>
        <v>H</v>
      </c>
      <c r="CA1" s="252" t="str">
        <f>IF(SUM(CA10:CA109)=0,"H","")</f>
        <v>H</v>
      </c>
      <c r="CB1" s="252" t="str">
        <f>IF(SUM(CB10:CB109)=0,"H","")</f>
        <v>H</v>
      </c>
      <c r="CC1" s="252"/>
      <c r="CD1" s="252" t="str">
        <f>IF(SUM(CD10:CD109)=0,"H","")</f>
        <v>H</v>
      </c>
      <c r="CE1" s="252" t="str">
        <f>IF(SUM(CE10:CE109)=0,"H","")</f>
        <v>H</v>
      </c>
      <c r="CF1" s="252"/>
      <c r="CG1" s="252"/>
      <c r="CH1" s="252" t="str">
        <f t="shared" ref="CH1:CW1" si="1">IF(SUM(CH10:CH109)=0,"H","")</f>
        <v>H</v>
      </c>
      <c r="CI1" s="252" t="str">
        <f t="shared" si="1"/>
        <v>H</v>
      </c>
      <c r="CJ1" s="252" t="str">
        <f t="shared" si="1"/>
        <v>H</v>
      </c>
      <c r="CK1" s="252" t="str">
        <f t="shared" si="1"/>
        <v>H</v>
      </c>
      <c r="CL1" s="252" t="str">
        <f t="shared" si="1"/>
        <v>H</v>
      </c>
      <c r="CM1" s="252" t="str">
        <f t="shared" si="1"/>
        <v>H</v>
      </c>
      <c r="CN1" s="252" t="str">
        <f t="shared" si="1"/>
        <v>H</v>
      </c>
      <c r="CO1" s="252" t="str">
        <f t="shared" si="1"/>
        <v>H</v>
      </c>
      <c r="CP1" s="252" t="str">
        <f t="shared" si="1"/>
        <v>H</v>
      </c>
      <c r="CQ1" s="252" t="str">
        <f t="shared" si="1"/>
        <v>H</v>
      </c>
      <c r="CR1" s="252" t="str">
        <f t="shared" si="1"/>
        <v>H</v>
      </c>
      <c r="CS1" s="252" t="str">
        <f t="shared" si="1"/>
        <v>H</v>
      </c>
      <c r="CT1" s="252" t="str">
        <f t="shared" si="1"/>
        <v>H</v>
      </c>
      <c r="CU1" s="252" t="str">
        <f t="shared" si="1"/>
        <v>H</v>
      </c>
      <c r="CV1" s="252" t="str">
        <f t="shared" si="1"/>
        <v>H</v>
      </c>
      <c r="CW1" s="252" t="str">
        <f t="shared" si="1"/>
        <v>H</v>
      </c>
      <c r="CX1" s="252"/>
      <c r="CY1" s="252" t="str">
        <f t="shared" ref="CY1:DN1" si="2">IF(SUM(CY10:CY109)=0,"H","")</f>
        <v>H</v>
      </c>
      <c r="CZ1" s="252" t="str">
        <f t="shared" si="2"/>
        <v>H</v>
      </c>
      <c r="DA1" s="252" t="str">
        <f t="shared" si="2"/>
        <v>H</v>
      </c>
      <c r="DB1" s="252" t="str">
        <f t="shared" si="2"/>
        <v>H</v>
      </c>
      <c r="DC1" s="252" t="str">
        <f t="shared" si="2"/>
        <v>H</v>
      </c>
      <c r="DD1" s="252" t="str">
        <f t="shared" si="2"/>
        <v>H</v>
      </c>
      <c r="DE1" s="252" t="str">
        <f t="shared" si="2"/>
        <v>H</v>
      </c>
      <c r="DF1" s="252" t="str">
        <f t="shared" si="2"/>
        <v>H</v>
      </c>
      <c r="DG1" s="252" t="str">
        <f t="shared" si="2"/>
        <v>H</v>
      </c>
      <c r="DH1" s="252" t="str">
        <f t="shared" si="2"/>
        <v>H</v>
      </c>
      <c r="DI1" s="252" t="str">
        <f t="shared" si="2"/>
        <v>H</v>
      </c>
      <c r="DJ1" s="252" t="str">
        <f t="shared" si="2"/>
        <v>H</v>
      </c>
      <c r="DK1" s="252" t="str">
        <f t="shared" si="2"/>
        <v>H</v>
      </c>
      <c r="DL1" s="252" t="str">
        <f t="shared" si="2"/>
        <v>H</v>
      </c>
      <c r="DM1" s="252" t="str">
        <f t="shared" si="2"/>
        <v>H</v>
      </c>
      <c r="DN1" s="252" t="str">
        <f t="shared" si="2"/>
        <v>H</v>
      </c>
      <c r="DO1" s="252"/>
      <c r="DP1" s="252" t="str">
        <f>IF(SUM(DP10:DP109)=0,"H","")</f>
        <v>H</v>
      </c>
      <c r="DQ1" s="252" t="str">
        <f>IF(SUM(DQ10:DQ109)=0,"H","")</f>
        <v>H</v>
      </c>
      <c r="DR1" s="252"/>
      <c r="DS1" s="252"/>
      <c r="DT1" s="252" t="str">
        <f t="shared" ref="DT1:EI1" si="3">IF(SUM(DT10:DT109)=0,"H","")</f>
        <v>H</v>
      </c>
      <c r="DU1" s="252" t="str">
        <f t="shared" si="3"/>
        <v>H</v>
      </c>
      <c r="DV1" s="252" t="str">
        <f t="shared" si="3"/>
        <v>H</v>
      </c>
      <c r="DW1" s="252" t="str">
        <f t="shared" si="3"/>
        <v>H</v>
      </c>
      <c r="DX1" s="252" t="str">
        <f t="shared" si="3"/>
        <v>H</v>
      </c>
      <c r="DY1" s="252" t="str">
        <f t="shared" si="3"/>
        <v>H</v>
      </c>
      <c r="DZ1" s="252" t="str">
        <f t="shared" si="3"/>
        <v>H</v>
      </c>
      <c r="EA1" s="252" t="str">
        <f t="shared" si="3"/>
        <v>H</v>
      </c>
      <c r="EB1" s="252" t="str">
        <f t="shared" si="3"/>
        <v>H</v>
      </c>
      <c r="EC1" s="252" t="str">
        <f t="shared" si="3"/>
        <v>H</v>
      </c>
      <c r="ED1" s="252" t="str">
        <f t="shared" si="3"/>
        <v>H</v>
      </c>
      <c r="EE1" s="252" t="str">
        <f t="shared" si="3"/>
        <v>H</v>
      </c>
      <c r="EF1" s="252" t="str">
        <f t="shared" si="3"/>
        <v>H</v>
      </c>
      <c r="EG1" s="252" t="str">
        <f t="shared" si="3"/>
        <v>H</v>
      </c>
      <c r="EH1" s="252" t="str">
        <f t="shared" si="3"/>
        <v>H</v>
      </c>
      <c r="EI1" s="252" t="str">
        <f t="shared" si="3"/>
        <v>H</v>
      </c>
      <c r="EJ1" s="252"/>
      <c r="EK1" s="252" t="str">
        <f t="shared" ref="EK1:EZ1" si="4">IF(SUM(EK10:EK109)=0,"H","")</f>
        <v>H</v>
      </c>
      <c r="EL1" s="252" t="str">
        <f t="shared" si="4"/>
        <v>H</v>
      </c>
      <c r="EM1" s="252" t="str">
        <f t="shared" si="4"/>
        <v>H</v>
      </c>
      <c r="EN1" s="252" t="str">
        <f t="shared" si="4"/>
        <v>H</v>
      </c>
      <c r="EO1" s="252" t="str">
        <f t="shared" si="4"/>
        <v>H</v>
      </c>
      <c r="EP1" s="252" t="str">
        <f t="shared" si="4"/>
        <v>H</v>
      </c>
      <c r="EQ1" s="252" t="str">
        <f t="shared" si="4"/>
        <v>H</v>
      </c>
      <c r="ER1" s="252" t="str">
        <f t="shared" si="4"/>
        <v>H</v>
      </c>
      <c r="ES1" s="252" t="str">
        <f t="shared" si="4"/>
        <v>H</v>
      </c>
      <c r="ET1" s="252" t="str">
        <f t="shared" si="4"/>
        <v>H</v>
      </c>
      <c r="EU1" s="252" t="str">
        <f t="shared" si="4"/>
        <v>H</v>
      </c>
      <c r="EV1" s="252" t="str">
        <f t="shared" si="4"/>
        <v>H</v>
      </c>
      <c r="EW1" s="252" t="str">
        <f t="shared" si="4"/>
        <v>H</v>
      </c>
      <c r="EX1" s="252" t="str">
        <f t="shared" si="4"/>
        <v>H</v>
      </c>
      <c r="EY1" s="252" t="str">
        <f t="shared" si="4"/>
        <v>H</v>
      </c>
      <c r="EZ1" s="252" t="str">
        <f t="shared" si="4"/>
        <v>H</v>
      </c>
      <c r="FA1" s="252"/>
      <c r="FB1" s="252" t="str">
        <f>IF(SUM(FB10:FB109)=0,"H","")</f>
        <v>H</v>
      </c>
      <c r="FC1" s="252" t="str">
        <f>IF(SUM(FC10:FC109)=0,"H","")</f>
        <v>H</v>
      </c>
      <c r="FD1" s="252"/>
      <c r="FE1" s="252"/>
      <c r="FF1" s="252" t="str">
        <f t="shared" ref="FF1:FU1" si="5">IF(SUM(FF10:FF109)=0,"H","")</f>
        <v>H</v>
      </c>
      <c r="FG1" s="252" t="str">
        <f t="shared" si="5"/>
        <v>H</v>
      </c>
      <c r="FH1" s="252" t="str">
        <f t="shared" si="5"/>
        <v>H</v>
      </c>
      <c r="FI1" s="252" t="str">
        <f t="shared" si="5"/>
        <v>H</v>
      </c>
      <c r="FJ1" s="252" t="str">
        <f t="shared" si="5"/>
        <v>H</v>
      </c>
      <c r="FK1" s="252" t="str">
        <f t="shared" si="5"/>
        <v>H</v>
      </c>
      <c r="FL1" s="252" t="str">
        <f t="shared" si="5"/>
        <v>H</v>
      </c>
      <c r="FM1" s="252" t="str">
        <f t="shared" si="5"/>
        <v>H</v>
      </c>
      <c r="FN1" s="252" t="str">
        <f t="shared" si="5"/>
        <v>H</v>
      </c>
      <c r="FO1" s="252" t="str">
        <f t="shared" si="5"/>
        <v>H</v>
      </c>
      <c r="FP1" s="252" t="str">
        <f t="shared" si="5"/>
        <v>H</v>
      </c>
      <c r="FQ1" s="252" t="str">
        <f t="shared" si="5"/>
        <v>H</v>
      </c>
      <c r="FR1" s="252" t="str">
        <f t="shared" si="5"/>
        <v>H</v>
      </c>
      <c r="FS1" s="252" t="str">
        <f t="shared" si="5"/>
        <v>H</v>
      </c>
      <c r="FT1" s="252" t="str">
        <f t="shared" si="5"/>
        <v>H</v>
      </c>
      <c r="FU1" s="252" t="str">
        <f t="shared" si="5"/>
        <v>H</v>
      </c>
      <c r="FV1" s="252"/>
      <c r="FW1" s="252" t="str">
        <f t="shared" ref="FW1:GL1" si="6">IF(SUM(FW10:FW109)=0,"H","")</f>
        <v>H</v>
      </c>
      <c r="FX1" s="252" t="str">
        <f t="shared" si="6"/>
        <v>H</v>
      </c>
      <c r="FY1" s="252" t="str">
        <f t="shared" si="6"/>
        <v>H</v>
      </c>
      <c r="FZ1" s="252" t="str">
        <f t="shared" si="6"/>
        <v>H</v>
      </c>
      <c r="GA1" s="252" t="str">
        <f t="shared" si="6"/>
        <v>H</v>
      </c>
      <c r="GB1" s="252" t="str">
        <f t="shared" si="6"/>
        <v>H</v>
      </c>
      <c r="GC1" s="252" t="str">
        <f t="shared" si="6"/>
        <v>H</v>
      </c>
      <c r="GD1" s="252" t="str">
        <f t="shared" si="6"/>
        <v>H</v>
      </c>
      <c r="GE1" s="252" t="str">
        <f t="shared" si="6"/>
        <v>H</v>
      </c>
      <c r="GF1" s="252" t="str">
        <f t="shared" si="6"/>
        <v>H</v>
      </c>
      <c r="GG1" s="252" t="str">
        <f t="shared" si="6"/>
        <v>H</v>
      </c>
      <c r="GH1" s="252" t="str">
        <f t="shared" si="6"/>
        <v>H</v>
      </c>
      <c r="GI1" s="252" t="str">
        <f t="shared" si="6"/>
        <v>H</v>
      </c>
      <c r="GJ1" s="252" t="str">
        <f t="shared" si="6"/>
        <v>H</v>
      </c>
      <c r="GK1" s="252" t="str">
        <f t="shared" si="6"/>
        <v>H</v>
      </c>
      <c r="GL1" s="252" t="str">
        <f t="shared" si="6"/>
        <v>H</v>
      </c>
      <c r="GM1" s="252"/>
      <c r="GN1" s="252" t="str">
        <f>IF(SUM(GN10:GN109)=0,"H","")</f>
        <v>H</v>
      </c>
      <c r="GO1" s="252" t="str">
        <f>IF(SUM(GO10:GO109)=0,"H","")</f>
        <v>H</v>
      </c>
      <c r="GP1" s="252"/>
      <c r="GQ1" s="252"/>
      <c r="GR1" s="252" t="str">
        <f t="shared" ref="GR1:HG1" si="7">IF(SUM(GR10:GR109)=0,"H","")</f>
        <v>H</v>
      </c>
      <c r="GS1" s="252" t="str">
        <f t="shared" si="7"/>
        <v>H</v>
      </c>
      <c r="GT1" s="252" t="str">
        <f t="shared" si="7"/>
        <v>H</v>
      </c>
      <c r="GU1" s="252" t="str">
        <f t="shared" si="7"/>
        <v>H</v>
      </c>
      <c r="GV1" s="252" t="str">
        <f t="shared" si="7"/>
        <v>H</v>
      </c>
      <c r="GW1" s="252" t="str">
        <f t="shared" si="7"/>
        <v>H</v>
      </c>
      <c r="GX1" s="252" t="str">
        <f t="shared" si="7"/>
        <v>H</v>
      </c>
      <c r="GY1" s="252" t="str">
        <f t="shared" si="7"/>
        <v>H</v>
      </c>
      <c r="GZ1" s="252" t="str">
        <f t="shared" si="7"/>
        <v>H</v>
      </c>
      <c r="HA1" s="252" t="str">
        <f t="shared" si="7"/>
        <v>H</v>
      </c>
      <c r="HB1" s="252" t="str">
        <f t="shared" si="7"/>
        <v>H</v>
      </c>
      <c r="HC1" s="252" t="str">
        <f t="shared" si="7"/>
        <v>H</v>
      </c>
      <c r="HD1" s="252" t="str">
        <f t="shared" si="7"/>
        <v>H</v>
      </c>
      <c r="HE1" s="252" t="str">
        <f t="shared" si="7"/>
        <v>H</v>
      </c>
      <c r="HF1" s="252" t="str">
        <f t="shared" si="7"/>
        <v>H</v>
      </c>
      <c r="HG1" s="252" t="str">
        <f t="shared" si="7"/>
        <v>H</v>
      </c>
      <c r="HH1" s="252"/>
      <c r="HI1" s="252" t="str">
        <f t="shared" ref="HI1:HX1" si="8">IF(SUM(HI10:HI109)=0,"H","")</f>
        <v>H</v>
      </c>
      <c r="HJ1" s="252" t="str">
        <f t="shared" si="8"/>
        <v>H</v>
      </c>
      <c r="HK1" s="252" t="str">
        <f t="shared" si="8"/>
        <v>H</v>
      </c>
      <c r="HL1" s="252" t="str">
        <f t="shared" si="8"/>
        <v>H</v>
      </c>
      <c r="HM1" s="252" t="str">
        <f t="shared" si="8"/>
        <v>H</v>
      </c>
      <c r="HN1" s="252" t="str">
        <f t="shared" si="8"/>
        <v>H</v>
      </c>
      <c r="HO1" s="252" t="str">
        <f t="shared" si="8"/>
        <v>H</v>
      </c>
      <c r="HP1" s="252" t="str">
        <f t="shared" si="8"/>
        <v>H</v>
      </c>
      <c r="HQ1" s="252" t="str">
        <f t="shared" si="8"/>
        <v>H</v>
      </c>
      <c r="HR1" s="252" t="str">
        <f t="shared" si="8"/>
        <v>H</v>
      </c>
      <c r="HS1" s="252" t="str">
        <f t="shared" si="8"/>
        <v>H</v>
      </c>
      <c r="HT1" s="252" t="str">
        <f t="shared" si="8"/>
        <v>H</v>
      </c>
      <c r="HU1" s="252" t="str">
        <f t="shared" si="8"/>
        <v>H</v>
      </c>
      <c r="HV1" s="252" t="str">
        <f t="shared" si="8"/>
        <v>H</v>
      </c>
      <c r="HW1" s="252" t="str">
        <f t="shared" si="8"/>
        <v>H</v>
      </c>
      <c r="HX1" s="252" t="str">
        <f t="shared" si="8"/>
        <v>H</v>
      </c>
      <c r="HY1" s="252"/>
      <c r="HZ1" s="252" t="str">
        <f>IF(SUM(HZ10:HZ109)=0,"H","")</f>
        <v>H</v>
      </c>
      <c r="IA1" s="252" t="str">
        <f>IF(SUM(IA10:IA109)=0,"H","")</f>
        <v>H</v>
      </c>
      <c r="IB1" s="252"/>
      <c r="IC1" s="252"/>
      <c r="ID1" s="252" t="str">
        <f t="shared" ref="ID1:IT1" si="9">IF(SUM(ID10:ID109)=0,"H","")</f>
        <v>H</v>
      </c>
      <c r="IE1" s="252" t="str">
        <f t="shared" si="9"/>
        <v>H</v>
      </c>
      <c r="IF1" s="252" t="str">
        <f t="shared" si="9"/>
        <v>H</v>
      </c>
      <c r="IG1" s="252" t="str">
        <f t="shared" si="9"/>
        <v>H</v>
      </c>
      <c r="IH1" s="252" t="str">
        <f t="shared" si="9"/>
        <v>H</v>
      </c>
      <c r="II1" s="252" t="str">
        <f t="shared" si="9"/>
        <v>H</v>
      </c>
      <c r="IJ1" s="252" t="str">
        <f t="shared" si="9"/>
        <v>H</v>
      </c>
      <c r="IK1" s="252" t="str">
        <f t="shared" si="9"/>
        <v>H</v>
      </c>
      <c r="IL1" s="252" t="str">
        <f t="shared" si="9"/>
        <v>H</v>
      </c>
      <c r="IM1" s="252" t="str">
        <f t="shared" si="9"/>
        <v>H</v>
      </c>
      <c r="IN1" s="252" t="str">
        <f t="shared" si="9"/>
        <v>H</v>
      </c>
      <c r="IO1" s="252" t="str">
        <f t="shared" si="9"/>
        <v>H</v>
      </c>
      <c r="IP1" s="252" t="str">
        <f t="shared" si="9"/>
        <v>H</v>
      </c>
      <c r="IQ1" s="252" t="str">
        <f t="shared" si="9"/>
        <v>H</v>
      </c>
      <c r="IR1" s="252" t="str">
        <f t="shared" si="9"/>
        <v>H</v>
      </c>
      <c r="IS1" s="252" t="str">
        <f t="shared" si="9"/>
        <v>H</v>
      </c>
      <c r="IT1" s="252" t="str">
        <f t="shared" si="9"/>
        <v>H</v>
      </c>
    </row>
    <row r="2" spans="1:254" customFormat="1" x14ac:dyDescent="0.35">
      <c r="A2" s="252"/>
      <c r="D2" s="274"/>
      <c r="E2" s="274"/>
      <c r="F2" s="274"/>
      <c r="G2" s="274"/>
      <c r="AT2" s="296"/>
      <c r="CF2" s="296"/>
      <c r="DR2" s="296"/>
      <c r="FD2" s="296"/>
      <c r="FE2" s="296"/>
      <c r="FF2" s="296"/>
      <c r="FG2" s="296"/>
      <c r="FH2" s="296"/>
      <c r="FI2" s="296"/>
      <c r="FJ2" s="296"/>
      <c r="FK2" s="296"/>
      <c r="FL2" s="296"/>
      <c r="FM2" s="296"/>
      <c r="FN2" s="296"/>
      <c r="FO2" s="296"/>
      <c r="FP2" s="296"/>
      <c r="FQ2" s="296"/>
      <c r="FR2" s="296"/>
      <c r="FS2" s="296"/>
      <c r="FT2" s="296"/>
      <c r="FU2" s="296"/>
      <c r="FV2" s="296"/>
      <c r="FW2" s="296"/>
      <c r="FX2" s="296"/>
      <c r="FY2" s="296"/>
      <c r="FZ2" s="296"/>
      <c r="GA2" s="296"/>
      <c r="GB2" s="296"/>
      <c r="GC2" s="296"/>
      <c r="GD2" s="296"/>
      <c r="GE2" s="296"/>
      <c r="GF2" s="296"/>
      <c r="GG2" s="296"/>
      <c r="GH2" s="296"/>
      <c r="GI2" s="296"/>
      <c r="GJ2" s="296"/>
      <c r="GK2" s="296"/>
      <c r="GL2" s="296"/>
      <c r="GM2" s="296"/>
      <c r="GN2" s="296"/>
      <c r="GO2" s="296"/>
      <c r="GP2" s="296"/>
      <c r="GQ2" s="296"/>
      <c r="GR2" s="296"/>
      <c r="GS2" s="296"/>
      <c r="GT2" s="296"/>
      <c r="GU2" s="296"/>
      <c r="GV2" s="296"/>
      <c r="GW2" s="296"/>
      <c r="GX2" s="296"/>
      <c r="GY2" s="296"/>
      <c r="GZ2" s="296"/>
      <c r="HA2" s="296"/>
      <c r="HB2" s="296"/>
      <c r="HC2" s="296"/>
      <c r="HD2" s="296"/>
      <c r="HE2" s="296"/>
      <c r="HF2" s="296"/>
      <c r="HG2" s="296"/>
      <c r="HH2" s="296"/>
      <c r="HI2" s="296"/>
      <c r="HJ2" s="296"/>
      <c r="HK2" s="296"/>
      <c r="HL2" s="296"/>
      <c r="HM2" s="296"/>
      <c r="HN2" s="296"/>
      <c r="HO2" s="296"/>
      <c r="HP2" s="296"/>
      <c r="HQ2" s="296"/>
      <c r="HR2" s="296"/>
      <c r="HS2" s="296"/>
      <c r="HT2" s="296"/>
      <c r="HU2" s="296"/>
      <c r="HV2" s="296"/>
      <c r="HW2" s="296"/>
      <c r="HX2" s="296"/>
      <c r="HY2" s="296"/>
      <c r="HZ2" s="296"/>
      <c r="IA2" s="296"/>
      <c r="IB2" s="296"/>
      <c r="IC2" s="296"/>
      <c r="ID2" s="296"/>
      <c r="IE2" s="296"/>
      <c r="IF2" s="296"/>
      <c r="IG2" s="296"/>
      <c r="IH2" s="296"/>
      <c r="II2" s="296"/>
      <c r="IJ2" s="296"/>
      <c r="IK2" s="296"/>
      <c r="IL2" s="296"/>
      <c r="IM2" s="296"/>
      <c r="IN2" s="296"/>
      <c r="IO2" s="296"/>
      <c r="IP2" s="296"/>
      <c r="IQ2" s="296"/>
      <c r="IR2" s="296"/>
      <c r="IS2" s="296"/>
      <c r="IT2" s="296"/>
    </row>
    <row r="3" spans="1:254" x14ac:dyDescent="0.35">
      <c r="A3" s="252"/>
      <c r="H3" s="207"/>
      <c r="I3" s="194" t="s">
        <v>151</v>
      </c>
      <c r="J3" s="192">
        <v>1</v>
      </c>
      <c r="K3" s="193">
        <f t="shared" ref="K3:Y3" si="10">J3+1</f>
        <v>2</v>
      </c>
      <c r="L3" s="193">
        <f t="shared" si="10"/>
        <v>3</v>
      </c>
      <c r="M3" s="193">
        <f t="shared" si="10"/>
        <v>4</v>
      </c>
      <c r="N3" s="193">
        <f t="shared" si="10"/>
        <v>5</v>
      </c>
      <c r="O3" s="193">
        <f t="shared" si="10"/>
        <v>6</v>
      </c>
      <c r="P3" s="193">
        <f t="shared" si="10"/>
        <v>7</v>
      </c>
      <c r="Q3" s="193">
        <f t="shared" si="10"/>
        <v>8</v>
      </c>
      <c r="R3" s="193">
        <f t="shared" si="10"/>
        <v>9</v>
      </c>
      <c r="S3" s="193">
        <f t="shared" si="10"/>
        <v>10</v>
      </c>
      <c r="T3" s="193">
        <f t="shared" si="10"/>
        <v>11</v>
      </c>
      <c r="U3" s="193">
        <f t="shared" si="10"/>
        <v>12</v>
      </c>
      <c r="V3" s="193">
        <f t="shared" si="10"/>
        <v>13</v>
      </c>
      <c r="W3" s="193">
        <f t="shared" si="10"/>
        <v>14</v>
      </c>
      <c r="X3" s="193">
        <f t="shared" si="10"/>
        <v>15</v>
      </c>
      <c r="Y3" s="193">
        <f t="shared" si="10"/>
        <v>16</v>
      </c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</row>
    <row r="4" spans="1:254" x14ac:dyDescent="0.35">
      <c r="A4" s="252"/>
      <c r="H4" s="207"/>
      <c r="I4" s="194" t="s">
        <v>152</v>
      </c>
      <c r="J4" s="192">
        <f>HOME!D12</f>
        <v>3600</v>
      </c>
      <c r="K4" s="193">
        <f>J5</f>
        <v>10800</v>
      </c>
      <c r="L4" s="193">
        <f t="shared" ref="L4:Y4" si="11">K5</f>
        <v>18000</v>
      </c>
      <c r="M4" s="193">
        <f t="shared" si="11"/>
        <v>25200</v>
      </c>
      <c r="N4" s="193">
        <f t="shared" si="11"/>
        <v>32400</v>
      </c>
      <c r="O4" s="193">
        <f t="shared" si="11"/>
        <v>39600</v>
      </c>
      <c r="P4" s="193">
        <f t="shared" si="11"/>
        <v>46800</v>
      </c>
      <c r="Q4" s="193">
        <f t="shared" si="11"/>
        <v>54000</v>
      </c>
      <c r="R4" s="193">
        <f t="shared" si="11"/>
        <v>61200</v>
      </c>
      <c r="S4" s="193">
        <f t="shared" si="11"/>
        <v>68400</v>
      </c>
      <c r="T4" s="193">
        <f t="shared" si="11"/>
        <v>75600</v>
      </c>
      <c r="U4" s="193">
        <f t="shared" si="11"/>
        <v>82800</v>
      </c>
      <c r="V4" s="193">
        <f t="shared" si="11"/>
        <v>90000</v>
      </c>
      <c r="W4" s="193">
        <f t="shared" si="11"/>
        <v>97200</v>
      </c>
      <c r="X4" s="193">
        <f t="shared" si="11"/>
        <v>104400</v>
      </c>
      <c r="Y4" s="193">
        <f t="shared" si="11"/>
        <v>111600</v>
      </c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</row>
    <row r="5" spans="1:254" x14ac:dyDescent="0.35">
      <c r="A5" s="252"/>
      <c r="H5" s="207"/>
      <c r="I5" s="194" t="s">
        <v>153</v>
      </c>
      <c r="J5" s="192">
        <f>HOME!$D$13+J4</f>
        <v>10800</v>
      </c>
      <c r="K5" s="195">
        <f>HOME!$D$13+K4</f>
        <v>18000</v>
      </c>
      <c r="L5" s="195">
        <f>HOME!$D$13+L4</f>
        <v>25200</v>
      </c>
      <c r="M5" s="195">
        <f>HOME!$D$13+M4</f>
        <v>32400</v>
      </c>
      <c r="N5" s="195">
        <f>HOME!$D$13+N4</f>
        <v>39600</v>
      </c>
      <c r="O5" s="195">
        <f>HOME!$D$13+O4</f>
        <v>46800</v>
      </c>
      <c r="P5" s="195">
        <f>HOME!$D$13+P4</f>
        <v>54000</v>
      </c>
      <c r="Q5" s="195">
        <f>HOME!$D$13+Q4</f>
        <v>61200</v>
      </c>
      <c r="R5" s="195">
        <f>HOME!$D$13+R4</f>
        <v>68400</v>
      </c>
      <c r="S5" s="195">
        <f>HOME!$D$13+S4</f>
        <v>75600</v>
      </c>
      <c r="T5" s="195">
        <f>HOME!$D$13+T4</f>
        <v>82800</v>
      </c>
      <c r="U5" s="195">
        <f>HOME!$D$13+U4</f>
        <v>90000</v>
      </c>
      <c r="V5" s="195">
        <f>HOME!$D$13+V4</f>
        <v>97200</v>
      </c>
      <c r="W5" s="195">
        <f>HOME!$D$13+W4</f>
        <v>104400</v>
      </c>
      <c r="X5" s="195">
        <f>HOME!$D$13+X4</f>
        <v>111600</v>
      </c>
      <c r="Y5" s="195">
        <f>HOME!$D$13+Y4</f>
        <v>118800</v>
      </c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</row>
    <row r="6" spans="1:254" x14ac:dyDescent="0.35">
      <c r="A6" s="252"/>
      <c r="H6" s="126"/>
    </row>
    <row r="7" spans="1:254" s="129" customFormat="1" ht="18.75" customHeight="1" x14ac:dyDescent="0.35">
      <c r="A7" s="252"/>
      <c r="B7" s="132"/>
      <c r="C7"/>
      <c r="D7" s="385"/>
      <c r="E7" s="385"/>
      <c r="F7" s="385"/>
      <c r="G7" s="385"/>
      <c r="H7" s="132" t="s">
        <v>52</v>
      </c>
      <c r="I7" s="132"/>
      <c r="J7" s="329" t="s">
        <v>284</v>
      </c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132"/>
      <c r="X7" s="132"/>
      <c r="Y7" s="132"/>
      <c r="Z7" s="296"/>
      <c r="AA7" s="318"/>
      <c r="AB7" s="132"/>
      <c r="AC7" s="132"/>
      <c r="AD7" s="132"/>
      <c r="AE7" s="132"/>
      <c r="AF7" s="132"/>
      <c r="AG7" s="132"/>
      <c r="AH7" s="132"/>
      <c r="AI7" s="132"/>
      <c r="AJ7" s="132"/>
      <c r="AK7" s="132"/>
      <c r="AL7" s="132"/>
      <c r="AM7" s="132"/>
      <c r="AN7" s="132"/>
      <c r="AO7" s="132"/>
      <c r="AP7" s="132"/>
      <c r="AQ7" s="296"/>
      <c r="AR7" s="132"/>
      <c r="AS7" s="132"/>
      <c r="AT7" s="132"/>
      <c r="AU7" s="296"/>
      <c r="AV7" s="329">
        <v>10</v>
      </c>
      <c r="AW7" s="132"/>
      <c r="AX7" s="132"/>
      <c r="AY7" s="132"/>
      <c r="AZ7" s="132"/>
      <c r="BA7" s="132"/>
      <c r="BB7" s="132"/>
      <c r="BC7" s="132"/>
      <c r="BD7" s="132"/>
      <c r="BE7" s="132"/>
      <c r="BF7" s="132"/>
      <c r="BG7" s="132"/>
      <c r="BH7" s="132"/>
      <c r="BI7" s="132"/>
      <c r="BJ7" s="132"/>
      <c r="BK7" s="132"/>
      <c r="BL7" s="296"/>
      <c r="BM7" s="318"/>
      <c r="BN7" s="132"/>
      <c r="BO7" s="132"/>
      <c r="BP7" s="132"/>
      <c r="BQ7" s="132"/>
      <c r="BR7" s="132"/>
      <c r="BS7" s="132"/>
      <c r="BT7" s="132"/>
      <c r="BU7" s="132"/>
      <c r="BV7" s="132"/>
      <c r="BW7" s="132"/>
      <c r="BX7" s="132"/>
      <c r="BY7" s="132"/>
      <c r="BZ7" s="132"/>
      <c r="CA7" s="132"/>
      <c r="CB7" s="132"/>
      <c r="CC7" s="296"/>
      <c r="CD7" s="132"/>
      <c r="CE7" s="132"/>
      <c r="CF7" s="132"/>
      <c r="CG7" s="296"/>
      <c r="CH7" s="329">
        <v>20</v>
      </c>
      <c r="CI7" s="132"/>
      <c r="CJ7" s="132"/>
      <c r="CK7" s="132"/>
      <c r="CL7" s="132"/>
      <c r="CM7" s="132"/>
      <c r="CN7" s="132"/>
      <c r="CO7" s="132"/>
      <c r="CP7" s="132"/>
      <c r="CQ7" s="132"/>
      <c r="CR7" s="132"/>
      <c r="CS7" s="132"/>
      <c r="CT7" s="132"/>
      <c r="CU7" s="132"/>
      <c r="CV7" s="132"/>
      <c r="CW7" s="132"/>
      <c r="CX7" s="296"/>
      <c r="CY7" s="318"/>
      <c r="CZ7" s="132"/>
      <c r="DA7" s="132"/>
      <c r="DB7" s="132"/>
      <c r="DC7" s="132"/>
      <c r="DD7" s="132"/>
      <c r="DE7" s="132"/>
      <c r="DF7" s="132"/>
      <c r="DG7" s="132"/>
      <c r="DH7" s="132"/>
      <c r="DI7" s="132"/>
      <c r="DJ7" s="132"/>
      <c r="DK7" s="132"/>
      <c r="DL7" s="132"/>
      <c r="DM7" s="132"/>
      <c r="DN7" s="132"/>
      <c r="DO7" s="296"/>
      <c r="DP7" s="132"/>
      <c r="DQ7" s="132"/>
      <c r="DR7" s="132"/>
      <c r="DS7" s="296"/>
      <c r="DT7" s="329">
        <v>30</v>
      </c>
      <c r="DU7" s="132"/>
      <c r="DV7" s="132"/>
      <c r="DW7" s="132"/>
      <c r="DX7" s="132"/>
      <c r="DY7" s="132"/>
      <c r="DZ7" s="132"/>
      <c r="EA7" s="132"/>
      <c r="EB7" s="132"/>
      <c r="EC7" s="132"/>
      <c r="ED7" s="132"/>
      <c r="EE7" s="132"/>
      <c r="EF7" s="132"/>
      <c r="EG7" s="132"/>
      <c r="EH7" s="132"/>
      <c r="EI7" s="132"/>
      <c r="EJ7" s="296"/>
      <c r="EK7" s="318"/>
      <c r="EL7" s="132"/>
      <c r="EM7" s="132"/>
      <c r="EN7" s="132"/>
      <c r="EO7" s="132"/>
      <c r="EP7" s="132"/>
      <c r="EQ7" s="132"/>
      <c r="ER7" s="132"/>
      <c r="ES7" s="132"/>
      <c r="ET7" s="132"/>
      <c r="EU7" s="132"/>
      <c r="EV7" s="132"/>
      <c r="EW7" s="132"/>
      <c r="EX7" s="132"/>
      <c r="EY7" s="132"/>
      <c r="EZ7" s="132"/>
      <c r="FA7" s="296"/>
      <c r="FB7" s="132"/>
      <c r="FC7" s="132"/>
      <c r="FD7" s="132"/>
      <c r="FE7" s="296"/>
      <c r="FF7" s="329">
        <v>40</v>
      </c>
      <c r="FG7" s="132"/>
      <c r="FH7" s="132"/>
      <c r="FI7" s="132"/>
      <c r="FJ7" s="132"/>
      <c r="FK7" s="132"/>
      <c r="FL7" s="132"/>
      <c r="FM7" s="132"/>
      <c r="FN7" s="132"/>
      <c r="FO7" s="132"/>
      <c r="FP7" s="132"/>
      <c r="FQ7" s="132"/>
      <c r="FR7" s="132"/>
      <c r="FS7" s="132"/>
      <c r="FT7" s="132"/>
      <c r="FU7" s="132"/>
      <c r="FV7" s="296"/>
      <c r="FW7" s="318"/>
      <c r="FX7" s="132"/>
      <c r="FY7" s="132"/>
      <c r="FZ7" s="132"/>
      <c r="GA7" s="132"/>
      <c r="GB7" s="132"/>
      <c r="GC7" s="132"/>
      <c r="GD7" s="132"/>
      <c r="GE7" s="132"/>
      <c r="GF7" s="132"/>
      <c r="GG7" s="132"/>
      <c r="GH7" s="132"/>
      <c r="GI7" s="132"/>
      <c r="GJ7" s="132"/>
      <c r="GK7" s="132"/>
      <c r="GL7" s="132"/>
      <c r="GM7" s="296"/>
      <c r="GN7" s="132"/>
      <c r="GO7" s="132"/>
      <c r="GP7" s="132"/>
      <c r="GQ7" s="296"/>
      <c r="GR7" s="329">
        <v>60</v>
      </c>
      <c r="GS7" s="132"/>
      <c r="GT7" s="132"/>
      <c r="GU7" s="132"/>
      <c r="GV7" s="132"/>
      <c r="GW7" s="132"/>
      <c r="GX7" s="132"/>
      <c r="GY7" s="132"/>
      <c r="GZ7" s="132"/>
      <c r="HA7" s="132"/>
      <c r="HB7" s="132"/>
      <c r="HC7" s="132"/>
      <c r="HD7" s="132"/>
      <c r="HE7" s="132"/>
      <c r="HF7" s="132"/>
      <c r="HG7" s="132"/>
      <c r="HH7" s="296"/>
      <c r="HI7" s="318"/>
      <c r="HJ7" s="132"/>
      <c r="HK7" s="132"/>
      <c r="HL7" s="132"/>
      <c r="HM7" s="132"/>
      <c r="HN7" s="132"/>
      <c r="HO7" s="132"/>
      <c r="HP7" s="132"/>
      <c r="HQ7" s="132"/>
      <c r="HR7" s="132"/>
      <c r="HS7" s="132"/>
      <c r="HT7" s="132"/>
      <c r="HU7" s="132"/>
      <c r="HV7" s="132"/>
      <c r="HW7" s="132"/>
      <c r="HX7" s="132"/>
      <c r="HY7" s="296"/>
      <c r="HZ7" s="132"/>
      <c r="IA7" s="132"/>
      <c r="IB7" s="132"/>
      <c r="IC7" s="296"/>
      <c r="ID7" s="318"/>
      <c r="IE7" s="132"/>
      <c r="IF7" s="132"/>
      <c r="IG7" s="132"/>
      <c r="IH7" s="132"/>
      <c r="II7" s="132"/>
      <c r="IJ7" s="132"/>
      <c r="IK7" s="132"/>
      <c r="IL7" s="132"/>
      <c r="IM7" s="132"/>
      <c r="IN7" s="132"/>
      <c r="IO7" s="132"/>
      <c r="IP7" s="132"/>
      <c r="IQ7" s="132"/>
      <c r="IR7" s="132"/>
      <c r="IS7" s="132"/>
      <c r="IT7" s="132"/>
    </row>
    <row r="8" spans="1:254" s="33" customFormat="1" ht="18.75" customHeight="1" x14ac:dyDescent="0.35">
      <c r="A8" s="252"/>
      <c r="B8" s="132"/>
      <c r="C8" s="416" t="s">
        <v>184</v>
      </c>
      <c r="D8" s="417"/>
      <c r="E8" s="920" t="s">
        <v>179</v>
      </c>
      <c r="F8" s="921"/>
      <c r="G8" s="921"/>
      <c r="H8" s="921"/>
      <c r="I8" s="133"/>
      <c r="J8" s="922" t="str">
        <f>"Average of TRAVTM("&amp;J7&amp;")"</f>
        <v>Average of TRAVTM(ALL)</v>
      </c>
      <c r="K8" s="923"/>
      <c r="L8" s="923"/>
      <c r="M8" s="923"/>
      <c r="N8" s="923"/>
      <c r="O8" s="923"/>
      <c r="P8" s="923"/>
      <c r="Q8" s="923"/>
      <c r="R8" s="923"/>
      <c r="S8" s="923"/>
      <c r="T8" s="923"/>
      <c r="U8" s="923"/>
      <c r="V8" s="923"/>
      <c r="W8" s="923"/>
      <c r="X8" s="923"/>
      <c r="Y8" s="924"/>
      <c r="Z8" s="330"/>
      <c r="AA8" s="922" t="str">
        <f>"Average of VEHS("&amp;J7&amp;")"</f>
        <v>Average of VEHS(ALL)</v>
      </c>
      <c r="AB8" s="923"/>
      <c r="AC8" s="923"/>
      <c r="AD8" s="923"/>
      <c r="AE8" s="923"/>
      <c r="AF8" s="923"/>
      <c r="AG8" s="923"/>
      <c r="AH8" s="923"/>
      <c r="AI8" s="923"/>
      <c r="AJ8" s="923"/>
      <c r="AK8" s="923"/>
      <c r="AL8" s="923"/>
      <c r="AM8" s="923"/>
      <c r="AN8" s="923"/>
      <c r="AO8" s="923"/>
      <c r="AP8" s="924"/>
      <c r="AQ8" s="330"/>
      <c r="AR8" s="351" t="str">
        <f>"AVG-"&amp;J7</f>
        <v>AVG-ALL</v>
      </c>
      <c r="AS8" s="347" t="str">
        <f>"StdevTime-"&amp;J7</f>
        <v>StdevTime-ALL</v>
      </c>
      <c r="AT8" s="327" t="str">
        <f>"VEH-"&amp;J7</f>
        <v>VEH-ALL</v>
      </c>
      <c r="AU8" s="330"/>
      <c r="AV8" s="922" t="str">
        <f>"Average of TRAVTM("&amp;AV7&amp;")"</f>
        <v>Average of TRAVTM(10)</v>
      </c>
      <c r="AW8" s="923"/>
      <c r="AX8" s="923"/>
      <c r="AY8" s="923"/>
      <c r="AZ8" s="923"/>
      <c r="BA8" s="923"/>
      <c r="BB8" s="923"/>
      <c r="BC8" s="923"/>
      <c r="BD8" s="923"/>
      <c r="BE8" s="923"/>
      <c r="BF8" s="923"/>
      <c r="BG8" s="923"/>
      <c r="BH8" s="923"/>
      <c r="BI8" s="923"/>
      <c r="BJ8" s="923"/>
      <c r="BK8" s="924"/>
      <c r="BL8" s="330"/>
      <c r="BM8" s="922" t="str">
        <f>"Average of VEHS("&amp;AV7&amp;")"</f>
        <v>Average of VEHS(10)</v>
      </c>
      <c r="BN8" s="923"/>
      <c r="BO8" s="923"/>
      <c r="BP8" s="923"/>
      <c r="BQ8" s="923"/>
      <c r="BR8" s="923"/>
      <c r="BS8" s="923"/>
      <c r="BT8" s="923"/>
      <c r="BU8" s="923"/>
      <c r="BV8" s="923"/>
      <c r="BW8" s="923"/>
      <c r="BX8" s="923"/>
      <c r="BY8" s="923"/>
      <c r="BZ8" s="923"/>
      <c r="CA8" s="923"/>
      <c r="CB8" s="924"/>
      <c r="CC8" s="330"/>
      <c r="CD8" s="328" t="str">
        <f>"AVG-"&amp;AV7</f>
        <v>AVG-10</v>
      </c>
      <c r="CE8" s="347" t="str">
        <f>"StdevTime-"&amp;AV7</f>
        <v>StdevTime-10</v>
      </c>
      <c r="CF8" s="327" t="str">
        <f>"VEH-"&amp;AV7</f>
        <v>VEH-10</v>
      </c>
      <c r="CG8" s="330"/>
      <c r="CH8" s="922" t="str">
        <f>"Average of TRAVTM("&amp;CH7&amp;")"</f>
        <v>Average of TRAVTM(20)</v>
      </c>
      <c r="CI8" s="923"/>
      <c r="CJ8" s="923"/>
      <c r="CK8" s="923"/>
      <c r="CL8" s="923"/>
      <c r="CM8" s="923"/>
      <c r="CN8" s="923"/>
      <c r="CO8" s="923"/>
      <c r="CP8" s="923"/>
      <c r="CQ8" s="923"/>
      <c r="CR8" s="923"/>
      <c r="CS8" s="923"/>
      <c r="CT8" s="923"/>
      <c r="CU8" s="923"/>
      <c r="CV8" s="923"/>
      <c r="CW8" s="924"/>
      <c r="CX8" s="330"/>
      <c r="CY8" s="922" t="str">
        <f>"Average of VEHS("&amp;CH7&amp;")"</f>
        <v>Average of VEHS(20)</v>
      </c>
      <c r="CZ8" s="923"/>
      <c r="DA8" s="923"/>
      <c r="DB8" s="923"/>
      <c r="DC8" s="923"/>
      <c r="DD8" s="923"/>
      <c r="DE8" s="923"/>
      <c r="DF8" s="923"/>
      <c r="DG8" s="923"/>
      <c r="DH8" s="923"/>
      <c r="DI8" s="923"/>
      <c r="DJ8" s="923"/>
      <c r="DK8" s="923"/>
      <c r="DL8" s="923"/>
      <c r="DM8" s="923"/>
      <c r="DN8" s="924"/>
      <c r="DO8" s="330"/>
      <c r="DP8" s="328" t="str">
        <f>"AVG-"&amp;CH7</f>
        <v>AVG-20</v>
      </c>
      <c r="DQ8" s="347" t="str">
        <f>"StdevTime-"&amp;CH7</f>
        <v>StdevTime-20</v>
      </c>
      <c r="DR8" s="327" t="str">
        <f>"VEH-"&amp;CH7</f>
        <v>VEH-20</v>
      </c>
      <c r="DS8" s="330"/>
      <c r="DT8" s="922" t="str">
        <f>"Average of TRAVTM("&amp;DT7&amp;")"</f>
        <v>Average of TRAVTM(30)</v>
      </c>
      <c r="DU8" s="923"/>
      <c r="DV8" s="923"/>
      <c r="DW8" s="923"/>
      <c r="DX8" s="923"/>
      <c r="DY8" s="923"/>
      <c r="DZ8" s="923"/>
      <c r="EA8" s="923"/>
      <c r="EB8" s="923"/>
      <c r="EC8" s="923"/>
      <c r="ED8" s="923"/>
      <c r="EE8" s="923"/>
      <c r="EF8" s="923"/>
      <c r="EG8" s="923"/>
      <c r="EH8" s="923"/>
      <c r="EI8" s="924"/>
      <c r="EJ8" s="330"/>
      <c r="EK8" s="922" t="str">
        <f>"Average of VEHS("&amp;DT7&amp;")"</f>
        <v>Average of VEHS(30)</v>
      </c>
      <c r="EL8" s="923"/>
      <c r="EM8" s="923"/>
      <c r="EN8" s="923"/>
      <c r="EO8" s="923"/>
      <c r="EP8" s="923"/>
      <c r="EQ8" s="923"/>
      <c r="ER8" s="923"/>
      <c r="ES8" s="923"/>
      <c r="ET8" s="923"/>
      <c r="EU8" s="923"/>
      <c r="EV8" s="923"/>
      <c r="EW8" s="923"/>
      <c r="EX8" s="923"/>
      <c r="EY8" s="923"/>
      <c r="EZ8" s="924"/>
      <c r="FA8" s="330"/>
      <c r="FB8" s="328" t="str">
        <f>"AVG-"&amp;DT7</f>
        <v>AVG-30</v>
      </c>
      <c r="FC8" s="347" t="str">
        <f>"StdevTime-"&amp;DT7</f>
        <v>StdevTime-30</v>
      </c>
      <c r="FD8" s="327" t="str">
        <f>"VEH-"&amp;DT7</f>
        <v>VEH-30</v>
      </c>
      <c r="FE8" s="330"/>
      <c r="FF8" s="922" t="str">
        <f>"Average of TRAVTM("&amp;FF7&amp;")"</f>
        <v>Average of TRAVTM(40)</v>
      </c>
      <c r="FG8" s="923"/>
      <c r="FH8" s="923"/>
      <c r="FI8" s="923"/>
      <c r="FJ8" s="923"/>
      <c r="FK8" s="923"/>
      <c r="FL8" s="923"/>
      <c r="FM8" s="923"/>
      <c r="FN8" s="923"/>
      <c r="FO8" s="923"/>
      <c r="FP8" s="923"/>
      <c r="FQ8" s="923"/>
      <c r="FR8" s="923"/>
      <c r="FS8" s="923"/>
      <c r="FT8" s="923"/>
      <c r="FU8" s="924"/>
      <c r="FV8" s="330"/>
      <c r="FW8" s="922" t="str">
        <f>"Average of VEHS("&amp;FF7&amp;")"</f>
        <v>Average of VEHS(40)</v>
      </c>
      <c r="FX8" s="923"/>
      <c r="FY8" s="923"/>
      <c r="FZ8" s="923"/>
      <c r="GA8" s="923"/>
      <c r="GB8" s="923"/>
      <c r="GC8" s="923"/>
      <c r="GD8" s="923"/>
      <c r="GE8" s="923"/>
      <c r="GF8" s="923"/>
      <c r="GG8" s="923"/>
      <c r="GH8" s="923"/>
      <c r="GI8" s="923"/>
      <c r="GJ8" s="923"/>
      <c r="GK8" s="923"/>
      <c r="GL8" s="924"/>
      <c r="GM8" s="330"/>
      <c r="GN8" s="328" t="str">
        <f>"AVG-"&amp;FF7</f>
        <v>AVG-40</v>
      </c>
      <c r="GO8" s="347" t="str">
        <f>"StdevTime-"&amp;FF7</f>
        <v>StdevTime-40</v>
      </c>
      <c r="GP8" s="327" t="str">
        <f>"VEH-"&amp;FF7</f>
        <v>VEH-40</v>
      </c>
      <c r="GQ8" s="330"/>
      <c r="GR8" s="922" t="str">
        <f>"Average of TRAVTM("&amp;GR7&amp;")"</f>
        <v>Average of TRAVTM(60)</v>
      </c>
      <c r="GS8" s="923"/>
      <c r="GT8" s="923"/>
      <c r="GU8" s="923"/>
      <c r="GV8" s="923"/>
      <c r="GW8" s="923"/>
      <c r="GX8" s="923"/>
      <c r="GY8" s="923"/>
      <c r="GZ8" s="923"/>
      <c r="HA8" s="923"/>
      <c r="HB8" s="923"/>
      <c r="HC8" s="923"/>
      <c r="HD8" s="923"/>
      <c r="HE8" s="923"/>
      <c r="HF8" s="923"/>
      <c r="HG8" s="924"/>
      <c r="HH8" s="330"/>
      <c r="HI8" s="922" t="str">
        <f>"Average of VEHS("&amp;GR7&amp;")"</f>
        <v>Average of VEHS(60)</v>
      </c>
      <c r="HJ8" s="923"/>
      <c r="HK8" s="923"/>
      <c r="HL8" s="923"/>
      <c r="HM8" s="923"/>
      <c r="HN8" s="923"/>
      <c r="HO8" s="923"/>
      <c r="HP8" s="923"/>
      <c r="HQ8" s="923"/>
      <c r="HR8" s="923"/>
      <c r="HS8" s="923"/>
      <c r="HT8" s="923"/>
      <c r="HU8" s="923"/>
      <c r="HV8" s="923"/>
      <c r="HW8" s="923"/>
      <c r="HX8" s="924"/>
      <c r="HY8" s="330"/>
      <c r="HZ8" s="328" t="str">
        <f>"AVG-"&amp;GR7</f>
        <v>AVG-60</v>
      </c>
      <c r="IA8" s="347" t="str">
        <f>"StdevTime-"&amp;GR7</f>
        <v>StdevTime-60</v>
      </c>
      <c r="IB8" s="327" t="str">
        <f>"VEH-"&amp;GR7</f>
        <v>VEH-60</v>
      </c>
      <c r="IC8" s="349"/>
      <c r="ID8" s="922" t="s">
        <v>269</v>
      </c>
      <c r="IE8" s="923"/>
      <c r="IF8" s="923"/>
      <c r="IG8" s="923"/>
      <c r="IH8" s="923"/>
      <c r="II8" s="923"/>
      <c r="IJ8" s="923"/>
      <c r="IK8" s="923"/>
      <c r="IL8" s="923"/>
      <c r="IM8" s="923"/>
      <c r="IN8" s="923"/>
      <c r="IO8" s="923"/>
      <c r="IP8" s="923"/>
      <c r="IQ8" s="923"/>
      <c r="IR8" s="923"/>
      <c r="IS8" s="924"/>
      <c r="IT8" s="347" t="s">
        <v>288</v>
      </c>
    </row>
    <row r="9" spans="1:254" s="70" customFormat="1" ht="29" x14ac:dyDescent="0.35">
      <c r="A9" s="252"/>
      <c r="B9" s="143" t="s">
        <v>281</v>
      </c>
      <c r="C9" s="418" t="s">
        <v>282</v>
      </c>
      <c r="D9" s="419" t="str">
        <f>scenario&amp;" TT Seg ID"</f>
        <v>Existing AM TT Seg ID</v>
      </c>
      <c r="E9" s="415" t="s">
        <v>322</v>
      </c>
      <c r="F9" s="415" t="s">
        <v>321</v>
      </c>
      <c r="G9" s="415" t="s">
        <v>379</v>
      </c>
      <c r="H9" s="415" t="s">
        <v>470</v>
      </c>
      <c r="I9" s="254"/>
      <c r="J9" s="633" t="str">
        <f>IF(HOME!$D$14&gt;=J$3,J$4&amp;"-"&amp;J$5,"-")</f>
        <v>3600-10800</v>
      </c>
      <c r="K9" s="633" t="str">
        <f>IF(HOME!$D$14&gt;=K$3,K$4&amp;"-"&amp;K$5,"-")</f>
        <v>10800-18000</v>
      </c>
      <c r="L9" s="633" t="str">
        <f>IF(HOME!$D$14&gt;=L$3,L$4&amp;"-"&amp;L$5,"-")</f>
        <v>18000-25200</v>
      </c>
      <c r="M9" s="633" t="str">
        <f>IF(HOME!$D$14&gt;=M$3,M$4&amp;"-"&amp;M$5,"-")</f>
        <v>25200-32400</v>
      </c>
      <c r="N9" s="633" t="str">
        <f>IF(HOME!$D$14&gt;=N$3,N$4&amp;"-"&amp;N$5,"-")</f>
        <v>32400-39600</v>
      </c>
      <c r="O9" s="633" t="str">
        <f>IF(HOME!$D$14&gt;=O$3,O$4&amp;"-"&amp;O$5,"-")</f>
        <v>39600-46800</v>
      </c>
      <c r="P9" s="633" t="str">
        <f>IF(HOME!$D$14&gt;=P$3,P$4&amp;"-"&amp;P$5,"-")</f>
        <v>46800-54000</v>
      </c>
      <c r="Q9" s="633" t="str">
        <f>IF(HOME!$D$14&gt;=Q$3,Q$4&amp;"-"&amp;Q$5,"-")</f>
        <v>54000-61200</v>
      </c>
      <c r="R9" s="633" t="str">
        <f>IF(HOME!$D$14&gt;=R$3,R$4&amp;"-"&amp;R$5,"-")</f>
        <v>61200-68400</v>
      </c>
      <c r="S9" s="633" t="str">
        <f>IF(HOME!$D$14&gt;=S$3,S$4&amp;"-"&amp;S$5,"-")</f>
        <v>68400-75600</v>
      </c>
      <c r="T9" s="633" t="str">
        <f>IF(HOME!$D$14&gt;=T$3,T$4&amp;"-"&amp;T$5,"-")</f>
        <v>75600-82800</v>
      </c>
      <c r="U9" s="633" t="str">
        <f>IF(HOME!$D$14&gt;=U$3,U$4&amp;"-"&amp;U$5,"-")</f>
        <v>82800-90000</v>
      </c>
      <c r="V9" s="633" t="str">
        <f>IF(HOME!$D$14&gt;=V$3,V$4&amp;"-"&amp;V$5,"-")</f>
        <v>90000-97200</v>
      </c>
      <c r="W9" s="633" t="str">
        <f>IF(HOME!$D$14&gt;=W$3,W$4&amp;"-"&amp;W$5,"-")</f>
        <v>97200-104400</v>
      </c>
      <c r="X9" s="633" t="str">
        <f>IF(HOME!$D$14&gt;=X$3,X$4&amp;"-"&amp;X$5,"-")</f>
        <v>104400-111600</v>
      </c>
      <c r="Y9" s="633" t="str">
        <f>IF(HOME!$D$14&gt;=Y$3,Y$4&amp;"-"&amp;Y$5,"-")</f>
        <v>111600-118800</v>
      </c>
      <c r="Z9" s="331"/>
      <c r="AA9" s="208" t="str">
        <f>$J$9</f>
        <v>3600-10800</v>
      </c>
      <c r="AB9" s="208" t="str">
        <f>$K$9</f>
        <v>10800-18000</v>
      </c>
      <c r="AC9" s="208" t="str">
        <f>$L$9</f>
        <v>18000-25200</v>
      </c>
      <c r="AD9" s="208" t="str">
        <f>$M$9</f>
        <v>25200-32400</v>
      </c>
      <c r="AE9" s="208" t="str">
        <f>$N$9</f>
        <v>32400-39600</v>
      </c>
      <c r="AF9" s="208" t="str">
        <f>$O$9</f>
        <v>39600-46800</v>
      </c>
      <c r="AG9" s="208" t="str">
        <f>$P$9</f>
        <v>46800-54000</v>
      </c>
      <c r="AH9" s="208" t="str">
        <f>$Q$9</f>
        <v>54000-61200</v>
      </c>
      <c r="AI9" s="208" t="str">
        <f>$R$9</f>
        <v>61200-68400</v>
      </c>
      <c r="AJ9" s="208" t="str">
        <f>$S$9</f>
        <v>68400-75600</v>
      </c>
      <c r="AK9" s="208" t="str">
        <f>$T$9</f>
        <v>75600-82800</v>
      </c>
      <c r="AL9" s="208" t="str">
        <f>$U$9</f>
        <v>82800-90000</v>
      </c>
      <c r="AM9" s="208" t="str">
        <f>$V$9</f>
        <v>90000-97200</v>
      </c>
      <c r="AN9" s="208" t="str">
        <f>$W$9</f>
        <v>97200-104400</v>
      </c>
      <c r="AO9" s="208" t="str">
        <f>$X$9</f>
        <v>104400-111600</v>
      </c>
      <c r="AP9" s="208" t="str">
        <f>$Y$9</f>
        <v>111600-118800</v>
      </c>
      <c r="AQ9" s="331"/>
      <c r="AR9" s="352" t="s">
        <v>283</v>
      </c>
      <c r="AS9" s="353" t="s">
        <v>165</v>
      </c>
      <c r="AT9" s="326" t="s">
        <v>289</v>
      </c>
      <c r="AU9" s="331"/>
      <c r="AV9" s="633" t="str">
        <f>$J$9</f>
        <v>3600-10800</v>
      </c>
      <c r="AW9" s="633" t="str">
        <f>$K$9</f>
        <v>10800-18000</v>
      </c>
      <c r="AX9" s="633" t="str">
        <f>$L$9</f>
        <v>18000-25200</v>
      </c>
      <c r="AY9" s="633" t="str">
        <f>$M$9</f>
        <v>25200-32400</v>
      </c>
      <c r="AZ9" s="633" t="str">
        <f>$N$9</f>
        <v>32400-39600</v>
      </c>
      <c r="BA9" s="633" t="str">
        <f>$O$9</f>
        <v>39600-46800</v>
      </c>
      <c r="BB9" s="633" t="str">
        <f>$P$9</f>
        <v>46800-54000</v>
      </c>
      <c r="BC9" s="633" t="str">
        <f>$Q$9</f>
        <v>54000-61200</v>
      </c>
      <c r="BD9" s="633" t="str">
        <f>$R$9</f>
        <v>61200-68400</v>
      </c>
      <c r="BE9" s="633" t="str">
        <f>$S$9</f>
        <v>68400-75600</v>
      </c>
      <c r="BF9" s="633" t="str">
        <f>$T$9</f>
        <v>75600-82800</v>
      </c>
      <c r="BG9" s="633" t="str">
        <f>$U$9</f>
        <v>82800-90000</v>
      </c>
      <c r="BH9" s="633" t="str">
        <f>$V$9</f>
        <v>90000-97200</v>
      </c>
      <c r="BI9" s="633" t="str">
        <f>$W$9</f>
        <v>97200-104400</v>
      </c>
      <c r="BJ9" s="633" t="str">
        <f>$X$9</f>
        <v>104400-111600</v>
      </c>
      <c r="BK9" s="633" t="str">
        <f>$Y$9</f>
        <v>111600-118800</v>
      </c>
      <c r="BL9" s="331"/>
      <c r="BM9" s="633" t="str">
        <f>$J$9</f>
        <v>3600-10800</v>
      </c>
      <c r="BN9" s="633" t="str">
        <f>$K$9</f>
        <v>10800-18000</v>
      </c>
      <c r="BO9" s="633" t="str">
        <f>$L$9</f>
        <v>18000-25200</v>
      </c>
      <c r="BP9" s="633" t="str">
        <f>$M$9</f>
        <v>25200-32400</v>
      </c>
      <c r="BQ9" s="633" t="str">
        <f>$N$9</f>
        <v>32400-39600</v>
      </c>
      <c r="BR9" s="633" t="str">
        <f>$O$9</f>
        <v>39600-46800</v>
      </c>
      <c r="BS9" s="633" t="str">
        <f>$P$9</f>
        <v>46800-54000</v>
      </c>
      <c r="BT9" s="633" t="str">
        <f>$Q$9</f>
        <v>54000-61200</v>
      </c>
      <c r="BU9" s="633" t="str">
        <f>$R$9</f>
        <v>61200-68400</v>
      </c>
      <c r="BV9" s="633" t="str">
        <f>$S$9</f>
        <v>68400-75600</v>
      </c>
      <c r="BW9" s="633" t="str">
        <f>$T$9</f>
        <v>75600-82800</v>
      </c>
      <c r="BX9" s="633" t="str">
        <f>$U$9</f>
        <v>82800-90000</v>
      </c>
      <c r="BY9" s="633" t="str">
        <f>$V$9</f>
        <v>90000-97200</v>
      </c>
      <c r="BZ9" s="633" t="str">
        <f>$W$9</f>
        <v>97200-104400</v>
      </c>
      <c r="CA9" s="633" t="str">
        <f>$X$9</f>
        <v>104400-111600</v>
      </c>
      <c r="CB9" s="633" t="str">
        <f>$Y$9</f>
        <v>111600-118800</v>
      </c>
      <c r="CC9" s="331"/>
      <c r="CD9" s="208" t="s">
        <v>283</v>
      </c>
      <c r="CE9" s="348" t="s">
        <v>165</v>
      </c>
      <c r="CF9" s="326" t="s">
        <v>289</v>
      </c>
      <c r="CG9" s="331"/>
      <c r="CH9" s="208" t="str">
        <f>$J$9</f>
        <v>3600-10800</v>
      </c>
      <c r="CI9" s="208" t="str">
        <f>$K$9</f>
        <v>10800-18000</v>
      </c>
      <c r="CJ9" s="208" t="str">
        <f>$L$9</f>
        <v>18000-25200</v>
      </c>
      <c r="CK9" s="208" t="str">
        <f>$M$9</f>
        <v>25200-32400</v>
      </c>
      <c r="CL9" s="208" t="str">
        <f>$N$9</f>
        <v>32400-39600</v>
      </c>
      <c r="CM9" s="208" t="str">
        <f>$O$9</f>
        <v>39600-46800</v>
      </c>
      <c r="CN9" s="208" t="str">
        <f>$P$9</f>
        <v>46800-54000</v>
      </c>
      <c r="CO9" s="208" t="str">
        <f>$Q$9</f>
        <v>54000-61200</v>
      </c>
      <c r="CP9" s="208" t="str">
        <f>$R$9</f>
        <v>61200-68400</v>
      </c>
      <c r="CQ9" s="208" t="str">
        <f>$S$9</f>
        <v>68400-75600</v>
      </c>
      <c r="CR9" s="208" t="str">
        <f>$T$9</f>
        <v>75600-82800</v>
      </c>
      <c r="CS9" s="208" t="str">
        <f>$U$9</f>
        <v>82800-90000</v>
      </c>
      <c r="CT9" s="208" t="str">
        <f>$V$9</f>
        <v>90000-97200</v>
      </c>
      <c r="CU9" s="208" t="str">
        <f>$W$9</f>
        <v>97200-104400</v>
      </c>
      <c r="CV9" s="208" t="str">
        <f>$X$9</f>
        <v>104400-111600</v>
      </c>
      <c r="CW9" s="208" t="str">
        <f>$Y$9</f>
        <v>111600-118800</v>
      </c>
      <c r="CX9" s="331"/>
      <c r="CY9" s="208" t="str">
        <f>$J$9</f>
        <v>3600-10800</v>
      </c>
      <c r="CZ9" s="208" t="str">
        <f>$K$9</f>
        <v>10800-18000</v>
      </c>
      <c r="DA9" s="208" t="str">
        <f>$L$9</f>
        <v>18000-25200</v>
      </c>
      <c r="DB9" s="208" t="str">
        <f>$M$9</f>
        <v>25200-32400</v>
      </c>
      <c r="DC9" s="208" t="str">
        <f>$N$9</f>
        <v>32400-39600</v>
      </c>
      <c r="DD9" s="208" t="str">
        <f>$O$9</f>
        <v>39600-46800</v>
      </c>
      <c r="DE9" s="208" t="str">
        <f>$P$9</f>
        <v>46800-54000</v>
      </c>
      <c r="DF9" s="208" t="str">
        <f>$Q$9</f>
        <v>54000-61200</v>
      </c>
      <c r="DG9" s="208" t="str">
        <f>$R$9</f>
        <v>61200-68400</v>
      </c>
      <c r="DH9" s="208" t="str">
        <f>$S$9</f>
        <v>68400-75600</v>
      </c>
      <c r="DI9" s="208" t="str">
        <f>$T$9</f>
        <v>75600-82800</v>
      </c>
      <c r="DJ9" s="208" t="str">
        <f>$U$9</f>
        <v>82800-90000</v>
      </c>
      <c r="DK9" s="208" t="str">
        <f>$V$9</f>
        <v>90000-97200</v>
      </c>
      <c r="DL9" s="208" t="str">
        <f>$W$9</f>
        <v>97200-104400</v>
      </c>
      <c r="DM9" s="208" t="str">
        <f>$X$9</f>
        <v>104400-111600</v>
      </c>
      <c r="DN9" s="208" t="str">
        <f>$Y$9</f>
        <v>111600-118800</v>
      </c>
      <c r="DO9" s="331"/>
      <c r="DP9" s="208" t="s">
        <v>283</v>
      </c>
      <c r="DQ9" s="348" t="s">
        <v>165</v>
      </c>
      <c r="DR9" s="326" t="s">
        <v>289</v>
      </c>
      <c r="DS9" s="331"/>
      <c r="DT9" s="633" t="str">
        <f>$J$9</f>
        <v>3600-10800</v>
      </c>
      <c r="DU9" s="633" t="str">
        <f>$K$9</f>
        <v>10800-18000</v>
      </c>
      <c r="DV9" s="633" t="str">
        <f>$L$9</f>
        <v>18000-25200</v>
      </c>
      <c r="DW9" s="633" t="str">
        <f>$M$9</f>
        <v>25200-32400</v>
      </c>
      <c r="DX9" s="633" t="str">
        <f>$N$9</f>
        <v>32400-39600</v>
      </c>
      <c r="DY9" s="633" t="str">
        <f>$O$9</f>
        <v>39600-46800</v>
      </c>
      <c r="DZ9" s="633" t="str">
        <f>$P$9</f>
        <v>46800-54000</v>
      </c>
      <c r="EA9" s="633" t="str">
        <f>$Q$9</f>
        <v>54000-61200</v>
      </c>
      <c r="EB9" s="633" t="str">
        <f>$R$9</f>
        <v>61200-68400</v>
      </c>
      <c r="EC9" s="633" t="str">
        <f>$S$9</f>
        <v>68400-75600</v>
      </c>
      <c r="ED9" s="633" t="str">
        <f>$T$9</f>
        <v>75600-82800</v>
      </c>
      <c r="EE9" s="633" t="str">
        <f>$U$9</f>
        <v>82800-90000</v>
      </c>
      <c r="EF9" s="633" t="str">
        <f>$V$9</f>
        <v>90000-97200</v>
      </c>
      <c r="EG9" s="633" t="str">
        <f>$W$9</f>
        <v>97200-104400</v>
      </c>
      <c r="EH9" s="633" t="str">
        <f>$X$9</f>
        <v>104400-111600</v>
      </c>
      <c r="EI9" s="633" t="str">
        <f>$Y$9</f>
        <v>111600-118800</v>
      </c>
      <c r="EJ9" s="331"/>
      <c r="EK9" s="633" t="str">
        <f>$J$9</f>
        <v>3600-10800</v>
      </c>
      <c r="EL9" s="633" t="str">
        <f>$K$9</f>
        <v>10800-18000</v>
      </c>
      <c r="EM9" s="633" t="str">
        <f>$L$9</f>
        <v>18000-25200</v>
      </c>
      <c r="EN9" s="633" t="str">
        <f>$M$9</f>
        <v>25200-32400</v>
      </c>
      <c r="EO9" s="633" t="str">
        <f>$N$9</f>
        <v>32400-39600</v>
      </c>
      <c r="EP9" s="633" t="str">
        <f>$O$9</f>
        <v>39600-46800</v>
      </c>
      <c r="EQ9" s="633" t="str">
        <f>$P$9</f>
        <v>46800-54000</v>
      </c>
      <c r="ER9" s="633" t="str">
        <f>$Q$9</f>
        <v>54000-61200</v>
      </c>
      <c r="ES9" s="633" t="str">
        <f>$R$9</f>
        <v>61200-68400</v>
      </c>
      <c r="ET9" s="633" t="str">
        <f>$S$9</f>
        <v>68400-75600</v>
      </c>
      <c r="EU9" s="633" t="str">
        <f>$T$9</f>
        <v>75600-82800</v>
      </c>
      <c r="EV9" s="633" t="str">
        <f>$U$9</f>
        <v>82800-90000</v>
      </c>
      <c r="EW9" s="633" t="str">
        <f>$V$9</f>
        <v>90000-97200</v>
      </c>
      <c r="EX9" s="633" t="str">
        <f>$W$9</f>
        <v>97200-104400</v>
      </c>
      <c r="EY9" s="633" t="str">
        <f>$X$9</f>
        <v>104400-111600</v>
      </c>
      <c r="EZ9" s="633" t="str">
        <f>$Y$9</f>
        <v>111600-118800</v>
      </c>
      <c r="FA9" s="331"/>
      <c r="FB9" s="208" t="s">
        <v>283</v>
      </c>
      <c r="FC9" s="348" t="s">
        <v>165</v>
      </c>
      <c r="FD9" s="326" t="s">
        <v>289</v>
      </c>
      <c r="FE9" s="331"/>
      <c r="FF9" s="208" t="str">
        <f>$J$9</f>
        <v>3600-10800</v>
      </c>
      <c r="FG9" s="208" t="str">
        <f>$K$9</f>
        <v>10800-18000</v>
      </c>
      <c r="FH9" s="208" t="str">
        <f>$L$9</f>
        <v>18000-25200</v>
      </c>
      <c r="FI9" s="208" t="str">
        <f>$M$9</f>
        <v>25200-32400</v>
      </c>
      <c r="FJ9" s="208" t="str">
        <f>$N$9</f>
        <v>32400-39600</v>
      </c>
      <c r="FK9" s="208" t="str">
        <f>$O$9</f>
        <v>39600-46800</v>
      </c>
      <c r="FL9" s="208" t="str">
        <f>$P$9</f>
        <v>46800-54000</v>
      </c>
      <c r="FM9" s="208" t="str">
        <f>$Q$9</f>
        <v>54000-61200</v>
      </c>
      <c r="FN9" s="208" t="str">
        <f>$R$9</f>
        <v>61200-68400</v>
      </c>
      <c r="FO9" s="208" t="str">
        <f>$S$9</f>
        <v>68400-75600</v>
      </c>
      <c r="FP9" s="208" t="str">
        <f>$T$9</f>
        <v>75600-82800</v>
      </c>
      <c r="FQ9" s="208" t="str">
        <f>$U$9</f>
        <v>82800-90000</v>
      </c>
      <c r="FR9" s="208" t="str">
        <f>$V$9</f>
        <v>90000-97200</v>
      </c>
      <c r="FS9" s="208" t="str">
        <f>$W$9</f>
        <v>97200-104400</v>
      </c>
      <c r="FT9" s="208" t="str">
        <f>$X$9</f>
        <v>104400-111600</v>
      </c>
      <c r="FU9" s="208" t="str">
        <f>$Y$9</f>
        <v>111600-118800</v>
      </c>
      <c r="FV9" s="331"/>
      <c r="FW9" s="208" t="str">
        <f>$J$9</f>
        <v>3600-10800</v>
      </c>
      <c r="FX9" s="208" t="str">
        <f>$K$9</f>
        <v>10800-18000</v>
      </c>
      <c r="FY9" s="208" t="str">
        <f>$L$9</f>
        <v>18000-25200</v>
      </c>
      <c r="FZ9" s="208" t="str">
        <f>$M$9</f>
        <v>25200-32400</v>
      </c>
      <c r="GA9" s="208" t="str">
        <f>$N$9</f>
        <v>32400-39600</v>
      </c>
      <c r="GB9" s="208" t="str">
        <f>$O$9</f>
        <v>39600-46800</v>
      </c>
      <c r="GC9" s="208" t="str">
        <f>$P$9</f>
        <v>46800-54000</v>
      </c>
      <c r="GD9" s="208" t="str">
        <f>$Q$9</f>
        <v>54000-61200</v>
      </c>
      <c r="GE9" s="208" t="str">
        <f>$R$9</f>
        <v>61200-68400</v>
      </c>
      <c r="GF9" s="208" t="str">
        <f>$S$9</f>
        <v>68400-75600</v>
      </c>
      <c r="GG9" s="208" t="str">
        <f>$T$9</f>
        <v>75600-82800</v>
      </c>
      <c r="GH9" s="208" t="str">
        <f>$U$9</f>
        <v>82800-90000</v>
      </c>
      <c r="GI9" s="208" t="str">
        <f>$V$9</f>
        <v>90000-97200</v>
      </c>
      <c r="GJ9" s="208" t="str">
        <f>$W$9</f>
        <v>97200-104400</v>
      </c>
      <c r="GK9" s="208" t="str">
        <f>$X$9</f>
        <v>104400-111600</v>
      </c>
      <c r="GL9" s="208" t="str">
        <f>$Y$9</f>
        <v>111600-118800</v>
      </c>
      <c r="GM9" s="331"/>
      <c r="GN9" s="208" t="s">
        <v>283</v>
      </c>
      <c r="GO9" s="348" t="s">
        <v>165</v>
      </c>
      <c r="GP9" s="326" t="s">
        <v>289</v>
      </c>
      <c r="GQ9" s="331"/>
      <c r="GR9" s="208" t="str">
        <f>$J$9</f>
        <v>3600-10800</v>
      </c>
      <c r="GS9" s="208" t="str">
        <f>$K$9</f>
        <v>10800-18000</v>
      </c>
      <c r="GT9" s="208" t="str">
        <f>$L$9</f>
        <v>18000-25200</v>
      </c>
      <c r="GU9" s="208" t="str">
        <f>$M$9</f>
        <v>25200-32400</v>
      </c>
      <c r="GV9" s="208" t="str">
        <f>$N$9</f>
        <v>32400-39600</v>
      </c>
      <c r="GW9" s="208" t="str">
        <f>$O$9</f>
        <v>39600-46800</v>
      </c>
      <c r="GX9" s="208" t="str">
        <f>$P$9</f>
        <v>46800-54000</v>
      </c>
      <c r="GY9" s="208" t="str">
        <f>$Q$9</f>
        <v>54000-61200</v>
      </c>
      <c r="GZ9" s="208" t="str">
        <f>$R$9</f>
        <v>61200-68400</v>
      </c>
      <c r="HA9" s="208" t="str">
        <f>$S$9</f>
        <v>68400-75600</v>
      </c>
      <c r="HB9" s="208" t="str">
        <f>$T$9</f>
        <v>75600-82800</v>
      </c>
      <c r="HC9" s="208" t="str">
        <f>$U$9</f>
        <v>82800-90000</v>
      </c>
      <c r="HD9" s="208" t="str">
        <f>$V$9</f>
        <v>90000-97200</v>
      </c>
      <c r="HE9" s="208" t="str">
        <f>$W$9</f>
        <v>97200-104400</v>
      </c>
      <c r="HF9" s="208" t="str">
        <f>$X$9</f>
        <v>104400-111600</v>
      </c>
      <c r="HG9" s="208" t="str">
        <f>$Y$9</f>
        <v>111600-118800</v>
      </c>
      <c r="HH9" s="331"/>
      <c r="HI9" s="208" t="str">
        <f>$J$9</f>
        <v>3600-10800</v>
      </c>
      <c r="HJ9" s="208" t="str">
        <f>$K$9</f>
        <v>10800-18000</v>
      </c>
      <c r="HK9" s="208" t="str">
        <f>$L$9</f>
        <v>18000-25200</v>
      </c>
      <c r="HL9" s="208" t="str">
        <f>$M$9</f>
        <v>25200-32400</v>
      </c>
      <c r="HM9" s="208" t="str">
        <f>$N$9</f>
        <v>32400-39600</v>
      </c>
      <c r="HN9" s="208" t="str">
        <f>$O$9</f>
        <v>39600-46800</v>
      </c>
      <c r="HO9" s="208" t="str">
        <f>$P$9</f>
        <v>46800-54000</v>
      </c>
      <c r="HP9" s="208" t="str">
        <f>$Q$9</f>
        <v>54000-61200</v>
      </c>
      <c r="HQ9" s="208" t="str">
        <f>$R$9</f>
        <v>61200-68400</v>
      </c>
      <c r="HR9" s="208" t="str">
        <f>$S$9</f>
        <v>68400-75600</v>
      </c>
      <c r="HS9" s="208" t="str">
        <f>$T$9</f>
        <v>75600-82800</v>
      </c>
      <c r="HT9" s="208" t="str">
        <f>$U$9</f>
        <v>82800-90000</v>
      </c>
      <c r="HU9" s="208" t="str">
        <f>$V$9</f>
        <v>90000-97200</v>
      </c>
      <c r="HV9" s="208" t="str">
        <f>$W$9</f>
        <v>97200-104400</v>
      </c>
      <c r="HW9" s="208" t="str">
        <f>$X$9</f>
        <v>104400-111600</v>
      </c>
      <c r="HX9" s="208" t="str">
        <f>$Y$9</f>
        <v>111600-118800</v>
      </c>
      <c r="HY9" s="331"/>
      <c r="HZ9" s="208" t="s">
        <v>283</v>
      </c>
      <c r="IA9" s="348" t="s">
        <v>165</v>
      </c>
      <c r="IB9" s="326" t="s">
        <v>289</v>
      </c>
      <c r="IC9" s="350"/>
      <c r="ID9" s="633" t="str">
        <f>$J$9</f>
        <v>3600-10800</v>
      </c>
      <c r="IE9" s="633" t="str">
        <f>$K$9</f>
        <v>10800-18000</v>
      </c>
      <c r="IF9" s="633" t="str">
        <f>$L$9</f>
        <v>18000-25200</v>
      </c>
      <c r="IG9" s="633" t="str">
        <f>$M$9</f>
        <v>25200-32400</v>
      </c>
      <c r="IH9" s="633" t="str">
        <f>$N$9</f>
        <v>32400-39600</v>
      </c>
      <c r="II9" s="633" t="str">
        <f>$O$9</f>
        <v>39600-46800</v>
      </c>
      <c r="IJ9" s="633" t="str">
        <f>$P$9</f>
        <v>46800-54000</v>
      </c>
      <c r="IK9" s="633" t="str">
        <f>$Q$9</f>
        <v>54000-61200</v>
      </c>
      <c r="IL9" s="633" t="str">
        <f>$R$9</f>
        <v>61200-68400</v>
      </c>
      <c r="IM9" s="633" t="str">
        <f>$S$9</f>
        <v>68400-75600</v>
      </c>
      <c r="IN9" s="633" t="str">
        <f>$T$9</f>
        <v>75600-82800</v>
      </c>
      <c r="IO9" s="633" t="str">
        <f>$U$9</f>
        <v>82800-90000</v>
      </c>
      <c r="IP9" s="633" t="str">
        <f>$V$9</f>
        <v>90000-97200</v>
      </c>
      <c r="IQ9" s="633" t="str">
        <f>$W$9</f>
        <v>97200-104400</v>
      </c>
      <c r="IR9" s="633" t="str">
        <f>$X$9</f>
        <v>104400-111600</v>
      </c>
      <c r="IS9" s="633" t="str">
        <f>$Y$9</f>
        <v>111600-118800</v>
      </c>
      <c r="IT9" s="348" t="s">
        <v>283</v>
      </c>
    </row>
    <row r="10" spans="1:254" x14ac:dyDescent="0.35">
      <c r="A10" s="252" t="str">
        <f>IF(C10=0,"H","")</f>
        <v/>
      </c>
      <c r="B10" s="319">
        <v>1</v>
      </c>
      <c r="C10" s="413" t="str">
        <f>INDEX('Input - Travel Times'!$B$3:$AH$103,MATCH($B10,'Input - Travel Times'!$B$3:$B$103,0),MATCH(C$9,'Input - Travel Times'!$B$3:$AH$3,0))</f>
        <v>From EB Loudoun County Pkwy to EB S Riding Blvd</v>
      </c>
      <c r="D10" s="150">
        <f>INDEX('Input - Travel Times'!$B$3:$AH$103,MATCH($B10,'Input - Travel Times'!$B$3:$B$103,0),MATCH(D$9,'Input - Travel Times'!$B$3:$AH$3,0))</f>
        <v>1</v>
      </c>
      <c r="E10" s="518">
        <f>TIME(0,0,INDEX('Input - Travel Times'!$B$3:$AH$103,MATCH($B10,'Input - Travel Times'!$B$3:$B$103,0),MATCH(E$9,'Input - Travel Times'!$B$3:$AH$3,0)))</f>
        <v>7.8703703703703705E-4</v>
      </c>
      <c r="F10" s="518">
        <f>TIME(0,0,INDEX('Input - Travel Times'!$B$3:$AH$103,MATCH($B10,'Input - Travel Times'!$B$3:$B$103,0),MATCH(F$9,'Input - Travel Times'!$B$3:$AH$3,0)))</f>
        <v>8.4490740740740739E-4</v>
      </c>
      <c r="G10" s="518" t="e">
        <f>TIME(0,0,INDEX('Input - Travel Times'!$B$3:$AH$103,MATCH($B10,'Input - Travel Times'!$B$3:$B$103,0),MATCH(G$9,'Input - Travel Times'!$B$3:$AH$3,0)))</f>
        <v>#VALUE!</v>
      </c>
      <c r="H10" s="518" t="e">
        <f>TIME(0,0,INDEX('Input - Travel Times'!$B$3:$AH$103,MATCH($B10,'Input - Travel Times'!$B$3:$B$103,0),MATCH(H$9,'Input - Travel Times'!$B$3:$AH$3,0)))</f>
        <v>#VALUE!</v>
      </c>
      <c r="J10" s="212" t="str">
        <f>IFERROR(TIME(0,0,AVERAGEIFS('VISSIM Travel Time Outputs'!$I:$I,'VISSIM Travel Time Outputs'!$D:$D,$D10,'VISSIM Travel Time Outputs'!$A:$A,"AVG",'VISSIM Travel Time Outputs'!$B:$B,J$9)),"-")</f>
        <v>-</v>
      </c>
      <c r="K10" s="213" t="str">
        <f>IFERROR(TIME(0,0,AVERAGEIFS('VISSIM Travel Time Outputs'!$I:$I,'VISSIM Travel Time Outputs'!$D:$D,$D10,'VISSIM Travel Time Outputs'!$A:$A,"AVG",'VISSIM Travel Time Outputs'!$B:$B,K$9)),"-")</f>
        <v>-</v>
      </c>
      <c r="L10" s="213" t="str">
        <f>IFERROR(TIME(0,0,AVERAGEIFS('VISSIM Travel Time Outputs'!$I:$I,'VISSIM Travel Time Outputs'!$D:$D,$D10,'VISSIM Travel Time Outputs'!$A:$A,"AVG",'VISSIM Travel Time Outputs'!$B:$B,L$9)),"-")</f>
        <v>-</v>
      </c>
      <c r="M10" s="213" t="str">
        <f>IFERROR(TIME(0,0,AVERAGEIFS('VISSIM Travel Time Outputs'!$I:$I,'VISSIM Travel Time Outputs'!$D:$D,$D10,'VISSIM Travel Time Outputs'!$A:$A,"AVG",'VISSIM Travel Time Outputs'!$B:$B,M$9)),"-")</f>
        <v>-</v>
      </c>
      <c r="N10" s="213" t="str">
        <f>IFERROR(TIME(0,0,AVERAGEIFS('VISSIM Travel Time Outputs'!$I:$I,'VISSIM Travel Time Outputs'!$D:$D,$D10,'VISSIM Travel Time Outputs'!$A:$A,"AVG",'VISSIM Travel Time Outputs'!$B:$B,N$9)),"-")</f>
        <v>-</v>
      </c>
      <c r="O10" s="213" t="str">
        <f>IFERROR(TIME(0,0,AVERAGEIFS('VISSIM Travel Time Outputs'!$I:$I,'VISSIM Travel Time Outputs'!$D:$D,$D10,'VISSIM Travel Time Outputs'!$A:$A,"AVG",'VISSIM Travel Time Outputs'!$B:$B,O$9)),"-")</f>
        <v>-</v>
      </c>
      <c r="P10" s="213" t="str">
        <f>IFERROR(TIME(0,0,AVERAGEIFS('VISSIM Travel Time Outputs'!$I:$I,'VISSIM Travel Time Outputs'!$D:$D,$D10,'VISSIM Travel Time Outputs'!$A:$A,"AVG",'VISSIM Travel Time Outputs'!$B:$B,P$9)),"-")</f>
        <v>-</v>
      </c>
      <c r="Q10" s="213" t="str">
        <f>IFERROR(TIME(0,0,AVERAGEIFS('VISSIM Travel Time Outputs'!$I:$I,'VISSIM Travel Time Outputs'!$D:$D,$D10,'VISSIM Travel Time Outputs'!$A:$A,"AVG",'VISSIM Travel Time Outputs'!$B:$B,Q$9)),"-")</f>
        <v>-</v>
      </c>
      <c r="R10" s="213" t="str">
        <f>IFERROR(TIME(0,0,AVERAGEIFS('VISSIM Travel Time Outputs'!$I:$I,'VISSIM Travel Time Outputs'!$D:$D,$D10,'VISSIM Travel Time Outputs'!$A:$A,"AVG",'VISSIM Travel Time Outputs'!$B:$B,R$9)),"-")</f>
        <v>-</v>
      </c>
      <c r="S10" s="213" t="str">
        <f>IFERROR(TIME(0,0,AVERAGEIFS('VISSIM Travel Time Outputs'!$I:$I,'VISSIM Travel Time Outputs'!$D:$D,$D10,'VISSIM Travel Time Outputs'!$A:$A,"AVG",'VISSIM Travel Time Outputs'!$B:$B,S$9)),"-")</f>
        <v>-</v>
      </c>
      <c r="T10" s="213" t="str">
        <f>IFERROR(TIME(0,0,AVERAGEIFS('VISSIM Travel Time Outputs'!$I:$I,'VISSIM Travel Time Outputs'!$D:$D,$D10,'VISSIM Travel Time Outputs'!$A:$A,"AVG",'VISSIM Travel Time Outputs'!$B:$B,T$9)),"-")</f>
        <v>-</v>
      </c>
      <c r="U10" s="213" t="str">
        <f>IFERROR(TIME(0,0,AVERAGEIFS('VISSIM Travel Time Outputs'!$I:$I,'VISSIM Travel Time Outputs'!$D:$D,$D10,'VISSIM Travel Time Outputs'!$A:$A,"AVG",'VISSIM Travel Time Outputs'!$B:$B,U$9)),"-")</f>
        <v>-</v>
      </c>
      <c r="V10" s="213" t="str">
        <f>IFERROR(TIME(0,0,AVERAGEIFS('VISSIM Travel Time Outputs'!$I:$I,'VISSIM Travel Time Outputs'!$D:$D,$D10,'VISSIM Travel Time Outputs'!$A:$A,"AVG",'VISSIM Travel Time Outputs'!$B:$B,V$9)),"-")</f>
        <v>-</v>
      </c>
      <c r="W10" s="213" t="str">
        <f>IFERROR(TIME(0,0,AVERAGEIFS('VISSIM Travel Time Outputs'!$I:$I,'VISSIM Travel Time Outputs'!$D:$D,$D10,'VISSIM Travel Time Outputs'!$A:$A,"AVG",'VISSIM Travel Time Outputs'!$B:$B,W$9)),"-")</f>
        <v>-</v>
      </c>
      <c r="X10" s="213" t="str">
        <f>IFERROR(TIME(0,0,AVERAGEIFS('VISSIM Travel Time Outputs'!$I:$I,'VISSIM Travel Time Outputs'!$D:$D,$D10,'VISSIM Travel Time Outputs'!$A:$A,"AVG",'VISSIM Travel Time Outputs'!$B:$B,X$9)),"-")</f>
        <v>-</v>
      </c>
      <c r="Y10" s="214" t="str">
        <f>IFERROR(TIME(0,0,AVERAGEIFS('VISSIM Travel Time Outputs'!$I:$I,'VISSIM Travel Time Outputs'!$D:$D,$D10,'VISSIM Travel Time Outputs'!$A:$A,"AVG",'VISSIM Travel Time Outputs'!$B:$B,Y$9)),"-")</f>
        <v>-</v>
      </c>
      <c r="Z10" s="254"/>
      <c r="AA10" s="320" t="str">
        <f>IFERROR(AVERAGEIFS('VISSIM Travel Time Outputs'!$F:$F,'VISSIM Travel Time Outputs'!$D:$D,$D10,'VISSIM Travel Time Outputs'!$A:$A,"AVG",'VISSIM Travel Time Outputs'!$B:$B,AA$9),"-")</f>
        <v>-</v>
      </c>
      <c r="AB10" s="321" t="str">
        <f>IFERROR(AVERAGEIFS('VISSIM Travel Time Outputs'!$F:$F,'VISSIM Travel Time Outputs'!$D:$D,$D10,'VISSIM Travel Time Outputs'!$A:$A,"AVG",'VISSIM Travel Time Outputs'!$B:$B,AB$9),"-")</f>
        <v>-</v>
      </c>
      <c r="AC10" s="321" t="str">
        <f>IFERROR(AVERAGEIFS('VISSIM Travel Time Outputs'!$F:$F,'VISSIM Travel Time Outputs'!$D:$D,$D10,'VISSIM Travel Time Outputs'!$A:$A,"AVG",'VISSIM Travel Time Outputs'!$B:$B,AC$9),"-")</f>
        <v>-</v>
      </c>
      <c r="AD10" s="321" t="str">
        <f>IFERROR(AVERAGEIFS('VISSIM Travel Time Outputs'!$F:$F,'VISSIM Travel Time Outputs'!$D:$D,$D10,'VISSIM Travel Time Outputs'!$A:$A,"AVG",'VISSIM Travel Time Outputs'!$B:$B,AD$9),"-")</f>
        <v>-</v>
      </c>
      <c r="AE10" s="321" t="str">
        <f>IFERROR(AVERAGEIFS('VISSIM Travel Time Outputs'!$F:$F,'VISSIM Travel Time Outputs'!$D:$D,$D10,'VISSIM Travel Time Outputs'!$A:$A,"AVG",'VISSIM Travel Time Outputs'!$B:$B,AE$9),"-")</f>
        <v>-</v>
      </c>
      <c r="AF10" s="321" t="str">
        <f>IFERROR(AVERAGEIFS('VISSIM Travel Time Outputs'!$F:$F,'VISSIM Travel Time Outputs'!$D:$D,$D10,'VISSIM Travel Time Outputs'!$A:$A,"AVG",'VISSIM Travel Time Outputs'!$B:$B,AF$9),"-")</f>
        <v>-</v>
      </c>
      <c r="AG10" s="321" t="str">
        <f>IFERROR(AVERAGEIFS('VISSIM Travel Time Outputs'!$F:$F,'VISSIM Travel Time Outputs'!$D:$D,$D10,'VISSIM Travel Time Outputs'!$A:$A,"AVG",'VISSIM Travel Time Outputs'!$B:$B,AG$9),"-")</f>
        <v>-</v>
      </c>
      <c r="AH10" s="321" t="str">
        <f>IFERROR(AVERAGEIFS('VISSIM Travel Time Outputs'!$F:$F,'VISSIM Travel Time Outputs'!$D:$D,$D10,'VISSIM Travel Time Outputs'!$A:$A,"AVG",'VISSIM Travel Time Outputs'!$B:$B,AH$9),"-")</f>
        <v>-</v>
      </c>
      <c r="AI10" s="321" t="str">
        <f>IFERROR(AVERAGEIFS('VISSIM Travel Time Outputs'!$F:$F,'VISSIM Travel Time Outputs'!$D:$D,$D10,'VISSIM Travel Time Outputs'!$A:$A,"AVG",'VISSIM Travel Time Outputs'!$B:$B,AI$9),"-")</f>
        <v>-</v>
      </c>
      <c r="AJ10" s="321" t="str">
        <f>IFERROR(AVERAGEIFS('VISSIM Travel Time Outputs'!$F:$F,'VISSIM Travel Time Outputs'!$D:$D,$D10,'VISSIM Travel Time Outputs'!$A:$A,"AVG",'VISSIM Travel Time Outputs'!$B:$B,AJ$9),"-")</f>
        <v>-</v>
      </c>
      <c r="AK10" s="321" t="str">
        <f>IFERROR(AVERAGEIFS('VISSIM Travel Time Outputs'!$F:$F,'VISSIM Travel Time Outputs'!$D:$D,$D10,'VISSIM Travel Time Outputs'!$A:$A,"AVG",'VISSIM Travel Time Outputs'!$B:$B,AK$9),"-")</f>
        <v>-</v>
      </c>
      <c r="AL10" s="321" t="str">
        <f>IFERROR(AVERAGEIFS('VISSIM Travel Time Outputs'!$F:$F,'VISSIM Travel Time Outputs'!$D:$D,$D10,'VISSIM Travel Time Outputs'!$A:$A,"AVG",'VISSIM Travel Time Outputs'!$B:$B,AL$9),"-")</f>
        <v>-</v>
      </c>
      <c r="AM10" s="321" t="str">
        <f>IFERROR(AVERAGEIFS('VISSIM Travel Time Outputs'!$F:$F,'VISSIM Travel Time Outputs'!$D:$D,$D10,'VISSIM Travel Time Outputs'!$A:$A,"AVG",'VISSIM Travel Time Outputs'!$B:$B,AM$9),"-")</f>
        <v>-</v>
      </c>
      <c r="AN10" s="321" t="str">
        <f>IFERROR(AVERAGEIFS('VISSIM Travel Time Outputs'!$F:$F,'VISSIM Travel Time Outputs'!$D:$D,$D10,'VISSIM Travel Time Outputs'!$A:$A,"AVG",'VISSIM Travel Time Outputs'!$B:$B,AN$9),"-")</f>
        <v>-</v>
      </c>
      <c r="AO10" s="321" t="str">
        <f>IFERROR(AVERAGEIFS('VISSIM Travel Time Outputs'!$F:$F,'VISSIM Travel Time Outputs'!$D:$D,$D10,'VISSIM Travel Time Outputs'!$A:$A,"AVG",'VISSIM Travel Time Outputs'!$B:$B,AO$9),"-")</f>
        <v>-</v>
      </c>
      <c r="AP10" s="322" t="str">
        <f>IFERROR(AVERAGEIFS('VISSIM Travel Time Outputs'!$F:$F,'VISSIM Travel Time Outputs'!$D:$D,$D10,'VISSIM Travel Time Outputs'!$A:$A,"AVG",'VISSIM Travel Time Outputs'!$B:$B,AP$9),"-")</f>
        <v>-</v>
      </c>
      <c r="AQ10" s="331"/>
      <c r="AR10" s="209" t="str">
        <f>IFERROR(SUMPRODUCT(J10:Y10,AA10:AP10)/SUM(AA10:AP10),"--")</f>
        <v>--</v>
      </c>
      <c r="AS10" s="354" t="str">
        <f>IFERROR(_xlfn.STDEV.S(J10:Y10),"--")</f>
        <v>--</v>
      </c>
      <c r="AT10" s="325">
        <f>SUM(AA10:AP10)</f>
        <v>0</v>
      </c>
      <c r="AU10" s="255"/>
      <c r="AV10" s="212" t="str">
        <f>IFERROR(TIME(0,0,AVERAGEIFS('VISSIM Travel Time Outputs'!$J:$J,'VISSIM Travel Time Outputs'!$D:$D,$D10,'VISSIM Travel Time Outputs'!$A:$A,"AVG",'VISSIM Travel Time Outputs'!$B:$B,AV$9)),"-")</f>
        <v>-</v>
      </c>
      <c r="AW10" s="213" t="str">
        <f>IFERROR(TIME(0,0,AVERAGEIFS('VISSIM Travel Time Outputs'!$J:$J,'VISSIM Travel Time Outputs'!$D:$D,$D10,'VISSIM Travel Time Outputs'!$A:$A,"AVG",'VISSIM Travel Time Outputs'!$B:$B,AW$9)),"-")</f>
        <v>-</v>
      </c>
      <c r="AX10" s="213" t="str">
        <f>IFERROR(TIME(0,0,AVERAGEIFS('VISSIM Travel Time Outputs'!$J:$J,'VISSIM Travel Time Outputs'!$D:$D,$D10,'VISSIM Travel Time Outputs'!$A:$A,"AVG",'VISSIM Travel Time Outputs'!$B:$B,AX$9)),"-")</f>
        <v>-</v>
      </c>
      <c r="AY10" s="213" t="str">
        <f>IFERROR(TIME(0,0,AVERAGEIFS('VISSIM Travel Time Outputs'!$J:$J,'VISSIM Travel Time Outputs'!$D:$D,$D10,'VISSIM Travel Time Outputs'!$A:$A,"AVG",'VISSIM Travel Time Outputs'!$B:$B,AY$9)),"-")</f>
        <v>-</v>
      </c>
      <c r="AZ10" s="213" t="str">
        <f>IFERROR(TIME(0,0,AVERAGEIFS('VISSIM Travel Time Outputs'!$J:$J,'VISSIM Travel Time Outputs'!$D:$D,$D10,'VISSIM Travel Time Outputs'!$A:$A,"AVG",'VISSIM Travel Time Outputs'!$B:$B,AZ$9)),"-")</f>
        <v>-</v>
      </c>
      <c r="BA10" s="213" t="str">
        <f>IFERROR(TIME(0,0,AVERAGEIFS('VISSIM Travel Time Outputs'!$J:$J,'VISSIM Travel Time Outputs'!$D:$D,$D10,'VISSIM Travel Time Outputs'!$A:$A,"AVG",'VISSIM Travel Time Outputs'!$B:$B,BA$9)),"-")</f>
        <v>-</v>
      </c>
      <c r="BB10" s="213" t="str">
        <f>IFERROR(TIME(0,0,AVERAGEIFS('VISSIM Travel Time Outputs'!$J:$J,'VISSIM Travel Time Outputs'!$D:$D,$D10,'VISSIM Travel Time Outputs'!$A:$A,"AVG",'VISSIM Travel Time Outputs'!$B:$B,BB$9)),"-")</f>
        <v>-</v>
      </c>
      <c r="BC10" s="213" t="str">
        <f>IFERROR(TIME(0,0,AVERAGEIFS('VISSIM Travel Time Outputs'!$J:$J,'VISSIM Travel Time Outputs'!$D:$D,$D10,'VISSIM Travel Time Outputs'!$A:$A,"AVG",'VISSIM Travel Time Outputs'!$B:$B,BC$9)),"-")</f>
        <v>-</v>
      </c>
      <c r="BD10" s="213" t="str">
        <f>IFERROR(TIME(0,0,AVERAGEIFS('VISSIM Travel Time Outputs'!$J:$J,'VISSIM Travel Time Outputs'!$D:$D,$D10,'VISSIM Travel Time Outputs'!$A:$A,"AVG",'VISSIM Travel Time Outputs'!$B:$B,BD$9)),"-")</f>
        <v>-</v>
      </c>
      <c r="BE10" s="213" t="str">
        <f>IFERROR(TIME(0,0,AVERAGEIFS('VISSIM Travel Time Outputs'!$J:$J,'VISSIM Travel Time Outputs'!$D:$D,$D10,'VISSIM Travel Time Outputs'!$A:$A,"AVG",'VISSIM Travel Time Outputs'!$B:$B,BE$9)),"-")</f>
        <v>-</v>
      </c>
      <c r="BF10" s="213" t="str">
        <f>IFERROR(TIME(0,0,AVERAGEIFS('VISSIM Travel Time Outputs'!$J:$J,'VISSIM Travel Time Outputs'!$D:$D,$D10,'VISSIM Travel Time Outputs'!$A:$A,"AVG",'VISSIM Travel Time Outputs'!$B:$B,BF$9)),"-")</f>
        <v>-</v>
      </c>
      <c r="BG10" s="213" t="str">
        <f>IFERROR(TIME(0,0,AVERAGEIFS('VISSIM Travel Time Outputs'!$J:$J,'VISSIM Travel Time Outputs'!$D:$D,$D10,'VISSIM Travel Time Outputs'!$A:$A,"AVG",'VISSIM Travel Time Outputs'!$B:$B,BG$9)),"-")</f>
        <v>-</v>
      </c>
      <c r="BH10" s="213" t="str">
        <f>IFERROR(TIME(0,0,AVERAGEIFS('VISSIM Travel Time Outputs'!$J:$J,'VISSIM Travel Time Outputs'!$D:$D,$D10,'VISSIM Travel Time Outputs'!$A:$A,"AVG",'VISSIM Travel Time Outputs'!$B:$B,BH$9)),"-")</f>
        <v>-</v>
      </c>
      <c r="BI10" s="213" t="str">
        <f>IFERROR(TIME(0,0,AVERAGEIFS('VISSIM Travel Time Outputs'!$J:$J,'VISSIM Travel Time Outputs'!$D:$D,$D10,'VISSIM Travel Time Outputs'!$A:$A,"AVG",'VISSIM Travel Time Outputs'!$B:$B,BI$9)),"-")</f>
        <v>-</v>
      </c>
      <c r="BJ10" s="213" t="str">
        <f>IFERROR(TIME(0,0,AVERAGEIFS('VISSIM Travel Time Outputs'!$J:$J,'VISSIM Travel Time Outputs'!$D:$D,$D10,'VISSIM Travel Time Outputs'!$A:$A,"AVG",'VISSIM Travel Time Outputs'!$B:$B,BJ$9)),"-")</f>
        <v>-</v>
      </c>
      <c r="BK10" s="214" t="str">
        <f>IFERROR(TIME(0,0,AVERAGEIFS('VISSIM Travel Time Outputs'!$J:$J,'VISSIM Travel Time Outputs'!$D:$D,$D10,'VISSIM Travel Time Outputs'!$A:$A,"AVG",'VISSIM Travel Time Outputs'!$B:$B,BK$9)),"-")</f>
        <v>-</v>
      </c>
      <c r="BL10" s="126"/>
      <c r="BM10" s="320" t="str">
        <f>IFERROR(AVERAGEIFS('VISSIM Travel Time Outputs'!$G:$G,'VISSIM Travel Time Outputs'!$D:$D,$D10,'VISSIM Travel Time Outputs'!$A:$A,"AVG",'VISSIM Travel Time Outputs'!$B:$B,BM$9),"-")</f>
        <v>-</v>
      </c>
      <c r="BN10" s="321" t="str">
        <f>IFERROR(AVERAGEIFS('VISSIM Travel Time Outputs'!$G:$G,'VISSIM Travel Time Outputs'!$D:$D,$D10,'VISSIM Travel Time Outputs'!$A:$A,"AVG",'VISSIM Travel Time Outputs'!$B:$B,BN$9),"-")</f>
        <v>-</v>
      </c>
      <c r="BO10" s="321" t="str">
        <f>IFERROR(AVERAGEIFS('VISSIM Travel Time Outputs'!$G:$G,'VISSIM Travel Time Outputs'!$D:$D,$D10,'VISSIM Travel Time Outputs'!$A:$A,"AVG",'VISSIM Travel Time Outputs'!$B:$B,BO$9),"-")</f>
        <v>-</v>
      </c>
      <c r="BP10" s="321" t="str">
        <f>IFERROR(AVERAGEIFS('VISSIM Travel Time Outputs'!$G:$G,'VISSIM Travel Time Outputs'!$D:$D,$D10,'VISSIM Travel Time Outputs'!$A:$A,"AVG",'VISSIM Travel Time Outputs'!$B:$B,BP$9),"-")</f>
        <v>-</v>
      </c>
      <c r="BQ10" s="321" t="str">
        <f>IFERROR(AVERAGEIFS('VISSIM Travel Time Outputs'!$G:$G,'VISSIM Travel Time Outputs'!$D:$D,$D10,'VISSIM Travel Time Outputs'!$A:$A,"AVG",'VISSIM Travel Time Outputs'!$B:$B,BQ$9),"-")</f>
        <v>-</v>
      </c>
      <c r="BR10" s="321" t="str">
        <f>IFERROR(AVERAGEIFS('VISSIM Travel Time Outputs'!$G:$G,'VISSIM Travel Time Outputs'!$D:$D,$D10,'VISSIM Travel Time Outputs'!$A:$A,"AVG",'VISSIM Travel Time Outputs'!$B:$B,BR$9),"-")</f>
        <v>-</v>
      </c>
      <c r="BS10" s="321" t="str">
        <f>IFERROR(AVERAGEIFS('VISSIM Travel Time Outputs'!$G:$G,'VISSIM Travel Time Outputs'!$D:$D,$D10,'VISSIM Travel Time Outputs'!$A:$A,"AVG",'VISSIM Travel Time Outputs'!$B:$B,BS$9),"-")</f>
        <v>-</v>
      </c>
      <c r="BT10" s="321" t="str">
        <f>IFERROR(AVERAGEIFS('VISSIM Travel Time Outputs'!$G:$G,'VISSIM Travel Time Outputs'!$D:$D,$D10,'VISSIM Travel Time Outputs'!$A:$A,"AVG",'VISSIM Travel Time Outputs'!$B:$B,BT$9),"-")</f>
        <v>-</v>
      </c>
      <c r="BU10" s="321" t="str">
        <f>IFERROR(AVERAGEIFS('VISSIM Travel Time Outputs'!$G:$G,'VISSIM Travel Time Outputs'!$D:$D,$D10,'VISSIM Travel Time Outputs'!$A:$A,"AVG",'VISSIM Travel Time Outputs'!$B:$B,BU$9),"-")</f>
        <v>-</v>
      </c>
      <c r="BV10" s="321" t="str">
        <f>IFERROR(AVERAGEIFS('VISSIM Travel Time Outputs'!$G:$G,'VISSIM Travel Time Outputs'!$D:$D,$D10,'VISSIM Travel Time Outputs'!$A:$A,"AVG",'VISSIM Travel Time Outputs'!$B:$B,BV$9),"-")</f>
        <v>-</v>
      </c>
      <c r="BW10" s="321" t="str">
        <f>IFERROR(AVERAGEIFS('VISSIM Travel Time Outputs'!$G:$G,'VISSIM Travel Time Outputs'!$D:$D,$D10,'VISSIM Travel Time Outputs'!$A:$A,"AVG",'VISSIM Travel Time Outputs'!$B:$B,BW$9),"-")</f>
        <v>-</v>
      </c>
      <c r="BX10" s="321" t="str">
        <f>IFERROR(AVERAGEIFS('VISSIM Travel Time Outputs'!$G:$G,'VISSIM Travel Time Outputs'!$D:$D,$D10,'VISSIM Travel Time Outputs'!$A:$A,"AVG",'VISSIM Travel Time Outputs'!$B:$B,BX$9),"-")</f>
        <v>-</v>
      </c>
      <c r="BY10" s="321" t="str">
        <f>IFERROR(AVERAGEIFS('VISSIM Travel Time Outputs'!$G:$G,'VISSIM Travel Time Outputs'!$D:$D,$D10,'VISSIM Travel Time Outputs'!$A:$A,"AVG",'VISSIM Travel Time Outputs'!$B:$B,BY$9),"-")</f>
        <v>-</v>
      </c>
      <c r="BZ10" s="321" t="str">
        <f>IFERROR(AVERAGEIFS('VISSIM Travel Time Outputs'!$G:$G,'VISSIM Travel Time Outputs'!$D:$D,$D10,'VISSIM Travel Time Outputs'!$A:$A,"AVG",'VISSIM Travel Time Outputs'!$B:$B,BZ$9),"-")</f>
        <v>-</v>
      </c>
      <c r="CA10" s="321" t="str">
        <f>IFERROR(AVERAGEIFS('VISSIM Travel Time Outputs'!$G:$G,'VISSIM Travel Time Outputs'!$D:$D,$D10,'VISSIM Travel Time Outputs'!$A:$A,"AVG",'VISSIM Travel Time Outputs'!$B:$B,CA$9),"-")</f>
        <v>-</v>
      </c>
      <c r="CB10" s="322" t="str">
        <f>IFERROR(AVERAGEIFS('VISSIM Travel Time Outputs'!$G:$G,'VISSIM Travel Time Outputs'!$D:$D,$D10,'VISSIM Travel Time Outputs'!$A:$A,"AVG",'VISSIM Travel Time Outputs'!$B:$B,CB$9),"-")</f>
        <v>-</v>
      </c>
      <c r="CC10" s="254"/>
      <c r="CD10" s="212" t="str">
        <f>IFERROR(SUMPRODUCT(AV10:BK10,BM10:CB10)/SUM(BM10:CB10),"--")</f>
        <v>--</v>
      </c>
      <c r="CE10" s="268" t="str">
        <f>IFERROR(_xlfn.STDEV.S(AV10:BK10),"--")</f>
        <v>--</v>
      </c>
      <c r="CF10" s="325">
        <f>SUM(BM10:CB10)</f>
        <v>0</v>
      </c>
      <c r="CG10" s="331"/>
      <c r="CH10" s="212"/>
      <c r="CI10" s="213"/>
      <c r="CJ10" s="213"/>
      <c r="CK10" s="213"/>
      <c r="CL10" s="213"/>
      <c r="CM10" s="213"/>
      <c r="CN10" s="213"/>
      <c r="CO10" s="213"/>
      <c r="CP10" s="213"/>
      <c r="CQ10" s="213"/>
      <c r="CR10" s="213"/>
      <c r="CS10" s="213"/>
      <c r="CT10" s="213"/>
      <c r="CU10" s="213"/>
      <c r="CV10" s="213"/>
      <c r="CW10" s="214"/>
      <c r="CX10" s="331"/>
      <c r="CY10" s="320"/>
      <c r="CZ10" s="321"/>
      <c r="DA10" s="321"/>
      <c r="DB10" s="321"/>
      <c r="DC10" s="321"/>
      <c r="DD10" s="321"/>
      <c r="DE10" s="321"/>
      <c r="DF10" s="321"/>
      <c r="DG10" s="321"/>
      <c r="DH10" s="321"/>
      <c r="DI10" s="321"/>
      <c r="DJ10" s="321"/>
      <c r="DK10" s="321"/>
      <c r="DL10" s="321"/>
      <c r="DM10" s="321"/>
      <c r="DN10" s="322"/>
      <c r="DO10" s="331"/>
      <c r="DP10" s="212" t="str">
        <f>IFERROR(SUMPRODUCT(CH10:CW10,CY10:DN10)/SUM(CY10:DN10),"--")</f>
        <v>--</v>
      </c>
      <c r="DQ10" s="268" t="str">
        <f>IFERROR(_xlfn.STDEV.S(CH10:CW10),"--")</f>
        <v>--</v>
      </c>
      <c r="DR10" s="325">
        <f>SUM(CY10:DN10)</f>
        <v>0</v>
      </c>
      <c r="DS10" s="255"/>
      <c r="DT10" s="212" t="str">
        <f>IFERROR(TIME(0,0,AVERAGEIFS('VISSIM Travel Time Outputs'!$K:$K,'VISSIM Travel Time Outputs'!$D:$D,$D10,'VISSIM Travel Time Outputs'!$A:$A,"AVG",'VISSIM Travel Time Outputs'!$B:$B,DT$9)),"-")</f>
        <v>-</v>
      </c>
      <c r="DU10" s="213" t="str">
        <f>IFERROR(TIME(0,0,AVERAGEIFS('VISSIM Travel Time Outputs'!$K:$K,'VISSIM Travel Time Outputs'!$D:$D,$D10,'VISSIM Travel Time Outputs'!$A:$A,"AVG",'VISSIM Travel Time Outputs'!$B:$B,DU$9)),"-")</f>
        <v>-</v>
      </c>
      <c r="DV10" s="213" t="str">
        <f>IFERROR(TIME(0,0,AVERAGEIFS('VISSIM Travel Time Outputs'!$K:$K,'VISSIM Travel Time Outputs'!$D:$D,$D10,'VISSIM Travel Time Outputs'!$A:$A,"AVG",'VISSIM Travel Time Outputs'!$B:$B,DV$9)),"-")</f>
        <v>-</v>
      </c>
      <c r="DW10" s="213" t="str">
        <f>IFERROR(TIME(0,0,AVERAGEIFS('VISSIM Travel Time Outputs'!$K:$K,'VISSIM Travel Time Outputs'!$D:$D,$D10,'VISSIM Travel Time Outputs'!$A:$A,"AVG",'VISSIM Travel Time Outputs'!$B:$B,DW$9)),"-")</f>
        <v>-</v>
      </c>
      <c r="DX10" s="213" t="str">
        <f>IFERROR(TIME(0,0,AVERAGEIFS('VISSIM Travel Time Outputs'!$K:$K,'VISSIM Travel Time Outputs'!$D:$D,$D10,'VISSIM Travel Time Outputs'!$A:$A,"AVG",'VISSIM Travel Time Outputs'!$B:$B,DX$9)),"-")</f>
        <v>-</v>
      </c>
      <c r="DY10" s="213" t="str">
        <f>IFERROR(TIME(0,0,AVERAGEIFS('VISSIM Travel Time Outputs'!$K:$K,'VISSIM Travel Time Outputs'!$D:$D,$D10,'VISSIM Travel Time Outputs'!$A:$A,"AVG",'VISSIM Travel Time Outputs'!$B:$B,DY$9)),"-")</f>
        <v>-</v>
      </c>
      <c r="DZ10" s="213" t="str">
        <f>IFERROR(TIME(0,0,AVERAGEIFS('VISSIM Travel Time Outputs'!$K:$K,'VISSIM Travel Time Outputs'!$D:$D,$D10,'VISSIM Travel Time Outputs'!$A:$A,"AVG",'VISSIM Travel Time Outputs'!$B:$B,DZ$9)),"-")</f>
        <v>-</v>
      </c>
      <c r="EA10" s="213" t="str">
        <f>IFERROR(TIME(0,0,AVERAGEIFS('VISSIM Travel Time Outputs'!$K:$K,'VISSIM Travel Time Outputs'!$D:$D,$D10,'VISSIM Travel Time Outputs'!$A:$A,"AVG",'VISSIM Travel Time Outputs'!$B:$B,EA$9)),"-")</f>
        <v>-</v>
      </c>
      <c r="EB10" s="213" t="str">
        <f>IFERROR(TIME(0,0,AVERAGEIFS('VISSIM Travel Time Outputs'!$K:$K,'VISSIM Travel Time Outputs'!$D:$D,$D10,'VISSIM Travel Time Outputs'!$A:$A,"AVG",'VISSIM Travel Time Outputs'!$B:$B,EB$9)),"-")</f>
        <v>-</v>
      </c>
      <c r="EC10" s="213" t="str">
        <f>IFERROR(TIME(0,0,AVERAGEIFS('VISSIM Travel Time Outputs'!$K:$K,'VISSIM Travel Time Outputs'!$D:$D,$D10,'VISSIM Travel Time Outputs'!$A:$A,"AVG",'VISSIM Travel Time Outputs'!$B:$B,EC$9)),"-")</f>
        <v>-</v>
      </c>
      <c r="ED10" s="213" t="str">
        <f>IFERROR(TIME(0,0,AVERAGEIFS('VISSIM Travel Time Outputs'!$K:$K,'VISSIM Travel Time Outputs'!$D:$D,$D10,'VISSIM Travel Time Outputs'!$A:$A,"AVG",'VISSIM Travel Time Outputs'!$B:$B,ED$9)),"-")</f>
        <v>-</v>
      </c>
      <c r="EE10" s="213" t="str">
        <f>IFERROR(TIME(0,0,AVERAGEIFS('VISSIM Travel Time Outputs'!$K:$K,'VISSIM Travel Time Outputs'!$D:$D,$D10,'VISSIM Travel Time Outputs'!$A:$A,"AVG",'VISSIM Travel Time Outputs'!$B:$B,EE$9)),"-")</f>
        <v>-</v>
      </c>
      <c r="EF10" s="213" t="str">
        <f>IFERROR(TIME(0,0,AVERAGEIFS('VISSIM Travel Time Outputs'!$K:$K,'VISSIM Travel Time Outputs'!$D:$D,$D10,'VISSIM Travel Time Outputs'!$A:$A,"AVG",'VISSIM Travel Time Outputs'!$B:$B,EF$9)),"-")</f>
        <v>-</v>
      </c>
      <c r="EG10" s="213" t="str">
        <f>IFERROR(TIME(0,0,AVERAGEIFS('VISSIM Travel Time Outputs'!$K:$K,'VISSIM Travel Time Outputs'!$D:$D,$D10,'VISSIM Travel Time Outputs'!$A:$A,"AVG",'VISSIM Travel Time Outputs'!$B:$B,EG$9)),"-")</f>
        <v>-</v>
      </c>
      <c r="EH10" s="213" t="str">
        <f>IFERROR(TIME(0,0,AVERAGEIFS('VISSIM Travel Time Outputs'!$K:$K,'VISSIM Travel Time Outputs'!$D:$D,$D10,'VISSIM Travel Time Outputs'!$A:$A,"AVG",'VISSIM Travel Time Outputs'!$B:$B,EH$9)),"-")</f>
        <v>-</v>
      </c>
      <c r="EI10" s="214" t="str">
        <f>IFERROR(TIME(0,0,AVERAGEIFS('VISSIM Travel Time Outputs'!$K:$K,'VISSIM Travel Time Outputs'!$D:$D,$D10,'VISSIM Travel Time Outputs'!$A:$A,"AVG",'VISSIM Travel Time Outputs'!$B:$B,EI$9)),"-")</f>
        <v>-</v>
      </c>
      <c r="EJ10" s="126"/>
      <c r="EK10" s="320" t="str">
        <f>IFERROR(AVERAGEIFS('VISSIM Travel Time Outputs'!$H:$H,'VISSIM Travel Time Outputs'!$D:$D,$D10,'VISSIM Travel Time Outputs'!$A:$A,"AVG",'VISSIM Travel Time Outputs'!$B:$B,EK$9),"-")</f>
        <v>-</v>
      </c>
      <c r="EL10" s="321" t="str">
        <f>IFERROR(AVERAGEIFS('VISSIM Travel Time Outputs'!$H:$H,'VISSIM Travel Time Outputs'!$D:$D,$D10,'VISSIM Travel Time Outputs'!$A:$A,"AVG",'VISSIM Travel Time Outputs'!$B:$B,EL$9),"-")</f>
        <v>-</v>
      </c>
      <c r="EM10" s="321" t="str">
        <f>IFERROR(AVERAGEIFS('VISSIM Travel Time Outputs'!$H:$H,'VISSIM Travel Time Outputs'!$D:$D,$D10,'VISSIM Travel Time Outputs'!$A:$A,"AVG",'VISSIM Travel Time Outputs'!$B:$B,EM$9),"-")</f>
        <v>-</v>
      </c>
      <c r="EN10" s="321" t="str">
        <f>IFERROR(AVERAGEIFS('VISSIM Travel Time Outputs'!$H:$H,'VISSIM Travel Time Outputs'!$D:$D,$D10,'VISSIM Travel Time Outputs'!$A:$A,"AVG",'VISSIM Travel Time Outputs'!$B:$B,EN$9),"-")</f>
        <v>-</v>
      </c>
      <c r="EO10" s="321" t="str">
        <f>IFERROR(AVERAGEIFS('VISSIM Travel Time Outputs'!$H:$H,'VISSIM Travel Time Outputs'!$D:$D,$D10,'VISSIM Travel Time Outputs'!$A:$A,"AVG",'VISSIM Travel Time Outputs'!$B:$B,EO$9),"-")</f>
        <v>-</v>
      </c>
      <c r="EP10" s="321" t="str">
        <f>IFERROR(AVERAGEIFS('VISSIM Travel Time Outputs'!$H:$H,'VISSIM Travel Time Outputs'!$D:$D,$D10,'VISSIM Travel Time Outputs'!$A:$A,"AVG",'VISSIM Travel Time Outputs'!$B:$B,EP$9),"-")</f>
        <v>-</v>
      </c>
      <c r="EQ10" s="321" t="str">
        <f>IFERROR(AVERAGEIFS('VISSIM Travel Time Outputs'!$H:$H,'VISSIM Travel Time Outputs'!$D:$D,$D10,'VISSIM Travel Time Outputs'!$A:$A,"AVG",'VISSIM Travel Time Outputs'!$B:$B,EQ$9),"-")</f>
        <v>-</v>
      </c>
      <c r="ER10" s="321" t="str">
        <f>IFERROR(AVERAGEIFS('VISSIM Travel Time Outputs'!$H:$H,'VISSIM Travel Time Outputs'!$D:$D,$D10,'VISSIM Travel Time Outputs'!$A:$A,"AVG",'VISSIM Travel Time Outputs'!$B:$B,ER$9),"-")</f>
        <v>-</v>
      </c>
      <c r="ES10" s="321" t="str">
        <f>IFERROR(AVERAGEIFS('VISSIM Travel Time Outputs'!$H:$H,'VISSIM Travel Time Outputs'!$D:$D,$D10,'VISSIM Travel Time Outputs'!$A:$A,"AVG",'VISSIM Travel Time Outputs'!$B:$B,ES$9),"-")</f>
        <v>-</v>
      </c>
      <c r="ET10" s="321" t="str">
        <f>IFERROR(AVERAGEIFS('VISSIM Travel Time Outputs'!$H:$H,'VISSIM Travel Time Outputs'!$D:$D,$D10,'VISSIM Travel Time Outputs'!$A:$A,"AVG",'VISSIM Travel Time Outputs'!$B:$B,ET$9),"-")</f>
        <v>-</v>
      </c>
      <c r="EU10" s="321" t="str">
        <f>IFERROR(AVERAGEIFS('VISSIM Travel Time Outputs'!$H:$H,'VISSIM Travel Time Outputs'!$D:$D,$D10,'VISSIM Travel Time Outputs'!$A:$A,"AVG",'VISSIM Travel Time Outputs'!$B:$B,EU$9),"-")</f>
        <v>-</v>
      </c>
      <c r="EV10" s="321" t="str">
        <f>IFERROR(AVERAGEIFS('VISSIM Travel Time Outputs'!$H:$H,'VISSIM Travel Time Outputs'!$D:$D,$D10,'VISSIM Travel Time Outputs'!$A:$A,"AVG",'VISSIM Travel Time Outputs'!$B:$B,EV$9),"-")</f>
        <v>-</v>
      </c>
      <c r="EW10" s="321" t="str">
        <f>IFERROR(AVERAGEIFS('VISSIM Travel Time Outputs'!$H:$H,'VISSIM Travel Time Outputs'!$D:$D,$D10,'VISSIM Travel Time Outputs'!$A:$A,"AVG",'VISSIM Travel Time Outputs'!$B:$B,EW$9),"-")</f>
        <v>-</v>
      </c>
      <c r="EX10" s="321" t="str">
        <f>IFERROR(AVERAGEIFS('VISSIM Travel Time Outputs'!$H:$H,'VISSIM Travel Time Outputs'!$D:$D,$D10,'VISSIM Travel Time Outputs'!$A:$A,"AVG",'VISSIM Travel Time Outputs'!$B:$B,EX$9),"-")</f>
        <v>-</v>
      </c>
      <c r="EY10" s="321" t="str">
        <f>IFERROR(AVERAGEIFS('VISSIM Travel Time Outputs'!$H:$H,'VISSIM Travel Time Outputs'!$D:$D,$D10,'VISSIM Travel Time Outputs'!$A:$A,"AVG",'VISSIM Travel Time Outputs'!$B:$B,EY$9),"-")</f>
        <v>-</v>
      </c>
      <c r="EZ10" s="322" t="str">
        <f>IFERROR(AVERAGEIFS('VISSIM Travel Time Outputs'!$H:$H,'VISSIM Travel Time Outputs'!$D:$D,$D10,'VISSIM Travel Time Outputs'!$A:$A,"AVG",'VISSIM Travel Time Outputs'!$B:$B,EZ$9),"-")</f>
        <v>-</v>
      </c>
      <c r="FA10" s="254"/>
      <c r="FB10" s="212" t="str">
        <f>IFERROR(SUMPRODUCT(DT10:EI10,EK10:EZ10)/SUM(EK10:EZ10),"--")</f>
        <v>--</v>
      </c>
      <c r="FC10" s="268" t="str">
        <f>IFERROR(_xlfn.STDEV.S(DT10:EI10),"--")</f>
        <v>--</v>
      </c>
      <c r="FD10" s="325">
        <f>SUM(EK10:EZ10)</f>
        <v>0</v>
      </c>
      <c r="FE10" s="331"/>
      <c r="FF10" s="212" t="str">
        <f>IFERROR(GETPIVOTDATA("Average of TRAVTM(40)",#REF!,"TIMEINT",FF$9,"VEHICLETRAVELTIMEMEASUREMENT",$D10)/3600/24,"--")</f>
        <v>--</v>
      </c>
      <c r="FG10" s="213" t="str">
        <f>IFERROR(GETPIVOTDATA("Average of TRAVTM(40)",#REF!,"TIMEINT",FG$9,"VEHICLETRAVELTIMEMEASUREMENT",$D10)/3600/24,"--")</f>
        <v>--</v>
      </c>
      <c r="FH10" s="213" t="str">
        <f>IFERROR(GETPIVOTDATA("Average of TRAVTM(40)",#REF!,"TIMEINT",FH$9,"VEHICLETRAVELTIMEMEASUREMENT",$D10)/3600/24,"--")</f>
        <v>--</v>
      </c>
      <c r="FI10" s="213" t="str">
        <f>IFERROR(GETPIVOTDATA("Average of TRAVTM(40)",#REF!,"TIMEINT",FI$9,"VEHICLETRAVELTIMEMEASUREMENT",$D10)/3600/24,"--")</f>
        <v>--</v>
      </c>
      <c r="FJ10" s="213" t="str">
        <f>IFERROR(GETPIVOTDATA("Average of TRAVTM(40)",#REF!,"TIMEINT",FJ$9,"VEHICLETRAVELTIMEMEASUREMENT",$D10)/3600/24,"--")</f>
        <v>--</v>
      </c>
      <c r="FK10" s="213" t="str">
        <f>IFERROR(GETPIVOTDATA("Average of TRAVTM(40)",#REF!,"TIMEINT",FK$9,"VEHICLETRAVELTIMEMEASUREMENT",$D10)/3600/24,"--")</f>
        <v>--</v>
      </c>
      <c r="FL10" s="213" t="str">
        <f>IFERROR(GETPIVOTDATA("Average of TRAVTM(40)",#REF!,"TIMEINT",FL$9,"VEHICLETRAVELTIMEMEASUREMENT",$D10)/3600/24,"--")</f>
        <v>--</v>
      </c>
      <c r="FM10" s="213" t="str">
        <f>IFERROR(GETPIVOTDATA("Average of TRAVTM(40)",#REF!,"TIMEINT",FM$9,"VEHICLETRAVELTIMEMEASUREMENT",$D10)/3600/24,"--")</f>
        <v>--</v>
      </c>
      <c r="FN10" s="213" t="str">
        <f>IFERROR(GETPIVOTDATA("Average of TRAVTM(40)",#REF!,"TIMEINT",FN$9,"VEHICLETRAVELTIMEMEASUREMENT",$D10)/3600/24,"--")</f>
        <v>--</v>
      </c>
      <c r="FO10" s="213" t="str">
        <f>IFERROR(GETPIVOTDATA("Average of TRAVTM(40)",#REF!,"TIMEINT",FO$9,"VEHICLETRAVELTIMEMEASUREMENT",$D10)/3600/24,"--")</f>
        <v>--</v>
      </c>
      <c r="FP10" s="213" t="str">
        <f>IFERROR(GETPIVOTDATA("Average of TRAVTM(40)",#REF!,"TIMEINT",FP$9,"VEHICLETRAVELTIMEMEASUREMENT",$D10)/3600/24,"--")</f>
        <v>--</v>
      </c>
      <c r="FQ10" s="213" t="str">
        <f>IFERROR(GETPIVOTDATA("Average of TRAVTM(40)",#REF!,"TIMEINT",FQ$9,"VEHICLETRAVELTIMEMEASUREMENT",$D10)/3600/24,"--")</f>
        <v>--</v>
      </c>
      <c r="FR10" s="213" t="str">
        <f>IFERROR(GETPIVOTDATA("Average of TRAVTM(40)",#REF!,"TIMEINT",FR$9,"VEHICLETRAVELTIMEMEASUREMENT",$D10)/3600/24,"--")</f>
        <v>--</v>
      </c>
      <c r="FS10" s="213" t="str">
        <f>IFERROR(GETPIVOTDATA("Average of TRAVTM(40)",#REF!,"TIMEINT",FS$9,"VEHICLETRAVELTIMEMEASUREMENT",$D10)/3600/24,"--")</f>
        <v>--</v>
      </c>
      <c r="FT10" s="213" t="str">
        <f>IFERROR(GETPIVOTDATA("Average of TRAVTM(40)",#REF!,"TIMEINT",FT$9,"VEHICLETRAVELTIMEMEASUREMENT",$D10)/3600/24,"--")</f>
        <v>--</v>
      </c>
      <c r="FU10" s="214" t="str">
        <f>IFERROR(GETPIVOTDATA("Average of TRAVTM(40)",#REF!,"TIMEINT",FU$9,"VEHICLETRAVELTIMEMEASUREMENT",$D10)/3600/24,"--")</f>
        <v>--</v>
      </c>
      <c r="FV10" s="331"/>
      <c r="FW10" s="320" t="str">
        <f>IFERROR(GETPIVOTDATA("Average of VEHS(40)",#REF!,"TIMEINT",FW$9,"VEHICLETRAVELTIMEMEASUREMENT",$D10),"--")</f>
        <v>--</v>
      </c>
      <c r="FX10" s="321" t="str">
        <f>IFERROR(GETPIVOTDATA("Average of VEHS(40)",#REF!,"TIMEINT",FX$9,"VEHICLETRAVELTIMEMEASUREMENT",$D10),"--")</f>
        <v>--</v>
      </c>
      <c r="FY10" s="321" t="str">
        <f>IFERROR(GETPIVOTDATA("Average of VEHS(40)",#REF!,"TIMEINT",FY$9,"VEHICLETRAVELTIMEMEASUREMENT",$D10),"--")</f>
        <v>--</v>
      </c>
      <c r="FZ10" s="321" t="str">
        <f>IFERROR(GETPIVOTDATA("Average of VEHS(40)",#REF!,"TIMEINT",FZ$9,"VEHICLETRAVELTIMEMEASUREMENT",$D10),"--")</f>
        <v>--</v>
      </c>
      <c r="GA10" s="321" t="str">
        <f>IFERROR(GETPIVOTDATA("Average of VEHS(40)",#REF!,"TIMEINT",GA$9,"VEHICLETRAVELTIMEMEASUREMENT",$D10),"--")</f>
        <v>--</v>
      </c>
      <c r="GB10" s="321" t="str">
        <f>IFERROR(GETPIVOTDATA("Average of VEHS(40)",#REF!,"TIMEINT",GB$9,"VEHICLETRAVELTIMEMEASUREMENT",$D10),"--")</f>
        <v>--</v>
      </c>
      <c r="GC10" s="321" t="str">
        <f>IFERROR(GETPIVOTDATA("Average of VEHS(40)",#REF!,"TIMEINT",GC$9,"VEHICLETRAVELTIMEMEASUREMENT",$D10),"--")</f>
        <v>--</v>
      </c>
      <c r="GD10" s="321" t="str">
        <f>IFERROR(GETPIVOTDATA("Average of VEHS(40)",#REF!,"TIMEINT",GD$9,"VEHICLETRAVELTIMEMEASUREMENT",$D10),"--")</f>
        <v>--</v>
      </c>
      <c r="GE10" s="321" t="str">
        <f>IFERROR(GETPIVOTDATA("Average of VEHS(40)",#REF!,"TIMEINT",GE$9,"VEHICLETRAVELTIMEMEASUREMENT",$D10),"--")</f>
        <v>--</v>
      </c>
      <c r="GF10" s="321" t="str">
        <f>IFERROR(GETPIVOTDATA("Average of VEHS(40)",#REF!,"TIMEINT",GF$9,"VEHICLETRAVELTIMEMEASUREMENT",$D10),"--")</f>
        <v>--</v>
      </c>
      <c r="GG10" s="321" t="str">
        <f>IFERROR(GETPIVOTDATA("Average of VEHS(40)",#REF!,"TIMEINT",GG$9,"VEHICLETRAVELTIMEMEASUREMENT",$D10),"--")</f>
        <v>--</v>
      </c>
      <c r="GH10" s="321" t="str">
        <f>IFERROR(GETPIVOTDATA("Average of VEHS(40)",#REF!,"TIMEINT",GH$9,"VEHICLETRAVELTIMEMEASUREMENT",$D10),"--")</f>
        <v>--</v>
      </c>
      <c r="GI10" s="321" t="str">
        <f>IFERROR(GETPIVOTDATA("Average of VEHS(40)",#REF!,"TIMEINT",GI$9,"VEHICLETRAVELTIMEMEASUREMENT",$D10),"--")</f>
        <v>--</v>
      </c>
      <c r="GJ10" s="321" t="str">
        <f>IFERROR(GETPIVOTDATA("Average of VEHS(40)",#REF!,"TIMEINT",GJ$9,"VEHICLETRAVELTIMEMEASUREMENT",$D10),"--")</f>
        <v>--</v>
      </c>
      <c r="GK10" s="321" t="str">
        <f>IFERROR(GETPIVOTDATA("Average of VEHS(40)",#REF!,"TIMEINT",GK$9,"VEHICLETRAVELTIMEMEASUREMENT",$D10),"--")</f>
        <v>--</v>
      </c>
      <c r="GL10" s="322" t="str">
        <f>IFERROR(GETPIVOTDATA("Average of VEHS(40)",#REF!,"TIMEINT",GL$9,"VEHICLETRAVELTIMEMEASUREMENT",$D10),"--")</f>
        <v>--</v>
      </c>
      <c r="GM10" s="331"/>
      <c r="GN10" s="212" t="str">
        <f>IFERROR(SUMPRODUCT(FF10:FU10,FW10:GL10)/SUM(FW10:GL10),"--")</f>
        <v>--</v>
      </c>
      <c r="GO10" s="268" t="str">
        <f>IFERROR(_xlfn.STDEV.S(FF10:FU10),"--")</f>
        <v>--</v>
      </c>
      <c r="GP10" s="325">
        <f>SUM(FW10:GL10)</f>
        <v>0</v>
      </c>
      <c r="GQ10" s="331"/>
      <c r="GR10" s="212" t="str">
        <f>IFERROR(GETPIVOTDATA("Average of TRAVTM(60)",#REF!,"TIMEINT",GR$9,"VEHICLETRAVELTIMEMEASUREMENT",$D10)/3600/24,"--")</f>
        <v>--</v>
      </c>
      <c r="GS10" s="213" t="str">
        <f>IFERROR(GETPIVOTDATA("Average of TRAVTM(60)",#REF!,"TIMEINT",GS$9,"VEHICLETRAVELTIMEMEASUREMENT",$D10)/3600/24,"--")</f>
        <v>--</v>
      </c>
      <c r="GT10" s="213" t="str">
        <f>IFERROR(GETPIVOTDATA("Average of TRAVTM(60)",#REF!,"TIMEINT",GT$9,"VEHICLETRAVELTIMEMEASUREMENT",$D10)/3600/24,"--")</f>
        <v>--</v>
      </c>
      <c r="GU10" s="213" t="str">
        <f>IFERROR(GETPIVOTDATA("Average of TRAVTM(60)",#REF!,"TIMEINT",GU$9,"VEHICLETRAVELTIMEMEASUREMENT",$D10)/3600/24,"--")</f>
        <v>--</v>
      </c>
      <c r="GV10" s="213" t="str">
        <f>IFERROR(GETPIVOTDATA("Average of TRAVTM(60)",#REF!,"TIMEINT",GV$9,"VEHICLETRAVELTIMEMEASUREMENT",$D10)/3600/24,"--")</f>
        <v>--</v>
      </c>
      <c r="GW10" s="213" t="str">
        <f>IFERROR(GETPIVOTDATA("Average of TRAVTM(60)",#REF!,"TIMEINT",GW$9,"VEHICLETRAVELTIMEMEASUREMENT",$D10)/3600/24,"--")</f>
        <v>--</v>
      </c>
      <c r="GX10" s="213" t="str">
        <f>IFERROR(GETPIVOTDATA("Average of TRAVTM(60)",#REF!,"TIMEINT",GX$9,"VEHICLETRAVELTIMEMEASUREMENT",$D10)/3600/24,"--")</f>
        <v>--</v>
      </c>
      <c r="GY10" s="213" t="str">
        <f>IFERROR(GETPIVOTDATA("Average of TRAVTM(60)",#REF!,"TIMEINT",GY$9,"VEHICLETRAVELTIMEMEASUREMENT",$D10)/3600/24,"--")</f>
        <v>--</v>
      </c>
      <c r="GZ10" s="213" t="str">
        <f>IFERROR(GETPIVOTDATA("Average of TRAVTM(60)",#REF!,"TIMEINT",GZ$9,"VEHICLETRAVELTIMEMEASUREMENT",$D10)/3600/24,"--")</f>
        <v>--</v>
      </c>
      <c r="HA10" s="213" t="str">
        <f>IFERROR(GETPIVOTDATA("Average of TRAVTM(60)",#REF!,"TIMEINT",HA$9,"VEHICLETRAVELTIMEMEASUREMENT",$D10)/3600/24,"--")</f>
        <v>--</v>
      </c>
      <c r="HB10" s="213" t="str">
        <f>IFERROR(GETPIVOTDATA("Average of TRAVTM(60)",#REF!,"TIMEINT",HB$9,"VEHICLETRAVELTIMEMEASUREMENT",$D10)/3600/24,"--")</f>
        <v>--</v>
      </c>
      <c r="HC10" s="213" t="str">
        <f>IFERROR(GETPIVOTDATA("Average of TRAVTM(60)",#REF!,"TIMEINT",HC$9,"VEHICLETRAVELTIMEMEASUREMENT",$D10)/3600/24,"--")</f>
        <v>--</v>
      </c>
      <c r="HD10" s="213" t="str">
        <f>IFERROR(GETPIVOTDATA("Average of TRAVTM(60)",#REF!,"TIMEINT",HD$9,"VEHICLETRAVELTIMEMEASUREMENT",$D10)/3600/24,"--")</f>
        <v>--</v>
      </c>
      <c r="HE10" s="213" t="str">
        <f>IFERROR(GETPIVOTDATA("Average of TRAVTM(60)",#REF!,"TIMEINT",HE$9,"VEHICLETRAVELTIMEMEASUREMENT",$D10)/3600/24,"--")</f>
        <v>--</v>
      </c>
      <c r="HF10" s="213" t="str">
        <f>IFERROR(GETPIVOTDATA("Average of TRAVTM(60)",#REF!,"TIMEINT",HF$9,"VEHICLETRAVELTIMEMEASUREMENT",$D10)/3600/24,"--")</f>
        <v>--</v>
      </c>
      <c r="HG10" s="214" t="str">
        <f>IFERROR(GETPIVOTDATA("Average of TRAVTM(60)",#REF!,"TIMEINT",HG$9,"VEHICLETRAVELTIMEMEASUREMENT",$D10)/3600/24,"--")</f>
        <v>--</v>
      </c>
      <c r="HH10" s="331"/>
      <c r="HI10" s="320" t="str">
        <f>IFERROR(GETPIVOTDATA("Average of VEHS(60)",#REF!,"TIMEINT",HI$9,"VEHICLETRAVELTIMEMEASUREMENT",$D10),"--")</f>
        <v>--</v>
      </c>
      <c r="HJ10" s="321" t="str">
        <f>IFERROR(GETPIVOTDATA("Average of VEHS(60)",#REF!,"TIMEINT",HJ$9,"VEHICLETRAVELTIMEMEASUREMENT",$D10),"--")</f>
        <v>--</v>
      </c>
      <c r="HK10" s="321" t="str">
        <f>IFERROR(GETPIVOTDATA("Average of VEHS(60)",#REF!,"TIMEINT",HK$9,"VEHICLETRAVELTIMEMEASUREMENT",$D10),"--")</f>
        <v>--</v>
      </c>
      <c r="HL10" s="321" t="str">
        <f>IFERROR(GETPIVOTDATA("Average of VEHS(60)",#REF!,"TIMEINT",HL$9,"VEHICLETRAVELTIMEMEASUREMENT",$D10),"--")</f>
        <v>--</v>
      </c>
      <c r="HM10" s="321" t="str">
        <f>IFERROR(GETPIVOTDATA("Average of VEHS(60)",#REF!,"TIMEINT",HM$9,"VEHICLETRAVELTIMEMEASUREMENT",$D10),"--")</f>
        <v>--</v>
      </c>
      <c r="HN10" s="321" t="str">
        <f>IFERROR(GETPIVOTDATA("Average of VEHS(60)",#REF!,"TIMEINT",HN$9,"VEHICLETRAVELTIMEMEASUREMENT",$D10),"--")</f>
        <v>--</v>
      </c>
      <c r="HO10" s="321" t="str">
        <f>IFERROR(GETPIVOTDATA("Average of VEHS(60)",#REF!,"TIMEINT",HO$9,"VEHICLETRAVELTIMEMEASUREMENT",$D10),"--")</f>
        <v>--</v>
      </c>
      <c r="HP10" s="321" t="str">
        <f>IFERROR(GETPIVOTDATA("Average of VEHS(60)",#REF!,"TIMEINT",HP$9,"VEHICLETRAVELTIMEMEASUREMENT",$D10),"--")</f>
        <v>--</v>
      </c>
      <c r="HQ10" s="321" t="str">
        <f>IFERROR(GETPIVOTDATA("Average of VEHS(60)",#REF!,"TIMEINT",HQ$9,"VEHICLETRAVELTIMEMEASUREMENT",$D10),"--")</f>
        <v>--</v>
      </c>
      <c r="HR10" s="321" t="str">
        <f>IFERROR(GETPIVOTDATA("Average of VEHS(60)",#REF!,"TIMEINT",HR$9,"VEHICLETRAVELTIMEMEASUREMENT",$D10),"--")</f>
        <v>--</v>
      </c>
      <c r="HS10" s="321" t="str">
        <f>IFERROR(GETPIVOTDATA("Average of VEHS(60)",#REF!,"TIMEINT",HS$9,"VEHICLETRAVELTIMEMEASUREMENT",$D10),"--")</f>
        <v>--</v>
      </c>
      <c r="HT10" s="321" t="str">
        <f>IFERROR(GETPIVOTDATA("Average of VEHS(60)",#REF!,"TIMEINT",HT$9,"VEHICLETRAVELTIMEMEASUREMENT",$D10),"--")</f>
        <v>--</v>
      </c>
      <c r="HU10" s="321" t="str">
        <f>IFERROR(GETPIVOTDATA("Average of VEHS(60)",#REF!,"TIMEINT",HU$9,"VEHICLETRAVELTIMEMEASUREMENT",$D10),"--")</f>
        <v>--</v>
      </c>
      <c r="HV10" s="321" t="str">
        <f>IFERROR(GETPIVOTDATA("Average of VEHS(60)",#REF!,"TIMEINT",HV$9,"VEHICLETRAVELTIMEMEASUREMENT",$D10),"--")</f>
        <v>--</v>
      </c>
      <c r="HW10" s="321" t="str">
        <f>IFERROR(GETPIVOTDATA("Average of VEHS(60)",#REF!,"TIMEINT",HW$9,"VEHICLETRAVELTIMEMEASUREMENT",$D10),"--")</f>
        <v>--</v>
      </c>
      <c r="HX10" s="322" t="str">
        <f>IFERROR(GETPIVOTDATA("Average of VEHS(60)",#REF!,"TIMEINT",HX$9,"VEHICLETRAVELTIMEMEASUREMENT",$D10),"--")</f>
        <v>--</v>
      </c>
      <c r="HY10" s="331"/>
      <c r="HZ10" s="212" t="str">
        <f>IFERROR(SUMPRODUCT(GR10:HG10,HI10:HX10)/SUM(HI10:HX10),"--")</f>
        <v>--</v>
      </c>
      <c r="IA10" s="268" t="str">
        <f>IFERROR(_xlfn.STDEV.S(GR10:HG10),"--")</f>
        <v>--</v>
      </c>
      <c r="IB10" s="325">
        <f>SUM(HI10:HX10)</f>
        <v>0</v>
      </c>
      <c r="IC10" s="638"/>
      <c r="ID10" s="320" t="str">
        <f>IFERROR(AVERAGEIFS('VISSIM Travel Time Outputs'!#REF!,'VISSIM Travel Time Outputs'!#REF!,$D10,'VISSIM Travel Time Outputs'!#REF!,"AVG",'VISSIM Travel Time Outputs'!#REF!,ID$9),"-")</f>
        <v>-</v>
      </c>
      <c r="IE10" s="321" t="str">
        <f>IFERROR(AVERAGEIFS('VISSIM Travel Time Outputs'!#REF!,'VISSIM Travel Time Outputs'!#REF!,$D10,'VISSIM Travel Time Outputs'!#REF!,"AVG",'VISSIM Travel Time Outputs'!#REF!,IE$9),"-")</f>
        <v>-</v>
      </c>
      <c r="IF10" s="321" t="str">
        <f>IFERROR(AVERAGEIFS('VISSIM Travel Time Outputs'!#REF!,'VISSIM Travel Time Outputs'!#REF!,$D10,'VISSIM Travel Time Outputs'!#REF!,"AVG",'VISSIM Travel Time Outputs'!#REF!,IF$9),"-")</f>
        <v>-</v>
      </c>
      <c r="IG10" s="321" t="str">
        <f>IFERROR(AVERAGEIFS('VISSIM Travel Time Outputs'!#REF!,'VISSIM Travel Time Outputs'!#REF!,$D10,'VISSIM Travel Time Outputs'!#REF!,"AVG",'VISSIM Travel Time Outputs'!#REF!,IG$9),"-")</f>
        <v>-</v>
      </c>
      <c r="IH10" s="321" t="str">
        <f>IFERROR(AVERAGEIFS('VISSIM Travel Time Outputs'!#REF!,'VISSIM Travel Time Outputs'!#REF!,$D10,'VISSIM Travel Time Outputs'!#REF!,"AVG",'VISSIM Travel Time Outputs'!#REF!,IH$9),"-")</f>
        <v>-</v>
      </c>
      <c r="II10" s="321" t="str">
        <f>IFERROR(AVERAGEIFS('VISSIM Travel Time Outputs'!#REF!,'VISSIM Travel Time Outputs'!#REF!,$D10,'VISSIM Travel Time Outputs'!#REF!,"AVG",'VISSIM Travel Time Outputs'!#REF!,II$9),"-")</f>
        <v>-</v>
      </c>
      <c r="IJ10" s="321" t="str">
        <f>IFERROR(AVERAGEIFS('VISSIM Travel Time Outputs'!#REF!,'VISSIM Travel Time Outputs'!#REF!,$D10,'VISSIM Travel Time Outputs'!#REF!,"AVG",'VISSIM Travel Time Outputs'!#REF!,IJ$9),"-")</f>
        <v>-</v>
      </c>
      <c r="IK10" s="321" t="str">
        <f>IFERROR(AVERAGEIFS('VISSIM Travel Time Outputs'!#REF!,'VISSIM Travel Time Outputs'!#REF!,$D10,'VISSIM Travel Time Outputs'!#REF!,"AVG",'VISSIM Travel Time Outputs'!#REF!,IK$9),"-")</f>
        <v>-</v>
      </c>
      <c r="IL10" s="321" t="str">
        <f>IFERROR(AVERAGEIFS('VISSIM Travel Time Outputs'!#REF!,'VISSIM Travel Time Outputs'!#REF!,$D10,'VISSIM Travel Time Outputs'!#REF!,"AVG",'VISSIM Travel Time Outputs'!#REF!,IL$9),"-")</f>
        <v>-</v>
      </c>
      <c r="IM10" s="321" t="str">
        <f>IFERROR(AVERAGEIFS('VISSIM Travel Time Outputs'!#REF!,'VISSIM Travel Time Outputs'!#REF!,$D10,'VISSIM Travel Time Outputs'!#REF!,"AVG",'VISSIM Travel Time Outputs'!#REF!,IM$9),"-")</f>
        <v>-</v>
      </c>
      <c r="IN10" s="321" t="str">
        <f>IFERROR(AVERAGEIFS('VISSIM Travel Time Outputs'!#REF!,'VISSIM Travel Time Outputs'!#REF!,$D10,'VISSIM Travel Time Outputs'!#REF!,"AVG",'VISSIM Travel Time Outputs'!#REF!,IN$9),"-")</f>
        <v>-</v>
      </c>
      <c r="IO10" s="321" t="str">
        <f>IFERROR(AVERAGEIFS('VISSIM Travel Time Outputs'!#REF!,'VISSIM Travel Time Outputs'!#REF!,$D10,'VISSIM Travel Time Outputs'!#REF!,"AVG",'VISSIM Travel Time Outputs'!#REF!,IO$9),"-")</f>
        <v>-</v>
      </c>
      <c r="IP10" s="321" t="str">
        <f>IFERROR(AVERAGEIFS('VISSIM Travel Time Outputs'!#REF!,'VISSIM Travel Time Outputs'!#REF!,$D10,'VISSIM Travel Time Outputs'!#REF!,"AVG",'VISSIM Travel Time Outputs'!#REF!,IP$9),"-")</f>
        <v>-</v>
      </c>
      <c r="IQ10" s="321" t="str">
        <f>IFERROR(AVERAGEIFS('VISSIM Travel Time Outputs'!#REF!,'VISSIM Travel Time Outputs'!#REF!,$D10,'VISSIM Travel Time Outputs'!#REF!,"AVG",'VISSIM Travel Time Outputs'!#REF!,IQ$9),"-")</f>
        <v>-</v>
      </c>
      <c r="IR10" s="321" t="str">
        <f>IFERROR(AVERAGEIFS('VISSIM Travel Time Outputs'!#REF!,'VISSIM Travel Time Outputs'!#REF!,$D10,'VISSIM Travel Time Outputs'!#REF!,"AVG",'VISSIM Travel Time Outputs'!#REF!,IR$9),"-")</f>
        <v>-</v>
      </c>
      <c r="IS10" s="322" t="str">
        <f>IFERROR(AVERAGEIFS('VISSIM Travel Time Outputs'!#REF!,'VISSIM Travel Time Outputs'!#REF!,$D10,'VISSIM Travel Time Outputs'!#REF!,"AVG",'VISSIM Travel Time Outputs'!#REF!,IS$9),"-")</f>
        <v>-</v>
      </c>
      <c r="IT10" s="322" t="str">
        <f>IFERROR(AVERAGE(ID10:IS10),"--")</f>
        <v>--</v>
      </c>
    </row>
    <row r="11" spans="1:254" x14ac:dyDescent="0.35">
      <c r="A11" s="252" t="str">
        <f t="shared" ref="A11:A74" si="12">IF(C11=0,"H","")</f>
        <v/>
      </c>
      <c r="B11" s="319">
        <f>B10+1</f>
        <v>2</v>
      </c>
      <c r="C11" s="413" t="str">
        <f>INDEX('Input - Travel Times'!$B$3:$AH$103,MATCH($B11,'Input - Travel Times'!$B$3:$B$103,0),MATCH(C$9,'Input - Travel Times'!$B$3:$AH$3,0))</f>
        <v>From EB S Riding Blvd to EB Poland Rd/Tanner Ln</v>
      </c>
      <c r="D11" s="150">
        <f>INDEX('Input - Travel Times'!$B$3:$AH$103,MATCH($B11,'Input - Travel Times'!$B$3:$B$103,0),MATCH(D$9,'Input - Travel Times'!$B$3:$AH$3,0))</f>
        <v>2</v>
      </c>
      <c r="E11" s="518">
        <f>TIME(0,0,INDEX('Input - Travel Times'!$B$3:$AH$103,MATCH($B11,'Input - Travel Times'!$B$3:$B$103,0),MATCH(E$9,'Input - Travel Times'!$B$3:$AH$3,0)))</f>
        <v>3.4722222222222224E-4</v>
      </c>
      <c r="F11" s="518">
        <f>TIME(0,0,INDEX('Input - Travel Times'!$B$3:$AH$103,MATCH($B11,'Input - Travel Times'!$B$3:$B$103,0),MATCH(F$9,'Input - Travel Times'!$B$3:$AH$3,0)))</f>
        <v>5.2083333333333333E-4</v>
      </c>
      <c r="G11" s="518" t="e">
        <f>TIME(0,0,INDEX('Input - Travel Times'!$B$3:$AH$103,MATCH($B11,'Input - Travel Times'!$B$3:$B$103,0),MATCH(G$9,'Input - Travel Times'!$B$3:$AH$3,0)))</f>
        <v>#VALUE!</v>
      </c>
      <c r="H11" s="518" t="e">
        <f>TIME(0,0,INDEX('Input - Travel Times'!$B$3:$AH$103,MATCH($B11,'Input - Travel Times'!$B$3:$B$103,0),MATCH(H$9,'Input - Travel Times'!$B$3:$AH$3,0)))</f>
        <v>#VALUE!</v>
      </c>
      <c r="I11" s="130"/>
      <c r="J11" s="209" t="str">
        <f>IFERROR(TIME(0,0,AVERAGEIFS('VISSIM Travel Time Outputs'!$I:$I,'VISSIM Travel Time Outputs'!$D:$D,$D11,'VISSIM Travel Time Outputs'!$A:$A,"AVG",'VISSIM Travel Time Outputs'!$B:$B,J$9)),"-")</f>
        <v>-</v>
      </c>
      <c r="K11" s="34" t="str">
        <f>IFERROR(TIME(0,0,AVERAGEIFS('VISSIM Travel Time Outputs'!$I:$I,'VISSIM Travel Time Outputs'!$D:$D,$D11,'VISSIM Travel Time Outputs'!$A:$A,"AVG",'VISSIM Travel Time Outputs'!$B:$B,K$9)),"-")</f>
        <v>-</v>
      </c>
      <c r="L11" s="34" t="str">
        <f>IFERROR(TIME(0,0,AVERAGEIFS('VISSIM Travel Time Outputs'!$I:$I,'VISSIM Travel Time Outputs'!$D:$D,$D11,'VISSIM Travel Time Outputs'!$A:$A,"AVG",'VISSIM Travel Time Outputs'!$B:$B,L$9)),"-")</f>
        <v>-</v>
      </c>
      <c r="M11" s="34" t="str">
        <f>IFERROR(TIME(0,0,AVERAGEIFS('VISSIM Travel Time Outputs'!$I:$I,'VISSIM Travel Time Outputs'!$D:$D,$D11,'VISSIM Travel Time Outputs'!$A:$A,"AVG",'VISSIM Travel Time Outputs'!$B:$B,M$9)),"-")</f>
        <v>-</v>
      </c>
      <c r="N11" s="34" t="str">
        <f>IFERROR(TIME(0,0,AVERAGEIFS('VISSIM Travel Time Outputs'!$I:$I,'VISSIM Travel Time Outputs'!$D:$D,$D11,'VISSIM Travel Time Outputs'!$A:$A,"AVG",'VISSIM Travel Time Outputs'!$B:$B,N$9)),"-")</f>
        <v>-</v>
      </c>
      <c r="O11" s="34" t="str">
        <f>IFERROR(TIME(0,0,AVERAGEIFS('VISSIM Travel Time Outputs'!$I:$I,'VISSIM Travel Time Outputs'!$D:$D,$D11,'VISSIM Travel Time Outputs'!$A:$A,"AVG",'VISSIM Travel Time Outputs'!$B:$B,O$9)),"-")</f>
        <v>-</v>
      </c>
      <c r="P11" s="34" t="str">
        <f>IFERROR(TIME(0,0,AVERAGEIFS('VISSIM Travel Time Outputs'!$I:$I,'VISSIM Travel Time Outputs'!$D:$D,$D11,'VISSIM Travel Time Outputs'!$A:$A,"AVG",'VISSIM Travel Time Outputs'!$B:$B,P$9)),"-")</f>
        <v>-</v>
      </c>
      <c r="Q11" s="34" t="str">
        <f>IFERROR(TIME(0,0,AVERAGEIFS('VISSIM Travel Time Outputs'!$I:$I,'VISSIM Travel Time Outputs'!$D:$D,$D11,'VISSIM Travel Time Outputs'!$A:$A,"AVG",'VISSIM Travel Time Outputs'!$B:$B,Q$9)),"-")</f>
        <v>-</v>
      </c>
      <c r="R11" s="34" t="str">
        <f>IFERROR(TIME(0,0,AVERAGEIFS('VISSIM Travel Time Outputs'!$I:$I,'VISSIM Travel Time Outputs'!$D:$D,$D11,'VISSIM Travel Time Outputs'!$A:$A,"AVG",'VISSIM Travel Time Outputs'!$B:$B,R$9)),"-")</f>
        <v>-</v>
      </c>
      <c r="S11" s="34" t="str">
        <f>IFERROR(TIME(0,0,AVERAGEIFS('VISSIM Travel Time Outputs'!$I:$I,'VISSIM Travel Time Outputs'!$D:$D,$D11,'VISSIM Travel Time Outputs'!$A:$A,"AVG",'VISSIM Travel Time Outputs'!$B:$B,S$9)),"-")</f>
        <v>-</v>
      </c>
      <c r="T11" s="34" t="str">
        <f>IFERROR(TIME(0,0,AVERAGEIFS('VISSIM Travel Time Outputs'!$I:$I,'VISSIM Travel Time Outputs'!$D:$D,$D11,'VISSIM Travel Time Outputs'!$A:$A,"AVG",'VISSIM Travel Time Outputs'!$B:$B,T$9)),"-")</f>
        <v>-</v>
      </c>
      <c r="U11" s="34" t="str">
        <f>IFERROR(TIME(0,0,AVERAGEIFS('VISSIM Travel Time Outputs'!$I:$I,'VISSIM Travel Time Outputs'!$D:$D,$D11,'VISSIM Travel Time Outputs'!$A:$A,"AVG",'VISSIM Travel Time Outputs'!$B:$B,U$9)),"-")</f>
        <v>-</v>
      </c>
      <c r="V11" s="34" t="str">
        <f>IFERROR(TIME(0,0,AVERAGEIFS('VISSIM Travel Time Outputs'!$I:$I,'VISSIM Travel Time Outputs'!$D:$D,$D11,'VISSIM Travel Time Outputs'!$A:$A,"AVG",'VISSIM Travel Time Outputs'!$B:$B,V$9)),"-")</f>
        <v>-</v>
      </c>
      <c r="W11" s="34" t="str">
        <f>IFERROR(TIME(0,0,AVERAGEIFS('VISSIM Travel Time Outputs'!$I:$I,'VISSIM Travel Time Outputs'!$D:$D,$D11,'VISSIM Travel Time Outputs'!$A:$A,"AVG",'VISSIM Travel Time Outputs'!$B:$B,W$9)),"-")</f>
        <v>-</v>
      </c>
      <c r="X11" s="34" t="str">
        <f>IFERROR(TIME(0,0,AVERAGEIFS('VISSIM Travel Time Outputs'!$I:$I,'VISSIM Travel Time Outputs'!$D:$D,$D11,'VISSIM Travel Time Outputs'!$A:$A,"AVG",'VISSIM Travel Time Outputs'!$B:$B,X$9)),"-")</f>
        <v>-</v>
      </c>
      <c r="Y11" s="134" t="str">
        <f>IFERROR(TIME(0,0,AVERAGEIFS('VISSIM Travel Time Outputs'!$I:$I,'VISSIM Travel Time Outputs'!$D:$D,$D11,'VISSIM Travel Time Outputs'!$A:$A,"AVG",'VISSIM Travel Time Outputs'!$B:$B,Y$9)),"-")</f>
        <v>-</v>
      </c>
      <c r="Z11" s="254"/>
      <c r="AA11" s="323" t="str">
        <f>IFERROR(AVERAGEIFS('VISSIM Travel Time Outputs'!$F:$F,'VISSIM Travel Time Outputs'!$D:$D,$D11,'VISSIM Travel Time Outputs'!$A:$A,"AVG",'VISSIM Travel Time Outputs'!$B:$B,AA$9),"-")</f>
        <v>-</v>
      </c>
      <c r="AB11" s="324" t="str">
        <f>IFERROR(AVERAGEIFS('VISSIM Travel Time Outputs'!$F:$F,'VISSIM Travel Time Outputs'!$D:$D,$D11,'VISSIM Travel Time Outputs'!$A:$A,"AVG",'VISSIM Travel Time Outputs'!$B:$B,AB$9),"-")</f>
        <v>-</v>
      </c>
      <c r="AC11" s="324" t="str">
        <f>IFERROR(AVERAGEIFS('VISSIM Travel Time Outputs'!$F:$F,'VISSIM Travel Time Outputs'!$D:$D,$D11,'VISSIM Travel Time Outputs'!$A:$A,"AVG",'VISSIM Travel Time Outputs'!$B:$B,AC$9),"-")</f>
        <v>-</v>
      </c>
      <c r="AD11" s="324" t="str">
        <f>IFERROR(AVERAGEIFS('VISSIM Travel Time Outputs'!$F:$F,'VISSIM Travel Time Outputs'!$D:$D,$D11,'VISSIM Travel Time Outputs'!$A:$A,"AVG",'VISSIM Travel Time Outputs'!$B:$B,AD$9),"-")</f>
        <v>-</v>
      </c>
      <c r="AE11" s="324" t="str">
        <f>IFERROR(AVERAGEIFS('VISSIM Travel Time Outputs'!$F:$F,'VISSIM Travel Time Outputs'!$D:$D,$D11,'VISSIM Travel Time Outputs'!$A:$A,"AVG",'VISSIM Travel Time Outputs'!$B:$B,AE$9),"-")</f>
        <v>-</v>
      </c>
      <c r="AF11" s="324" t="str">
        <f>IFERROR(AVERAGEIFS('VISSIM Travel Time Outputs'!$F:$F,'VISSIM Travel Time Outputs'!$D:$D,$D11,'VISSIM Travel Time Outputs'!$A:$A,"AVG",'VISSIM Travel Time Outputs'!$B:$B,AF$9),"-")</f>
        <v>-</v>
      </c>
      <c r="AG11" s="324" t="str">
        <f>IFERROR(AVERAGEIFS('VISSIM Travel Time Outputs'!$F:$F,'VISSIM Travel Time Outputs'!$D:$D,$D11,'VISSIM Travel Time Outputs'!$A:$A,"AVG",'VISSIM Travel Time Outputs'!$B:$B,AG$9),"-")</f>
        <v>-</v>
      </c>
      <c r="AH11" s="324" t="str">
        <f>IFERROR(AVERAGEIFS('VISSIM Travel Time Outputs'!$F:$F,'VISSIM Travel Time Outputs'!$D:$D,$D11,'VISSIM Travel Time Outputs'!$A:$A,"AVG",'VISSIM Travel Time Outputs'!$B:$B,AH$9),"-")</f>
        <v>-</v>
      </c>
      <c r="AI11" s="324" t="str">
        <f>IFERROR(AVERAGEIFS('VISSIM Travel Time Outputs'!$F:$F,'VISSIM Travel Time Outputs'!$D:$D,$D11,'VISSIM Travel Time Outputs'!$A:$A,"AVG",'VISSIM Travel Time Outputs'!$B:$B,AI$9),"-")</f>
        <v>-</v>
      </c>
      <c r="AJ11" s="324" t="str">
        <f>IFERROR(AVERAGEIFS('VISSIM Travel Time Outputs'!$F:$F,'VISSIM Travel Time Outputs'!$D:$D,$D11,'VISSIM Travel Time Outputs'!$A:$A,"AVG",'VISSIM Travel Time Outputs'!$B:$B,AJ$9),"-")</f>
        <v>-</v>
      </c>
      <c r="AK11" s="324" t="str">
        <f>IFERROR(AVERAGEIFS('VISSIM Travel Time Outputs'!$F:$F,'VISSIM Travel Time Outputs'!$D:$D,$D11,'VISSIM Travel Time Outputs'!$A:$A,"AVG",'VISSIM Travel Time Outputs'!$B:$B,AK$9),"-")</f>
        <v>-</v>
      </c>
      <c r="AL11" s="324" t="str">
        <f>IFERROR(AVERAGEIFS('VISSIM Travel Time Outputs'!$F:$F,'VISSIM Travel Time Outputs'!$D:$D,$D11,'VISSIM Travel Time Outputs'!$A:$A,"AVG",'VISSIM Travel Time Outputs'!$B:$B,AL$9),"-")</f>
        <v>-</v>
      </c>
      <c r="AM11" s="324" t="str">
        <f>IFERROR(AVERAGEIFS('VISSIM Travel Time Outputs'!$F:$F,'VISSIM Travel Time Outputs'!$D:$D,$D11,'VISSIM Travel Time Outputs'!$A:$A,"AVG",'VISSIM Travel Time Outputs'!$B:$B,AM$9),"-")</f>
        <v>-</v>
      </c>
      <c r="AN11" s="324" t="str">
        <f>IFERROR(AVERAGEIFS('VISSIM Travel Time Outputs'!$F:$F,'VISSIM Travel Time Outputs'!$D:$D,$D11,'VISSIM Travel Time Outputs'!$A:$A,"AVG",'VISSIM Travel Time Outputs'!$B:$B,AN$9),"-")</f>
        <v>-</v>
      </c>
      <c r="AO11" s="324" t="str">
        <f>IFERROR(AVERAGEIFS('VISSIM Travel Time Outputs'!$F:$F,'VISSIM Travel Time Outputs'!$D:$D,$D11,'VISSIM Travel Time Outputs'!$A:$A,"AVG",'VISSIM Travel Time Outputs'!$B:$B,AO$9),"-")</f>
        <v>-</v>
      </c>
      <c r="AP11" s="325" t="str">
        <f>IFERROR(AVERAGEIFS('VISSIM Travel Time Outputs'!$F:$F,'VISSIM Travel Time Outputs'!$D:$D,$D11,'VISSIM Travel Time Outputs'!$A:$A,"AVG",'VISSIM Travel Time Outputs'!$B:$B,AP$9),"-")</f>
        <v>-</v>
      </c>
      <c r="AQ11" s="331"/>
      <c r="AR11" s="209" t="str">
        <f t="shared" ref="AR11:AR74" si="13">IFERROR(SUMPRODUCT(J11:Y11,AA11:AP11)/SUM(AA11:AP11),"--")</f>
        <v>--</v>
      </c>
      <c r="AS11" s="354" t="str">
        <f t="shared" ref="AS11:AS74" si="14">IFERROR(_xlfn.STDEV.S(J11:Y11),"--")</f>
        <v>--</v>
      </c>
      <c r="AT11" s="325">
        <f t="shared" ref="AT11:AT74" si="15">SUM(AA11:AP11)</f>
        <v>0</v>
      </c>
      <c r="AU11" s="255"/>
      <c r="AV11" s="209" t="str">
        <f>IFERROR(TIME(0,0,AVERAGEIFS('VISSIM Travel Time Outputs'!$J:$J,'VISSIM Travel Time Outputs'!$D:$D,$D11,'VISSIM Travel Time Outputs'!$A:$A,"AVG",'VISSIM Travel Time Outputs'!$B:$B,AV$9)),"-")</f>
        <v>-</v>
      </c>
      <c r="AW11" s="34" t="str">
        <f>IFERROR(TIME(0,0,AVERAGEIFS('VISSIM Travel Time Outputs'!$J:$J,'VISSIM Travel Time Outputs'!$D:$D,$D11,'VISSIM Travel Time Outputs'!$A:$A,"AVG",'VISSIM Travel Time Outputs'!$B:$B,AW$9)),"-")</f>
        <v>-</v>
      </c>
      <c r="AX11" s="34" t="str">
        <f>IFERROR(TIME(0,0,AVERAGEIFS('VISSIM Travel Time Outputs'!$J:$J,'VISSIM Travel Time Outputs'!$D:$D,$D11,'VISSIM Travel Time Outputs'!$A:$A,"AVG",'VISSIM Travel Time Outputs'!$B:$B,AX$9)),"-")</f>
        <v>-</v>
      </c>
      <c r="AY11" s="34" t="str">
        <f>IFERROR(TIME(0,0,AVERAGEIFS('VISSIM Travel Time Outputs'!$J:$J,'VISSIM Travel Time Outputs'!$D:$D,$D11,'VISSIM Travel Time Outputs'!$A:$A,"AVG",'VISSIM Travel Time Outputs'!$B:$B,AY$9)),"-")</f>
        <v>-</v>
      </c>
      <c r="AZ11" s="34" t="str">
        <f>IFERROR(TIME(0,0,AVERAGEIFS('VISSIM Travel Time Outputs'!$J:$J,'VISSIM Travel Time Outputs'!$D:$D,$D11,'VISSIM Travel Time Outputs'!$A:$A,"AVG",'VISSIM Travel Time Outputs'!$B:$B,AZ$9)),"-")</f>
        <v>-</v>
      </c>
      <c r="BA11" s="34" t="str">
        <f>IFERROR(TIME(0,0,AVERAGEIFS('VISSIM Travel Time Outputs'!$J:$J,'VISSIM Travel Time Outputs'!$D:$D,$D11,'VISSIM Travel Time Outputs'!$A:$A,"AVG",'VISSIM Travel Time Outputs'!$B:$B,BA$9)),"-")</f>
        <v>-</v>
      </c>
      <c r="BB11" s="34" t="str">
        <f>IFERROR(TIME(0,0,AVERAGEIFS('VISSIM Travel Time Outputs'!$J:$J,'VISSIM Travel Time Outputs'!$D:$D,$D11,'VISSIM Travel Time Outputs'!$A:$A,"AVG",'VISSIM Travel Time Outputs'!$B:$B,BB$9)),"-")</f>
        <v>-</v>
      </c>
      <c r="BC11" s="34" t="str">
        <f>IFERROR(TIME(0,0,AVERAGEIFS('VISSIM Travel Time Outputs'!$J:$J,'VISSIM Travel Time Outputs'!$D:$D,$D11,'VISSIM Travel Time Outputs'!$A:$A,"AVG",'VISSIM Travel Time Outputs'!$B:$B,BC$9)),"-")</f>
        <v>-</v>
      </c>
      <c r="BD11" s="34" t="str">
        <f>IFERROR(TIME(0,0,AVERAGEIFS('VISSIM Travel Time Outputs'!$J:$J,'VISSIM Travel Time Outputs'!$D:$D,$D11,'VISSIM Travel Time Outputs'!$A:$A,"AVG",'VISSIM Travel Time Outputs'!$B:$B,BD$9)),"-")</f>
        <v>-</v>
      </c>
      <c r="BE11" s="34" t="str">
        <f>IFERROR(TIME(0,0,AVERAGEIFS('VISSIM Travel Time Outputs'!$J:$J,'VISSIM Travel Time Outputs'!$D:$D,$D11,'VISSIM Travel Time Outputs'!$A:$A,"AVG",'VISSIM Travel Time Outputs'!$B:$B,BE$9)),"-")</f>
        <v>-</v>
      </c>
      <c r="BF11" s="34" t="str">
        <f>IFERROR(TIME(0,0,AVERAGEIFS('VISSIM Travel Time Outputs'!$J:$J,'VISSIM Travel Time Outputs'!$D:$D,$D11,'VISSIM Travel Time Outputs'!$A:$A,"AVG",'VISSIM Travel Time Outputs'!$B:$B,BF$9)),"-")</f>
        <v>-</v>
      </c>
      <c r="BG11" s="34" t="str">
        <f>IFERROR(TIME(0,0,AVERAGEIFS('VISSIM Travel Time Outputs'!$J:$J,'VISSIM Travel Time Outputs'!$D:$D,$D11,'VISSIM Travel Time Outputs'!$A:$A,"AVG",'VISSIM Travel Time Outputs'!$B:$B,BG$9)),"-")</f>
        <v>-</v>
      </c>
      <c r="BH11" s="34" t="str">
        <f>IFERROR(TIME(0,0,AVERAGEIFS('VISSIM Travel Time Outputs'!$J:$J,'VISSIM Travel Time Outputs'!$D:$D,$D11,'VISSIM Travel Time Outputs'!$A:$A,"AVG",'VISSIM Travel Time Outputs'!$B:$B,BH$9)),"-")</f>
        <v>-</v>
      </c>
      <c r="BI11" s="34" t="str">
        <f>IFERROR(TIME(0,0,AVERAGEIFS('VISSIM Travel Time Outputs'!$J:$J,'VISSIM Travel Time Outputs'!$D:$D,$D11,'VISSIM Travel Time Outputs'!$A:$A,"AVG",'VISSIM Travel Time Outputs'!$B:$B,BI$9)),"-")</f>
        <v>-</v>
      </c>
      <c r="BJ11" s="34" t="str">
        <f>IFERROR(TIME(0,0,AVERAGEIFS('VISSIM Travel Time Outputs'!$J:$J,'VISSIM Travel Time Outputs'!$D:$D,$D11,'VISSIM Travel Time Outputs'!$A:$A,"AVG",'VISSIM Travel Time Outputs'!$B:$B,BJ$9)),"-")</f>
        <v>-</v>
      </c>
      <c r="BK11" s="134" t="str">
        <f>IFERROR(TIME(0,0,AVERAGEIFS('VISSIM Travel Time Outputs'!$J:$J,'VISSIM Travel Time Outputs'!$D:$D,$D11,'VISSIM Travel Time Outputs'!$A:$A,"AVG",'VISSIM Travel Time Outputs'!$B:$B,BK$9)),"-")</f>
        <v>-</v>
      </c>
      <c r="BL11" s="126"/>
      <c r="BM11" s="323" t="str">
        <f>IFERROR(AVERAGEIFS('VISSIM Travel Time Outputs'!$G:$G,'VISSIM Travel Time Outputs'!$D:$D,$D11,'VISSIM Travel Time Outputs'!$A:$A,"AVG",'VISSIM Travel Time Outputs'!$B:$B,BM$9),"-")</f>
        <v>-</v>
      </c>
      <c r="BN11" s="324" t="str">
        <f>IFERROR(AVERAGEIFS('VISSIM Travel Time Outputs'!$G:$G,'VISSIM Travel Time Outputs'!$D:$D,$D11,'VISSIM Travel Time Outputs'!$A:$A,"AVG",'VISSIM Travel Time Outputs'!$B:$B,BN$9),"-")</f>
        <v>-</v>
      </c>
      <c r="BO11" s="324" t="str">
        <f>IFERROR(AVERAGEIFS('VISSIM Travel Time Outputs'!$G:$G,'VISSIM Travel Time Outputs'!$D:$D,$D11,'VISSIM Travel Time Outputs'!$A:$A,"AVG",'VISSIM Travel Time Outputs'!$B:$B,BO$9),"-")</f>
        <v>-</v>
      </c>
      <c r="BP11" s="324" t="str">
        <f>IFERROR(AVERAGEIFS('VISSIM Travel Time Outputs'!$G:$G,'VISSIM Travel Time Outputs'!$D:$D,$D11,'VISSIM Travel Time Outputs'!$A:$A,"AVG",'VISSIM Travel Time Outputs'!$B:$B,BP$9),"-")</f>
        <v>-</v>
      </c>
      <c r="BQ11" s="324" t="str">
        <f>IFERROR(AVERAGEIFS('VISSIM Travel Time Outputs'!$G:$G,'VISSIM Travel Time Outputs'!$D:$D,$D11,'VISSIM Travel Time Outputs'!$A:$A,"AVG",'VISSIM Travel Time Outputs'!$B:$B,BQ$9),"-")</f>
        <v>-</v>
      </c>
      <c r="BR11" s="324" t="str">
        <f>IFERROR(AVERAGEIFS('VISSIM Travel Time Outputs'!$G:$G,'VISSIM Travel Time Outputs'!$D:$D,$D11,'VISSIM Travel Time Outputs'!$A:$A,"AVG",'VISSIM Travel Time Outputs'!$B:$B,BR$9),"-")</f>
        <v>-</v>
      </c>
      <c r="BS11" s="324" t="str">
        <f>IFERROR(AVERAGEIFS('VISSIM Travel Time Outputs'!$G:$G,'VISSIM Travel Time Outputs'!$D:$D,$D11,'VISSIM Travel Time Outputs'!$A:$A,"AVG",'VISSIM Travel Time Outputs'!$B:$B,BS$9),"-")</f>
        <v>-</v>
      </c>
      <c r="BT11" s="324" t="str">
        <f>IFERROR(AVERAGEIFS('VISSIM Travel Time Outputs'!$G:$G,'VISSIM Travel Time Outputs'!$D:$D,$D11,'VISSIM Travel Time Outputs'!$A:$A,"AVG",'VISSIM Travel Time Outputs'!$B:$B,BT$9),"-")</f>
        <v>-</v>
      </c>
      <c r="BU11" s="324" t="str">
        <f>IFERROR(AVERAGEIFS('VISSIM Travel Time Outputs'!$G:$G,'VISSIM Travel Time Outputs'!$D:$D,$D11,'VISSIM Travel Time Outputs'!$A:$A,"AVG",'VISSIM Travel Time Outputs'!$B:$B,BU$9),"-")</f>
        <v>-</v>
      </c>
      <c r="BV11" s="324" t="str">
        <f>IFERROR(AVERAGEIFS('VISSIM Travel Time Outputs'!$G:$G,'VISSIM Travel Time Outputs'!$D:$D,$D11,'VISSIM Travel Time Outputs'!$A:$A,"AVG",'VISSIM Travel Time Outputs'!$B:$B,BV$9),"-")</f>
        <v>-</v>
      </c>
      <c r="BW11" s="324" t="str">
        <f>IFERROR(AVERAGEIFS('VISSIM Travel Time Outputs'!$G:$G,'VISSIM Travel Time Outputs'!$D:$D,$D11,'VISSIM Travel Time Outputs'!$A:$A,"AVG",'VISSIM Travel Time Outputs'!$B:$B,BW$9),"-")</f>
        <v>-</v>
      </c>
      <c r="BX11" s="324" t="str">
        <f>IFERROR(AVERAGEIFS('VISSIM Travel Time Outputs'!$G:$G,'VISSIM Travel Time Outputs'!$D:$D,$D11,'VISSIM Travel Time Outputs'!$A:$A,"AVG",'VISSIM Travel Time Outputs'!$B:$B,BX$9),"-")</f>
        <v>-</v>
      </c>
      <c r="BY11" s="324" t="str">
        <f>IFERROR(AVERAGEIFS('VISSIM Travel Time Outputs'!$G:$G,'VISSIM Travel Time Outputs'!$D:$D,$D11,'VISSIM Travel Time Outputs'!$A:$A,"AVG",'VISSIM Travel Time Outputs'!$B:$B,BY$9),"-")</f>
        <v>-</v>
      </c>
      <c r="BZ11" s="324" t="str">
        <f>IFERROR(AVERAGEIFS('VISSIM Travel Time Outputs'!$G:$G,'VISSIM Travel Time Outputs'!$D:$D,$D11,'VISSIM Travel Time Outputs'!$A:$A,"AVG",'VISSIM Travel Time Outputs'!$B:$B,BZ$9),"-")</f>
        <v>-</v>
      </c>
      <c r="CA11" s="324" t="str">
        <f>IFERROR(AVERAGEIFS('VISSIM Travel Time Outputs'!$G:$G,'VISSIM Travel Time Outputs'!$D:$D,$D11,'VISSIM Travel Time Outputs'!$A:$A,"AVG",'VISSIM Travel Time Outputs'!$B:$B,CA$9),"-")</f>
        <v>-</v>
      </c>
      <c r="CB11" s="325" t="str">
        <f>IFERROR(AVERAGEIFS('VISSIM Travel Time Outputs'!$G:$G,'VISSIM Travel Time Outputs'!$D:$D,$D11,'VISSIM Travel Time Outputs'!$A:$A,"AVG",'VISSIM Travel Time Outputs'!$B:$B,CB$9),"-")</f>
        <v>-</v>
      </c>
      <c r="CC11" s="254"/>
      <c r="CD11" s="209" t="str">
        <f t="shared" ref="CD11:CD74" si="16">IFERROR(SUMPRODUCT(AV11:BK11,BM11:CB11)/SUM(BM11:CB11),"--")</f>
        <v>--</v>
      </c>
      <c r="CE11" s="354" t="str">
        <f t="shared" ref="CE11:CE74" si="17">IFERROR(_xlfn.STDEV.S(AV11:BK11),"--")</f>
        <v>--</v>
      </c>
      <c r="CF11" s="325">
        <f t="shared" ref="CF11:CF74" si="18">SUM(BM11:CB11)</f>
        <v>0</v>
      </c>
      <c r="CG11" s="331"/>
      <c r="CH11" s="209"/>
      <c r="CI11" s="34"/>
      <c r="CJ11" s="34"/>
      <c r="CK11" s="34"/>
      <c r="CL11" s="34"/>
      <c r="CM11" s="34"/>
      <c r="CN11" s="34"/>
      <c r="CO11" s="34"/>
      <c r="CP11" s="34"/>
      <c r="CQ11" s="34"/>
      <c r="CR11" s="34"/>
      <c r="CS11" s="34"/>
      <c r="CT11" s="34"/>
      <c r="CU11" s="34"/>
      <c r="CV11" s="34"/>
      <c r="CW11" s="134"/>
      <c r="CX11" s="331"/>
      <c r="CY11" s="323"/>
      <c r="CZ11" s="324"/>
      <c r="DA11" s="324"/>
      <c r="DB11" s="324"/>
      <c r="DC11" s="324"/>
      <c r="DD11" s="324"/>
      <c r="DE11" s="324"/>
      <c r="DF11" s="324"/>
      <c r="DG11" s="324"/>
      <c r="DH11" s="324"/>
      <c r="DI11" s="324"/>
      <c r="DJ11" s="324"/>
      <c r="DK11" s="324"/>
      <c r="DL11" s="324"/>
      <c r="DM11" s="324"/>
      <c r="DN11" s="325"/>
      <c r="DO11" s="331"/>
      <c r="DP11" s="209" t="str">
        <f t="shared" ref="DP11:DP74" si="19">IFERROR(SUMPRODUCT(CH11:CW11,CY11:DN11)/SUM(CY11:DN11),"--")</f>
        <v>--</v>
      </c>
      <c r="DQ11" s="354" t="str">
        <f t="shared" ref="DQ11:DQ74" si="20">IFERROR(_xlfn.STDEV.S(CH11:CW11),"--")</f>
        <v>--</v>
      </c>
      <c r="DR11" s="325">
        <f t="shared" ref="DR11:DR74" si="21">SUM(CY11:DN11)</f>
        <v>0</v>
      </c>
      <c r="DS11" s="255"/>
      <c r="DT11" s="209" t="str">
        <f>IFERROR(TIME(0,0,AVERAGEIFS('VISSIM Travel Time Outputs'!$K:$K,'VISSIM Travel Time Outputs'!$D:$D,$D11,'VISSIM Travel Time Outputs'!$A:$A,"AVG",'VISSIM Travel Time Outputs'!$B:$B,DT$9)),"-")</f>
        <v>-</v>
      </c>
      <c r="DU11" s="34" t="str">
        <f>IFERROR(TIME(0,0,AVERAGEIFS('VISSIM Travel Time Outputs'!$K:$K,'VISSIM Travel Time Outputs'!$D:$D,$D11,'VISSIM Travel Time Outputs'!$A:$A,"AVG",'VISSIM Travel Time Outputs'!$B:$B,DU$9)),"-")</f>
        <v>-</v>
      </c>
      <c r="DV11" s="34" t="str">
        <f>IFERROR(TIME(0,0,AVERAGEIFS('VISSIM Travel Time Outputs'!$K:$K,'VISSIM Travel Time Outputs'!$D:$D,$D11,'VISSIM Travel Time Outputs'!$A:$A,"AVG",'VISSIM Travel Time Outputs'!$B:$B,DV$9)),"-")</f>
        <v>-</v>
      </c>
      <c r="DW11" s="34" t="str">
        <f>IFERROR(TIME(0,0,AVERAGEIFS('VISSIM Travel Time Outputs'!$K:$K,'VISSIM Travel Time Outputs'!$D:$D,$D11,'VISSIM Travel Time Outputs'!$A:$A,"AVG",'VISSIM Travel Time Outputs'!$B:$B,DW$9)),"-")</f>
        <v>-</v>
      </c>
      <c r="DX11" s="34" t="str">
        <f>IFERROR(TIME(0,0,AVERAGEIFS('VISSIM Travel Time Outputs'!$K:$K,'VISSIM Travel Time Outputs'!$D:$D,$D11,'VISSIM Travel Time Outputs'!$A:$A,"AVG",'VISSIM Travel Time Outputs'!$B:$B,DX$9)),"-")</f>
        <v>-</v>
      </c>
      <c r="DY11" s="34" t="str">
        <f>IFERROR(TIME(0,0,AVERAGEIFS('VISSIM Travel Time Outputs'!$K:$K,'VISSIM Travel Time Outputs'!$D:$D,$D11,'VISSIM Travel Time Outputs'!$A:$A,"AVG",'VISSIM Travel Time Outputs'!$B:$B,DY$9)),"-")</f>
        <v>-</v>
      </c>
      <c r="DZ11" s="34" t="str">
        <f>IFERROR(TIME(0,0,AVERAGEIFS('VISSIM Travel Time Outputs'!$K:$K,'VISSIM Travel Time Outputs'!$D:$D,$D11,'VISSIM Travel Time Outputs'!$A:$A,"AVG",'VISSIM Travel Time Outputs'!$B:$B,DZ$9)),"-")</f>
        <v>-</v>
      </c>
      <c r="EA11" s="34" t="str">
        <f>IFERROR(TIME(0,0,AVERAGEIFS('VISSIM Travel Time Outputs'!$K:$K,'VISSIM Travel Time Outputs'!$D:$D,$D11,'VISSIM Travel Time Outputs'!$A:$A,"AVG",'VISSIM Travel Time Outputs'!$B:$B,EA$9)),"-")</f>
        <v>-</v>
      </c>
      <c r="EB11" s="34" t="str">
        <f>IFERROR(TIME(0,0,AVERAGEIFS('VISSIM Travel Time Outputs'!$K:$K,'VISSIM Travel Time Outputs'!$D:$D,$D11,'VISSIM Travel Time Outputs'!$A:$A,"AVG",'VISSIM Travel Time Outputs'!$B:$B,EB$9)),"-")</f>
        <v>-</v>
      </c>
      <c r="EC11" s="34" t="str">
        <f>IFERROR(TIME(0,0,AVERAGEIFS('VISSIM Travel Time Outputs'!$K:$K,'VISSIM Travel Time Outputs'!$D:$D,$D11,'VISSIM Travel Time Outputs'!$A:$A,"AVG",'VISSIM Travel Time Outputs'!$B:$B,EC$9)),"-")</f>
        <v>-</v>
      </c>
      <c r="ED11" s="34" t="str">
        <f>IFERROR(TIME(0,0,AVERAGEIFS('VISSIM Travel Time Outputs'!$K:$K,'VISSIM Travel Time Outputs'!$D:$D,$D11,'VISSIM Travel Time Outputs'!$A:$A,"AVG",'VISSIM Travel Time Outputs'!$B:$B,ED$9)),"-")</f>
        <v>-</v>
      </c>
      <c r="EE11" s="34" t="str">
        <f>IFERROR(TIME(0,0,AVERAGEIFS('VISSIM Travel Time Outputs'!$K:$K,'VISSIM Travel Time Outputs'!$D:$D,$D11,'VISSIM Travel Time Outputs'!$A:$A,"AVG",'VISSIM Travel Time Outputs'!$B:$B,EE$9)),"-")</f>
        <v>-</v>
      </c>
      <c r="EF11" s="34" t="str">
        <f>IFERROR(TIME(0,0,AVERAGEIFS('VISSIM Travel Time Outputs'!$K:$K,'VISSIM Travel Time Outputs'!$D:$D,$D11,'VISSIM Travel Time Outputs'!$A:$A,"AVG",'VISSIM Travel Time Outputs'!$B:$B,EF$9)),"-")</f>
        <v>-</v>
      </c>
      <c r="EG11" s="34" t="str">
        <f>IFERROR(TIME(0,0,AVERAGEIFS('VISSIM Travel Time Outputs'!$K:$K,'VISSIM Travel Time Outputs'!$D:$D,$D11,'VISSIM Travel Time Outputs'!$A:$A,"AVG",'VISSIM Travel Time Outputs'!$B:$B,EG$9)),"-")</f>
        <v>-</v>
      </c>
      <c r="EH11" s="34" t="str">
        <f>IFERROR(TIME(0,0,AVERAGEIFS('VISSIM Travel Time Outputs'!$K:$K,'VISSIM Travel Time Outputs'!$D:$D,$D11,'VISSIM Travel Time Outputs'!$A:$A,"AVG",'VISSIM Travel Time Outputs'!$B:$B,EH$9)),"-")</f>
        <v>-</v>
      </c>
      <c r="EI11" s="134" t="str">
        <f>IFERROR(TIME(0,0,AVERAGEIFS('VISSIM Travel Time Outputs'!$K:$K,'VISSIM Travel Time Outputs'!$D:$D,$D11,'VISSIM Travel Time Outputs'!$A:$A,"AVG",'VISSIM Travel Time Outputs'!$B:$B,EI$9)),"-")</f>
        <v>-</v>
      </c>
      <c r="EJ11" s="126"/>
      <c r="EK11" s="323" t="str">
        <f>IFERROR(AVERAGEIFS('VISSIM Travel Time Outputs'!$H:$H,'VISSIM Travel Time Outputs'!$D:$D,$D11,'VISSIM Travel Time Outputs'!$A:$A,"AVG",'VISSIM Travel Time Outputs'!$B:$B,EK$9),"-")</f>
        <v>-</v>
      </c>
      <c r="EL11" s="324" t="str">
        <f>IFERROR(AVERAGEIFS('VISSIM Travel Time Outputs'!$H:$H,'VISSIM Travel Time Outputs'!$D:$D,$D11,'VISSIM Travel Time Outputs'!$A:$A,"AVG",'VISSIM Travel Time Outputs'!$B:$B,EL$9),"-")</f>
        <v>-</v>
      </c>
      <c r="EM11" s="324" t="str">
        <f>IFERROR(AVERAGEIFS('VISSIM Travel Time Outputs'!$H:$H,'VISSIM Travel Time Outputs'!$D:$D,$D11,'VISSIM Travel Time Outputs'!$A:$A,"AVG",'VISSIM Travel Time Outputs'!$B:$B,EM$9),"-")</f>
        <v>-</v>
      </c>
      <c r="EN11" s="324" t="str">
        <f>IFERROR(AVERAGEIFS('VISSIM Travel Time Outputs'!$H:$H,'VISSIM Travel Time Outputs'!$D:$D,$D11,'VISSIM Travel Time Outputs'!$A:$A,"AVG",'VISSIM Travel Time Outputs'!$B:$B,EN$9),"-")</f>
        <v>-</v>
      </c>
      <c r="EO11" s="324" t="str">
        <f>IFERROR(AVERAGEIFS('VISSIM Travel Time Outputs'!$H:$H,'VISSIM Travel Time Outputs'!$D:$D,$D11,'VISSIM Travel Time Outputs'!$A:$A,"AVG",'VISSIM Travel Time Outputs'!$B:$B,EO$9),"-")</f>
        <v>-</v>
      </c>
      <c r="EP11" s="324" t="str">
        <f>IFERROR(AVERAGEIFS('VISSIM Travel Time Outputs'!$H:$H,'VISSIM Travel Time Outputs'!$D:$D,$D11,'VISSIM Travel Time Outputs'!$A:$A,"AVG",'VISSIM Travel Time Outputs'!$B:$B,EP$9),"-")</f>
        <v>-</v>
      </c>
      <c r="EQ11" s="324" t="str">
        <f>IFERROR(AVERAGEIFS('VISSIM Travel Time Outputs'!$H:$H,'VISSIM Travel Time Outputs'!$D:$D,$D11,'VISSIM Travel Time Outputs'!$A:$A,"AVG",'VISSIM Travel Time Outputs'!$B:$B,EQ$9),"-")</f>
        <v>-</v>
      </c>
      <c r="ER11" s="324" t="str">
        <f>IFERROR(AVERAGEIFS('VISSIM Travel Time Outputs'!$H:$H,'VISSIM Travel Time Outputs'!$D:$D,$D11,'VISSIM Travel Time Outputs'!$A:$A,"AVG",'VISSIM Travel Time Outputs'!$B:$B,ER$9),"-")</f>
        <v>-</v>
      </c>
      <c r="ES11" s="324" t="str">
        <f>IFERROR(AVERAGEIFS('VISSIM Travel Time Outputs'!$H:$H,'VISSIM Travel Time Outputs'!$D:$D,$D11,'VISSIM Travel Time Outputs'!$A:$A,"AVG",'VISSIM Travel Time Outputs'!$B:$B,ES$9),"-")</f>
        <v>-</v>
      </c>
      <c r="ET11" s="324" t="str">
        <f>IFERROR(AVERAGEIFS('VISSIM Travel Time Outputs'!$H:$H,'VISSIM Travel Time Outputs'!$D:$D,$D11,'VISSIM Travel Time Outputs'!$A:$A,"AVG",'VISSIM Travel Time Outputs'!$B:$B,ET$9),"-")</f>
        <v>-</v>
      </c>
      <c r="EU11" s="324" t="str">
        <f>IFERROR(AVERAGEIFS('VISSIM Travel Time Outputs'!$H:$H,'VISSIM Travel Time Outputs'!$D:$D,$D11,'VISSIM Travel Time Outputs'!$A:$A,"AVG",'VISSIM Travel Time Outputs'!$B:$B,EU$9),"-")</f>
        <v>-</v>
      </c>
      <c r="EV11" s="324" t="str">
        <f>IFERROR(AVERAGEIFS('VISSIM Travel Time Outputs'!$H:$H,'VISSIM Travel Time Outputs'!$D:$D,$D11,'VISSIM Travel Time Outputs'!$A:$A,"AVG",'VISSIM Travel Time Outputs'!$B:$B,EV$9),"-")</f>
        <v>-</v>
      </c>
      <c r="EW11" s="324" t="str">
        <f>IFERROR(AVERAGEIFS('VISSIM Travel Time Outputs'!$H:$H,'VISSIM Travel Time Outputs'!$D:$D,$D11,'VISSIM Travel Time Outputs'!$A:$A,"AVG",'VISSIM Travel Time Outputs'!$B:$B,EW$9),"-")</f>
        <v>-</v>
      </c>
      <c r="EX11" s="324" t="str">
        <f>IFERROR(AVERAGEIFS('VISSIM Travel Time Outputs'!$H:$H,'VISSIM Travel Time Outputs'!$D:$D,$D11,'VISSIM Travel Time Outputs'!$A:$A,"AVG",'VISSIM Travel Time Outputs'!$B:$B,EX$9),"-")</f>
        <v>-</v>
      </c>
      <c r="EY11" s="324" t="str">
        <f>IFERROR(AVERAGEIFS('VISSIM Travel Time Outputs'!$H:$H,'VISSIM Travel Time Outputs'!$D:$D,$D11,'VISSIM Travel Time Outputs'!$A:$A,"AVG",'VISSIM Travel Time Outputs'!$B:$B,EY$9),"-")</f>
        <v>-</v>
      </c>
      <c r="EZ11" s="325" t="str">
        <f>IFERROR(AVERAGEIFS('VISSIM Travel Time Outputs'!$H:$H,'VISSIM Travel Time Outputs'!$D:$D,$D11,'VISSIM Travel Time Outputs'!$A:$A,"AVG",'VISSIM Travel Time Outputs'!$B:$B,EZ$9),"-")</f>
        <v>-</v>
      </c>
      <c r="FA11" s="254"/>
      <c r="FB11" s="209" t="str">
        <f t="shared" ref="FB11:FB74" si="22">IFERROR(SUMPRODUCT(DT11:EI11,EK11:EZ11)/SUM(EK11:EZ11),"--")</f>
        <v>--</v>
      </c>
      <c r="FC11" s="354" t="str">
        <f t="shared" ref="FC11:FC74" si="23">IFERROR(_xlfn.STDEV.S(DT11:EI11),"--")</f>
        <v>--</v>
      </c>
      <c r="FD11" s="325">
        <f t="shared" ref="FD11:FD74" si="24">SUM(EK11:EZ11)</f>
        <v>0</v>
      </c>
      <c r="FE11" s="331"/>
      <c r="FF11" s="209" t="str">
        <f>IFERROR(GETPIVOTDATA("Average of TRAVTM(40)",#REF!,"TIMEINT",FF$9,"VEHICLETRAVELTIMEMEASUREMENT",$D11)/3600/24,"--")</f>
        <v>--</v>
      </c>
      <c r="FG11" s="34" t="str">
        <f>IFERROR(GETPIVOTDATA("Average of TRAVTM(40)",#REF!,"TIMEINT",FG$9,"VEHICLETRAVELTIMEMEASUREMENT",$D11)/3600/24,"--")</f>
        <v>--</v>
      </c>
      <c r="FH11" s="34" t="str">
        <f>IFERROR(GETPIVOTDATA("Average of TRAVTM(40)",#REF!,"TIMEINT",FH$9,"VEHICLETRAVELTIMEMEASUREMENT",$D11)/3600/24,"--")</f>
        <v>--</v>
      </c>
      <c r="FI11" s="34" t="str">
        <f>IFERROR(GETPIVOTDATA("Average of TRAVTM(40)",#REF!,"TIMEINT",FI$9,"VEHICLETRAVELTIMEMEASUREMENT",$D11)/3600/24,"--")</f>
        <v>--</v>
      </c>
      <c r="FJ11" s="34" t="str">
        <f>IFERROR(GETPIVOTDATA("Average of TRAVTM(40)",#REF!,"TIMEINT",FJ$9,"VEHICLETRAVELTIMEMEASUREMENT",$D11)/3600/24,"--")</f>
        <v>--</v>
      </c>
      <c r="FK11" s="34" t="str">
        <f>IFERROR(GETPIVOTDATA("Average of TRAVTM(40)",#REF!,"TIMEINT",FK$9,"VEHICLETRAVELTIMEMEASUREMENT",$D11)/3600/24,"--")</f>
        <v>--</v>
      </c>
      <c r="FL11" s="34" t="str">
        <f>IFERROR(GETPIVOTDATA("Average of TRAVTM(40)",#REF!,"TIMEINT",FL$9,"VEHICLETRAVELTIMEMEASUREMENT",$D11)/3600/24,"--")</f>
        <v>--</v>
      </c>
      <c r="FM11" s="34" t="str">
        <f>IFERROR(GETPIVOTDATA("Average of TRAVTM(40)",#REF!,"TIMEINT",FM$9,"VEHICLETRAVELTIMEMEASUREMENT",$D11)/3600/24,"--")</f>
        <v>--</v>
      </c>
      <c r="FN11" s="34" t="str">
        <f>IFERROR(GETPIVOTDATA("Average of TRAVTM(40)",#REF!,"TIMEINT",FN$9,"VEHICLETRAVELTIMEMEASUREMENT",$D11)/3600/24,"--")</f>
        <v>--</v>
      </c>
      <c r="FO11" s="34" t="str">
        <f>IFERROR(GETPIVOTDATA("Average of TRAVTM(40)",#REF!,"TIMEINT",FO$9,"VEHICLETRAVELTIMEMEASUREMENT",$D11)/3600/24,"--")</f>
        <v>--</v>
      </c>
      <c r="FP11" s="34" t="str">
        <f>IFERROR(GETPIVOTDATA("Average of TRAVTM(40)",#REF!,"TIMEINT",FP$9,"VEHICLETRAVELTIMEMEASUREMENT",$D11)/3600/24,"--")</f>
        <v>--</v>
      </c>
      <c r="FQ11" s="34" t="str">
        <f>IFERROR(GETPIVOTDATA("Average of TRAVTM(40)",#REF!,"TIMEINT",FQ$9,"VEHICLETRAVELTIMEMEASUREMENT",$D11)/3600/24,"--")</f>
        <v>--</v>
      </c>
      <c r="FR11" s="34" t="str">
        <f>IFERROR(GETPIVOTDATA("Average of TRAVTM(40)",#REF!,"TIMEINT",FR$9,"VEHICLETRAVELTIMEMEASUREMENT",$D11)/3600/24,"--")</f>
        <v>--</v>
      </c>
      <c r="FS11" s="34" t="str">
        <f>IFERROR(GETPIVOTDATA("Average of TRAVTM(40)",#REF!,"TIMEINT",FS$9,"VEHICLETRAVELTIMEMEASUREMENT",$D11)/3600/24,"--")</f>
        <v>--</v>
      </c>
      <c r="FT11" s="34" t="str">
        <f>IFERROR(GETPIVOTDATA("Average of TRAVTM(40)",#REF!,"TIMEINT",FT$9,"VEHICLETRAVELTIMEMEASUREMENT",$D11)/3600/24,"--")</f>
        <v>--</v>
      </c>
      <c r="FU11" s="134" t="str">
        <f>IFERROR(GETPIVOTDATA("Average of TRAVTM(40)",#REF!,"TIMEINT",FU$9,"VEHICLETRAVELTIMEMEASUREMENT",$D11)/3600/24,"--")</f>
        <v>--</v>
      </c>
      <c r="FV11" s="331"/>
      <c r="FW11" s="323" t="str">
        <f>IFERROR(GETPIVOTDATA("Average of VEHS(40)",#REF!,"TIMEINT",FW$9,"VEHICLETRAVELTIMEMEASUREMENT",$D11),"--")</f>
        <v>--</v>
      </c>
      <c r="FX11" s="324" t="str">
        <f>IFERROR(GETPIVOTDATA("Average of VEHS(40)",#REF!,"TIMEINT",FX$9,"VEHICLETRAVELTIMEMEASUREMENT",$D11),"--")</f>
        <v>--</v>
      </c>
      <c r="FY11" s="324" t="str">
        <f>IFERROR(GETPIVOTDATA("Average of VEHS(40)",#REF!,"TIMEINT",FY$9,"VEHICLETRAVELTIMEMEASUREMENT",$D11),"--")</f>
        <v>--</v>
      </c>
      <c r="FZ11" s="324" t="str">
        <f>IFERROR(GETPIVOTDATA("Average of VEHS(40)",#REF!,"TIMEINT",FZ$9,"VEHICLETRAVELTIMEMEASUREMENT",$D11),"--")</f>
        <v>--</v>
      </c>
      <c r="GA11" s="324" t="str">
        <f>IFERROR(GETPIVOTDATA("Average of VEHS(40)",#REF!,"TIMEINT",GA$9,"VEHICLETRAVELTIMEMEASUREMENT",$D11),"--")</f>
        <v>--</v>
      </c>
      <c r="GB11" s="324" t="str">
        <f>IFERROR(GETPIVOTDATA("Average of VEHS(40)",#REF!,"TIMEINT",GB$9,"VEHICLETRAVELTIMEMEASUREMENT",$D11),"--")</f>
        <v>--</v>
      </c>
      <c r="GC11" s="324" t="str">
        <f>IFERROR(GETPIVOTDATA("Average of VEHS(40)",#REF!,"TIMEINT",GC$9,"VEHICLETRAVELTIMEMEASUREMENT",$D11),"--")</f>
        <v>--</v>
      </c>
      <c r="GD11" s="324" t="str">
        <f>IFERROR(GETPIVOTDATA("Average of VEHS(40)",#REF!,"TIMEINT",GD$9,"VEHICLETRAVELTIMEMEASUREMENT",$D11),"--")</f>
        <v>--</v>
      </c>
      <c r="GE11" s="324" t="str">
        <f>IFERROR(GETPIVOTDATA("Average of VEHS(40)",#REF!,"TIMEINT",GE$9,"VEHICLETRAVELTIMEMEASUREMENT",$D11),"--")</f>
        <v>--</v>
      </c>
      <c r="GF11" s="324" t="str">
        <f>IFERROR(GETPIVOTDATA("Average of VEHS(40)",#REF!,"TIMEINT",GF$9,"VEHICLETRAVELTIMEMEASUREMENT",$D11),"--")</f>
        <v>--</v>
      </c>
      <c r="GG11" s="324" t="str">
        <f>IFERROR(GETPIVOTDATA("Average of VEHS(40)",#REF!,"TIMEINT",GG$9,"VEHICLETRAVELTIMEMEASUREMENT",$D11),"--")</f>
        <v>--</v>
      </c>
      <c r="GH11" s="324" t="str">
        <f>IFERROR(GETPIVOTDATA("Average of VEHS(40)",#REF!,"TIMEINT",GH$9,"VEHICLETRAVELTIMEMEASUREMENT",$D11),"--")</f>
        <v>--</v>
      </c>
      <c r="GI11" s="324" t="str">
        <f>IFERROR(GETPIVOTDATA("Average of VEHS(40)",#REF!,"TIMEINT",GI$9,"VEHICLETRAVELTIMEMEASUREMENT",$D11),"--")</f>
        <v>--</v>
      </c>
      <c r="GJ11" s="324" t="str">
        <f>IFERROR(GETPIVOTDATA("Average of VEHS(40)",#REF!,"TIMEINT",GJ$9,"VEHICLETRAVELTIMEMEASUREMENT",$D11),"--")</f>
        <v>--</v>
      </c>
      <c r="GK11" s="324" t="str">
        <f>IFERROR(GETPIVOTDATA("Average of VEHS(40)",#REF!,"TIMEINT",GK$9,"VEHICLETRAVELTIMEMEASUREMENT",$D11),"--")</f>
        <v>--</v>
      </c>
      <c r="GL11" s="325" t="str">
        <f>IFERROR(GETPIVOTDATA("Average of VEHS(40)",#REF!,"TIMEINT",GL$9,"VEHICLETRAVELTIMEMEASUREMENT",$D11),"--")</f>
        <v>--</v>
      </c>
      <c r="GM11" s="331"/>
      <c r="GN11" s="209" t="str">
        <f t="shared" ref="GN11:GN74" si="25">IFERROR(SUMPRODUCT(FF11:FU11,FW11:GL11)/SUM(FW11:GL11),"--")</f>
        <v>--</v>
      </c>
      <c r="GO11" s="354" t="str">
        <f t="shared" ref="GO11:GO74" si="26">IFERROR(_xlfn.STDEV.S(FF11:FU11),"--")</f>
        <v>--</v>
      </c>
      <c r="GP11" s="325">
        <f t="shared" ref="GP11:GP74" si="27">SUM(FW11:GL11)</f>
        <v>0</v>
      </c>
      <c r="GQ11" s="331"/>
      <c r="GR11" s="209" t="str">
        <f>IFERROR(GETPIVOTDATA("Average of TRAVTM(60)",#REF!,"TIMEINT",GR$9,"VEHICLETRAVELTIMEMEASUREMENT",$D11)/3600/24,"--")</f>
        <v>--</v>
      </c>
      <c r="GS11" s="34" t="str">
        <f>IFERROR(GETPIVOTDATA("Average of TRAVTM(60)",#REF!,"TIMEINT",GS$9,"VEHICLETRAVELTIMEMEASUREMENT",$D11)/3600/24,"--")</f>
        <v>--</v>
      </c>
      <c r="GT11" s="34" t="str">
        <f>IFERROR(GETPIVOTDATA("Average of TRAVTM(60)",#REF!,"TIMEINT",GT$9,"VEHICLETRAVELTIMEMEASUREMENT",$D11)/3600/24,"--")</f>
        <v>--</v>
      </c>
      <c r="GU11" s="34" t="str">
        <f>IFERROR(GETPIVOTDATA("Average of TRAVTM(60)",#REF!,"TIMEINT",GU$9,"VEHICLETRAVELTIMEMEASUREMENT",$D11)/3600/24,"--")</f>
        <v>--</v>
      </c>
      <c r="GV11" s="34" t="str">
        <f>IFERROR(GETPIVOTDATA("Average of TRAVTM(60)",#REF!,"TIMEINT",GV$9,"VEHICLETRAVELTIMEMEASUREMENT",$D11)/3600/24,"--")</f>
        <v>--</v>
      </c>
      <c r="GW11" s="34" t="str">
        <f>IFERROR(GETPIVOTDATA("Average of TRAVTM(60)",#REF!,"TIMEINT",GW$9,"VEHICLETRAVELTIMEMEASUREMENT",$D11)/3600/24,"--")</f>
        <v>--</v>
      </c>
      <c r="GX11" s="34" t="str">
        <f>IFERROR(GETPIVOTDATA("Average of TRAVTM(60)",#REF!,"TIMEINT",GX$9,"VEHICLETRAVELTIMEMEASUREMENT",$D11)/3600/24,"--")</f>
        <v>--</v>
      </c>
      <c r="GY11" s="34" t="str">
        <f>IFERROR(GETPIVOTDATA("Average of TRAVTM(60)",#REF!,"TIMEINT",GY$9,"VEHICLETRAVELTIMEMEASUREMENT",$D11)/3600/24,"--")</f>
        <v>--</v>
      </c>
      <c r="GZ11" s="34" t="str">
        <f>IFERROR(GETPIVOTDATA("Average of TRAVTM(60)",#REF!,"TIMEINT",GZ$9,"VEHICLETRAVELTIMEMEASUREMENT",$D11)/3600/24,"--")</f>
        <v>--</v>
      </c>
      <c r="HA11" s="34" t="str">
        <f>IFERROR(GETPIVOTDATA("Average of TRAVTM(60)",#REF!,"TIMEINT",HA$9,"VEHICLETRAVELTIMEMEASUREMENT",$D11)/3600/24,"--")</f>
        <v>--</v>
      </c>
      <c r="HB11" s="34" t="str">
        <f>IFERROR(GETPIVOTDATA("Average of TRAVTM(60)",#REF!,"TIMEINT",HB$9,"VEHICLETRAVELTIMEMEASUREMENT",$D11)/3600/24,"--")</f>
        <v>--</v>
      </c>
      <c r="HC11" s="34" t="str">
        <f>IFERROR(GETPIVOTDATA("Average of TRAVTM(60)",#REF!,"TIMEINT",HC$9,"VEHICLETRAVELTIMEMEASUREMENT",$D11)/3600/24,"--")</f>
        <v>--</v>
      </c>
      <c r="HD11" s="34" t="str">
        <f>IFERROR(GETPIVOTDATA("Average of TRAVTM(60)",#REF!,"TIMEINT",HD$9,"VEHICLETRAVELTIMEMEASUREMENT",$D11)/3600/24,"--")</f>
        <v>--</v>
      </c>
      <c r="HE11" s="34" t="str">
        <f>IFERROR(GETPIVOTDATA("Average of TRAVTM(60)",#REF!,"TIMEINT",HE$9,"VEHICLETRAVELTIMEMEASUREMENT",$D11)/3600/24,"--")</f>
        <v>--</v>
      </c>
      <c r="HF11" s="34" t="str">
        <f>IFERROR(GETPIVOTDATA("Average of TRAVTM(60)",#REF!,"TIMEINT",HF$9,"VEHICLETRAVELTIMEMEASUREMENT",$D11)/3600/24,"--")</f>
        <v>--</v>
      </c>
      <c r="HG11" s="134" t="str">
        <f>IFERROR(GETPIVOTDATA("Average of TRAVTM(60)",#REF!,"TIMEINT",HG$9,"VEHICLETRAVELTIMEMEASUREMENT",$D11)/3600/24,"--")</f>
        <v>--</v>
      </c>
      <c r="HH11" s="331"/>
      <c r="HI11" s="323" t="str">
        <f>IFERROR(GETPIVOTDATA("Average of VEHS(60)",#REF!,"TIMEINT",HI$9,"VEHICLETRAVELTIMEMEASUREMENT",$D11),"--")</f>
        <v>--</v>
      </c>
      <c r="HJ11" s="324" t="str">
        <f>IFERROR(GETPIVOTDATA("Average of VEHS(60)",#REF!,"TIMEINT",HJ$9,"VEHICLETRAVELTIMEMEASUREMENT",$D11),"--")</f>
        <v>--</v>
      </c>
      <c r="HK11" s="324" t="str">
        <f>IFERROR(GETPIVOTDATA("Average of VEHS(60)",#REF!,"TIMEINT",HK$9,"VEHICLETRAVELTIMEMEASUREMENT",$D11),"--")</f>
        <v>--</v>
      </c>
      <c r="HL11" s="324" t="str">
        <f>IFERROR(GETPIVOTDATA("Average of VEHS(60)",#REF!,"TIMEINT",HL$9,"VEHICLETRAVELTIMEMEASUREMENT",$D11),"--")</f>
        <v>--</v>
      </c>
      <c r="HM11" s="324" t="str">
        <f>IFERROR(GETPIVOTDATA("Average of VEHS(60)",#REF!,"TIMEINT",HM$9,"VEHICLETRAVELTIMEMEASUREMENT",$D11),"--")</f>
        <v>--</v>
      </c>
      <c r="HN11" s="324" t="str">
        <f>IFERROR(GETPIVOTDATA("Average of VEHS(60)",#REF!,"TIMEINT",HN$9,"VEHICLETRAVELTIMEMEASUREMENT",$D11),"--")</f>
        <v>--</v>
      </c>
      <c r="HO11" s="324" t="str">
        <f>IFERROR(GETPIVOTDATA("Average of VEHS(60)",#REF!,"TIMEINT",HO$9,"VEHICLETRAVELTIMEMEASUREMENT",$D11),"--")</f>
        <v>--</v>
      </c>
      <c r="HP11" s="324" t="str">
        <f>IFERROR(GETPIVOTDATA("Average of VEHS(60)",#REF!,"TIMEINT",HP$9,"VEHICLETRAVELTIMEMEASUREMENT",$D11),"--")</f>
        <v>--</v>
      </c>
      <c r="HQ11" s="324" t="str">
        <f>IFERROR(GETPIVOTDATA("Average of VEHS(60)",#REF!,"TIMEINT",HQ$9,"VEHICLETRAVELTIMEMEASUREMENT",$D11),"--")</f>
        <v>--</v>
      </c>
      <c r="HR11" s="324" t="str">
        <f>IFERROR(GETPIVOTDATA("Average of VEHS(60)",#REF!,"TIMEINT",HR$9,"VEHICLETRAVELTIMEMEASUREMENT",$D11),"--")</f>
        <v>--</v>
      </c>
      <c r="HS11" s="324" t="str">
        <f>IFERROR(GETPIVOTDATA("Average of VEHS(60)",#REF!,"TIMEINT",HS$9,"VEHICLETRAVELTIMEMEASUREMENT",$D11),"--")</f>
        <v>--</v>
      </c>
      <c r="HT11" s="324" t="str">
        <f>IFERROR(GETPIVOTDATA("Average of VEHS(60)",#REF!,"TIMEINT",HT$9,"VEHICLETRAVELTIMEMEASUREMENT",$D11),"--")</f>
        <v>--</v>
      </c>
      <c r="HU11" s="324" t="str">
        <f>IFERROR(GETPIVOTDATA("Average of VEHS(60)",#REF!,"TIMEINT",HU$9,"VEHICLETRAVELTIMEMEASUREMENT",$D11),"--")</f>
        <v>--</v>
      </c>
      <c r="HV11" s="324" t="str">
        <f>IFERROR(GETPIVOTDATA("Average of VEHS(60)",#REF!,"TIMEINT",HV$9,"VEHICLETRAVELTIMEMEASUREMENT",$D11),"--")</f>
        <v>--</v>
      </c>
      <c r="HW11" s="324" t="str">
        <f>IFERROR(GETPIVOTDATA("Average of VEHS(60)",#REF!,"TIMEINT",HW$9,"VEHICLETRAVELTIMEMEASUREMENT",$D11),"--")</f>
        <v>--</v>
      </c>
      <c r="HX11" s="325" t="str">
        <f>IFERROR(GETPIVOTDATA("Average of VEHS(60)",#REF!,"TIMEINT",HX$9,"VEHICLETRAVELTIMEMEASUREMENT",$D11),"--")</f>
        <v>--</v>
      </c>
      <c r="HY11" s="331"/>
      <c r="HZ11" s="209" t="str">
        <f t="shared" ref="HZ11:HZ74" si="28">IFERROR(SUMPRODUCT(GR11:HG11,HI11:HX11)/SUM(HI11:HX11),"--")</f>
        <v>--</v>
      </c>
      <c r="IA11" s="354" t="str">
        <f t="shared" ref="IA11:IA74" si="29">IFERROR(_xlfn.STDEV.S(GR11:HG11),"--")</f>
        <v>--</v>
      </c>
      <c r="IB11" s="325">
        <f t="shared" ref="IB11:IB74" si="30">SUM(HI11:HX11)</f>
        <v>0</v>
      </c>
      <c r="IC11" s="638"/>
      <c r="ID11" s="323" t="str">
        <f>IFERROR(AVERAGEIFS('VISSIM Travel Time Outputs'!#REF!,'VISSIM Travel Time Outputs'!#REF!,$D11,'VISSIM Travel Time Outputs'!#REF!,"AVG",'VISSIM Travel Time Outputs'!#REF!,ID$9),"-")</f>
        <v>-</v>
      </c>
      <c r="IE11" s="324" t="str">
        <f>IFERROR(AVERAGEIFS('VISSIM Travel Time Outputs'!#REF!,'VISSIM Travel Time Outputs'!#REF!,$D11,'VISSIM Travel Time Outputs'!#REF!,"AVG",'VISSIM Travel Time Outputs'!#REF!,IE$9),"-")</f>
        <v>-</v>
      </c>
      <c r="IF11" s="324" t="str">
        <f>IFERROR(AVERAGEIFS('VISSIM Travel Time Outputs'!#REF!,'VISSIM Travel Time Outputs'!#REF!,$D11,'VISSIM Travel Time Outputs'!#REF!,"AVG",'VISSIM Travel Time Outputs'!#REF!,IF$9),"-")</f>
        <v>-</v>
      </c>
      <c r="IG11" s="324" t="str">
        <f>IFERROR(AVERAGEIFS('VISSIM Travel Time Outputs'!#REF!,'VISSIM Travel Time Outputs'!#REF!,$D11,'VISSIM Travel Time Outputs'!#REF!,"AVG",'VISSIM Travel Time Outputs'!#REF!,IG$9),"-")</f>
        <v>-</v>
      </c>
      <c r="IH11" s="324" t="str">
        <f>IFERROR(AVERAGEIFS('VISSIM Travel Time Outputs'!#REF!,'VISSIM Travel Time Outputs'!#REF!,$D11,'VISSIM Travel Time Outputs'!#REF!,"AVG",'VISSIM Travel Time Outputs'!#REF!,IH$9),"-")</f>
        <v>-</v>
      </c>
      <c r="II11" s="324" t="str">
        <f>IFERROR(AVERAGEIFS('VISSIM Travel Time Outputs'!#REF!,'VISSIM Travel Time Outputs'!#REF!,$D11,'VISSIM Travel Time Outputs'!#REF!,"AVG",'VISSIM Travel Time Outputs'!#REF!,II$9),"-")</f>
        <v>-</v>
      </c>
      <c r="IJ11" s="324" t="str">
        <f>IFERROR(AVERAGEIFS('VISSIM Travel Time Outputs'!#REF!,'VISSIM Travel Time Outputs'!#REF!,$D11,'VISSIM Travel Time Outputs'!#REF!,"AVG",'VISSIM Travel Time Outputs'!#REF!,IJ$9),"-")</f>
        <v>-</v>
      </c>
      <c r="IK11" s="324" t="str">
        <f>IFERROR(AVERAGEIFS('VISSIM Travel Time Outputs'!#REF!,'VISSIM Travel Time Outputs'!#REF!,$D11,'VISSIM Travel Time Outputs'!#REF!,"AVG",'VISSIM Travel Time Outputs'!#REF!,IK$9),"-")</f>
        <v>-</v>
      </c>
      <c r="IL11" s="324" t="str">
        <f>IFERROR(AVERAGEIFS('VISSIM Travel Time Outputs'!#REF!,'VISSIM Travel Time Outputs'!#REF!,$D11,'VISSIM Travel Time Outputs'!#REF!,"AVG",'VISSIM Travel Time Outputs'!#REF!,IL$9),"-")</f>
        <v>-</v>
      </c>
      <c r="IM11" s="324" t="str">
        <f>IFERROR(AVERAGEIFS('VISSIM Travel Time Outputs'!#REF!,'VISSIM Travel Time Outputs'!#REF!,$D11,'VISSIM Travel Time Outputs'!#REF!,"AVG",'VISSIM Travel Time Outputs'!#REF!,IM$9),"-")</f>
        <v>-</v>
      </c>
      <c r="IN11" s="324" t="str">
        <f>IFERROR(AVERAGEIFS('VISSIM Travel Time Outputs'!#REF!,'VISSIM Travel Time Outputs'!#REF!,$D11,'VISSIM Travel Time Outputs'!#REF!,"AVG",'VISSIM Travel Time Outputs'!#REF!,IN$9),"-")</f>
        <v>-</v>
      </c>
      <c r="IO11" s="324" t="str">
        <f>IFERROR(AVERAGEIFS('VISSIM Travel Time Outputs'!#REF!,'VISSIM Travel Time Outputs'!#REF!,$D11,'VISSIM Travel Time Outputs'!#REF!,"AVG",'VISSIM Travel Time Outputs'!#REF!,IO$9),"-")</f>
        <v>-</v>
      </c>
      <c r="IP11" s="324" t="str">
        <f>IFERROR(AVERAGEIFS('VISSIM Travel Time Outputs'!#REF!,'VISSIM Travel Time Outputs'!#REF!,$D11,'VISSIM Travel Time Outputs'!#REF!,"AVG",'VISSIM Travel Time Outputs'!#REF!,IP$9),"-")</f>
        <v>-</v>
      </c>
      <c r="IQ11" s="324" t="str">
        <f>IFERROR(AVERAGEIFS('VISSIM Travel Time Outputs'!#REF!,'VISSIM Travel Time Outputs'!#REF!,$D11,'VISSIM Travel Time Outputs'!#REF!,"AVG",'VISSIM Travel Time Outputs'!#REF!,IQ$9),"-")</f>
        <v>-</v>
      </c>
      <c r="IR11" s="324" t="str">
        <f>IFERROR(AVERAGEIFS('VISSIM Travel Time Outputs'!#REF!,'VISSIM Travel Time Outputs'!#REF!,$D11,'VISSIM Travel Time Outputs'!#REF!,"AVG",'VISSIM Travel Time Outputs'!#REF!,IR$9),"-")</f>
        <v>-</v>
      </c>
      <c r="IS11" s="325" t="str">
        <f>IFERROR(AVERAGEIFS('VISSIM Travel Time Outputs'!#REF!,'VISSIM Travel Time Outputs'!#REF!,$D11,'VISSIM Travel Time Outputs'!#REF!,"AVG",'VISSIM Travel Time Outputs'!#REF!,IS$9),"-")</f>
        <v>-</v>
      </c>
      <c r="IT11" s="325" t="str">
        <f t="shared" ref="IT11:IT74" si="31">IFERROR(AVERAGE(ID11:IS11),"--")</f>
        <v>--</v>
      </c>
    </row>
    <row r="12" spans="1:254" x14ac:dyDescent="0.35">
      <c r="A12" s="252" t="str">
        <f t="shared" si="12"/>
        <v/>
      </c>
      <c r="B12" s="577">
        <f t="shared" ref="B12:B55" si="32">B11+1</f>
        <v>3</v>
      </c>
      <c r="C12" s="413" t="str">
        <f>INDEX('Input - Travel Times'!$B$3:$AH$103,MATCH($B12,'Input - Travel Times'!$B$3:$B$103,0),MATCH(C$9,'Input - Travel Times'!$B$3:$AH$3,0))</f>
        <v>From EB Poland Rd/Tanner Ln to EB Tall Cedars Pkwy</v>
      </c>
      <c r="D12" s="150">
        <f>INDEX('Input - Travel Times'!$B$3:$AH$103,MATCH($B12,'Input - Travel Times'!$B$3:$B$103,0),MATCH(D$9,'Input - Travel Times'!$B$3:$AH$3,0))</f>
        <v>3</v>
      </c>
      <c r="E12" s="518">
        <f>TIME(0,0,INDEX('Input - Travel Times'!$B$3:$AH$103,MATCH($B12,'Input - Travel Times'!$B$3:$B$103,0),MATCH(E$9,'Input - Travel Times'!$B$3:$AH$3,0)))</f>
        <v>7.6388888888888893E-4</v>
      </c>
      <c r="F12" s="518">
        <f>TIME(0,0,INDEX('Input - Travel Times'!$B$3:$AH$103,MATCH($B12,'Input - Travel Times'!$B$3:$B$103,0),MATCH(F$9,'Input - Travel Times'!$B$3:$AH$3,0)))</f>
        <v>6.018518518518519E-4</v>
      </c>
      <c r="G12" s="518" t="e">
        <f>TIME(0,0,INDEX('Input - Travel Times'!$B$3:$AH$103,MATCH($B12,'Input - Travel Times'!$B$3:$B$103,0),MATCH(G$9,'Input - Travel Times'!$B$3:$AH$3,0)))</f>
        <v>#VALUE!</v>
      </c>
      <c r="H12" s="518" t="e">
        <f>TIME(0,0,INDEX('Input - Travel Times'!$B$3:$AH$103,MATCH($B12,'Input - Travel Times'!$B$3:$B$103,0),MATCH(H$9,'Input - Travel Times'!$B$3:$AH$3,0)))</f>
        <v>#VALUE!</v>
      </c>
      <c r="I12" s="130"/>
      <c r="J12" s="209" t="str">
        <f>IFERROR(TIME(0,0,AVERAGEIFS('VISSIM Travel Time Outputs'!$I:$I,'VISSIM Travel Time Outputs'!$D:$D,$D12,'VISSIM Travel Time Outputs'!$A:$A,"AVG",'VISSIM Travel Time Outputs'!$B:$B,J$9)),"-")</f>
        <v>-</v>
      </c>
      <c r="K12" s="34" t="str">
        <f>IFERROR(TIME(0,0,AVERAGEIFS('VISSIM Travel Time Outputs'!$I:$I,'VISSIM Travel Time Outputs'!$D:$D,$D12,'VISSIM Travel Time Outputs'!$A:$A,"AVG",'VISSIM Travel Time Outputs'!$B:$B,K$9)),"-")</f>
        <v>-</v>
      </c>
      <c r="L12" s="34" t="str">
        <f>IFERROR(TIME(0,0,AVERAGEIFS('VISSIM Travel Time Outputs'!$I:$I,'VISSIM Travel Time Outputs'!$D:$D,$D12,'VISSIM Travel Time Outputs'!$A:$A,"AVG",'VISSIM Travel Time Outputs'!$B:$B,L$9)),"-")</f>
        <v>-</v>
      </c>
      <c r="M12" s="34" t="str">
        <f>IFERROR(TIME(0,0,AVERAGEIFS('VISSIM Travel Time Outputs'!$I:$I,'VISSIM Travel Time Outputs'!$D:$D,$D12,'VISSIM Travel Time Outputs'!$A:$A,"AVG",'VISSIM Travel Time Outputs'!$B:$B,M$9)),"-")</f>
        <v>-</v>
      </c>
      <c r="N12" s="34" t="str">
        <f>IFERROR(TIME(0,0,AVERAGEIFS('VISSIM Travel Time Outputs'!$I:$I,'VISSIM Travel Time Outputs'!$D:$D,$D12,'VISSIM Travel Time Outputs'!$A:$A,"AVG",'VISSIM Travel Time Outputs'!$B:$B,N$9)),"-")</f>
        <v>-</v>
      </c>
      <c r="O12" s="34" t="str">
        <f>IFERROR(TIME(0,0,AVERAGEIFS('VISSIM Travel Time Outputs'!$I:$I,'VISSIM Travel Time Outputs'!$D:$D,$D12,'VISSIM Travel Time Outputs'!$A:$A,"AVG",'VISSIM Travel Time Outputs'!$B:$B,O$9)),"-")</f>
        <v>-</v>
      </c>
      <c r="P12" s="34" t="str">
        <f>IFERROR(TIME(0,0,AVERAGEIFS('VISSIM Travel Time Outputs'!$I:$I,'VISSIM Travel Time Outputs'!$D:$D,$D12,'VISSIM Travel Time Outputs'!$A:$A,"AVG",'VISSIM Travel Time Outputs'!$B:$B,P$9)),"-")</f>
        <v>-</v>
      </c>
      <c r="Q12" s="34" t="str">
        <f>IFERROR(TIME(0,0,AVERAGEIFS('VISSIM Travel Time Outputs'!$I:$I,'VISSIM Travel Time Outputs'!$D:$D,$D12,'VISSIM Travel Time Outputs'!$A:$A,"AVG",'VISSIM Travel Time Outputs'!$B:$B,Q$9)),"-")</f>
        <v>-</v>
      </c>
      <c r="R12" s="34" t="str">
        <f>IFERROR(TIME(0,0,AVERAGEIFS('VISSIM Travel Time Outputs'!$I:$I,'VISSIM Travel Time Outputs'!$D:$D,$D12,'VISSIM Travel Time Outputs'!$A:$A,"AVG",'VISSIM Travel Time Outputs'!$B:$B,R$9)),"-")</f>
        <v>-</v>
      </c>
      <c r="S12" s="34" t="str">
        <f>IFERROR(TIME(0,0,AVERAGEIFS('VISSIM Travel Time Outputs'!$I:$I,'VISSIM Travel Time Outputs'!$D:$D,$D12,'VISSIM Travel Time Outputs'!$A:$A,"AVG",'VISSIM Travel Time Outputs'!$B:$B,S$9)),"-")</f>
        <v>-</v>
      </c>
      <c r="T12" s="34" t="str">
        <f>IFERROR(TIME(0,0,AVERAGEIFS('VISSIM Travel Time Outputs'!$I:$I,'VISSIM Travel Time Outputs'!$D:$D,$D12,'VISSIM Travel Time Outputs'!$A:$A,"AVG",'VISSIM Travel Time Outputs'!$B:$B,T$9)),"-")</f>
        <v>-</v>
      </c>
      <c r="U12" s="34" t="str">
        <f>IFERROR(TIME(0,0,AVERAGEIFS('VISSIM Travel Time Outputs'!$I:$I,'VISSIM Travel Time Outputs'!$D:$D,$D12,'VISSIM Travel Time Outputs'!$A:$A,"AVG",'VISSIM Travel Time Outputs'!$B:$B,U$9)),"-")</f>
        <v>-</v>
      </c>
      <c r="V12" s="34" t="str">
        <f>IFERROR(TIME(0,0,AVERAGEIFS('VISSIM Travel Time Outputs'!$I:$I,'VISSIM Travel Time Outputs'!$D:$D,$D12,'VISSIM Travel Time Outputs'!$A:$A,"AVG",'VISSIM Travel Time Outputs'!$B:$B,V$9)),"-")</f>
        <v>-</v>
      </c>
      <c r="W12" s="34" t="str">
        <f>IFERROR(TIME(0,0,AVERAGEIFS('VISSIM Travel Time Outputs'!$I:$I,'VISSIM Travel Time Outputs'!$D:$D,$D12,'VISSIM Travel Time Outputs'!$A:$A,"AVG",'VISSIM Travel Time Outputs'!$B:$B,W$9)),"-")</f>
        <v>-</v>
      </c>
      <c r="X12" s="34" t="str">
        <f>IFERROR(TIME(0,0,AVERAGEIFS('VISSIM Travel Time Outputs'!$I:$I,'VISSIM Travel Time Outputs'!$D:$D,$D12,'VISSIM Travel Time Outputs'!$A:$A,"AVG",'VISSIM Travel Time Outputs'!$B:$B,X$9)),"-")</f>
        <v>-</v>
      </c>
      <c r="Y12" s="134" t="str">
        <f>IFERROR(TIME(0,0,AVERAGEIFS('VISSIM Travel Time Outputs'!$I:$I,'VISSIM Travel Time Outputs'!$D:$D,$D12,'VISSIM Travel Time Outputs'!$A:$A,"AVG",'VISSIM Travel Time Outputs'!$B:$B,Y$9)),"-")</f>
        <v>-</v>
      </c>
      <c r="Z12" s="254"/>
      <c r="AA12" s="323" t="str">
        <f>IFERROR(AVERAGEIFS('VISSIM Travel Time Outputs'!$F:$F,'VISSIM Travel Time Outputs'!$D:$D,$D12,'VISSIM Travel Time Outputs'!$A:$A,"AVG",'VISSIM Travel Time Outputs'!$B:$B,AA$9),"-")</f>
        <v>-</v>
      </c>
      <c r="AB12" s="324" t="str">
        <f>IFERROR(AVERAGEIFS('VISSIM Travel Time Outputs'!$F:$F,'VISSIM Travel Time Outputs'!$D:$D,$D12,'VISSIM Travel Time Outputs'!$A:$A,"AVG",'VISSIM Travel Time Outputs'!$B:$B,AB$9),"-")</f>
        <v>-</v>
      </c>
      <c r="AC12" s="324" t="str">
        <f>IFERROR(AVERAGEIFS('VISSIM Travel Time Outputs'!$F:$F,'VISSIM Travel Time Outputs'!$D:$D,$D12,'VISSIM Travel Time Outputs'!$A:$A,"AVG",'VISSIM Travel Time Outputs'!$B:$B,AC$9),"-")</f>
        <v>-</v>
      </c>
      <c r="AD12" s="324" t="str">
        <f>IFERROR(AVERAGEIFS('VISSIM Travel Time Outputs'!$F:$F,'VISSIM Travel Time Outputs'!$D:$D,$D12,'VISSIM Travel Time Outputs'!$A:$A,"AVG",'VISSIM Travel Time Outputs'!$B:$B,AD$9),"-")</f>
        <v>-</v>
      </c>
      <c r="AE12" s="324" t="str">
        <f>IFERROR(AVERAGEIFS('VISSIM Travel Time Outputs'!$F:$F,'VISSIM Travel Time Outputs'!$D:$D,$D12,'VISSIM Travel Time Outputs'!$A:$A,"AVG",'VISSIM Travel Time Outputs'!$B:$B,AE$9),"-")</f>
        <v>-</v>
      </c>
      <c r="AF12" s="324" t="str">
        <f>IFERROR(AVERAGEIFS('VISSIM Travel Time Outputs'!$F:$F,'VISSIM Travel Time Outputs'!$D:$D,$D12,'VISSIM Travel Time Outputs'!$A:$A,"AVG",'VISSIM Travel Time Outputs'!$B:$B,AF$9),"-")</f>
        <v>-</v>
      </c>
      <c r="AG12" s="324" t="str">
        <f>IFERROR(AVERAGEIFS('VISSIM Travel Time Outputs'!$F:$F,'VISSIM Travel Time Outputs'!$D:$D,$D12,'VISSIM Travel Time Outputs'!$A:$A,"AVG",'VISSIM Travel Time Outputs'!$B:$B,AG$9),"-")</f>
        <v>-</v>
      </c>
      <c r="AH12" s="324" t="str">
        <f>IFERROR(AVERAGEIFS('VISSIM Travel Time Outputs'!$F:$F,'VISSIM Travel Time Outputs'!$D:$D,$D12,'VISSIM Travel Time Outputs'!$A:$A,"AVG",'VISSIM Travel Time Outputs'!$B:$B,AH$9),"-")</f>
        <v>-</v>
      </c>
      <c r="AI12" s="324" t="str">
        <f>IFERROR(AVERAGEIFS('VISSIM Travel Time Outputs'!$F:$F,'VISSIM Travel Time Outputs'!$D:$D,$D12,'VISSIM Travel Time Outputs'!$A:$A,"AVG",'VISSIM Travel Time Outputs'!$B:$B,AI$9),"-")</f>
        <v>-</v>
      </c>
      <c r="AJ12" s="324" t="str">
        <f>IFERROR(AVERAGEIFS('VISSIM Travel Time Outputs'!$F:$F,'VISSIM Travel Time Outputs'!$D:$D,$D12,'VISSIM Travel Time Outputs'!$A:$A,"AVG",'VISSIM Travel Time Outputs'!$B:$B,AJ$9),"-")</f>
        <v>-</v>
      </c>
      <c r="AK12" s="324" t="str">
        <f>IFERROR(AVERAGEIFS('VISSIM Travel Time Outputs'!$F:$F,'VISSIM Travel Time Outputs'!$D:$D,$D12,'VISSIM Travel Time Outputs'!$A:$A,"AVG",'VISSIM Travel Time Outputs'!$B:$B,AK$9),"-")</f>
        <v>-</v>
      </c>
      <c r="AL12" s="324" t="str">
        <f>IFERROR(AVERAGEIFS('VISSIM Travel Time Outputs'!$F:$F,'VISSIM Travel Time Outputs'!$D:$D,$D12,'VISSIM Travel Time Outputs'!$A:$A,"AVG",'VISSIM Travel Time Outputs'!$B:$B,AL$9),"-")</f>
        <v>-</v>
      </c>
      <c r="AM12" s="324" t="str">
        <f>IFERROR(AVERAGEIFS('VISSIM Travel Time Outputs'!$F:$F,'VISSIM Travel Time Outputs'!$D:$D,$D12,'VISSIM Travel Time Outputs'!$A:$A,"AVG",'VISSIM Travel Time Outputs'!$B:$B,AM$9),"-")</f>
        <v>-</v>
      </c>
      <c r="AN12" s="324" t="str">
        <f>IFERROR(AVERAGEIFS('VISSIM Travel Time Outputs'!$F:$F,'VISSIM Travel Time Outputs'!$D:$D,$D12,'VISSIM Travel Time Outputs'!$A:$A,"AVG",'VISSIM Travel Time Outputs'!$B:$B,AN$9),"-")</f>
        <v>-</v>
      </c>
      <c r="AO12" s="324" t="str">
        <f>IFERROR(AVERAGEIFS('VISSIM Travel Time Outputs'!$F:$F,'VISSIM Travel Time Outputs'!$D:$D,$D12,'VISSIM Travel Time Outputs'!$A:$A,"AVG",'VISSIM Travel Time Outputs'!$B:$B,AO$9),"-")</f>
        <v>-</v>
      </c>
      <c r="AP12" s="325" t="str">
        <f>IFERROR(AVERAGEIFS('VISSIM Travel Time Outputs'!$F:$F,'VISSIM Travel Time Outputs'!$D:$D,$D12,'VISSIM Travel Time Outputs'!$A:$A,"AVG",'VISSIM Travel Time Outputs'!$B:$B,AP$9),"-")</f>
        <v>-</v>
      </c>
      <c r="AQ12" s="331"/>
      <c r="AR12" s="209" t="str">
        <f t="shared" si="13"/>
        <v>--</v>
      </c>
      <c r="AS12" s="354" t="str">
        <f t="shared" si="14"/>
        <v>--</v>
      </c>
      <c r="AT12" s="325">
        <f t="shared" si="15"/>
        <v>0</v>
      </c>
      <c r="AU12" s="255"/>
      <c r="AV12" s="209" t="str">
        <f>IFERROR(TIME(0,0,AVERAGEIFS('VISSIM Travel Time Outputs'!$J:$J,'VISSIM Travel Time Outputs'!$D:$D,$D12,'VISSIM Travel Time Outputs'!$A:$A,"AVG",'VISSIM Travel Time Outputs'!$B:$B,AV$9)),"-")</f>
        <v>-</v>
      </c>
      <c r="AW12" s="34" t="str">
        <f>IFERROR(TIME(0,0,AVERAGEIFS('VISSIM Travel Time Outputs'!$J:$J,'VISSIM Travel Time Outputs'!$D:$D,$D12,'VISSIM Travel Time Outputs'!$A:$A,"AVG",'VISSIM Travel Time Outputs'!$B:$B,AW$9)),"-")</f>
        <v>-</v>
      </c>
      <c r="AX12" s="34" t="str">
        <f>IFERROR(TIME(0,0,AVERAGEIFS('VISSIM Travel Time Outputs'!$J:$J,'VISSIM Travel Time Outputs'!$D:$D,$D12,'VISSIM Travel Time Outputs'!$A:$A,"AVG",'VISSIM Travel Time Outputs'!$B:$B,AX$9)),"-")</f>
        <v>-</v>
      </c>
      <c r="AY12" s="34" t="str">
        <f>IFERROR(TIME(0,0,AVERAGEIFS('VISSIM Travel Time Outputs'!$J:$J,'VISSIM Travel Time Outputs'!$D:$D,$D12,'VISSIM Travel Time Outputs'!$A:$A,"AVG",'VISSIM Travel Time Outputs'!$B:$B,AY$9)),"-")</f>
        <v>-</v>
      </c>
      <c r="AZ12" s="34" t="str">
        <f>IFERROR(TIME(0,0,AVERAGEIFS('VISSIM Travel Time Outputs'!$J:$J,'VISSIM Travel Time Outputs'!$D:$D,$D12,'VISSIM Travel Time Outputs'!$A:$A,"AVG",'VISSIM Travel Time Outputs'!$B:$B,AZ$9)),"-")</f>
        <v>-</v>
      </c>
      <c r="BA12" s="34" t="str">
        <f>IFERROR(TIME(0,0,AVERAGEIFS('VISSIM Travel Time Outputs'!$J:$J,'VISSIM Travel Time Outputs'!$D:$D,$D12,'VISSIM Travel Time Outputs'!$A:$A,"AVG",'VISSIM Travel Time Outputs'!$B:$B,BA$9)),"-")</f>
        <v>-</v>
      </c>
      <c r="BB12" s="34" t="str">
        <f>IFERROR(TIME(0,0,AVERAGEIFS('VISSIM Travel Time Outputs'!$J:$J,'VISSIM Travel Time Outputs'!$D:$D,$D12,'VISSIM Travel Time Outputs'!$A:$A,"AVG",'VISSIM Travel Time Outputs'!$B:$B,BB$9)),"-")</f>
        <v>-</v>
      </c>
      <c r="BC12" s="34" t="str">
        <f>IFERROR(TIME(0,0,AVERAGEIFS('VISSIM Travel Time Outputs'!$J:$J,'VISSIM Travel Time Outputs'!$D:$D,$D12,'VISSIM Travel Time Outputs'!$A:$A,"AVG",'VISSIM Travel Time Outputs'!$B:$B,BC$9)),"-")</f>
        <v>-</v>
      </c>
      <c r="BD12" s="34" t="str">
        <f>IFERROR(TIME(0,0,AVERAGEIFS('VISSIM Travel Time Outputs'!$J:$J,'VISSIM Travel Time Outputs'!$D:$D,$D12,'VISSIM Travel Time Outputs'!$A:$A,"AVG",'VISSIM Travel Time Outputs'!$B:$B,BD$9)),"-")</f>
        <v>-</v>
      </c>
      <c r="BE12" s="34" t="str">
        <f>IFERROR(TIME(0,0,AVERAGEIFS('VISSIM Travel Time Outputs'!$J:$J,'VISSIM Travel Time Outputs'!$D:$D,$D12,'VISSIM Travel Time Outputs'!$A:$A,"AVG",'VISSIM Travel Time Outputs'!$B:$B,BE$9)),"-")</f>
        <v>-</v>
      </c>
      <c r="BF12" s="34" t="str">
        <f>IFERROR(TIME(0,0,AVERAGEIFS('VISSIM Travel Time Outputs'!$J:$J,'VISSIM Travel Time Outputs'!$D:$D,$D12,'VISSIM Travel Time Outputs'!$A:$A,"AVG",'VISSIM Travel Time Outputs'!$B:$B,BF$9)),"-")</f>
        <v>-</v>
      </c>
      <c r="BG12" s="34" t="str">
        <f>IFERROR(TIME(0,0,AVERAGEIFS('VISSIM Travel Time Outputs'!$J:$J,'VISSIM Travel Time Outputs'!$D:$D,$D12,'VISSIM Travel Time Outputs'!$A:$A,"AVG",'VISSIM Travel Time Outputs'!$B:$B,BG$9)),"-")</f>
        <v>-</v>
      </c>
      <c r="BH12" s="34" t="str">
        <f>IFERROR(TIME(0,0,AVERAGEIFS('VISSIM Travel Time Outputs'!$J:$J,'VISSIM Travel Time Outputs'!$D:$D,$D12,'VISSIM Travel Time Outputs'!$A:$A,"AVG",'VISSIM Travel Time Outputs'!$B:$B,BH$9)),"-")</f>
        <v>-</v>
      </c>
      <c r="BI12" s="34" t="str">
        <f>IFERROR(TIME(0,0,AVERAGEIFS('VISSIM Travel Time Outputs'!$J:$J,'VISSIM Travel Time Outputs'!$D:$D,$D12,'VISSIM Travel Time Outputs'!$A:$A,"AVG",'VISSIM Travel Time Outputs'!$B:$B,BI$9)),"-")</f>
        <v>-</v>
      </c>
      <c r="BJ12" s="34" t="str">
        <f>IFERROR(TIME(0,0,AVERAGEIFS('VISSIM Travel Time Outputs'!$J:$J,'VISSIM Travel Time Outputs'!$D:$D,$D12,'VISSIM Travel Time Outputs'!$A:$A,"AVG",'VISSIM Travel Time Outputs'!$B:$B,BJ$9)),"-")</f>
        <v>-</v>
      </c>
      <c r="BK12" s="134" t="str">
        <f>IFERROR(TIME(0,0,AVERAGEIFS('VISSIM Travel Time Outputs'!$J:$J,'VISSIM Travel Time Outputs'!$D:$D,$D12,'VISSIM Travel Time Outputs'!$A:$A,"AVG",'VISSIM Travel Time Outputs'!$B:$B,BK$9)),"-")</f>
        <v>-</v>
      </c>
      <c r="BL12" s="126"/>
      <c r="BM12" s="323" t="str">
        <f>IFERROR(AVERAGEIFS('VISSIM Travel Time Outputs'!$G:$G,'VISSIM Travel Time Outputs'!$D:$D,$D12,'VISSIM Travel Time Outputs'!$A:$A,"AVG",'VISSIM Travel Time Outputs'!$B:$B,BM$9),"-")</f>
        <v>-</v>
      </c>
      <c r="BN12" s="324" t="str">
        <f>IFERROR(AVERAGEIFS('VISSIM Travel Time Outputs'!$G:$G,'VISSIM Travel Time Outputs'!$D:$D,$D12,'VISSIM Travel Time Outputs'!$A:$A,"AVG",'VISSIM Travel Time Outputs'!$B:$B,BN$9),"-")</f>
        <v>-</v>
      </c>
      <c r="BO12" s="324" t="str">
        <f>IFERROR(AVERAGEIFS('VISSIM Travel Time Outputs'!$G:$G,'VISSIM Travel Time Outputs'!$D:$D,$D12,'VISSIM Travel Time Outputs'!$A:$A,"AVG",'VISSIM Travel Time Outputs'!$B:$B,BO$9),"-")</f>
        <v>-</v>
      </c>
      <c r="BP12" s="324" t="str">
        <f>IFERROR(AVERAGEIFS('VISSIM Travel Time Outputs'!$G:$G,'VISSIM Travel Time Outputs'!$D:$D,$D12,'VISSIM Travel Time Outputs'!$A:$A,"AVG",'VISSIM Travel Time Outputs'!$B:$B,BP$9),"-")</f>
        <v>-</v>
      </c>
      <c r="BQ12" s="324" t="str">
        <f>IFERROR(AVERAGEIFS('VISSIM Travel Time Outputs'!$G:$G,'VISSIM Travel Time Outputs'!$D:$D,$D12,'VISSIM Travel Time Outputs'!$A:$A,"AVG",'VISSIM Travel Time Outputs'!$B:$B,BQ$9),"-")</f>
        <v>-</v>
      </c>
      <c r="BR12" s="324" t="str">
        <f>IFERROR(AVERAGEIFS('VISSIM Travel Time Outputs'!$G:$G,'VISSIM Travel Time Outputs'!$D:$D,$D12,'VISSIM Travel Time Outputs'!$A:$A,"AVG",'VISSIM Travel Time Outputs'!$B:$B,BR$9),"-")</f>
        <v>-</v>
      </c>
      <c r="BS12" s="324" t="str">
        <f>IFERROR(AVERAGEIFS('VISSIM Travel Time Outputs'!$G:$G,'VISSIM Travel Time Outputs'!$D:$D,$D12,'VISSIM Travel Time Outputs'!$A:$A,"AVG",'VISSIM Travel Time Outputs'!$B:$B,BS$9),"-")</f>
        <v>-</v>
      </c>
      <c r="BT12" s="324" t="str">
        <f>IFERROR(AVERAGEIFS('VISSIM Travel Time Outputs'!$G:$G,'VISSIM Travel Time Outputs'!$D:$D,$D12,'VISSIM Travel Time Outputs'!$A:$A,"AVG",'VISSIM Travel Time Outputs'!$B:$B,BT$9),"-")</f>
        <v>-</v>
      </c>
      <c r="BU12" s="324" t="str">
        <f>IFERROR(AVERAGEIFS('VISSIM Travel Time Outputs'!$G:$G,'VISSIM Travel Time Outputs'!$D:$D,$D12,'VISSIM Travel Time Outputs'!$A:$A,"AVG",'VISSIM Travel Time Outputs'!$B:$B,BU$9),"-")</f>
        <v>-</v>
      </c>
      <c r="BV12" s="324" t="str">
        <f>IFERROR(AVERAGEIFS('VISSIM Travel Time Outputs'!$G:$G,'VISSIM Travel Time Outputs'!$D:$D,$D12,'VISSIM Travel Time Outputs'!$A:$A,"AVG",'VISSIM Travel Time Outputs'!$B:$B,BV$9),"-")</f>
        <v>-</v>
      </c>
      <c r="BW12" s="324" t="str">
        <f>IFERROR(AVERAGEIFS('VISSIM Travel Time Outputs'!$G:$G,'VISSIM Travel Time Outputs'!$D:$D,$D12,'VISSIM Travel Time Outputs'!$A:$A,"AVG",'VISSIM Travel Time Outputs'!$B:$B,BW$9),"-")</f>
        <v>-</v>
      </c>
      <c r="BX12" s="324" t="str">
        <f>IFERROR(AVERAGEIFS('VISSIM Travel Time Outputs'!$G:$G,'VISSIM Travel Time Outputs'!$D:$D,$D12,'VISSIM Travel Time Outputs'!$A:$A,"AVG",'VISSIM Travel Time Outputs'!$B:$B,BX$9),"-")</f>
        <v>-</v>
      </c>
      <c r="BY12" s="324" t="str">
        <f>IFERROR(AVERAGEIFS('VISSIM Travel Time Outputs'!$G:$G,'VISSIM Travel Time Outputs'!$D:$D,$D12,'VISSIM Travel Time Outputs'!$A:$A,"AVG",'VISSIM Travel Time Outputs'!$B:$B,BY$9),"-")</f>
        <v>-</v>
      </c>
      <c r="BZ12" s="324" t="str">
        <f>IFERROR(AVERAGEIFS('VISSIM Travel Time Outputs'!$G:$G,'VISSIM Travel Time Outputs'!$D:$D,$D12,'VISSIM Travel Time Outputs'!$A:$A,"AVG",'VISSIM Travel Time Outputs'!$B:$B,BZ$9),"-")</f>
        <v>-</v>
      </c>
      <c r="CA12" s="324" t="str">
        <f>IFERROR(AVERAGEIFS('VISSIM Travel Time Outputs'!$G:$G,'VISSIM Travel Time Outputs'!$D:$D,$D12,'VISSIM Travel Time Outputs'!$A:$A,"AVG",'VISSIM Travel Time Outputs'!$B:$B,CA$9),"-")</f>
        <v>-</v>
      </c>
      <c r="CB12" s="325" t="str">
        <f>IFERROR(AVERAGEIFS('VISSIM Travel Time Outputs'!$G:$G,'VISSIM Travel Time Outputs'!$D:$D,$D12,'VISSIM Travel Time Outputs'!$A:$A,"AVG",'VISSIM Travel Time Outputs'!$B:$B,CB$9),"-")</f>
        <v>-</v>
      </c>
      <c r="CC12" s="254"/>
      <c r="CD12" s="209" t="str">
        <f t="shared" si="16"/>
        <v>--</v>
      </c>
      <c r="CE12" s="354" t="str">
        <f t="shared" si="17"/>
        <v>--</v>
      </c>
      <c r="CF12" s="325">
        <f t="shared" si="18"/>
        <v>0</v>
      </c>
      <c r="CG12" s="331"/>
      <c r="CH12" s="209"/>
      <c r="CI12" s="34"/>
      <c r="CJ12" s="34"/>
      <c r="CK12" s="34"/>
      <c r="CL12" s="34"/>
      <c r="CM12" s="34"/>
      <c r="CN12" s="34"/>
      <c r="CO12" s="34"/>
      <c r="CP12" s="34"/>
      <c r="CQ12" s="34"/>
      <c r="CR12" s="34"/>
      <c r="CS12" s="34"/>
      <c r="CT12" s="34"/>
      <c r="CU12" s="34"/>
      <c r="CV12" s="34"/>
      <c r="CW12" s="134"/>
      <c r="CX12" s="331"/>
      <c r="CY12" s="323"/>
      <c r="CZ12" s="324"/>
      <c r="DA12" s="324"/>
      <c r="DB12" s="324"/>
      <c r="DC12" s="324"/>
      <c r="DD12" s="324"/>
      <c r="DE12" s="324"/>
      <c r="DF12" s="324"/>
      <c r="DG12" s="324"/>
      <c r="DH12" s="324"/>
      <c r="DI12" s="324"/>
      <c r="DJ12" s="324"/>
      <c r="DK12" s="324"/>
      <c r="DL12" s="324"/>
      <c r="DM12" s="324"/>
      <c r="DN12" s="325"/>
      <c r="DO12" s="331"/>
      <c r="DP12" s="209" t="str">
        <f t="shared" si="19"/>
        <v>--</v>
      </c>
      <c r="DQ12" s="354" t="str">
        <f t="shared" si="20"/>
        <v>--</v>
      </c>
      <c r="DR12" s="325">
        <f t="shared" si="21"/>
        <v>0</v>
      </c>
      <c r="DS12" s="255"/>
      <c r="DT12" s="209" t="str">
        <f>IFERROR(TIME(0,0,AVERAGEIFS('VISSIM Travel Time Outputs'!$K:$K,'VISSIM Travel Time Outputs'!$D:$D,$D12,'VISSIM Travel Time Outputs'!$A:$A,"AVG",'VISSIM Travel Time Outputs'!$B:$B,DT$9)),"-")</f>
        <v>-</v>
      </c>
      <c r="DU12" s="34" t="str">
        <f>IFERROR(TIME(0,0,AVERAGEIFS('VISSIM Travel Time Outputs'!$K:$K,'VISSIM Travel Time Outputs'!$D:$D,$D12,'VISSIM Travel Time Outputs'!$A:$A,"AVG",'VISSIM Travel Time Outputs'!$B:$B,DU$9)),"-")</f>
        <v>-</v>
      </c>
      <c r="DV12" s="34" t="str">
        <f>IFERROR(TIME(0,0,AVERAGEIFS('VISSIM Travel Time Outputs'!$K:$K,'VISSIM Travel Time Outputs'!$D:$D,$D12,'VISSIM Travel Time Outputs'!$A:$A,"AVG",'VISSIM Travel Time Outputs'!$B:$B,DV$9)),"-")</f>
        <v>-</v>
      </c>
      <c r="DW12" s="34" t="str">
        <f>IFERROR(TIME(0,0,AVERAGEIFS('VISSIM Travel Time Outputs'!$K:$K,'VISSIM Travel Time Outputs'!$D:$D,$D12,'VISSIM Travel Time Outputs'!$A:$A,"AVG",'VISSIM Travel Time Outputs'!$B:$B,DW$9)),"-")</f>
        <v>-</v>
      </c>
      <c r="DX12" s="34" t="str">
        <f>IFERROR(TIME(0,0,AVERAGEIFS('VISSIM Travel Time Outputs'!$K:$K,'VISSIM Travel Time Outputs'!$D:$D,$D12,'VISSIM Travel Time Outputs'!$A:$A,"AVG",'VISSIM Travel Time Outputs'!$B:$B,DX$9)),"-")</f>
        <v>-</v>
      </c>
      <c r="DY12" s="34" t="str">
        <f>IFERROR(TIME(0,0,AVERAGEIFS('VISSIM Travel Time Outputs'!$K:$K,'VISSIM Travel Time Outputs'!$D:$D,$D12,'VISSIM Travel Time Outputs'!$A:$A,"AVG",'VISSIM Travel Time Outputs'!$B:$B,DY$9)),"-")</f>
        <v>-</v>
      </c>
      <c r="DZ12" s="34" t="str">
        <f>IFERROR(TIME(0,0,AVERAGEIFS('VISSIM Travel Time Outputs'!$K:$K,'VISSIM Travel Time Outputs'!$D:$D,$D12,'VISSIM Travel Time Outputs'!$A:$A,"AVG",'VISSIM Travel Time Outputs'!$B:$B,DZ$9)),"-")</f>
        <v>-</v>
      </c>
      <c r="EA12" s="34" t="str">
        <f>IFERROR(TIME(0,0,AVERAGEIFS('VISSIM Travel Time Outputs'!$K:$K,'VISSIM Travel Time Outputs'!$D:$D,$D12,'VISSIM Travel Time Outputs'!$A:$A,"AVG",'VISSIM Travel Time Outputs'!$B:$B,EA$9)),"-")</f>
        <v>-</v>
      </c>
      <c r="EB12" s="34" t="str">
        <f>IFERROR(TIME(0,0,AVERAGEIFS('VISSIM Travel Time Outputs'!$K:$K,'VISSIM Travel Time Outputs'!$D:$D,$D12,'VISSIM Travel Time Outputs'!$A:$A,"AVG",'VISSIM Travel Time Outputs'!$B:$B,EB$9)),"-")</f>
        <v>-</v>
      </c>
      <c r="EC12" s="34" t="str">
        <f>IFERROR(TIME(0,0,AVERAGEIFS('VISSIM Travel Time Outputs'!$K:$K,'VISSIM Travel Time Outputs'!$D:$D,$D12,'VISSIM Travel Time Outputs'!$A:$A,"AVG",'VISSIM Travel Time Outputs'!$B:$B,EC$9)),"-")</f>
        <v>-</v>
      </c>
      <c r="ED12" s="34" t="str">
        <f>IFERROR(TIME(0,0,AVERAGEIFS('VISSIM Travel Time Outputs'!$K:$K,'VISSIM Travel Time Outputs'!$D:$D,$D12,'VISSIM Travel Time Outputs'!$A:$A,"AVG",'VISSIM Travel Time Outputs'!$B:$B,ED$9)),"-")</f>
        <v>-</v>
      </c>
      <c r="EE12" s="34" t="str">
        <f>IFERROR(TIME(0,0,AVERAGEIFS('VISSIM Travel Time Outputs'!$K:$K,'VISSIM Travel Time Outputs'!$D:$D,$D12,'VISSIM Travel Time Outputs'!$A:$A,"AVG",'VISSIM Travel Time Outputs'!$B:$B,EE$9)),"-")</f>
        <v>-</v>
      </c>
      <c r="EF12" s="34" t="str">
        <f>IFERROR(TIME(0,0,AVERAGEIFS('VISSIM Travel Time Outputs'!$K:$K,'VISSIM Travel Time Outputs'!$D:$D,$D12,'VISSIM Travel Time Outputs'!$A:$A,"AVG",'VISSIM Travel Time Outputs'!$B:$B,EF$9)),"-")</f>
        <v>-</v>
      </c>
      <c r="EG12" s="34" t="str">
        <f>IFERROR(TIME(0,0,AVERAGEIFS('VISSIM Travel Time Outputs'!$K:$K,'VISSIM Travel Time Outputs'!$D:$D,$D12,'VISSIM Travel Time Outputs'!$A:$A,"AVG",'VISSIM Travel Time Outputs'!$B:$B,EG$9)),"-")</f>
        <v>-</v>
      </c>
      <c r="EH12" s="34" t="str">
        <f>IFERROR(TIME(0,0,AVERAGEIFS('VISSIM Travel Time Outputs'!$K:$K,'VISSIM Travel Time Outputs'!$D:$D,$D12,'VISSIM Travel Time Outputs'!$A:$A,"AVG",'VISSIM Travel Time Outputs'!$B:$B,EH$9)),"-")</f>
        <v>-</v>
      </c>
      <c r="EI12" s="134" t="str">
        <f>IFERROR(TIME(0,0,AVERAGEIFS('VISSIM Travel Time Outputs'!$K:$K,'VISSIM Travel Time Outputs'!$D:$D,$D12,'VISSIM Travel Time Outputs'!$A:$A,"AVG",'VISSIM Travel Time Outputs'!$B:$B,EI$9)),"-")</f>
        <v>-</v>
      </c>
      <c r="EJ12" s="126"/>
      <c r="EK12" s="323" t="str">
        <f>IFERROR(AVERAGEIFS('VISSIM Travel Time Outputs'!$H:$H,'VISSIM Travel Time Outputs'!$D:$D,$D12,'VISSIM Travel Time Outputs'!$A:$A,"AVG",'VISSIM Travel Time Outputs'!$B:$B,EK$9),"-")</f>
        <v>-</v>
      </c>
      <c r="EL12" s="324" t="str">
        <f>IFERROR(AVERAGEIFS('VISSIM Travel Time Outputs'!$H:$H,'VISSIM Travel Time Outputs'!$D:$D,$D12,'VISSIM Travel Time Outputs'!$A:$A,"AVG",'VISSIM Travel Time Outputs'!$B:$B,EL$9),"-")</f>
        <v>-</v>
      </c>
      <c r="EM12" s="324" t="str">
        <f>IFERROR(AVERAGEIFS('VISSIM Travel Time Outputs'!$H:$H,'VISSIM Travel Time Outputs'!$D:$D,$D12,'VISSIM Travel Time Outputs'!$A:$A,"AVG",'VISSIM Travel Time Outputs'!$B:$B,EM$9),"-")</f>
        <v>-</v>
      </c>
      <c r="EN12" s="324" t="str">
        <f>IFERROR(AVERAGEIFS('VISSIM Travel Time Outputs'!$H:$H,'VISSIM Travel Time Outputs'!$D:$D,$D12,'VISSIM Travel Time Outputs'!$A:$A,"AVG",'VISSIM Travel Time Outputs'!$B:$B,EN$9),"-")</f>
        <v>-</v>
      </c>
      <c r="EO12" s="324" t="str">
        <f>IFERROR(AVERAGEIFS('VISSIM Travel Time Outputs'!$H:$H,'VISSIM Travel Time Outputs'!$D:$D,$D12,'VISSIM Travel Time Outputs'!$A:$A,"AVG",'VISSIM Travel Time Outputs'!$B:$B,EO$9),"-")</f>
        <v>-</v>
      </c>
      <c r="EP12" s="324" t="str">
        <f>IFERROR(AVERAGEIFS('VISSIM Travel Time Outputs'!$H:$H,'VISSIM Travel Time Outputs'!$D:$D,$D12,'VISSIM Travel Time Outputs'!$A:$A,"AVG",'VISSIM Travel Time Outputs'!$B:$B,EP$9),"-")</f>
        <v>-</v>
      </c>
      <c r="EQ12" s="324" t="str">
        <f>IFERROR(AVERAGEIFS('VISSIM Travel Time Outputs'!$H:$H,'VISSIM Travel Time Outputs'!$D:$D,$D12,'VISSIM Travel Time Outputs'!$A:$A,"AVG",'VISSIM Travel Time Outputs'!$B:$B,EQ$9),"-")</f>
        <v>-</v>
      </c>
      <c r="ER12" s="324" t="str">
        <f>IFERROR(AVERAGEIFS('VISSIM Travel Time Outputs'!$H:$H,'VISSIM Travel Time Outputs'!$D:$D,$D12,'VISSIM Travel Time Outputs'!$A:$A,"AVG",'VISSIM Travel Time Outputs'!$B:$B,ER$9),"-")</f>
        <v>-</v>
      </c>
      <c r="ES12" s="324" t="str">
        <f>IFERROR(AVERAGEIFS('VISSIM Travel Time Outputs'!$H:$H,'VISSIM Travel Time Outputs'!$D:$D,$D12,'VISSIM Travel Time Outputs'!$A:$A,"AVG",'VISSIM Travel Time Outputs'!$B:$B,ES$9),"-")</f>
        <v>-</v>
      </c>
      <c r="ET12" s="324" t="str">
        <f>IFERROR(AVERAGEIFS('VISSIM Travel Time Outputs'!$H:$H,'VISSIM Travel Time Outputs'!$D:$D,$D12,'VISSIM Travel Time Outputs'!$A:$A,"AVG",'VISSIM Travel Time Outputs'!$B:$B,ET$9),"-")</f>
        <v>-</v>
      </c>
      <c r="EU12" s="324" t="str">
        <f>IFERROR(AVERAGEIFS('VISSIM Travel Time Outputs'!$H:$H,'VISSIM Travel Time Outputs'!$D:$D,$D12,'VISSIM Travel Time Outputs'!$A:$A,"AVG",'VISSIM Travel Time Outputs'!$B:$B,EU$9),"-")</f>
        <v>-</v>
      </c>
      <c r="EV12" s="324" t="str">
        <f>IFERROR(AVERAGEIFS('VISSIM Travel Time Outputs'!$H:$H,'VISSIM Travel Time Outputs'!$D:$D,$D12,'VISSIM Travel Time Outputs'!$A:$A,"AVG",'VISSIM Travel Time Outputs'!$B:$B,EV$9),"-")</f>
        <v>-</v>
      </c>
      <c r="EW12" s="324" t="str">
        <f>IFERROR(AVERAGEIFS('VISSIM Travel Time Outputs'!$H:$H,'VISSIM Travel Time Outputs'!$D:$D,$D12,'VISSIM Travel Time Outputs'!$A:$A,"AVG",'VISSIM Travel Time Outputs'!$B:$B,EW$9),"-")</f>
        <v>-</v>
      </c>
      <c r="EX12" s="324" t="str">
        <f>IFERROR(AVERAGEIFS('VISSIM Travel Time Outputs'!$H:$H,'VISSIM Travel Time Outputs'!$D:$D,$D12,'VISSIM Travel Time Outputs'!$A:$A,"AVG",'VISSIM Travel Time Outputs'!$B:$B,EX$9),"-")</f>
        <v>-</v>
      </c>
      <c r="EY12" s="324" t="str">
        <f>IFERROR(AVERAGEIFS('VISSIM Travel Time Outputs'!$H:$H,'VISSIM Travel Time Outputs'!$D:$D,$D12,'VISSIM Travel Time Outputs'!$A:$A,"AVG",'VISSIM Travel Time Outputs'!$B:$B,EY$9),"-")</f>
        <v>-</v>
      </c>
      <c r="EZ12" s="325" t="str">
        <f>IFERROR(AVERAGEIFS('VISSIM Travel Time Outputs'!$H:$H,'VISSIM Travel Time Outputs'!$D:$D,$D12,'VISSIM Travel Time Outputs'!$A:$A,"AVG",'VISSIM Travel Time Outputs'!$B:$B,EZ$9),"-")</f>
        <v>-</v>
      </c>
      <c r="FA12" s="254"/>
      <c r="FB12" s="209" t="str">
        <f t="shared" si="22"/>
        <v>--</v>
      </c>
      <c r="FC12" s="354" t="str">
        <f t="shared" si="23"/>
        <v>--</v>
      </c>
      <c r="FD12" s="325">
        <f t="shared" si="24"/>
        <v>0</v>
      </c>
      <c r="FE12" s="331"/>
      <c r="FF12" s="209" t="str">
        <f>IFERROR(GETPIVOTDATA("Average of TRAVTM(40)",#REF!,"TIMEINT",FF$9,"VEHICLETRAVELTIMEMEASUREMENT",$D12)/3600/24,"--")</f>
        <v>--</v>
      </c>
      <c r="FG12" s="34" t="str">
        <f>IFERROR(GETPIVOTDATA("Average of TRAVTM(40)",#REF!,"TIMEINT",FG$9,"VEHICLETRAVELTIMEMEASUREMENT",$D12)/3600/24,"--")</f>
        <v>--</v>
      </c>
      <c r="FH12" s="34" t="str">
        <f>IFERROR(GETPIVOTDATA("Average of TRAVTM(40)",#REF!,"TIMEINT",FH$9,"VEHICLETRAVELTIMEMEASUREMENT",$D12)/3600/24,"--")</f>
        <v>--</v>
      </c>
      <c r="FI12" s="34" t="str">
        <f>IFERROR(GETPIVOTDATA("Average of TRAVTM(40)",#REF!,"TIMEINT",FI$9,"VEHICLETRAVELTIMEMEASUREMENT",$D12)/3600/24,"--")</f>
        <v>--</v>
      </c>
      <c r="FJ12" s="34" t="str">
        <f>IFERROR(GETPIVOTDATA("Average of TRAVTM(40)",#REF!,"TIMEINT",FJ$9,"VEHICLETRAVELTIMEMEASUREMENT",$D12)/3600/24,"--")</f>
        <v>--</v>
      </c>
      <c r="FK12" s="34" t="str">
        <f>IFERROR(GETPIVOTDATA("Average of TRAVTM(40)",#REF!,"TIMEINT",FK$9,"VEHICLETRAVELTIMEMEASUREMENT",$D12)/3600/24,"--")</f>
        <v>--</v>
      </c>
      <c r="FL12" s="34" t="str">
        <f>IFERROR(GETPIVOTDATA("Average of TRAVTM(40)",#REF!,"TIMEINT",FL$9,"VEHICLETRAVELTIMEMEASUREMENT",$D12)/3600/24,"--")</f>
        <v>--</v>
      </c>
      <c r="FM12" s="34" t="str">
        <f>IFERROR(GETPIVOTDATA("Average of TRAVTM(40)",#REF!,"TIMEINT",FM$9,"VEHICLETRAVELTIMEMEASUREMENT",$D12)/3600/24,"--")</f>
        <v>--</v>
      </c>
      <c r="FN12" s="34" t="str">
        <f>IFERROR(GETPIVOTDATA("Average of TRAVTM(40)",#REF!,"TIMEINT",FN$9,"VEHICLETRAVELTIMEMEASUREMENT",$D12)/3600/24,"--")</f>
        <v>--</v>
      </c>
      <c r="FO12" s="34" t="str">
        <f>IFERROR(GETPIVOTDATA("Average of TRAVTM(40)",#REF!,"TIMEINT",FO$9,"VEHICLETRAVELTIMEMEASUREMENT",$D12)/3600/24,"--")</f>
        <v>--</v>
      </c>
      <c r="FP12" s="34" t="str">
        <f>IFERROR(GETPIVOTDATA("Average of TRAVTM(40)",#REF!,"TIMEINT",FP$9,"VEHICLETRAVELTIMEMEASUREMENT",$D12)/3600/24,"--")</f>
        <v>--</v>
      </c>
      <c r="FQ12" s="34" t="str">
        <f>IFERROR(GETPIVOTDATA("Average of TRAVTM(40)",#REF!,"TIMEINT",FQ$9,"VEHICLETRAVELTIMEMEASUREMENT",$D12)/3600/24,"--")</f>
        <v>--</v>
      </c>
      <c r="FR12" s="34" t="str">
        <f>IFERROR(GETPIVOTDATA("Average of TRAVTM(40)",#REF!,"TIMEINT",FR$9,"VEHICLETRAVELTIMEMEASUREMENT",$D12)/3600/24,"--")</f>
        <v>--</v>
      </c>
      <c r="FS12" s="34" t="str">
        <f>IFERROR(GETPIVOTDATA("Average of TRAVTM(40)",#REF!,"TIMEINT",FS$9,"VEHICLETRAVELTIMEMEASUREMENT",$D12)/3600/24,"--")</f>
        <v>--</v>
      </c>
      <c r="FT12" s="34" t="str">
        <f>IFERROR(GETPIVOTDATA("Average of TRAVTM(40)",#REF!,"TIMEINT",FT$9,"VEHICLETRAVELTIMEMEASUREMENT",$D12)/3600/24,"--")</f>
        <v>--</v>
      </c>
      <c r="FU12" s="134" t="str">
        <f>IFERROR(GETPIVOTDATA("Average of TRAVTM(40)",#REF!,"TIMEINT",FU$9,"VEHICLETRAVELTIMEMEASUREMENT",$D12)/3600/24,"--")</f>
        <v>--</v>
      </c>
      <c r="FV12" s="331"/>
      <c r="FW12" s="323" t="str">
        <f>IFERROR(GETPIVOTDATA("Average of VEHS(40)",#REF!,"TIMEINT",FW$9,"VEHICLETRAVELTIMEMEASUREMENT",$D12),"--")</f>
        <v>--</v>
      </c>
      <c r="FX12" s="324" t="str">
        <f>IFERROR(GETPIVOTDATA("Average of VEHS(40)",#REF!,"TIMEINT",FX$9,"VEHICLETRAVELTIMEMEASUREMENT",$D12),"--")</f>
        <v>--</v>
      </c>
      <c r="FY12" s="324" t="str">
        <f>IFERROR(GETPIVOTDATA("Average of VEHS(40)",#REF!,"TIMEINT",FY$9,"VEHICLETRAVELTIMEMEASUREMENT",$D12),"--")</f>
        <v>--</v>
      </c>
      <c r="FZ12" s="324" t="str">
        <f>IFERROR(GETPIVOTDATA("Average of VEHS(40)",#REF!,"TIMEINT",FZ$9,"VEHICLETRAVELTIMEMEASUREMENT",$D12),"--")</f>
        <v>--</v>
      </c>
      <c r="GA12" s="324" t="str">
        <f>IFERROR(GETPIVOTDATA("Average of VEHS(40)",#REF!,"TIMEINT",GA$9,"VEHICLETRAVELTIMEMEASUREMENT",$D12),"--")</f>
        <v>--</v>
      </c>
      <c r="GB12" s="324" t="str">
        <f>IFERROR(GETPIVOTDATA("Average of VEHS(40)",#REF!,"TIMEINT",GB$9,"VEHICLETRAVELTIMEMEASUREMENT",$D12),"--")</f>
        <v>--</v>
      </c>
      <c r="GC12" s="324" t="str">
        <f>IFERROR(GETPIVOTDATA("Average of VEHS(40)",#REF!,"TIMEINT",GC$9,"VEHICLETRAVELTIMEMEASUREMENT",$D12),"--")</f>
        <v>--</v>
      </c>
      <c r="GD12" s="324" t="str">
        <f>IFERROR(GETPIVOTDATA("Average of VEHS(40)",#REF!,"TIMEINT",GD$9,"VEHICLETRAVELTIMEMEASUREMENT",$D12),"--")</f>
        <v>--</v>
      </c>
      <c r="GE12" s="324" t="str">
        <f>IFERROR(GETPIVOTDATA("Average of VEHS(40)",#REF!,"TIMEINT",GE$9,"VEHICLETRAVELTIMEMEASUREMENT",$D12),"--")</f>
        <v>--</v>
      </c>
      <c r="GF12" s="324" t="str">
        <f>IFERROR(GETPIVOTDATA("Average of VEHS(40)",#REF!,"TIMEINT",GF$9,"VEHICLETRAVELTIMEMEASUREMENT",$D12),"--")</f>
        <v>--</v>
      </c>
      <c r="GG12" s="324" t="str">
        <f>IFERROR(GETPIVOTDATA("Average of VEHS(40)",#REF!,"TIMEINT",GG$9,"VEHICLETRAVELTIMEMEASUREMENT",$D12),"--")</f>
        <v>--</v>
      </c>
      <c r="GH12" s="324" t="str">
        <f>IFERROR(GETPIVOTDATA("Average of VEHS(40)",#REF!,"TIMEINT",GH$9,"VEHICLETRAVELTIMEMEASUREMENT",$D12),"--")</f>
        <v>--</v>
      </c>
      <c r="GI12" s="324" t="str">
        <f>IFERROR(GETPIVOTDATA("Average of VEHS(40)",#REF!,"TIMEINT",GI$9,"VEHICLETRAVELTIMEMEASUREMENT",$D12),"--")</f>
        <v>--</v>
      </c>
      <c r="GJ12" s="324" t="str">
        <f>IFERROR(GETPIVOTDATA("Average of VEHS(40)",#REF!,"TIMEINT",GJ$9,"VEHICLETRAVELTIMEMEASUREMENT",$D12),"--")</f>
        <v>--</v>
      </c>
      <c r="GK12" s="324" t="str">
        <f>IFERROR(GETPIVOTDATA("Average of VEHS(40)",#REF!,"TIMEINT",GK$9,"VEHICLETRAVELTIMEMEASUREMENT",$D12),"--")</f>
        <v>--</v>
      </c>
      <c r="GL12" s="325" t="str">
        <f>IFERROR(GETPIVOTDATA("Average of VEHS(40)",#REF!,"TIMEINT",GL$9,"VEHICLETRAVELTIMEMEASUREMENT",$D12),"--")</f>
        <v>--</v>
      </c>
      <c r="GM12" s="331"/>
      <c r="GN12" s="209" t="str">
        <f t="shared" si="25"/>
        <v>--</v>
      </c>
      <c r="GO12" s="354" t="str">
        <f t="shared" si="26"/>
        <v>--</v>
      </c>
      <c r="GP12" s="325">
        <f t="shared" si="27"/>
        <v>0</v>
      </c>
      <c r="GQ12" s="331"/>
      <c r="GR12" s="209" t="str">
        <f>IFERROR(GETPIVOTDATA("Average of TRAVTM(60)",#REF!,"TIMEINT",GR$9,"VEHICLETRAVELTIMEMEASUREMENT",$D12)/3600/24,"--")</f>
        <v>--</v>
      </c>
      <c r="GS12" s="34" t="str">
        <f>IFERROR(GETPIVOTDATA("Average of TRAVTM(60)",#REF!,"TIMEINT",GS$9,"VEHICLETRAVELTIMEMEASUREMENT",$D12)/3600/24,"--")</f>
        <v>--</v>
      </c>
      <c r="GT12" s="34" t="str">
        <f>IFERROR(GETPIVOTDATA("Average of TRAVTM(60)",#REF!,"TIMEINT",GT$9,"VEHICLETRAVELTIMEMEASUREMENT",$D12)/3600/24,"--")</f>
        <v>--</v>
      </c>
      <c r="GU12" s="34" t="str">
        <f>IFERROR(GETPIVOTDATA("Average of TRAVTM(60)",#REF!,"TIMEINT",GU$9,"VEHICLETRAVELTIMEMEASUREMENT",$D12)/3600/24,"--")</f>
        <v>--</v>
      </c>
      <c r="GV12" s="34" t="str">
        <f>IFERROR(GETPIVOTDATA("Average of TRAVTM(60)",#REF!,"TIMEINT",GV$9,"VEHICLETRAVELTIMEMEASUREMENT",$D12)/3600/24,"--")</f>
        <v>--</v>
      </c>
      <c r="GW12" s="34" t="str">
        <f>IFERROR(GETPIVOTDATA("Average of TRAVTM(60)",#REF!,"TIMEINT",GW$9,"VEHICLETRAVELTIMEMEASUREMENT",$D12)/3600/24,"--")</f>
        <v>--</v>
      </c>
      <c r="GX12" s="34" t="str">
        <f>IFERROR(GETPIVOTDATA("Average of TRAVTM(60)",#REF!,"TIMEINT",GX$9,"VEHICLETRAVELTIMEMEASUREMENT",$D12)/3600/24,"--")</f>
        <v>--</v>
      </c>
      <c r="GY12" s="34" t="str">
        <f>IFERROR(GETPIVOTDATA("Average of TRAVTM(60)",#REF!,"TIMEINT",GY$9,"VEHICLETRAVELTIMEMEASUREMENT",$D12)/3600/24,"--")</f>
        <v>--</v>
      </c>
      <c r="GZ12" s="34" t="str">
        <f>IFERROR(GETPIVOTDATA("Average of TRAVTM(60)",#REF!,"TIMEINT",GZ$9,"VEHICLETRAVELTIMEMEASUREMENT",$D12)/3600/24,"--")</f>
        <v>--</v>
      </c>
      <c r="HA12" s="34" t="str">
        <f>IFERROR(GETPIVOTDATA("Average of TRAVTM(60)",#REF!,"TIMEINT",HA$9,"VEHICLETRAVELTIMEMEASUREMENT",$D12)/3600/24,"--")</f>
        <v>--</v>
      </c>
      <c r="HB12" s="34" t="str">
        <f>IFERROR(GETPIVOTDATA("Average of TRAVTM(60)",#REF!,"TIMEINT",HB$9,"VEHICLETRAVELTIMEMEASUREMENT",$D12)/3600/24,"--")</f>
        <v>--</v>
      </c>
      <c r="HC12" s="34" t="str">
        <f>IFERROR(GETPIVOTDATA("Average of TRAVTM(60)",#REF!,"TIMEINT",HC$9,"VEHICLETRAVELTIMEMEASUREMENT",$D12)/3600/24,"--")</f>
        <v>--</v>
      </c>
      <c r="HD12" s="34" t="str">
        <f>IFERROR(GETPIVOTDATA("Average of TRAVTM(60)",#REF!,"TIMEINT",HD$9,"VEHICLETRAVELTIMEMEASUREMENT",$D12)/3600/24,"--")</f>
        <v>--</v>
      </c>
      <c r="HE12" s="34" t="str">
        <f>IFERROR(GETPIVOTDATA("Average of TRAVTM(60)",#REF!,"TIMEINT",HE$9,"VEHICLETRAVELTIMEMEASUREMENT",$D12)/3600/24,"--")</f>
        <v>--</v>
      </c>
      <c r="HF12" s="34" t="str">
        <f>IFERROR(GETPIVOTDATA("Average of TRAVTM(60)",#REF!,"TIMEINT",HF$9,"VEHICLETRAVELTIMEMEASUREMENT",$D12)/3600/24,"--")</f>
        <v>--</v>
      </c>
      <c r="HG12" s="134" t="str">
        <f>IFERROR(GETPIVOTDATA("Average of TRAVTM(60)",#REF!,"TIMEINT",HG$9,"VEHICLETRAVELTIMEMEASUREMENT",$D12)/3600/24,"--")</f>
        <v>--</v>
      </c>
      <c r="HH12" s="331"/>
      <c r="HI12" s="323" t="str">
        <f>IFERROR(GETPIVOTDATA("Average of VEHS(60)",#REF!,"TIMEINT",HI$9,"VEHICLETRAVELTIMEMEASUREMENT",$D12),"--")</f>
        <v>--</v>
      </c>
      <c r="HJ12" s="324" t="str">
        <f>IFERROR(GETPIVOTDATA("Average of VEHS(60)",#REF!,"TIMEINT",HJ$9,"VEHICLETRAVELTIMEMEASUREMENT",$D12),"--")</f>
        <v>--</v>
      </c>
      <c r="HK12" s="324" t="str">
        <f>IFERROR(GETPIVOTDATA("Average of VEHS(60)",#REF!,"TIMEINT",HK$9,"VEHICLETRAVELTIMEMEASUREMENT",$D12),"--")</f>
        <v>--</v>
      </c>
      <c r="HL12" s="324" t="str">
        <f>IFERROR(GETPIVOTDATA("Average of VEHS(60)",#REF!,"TIMEINT",HL$9,"VEHICLETRAVELTIMEMEASUREMENT",$D12),"--")</f>
        <v>--</v>
      </c>
      <c r="HM12" s="324" t="str">
        <f>IFERROR(GETPIVOTDATA("Average of VEHS(60)",#REF!,"TIMEINT",HM$9,"VEHICLETRAVELTIMEMEASUREMENT",$D12),"--")</f>
        <v>--</v>
      </c>
      <c r="HN12" s="324" t="str">
        <f>IFERROR(GETPIVOTDATA("Average of VEHS(60)",#REF!,"TIMEINT",HN$9,"VEHICLETRAVELTIMEMEASUREMENT",$D12),"--")</f>
        <v>--</v>
      </c>
      <c r="HO12" s="324" t="str">
        <f>IFERROR(GETPIVOTDATA("Average of VEHS(60)",#REF!,"TIMEINT",HO$9,"VEHICLETRAVELTIMEMEASUREMENT",$D12),"--")</f>
        <v>--</v>
      </c>
      <c r="HP12" s="324" t="str">
        <f>IFERROR(GETPIVOTDATA("Average of VEHS(60)",#REF!,"TIMEINT",HP$9,"VEHICLETRAVELTIMEMEASUREMENT",$D12),"--")</f>
        <v>--</v>
      </c>
      <c r="HQ12" s="324" t="str">
        <f>IFERROR(GETPIVOTDATA("Average of VEHS(60)",#REF!,"TIMEINT",HQ$9,"VEHICLETRAVELTIMEMEASUREMENT",$D12),"--")</f>
        <v>--</v>
      </c>
      <c r="HR12" s="324" t="str">
        <f>IFERROR(GETPIVOTDATA("Average of VEHS(60)",#REF!,"TIMEINT",HR$9,"VEHICLETRAVELTIMEMEASUREMENT",$D12),"--")</f>
        <v>--</v>
      </c>
      <c r="HS12" s="324" t="str">
        <f>IFERROR(GETPIVOTDATA("Average of VEHS(60)",#REF!,"TIMEINT",HS$9,"VEHICLETRAVELTIMEMEASUREMENT",$D12),"--")</f>
        <v>--</v>
      </c>
      <c r="HT12" s="324" t="str">
        <f>IFERROR(GETPIVOTDATA("Average of VEHS(60)",#REF!,"TIMEINT",HT$9,"VEHICLETRAVELTIMEMEASUREMENT",$D12),"--")</f>
        <v>--</v>
      </c>
      <c r="HU12" s="324" t="str">
        <f>IFERROR(GETPIVOTDATA("Average of VEHS(60)",#REF!,"TIMEINT",HU$9,"VEHICLETRAVELTIMEMEASUREMENT",$D12),"--")</f>
        <v>--</v>
      </c>
      <c r="HV12" s="324" t="str">
        <f>IFERROR(GETPIVOTDATA("Average of VEHS(60)",#REF!,"TIMEINT",HV$9,"VEHICLETRAVELTIMEMEASUREMENT",$D12),"--")</f>
        <v>--</v>
      </c>
      <c r="HW12" s="324" t="str">
        <f>IFERROR(GETPIVOTDATA("Average of VEHS(60)",#REF!,"TIMEINT",HW$9,"VEHICLETRAVELTIMEMEASUREMENT",$D12),"--")</f>
        <v>--</v>
      </c>
      <c r="HX12" s="325" t="str">
        <f>IFERROR(GETPIVOTDATA("Average of VEHS(60)",#REF!,"TIMEINT",HX$9,"VEHICLETRAVELTIMEMEASUREMENT",$D12),"--")</f>
        <v>--</v>
      </c>
      <c r="HY12" s="331"/>
      <c r="HZ12" s="209" t="str">
        <f t="shared" si="28"/>
        <v>--</v>
      </c>
      <c r="IA12" s="354" t="str">
        <f t="shared" si="29"/>
        <v>--</v>
      </c>
      <c r="IB12" s="325">
        <f t="shared" si="30"/>
        <v>0</v>
      </c>
      <c r="IC12" s="638"/>
      <c r="ID12" s="323" t="str">
        <f>IFERROR(AVERAGEIFS('VISSIM Travel Time Outputs'!#REF!,'VISSIM Travel Time Outputs'!#REF!,$D12,'VISSIM Travel Time Outputs'!#REF!,"AVG",'VISSIM Travel Time Outputs'!#REF!,ID$9),"-")</f>
        <v>-</v>
      </c>
      <c r="IE12" s="324" t="str">
        <f>IFERROR(AVERAGEIFS('VISSIM Travel Time Outputs'!#REF!,'VISSIM Travel Time Outputs'!#REF!,$D12,'VISSIM Travel Time Outputs'!#REF!,"AVG",'VISSIM Travel Time Outputs'!#REF!,IE$9),"-")</f>
        <v>-</v>
      </c>
      <c r="IF12" s="324" t="str">
        <f>IFERROR(AVERAGEIFS('VISSIM Travel Time Outputs'!#REF!,'VISSIM Travel Time Outputs'!#REF!,$D12,'VISSIM Travel Time Outputs'!#REF!,"AVG",'VISSIM Travel Time Outputs'!#REF!,IF$9),"-")</f>
        <v>-</v>
      </c>
      <c r="IG12" s="324" t="str">
        <f>IFERROR(AVERAGEIFS('VISSIM Travel Time Outputs'!#REF!,'VISSIM Travel Time Outputs'!#REF!,$D12,'VISSIM Travel Time Outputs'!#REF!,"AVG",'VISSIM Travel Time Outputs'!#REF!,IG$9),"-")</f>
        <v>-</v>
      </c>
      <c r="IH12" s="324" t="str">
        <f>IFERROR(AVERAGEIFS('VISSIM Travel Time Outputs'!#REF!,'VISSIM Travel Time Outputs'!#REF!,$D12,'VISSIM Travel Time Outputs'!#REF!,"AVG",'VISSIM Travel Time Outputs'!#REF!,IH$9),"-")</f>
        <v>-</v>
      </c>
      <c r="II12" s="324" t="str">
        <f>IFERROR(AVERAGEIFS('VISSIM Travel Time Outputs'!#REF!,'VISSIM Travel Time Outputs'!#REF!,$D12,'VISSIM Travel Time Outputs'!#REF!,"AVG",'VISSIM Travel Time Outputs'!#REF!,II$9),"-")</f>
        <v>-</v>
      </c>
      <c r="IJ12" s="324" t="str">
        <f>IFERROR(AVERAGEIFS('VISSIM Travel Time Outputs'!#REF!,'VISSIM Travel Time Outputs'!#REF!,$D12,'VISSIM Travel Time Outputs'!#REF!,"AVG",'VISSIM Travel Time Outputs'!#REF!,IJ$9),"-")</f>
        <v>-</v>
      </c>
      <c r="IK12" s="324" t="str">
        <f>IFERROR(AVERAGEIFS('VISSIM Travel Time Outputs'!#REF!,'VISSIM Travel Time Outputs'!#REF!,$D12,'VISSIM Travel Time Outputs'!#REF!,"AVG",'VISSIM Travel Time Outputs'!#REF!,IK$9),"-")</f>
        <v>-</v>
      </c>
      <c r="IL12" s="324" t="str">
        <f>IFERROR(AVERAGEIFS('VISSIM Travel Time Outputs'!#REF!,'VISSIM Travel Time Outputs'!#REF!,$D12,'VISSIM Travel Time Outputs'!#REF!,"AVG",'VISSIM Travel Time Outputs'!#REF!,IL$9),"-")</f>
        <v>-</v>
      </c>
      <c r="IM12" s="324" t="str">
        <f>IFERROR(AVERAGEIFS('VISSIM Travel Time Outputs'!#REF!,'VISSIM Travel Time Outputs'!#REF!,$D12,'VISSIM Travel Time Outputs'!#REF!,"AVG",'VISSIM Travel Time Outputs'!#REF!,IM$9),"-")</f>
        <v>-</v>
      </c>
      <c r="IN12" s="324" t="str">
        <f>IFERROR(AVERAGEIFS('VISSIM Travel Time Outputs'!#REF!,'VISSIM Travel Time Outputs'!#REF!,$D12,'VISSIM Travel Time Outputs'!#REF!,"AVG",'VISSIM Travel Time Outputs'!#REF!,IN$9),"-")</f>
        <v>-</v>
      </c>
      <c r="IO12" s="324" t="str">
        <f>IFERROR(AVERAGEIFS('VISSIM Travel Time Outputs'!#REF!,'VISSIM Travel Time Outputs'!#REF!,$D12,'VISSIM Travel Time Outputs'!#REF!,"AVG",'VISSIM Travel Time Outputs'!#REF!,IO$9),"-")</f>
        <v>-</v>
      </c>
      <c r="IP12" s="324" t="str">
        <f>IFERROR(AVERAGEIFS('VISSIM Travel Time Outputs'!#REF!,'VISSIM Travel Time Outputs'!#REF!,$D12,'VISSIM Travel Time Outputs'!#REF!,"AVG",'VISSIM Travel Time Outputs'!#REF!,IP$9),"-")</f>
        <v>-</v>
      </c>
      <c r="IQ12" s="324" t="str">
        <f>IFERROR(AVERAGEIFS('VISSIM Travel Time Outputs'!#REF!,'VISSIM Travel Time Outputs'!#REF!,$D12,'VISSIM Travel Time Outputs'!#REF!,"AVG",'VISSIM Travel Time Outputs'!#REF!,IQ$9),"-")</f>
        <v>-</v>
      </c>
      <c r="IR12" s="324" t="str">
        <f>IFERROR(AVERAGEIFS('VISSIM Travel Time Outputs'!#REF!,'VISSIM Travel Time Outputs'!#REF!,$D12,'VISSIM Travel Time Outputs'!#REF!,"AVG",'VISSIM Travel Time Outputs'!#REF!,IR$9),"-")</f>
        <v>-</v>
      </c>
      <c r="IS12" s="325" t="str">
        <f>IFERROR(AVERAGEIFS('VISSIM Travel Time Outputs'!#REF!,'VISSIM Travel Time Outputs'!#REF!,$D12,'VISSIM Travel Time Outputs'!#REF!,"AVG",'VISSIM Travel Time Outputs'!#REF!,IS$9),"-")</f>
        <v>-</v>
      </c>
      <c r="IT12" s="325" t="str">
        <f t="shared" si="31"/>
        <v>--</v>
      </c>
    </row>
    <row r="13" spans="1:254" x14ac:dyDescent="0.35">
      <c r="A13" s="252" t="str">
        <f t="shared" si="12"/>
        <v>H</v>
      </c>
      <c r="B13" s="577">
        <f t="shared" si="32"/>
        <v>4</v>
      </c>
      <c r="C13" s="413">
        <f>INDEX('Input - Travel Times'!$B$3:$AH$103,MATCH($B13,'Input - Travel Times'!$B$3:$B$103,0),MATCH(C$9,'Input - Travel Times'!$B$3:$AH$3,0))</f>
        <v>0</v>
      </c>
      <c r="D13" s="150">
        <f>INDEX('Input - Travel Times'!$B$3:$AH$103,MATCH($B13,'Input - Travel Times'!$B$3:$B$103,0),MATCH(D$9,'Input - Travel Times'!$B$3:$AH$3,0))</f>
        <v>0</v>
      </c>
      <c r="E13" s="518">
        <f>TIME(0,0,INDEX('Input - Travel Times'!$B$3:$AH$103,MATCH($B13,'Input - Travel Times'!$B$3:$B$103,0),MATCH(E$9,'Input - Travel Times'!$B$3:$AH$3,0)))</f>
        <v>0</v>
      </c>
      <c r="F13" s="518">
        <f>TIME(0,0,INDEX('Input - Travel Times'!$B$3:$AH$103,MATCH($B13,'Input - Travel Times'!$B$3:$B$103,0),MATCH(F$9,'Input - Travel Times'!$B$3:$AH$3,0)))</f>
        <v>0</v>
      </c>
      <c r="G13" s="518">
        <f>TIME(0,0,INDEX('Input - Travel Times'!$B$3:$AH$103,MATCH($B13,'Input - Travel Times'!$B$3:$B$103,0),MATCH(G$9,'Input - Travel Times'!$B$3:$AH$3,0)))</f>
        <v>0</v>
      </c>
      <c r="H13" s="518">
        <f>TIME(0,0,INDEX('Input - Travel Times'!$B$3:$AH$103,MATCH($B13,'Input - Travel Times'!$B$3:$B$103,0),MATCH(H$9,'Input - Travel Times'!$B$3:$AH$3,0)))</f>
        <v>0</v>
      </c>
      <c r="I13" s="130"/>
      <c r="J13" s="209" t="str">
        <f>IFERROR(TIME(0,0,AVERAGEIFS('VISSIM Travel Time Outputs'!$I:$I,'VISSIM Travel Time Outputs'!$D:$D,$D13,'VISSIM Travel Time Outputs'!$A:$A,"AVG",'VISSIM Travel Time Outputs'!$B:$B,J$9)),"-")</f>
        <v>-</v>
      </c>
      <c r="K13" s="34" t="str">
        <f>IFERROR(TIME(0,0,AVERAGEIFS('VISSIM Travel Time Outputs'!$I:$I,'VISSIM Travel Time Outputs'!$D:$D,$D13,'VISSIM Travel Time Outputs'!$A:$A,"AVG",'VISSIM Travel Time Outputs'!$B:$B,K$9)),"-")</f>
        <v>-</v>
      </c>
      <c r="L13" s="34" t="str">
        <f>IFERROR(TIME(0,0,AVERAGEIFS('VISSIM Travel Time Outputs'!$I:$I,'VISSIM Travel Time Outputs'!$D:$D,$D13,'VISSIM Travel Time Outputs'!$A:$A,"AVG",'VISSIM Travel Time Outputs'!$B:$B,L$9)),"-")</f>
        <v>-</v>
      </c>
      <c r="M13" s="34" t="str">
        <f>IFERROR(TIME(0,0,AVERAGEIFS('VISSIM Travel Time Outputs'!$I:$I,'VISSIM Travel Time Outputs'!$D:$D,$D13,'VISSIM Travel Time Outputs'!$A:$A,"AVG",'VISSIM Travel Time Outputs'!$B:$B,M$9)),"-")</f>
        <v>-</v>
      </c>
      <c r="N13" s="34" t="str">
        <f>IFERROR(TIME(0,0,AVERAGEIFS('VISSIM Travel Time Outputs'!$I:$I,'VISSIM Travel Time Outputs'!$D:$D,$D13,'VISSIM Travel Time Outputs'!$A:$A,"AVG",'VISSIM Travel Time Outputs'!$B:$B,N$9)),"-")</f>
        <v>-</v>
      </c>
      <c r="O13" s="34" t="str">
        <f>IFERROR(TIME(0,0,AVERAGEIFS('VISSIM Travel Time Outputs'!$I:$I,'VISSIM Travel Time Outputs'!$D:$D,$D13,'VISSIM Travel Time Outputs'!$A:$A,"AVG",'VISSIM Travel Time Outputs'!$B:$B,O$9)),"-")</f>
        <v>-</v>
      </c>
      <c r="P13" s="34" t="str">
        <f>IFERROR(TIME(0,0,AVERAGEIFS('VISSIM Travel Time Outputs'!$I:$I,'VISSIM Travel Time Outputs'!$D:$D,$D13,'VISSIM Travel Time Outputs'!$A:$A,"AVG",'VISSIM Travel Time Outputs'!$B:$B,P$9)),"-")</f>
        <v>-</v>
      </c>
      <c r="Q13" s="34" t="str">
        <f>IFERROR(TIME(0,0,AVERAGEIFS('VISSIM Travel Time Outputs'!$I:$I,'VISSIM Travel Time Outputs'!$D:$D,$D13,'VISSIM Travel Time Outputs'!$A:$A,"AVG",'VISSIM Travel Time Outputs'!$B:$B,Q$9)),"-")</f>
        <v>-</v>
      </c>
      <c r="R13" s="34" t="str">
        <f>IFERROR(TIME(0,0,AVERAGEIFS('VISSIM Travel Time Outputs'!$I:$I,'VISSIM Travel Time Outputs'!$D:$D,$D13,'VISSIM Travel Time Outputs'!$A:$A,"AVG",'VISSIM Travel Time Outputs'!$B:$B,R$9)),"-")</f>
        <v>-</v>
      </c>
      <c r="S13" s="34" t="str">
        <f>IFERROR(TIME(0,0,AVERAGEIFS('VISSIM Travel Time Outputs'!$I:$I,'VISSIM Travel Time Outputs'!$D:$D,$D13,'VISSIM Travel Time Outputs'!$A:$A,"AVG",'VISSIM Travel Time Outputs'!$B:$B,S$9)),"-")</f>
        <v>-</v>
      </c>
      <c r="T13" s="34" t="str">
        <f>IFERROR(TIME(0,0,AVERAGEIFS('VISSIM Travel Time Outputs'!$I:$I,'VISSIM Travel Time Outputs'!$D:$D,$D13,'VISSIM Travel Time Outputs'!$A:$A,"AVG",'VISSIM Travel Time Outputs'!$B:$B,T$9)),"-")</f>
        <v>-</v>
      </c>
      <c r="U13" s="34" t="str">
        <f>IFERROR(TIME(0,0,AVERAGEIFS('VISSIM Travel Time Outputs'!$I:$I,'VISSIM Travel Time Outputs'!$D:$D,$D13,'VISSIM Travel Time Outputs'!$A:$A,"AVG",'VISSIM Travel Time Outputs'!$B:$B,U$9)),"-")</f>
        <v>-</v>
      </c>
      <c r="V13" s="34" t="str">
        <f>IFERROR(TIME(0,0,AVERAGEIFS('VISSIM Travel Time Outputs'!$I:$I,'VISSIM Travel Time Outputs'!$D:$D,$D13,'VISSIM Travel Time Outputs'!$A:$A,"AVG",'VISSIM Travel Time Outputs'!$B:$B,V$9)),"-")</f>
        <v>-</v>
      </c>
      <c r="W13" s="34" t="str">
        <f>IFERROR(TIME(0,0,AVERAGEIFS('VISSIM Travel Time Outputs'!$I:$I,'VISSIM Travel Time Outputs'!$D:$D,$D13,'VISSIM Travel Time Outputs'!$A:$A,"AVG",'VISSIM Travel Time Outputs'!$B:$B,W$9)),"-")</f>
        <v>-</v>
      </c>
      <c r="X13" s="34" t="str">
        <f>IFERROR(TIME(0,0,AVERAGEIFS('VISSIM Travel Time Outputs'!$I:$I,'VISSIM Travel Time Outputs'!$D:$D,$D13,'VISSIM Travel Time Outputs'!$A:$A,"AVG",'VISSIM Travel Time Outputs'!$B:$B,X$9)),"-")</f>
        <v>-</v>
      </c>
      <c r="Y13" s="134" t="str">
        <f>IFERROR(TIME(0,0,AVERAGEIFS('VISSIM Travel Time Outputs'!$I:$I,'VISSIM Travel Time Outputs'!$D:$D,$D13,'VISSIM Travel Time Outputs'!$A:$A,"AVG",'VISSIM Travel Time Outputs'!$B:$B,Y$9)),"-")</f>
        <v>-</v>
      </c>
      <c r="Z13" s="254"/>
      <c r="AA13" s="323" t="str">
        <f>IFERROR(AVERAGEIFS('VISSIM Travel Time Outputs'!$F:$F,'VISSIM Travel Time Outputs'!$D:$D,$D13,'VISSIM Travel Time Outputs'!$A:$A,"AVG",'VISSIM Travel Time Outputs'!$B:$B,AA$9),"-")</f>
        <v>-</v>
      </c>
      <c r="AB13" s="324" t="str">
        <f>IFERROR(AVERAGEIFS('VISSIM Travel Time Outputs'!$F:$F,'VISSIM Travel Time Outputs'!$D:$D,$D13,'VISSIM Travel Time Outputs'!$A:$A,"AVG",'VISSIM Travel Time Outputs'!$B:$B,AB$9),"-")</f>
        <v>-</v>
      </c>
      <c r="AC13" s="324" t="str">
        <f>IFERROR(AVERAGEIFS('VISSIM Travel Time Outputs'!$F:$F,'VISSIM Travel Time Outputs'!$D:$D,$D13,'VISSIM Travel Time Outputs'!$A:$A,"AVG",'VISSIM Travel Time Outputs'!$B:$B,AC$9),"-")</f>
        <v>-</v>
      </c>
      <c r="AD13" s="324" t="str">
        <f>IFERROR(AVERAGEIFS('VISSIM Travel Time Outputs'!$F:$F,'VISSIM Travel Time Outputs'!$D:$D,$D13,'VISSIM Travel Time Outputs'!$A:$A,"AVG",'VISSIM Travel Time Outputs'!$B:$B,AD$9),"-")</f>
        <v>-</v>
      </c>
      <c r="AE13" s="324" t="str">
        <f>IFERROR(AVERAGEIFS('VISSIM Travel Time Outputs'!$F:$F,'VISSIM Travel Time Outputs'!$D:$D,$D13,'VISSIM Travel Time Outputs'!$A:$A,"AVG",'VISSIM Travel Time Outputs'!$B:$B,AE$9),"-")</f>
        <v>-</v>
      </c>
      <c r="AF13" s="324" t="str">
        <f>IFERROR(AVERAGEIFS('VISSIM Travel Time Outputs'!$F:$F,'VISSIM Travel Time Outputs'!$D:$D,$D13,'VISSIM Travel Time Outputs'!$A:$A,"AVG",'VISSIM Travel Time Outputs'!$B:$B,AF$9),"-")</f>
        <v>-</v>
      </c>
      <c r="AG13" s="324" t="str">
        <f>IFERROR(AVERAGEIFS('VISSIM Travel Time Outputs'!$F:$F,'VISSIM Travel Time Outputs'!$D:$D,$D13,'VISSIM Travel Time Outputs'!$A:$A,"AVG",'VISSIM Travel Time Outputs'!$B:$B,AG$9),"-")</f>
        <v>-</v>
      </c>
      <c r="AH13" s="324" t="str">
        <f>IFERROR(AVERAGEIFS('VISSIM Travel Time Outputs'!$F:$F,'VISSIM Travel Time Outputs'!$D:$D,$D13,'VISSIM Travel Time Outputs'!$A:$A,"AVG",'VISSIM Travel Time Outputs'!$B:$B,AH$9),"-")</f>
        <v>-</v>
      </c>
      <c r="AI13" s="324" t="str">
        <f>IFERROR(AVERAGEIFS('VISSIM Travel Time Outputs'!$F:$F,'VISSIM Travel Time Outputs'!$D:$D,$D13,'VISSIM Travel Time Outputs'!$A:$A,"AVG",'VISSIM Travel Time Outputs'!$B:$B,AI$9),"-")</f>
        <v>-</v>
      </c>
      <c r="AJ13" s="324" t="str">
        <f>IFERROR(AVERAGEIFS('VISSIM Travel Time Outputs'!$F:$F,'VISSIM Travel Time Outputs'!$D:$D,$D13,'VISSIM Travel Time Outputs'!$A:$A,"AVG",'VISSIM Travel Time Outputs'!$B:$B,AJ$9),"-")</f>
        <v>-</v>
      </c>
      <c r="AK13" s="324" t="str">
        <f>IFERROR(AVERAGEIFS('VISSIM Travel Time Outputs'!$F:$F,'VISSIM Travel Time Outputs'!$D:$D,$D13,'VISSIM Travel Time Outputs'!$A:$A,"AVG",'VISSIM Travel Time Outputs'!$B:$B,AK$9),"-")</f>
        <v>-</v>
      </c>
      <c r="AL13" s="324" t="str">
        <f>IFERROR(AVERAGEIFS('VISSIM Travel Time Outputs'!$F:$F,'VISSIM Travel Time Outputs'!$D:$D,$D13,'VISSIM Travel Time Outputs'!$A:$A,"AVG",'VISSIM Travel Time Outputs'!$B:$B,AL$9),"-")</f>
        <v>-</v>
      </c>
      <c r="AM13" s="324" t="str">
        <f>IFERROR(AVERAGEIFS('VISSIM Travel Time Outputs'!$F:$F,'VISSIM Travel Time Outputs'!$D:$D,$D13,'VISSIM Travel Time Outputs'!$A:$A,"AVG",'VISSIM Travel Time Outputs'!$B:$B,AM$9),"-")</f>
        <v>-</v>
      </c>
      <c r="AN13" s="324" t="str">
        <f>IFERROR(AVERAGEIFS('VISSIM Travel Time Outputs'!$F:$F,'VISSIM Travel Time Outputs'!$D:$D,$D13,'VISSIM Travel Time Outputs'!$A:$A,"AVG",'VISSIM Travel Time Outputs'!$B:$B,AN$9),"-")</f>
        <v>-</v>
      </c>
      <c r="AO13" s="324" t="str">
        <f>IFERROR(AVERAGEIFS('VISSIM Travel Time Outputs'!$F:$F,'VISSIM Travel Time Outputs'!$D:$D,$D13,'VISSIM Travel Time Outputs'!$A:$A,"AVG",'VISSIM Travel Time Outputs'!$B:$B,AO$9),"-")</f>
        <v>-</v>
      </c>
      <c r="AP13" s="325" t="str">
        <f>IFERROR(AVERAGEIFS('VISSIM Travel Time Outputs'!$F:$F,'VISSIM Travel Time Outputs'!$D:$D,$D13,'VISSIM Travel Time Outputs'!$A:$A,"AVG",'VISSIM Travel Time Outputs'!$B:$B,AP$9),"-")</f>
        <v>-</v>
      </c>
      <c r="AQ13" s="331"/>
      <c r="AR13" s="209" t="str">
        <f t="shared" si="13"/>
        <v>--</v>
      </c>
      <c r="AS13" s="354" t="str">
        <f t="shared" si="14"/>
        <v>--</v>
      </c>
      <c r="AT13" s="325">
        <f t="shared" si="15"/>
        <v>0</v>
      </c>
      <c r="AU13" s="255"/>
      <c r="AV13" s="209" t="str">
        <f>IFERROR(TIME(0,0,AVERAGEIFS('VISSIM Travel Time Outputs'!$J:$J,'VISSIM Travel Time Outputs'!$D:$D,$D13,'VISSIM Travel Time Outputs'!$A:$A,"AVG",'VISSIM Travel Time Outputs'!$B:$B,AV$9)),"-")</f>
        <v>-</v>
      </c>
      <c r="AW13" s="34" t="str">
        <f>IFERROR(TIME(0,0,AVERAGEIFS('VISSIM Travel Time Outputs'!$J:$J,'VISSIM Travel Time Outputs'!$D:$D,$D13,'VISSIM Travel Time Outputs'!$A:$A,"AVG",'VISSIM Travel Time Outputs'!$B:$B,AW$9)),"-")</f>
        <v>-</v>
      </c>
      <c r="AX13" s="34" t="str">
        <f>IFERROR(TIME(0,0,AVERAGEIFS('VISSIM Travel Time Outputs'!$J:$J,'VISSIM Travel Time Outputs'!$D:$D,$D13,'VISSIM Travel Time Outputs'!$A:$A,"AVG",'VISSIM Travel Time Outputs'!$B:$B,AX$9)),"-")</f>
        <v>-</v>
      </c>
      <c r="AY13" s="34" t="str">
        <f>IFERROR(TIME(0,0,AVERAGEIFS('VISSIM Travel Time Outputs'!$J:$J,'VISSIM Travel Time Outputs'!$D:$D,$D13,'VISSIM Travel Time Outputs'!$A:$A,"AVG",'VISSIM Travel Time Outputs'!$B:$B,AY$9)),"-")</f>
        <v>-</v>
      </c>
      <c r="AZ13" s="34" t="str">
        <f>IFERROR(TIME(0,0,AVERAGEIFS('VISSIM Travel Time Outputs'!$J:$J,'VISSIM Travel Time Outputs'!$D:$D,$D13,'VISSIM Travel Time Outputs'!$A:$A,"AVG",'VISSIM Travel Time Outputs'!$B:$B,AZ$9)),"-")</f>
        <v>-</v>
      </c>
      <c r="BA13" s="34" t="str">
        <f>IFERROR(TIME(0,0,AVERAGEIFS('VISSIM Travel Time Outputs'!$J:$J,'VISSIM Travel Time Outputs'!$D:$D,$D13,'VISSIM Travel Time Outputs'!$A:$A,"AVG",'VISSIM Travel Time Outputs'!$B:$B,BA$9)),"-")</f>
        <v>-</v>
      </c>
      <c r="BB13" s="34" t="str">
        <f>IFERROR(TIME(0,0,AVERAGEIFS('VISSIM Travel Time Outputs'!$J:$J,'VISSIM Travel Time Outputs'!$D:$D,$D13,'VISSIM Travel Time Outputs'!$A:$A,"AVG",'VISSIM Travel Time Outputs'!$B:$B,BB$9)),"-")</f>
        <v>-</v>
      </c>
      <c r="BC13" s="34" t="str">
        <f>IFERROR(TIME(0,0,AVERAGEIFS('VISSIM Travel Time Outputs'!$J:$J,'VISSIM Travel Time Outputs'!$D:$D,$D13,'VISSIM Travel Time Outputs'!$A:$A,"AVG",'VISSIM Travel Time Outputs'!$B:$B,BC$9)),"-")</f>
        <v>-</v>
      </c>
      <c r="BD13" s="34" t="str">
        <f>IFERROR(TIME(0,0,AVERAGEIFS('VISSIM Travel Time Outputs'!$J:$J,'VISSIM Travel Time Outputs'!$D:$D,$D13,'VISSIM Travel Time Outputs'!$A:$A,"AVG",'VISSIM Travel Time Outputs'!$B:$B,BD$9)),"-")</f>
        <v>-</v>
      </c>
      <c r="BE13" s="34" t="str">
        <f>IFERROR(TIME(0,0,AVERAGEIFS('VISSIM Travel Time Outputs'!$J:$J,'VISSIM Travel Time Outputs'!$D:$D,$D13,'VISSIM Travel Time Outputs'!$A:$A,"AVG",'VISSIM Travel Time Outputs'!$B:$B,BE$9)),"-")</f>
        <v>-</v>
      </c>
      <c r="BF13" s="34" t="str">
        <f>IFERROR(TIME(0,0,AVERAGEIFS('VISSIM Travel Time Outputs'!$J:$J,'VISSIM Travel Time Outputs'!$D:$D,$D13,'VISSIM Travel Time Outputs'!$A:$A,"AVG",'VISSIM Travel Time Outputs'!$B:$B,BF$9)),"-")</f>
        <v>-</v>
      </c>
      <c r="BG13" s="34" t="str">
        <f>IFERROR(TIME(0,0,AVERAGEIFS('VISSIM Travel Time Outputs'!$J:$J,'VISSIM Travel Time Outputs'!$D:$D,$D13,'VISSIM Travel Time Outputs'!$A:$A,"AVG",'VISSIM Travel Time Outputs'!$B:$B,BG$9)),"-")</f>
        <v>-</v>
      </c>
      <c r="BH13" s="34" t="str">
        <f>IFERROR(TIME(0,0,AVERAGEIFS('VISSIM Travel Time Outputs'!$J:$J,'VISSIM Travel Time Outputs'!$D:$D,$D13,'VISSIM Travel Time Outputs'!$A:$A,"AVG",'VISSIM Travel Time Outputs'!$B:$B,BH$9)),"-")</f>
        <v>-</v>
      </c>
      <c r="BI13" s="34" t="str">
        <f>IFERROR(TIME(0,0,AVERAGEIFS('VISSIM Travel Time Outputs'!$J:$J,'VISSIM Travel Time Outputs'!$D:$D,$D13,'VISSIM Travel Time Outputs'!$A:$A,"AVG",'VISSIM Travel Time Outputs'!$B:$B,BI$9)),"-")</f>
        <v>-</v>
      </c>
      <c r="BJ13" s="34" t="str">
        <f>IFERROR(TIME(0,0,AVERAGEIFS('VISSIM Travel Time Outputs'!$J:$J,'VISSIM Travel Time Outputs'!$D:$D,$D13,'VISSIM Travel Time Outputs'!$A:$A,"AVG",'VISSIM Travel Time Outputs'!$B:$B,BJ$9)),"-")</f>
        <v>-</v>
      </c>
      <c r="BK13" s="134" t="str">
        <f>IFERROR(TIME(0,0,AVERAGEIFS('VISSIM Travel Time Outputs'!$J:$J,'VISSIM Travel Time Outputs'!$D:$D,$D13,'VISSIM Travel Time Outputs'!$A:$A,"AVG",'VISSIM Travel Time Outputs'!$B:$B,BK$9)),"-")</f>
        <v>-</v>
      </c>
      <c r="BL13" s="126"/>
      <c r="BM13" s="323" t="str">
        <f>IFERROR(AVERAGEIFS('VISSIM Travel Time Outputs'!$G:$G,'VISSIM Travel Time Outputs'!$D:$D,$D13,'VISSIM Travel Time Outputs'!$A:$A,"AVG",'VISSIM Travel Time Outputs'!$B:$B,BM$9),"-")</f>
        <v>-</v>
      </c>
      <c r="BN13" s="324" t="str">
        <f>IFERROR(AVERAGEIFS('VISSIM Travel Time Outputs'!$G:$G,'VISSIM Travel Time Outputs'!$D:$D,$D13,'VISSIM Travel Time Outputs'!$A:$A,"AVG",'VISSIM Travel Time Outputs'!$B:$B,BN$9),"-")</f>
        <v>-</v>
      </c>
      <c r="BO13" s="324" t="str">
        <f>IFERROR(AVERAGEIFS('VISSIM Travel Time Outputs'!$G:$G,'VISSIM Travel Time Outputs'!$D:$D,$D13,'VISSIM Travel Time Outputs'!$A:$A,"AVG",'VISSIM Travel Time Outputs'!$B:$B,BO$9),"-")</f>
        <v>-</v>
      </c>
      <c r="BP13" s="324" t="str">
        <f>IFERROR(AVERAGEIFS('VISSIM Travel Time Outputs'!$G:$G,'VISSIM Travel Time Outputs'!$D:$D,$D13,'VISSIM Travel Time Outputs'!$A:$A,"AVG",'VISSIM Travel Time Outputs'!$B:$B,BP$9),"-")</f>
        <v>-</v>
      </c>
      <c r="BQ13" s="324" t="str">
        <f>IFERROR(AVERAGEIFS('VISSIM Travel Time Outputs'!$G:$G,'VISSIM Travel Time Outputs'!$D:$D,$D13,'VISSIM Travel Time Outputs'!$A:$A,"AVG",'VISSIM Travel Time Outputs'!$B:$B,BQ$9),"-")</f>
        <v>-</v>
      </c>
      <c r="BR13" s="324" t="str">
        <f>IFERROR(AVERAGEIFS('VISSIM Travel Time Outputs'!$G:$G,'VISSIM Travel Time Outputs'!$D:$D,$D13,'VISSIM Travel Time Outputs'!$A:$A,"AVG",'VISSIM Travel Time Outputs'!$B:$B,BR$9),"-")</f>
        <v>-</v>
      </c>
      <c r="BS13" s="324" t="str">
        <f>IFERROR(AVERAGEIFS('VISSIM Travel Time Outputs'!$G:$G,'VISSIM Travel Time Outputs'!$D:$D,$D13,'VISSIM Travel Time Outputs'!$A:$A,"AVG",'VISSIM Travel Time Outputs'!$B:$B,BS$9),"-")</f>
        <v>-</v>
      </c>
      <c r="BT13" s="324" t="str">
        <f>IFERROR(AVERAGEIFS('VISSIM Travel Time Outputs'!$G:$G,'VISSIM Travel Time Outputs'!$D:$D,$D13,'VISSIM Travel Time Outputs'!$A:$A,"AVG",'VISSIM Travel Time Outputs'!$B:$B,BT$9),"-")</f>
        <v>-</v>
      </c>
      <c r="BU13" s="324" t="str">
        <f>IFERROR(AVERAGEIFS('VISSIM Travel Time Outputs'!$G:$G,'VISSIM Travel Time Outputs'!$D:$D,$D13,'VISSIM Travel Time Outputs'!$A:$A,"AVG",'VISSIM Travel Time Outputs'!$B:$B,BU$9),"-")</f>
        <v>-</v>
      </c>
      <c r="BV13" s="324" t="str">
        <f>IFERROR(AVERAGEIFS('VISSIM Travel Time Outputs'!$G:$G,'VISSIM Travel Time Outputs'!$D:$D,$D13,'VISSIM Travel Time Outputs'!$A:$A,"AVG",'VISSIM Travel Time Outputs'!$B:$B,BV$9),"-")</f>
        <v>-</v>
      </c>
      <c r="BW13" s="324" t="str">
        <f>IFERROR(AVERAGEIFS('VISSIM Travel Time Outputs'!$G:$G,'VISSIM Travel Time Outputs'!$D:$D,$D13,'VISSIM Travel Time Outputs'!$A:$A,"AVG",'VISSIM Travel Time Outputs'!$B:$B,BW$9),"-")</f>
        <v>-</v>
      </c>
      <c r="BX13" s="324" t="str">
        <f>IFERROR(AVERAGEIFS('VISSIM Travel Time Outputs'!$G:$G,'VISSIM Travel Time Outputs'!$D:$D,$D13,'VISSIM Travel Time Outputs'!$A:$A,"AVG",'VISSIM Travel Time Outputs'!$B:$B,BX$9),"-")</f>
        <v>-</v>
      </c>
      <c r="BY13" s="324" t="str">
        <f>IFERROR(AVERAGEIFS('VISSIM Travel Time Outputs'!$G:$G,'VISSIM Travel Time Outputs'!$D:$D,$D13,'VISSIM Travel Time Outputs'!$A:$A,"AVG",'VISSIM Travel Time Outputs'!$B:$B,BY$9),"-")</f>
        <v>-</v>
      </c>
      <c r="BZ13" s="324" t="str">
        <f>IFERROR(AVERAGEIFS('VISSIM Travel Time Outputs'!$G:$G,'VISSIM Travel Time Outputs'!$D:$D,$D13,'VISSIM Travel Time Outputs'!$A:$A,"AVG",'VISSIM Travel Time Outputs'!$B:$B,BZ$9),"-")</f>
        <v>-</v>
      </c>
      <c r="CA13" s="324" t="str">
        <f>IFERROR(AVERAGEIFS('VISSIM Travel Time Outputs'!$G:$G,'VISSIM Travel Time Outputs'!$D:$D,$D13,'VISSIM Travel Time Outputs'!$A:$A,"AVG",'VISSIM Travel Time Outputs'!$B:$B,CA$9),"-")</f>
        <v>-</v>
      </c>
      <c r="CB13" s="325" t="str">
        <f>IFERROR(AVERAGEIFS('VISSIM Travel Time Outputs'!$G:$G,'VISSIM Travel Time Outputs'!$D:$D,$D13,'VISSIM Travel Time Outputs'!$A:$A,"AVG",'VISSIM Travel Time Outputs'!$B:$B,CB$9),"-")</f>
        <v>-</v>
      </c>
      <c r="CC13" s="254"/>
      <c r="CD13" s="209" t="str">
        <f t="shared" si="16"/>
        <v>--</v>
      </c>
      <c r="CE13" s="354" t="str">
        <f t="shared" si="17"/>
        <v>--</v>
      </c>
      <c r="CF13" s="325">
        <f t="shared" si="18"/>
        <v>0</v>
      </c>
      <c r="CG13" s="331"/>
      <c r="CH13" s="209"/>
      <c r="CI13" s="34"/>
      <c r="CJ13" s="34"/>
      <c r="CK13" s="34"/>
      <c r="CL13" s="34"/>
      <c r="CM13" s="34"/>
      <c r="CN13" s="34"/>
      <c r="CO13" s="34"/>
      <c r="CP13" s="34"/>
      <c r="CQ13" s="34"/>
      <c r="CR13" s="34"/>
      <c r="CS13" s="34"/>
      <c r="CT13" s="34"/>
      <c r="CU13" s="34"/>
      <c r="CV13" s="34"/>
      <c r="CW13" s="134"/>
      <c r="CX13" s="331"/>
      <c r="CY13" s="323"/>
      <c r="CZ13" s="324"/>
      <c r="DA13" s="324"/>
      <c r="DB13" s="324"/>
      <c r="DC13" s="324"/>
      <c r="DD13" s="324"/>
      <c r="DE13" s="324"/>
      <c r="DF13" s="324"/>
      <c r="DG13" s="324"/>
      <c r="DH13" s="324"/>
      <c r="DI13" s="324"/>
      <c r="DJ13" s="324"/>
      <c r="DK13" s="324"/>
      <c r="DL13" s="324"/>
      <c r="DM13" s="324"/>
      <c r="DN13" s="325"/>
      <c r="DO13" s="331"/>
      <c r="DP13" s="209" t="str">
        <f t="shared" si="19"/>
        <v>--</v>
      </c>
      <c r="DQ13" s="354" t="str">
        <f t="shared" si="20"/>
        <v>--</v>
      </c>
      <c r="DR13" s="325">
        <f t="shared" si="21"/>
        <v>0</v>
      </c>
      <c r="DS13" s="255"/>
      <c r="DT13" s="209" t="str">
        <f>IFERROR(TIME(0,0,AVERAGEIFS('VISSIM Travel Time Outputs'!$K:$K,'VISSIM Travel Time Outputs'!$D:$D,$D13,'VISSIM Travel Time Outputs'!$A:$A,"AVG",'VISSIM Travel Time Outputs'!$B:$B,DT$9)),"-")</f>
        <v>-</v>
      </c>
      <c r="DU13" s="34" t="str">
        <f>IFERROR(TIME(0,0,AVERAGEIFS('VISSIM Travel Time Outputs'!$K:$K,'VISSIM Travel Time Outputs'!$D:$D,$D13,'VISSIM Travel Time Outputs'!$A:$A,"AVG",'VISSIM Travel Time Outputs'!$B:$B,DU$9)),"-")</f>
        <v>-</v>
      </c>
      <c r="DV13" s="34" t="str">
        <f>IFERROR(TIME(0,0,AVERAGEIFS('VISSIM Travel Time Outputs'!$K:$K,'VISSIM Travel Time Outputs'!$D:$D,$D13,'VISSIM Travel Time Outputs'!$A:$A,"AVG",'VISSIM Travel Time Outputs'!$B:$B,DV$9)),"-")</f>
        <v>-</v>
      </c>
      <c r="DW13" s="34" t="str">
        <f>IFERROR(TIME(0,0,AVERAGEIFS('VISSIM Travel Time Outputs'!$K:$K,'VISSIM Travel Time Outputs'!$D:$D,$D13,'VISSIM Travel Time Outputs'!$A:$A,"AVG",'VISSIM Travel Time Outputs'!$B:$B,DW$9)),"-")</f>
        <v>-</v>
      </c>
      <c r="DX13" s="34" t="str">
        <f>IFERROR(TIME(0,0,AVERAGEIFS('VISSIM Travel Time Outputs'!$K:$K,'VISSIM Travel Time Outputs'!$D:$D,$D13,'VISSIM Travel Time Outputs'!$A:$A,"AVG",'VISSIM Travel Time Outputs'!$B:$B,DX$9)),"-")</f>
        <v>-</v>
      </c>
      <c r="DY13" s="34" t="str">
        <f>IFERROR(TIME(0,0,AVERAGEIFS('VISSIM Travel Time Outputs'!$K:$K,'VISSIM Travel Time Outputs'!$D:$D,$D13,'VISSIM Travel Time Outputs'!$A:$A,"AVG",'VISSIM Travel Time Outputs'!$B:$B,DY$9)),"-")</f>
        <v>-</v>
      </c>
      <c r="DZ13" s="34" t="str">
        <f>IFERROR(TIME(0,0,AVERAGEIFS('VISSIM Travel Time Outputs'!$K:$K,'VISSIM Travel Time Outputs'!$D:$D,$D13,'VISSIM Travel Time Outputs'!$A:$A,"AVG",'VISSIM Travel Time Outputs'!$B:$B,DZ$9)),"-")</f>
        <v>-</v>
      </c>
      <c r="EA13" s="34" t="str">
        <f>IFERROR(TIME(0,0,AVERAGEIFS('VISSIM Travel Time Outputs'!$K:$K,'VISSIM Travel Time Outputs'!$D:$D,$D13,'VISSIM Travel Time Outputs'!$A:$A,"AVG",'VISSIM Travel Time Outputs'!$B:$B,EA$9)),"-")</f>
        <v>-</v>
      </c>
      <c r="EB13" s="34" t="str">
        <f>IFERROR(TIME(0,0,AVERAGEIFS('VISSIM Travel Time Outputs'!$K:$K,'VISSIM Travel Time Outputs'!$D:$D,$D13,'VISSIM Travel Time Outputs'!$A:$A,"AVG",'VISSIM Travel Time Outputs'!$B:$B,EB$9)),"-")</f>
        <v>-</v>
      </c>
      <c r="EC13" s="34" t="str">
        <f>IFERROR(TIME(0,0,AVERAGEIFS('VISSIM Travel Time Outputs'!$K:$K,'VISSIM Travel Time Outputs'!$D:$D,$D13,'VISSIM Travel Time Outputs'!$A:$A,"AVG",'VISSIM Travel Time Outputs'!$B:$B,EC$9)),"-")</f>
        <v>-</v>
      </c>
      <c r="ED13" s="34" t="str">
        <f>IFERROR(TIME(0,0,AVERAGEIFS('VISSIM Travel Time Outputs'!$K:$K,'VISSIM Travel Time Outputs'!$D:$D,$D13,'VISSIM Travel Time Outputs'!$A:$A,"AVG",'VISSIM Travel Time Outputs'!$B:$B,ED$9)),"-")</f>
        <v>-</v>
      </c>
      <c r="EE13" s="34" t="str">
        <f>IFERROR(TIME(0,0,AVERAGEIFS('VISSIM Travel Time Outputs'!$K:$K,'VISSIM Travel Time Outputs'!$D:$D,$D13,'VISSIM Travel Time Outputs'!$A:$A,"AVG",'VISSIM Travel Time Outputs'!$B:$B,EE$9)),"-")</f>
        <v>-</v>
      </c>
      <c r="EF13" s="34" t="str">
        <f>IFERROR(TIME(0,0,AVERAGEIFS('VISSIM Travel Time Outputs'!$K:$K,'VISSIM Travel Time Outputs'!$D:$D,$D13,'VISSIM Travel Time Outputs'!$A:$A,"AVG",'VISSIM Travel Time Outputs'!$B:$B,EF$9)),"-")</f>
        <v>-</v>
      </c>
      <c r="EG13" s="34" t="str">
        <f>IFERROR(TIME(0,0,AVERAGEIFS('VISSIM Travel Time Outputs'!$K:$K,'VISSIM Travel Time Outputs'!$D:$D,$D13,'VISSIM Travel Time Outputs'!$A:$A,"AVG",'VISSIM Travel Time Outputs'!$B:$B,EG$9)),"-")</f>
        <v>-</v>
      </c>
      <c r="EH13" s="34" t="str">
        <f>IFERROR(TIME(0,0,AVERAGEIFS('VISSIM Travel Time Outputs'!$K:$K,'VISSIM Travel Time Outputs'!$D:$D,$D13,'VISSIM Travel Time Outputs'!$A:$A,"AVG",'VISSIM Travel Time Outputs'!$B:$B,EH$9)),"-")</f>
        <v>-</v>
      </c>
      <c r="EI13" s="134" t="str">
        <f>IFERROR(TIME(0,0,AVERAGEIFS('VISSIM Travel Time Outputs'!$K:$K,'VISSIM Travel Time Outputs'!$D:$D,$D13,'VISSIM Travel Time Outputs'!$A:$A,"AVG",'VISSIM Travel Time Outputs'!$B:$B,EI$9)),"-")</f>
        <v>-</v>
      </c>
      <c r="EJ13" s="126"/>
      <c r="EK13" s="323" t="str">
        <f>IFERROR(AVERAGEIFS('VISSIM Travel Time Outputs'!$H:$H,'VISSIM Travel Time Outputs'!$D:$D,$D13,'VISSIM Travel Time Outputs'!$A:$A,"AVG",'VISSIM Travel Time Outputs'!$B:$B,EK$9),"-")</f>
        <v>-</v>
      </c>
      <c r="EL13" s="324" t="str">
        <f>IFERROR(AVERAGEIFS('VISSIM Travel Time Outputs'!$H:$H,'VISSIM Travel Time Outputs'!$D:$D,$D13,'VISSIM Travel Time Outputs'!$A:$A,"AVG",'VISSIM Travel Time Outputs'!$B:$B,EL$9),"-")</f>
        <v>-</v>
      </c>
      <c r="EM13" s="324" t="str">
        <f>IFERROR(AVERAGEIFS('VISSIM Travel Time Outputs'!$H:$H,'VISSIM Travel Time Outputs'!$D:$D,$D13,'VISSIM Travel Time Outputs'!$A:$A,"AVG",'VISSIM Travel Time Outputs'!$B:$B,EM$9),"-")</f>
        <v>-</v>
      </c>
      <c r="EN13" s="324" t="str">
        <f>IFERROR(AVERAGEIFS('VISSIM Travel Time Outputs'!$H:$H,'VISSIM Travel Time Outputs'!$D:$D,$D13,'VISSIM Travel Time Outputs'!$A:$A,"AVG",'VISSIM Travel Time Outputs'!$B:$B,EN$9),"-")</f>
        <v>-</v>
      </c>
      <c r="EO13" s="324" t="str">
        <f>IFERROR(AVERAGEIFS('VISSIM Travel Time Outputs'!$H:$H,'VISSIM Travel Time Outputs'!$D:$D,$D13,'VISSIM Travel Time Outputs'!$A:$A,"AVG",'VISSIM Travel Time Outputs'!$B:$B,EO$9),"-")</f>
        <v>-</v>
      </c>
      <c r="EP13" s="324" t="str">
        <f>IFERROR(AVERAGEIFS('VISSIM Travel Time Outputs'!$H:$H,'VISSIM Travel Time Outputs'!$D:$D,$D13,'VISSIM Travel Time Outputs'!$A:$A,"AVG",'VISSIM Travel Time Outputs'!$B:$B,EP$9),"-")</f>
        <v>-</v>
      </c>
      <c r="EQ13" s="324" t="str">
        <f>IFERROR(AVERAGEIFS('VISSIM Travel Time Outputs'!$H:$H,'VISSIM Travel Time Outputs'!$D:$D,$D13,'VISSIM Travel Time Outputs'!$A:$A,"AVG",'VISSIM Travel Time Outputs'!$B:$B,EQ$9),"-")</f>
        <v>-</v>
      </c>
      <c r="ER13" s="324" t="str">
        <f>IFERROR(AVERAGEIFS('VISSIM Travel Time Outputs'!$H:$H,'VISSIM Travel Time Outputs'!$D:$D,$D13,'VISSIM Travel Time Outputs'!$A:$A,"AVG",'VISSIM Travel Time Outputs'!$B:$B,ER$9),"-")</f>
        <v>-</v>
      </c>
      <c r="ES13" s="324" t="str">
        <f>IFERROR(AVERAGEIFS('VISSIM Travel Time Outputs'!$H:$H,'VISSIM Travel Time Outputs'!$D:$D,$D13,'VISSIM Travel Time Outputs'!$A:$A,"AVG",'VISSIM Travel Time Outputs'!$B:$B,ES$9),"-")</f>
        <v>-</v>
      </c>
      <c r="ET13" s="324" t="str">
        <f>IFERROR(AVERAGEIFS('VISSIM Travel Time Outputs'!$H:$H,'VISSIM Travel Time Outputs'!$D:$D,$D13,'VISSIM Travel Time Outputs'!$A:$A,"AVG",'VISSIM Travel Time Outputs'!$B:$B,ET$9),"-")</f>
        <v>-</v>
      </c>
      <c r="EU13" s="324" t="str">
        <f>IFERROR(AVERAGEIFS('VISSIM Travel Time Outputs'!$H:$H,'VISSIM Travel Time Outputs'!$D:$D,$D13,'VISSIM Travel Time Outputs'!$A:$A,"AVG",'VISSIM Travel Time Outputs'!$B:$B,EU$9),"-")</f>
        <v>-</v>
      </c>
      <c r="EV13" s="324" t="str">
        <f>IFERROR(AVERAGEIFS('VISSIM Travel Time Outputs'!$H:$H,'VISSIM Travel Time Outputs'!$D:$D,$D13,'VISSIM Travel Time Outputs'!$A:$A,"AVG",'VISSIM Travel Time Outputs'!$B:$B,EV$9),"-")</f>
        <v>-</v>
      </c>
      <c r="EW13" s="324" t="str">
        <f>IFERROR(AVERAGEIFS('VISSIM Travel Time Outputs'!$H:$H,'VISSIM Travel Time Outputs'!$D:$D,$D13,'VISSIM Travel Time Outputs'!$A:$A,"AVG",'VISSIM Travel Time Outputs'!$B:$B,EW$9),"-")</f>
        <v>-</v>
      </c>
      <c r="EX13" s="324" t="str">
        <f>IFERROR(AVERAGEIFS('VISSIM Travel Time Outputs'!$H:$H,'VISSIM Travel Time Outputs'!$D:$D,$D13,'VISSIM Travel Time Outputs'!$A:$A,"AVG",'VISSIM Travel Time Outputs'!$B:$B,EX$9),"-")</f>
        <v>-</v>
      </c>
      <c r="EY13" s="324" t="str">
        <f>IFERROR(AVERAGEIFS('VISSIM Travel Time Outputs'!$H:$H,'VISSIM Travel Time Outputs'!$D:$D,$D13,'VISSIM Travel Time Outputs'!$A:$A,"AVG",'VISSIM Travel Time Outputs'!$B:$B,EY$9),"-")</f>
        <v>-</v>
      </c>
      <c r="EZ13" s="325" t="str">
        <f>IFERROR(AVERAGEIFS('VISSIM Travel Time Outputs'!$H:$H,'VISSIM Travel Time Outputs'!$D:$D,$D13,'VISSIM Travel Time Outputs'!$A:$A,"AVG",'VISSIM Travel Time Outputs'!$B:$B,EZ$9),"-")</f>
        <v>-</v>
      </c>
      <c r="FA13" s="254"/>
      <c r="FB13" s="209" t="str">
        <f t="shared" si="22"/>
        <v>--</v>
      </c>
      <c r="FC13" s="354" t="str">
        <f t="shared" si="23"/>
        <v>--</v>
      </c>
      <c r="FD13" s="325">
        <f t="shared" si="24"/>
        <v>0</v>
      </c>
      <c r="FE13" s="331"/>
      <c r="FF13" s="209" t="str">
        <f>IFERROR(GETPIVOTDATA("Average of TRAVTM(40)",#REF!,"TIMEINT",FF$9,"VEHICLETRAVELTIMEMEASUREMENT",$D13)/3600/24,"--")</f>
        <v>--</v>
      </c>
      <c r="FG13" s="34" t="str">
        <f>IFERROR(GETPIVOTDATA("Average of TRAVTM(40)",#REF!,"TIMEINT",FG$9,"VEHICLETRAVELTIMEMEASUREMENT",$D13)/3600/24,"--")</f>
        <v>--</v>
      </c>
      <c r="FH13" s="34" t="str">
        <f>IFERROR(GETPIVOTDATA("Average of TRAVTM(40)",#REF!,"TIMEINT",FH$9,"VEHICLETRAVELTIMEMEASUREMENT",$D13)/3600/24,"--")</f>
        <v>--</v>
      </c>
      <c r="FI13" s="34" t="str">
        <f>IFERROR(GETPIVOTDATA("Average of TRAVTM(40)",#REF!,"TIMEINT",FI$9,"VEHICLETRAVELTIMEMEASUREMENT",$D13)/3600/24,"--")</f>
        <v>--</v>
      </c>
      <c r="FJ13" s="34" t="str">
        <f>IFERROR(GETPIVOTDATA("Average of TRAVTM(40)",#REF!,"TIMEINT",FJ$9,"VEHICLETRAVELTIMEMEASUREMENT",$D13)/3600/24,"--")</f>
        <v>--</v>
      </c>
      <c r="FK13" s="34" t="str">
        <f>IFERROR(GETPIVOTDATA("Average of TRAVTM(40)",#REF!,"TIMEINT",FK$9,"VEHICLETRAVELTIMEMEASUREMENT",$D13)/3600/24,"--")</f>
        <v>--</v>
      </c>
      <c r="FL13" s="34" t="str">
        <f>IFERROR(GETPIVOTDATA("Average of TRAVTM(40)",#REF!,"TIMEINT",FL$9,"VEHICLETRAVELTIMEMEASUREMENT",$D13)/3600/24,"--")</f>
        <v>--</v>
      </c>
      <c r="FM13" s="34" t="str">
        <f>IFERROR(GETPIVOTDATA("Average of TRAVTM(40)",#REF!,"TIMEINT",FM$9,"VEHICLETRAVELTIMEMEASUREMENT",$D13)/3600/24,"--")</f>
        <v>--</v>
      </c>
      <c r="FN13" s="34" t="str">
        <f>IFERROR(GETPIVOTDATA("Average of TRAVTM(40)",#REF!,"TIMEINT",FN$9,"VEHICLETRAVELTIMEMEASUREMENT",$D13)/3600/24,"--")</f>
        <v>--</v>
      </c>
      <c r="FO13" s="34" t="str">
        <f>IFERROR(GETPIVOTDATA("Average of TRAVTM(40)",#REF!,"TIMEINT",FO$9,"VEHICLETRAVELTIMEMEASUREMENT",$D13)/3600/24,"--")</f>
        <v>--</v>
      </c>
      <c r="FP13" s="34" t="str">
        <f>IFERROR(GETPIVOTDATA("Average of TRAVTM(40)",#REF!,"TIMEINT",FP$9,"VEHICLETRAVELTIMEMEASUREMENT",$D13)/3600/24,"--")</f>
        <v>--</v>
      </c>
      <c r="FQ13" s="34" t="str">
        <f>IFERROR(GETPIVOTDATA("Average of TRAVTM(40)",#REF!,"TIMEINT",FQ$9,"VEHICLETRAVELTIMEMEASUREMENT",$D13)/3600/24,"--")</f>
        <v>--</v>
      </c>
      <c r="FR13" s="34" t="str">
        <f>IFERROR(GETPIVOTDATA("Average of TRAVTM(40)",#REF!,"TIMEINT",FR$9,"VEHICLETRAVELTIMEMEASUREMENT",$D13)/3600/24,"--")</f>
        <v>--</v>
      </c>
      <c r="FS13" s="34" t="str">
        <f>IFERROR(GETPIVOTDATA("Average of TRAVTM(40)",#REF!,"TIMEINT",FS$9,"VEHICLETRAVELTIMEMEASUREMENT",$D13)/3600/24,"--")</f>
        <v>--</v>
      </c>
      <c r="FT13" s="34" t="str">
        <f>IFERROR(GETPIVOTDATA("Average of TRAVTM(40)",#REF!,"TIMEINT",FT$9,"VEHICLETRAVELTIMEMEASUREMENT",$D13)/3600/24,"--")</f>
        <v>--</v>
      </c>
      <c r="FU13" s="134" t="str">
        <f>IFERROR(GETPIVOTDATA("Average of TRAVTM(40)",#REF!,"TIMEINT",FU$9,"VEHICLETRAVELTIMEMEASUREMENT",$D13)/3600/24,"--")</f>
        <v>--</v>
      </c>
      <c r="FV13" s="331"/>
      <c r="FW13" s="323" t="str">
        <f>IFERROR(GETPIVOTDATA("Average of VEHS(40)",#REF!,"TIMEINT",FW$9,"VEHICLETRAVELTIMEMEASUREMENT",$D13),"--")</f>
        <v>--</v>
      </c>
      <c r="FX13" s="324" t="str">
        <f>IFERROR(GETPIVOTDATA("Average of VEHS(40)",#REF!,"TIMEINT",FX$9,"VEHICLETRAVELTIMEMEASUREMENT",$D13),"--")</f>
        <v>--</v>
      </c>
      <c r="FY13" s="324" t="str">
        <f>IFERROR(GETPIVOTDATA("Average of VEHS(40)",#REF!,"TIMEINT",FY$9,"VEHICLETRAVELTIMEMEASUREMENT",$D13),"--")</f>
        <v>--</v>
      </c>
      <c r="FZ13" s="324" t="str">
        <f>IFERROR(GETPIVOTDATA("Average of VEHS(40)",#REF!,"TIMEINT",FZ$9,"VEHICLETRAVELTIMEMEASUREMENT",$D13),"--")</f>
        <v>--</v>
      </c>
      <c r="GA13" s="324" t="str">
        <f>IFERROR(GETPIVOTDATA("Average of VEHS(40)",#REF!,"TIMEINT",GA$9,"VEHICLETRAVELTIMEMEASUREMENT",$D13),"--")</f>
        <v>--</v>
      </c>
      <c r="GB13" s="324" t="str">
        <f>IFERROR(GETPIVOTDATA("Average of VEHS(40)",#REF!,"TIMEINT",GB$9,"VEHICLETRAVELTIMEMEASUREMENT",$D13),"--")</f>
        <v>--</v>
      </c>
      <c r="GC13" s="324" t="str">
        <f>IFERROR(GETPIVOTDATA("Average of VEHS(40)",#REF!,"TIMEINT",GC$9,"VEHICLETRAVELTIMEMEASUREMENT",$D13),"--")</f>
        <v>--</v>
      </c>
      <c r="GD13" s="324" t="str">
        <f>IFERROR(GETPIVOTDATA("Average of VEHS(40)",#REF!,"TIMEINT",GD$9,"VEHICLETRAVELTIMEMEASUREMENT",$D13),"--")</f>
        <v>--</v>
      </c>
      <c r="GE13" s="324" t="str">
        <f>IFERROR(GETPIVOTDATA("Average of VEHS(40)",#REF!,"TIMEINT",GE$9,"VEHICLETRAVELTIMEMEASUREMENT",$D13),"--")</f>
        <v>--</v>
      </c>
      <c r="GF13" s="324" t="str">
        <f>IFERROR(GETPIVOTDATA("Average of VEHS(40)",#REF!,"TIMEINT",GF$9,"VEHICLETRAVELTIMEMEASUREMENT",$D13),"--")</f>
        <v>--</v>
      </c>
      <c r="GG13" s="324" t="str">
        <f>IFERROR(GETPIVOTDATA("Average of VEHS(40)",#REF!,"TIMEINT",GG$9,"VEHICLETRAVELTIMEMEASUREMENT",$D13),"--")</f>
        <v>--</v>
      </c>
      <c r="GH13" s="324" t="str">
        <f>IFERROR(GETPIVOTDATA("Average of VEHS(40)",#REF!,"TIMEINT",GH$9,"VEHICLETRAVELTIMEMEASUREMENT",$D13),"--")</f>
        <v>--</v>
      </c>
      <c r="GI13" s="324" t="str">
        <f>IFERROR(GETPIVOTDATA("Average of VEHS(40)",#REF!,"TIMEINT",GI$9,"VEHICLETRAVELTIMEMEASUREMENT",$D13),"--")</f>
        <v>--</v>
      </c>
      <c r="GJ13" s="324" t="str">
        <f>IFERROR(GETPIVOTDATA("Average of VEHS(40)",#REF!,"TIMEINT",GJ$9,"VEHICLETRAVELTIMEMEASUREMENT",$D13),"--")</f>
        <v>--</v>
      </c>
      <c r="GK13" s="324" t="str">
        <f>IFERROR(GETPIVOTDATA("Average of VEHS(40)",#REF!,"TIMEINT",GK$9,"VEHICLETRAVELTIMEMEASUREMENT",$D13),"--")</f>
        <v>--</v>
      </c>
      <c r="GL13" s="325" t="str">
        <f>IFERROR(GETPIVOTDATA("Average of VEHS(40)",#REF!,"TIMEINT",GL$9,"VEHICLETRAVELTIMEMEASUREMENT",$D13),"--")</f>
        <v>--</v>
      </c>
      <c r="GM13" s="331"/>
      <c r="GN13" s="209" t="str">
        <f t="shared" si="25"/>
        <v>--</v>
      </c>
      <c r="GO13" s="354" t="str">
        <f t="shared" si="26"/>
        <v>--</v>
      </c>
      <c r="GP13" s="325">
        <f t="shared" si="27"/>
        <v>0</v>
      </c>
      <c r="GQ13" s="331"/>
      <c r="GR13" s="209" t="str">
        <f>IFERROR(GETPIVOTDATA("Average of TRAVTM(60)",#REF!,"TIMEINT",GR$9,"VEHICLETRAVELTIMEMEASUREMENT",$D13)/3600/24,"--")</f>
        <v>--</v>
      </c>
      <c r="GS13" s="34" t="str">
        <f>IFERROR(GETPIVOTDATA("Average of TRAVTM(60)",#REF!,"TIMEINT",GS$9,"VEHICLETRAVELTIMEMEASUREMENT",$D13)/3600/24,"--")</f>
        <v>--</v>
      </c>
      <c r="GT13" s="34" t="str">
        <f>IFERROR(GETPIVOTDATA("Average of TRAVTM(60)",#REF!,"TIMEINT",GT$9,"VEHICLETRAVELTIMEMEASUREMENT",$D13)/3600/24,"--")</f>
        <v>--</v>
      </c>
      <c r="GU13" s="34" t="str">
        <f>IFERROR(GETPIVOTDATA("Average of TRAVTM(60)",#REF!,"TIMEINT",GU$9,"VEHICLETRAVELTIMEMEASUREMENT",$D13)/3600/24,"--")</f>
        <v>--</v>
      </c>
      <c r="GV13" s="34" t="str">
        <f>IFERROR(GETPIVOTDATA("Average of TRAVTM(60)",#REF!,"TIMEINT",GV$9,"VEHICLETRAVELTIMEMEASUREMENT",$D13)/3600/24,"--")</f>
        <v>--</v>
      </c>
      <c r="GW13" s="34" t="str">
        <f>IFERROR(GETPIVOTDATA("Average of TRAVTM(60)",#REF!,"TIMEINT",GW$9,"VEHICLETRAVELTIMEMEASUREMENT",$D13)/3600/24,"--")</f>
        <v>--</v>
      </c>
      <c r="GX13" s="34" t="str">
        <f>IFERROR(GETPIVOTDATA("Average of TRAVTM(60)",#REF!,"TIMEINT",GX$9,"VEHICLETRAVELTIMEMEASUREMENT",$D13)/3600/24,"--")</f>
        <v>--</v>
      </c>
      <c r="GY13" s="34" t="str">
        <f>IFERROR(GETPIVOTDATA("Average of TRAVTM(60)",#REF!,"TIMEINT",GY$9,"VEHICLETRAVELTIMEMEASUREMENT",$D13)/3600/24,"--")</f>
        <v>--</v>
      </c>
      <c r="GZ13" s="34" t="str">
        <f>IFERROR(GETPIVOTDATA("Average of TRAVTM(60)",#REF!,"TIMEINT",GZ$9,"VEHICLETRAVELTIMEMEASUREMENT",$D13)/3600/24,"--")</f>
        <v>--</v>
      </c>
      <c r="HA13" s="34" t="str">
        <f>IFERROR(GETPIVOTDATA("Average of TRAVTM(60)",#REF!,"TIMEINT",HA$9,"VEHICLETRAVELTIMEMEASUREMENT",$D13)/3600/24,"--")</f>
        <v>--</v>
      </c>
      <c r="HB13" s="34" t="str">
        <f>IFERROR(GETPIVOTDATA("Average of TRAVTM(60)",#REF!,"TIMEINT",HB$9,"VEHICLETRAVELTIMEMEASUREMENT",$D13)/3600/24,"--")</f>
        <v>--</v>
      </c>
      <c r="HC13" s="34" t="str">
        <f>IFERROR(GETPIVOTDATA("Average of TRAVTM(60)",#REF!,"TIMEINT",HC$9,"VEHICLETRAVELTIMEMEASUREMENT",$D13)/3600/24,"--")</f>
        <v>--</v>
      </c>
      <c r="HD13" s="34" t="str">
        <f>IFERROR(GETPIVOTDATA("Average of TRAVTM(60)",#REF!,"TIMEINT",HD$9,"VEHICLETRAVELTIMEMEASUREMENT",$D13)/3600/24,"--")</f>
        <v>--</v>
      </c>
      <c r="HE13" s="34" t="str">
        <f>IFERROR(GETPIVOTDATA("Average of TRAVTM(60)",#REF!,"TIMEINT",HE$9,"VEHICLETRAVELTIMEMEASUREMENT",$D13)/3600/24,"--")</f>
        <v>--</v>
      </c>
      <c r="HF13" s="34" t="str">
        <f>IFERROR(GETPIVOTDATA("Average of TRAVTM(60)",#REF!,"TIMEINT",HF$9,"VEHICLETRAVELTIMEMEASUREMENT",$D13)/3600/24,"--")</f>
        <v>--</v>
      </c>
      <c r="HG13" s="134" t="str">
        <f>IFERROR(GETPIVOTDATA("Average of TRAVTM(60)",#REF!,"TIMEINT",HG$9,"VEHICLETRAVELTIMEMEASUREMENT",$D13)/3600/24,"--")</f>
        <v>--</v>
      </c>
      <c r="HH13" s="331"/>
      <c r="HI13" s="323" t="str">
        <f>IFERROR(GETPIVOTDATA("Average of VEHS(60)",#REF!,"TIMEINT",HI$9,"VEHICLETRAVELTIMEMEASUREMENT",$D13),"--")</f>
        <v>--</v>
      </c>
      <c r="HJ13" s="324" t="str">
        <f>IFERROR(GETPIVOTDATA("Average of VEHS(60)",#REF!,"TIMEINT",HJ$9,"VEHICLETRAVELTIMEMEASUREMENT",$D13),"--")</f>
        <v>--</v>
      </c>
      <c r="HK13" s="324" t="str">
        <f>IFERROR(GETPIVOTDATA("Average of VEHS(60)",#REF!,"TIMEINT",HK$9,"VEHICLETRAVELTIMEMEASUREMENT",$D13),"--")</f>
        <v>--</v>
      </c>
      <c r="HL13" s="324" t="str">
        <f>IFERROR(GETPIVOTDATA("Average of VEHS(60)",#REF!,"TIMEINT",HL$9,"VEHICLETRAVELTIMEMEASUREMENT",$D13),"--")</f>
        <v>--</v>
      </c>
      <c r="HM13" s="324" t="str">
        <f>IFERROR(GETPIVOTDATA("Average of VEHS(60)",#REF!,"TIMEINT",HM$9,"VEHICLETRAVELTIMEMEASUREMENT",$D13),"--")</f>
        <v>--</v>
      </c>
      <c r="HN13" s="324" t="str">
        <f>IFERROR(GETPIVOTDATA("Average of VEHS(60)",#REF!,"TIMEINT",HN$9,"VEHICLETRAVELTIMEMEASUREMENT",$D13),"--")</f>
        <v>--</v>
      </c>
      <c r="HO13" s="324" t="str">
        <f>IFERROR(GETPIVOTDATA("Average of VEHS(60)",#REF!,"TIMEINT",HO$9,"VEHICLETRAVELTIMEMEASUREMENT",$D13),"--")</f>
        <v>--</v>
      </c>
      <c r="HP13" s="324" t="str">
        <f>IFERROR(GETPIVOTDATA("Average of VEHS(60)",#REF!,"TIMEINT",HP$9,"VEHICLETRAVELTIMEMEASUREMENT",$D13),"--")</f>
        <v>--</v>
      </c>
      <c r="HQ13" s="324" t="str">
        <f>IFERROR(GETPIVOTDATA("Average of VEHS(60)",#REF!,"TIMEINT",HQ$9,"VEHICLETRAVELTIMEMEASUREMENT",$D13),"--")</f>
        <v>--</v>
      </c>
      <c r="HR13" s="324" t="str">
        <f>IFERROR(GETPIVOTDATA("Average of VEHS(60)",#REF!,"TIMEINT",HR$9,"VEHICLETRAVELTIMEMEASUREMENT",$D13),"--")</f>
        <v>--</v>
      </c>
      <c r="HS13" s="324" t="str">
        <f>IFERROR(GETPIVOTDATA("Average of VEHS(60)",#REF!,"TIMEINT",HS$9,"VEHICLETRAVELTIMEMEASUREMENT",$D13),"--")</f>
        <v>--</v>
      </c>
      <c r="HT13" s="324" t="str">
        <f>IFERROR(GETPIVOTDATA("Average of VEHS(60)",#REF!,"TIMEINT",HT$9,"VEHICLETRAVELTIMEMEASUREMENT",$D13),"--")</f>
        <v>--</v>
      </c>
      <c r="HU13" s="324" t="str">
        <f>IFERROR(GETPIVOTDATA("Average of VEHS(60)",#REF!,"TIMEINT",HU$9,"VEHICLETRAVELTIMEMEASUREMENT",$D13),"--")</f>
        <v>--</v>
      </c>
      <c r="HV13" s="324" t="str">
        <f>IFERROR(GETPIVOTDATA("Average of VEHS(60)",#REF!,"TIMEINT",HV$9,"VEHICLETRAVELTIMEMEASUREMENT",$D13),"--")</f>
        <v>--</v>
      </c>
      <c r="HW13" s="324" t="str">
        <f>IFERROR(GETPIVOTDATA("Average of VEHS(60)",#REF!,"TIMEINT",HW$9,"VEHICLETRAVELTIMEMEASUREMENT",$D13),"--")</f>
        <v>--</v>
      </c>
      <c r="HX13" s="325" t="str">
        <f>IFERROR(GETPIVOTDATA("Average of VEHS(60)",#REF!,"TIMEINT",HX$9,"VEHICLETRAVELTIMEMEASUREMENT",$D13),"--")</f>
        <v>--</v>
      </c>
      <c r="HY13" s="331"/>
      <c r="HZ13" s="209" t="str">
        <f t="shared" si="28"/>
        <v>--</v>
      </c>
      <c r="IA13" s="354" t="str">
        <f t="shared" si="29"/>
        <v>--</v>
      </c>
      <c r="IB13" s="325">
        <f t="shared" si="30"/>
        <v>0</v>
      </c>
      <c r="IC13" s="638"/>
      <c r="ID13" s="323" t="str">
        <f>IFERROR(AVERAGEIFS('VISSIM Travel Time Outputs'!#REF!,'VISSIM Travel Time Outputs'!#REF!,$D13,'VISSIM Travel Time Outputs'!#REF!,"AVG",'VISSIM Travel Time Outputs'!#REF!,ID$9),"-")</f>
        <v>-</v>
      </c>
      <c r="IE13" s="324" t="str">
        <f>IFERROR(AVERAGEIFS('VISSIM Travel Time Outputs'!#REF!,'VISSIM Travel Time Outputs'!#REF!,$D13,'VISSIM Travel Time Outputs'!#REF!,"AVG",'VISSIM Travel Time Outputs'!#REF!,IE$9),"-")</f>
        <v>-</v>
      </c>
      <c r="IF13" s="324" t="str">
        <f>IFERROR(AVERAGEIFS('VISSIM Travel Time Outputs'!#REF!,'VISSIM Travel Time Outputs'!#REF!,$D13,'VISSIM Travel Time Outputs'!#REF!,"AVG",'VISSIM Travel Time Outputs'!#REF!,IF$9),"-")</f>
        <v>-</v>
      </c>
      <c r="IG13" s="324" t="str">
        <f>IFERROR(AVERAGEIFS('VISSIM Travel Time Outputs'!#REF!,'VISSIM Travel Time Outputs'!#REF!,$D13,'VISSIM Travel Time Outputs'!#REF!,"AVG",'VISSIM Travel Time Outputs'!#REF!,IG$9),"-")</f>
        <v>-</v>
      </c>
      <c r="IH13" s="324" t="str">
        <f>IFERROR(AVERAGEIFS('VISSIM Travel Time Outputs'!#REF!,'VISSIM Travel Time Outputs'!#REF!,$D13,'VISSIM Travel Time Outputs'!#REF!,"AVG",'VISSIM Travel Time Outputs'!#REF!,IH$9),"-")</f>
        <v>-</v>
      </c>
      <c r="II13" s="324" t="str">
        <f>IFERROR(AVERAGEIFS('VISSIM Travel Time Outputs'!#REF!,'VISSIM Travel Time Outputs'!#REF!,$D13,'VISSIM Travel Time Outputs'!#REF!,"AVG",'VISSIM Travel Time Outputs'!#REF!,II$9),"-")</f>
        <v>-</v>
      </c>
      <c r="IJ13" s="324" t="str">
        <f>IFERROR(AVERAGEIFS('VISSIM Travel Time Outputs'!#REF!,'VISSIM Travel Time Outputs'!#REF!,$D13,'VISSIM Travel Time Outputs'!#REF!,"AVG",'VISSIM Travel Time Outputs'!#REF!,IJ$9),"-")</f>
        <v>-</v>
      </c>
      <c r="IK13" s="324" t="str">
        <f>IFERROR(AVERAGEIFS('VISSIM Travel Time Outputs'!#REF!,'VISSIM Travel Time Outputs'!#REF!,$D13,'VISSIM Travel Time Outputs'!#REF!,"AVG",'VISSIM Travel Time Outputs'!#REF!,IK$9),"-")</f>
        <v>-</v>
      </c>
      <c r="IL13" s="324" t="str">
        <f>IFERROR(AVERAGEIFS('VISSIM Travel Time Outputs'!#REF!,'VISSIM Travel Time Outputs'!#REF!,$D13,'VISSIM Travel Time Outputs'!#REF!,"AVG",'VISSIM Travel Time Outputs'!#REF!,IL$9),"-")</f>
        <v>-</v>
      </c>
      <c r="IM13" s="324" t="str">
        <f>IFERROR(AVERAGEIFS('VISSIM Travel Time Outputs'!#REF!,'VISSIM Travel Time Outputs'!#REF!,$D13,'VISSIM Travel Time Outputs'!#REF!,"AVG",'VISSIM Travel Time Outputs'!#REF!,IM$9),"-")</f>
        <v>-</v>
      </c>
      <c r="IN13" s="324" t="str">
        <f>IFERROR(AVERAGEIFS('VISSIM Travel Time Outputs'!#REF!,'VISSIM Travel Time Outputs'!#REF!,$D13,'VISSIM Travel Time Outputs'!#REF!,"AVG",'VISSIM Travel Time Outputs'!#REF!,IN$9),"-")</f>
        <v>-</v>
      </c>
      <c r="IO13" s="324" t="str">
        <f>IFERROR(AVERAGEIFS('VISSIM Travel Time Outputs'!#REF!,'VISSIM Travel Time Outputs'!#REF!,$D13,'VISSIM Travel Time Outputs'!#REF!,"AVG",'VISSIM Travel Time Outputs'!#REF!,IO$9),"-")</f>
        <v>-</v>
      </c>
      <c r="IP13" s="324" t="str">
        <f>IFERROR(AVERAGEIFS('VISSIM Travel Time Outputs'!#REF!,'VISSIM Travel Time Outputs'!#REF!,$D13,'VISSIM Travel Time Outputs'!#REF!,"AVG",'VISSIM Travel Time Outputs'!#REF!,IP$9),"-")</f>
        <v>-</v>
      </c>
      <c r="IQ13" s="324" t="str">
        <f>IFERROR(AVERAGEIFS('VISSIM Travel Time Outputs'!#REF!,'VISSIM Travel Time Outputs'!#REF!,$D13,'VISSIM Travel Time Outputs'!#REF!,"AVG",'VISSIM Travel Time Outputs'!#REF!,IQ$9),"-")</f>
        <v>-</v>
      </c>
      <c r="IR13" s="324" t="str">
        <f>IFERROR(AVERAGEIFS('VISSIM Travel Time Outputs'!#REF!,'VISSIM Travel Time Outputs'!#REF!,$D13,'VISSIM Travel Time Outputs'!#REF!,"AVG",'VISSIM Travel Time Outputs'!#REF!,IR$9),"-")</f>
        <v>-</v>
      </c>
      <c r="IS13" s="325" t="str">
        <f>IFERROR(AVERAGEIFS('VISSIM Travel Time Outputs'!#REF!,'VISSIM Travel Time Outputs'!#REF!,$D13,'VISSIM Travel Time Outputs'!#REF!,"AVG",'VISSIM Travel Time Outputs'!#REF!,IS$9),"-")</f>
        <v>-</v>
      </c>
      <c r="IT13" s="325" t="str">
        <f t="shared" si="31"/>
        <v>--</v>
      </c>
    </row>
    <row r="14" spans="1:254" x14ac:dyDescent="0.35">
      <c r="A14" s="252" t="str">
        <f t="shared" si="12"/>
        <v>H</v>
      </c>
      <c r="B14" s="577">
        <f t="shared" si="32"/>
        <v>5</v>
      </c>
      <c r="C14" s="413">
        <f>INDEX('Input - Travel Times'!$B$3:$AH$103,MATCH($B14,'Input - Travel Times'!$B$3:$B$103,0),MATCH(C$9,'Input - Travel Times'!$B$3:$AH$3,0))</f>
        <v>0</v>
      </c>
      <c r="D14" s="150">
        <f>INDEX('Input - Travel Times'!$B$3:$AH$103,MATCH($B14,'Input - Travel Times'!$B$3:$B$103,0),MATCH(D$9,'Input - Travel Times'!$B$3:$AH$3,0))</f>
        <v>0</v>
      </c>
      <c r="E14" s="518">
        <f>TIME(0,0,INDEX('Input - Travel Times'!$B$3:$AH$103,MATCH($B14,'Input - Travel Times'!$B$3:$B$103,0),MATCH(E$9,'Input - Travel Times'!$B$3:$AH$3,0)))</f>
        <v>0</v>
      </c>
      <c r="F14" s="518">
        <f>TIME(0,0,INDEX('Input - Travel Times'!$B$3:$AH$103,MATCH($B14,'Input - Travel Times'!$B$3:$B$103,0),MATCH(F$9,'Input - Travel Times'!$B$3:$AH$3,0)))</f>
        <v>0</v>
      </c>
      <c r="G14" s="518">
        <f>TIME(0,0,INDEX('Input - Travel Times'!$B$3:$AH$103,MATCH($B14,'Input - Travel Times'!$B$3:$B$103,0),MATCH(G$9,'Input - Travel Times'!$B$3:$AH$3,0)))</f>
        <v>0</v>
      </c>
      <c r="H14" s="518">
        <f>TIME(0,0,INDEX('Input - Travel Times'!$B$3:$AH$103,MATCH($B14,'Input - Travel Times'!$B$3:$B$103,0),MATCH(H$9,'Input - Travel Times'!$B$3:$AH$3,0)))</f>
        <v>0</v>
      </c>
      <c r="I14" s="130"/>
      <c r="J14" s="209" t="str">
        <f>IFERROR(TIME(0,0,AVERAGEIFS('VISSIM Travel Time Outputs'!$I:$I,'VISSIM Travel Time Outputs'!$D:$D,$D14,'VISSIM Travel Time Outputs'!$A:$A,"AVG",'VISSIM Travel Time Outputs'!$B:$B,J$9)),"-")</f>
        <v>-</v>
      </c>
      <c r="K14" s="34" t="str">
        <f>IFERROR(TIME(0,0,AVERAGEIFS('VISSIM Travel Time Outputs'!$I:$I,'VISSIM Travel Time Outputs'!$D:$D,$D14,'VISSIM Travel Time Outputs'!$A:$A,"AVG",'VISSIM Travel Time Outputs'!$B:$B,K$9)),"-")</f>
        <v>-</v>
      </c>
      <c r="L14" s="34" t="str">
        <f>IFERROR(TIME(0,0,AVERAGEIFS('VISSIM Travel Time Outputs'!$I:$I,'VISSIM Travel Time Outputs'!$D:$D,$D14,'VISSIM Travel Time Outputs'!$A:$A,"AVG",'VISSIM Travel Time Outputs'!$B:$B,L$9)),"-")</f>
        <v>-</v>
      </c>
      <c r="M14" s="34" t="str">
        <f>IFERROR(TIME(0,0,AVERAGEIFS('VISSIM Travel Time Outputs'!$I:$I,'VISSIM Travel Time Outputs'!$D:$D,$D14,'VISSIM Travel Time Outputs'!$A:$A,"AVG",'VISSIM Travel Time Outputs'!$B:$B,M$9)),"-")</f>
        <v>-</v>
      </c>
      <c r="N14" s="34" t="str">
        <f>IFERROR(TIME(0,0,AVERAGEIFS('VISSIM Travel Time Outputs'!$I:$I,'VISSIM Travel Time Outputs'!$D:$D,$D14,'VISSIM Travel Time Outputs'!$A:$A,"AVG",'VISSIM Travel Time Outputs'!$B:$B,N$9)),"-")</f>
        <v>-</v>
      </c>
      <c r="O14" s="34" t="str">
        <f>IFERROR(TIME(0,0,AVERAGEIFS('VISSIM Travel Time Outputs'!$I:$I,'VISSIM Travel Time Outputs'!$D:$D,$D14,'VISSIM Travel Time Outputs'!$A:$A,"AVG",'VISSIM Travel Time Outputs'!$B:$B,O$9)),"-")</f>
        <v>-</v>
      </c>
      <c r="P14" s="34" t="str">
        <f>IFERROR(TIME(0,0,AVERAGEIFS('VISSIM Travel Time Outputs'!$I:$I,'VISSIM Travel Time Outputs'!$D:$D,$D14,'VISSIM Travel Time Outputs'!$A:$A,"AVG",'VISSIM Travel Time Outputs'!$B:$B,P$9)),"-")</f>
        <v>-</v>
      </c>
      <c r="Q14" s="34" t="str">
        <f>IFERROR(TIME(0,0,AVERAGEIFS('VISSIM Travel Time Outputs'!$I:$I,'VISSIM Travel Time Outputs'!$D:$D,$D14,'VISSIM Travel Time Outputs'!$A:$A,"AVG",'VISSIM Travel Time Outputs'!$B:$B,Q$9)),"-")</f>
        <v>-</v>
      </c>
      <c r="R14" s="34" t="str">
        <f>IFERROR(TIME(0,0,AVERAGEIFS('VISSIM Travel Time Outputs'!$I:$I,'VISSIM Travel Time Outputs'!$D:$D,$D14,'VISSIM Travel Time Outputs'!$A:$A,"AVG",'VISSIM Travel Time Outputs'!$B:$B,R$9)),"-")</f>
        <v>-</v>
      </c>
      <c r="S14" s="34" t="str">
        <f>IFERROR(TIME(0,0,AVERAGEIFS('VISSIM Travel Time Outputs'!$I:$I,'VISSIM Travel Time Outputs'!$D:$D,$D14,'VISSIM Travel Time Outputs'!$A:$A,"AVG",'VISSIM Travel Time Outputs'!$B:$B,S$9)),"-")</f>
        <v>-</v>
      </c>
      <c r="T14" s="34" t="str">
        <f>IFERROR(TIME(0,0,AVERAGEIFS('VISSIM Travel Time Outputs'!$I:$I,'VISSIM Travel Time Outputs'!$D:$D,$D14,'VISSIM Travel Time Outputs'!$A:$A,"AVG",'VISSIM Travel Time Outputs'!$B:$B,T$9)),"-")</f>
        <v>-</v>
      </c>
      <c r="U14" s="34" t="str">
        <f>IFERROR(TIME(0,0,AVERAGEIFS('VISSIM Travel Time Outputs'!$I:$I,'VISSIM Travel Time Outputs'!$D:$D,$D14,'VISSIM Travel Time Outputs'!$A:$A,"AVG",'VISSIM Travel Time Outputs'!$B:$B,U$9)),"-")</f>
        <v>-</v>
      </c>
      <c r="V14" s="34" t="str">
        <f>IFERROR(TIME(0,0,AVERAGEIFS('VISSIM Travel Time Outputs'!$I:$I,'VISSIM Travel Time Outputs'!$D:$D,$D14,'VISSIM Travel Time Outputs'!$A:$A,"AVG",'VISSIM Travel Time Outputs'!$B:$B,V$9)),"-")</f>
        <v>-</v>
      </c>
      <c r="W14" s="34" t="str">
        <f>IFERROR(TIME(0,0,AVERAGEIFS('VISSIM Travel Time Outputs'!$I:$I,'VISSIM Travel Time Outputs'!$D:$D,$D14,'VISSIM Travel Time Outputs'!$A:$A,"AVG",'VISSIM Travel Time Outputs'!$B:$B,W$9)),"-")</f>
        <v>-</v>
      </c>
      <c r="X14" s="34" t="str">
        <f>IFERROR(TIME(0,0,AVERAGEIFS('VISSIM Travel Time Outputs'!$I:$I,'VISSIM Travel Time Outputs'!$D:$D,$D14,'VISSIM Travel Time Outputs'!$A:$A,"AVG",'VISSIM Travel Time Outputs'!$B:$B,X$9)),"-")</f>
        <v>-</v>
      </c>
      <c r="Y14" s="134" t="str">
        <f>IFERROR(TIME(0,0,AVERAGEIFS('VISSIM Travel Time Outputs'!$I:$I,'VISSIM Travel Time Outputs'!$D:$D,$D14,'VISSIM Travel Time Outputs'!$A:$A,"AVG",'VISSIM Travel Time Outputs'!$B:$B,Y$9)),"-")</f>
        <v>-</v>
      </c>
      <c r="Z14" s="254"/>
      <c r="AA14" s="323" t="str">
        <f>IFERROR(AVERAGEIFS('VISSIM Travel Time Outputs'!$F:$F,'VISSIM Travel Time Outputs'!$D:$D,$D14,'VISSIM Travel Time Outputs'!$A:$A,"AVG",'VISSIM Travel Time Outputs'!$B:$B,AA$9),"-")</f>
        <v>-</v>
      </c>
      <c r="AB14" s="324" t="str">
        <f>IFERROR(AVERAGEIFS('VISSIM Travel Time Outputs'!$F:$F,'VISSIM Travel Time Outputs'!$D:$D,$D14,'VISSIM Travel Time Outputs'!$A:$A,"AVG",'VISSIM Travel Time Outputs'!$B:$B,AB$9),"-")</f>
        <v>-</v>
      </c>
      <c r="AC14" s="324" t="str">
        <f>IFERROR(AVERAGEIFS('VISSIM Travel Time Outputs'!$F:$F,'VISSIM Travel Time Outputs'!$D:$D,$D14,'VISSIM Travel Time Outputs'!$A:$A,"AVG",'VISSIM Travel Time Outputs'!$B:$B,AC$9),"-")</f>
        <v>-</v>
      </c>
      <c r="AD14" s="324" t="str">
        <f>IFERROR(AVERAGEIFS('VISSIM Travel Time Outputs'!$F:$F,'VISSIM Travel Time Outputs'!$D:$D,$D14,'VISSIM Travel Time Outputs'!$A:$A,"AVG",'VISSIM Travel Time Outputs'!$B:$B,AD$9),"-")</f>
        <v>-</v>
      </c>
      <c r="AE14" s="324" t="str">
        <f>IFERROR(AVERAGEIFS('VISSIM Travel Time Outputs'!$F:$F,'VISSIM Travel Time Outputs'!$D:$D,$D14,'VISSIM Travel Time Outputs'!$A:$A,"AVG",'VISSIM Travel Time Outputs'!$B:$B,AE$9),"-")</f>
        <v>-</v>
      </c>
      <c r="AF14" s="324" t="str">
        <f>IFERROR(AVERAGEIFS('VISSIM Travel Time Outputs'!$F:$F,'VISSIM Travel Time Outputs'!$D:$D,$D14,'VISSIM Travel Time Outputs'!$A:$A,"AVG",'VISSIM Travel Time Outputs'!$B:$B,AF$9),"-")</f>
        <v>-</v>
      </c>
      <c r="AG14" s="324" t="str">
        <f>IFERROR(AVERAGEIFS('VISSIM Travel Time Outputs'!$F:$F,'VISSIM Travel Time Outputs'!$D:$D,$D14,'VISSIM Travel Time Outputs'!$A:$A,"AVG",'VISSIM Travel Time Outputs'!$B:$B,AG$9),"-")</f>
        <v>-</v>
      </c>
      <c r="AH14" s="324" t="str">
        <f>IFERROR(AVERAGEIFS('VISSIM Travel Time Outputs'!$F:$F,'VISSIM Travel Time Outputs'!$D:$D,$D14,'VISSIM Travel Time Outputs'!$A:$A,"AVG",'VISSIM Travel Time Outputs'!$B:$B,AH$9),"-")</f>
        <v>-</v>
      </c>
      <c r="AI14" s="324" t="str">
        <f>IFERROR(AVERAGEIFS('VISSIM Travel Time Outputs'!$F:$F,'VISSIM Travel Time Outputs'!$D:$D,$D14,'VISSIM Travel Time Outputs'!$A:$A,"AVG",'VISSIM Travel Time Outputs'!$B:$B,AI$9),"-")</f>
        <v>-</v>
      </c>
      <c r="AJ14" s="324" t="str">
        <f>IFERROR(AVERAGEIFS('VISSIM Travel Time Outputs'!$F:$F,'VISSIM Travel Time Outputs'!$D:$D,$D14,'VISSIM Travel Time Outputs'!$A:$A,"AVG",'VISSIM Travel Time Outputs'!$B:$B,AJ$9),"-")</f>
        <v>-</v>
      </c>
      <c r="AK14" s="324" t="str">
        <f>IFERROR(AVERAGEIFS('VISSIM Travel Time Outputs'!$F:$F,'VISSIM Travel Time Outputs'!$D:$D,$D14,'VISSIM Travel Time Outputs'!$A:$A,"AVG",'VISSIM Travel Time Outputs'!$B:$B,AK$9),"-")</f>
        <v>-</v>
      </c>
      <c r="AL14" s="324" t="str">
        <f>IFERROR(AVERAGEIFS('VISSIM Travel Time Outputs'!$F:$F,'VISSIM Travel Time Outputs'!$D:$D,$D14,'VISSIM Travel Time Outputs'!$A:$A,"AVG",'VISSIM Travel Time Outputs'!$B:$B,AL$9),"-")</f>
        <v>-</v>
      </c>
      <c r="AM14" s="324" t="str">
        <f>IFERROR(AVERAGEIFS('VISSIM Travel Time Outputs'!$F:$F,'VISSIM Travel Time Outputs'!$D:$D,$D14,'VISSIM Travel Time Outputs'!$A:$A,"AVG",'VISSIM Travel Time Outputs'!$B:$B,AM$9),"-")</f>
        <v>-</v>
      </c>
      <c r="AN14" s="324" t="str">
        <f>IFERROR(AVERAGEIFS('VISSIM Travel Time Outputs'!$F:$F,'VISSIM Travel Time Outputs'!$D:$D,$D14,'VISSIM Travel Time Outputs'!$A:$A,"AVG",'VISSIM Travel Time Outputs'!$B:$B,AN$9),"-")</f>
        <v>-</v>
      </c>
      <c r="AO14" s="324" t="str">
        <f>IFERROR(AVERAGEIFS('VISSIM Travel Time Outputs'!$F:$F,'VISSIM Travel Time Outputs'!$D:$D,$D14,'VISSIM Travel Time Outputs'!$A:$A,"AVG",'VISSIM Travel Time Outputs'!$B:$B,AO$9),"-")</f>
        <v>-</v>
      </c>
      <c r="AP14" s="325" t="str">
        <f>IFERROR(AVERAGEIFS('VISSIM Travel Time Outputs'!$F:$F,'VISSIM Travel Time Outputs'!$D:$D,$D14,'VISSIM Travel Time Outputs'!$A:$A,"AVG",'VISSIM Travel Time Outputs'!$B:$B,AP$9),"-")</f>
        <v>-</v>
      </c>
      <c r="AQ14" s="331"/>
      <c r="AR14" s="209" t="str">
        <f t="shared" si="13"/>
        <v>--</v>
      </c>
      <c r="AS14" s="354" t="str">
        <f t="shared" si="14"/>
        <v>--</v>
      </c>
      <c r="AT14" s="325">
        <f t="shared" si="15"/>
        <v>0</v>
      </c>
      <c r="AU14" s="255"/>
      <c r="AV14" s="209" t="str">
        <f>IFERROR(TIME(0,0,AVERAGEIFS('VISSIM Travel Time Outputs'!$J:$J,'VISSIM Travel Time Outputs'!$D:$D,$D14,'VISSIM Travel Time Outputs'!$A:$A,"AVG",'VISSIM Travel Time Outputs'!$B:$B,AV$9)),"-")</f>
        <v>-</v>
      </c>
      <c r="AW14" s="34" t="str">
        <f>IFERROR(TIME(0,0,AVERAGEIFS('VISSIM Travel Time Outputs'!$J:$J,'VISSIM Travel Time Outputs'!$D:$D,$D14,'VISSIM Travel Time Outputs'!$A:$A,"AVG",'VISSIM Travel Time Outputs'!$B:$B,AW$9)),"-")</f>
        <v>-</v>
      </c>
      <c r="AX14" s="34" t="str">
        <f>IFERROR(TIME(0,0,AVERAGEIFS('VISSIM Travel Time Outputs'!$J:$J,'VISSIM Travel Time Outputs'!$D:$D,$D14,'VISSIM Travel Time Outputs'!$A:$A,"AVG",'VISSIM Travel Time Outputs'!$B:$B,AX$9)),"-")</f>
        <v>-</v>
      </c>
      <c r="AY14" s="34" t="str">
        <f>IFERROR(TIME(0,0,AVERAGEIFS('VISSIM Travel Time Outputs'!$J:$J,'VISSIM Travel Time Outputs'!$D:$D,$D14,'VISSIM Travel Time Outputs'!$A:$A,"AVG",'VISSIM Travel Time Outputs'!$B:$B,AY$9)),"-")</f>
        <v>-</v>
      </c>
      <c r="AZ14" s="34" t="str">
        <f>IFERROR(TIME(0,0,AVERAGEIFS('VISSIM Travel Time Outputs'!$J:$J,'VISSIM Travel Time Outputs'!$D:$D,$D14,'VISSIM Travel Time Outputs'!$A:$A,"AVG",'VISSIM Travel Time Outputs'!$B:$B,AZ$9)),"-")</f>
        <v>-</v>
      </c>
      <c r="BA14" s="34" t="str">
        <f>IFERROR(TIME(0,0,AVERAGEIFS('VISSIM Travel Time Outputs'!$J:$J,'VISSIM Travel Time Outputs'!$D:$D,$D14,'VISSIM Travel Time Outputs'!$A:$A,"AVG",'VISSIM Travel Time Outputs'!$B:$B,BA$9)),"-")</f>
        <v>-</v>
      </c>
      <c r="BB14" s="34" t="str">
        <f>IFERROR(TIME(0,0,AVERAGEIFS('VISSIM Travel Time Outputs'!$J:$J,'VISSIM Travel Time Outputs'!$D:$D,$D14,'VISSIM Travel Time Outputs'!$A:$A,"AVG",'VISSIM Travel Time Outputs'!$B:$B,BB$9)),"-")</f>
        <v>-</v>
      </c>
      <c r="BC14" s="34" t="str">
        <f>IFERROR(TIME(0,0,AVERAGEIFS('VISSIM Travel Time Outputs'!$J:$J,'VISSIM Travel Time Outputs'!$D:$D,$D14,'VISSIM Travel Time Outputs'!$A:$A,"AVG",'VISSIM Travel Time Outputs'!$B:$B,BC$9)),"-")</f>
        <v>-</v>
      </c>
      <c r="BD14" s="34" t="str">
        <f>IFERROR(TIME(0,0,AVERAGEIFS('VISSIM Travel Time Outputs'!$J:$J,'VISSIM Travel Time Outputs'!$D:$D,$D14,'VISSIM Travel Time Outputs'!$A:$A,"AVG",'VISSIM Travel Time Outputs'!$B:$B,BD$9)),"-")</f>
        <v>-</v>
      </c>
      <c r="BE14" s="34" t="str">
        <f>IFERROR(TIME(0,0,AVERAGEIFS('VISSIM Travel Time Outputs'!$J:$J,'VISSIM Travel Time Outputs'!$D:$D,$D14,'VISSIM Travel Time Outputs'!$A:$A,"AVG",'VISSIM Travel Time Outputs'!$B:$B,BE$9)),"-")</f>
        <v>-</v>
      </c>
      <c r="BF14" s="34" t="str">
        <f>IFERROR(TIME(0,0,AVERAGEIFS('VISSIM Travel Time Outputs'!$J:$J,'VISSIM Travel Time Outputs'!$D:$D,$D14,'VISSIM Travel Time Outputs'!$A:$A,"AVG",'VISSIM Travel Time Outputs'!$B:$B,BF$9)),"-")</f>
        <v>-</v>
      </c>
      <c r="BG14" s="34" t="str">
        <f>IFERROR(TIME(0,0,AVERAGEIFS('VISSIM Travel Time Outputs'!$J:$J,'VISSIM Travel Time Outputs'!$D:$D,$D14,'VISSIM Travel Time Outputs'!$A:$A,"AVG",'VISSIM Travel Time Outputs'!$B:$B,BG$9)),"-")</f>
        <v>-</v>
      </c>
      <c r="BH14" s="34" t="str">
        <f>IFERROR(TIME(0,0,AVERAGEIFS('VISSIM Travel Time Outputs'!$J:$J,'VISSIM Travel Time Outputs'!$D:$D,$D14,'VISSIM Travel Time Outputs'!$A:$A,"AVG",'VISSIM Travel Time Outputs'!$B:$B,BH$9)),"-")</f>
        <v>-</v>
      </c>
      <c r="BI14" s="34" t="str">
        <f>IFERROR(TIME(0,0,AVERAGEIFS('VISSIM Travel Time Outputs'!$J:$J,'VISSIM Travel Time Outputs'!$D:$D,$D14,'VISSIM Travel Time Outputs'!$A:$A,"AVG",'VISSIM Travel Time Outputs'!$B:$B,BI$9)),"-")</f>
        <v>-</v>
      </c>
      <c r="BJ14" s="34" t="str">
        <f>IFERROR(TIME(0,0,AVERAGEIFS('VISSIM Travel Time Outputs'!$J:$J,'VISSIM Travel Time Outputs'!$D:$D,$D14,'VISSIM Travel Time Outputs'!$A:$A,"AVG",'VISSIM Travel Time Outputs'!$B:$B,BJ$9)),"-")</f>
        <v>-</v>
      </c>
      <c r="BK14" s="134" t="str">
        <f>IFERROR(TIME(0,0,AVERAGEIFS('VISSIM Travel Time Outputs'!$J:$J,'VISSIM Travel Time Outputs'!$D:$D,$D14,'VISSIM Travel Time Outputs'!$A:$A,"AVG",'VISSIM Travel Time Outputs'!$B:$B,BK$9)),"-")</f>
        <v>-</v>
      </c>
      <c r="BL14" s="126"/>
      <c r="BM14" s="323" t="str">
        <f>IFERROR(AVERAGEIFS('VISSIM Travel Time Outputs'!$G:$G,'VISSIM Travel Time Outputs'!$D:$D,$D14,'VISSIM Travel Time Outputs'!$A:$A,"AVG",'VISSIM Travel Time Outputs'!$B:$B,BM$9),"-")</f>
        <v>-</v>
      </c>
      <c r="BN14" s="324" t="str">
        <f>IFERROR(AVERAGEIFS('VISSIM Travel Time Outputs'!$G:$G,'VISSIM Travel Time Outputs'!$D:$D,$D14,'VISSIM Travel Time Outputs'!$A:$A,"AVG",'VISSIM Travel Time Outputs'!$B:$B,BN$9),"-")</f>
        <v>-</v>
      </c>
      <c r="BO14" s="324" t="str">
        <f>IFERROR(AVERAGEIFS('VISSIM Travel Time Outputs'!$G:$G,'VISSIM Travel Time Outputs'!$D:$D,$D14,'VISSIM Travel Time Outputs'!$A:$A,"AVG",'VISSIM Travel Time Outputs'!$B:$B,BO$9),"-")</f>
        <v>-</v>
      </c>
      <c r="BP14" s="324" t="str">
        <f>IFERROR(AVERAGEIFS('VISSIM Travel Time Outputs'!$G:$G,'VISSIM Travel Time Outputs'!$D:$D,$D14,'VISSIM Travel Time Outputs'!$A:$A,"AVG",'VISSIM Travel Time Outputs'!$B:$B,BP$9),"-")</f>
        <v>-</v>
      </c>
      <c r="BQ14" s="324" t="str">
        <f>IFERROR(AVERAGEIFS('VISSIM Travel Time Outputs'!$G:$G,'VISSIM Travel Time Outputs'!$D:$D,$D14,'VISSIM Travel Time Outputs'!$A:$A,"AVG",'VISSIM Travel Time Outputs'!$B:$B,BQ$9),"-")</f>
        <v>-</v>
      </c>
      <c r="BR14" s="324" t="str">
        <f>IFERROR(AVERAGEIFS('VISSIM Travel Time Outputs'!$G:$G,'VISSIM Travel Time Outputs'!$D:$D,$D14,'VISSIM Travel Time Outputs'!$A:$A,"AVG",'VISSIM Travel Time Outputs'!$B:$B,BR$9),"-")</f>
        <v>-</v>
      </c>
      <c r="BS14" s="324" t="str">
        <f>IFERROR(AVERAGEIFS('VISSIM Travel Time Outputs'!$G:$G,'VISSIM Travel Time Outputs'!$D:$D,$D14,'VISSIM Travel Time Outputs'!$A:$A,"AVG",'VISSIM Travel Time Outputs'!$B:$B,BS$9),"-")</f>
        <v>-</v>
      </c>
      <c r="BT14" s="324" t="str">
        <f>IFERROR(AVERAGEIFS('VISSIM Travel Time Outputs'!$G:$G,'VISSIM Travel Time Outputs'!$D:$D,$D14,'VISSIM Travel Time Outputs'!$A:$A,"AVG",'VISSIM Travel Time Outputs'!$B:$B,BT$9),"-")</f>
        <v>-</v>
      </c>
      <c r="BU14" s="324" t="str">
        <f>IFERROR(AVERAGEIFS('VISSIM Travel Time Outputs'!$G:$G,'VISSIM Travel Time Outputs'!$D:$D,$D14,'VISSIM Travel Time Outputs'!$A:$A,"AVG",'VISSIM Travel Time Outputs'!$B:$B,BU$9),"-")</f>
        <v>-</v>
      </c>
      <c r="BV14" s="324" t="str">
        <f>IFERROR(AVERAGEIFS('VISSIM Travel Time Outputs'!$G:$G,'VISSIM Travel Time Outputs'!$D:$D,$D14,'VISSIM Travel Time Outputs'!$A:$A,"AVG",'VISSIM Travel Time Outputs'!$B:$B,BV$9),"-")</f>
        <v>-</v>
      </c>
      <c r="BW14" s="324" t="str">
        <f>IFERROR(AVERAGEIFS('VISSIM Travel Time Outputs'!$G:$G,'VISSIM Travel Time Outputs'!$D:$D,$D14,'VISSIM Travel Time Outputs'!$A:$A,"AVG",'VISSIM Travel Time Outputs'!$B:$B,BW$9),"-")</f>
        <v>-</v>
      </c>
      <c r="BX14" s="324" t="str">
        <f>IFERROR(AVERAGEIFS('VISSIM Travel Time Outputs'!$G:$G,'VISSIM Travel Time Outputs'!$D:$D,$D14,'VISSIM Travel Time Outputs'!$A:$A,"AVG",'VISSIM Travel Time Outputs'!$B:$B,BX$9),"-")</f>
        <v>-</v>
      </c>
      <c r="BY14" s="324" t="str">
        <f>IFERROR(AVERAGEIFS('VISSIM Travel Time Outputs'!$G:$G,'VISSIM Travel Time Outputs'!$D:$D,$D14,'VISSIM Travel Time Outputs'!$A:$A,"AVG",'VISSIM Travel Time Outputs'!$B:$B,BY$9),"-")</f>
        <v>-</v>
      </c>
      <c r="BZ14" s="324" t="str">
        <f>IFERROR(AVERAGEIFS('VISSIM Travel Time Outputs'!$G:$G,'VISSIM Travel Time Outputs'!$D:$D,$D14,'VISSIM Travel Time Outputs'!$A:$A,"AVG",'VISSIM Travel Time Outputs'!$B:$B,BZ$9),"-")</f>
        <v>-</v>
      </c>
      <c r="CA14" s="324" t="str">
        <f>IFERROR(AVERAGEIFS('VISSIM Travel Time Outputs'!$G:$G,'VISSIM Travel Time Outputs'!$D:$D,$D14,'VISSIM Travel Time Outputs'!$A:$A,"AVG",'VISSIM Travel Time Outputs'!$B:$B,CA$9),"-")</f>
        <v>-</v>
      </c>
      <c r="CB14" s="325" t="str">
        <f>IFERROR(AVERAGEIFS('VISSIM Travel Time Outputs'!$G:$G,'VISSIM Travel Time Outputs'!$D:$D,$D14,'VISSIM Travel Time Outputs'!$A:$A,"AVG",'VISSIM Travel Time Outputs'!$B:$B,CB$9),"-")</f>
        <v>-</v>
      </c>
      <c r="CC14" s="254"/>
      <c r="CD14" s="209" t="str">
        <f t="shared" si="16"/>
        <v>--</v>
      </c>
      <c r="CE14" s="354" t="str">
        <f t="shared" si="17"/>
        <v>--</v>
      </c>
      <c r="CF14" s="325">
        <f t="shared" si="18"/>
        <v>0</v>
      </c>
      <c r="CG14" s="331"/>
      <c r="CH14" s="209"/>
      <c r="CI14" s="34"/>
      <c r="CJ14" s="34"/>
      <c r="CK14" s="34"/>
      <c r="CL14" s="34"/>
      <c r="CM14" s="34"/>
      <c r="CN14" s="34"/>
      <c r="CO14" s="34"/>
      <c r="CP14" s="34"/>
      <c r="CQ14" s="34"/>
      <c r="CR14" s="34"/>
      <c r="CS14" s="34"/>
      <c r="CT14" s="34"/>
      <c r="CU14" s="34"/>
      <c r="CV14" s="34"/>
      <c r="CW14" s="134"/>
      <c r="CX14" s="331"/>
      <c r="CY14" s="323"/>
      <c r="CZ14" s="324"/>
      <c r="DA14" s="324"/>
      <c r="DB14" s="324"/>
      <c r="DC14" s="324"/>
      <c r="DD14" s="324"/>
      <c r="DE14" s="324"/>
      <c r="DF14" s="324"/>
      <c r="DG14" s="324"/>
      <c r="DH14" s="324"/>
      <c r="DI14" s="324"/>
      <c r="DJ14" s="324"/>
      <c r="DK14" s="324"/>
      <c r="DL14" s="324"/>
      <c r="DM14" s="324"/>
      <c r="DN14" s="325"/>
      <c r="DO14" s="331"/>
      <c r="DP14" s="209" t="str">
        <f t="shared" si="19"/>
        <v>--</v>
      </c>
      <c r="DQ14" s="354" t="str">
        <f t="shared" si="20"/>
        <v>--</v>
      </c>
      <c r="DR14" s="325">
        <f t="shared" si="21"/>
        <v>0</v>
      </c>
      <c r="DS14" s="255"/>
      <c r="DT14" s="209" t="str">
        <f>IFERROR(TIME(0,0,AVERAGEIFS('VISSIM Travel Time Outputs'!$K:$K,'VISSIM Travel Time Outputs'!$D:$D,$D14,'VISSIM Travel Time Outputs'!$A:$A,"AVG",'VISSIM Travel Time Outputs'!$B:$B,DT$9)),"-")</f>
        <v>-</v>
      </c>
      <c r="DU14" s="34" t="str">
        <f>IFERROR(TIME(0,0,AVERAGEIFS('VISSIM Travel Time Outputs'!$K:$K,'VISSIM Travel Time Outputs'!$D:$D,$D14,'VISSIM Travel Time Outputs'!$A:$A,"AVG",'VISSIM Travel Time Outputs'!$B:$B,DU$9)),"-")</f>
        <v>-</v>
      </c>
      <c r="DV14" s="34" t="str">
        <f>IFERROR(TIME(0,0,AVERAGEIFS('VISSIM Travel Time Outputs'!$K:$K,'VISSIM Travel Time Outputs'!$D:$D,$D14,'VISSIM Travel Time Outputs'!$A:$A,"AVG",'VISSIM Travel Time Outputs'!$B:$B,DV$9)),"-")</f>
        <v>-</v>
      </c>
      <c r="DW14" s="34" t="str">
        <f>IFERROR(TIME(0,0,AVERAGEIFS('VISSIM Travel Time Outputs'!$K:$K,'VISSIM Travel Time Outputs'!$D:$D,$D14,'VISSIM Travel Time Outputs'!$A:$A,"AVG",'VISSIM Travel Time Outputs'!$B:$B,DW$9)),"-")</f>
        <v>-</v>
      </c>
      <c r="DX14" s="34" t="str">
        <f>IFERROR(TIME(0,0,AVERAGEIFS('VISSIM Travel Time Outputs'!$K:$K,'VISSIM Travel Time Outputs'!$D:$D,$D14,'VISSIM Travel Time Outputs'!$A:$A,"AVG",'VISSIM Travel Time Outputs'!$B:$B,DX$9)),"-")</f>
        <v>-</v>
      </c>
      <c r="DY14" s="34" t="str">
        <f>IFERROR(TIME(0,0,AVERAGEIFS('VISSIM Travel Time Outputs'!$K:$K,'VISSIM Travel Time Outputs'!$D:$D,$D14,'VISSIM Travel Time Outputs'!$A:$A,"AVG",'VISSIM Travel Time Outputs'!$B:$B,DY$9)),"-")</f>
        <v>-</v>
      </c>
      <c r="DZ14" s="34" t="str">
        <f>IFERROR(TIME(0,0,AVERAGEIFS('VISSIM Travel Time Outputs'!$K:$K,'VISSIM Travel Time Outputs'!$D:$D,$D14,'VISSIM Travel Time Outputs'!$A:$A,"AVG",'VISSIM Travel Time Outputs'!$B:$B,DZ$9)),"-")</f>
        <v>-</v>
      </c>
      <c r="EA14" s="34" t="str">
        <f>IFERROR(TIME(0,0,AVERAGEIFS('VISSIM Travel Time Outputs'!$K:$K,'VISSIM Travel Time Outputs'!$D:$D,$D14,'VISSIM Travel Time Outputs'!$A:$A,"AVG",'VISSIM Travel Time Outputs'!$B:$B,EA$9)),"-")</f>
        <v>-</v>
      </c>
      <c r="EB14" s="34" t="str">
        <f>IFERROR(TIME(0,0,AVERAGEIFS('VISSIM Travel Time Outputs'!$K:$K,'VISSIM Travel Time Outputs'!$D:$D,$D14,'VISSIM Travel Time Outputs'!$A:$A,"AVG",'VISSIM Travel Time Outputs'!$B:$B,EB$9)),"-")</f>
        <v>-</v>
      </c>
      <c r="EC14" s="34" t="str">
        <f>IFERROR(TIME(0,0,AVERAGEIFS('VISSIM Travel Time Outputs'!$K:$K,'VISSIM Travel Time Outputs'!$D:$D,$D14,'VISSIM Travel Time Outputs'!$A:$A,"AVG",'VISSIM Travel Time Outputs'!$B:$B,EC$9)),"-")</f>
        <v>-</v>
      </c>
      <c r="ED14" s="34" t="str">
        <f>IFERROR(TIME(0,0,AVERAGEIFS('VISSIM Travel Time Outputs'!$K:$K,'VISSIM Travel Time Outputs'!$D:$D,$D14,'VISSIM Travel Time Outputs'!$A:$A,"AVG",'VISSIM Travel Time Outputs'!$B:$B,ED$9)),"-")</f>
        <v>-</v>
      </c>
      <c r="EE14" s="34" t="str">
        <f>IFERROR(TIME(0,0,AVERAGEIFS('VISSIM Travel Time Outputs'!$K:$K,'VISSIM Travel Time Outputs'!$D:$D,$D14,'VISSIM Travel Time Outputs'!$A:$A,"AVG",'VISSIM Travel Time Outputs'!$B:$B,EE$9)),"-")</f>
        <v>-</v>
      </c>
      <c r="EF14" s="34" t="str">
        <f>IFERROR(TIME(0,0,AVERAGEIFS('VISSIM Travel Time Outputs'!$K:$K,'VISSIM Travel Time Outputs'!$D:$D,$D14,'VISSIM Travel Time Outputs'!$A:$A,"AVG",'VISSIM Travel Time Outputs'!$B:$B,EF$9)),"-")</f>
        <v>-</v>
      </c>
      <c r="EG14" s="34" t="str">
        <f>IFERROR(TIME(0,0,AVERAGEIFS('VISSIM Travel Time Outputs'!$K:$K,'VISSIM Travel Time Outputs'!$D:$D,$D14,'VISSIM Travel Time Outputs'!$A:$A,"AVG",'VISSIM Travel Time Outputs'!$B:$B,EG$9)),"-")</f>
        <v>-</v>
      </c>
      <c r="EH14" s="34" t="str">
        <f>IFERROR(TIME(0,0,AVERAGEIFS('VISSIM Travel Time Outputs'!$K:$K,'VISSIM Travel Time Outputs'!$D:$D,$D14,'VISSIM Travel Time Outputs'!$A:$A,"AVG",'VISSIM Travel Time Outputs'!$B:$B,EH$9)),"-")</f>
        <v>-</v>
      </c>
      <c r="EI14" s="134" t="str">
        <f>IFERROR(TIME(0,0,AVERAGEIFS('VISSIM Travel Time Outputs'!$K:$K,'VISSIM Travel Time Outputs'!$D:$D,$D14,'VISSIM Travel Time Outputs'!$A:$A,"AVG",'VISSIM Travel Time Outputs'!$B:$B,EI$9)),"-")</f>
        <v>-</v>
      </c>
      <c r="EJ14" s="126"/>
      <c r="EK14" s="323" t="str">
        <f>IFERROR(AVERAGEIFS('VISSIM Travel Time Outputs'!$H:$H,'VISSIM Travel Time Outputs'!$D:$D,$D14,'VISSIM Travel Time Outputs'!$A:$A,"AVG",'VISSIM Travel Time Outputs'!$B:$B,EK$9),"-")</f>
        <v>-</v>
      </c>
      <c r="EL14" s="324" t="str">
        <f>IFERROR(AVERAGEIFS('VISSIM Travel Time Outputs'!$H:$H,'VISSIM Travel Time Outputs'!$D:$D,$D14,'VISSIM Travel Time Outputs'!$A:$A,"AVG",'VISSIM Travel Time Outputs'!$B:$B,EL$9),"-")</f>
        <v>-</v>
      </c>
      <c r="EM14" s="324" t="str">
        <f>IFERROR(AVERAGEIFS('VISSIM Travel Time Outputs'!$H:$H,'VISSIM Travel Time Outputs'!$D:$D,$D14,'VISSIM Travel Time Outputs'!$A:$A,"AVG",'VISSIM Travel Time Outputs'!$B:$B,EM$9),"-")</f>
        <v>-</v>
      </c>
      <c r="EN14" s="324" t="str">
        <f>IFERROR(AVERAGEIFS('VISSIM Travel Time Outputs'!$H:$H,'VISSIM Travel Time Outputs'!$D:$D,$D14,'VISSIM Travel Time Outputs'!$A:$A,"AVG",'VISSIM Travel Time Outputs'!$B:$B,EN$9),"-")</f>
        <v>-</v>
      </c>
      <c r="EO14" s="324" t="str">
        <f>IFERROR(AVERAGEIFS('VISSIM Travel Time Outputs'!$H:$H,'VISSIM Travel Time Outputs'!$D:$D,$D14,'VISSIM Travel Time Outputs'!$A:$A,"AVG",'VISSIM Travel Time Outputs'!$B:$B,EO$9),"-")</f>
        <v>-</v>
      </c>
      <c r="EP14" s="324" t="str">
        <f>IFERROR(AVERAGEIFS('VISSIM Travel Time Outputs'!$H:$H,'VISSIM Travel Time Outputs'!$D:$D,$D14,'VISSIM Travel Time Outputs'!$A:$A,"AVG",'VISSIM Travel Time Outputs'!$B:$B,EP$9),"-")</f>
        <v>-</v>
      </c>
      <c r="EQ14" s="324" t="str">
        <f>IFERROR(AVERAGEIFS('VISSIM Travel Time Outputs'!$H:$H,'VISSIM Travel Time Outputs'!$D:$D,$D14,'VISSIM Travel Time Outputs'!$A:$A,"AVG",'VISSIM Travel Time Outputs'!$B:$B,EQ$9),"-")</f>
        <v>-</v>
      </c>
      <c r="ER14" s="324" t="str">
        <f>IFERROR(AVERAGEIFS('VISSIM Travel Time Outputs'!$H:$H,'VISSIM Travel Time Outputs'!$D:$D,$D14,'VISSIM Travel Time Outputs'!$A:$A,"AVG",'VISSIM Travel Time Outputs'!$B:$B,ER$9),"-")</f>
        <v>-</v>
      </c>
      <c r="ES14" s="324" t="str">
        <f>IFERROR(AVERAGEIFS('VISSIM Travel Time Outputs'!$H:$H,'VISSIM Travel Time Outputs'!$D:$D,$D14,'VISSIM Travel Time Outputs'!$A:$A,"AVG",'VISSIM Travel Time Outputs'!$B:$B,ES$9),"-")</f>
        <v>-</v>
      </c>
      <c r="ET14" s="324" t="str">
        <f>IFERROR(AVERAGEIFS('VISSIM Travel Time Outputs'!$H:$H,'VISSIM Travel Time Outputs'!$D:$D,$D14,'VISSIM Travel Time Outputs'!$A:$A,"AVG",'VISSIM Travel Time Outputs'!$B:$B,ET$9),"-")</f>
        <v>-</v>
      </c>
      <c r="EU14" s="324" t="str">
        <f>IFERROR(AVERAGEIFS('VISSIM Travel Time Outputs'!$H:$H,'VISSIM Travel Time Outputs'!$D:$D,$D14,'VISSIM Travel Time Outputs'!$A:$A,"AVG",'VISSIM Travel Time Outputs'!$B:$B,EU$9),"-")</f>
        <v>-</v>
      </c>
      <c r="EV14" s="324" t="str">
        <f>IFERROR(AVERAGEIFS('VISSIM Travel Time Outputs'!$H:$H,'VISSIM Travel Time Outputs'!$D:$D,$D14,'VISSIM Travel Time Outputs'!$A:$A,"AVG",'VISSIM Travel Time Outputs'!$B:$B,EV$9),"-")</f>
        <v>-</v>
      </c>
      <c r="EW14" s="324" t="str">
        <f>IFERROR(AVERAGEIFS('VISSIM Travel Time Outputs'!$H:$H,'VISSIM Travel Time Outputs'!$D:$D,$D14,'VISSIM Travel Time Outputs'!$A:$A,"AVG",'VISSIM Travel Time Outputs'!$B:$B,EW$9),"-")</f>
        <v>-</v>
      </c>
      <c r="EX14" s="324" t="str">
        <f>IFERROR(AVERAGEIFS('VISSIM Travel Time Outputs'!$H:$H,'VISSIM Travel Time Outputs'!$D:$D,$D14,'VISSIM Travel Time Outputs'!$A:$A,"AVG",'VISSIM Travel Time Outputs'!$B:$B,EX$9),"-")</f>
        <v>-</v>
      </c>
      <c r="EY14" s="324" t="str">
        <f>IFERROR(AVERAGEIFS('VISSIM Travel Time Outputs'!$H:$H,'VISSIM Travel Time Outputs'!$D:$D,$D14,'VISSIM Travel Time Outputs'!$A:$A,"AVG",'VISSIM Travel Time Outputs'!$B:$B,EY$9),"-")</f>
        <v>-</v>
      </c>
      <c r="EZ14" s="325" t="str">
        <f>IFERROR(AVERAGEIFS('VISSIM Travel Time Outputs'!$H:$H,'VISSIM Travel Time Outputs'!$D:$D,$D14,'VISSIM Travel Time Outputs'!$A:$A,"AVG",'VISSIM Travel Time Outputs'!$B:$B,EZ$9),"-")</f>
        <v>-</v>
      </c>
      <c r="FA14" s="254"/>
      <c r="FB14" s="209" t="str">
        <f t="shared" si="22"/>
        <v>--</v>
      </c>
      <c r="FC14" s="354" t="str">
        <f t="shared" si="23"/>
        <v>--</v>
      </c>
      <c r="FD14" s="325">
        <f t="shared" si="24"/>
        <v>0</v>
      </c>
      <c r="FE14" s="331"/>
      <c r="FF14" s="209" t="str">
        <f>IFERROR(GETPIVOTDATA("Average of TRAVTM(40)",#REF!,"TIMEINT",FF$9,"VEHICLETRAVELTIMEMEASUREMENT",$D14)/3600/24,"--")</f>
        <v>--</v>
      </c>
      <c r="FG14" s="34" t="str">
        <f>IFERROR(GETPIVOTDATA("Average of TRAVTM(40)",#REF!,"TIMEINT",FG$9,"VEHICLETRAVELTIMEMEASUREMENT",$D14)/3600/24,"--")</f>
        <v>--</v>
      </c>
      <c r="FH14" s="34" t="str">
        <f>IFERROR(GETPIVOTDATA("Average of TRAVTM(40)",#REF!,"TIMEINT",FH$9,"VEHICLETRAVELTIMEMEASUREMENT",$D14)/3600/24,"--")</f>
        <v>--</v>
      </c>
      <c r="FI14" s="34" t="str">
        <f>IFERROR(GETPIVOTDATA("Average of TRAVTM(40)",#REF!,"TIMEINT",FI$9,"VEHICLETRAVELTIMEMEASUREMENT",$D14)/3600/24,"--")</f>
        <v>--</v>
      </c>
      <c r="FJ14" s="34" t="str">
        <f>IFERROR(GETPIVOTDATA("Average of TRAVTM(40)",#REF!,"TIMEINT",FJ$9,"VEHICLETRAVELTIMEMEASUREMENT",$D14)/3600/24,"--")</f>
        <v>--</v>
      </c>
      <c r="FK14" s="34" t="str">
        <f>IFERROR(GETPIVOTDATA("Average of TRAVTM(40)",#REF!,"TIMEINT",FK$9,"VEHICLETRAVELTIMEMEASUREMENT",$D14)/3600/24,"--")</f>
        <v>--</v>
      </c>
      <c r="FL14" s="34" t="str">
        <f>IFERROR(GETPIVOTDATA("Average of TRAVTM(40)",#REF!,"TIMEINT",FL$9,"VEHICLETRAVELTIMEMEASUREMENT",$D14)/3600/24,"--")</f>
        <v>--</v>
      </c>
      <c r="FM14" s="34" t="str">
        <f>IFERROR(GETPIVOTDATA("Average of TRAVTM(40)",#REF!,"TIMEINT",FM$9,"VEHICLETRAVELTIMEMEASUREMENT",$D14)/3600/24,"--")</f>
        <v>--</v>
      </c>
      <c r="FN14" s="34" t="str">
        <f>IFERROR(GETPIVOTDATA("Average of TRAVTM(40)",#REF!,"TIMEINT",FN$9,"VEHICLETRAVELTIMEMEASUREMENT",$D14)/3600/24,"--")</f>
        <v>--</v>
      </c>
      <c r="FO14" s="34" t="str">
        <f>IFERROR(GETPIVOTDATA("Average of TRAVTM(40)",#REF!,"TIMEINT",FO$9,"VEHICLETRAVELTIMEMEASUREMENT",$D14)/3600/24,"--")</f>
        <v>--</v>
      </c>
      <c r="FP14" s="34" t="str">
        <f>IFERROR(GETPIVOTDATA("Average of TRAVTM(40)",#REF!,"TIMEINT",FP$9,"VEHICLETRAVELTIMEMEASUREMENT",$D14)/3600/24,"--")</f>
        <v>--</v>
      </c>
      <c r="FQ14" s="34" t="str">
        <f>IFERROR(GETPIVOTDATA("Average of TRAVTM(40)",#REF!,"TIMEINT",FQ$9,"VEHICLETRAVELTIMEMEASUREMENT",$D14)/3600/24,"--")</f>
        <v>--</v>
      </c>
      <c r="FR14" s="34" t="str">
        <f>IFERROR(GETPIVOTDATA("Average of TRAVTM(40)",#REF!,"TIMEINT",FR$9,"VEHICLETRAVELTIMEMEASUREMENT",$D14)/3600/24,"--")</f>
        <v>--</v>
      </c>
      <c r="FS14" s="34" t="str">
        <f>IFERROR(GETPIVOTDATA("Average of TRAVTM(40)",#REF!,"TIMEINT",FS$9,"VEHICLETRAVELTIMEMEASUREMENT",$D14)/3600/24,"--")</f>
        <v>--</v>
      </c>
      <c r="FT14" s="34" t="str">
        <f>IFERROR(GETPIVOTDATA("Average of TRAVTM(40)",#REF!,"TIMEINT",FT$9,"VEHICLETRAVELTIMEMEASUREMENT",$D14)/3600/24,"--")</f>
        <v>--</v>
      </c>
      <c r="FU14" s="134" t="str">
        <f>IFERROR(GETPIVOTDATA("Average of TRAVTM(40)",#REF!,"TIMEINT",FU$9,"VEHICLETRAVELTIMEMEASUREMENT",$D14)/3600/24,"--")</f>
        <v>--</v>
      </c>
      <c r="FV14" s="331"/>
      <c r="FW14" s="323" t="str">
        <f>IFERROR(GETPIVOTDATA("Average of VEHS(40)",#REF!,"TIMEINT",FW$9,"VEHICLETRAVELTIMEMEASUREMENT",$D14),"--")</f>
        <v>--</v>
      </c>
      <c r="FX14" s="324" t="str">
        <f>IFERROR(GETPIVOTDATA("Average of VEHS(40)",#REF!,"TIMEINT",FX$9,"VEHICLETRAVELTIMEMEASUREMENT",$D14),"--")</f>
        <v>--</v>
      </c>
      <c r="FY14" s="324" t="str">
        <f>IFERROR(GETPIVOTDATA("Average of VEHS(40)",#REF!,"TIMEINT",FY$9,"VEHICLETRAVELTIMEMEASUREMENT",$D14),"--")</f>
        <v>--</v>
      </c>
      <c r="FZ14" s="324" t="str">
        <f>IFERROR(GETPIVOTDATA("Average of VEHS(40)",#REF!,"TIMEINT",FZ$9,"VEHICLETRAVELTIMEMEASUREMENT",$D14),"--")</f>
        <v>--</v>
      </c>
      <c r="GA14" s="324" t="str">
        <f>IFERROR(GETPIVOTDATA("Average of VEHS(40)",#REF!,"TIMEINT",GA$9,"VEHICLETRAVELTIMEMEASUREMENT",$D14),"--")</f>
        <v>--</v>
      </c>
      <c r="GB14" s="324" t="str">
        <f>IFERROR(GETPIVOTDATA("Average of VEHS(40)",#REF!,"TIMEINT",GB$9,"VEHICLETRAVELTIMEMEASUREMENT",$D14),"--")</f>
        <v>--</v>
      </c>
      <c r="GC14" s="324" t="str">
        <f>IFERROR(GETPIVOTDATA("Average of VEHS(40)",#REF!,"TIMEINT",GC$9,"VEHICLETRAVELTIMEMEASUREMENT",$D14),"--")</f>
        <v>--</v>
      </c>
      <c r="GD14" s="324" t="str">
        <f>IFERROR(GETPIVOTDATA("Average of VEHS(40)",#REF!,"TIMEINT",GD$9,"VEHICLETRAVELTIMEMEASUREMENT",$D14),"--")</f>
        <v>--</v>
      </c>
      <c r="GE14" s="324" t="str">
        <f>IFERROR(GETPIVOTDATA("Average of VEHS(40)",#REF!,"TIMEINT",GE$9,"VEHICLETRAVELTIMEMEASUREMENT",$D14),"--")</f>
        <v>--</v>
      </c>
      <c r="GF14" s="324" t="str">
        <f>IFERROR(GETPIVOTDATA("Average of VEHS(40)",#REF!,"TIMEINT",GF$9,"VEHICLETRAVELTIMEMEASUREMENT",$D14),"--")</f>
        <v>--</v>
      </c>
      <c r="GG14" s="324" t="str">
        <f>IFERROR(GETPIVOTDATA("Average of VEHS(40)",#REF!,"TIMEINT",GG$9,"VEHICLETRAVELTIMEMEASUREMENT",$D14),"--")</f>
        <v>--</v>
      </c>
      <c r="GH14" s="324" t="str">
        <f>IFERROR(GETPIVOTDATA("Average of VEHS(40)",#REF!,"TIMEINT",GH$9,"VEHICLETRAVELTIMEMEASUREMENT",$D14),"--")</f>
        <v>--</v>
      </c>
      <c r="GI14" s="324" t="str">
        <f>IFERROR(GETPIVOTDATA("Average of VEHS(40)",#REF!,"TIMEINT",GI$9,"VEHICLETRAVELTIMEMEASUREMENT",$D14),"--")</f>
        <v>--</v>
      </c>
      <c r="GJ14" s="324" t="str">
        <f>IFERROR(GETPIVOTDATA("Average of VEHS(40)",#REF!,"TIMEINT",GJ$9,"VEHICLETRAVELTIMEMEASUREMENT",$D14),"--")</f>
        <v>--</v>
      </c>
      <c r="GK14" s="324" t="str">
        <f>IFERROR(GETPIVOTDATA("Average of VEHS(40)",#REF!,"TIMEINT",GK$9,"VEHICLETRAVELTIMEMEASUREMENT",$D14),"--")</f>
        <v>--</v>
      </c>
      <c r="GL14" s="325" t="str">
        <f>IFERROR(GETPIVOTDATA("Average of VEHS(40)",#REF!,"TIMEINT",GL$9,"VEHICLETRAVELTIMEMEASUREMENT",$D14),"--")</f>
        <v>--</v>
      </c>
      <c r="GM14" s="331"/>
      <c r="GN14" s="209" t="str">
        <f t="shared" si="25"/>
        <v>--</v>
      </c>
      <c r="GO14" s="354" t="str">
        <f t="shared" si="26"/>
        <v>--</v>
      </c>
      <c r="GP14" s="325">
        <f t="shared" si="27"/>
        <v>0</v>
      </c>
      <c r="GQ14" s="331"/>
      <c r="GR14" s="209" t="str">
        <f>IFERROR(GETPIVOTDATA("Average of TRAVTM(60)",#REF!,"TIMEINT",GR$9,"VEHICLETRAVELTIMEMEASUREMENT",$D14)/3600/24,"--")</f>
        <v>--</v>
      </c>
      <c r="GS14" s="34" t="str">
        <f>IFERROR(GETPIVOTDATA("Average of TRAVTM(60)",#REF!,"TIMEINT",GS$9,"VEHICLETRAVELTIMEMEASUREMENT",$D14)/3600/24,"--")</f>
        <v>--</v>
      </c>
      <c r="GT14" s="34" t="str">
        <f>IFERROR(GETPIVOTDATA("Average of TRAVTM(60)",#REF!,"TIMEINT",GT$9,"VEHICLETRAVELTIMEMEASUREMENT",$D14)/3600/24,"--")</f>
        <v>--</v>
      </c>
      <c r="GU14" s="34" t="str">
        <f>IFERROR(GETPIVOTDATA("Average of TRAVTM(60)",#REF!,"TIMEINT",GU$9,"VEHICLETRAVELTIMEMEASUREMENT",$D14)/3600/24,"--")</f>
        <v>--</v>
      </c>
      <c r="GV14" s="34" t="str">
        <f>IFERROR(GETPIVOTDATA("Average of TRAVTM(60)",#REF!,"TIMEINT",GV$9,"VEHICLETRAVELTIMEMEASUREMENT",$D14)/3600/24,"--")</f>
        <v>--</v>
      </c>
      <c r="GW14" s="34" t="str">
        <f>IFERROR(GETPIVOTDATA("Average of TRAVTM(60)",#REF!,"TIMEINT",GW$9,"VEHICLETRAVELTIMEMEASUREMENT",$D14)/3600/24,"--")</f>
        <v>--</v>
      </c>
      <c r="GX14" s="34" t="str">
        <f>IFERROR(GETPIVOTDATA("Average of TRAVTM(60)",#REF!,"TIMEINT",GX$9,"VEHICLETRAVELTIMEMEASUREMENT",$D14)/3600/24,"--")</f>
        <v>--</v>
      </c>
      <c r="GY14" s="34" t="str">
        <f>IFERROR(GETPIVOTDATA("Average of TRAVTM(60)",#REF!,"TIMEINT",GY$9,"VEHICLETRAVELTIMEMEASUREMENT",$D14)/3600/24,"--")</f>
        <v>--</v>
      </c>
      <c r="GZ14" s="34" t="str">
        <f>IFERROR(GETPIVOTDATA("Average of TRAVTM(60)",#REF!,"TIMEINT",GZ$9,"VEHICLETRAVELTIMEMEASUREMENT",$D14)/3600/24,"--")</f>
        <v>--</v>
      </c>
      <c r="HA14" s="34" t="str">
        <f>IFERROR(GETPIVOTDATA("Average of TRAVTM(60)",#REF!,"TIMEINT",HA$9,"VEHICLETRAVELTIMEMEASUREMENT",$D14)/3600/24,"--")</f>
        <v>--</v>
      </c>
      <c r="HB14" s="34" t="str">
        <f>IFERROR(GETPIVOTDATA("Average of TRAVTM(60)",#REF!,"TIMEINT",HB$9,"VEHICLETRAVELTIMEMEASUREMENT",$D14)/3600/24,"--")</f>
        <v>--</v>
      </c>
      <c r="HC14" s="34" t="str">
        <f>IFERROR(GETPIVOTDATA("Average of TRAVTM(60)",#REF!,"TIMEINT",HC$9,"VEHICLETRAVELTIMEMEASUREMENT",$D14)/3600/24,"--")</f>
        <v>--</v>
      </c>
      <c r="HD14" s="34" t="str">
        <f>IFERROR(GETPIVOTDATA("Average of TRAVTM(60)",#REF!,"TIMEINT",HD$9,"VEHICLETRAVELTIMEMEASUREMENT",$D14)/3600/24,"--")</f>
        <v>--</v>
      </c>
      <c r="HE14" s="34" t="str">
        <f>IFERROR(GETPIVOTDATA("Average of TRAVTM(60)",#REF!,"TIMEINT",HE$9,"VEHICLETRAVELTIMEMEASUREMENT",$D14)/3600/24,"--")</f>
        <v>--</v>
      </c>
      <c r="HF14" s="34" t="str">
        <f>IFERROR(GETPIVOTDATA("Average of TRAVTM(60)",#REF!,"TIMEINT",HF$9,"VEHICLETRAVELTIMEMEASUREMENT",$D14)/3600/24,"--")</f>
        <v>--</v>
      </c>
      <c r="HG14" s="134" t="str">
        <f>IFERROR(GETPIVOTDATA("Average of TRAVTM(60)",#REF!,"TIMEINT",HG$9,"VEHICLETRAVELTIMEMEASUREMENT",$D14)/3600/24,"--")</f>
        <v>--</v>
      </c>
      <c r="HH14" s="331"/>
      <c r="HI14" s="323" t="str">
        <f>IFERROR(GETPIVOTDATA("Average of VEHS(60)",#REF!,"TIMEINT",HI$9,"VEHICLETRAVELTIMEMEASUREMENT",$D14),"--")</f>
        <v>--</v>
      </c>
      <c r="HJ14" s="324" t="str">
        <f>IFERROR(GETPIVOTDATA("Average of VEHS(60)",#REF!,"TIMEINT",HJ$9,"VEHICLETRAVELTIMEMEASUREMENT",$D14),"--")</f>
        <v>--</v>
      </c>
      <c r="HK14" s="324" t="str">
        <f>IFERROR(GETPIVOTDATA("Average of VEHS(60)",#REF!,"TIMEINT",HK$9,"VEHICLETRAVELTIMEMEASUREMENT",$D14),"--")</f>
        <v>--</v>
      </c>
      <c r="HL14" s="324" t="str">
        <f>IFERROR(GETPIVOTDATA("Average of VEHS(60)",#REF!,"TIMEINT",HL$9,"VEHICLETRAVELTIMEMEASUREMENT",$D14),"--")</f>
        <v>--</v>
      </c>
      <c r="HM14" s="324" t="str">
        <f>IFERROR(GETPIVOTDATA("Average of VEHS(60)",#REF!,"TIMEINT",HM$9,"VEHICLETRAVELTIMEMEASUREMENT",$D14),"--")</f>
        <v>--</v>
      </c>
      <c r="HN14" s="324" t="str">
        <f>IFERROR(GETPIVOTDATA("Average of VEHS(60)",#REF!,"TIMEINT",HN$9,"VEHICLETRAVELTIMEMEASUREMENT",$D14),"--")</f>
        <v>--</v>
      </c>
      <c r="HO14" s="324" t="str">
        <f>IFERROR(GETPIVOTDATA("Average of VEHS(60)",#REF!,"TIMEINT",HO$9,"VEHICLETRAVELTIMEMEASUREMENT",$D14),"--")</f>
        <v>--</v>
      </c>
      <c r="HP14" s="324" t="str">
        <f>IFERROR(GETPIVOTDATA("Average of VEHS(60)",#REF!,"TIMEINT",HP$9,"VEHICLETRAVELTIMEMEASUREMENT",$D14),"--")</f>
        <v>--</v>
      </c>
      <c r="HQ14" s="324" t="str">
        <f>IFERROR(GETPIVOTDATA("Average of VEHS(60)",#REF!,"TIMEINT",HQ$9,"VEHICLETRAVELTIMEMEASUREMENT",$D14),"--")</f>
        <v>--</v>
      </c>
      <c r="HR14" s="324" t="str">
        <f>IFERROR(GETPIVOTDATA("Average of VEHS(60)",#REF!,"TIMEINT",HR$9,"VEHICLETRAVELTIMEMEASUREMENT",$D14),"--")</f>
        <v>--</v>
      </c>
      <c r="HS14" s="324" t="str">
        <f>IFERROR(GETPIVOTDATA("Average of VEHS(60)",#REF!,"TIMEINT",HS$9,"VEHICLETRAVELTIMEMEASUREMENT",$D14),"--")</f>
        <v>--</v>
      </c>
      <c r="HT14" s="324" t="str">
        <f>IFERROR(GETPIVOTDATA("Average of VEHS(60)",#REF!,"TIMEINT",HT$9,"VEHICLETRAVELTIMEMEASUREMENT",$D14),"--")</f>
        <v>--</v>
      </c>
      <c r="HU14" s="324" t="str">
        <f>IFERROR(GETPIVOTDATA("Average of VEHS(60)",#REF!,"TIMEINT",HU$9,"VEHICLETRAVELTIMEMEASUREMENT",$D14),"--")</f>
        <v>--</v>
      </c>
      <c r="HV14" s="324" t="str">
        <f>IFERROR(GETPIVOTDATA("Average of VEHS(60)",#REF!,"TIMEINT",HV$9,"VEHICLETRAVELTIMEMEASUREMENT",$D14),"--")</f>
        <v>--</v>
      </c>
      <c r="HW14" s="324" t="str">
        <f>IFERROR(GETPIVOTDATA("Average of VEHS(60)",#REF!,"TIMEINT",HW$9,"VEHICLETRAVELTIMEMEASUREMENT",$D14),"--")</f>
        <v>--</v>
      </c>
      <c r="HX14" s="325" t="str">
        <f>IFERROR(GETPIVOTDATA("Average of VEHS(60)",#REF!,"TIMEINT",HX$9,"VEHICLETRAVELTIMEMEASUREMENT",$D14),"--")</f>
        <v>--</v>
      </c>
      <c r="HY14" s="331"/>
      <c r="HZ14" s="209" t="str">
        <f t="shared" si="28"/>
        <v>--</v>
      </c>
      <c r="IA14" s="354" t="str">
        <f t="shared" si="29"/>
        <v>--</v>
      </c>
      <c r="IB14" s="325">
        <f t="shared" si="30"/>
        <v>0</v>
      </c>
      <c r="IC14" s="638"/>
      <c r="ID14" s="323" t="str">
        <f>IFERROR(AVERAGEIFS('VISSIM Travel Time Outputs'!#REF!,'VISSIM Travel Time Outputs'!#REF!,$D14,'VISSIM Travel Time Outputs'!#REF!,"AVG",'VISSIM Travel Time Outputs'!#REF!,ID$9),"-")</f>
        <v>-</v>
      </c>
      <c r="IE14" s="324" t="str">
        <f>IFERROR(AVERAGEIFS('VISSIM Travel Time Outputs'!#REF!,'VISSIM Travel Time Outputs'!#REF!,$D14,'VISSIM Travel Time Outputs'!#REF!,"AVG",'VISSIM Travel Time Outputs'!#REF!,IE$9),"-")</f>
        <v>-</v>
      </c>
      <c r="IF14" s="324" t="str">
        <f>IFERROR(AVERAGEIFS('VISSIM Travel Time Outputs'!#REF!,'VISSIM Travel Time Outputs'!#REF!,$D14,'VISSIM Travel Time Outputs'!#REF!,"AVG",'VISSIM Travel Time Outputs'!#REF!,IF$9),"-")</f>
        <v>-</v>
      </c>
      <c r="IG14" s="324" t="str">
        <f>IFERROR(AVERAGEIFS('VISSIM Travel Time Outputs'!#REF!,'VISSIM Travel Time Outputs'!#REF!,$D14,'VISSIM Travel Time Outputs'!#REF!,"AVG",'VISSIM Travel Time Outputs'!#REF!,IG$9),"-")</f>
        <v>-</v>
      </c>
      <c r="IH14" s="324" t="str">
        <f>IFERROR(AVERAGEIFS('VISSIM Travel Time Outputs'!#REF!,'VISSIM Travel Time Outputs'!#REF!,$D14,'VISSIM Travel Time Outputs'!#REF!,"AVG",'VISSIM Travel Time Outputs'!#REF!,IH$9),"-")</f>
        <v>-</v>
      </c>
      <c r="II14" s="324" t="str">
        <f>IFERROR(AVERAGEIFS('VISSIM Travel Time Outputs'!#REF!,'VISSIM Travel Time Outputs'!#REF!,$D14,'VISSIM Travel Time Outputs'!#REF!,"AVG",'VISSIM Travel Time Outputs'!#REF!,II$9),"-")</f>
        <v>-</v>
      </c>
      <c r="IJ14" s="324" t="str">
        <f>IFERROR(AVERAGEIFS('VISSIM Travel Time Outputs'!#REF!,'VISSIM Travel Time Outputs'!#REF!,$D14,'VISSIM Travel Time Outputs'!#REF!,"AVG",'VISSIM Travel Time Outputs'!#REF!,IJ$9),"-")</f>
        <v>-</v>
      </c>
      <c r="IK14" s="324" t="str">
        <f>IFERROR(AVERAGEIFS('VISSIM Travel Time Outputs'!#REF!,'VISSIM Travel Time Outputs'!#REF!,$D14,'VISSIM Travel Time Outputs'!#REF!,"AVG",'VISSIM Travel Time Outputs'!#REF!,IK$9),"-")</f>
        <v>-</v>
      </c>
      <c r="IL14" s="324" t="str">
        <f>IFERROR(AVERAGEIFS('VISSIM Travel Time Outputs'!#REF!,'VISSIM Travel Time Outputs'!#REF!,$D14,'VISSIM Travel Time Outputs'!#REF!,"AVG",'VISSIM Travel Time Outputs'!#REF!,IL$9),"-")</f>
        <v>-</v>
      </c>
      <c r="IM14" s="324" t="str">
        <f>IFERROR(AVERAGEIFS('VISSIM Travel Time Outputs'!#REF!,'VISSIM Travel Time Outputs'!#REF!,$D14,'VISSIM Travel Time Outputs'!#REF!,"AVG",'VISSIM Travel Time Outputs'!#REF!,IM$9),"-")</f>
        <v>-</v>
      </c>
      <c r="IN14" s="324" t="str">
        <f>IFERROR(AVERAGEIFS('VISSIM Travel Time Outputs'!#REF!,'VISSIM Travel Time Outputs'!#REF!,$D14,'VISSIM Travel Time Outputs'!#REF!,"AVG",'VISSIM Travel Time Outputs'!#REF!,IN$9),"-")</f>
        <v>-</v>
      </c>
      <c r="IO14" s="324" t="str">
        <f>IFERROR(AVERAGEIFS('VISSIM Travel Time Outputs'!#REF!,'VISSIM Travel Time Outputs'!#REF!,$D14,'VISSIM Travel Time Outputs'!#REF!,"AVG",'VISSIM Travel Time Outputs'!#REF!,IO$9),"-")</f>
        <v>-</v>
      </c>
      <c r="IP14" s="324" t="str">
        <f>IFERROR(AVERAGEIFS('VISSIM Travel Time Outputs'!#REF!,'VISSIM Travel Time Outputs'!#REF!,$D14,'VISSIM Travel Time Outputs'!#REF!,"AVG",'VISSIM Travel Time Outputs'!#REF!,IP$9),"-")</f>
        <v>-</v>
      </c>
      <c r="IQ14" s="324" t="str">
        <f>IFERROR(AVERAGEIFS('VISSIM Travel Time Outputs'!#REF!,'VISSIM Travel Time Outputs'!#REF!,$D14,'VISSIM Travel Time Outputs'!#REF!,"AVG",'VISSIM Travel Time Outputs'!#REF!,IQ$9),"-")</f>
        <v>-</v>
      </c>
      <c r="IR14" s="324" t="str">
        <f>IFERROR(AVERAGEIFS('VISSIM Travel Time Outputs'!#REF!,'VISSIM Travel Time Outputs'!#REF!,$D14,'VISSIM Travel Time Outputs'!#REF!,"AVG",'VISSIM Travel Time Outputs'!#REF!,IR$9),"-")</f>
        <v>-</v>
      </c>
      <c r="IS14" s="325" t="str">
        <f>IFERROR(AVERAGEIFS('VISSIM Travel Time Outputs'!#REF!,'VISSIM Travel Time Outputs'!#REF!,$D14,'VISSIM Travel Time Outputs'!#REF!,"AVG",'VISSIM Travel Time Outputs'!#REF!,IS$9),"-")</f>
        <v>-</v>
      </c>
      <c r="IT14" s="325" t="str">
        <f t="shared" si="31"/>
        <v>--</v>
      </c>
    </row>
    <row r="15" spans="1:254" x14ac:dyDescent="0.35">
      <c r="A15" s="252" t="str">
        <f t="shared" si="12"/>
        <v>H</v>
      </c>
      <c r="B15" s="577">
        <f t="shared" si="32"/>
        <v>6</v>
      </c>
      <c r="C15" s="413">
        <f>INDEX('Input - Travel Times'!$B$3:$AH$103,MATCH($B15,'Input - Travel Times'!$B$3:$B$103,0),MATCH(C$9,'Input - Travel Times'!$B$3:$AH$3,0))</f>
        <v>0</v>
      </c>
      <c r="D15" s="150">
        <f>INDEX('Input - Travel Times'!$B$3:$AH$103,MATCH($B15,'Input - Travel Times'!$B$3:$B$103,0),MATCH(D$9,'Input - Travel Times'!$B$3:$AH$3,0))</f>
        <v>0</v>
      </c>
      <c r="E15" s="518">
        <f>TIME(0,0,INDEX('Input - Travel Times'!$B$3:$AH$103,MATCH($B15,'Input - Travel Times'!$B$3:$B$103,0),MATCH(E$9,'Input - Travel Times'!$B$3:$AH$3,0)))</f>
        <v>0</v>
      </c>
      <c r="F15" s="518">
        <f>TIME(0,0,INDEX('Input - Travel Times'!$B$3:$AH$103,MATCH($B15,'Input - Travel Times'!$B$3:$B$103,0),MATCH(F$9,'Input - Travel Times'!$B$3:$AH$3,0)))</f>
        <v>0</v>
      </c>
      <c r="G15" s="518">
        <f>TIME(0,0,INDEX('Input - Travel Times'!$B$3:$AH$103,MATCH($B15,'Input - Travel Times'!$B$3:$B$103,0),MATCH(G$9,'Input - Travel Times'!$B$3:$AH$3,0)))</f>
        <v>0</v>
      </c>
      <c r="H15" s="518">
        <f>TIME(0,0,INDEX('Input - Travel Times'!$B$3:$AH$103,MATCH($B15,'Input - Travel Times'!$B$3:$B$103,0),MATCH(H$9,'Input - Travel Times'!$B$3:$AH$3,0)))</f>
        <v>0</v>
      </c>
      <c r="I15" s="130"/>
      <c r="J15" s="209" t="str">
        <f>IFERROR(TIME(0,0,AVERAGEIFS('VISSIM Travel Time Outputs'!$I:$I,'VISSIM Travel Time Outputs'!$D:$D,$D15,'VISSIM Travel Time Outputs'!$A:$A,"AVG",'VISSIM Travel Time Outputs'!$B:$B,J$9)),"-")</f>
        <v>-</v>
      </c>
      <c r="K15" s="34" t="str">
        <f>IFERROR(TIME(0,0,AVERAGEIFS('VISSIM Travel Time Outputs'!$I:$I,'VISSIM Travel Time Outputs'!$D:$D,$D15,'VISSIM Travel Time Outputs'!$A:$A,"AVG",'VISSIM Travel Time Outputs'!$B:$B,K$9)),"-")</f>
        <v>-</v>
      </c>
      <c r="L15" s="34" t="str">
        <f>IFERROR(TIME(0,0,AVERAGEIFS('VISSIM Travel Time Outputs'!$I:$I,'VISSIM Travel Time Outputs'!$D:$D,$D15,'VISSIM Travel Time Outputs'!$A:$A,"AVG",'VISSIM Travel Time Outputs'!$B:$B,L$9)),"-")</f>
        <v>-</v>
      </c>
      <c r="M15" s="34" t="str">
        <f>IFERROR(TIME(0,0,AVERAGEIFS('VISSIM Travel Time Outputs'!$I:$I,'VISSIM Travel Time Outputs'!$D:$D,$D15,'VISSIM Travel Time Outputs'!$A:$A,"AVG",'VISSIM Travel Time Outputs'!$B:$B,M$9)),"-")</f>
        <v>-</v>
      </c>
      <c r="N15" s="34" t="str">
        <f>IFERROR(TIME(0,0,AVERAGEIFS('VISSIM Travel Time Outputs'!$I:$I,'VISSIM Travel Time Outputs'!$D:$D,$D15,'VISSIM Travel Time Outputs'!$A:$A,"AVG",'VISSIM Travel Time Outputs'!$B:$B,N$9)),"-")</f>
        <v>-</v>
      </c>
      <c r="O15" s="34" t="str">
        <f>IFERROR(TIME(0,0,AVERAGEIFS('VISSIM Travel Time Outputs'!$I:$I,'VISSIM Travel Time Outputs'!$D:$D,$D15,'VISSIM Travel Time Outputs'!$A:$A,"AVG",'VISSIM Travel Time Outputs'!$B:$B,O$9)),"-")</f>
        <v>-</v>
      </c>
      <c r="P15" s="34" t="str">
        <f>IFERROR(TIME(0,0,AVERAGEIFS('VISSIM Travel Time Outputs'!$I:$I,'VISSIM Travel Time Outputs'!$D:$D,$D15,'VISSIM Travel Time Outputs'!$A:$A,"AVG",'VISSIM Travel Time Outputs'!$B:$B,P$9)),"-")</f>
        <v>-</v>
      </c>
      <c r="Q15" s="34" t="str">
        <f>IFERROR(TIME(0,0,AVERAGEIFS('VISSIM Travel Time Outputs'!$I:$I,'VISSIM Travel Time Outputs'!$D:$D,$D15,'VISSIM Travel Time Outputs'!$A:$A,"AVG",'VISSIM Travel Time Outputs'!$B:$B,Q$9)),"-")</f>
        <v>-</v>
      </c>
      <c r="R15" s="34" t="str">
        <f>IFERROR(TIME(0,0,AVERAGEIFS('VISSIM Travel Time Outputs'!$I:$I,'VISSIM Travel Time Outputs'!$D:$D,$D15,'VISSIM Travel Time Outputs'!$A:$A,"AVG",'VISSIM Travel Time Outputs'!$B:$B,R$9)),"-")</f>
        <v>-</v>
      </c>
      <c r="S15" s="34" t="str">
        <f>IFERROR(TIME(0,0,AVERAGEIFS('VISSIM Travel Time Outputs'!$I:$I,'VISSIM Travel Time Outputs'!$D:$D,$D15,'VISSIM Travel Time Outputs'!$A:$A,"AVG",'VISSIM Travel Time Outputs'!$B:$B,S$9)),"-")</f>
        <v>-</v>
      </c>
      <c r="T15" s="34" t="str">
        <f>IFERROR(TIME(0,0,AVERAGEIFS('VISSIM Travel Time Outputs'!$I:$I,'VISSIM Travel Time Outputs'!$D:$D,$D15,'VISSIM Travel Time Outputs'!$A:$A,"AVG",'VISSIM Travel Time Outputs'!$B:$B,T$9)),"-")</f>
        <v>-</v>
      </c>
      <c r="U15" s="34" t="str">
        <f>IFERROR(TIME(0,0,AVERAGEIFS('VISSIM Travel Time Outputs'!$I:$I,'VISSIM Travel Time Outputs'!$D:$D,$D15,'VISSIM Travel Time Outputs'!$A:$A,"AVG",'VISSIM Travel Time Outputs'!$B:$B,U$9)),"-")</f>
        <v>-</v>
      </c>
      <c r="V15" s="34" t="str">
        <f>IFERROR(TIME(0,0,AVERAGEIFS('VISSIM Travel Time Outputs'!$I:$I,'VISSIM Travel Time Outputs'!$D:$D,$D15,'VISSIM Travel Time Outputs'!$A:$A,"AVG",'VISSIM Travel Time Outputs'!$B:$B,V$9)),"-")</f>
        <v>-</v>
      </c>
      <c r="W15" s="34" t="str">
        <f>IFERROR(TIME(0,0,AVERAGEIFS('VISSIM Travel Time Outputs'!$I:$I,'VISSIM Travel Time Outputs'!$D:$D,$D15,'VISSIM Travel Time Outputs'!$A:$A,"AVG",'VISSIM Travel Time Outputs'!$B:$B,W$9)),"-")</f>
        <v>-</v>
      </c>
      <c r="X15" s="34" t="str">
        <f>IFERROR(TIME(0,0,AVERAGEIFS('VISSIM Travel Time Outputs'!$I:$I,'VISSIM Travel Time Outputs'!$D:$D,$D15,'VISSIM Travel Time Outputs'!$A:$A,"AVG",'VISSIM Travel Time Outputs'!$B:$B,X$9)),"-")</f>
        <v>-</v>
      </c>
      <c r="Y15" s="134" t="str">
        <f>IFERROR(TIME(0,0,AVERAGEIFS('VISSIM Travel Time Outputs'!$I:$I,'VISSIM Travel Time Outputs'!$D:$D,$D15,'VISSIM Travel Time Outputs'!$A:$A,"AVG",'VISSIM Travel Time Outputs'!$B:$B,Y$9)),"-")</f>
        <v>-</v>
      </c>
      <c r="Z15" s="254"/>
      <c r="AA15" s="323" t="str">
        <f>IFERROR(AVERAGEIFS('VISSIM Travel Time Outputs'!$F:$F,'VISSIM Travel Time Outputs'!$D:$D,$D15,'VISSIM Travel Time Outputs'!$A:$A,"AVG",'VISSIM Travel Time Outputs'!$B:$B,AA$9),"-")</f>
        <v>-</v>
      </c>
      <c r="AB15" s="324" t="str">
        <f>IFERROR(AVERAGEIFS('VISSIM Travel Time Outputs'!$F:$F,'VISSIM Travel Time Outputs'!$D:$D,$D15,'VISSIM Travel Time Outputs'!$A:$A,"AVG",'VISSIM Travel Time Outputs'!$B:$B,AB$9),"-")</f>
        <v>-</v>
      </c>
      <c r="AC15" s="324" t="str">
        <f>IFERROR(AVERAGEIFS('VISSIM Travel Time Outputs'!$F:$F,'VISSIM Travel Time Outputs'!$D:$D,$D15,'VISSIM Travel Time Outputs'!$A:$A,"AVG",'VISSIM Travel Time Outputs'!$B:$B,AC$9),"-")</f>
        <v>-</v>
      </c>
      <c r="AD15" s="324" t="str">
        <f>IFERROR(AVERAGEIFS('VISSIM Travel Time Outputs'!$F:$F,'VISSIM Travel Time Outputs'!$D:$D,$D15,'VISSIM Travel Time Outputs'!$A:$A,"AVG",'VISSIM Travel Time Outputs'!$B:$B,AD$9),"-")</f>
        <v>-</v>
      </c>
      <c r="AE15" s="324" t="str">
        <f>IFERROR(AVERAGEIFS('VISSIM Travel Time Outputs'!$F:$F,'VISSIM Travel Time Outputs'!$D:$D,$D15,'VISSIM Travel Time Outputs'!$A:$A,"AVG",'VISSIM Travel Time Outputs'!$B:$B,AE$9),"-")</f>
        <v>-</v>
      </c>
      <c r="AF15" s="324" t="str">
        <f>IFERROR(AVERAGEIFS('VISSIM Travel Time Outputs'!$F:$F,'VISSIM Travel Time Outputs'!$D:$D,$D15,'VISSIM Travel Time Outputs'!$A:$A,"AVG",'VISSIM Travel Time Outputs'!$B:$B,AF$9),"-")</f>
        <v>-</v>
      </c>
      <c r="AG15" s="324" t="str">
        <f>IFERROR(AVERAGEIFS('VISSIM Travel Time Outputs'!$F:$F,'VISSIM Travel Time Outputs'!$D:$D,$D15,'VISSIM Travel Time Outputs'!$A:$A,"AVG",'VISSIM Travel Time Outputs'!$B:$B,AG$9),"-")</f>
        <v>-</v>
      </c>
      <c r="AH15" s="324" t="str">
        <f>IFERROR(AVERAGEIFS('VISSIM Travel Time Outputs'!$F:$F,'VISSIM Travel Time Outputs'!$D:$D,$D15,'VISSIM Travel Time Outputs'!$A:$A,"AVG",'VISSIM Travel Time Outputs'!$B:$B,AH$9),"-")</f>
        <v>-</v>
      </c>
      <c r="AI15" s="324" t="str">
        <f>IFERROR(AVERAGEIFS('VISSIM Travel Time Outputs'!$F:$F,'VISSIM Travel Time Outputs'!$D:$D,$D15,'VISSIM Travel Time Outputs'!$A:$A,"AVG",'VISSIM Travel Time Outputs'!$B:$B,AI$9),"-")</f>
        <v>-</v>
      </c>
      <c r="AJ15" s="324" t="str">
        <f>IFERROR(AVERAGEIFS('VISSIM Travel Time Outputs'!$F:$F,'VISSIM Travel Time Outputs'!$D:$D,$D15,'VISSIM Travel Time Outputs'!$A:$A,"AVG",'VISSIM Travel Time Outputs'!$B:$B,AJ$9),"-")</f>
        <v>-</v>
      </c>
      <c r="AK15" s="324" t="str">
        <f>IFERROR(AVERAGEIFS('VISSIM Travel Time Outputs'!$F:$F,'VISSIM Travel Time Outputs'!$D:$D,$D15,'VISSIM Travel Time Outputs'!$A:$A,"AVG",'VISSIM Travel Time Outputs'!$B:$B,AK$9),"-")</f>
        <v>-</v>
      </c>
      <c r="AL15" s="324" t="str">
        <f>IFERROR(AVERAGEIFS('VISSIM Travel Time Outputs'!$F:$F,'VISSIM Travel Time Outputs'!$D:$D,$D15,'VISSIM Travel Time Outputs'!$A:$A,"AVG",'VISSIM Travel Time Outputs'!$B:$B,AL$9),"-")</f>
        <v>-</v>
      </c>
      <c r="AM15" s="324" t="str">
        <f>IFERROR(AVERAGEIFS('VISSIM Travel Time Outputs'!$F:$F,'VISSIM Travel Time Outputs'!$D:$D,$D15,'VISSIM Travel Time Outputs'!$A:$A,"AVG",'VISSIM Travel Time Outputs'!$B:$B,AM$9),"-")</f>
        <v>-</v>
      </c>
      <c r="AN15" s="324" t="str">
        <f>IFERROR(AVERAGEIFS('VISSIM Travel Time Outputs'!$F:$F,'VISSIM Travel Time Outputs'!$D:$D,$D15,'VISSIM Travel Time Outputs'!$A:$A,"AVG",'VISSIM Travel Time Outputs'!$B:$B,AN$9),"-")</f>
        <v>-</v>
      </c>
      <c r="AO15" s="324" t="str">
        <f>IFERROR(AVERAGEIFS('VISSIM Travel Time Outputs'!$F:$F,'VISSIM Travel Time Outputs'!$D:$D,$D15,'VISSIM Travel Time Outputs'!$A:$A,"AVG",'VISSIM Travel Time Outputs'!$B:$B,AO$9),"-")</f>
        <v>-</v>
      </c>
      <c r="AP15" s="325" t="str">
        <f>IFERROR(AVERAGEIFS('VISSIM Travel Time Outputs'!$F:$F,'VISSIM Travel Time Outputs'!$D:$D,$D15,'VISSIM Travel Time Outputs'!$A:$A,"AVG",'VISSIM Travel Time Outputs'!$B:$B,AP$9),"-")</f>
        <v>-</v>
      </c>
      <c r="AQ15" s="331"/>
      <c r="AR15" s="209" t="str">
        <f t="shared" si="13"/>
        <v>--</v>
      </c>
      <c r="AS15" s="354" t="str">
        <f t="shared" si="14"/>
        <v>--</v>
      </c>
      <c r="AT15" s="325">
        <f t="shared" si="15"/>
        <v>0</v>
      </c>
      <c r="AU15" s="255"/>
      <c r="AV15" s="209" t="str">
        <f>IFERROR(TIME(0,0,AVERAGEIFS('VISSIM Travel Time Outputs'!$J:$J,'VISSIM Travel Time Outputs'!$D:$D,$D15,'VISSIM Travel Time Outputs'!$A:$A,"AVG",'VISSIM Travel Time Outputs'!$B:$B,AV$9)),"-")</f>
        <v>-</v>
      </c>
      <c r="AW15" s="34" t="str">
        <f>IFERROR(TIME(0,0,AVERAGEIFS('VISSIM Travel Time Outputs'!$J:$J,'VISSIM Travel Time Outputs'!$D:$D,$D15,'VISSIM Travel Time Outputs'!$A:$A,"AVG",'VISSIM Travel Time Outputs'!$B:$B,AW$9)),"-")</f>
        <v>-</v>
      </c>
      <c r="AX15" s="34" t="str">
        <f>IFERROR(TIME(0,0,AVERAGEIFS('VISSIM Travel Time Outputs'!$J:$J,'VISSIM Travel Time Outputs'!$D:$D,$D15,'VISSIM Travel Time Outputs'!$A:$A,"AVG",'VISSIM Travel Time Outputs'!$B:$B,AX$9)),"-")</f>
        <v>-</v>
      </c>
      <c r="AY15" s="34" t="str">
        <f>IFERROR(TIME(0,0,AVERAGEIFS('VISSIM Travel Time Outputs'!$J:$J,'VISSIM Travel Time Outputs'!$D:$D,$D15,'VISSIM Travel Time Outputs'!$A:$A,"AVG",'VISSIM Travel Time Outputs'!$B:$B,AY$9)),"-")</f>
        <v>-</v>
      </c>
      <c r="AZ15" s="34" t="str">
        <f>IFERROR(TIME(0,0,AVERAGEIFS('VISSIM Travel Time Outputs'!$J:$J,'VISSIM Travel Time Outputs'!$D:$D,$D15,'VISSIM Travel Time Outputs'!$A:$A,"AVG",'VISSIM Travel Time Outputs'!$B:$B,AZ$9)),"-")</f>
        <v>-</v>
      </c>
      <c r="BA15" s="34" t="str">
        <f>IFERROR(TIME(0,0,AVERAGEIFS('VISSIM Travel Time Outputs'!$J:$J,'VISSIM Travel Time Outputs'!$D:$D,$D15,'VISSIM Travel Time Outputs'!$A:$A,"AVG",'VISSIM Travel Time Outputs'!$B:$B,BA$9)),"-")</f>
        <v>-</v>
      </c>
      <c r="BB15" s="34" t="str">
        <f>IFERROR(TIME(0,0,AVERAGEIFS('VISSIM Travel Time Outputs'!$J:$J,'VISSIM Travel Time Outputs'!$D:$D,$D15,'VISSIM Travel Time Outputs'!$A:$A,"AVG",'VISSIM Travel Time Outputs'!$B:$B,BB$9)),"-")</f>
        <v>-</v>
      </c>
      <c r="BC15" s="34" t="str">
        <f>IFERROR(TIME(0,0,AVERAGEIFS('VISSIM Travel Time Outputs'!$J:$J,'VISSIM Travel Time Outputs'!$D:$D,$D15,'VISSIM Travel Time Outputs'!$A:$A,"AVG",'VISSIM Travel Time Outputs'!$B:$B,BC$9)),"-")</f>
        <v>-</v>
      </c>
      <c r="BD15" s="34" t="str">
        <f>IFERROR(TIME(0,0,AVERAGEIFS('VISSIM Travel Time Outputs'!$J:$J,'VISSIM Travel Time Outputs'!$D:$D,$D15,'VISSIM Travel Time Outputs'!$A:$A,"AVG",'VISSIM Travel Time Outputs'!$B:$B,BD$9)),"-")</f>
        <v>-</v>
      </c>
      <c r="BE15" s="34" t="str">
        <f>IFERROR(TIME(0,0,AVERAGEIFS('VISSIM Travel Time Outputs'!$J:$J,'VISSIM Travel Time Outputs'!$D:$D,$D15,'VISSIM Travel Time Outputs'!$A:$A,"AVG",'VISSIM Travel Time Outputs'!$B:$B,BE$9)),"-")</f>
        <v>-</v>
      </c>
      <c r="BF15" s="34" t="str">
        <f>IFERROR(TIME(0,0,AVERAGEIFS('VISSIM Travel Time Outputs'!$J:$J,'VISSIM Travel Time Outputs'!$D:$D,$D15,'VISSIM Travel Time Outputs'!$A:$A,"AVG",'VISSIM Travel Time Outputs'!$B:$B,BF$9)),"-")</f>
        <v>-</v>
      </c>
      <c r="BG15" s="34" t="str">
        <f>IFERROR(TIME(0,0,AVERAGEIFS('VISSIM Travel Time Outputs'!$J:$J,'VISSIM Travel Time Outputs'!$D:$D,$D15,'VISSIM Travel Time Outputs'!$A:$A,"AVG",'VISSIM Travel Time Outputs'!$B:$B,BG$9)),"-")</f>
        <v>-</v>
      </c>
      <c r="BH15" s="34" t="str">
        <f>IFERROR(TIME(0,0,AVERAGEIFS('VISSIM Travel Time Outputs'!$J:$J,'VISSIM Travel Time Outputs'!$D:$D,$D15,'VISSIM Travel Time Outputs'!$A:$A,"AVG",'VISSIM Travel Time Outputs'!$B:$B,BH$9)),"-")</f>
        <v>-</v>
      </c>
      <c r="BI15" s="34" t="str">
        <f>IFERROR(TIME(0,0,AVERAGEIFS('VISSIM Travel Time Outputs'!$J:$J,'VISSIM Travel Time Outputs'!$D:$D,$D15,'VISSIM Travel Time Outputs'!$A:$A,"AVG",'VISSIM Travel Time Outputs'!$B:$B,BI$9)),"-")</f>
        <v>-</v>
      </c>
      <c r="BJ15" s="34" t="str">
        <f>IFERROR(TIME(0,0,AVERAGEIFS('VISSIM Travel Time Outputs'!$J:$J,'VISSIM Travel Time Outputs'!$D:$D,$D15,'VISSIM Travel Time Outputs'!$A:$A,"AVG",'VISSIM Travel Time Outputs'!$B:$B,BJ$9)),"-")</f>
        <v>-</v>
      </c>
      <c r="BK15" s="134" t="str">
        <f>IFERROR(TIME(0,0,AVERAGEIFS('VISSIM Travel Time Outputs'!$J:$J,'VISSIM Travel Time Outputs'!$D:$D,$D15,'VISSIM Travel Time Outputs'!$A:$A,"AVG",'VISSIM Travel Time Outputs'!$B:$B,BK$9)),"-")</f>
        <v>-</v>
      </c>
      <c r="BL15" s="126"/>
      <c r="BM15" s="323" t="str">
        <f>IFERROR(AVERAGEIFS('VISSIM Travel Time Outputs'!$G:$G,'VISSIM Travel Time Outputs'!$D:$D,$D15,'VISSIM Travel Time Outputs'!$A:$A,"AVG",'VISSIM Travel Time Outputs'!$B:$B,BM$9),"-")</f>
        <v>-</v>
      </c>
      <c r="BN15" s="324" t="str">
        <f>IFERROR(AVERAGEIFS('VISSIM Travel Time Outputs'!$G:$G,'VISSIM Travel Time Outputs'!$D:$D,$D15,'VISSIM Travel Time Outputs'!$A:$A,"AVG",'VISSIM Travel Time Outputs'!$B:$B,BN$9),"-")</f>
        <v>-</v>
      </c>
      <c r="BO15" s="324" t="str">
        <f>IFERROR(AVERAGEIFS('VISSIM Travel Time Outputs'!$G:$G,'VISSIM Travel Time Outputs'!$D:$D,$D15,'VISSIM Travel Time Outputs'!$A:$A,"AVG",'VISSIM Travel Time Outputs'!$B:$B,BO$9),"-")</f>
        <v>-</v>
      </c>
      <c r="BP15" s="324" t="str">
        <f>IFERROR(AVERAGEIFS('VISSIM Travel Time Outputs'!$G:$G,'VISSIM Travel Time Outputs'!$D:$D,$D15,'VISSIM Travel Time Outputs'!$A:$A,"AVG",'VISSIM Travel Time Outputs'!$B:$B,BP$9),"-")</f>
        <v>-</v>
      </c>
      <c r="BQ15" s="324" t="str">
        <f>IFERROR(AVERAGEIFS('VISSIM Travel Time Outputs'!$G:$G,'VISSIM Travel Time Outputs'!$D:$D,$D15,'VISSIM Travel Time Outputs'!$A:$A,"AVG",'VISSIM Travel Time Outputs'!$B:$B,BQ$9),"-")</f>
        <v>-</v>
      </c>
      <c r="BR15" s="324" t="str">
        <f>IFERROR(AVERAGEIFS('VISSIM Travel Time Outputs'!$G:$G,'VISSIM Travel Time Outputs'!$D:$D,$D15,'VISSIM Travel Time Outputs'!$A:$A,"AVG",'VISSIM Travel Time Outputs'!$B:$B,BR$9),"-")</f>
        <v>-</v>
      </c>
      <c r="BS15" s="324" t="str">
        <f>IFERROR(AVERAGEIFS('VISSIM Travel Time Outputs'!$G:$G,'VISSIM Travel Time Outputs'!$D:$D,$D15,'VISSIM Travel Time Outputs'!$A:$A,"AVG",'VISSIM Travel Time Outputs'!$B:$B,BS$9),"-")</f>
        <v>-</v>
      </c>
      <c r="BT15" s="324" t="str">
        <f>IFERROR(AVERAGEIFS('VISSIM Travel Time Outputs'!$G:$G,'VISSIM Travel Time Outputs'!$D:$D,$D15,'VISSIM Travel Time Outputs'!$A:$A,"AVG",'VISSIM Travel Time Outputs'!$B:$B,BT$9),"-")</f>
        <v>-</v>
      </c>
      <c r="BU15" s="324" t="str">
        <f>IFERROR(AVERAGEIFS('VISSIM Travel Time Outputs'!$G:$G,'VISSIM Travel Time Outputs'!$D:$D,$D15,'VISSIM Travel Time Outputs'!$A:$A,"AVG",'VISSIM Travel Time Outputs'!$B:$B,BU$9),"-")</f>
        <v>-</v>
      </c>
      <c r="BV15" s="324" t="str">
        <f>IFERROR(AVERAGEIFS('VISSIM Travel Time Outputs'!$G:$G,'VISSIM Travel Time Outputs'!$D:$D,$D15,'VISSIM Travel Time Outputs'!$A:$A,"AVG",'VISSIM Travel Time Outputs'!$B:$B,BV$9),"-")</f>
        <v>-</v>
      </c>
      <c r="BW15" s="324" t="str">
        <f>IFERROR(AVERAGEIFS('VISSIM Travel Time Outputs'!$G:$G,'VISSIM Travel Time Outputs'!$D:$D,$D15,'VISSIM Travel Time Outputs'!$A:$A,"AVG",'VISSIM Travel Time Outputs'!$B:$B,BW$9),"-")</f>
        <v>-</v>
      </c>
      <c r="BX15" s="324" t="str">
        <f>IFERROR(AVERAGEIFS('VISSIM Travel Time Outputs'!$G:$G,'VISSIM Travel Time Outputs'!$D:$D,$D15,'VISSIM Travel Time Outputs'!$A:$A,"AVG",'VISSIM Travel Time Outputs'!$B:$B,BX$9),"-")</f>
        <v>-</v>
      </c>
      <c r="BY15" s="324" t="str">
        <f>IFERROR(AVERAGEIFS('VISSIM Travel Time Outputs'!$G:$G,'VISSIM Travel Time Outputs'!$D:$D,$D15,'VISSIM Travel Time Outputs'!$A:$A,"AVG",'VISSIM Travel Time Outputs'!$B:$B,BY$9),"-")</f>
        <v>-</v>
      </c>
      <c r="BZ15" s="324" t="str">
        <f>IFERROR(AVERAGEIFS('VISSIM Travel Time Outputs'!$G:$G,'VISSIM Travel Time Outputs'!$D:$D,$D15,'VISSIM Travel Time Outputs'!$A:$A,"AVG",'VISSIM Travel Time Outputs'!$B:$B,BZ$9),"-")</f>
        <v>-</v>
      </c>
      <c r="CA15" s="324" t="str">
        <f>IFERROR(AVERAGEIFS('VISSIM Travel Time Outputs'!$G:$G,'VISSIM Travel Time Outputs'!$D:$D,$D15,'VISSIM Travel Time Outputs'!$A:$A,"AVG",'VISSIM Travel Time Outputs'!$B:$B,CA$9),"-")</f>
        <v>-</v>
      </c>
      <c r="CB15" s="325" t="str">
        <f>IFERROR(AVERAGEIFS('VISSIM Travel Time Outputs'!$G:$G,'VISSIM Travel Time Outputs'!$D:$D,$D15,'VISSIM Travel Time Outputs'!$A:$A,"AVG",'VISSIM Travel Time Outputs'!$B:$B,CB$9),"-")</f>
        <v>-</v>
      </c>
      <c r="CC15" s="254"/>
      <c r="CD15" s="209" t="str">
        <f t="shared" si="16"/>
        <v>--</v>
      </c>
      <c r="CE15" s="354" t="str">
        <f t="shared" si="17"/>
        <v>--</v>
      </c>
      <c r="CF15" s="325">
        <f t="shared" si="18"/>
        <v>0</v>
      </c>
      <c r="CG15" s="331"/>
      <c r="CH15" s="209"/>
      <c r="CI15" s="34"/>
      <c r="CJ15" s="34"/>
      <c r="CK15" s="34"/>
      <c r="CL15" s="34"/>
      <c r="CM15" s="34"/>
      <c r="CN15" s="34"/>
      <c r="CO15" s="34"/>
      <c r="CP15" s="34"/>
      <c r="CQ15" s="34"/>
      <c r="CR15" s="34"/>
      <c r="CS15" s="34"/>
      <c r="CT15" s="34"/>
      <c r="CU15" s="34"/>
      <c r="CV15" s="34"/>
      <c r="CW15" s="134"/>
      <c r="CX15" s="331"/>
      <c r="CY15" s="323"/>
      <c r="CZ15" s="324"/>
      <c r="DA15" s="324"/>
      <c r="DB15" s="324"/>
      <c r="DC15" s="324"/>
      <c r="DD15" s="324"/>
      <c r="DE15" s="324"/>
      <c r="DF15" s="324"/>
      <c r="DG15" s="324"/>
      <c r="DH15" s="324"/>
      <c r="DI15" s="324"/>
      <c r="DJ15" s="324"/>
      <c r="DK15" s="324"/>
      <c r="DL15" s="324"/>
      <c r="DM15" s="324"/>
      <c r="DN15" s="325"/>
      <c r="DO15" s="331"/>
      <c r="DP15" s="209" t="str">
        <f t="shared" si="19"/>
        <v>--</v>
      </c>
      <c r="DQ15" s="354" t="str">
        <f t="shared" si="20"/>
        <v>--</v>
      </c>
      <c r="DR15" s="325">
        <f t="shared" si="21"/>
        <v>0</v>
      </c>
      <c r="DS15" s="255"/>
      <c r="DT15" s="209" t="str">
        <f>IFERROR(TIME(0,0,AVERAGEIFS('VISSIM Travel Time Outputs'!$K:$K,'VISSIM Travel Time Outputs'!$D:$D,$D15,'VISSIM Travel Time Outputs'!$A:$A,"AVG",'VISSIM Travel Time Outputs'!$B:$B,DT$9)),"-")</f>
        <v>-</v>
      </c>
      <c r="DU15" s="34" t="str">
        <f>IFERROR(TIME(0,0,AVERAGEIFS('VISSIM Travel Time Outputs'!$K:$K,'VISSIM Travel Time Outputs'!$D:$D,$D15,'VISSIM Travel Time Outputs'!$A:$A,"AVG",'VISSIM Travel Time Outputs'!$B:$B,DU$9)),"-")</f>
        <v>-</v>
      </c>
      <c r="DV15" s="34" t="str">
        <f>IFERROR(TIME(0,0,AVERAGEIFS('VISSIM Travel Time Outputs'!$K:$K,'VISSIM Travel Time Outputs'!$D:$D,$D15,'VISSIM Travel Time Outputs'!$A:$A,"AVG",'VISSIM Travel Time Outputs'!$B:$B,DV$9)),"-")</f>
        <v>-</v>
      </c>
      <c r="DW15" s="34" t="str">
        <f>IFERROR(TIME(0,0,AVERAGEIFS('VISSIM Travel Time Outputs'!$K:$K,'VISSIM Travel Time Outputs'!$D:$D,$D15,'VISSIM Travel Time Outputs'!$A:$A,"AVG",'VISSIM Travel Time Outputs'!$B:$B,DW$9)),"-")</f>
        <v>-</v>
      </c>
      <c r="DX15" s="34" t="str">
        <f>IFERROR(TIME(0,0,AVERAGEIFS('VISSIM Travel Time Outputs'!$K:$K,'VISSIM Travel Time Outputs'!$D:$D,$D15,'VISSIM Travel Time Outputs'!$A:$A,"AVG",'VISSIM Travel Time Outputs'!$B:$B,DX$9)),"-")</f>
        <v>-</v>
      </c>
      <c r="DY15" s="34" t="str">
        <f>IFERROR(TIME(0,0,AVERAGEIFS('VISSIM Travel Time Outputs'!$K:$K,'VISSIM Travel Time Outputs'!$D:$D,$D15,'VISSIM Travel Time Outputs'!$A:$A,"AVG",'VISSIM Travel Time Outputs'!$B:$B,DY$9)),"-")</f>
        <v>-</v>
      </c>
      <c r="DZ15" s="34" t="str">
        <f>IFERROR(TIME(0,0,AVERAGEIFS('VISSIM Travel Time Outputs'!$K:$K,'VISSIM Travel Time Outputs'!$D:$D,$D15,'VISSIM Travel Time Outputs'!$A:$A,"AVG",'VISSIM Travel Time Outputs'!$B:$B,DZ$9)),"-")</f>
        <v>-</v>
      </c>
      <c r="EA15" s="34" t="str">
        <f>IFERROR(TIME(0,0,AVERAGEIFS('VISSIM Travel Time Outputs'!$K:$K,'VISSIM Travel Time Outputs'!$D:$D,$D15,'VISSIM Travel Time Outputs'!$A:$A,"AVG",'VISSIM Travel Time Outputs'!$B:$B,EA$9)),"-")</f>
        <v>-</v>
      </c>
      <c r="EB15" s="34" t="str">
        <f>IFERROR(TIME(0,0,AVERAGEIFS('VISSIM Travel Time Outputs'!$K:$K,'VISSIM Travel Time Outputs'!$D:$D,$D15,'VISSIM Travel Time Outputs'!$A:$A,"AVG",'VISSIM Travel Time Outputs'!$B:$B,EB$9)),"-")</f>
        <v>-</v>
      </c>
      <c r="EC15" s="34" t="str">
        <f>IFERROR(TIME(0,0,AVERAGEIFS('VISSIM Travel Time Outputs'!$K:$K,'VISSIM Travel Time Outputs'!$D:$D,$D15,'VISSIM Travel Time Outputs'!$A:$A,"AVG",'VISSIM Travel Time Outputs'!$B:$B,EC$9)),"-")</f>
        <v>-</v>
      </c>
      <c r="ED15" s="34" t="str">
        <f>IFERROR(TIME(0,0,AVERAGEIFS('VISSIM Travel Time Outputs'!$K:$K,'VISSIM Travel Time Outputs'!$D:$D,$D15,'VISSIM Travel Time Outputs'!$A:$A,"AVG",'VISSIM Travel Time Outputs'!$B:$B,ED$9)),"-")</f>
        <v>-</v>
      </c>
      <c r="EE15" s="34" t="str">
        <f>IFERROR(TIME(0,0,AVERAGEIFS('VISSIM Travel Time Outputs'!$K:$K,'VISSIM Travel Time Outputs'!$D:$D,$D15,'VISSIM Travel Time Outputs'!$A:$A,"AVG",'VISSIM Travel Time Outputs'!$B:$B,EE$9)),"-")</f>
        <v>-</v>
      </c>
      <c r="EF15" s="34" t="str">
        <f>IFERROR(TIME(0,0,AVERAGEIFS('VISSIM Travel Time Outputs'!$K:$K,'VISSIM Travel Time Outputs'!$D:$D,$D15,'VISSIM Travel Time Outputs'!$A:$A,"AVG",'VISSIM Travel Time Outputs'!$B:$B,EF$9)),"-")</f>
        <v>-</v>
      </c>
      <c r="EG15" s="34" t="str">
        <f>IFERROR(TIME(0,0,AVERAGEIFS('VISSIM Travel Time Outputs'!$K:$K,'VISSIM Travel Time Outputs'!$D:$D,$D15,'VISSIM Travel Time Outputs'!$A:$A,"AVG",'VISSIM Travel Time Outputs'!$B:$B,EG$9)),"-")</f>
        <v>-</v>
      </c>
      <c r="EH15" s="34" t="str">
        <f>IFERROR(TIME(0,0,AVERAGEIFS('VISSIM Travel Time Outputs'!$K:$K,'VISSIM Travel Time Outputs'!$D:$D,$D15,'VISSIM Travel Time Outputs'!$A:$A,"AVG",'VISSIM Travel Time Outputs'!$B:$B,EH$9)),"-")</f>
        <v>-</v>
      </c>
      <c r="EI15" s="134" t="str">
        <f>IFERROR(TIME(0,0,AVERAGEIFS('VISSIM Travel Time Outputs'!$K:$K,'VISSIM Travel Time Outputs'!$D:$D,$D15,'VISSIM Travel Time Outputs'!$A:$A,"AVG",'VISSIM Travel Time Outputs'!$B:$B,EI$9)),"-")</f>
        <v>-</v>
      </c>
      <c r="EJ15" s="126"/>
      <c r="EK15" s="323" t="str">
        <f>IFERROR(AVERAGEIFS('VISSIM Travel Time Outputs'!$H:$H,'VISSIM Travel Time Outputs'!$D:$D,$D15,'VISSIM Travel Time Outputs'!$A:$A,"AVG",'VISSIM Travel Time Outputs'!$B:$B,EK$9),"-")</f>
        <v>-</v>
      </c>
      <c r="EL15" s="324" t="str">
        <f>IFERROR(AVERAGEIFS('VISSIM Travel Time Outputs'!$H:$H,'VISSIM Travel Time Outputs'!$D:$D,$D15,'VISSIM Travel Time Outputs'!$A:$A,"AVG",'VISSIM Travel Time Outputs'!$B:$B,EL$9),"-")</f>
        <v>-</v>
      </c>
      <c r="EM15" s="324" t="str">
        <f>IFERROR(AVERAGEIFS('VISSIM Travel Time Outputs'!$H:$H,'VISSIM Travel Time Outputs'!$D:$D,$D15,'VISSIM Travel Time Outputs'!$A:$A,"AVG",'VISSIM Travel Time Outputs'!$B:$B,EM$9),"-")</f>
        <v>-</v>
      </c>
      <c r="EN15" s="324" t="str">
        <f>IFERROR(AVERAGEIFS('VISSIM Travel Time Outputs'!$H:$H,'VISSIM Travel Time Outputs'!$D:$D,$D15,'VISSIM Travel Time Outputs'!$A:$A,"AVG",'VISSIM Travel Time Outputs'!$B:$B,EN$9),"-")</f>
        <v>-</v>
      </c>
      <c r="EO15" s="324" t="str">
        <f>IFERROR(AVERAGEIFS('VISSIM Travel Time Outputs'!$H:$H,'VISSIM Travel Time Outputs'!$D:$D,$D15,'VISSIM Travel Time Outputs'!$A:$A,"AVG",'VISSIM Travel Time Outputs'!$B:$B,EO$9),"-")</f>
        <v>-</v>
      </c>
      <c r="EP15" s="324" t="str">
        <f>IFERROR(AVERAGEIFS('VISSIM Travel Time Outputs'!$H:$H,'VISSIM Travel Time Outputs'!$D:$D,$D15,'VISSIM Travel Time Outputs'!$A:$A,"AVG",'VISSIM Travel Time Outputs'!$B:$B,EP$9),"-")</f>
        <v>-</v>
      </c>
      <c r="EQ15" s="324" t="str">
        <f>IFERROR(AVERAGEIFS('VISSIM Travel Time Outputs'!$H:$H,'VISSIM Travel Time Outputs'!$D:$D,$D15,'VISSIM Travel Time Outputs'!$A:$A,"AVG",'VISSIM Travel Time Outputs'!$B:$B,EQ$9),"-")</f>
        <v>-</v>
      </c>
      <c r="ER15" s="324" t="str">
        <f>IFERROR(AVERAGEIFS('VISSIM Travel Time Outputs'!$H:$H,'VISSIM Travel Time Outputs'!$D:$D,$D15,'VISSIM Travel Time Outputs'!$A:$A,"AVG",'VISSIM Travel Time Outputs'!$B:$B,ER$9),"-")</f>
        <v>-</v>
      </c>
      <c r="ES15" s="324" t="str">
        <f>IFERROR(AVERAGEIFS('VISSIM Travel Time Outputs'!$H:$H,'VISSIM Travel Time Outputs'!$D:$D,$D15,'VISSIM Travel Time Outputs'!$A:$A,"AVG",'VISSIM Travel Time Outputs'!$B:$B,ES$9),"-")</f>
        <v>-</v>
      </c>
      <c r="ET15" s="324" t="str">
        <f>IFERROR(AVERAGEIFS('VISSIM Travel Time Outputs'!$H:$H,'VISSIM Travel Time Outputs'!$D:$D,$D15,'VISSIM Travel Time Outputs'!$A:$A,"AVG",'VISSIM Travel Time Outputs'!$B:$B,ET$9),"-")</f>
        <v>-</v>
      </c>
      <c r="EU15" s="324" t="str">
        <f>IFERROR(AVERAGEIFS('VISSIM Travel Time Outputs'!$H:$H,'VISSIM Travel Time Outputs'!$D:$D,$D15,'VISSIM Travel Time Outputs'!$A:$A,"AVG",'VISSIM Travel Time Outputs'!$B:$B,EU$9),"-")</f>
        <v>-</v>
      </c>
      <c r="EV15" s="324" t="str">
        <f>IFERROR(AVERAGEIFS('VISSIM Travel Time Outputs'!$H:$H,'VISSIM Travel Time Outputs'!$D:$D,$D15,'VISSIM Travel Time Outputs'!$A:$A,"AVG",'VISSIM Travel Time Outputs'!$B:$B,EV$9),"-")</f>
        <v>-</v>
      </c>
      <c r="EW15" s="324" t="str">
        <f>IFERROR(AVERAGEIFS('VISSIM Travel Time Outputs'!$H:$H,'VISSIM Travel Time Outputs'!$D:$D,$D15,'VISSIM Travel Time Outputs'!$A:$A,"AVG",'VISSIM Travel Time Outputs'!$B:$B,EW$9),"-")</f>
        <v>-</v>
      </c>
      <c r="EX15" s="324" t="str">
        <f>IFERROR(AVERAGEIFS('VISSIM Travel Time Outputs'!$H:$H,'VISSIM Travel Time Outputs'!$D:$D,$D15,'VISSIM Travel Time Outputs'!$A:$A,"AVG",'VISSIM Travel Time Outputs'!$B:$B,EX$9),"-")</f>
        <v>-</v>
      </c>
      <c r="EY15" s="324" t="str">
        <f>IFERROR(AVERAGEIFS('VISSIM Travel Time Outputs'!$H:$H,'VISSIM Travel Time Outputs'!$D:$D,$D15,'VISSIM Travel Time Outputs'!$A:$A,"AVG",'VISSIM Travel Time Outputs'!$B:$B,EY$9),"-")</f>
        <v>-</v>
      </c>
      <c r="EZ15" s="325" t="str">
        <f>IFERROR(AVERAGEIFS('VISSIM Travel Time Outputs'!$H:$H,'VISSIM Travel Time Outputs'!$D:$D,$D15,'VISSIM Travel Time Outputs'!$A:$A,"AVG",'VISSIM Travel Time Outputs'!$B:$B,EZ$9),"-")</f>
        <v>-</v>
      </c>
      <c r="FA15" s="254"/>
      <c r="FB15" s="209" t="str">
        <f t="shared" si="22"/>
        <v>--</v>
      </c>
      <c r="FC15" s="354" t="str">
        <f t="shared" si="23"/>
        <v>--</v>
      </c>
      <c r="FD15" s="325">
        <f t="shared" si="24"/>
        <v>0</v>
      </c>
      <c r="FE15" s="331"/>
      <c r="FF15" s="209" t="str">
        <f>IFERROR(GETPIVOTDATA("Average of TRAVTM(40)",#REF!,"TIMEINT",FF$9,"VEHICLETRAVELTIMEMEASUREMENT",$D15)/3600/24,"--")</f>
        <v>--</v>
      </c>
      <c r="FG15" s="34" t="str">
        <f>IFERROR(GETPIVOTDATA("Average of TRAVTM(40)",#REF!,"TIMEINT",FG$9,"VEHICLETRAVELTIMEMEASUREMENT",$D15)/3600/24,"--")</f>
        <v>--</v>
      </c>
      <c r="FH15" s="34" t="str">
        <f>IFERROR(GETPIVOTDATA("Average of TRAVTM(40)",#REF!,"TIMEINT",FH$9,"VEHICLETRAVELTIMEMEASUREMENT",$D15)/3600/24,"--")</f>
        <v>--</v>
      </c>
      <c r="FI15" s="34" t="str">
        <f>IFERROR(GETPIVOTDATA("Average of TRAVTM(40)",#REF!,"TIMEINT",FI$9,"VEHICLETRAVELTIMEMEASUREMENT",$D15)/3600/24,"--")</f>
        <v>--</v>
      </c>
      <c r="FJ15" s="34" t="str">
        <f>IFERROR(GETPIVOTDATA("Average of TRAVTM(40)",#REF!,"TIMEINT",FJ$9,"VEHICLETRAVELTIMEMEASUREMENT",$D15)/3600/24,"--")</f>
        <v>--</v>
      </c>
      <c r="FK15" s="34" t="str">
        <f>IFERROR(GETPIVOTDATA("Average of TRAVTM(40)",#REF!,"TIMEINT",FK$9,"VEHICLETRAVELTIMEMEASUREMENT",$D15)/3600/24,"--")</f>
        <v>--</v>
      </c>
      <c r="FL15" s="34" t="str">
        <f>IFERROR(GETPIVOTDATA("Average of TRAVTM(40)",#REF!,"TIMEINT",FL$9,"VEHICLETRAVELTIMEMEASUREMENT",$D15)/3600/24,"--")</f>
        <v>--</v>
      </c>
      <c r="FM15" s="34" t="str">
        <f>IFERROR(GETPIVOTDATA("Average of TRAVTM(40)",#REF!,"TIMEINT",FM$9,"VEHICLETRAVELTIMEMEASUREMENT",$D15)/3600/24,"--")</f>
        <v>--</v>
      </c>
      <c r="FN15" s="34" t="str">
        <f>IFERROR(GETPIVOTDATA("Average of TRAVTM(40)",#REF!,"TIMEINT",FN$9,"VEHICLETRAVELTIMEMEASUREMENT",$D15)/3600/24,"--")</f>
        <v>--</v>
      </c>
      <c r="FO15" s="34" t="str">
        <f>IFERROR(GETPIVOTDATA("Average of TRAVTM(40)",#REF!,"TIMEINT",FO$9,"VEHICLETRAVELTIMEMEASUREMENT",$D15)/3600/24,"--")</f>
        <v>--</v>
      </c>
      <c r="FP15" s="34" t="str">
        <f>IFERROR(GETPIVOTDATA("Average of TRAVTM(40)",#REF!,"TIMEINT",FP$9,"VEHICLETRAVELTIMEMEASUREMENT",$D15)/3600/24,"--")</f>
        <v>--</v>
      </c>
      <c r="FQ15" s="34" t="str">
        <f>IFERROR(GETPIVOTDATA("Average of TRAVTM(40)",#REF!,"TIMEINT",FQ$9,"VEHICLETRAVELTIMEMEASUREMENT",$D15)/3600/24,"--")</f>
        <v>--</v>
      </c>
      <c r="FR15" s="34" t="str">
        <f>IFERROR(GETPIVOTDATA("Average of TRAVTM(40)",#REF!,"TIMEINT",FR$9,"VEHICLETRAVELTIMEMEASUREMENT",$D15)/3600/24,"--")</f>
        <v>--</v>
      </c>
      <c r="FS15" s="34" t="str">
        <f>IFERROR(GETPIVOTDATA("Average of TRAVTM(40)",#REF!,"TIMEINT",FS$9,"VEHICLETRAVELTIMEMEASUREMENT",$D15)/3600/24,"--")</f>
        <v>--</v>
      </c>
      <c r="FT15" s="34" t="str">
        <f>IFERROR(GETPIVOTDATA("Average of TRAVTM(40)",#REF!,"TIMEINT",FT$9,"VEHICLETRAVELTIMEMEASUREMENT",$D15)/3600/24,"--")</f>
        <v>--</v>
      </c>
      <c r="FU15" s="134" t="str">
        <f>IFERROR(GETPIVOTDATA("Average of TRAVTM(40)",#REF!,"TIMEINT",FU$9,"VEHICLETRAVELTIMEMEASUREMENT",$D15)/3600/24,"--")</f>
        <v>--</v>
      </c>
      <c r="FV15" s="331"/>
      <c r="FW15" s="323" t="str">
        <f>IFERROR(GETPIVOTDATA("Average of VEHS(40)",#REF!,"TIMEINT",FW$9,"VEHICLETRAVELTIMEMEASUREMENT",$D15),"--")</f>
        <v>--</v>
      </c>
      <c r="FX15" s="324" t="str">
        <f>IFERROR(GETPIVOTDATA("Average of VEHS(40)",#REF!,"TIMEINT",FX$9,"VEHICLETRAVELTIMEMEASUREMENT",$D15),"--")</f>
        <v>--</v>
      </c>
      <c r="FY15" s="324" t="str">
        <f>IFERROR(GETPIVOTDATA("Average of VEHS(40)",#REF!,"TIMEINT",FY$9,"VEHICLETRAVELTIMEMEASUREMENT",$D15),"--")</f>
        <v>--</v>
      </c>
      <c r="FZ15" s="324" t="str">
        <f>IFERROR(GETPIVOTDATA("Average of VEHS(40)",#REF!,"TIMEINT",FZ$9,"VEHICLETRAVELTIMEMEASUREMENT",$D15),"--")</f>
        <v>--</v>
      </c>
      <c r="GA15" s="324" t="str">
        <f>IFERROR(GETPIVOTDATA("Average of VEHS(40)",#REF!,"TIMEINT",GA$9,"VEHICLETRAVELTIMEMEASUREMENT",$D15),"--")</f>
        <v>--</v>
      </c>
      <c r="GB15" s="324" t="str">
        <f>IFERROR(GETPIVOTDATA("Average of VEHS(40)",#REF!,"TIMEINT",GB$9,"VEHICLETRAVELTIMEMEASUREMENT",$D15),"--")</f>
        <v>--</v>
      </c>
      <c r="GC15" s="324" t="str">
        <f>IFERROR(GETPIVOTDATA("Average of VEHS(40)",#REF!,"TIMEINT",GC$9,"VEHICLETRAVELTIMEMEASUREMENT",$D15),"--")</f>
        <v>--</v>
      </c>
      <c r="GD15" s="324" t="str">
        <f>IFERROR(GETPIVOTDATA("Average of VEHS(40)",#REF!,"TIMEINT",GD$9,"VEHICLETRAVELTIMEMEASUREMENT",$D15),"--")</f>
        <v>--</v>
      </c>
      <c r="GE15" s="324" t="str">
        <f>IFERROR(GETPIVOTDATA("Average of VEHS(40)",#REF!,"TIMEINT",GE$9,"VEHICLETRAVELTIMEMEASUREMENT",$D15),"--")</f>
        <v>--</v>
      </c>
      <c r="GF15" s="324" t="str">
        <f>IFERROR(GETPIVOTDATA("Average of VEHS(40)",#REF!,"TIMEINT",GF$9,"VEHICLETRAVELTIMEMEASUREMENT",$D15),"--")</f>
        <v>--</v>
      </c>
      <c r="GG15" s="324" t="str">
        <f>IFERROR(GETPIVOTDATA("Average of VEHS(40)",#REF!,"TIMEINT",GG$9,"VEHICLETRAVELTIMEMEASUREMENT",$D15),"--")</f>
        <v>--</v>
      </c>
      <c r="GH15" s="324" t="str">
        <f>IFERROR(GETPIVOTDATA("Average of VEHS(40)",#REF!,"TIMEINT",GH$9,"VEHICLETRAVELTIMEMEASUREMENT",$D15),"--")</f>
        <v>--</v>
      </c>
      <c r="GI15" s="324" t="str">
        <f>IFERROR(GETPIVOTDATA("Average of VEHS(40)",#REF!,"TIMEINT",GI$9,"VEHICLETRAVELTIMEMEASUREMENT",$D15),"--")</f>
        <v>--</v>
      </c>
      <c r="GJ15" s="324" t="str">
        <f>IFERROR(GETPIVOTDATA("Average of VEHS(40)",#REF!,"TIMEINT",GJ$9,"VEHICLETRAVELTIMEMEASUREMENT",$D15),"--")</f>
        <v>--</v>
      </c>
      <c r="GK15" s="324" t="str">
        <f>IFERROR(GETPIVOTDATA("Average of VEHS(40)",#REF!,"TIMEINT",GK$9,"VEHICLETRAVELTIMEMEASUREMENT",$D15),"--")</f>
        <v>--</v>
      </c>
      <c r="GL15" s="325" t="str">
        <f>IFERROR(GETPIVOTDATA("Average of VEHS(40)",#REF!,"TIMEINT",GL$9,"VEHICLETRAVELTIMEMEASUREMENT",$D15),"--")</f>
        <v>--</v>
      </c>
      <c r="GM15" s="331"/>
      <c r="GN15" s="209" t="str">
        <f t="shared" si="25"/>
        <v>--</v>
      </c>
      <c r="GO15" s="354" t="str">
        <f t="shared" si="26"/>
        <v>--</v>
      </c>
      <c r="GP15" s="325">
        <f t="shared" si="27"/>
        <v>0</v>
      </c>
      <c r="GQ15" s="331"/>
      <c r="GR15" s="209" t="str">
        <f>IFERROR(GETPIVOTDATA("Average of TRAVTM(60)",#REF!,"TIMEINT",GR$9,"VEHICLETRAVELTIMEMEASUREMENT",$D15)/3600/24,"--")</f>
        <v>--</v>
      </c>
      <c r="GS15" s="34" t="str">
        <f>IFERROR(GETPIVOTDATA("Average of TRAVTM(60)",#REF!,"TIMEINT",GS$9,"VEHICLETRAVELTIMEMEASUREMENT",$D15)/3600/24,"--")</f>
        <v>--</v>
      </c>
      <c r="GT15" s="34" t="str">
        <f>IFERROR(GETPIVOTDATA("Average of TRAVTM(60)",#REF!,"TIMEINT",GT$9,"VEHICLETRAVELTIMEMEASUREMENT",$D15)/3600/24,"--")</f>
        <v>--</v>
      </c>
      <c r="GU15" s="34" t="str">
        <f>IFERROR(GETPIVOTDATA("Average of TRAVTM(60)",#REF!,"TIMEINT",GU$9,"VEHICLETRAVELTIMEMEASUREMENT",$D15)/3600/24,"--")</f>
        <v>--</v>
      </c>
      <c r="GV15" s="34" t="str">
        <f>IFERROR(GETPIVOTDATA("Average of TRAVTM(60)",#REF!,"TIMEINT",GV$9,"VEHICLETRAVELTIMEMEASUREMENT",$D15)/3600/24,"--")</f>
        <v>--</v>
      </c>
      <c r="GW15" s="34" t="str">
        <f>IFERROR(GETPIVOTDATA("Average of TRAVTM(60)",#REF!,"TIMEINT",GW$9,"VEHICLETRAVELTIMEMEASUREMENT",$D15)/3600/24,"--")</f>
        <v>--</v>
      </c>
      <c r="GX15" s="34" t="str">
        <f>IFERROR(GETPIVOTDATA("Average of TRAVTM(60)",#REF!,"TIMEINT",GX$9,"VEHICLETRAVELTIMEMEASUREMENT",$D15)/3600/24,"--")</f>
        <v>--</v>
      </c>
      <c r="GY15" s="34" t="str">
        <f>IFERROR(GETPIVOTDATA("Average of TRAVTM(60)",#REF!,"TIMEINT",GY$9,"VEHICLETRAVELTIMEMEASUREMENT",$D15)/3600/24,"--")</f>
        <v>--</v>
      </c>
      <c r="GZ15" s="34" t="str">
        <f>IFERROR(GETPIVOTDATA("Average of TRAVTM(60)",#REF!,"TIMEINT",GZ$9,"VEHICLETRAVELTIMEMEASUREMENT",$D15)/3600/24,"--")</f>
        <v>--</v>
      </c>
      <c r="HA15" s="34" t="str">
        <f>IFERROR(GETPIVOTDATA("Average of TRAVTM(60)",#REF!,"TIMEINT",HA$9,"VEHICLETRAVELTIMEMEASUREMENT",$D15)/3600/24,"--")</f>
        <v>--</v>
      </c>
      <c r="HB15" s="34" t="str">
        <f>IFERROR(GETPIVOTDATA("Average of TRAVTM(60)",#REF!,"TIMEINT",HB$9,"VEHICLETRAVELTIMEMEASUREMENT",$D15)/3600/24,"--")</f>
        <v>--</v>
      </c>
      <c r="HC15" s="34" t="str">
        <f>IFERROR(GETPIVOTDATA("Average of TRAVTM(60)",#REF!,"TIMEINT",HC$9,"VEHICLETRAVELTIMEMEASUREMENT",$D15)/3600/24,"--")</f>
        <v>--</v>
      </c>
      <c r="HD15" s="34" t="str">
        <f>IFERROR(GETPIVOTDATA("Average of TRAVTM(60)",#REF!,"TIMEINT",HD$9,"VEHICLETRAVELTIMEMEASUREMENT",$D15)/3600/24,"--")</f>
        <v>--</v>
      </c>
      <c r="HE15" s="34" t="str">
        <f>IFERROR(GETPIVOTDATA("Average of TRAVTM(60)",#REF!,"TIMEINT",HE$9,"VEHICLETRAVELTIMEMEASUREMENT",$D15)/3600/24,"--")</f>
        <v>--</v>
      </c>
      <c r="HF15" s="34" t="str">
        <f>IFERROR(GETPIVOTDATA("Average of TRAVTM(60)",#REF!,"TIMEINT",HF$9,"VEHICLETRAVELTIMEMEASUREMENT",$D15)/3600/24,"--")</f>
        <v>--</v>
      </c>
      <c r="HG15" s="134" t="str">
        <f>IFERROR(GETPIVOTDATA("Average of TRAVTM(60)",#REF!,"TIMEINT",HG$9,"VEHICLETRAVELTIMEMEASUREMENT",$D15)/3600/24,"--")</f>
        <v>--</v>
      </c>
      <c r="HH15" s="331"/>
      <c r="HI15" s="323" t="str">
        <f>IFERROR(GETPIVOTDATA("Average of VEHS(60)",#REF!,"TIMEINT",HI$9,"VEHICLETRAVELTIMEMEASUREMENT",$D15),"--")</f>
        <v>--</v>
      </c>
      <c r="HJ15" s="324" t="str">
        <f>IFERROR(GETPIVOTDATA("Average of VEHS(60)",#REF!,"TIMEINT",HJ$9,"VEHICLETRAVELTIMEMEASUREMENT",$D15),"--")</f>
        <v>--</v>
      </c>
      <c r="HK15" s="324" t="str">
        <f>IFERROR(GETPIVOTDATA("Average of VEHS(60)",#REF!,"TIMEINT",HK$9,"VEHICLETRAVELTIMEMEASUREMENT",$D15),"--")</f>
        <v>--</v>
      </c>
      <c r="HL15" s="324" t="str">
        <f>IFERROR(GETPIVOTDATA("Average of VEHS(60)",#REF!,"TIMEINT",HL$9,"VEHICLETRAVELTIMEMEASUREMENT",$D15),"--")</f>
        <v>--</v>
      </c>
      <c r="HM15" s="324" t="str">
        <f>IFERROR(GETPIVOTDATA("Average of VEHS(60)",#REF!,"TIMEINT",HM$9,"VEHICLETRAVELTIMEMEASUREMENT",$D15),"--")</f>
        <v>--</v>
      </c>
      <c r="HN15" s="324" t="str">
        <f>IFERROR(GETPIVOTDATA("Average of VEHS(60)",#REF!,"TIMEINT",HN$9,"VEHICLETRAVELTIMEMEASUREMENT",$D15),"--")</f>
        <v>--</v>
      </c>
      <c r="HO15" s="324" t="str">
        <f>IFERROR(GETPIVOTDATA("Average of VEHS(60)",#REF!,"TIMEINT",HO$9,"VEHICLETRAVELTIMEMEASUREMENT",$D15),"--")</f>
        <v>--</v>
      </c>
      <c r="HP15" s="324" t="str">
        <f>IFERROR(GETPIVOTDATA("Average of VEHS(60)",#REF!,"TIMEINT",HP$9,"VEHICLETRAVELTIMEMEASUREMENT",$D15),"--")</f>
        <v>--</v>
      </c>
      <c r="HQ15" s="324" t="str">
        <f>IFERROR(GETPIVOTDATA("Average of VEHS(60)",#REF!,"TIMEINT",HQ$9,"VEHICLETRAVELTIMEMEASUREMENT",$D15),"--")</f>
        <v>--</v>
      </c>
      <c r="HR15" s="324" t="str">
        <f>IFERROR(GETPIVOTDATA("Average of VEHS(60)",#REF!,"TIMEINT",HR$9,"VEHICLETRAVELTIMEMEASUREMENT",$D15),"--")</f>
        <v>--</v>
      </c>
      <c r="HS15" s="324" t="str">
        <f>IFERROR(GETPIVOTDATA("Average of VEHS(60)",#REF!,"TIMEINT",HS$9,"VEHICLETRAVELTIMEMEASUREMENT",$D15),"--")</f>
        <v>--</v>
      </c>
      <c r="HT15" s="324" t="str">
        <f>IFERROR(GETPIVOTDATA("Average of VEHS(60)",#REF!,"TIMEINT",HT$9,"VEHICLETRAVELTIMEMEASUREMENT",$D15),"--")</f>
        <v>--</v>
      </c>
      <c r="HU15" s="324" t="str">
        <f>IFERROR(GETPIVOTDATA("Average of VEHS(60)",#REF!,"TIMEINT",HU$9,"VEHICLETRAVELTIMEMEASUREMENT",$D15),"--")</f>
        <v>--</v>
      </c>
      <c r="HV15" s="324" t="str">
        <f>IFERROR(GETPIVOTDATA("Average of VEHS(60)",#REF!,"TIMEINT",HV$9,"VEHICLETRAVELTIMEMEASUREMENT",$D15),"--")</f>
        <v>--</v>
      </c>
      <c r="HW15" s="324" t="str">
        <f>IFERROR(GETPIVOTDATA("Average of VEHS(60)",#REF!,"TIMEINT",HW$9,"VEHICLETRAVELTIMEMEASUREMENT",$D15),"--")</f>
        <v>--</v>
      </c>
      <c r="HX15" s="325" t="str">
        <f>IFERROR(GETPIVOTDATA("Average of VEHS(60)",#REF!,"TIMEINT",HX$9,"VEHICLETRAVELTIMEMEASUREMENT",$D15),"--")</f>
        <v>--</v>
      </c>
      <c r="HY15" s="331"/>
      <c r="HZ15" s="209" t="str">
        <f t="shared" si="28"/>
        <v>--</v>
      </c>
      <c r="IA15" s="354" t="str">
        <f t="shared" si="29"/>
        <v>--</v>
      </c>
      <c r="IB15" s="325">
        <f t="shared" si="30"/>
        <v>0</v>
      </c>
      <c r="IC15" s="638"/>
      <c r="ID15" s="323" t="str">
        <f>IFERROR(AVERAGEIFS('VISSIM Travel Time Outputs'!#REF!,'VISSIM Travel Time Outputs'!#REF!,$D15,'VISSIM Travel Time Outputs'!#REF!,"AVG",'VISSIM Travel Time Outputs'!#REF!,ID$9),"-")</f>
        <v>-</v>
      </c>
      <c r="IE15" s="324" t="str">
        <f>IFERROR(AVERAGEIFS('VISSIM Travel Time Outputs'!#REF!,'VISSIM Travel Time Outputs'!#REF!,$D15,'VISSIM Travel Time Outputs'!#REF!,"AVG",'VISSIM Travel Time Outputs'!#REF!,IE$9),"-")</f>
        <v>-</v>
      </c>
      <c r="IF15" s="324" t="str">
        <f>IFERROR(AVERAGEIFS('VISSIM Travel Time Outputs'!#REF!,'VISSIM Travel Time Outputs'!#REF!,$D15,'VISSIM Travel Time Outputs'!#REF!,"AVG",'VISSIM Travel Time Outputs'!#REF!,IF$9),"-")</f>
        <v>-</v>
      </c>
      <c r="IG15" s="324" t="str">
        <f>IFERROR(AVERAGEIFS('VISSIM Travel Time Outputs'!#REF!,'VISSIM Travel Time Outputs'!#REF!,$D15,'VISSIM Travel Time Outputs'!#REF!,"AVG",'VISSIM Travel Time Outputs'!#REF!,IG$9),"-")</f>
        <v>-</v>
      </c>
      <c r="IH15" s="324" t="str">
        <f>IFERROR(AVERAGEIFS('VISSIM Travel Time Outputs'!#REF!,'VISSIM Travel Time Outputs'!#REF!,$D15,'VISSIM Travel Time Outputs'!#REF!,"AVG",'VISSIM Travel Time Outputs'!#REF!,IH$9),"-")</f>
        <v>-</v>
      </c>
      <c r="II15" s="324" t="str">
        <f>IFERROR(AVERAGEIFS('VISSIM Travel Time Outputs'!#REF!,'VISSIM Travel Time Outputs'!#REF!,$D15,'VISSIM Travel Time Outputs'!#REF!,"AVG",'VISSIM Travel Time Outputs'!#REF!,II$9),"-")</f>
        <v>-</v>
      </c>
      <c r="IJ15" s="324" t="str">
        <f>IFERROR(AVERAGEIFS('VISSIM Travel Time Outputs'!#REF!,'VISSIM Travel Time Outputs'!#REF!,$D15,'VISSIM Travel Time Outputs'!#REF!,"AVG",'VISSIM Travel Time Outputs'!#REF!,IJ$9),"-")</f>
        <v>-</v>
      </c>
      <c r="IK15" s="324" t="str">
        <f>IFERROR(AVERAGEIFS('VISSIM Travel Time Outputs'!#REF!,'VISSIM Travel Time Outputs'!#REF!,$D15,'VISSIM Travel Time Outputs'!#REF!,"AVG",'VISSIM Travel Time Outputs'!#REF!,IK$9),"-")</f>
        <v>-</v>
      </c>
      <c r="IL15" s="324" t="str">
        <f>IFERROR(AVERAGEIFS('VISSIM Travel Time Outputs'!#REF!,'VISSIM Travel Time Outputs'!#REF!,$D15,'VISSIM Travel Time Outputs'!#REF!,"AVG",'VISSIM Travel Time Outputs'!#REF!,IL$9),"-")</f>
        <v>-</v>
      </c>
      <c r="IM15" s="324" t="str">
        <f>IFERROR(AVERAGEIFS('VISSIM Travel Time Outputs'!#REF!,'VISSIM Travel Time Outputs'!#REF!,$D15,'VISSIM Travel Time Outputs'!#REF!,"AVG",'VISSIM Travel Time Outputs'!#REF!,IM$9),"-")</f>
        <v>-</v>
      </c>
      <c r="IN15" s="324" t="str">
        <f>IFERROR(AVERAGEIFS('VISSIM Travel Time Outputs'!#REF!,'VISSIM Travel Time Outputs'!#REF!,$D15,'VISSIM Travel Time Outputs'!#REF!,"AVG",'VISSIM Travel Time Outputs'!#REF!,IN$9),"-")</f>
        <v>-</v>
      </c>
      <c r="IO15" s="324" t="str">
        <f>IFERROR(AVERAGEIFS('VISSIM Travel Time Outputs'!#REF!,'VISSIM Travel Time Outputs'!#REF!,$D15,'VISSIM Travel Time Outputs'!#REF!,"AVG",'VISSIM Travel Time Outputs'!#REF!,IO$9),"-")</f>
        <v>-</v>
      </c>
      <c r="IP15" s="324" t="str">
        <f>IFERROR(AVERAGEIFS('VISSIM Travel Time Outputs'!#REF!,'VISSIM Travel Time Outputs'!#REF!,$D15,'VISSIM Travel Time Outputs'!#REF!,"AVG",'VISSIM Travel Time Outputs'!#REF!,IP$9),"-")</f>
        <v>-</v>
      </c>
      <c r="IQ15" s="324" t="str">
        <f>IFERROR(AVERAGEIFS('VISSIM Travel Time Outputs'!#REF!,'VISSIM Travel Time Outputs'!#REF!,$D15,'VISSIM Travel Time Outputs'!#REF!,"AVG",'VISSIM Travel Time Outputs'!#REF!,IQ$9),"-")</f>
        <v>-</v>
      </c>
      <c r="IR15" s="324" t="str">
        <f>IFERROR(AVERAGEIFS('VISSIM Travel Time Outputs'!#REF!,'VISSIM Travel Time Outputs'!#REF!,$D15,'VISSIM Travel Time Outputs'!#REF!,"AVG",'VISSIM Travel Time Outputs'!#REF!,IR$9),"-")</f>
        <v>-</v>
      </c>
      <c r="IS15" s="325" t="str">
        <f>IFERROR(AVERAGEIFS('VISSIM Travel Time Outputs'!#REF!,'VISSIM Travel Time Outputs'!#REF!,$D15,'VISSIM Travel Time Outputs'!#REF!,"AVG",'VISSIM Travel Time Outputs'!#REF!,IS$9),"-")</f>
        <v>-</v>
      </c>
      <c r="IT15" s="325" t="str">
        <f t="shared" si="31"/>
        <v>--</v>
      </c>
    </row>
    <row r="16" spans="1:254" x14ac:dyDescent="0.35">
      <c r="A16" s="252" t="str">
        <f t="shared" si="12"/>
        <v>H</v>
      </c>
      <c r="B16" s="577">
        <f t="shared" si="32"/>
        <v>7</v>
      </c>
      <c r="C16" s="413">
        <f>INDEX('Input - Travel Times'!$B$3:$AH$103,MATCH($B16,'Input - Travel Times'!$B$3:$B$103,0),MATCH(C$9,'Input - Travel Times'!$B$3:$AH$3,0))</f>
        <v>0</v>
      </c>
      <c r="D16" s="150">
        <f>INDEX('Input - Travel Times'!$B$3:$AH$103,MATCH($B16,'Input - Travel Times'!$B$3:$B$103,0),MATCH(D$9,'Input - Travel Times'!$B$3:$AH$3,0))</f>
        <v>0</v>
      </c>
      <c r="E16" s="518">
        <f>TIME(0,0,INDEX('Input - Travel Times'!$B$3:$AH$103,MATCH($B16,'Input - Travel Times'!$B$3:$B$103,0),MATCH(E$9,'Input - Travel Times'!$B$3:$AH$3,0)))</f>
        <v>0</v>
      </c>
      <c r="F16" s="518">
        <f>TIME(0,0,INDEX('Input - Travel Times'!$B$3:$AH$103,MATCH($B16,'Input - Travel Times'!$B$3:$B$103,0),MATCH(F$9,'Input - Travel Times'!$B$3:$AH$3,0)))</f>
        <v>0</v>
      </c>
      <c r="G16" s="518">
        <f>TIME(0,0,INDEX('Input - Travel Times'!$B$3:$AH$103,MATCH($B16,'Input - Travel Times'!$B$3:$B$103,0),MATCH(G$9,'Input - Travel Times'!$B$3:$AH$3,0)))</f>
        <v>0</v>
      </c>
      <c r="H16" s="518">
        <f>TIME(0,0,INDEX('Input - Travel Times'!$B$3:$AH$103,MATCH($B16,'Input - Travel Times'!$B$3:$B$103,0),MATCH(H$9,'Input - Travel Times'!$B$3:$AH$3,0)))</f>
        <v>0</v>
      </c>
      <c r="I16" s="130"/>
      <c r="J16" s="209" t="str">
        <f>IFERROR(TIME(0,0,AVERAGEIFS('VISSIM Travel Time Outputs'!$I:$I,'VISSIM Travel Time Outputs'!$D:$D,$D16,'VISSIM Travel Time Outputs'!$A:$A,"AVG",'VISSIM Travel Time Outputs'!$B:$B,J$9)),"-")</f>
        <v>-</v>
      </c>
      <c r="K16" s="34" t="str">
        <f>IFERROR(TIME(0,0,AVERAGEIFS('VISSIM Travel Time Outputs'!$I:$I,'VISSIM Travel Time Outputs'!$D:$D,$D16,'VISSIM Travel Time Outputs'!$A:$A,"AVG",'VISSIM Travel Time Outputs'!$B:$B,K$9)),"-")</f>
        <v>-</v>
      </c>
      <c r="L16" s="34" t="str">
        <f>IFERROR(TIME(0,0,AVERAGEIFS('VISSIM Travel Time Outputs'!$I:$I,'VISSIM Travel Time Outputs'!$D:$D,$D16,'VISSIM Travel Time Outputs'!$A:$A,"AVG",'VISSIM Travel Time Outputs'!$B:$B,L$9)),"-")</f>
        <v>-</v>
      </c>
      <c r="M16" s="34" t="str">
        <f>IFERROR(TIME(0,0,AVERAGEIFS('VISSIM Travel Time Outputs'!$I:$I,'VISSIM Travel Time Outputs'!$D:$D,$D16,'VISSIM Travel Time Outputs'!$A:$A,"AVG",'VISSIM Travel Time Outputs'!$B:$B,M$9)),"-")</f>
        <v>-</v>
      </c>
      <c r="N16" s="34" t="str">
        <f>IFERROR(TIME(0,0,AVERAGEIFS('VISSIM Travel Time Outputs'!$I:$I,'VISSIM Travel Time Outputs'!$D:$D,$D16,'VISSIM Travel Time Outputs'!$A:$A,"AVG",'VISSIM Travel Time Outputs'!$B:$B,N$9)),"-")</f>
        <v>-</v>
      </c>
      <c r="O16" s="34" t="str">
        <f>IFERROR(TIME(0,0,AVERAGEIFS('VISSIM Travel Time Outputs'!$I:$I,'VISSIM Travel Time Outputs'!$D:$D,$D16,'VISSIM Travel Time Outputs'!$A:$A,"AVG",'VISSIM Travel Time Outputs'!$B:$B,O$9)),"-")</f>
        <v>-</v>
      </c>
      <c r="P16" s="34" t="str">
        <f>IFERROR(TIME(0,0,AVERAGEIFS('VISSIM Travel Time Outputs'!$I:$I,'VISSIM Travel Time Outputs'!$D:$D,$D16,'VISSIM Travel Time Outputs'!$A:$A,"AVG",'VISSIM Travel Time Outputs'!$B:$B,P$9)),"-")</f>
        <v>-</v>
      </c>
      <c r="Q16" s="34" t="str">
        <f>IFERROR(TIME(0,0,AVERAGEIFS('VISSIM Travel Time Outputs'!$I:$I,'VISSIM Travel Time Outputs'!$D:$D,$D16,'VISSIM Travel Time Outputs'!$A:$A,"AVG",'VISSIM Travel Time Outputs'!$B:$B,Q$9)),"-")</f>
        <v>-</v>
      </c>
      <c r="R16" s="34" t="str">
        <f>IFERROR(TIME(0,0,AVERAGEIFS('VISSIM Travel Time Outputs'!$I:$I,'VISSIM Travel Time Outputs'!$D:$D,$D16,'VISSIM Travel Time Outputs'!$A:$A,"AVG",'VISSIM Travel Time Outputs'!$B:$B,R$9)),"-")</f>
        <v>-</v>
      </c>
      <c r="S16" s="34" t="str">
        <f>IFERROR(TIME(0,0,AVERAGEIFS('VISSIM Travel Time Outputs'!$I:$I,'VISSIM Travel Time Outputs'!$D:$D,$D16,'VISSIM Travel Time Outputs'!$A:$A,"AVG",'VISSIM Travel Time Outputs'!$B:$B,S$9)),"-")</f>
        <v>-</v>
      </c>
      <c r="T16" s="34" t="str">
        <f>IFERROR(TIME(0,0,AVERAGEIFS('VISSIM Travel Time Outputs'!$I:$I,'VISSIM Travel Time Outputs'!$D:$D,$D16,'VISSIM Travel Time Outputs'!$A:$A,"AVG",'VISSIM Travel Time Outputs'!$B:$B,T$9)),"-")</f>
        <v>-</v>
      </c>
      <c r="U16" s="34" t="str">
        <f>IFERROR(TIME(0,0,AVERAGEIFS('VISSIM Travel Time Outputs'!$I:$I,'VISSIM Travel Time Outputs'!$D:$D,$D16,'VISSIM Travel Time Outputs'!$A:$A,"AVG",'VISSIM Travel Time Outputs'!$B:$B,U$9)),"-")</f>
        <v>-</v>
      </c>
      <c r="V16" s="34" t="str">
        <f>IFERROR(TIME(0,0,AVERAGEIFS('VISSIM Travel Time Outputs'!$I:$I,'VISSIM Travel Time Outputs'!$D:$D,$D16,'VISSIM Travel Time Outputs'!$A:$A,"AVG",'VISSIM Travel Time Outputs'!$B:$B,V$9)),"-")</f>
        <v>-</v>
      </c>
      <c r="W16" s="34" t="str">
        <f>IFERROR(TIME(0,0,AVERAGEIFS('VISSIM Travel Time Outputs'!$I:$I,'VISSIM Travel Time Outputs'!$D:$D,$D16,'VISSIM Travel Time Outputs'!$A:$A,"AVG",'VISSIM Travel Time Outputs'!$B:$B,W$9)),"-")</f>
        <v>-</v>
      </c>
      <c r="X16" s="34" t="str">
        <f>IFERROR(TIME(0,0,AVERAGEIFS('VISSIM Travel Time Outputs'!$I:$I,'VISSIM Travel Time Outputs'!$D:$D,$D16,'VISSIM Travel Time Outputs'!$A:$A,"AVG",'VISSIM Travel Time Outputs'!$B:$B,X$9)),"-")</f>
        <v>-</v>
      </c>
      <c r="Y16" s="134" t="str">
        <f>IFERROR(TIME(0,0,AVERAGEIFS('VISSIM Travel Time Outputs'!$I:$I,'VISSIM Travel Time Outputs'!$D:$D,$D16,'VISSIM Travel Time Outputs'!$A:$A,"AVG",'VISSIM Travel Time Outputs'!$B:$B,Y$9)),"-")</f>
        <v>-</v>
      </c>
      <c r="Z16" s="254"/>
      <c r="AA16" s="323" t="str">
        <f>IFERROR(AVERAGEIFS('VISSIM Travel Time Outputs'!$F:$F,'VISSIM Travel Time Outputs'!$D:$D,$D16,'VISSIM Travel Time Outputs'!$A:$A,"AVG",'VISSIM Travel Time Outputs'!$B:$B,AA$9),"-")</f>
        <v>-</v>
      </c>
      <c r="AB16" s="324" t="str">
        <f>IFERROR(AVERAGEIFS('VISSIM Travel Time Outputs'!$F:$F,'VISSIM Travel Time Outputs'!$D:$D,$D16,'VISSIM Travel Time Outputs'!$A:$A,"AVG",'VISSIM Travel Time Outputs'!$B:$B,AB$9),"-")</f>
        <v>-</v>
      </c>
      <c r="AC16" s="324" t="str">
        <f>IFERROR(AVERAGEIFS('VISSIM Travel Time Outputs'!$F:$F,'VISSIM Travel Time Outputs'!$D:$D,$D16,'VISSIM Travel Time Outputs'!$A:$A,"AVG",'VISSIM Travel Time Outputs'!$B:$B,AC$9),"-")</f>
        <v>-</v>
      </c>
      <c r="AD16" s="324" t="str">
        <f>IFERROR(AVERAGEIFS('VISSIM Travel Time Outputs'!$F:$F,'VISSIM Travel Time Outputs'!$D:$D,$D16,'VISSIM Travel Time Outputs'!$A:$A,"AVG",'VISSIM Travel Time Outputs'!$B:$B,AD$9),"-")</f>
        <v>-</v>
      </c>
      <c r="AE16" s="324" t="str">
        <f>IFERROR(AVERAGEIFS('VISSIM Travel Time Outputs'!$F:$F,'VISSIM Travel Time Outputs'!$D:$D,$D16,'VISSIM Travel Time Outputs'!$A:$A,"AVG",'VISSIM Travel Time Outputs'!$B:$B,AE$9),"-")</f>
        <v>-</v>
      </c>
      <c r="AF16" s="324" t="str">
        <f>IFERROR(AVERAGEIFS('VISSIM Travel Time Outputs'!$F:$F,'VISSIM Travel Time Outputs'!$D:$D,$D16,'VISSIM Travel Time Outputs'!$A:$A,"AVG",'VISSIM Travel Time Outputs'!$B:$B,AF$9),"-")</f>
        <v>-</v>
      </c>
      <c r="AG16" s="324" t="str">
        <f>IFERROR(AVERAGEIFS('VISSIM Travel Time Outputs'!$F:$F,'VISSIM Travel Time Outputs'!$D:$D,$D16,'VISSIM Travel Time Outputs'!$A:$A,"AVG",'VISSIM Travel Time Outputs'!$B:$B,AG$9),"-")</f>
        <v>-</v>
      </c>
      <c r="AH16" s="324" t="str">
        <f>IFERROR(AVERAGEIFS('VISSIM Travel Time Outputs'!$F:$F,'VISSIM Travel Time Outputs'!$D:$D,$D16,'VISSIM Travel Time Outputs'!$A:$A,"AVG",'VISSIM Travel Time Outputs'!$B:$B,AH$9),"-")</f>
        <v>-</v>
      </c>
      <c r="AI16" s="324" t="str">
        <f>IFERROR(AVERAGEIFS('VISSIM Travel Time Outputs'!$F:$F,'VISSIM Travel Time Outputs'!$D:$D,$D16,'VISSIM Travel Time Outputs'!$A:$A,"AVG",'VISSIM Travel Time Outputs'!$B:$B,AI$9),"-")</f>
        <v>-</v>
      </c>
      <c r="AJ16" s="324" t="str">
        <f>IFERROR(AVERAGEIFS('VISSIM Travel Time Outputs'!$F:$F,'VISSIM Travel Time Outputs'!$D:$D,$D16,'VISSIM Travel Time Outputs'!$A:$A,"AVG",'VISSIM Travel Time Outputs'!$B:$B,AJ$9),"-")</f>
        <v>-</v>
      </c>
      <c r="AK16" s="324" t="str">
        <f>IFERROR(AVERAGEIFS('VISSIM Travel Time Outputs'!$F:$F,'VISSIM Travel Time Outputs'!$D:$D,$D16,'VISSIM Travel Time Outputs'!$A:$A,"AVG",'VISSIM Travel Time Outputs'!$B:$B,AK$9),"-")</f>
        <v>-</v>
      </c>
      <c r="AL16" s="324" t="str">
        <f>IFERROR(AVERAGEIFS('VISSIM Travel Time Outputs'!$F:$F,'VISSIM Travel Time Outputs'!$D:$D,$D16,'VISSIM Travel Time Outputs'!$A:$A,"AVG",'VISSIM Travel Time Outputs'!$B:$B,AL$9),"-")</f>
        <v>-</v>
      </c>
      <c r="AM16" s="324" t="str">
        <f>IFERROR(AVERAGEIFS('VISSIM Travel Time Outputs'!$F:$F,'VISSIM Travel Time Outputs'!$D:$D,$D16,'VISSIM Travel Time Outputs'!$A:$A,"AVG",'VISSIM Travel Time Outputs'!$B:$B,AM$9),"-")</f>
        <v>-</v>
      </c>
      <c r="AN16" s="324" t="str">
        <f>IFERROR(AVERAGEIFS('VISSIM Travel Time Outputs'!$F:$F,'VISSIM Travel Time Outputs'!$D:$D,$D16,'VISSIM Travel Time Outputs'!$A:$A,"AVG",'VISSIM Travel Time Outputs'!$B:$B,AN$9),"-")</f>
        <v>-</v>
      </c>
      <c r="AO16" s="324" t="str">
        <f>IFERROR(AVERAGEIFS('VISSIM Travel Time Outputs'!$F:$F,'VISSIM Travel Time Outputs'!$D:$D,$D16,'VISSIM Travel Time Outputs'!$A:$A,"AVG",'VISSIM Travel Time Outputs'!$B:$B,AO$9),"-")</f>
        <v>-</v>
      </c>
      <c r="AP16" s="325" t="str">
        <f>IFERROR(AVERAGEIFS('VISSIM Travel Time Outputs'!$F:$F,'VISSIM Travel Time Outputs'!$D:$D,$D16,'VISSIM Travel Time Outputs'!$A:$A,"AVG",'VISSIM Travel Time Outputs'!$B:$B,AP$9),"-")</f>
        <v>-</v>
      </c>
      <c r="AQ16" s="331"/>
      <c r="AR16" s="209" t="str">
        <f t="shared" si="13"/>
        <v>--</v>
      </c>
      <c r="AS16" s="354" t="str">
        <f t="shared" si="14"/>
        <v>--</v>
      </c>
      <c r="AT16" s="325">
        <f t="shared" si="15"/>
        <v>0</v>
      </c>
      <c r="AU16" s="255"/>
      <c r="AV16" s="209" t="str">
        <f>IFERROR(TIME(0,0,AVERAGEIFS('VISSIM Travel Time Outputs'!$J:$J,'VISSIM Travel Time Outputs'!$D:$D,$D16,'VISSIM Travel Time Outputs'!$A:$A,"AVG",'VISSIM Travel Time Outputs'!$B:$B,AV$9)),"-")</f>
        <v>-</v>
      </c>
      <c r="AW16" s="34" t="str">
        <f>IFERROR(TIME(0,0,AVERAGEIFS('VISSIM Travel Time Outputs'!$J:$J,'VISSIM Travel Time Outputs'!$D:$D,$D16,'VISSIM Travel Time Outputs'!$A:$A,"AVG",'VISSIM Travel Time Outputs'!$B:$B,AW$9)),"-")</f>
        <v>-</v>
      </c>
      <c r="AX16" s="34" t="str">
        <f>IFERROR(TIME(0,0,AVERAGEIFS('VISSIM Travel Time Outputs'!$J:$J,'VISSIM Travel Time Outputs'!$D:$D,$D16,'VISSIM Travel Time Outputs'!$A:$A,"AVG",'VISSIM Travel Time Outputs'!$B:$B,AX$9)),"-")</f>
        <v>-</v>
      </c>
      <c r="AY16" s="34" t="str">
        <f>IFERROR(TIME(0,0,AVERAGEIFS('VISSIM Travel Time Outputs'!$J:$J,'VISSIM Travel Time Outputs'!$D:$D,$D16,'VISSIM Travel Time Outputs'!$A:$A,"AVG",'VISSIM Travel Time Outputs'!$B:$B,AY$9)),"-")</f>
        <v>-</v>
      </c>
      <c r="AZ16" s="34" t="str">
        <f>IFERROR(TIME(0,0,AVERAGEIFS('VISSIM Travel Time Outputs'!$J:$J,'VISSIM Travel Time Outputs'!$D:$D,$D16,'VISSIM Travel Time Outputs'!$A:$A,"AVG",'VISSIM Travel Time Outputs'!$B:$B,AZ$9)),"-")</f>
        <v>-</v>
      </c>
      <c r="BA16" s="34" t="str">
        <f>IFERROR(TIME(0,0,AVERAGEIFS('VISSIM Travel Time Outputs'!$J:$J,'VISSIM Travel Time Outputs'!$D:$D,$D16,'VISSIM Travel Time Outputs'!$A:$A,"AVG",'VISSIM Travel Time Outputs'!$B:$B,BA$9)),"-")</f>
        <v>-</v>
      </c>
      <c r="BB16" s="34" t="str">
        <f>IFERROR(TIME(0,0,AVERAGEIFS('VISSIM Travel Time Outputs'!$J:$J,'VISSIM Travel Time Outputs'!$D:$D,$D16,'VISSIM Travel Time Outputs'!$A:$A,"AVG",'VISSIM Travel Time Outputs'!$B:$B,BB$9)),"-")</f>
        <v>-</v>
      </c>
      <c r="BC16" s="34" t="str">
        <f>IFERROR(TIME(0,0,AVERAGEIFS('VISSIM Travel Time Outputs'!$J:$J,'VISSIM Travel Time Outputs'!$D:$D,$D16,'VISSIM Travel Time Outputs'!$A:$A,"AVG",'VISSIM Travel Time Outputs'!$B:$B,BC$9)),"-")</f>
        <v>-</v>
      </c>
      <c r="BD16" s="34" t="str">
        <f>IFERROR(TIME(0,0,AVERAGEIFS('VISSIM Travel Time Outputs'!$J:$J,'VISSIM Travel Time Outputs'!$D:$D,$D16,'VISSIM Travel Time Outputs'!$A:$A,"AVG",'VISSIM Travel Time Outputs'!$B:$B,BD$9)),"-")</f>
        <v>-</v>
      </c>
      <c r="BE16" s="34" t="str">
        <f>IFERROR(TIME(0,0,AVERAGEIFS('VISSIM Travel Time Outputs'!$J:$J,'VISSIM Travel Time Outputs'!$D:$D,$D16,'VISSIM Travel Time Outputs'!$A:$A,"AVG",'VISSIM Travel Time Outputs'!$B:$B,BE$9)),"-")</f>
        <v>-</v>
      </c>
      <c r="BF16" s="34" t="str">
        <f>IFERROR(TIME(0,0,AVERAGEIFS('VISSIM Travel Time Outputs'!$J:$J,'VISSIM Travel Time Outputs'!$D:$D,$D16,'VISSIM Travel Time Outputs'!$A:$A,"AVG",'VISSIM Travel Time Outputs'!$B:$B,BF$9)),"-")</f>
        <v>-</v>
      </c>
      <c r="BG16" s="34" t="str">
        <f>IFERROR(TIME(0,0,AVERAGEIFS('VISSIM Travel Time Outputs'!$J:$J,'VISSIM Travel Time Outputs'!$D:$D,$D16,'VISSIM Travel Time Outputs'!$A:$A,"AVG",'VISSIM Travel Time Outputs'!$B:$B,BG$9)),"-")</f>
        <v>-</v>
      </c>
      <c r="BH16" s="34" t="str">
        <f>IFERROR(TIME(0,0,AVERAGEIFS('VISSIM Travel Time Outputs'!$J:$J,'VISSIM Travel Time Outputs'!$D:$D,$D16,'VISSIM Travel Time Outputs'!$A:$A,"AVG",'VISSIM Travel Time Outputs'!$B:$B,BH$9)),"-")</f>
        <v>-</v>
      </c>
      <c r="BI16" s="34" t="str">
        <f>IFERROR(TIME(0,0,AVERAGEIFS('VISSIM Travel Time Outputs'!$J:$J,'VISSIM Travel Time Outputs'!$D:$D,$D16,'VISSIM Travel Time Outputs'!$A:$A,"AVG",'VISSIM Travel Time Outputs'!$B:$B,BI$9)),"-")</f>
        <v>-</v>
      </c>
      <c r="BJ16" s="34" t="str">
        <f>IFERROR(TIME(0,0,AVERAGEIFS('VISSIM Travel Time Outputs'!$J:$J,'VISSIM Travel Time Outputs'!$D:$D,$D16,'VISSIM Travel Time Outputs'!$A:$A,"AVG",'VISSIM Travel Time Outputs'!$B:$B,BJ$9)),"-")</f>
        <v>-</v>
      </c>
      <c r="BK16" s="134" t="str">
        <f>IFERROR(TIME(0,0,AVERAGEIFS('VISSIM Travel Time Outputs'!$J:$J,'VISSIM Travel Time Outputs'!$D:$D,$D16,'VISSIM Travel Time Outputs'!$A:$A,"AVG",'VISSIM Travel Time Outputs'!$B:$B,BK$9)),"-")</f>
        <v>-</v>
      </c>
      <c r="BL16" s="126"/>
      <c r="BM16" s="323" t="str">
        <f>IFERROR(AVERAGEIFS('VISSIM Travel Time Outputs'!$G:$G,'VISSIM Travel Time Outputs'!$D:$D,$D16,'VISSIM Travel Time Outputs'!$A:$A,"AVG",'VISSIM Travel Time Outputs'!$B:$B,BM$9),"-")</f>
        <v>-</v>
      </c>
      <c r="BN16" s="324" t="str">
        <f>IFERROR(AVERAGEIFS('VISSIM Travel Time Outputs'!$G:$G,'VISSIM Travel Time Outputs'!$D:$D,$D16,'VISSIM Travel Time Outputs'!$A:$A,"AVG",'VISSIM Travel Time Outputs'!$B:$B,BN$9),"-")</f>
        <v>-</v>
      </c>
      <c r="BO16" s="324" t="str">
        <f>IFERROR(AVERAGEIFS('VISSIM Travel Time Outputs'!$G:$G,'VISSIM Travel Time Outputs'!$D:$D,$D16,'VISSIM Travel Time Outputs'!$A:$A,"AVG",'VISSIM Travel Time Outputs'!$B:$B,BO$9),"-")</f>
        <v>-</v>
      </c>
      <c r="BP16" s="324" t="str">
        <f>IFERROR(AVERAGEIFS('VISSIM Travel Time Outputs'!$G:$G,'VISSIM Travel Time Outputs'!$D:$D,$D16,'VISSIM Travel Time Outputs'!$A:$A,"AVG",'VISSIM Travel Time Outputs'!$B:$B,BP$9),"-")</f>
        <v>-</v>
      </c>
      <c r="BQ16" s="324" t="str">
        <f>IFERROR(AVERAGEIFS('VISSIM Travel Time Outputs'!$G:$G,'VISSIM Travel Time Outputs'!$D:$D,$D16,'VISSIM Travel Time Outputs'!$A:$A,"AVG",'VISSIM Travel Time Outputs'!$B:$B,BQ$9),"-")</f>
        <v>-</v>
      </c>
      <c r="BR16" s="324" t="str">
        <f>IFERROR(AVERAGEIFS('VISSIM Travel Time Outputs'!$G:$G,'VISSIM Travel Time Outputs'!$D:$D,$D16,'VISSIM Travel Time Outputs'!$A:$A,"AVG",'VISSIM Travel Time Outputs'!$B:$B,BR$9),"-")</f>
        <v>-</v>
      </c>
      <c r="BS16" s="324" t="str">
        <f>IFERROR(AVERAGEIFS('VISSIM Travel Time Outputs'!$G:$G,'VISSIM Travel Time Outputs'!$D:$D,$D16,'VISSIM Travel Time Outputs'!$A:$A,"AVG",'VISSIM Travel Time Outputs'!$B:$B,BS$9),"-")</f>
        <v>-</v>
      </c>
      <c r="BT16" s="324" t="str">
        <f>IFERROR(AVERAGEIFS('VISSIM Travel Time Outputs'!$G:$G,'VISSIM Travel Time Outputs'!$D:$D,$D16,'VISSIM Travel Time Outputs'!$A:$A,"AVG",'VISSIM Travel Time Outputs'!$B:$B,BT$9),"-")</f>
        <v>-</v>
      </c>
      <c r="BU16" s="324" t="str">
        <f>IFERROR(AVERAGEIFS('VISSIM Travel Time Outputs'!$G:$G,'VISSIM Travel Time Outputs'!$D:$D,$D16,'VISSIM Travel Time Outputs'!$A:$A,"AVG",'VISSIM Travel Time Outputs'!$B:$B,BU$9),"-")</f>
        <v>-</v>
      </c>
      <c r="BV16" s="324" t="str">
        <f>IFERROR(AVERAGEIFS('VISSIM Travel Time Outputs'!$G:$G,'VISSIM Travel Time Outputs'!$D:$D,$D16,'VISSIM Travel Time Outputs'!$A:$A,"AVG",'VISSIM Travel Time Outputs'!$B:$B,BV$9),"-")</f>
        <v>-</v>
      </c>
      <c r="BW16" s="324" t="str">
        <f>IFERROR(AVERAGEIFS('VISSIM Travel Time Outputs'!$G:$G,'VISSIM Travel Time Outputs'!$D:$D,$D16,'VISSIM Travel Time Outputs'!$A:$A,"AVG",'VISSIM Travel Time Outputs'!$B:$B,BW$9),"-")</f>
        <v>-</v>
      </c>
      <c r="BX16" s="324" t="str">
        <f>IFERROR(AVERAGEIFS('VISSIM Travel Time Outputs'!$G:$G,'VISSIM Travel Time Outputs'!$D:$D,$D16,'VISSIM Travel Time Outputs'!$A:$A,"AVG",'VISSIM Travel Time Outputs'!$B:$B,BX$9),"-")</f>
        <v>-</v>
      </c>
      <c r="BY16" s="324" t="str">
        <f>IFERROR(AVERAGEIFS('VISSIM Travel Time Outputs'!$G:$G,'VISSIM Travel Time Outputs'!$D:$D,$D16,'VISSIM Travel Time Outputs'!$A:$A,"AVG",'VISSIM Travel Time Outputs'!$B:$B,BY$9),"-")</f>
        <v>-</v>
      </c>
      <c r="BZ16" s="324" t="str">
        <f>IFERROR(AVERAGEIFS('VISSIM Travel Time Outputs'!$G:$G,'VISSIM Travel Time Outputs'!$D:$D,$D16,'VISSIM Travel Time Outputs'!$A:$A,"AVG",'VISSIM Travel Time Outputs'!$B:$B,BZ$9),"-")</f>
        <v>-</v>
      </c>
      <c r="CA16" s="324" t="str">
        <f>IFERROR(AVERAGEIFS('VISSIM Travel Time Outputs'!$G:$G,'VISSIM Travel Time Outputs'!$D:$D,$D16,'VISSIM Travel Time Outputs'!$A:$A,"AVG",'VISSIM Travel Time Outputs'!$B:$B,CA$9),"-")</f>
        <v>-</v>
      </c>
      <c r="CB16" s="325" t="str">
        <f>IFERROR(AVERAGEIFS('VISSIM Travel Time Outputs'!$G:$G,'VISSIM Travel Time Outputs'!$D:$D,$D16,'VISSIM Travel Time Outputs'!$A:$A,"AVG",'VISSIM Travel Time Outputs'!$B:$B,CB$9),"-")</f>
        <v>-</v>
      </c>
      <c r="CC16" s="254"/>
      <c r="CD16" s="209" t="str">
        <f t="shared" si="16"/>
        <v>--</v>
      </c>
      <c r="CE16" s="354" t="str">
        <f t="shared" si="17"/>
        <v>--</v>
      </c>
      <c r="CF16" s="325">
        <f t="shared" si="18"/>
        <v>0</v>
      </c>
      <c r="CG16" s="331"/>
      <c r="CH16" s="209"/>
      <c r="CI16" s="34"/>
      <c r="CJ16" s="34"/>
      <c r="CK16" s="34"/>
      <c r="CL16" s="34"/>
      <c r="CM16" s="34"/>
      <c r="CN16" s="34"/>
      <c r="CO16" s="34"/>
      <c r="CP16" s="34"/>
      <c r="CQ16" s="34"/>
      <c r="CR16" s="34"/>
      <c r="CS16" s="34"/>
      <c r="CT16" s="34"/>
      <c r="CU16" s="34"/>
      <c r="CV16" s="34"/>
      <c r="CW16" s="134"/>
      <c r="CX16" s="331"/>
      <c r="CY16" s="323"/>
      <c r="CZ16" s="324"/>
      <c r="DA16" s="324"/>
      <c r="DB16" s="324"/>
      <c r="DC16" s="324"/>
      <c r="DD16" s="324"/>
      <c r="DE16" s="324"/>
      <c r="DF16" s="324"/>
      <c r="DG16" s="324"/>
      <c r="DH16" s="324"/>
      <c r="DI16" s="324"/>
      <c r="DJ16" s="324"/>
      <c r="DK16" s="324"/>
      <c r="DL16" s="324"/>
      <c r="DM16" s="324"/>
      <c r="DN16" s="325"/>
      <c r="DO16" s="331"/>
      <c r="DP16" s="209" t="str">
        <f t="shared" si="19"/>
        <v>--</v>
      </c>
      <c r="DQ16" s="354" t="str">
        <f t="shared" si="20"/>
        <v>--</v>
      </c>
      <c r="DR16" s="325">
        <f t="shared" si="21"/>
        <v>0</v>
      </c>
      <c r="DS16" s="255"/>
      <c r="DT16" s="209" t="str">
        <f>IFERROR(TIME(0,0,AVERAGEIFS('VISSIM Travel Time Outputs'!$K:$K,'VISSIM Travel Time Outputs'!$D:$D,$D16,'VISSIM Travel Time Outputs'!$A:$A,"AVG",'VISSIM Travel Time Outputs'!$B:$B,DT$9)),"-")</f>
        <v>-</v>
      </c>
      <c r="DU16" s="34" t="str">
        <f>IFERROR(TIME(0,0,AVERAGEIFS('VISSIM Travel Time Outputs'!$K:$K,'VISSIM Travel Time Outputs'!$D:$D,$D16,'VISSIM Travel Time Outputs'!$A:$A,"AVG",'VISSIM Travel Time Outputs'!$B:$B,DU$9)),"-")</f>
        <v>-</v>
      </c>
      <c r="DV16" s="34" t="str">
        <f>IFERROR(TIME(0,0,AVERAGEIFS('VISSIM Travel Time Outputs'!$K:$K,'VISSIM Travel Time Outputs'!$D:$D,$D16,'VISSIM Travel Time Outputs'!$A:$A,"AVG",'VISSIM Travel Time Outputs'!$B:$B,DV$9)),"-")</f>
        <v>-</v>
      </c>
      <c r="DW16" s="34" t="str">
        <f>IFERROR(TIME(0,0,AVERAGEIFS('VISSIM Travel Time Outputs'!$K:$K,'VISSIM Travel Time Outputs'!$D:$D,$D16,'VISSIM Travel Time Outputs'!$A:$A,"AVG",'VISSIM Travel Time Outputs'!$B:$B,DW$9)),"-")</f>
        <v>-</v>
      </c>
      <c r="DX16" s="34" t="str">
        <f>IFERROR(TIME(0,0,AVERAGEIFS('VISSIM Travel Time Outputs'!$K:$K,'VISSIM Travel Time Outputs'!$D:$D,$D16,'VISSIM Travel Time Outputs'!$A:$A,"AVG",'VISSIM Travel Time Outputs'!$B:$B,DX$9)),"-")</f>
        <v>-</v>
      </c>
      <c r="DY16" s="34" t="str">
        <f>IFERROR(TIME(0,0,AVERAGEIFS('VISSIM Travel Time Outputs'!$K:$K,'VISSIM Travel Time Outputs'!$D:$D,$D16,'VISSIM Travel Time Outputs'!$A:$A,"AVG",'VISSIM Travel Time Outputs'!$B:$B,DY$9)),"-")</f>
        <v>-</v>
      </c>
      <c r="DZ16" s="34" t="str">
        <f>IFERROR(TIME(0,0,AVERAGEIFS('VISSIM Travel Time Outputs'!$K:$K,'VISSIM Travel Time Outputs'!$D:$D,$D16,'VISSIM Travel Time Outputs'!$A:$A,"AVG",'VISSIM Travel Time Outputs'!$B:$B,DZ$9)),"-")</f>
        <v>-</v>
      </c>
      <c r="EA16" s="34" t="str">
        <f>IFERROR(TIME(0,0,AVERAGEIFS('VISSIM Travel Time Outputs'!$K:$K,'VISSIM Travel Time Outputs'!$D:$D,$D16,'VISSIM Travel Time Outputs'!$A:$A,"AVG",'VISSIM Travel Time Outputs'!$B:$B,EA$9)),"-")</f>
        <v>-</v>
      </c>
      <c r="EB16" s="34" t="str">
        <f>IFERROR(TIME(0,0,AVERAGEIFS('VISSIM Travel Time Outputs'!$K:$K,'VISSIM Travel Time Outputs'!$D:$D,$D16,'VISSIM Travel Time Outputs'!$A:$A,"AVG",'VISSIM Travel Time Outputs'!$B:$B,EB$9)),"-")</f>
        <v>-</v>
      </c>
      <c r="EC16" s="34" t="str">
        <f>IFERROR(TIME(0,0,AVERAGEIFS('VISSIM Travel Time Outputs'!$K:$K,'VISSIM Travel Time Outputs'!$D:$D,$D16,'VISSIM Travel Time Outputs'!$A:$A,"AVG",'VISSIM Travel Time Outputs'!$B:$B,EC$9)),"-")</f>
        <v>-</v>
      </c>
      <c r="ED16" s="34" t="str">
        <f>IFERROR(TIME(0,0,AVERAGEIFS('VISSIM Travel Time Outputs'!$K:$K,'VISSIM Travel Time Outputs'!$D:$D,$D16,'VISSIM Travel Time Outputs'!$A:$A,"AVG",'VISSIM Travel Time Outputs'!$B:$B,ED$9)),"-")</f>
        <v>-</v>
      </c>
      <c r="EE16" s="34" t="str">
        <f>IFERROR(TIME(0,0,AVERAGEIFS('VISSIM Travel Time Outputs'!$K:$K,'VISSIM Travel Time Outputs'!$D:$D,$D16,'VISSIM Travel Time Outputs'!$A:$A,"AVG",'VISSIM Travel Time Outputs'!$B:$B,EE$9)),"-")</f>
        <v>-</v>
      </c>
      <c r="EF16" s="34" t="str">
        <f>IFERROR(TIME(0,0,AVERAGEIFS('VISSIM Travel Time Outputs'!$K:$K,'VISSIM Travel Time Outputs'!$D:$D,$D16,'VISSIM Travel Time Outputs'!$A:$A,"AVG",'VISSIM Travel Time Outputs'!$B:$B,EF$9)),"-")</f>
        <v>-</v>
      </c>
      <c r="EG16" s="34" t="str">
        <f>IFERROR(TIME(0,0,AVERAGEIFS('VISSIM Travel Time Outputs'!$K:$K,'VISSIM Travel Time Outputs'!$D:$D,$D16,'VISSIM Travel Time Outputs'!$A:$A,"AVG",'VISSIM Travel Time Outputs'!$B:$B,EG$9)),"-")</f>
        <v>-</v>
      </c>
      <c r="EH16" s="34" t="str">
        <f>IFERROR(TIME(0,0,AVERAGEIFS('VISSIM Travel Time Outputs'!$K:$K,'VISSIM Travel Time Outputs'!$D:$D,$D16,'VISSIM Travel Time Outputs'!$A:$A,"AVG",'VISSIM Travel Time Outputs'!$B:$B,EH$9)),"-")</f>
        <v>-</v>
      </c>
      <c r="EI16" s="134" t="str">
        <f>IFERROR(TIME(0,0,AVERAGEIFS('VISSIM Travel Time Outputs'!$K:$K,'VISSIM Travel Time Outputs'!$D:$D,$D16,'VISSIM Travel Time Outputs'!$A:$A,"AVG",'VISSIM Travel Time Outputs'!$B:$B,EI$9)),"-")</f>
        <v>-</v>
      </c>
      <c r="EJ16" s="126"/>
      <c r="EK16" s="323" t="str">
        <f>IFERROR(AVERAGEIFS('VISSIM Travel Time Outputs'!$H:$H,'VISSIM Travel Time Outputs'!$D:$D,$D16,'VISSIM Travel Time Outputs'!$A:$A,"AVG",'VISSIM Travel Time Outputs'!$B:$B,EK$9),"-")</f>
        <v>-</v>
      </c>
      <c r="EL16" s="324" t="str">
        <f>IFERROR(AVERAGEIFS('VISSIM Travel Time Outputs'!$H:$H,'VISSIM Travel Time Outputs'!$D:$D,$D16,'VISSIM Travel Time Outputs'!$A:$A,"AVG",'VISSIM Travel Time Outputs'!$B:$B,EL$9),"-")</f>
        <v>-</v>
      </c>
      <c r="EM16" s="324" t="str">
        <f>IFERROR(AVERAGEIFS('VISSIM Travel Time Outputs'!$H:$H,'VISSIM Travel Time Outputs'!$D:$D,$D16,'VISSIM Travel Time Outputs'!$A:$A,"AVG",'VISSIM Travel Time Outputs'!$B:$B,EM$9),"-")</f>
        <v>-</v>
      </c>
      <c r="EN16" s="324" t="str">
        <f>IFERROR(AVERAGEIFS('VISSIM Travel Time Outputs'!$H:$H,'VISSIM Travel Time Outputs'!$D:$D,$D16,'VISSIM Travel Time Outputs'!$A:$A,"AVG",'VISSIM Travel Time Outputs'!$B:$B,EN$9),"-")</f>
        <v>-</v>
      </c>
      <c r="EO16" s="324" t="str">
        <f>IFERROR(AVERAGEIFS('VISSIM Travel Time Outputs'!$H:$H,'VISSIM Travel Time Outputs'!$D:$D,$D16,'VISSIM Travel Time Outputs'!$A:$A,"AVG",'VISSIM Travel Time Outputs'!$B:$B,EO$9),"-")</f>
        <v>-</v>
      </c>
      <c r="EP16" s="324" t="str">
        <f>IFERROR(AVERAGEIFS('VISSIM Travel Time Outputs'!$H:$H,'VISSIM Travel Time Outputs'!$D:$D,$D16,'VISSIM Travel Time Outputs'!$A:$A,"AVG",'VISSIM Travel Time Outputs'!$B:$B,EP$9),"-")</f>
        <v>-</v>
      </c>
      <c r="EQ16" s="324" t="str">
        <f>IFERROR(AVERAGEIFS('VISSIM Travel Time Outputs'!$H:$H,'VISSIM Travel Time Outputs'!$D:$D,$D16,'VISSIM Travel Time Outputs'!$A:$A,"AVG",'VISSIM Travel Time Outputs'!$B:$B,EQ$9),"-")</f>
        <v>-</v>
      </c>
      <c r="ER16" s="324" t="str">
        <f>IFERROR(AVERAGEIFS('VISSIM Travel Time Outputs'!$H:$H,'VISSIM Travel Time Outputs'!$D:$D,$D16,'VISSIM Travel Time Outputs'!$A:$A,"AVG",'VISSIM Travel Time Outputs'!$B:$B,ER$9),"-")</f>
        <v>-</v>
      </c>
      <c r="ES16" s="324" t="str">
        <f>IFERROR(AVERAGEIFS('VISSIM Travel Time Outputs'!$H:$H,'VISSIM Travel Time Outputs'!$D:$D,$D16,'VISSIM Travel Time Outputs'!$A:$A,"AVG",'VISSIM Travel Time Outputs'!$B:$B,ES$9),"-")</f>
        <v>-</v>
      </c>
      <c r="ET16" s="324" t="str">
        <f>IFERROR(AVERAGEIFS('VISSIM Travel Time Outputs'!$H:$H,'VISSIM Travel Time Outputs'!$D:$D,$D16,'VISSIM Travel Time Outputs'!$A:$A,"AVG",'VISSIM Travel Time Outputs'!$B:$B,ET$9),"-")</f>
        <v>-</v>
      </c>
      <c r="EU16" s="324" t="str">
        <f>IFERROR(AVERAGEIFS('VISSIM Travel Time Outputs'!$H:$H,'VISSIM Travel Time Outputs'!$D:$D,$D16,'VISSIM Travel Time Outputs'!$A:$A,"AVG",'VISSIM Travel Time Outputs'!$B:$B,EU$9),"-")</f>
        <v>-</v>
      </c>
      <c r="EV16" s="324" t="str">
        <f>IFERROR(AVERAGEIFS('VISSIM Travel Time Outputs'!$H:$H,'VISSIM Travel Time Outputs'!$D:$D,$D16,'VISSIM Travel Time Outputs'!$A:$A,"AVG",'VISSIM Travel Time Outputs'!$B:$B,EV$9),"-")</f>
        <v>-</v>
      </c>
      <c r="EW16" s="324" t="str">
        <f>IFERROR(AVERAGEIFS('VISSIM Travel Time Outputs'!$H:$H,'VISSIM Travel Time Outputs'!$D:$D,$D16,'VISSIM Travel Time Outputs'!$A:$A,"AVG",'VISSIM Travel Time Outputs'!$B:$B,EW$9),"-")</f>
        <v>-</v>
      </c>
      <c r="EX16" s="324" t="str">
        <f>IFERROR(AVERAGEIFS('VISSIM Travel Time Outputs'!$H:$H,'VISSIM Travel Time Outputs'!$D:$D,$D16,'VISSIM Travel Time Outputs'!$A:$A,"AVG",'VISSIM Travel Time Outputs'!$B:$B,EX$9),"-")</f>
        <v>-</v>
      </c>
      <c r="EY16" s="324" t="str">
        <f>IFERROR(AVERAGEIFS('VISSIM Travel Time Outputs'!$H:$H,'VISSIM Travel Time Outputs'!$D:$D,$D16,'VISSIM Travel Time Outputs'!$A:$A,"AVG",'VISSIM Travel Time Outputs'!$B:$B,EY$9),"-")</f>
        <v>-</v>
      </c>
      <c r="EZ16" s="325" t="str">
        <f>IFERROR(AVERAGEIFS('VISSIM Travel Time Outputs'!$H:$H,'VISSIM Travel Time Outputs'!$D:$D,$D16,'VISSIM Travel Time Outputs'!$A:$A,"AVG",'VISSIM Travel Time Outputs'!$B:$B,EZ$9),"-")</f>
        <v>-</v>
      </c>
      <c r="FA16" s="254"/>
      <c r="FB16" s="209" t="str">
        <f t="shared" si="22"/>
        <v>--</v>
      </c>
      <c r="FC16" s="354" t="str">
        <f t="shared" si="23"/>
        <v>--</v>
      </c>
      <c r="FD16" s="325">
        <f t="shared" si="24"/>
        <v>0</v>
      </c>
      <c r="FE16" s="331"/>
      <c r="FF16" s="209" t="str">
        <f>IFERROR(GETPIVOTDATA("Average of TRAVTM(40)",#REF!,"TIMEINT",FF$9,"VEHICLETRAVELTIMEMEASUREMENT",$D16)/3600/24,"--")</f>
        <v>--</v>
      </c>
      <c r="FG16" s="34" t="str">
        <f>IFERROR(GETPIVOTDATA("Average of TRAVTM(40)",#REF!,"TIMEINT",FG$9,"VEHICLETRAVELTIMEMEASUREMENT",$D16)/3600/24,"--")</f>
        <v>--</v>
      </c>
      <c r="FH16" s="34" t="str">
        <f>IFERROR(GETPIVOTDATA("Average of TRAVTM(40)",#REF!,"TIMEINT",FH$9,"VEHICLETRAVELTIMEMEASUREMENT",$D16)/3600/24,"--")</f>
        <v>--</v>
      </c>
      <c r="FI16" s="34" t="str">
        <f>IFERROR(GETPIVOTDATA("Average of TRAVTM(40)",#REF!,"TIMEINT",FI$9,"VEHICLETRAVELTIMEMEASUREMENT",$D16)/3600/24,"--")</f>
        <v>--</v>
      </c>
      <c r="FJ16" s="34" t="str">
        <f>IFERROR(GETPIVOTDATA("Average of TRAVTM(40)",#REF!,"TIMEINT",FJ$9,"VEHICLETRAVELTIMEMEASUREMENT",$D16)/3600/24,"--")</f>
        <v>--</v>
      </c>
      <c r="FK16" s="34" t="str">
        <f>IFERROR(GETPIVOTDATA("Average of TRAVTM(40)",#REF!,"TIMEINT",FK$9,"VEHICLETRAVELTIMEMEASUREMENT",$D16)/3600/24,"--")</f>
        <v>--</v>
      </c>
      <c r="FL16" s="34" t="str">
        <f>IFERROR(GETPIVOTDATA("Average of TRAVTM(40)",#REF!,"TIMEINT",FL$9,"VEHICLETRAVELTIMEMEASUREMENT",$D16)/3600/24,"--")</f>
        <v>--</v>
      </c>
      <c r="FM16" s="34" t="str">
        <f>IFERROR(GETPIVOTDATA("Average of TRAVTM(40)",#REF!,"TIMEINT",FM$9,"VEHICLETRAVELTIMEMEASUREMENT",$D16)/3600/24,"--")</f>
        <v>--</v>
      </c>
      <c r="FN16" s="34" t="str">
        <f>IFERROR(GETPIVOTDATA("Average of TRAVTM(40)",#REF!,"TIMEINT",FN$9,"VEHICLETRAVELTIMEMEASUREMENT",$D16)/3600/24,"--")</f>
        <v>--</v>
      </c>
      <c r="FO16" s="34" t="str">
        <f>IFERROR(GETPIVOTDATA("Average of TRAVTM(40)",#REF!,"TIMEINT",FO$9,"VEHICLETRAVELTIMEMEASUREMENT",$D16)/3600/24,"--")</f>
        <v>--</v>
      </c>
      <c r="FP16" s="34" t="str">
        <f>IFERROR(GETPIVOTDATA("Average of TRAVTM(40)",#REF!,"TIMEINT",FP$9,"VEHICLETRAVELTIMEMEASUREMENT",$D16)/3600/24,"--")</f>
        <v>--</v>
      </c>
      <c r="FQ16" s="34" t="str">
        <f>IFERROR(GETPIVOTDATA("Average of TRAVTM(40)",#REF!,"TIMEINT",FQ$9,"VEHICLETRAVELTIMEMEASUREMENT",$D16)/3600/24,"--")</f>
        <v>--</v>
      </c>
      <c r="FR16" s="34" t="str">
        <f>IFERROR(GETPIVOTDATA("Average of TRAVTM(40)",#REF!,"TIMEINT",FR$9,"VEHICLETRAVELTIMEMEASUREMENT",$D16)/3600/24,"--")</f>
        <v>--</v>
      </c>
      <c r="FS16" s="34" t="str">
        <f>IFERROR(GETPIVOTDATA("Average of TRAVTM(40)",#REF!,"TIMEINT",FS$9,"VEHICLETRAVELTIMEMEASUREMENT",$D16)/3600/24,"--")</f>
        <v>--</v>
      </c>
      <c r="FT16" s="34" t="str">
        <f>IFERROR(GETPIVOTDATA("Average of TRAVTM(40)",#REF!,"TIMEINT",FT$9,"VEHICLETRAVELTIMEMEASUREMENT",$D16)/3600/24,"--")</f>
        <v>--</v>
      </c>
      <c r="FU16" s="134" t="str">
        <f>IFERROR(GETPIVOTDATA("Average of TRAVTM(40)",#REF!,"TIMEINT",FU$9,"VEHICLETRAVELTIMEMEASUREMENT",$D16)/3600/24,"--")</f>
        <v>--</v>
      </c>
      <c r="FV16" s="331"/>
      <c r="FW16" s="323" t="str">
        <f>IFERROR(GETPIVOTDATA("Average of VEHS(40)",#REF!,"TIMEINT",FW$9,"VEHICLETRAVELTIMEMEASUREMENT",$D16),"--")</f>
        <v>--</v>
      </c>
      <c r="FX16" s="324" t="str">
        <f>IFERROR(GETPIVOTDATA("Average of VEHS(40)",#REF!,"TIMEINT",FX$9,"VEHICLETRAVELTIMEMEASUREMENT",$D16),"--")</f>
        <v>--</v>
      </c>
      <c r="FY16" s="324" t="str">
        <f>IFERROR(GETPIVOTDATA("Average of VEHS(40)",#REF!,"TIMEINT",FY$9,"VEHICLETRAVELTIMEMEASUREMENT",$D16),"--")</f>
        <v>--</v>
      </c>
      <c r="FZ16" s="324" t="str">
        <f>IFERROR(GETPIVOTDATA("Average of VEHS(40)",#REF!,"TIMEINT",FZ$9,"VEHICLETRAVELTIMEMEASUREMENT",$D16),"--")</f>
        <v>--</v>
      </c>
      <c r="GA16" s="324" t="str">
        <f>IFERROR(GETPIVOTDATA("Average of VEHS(40)",#REF!,"TIMEINT",GA$9,"VEHICLETRAVELTIMEMEASUREMENT",$D16),"--")</f>
        <v>--</v>
      </c>
      <c r="GB16" s="324" t="str">
        <f>IFERROR(GETPIVOTDATA("Average of VEHS(40)",#REF!,"TIMEINT",GB$9,"VEHICLETRAVELTIMEMEASUREMENT",$D16),"--")</f>
        <v>--</v>
      </c>
      <c r="GC16" s="324" t="str">
        <f>IFERROR(GETPIVOTDATA("Average of VEHS(40)",#REF!,"TIMEINT",GC$9,"VEHICLETRAVELTIMEMEASUREMENT",$D16),"--")</f>
        <v>--</v>
      </c>
      <c r="GD16" s="324" t="str">
        <f>IFERROR(GETPIVOTDATA("Average of VEHS(40)",#REF!,"TIMEINT",GD$9,"VEHICLETRAVELTIMEMEASUREMENT",$D16),"--")</f>
        <v>--</v>
      </c>
      <c r="GE16" s="324" t="str">
        <f>IFERROR(GETPIVOTDATA("Average of VEHS(40)",#REF!,"TIMEINT",GE$9,"VEHICLETRAVELTIMEMEASUREMENT",$D16),"--")</f>
        <v>--</v>
      </c>
      <c r="GF16" s="324" t="str">
        <f>IFERROR(GETPIVOTDATA("Average of VEHS(40)",#REF!,"TIMEINT",GF$9,"VEHICLETRAVELTIMEMEASUREMENT",$D16),"--")</f>
        <v>--</v>
      </c>
      <c r="GG16" s="324" t="str">
        <f>IFERROR(GETPIVOTDATA("Average of VEHS(40)",#REF!,"TIMEINT",GG$9,"VEHICLETRAVELTIMEMEASUREMENT",$D16),"--")</f>
        <v>--</v>
      </c>
      <c r="GH16" s="324" t="str">
        <f>IFERROR(GETPIVOTDATA("Average of VEHS(40)",#REF!,"TIMEINT",GH$9,"VEHICLETRAVELTIMEMEASUREMENT",$D16),"--")</f>
        <v>--</v>
      </c>
      <c r="GI16" s="324" t="str">
        <f>IFERROR(GETPIVOTDATA("Average of VEHS(40)",#REF!,"TIMEINT",GI$9,"VEHICLETRAVELTIMEMEASUREMENT",$D16),"--")</f>
        <v>--</v>
      </c>
      <c r="GJ16" s="324" t="str">
        <f>IFERROR(GETPIVOTDATA("Average of VEHS(40)",#REF!,"TIMEINT",GJ$9,"VEHICLETRAVELTIMEMEASUREMENT",$D16),"--")</f>
        <v>--</v>
      </c>
      <c r="GK16" s="324" t="str">
        <f>IFERROR(GETPIVOTDATA("Average of VEHS(40)",#REF!,"TIMEINT",GK$9,"VEHICLETRAVELTIMEMEASUREMENT",$D16),"--")</f>
        <v>--</v>
      </c>
      <c r="GL16" s="325" t="str">
        <f>IFERROR(GETPIVOTDATA("Average of VEHS(40)",#REF!,"TIMEINT",GL$9,"VEHICLETRAVELTIMEMEASUREMENT",$D16),"--")</f>
        <v>--</v>
      </c>
      <c r="GM16" s="331"/>
      <c r="GN16" s="209" t="str">
        <f t="shared" si="25"/>
        <v>--</v>
      </c>
      <c r="GO16" s="354" t="str">
        <f t="shared" si="26"/>
        <v>--</v>
      </c>
      <c r="GP16" s="325">
        <f t="shared" si="27"/>
        <v>0</v>
      </c>
      <c r="GQ16" s="331"/>
      <c r="GR16" s="209" t="str">
        <f>IFERROR(GETPIVOTDATA("Average of TRAVTM(60)",#REF!,"TIMEINT",GR$9,"VEHICLETRAVELTIMEMEASUREMENT",$D16)/3600/24,"--")</f>
        <v>--</v>
      </c>
      <c r="GS16" s="34" t="str">
        <f>IFERROR(GETPIVOTDATA("Average of TRAVTM(60)",#REF!,"TIMEINT",GS$9,"VEHICLETRAVELTIMEMEASUREMENT",$D16)/3600/24,"--")</f>
        <v>--</v>
      </c>
      <c r="GT16" s="34" t="str">
        <f>IFERROR(GETPIVOTDATA("Average of TRAVTM(60)",#REF!,"TIMEINT",GT$9,"VEHICLETRAVELTIMEMEASUREMENT",$D16)/3600/24,"--")</f>
        <v>--</v>
      </c>
      <c r="GU16" s="34" t="str">
        <f>IFERROR(GETPIVOTDATA("Average of TRAVTM(60)",#REF!,"TIMEINT",GU$9,"VEHICLETRAVELTIMEMEASUREMENT",$D16)/3600/24,"--")</f>
        <v>--</v>
      </c>
      <c r="GV16" s="34" t="str">
        <f>IFERROR(GETPIVOTDATA("Average of TRAVTM(60)",#REF!,"TIMEINT",GV$9,"VEHICLETRAVELTIMEMEASUREMENT",$D16)/3600/24,"--")</f>
        <v>--</v>
      </c>
      <c r="GW16" s="34" t="str">
        <f>IFERROR(GETPIVOTDATA("Average of TRAVTM(60)",#REF!,"TIMEINT",GW$9,"VEHICLETRAVELTIMEMEASUREMENT",$D16)/3600/24,"--")</f>
        <v>--</v>
      </c>
      <c r="GX16" s="34" t="str">
        <f>IFERROR(GETPIVOTDATA("Average of TRAVTM(60)",#REF!,"TIMEINT",GX$9,"VEHICLETRAVELTIMEMEASUREMENT",$D16)/3600/24,"--")</f>
        <v>--</v>
      </c>
      <c r="GY16" s="34" t="str">
        <f>IFERROR(GETPIVOTDATA("Average of TRAVTM(60)",#REF!,"TIMEINT",GY$9,"VEHICLETRAVELTIMEMEASUREMENT",$D16)/3600/24,"--")</f>
        <v>--</v>
      </c>
      <c r="GZ16" s="34" t="str">
        <f>IFERROR(GETPIVOTDATA("Average of TRAVTM(60)",#REF!,"TIMEINT",GZ$9,"VEHICLETRAVELTIMEMEASUREMENT",$D16)/3600/24,"--")</f>
        <v>--</v>
      </c>
      <c r="HA16" s="34" t="str">
        <f>IFERROR(GETPIVOTDATA("Average of TRAVTM(60)",#REF!,"TIMEINT",HA$9,"VEHICLETRAVELTIMEMEASUREMENT",$D16)/3600/24,"--")</f>
        <v>--</v>
      </c>
      <c r="HB16" s="34" t="str">
        <f>IFERROR(GETPIVOTDATA("Average of TRAVTM(60)",#REF!,"TIMEINT",HB$9,"VEHICLETRAVELTIMEMEASUREMENT",$D16)/3600/24,"--")</f>
        <v>--</v>
      </c>
      <c r="HC16" s="34" t="str">
        <f>IFERROR(GETPIVOTDATA("Average of TRAVTM(60)",#REF!,"TIMEINT",HC$9,"VEHICLETRAVELTIMEMEASUREMENT",$D16)/3600/24,"--")</f>
        <v>--</v>
      </c>
      <c r="HD16" s="34" t="str">
        <f>IFERROR(GETPIVOTDATA("Average of TRAVTM(60)",#REF!,"TIMEINT",HD$9,"VEHICLETRAVELTIMEMEASUREMENT",$D16)/3600/24,"--")</f>
        <v>--</v>
      </c>
      <c r="HE16" s="34" t="str">
        <f>IFERROR(GETPIVOTDATA("Average of TRAVTM(60)",#REF!,"TIMEINT",HE$9,"VEHICLETRAVELTIMEMEASUREMENT",$D16)/3600/24,"--")</f>
        <v>--</v>
      </c>
      <c r="HF16" s="34" t="str">
        <f>IFERROR(GETPIVOTDATA("Average of TRAVTM(60)",#REF!,"TIMEINT",HF$9,"VEHICLETRAVELTIMEMEASUREMENT",$D16)/3600/24,"--")</f>
        <v>--</v>
      </c>
      <c r="HG16" s="134" t="str">
        <f>IFERROR(GETPIVOTDATA("Average of TRAVTM(60)",#REF!,"TIMEINT",HG$9,"VEHICLETRAVELTIMEMEASUREMENT",$D16)/3600/24,"--")</f>
        <v>--</v>
      </c>
      <c r="HH16" s="331"/>
      <c r="HI16" s="323" t="str">
        <f>IFERROR(GETPIVOTDATA("Average of VEHS(60)",#REF!,"TIMEINT",HI$9,"VEHICLETRAVELTIMEMEASUREMENT",$D16),"--")</f>
        <v>--</v>
      </c>
      <c r="HJ16" s="324" t="str">
        <f>IFERROR(GETPIVOTDATA("Average of VEHS(60)",#REF!,"TIMEINT",HJ$9,"VEHICLETRAVELTIMEMEASUREMENT",$D16),"--")</f>
        <v>--</v>
      </c>
      <c r="HK16" s="324" t="str">
        <f>IFERROR(GETPIVOTDATA("Average of VEHS(60)",#REF!,"TIMEINT",HK$9,"VEHICLETRAVELTIMEMEASUREMENT",$D16),"--")</f>
        <v>--</v>
      </c>
      <c r="HL16" s="324" t="str">
        <f>IFERROR(GETPIVOTDATA("Average of VEHS(60)",#REF!,"TIMEINT",HL$9,"VEHICLETRAVELTIMEMEASUREMENT",$D16),"--")</f>
        <v>--</v>
      </c>
      <c r="HM16" s="324" t="str">
        <f>IFERROR(GETPIVOTDATA("Average of VEHS(60)",#REF!,"TIMEINT",HM$9,"VEHICLETRAVELTIMEMEASUREMENT",$D16),"--")</f>
        <v>--</v>
      </c>
      <c r="HN16" s="324" t="str">
        <f>IFERROR(GETPIVOTDATA("Average of VEHS(60)",#REF!,"TIMEINT",HN$9,"VEHICLETRAVELTIMEMEASUREMENT",$D16),"--")</f>
        <v>--</v>
      </c>
      <c r="HO16" s="324" t="str">
        <f>IFERROR(GETPIVOTDATA("Average of VEHS(60)",#REF!,"TIMEINT",HO$9,"VEHICLETRAVELTIMEMEASUREMENT",$D16),"--")</f>
        <v>--</v>
      </c>
      <c r="HP16" s="324" t="str">
        <f>IFERROR(GETPIVOTDATA("Average of VEHS(60)",#REF!,"TIMEINT",HP$9,"VEHICLETRAVELTIMEMEASUREMENT",$D16),"--")</f>
        <v>--</v>
      </c>
      <c r="HQ16" s="324" t="str">
        <f>IFERROR(GETPIVOTDATA("Average of VEHS(60)",#REF!,"TIMEINT",HQ$9,"VEHICLETRAVELTIMEMEASUREMENT",$D16),"--")</f>
        <v>--</v>
      </c>
      <c r="HR16" s="324" t="str">
        <f>IFERROR(GETPIVOTDATA("Average of VEHS(60)",#REF!,"TIMEINT",HR$9,"VEHICLETRAVELTIMEMEASUREMENT",$D16),"--")</f>
        <v>--</v>
      </c>
      <c r="HS16" s="324" t="str">
        <f>IFERROR(GETPIVOTDATA("Average of VEHS(60)",#REF!,"TIMEINT",HS$9,"VEHICLETRAVELTIMEMEASUREMENT",$D16),"--")</f>
        <v>--</v>
      </c>
      <c r="HT16" s="324" t="str">
        <f>IFERROR(GETPIVOTDATA("Average of VEHS(60)",#REF!,"TIMEINT",HT$9,"VEHICLETRAVELTIMEMEASUREMENT",$D16),"--")</f>
        <v>--</v>
      </c>
      <c r="HU16" s="324" t="str">
        <f>IFERROR(GETPIVOTDATA("Average of VEHS(60)",#REF!,"TIMEINT",HU$9,"VEHICLETRAVELTIMEMEASUREMENT",$D16),"--")</f>
        <v>--</v>
      </c>
      <c r="HV16" s="324" t="str">
        <f>IFERROR(GETPIVOTDATA("Average of VEHS(60)",#REF!,"TIMEINT",HV$9,"VEHICLETRAVELTIMEMEASUREMENT",$D16),"--")</f>
        <v>--</v>
      </c>
      <c r="HW16" s="324" t="str">
        <f>IFERROR(GETPIVOTDATA("Average of VEHS(60)",#REF!,"TIMEINT",HW$9,"VEHICLETRAVELTIMEMEASUREMENT",$D16),"--")</f>
        <v>--</v>
      </c>
      <c r="HX16" s="325" t="str">
        <f>IFERROR(GETPIVOTDATA("Average of VEHS(60)",#REF!,"TIMEINT",HX$9,"VEHICLETRAVELTIMEMEASUREMENT",$D16),"--")</f>
        <v>--</v>
      </c>
      <c r="HY16" s="331"/>
      <c r="HZ16" s="209" t="str">
        <f t="shared" si="28"/>
        <v>--</v>
      </c>
      <c r="IA16" s="354" t="str">
        <f t="shared" si="29"/>
        <v>--</v>
      </c>
      <c r="IB16" s="325">
        <f t="shared" si="30"/>
        <v>0</v>
      </c>
      <c r="IC16" s="638"/>
      <c r="ID16" s="323" t="str">
        <f>IFERROR(AVERAGEIFS('VISSIM Travel Time Outputs'!#REF!,'VISSIM Travel Time Outputs'!#REF!,$D16,'VISSIM Travel Time Outputs'!#REF!,"AVG",'VISSIM Travel Time Outputs'!#REF!,ID$9),"-")</f>
        <v>-</v>
      </c>
      <c r="IE16" s="324" t="str">
        <f>IFERROR(AVERAGEIFS('VISSIM Travel Time Outputs'!#REF!,'VISSIM Travel Time Outputs'!#REF!,$D16,'VISSIM Travel Time Outputs'!#REF!,"AVG",'VISSIM Travel Time Outputs'!#REF!,IE$9),"-")</f>
        <v>-</v>
      </c>
      <c r="IF16" s="324" t="str">
        <f>IFERROR(AVERAGEIFS('VISSIM Travel Time Outputs'!#REF!,'VISSIM Travel Time Outputs'!#REF!,$D16,'VISSIM Travel Time Outputs'!#REF!,"AVG",'VISSIM Travel Time Outputs'!#REF!,IF$9),"-")</f>
        <v>-</v>
      </c>
      <c r="IG16" s="324" t="str">
        <f>IFERROR(AVERAGEIFS('VISSIM Travel Time Outputs'!#REF!,'VISSIM Travel Time Outputs'!#REF!,$D16,'VISSIM Travel Time Outputs'!#REF!,"AVG",'VISSIM Travel Time Outputs'!#REF!,IG$9),"-")</f>
        <v>-</v>
      </c>
      <c r="IH16" s="324" t="str">
        <f>IFERROR(AVERAGEIFS('VISSIM Travel Time Outputs'!#REF!,'VISSIM Travel Time Outputs'!#REF!,$D16,'VISSIM Travel Time Outputs'!#REF!,"AVG",'VISSIM Travel Time Outputs'!#REF!,IH$9),"-")</f>
        <v>-</v>
      </c>
      <c r="II16" s="324" t="str">
        <f>IFERROR(AVERAGEIFS('VISSIM Travel Time Outputs'!#REF!,'VISSIM Travel Time Outputs'!#REF!,$D16,'VISSIM Travel Time Outputs'!#REF!,"AVG",'VISSIM Travel Time Outputs'!#REF!,II$9),"-")</f>
        <v>-</v>
      </c>
      <c r="IJ16" s="324" t="str">
        <f>IFERROR(AVERAGEIFS('VISSIM Travel Time Outputs'!#REF!,'VISSIM Travel Time Outputs'!#REF!,$D16,'VISSIM Travel Time Outputs'!#REF!,"AVG",'VISSIM Travel Time Outputs'!#REF!,IJ$9),"-")</f>
        <v>-</v>
      </c>
      <c r="IK16" s="324" t="str">
        <f>IFERROR(AVERAGEIFS('VISSIM Travel Time Outputs'!#REF!,'VISSIM Travel Time Outputs'!#REF!,$D16,'VISSIM Travel Time Outputs'!#REF!,"AVG",'VISSIM Travel Time Outputs'!#REF!,IK$9),"-")</f>
        <v>-</v>
      </c>
      <c r="IL16" s="324" t="str">
        <f>IFERROR(AVERAGEIFS('VISSIM Travel Time Outputs'!#REF!,'VISSIM Travel Time Outputs'!#REF!,$D16,'VISSIM Travel Time Outputs'!#REF!,"AVG",'VISSIM Travel Time Outputs'!#REF!,IL$9),"-")</f>
        <v>-</v>
      </c>
      <c r="IM16" s="324" t="str">
        <f>IFERROR(AVERAGEIFS('VISSIM Travel Time Outputs'!#REF!,'VISSIM Travel Time Outputs'!#REF!,$D16,'VISSIM Travel Time Outputs'!#REF!,"AVG",'VISSIM Travel Time Outputs'!#REF!,IM$9),"-")</f>
        <v>-</v>
      </c>
      <c r="IN16" s="324" t="str">
        <f>IFERROR(AVERAGEIFS('VISSIM Travel Time Outputs'!#REF!,'VISSIM Travel Time Outputs'!#REF!,$D16,'VISSIM Travel Time Outputs'!#REF!,"AVG",'VISSIM Travel Time Outputs'!#REF!,IN$9),"-")</f>
        <v>-</v>
      </c>
      <c r="IO16" s="324" t="str">
        <f>IFERROR(AVERAGEIFS('VISSIM Travel Time Outputs'!#REF!,'VISSIM Travel Time Outputs'!#REF!,$D16,'VISSIM Travel Time Outputs'!#REF!,"AVG",'VISSIM Travel Time Outputs'!#REF!,IO$9),"-")</f>
        <v>-</v>
      </c>
      <c r="IP16" s="324" t="str">
        <f>IFERROR(AVERAGEIFS('VISSIM Travel Time Outputs'!#REF!,'VISSIM Travel Time Outputs'!#REF!,$D16,'VISSIM Travel Time Outputs'!#REF!,"AVG",'VISSIM Travel Time Outputs'!#REF!,IP$9),"-")</f>
        <v>-</v>
      </c>
      <c r="IQ16" s="324" t="str">
        <f>IFERROR(AVERAGEIFS('VISSIM Travel Time Outputs'!#REF!,'VISSIM Travel Time Outputs'!#REF!,$D16,'VISSIM Travel Time Outputs'!#REF!,"AVG",'VISSIM Travel Time Outputs'!#REF!,IQ$9),"-")</f>
        <v>-</v>
      </c>
      <c r="IR16" s="324" t="str">
        <f>IFERROR(AVERAGEIFS('VISSIM Travel Time Outputs'!#REF!,'VISSIM Travel Time Outputs'!#REF!,$D16,'VISSIM Travel Time Outputs'!#REF!,"AVG",'VISSIM Travel Time Outputs'!#REF!,IR$9),"-")</f>
        <v>-</v>
      </c>
      <c r="IS16" s="325" t="str">
        <f>IFERROR(AVERAGEIFS('VISSIM Travel Time Outputs'!#REF!,'VISSIM Travel Time Outputs'!#REF!,$D16,'VISSIM Travel Time Outputs'!#REF!,"AVG",'VISSIM Travel Time Outputs'!#REF!,IS$9),"-")</f>
        <v>-</v>
      </c>
      <c r="IT16" s="325" t="str">
        <f t="shared" si="31"/>
        <v>--</v>
      </c>
    </row>
    <row r="17" spans="1:254" x14ac:dyDescent="0.35">
      <c r="A17" s="252" t="str">
        <f t="shared" si="12"/>
        <v>H</v>
      </c>
      <c r="B17" s="577">
        <f t="shared" si="32"/>
        <v>8</v>
      </c>
      <c r="C17" s="413">
        <f>INDEX('Input - Travel Times'!$B$3:$AH$103,MATCH($B17,'Input - Travel Times'!$B$3:$B$103,0),MATCH(C$9,'Input - Travel Times'!$B$3:$AH$3,0))</f>
        <v>0</v>
      </c>
      <c r="D17" s="150">
        <f>INDEX('Input - Travel Times'!$B$3:$AH$103,MATCH($B17,'Input - Travel Times'!$B$3:$B$103,0),MATCH(D$9,'Input - Travel Times'!$B$3:$AH$3,0))</f>
        <v>0</v>
      </c>
      <c r="E17" s="518">
        <f>TIME(0,0,INDEX('Input - Travel Times'!$B$3:$AH$103,MATCH($B17,'Input - Travel Times'!$B$3:$B$103,0),MATCH(E$9,'Input - Travel Times'!$B$3:$AH$3,0)))</f>
        <v>0</v>
      </c>
      <c r="F17" s="518">
        <f>TIME(0,0,INDEX('Input - Travel Times'!$B$3:$AH$103,MATCH($B17,'Input - Travel Times'!$B$3:$B$103,0),MATCH(F$9,'Input - Travel Times'!$B$3:$AH$3,0)))</f>
        <v>0</v>
      </c>
      <c r="G17" s="518">
        <f>TIME(0,0,INDEX('Input - Travel Times'!$B$3:$AH$103,MATCH($B17,'Input - Travel Times'!$B$3:$B$103,0),MATCH(G$9,'Input - Travel Times'!$B$3:$AH$3,0)))</f>
        <v>0</v>
      </c>
      <c r="H17" s="518">
        <f>TIME(0,0,INDEX('Input - Travel Times'!$B$3:$AH$103,MATCH($B17,'Input - Travel Times'!$B$3:$B$103,0),MATCH(H$9,'Input - Travel Times'!$B$3:$AH$3,0)))</f>
        <v>0</v>
      </c>
      <c r="I17" s="130"/>
      <c r="J17" s="209" t="str">
        <f>IFERROR(TIME(0,0,AVERAGEIFS('VISSIM Travel Time Outputs'!$I:$I,'VISSIM Travel Time Outputs'!$D:$D,$D17,'VISSIM Travel Time Outputs'!$A:$A,"AVG",'VISSIM Travel Time Outputs'!$B:$B,J$9)),"-")</f>
        <v>-</v>
      </c>
      <c r="K17" s="34" t="str">
        <f>IFERROR(TIME(0,0,AVERAGEIFS('VISSIM Travel Time Outputs'!$I:$I,'VISSIM Travel Time Outputs'!$D:$D,$D17,'VISSIM Travel Time Outputs'!$A:$A,"AVG",'VISSIM Travel Time Outputs'!$B:$B,K$9)),"-")</f>
        <v>-</v>
      </c>
      <c r="L17" s="34" t="str">
        <f>IFERROR(TIME(0,0,AVERAGEIFS('VISSIM Travel Time Outputs'!$I:$I,'VISSIM Travel Time Outputs'!$D:$D,$D17,'VISSIM Travel Time Outputs'!$A:$A,"AVG",'VISSIM Travel Time Outputs'!$B:$B,L$9)),"-")</f>
        <v>-</v>
      </c>
      <c r="M17" s="34" t="str">
        <f>IFERROR(TIME(0,0,AVERAGEIFS('VISSIM Travel Time Outputs'!$I:$I,'VISSIM Travel Time Outputs'!$D:$D,$D17,'VISSIM Travel Time Outputs'!$A:$A,"AVG",'VISSIM Travel Time Outputs'!$B:$B,M$9)),"-")</f>
        <v>-</v>
      </c>
      <c r="N17" s="34" t="str">
        <f>IFERROR(TIME(0,0,AVERAGEIFS('VISSIM Travel Time Outputs'!$I:$I,'VISSIM Travel Time Outputs'!$D:$D,$D17,'VISSIM Travel Time Outputs'!$A:$A,"AVG",'VISSIM Travel Time Outputs'!$B:$B,N$9)),"-")</f>
        <v>-</v>
      </c>
      <c r="O17" s="34" t="str">
        <f>IFERROR(TIME(0,0,AVERAGEIFS('VISSIM Travel Time Outputs'!$I:$I,'VISSIM Travel Time Outputs'!$D:$D,$D17,'VISSIM Travel Time Outputs'!$A:$A,"AVG",'VISSIM Travel Time Outputs'!$B:$B,O$9)),"-")</f>
        <v>-</v>
      </c>
      <c r="P17" s="34" t="str">
        <f>IFERROR(TIME(0,0,AVERAGEIFS('VISSIM Travel Time Outputs'!$I:$I,'VISSIM Travel Time Outputs'!$D:$D,$D17,'VISSIM Travel Time Outputs'!$A:$A,"AVG",'VISSIM Travel Time Outputs'!$B:$B,P$9)),"-")</f>
        <v>-</v>
      </c>
      <c r="Q17" s="34" t="str">
        <f>IFERROR(TIME(0,0,AVERAGEIFS('VISSIM Travel Time Outputs'!$I:$I,'VISSIM Travel Time Outputs'!$D:$D,$D17,'VISSIM Travel Time Outputs'!$A:$A,"AVG",'VISSIM Travel Time Outputs'!$B:$B,Q$9)),"-")</f>
        <v>-</v>
      </c>
      <c r="R17" s="34" t="str">
        <f>IFERROR(TIME(0,0,AVERAGEIFS('VISSIM Travel Time Outputs'!$I:$I,'VISSIM Travel Time Outputs'!$D:$D,$D17,'VISSIM Travel Time Outputs'!$A:$A,"AVG",'VISSIM Travel Time Outputs'!$B:$B,R$9)),"-")</f>
        <v>-</v>
      </c>
      <c r="S17" s="34" t="str">
        <f>IFERROR(TIME(0,0,AVERAGEIFS('VISSIM Travel Time Outputs'!$I:$I,'VISSIM Travel Time Outputs'!$D:$D,$D17,'VISSIM Travel Time Outputs'!$A:$A,"AVG",'VISSIM Travel Time Outputs'!$B:$B,S$9)),"-")</f>
        <v>-</v>
      </c>
      <c r="T17" s="34" t="str">
        <f>IFERROR(TIME(0,0,AVERAGEIFS('VISSIM Travel Time Outputs'!$I:$I,'VISSIM Travel Time Outputs'!$D:$D,$D17,'VISSIM Travel Time Outputs'!$A:$A,"AVG",'VISSIM Travel Time Outputs'!$B:$B,T$9)),"-")</f>
        <v>-</v>
      </c>
      <c r="U17" s="34" t="str">
        <f>IFERROR(TIME(0,0,AVERAGEIFS('VISSIM Travel Time Outputs'!$I:$I,'VISSIM Travel Time Outputs'!$D:$D,$D17,'VISSIM Travel Time Outputs'!$A:$A,"AVG",'VISSIM Travel Time Outputs'!$B:$B,U$9)),"-")</f>
        <v>-</v>
      </c>
      <c r="V17" s="34" t="str">
        <f>IFERROR(TIME(0,0,AVERAGEIFS('VISSIM Travel Time Outputs'!$I:$I,'VISSIM Travel Time Outputs'!$D:$D,$D17,'VISSIM Travel Time Outputs'!$A:$A,"AVG",'VISSIM Travel Time Outputs'!$B:$B,V$9)),"-")</f>
        <v>-</v>
      </c>
      <c r="W17" s="34" t="str">
        <f>IFERROR(TIME(0,0,AVERAGEIFS('VISSIM Travel Time Outputs'!$I:$I,'VISSIM Travel Time Outputs'!$D:$D,$D17,'VISSIM Travel Time Outputs'!$A:$A,"AVG",'VISSIM Travel Time Outputs'!$B:$B,W$9)),"-")</f>
        <v>-</v>
      </c>
      <c r="X17" s="34" t="str">
        <f>IFERROR(TIME(0,0,AVERAGEIFS('VISSIM Travel Time Outputs'!$I:$I,'VISSIM Travel Time Outputs'!$D:$D,$D17,'VISSIM Travel Time Outputs'!$A:$A,"AVG",'VISSIM Travel Time Outputs'!$B:$B,X$9)),"-")</f>
        <v>-</v>
      </c>
      <c r="Y17" s="134" t="str">
        <f>IFERROR(TIME(0,0,AVERAGEIFS('VISSIM Travel Time Outputs'!$I:$I,'VISSIM Travel Time Outputs'!$D:$D,$D17,'VISSIM Travel Time Outputs'!$A:$A,"AVG",'VISSIM Travel Time Outputs'!$B:$B,Y$9)),"-")</f>
        <v>-</v>
      </c>
      <c r="Z17" s="254"/>
      <c r="AA17" s="323" t="str">
        <f>IFERROR(AVERAGEIFS('VISSIM Travel Time Outputs'!$F:$F,'VISSIM Travel Time Outputs'!$D:$D,$D17,'VISSIM Travel Time Outputs'!$A:$A,"AVG",'VISSIM Travel Time Outputs'!$B:$B,AA$9),"-")</f>
        <v>-</v>
      </c>
      <c r="AB17" s="324" t="str">
        <f>IFERROR(AVERAGEIFS('VISSIM Travel Time Outputs'!$F:$F,'VISSIM Travel Time Outputs'!$D:$D,$D17,'VISSIM Travel Time Outputs'!$A:$A,"AVG",'VISSIM Travel Time Outputs'!$B:$B,AB$9),"-")</f>
        <v>-</v>
      </c>
      <c r="AC17" s="324" t="str">
        <f>IFERROR(AVERAGEIFS('VISSIM Travel Time Outputs'!$F:$F,'VISSIM Travel Time Outputs'!$D:$D,$D17,'VISSIM Travel Time Outputs'!$A:$A,"AVG",'VISSIM Travel Time Outputs'!$B:$B,AC$9),"-")</f>
        <v>-</v>
      </c>
      <c r="AD17" s="324" t="str">
        <f>IFERROR(AVERAGEIFS('VISSIM Travel Time Outputs'!$F:$F,'VISSIM Travel Time Outputs'!$D:$D,$D17,'VISSIM Travel Time Outputs'!$A:$A,"AVG",'VISSIM Travel Time Outputs'!$B:$B,AD$9),"-")</f>
        <v>-</v>
      </c>
      <c r="AE17" s="324" t="str">
        <f>IFERROR(AVERAGEIFS('VISSIM Travel Time Outputs'!$F:$F,'VISSIM Travel Time Outputs'!$D:$D,$D17,'VISSIM Travel Time Outputs'!$A:$A,"AVG",'VISSIM Travel Time Outputs'!$B:$B,AE$9),"-")</f>
        <v>-</v>
      </c>
      <c r="AF17" s="324" t="str">
        <f>IFERROR(AVERAGEIFS('VISSIM Travel Time Outputs'!$F:$F,'VISSIM Travel Time Outputs'!$D:$D,$D17,'VISSIM Travel Time Outputs'!$A:$A,"AVG",'VISSIM Travel Time Outputs'!$B:$B,AF$9),"-")</f>
        <v>-</v>
      </c>
      <c r="AG17" s="324" t="str">
        <f>IFERROR(AVERAGEIFS('VISSIM Travel Time Outputs'!$F:$F,'VISSIM Travel Time Outputs'!$D:$D,$D17,'VISSIM Travel Time Outputs'!$A:$A,"AVG",'VISSIM Travel Time Outputs'!$B:$B,AG$9),"-")</f>
        <v>-</v>
      </c>
      <c r="AH17" s="324" t="str">
        <f>IFERROR(AVERAGEIFS('VISSIM Travel Time Outputs'!$F:$F,'VISSIM Travel Time Outputs'!$D:$D,$D17,'VISSIM Travel Time Outputs'!$A:$A,"AVG",'VISSIM Travel Time Outputs'!$B:$B,AH$9),"-")</f>
        <v>-</v>
      </c>
      <c r="AI17" s="324" t="str">
        <f>IFERROR(AVERAGEIFS('VISSIM Travel Time Outputs'!$F:$F,'VISSIM Travel Time Outputs'!$D:$D,$D17,'VISSIM Travel Time Outputs'!$A:$A,"AVG",'VISSIM Travel Time Outputs'!$B:$B,AI$9),"-")</f>
        <v>-</v>
      </c>
      <c r="AJ17" s="324" t="str">
        <f>IFERROR(AVERAGEIFS('VISSIM Travel Time Outputs'!$F:$F,'VISSIM Travel Time Outputs'!$D:$D,$D17,'VISSIM Travel Time Outputs'!$A:$A,"AVG",'VISSIM Travel Time Outputs'!$B:$B,AJ$9),"-")</f>
        <v>-</v>
      </c>
      <c r="AK17" s="324" t="str">
        <f>IFERROR(AVERAGEIFS('VISSIM Travel Time Outputs'!$F:$F,'VISSIM Travel Time Outputs'!$D:$D,$D17,'VISSIM Travel Time Outputs'!$A:$A,"AVG",'VISSIM Travel Time Outputs'!$B:$B,AK$9),"-")</f>
        <v>-</v>
      </c>
      <c r="AL17" s="324" t="str">
        <f>IFERROR(AVERAGEIFS('VISSIM Travel Time Outputs'!$F:$F,'VISSIM Travel Time Outputs'!$D:$D,$D17,'VISSIM Travel Time Outputs'!$A:$A,"AVG",'VISSIM Travel Time Outputs'!$B:$B,AL$9),"-")</f>
        <v>-</v>
      </c>
      <c r="AM17" s="324" t="str">
        <f>IFERROR(AVERAGEIFS('VISSIM Travel Time Outputs'!$F:$F,'VISSIM Travel Time Outputs'!$D:$D,$D17,'VISSIM Travel Time Outputs'!$A:$A,"AVG",'VISSIM Travel Time Outputs'!$B:$B,AM$9),"-")</f>
        <v>-</v>
      </c>
      <c r="AN17" s="324" t="str">
        <f>IFERROR(AVERAGEIFS('VISSIM Travel Time Outputs'!$F:$F,'VISSIM Travel Time Outputs'!$D:$D,$D17,'VISSIM Travel Time Outputs'!$A:$A,"AVG",'VISSIM Travel Time Outputs'!$B:$B,AN$9),"-")</f>
        <v>-</v>
      </c>
      <c r="AO17" s="324" t="str">
        <f>IFERROR(AVERAGEIFS('VISSIM Travel Time Outputs'!$F:$F,'VISSIM Travel Time Outputs'!$D:$D,$D17,'VISSIM Travel Time Outputs'!$A:$A,"AVG",'VISSIM Travel Time Outputs'!$B:$B,AO$9),"-")</f>
        <v>-</v>
      </c>
      <c r="AP17" s="325" t="str">
        <f>IFERROR(AVERAGEIFS('VISSIM Travel Time Outputs'!$F:$F,'VISSIM Travel Time Outputs'!$D:$D,$D17,'VISSIM Travel Time Outputs'!$A:$A,"AVG",'VISSIM Travel Time Outputs'!$B:$B,AP$9),"-")</f>
        <v>-</v>
      </c>
      <c r="AQ17" s="331"/>
      <c r="AR17" s="209" t="str">
        <f t="shared" si="13"/>
        <v>--</v>
      </c>
      <c r="AS17" s="354" t="str">
        <f t="shared" si="14"/>
        <v>--</v>
      </c>
      <c r="AT17" s="325">
        <f t="shared" si="15"/>
        <v>0</v>
      </c>
      <c r="AU17" s="255"/>
      <c r="AV17" s="209" t="str">
        <f>IFERROR(TIME(0,0,AVERAGEIFS('VISSIM Travel Time Outputs'!$J:$J,'VISSIM Travel Time Outputs'!$D:$D,$D17,'VISSIM Travel Time Outputs'!$A:$A,"AVG",'VISSIM Travel Time Outputs'!$B:$B,AV$9)),"-")</f>
        <v>-</v>
      </c>
      <c r="AW17" s="34" t="str">
        <f>IFERROR(TIME(0,0,AVERAGEIFS('VISSIM Travel Time Outputs'!$J:$J,'VISSIM Travel Time Outputs'!$D:$D,$D17,'VISSIM Travel Time Outputs'!$A:$A,"AVG",'VISSIM Travel Time Outputs'!$B:$B,AW$9)),"-")</f>
        <v>-</v>
      </c>
      <c r="AX17" s="34" t="str">
        <f>IFERROR(TIME(0,0,AVERAGEIFS('VISSIM Travel Time Outputs'!$J:$J,'VISSIM Travel Time Outputs'!$D:$D,$D17,'VISSIM Travel Time Outputs'!$A:$A,"AVG",'VISSIM Travel Time Outputs'!$B:$B,AX$9)),"-")</f>
        <v>-</v>
      </c>
      <c r="AY17" s="34" t="str">
        <f>IFERROR(TIME(0,0,AVERAGEIFS('VISSIM Travel Time Outputs'!$J:$J,'VISSIM Travel Time Outputs'!$D:$D,$D17,'VISSIM Travel Time Outputs'!$A:$A,"AVG",'VISSIM Travel Time Outputs'!$B:$B,AY$9)),"-")</f>
        <v>-</v>
      </c>
      <c r="AZ17" s="34" t="str">
        <f>IFERROR(TIME(0,0,AVERAGEIFS('VISSIM Travel Time Outputs'!$J:$J,'VISSIM Travel Time Outputs'!$D:$D,$D17,'VISSIM Travel Time Outputs'!$A:$A,"AVG",'VISSIM Travel Time Outputs'!$B:$B,AZ$9)),"-")</f>
        <v>-</v>
      </c>
      <c r="BA17" s="34" t="str">
        <f>IFERROR(TIME(0,0,AVERAGEIFS('VISSIM Travel Time Outputs'!$J:$J,'VISSIM Travel Time Outputs'!$D:$D,$D17,'VISSIM Travel Time Outputs'!$A:$A,"AVG",'VISSIM Travel Time Outputs'!$B:$B,BA$9)),"-")</f>
        <v>-</v>
      </c>
      <c r="BB17" s="34" t="str">
        <f>IFERROR(TIME(0,0,AVERAGEIFS('VISSIM Travel Time Outputs'!$J:$J,'VISSIM Travel Time Outputs'!$D:$D,$D17,'VISSIM Travel Time Outputs'!$A:$A,"AVG",'VISSIM Travel Time Outputs'!$B:$B,BB$9)),"-")</f>
        <v>-</v>
      </c>
      <c r="BC17" s="34" t="str">
        <f>IFERROR(TIME(0,0,AVERAGEIFS('VISSIM Travel Time Outputs'!$J:$J,'VISSIM Travel Time Outputs'!$D:$D,$D17,'VISSIM Travel Time Outputs'!$A:$A,"AVG",'VISSIM Travel Time Outputs'!$B:$B,BC$9)),"-")</f>
        <v>-</v>
      </c>
      <c r="BD17" s="34" t="str">
        <f>IFERROR(TIME(0,0,AVERAGEIFS('VISSIM Travel Time Outputs'!$J:$J,'VISSIM Travel Time Outputs'!$D:$D,$D17,'VISSIM Travel Time Outputs'!$A:$A,"AVG",'VISSIM Travel Time Outputs'!$B:$B,BD$9)),"-")</f>
        <v>-</v>
      </c>
      <c r="BE17" s="34" t="str">
        <f>IFERROR(TIME(0,0,AVERAGEIFS('VISSIM Travel Time Outputs'!$J:$J,'VISSIM Travel Time Outputs'!$D:$D,$D17,'VISSIM Travel Time Outputs'!$A:$A,"AVG",'VISSIM Travel Time Outputs'!$B:$B,BE$9)),"-")</f>
        <v>-</v>
      </c>
      <c r="BF17" s="34" t="str">
        <f>IFERROR(TIME(0,0,AVERAGEIFS('VISSIM Travel Time Outputs'!$J:$J,'VISSIM Travel Time Outputs'!$D:$D,$D17,'VISSIM Travel Time Outputs'!$A:$A,"AVG",'VISSIM Travel Time Outputs'!$B:$B,BF$9)),"-")</f>
        <v>-</v>
      </c>
      <c r="BG17" s="34" t="str">
        <f>IFERROR(TIME(0,0,AVERAGEIFS('VISSIM Travel Time Outputs'!$J:$J,'VISSIM Travel Time Outputs'!$D:$D,$D17,'VISSIM Travel Time Outputs'!$A:$A,"AVG",'VISSIM Travel Time Outputs'!$B:$B,BG$9)),"-")</f>
        <v>-</v>
      </c>
      <c r="BH17" s="34" t="str">
        <f>IFERROR(TIME(0,0,AVERAGEIFS('VISSIM Travel Time Outputs'!$J:$J,'VISSIM Travel Time Outputs'!$D:$D,$D17,'VISSIM Travel Time Outputs'!$A:$A,"AVG",'VISSIM Travel Time Outputs'!$B:$B,BH$9)),"-")</f>
        <v>-</v>
      </c>
      <c r="BI17" s="34" t="str">
        <f>IFERROR(TIME(0,0,AVERAGEIFS('VISSIM Travel Time Outputs'!$J:$J,'VISSIM Travel Time Outputs'!$D:$D,$D17,'VISSIM Travel Time Outputs'!$A:$A,"AVG",'VISSIM Travel Time Outputs'!$B:$B,BI$9)),"-")</f>
        <v>-</v>
      </c>
      <c r="BJ17" s="34" t="str">
        <f>IFERROR(TIME(0,0,AVERAGEIFS('VISSIM Travel Time Outputs'!$J:$J,'VISSIM Travel Time Outputs'!$D:$D,$D17,'VISSIM Travel Time Outputs'!$A:$A,"AVG",'VISSIM Travel Time Outputs'!$B:$B,BJ$9)),"-")</f>
        <v>-</v>
      </c>
      <c r="BK17" s="134" t="str">
        <f>IFERROR(TIME(0,0,AVERAGEIFS('VISSIM Travel Time Outputs'!$J:$J,'VISSIM Travel Time Outputs'!$D:$D,$D17,'VISSIM Travel Time Outputs'!$A:$A,"AVG",'VISSIM Travel Time Outputs'!$B:$B,BK$9)),"-")</f>
        <v>-</v>
      </c>
      <c r="BL17" s="126"/>
      <c r="BM17" s="323" t="str">
        <f>IFERROR(AVERAGEIFS('VISSIM Travel Time Outputs'!$G:$G,'VISSIM Travel Time Outputs'!$D:$D,$D17,'VISSIM Travel Time Outputs'!$A:$A,"AVG",'VISSIM Travel Time Outputs'!$B:$B,BM$9),"-")</f>
        <v>-</v>
      </c>
      <c r="BN17" s="324" t="str">
        <f>IFERROR(AVERAGEIFS('VISSIM Travel Time Outputs'!$G:$G,'VISSIM Travel Time Outputs'!$D:$D,$D17,'VISSIM Travel Time Outputs'!$A:$A,"AVG",'VISSIM Travel Time Outputs'!$B:$B,BN$9),"-")</f>
        <v>-</v>
      </c>
      <c r="BO17" s="324" t="str">
        <f>IFERROR(AVERAGEIFS('VISSIM Travel Time Outputs'!$G:$G,'VISSIM Travel Time Outputs'!$D:$D,$D17,'VISSIM Travel Time Outputs'!$A:$A,"AVG",'VISSIM Travel Time Outputs'!$B:$B,BO$9),"-")</f>
        <v>-</v>
      </c>
      <c r="BP17" s="324" t="str">
        <f>IFERROR(AVERAGEIFS('VISSIM Travel Time Outputs'!$G:$G,'VISSIM Travel Time Outputs'!$D:$D,$D17,'VISSIM Travel Time Outputs'!$A:$A,"AVG",'VISSIM Travel Time Outputs'!$B:$B,BP$9),"-")</f>
        <v>-</v>
      </c>
      <c r="BQ17" s="324" t="str">
        <f>IFERROR(AVERAGEIFS('VISSIM Travel Time Outputs'!$G:$G,'VISSIM Travel Time Outputs'!$D:$D,$D17,'VISSIM Travel Time Outputs'!$A:$A,"AVG",'VISSIM Travel Time Outputs'!$B:$B,BQ$9),"-")</f>
        <v>-</v>
      </c>
      <c r="BR17" s="324" t="str">
        <f>IFERROR(AVERAGEIFS('VISSIM Travel Time Outputs'!$G:$G,'VISSIM Travel Time Outputs'!$D:$D,$D17,'VISSIM Travel Time Outputs'!$A:$A,"AVG",'VISSIM Travel Time Outputs'!$B:$B,BR$9),"-")</f>
        <v>-</v>
      </c>
      <c r="BS17" s="324" t="str">
        <f>IFERROR(AVERAGEIFS('VISSIM Travel Time Outputs'!$G:$G,'VISSIM Travel Time Outputs'!$D:$D,$D17,'VISSIM Travel Time Outputs'!$A:$A,"AVG",'VISSIM Travel Time Outputs'!$B:$B,BS$9),"-")</f>
        <v>-</v>
      </c>
      <c r="BT17" s="324" t="str">
        <f>IFERROR(AVERAGEIFS('VISSIM Travel Time Outputs'!$G:$G,'VISSIM Travel Time Outputs'!$D:$D,$D17,'VISSIM Travel Time Outputs'!$A:$A,"AVG",'VISSIM Travel Time Outputs'!$B:$B,BT$9),"-")</f>
        <v>-</v>
      </c>
      <c r="BU17" s="324" t="str">
        <f>IFERROR(AVERAGEIFS('VISSIM Travel Time Outputs'!$G:$G,'VISSIM Travel Time Outputs'!$D:$D,$D17,'VISSIM Travel Time Outputs'!$A:$A,"AVG",'VISSIM Travel Time Outputs'!$B:$B,BU$9),"-")</f>
        <v>-</v>
      </c>
      <c r="BV17" s="324" t="str">
        <f>IFERROR(AVERAGEIFS('VISSIM Travel Time Outputs'!$G:$G,'VISSIM Travel Time Outputs'!$D:$D,$D17,'VISSIM Travel Time Outputs'!$A:$A,"AVG",'VISSIM Travel Time Outputs'!$B:$B,BV$9),"-")</f>
        <v>-</v>
      </c>
      <c r="BW17" s="324" t="str">
        <f>IFERROR(AVERAGEIFS('VISSIM Travel Time Outputs'!$G:$G,'VISSIM Travel Time Outputs'!$D:$D,$D17,'VISSIM Travel Time Outputs'!$A:$A,"AVG",'VISSIM Travel Time Outputs'!$B:$B,BW$9),"-")</f>
        <v>-</v>
      </c>
      <c r="BX17" s="324" t="str">
        <f>IFERROR(AVERAGEIFS('VISSIM Travel Time Outputs'!$G:$G,'VISSIM Travel Time Outputs'!$D:$D,$D17,'VISSIM Travel Time Outputs'!$A:$A,"AVG",'VISSIM Travel Time Outputs'!$B:$B,BX$9),"-")</f>
        <v>-</v>
      </c>
      <c r="BY17" s="324" t="str">
        <f>IFERROR(AVERAGEIFS('VISSIM Travel Time Outputs'!$G:$G,'VISSIM Travel Time Outputs'!$D:$D,$D17,'VISSIM Travel Time Outputs'!$A:$A,"AVG",'VISSIM Travel Time Outputs'!$B:$B,BY$9),"-")</f>
        <v>-</v>
      </c>
      <c r="BZ17" s="324" t="str">
        <f>IFERROR(AVERAGEIFS('VISSIM Travel Time Outputs'!$G:$G,'VISSIM Travel Time Outputs'!$D:$D,$D17,'VISSIM Travel Time Outputs'!$A:$A,"AVG",'VISSIM Travel Time Outputs'!$B:$B,BZ$9),"-")</f>
        <v>-</v>
      </c>
      <c r="CA17" s="324" t="str">
        <f>IFERROR(AVERAGEIFS('VISSIM Travel Time Outputs'!$G:$G,'VISSIM Travel Time Outputs'!$D:$D,$D17,'VISSIM Travel Time Outputs'!$A:$A,"AVG",'VISSIM Travel Time Outputs'!$B:$B,CA$9),"-")</f>
        <v>-</v>
      </c>
      <c r="CB17" s="325" t="str">
        <f>IFERROR(AVERAGEIFS('VISSIM Travel Time Outputs'!$G:$G,'VISSIM Travel Time Outputs'!$D:$D,$D17,'VISSIM Travel Time Outputs'!$A:$A,"AVG",'VISSIM Travel Time Outputs'!$B:$B,CB$9),"-")</f>
        <v>-</v>
      </c>
      <c r="CC17" s="254"/>
      <c r="CD17" s="209" t="str">
        <f t="shared" si="16"/>
        <v>--</v>
      </c>
      <c r="CE17" s="354" t="str">
        <f t="shared" si="17"/>
        <v>--</v>
      </c>
      <c r="CF17" s="325">
        <f t="shared" si="18"/>
        <v>0</v>
      </c>
      <c r="CG17" s="331"/>
      <c r="CH17" s="209"/>
      <c r="CI17" s="34"/>
      <c r="CJ17" s="34"/>
      <c r="CK17" s="34"/>
      <c r="CL17" s="34"/>
      <c r="CM17" s="34"/>
      <c r="CN17" s="34"/>
      <c r="CO17" s="34"/>
      <c r="CP17" s="34"/>
      <c r="CQ17" s="34"/>
      <c r="CR17" s="34"/>
      <c r="CS17" s="34"/>
      <c r="CT17" s="34"/>
      <c r="CU17" s="34"/>
      <c r="CV17" s="34"/>
      <c r="CW17" s="134"/>
      <c r="CX17" s="331"/>
      <c r="CY17" s="323"/>
      <c r="CZ17" s="324"/>
      <c r="DA17" s="324"/>
      <c r="DB17" s="324"/>
      <c r="DC17" s="324"/>
      <c r="DD17" s="324"/>
      <c r="DE17" s="324"/>
      <c r="DF17" s="324"/>
      <c r="DG17" s="324"/>
      <c r="DH17" s="324"/>
      <c r="DI17" s="324"/>
      <c r="DJ17" s="324"/>
      <c r="DK17" s="324"/>
      <c r="DL17" s="324"/>
      <c r="DM17" s="324"/>
      <c r="DN17" s="325"/>
      <c r="DO17" s="331"/>
      <c r="DP17" s="209" t="str">
        <f t="shared" si="19"/>
        <v>--</v>
      </c>
      <c r="DQ17" s="354" t="str">
        <f t="shared" si="20"/>
        <v>--</v>
      </c>
      <c r="DR17" s="325">
        <f t="shared" si="21"/>
        <v>0</v>
      </c>
      <c r="DS17" s="255"/>
      <c r="DT17" s="209" t="str">
        <f>IFERROR(TIME(0,0,AVERAGEIFS('VISSIM Travel Time Outputs'!$K:$K,'VISSIM Travel Time Outputs'!$D:$D,$D17,'VISSIM Travel Time Outputs'!$A:$A,"AVG",'VISSIM Travel Time Outputs'!$B:$B,DT$9)),"-")</f>
        <v>-</v>
      </c>
      <c r="DU17" s="34" t="str">
        <f>IFERROR(TIME(0,0,AVERAGEIFS('VISSIM Travel Time Outputs'!$K:$K,'VISSIM Travel Time Outputs'!$D:$D,$D17,'VISSIM Travel Time Outputs'!$A:$A,"AVG",'VISSIM Travel Time Outputs'!$B:$B,DU$9)),"-")</f>
        <v>-</v>
      </c>
      <c r="DV17" s="34" t="str">
        <f>IFERROR(TIME(0,0,AVERAGEIFS('VISSIM Travel Time Outputs'!$K:$K,'VISSIM Travel Time Outputs'!$D:$D,$D17,'VISSIM Travel Time Outputs'!$A:$A,"AVG",'VISSIM Travel Time Outputs'!$B:$B,DV$9)),"-")</f>
        <v>-</v>
      </c>
      <c r="DW17" s="34" t="str">
        <f>IFERROR(TIME(0,0,AVERAGEIFS('VISSIM Travel Time Outputs'!$K:$K,'VISSIM Travel Time Outputs'!$D:$D,$D17,'VISSIM Travel Time Outputs'!$A:$A,"AVG",'VISSIM Travel Time Outputs'!$B:$B,DW$9)),"-")</f>
        <v>-</v>
      </c>
      <c r="DX17" s="34" t="str">
        <f>IFERROR(TIME(0,0,AVERAGEIFS('VISSIM Travel Time Outputs'!$K:$K,'VISSIM Travel Time Outputs'!$D:$D,$D17,'VISSIM Travel Time Outputs'!$A:$A,"AVG",'VISSIM Travel Time Outputs'!$B:$B,DX$9)),"-")</f>
        <v>-</v>
      </c>
      <c r="DY17" s="34" t="str">
        <f>IFERROR(TIME(0,0,AVERAGEIFS('VISSIM Travel Time Outputs'!$K:$K,'VISSIM Travel Time Outputs'!$D:$D,$D17,'VISSIM Travel Time Outputs'!$A:$A,"AVG",'VISSIM Travel Time Outputs'!$B:$B,DY$9)),"-")</f>
        <v>-</v>
      </c>
      <c r="DZ17" s="34" t="str">
        <f>IFERROR(TIME(0,0,AVERAGEIFS('VISSIM Travel Time Outputs'!$K:$K,'VISSIM Travel Time Outputs'!$D:$D,$D17,'VISSIM Travel Time Outputs'!$A:$A,"AVG",'VISSIM Travel Time Outputs'!$B:$B,DZ$9)),"-")</f>
        <v>-</v>
      </c>
      <c r="EA17" s="34" t="str">
        <f>IFERROR(TIME(0,0,AVERAGEIFS('VISSIM Travel Time Outputs'!$K:$K,'VISSIM Travel Time Outputs'!$D:$D,$D17,'VISSIM Travel Time Outputs'!$A:$A,"AVG",'VISSIM Travel Time Outputs'!$B:$B,EA$9)),"-")</f>
        <v>-</v>
      </c>
      <c r="EB17" s="34" t="str">
        <f>IFERROR(TIME(0,0,AVERAGEIFS('VISSIM Travel Time Outputs'!$K:$K,'VISSIM Travel Time Outputs'!$D:$D,$D17,'VISSIM Travel Time Outputs'!$A:$A,"AVG",'VISSIM Travel Time Outputs'!$B:$B,EB$9)),"-")</f>
        <v>-</v>
      </c>
      <c r="EC17" s="34" t="str">
        <f>IFERROR(TIME(0,0,AVERAGEIFS('VISSIM Travel Time Outputs'!$K:$K,'VISSIM Travel Time Outputs'!$D:$D,$D17,'VISSIM Travel Time Outputs'!$A:$A,"AVG",'VISSIM Travel Time Outputs'!$B:$B,EC$9)),"-")</f>
        <v>-</v>
      </c>
      <c r="ED17" s="34" t="str">
        <f>IFERROR(TIME(0,0,AVERAGEIFS('VISSIM Travel Time Outputs'!$K:$K,'VISSIM Travel Time Outputs'!$D:$D,$D17,'VISSIM Travel Time Outputs'!$A:$A,"AVG",'VISSIM Travel Time Outputs'!$B:$B,ED$9)),"-")</f>
        <v>-</v>
      </c>
      <c r="EE17" s="34" t="str">
        <f>IFERROR(TIME(0,0,AVERAGEIFS('VISSIM Travel Time Outputs'!$K:$K,'VISSIM Travel Time Outputs'!$D:$D,$D17,'VISSIM Travel Time Outputs'!$A:$A,"AVG",'VISSIM Travel Time Outputs'!$B:$B,EE$9)),"-")</f>
        <v>-</v>
      </c>
      <c r="EF17" s="34" t="str">
        <f>IFERROR(TIME(0,0,AVERAGEIFS('VISSIM Travel Time Outputs'!$K:$K,'VISSIM Travel Time Outputs'!$D:$D,$D17,'VISSIM Travel Time Outputs'!$A:$A,"AVG",'VISSIM Travel Time Outputs'!$B:$B,EF$9)),"-")</f>
        <v>-</v>
      </c>
      <c r="EG17" s="34" t="str">
        <f>IFERROR(TIME(0,0,AVERAGEIFS('VISSIM Travel Time Outputs'!$K:$K,'VISSIM Travel Time Outputs'!$D:$D,$D17,'VISSIM Travel Time Outputs'!$A:$A,"AVG",'VISSIM Travel Time Outputs'!$B:$B,EG$9)),"-")</f>
        <v>-</v>
      </c>
      <c r="EH17" s="34" t="str">
        <f>IFERROR(TIME(0,0,AVERAGEIFS('VISSIM Travel Time Outputs'!$K:$K,'VISSIM Travel Time Outputs'!$D:$D,$D17,'VISSIM Travel Time Outputs'!$A:$A,"AVG",'VISSIM Travel Time Outputs'!$B:$B,EH$9)),"-")</f>
        <v>-</v>
      </c>
      <c r="EI17" s="134" t="str">
        <f>IFERROR(TIME(0,0,AVERAGEIFS('VISSIM Travel Time Outputs'!$K:$K,'VISSIM Travel Time Outputs'!$D:$D,$D17,'VISSIM Travel Time Outputs'!$A:$A,"AVG",'VISSIM Travel Time Outputs'!$B:$B,EI$9)),"-")</f>
        <v>-</v>
      </c>
      <c r="EJ17" s="126"/>
      <c r="EK17" s="323" t="str">
        <f>IFERROR(AVERAGEIFS('VISSIM Travel Time Outputs'!$H:$H,'VISSIM Travel Time Outputs'!$D:$D,$D17,'VISSIM Travel Time Outputs'!$A:$A,"AVG",'VISSIM Travel Time Outputs'!$B:$B,EK$9),"-")</f>
        <v>-</v>
      </c>
      <c r="EL17" s="324" t="str">
        <f>IFERROR(AVERAGEIFS('VISSIM Travel Time Outputs'!$H:$H,'VISSIM Travel Time Outputs'!$D:$D,$D17,'VISSIM Travel Time Outputs'!$A:$A,"AVG",'VISSIM Travel Time Outputs'!$B:$B,EL$9),"-")</f>
        <v>-</v>
      </c>
      <c r="EM17" s="324" t="str">
        <f>IFERROR(AVERAGEIFS('VISSIM Travel Time Outputs'!$H:$H,'VISSIM Travel Time Outputs'!$D:$D,$D17,'VISSIM Travel Time Outputs'!$A:$A,"AVG",'VISSIM Travel Time Outputs'!$B:$B,EM$9),"-")</f>
        <v>-</v>
      </c>
      <c r="EN17" s="324" t="str">
        <f>IFERROR(AVERAGEIFS('VISSIM Travel Time Outputs'!$H:$H,'VISSIM Travel Time Outputs'!$D:$D,$D17,'VISSIM Travel Time Outputs'!$A:$A,"AVG",'VISSIM Travel Time Outputs'!$B:$B,EN$9),"-")</f>
        <v>-</v>
      </c>
      <c r="EO17" s="324" t="str">
        <f>IFERROR(AVERAGEIFS('VISSIM Travel Time Outputs'!$H:$H,'VISSIM Travel Time Outputs'!$D:$D,$D17,'VISSIM Travel Time Outputs'!$A:$A,"AVG",'VISSIM Travel Time Outputs'!$B:$B,EO$9),"-")</f>
        <v>-</v>
      </c>
      <c r="EP17" s="324" t="str">
        <f>IFERROR(AVERAGEIFS('VISSIM Travel Time Outputs'!$H:$H,'VISSIM Travel Time Outputs'!$D:$D,$D17,'VISSIM Travel Time Outputs'!$A:$A,"AVG",'VISSIM Travel Time Outputs'!$B:$B,EP$9),"-")</f>
        <v>-</v>
      </c>
      <c r="EQ17" s="324" t="str">
        <f>IFERROR(AVERAGEIFS('VISSIM Travel Time Outputs'!$H:$H,'VISSIM Travel Time Outputs'!$D:$D,$D17,'VISSIM Travel Time Outputs'!$A:$A,"AVG",'VISSIM Travel Time Outputs'!$B:$B,EQ$9),"-")</f>
        <v>-</v>
      </c>
      <c r="ER17" s="324" t="str">
        <f>IFERROR(AVERAGEIFS('VISSIM Travel Time Outputs'!$H:$H,'VISSIM Travel Time Outputs'!$D:$D,$D17,'VISSIM Travel Time Outputs'!$A:$A,"AVG",'VISSIM Travel Time Outputs'!$B:$B,ER$9),"-")</f>
        <v>-</v>
      </c>
      <c r="ES17" s="324" t="str">
        <f>IFERROR(AVERAGEIFS('VISSIM Travel Time Outputs'!$H:$H,'VISSIM Travel Time Outputs'!$D:$D,$D17,'VISSIM Travel Time Outputs'!$A:$A,"AVG",'VISSIM Travel Time Outputs'!$B:$B,ES$9),"-")</f>
        <v>-</v>
      </c>
      <c r="ET17" s="324" t="str">
        <f>IFERROR(AVERAGEIFS('VISSIM Travel Time Outputs'!$H:$H,'VISSIM Travel Time Outputs'!$D:$D,$D17,'VISSIM Travel Time Outputs'!$A:$A,"AVG",'VISSIM Travel Time Outputs'!$B:$B,ET$9),"-")</f>
        <v>-</v>
      </c>
      <c r="EU17" s="324" t="str">
        <f>IFERROR(AVERAGEIFS('VISSIM Travel Time Outputs'!$H:$H,'VISSIM Travel Time Outputs'!$D:$D,$D17,'VISSIM Travel Time Outputs'!$A:$A,"AVG",'VISSIM Travel Time Outputs'!$B:$B,EU$9),"-")</f>
        <v>-</v>
      </c>
      <c r="EV17" s="324" t="str">
        <f>IFERROR(AVERAGEIFS('VISSIM Travel Time Outputs'!$H:$H,'VISSIM Travel Time Outputs'!$D:$D,$D17,'VISSIM Travel Time Outputs'!$A:$A,"AVG",'VISSIM Travel Time Outputs'!$B:$B,EV$9),"-")</f>
        <v>-</v>
      </c>
      <c r="EW17" s="324" t="str">
        <f>IFERROR(AVERAGEIFS('VISSIM Travel Time Outputs'!$H:$H,'VISSIM Travel Time Outputs'!$D:$D,$D17,'VISSIM Travel Time Outputs'!$A:$A,"AVG",'VISSIM Travel Time Outputs'!$B:$B,EW$9),"-")</f>
        <v>-</v>
      </c>
      <c r="EX17" s="324" t="str">
        <f>IFERROR(AVERAGEIFS('VISSIM Travel Time Outputs'!$H:$H,'VISSIM Travel Time Outputs'!$D:$D,$D17,'VISSIM Travel Time Outputs'!$A:$A,"AVG",'VISSIM Travel Time Outputs'!$B:$B,EX$9),"-")</f>
        <v>-</v>
      </c>
      <c r="EY17" s="324" t="str">
        <f>IFERROR(AVERAGEIFS('VISSIM Travel Time Outputs'!$H:$H,'VISSIM Travel Time Outputs'!$D:$D,$D17,'VISSIM Travel Time Outputs'!$A:$A,"AVG",'VISSIM Travel Time Outputs'!$B:$B,EY$9),"-")</f>
        <v>-</v>
      </c>
      <c r="EZ17" s="325" t="str">
        <f>IFERROR(AVERAGEIFS('VISSIM Travel Time Outputs'!$H:$H,'VISSIM Travel Time Outputs'!$D:$D,$D17,'VISSIM Travel Time Outputs'!$A:$A,"AVG",'VISSIM Travel Time Outputs'!$B:$B,EZ$9),"-")</f>
        <v>-</v>
      </c>
      <c r="FA17" s="254"/>
      <c r="FB17" s="209" t="str">
        <f t="shared" si="22"/>
        <v>--</v>
      </c>
      <c r="FC17" s="354" t="str">
        <f t="shared" si="23"/>
        <v>--</v>
      </c>
      <c r="FD17" s="325">
        <f t="shared" si="24"/>
        <v>0</v>
      </c>
      <c r="FE17" s="331"/>
      <c r="FF17" s="209" t="str">
        <f>IFERROR(GETPIVOTDATA("Average of TRAVTM(40)",#REF!,"TIMEINT",FF$9,"VEHICLETRAVELTIMEMEASUREMENT",$D17)/3600/24,"--")</f>
        <v>--</v>
      </c>
      <c r="FG17" s="34" t="str">
        <f>IFERROR(GETPIVOTDATA("Average of TRAVTM(40)",#REF!,"TIMEINT",FG$9,"VEHICLETRAVELTIMEMEASUREMENT",$D17)/3600/24,"--")</f>
        <v>--</v>
      </c>
      <c r="FH17" s="34" t="str">
        <f>IFERROR(GETPIVOTDATA("Average of TRAVTM(40)",#REF!,"TIMEINT",FH$9,"VEHICLETRAVELTIMEMEASUREMENT",$D17)/3600/24,"--")</f>
        <v>--</v>
      </c>
      <c r="FI17" s="34" t="str">
        <f>IFERROR(GETPIVOTDATA("Average of TRAVTM(40)",#REF!,"TIMEINT",FI$9,"VEHICLETRAVELTIMEMEASUREMENT",$D17)/3600/24,"--")</f>
        <v>--</v>
      </c>
      <c r="FJ17" s="34" t="str">
        <f>IFERROR(GETPIVOTDATA("Average of TRAVTM(40)",#REF!,"TIMEINT",FJ$9,"VEHICLETRAVELTIMEMEASUREMENT",$D17)/3600/24,"--")</f>
        <v>--</v>
      </c>
      <c r="FK17" s="34" t="str">
        <f>IFERROR(GETPIVOTDATA("Average of TRAVTM(40)",#REF!,"TIMEINT",FK$9,"VEHICLETRAVELTIMEMEASUREMENT",$D17)/3600/24,"--")</f>
        <v>--</v>
      </c>
      <c r="FL17" s="34" t="str">
        <f>IFERROR(GETPIVOTDATA("Average of TRAVTM(40)",#REF!,"TIMEINT",FL$9,"VEHICLETRAVELTIMEMEASUREMENT",$D17)/3600/24,"--")</f>
        <v>--</v>
      </c>
      <c r="FM17" s="34" t="str">
        <f>IFERROR(GETPIVOTDATA("Average of TRAVTM(40)",#REF!,"TIMEINT",FM$9,"VEHICLETRAVELTIMEMEASUREMENT",$D17)/3600/24,"--")</f>
        <v>--</v>
      </c>
      <c r="FN17" s="34" t="str">
        <f>IFERROR(GETPIVOTDATA("Average of TRAVTM(40)",#REF!,"TIMEINT",FN$9,"VEHICLETRAVELTIMEMEASUREMENT",$D17)/3600/24,"--")</f>
        <v>--</v>
      </c>
      <c r="FO17" s="34" t="str">
        <f>IFERROR(GETPIVOTDATA("Average of TRAVTM(40)",#REF!,"TIMEINT",FO$9,"VEHICLETRAVELTIMEMEASUREMENT",$D17)/3600/24,"--")</f>
        <v>--</v>
      </c>
      <c r="FP17" s="34" t="str">
        <f>IFERROR(GETPIVOTDATA("Average of TRAVTM(40)",#REF!,"TIMEINT",FP$9,"VEHICLETRAVELTIMEMEASUREMENT",$D17)/3600/24,"--")</f>
        <v>--</v>
      </c>
      <c r="FQ17" s="34" t="str">
        <f>IFERROR(GETPIVOTDATA("Average of TRAVTM(40)",#REF!,"TIMEINT",FQ$9,"VEHICLETRAVELTIMEMEASUREMENT",$D17)/3600/24,"--")</f>
        <v>--</v>
      </c>
      <c r="FR17" s="34" t="str">
        <f>IFERROR(GETPIVOTDATA("Average of TRAVTM(40)",#REF!,"TIMEINT",FR$9,"VEHICLETRAVELTIMEMEASUREMENT",$D17)/3600/24,"--")</f>
        <v>--</v>
      </c>
      <c r="FS17" s="34" t="str">
        <f>IFERROR(GETPIVOTDATA("Average of TRAVTM(40)",#REF!,"TIMEINT",FS$9,"VEHICLETRAVELTIMEMEASUREMENT",$D17)/3600/24,"--")</f>
        <v>--</v>
      </c>
      <c r="FT17" s="34" t="str">
        <f>IFERROR(GETPIVOTDATA("Average of TRAVTM(40)",#REF!,"TIMEINT",FT$9,"VEHICLETRAVELTIMEMEASUREMENT",$D17)/3600/24,"--")</f>
        <v>--</v>
      </c>
      <c r="FU17" s="134" t="str">
        <f>IFERROR(GETPIVOTDATA("Average of TRAVTM(40)",#REF!,"TIMEINT",FU$9,"VEHICLETRAVELTIMEMEASUREMENT",$D17)/3600/24,"--")</f>
        <v>--</v>
      </c>
      <c r="FV17" s="331"/>
      <c r="FW17" s="323" t="str">
        <f>IFERROR(GETPIVOTDATA("Average of VEHS(40)",#REF!,"TIMEINT",FW$9,"VEHICLETRAVELTIMEMEASUREMENT",$D17),"--")</f>
        <v>--</v>
      </c>
      <c r="FX17" s="324" t="str">
        <f>IFERROR(GETPIVOTDATA("Average of VEHS(40)",#REF!,"TIMEINT",FX$9,"VEHICLETRAVELTIMEMEASUREMENT",$D17),"--")</f>
        <v>--</v>
      </c>
      <c r="FY17" s="324" t="str">
        <f>IFERROR(GETPIVOTDATA("Average of VEHS(40)",#REF!,"TIMEINT",FY$9,"VEHICLETRAVELTIMEMEASUREMENT",$D17),"--")</f>
        <v>--</v>
      </c>
      <c r="FZ17" s="324" t="str">
        <f>IFERROR(GETPIVOTDATA("Average of VEHS(40)",#REF!,"TIMEINT",FZ$9,"VEHICLETRAVELTIMEMEASUREMENT",$D17),"--")</f>
        <v>--</v>
      </c>
      <c r="GA17" s="324" t="str">
        <f>IFERROR(GETPIVOTDATA("Average of VEHS(40)",#REF!,"TIMEINT",GA$9,"VEHICLETRAVELTIMEMEASUREMENT",$D17),"--")</f>
        <v>--</v>
      </c>
      <c r="GB17" s="324" t="str">
        <f>IFERROR(GETPIVOTDATA("Average of VEHS(40)",#REF!,"TIMEINT",GB$9,"VEHICLETRAVELTIMEMEASUREMENT",$D17),"--")</f>
        <v>--</v>
      </c>
      <c r="GC17" s="324" t="str">
        <f>IFERROR(GETPIVOTDATA("Average of VEHS(40)",#REF!,"TIMEINT",GC$9,"VEHICLETRAVELTIMEMEASUREMENT",$D17),"--")</f>
        <v>--</v>
      </c>
      <c r="GD17" s="324" t="str">
        <f>IFERROR(GETPIVOTDATA("Average of VEHS(40)",#REF!,"TIMEINT",GD$9,"VEHICLETRAVELTIMEMEASUREMENT",$D17),"--")</f>
        <v>--</v>
      </c>
      <c r="GE17" s="324" t="str">
        <f>IFERROR(GETPIVOTDATA("Average of VEHS(40)",#REF!,"TIMEINT",GE$9,"VEHICLETRAVELTIMEMEASUREMENT",$D17),"--")</f>
        <v>--</v>
      </c>
      <c r="GF17" s="324" t="str">
        <f>IFERROR(GETPIVOTDATA("Average of VEHS(40)",#REF!,"TIMEINT",GF$9,"VEHICLETRAVELTIMEMEASUREMENT",$D17),"--")</f>
        <v>--</v>
      </c>
      <c r="GG17" s="324" t="str">
        <f>IFERROR(GETPIVOTDATA("Average of VEHS(40)",#REF!,"TIMEINT",GG$9,"VEHICLETRAVELTIMEMEASUREMENT",$D17),"--")</f>
        <v>--</v>
      </c>
      <c r="GH17" s="324" t="str">
        <f>IFERROR(GETPIVOTDATA("Average of VEHS(40)",#REF!,"TIMEINT",GH$9,"VEHICLETRAVELTIMEMEASUREMENT",$D17),"--")</f>
        <v>--</v>
      </c>
      <c r="GI17" s="324" t="str">
        <f>IFERROR(GETPIVOTDATA("Average of VEHS(40)",#REF!,"TIMEINT",GI$9,"VEHICLETRAVELTIMEMEASUREMENT",$D17),"--")</f>
        <v>--</v>
      </c>
      <c r="GJ17" s="324" t="str">
        <f>IFERROR(GETPIVOTDATA("Average of VEHS(40)",#REF!,"TIMEINT",GJ$9,"VEHICLETRAVELTIMEMEASUREMENT",$D17),"--")</f>
        <v>--</v>
      </c>
      <c r="GK17" s="324" t="str">
        <f>IFERROR(GETPIVOTDATA("Average of VEHS(40)",#REF!,"TIMEINT",GK$9,"VEHICLETRAVELTIMEMEASUREMENT",$D17),"--")</f>
        <v>--</v>
      </c>
      <c r="GL17" s="325" t="str">
        <f>IFERROR(GETPIVOTDATA("Average of VEHS(40)",#REF!,"TIMEINT",GL$9,"VEHICLETRAVELTIMEMEASUREMENT",$D17),"--")</f>
        <v>--</v>
      </c>
      <c r="GM17" s="331"/>
      <c r="GN17" s="209" t="str">
        <f t="shared" si="25"/>
        <v>--</v>
      </c>
      <c r="GO17" s="354" t="str">
        <f t="shared" si="26"/>
        <v>--</v>
      </c>
      <c r="GP17" s="325">
        <f t="shared" si="27"/>
        <v>0</v>
      </c>
      <c r="GQ17" s="331"/>
      <c r="GR17" s="209" t="str">
        <f>IFERROR(GETPIVOTDATA("Average of TRAVTM(60)",#REF!,"TIMEINT",GR$9,"VEHICLETRAVELTIMEMEASUREMENT",$D17)/3600/24,"--")</f>
        <v>--</v>
      </c>
      <c r="GS17" s="34" t="str">
        <f>IFERROR(GETPIVOTDATA("Average of TRAVTM(60)",#REF!,"TIMEINT",GS$9,"VEHICLETRAVELTIMEMEASUREMENT",$D17)/3600/24,"--")</f>
        <v>--</v>
      </c>
      <c r="GT17" s="34" t="str">
        <f>IFERROR(GETPIVOTDATA("Average of TRAVTM(60)",#REF!,"TIMEINT",GT$9,"VEHICLETRAVELTIMEMEASUREMENT",$D17)/3600/24,"--")</f>
        <v>--</v>
      </c>
      <c r="GU17" s="34" t="str">
        <f>IFERROR(GETPIVOTDATA("Average of TRAVTM(60)",#REF!,"TIMEINT",GU$9,"VEHICLETRAVELTIMEMEASUREMENT",$D17)/3600/24,"--")</f>
        <v>--</v>
      </c>
      <c r="GV17" s="34" t="str">
        <f>IFERROR(GETPIVOTDATA("Average of TRAVTM(60)",#REF!,"TIMEINT",GV$9,"VEHICLETRAVELTIMEMEASUREMENT",$D17)/3600/24,"--")</f>
        <v>--</v>
      </c>
      <c r="GW17" s="34" t="str">
        <f>IFERROR(GETPIVOTDATA("Average of TRAVTM(60)",#REF!,"TIMEINT",GW$9,"VEHICLETRAVELTIMEMEASUREMENT",$D17)/3600/24,"--")</f>
        <v>--</v>
      </c>
      <c r="GX17" s="34" t="str">
        <f>IFERROR(GETPIVOTDATA("Average of TRAVTM(60)",#REF!,"TIMEINT",GX$9,"VEHICLETRAVELTIMEMEASUREMENT",$D17)/3600/24,"--")</f>
        <v>--</v>
      </c>
      <c r="GY17" s="34" t="str">
        <f>IFERROR(GETPIVOTDATA("Average of TRAVTM(60)",#REF!,"TIMEINT",GY$9,"VEHICLETRAVELTIMEMEASUREMENT",$D17)/3600/24,"--")</f>
        <v>--</v>
      </c>
      <c r="GZ17" s="34" t="str">
        <f>IFERROR(GETPIVOTDATA("Average of TRAVTM(60)",#REF!,"TIMEINT",GZ$9,"VEHICLETRAVELTIMEMEASUREMENT",$D17)/3600/24,"--")</f>
        <v>--</v>
      </c>
      <c r="HA17" s="34" t="str">
        <f>IFERROR(GETPIVOTDATA("Average of TRAVTM(60)",#REF!,"TIMEINT",HA$9,"VEHICLETRAVELTIMEMEASUREMENT",$D17)/3600/24,"--")</f>
        <v>--</v>
      </c>
      <c r="HB17" s="34" t="str">
        <f>IFERROR(GETPIVOTDATA("Average of TRAVTM(60)",#REF!,"TIMEINT",HB$9,"VEHICLETRAVELTIMEMEASUREMENT",$D17)/3600/24,"--")</f>
        <v>--</v>
      </c>
      <c r="HC17" s="34" t="str">
        <f>IFERROR(GETPIVOTDATA("Average of TRAVTM(60)",#REF!,"TIMEINT",HC$9,"VEHICLETRAVELTIMEMEASUREMENT",$D17)/3600/24,"--")</f>
        <v>--</v>
      </c>
      <c r="HD17" s="34" t="str">
        <f>IFERROR(GETPIVOTDATA("Average of TRAVTM(60)",#REF!,"TIMEINT",HD$9,"VEHICLETRAVELTIMEMEASUREMENT",$D17)/3600/24,"--")</f>
        <v>--</v>
      </c>
      <c r="HE17" s="34" t="str">
        <f>IFERROR(GETPIVOTDATA("Average of TRAVTM(60)",#REF!,"TIMEINT",HE$9,"VEHICLETRAVELTIMEMEASUREMENT",$D17)/3600/24,"--")</f>
        <v>--</v>
      </c>
      <c r="HF17" s="34" t="str">
        <f>IFERROR(GETPIVOTDATA("Average of TRAVTM(60)",#REF!,"TIMEINT",HF$9,"VEHICLETRAVELTIMEMEASUREMENT",$D17)/3600/24,"--")</f>
        <v>--</v>
      </c>
      <c r="HG17" s="134" t="str">
        <f>IFERROR(GETPIVOTDATA("Average of TRAVTM(60)",#REF!,"TIMEINT",HG$9,"VEHICLETRAVELTIMEMEASUREMENT",$D17)/3600/24,"--")</f>
        <v>--</v>
      </c>
      <c r="HH17" s="331"/>
      <c r="HI17" s="323" t="str">
        <f>IFERROR(GETPIVOTDATA("Average of VEHS(60)",#REF!,"TIMEINT",HI$9,"VEHICLETRAVELTIMEMEASUREMENT",$D17),"--")</f>
        <v>--</v>
      </c>
      <c r="HJ17" s="324" t="str">
        <f>IFERROR(GETPIVOTDATA("Average of VEHS(60)",#REF!,"TIMEINT",HJ$9,"VEHICLETRAVELTIMEMEASUREMENT",$D17),"--")</f>
        <v>--</v>
      </c>
      <c r="HK17" s="324" t="str">
        <f>IFERROR(GETPIVOTDATA("Average of VEHS(60)",#REF!,"TIMEINT",HK$9,"VEHICLETRAVELTIMEMEASUREMENT",$D17),"--")</f>
        <v>--</v>
      </c>
      <c r="HL17" s="324" t="str">
        <f>IFERROR(GETPIVOTDATA("Average of VEHS(60)",#REF!,"TIMEINT",HL$9,"VEHICLETRAVELTIMEMEASUREMENT",$D17),"--")</f>
        <v>--</v>
      </c>
      <c r="HM17" s="324" t="str">
        <f>IFERROR(GETPIVOTDATA("Average of VEHS(60)",#REF!,"TIMEINT",HM$9,"VEHICLETRAVELTIMEMEASUREMENT",$D17),"--")</f>
        <v>--</v>
      </c>
      <c r="HN17" s="324" t="str">
        <f>IFERROR(GETPIVOTDATA("Average of VEHS(60)",#REF!,"TIMEINT",HN$9,"VEHICLETRAVELTIMEMEASUREMENT",$D17),"--")</f>
        <v>--</v>
      </c>
      <c r="HO17" s="324" t="str">
        <f>IFERROR(GETPIVOTDATA("Average of VEHS(60)",#REF!,"TIMEINT",HO$9,"VEHICLETRAVELTIMEMEASUREMENT",$D17),"--")</f>
        <v>--</v>
      </c>
      <c r="HP17" s="324" t="str">
        <f>IFERROR(GETPIVOTDATA("Average of VEHS(60)",#REF!,"TIMEINT",HP$9,"VEHICLETRAVELTIMEMEASUREMENT",$D17),"--")</f>
        <v>--</v>
      </c>
      <c r="HQ17" s="324" t="str">
        <f>IFERROR(GETPIVOTDATA("Average of VEHS(60)",#REF!,"TIMEINT",HQ$9,"VEHICLETRAVELTIMEMEASUREMENT",$D17),"--")</f>
        <v>--</v>
      </c>
      <c r="HR17" s="324" t="str">
        <f>IFERROR(GETPIVOTDATA("Average of VEHS(60)",#REF!,"TIMEINT",HR$9,"VEHICLETRAVELTIMEMEASUREMENT",$D17),"--")</f>
        <v>--</v>
      </c>
      <c r="HS17" s="324" t="str">
        <f>IFERROR(GETPIVOTDATA("Average of VEHS(60)",#REF!,"TIMEINT",HS$9,"VEHICLETRAVELTIMEMEASUREMENT",$D17),"--")</f>
        <v>--</v>
      </c>
      <c r="HT17" s="324" t="str">
        <f>IFERROR(GETPIVOTDATA("Average of VEHS(60)",#REF!,"TIMEINT",HT$9,"VEHICLETRAVELTIMEMEASUREMENT",$D17),"--")</f>
        <v>--</v>
      </c>
      <c r="HU17" s="324" t="str">
        <f>IFERROR(GETPIVOTDATA("Average of VEHS(60)",#REF!,"TIMEINT",HU$9,"VEHICLETRAVELTIMEMEASUREMENT",$D17),"--")</f>
        <v>--</v>
      </c>
      <c r="HV17" s="324" t="str">
        <f>IFERROR(GETPIVOTDATA("Average of VEHS(60)",#REF!,"TIMEINT",HV$9,"VEHICLETRAVELTIMEMEASUREMENT",$D17),"--")</f>
        <v>--</v>
      </c>
      <c r="HW17" s="324" t="str">
        <f>IFERROR(GETPIVOTDATA("Average of VEHS(60)",#REF!,"TIMEINT",HW$9,"VEHICLETRAVELTIMEMEASUREMENT",$D17),"--")</f>
        <v>--</v>
      </c>
      <c r="HX17" s="325" t="str">
        <f>IFERROR(GETPIVOTDATA("Average of VEHS(60)",#REF!,"TIMEINT",HX$9,"VEHICLETRAVELTIMEMEASUREMENT",$D17),"--")</f>
        <v>--</v>
      </c>
      <c r="HY17" s="331"/>
      <c r="HZ17" s="209" t="str">
        <f t="shared" si="28"/>
        <v>--</v>
      </c>
      <c r="IA17" s="354" t="str">
        <f t="shared" si="29"/>
        <v>--</v>
      </c>
      <c r="IB17" s="325">
        <f t="shared" si="30"/>
        <v>0</v>
      </c>
      <c r="IC17" s="638"/>
      <c r="ID17" s="323" t="str">
        <f>IFERROR(AVERAGEIFS('VISSIM Travel Time Outputs'!#REF!,'VISSIM Travel Time Outputs'!#REF!,$D17,'VISSIM Travel Time Outputs'!#REF!,"AVG",'VISSIM Travel Time Outputs'!#REF!,ID$9),"-")</f>
        <v>-</v>
      </c>
      <c r="IE17" s="324" t="str">
        <f>IFERROR(AVERAGEIFS('VISSIM Travel Time Outputs'!#REF!,'VISSIM Travel Time Outputs'!#REF!,$D17,'VISSIM Travel Time Outputs'!#REF!,"AVG",'VISSIM Travel Time Outputs'!#REF!,IE$9),"-")</f>
        <v>-</v>
      </c>
      <c r="IF17" s="324" t="str">
        <f>IFERROR(AVERAGEIFS('VISSIM Travel Time Outputs'!#REF!,'VISSIM Travel Time Outputs'!#REF!,$D17,'VISSIM Travel Time Outputs'!#REF!,"AVG",'VISSIM Travel Time Outputs'!#REF!,IF$9),"-")</f>
        <v>-</v>
      </c>
      <c r="IG17" s="324" t="str">
        <f>IFERROR(AVERAGEIFS('VISSIM Travel Time Outputs'!#REF!,'VISSIM Travel Time Outputs'!#REF!,$D17,'VISSIM Travel Time Outputs'!#REF!,"AVG",'VISSIM Travel Time Outputs'!#REF!,IG$9),"-")</f>
        <v>-</v>
      </c>
      <c r="IH17" s="324" t="str">
        <f>IFERROR(AVERAGEIFS('VISSIM Travel Time Outputs'!#REF!,'VISSIM Travel Time Outputs'!#REF!,$D17,'VISSIM Travel Time Outputs'!#REF!,"AVG",'VISSIM Travel Time Outputs'!#REF!,IH$9),"-")</f>
        <v>-</v>
      </c>
      <c r="II17" s="324" t="str">
        <f>IFERROR(AVERAGEIFS('VISSIM Travel Time Outputs'!#REF!,'VISSIM Travel Time Outputs'!#REF!,$D17,'VISSIM Travel Time Outputs'!#REF!,"AVG",'VISSIM Travel Time Outputs'!#REF!,II$9),"-")</f>
        <v>-</v>
      </c>
      <c r="IJ17" s="324" t="str">
        <f>IFERROR(AVERAGEIFS('VISSIM Travel Time Outputs'!#REF!,'VISSIM Travel Time Outputs'!#REF!,$D17,'VISSIM Travel Time Outputs'!#REF!,"AVG",'VISSIM Travel Time Outputs'!#REF!,IJ$9),"-")</f>
        <v>-</v>
      </c>
      <c r="IK17" s="324" t="str">
        <f>IFERROR(AVERAGEIFS('VISSIM Travel Time Outputs'!#REF!,'VISSIM Travel Time Outputs'!#REF!,$D17,'VISSIM Travel Time Outputs'!#REF!,"AVG",'VISSIM Travel Time Outputs'!#REF!,IK$9),"-")</f>
        <v>-</v>
      </c>
      <c r="IL17" s="324" t="str">
        <f>IFERROR(AVERAGEIFS('VISSIM Travel Time Outputs'!#REF!,'VISSIM Travel Time Outputs'!#REF!,$D17,'VISSIM Travel Time Outputs'!#REF!,"AVG",'VISSIM Travel Time Outputs'!#REF!,IL$9),"-")</f>
        <v>-</v>
      </c>
      <c r="IM17" s="324" t="str">
        <f>IFERROR(AVERAGEIFS('VISSIM Travel Time Outputs'!#REF!,'VISSIM Travel Time Outputs'!#REF!,$D17,'VISSIM Travel Time Outputs'!#REF!,"AVG",'VISSIM Travel Time Outputs'!#REF!,IM$9),"-")</f>
        <v>-</v>
      </c>
      <c r="IN17" s="324" t="str">
        <f>IFERROR(AVERAGEIFS('VISSIM Travel Time Outputs'!#REF!,'VISSIM Travel Time Outputs'!#REF!,$D17,'VISSIM Travel Time Outputs'!#REF!,"AVG",'VISSIM Travel Time Outputs'!#REF!,IN$9),"-")</f>
        <v>-</v>
      </c>
      <c r="IO17" s="324" t="str">
        <f>IFERROR(AVERAGEIFS('VISSIM Travel Time Outputs'!#REF!,'VISSIM Travel Time Outputs'!#REF!,$D17,'VISSIM Travel Time Outputs'!#REF!,"AVG",'VISSIM Travel Time Outputs'!#REF!,IO$9),"-")</f>
        <v>-</v>
      </c>
      <c r="IP17" s="324" t="str">
        <f>IFERROR(AVERAGEIFS('VISSIM Travel Time Outputs'!#REF!,'VISSIM Travel Time Outputs'!#REF!,$D17,'VISSIM Travel Time Outputs'!#REF!,"AVG",'VISSIM Travel Time Outputs'!#REF!,IP$9),"-")</f>
        <v>-</v>
      </c>
      <c r="IQ17" s="324" t="str">
        <f>IFERROR(AVERAGEIFS('VISSIM Travel Time Outputs'!#REF!,'VISSIM Travel Time Outputs'!#REF!,$D17,'VISSIM Travel Time Outputs'!#REF!,"AVG",'VISSIM Travel Time Outputs'!#REF!,IQ$9),"-")</f>
        <v>-</v>
      </c>
      <c r="IR17" s="324" t="str">
        <f>IFERROR(AVERAGEIFS('VISSIM Travel Time Outputs'!#REF!,'VISSIM Travel Time Outputs'!#REF!,$D17,'VISSIM Travel Time Outputs'!#REF!,"AVG",'VISSIM Travel Time Outputs'!#REF!,IR$9),"-")</f>
        <v>-</v>
      </c>
      <c r="IS17" s="325" t="str">
        <f>IFERROR(AVERAGEIFS('VISSIM Travel Time Outputs'!#REF!,'VISSIM Travel Time Outputs'!#REF!,$D17,'VISSIM Travel Time Outputs'!#REF!,"AVG",'VISSIM Travel Time Outputs'!#REF!,IS$9),"-")</f>
        <v>-</v>
      </c>
      <c r="IT17" s="325" t="str">
        <f t="shared" si="31"/>
        <v>--</v>
      </c>
    </row>
    <row r="18" spans="1:254" x14ac:dyDescent="0.35">
      <c r="A18" s="252" t="str">
        <f t="shared" si="12"/>
        <v>H</v>
      </c>
      <c r="B18" s="577">
        <f t="shared" si="32"/>
        <v>9</v>
      </c>
      <c r="C18" s="413">
        <f>INDEX('Input - Travel Times'!$B$3:$AH$103,MATCH($B18,'Input - Travel Times'!$B$3:$B$103,0),MATCH(C$9,'Input - Travel Times'!$B$3:$AH$3,0))</f>
        <v>0</v>
      </c>
      <c r="D18" s="150">
        <f>INDEX('Input - Travel Times'!$B$3:$AH$103,MATCH($B18,'Input - Travel Times'!$B$3:$B$103,0),MATCH(D$9,'Input - Travel Times'!$B$3:$AH$3,0))</f>
        <v>0</v>
      </c>
      <c r="E18" s="518">
        <f>TIME(0,0,INDEX('Input - Travel Times'!$B$3:$AH$103,MATCH($B18,'Input - Travel Times'!$B$3:$B$103,0),MATCH(E$9,'Input - Travel Times'!$B$3:$AH$3,0)))</f>
        <v>0</v>
      </c>
      <c r="F18" s="518">
        <f>TIME(0,0,INDEX('Input - Travel Times'!$B$3:$AH$103,MATCH($B18,'Input - Travel Times'!$B$3:$B$103,0),MATCH(F$9,'Input - Travel Times'!$B$3:$AH$3,0)))</f>
        <v>0</v>
      </c>
      <c r="G18" s="518">
        <f>TIME(0,0,INDEX('Input - Travel Times'!$B$3:$AH$103,MATCH($B18,'Input - Travel Times'!$B$3:$B$103,0),MATCH(G$9,'Input - Travel Times'!$B$3:$AH$3,0)))</f>
        <v>0</v>
      </c>
      <c r="H18" s="518">
        <f>TIME(0,0,INDEX('Input - Travel Times'!$B$3:$AH$103,MATCH($B18,'Input - Travel Times'!$B$3:$B$103,0),MATCH(H$9,'Input - Travel Times'!$B$3:$AH$3,0)))</f>
        <v>0</v>
      </c>
      <c r="I18" s="130"/>
      <c r="J18" s="209" t="str">
        <f>IFERROR(TIME(0,0,AVERAGEIFS('VISSIM Travel Time Outputs'!$I:$I,'VISSIM Travel Time Outputs'!$D:$D,$D18,'VISSIM Travel Time Outputs'!$A:$A,"AVG",'VISSIM Travel Time Outputs'!$B:$B,J$9)),"-")</f>
        <v>-</v>
      </c>
      <c r="K18" s="34" t="str">
        <f>IFERROR(TIME(0,0,AVERAGEIFS('VISSIM Travel Time Outputs'!$I:$I,'VISSIM Travel Time Outputs'!$D:$D,$D18,'VISSIM Travel Time Outputs'!$A:$A,"AVG",'VISSIM Travel Time Outputs'!$B:$B,K$9)),"-")</f>
        <v>-</v>
      </c>
      <c r="L18" s="34" t="str">
        <f>IFERROR(TIME(0,0,AVERAGEIFS('VISSIM Travel Time Outputs'!$I:$I,'VISSIM Travel Time Outputs'!$D:$D,$D18,'VISSIM Travel Time Outputs'!$A:$A,"AVG",'VISSIM Travel Time Outputs'!$B:$B,L$9)),"-")</f>
        <v>-</v>
      </c>
      <c r="M18" s="34" t="str">
        <f>IFERROR(TIME(0,0,AVERAGEIFS('VISSIM Travel Time Outputs'!$I:$I,'VISSIM Travel Time Outputs'!$D:$D,$D18,'VISSIM Travel Time Outputs'!$A:$A,"AVG",'VISSIM Travel Time Outputs'!$B:$B,M$9)),"-")</f>
        <v>-</v>
      </c>
      <c r="N18" s="34" t="str">
        <f>IFERROR(TIME(0,0,AVERAGEIFS('VISSIM Travel Time Outputs'!$I:$I,'VISSIM Travel Time Outputs'!$D:$D,$D18,'VISSIM Travel Time Outputs'!$A:$A,"AVG",'VISSIM Travel Time Outputs'!$B:$B,N$9)),"-")</f>
        <v>-</v>
      </c>
      <c r="O18" s="34" t="str">
        <f>IFERROR(TIME(0,0,AVERAGEIFS('VISSIM Travel Time Outputs'!$I:$I,'VISSIM Travel Time Outputs'!$D:$D,$D18,'VISSIM Travel Time Outputs'!$A:$A,"AVG",'VISSIM Travel Time Outputs'!$B:$B,O$9)),"-")</f>
        <v>-</v>
      </c>
      <c r="P18" s="34" t="str">
        <f>IFERROR(TIME(0,0,AVERAGEIFS('VISSIM Travel Time Outputs'!$I:$I,'VISSIM Travel Time Outputs'!$D:$D,$D18,'VISSIM Travel Time Outputs'!$A:$A,"AVG",'VISSIM Travel Time Outputs'!$B:$B,P$9)),"-")</f>
        <v>-</v>
      </c>
      <c r="Q18" s="34" t="str">
        <f>IFERROR(TIME(0,0,AVERAGEIFS('VISSIM Travel Time Outputs'!$I:$I,'VISSIM Travel Time Outputs'!$D:$D,$D18,'VISSIM Travel Time Outputs'!$A:$A,"AVG",'VISSIM Travel Time Outputs'!$B:$B,Q$9)),"-")</f>
        <v>-</v>
      </c>
      <c r="R18" s="34" t="str">
        <f>IFERROR(TIME(0,0,AVERAGEIFS('VISSIM Travel Time Outputs'!$I:$I,'VISSIM Travel Time Outputs'!$D:$D,$D18,'VISSIM Travel Time Outputs'!$A:$A,"AVG",'VISSIM Travel Time Outputs'!$B:$B,R$9)),"-")</f>
        <v>-</v>
      </c>
      <c r="S18" s="34" t="str">
        <f>IFERROR(TIME(0,0,AVERAGEIFS('VISSIM Travel Time Outputs'!$I:$I,'VISSIM Travel Time Outputs'!$D:$D,$D18,'VISSIM Travel Time Outputs'!$A:$A,"AVG",'VISSIM Travel Time Outputs'!$B:$B,S$9)),"-")</f>
        <v>-</v>
      </c>
      <c r="T18" s="34" t="str">
        <f>IFERROR(TIME(0,0,AVERAGEIFS('VISSIM Travel Time Outputs'!$I:$I,'VISSIM Travel Time Outputs'!$D:$D,$D18,'VISSIM Travel Time Outputs'!$A:$A,"AVG",'VISSIM Travel Time Outputs'!$B:$B,T$9)),"-")</f>
        <v>-</v>
      </c>
      <c r="U18" s="34" t="str">
        <f>IFERROR(TIME(0,0,AVERAGEIFS('VISSIM Travel Time Outputs'!$I:$I,'VISSIM Travel Time Outputs'!$D:$D,$D18,'VISSIM Travel Time Outputs'!$A:$A,"AVG",'VISSIM Travel Time Outputs'!$B:$B,U$9)),"-")</f>
        <v>-</v>
      </c>
      <c r="V18" s="34" t="str">
        <f>IFERROR(TIME(0,0,AVERAGEIFS('VISSIM Travel Time Outputs'!$I:$I,'VISSIM Travel Time Outputs'!$D:$D,$D18,'VISSIM Travel Time Outputs'!$A:$A,"AVG",'VISSIM Travel Time Outputs'!$B:$B,V$9)),"-")</f>
        <v>-</v>
      </c>
      <c r="W18" s="34" t="str">
        <f>IFERROR(TIME(0,0,AVERAGEIFS('VISSIM Travel Time Outputs'!$I:$I,'VISSIM Travel Time Outputs'!$D:$D,$D18,'VISSIM Travel Time Outputs'!$A:$A,"AVG",'VISSIM Travel Time Outputs'!$B:$B,W$9)),"-")</f>
        <v>-</v>
      </c>
      <c r="X18" s="34" t="str">
        <f>IFERROR(TIME(0,0,AVERAGEIFS('VISSIM Travel Time Outputs'!$I:$I,'VISSIM Travel Time Outputs'!$D:$D,$D18,'VISSIM Travel Time Outputs'!$A:$A,"AVG",'VISSIM Travel Time Outputs'!$B:$B,X$9)),"-")</f>
        <v>-</v>
      </c>
      <c r="Y18" s="134" t="str">
        <f>IFERROR(TIME(0,0,AVERAGEIFS('VISSIM Travel Time Outputs'!$I:$I,'VISSIM Travel Time Outputs'!$D:$D,$D18,'VISSIM Travel Time Outputs'!$A:$A,"AVG",'VISSIM Travel Time Outputs'!$B:$B,Y$9)),"-")</f>
        <v>-</v>
      </c>
      <c r="Z18" s="254"/>
      <c r="AA18" s="323" t="str">
        <f>IFERROR(AVERAGEIFS('VISSIM Travel Time Outputs'!$F:$F,'VISSIM Travel Time Outputs'!$D:$D,$D18,'VISSIM Travel Time Outputs'!$A:$A,"AVG",'VISSIM Travel Time Outputs'!$B:$B,AA$9),"-")</f>
        <v>-</v>
      </c>
      <c r="AB18" s="324" t="str">
        <f>IFERROR(AVERAGEIFS('VISSIM Travel Time Outputs'!$F:$F,'VISSIM Travel Time Outputs'!$D:$D,$D18,'VISSIM Travel Time Outputs'!$A:$A,"AVG",'VISSIM Travel Time Outputs'!$B:$B,AB$9),"-")</f>
        <v>-</v>
      </c>
      <c r="AC18" s="324" t="str">
        <f>IFERROR(AVERAGEIFS('VISSIM Travel Time Outputs'!$F:$F,'VISSIM Travel Time Outputs'!$D:$D,$D18,'VISSIM Travel Time Outputs'!$A:$A,"AVG",'VISSIM Travel Time Outputs'!$B:$B,AC$9),"-")</f>
        <v>-</v>
      </c>
      <c r="AD18" s="324" t="str">
        <f>IFERROR(AVERAGEIFS('VISSIM Travel Time Outputs'!$F:$F,'VISSIM Travel Time Outputs'!$D:$D,$D18,'VISSIM Travel Time Outputs'!$A:$A,"AVG",'VISSIM Travel Time Outputs'!$B:$B,AD$9),"-")</f>
        <v>-</v>
      </c>
      <c r="AE18" s="324" t="str">
        <f>IFERROR(AVERAGEIFS('VISSIM Travel Time Outputs'!$F:$F,'VISSIM Travel Time Outputs'!$D:$D,$D18,'VISSIM Travel Time Outputs'!$A:$A,"AVG",'VISSIM Travel Time Outputs'!$B:$B,AE$9),"-")</f>
        <v>-</v>
      </c>
      <c r="AF18" s="324" t="str">
        <f>IFERROR(AVERAGEIFS('VISSIM Travel Time Outputs'!$F:$F,'VISSIM Travel Time Outputs'!$D:$D,$D18,'VISSIM Travel Time Outputs'!$A:$A,"AVG",'VISSIM Travel Time Outputs'!$B:$B,AF$9),"-")</f>
        <v>-</v>
      </c>
      <c r="AG18" s="324" t="str">
        <f>IFERROR(AVERAGEIFS('VISSIM Travel Time Outputs'!$F:$F,'VISSIM Travel Time Outputs'!$D:$D,$D18,'VISSIM Travel Time Outputs'!$A:$A,"AVG",'VISSIM Travel Time Outputs'!$B:$B,AG$9),"-")</f>
        <v>-</v>
      </c>
      <c r="AH18" s="324" t="str">
        <f>IFERROR(AVERAGEIFS('VISSIM Travel Time Outputs'!$F:$F,'VISSIM Travel Time Outputs'!$D:$D,$D18,'VISSIM Travel Time Outputs'!$A:$A,"AVG",'VISSIM Travel Time Outputs'!$B:$B,AH$9),"-")</f>
        <v>-</v>
      </c>
      <c r="AI18" s="324" t="str">
        <f>IFERROR(AVERAGEIFS('VISSIM Travel Time Outputs'!$F:$F,'VISSIM Travel Time Outputs'!$D:$D,$D18,'VISSIM Travel Time Outputs'!$A:$A,"AVG",'VISSIM Travel Time Outputs'!$B:$B,AI$9),"-")</f>
        <v>-</v>
      </c>
      <c r="AJ18" s="324" t="str">
        <f>IFERROR(AVERAGEIFS('VISSIM Travel Time Outputs'!$F:$F,'VISSIM Travel Time Outputs'!$D:$D,$D18,'VISSIM Travel Time Outputs'!$A:$A,"AVG",'VISSIM Travel Time Outputs'!$B:$B,AJ$9),"-")</f>
        <v>-</v>
      </c>
      <c r="AK18" s="324" t="str">
        <f>IFERROR(AVERAGEIFS('VISSIM Travel Time Outputs'!$F:$F,'VISSIM Travel Time Outputs'!$D:$D,$D18,'VISSIM Travel Time Outputs'!$A:$A,"AVG",'VISSIM Travel Time Outputs'!$B:$B,AK$9),"-")</f>
        <v>-</v>
      </c>
      <c r="AL18" s="324" t="str">
        <f>IFERROR(AVERAGEIFS('VISSIM Travel Time Outputs'!$F:$F,'VISSIM Travel Time Outputs'!$D:$D,$D18,'VISSIM Travel Time Outputs'!$A:$A,"AVG",'VISSIM Travel Time Outputs'!$B:$B,AL$9),"-")</f>
        <v>-</v>
      </c>
      <c r="AM18" s="324" t="str">
        <f>IFERROR(AVERAGEIFS('VISSIM Travel Time Outputs'!$F:$F,'VISSIM Travel Time Outputs'!$D:$D,$D18,'VISSIM Travel Time Outputs'!$A:$A,"AVG",'VISSIM Travel Time Outputs'!$B:$B,AM$9),"-")</f>
        <v>-</v>
      </c>
      <c r="AN18" s="324" t="str">
        <f>IFERROR(AVERAGEIFS('VISSIM Travel Time Outputs'!$F:$F,'VISSIM Travel Time Outputs'!$D:$D,$D18,'VISSIM Travel Time Outputs'!$A:$A,"AVG",'VISSIM Travel Time Outputs'!$B:$B,AN$9),"-")</f>
        <v>-</v>
      </c>
      <c r="AO18" s="324" t="str">
        <f>IFERROR(AVERAGEIFS('VISSIM Travel Time Outputs'!$F:$F,'VISSIM Travel Time Outputs'!$D:$D,$D18,'VISSIM Travel Time Outputs'!$A:$A,"AVG",'VISSIM Travel Time Outputs'!$B:$B,AO$9),"-")</f>
        <v>-</v>
      </c>
      <c r="AP18" s="325" t="str">
        <f>IFERROR(AVERAGEIFS('VISSIM Travel Time Outputs'!$F:$F,'VISSIM Travel Time Outputs'!$D:$D,$D18,'VISSIM Travel Time Outputs'!$A:$A,"AVG",'VISSIM Travel Time Outputs'!$B:$B,AP$9),"-")</f>
        <v>-</v>
      </c>
      <c r="AQ18" s="331"/>
      <c r="AR18" s="209" t="str">
        <f t="shared" si="13"/>
        <v>--</v>
      </c>
      <c r="AS18" s="354" t="str">
        <f t="shared" si="14"/>
        <v>--</v>
      </c>
      <c r="AT18" s="325">
        <f t="shared" si="15"/>
        <v>0</v>
      </c>
      <c r="AU18" s="255"/>
      <c r="AV18" s="209" t="str">
        <f>IFERROR(TIME(0,0,AVERAGEIFS('VISSIM Travel Time Outputs'!$J:$J,'VISSIM Travel Time Outputs'!$D:$D,$D18,'VISSIM Travel Time Outputs'!$A:$A,"AVG",'VISSIM Travel Time Outputs'!$B:$B,AV$9)),"-")</f>
        <v>-</v>
      </c>
      <c r="AW18" s="34" t="str">
        <f>IFERROR(TIME(0,0,AVERAGEIFS('VISSIM Travel Time Outputs'!$J:$J,'VISSIM Travel Time Outputs'!$D:$D,$D18,'VISSIM Travel Time Outputs'!$A:$A,"AVG",'VISSIM Travel Time Outputs'!$B:$B,AW$9)),"-")</f>
        <v>-</v>
      </c>
      <c r="AX18" s="34" t="str">
        <f>IFERROR(TIME(0,0,AVERAGEIFS('VISSIM Travel Time Outputs'!$J:$J,'VISSIM Travel Time Outputs'!$D:$D,$D18,'VISSIM Travel Time Outputs'!$A:$A,"AVG",'VISSIM Travel Time Outputs'!$B:$B,AX$9)),"-")</f>
        <v>-</v>
      </c>
      <c r="AY18" s="34" t="str">
        <f>IFERROR(TIME(0,0,AVERAGEIFS('VISSIM Travel Time Outputs'!$J:$J,'VISSIM Travel Time Outputs'!$D:$D,$D18,'VISSIM Travel Time Outputs'!$A:$A,"AVG",'VISSIM Travel Time Outputs'!$B:$B,AY$9)),"-")</f>
        <v>-</v>
      </c>
      <c r="AZ18" s="34" t="str">
        <f>IFERROR(TIME(0,0,AVERAGEIFS('VISSIM Travel Time Outputs'!$J:$J,'VISSIM Travel Time Outputs'!$D:$D,$D18,'VISSIM Travel Time Outputs'!$A:$A,"AVG",'VISSIM Travel Time Outputs'!$B:$B,AZ$9)),"-")</f>
        <v>-</v>
      </c>
      <c r="BA18" s="34" t="str">
        <f>IFERROR(TIME(0,0,AVERAGEIFS('VISSIM Travel Time Outputs'!$J:$J,'VISSIM Travel Time Outputs'!$D:$D,$D18,'VISSIM Travel Time Outputs'!$A:$A,"AVG",'VISSIM Travel Time Outputs'!$B:$B,BA$9)),"-")</f>
        <v>-</v>
      </c>
      <c r="BB18" s="34" t="str">
        <f>IFERROR(TIME(0,0,AVERAGEIFS('VISSIM Travel Time Outputs'!$J:$J,'VISSIM Travel Time Outputs'!$D:$D,$D18,'VISSIM Travel Time Outputs'!$A:$A,"AVG",'VISSIM Travel Time Outputs'!$B:$B,BB$9)),"-")</f>
        <v>-</v>
      </c>
      <c r="BC18" s="34" t="str">
        <f>IFERROR(TIME(0,0,AVERAGEIFS('VISSIM Travel Time Outputs'!$J:$J,'VISSIM Travel Time Outputs'!$D:$D,$D18,'VISSIM Travel Time Outputs'!$A:$A,"AVG",'VISSIM Travel Time Outputs'!$B:$B,BC$9)),"-")</f>
        <v>-</v>
      </c>
      <c r="BD18" s="34" t="str">
        <f>IFERROR(TIME(0,0,AVERAGEIFS('VISSIM Travel Time Outputs'!$J:$J,'VISSIM Travel Time Outputs'!$D:$D,$D18,'VISSIM Travel Time Outputs'!$A:$A,"AVG",'VISSIM Travel Time Outputs'!$B:$B,BD$9)),"-")</f>
        <v>-</v>
      </c>
      <c r="BE18" s="34" t="str">
        <f>IFERROR(TIME(0,0,AVERAGEIFS('VISSIM Travel Time Outputs'!$J:$J,'VISSIM Travel Time Outputs'!$D:$D,$D18,'VISSIM Travel Time Outputs'!$A:$A,"AVG",'VISSIM Travel Time Outputs'!$B:$B,BE$9)),"-")</f>
        <v>-</v>
      </c>
      <c r="BF18" s="34" t="str">
        <f>IFERROR(TIME(0,0,AVERAGEIFS('VISSIM Travel Time Outputs'!$J:$J,'VISSIM Travel Time Outputs'!$D:$D,$D18,'VISSIM Travel Time Outputs'!$A:$A,"AVG",'VISSIM Travel Time Outputs'!$B:$B,BF$9)),"-")</f>
        <v>-</v>
      </c>
      <c r="BG18" s="34" t="str">
        <f>IFERROR(TIME(0,0,AVERAGEIFS('VISSIM Travel Time Outputs'!$J:$J,'VISSIM Travel Time Outputs'!$D:$D,$D18,'VISSIM Travel Time Outputs'!$A:$A,"AVG",'VISSIM Travel Time Outputs'!$B:$B,BG$9)),"-")</f>
        <v>-</v>
      </c>
      <c r="BH18" s="34" t="str">
        <f>IFERROR(TIME(0,0,AVERAGEIFS('VISSIM Travel Time Outputs'!$J:$J,'VISSIM Travel Time Outputs'!$D:$D,$D18,'VISSIM Travel Time Outputs'!$A:$A,"AVG",'VISSIM Travel Time Outputs'!$B:$B,BH$9)),"-")</f>
        <v>-</v>
      </c>
      <c r="BI18" s="34" t="str">
        <f>IFERROR(TIME(0,0,AVERAGEIFS('VISSIM Travel Time Outputs'!$J:$J,'VISSIM Travel Time Outputs'!$D:$D,$D18,'VISSIM Travel Time Outputs'!$A:$A,"AVG",'VISSIM Travel Time Outputs'!$B:$B,BI$9)),"-")</f>
        <v>-</v>
      </c>
      <c r="BJ18" s="34" t="str">
        <f>IFERROR(TIME(0,0,AVERAGEIFS('VISSIM Travel Time Outputs'!$J:$J,'VISSIM Travel Time Outputs'!$D:$D,$D18,'VISSIM Travel Time Outputs'!$A:$A,"AVG",'VISSIM Travel Time Outputs'!$B:$B,BJ$9)),"-")</f>
        <v>-</v>
      </c>
      <c r="BK18" s="134" t="str">
        <f>IFERROR(TIME(0,0,AVERAGEIFS('VISSIM Travel Time Outputs'!$J:$J,'VISSIM Travel Time Outputs'!$D:$D,$D18,'VISSIM Travel Time Outputs'!$A:$A,"AVG",'VISSIM Travel Time Outputs'!$B:$B,BK$9)),"-")</f>
        <v>-</v>
      </c>
      <c r="BL18" s="126"/>
      <c r="BM18" s="323" t="str">
        <f>IFERROR(AVERAGEIFS('VISSIM Travel Time Outputs'!$G:$G,'VISSIM Travel Time Outputs'!$D:$D,$D18,'VISSIM Travel Time Outputs'!$A:$A,"AVG",'VISSIM Travel Time Outputs'!$B:$B,BM$9),"-")</f>
        <v>-</v>
      </c>
      <c r="BN18" s="324" t="str">
        <f>IFERROR(AVERAGEIFS('VISSIM Travel Time Outputs'!$G:$G,'VISSIM Travel Time Outputs'!$D:$D,$D18,'VISSIM Travel Time Outputs'!$A:$A,"AVG",'VISSIM Travel Time Outputs'!$B:$B,BN$9),"-")</f>
        <v>-</v>
      </c>
      <c r="BO18" s="324" t="str">
        <f>IFERROR(AVERAGEIFS('VISSIM Travel Time Outputs'!$G:$G,'VISSIM Travel Time Outputs'!$D:$D,$D18,'VISSIM Travel Time Outputs'!$A:$A,"AVG",'VISSIM Travel Time Outputs'!$B:$B,BO$9),"-")</f>
        <v>-</v>
      </c>
      <c r="BP18" s="324" t="str">
        <f>IFERROR(AVERAGEIFS('VISSIM Travel Time Outputs'!$G:$G,'VISSIM Travel Time Outputs'!$D:$D,$D18,'VISSIM Travel Time Outputs'!$A:$A,"AVG",'VISSIM Travel Time Outputs'!$B:$B,BP$9),"-")</f>
        <v>-</v>
      </c>
      <c r="BQ18" s="324" t="str">
        <f>IFERROR(AVERAGEIFS('VISSIM Travel Time Outputs'!$G:$G,'VISSIM Travel Time Outputs'!$D:$D,$D18,'VISSIM Travel Time Outputs'!$A:$A,"AVG",'VISSIM Travel Time Outputs'!$B:$B,BQ$9),"-")</f>
        <v>-</v>
      </c>
      <c r="BR18" s="324" t="str">
        <f>IFERROR(AVERAGEIFS('VISSIM Travel Time Outputs'!$G:$G,'VISSIM Travel Time Outputs'!$D:$D,$D18,'VISSIM Travel Time Outputs'!$A:$A,"AVG",'VISSIM Travel Time Outputs'!$B:$B,BR$9),"-")</f>
        <v>-</v>
      </c>
      <c r="BS18" s="324" t="str">
        <f>IFERROR(AVERAGEIFS('VISSIM Travel Time Outputs'!$G:$G,'VISSIM Travel Time Outputs'!$D:$D,$D18,'VISSIM Travel Time Outputs'!$A:$A,"AVG",'VISSIM Travel Time Outputs'!$B:$B,BS$9),"-")</f>
        <v>-</v>
      </c>
      <c r="BT18" s="324" t="str">
        <f>IFERROR(AVERAGEIFS('VISSIM Travel Time Outputs'!$G:$G,'VISSIM Travel Time Outputs'!$D:$D,$D18,'VISSIM Travel Time Outputs'!$A:$A,"AVG",'VISSIM Travel Time Outputs'!$B:$B,BT$9),"-")</f>
        <v>-</v>
      </c>
      <c r="BU18" s="324" t="str">
        <f>IFERROR(AVERAGEIFS('VISSIM Travel Time Outputs'!$G:$G,'VISSIM Travel Time Outputs'!$D:$D,$D18,'VISSIM Travel Time Outputs'!$A:$A,"AVG",'VISSIM Travel Time Outputs'!$B:$B,BU$9),"-")</f>
        <v>-</v>
      </c>
      <c r="BV18" s="324" t="str">
        <f>IFERROR(AVERAGEIFS('VISSIM Travel Time Outputs'!$G:$G,'VISSIM Travel Time Outputs'!$D:$D,$D18,'VISSIM Travel Time Outputs'!$A:$A,"AVG",'VISSIM Travel Time Outputs'!$B:$B,BV$9),"-")</f>
        <v>-</v>
      </c>
      <c r="BW18" s="324" t="str">
        <f>IFERROR(AVERAGEIFS('VISSIM Travel Time Outputs'!$G:$G,'VISSIM Travel Time Outputs'!$D:$D,$D18,'VISSIM Travel Time Outputs'!$A:$A,"AVG",'VISSIM Travel Time Outputs'!$B:$B,BW$9),"-")</f>
        <v>-</v>
      </c>
      <c r="BX18" s="324" t="str">
        <f>IFERROR(AVERAGEIFS('VISSIM Travel Time Outputs'!$G:$G,'VISSIM Travel Time Outputs'!$D:$D,$D18,'VISSIM Travel Time Outputs'!$A:$A,"AVG",'VISSIM Travel Time Outputs'!$B:$B,BX$9),"-")</f>
        <v>-</v>
      </c>
      <c r="BY18" s="324" t="str">
        <f>IFERROR(AVERAGEIFS('VISSIM Travel Time Outputs'!$G:$G,'VISSIM Travel Time Outputs'!$D:$D,$D18,'VISSIM Travel Time Outputs'!$A:$A,"AVG",'VISSIM Travel Time Outputs'!$B:$B,BY$9),"-")</f>
        <v>-</v>
      </c>
      <c r="BZ18" s="324" t="str">
        <f>IFERROR(AVERAGEIFS('VISSIM Travel Time Outputs'!$G:$G,'VISSIM Travel Time Outputs'!$D:$D,$D18,'VISSIM Travel Time Outputs'!$A:$A,"AVG",'VISSIM Travel Time Outputs'!$B:$B,BZ$9),"-")</f>
        <v>-</v>
      </c>
      <c r="CA18" s="324" t="str">
        <f>IFERROR(AVERAGEIFS('VISSIM Travel Time Outputs'!$G:$G,'VISSIM Travel Time Outputs'!$D:$D,$D18,'VISSIM Travel Time Outputs'!$A:$A,"AVG",'VISSIM Travel Time Outputs'!$B:$B,CA$9),"-")</f>
        <v>-</v>
      </c>
      <c r="CB18" s="325" t="str">
        <f>IFERROR(AVERAGEIFS('VISSIM Travel Time Outputs'!$G:$G,'VISSIM Travel Time Outputs'!$D:$D,$D18,'VISSIM Travel Time Outputs'!$A:$A,"AVG",'VISSIM Travel Time Outputs'!$B:$B,CB$9),"-")</f>
        <v>-</v>
      </c>
      <c r="CC18" s="254"/>
      <c r="CD18" s="209" t="str">
        <f t="shared" si="16"/>
        <v>--</v>
      </c>
      <c r="CE18" s="354" t="str">
        <f t="shared" si="17"/>
        <v>--</v>
      </c>
      <c r="CF18" s="325">
        <f t="shared" si="18"/>
        <v>0</v>
      </c>
      <c r="CG18" s="331"/>
      <c r="CH18" s="209"/>
      <c r="CI18" s="34"/>
      <c r="CJ18" s="34"/>
      <c r="CK18" s="34"/>
      <c r="CL18" s="34"/>
      <c r="CM18" s="34"/>
      <c r="CN18" s="34"/>
      <c r="CO18" s="34"/>
      <c r="CP18" s="34"/>
      <c r="CQ18" s="34"/>
      <c r="CR18" s="34"/>
      <c r="CS18" s="34"/>
      <c r="CT18" s="34"/>
      <c r="CU18" s="34"/>
      <c r="CV18" s="34"/>
      <c r="CW18" s="134"/>
      <c r="CX18" s="331"/>
      <c r="CY18" s="323"/>
      <c r="CZ18" s="324"/>
      <c r="DA18" s="324"/>
      <c r="DB18" s="324"/>
      <c r="DC18" s="324"/>
      <c r="DD18" s="324"/>
      <c r="DE18" s="324"/>
      <c r="DF18" s="324"/>
      <c r="DG18" s="324"/>
      <c r="DH18" s="324"/>
      <c r="DI18" s="324"/>
      <c r="DJ18" s="324"/>
      <c r="DK18" s="324"/>
      <c r="DL18" s="324"/>
      <c r="DM18" s="324"/>
      <c r="DN18" s="325"/>
      <c r="DO18" s="331"/>
      <c r="DP18" s="209" t="str">
        <f t="shared" si="19"/>
        <v>--</v>
      </c>
      <c r="DQ18" s="354" t="str">
        <f t="shared" si="20"/>
        <v>--</v>
      </c>
      <c r="DR18" s="325">
        <f t="shared" si="21"/>
        <v>0</v>
      </c>
      <c r="DS18" s="255"/>
      <c r="DT18" s="209" t="str">
        <f>IFERROR(TIME(0,0,AVERAGEIFS('VISSIM Travel Time Outputs'!$K:$K,'VISSIM Travel Time Outputs'!$D:$D,$D18,'VISSIM Travel Time Outputs'!$A:$A,"AVG",'VISSIM Travel Time Outputs'!$B:$B,DT$9)),"-")</f>
        <v>-</v>
      </c>
      <c r="DU18" s="34" t="str">
        <f>IFERROR(TIME(0,0,AVERAGEIFS('VISSIM Travel Time Outputs'!$K:$K,'VISSIM Travel Time Outputs'!$D:$D,$D18,'VISSIM Travel Time Outputs'!$A:$A,"AVG",'VISSIM Travel Time Outputs'!$B:$B,DU$9)),"-")</f>
        <v>-</v>
      </c>
      <c r="DV18" s="34" t="str">
        <f>IFERROR(TIME(0,0,AVERAGEIFS('VISSIM Travel Time Outputs'!$K:$K,'VISSIM Travel Time Outputs'!$D:$D,$D18,'VISSIM Travel Time Outputs'!$A:$A,"AVG",'VISSIM Travel Time Outputs'!$B:$B,DV$9)),"-")</f>
        <v>-</v>
      </c>
      <c r="DW18" s="34" t="str">
        <f>IFERROR(TIME(0,0,AVERAGEIFS('VISSIM Travel Time Outputs'!$K:$K,'VISSIM Travel Time Outputs'!$D:$D,$D18,'VISSIM Travel Time Outputs'!$A:$A,"AVG",'VISSIM Travel Time Outputs'!$B:$B,DW$9)),"-")</f>
        <v>-</v>
      </c>
      <c r="DX18" s="34" t="str">
        <f>IFERROR(TIME(0,0,AVERAGEIFS('VISSIM Travel Time Outputs'!$K:$K,'VISSIM Travel Time Outputs'!$D:$D,$D18,'VISSIM Travel Time Outputs'!$A:$A,"AVG",'VISSIM Travel Time Outputs'!$B:$B,DX$9)),"-")</f>
        <v>-</v>
      </c>
      <c r="DY18" s="34" t="str">
        <f>IFERROR(TIME(0,0,AVERAGEIFS('VISSIM Travel Time Outputs'!$K:$K,'VISSIM Travel Time Outputs'!$D:$D,$D18,'VISSIM Travel Time Outputs'!$A:$A,"AVG",'VISSIM Travel Time Outputs'!$B:$B,DY$9)),"-")</f>
        <v>-</v>
      </c>
      <c r="DZ18" s="34" t="str">
        <f>IFERROR(TIME(0,0,AVERAGEIFS('VISSIM Travel Time Outputs'!$K:$K,'VISSIM Travel Time Outputs'!$D:$D,$D18,'VISSIM Travel Time Outputs'!$A:$A,"AVG",'VISSIM Travel Time Outputs'!$B:$B,DZ$9)),"-")</f>
        <v>-</v>
      </c>
      <c r="EA18" s="34" t="str">
        <f>IFERROR(TIME(0,0,AVERAGEIFS('VISSIM Travel Time Outputs'!$K:$K,'VISSIM Travel Time Outputs'!$D:$D,$D18,'VISSIM Travel Time Outputs'!$A:$A,"AVG",'VISSIM Travel Time Outputs'!$B:$B,EA$9)),"-")</f>
        <v>-</v>
      </c>
      <c r="EB18" s="34" t="str">
        <f>IFERROR(TIME(0,0,AVERAGEIFS('VISSIM Travel Time Outputs'!$K:$K,'VISSIM Travel Time Outputs'!$D:$D,$D18,'VISSIM Travel Time Outputs'!$A:$A,"AVG",'VISSIM Travel Time Outputs'!$B:$B,EB$9)),"-")</f>
        <v>-</v>
      </c>
      <c r="EC18" s="34" t="str">
        <f>IFERROR(TIME(0,0,AVERAGEIFS('VISSIM Travel Time Outputs'!$K:$K,'VISSIM Travel Time Outputs'!$D:$D,$D18,'VISSIM Travel Time Outputs'!$A:$A,"AVG",'VISSIM Travel Time Outputs'!$B:$B,EC$9)),"-")</f>
        <v>-</v>
      </c>
      <c r="ED18" s="34" t="str">
        <f>IFERROR(TIME(0,0,AVERAGEIFS('VISSIM Travel Time Outputs'!$K:$K,'VISSIM Travel Time Outputs'!$D:$D,$D18,'VISSIM Travel Time Outputs'!$A:$A,"AVG",'VISSIM Travel Time Outputs'!$B:$B,ED$9)),"-")</f>
        <v>-</v>
      </c>
      <c r="EE18" s="34" t="str">
        <f>IFERROR(TIME(0,0,AVERAGEIFS('VISSIM Travel Time Outputs'!$K:$K,'VISSIM Travel Time Outputs'!$D:$D,$D18,'VISSIM Travel Time Outputs'!$A:$A,"AVG",'VISSIM Travel Time Outputs'!$B:$B,EE$9)),"-")</f>
        <v>-</v>
      </c>
      <c r="EF18" s="34" t="str">
        <f>IFERROR(TIME(0,0,AVERAGEIFS('VISSIM Travel Time Outputs'!$K:$K,'VISSIM Travel Time Outputs'!$D:$D,$D18,'VISSIM Travel Time Outputs'!$A:$A,"AVG",'VISSIM Travel Time Outputs'!$B:$B,EF$9)),"-")</f>
        <v>-</v>
      </c>
      <c r="EG18" s="34" t="str">
        <f>IFERROR(TIME(0,0,AVERAGEIFS('VISSIM Travel Time Outputs'!$K:$K,'VISSIM Travel Time Outputs'!$D:$D,$D18,'VISSIM Travel Time Outputs'!$A:$A,"AVG",'VISSIM Travel Time Outputs'!$B:$B,EG$9)),"-")</f>
        <v>-</v>
      </c>
      <c r="EH18" s="34" t="str">
        <f>IFERROR(TIME(0,0,AVERAGEIFS('VISSIM Travel Time Outputs'!$K:$K,'VISSIM Travel Time Outputs'!$D:$D,$D18,'VISSIM Travel Time Outputs'!$A:$A,"AVG",'VISSIM Travel Time Outputs'!$B:$B,EH$9)),"-")</f>
        <v>-</v>
      </c>
      <c r="EI18" s="134" t="str">
        <f>IFERROR(TIME(0,0,AVERAGEIFS('VISSIM Travel Time Outputs'!$K:$K,'VISSIM Travel Time Outputs'!$D:$D,$D18,'VISSIM Travel Time Outputs'!$A:$A,"AVG",'VISSIM Travel Time Outputs'!$B:$B,EI$9)),"-")</f>
        <v>-</v>
      </c>
      <c r="EJ18" s="126"/>
      <c r="EK18" s="323" t="str">
        <f>IFERROR(AVERAGEIFS('VISSIM Travel Time Outputs'!$H:$H,'VISSIM Travel Time Outputs'!$D:$D,$D18,'VISSIM Travel Time Outputs'!$A:$A,"AVG",'VISSIM Travel Time Outputs'!$B:$B,EK$9),"-")</f>
        <v>-</v>
      </c>
      <c r="EL18" s="324" t="str">
        <f>IFERROR(AVERAGEIFS('VISSIM Travel Time Outputs'!$H:$H,'VISSIM Travel Time Outputs'!$D:$D,$D18,'VISSIM Travel Time Outputs'!$A:$A,"AVG",'VISSIM Travel Time Outputs'!$B:$B,EL$9),"-")</f>
        <v>-</v>
      </c>
      <c r="EM18" s="324" t="str">
        <f>IFERROR(AVERAGEIFS('VISSIM Travel Time Outputs'!$H:$H,'VISSIM Travel Time Outputs'!$D:$D,$D18,'VISSIM Travel Time Outputs'!$A:$A,"AVG",'VISSIM Travel Time Outputs'!$B:$B,EM$9),"-")</f>
        <v>-</v>
      </c>
      <c r="EN18" s="324" t="str">
        <f>IFERROR(AVERAGEIFS('VISSIM Travel Time Outputs'!$H:$H,'VISSIM Travel Time Outputs'!$D:$D,$D18,'VISSIM Travel Time Outputs'!$A:$A,"AVG",'VISSIM Travel Time Outputs'!$B:$B,EN$9),"-")</f>
        <v>-</v>
      </c>
      <c r="EO18" s="324" t="str">
        <f>IFERROR(AVERAGEIFS('VISSIM Travel Time Outputs'!$H:$H,'VISSIM Travel Time Outputs'!$D:$D,$D18,'VISSIM Travel Time Outputs'!$A:$A,"AVG",'VISSIM Travel Time Outputs'!$B:$B,EO$9),"-")</f>
        <v>-</v>
      </c>
      <c r="EP18" s="324" t="str">
        <f>IFERROR(AVERAGEIFS('VISSIM Travel Time Outputs'!$H:$H,'VISSIM Travel Time Outputs'!$D:$D,$D18,'VISSIM Travel Time Outputs'!$A:$A,"AVG",'VISSIM Travel Time Outputs'!$B:$B,EP$9),"-")</f>
        <v>-</v>
      </c>
      <c r="EQ18" s="324" t="str">
        <f>IFERROR(AVERAGEIFS('VISSIM Travel Time Outputs'!$H:$H,'VISSIM Travel Time Outputs'!$D:$D,$D18,'VISSIM Travel Time Outputs'!$A:$A,"AVG",'VISSIM Travel Time Outputs'!$B:$B,EQ$9),"-")</f>
        <v>-</v>
      </c>
      <c r="ER18" s="324" t="str">
        <f>IFERROR(AVERAGEIFS('VISSIM Travel Time Outputs'!$H:$H,'VISSIM Travel Time Outputs'!$D:$D,$D18,'VISSIM Travel Time Outputs'!$A:$A,"AVG",'VISSIM Travel Time Outputs'!$B:$B,ER$9),"-")</f>
        <v>-</v>
      </c>
      <c r="ES18" s="324" t="str">
        <f>IFERROR(AVERAGEIFS('VISSIM Travel Time Outputs'!$H:$H,'VISSIM Travel Time Outputs'!$D:$D,$D18,'VISSIM Travel Time Outputs'!$A:$A,"AVG",'VISSIM Travel Time Outputs'!$B:$B,ES$9),"-")</f>
        <v>-</v>
      </c>
      <c r="ET18" s="324" t="str">
        <f>IFERROR(AVERAGEIFS('VISSIM Travel Time Outputs'!$H:$H,'VISSIM Travel Time Outputs'!$D:$D,$D18,'VISSIM Travel Time Outputs'!$A:$A,"AVG",'VISSIM Travel Time Outputs'!$B:$B,ET$9),"-")</f>
        <v>-</v>
      </c>
      <c r="EU18" s="324" t="str">
        <f>IFERROR(AVERAGEIFS('VISSIM Travel Time Outputs'!$H:$H,'VISSIM Travel Time Outputs'!$D:$D,$D18,'VISSIM Travel Time Outputs'!$A:$A,"AVG",'VISSIM Travel Time Outputs'!$B:$B,EU$9),"-")</f>
        <v>-</v>
      </c>
      <c r="EV18" s="324" t="str">
        <f>IFERROR(AVERAGEIFS('VISSIM Travel Time Outputs'!$H:$H,'VISSIM Travel Time Outputs'!$D:$D,$D18,'VISSIM Travel Time Outputs'!$A:$A,"AVG",'VISSIM Travel Time Outputs'!$B:$B,EV$9),"-")</f>
        <v>-</v>
      </c>
      <c r="EW18" s="324" t="str">
        <f>IFERROR(AVERAGEIFS('VISSIM Travel Time Outputs'!$H:$H,'VISSIM Travel Time Outputs'!$D:$D,$D18,'VISSIM Travel Time Outputs'!$A:$A,"AVG",'VISSIM Travel Time Outputs'!$B:$B,EW$9),"-")</f>
        <v>-</v>
      </c>
      <c r="EX18" s="324" t="str">
        <f>IFERROR(AVERAGEIFS('VISSIM Travel Time Outputs'!$H:$H,'VISSIM Travel Time Outputs'!$D:$D,$D18,'VISSIM Travel Time Outputs'!$A:$A,"AVG",'VISSIM Travel Time Outputs'!$B:$B,EX$9),"-")</f>
        <v>-</v>
      </c>
      <c r="EY18" s="324" t="str">
        <f>IFERROR(AVERAGEIFS('VISSIM Travel Time Outputs'!$H:$H,'VISSIM Travel Time Outputs'!$D:$D,$D18,'VISSIM Travel Time Outputs'!$A:$A,"AVG",'VISSIM Travel Time Outputs'!$B:$B,EY$9),"-")</f>
        <v>-</v>
      </c>
      <c r="EZ18" s="325" t="str">
        <f>IFERROR(AVERAGEIFS('VISSIM Travel Time Outputs'!$H:$H,'VISSIM Travel Time Outputs'!$D:$D,$D18,'VISSIM Travel Time Outputs'!$A:$A,"AVG",'VISSIM Travel Time Outputs'!$B:$B,EZ$9),"-")</f>
        <v>-</v>
      </c>
      <c r="FA18" s="254"/>
      <c r="FB18" s="209" t="str">
        <f t="shared" si="22"/>
        <v>--</v>
      </c>
      <c r="FC18" s="354" t="str">
        <f t="shared" si="23"/>
        <v>--</v>
      </c>
      <c r="FD18" s="325">
        <f t="shared" si="24"/>
        <v>0</v>
      </c>
      <c r="FE18" s="331"/>
      <c r="FF18" s="209" t="str">
        <f>IFERROR(GETPIVOTDATA("Average of TRAVTM(40)",#REF!,"TIMEINT",FF$9,"VEHICLETRAVELTIMEMEASUREMENT",$D18)/3600/24,"--")</f>
        <v>--</v>
      </c>
      <c r="FG18" s="34" t="str">
        <f>IFERROR(GETPIVOTDATA("Average of TRAVTM(40)",#REF!,"TIMEINT",FG$9,"VEHICLETRAVELTIMEMEASUREMENT",$D18)/3600/24,"--")</f>
        <v>--</v>
      </c>
      <c r="FH18" s="34" t="str">
        <f>IFERROR(GETPIVOTDATA("Average of TRAVTM(40)",#REF!,"TIMEINT",FH$9,"VEHICLETRAVELTIMEMEASUREMENT",$D18)/3600/24,"--")</f>
        <v>--</v>
      </c>
      <c r="FI18" s="34" t="str">
        <f>IFERROR(GETPIVOTDATA("Average of TRAVTM(40)",#REF!,"TIMEINT",FI$9,"VEHICLETRAVELTIMEMEASUREMENT",$D18)/3600/24,"--")</f>
        <v>--</v>
      </c>
      <c r="FJ18" s="34" t="str">
        <f>IFERROR(GETPIVOTDATA("Average of TRAVTM(40)",#REF!,"TIMEINT",FJ$9,"VEHICLETRAVELTIMEMEASUREMENT",$D18)/3600/24,"--")</f>
        <v>--</v>
      </c>
      <c r="FK18" s="34" t="str">
        <f>IFERROR(GETPIVOTDATA("Average of TRAVTM(40)",#REF!,"TIMEINT",FK$9,"VEHICLETRAVELTIMEMEASUREMENT",$D18)/3600/24,"--")</f>
        <v>--</v>
      </c>
      <c r="FL18" s="34" t="str">
        <f>IFERROR(GETPIVOTDATA("Average of TRAVTM(40)",#REF!,"TIMEINT",FL$9,"VEHICLETRAVELTIMEMEASUREMENT",$D18)/3600/24,"--")</f>
        <v>--</v>
      </c>
      <c r="FM18" s="34" t="str">
        <f>IFERROR(GETPIVOTDATA("Average of TRAVTM(40)",#REF!,"TIMEINT",FM$9,"VEHICLETRAVELTIMEMEASUREMENT",$D18)/3600/24,"--")</f>
        <v>--</v>
      </c>
      <c r="FN18" s="34" t="str">
        <f>IFERROR(GETPIVOTDATA("Average of TRAVTM(40)",#REF!,"TIMEINT",FN$9,"VEHICLETRAVELTIMEMEASUREMENT",$D18)/3600/24,"--")</f>
        <v>--</v>
      </c>
      <c r="FO18" s="34" t="str">
        <f>IFERROR(GETPIVOTDATA("Average of TRAVTM(40)",#REF!,"TIMEINT",FO$9,"VEHICLETRAVELTIMEMEASUREMENT",$D18)/3600/24,"--")</f>
        <v>--</v>
      </c>
      <c r="FP18" s="34" t="str">
        <f>IFERROR(GETPIVOTDATA("Average of TRAVTM(40)",#REF!,"TIMEINT",FP$9,"VEHICLETRAVELTIMEMEASUREMENT",$D18)/3600/24,"--")</f>
        <v>--</v>
      </c>
      <c r="FQ18" s="34" t="str">
        <f>IFERROR(GETPIVOTDATA("Average of TRAVTM(40)",#REF!,"TIMEINT",FQ$9,"VEHICLETRAVELTIMEMEASUREMENT",$D18)/3600/24,"--")</f>
        <v>--</v>
      </c>
      <c r="FR18" s="34" t="str">
        <f>IFERROR(GETPIVOTDATA("Average of TRAVTM(40)",#REF!,"TIMEINT",FR$9,"VEHICLETRAVELTIMEMEASUREMENT",$D18)/3600/24,"--")</f>
        <v>--</v>
      </c>
      <c r="FS18" s="34" t="str">
        <f>IFERROR(GETPIVOTDATA("Average of TRAVTM(40)",#REF!,"TIMEINT",FS$9,"VEHICLETRAVELTIMEMEASUREMENT",$D18)/3600/24,"--")</f>
        <v>--</v>
      </c>
      <c r="FT18" s="34" t="str">
        <f>IFERROR(GETPIVOTDATA("Average of TRAVTM(40)",#REF!,"TIMEINT",FT$9,"VEHICLETRAVELTIMEMEASUREMENT",$D18)/3600/24,"--")</f>
        <v>--</v>
      </c>
      <c r="FU18" s="134" t="str">
        <f>IFERROR(GETPIVOTDATA("Average of TRAVTM(40)",#REF!,"TIMEINT",FU$9,"VEHICLETRAVELTIMEMEASUREMENT",$D18)/3600/24,"--")</f>
        <v>--</v>
      </c>
      <c r="FV18" s="331"/>
      <c r="FW18" s="323" t="str">
        <f>IFERROR(GETPIVOTDATA("Average of VEHS(40)",#REF!,"TIMEINT",FW$9,"VEHICLETRAVELTIMEMEASUREMENT",$D18),"--")</f>
        <v>--</v>
      </c>
      <c r="FX18" s="324" t="str">
        <f>IFERROR(GETPIVOTDATA("Average of VEHS(40)",#REF!,"TIMEINT",FX$9,"VEHICLETRAVELTIMEMEASUREMENT",$D18),"--")</f>
        <v>--</v>
      </c>
      <c r="FY18" s="324" t="str">
        <f>IFERROR(GETPIVOTDATA("Average of VEHS(40)",#REF!,"TIMEINT",FY$9,"VEHICLETRAVELTIMEMEASUREMENT",$D18),"--")</f>
        <v>--</v>
      </c>
      <c r="FZ18" s="324" t="str">
        <f>IFERROR(GETPIVOTDATA("Average of VEHS(40)",#REF!,"TIMEINT",FZ$9,"VEHICLETRAVELTIMEMEASUREMENT",$D18),"--")</f>
        <v>--</v>
      </c>
      <c r="GA18" s="324" t="str">
        <f>IFERROR(GETPIVOTDATA("Average of VEHS(40)",#REF!,"TIMEINT",GA$9,"VEHICLETRAVELTIMEMEASUREMENT",$D18),"--")</f>
        <v>--</v>
      </c>
      <c r="GB18" s="324" t="str">
        <f>IFERROR(GETPIVOTDATA("Average of VEHS(40)",#REF!,"TIMEINT",GB$9,"VEHICLETRAVELTIMEMEASUREMENT",$D18),"--")</f>
        <v>--</v>
      </c>
      <c r="GC18" s="324" t="str">
        <f>IFERROR(GETPIVOTDATA("Average of VEHS(40)",#REF!,"TIMEINT",GC$9,"VEHICLETRAVELTIMEMEASUREMENT",$D18),"--")</f>
        <v>--</v>
      </c>
      <c r="GD18" s="324" t="str">
        <f>IFERROR(GETPIVOTDATA("Average of VEHS(40)",#REF!,"TIMEINT",GD$9,"VEHICLETRAVELTIMEMEASUREMENT",$D18),"--")</f>
        <v>--</v>
      </c>
      <c r="GE18" s="324" t="str">
        <f>IFERROR(GETPIVOTDATA("Average of VEHS(40)",#REF!,"TIMEINT",GE$9,"VEHICLETRAVELTIMEMEASUREMENT",$D18),"--")</f>
        <v>--</v>
      </c>
      <c r="GF18" s="324" t="str">
        <f>IFERROR(GETPIVOTDATA("Average of VEHS(40)",#REF!,"TIMEINT",GF$9,"VEHICLETRAVELTIMEMEASUREMENT",$D18),"--")</f>
        <v>--</v>
      </c>
      <c r="GG18" s="324" t="str">
        <f>IFERROR(GETPIVOTDATA("Average of VEHS(40)",#REF!,"TIMEINT",GG$9,"VEHICLETRAVELTIMEMEASUREMENT",$D18),"--")</f>
        <v>--</v>
      </c>
      <c r="GH18" s="324" t="str">
        <f>IFERROR(GETPIVOTDATA("Average of VEHS(40)",#REF!,"TIMEINT",GH$9,"VEHICLETRAVELTIMEMEASUREMENT",$D18),"--")</f>
        <v>--</v>
      </c>
      <c r="GI18" s="324" t="str">
        <f>IFERROR(GETPIVOTDATA("Average of VEHS(40)",#REF!,"TIMEINT",GI$9,"VEHICLETRAVELTIMEMEASUREMENT",$D18),"--")</f>
        <v>--</v>
      </c>
      <c r="GJ18" s="324" t="str">
        <f>IFERROR(GETPIVOTDATA("Average of VEHS(40)",#REF!,"TIMEINT",GJ$9,"VEHICLETRAVELTIMEMEASUREMENT",$D18),"--")</f>
        <v>--</v>
      </c>
      <c r="GK18" s="324" t="str">
        <f>IFERROR(GETPIVOTDATA("Average of VEHS(40)",#REF!,"TIMEINT",GK$9,"VEHICLETRAVELTIMEMEASUREMENT",$D18),"--")</f>
        <v>--</v>
      </c>
      <c r="GL18" s="325" t="str">
        <f>IFERROR(GETPIVOTDATA("Average of VEHS(40)",#REF!,"TIMEINT",GL$9,"VEHICLETRAVELTIMEMEASUREMENT",$D18),"--")</f>
        <v>--</v>
      </c>
      <c r="GM18" s="331"/>
      <c r="GN18" s="209" t="str">
        <f t="shared" si="25"/>
        <v>--</v>
      </c>
      <c r="GO18" s="354" t="str">
        <f t="shared" si="26"/>
        <v>--</v>
      </c>
      <c r="GP18" s="325">
        <f t="shared" si="27"/>
        <v>0</v>
      </c>
      <c r="GQ18" s="331"/>
      <c r="GR18" s="209" t="str">
        <f>IFERROR(GETPIVOTDATA("Average of TRAVTM(60)",#REF!,"TIMEINT",GR$9,"VEHICLETRAVELTIMEMEASUREMENT",$D18)/3600/24,"--")</f>
        <v>--</v>
      </c>
      <c r="GS18" s="34" t="str">
        <f>IFERROR(GETPIVOTDATA("Average of TRAVTM(60)",#REF!,"TIMEINT",GS$9,"VEHICLETRAVELTIMEMEASUREMENT",$D18)/3600/24,"--")</f>
        <v>--</v>
      </c>
      <c r="GT18" s="34" t="str">
        <f>IFERROR(GETPIVOTDATA("Average of TRAVTM(60)",#REF!,"TIMEINT",GT$9,"VEHICLETRAVELTIMEMEASUREMENT",$D18)/3600/24,"--")</f>
        <v>--</v>
      </c>
      <c r="GU18" s="34" t="str">
        <f>IFERROR(GETPIVOTDATA("Average of TRAVTM(60)",#REF!,"TIMEINT",GU$9,"VEHICLETRAVELTIMEMEASUREMENT",$D18)/3600/24,"--")</f>
        <v>--</v>
      </c>
      <c r="GV18" s="34" t="str">
        <f>IFERROR(GETPIVOTDATA("Average of TRAVTM(60)",#REF!,"TIMEINT",GV$9,"VEHICLETRAVELTIMEMEASUREMENT",$D18)/3600/24,"--")</f>
        <v>--</v>
      </c>
      <c r="GW18" s="34" t="str">
        <f>IFERROR(GETPIVOTDATA("Average of TRAVTM(60)",#REF!,"TIMEINT",GW$9,"VEHICLETRAVELTIMEMEASUREMENT",$D18)/3600/24,"--")</f>
        <v>--</v>
      </c>
      <c r="GX18" s="34" t="str">
        <f>IFERROR(GETPIVOTDATA("Average of TRAVTM(60)",#REF!,"TIMEINT",GX$9,"VEHICLETRAVELTIMEMEASUREMENT",$D18)/3600/24,"--")</f>
        <v>--</v>
      </c>
      <c r="GY18" s="34" t="str">
        <f>IFERROR(GETPIVOTDATA("Average of TRAVTM(60)",#REF!,"TIMEINT",GY$9,"VEHICLETRAVELTIMEMEASUREMENT",$D18)/3600/24,"--")</f>
        <v>--</v>
      </c>
      <c r="GZ18" s="34" t="str">
        <f>IFERROR(GETPIVOTDATA("Average of TRAVTM(60)",#REF!,"TIMEINT",GZ$9,"VEHICLETRAVELTIMEMEASUREMENT",$D18)/3600/24,"--")</f>
        <v>--</v>
      </c>
      <c r="HA18" s="34" t="str">
        <f>IFERROR(GETPIVOTDATA("Average of TRAVTM(60)",#REF!,"TIMEINT",HA$9,"VEHICLETRAVELTIMEMEASUREMENT",$D18)/3600/24,"--")</f>
        <v>--</v>
      </c>
      <c r="HB18" s="34" t="str">
        <f>IFERROR(GETPIVOTDATA("Average of TRAVTM(60)",#REF!,"TIMEINT",HB$9,"VEHICLETRAVELTIMEMEASUREMENT",$D18)/3600/24,"--")</f>
        <v>--</v>
      </c>
      <c r="HC18" s="34" t="str">
        <f>IFERROR(GETPIVOTDATA("Average of TRAVTM(60)",#REF!,"TIMEINT",HC$9,"VEHICLETRAVELTIMEMEASUREMENT",$D18)/3600/24,"--")</f>
        <v>--</v>
      </c>
      <c r="HD18" s="34" t="str">
        <f>IFERROR(GETPIVOTDATA("Average of TRAVTM(60)",#REF!,"TIMEINT",HD$9,"VEHICLETRAVELTIMEMEASUREMENT",$D18)/3600/24,"--")</f>
        <v>--</v>
      </c>
      <c r="HE18" s="34" t="str">
        <f>IFERROR(GETPIVOTDATA("Average of TRAVTM(60)",#REF!,"TIMEINT",HE$9,"VEHICLETRAVELTIMEMEASUREMENT",$D18)/3600/24,"--")</f>
        <v>--</v>
      </c>
      <c r="HF18" s="34" t="str">
        <f>IFERROR(GETPIVOTDATA("Average of TRAVTM(60)",#REF!,"TIMEINT",HF$9,"VEHICLETRAVELTIMEMEASUREMENT",$D18)/3600/24,"--")</f>
        <v>--</v>
      </c>
      <c r="HG18" s="134" t="str">
        <f>IFERROR(GETPIVOTDATA("Average of TRAVTM(60)",#REF!,"TIMEINT",HG$9,"VEHICLETRAVELTIMEMEASUREMENT",$D18)/3600/24,"--")</f>
        <v>--</v>
      </c>
      <c r="HH18" s="331"/>
      <c r="HI18" s="323" t="str">
        <f>IFERROR(GETPIVOTDATA("Average of VEHS(60)",#REF!,"TIMEINT",HI$9,"VEHICLETRAVELTIMEMEASUREMENT",$D18),"--")</f>
        <v>--</v>
      </c>
      <c r="HJ18" s="324" t="str">
        <f>IFERROR(GETPIVOTDATA("Average of VEHS(60)",#REF!,"TIMEINT",HJ$9,"VEHICLETRAVELTIMEMEASUREMENT",$D18),"--")</f>
        <v>--</v>
      </c>
      <c r="HK18" s="324" t="str">
        <f>IFERROR(GETPIVOTDATA("Average of VEHS(60)",#REF!,"TIMEINT",HK$9,"VEHICLETRAVELTIMEMEASUREMENT",$D18),"--")</f>
        <v>--</v>
      </c>
      <c r="HL18" s="324" t="str">
        <f>IFERROR(GETPIVOTDATA("Average of VEHS(60)",#REF!,"TIMEINT",HL$9,"VEHICLETRAVELTIMEMEASUREMENT",$D18),"--")</f>
        <v>--</v>
      </c>
      <c r="HM18" s="324" t="str">
        <f>IFERROR(GETPIVOTDATA("Average of VEHS(60)",#REF!,"TIMEINT",HM$9,"VEHICLETRAVELTIMEMEASUREMENT",$D18),"--")</f>
        <v>--</v>
      </c>
      <c r="HN18" s="324" t="str">
        <f>IFERROR(GETPIVOTDATA("Average of VEHS(60)",#REF!,"TIMEINT",HN$9,"VEHICLETRAVELTIMEMEASUREMENT",$D18),"--")</f>
        <v>--</v>
      </c>
      <c r="HO18" s="324" t="str">
        <f>IFERROR(GETPIVOTDATA("Average of VEHS(60)",#REF!,"TIMEINT",HO$9,"VEHICLETRAVELTIMEMEASUREMENT",$D18),"--")</f>
        <v>--</v>
      </c>
      <c r="HP18" s="324" t="str">
        <f>IFERROR(GETPIVOTDATA("Average of VEHS(60)",#REF!,"TIMEINT",HP$9,"VEHICLETRAVELTIMEMEASUREMENT",$D18),"--")</f>
        <v>--</v>
      </c>
      <c r="HQ18" s="324" t="str">
        <f>IFERROR(GETPIVOTDATA("Average of VEHS(60)",#REF!,"TIMEINT",HQ$9,"VEHICLETRAVELTIMEMEASUREMENT",$D18),"--")</f>
        <v>--</v>
      </c>
      <c r="HR18" s="324" t="str">
        <f>IFERROR(GETPIVOTDATA("Average of VEHS(60)",#REF!,"TIMEINT",HR$9,"VEHICLETRAVELTIMEMEASUREMENT",$D18),"--")</f>
        <v>--</v>
      </c>
      <c r="HS18" s="324" t="str">
        <f>IFERROR(GETPIVOTDATA("Average of VEHS(60)",#REF!,"TIMEINT",HS$9,"VEHICLETRAVELTIMEMEASUREMENT",$D18),"--")</f>
        <v>--</v>
      </c>
      <c r="HT18" s="324" t="str">
        <f>IFERROR(GETPIVOTDATA("Average of VEHS(60)",#REF!,"TIMEINT",HT$9,"VEHICLETRAVELTIMEMEASUREMENT",$D18),"--")</f>
        <v>--</v>
      </c>
      <c r="HU18" s="324" t="str">
        <f>IFERROR(GETPIVOTDATA("Average of VEHS(60)",#REF!,"TIMEINT",HU$9,"VEHICLETRAVELTIMEMEASUREMENT",$D18),"--")</f>
        <v>--</v>
      </c>
      <c r="HV18" s="324" t="str">
        <f>IFERROR(GETPIVOTDATA("Average of VEHS(60)",#REF!,"TIMEINT",HV$9,"VEHICLETRAVELTIMEMEASUREMENT",$D18),"--")</f>
        <v>--</v>
      </c>
      <c r="HW18" s="324" t="str">
        <f>IFERROR(GETPIVOTDATA("Average of VEHS(60)",#REF!,"TIMEINT",HW$9,"VEHICLETRAVELTIMEMEASUREMENT",$D18),"--")</f>
        <v>--</v>
      </c>
      <c r="HX18" s="325" t="str">
        <f>IFERROR(GETPIVOTDATA("Average of VEHS(60)",#REF!,"TIMEINT",HX$9,"VEHICLETRAVELTIMEMEASUREMENT",$D18),"--")</f>
        <v>--</v>
      </c>
      <c r="HY18" s="331"/>
      <c r="HZ18" s="209" t="str">
        <f t="shared" si="28"/>
        <v>--</v>
      </c>
      <c r="IA18" s="354" t="str">
        <f t="shared" si="29"/>
        <v>--</v>
      </c>
      <c r="IB18" s="325">
        <f t="shared" si="30"/>
        <v>0</v>
      </c>
      <c r="IC18" s="638"/>
      <c r="ID18" s="323" t="str">
        <f>IFERROR(AVERAGEIFS('VISSIM Travel Time Outputs'!#REF!,'VISSIM Travel Time Outputs'!#REF!,$D18,'VISSIM Travel Time Outputs'!#REF!,"AVG",'VISSIM Travel Time Outputs'!#REF!,ID$9),"-")</f>
        <v>-</v>
      </c>
      <c r="IE18" s="324" t="str">
        <f>IFERROR(AVERAGEIFS('VISSIM Travel Time Outputs'!#REF!,'VISSIM Travel Time Outputs'!#REF!,$D18,'VISSIM Travel Time Outputs'!#REF!,"AVG",'VISSIM Travel Time Outputs'!#REF!,IE$9),"-")</f>
        <v>-</v>
      </c>
      <c r="IF18" s="324" t="str">
        <f>IFERROR(AVERAGEIFS('VISSIM Travel Time Outputs'!#REF!,'VISSIM Travel Time Outputs'!#REF!,$D18,'VISSIM Travel Time Outputs'!#REF!,"AVG",'VISSIM Travel Time Outputs'!#REF!,IF$9),"-")</f>
        <v>-</v>
      </c>
      <c r="IG18" s="324" t="str">
        <f>IFERROR(AVERAGEIFS('VISSIM Travel Time Outputs'!#REF!,'VISSIM Travel Time Outputs'!#REF!,$D18,'VISSIM Travel Time Outputs'!#REF!,"AVG",'VISSIM Travel Time Outputs'!#REF!,IG$9),"-")</f>
        <v>-</v>
      </c>
      <c r="IH18" s="324" t="str">
        <f>IFERROR(AVERAGEIFS('VISSIM Travel Time Outputs'!#REF!,'VISSIM Travel Time Outputs'!#REF!,$D18,'VISSIM Travel Time Outputs'!#REF!,"AVG",'VISSIM Travel Time Outputs'!#REF!,IH$9),"-")</f>
        <v>-</v>
      </c>
      <c r="II18" s="324" t="str">
        <f>IFERROR(AVERAGEIFS('VISSIM Travel Time Outputs'!#REF!,'VISSIM Travel Time Outputs'!#REF!,$D18,'VISSIM Travel Time Outputs'!#REF!,"AVG",'VISSIM Travel Time Outputs'!#REF!,II$9),"-")</f>
        <v>-</v>
      </c>
      <c r="IJ18" s="324" t="str">
        <f>IFERROR(AVERAGEIFS('VISSIM Travel Time Outputs'!#REF!,'VISSIM Travel Time Outputs'!#REF!,$D18,'VISSIM Travel Time Outputs'!#REF!,"AVG",'VISSIM Travel Time Outputs'!#REF!,IJ$9),"-")</f>
        <v>-</v>
      </c>
      <c r="IK18" s="324" t="str">
        <f>IFERROR(AVERAGEIFS('VISSIM Travel Time Outputs'!#REF!,'VISSIM Travel Time Outputs'!#REF!,$D18,'VISSIM Travel Time Outputs'!#REF!,"AVG",'VISSIM Travel Time Outputs'!#REF!,IK$9),"-")</f>
        <v>-</v>
      </c>
      <c r="IL18" s="324" t="str">
        <f>IFERROR(AVERAGEIFS('VISSIM Travel Time Outputs'!#REF!,'VISSIM Travel Time Outputs'!#REF!,$D18,'VISSIM Travel Time Outputs'!#REF!,"AVG",'VISSIM Travel Time Outputs'!#REF!,IL$9),"-")</f>
        <v>-</v>
      </c>
      <c r="IM18" s="324" t="str">
        <f>IFERROR(AVERAGEIFS('VISSIM Travel Time Outputs'!#REF!,'VISSIM Travel Time Outputs'!#REF!,$D18,'VISSIM Travel Time Outputs'!#REF!,"AVG",'VISSIM Travel Time Outputs'!#REF!,IM$9),"-")</f>
        <v>-</v>
      </c>
      <c r="IN18" s="324" t="str">
        <f>IFERROR(AVERAGEIFS('VISSIM Travel Time Outputs'!#REF!,'VISSIM Travel Time Outputs'!#REF!,$D18,'VISSIM Travel Time Outputs'!#REF!,"AVG",'VISSIM Travel Time Outputs'!#REF!,IN$9),"-")</f>
        <v>-</v>
      </c>
      <c r="IO18" s="324" t="str">
        <f>IFERROR(AVERAGEIFS('VISSIM Travel Time Outputs'!#REF!,'VISSIM Travel Time Outputs'!#REF!,$D18,'VISSIM Travel Time Outputs'!#REF!,"AVG",'VISSIM Travel Time Outputs'!#REF!,IO$9),"-")</f>
        <v>-</v>
      </c>
      <c r="IP18" s="324" t="str">
        <f>IFERROR(AVERAGEIFS('VISSIM Travel Time Outputs'!#REF!,'VISSIM Travel Time Outputs'!#REF!,$D18,'VISSIM Travel Time Outputs'!#REF!,"AVG",'VISSIM Travel Time Outputs'!#REF!,IP$9),"-")</f>
        <v>-</v>
      </c>
      <c r="IQ18" s="324" t="str">
        <f>IFERROR(AVERAGEIFS('VISSIM Travel Time Outputs'!#REF!,'VISSIM Travel Time Outputs'!#REF!,$D18,'VISSIM Travel Time Outputs'!#REF!,"AVG",'VISSIM Travel Time Outputs'!#REF!,IQ$9),"-")</f>
        <v>-</v>
      </c>
      <c r="IR18" s="324" t="str">
        <f>IFERROR(AVERAGEIFS('VISSIM Travel Time Outputs'!#REF!,'VISSIM Travel Time Outputs'!#REF!,$D18,'VISSIM Travel Time Outputs'!#REF!,"AVG",'VISSIM Travel Time Outputs'!#REF!,IR$9),"-")</f>
        <v>-</v>
      </c>
      <c r="IS18" s="325" t="str">
        <f>IFERROR(AVERAGEIFS('VISSIM Travel Time Outputs'!#REF!,'VISSIM Travel Time Outputs'!#REF!,$D18,'VISSIM Travel Time Outputs'!#REF!,"AVG",'VISSIM Travel Time Outputs'!#REF!,IS$9),"-")</f>
        <v>-</v>
      </c>
      <c r="IT18" s="325" t="str">
        <f t="shared" si="31"/>
        <v>--</v>
      </c>
    </row>
    <row r="19" spans="1:254" x14ac:dyDescent="0.35">
      <c r="A19" s="252" t="str">
        <f t="shared" si="12"/>
        <v>H</v>
      </c>
      <c r="B19" s="577">
        <f t="shared" si="32"/>
        <v>10</v>
      </c>
      <c r="C19" s="413">
        <f>INDEX('Input - Travel Times'!$B$3:$AH$103,MATCH($B19,'Input - Travel Times'!$B$3:$B$103,0),MATCH(C$9,'Input - Travel Times'!$B$3:$AH$3,0))</f>
        <v>0</v>
      </c>
      <c r="D19" s="150">
        <f>INDEX('Input - Travel Times'!$B$3:$AH$103,MATCH($B19,'Input - Travel Times'!$B$3:$B$103,0),MATCH(D$9,'Input - Travel Times'!$B$3:$AH$3,0))</f>
        <v>0</v>
      </c>
      <c r="E19" s="518">
        <f>TIME(0,0,INDEX('Input - Travel Times'!$B$3:$AH$103,MATCH($B19,'Input - Travel Times'!$B$3:$B$103,0),MATCH(E$9,'Input - Travel Times'!$B$3:$AH$3,0)))</f>
        <v>0</v>
      </c>
      <c r="F19" s="518">
        <f>TIME(0,0,INDEX('Input - Travel Times'!$B$3:$AH$103,MATCH($B19,'Input - Travel Times'!$B$3:$B$103,0),MATCH(F$9,'Input - Travel Times'!$B$3:$AH$3,0)))</f>
        <v>0</v>
      </c>
      <c r="G19" s="518">
        <f>TIME(0,0,INDEX('Input - Travel Times'!$B$3:$AH$103,MATCH($B19,'Input - Travel Times'!$B$3:$B$103,0),MATCH(G$9,'Input - Travel Times'!$B$3:$AH$3,0)))</f>
        <v>0</v>
      </c>
      <c r="H19" s="518">
        <f>TIME(0,0,INDEX('Input - Travel Times'!$B$3:$AH$103,MATCH($B19,'Input - Travel Times'!$B$3:$B$103,0),MATCH(H$9,'Input - Travel Times'!$B$3:$AH$3,0)))</f>
        <v>0</v>
      </c>
      <c r="I19" s="130"/>
      <c r="J19" s="209" t="str">
        <f>IFERROR(TIME(0,0,AVERAGEIFS('VISSIM Travel Time Outputs'!$I:$I,'VISSIM Travel Time Outputs'!$D:$D,$D19,'VISSIM Travel Time Outputs'!$A:$A,"AVG",'VISSIM Travel Time Outputs'!$B:$B,J$9)),"-")</f>
        <v>-</v>
      </c>
      <c r="K19" s="34" t="str">
        <f>IFERROR(TIME(0,0,AVERAGEIFS('VISSIM Travel Time Outputs'!$I:$I,'VISSIM Travel Time Outputs'!$D:$D,$D19,'VISSIM Travel Time Outputs'!$A:$A,"AVG",'VISSIM Travel Time Outputs'!$B:$B,K$9)),"-")</f>
        <v>-</v>
      </c>
      <c r="L19" s="34" t="str">
        <f>IFERROR(TIME(0,0,AVERAGEIFS('VISSIM Travel Time Outputs'!$I:$I,'VISSIM Travel Time Outputs'!$D:$D,$D19,'VISSIM Travel Time Outputs'!$A:$A,"AVG",'VISSIM Travel Time Outputs'!$B:$B,L$9)),"-")</f>
        <v>-</v>
      </c>
      <c r="M19" s="34" t="str">
        <f>IFERROR(TIME(0,0,AVERAGEIFS('VISSIM Travel Time Outputs'!$I:$I,'VISSIM Travel Time Outputs'!$D:$D,$D19,'VISSIM Travel Time Outputs'!$A:$A,"AVG",'VISSIM Travel Time Outputs'!$B:$B,M$9)),"-")</f>
        <v>-</v>
      </c>
      <c r="N19" s="34" t="str">
        <f>IFERROR(TIME(0,0,AVERAGEIFS('VISSIM Travel Time Outputs'!$I:$I,'VISSIM Travel Time Outputs'!$D:$D,$D19,'VISSIM Travel Time Outputs'!$A:$A,"AVG",'VISSIM Travel Time Outputs'!$B:$B,N$9)),"-")</f>
        <v>-</v>
      </c>
      <c r="O19" s="34" t="str">
        <f>IFERROR(TIME(0,0,AVERAGEIFS('VISSIM Travel Time Outputs'!$I:$I,'VISSIM Travel Time Outputs'!$D:$D,$D19,'VISSIM Travel Time Outputs'!$A:$A,"AVG",'VISSIM Travel Time Outputs'!$B:$B,O$9)),"-")</f>
        <v>-</v>
      </c>
      <c r="P19" s="34" t="str">
        <f>IFERROR(TIME(0,0,AVERAGEIFS('VISSIM Travel Time Outputs'!$I:$I,'VISSIM Travel Time Outputs'!$D:$D,$D19,'VISSIM Travel Time Outputs'!$A:$A,"AVG",'VISSIM Travel Time Outputs'!$B:$B,P$9)),"-")</f>
        <v>-</v>
      </c>
      <c r="Q19" s="34" t="str">
        <f>IFERROR(TIME(0,0,AVERAGEIFS('VISSIM Travel Time Outputs'!$I:$I,'VISSIM Travel Time Outputs'!$D:$D,$D19,'VISSIM Travel Time Outputs'!$A:$A,"AVG",'VISSIM Travel Time Outputs'!$B:$B,Q$9)),"-")</f>
        <v>-</v>
      </c>
      <c r="R19" s="34" t="str">
        <f>IFERROR(TIME(0,0,AVERAGEIFS('VISSIM Travel Time Outputs'!$I:$I,'VISSIM Travel Time Outputs'!$D:$D,$D19,'VISSIM Travel Time Outputs'!$A:$A,"AVG",'VISSIM Travel Time Outputs'!$B:$B,R$9)),"-")</f>
        <v>-</v>
      </c>
      <c r="S19" s="34" t="str">
        <f>IFERROR(TIME(0,0,AVERAGEIFS('VISSIM Travel Time Outputs'!$I:$I,'VISSIM Travel Time Outputs'!$D:$D,$D19,'VISSIM Travel Time Outputs'!$A:$A,"AVG",'VISSIM Travel Time Outputs'!$B:$B,S$9)),"-")</f>
        <v>-</v>
      </c>
      <c r="T19" s="34" t="str">
        <f>IFERROR(TIME(0,0,AVERAGEIFS('VISSIM Travel Time Outputs'!$I:$I,'VISSIM Travel Time Outputs'!$D:$D,$D19,'VISSIM Travel Time Outputs'!$A:$A,"AVG",'VISSIM Travel Time Outputs'!$B:$B,T$9)),"-")</f>
        <v>-</v>
      </c>
      <c r="U19" s="34" t="str">
        <f>IFERROR(TIME(0,0,AVERAGEIFS('VISSIM Travel Time Outputs'!$I:$I,'VISSIM Travel Time Outputs'!$D:$D,$D19,'VISSIM Travel Time Outputs'!$A:$A,"AVG",'VISSIM Travel Time Outputs'!$B:$B,U$9)),"-")</f>
        <v>-</v>
      </c>
      <c r="V19" s="34" t="str">
        <f>IFERROR(TIME(0,0,AVERAGEIFS('VISSIM Travel Time Outputs'!$I:$I,'VISSIM Travel Time Outputs'!$D:$D,$D19,'VISSIM Travel Time Outputs'!$A:$A,"AVG",'VISSIM Travel Time Outputs'!$B:$B,V$9)),"-")</f>
        <v>-</v>
      </c>
      <c r="W19" s="34" t="str">
        <f>IFERROR(TIME(0,0,AVERAGEIFS('VISSIM Travel Time Outputs'!$I:$I,'VISSIM Travel Time Outputs'!$D:$D,$D19,'VISSIM Travel Time Outputs'!$A:$A,"AVG",'VISSIM Travel Time Outputs'!$B:$B,W$9)),"-")</f>
        <v>-</v>
      </c>
      <c r="X19" s="34" t="str">
        <f>IFERROR(TIME(0,0,AVERAGEIFS('VISSIM Travel Time Outputs'!$I:$I,'VISSIM Travel Time Outputs'!$D:$D,$D19,'VISSIM Travel Time Outputs'!$A:$A,"AVG",'VISSIM Travel Time Outputs'!$B:$B,X$9)),"-")</f>
        <v>-</v>
      </c>
      <c r="Y19" s="134" t="str">
        <f>IFERROR(TIME(0,0,AVERAGEIFS('VISSIM Travel Time Outputs'!$I:$I,'VISSIM Travel Time Outputs'!$D:$D,$D19,'VISSIM Travel Time Outputs'!$A:$A,"AVG",'VISSIM Travel Time Outputs'!$B:$B,Y$9)),"-")</f>
        <v>-</v>
      </c>
      <c r="Z19" s="254"/>
      <c r="AA19" s="323" t="str">
        <f>IFERROR(AVERAGEIFS('VISSIM Travel Time Outputs'!$F:$F,'VISSIM Travel Time Outputs'!$D:$D,$D19,'VISSIM Travel Time Outputs'!$A:$A,"AVG",'VISSIM Travel Time Outputs'!$B:$B,AA$9),"-")</f>
        <v>-</v>
      </c>
      <c r="AB19" s="324" t="str">
        <f>IFERROR(AVERAGEIFS('VISSIM Travel Time Outputs'!$F:$F,'VISSIM Travel Time Outputs'!$D:$D,$D19,'VISSIM Travel Time Outputs'!$A:$A,"AVG",'VISSIM Travel Time Outputs'!$B:$B,AB$9),"-")</f>
        <v>-</v>
      </c>
      <c r="AC19" s="324" t="str">
        <f>IFERROR(AVERAGEIFS('VISSIM Travel Time Outputs'!$F:$F,'VISSIM Travel Time Outputs'!$D:$D,$D19,'VISSIM Travel Time Outputs'!$A:$A,"AVG",'VISSIM Travel Time Outputs'!$B:$B,AC$9),"-")</f>
        <v>-</v>
      </c>
      <c r="AD19" s="324" t="str">
        <f>IFERROR(AVERAGEIFS('VISSIM Travel Time Outputs'!$F:$F,'VISSIM Travel Time Outputs'!$D:$D,$D19,'VISSIM Travel Time Outputs'!$A:$A,"AVG",'VISSIM Travel Time Outputs'!$B:$B,AD$9),"-")</f>
        <v>-</v>
      </c>
      <c r="AE19" s="324" t="str">
        <f>IFERROR(AVERAGEIFS('VISSIM Travel Time Outputs'!$F:$F,'VISSIM Travel Time Outputs'!$D:$D,$D19,'VISSIM Travel Time Outputs'!$A:$A,"AVG",'VISSIM Travel Time Outputs'!$B:$B,AE$9),"-")</f>
        <v>-</v>
      </c>
      <c r="AF19" s="324" t="str">
        <f>IFERROR(AVERAGEIFS('VISSIM Travel Time Outputs'!$F:$F,'VISSIM Travel Time Outputs'!$D:$D,$D19,'VISSIM Travel Time Outputs'!$A:$A,"AVG",'VISSIM Travel Time Outputs'!$B:$B,AF$9),"-")</f>
        <v>-</v>
      </c>
      <c r="AG19" s="324" t="str">
        <f>IFERROR(AVERAGEIFS('VISSIM Travel Time Outputs'!$F:$F,'VISSIM Travel Time Outputs'!$D:$D,$D19,'VISSIM Travel Time Outputs'!$A:$A,"AVG",'VISSIM Travel Time Outputs'!$B:$B,AG$9),"-")</f>
        <v>-</v>
      </c>
      <c r="AH19" s="324" t="str">
        <f>IFERROR(AVERAGEIFS('VISSIM Travel Time Outputs'!$F:$F,'VISSIM Travel Time Outputs'!$D:$D,$D19,'VISSIM Travel Time Outputs'!$A:$A,"AVG",'VISSIM Travel Time Outputs'!$B:$B,AH$9),"-")</f>
        <v>-</v>
      </c>
      <c r="AI19" s="324" t="str">
        <f>IFERROR(AVERAGEIFS('VISSIM Travel Time Outputs'!$F:$F,'VISSIM Travel Time Outputs'!$D:$D,$D19,'VISSIM Travel Time Outputs'!$A:$A,"AVG",'VISSIM Travel Time Outputs'!$B:$B,AI$9),"-")</f>
        <v>-</v>
      </c>
      <c r="AJ19" s="324" t="str">
        <f>IFERROR(AVERAGEIFS('VISSIM Travel Time Outputs'!$F:$F,'VISSIM Travel Time Outputs'!$D:$D,$D19,'VISSIM Travel Time Outputs'!$A:$A,"AVG",'VISSIM Travel Time Outputs'!$B:$B,AJ$9),"-")</f>
        <v>-</v>
      </c>
      <c r="AK19" s="324" t="str">
        <f>IFERROR(AVERAGEIFS('VISSIM Travel Time Outputs'!$F:$F,'VISSIM Travel Time Outputs'!$D:$D,$D19,'VISSIM Travel Time Outputs'!$A:$A,"AVG",'VISSIM Travel Time Outputs'!$B:$B,AK$9),"-")</f>
        <v>-</v>
      </c>
      <c r="AL19" s="324" t="str">
        <f>IFERROR(AVERAGEIFS('VISSIM Travel Time Outputs'!$F:$F,'VISSIM Travel Time Outputs'!$D:$D,$D19,'VISSIM Travel Time Outputs'!$A:$A,"AVG",'VISSIM Travel Time Outputs'!$B:$B,AL$9),"-")</f>
        <v>-</v>
      </c>
      <c r="AM19" s="324" t="str">
        <f>IFERROR(AVERAGEIFS('VISSIM Travel Time Outputs'!$F:$F,'VISSIM Travel Time Outputs'!$D:$D,$D19,'VISSIM Travel Time Outputs'!$A:$A,"AVG",'VISSIM Travel Time Outputs'!$B:$B,AM$9),"-")</f>
        <v>-</v>
      </c>
      <c r="AN19" s="324" t="str">
        <f>IFERROR(AVERAGEIFS('VISSIM Travel Time Outputs'!$F:$F,'VISSIM Travel Time Outputs'!$D:$D,$D19,'VISSIM Travel Time Outputs'!$A:$A,"AVG",'VISSIM Travel Time Outputs'!$B:$B,AN$9),"-")</f>
        <v>-</v>
      </c>
      <c r="AO19" s="324" t="str">
        <f>IFERROR(AVERAGEIFS('VISSIM Travel Time Outputs'!$F:$F,'VISSIM Travel Time Outputs'!$D:$D,$D19,'VISSIM Travel Time Outputs'!$A:$A,"AVG",'VISSIM Travel Time Outputs'!$B:$B,AO$9),"-")</f>
        <v>-</v>
      </c>
      <c r="AP19" s="325" t="str">
        <f>IFERROR(AVERAGEIFS('VISSIM Travel Time Outputs'!$F:$F,'VISSIM Travel Time Outputs'!$D:$D,$D19,'VISSIM Travel Time Outputs'!$A:$A,"AVG",'VISSIM Travel Time Outputs'!$B:$B,AP$9),"-")</f>
        <v>-</v>
      </c>
      <c r="AQ19" s="331"/>
      <c r="AR19" s="209" t="str">
        <f t="shared" si="13"/>
        <v>--</v>
      </c>
      <c r="AS19" s="354" t="str">
        <f t="shared" si="14"/>
        <v>--</v>
      </c>
      <c r="AT19" s="325">
        <f t="shared" si="15"/>
        <v>0</v>
      </c>
      <c r="AU19" s="255"/>
      <c r="AV19" s="209" t="str">
        <f>IFERROR(TIME(0,0,AVERAGEIFS('VISSIM Travel Time Outputs'!$J:$J,'VISSIM Travel Time Outputs'!$D:$D,$D19,'VISSIM Travel Time Outputs'!$A:$A,"AVG",'VISSIM Travel Time Outputs'!$B:$B,AV$9)),"-")</f>
        <v>-</v>
      </c>
      <c r="AW19" s="34" t="str">
        <f>IFERROR(TIME(0,0,AVERAGEIFS('VISSIM Travel Time Outputs'!$J:$J,'VISSIM Travel Time Outputs'!$D:$D,$D19,'VISSIM Travel Time Outputs'!$A:$A,"AVG",'VISSIM Travel Time Outputs'!$B:$B,AW$9)),"-")</f>
        <v>-</v>
      </c>
      <c r="AX19" s="34" t="str">
        <f>IFERROR(TIME(0,0,AVERAGEIFS('VISSIM Travel Time Outputs'!$J:$J,'VISSIM Travel Time Outputs'!$D:$D,$D19,'VISSIM Travel Time Outputs'!$A:$A,"AVG",'VISSIM Travel Time Outputs'!$B:$B,AX$9)),"-")</f>
        <v>-</v>
      </c>
      <c r="AY19" s="34" t="str">
        <f>IFERROR(TIME(0,0,AVERAGEIFS('VISSIM Travel Time Outputs'!$J:$J,'VISSIM Travel Time Outputs'!$D:$D,$D19,'VISSIM Travel Time Outputs'!$A:$A,"AVG",'VISSIM Travel Time Outputs'!$B:$B,AY$9)),"-")</f>
        <v>-</v>
      </c>
      <c r="AZ19" s="34" t="str">
        <f>IFERROR(TIME(0,0,AVERAGEIFS('VISSIM Travel Time Outputs'!$J:$J,'VISSIM Travel Time Outputs'!$D:$D,$D19,'VISSIM Travel Time Outputs'!$A:$A,"AVG",'VISSIM Travel Time Outputs'!$B:$B,AZ$9)),"-")</f>
        <v>-</v>
      </c>
      <c r="BA19" s="34" t="str">
        <f>IFERROR(TIME(0,0,AVERAGEIFS('VISSIM Travel Time Outputs'!$J:$J,'VISSIM Travel Time Outputs'!$D:$D,$D19,'VISSIM Travel Time Outputs'!$A:$A,"AVG",'VISSIM Travel Time Outputs'!$B:$B,BA$9)),"-")</f>
        <v>-</v>
      </c>
      <c r="BB19" s="34" t="str">
        <f>IFERROR(TIME(0,0,AVERAGEIFS('VISSIM Travel Time Outputs'!$J:$J,'VISSIM Travel Time Outputs'!$D:$D,$D19,'VISSIM Travel Time Outputs'!$A:$A,"AVG",'VISSIM Travel Time Outputs'!$B:$B,BB$9)),"-")</f>
        <v>-</v>
      </c>
      <c r="BC19" s="34" t="str">
        <f>IFERROR(TIME(0,0,AVERAGEIFS('VISSIM Travel Time Outputs'!$J:$J,'VISSIM Travel Time Outputs'!$D:$D,$D19,'VISSIM Travel Time Outputs'!$A:$A,"AVG",'VISSIM Travel Time Outputs'!$B:$B,BC$9)),"-")</f>
        <v>-</v>
      </c>
      <c r="BD19" s="34" t="str">
        <f>IFERROR(TIME(0,0,AVERAGEIFS('VISSIM Travel Time Outputs'!$J:$J,'VISSIM Travel Time Outputs'!$D:$D,$D19,'VISSIM Travel Time Outputs'!$A:$A,"AVG",'VISSIM Travel Time Outputs'!$B:$B,BD$9)),"-")</f>
        <v>-</v>
      </c>
      <c r="BE19" s="34" t="str">
        <f>IFERROR(TIME(0,0,AVERAGEIFS('VISSIM Travel Time Outputs'!$J:$J,'VISSIM Travel Time Outputs'!$D:$D,$D19,'VISSIM Travel Time Outputs'!$A:$A,"AVG",'VISSIM Travel Time Outputs'!$B:$B,BE$9)),"-")</f>
        <v>-</v>
      </c>
      <c r="BF19" s="34" t="str">
        <f>IFERROR(TIME(0,0,AVERAGEIFS('VISSIM Travel Time Outputs'!$J:$J,'VISSIM Travel Time Outputs'!$D:$D,$D19,'VISSIM Travel Time Outputs'!$A:$A,"AVG",'VISSIM Travel Time Outputs'!$B:$B,BF$9)),"-")</f>
        <v>-</v>
      </c>
      <c r="BG19" s="34" t="str">
        <f>IFERROR(TIME(0,0,AVERAGEIFS('VISSIM Travel Time Outputs'!$J:$J,'VISSIM Travel Time Outputs'!$D:$D,$D19,'VISSIM Travel Time Outputs'!$A:$A,"AVG",'VISSIM Travel Time Outputs'!$B:$B,BG$9)),"-")</f>
        <v>-</v>
      </c>
      <c r="BH19" s="34" t="str">
        <f>IFERROR(TIME(0,0,AVERAGEIFS('VISSIM Travel Time Outputs'!$J:$J,'VISSIM Travel Time Outputs'!$D:$D,$D19,'VISSIM Travel Time Outputs'!$A:$A,"AVG",'VISSIM Travel Time Outputs'!$B:$B,BH$9)),"-")</f>
        <v>-</v>
      </c>
      <c r="BI19" s="34" t="str">
        <f>IFERROR(TIME(0,0,AVERAGEIFS('VISSIM Travel Time Outputs'!$J:$J,'VISSIM Travel Time Outputs'!$D:$D,$D19,'VISSIM Travel Time Outputs'!$A:$A,"AVG",'VISSIM Travel Time Outputs'!$B:$B,BI$9)),"-")</f>
        <v>-</v>
      </c>
      <c r="BJ19" s="34" t="str">
        <f>IFERROR(TIME(0,0,AVERAGEIFS('VISSIM Travel Time Outputs'!$J:$J,'VISSIM Travel Time Outputs'!$D:$D,$D19,'VISSIM Travel Time Outputs'!$A:$A,"AVG",'VISSIM Travel Time Outputs'!$B:$B,BJ$9)),"-")</f>
        <v>-</v>
      </c>
      <c r="BK19" s="134" t="str">
        <f>IFERROR(TIME(0,0,AVERAGEIFS('VISSIM Travel Time Outputs'!$J:$J,'VISSIM Travel Time Outputs'!$D:$D,$D19,'VISSIM Travel Time Outputs'!$A:$A,"AVG",'VISSIM Travel Time Outputs'!$B:$B,BK$9)),"-")</f>
        <v>-</v>
      </c>
      <c r="BL19" s="126"/>
      <c r="BM19" s="323" t="str">
        <f>IFERROR(AVERAGEIFS('VISSIM Travel Time Outputs'!$G:$G,'VISSIM Travel Time Outputs'!$D:$D,$D19,'VISSIM Travel Time Outputs'!$A:$A,"AVG",'VISSIM Travel Time Outputs'!$B:$B,BM$9),"-")</f>
        <v>-</v>
      </c>
      <c r="BN19" s="324" t="str">
        <f>IFERROR(AVERAGEIFS('VISSIM Travel Time Outputs'!$G:$G,'VISSIM Travel Time Outputs'!$D:$D,$D19,'VISSIM Travel Time Outputs'!$A:$A,"AVG",'VISSIM Travel Time Outputs'!$B:$B,BN$9),"-")</f>
        <v>-</v>
      </c>
      <c r="BO19" s="324" t="str">
        <f>IFERROR(AVERAGEIFS('VISSIM Travel Time Outputs'!$G:$G,'VISSIM Travel Time Outputs'!$D:$D,$D19,'VISSIM Travel Time Outputs'!$A:$A,"AVG",'VISSIM Travel Time Outputs'!$B:$B,BO$9),"-")</f>
        <v>-</v>
      </c>
      <c r="BP19" s="324" t="str">
        <f>IFERROR(AVERAGEIFS('VISSIM Travel Time Outputs'!$G:$G,'VISSIM Travel Time Outputs'!$D:$D,$D19,'VISSIM Travel Time Outputs'!$A:$A,"AVG",'VISSIM Travel Time Outputs'!$B:$B,BP$9),"-")</f>
        <v>-</v>
      </c>
      <c r="BQ19" s="324" t="str">
        <f>IFERROR(AVERAGEIFS('VISSIM Travel Time Outputs'!$G:$G,'VISSIM Travel Time Outputs'!$D:$D,$D19,'VISSIM Travel Time Outputs'!$A:$A,"AVG",'VISSIM Travel Time Outputs'!$B:$B,BQ$9),"-")</f>
        <v>-</v>
      </c>
      <c r="BR19" s="324" t="str">
        <f>IFERROR(AVERAGEIFS('VISSIM Travel Time Outputs'!$G:$G,'VISSIM Travel Time Outputs'!$D:$D,$D19,'VISSIM Travel Time Outputs'!$A:$A,"AVG",'VISSIM Travel Time Outputs'!$B:$B,BR$9),"-")</f>
        <v>-</v>
      </c>
      <c r="BS19" s="324" t="str">
        <f>IFERROR(AVERAGEIFS('VISSIM Travel Time Outputs'!$G:$G,'VISSIM Travel Time Outputs'!$D:$D,$D19,'VISSIM Travel Time Outputs'!$A:$A,"AVG",'VISSIM Travel Time Outputs'!$B:$B,BS$9),"-")</f>
        <v>-</v>
      </c>
      <c r="BT19" s="324" t="str">
        <f>IFERROR(AVERAGEIFS('VISSIM Travel Time Outputs'!$G:$G,'VISSIM Travel Time Outputs'!$D:$D,$D19,'VISSIM Travel Time Outputs'!$A:$A,"AVG",'VISSIM Travel Time Outputs'!$B:$B,BT$9),"-")</f>
        <v>-</v>
      </c>
      <c r="BU19" s="324" t="str">
        <f>IFERROR(AVERAGEIFS('VISSIM Travel Time Outputs'!$G:$G,'VISSIM Travel Time Outputs'!$D:$D,$D19,'VISSIM Travel Time Outputs'!$A:$A,"AVG",'VISSIM Travel Time Outputs'!$B:$B,BU$9),"-")</f>
        <v>-</v>
      </c>
      <c r="BV19" s="324" t="str">
        <f>IFERROR(AVERAGEIFS('VISSIM Travel Time Outputs'!$G:$G,'VISSIM Travel Time Outputs'!$D:$D,$D19,'VISSIM Travel Time Outputs'!$A:$A,"AVG",'VISSIM Travel Time Outputs'!$B:$B,BV$9),"-")</f>
        <v>-</v>
      </c>
      <c r="BW19" s="324" t="str">
        <f>IFERROR(AVERAGEIFS('VISSIM Travel Time Outputs'!$G:$G,'VISSIM Travel Time Outputs'!$D:$D,$D19,'VISSIM Travel Time Outputs'!$A:$A,"AVG",'VISSIM Travel Time Outputs'!$B:$B,BW$9),"-")</f>
        <v>-</v>
      </c>
      <c r="BX19" s="324" t="str">
        <f>IFERROR(AVERAGEIFS('VISSIM Travel Time Outputs'!$G:$G,'VISSIM Travel Time Outputs'!$D:$D,$D19,'VISSIM Travel Time Outputs'!$A:$A,"AVG",'VISSIM Travel Time Outputs'!$B:$B,BX$9),"-")</f>
        <v>-</v>
      </c>
      <c r="BY19" s="324" t="str">
        <f>IFERROR(AVERAGEIFS('VISSIM Travel Time Outputs'!$G:$G,'VISSIM Travel Time Outputs'!$D:$D,$D19,'VISSIM Travel Time Outputs'!$A:$A,"AVG",'VISSIM Travel Time Outputs'!$B:$B,BY$9),"-")</f>
        <v>-</v>
      </c>
      <c r="BZ19" s="324" t="str">
        <f>IFERROR(AVERAGEIFS('VISSIM Travel Time Outputs'!$G:$G,'VISSIM Travel Time Outputs'!$D:$D,$D19,'VISSIM Travel Time Outputs'!$A:$A,"AVG",'VISSIM Travel Time Outputs'!$B:$B,BZ$9),"-")</f>
        <v>-</v>
      </c>
      <c r="CA19" s="324" t="str">
        <f>IFERROR(AVERAGEIFS('VISSIM Travel Time Outputs'!$G:$G,'VISSIM Travel Time Outputs'!$D:$D,$D19,'VISSIM Travel Time Outputs'!$A:$A,"AVG",'VISSIM Travel Time Outputs'!$B:$B,CA$9),"-")</f>
        <v>-</v>
      </c>
      <c r="CB19" s="325" t="str">
        <f>IFERROR(AVERAGEIFS('VISSIM Travel Time Outputs'!$G:$G,'VISSIM Travel Time Outputs'!$D:$D,$D19,'VISSIM Travel Time Outputs'!$A:$A,"AVG",'VISSIM Travel Time Outputs'!$B:$B,CB$9),"-")</f>
        <v>-</v>
      </c>
      <c r="CC19" s="254"/>
      <c r="CD19" s="209" t="str">
        <f t="shared" si="16"/>
        <v>--</v>
      </c>
      <c r="CE19" s="354" t="str">
        <f t="shared" si="17"/>
        <v>--</v>
      </c>
      <c r="CF19" s="325">
        <f t="shared" si="18"/>
        <v>0</v>
      </c>
      <c r="CG19" s="331"/>
      <c r="CH19" s="209"/>
      <c r="CI19" s="34"/>
      <c r="CJ19" s="34"/>
      <c r="CK19" s="34"/>
      <c r="CL19" s="34"/>
      <c r="CM19" s="34"/>
      <c r="CN19" s="34"/>
      <c r="CO19" s="34"/>
      <c r="CP19" s="34"/>
      <c r="CQ19" s="34"/>
      <c r="CR19" s="34"/>
      <c r="CS19" s="34"/>
      <c r="CT19" s="34"/>
      <c r="CU19" s="34"/>
      <c r="CV19" s="34"/>
      <c r="CW19" s="134"/>
      <c r="CX19" s="331"/>
      <c r="CY19" s="323"/>
      <c r="CZ19" s="324"/>
      <c r="DA19" s="324"/>
      <c r="DB19" s="324"/>
      <c r="DC19" s="324"/>
      <c r="DD19" s="324"/>
      <c r="DE19" s="324"/>
      <c r="DF19" s="324"/>
      <c r="DG19" s="324"/>
      <c r="DH19" s="324"/>
      <c r="DI19" s="324"/>
      <c r="DJ19" s="324"/>
      <c r="DK19" s="324"/>
      <c r="DL19" s="324"/>
      <c r="DM19" s="324"/>
      <c r="DN19" s="325"/>
      <c r="DO19" s="331"/>
      <c r="DP19" s="209" t="str">
        <f t="shared" si="19"/>
        <v>--</v>
      </c>
      <c r="DQ19" s="354" t="str">
        <f t="shared" si="20"/>
        <v>--</v>
      </c>
      <c r="DR19" s="325">
        <f t="shared" si="21"/>
        <v>0</v>
      </c>
      <c r="DS19" s="255"/>
      <c r="DT19" s="209" t="str">
        <f>IFERROR(TIME(0,0,AVERAGEIFS('VISSIM Travel Time Outputs'!$K:$K,'VISSIM Travel Time Outputs'!$D:$D,$D19,'VISSIM Travel Time Outputs'!$A:$A,"AVG",'VISSIM Travel Time Outputs'!$B:$B,DT$9)),"-")</f>
        <v>-</v>
      </c>
      <c r="DU19" s="34" t="str">
        <f>IFERROR(TIME(0,0,AVERAGEIFS('VISSIM Travel Time Outputs'!$K:$K,'VISSIM Travel Time Outputs'!$D:$D,$D19,'VISSIM Travel Time Outputs'!$A:$A,"AVG",'VISSIM Travel Time Outputs'!$B:$B,DU$9)),"-")</f>
        <v>-</v>
      </c>
      <c r="DV19" s="34" t="str">
        <f>IFERROR(TIME(0,0,AVERAGEIFS('VISSIM Travel Time Outputs'!$K:$K,'VISSIM Travel Time Outputs'!$D:$D,$D19,'VISSIM Travel Time Outputs'!$A:$A,"AVG",'VISSIM Travel Time Outputs'!$B:$B,DV$9)),"-")</f>
        <v>-</v>
      </c>
      <c r="DW19" s="34" t="str">
        <f>IFERROR(TIME(0,0,AVERAGEIFS('VISSIM Travel Time Outputs'!$K:$K,'VISSIM Travel Time Outputs'!$D:$D,$D19,'VISSIM Travel Time Outputs'!$A:$A,"AVG",'VISSIM Travel Time Outputs'!$B:$B,DW$9)),"-")</f>
        <v>-</v>
      </c>
      <c r="DX19" s="34" t="str">
        <f>IFERROR(TIME(0,0,AVERAGEIFS('VISSIM Travel Time Outputs'!$K:$K,'VISSIM Travel Time Outputs'!$D:$D,$D19,'VISSIM Travel Time Outputs'!$A:$A,"AVG",'VISSIM Travel Time Outputs'!$B:$B,DX$9)),"-")</f>
        <v>-</v>
      </c>
      <c r="DY19" s="34" t="str">
        <f>IFERROR(TIME(0,0,AVERAGEIFS('VISSIM Travel Time Outputs'!$K:$K,'VISSIM Travel Time Outputs'!$D:$D,$D19,'VISSIM Travel Time Outputs'!$A:$A,"AVG",'VISSIM Travel Time Outputs'!$B:$B,DY$9)),"-")</f>
        <v>-</v>
      </c>
      <c r="DZ19" s="34" t="str">
        <f>IFERROR(TIME(0,0,AVERAGEIFS('VISSIM Travel Time Outputs'!$K:$K,'VISSIM Travel Time Outputs'!$D:$D,$D19,'VISSIM Travel Time Outputs'!$A:$A,"AVG",'VISSIM Travel Time Outputs'!$B:$B,DZ$9)),"-")</f>
        <v>-</v>
      </c>
      <c r="EA19" s="34" t="str">
        <f>IFERROR(TIME(0,0,AVERAGEIFS('VISSIM Travel Time Outputs'!$K:$K,'VISSIM Travel Time Outputs'!$D:$D,$D19,'VISSIM Travel Time Outputs'!$A:$A,"AVG",'VISSIM Travel Time Outputs'!$B:$B,EA$9)),"-")</f>
        <v>-</v>
      </c>
      <c r="EB19" s="34" t="str">
        <f>IFERROR(TIME(0,0,AVERAGEIFS('VISSIM Travel Time Outputs'!$K:$K,'VISSIM Travel Time Outputs'!$D:$D,$D19,'VISSIM Travel Time Outputs'!$A:$A,"AVG",'VISSIM Travel Time Outputs'!$B:$B,EB$9)),"-")</f>
        <v>-</v>
      </c>
      <c r="EC19" s="34" t="str">
        <f>IFERROR(TIME(0,0,AVERAGEIFS('VISSIM Travel Time Outputs'!$K:$K,'VISSIM Travel Time Outputs'!$D:$D,$D19,'VISSIM Travel Time Outputs'!$A:$A,"AVG",'VISSIM Travel Time Outputs'!$B:$B,EC$9)),"-")</f>
        <v>-</v>
      </c>
      <c r="ED19" s="34" t="str">
        <f>IFERROR(TIME(0,0,AVERAGEIFS('VISSIM Travel Time Outputs'!$K:$K,'VISSIM Travel Time Outputs'!$D:$D,$D19,'VISSIM Travel Time Outputs'!$A:$A,"AVG",'VISSIM Travel Time Outputs'!$B:$B,ED$9)),"-")</f>
        <v>-</v>
      </c>
      <c r="EE19" s="34" t="str">
        <f>IFERROR(TIME(0,0,AVERAGEIFS('VISSIM Travel Time Outputs'!$K:$K,'VISSIM Travel Time Outputs'!$D:$D,$D19,'VISSIM Travel Time Outputs'!$A:$A,"AVG",'VISSIM Travel Time Outputs'!$B:$B,EE$9)),"-")</f>
        <v>-</v>
      </c>
      <c r="EF19" s="34" t="str">
        <f>IFERROR(TIME(0,0,AVERAGEIFS('VISSIM Travel Time Outputs'!$K:$K,'VISSIM Travel Time Outputs'!$D:$D,$D19,'VISSIM Travel Time Outputs'!$A:$A,"AVG",'VISSIM Travel Time Outputs'!$B:$B,EF$9)),"-")</f>
        <v>-</v>
      </c>
      <c r="EG19" s="34" t="str">
        <f>IFERROR(TIME(0,0,AVERAGEIFS('VISSIM Travel Time Outputs'!$K:$K,'VISSIM Travel Time Outputs'!$D:$D,$D19,'VISSIM Travel Time Outputs'!$A:$A,"AVG",'VISSIM Travel Time Outputs'!$B:$B,EG$9)),"-")</f>
        <v>-</v>
      </c>
      <c r="EH19" s="34" t="str">
        <f>IFERROR(TIME(0,0,AVERAGEIFS('VISSIM Travel Time Outputs'!$K:$K,'VISSIM Travel Time Outputs'!$D:$D,$D19,'VISSIM Travel Time Outputs'!$A:$A,"AVG",'VISSIM Travel Time Outputs'!$B:$B,EH$9)),"-")</f>
        <v>-</v>
      </c>
      <c r="EI19" s="134" t="str">
        <f>IFERROR(TIME(0,0,AVERAGEIFS('VISSIM Travel Time Outputs'!$K:$K,'VISSIM Travel Time Outputs'!$D:$D,$D19,'VISSIM Travel Time Outputs'!$A:$A,"AVG",'VISSIM Travel Time Outputs'!$B:$B,EI$9)),"-")</f>
        <v>-</v>
      </c>
      <c r="EJ19" s="126"/>
      <c r="EK19" s="323" t="str">
        <f>IFERROR(AVERAGEIFS('VISSIM Travel Time Outputs'!$H:$H,'VISSIM Travel Time Outputs'!$D:$D,$D19,'VISSIM Travel Time Outputs'!$A:$A,"AVG",'VISSIM Travel Time Outputs'!$B:$B,EK$9),"-")</f>
        <v>-</v>
      </c>
      <c r="EL19" s="324" t="str">
        <f>IFERROR(AVERAGEIFS('VISSIM Travel Time Outputs'!$H:$H,'VISSIM Travel Time Outputs'!$D:$D,$D19,'VISSIM Travel Time Outputs'!$A:$A,"AVG",'VISSIM Travel Time Outputs'!$B:$B,EL$9),"-")</f>
        <v>-</v>
      </c>
      <c r="EM19" s="324" t="str">
        <f>IFERROR(AVERAGEIFS('VISSIM Travel Time Outputs'!$H:$H,'VISSIM Travel Time Outputs'!$D:$D,$D19,'VISSIM Travel Time Outputs'!$A:$A,"AVG",'VISSIM Travel Time Outputs'!$B:$B,EM$9),"-")</f>
        <v>-</v>
      </c>
      <c r="EN19" s="324" t="str">
        <f>IFERROR(AVERAGEIFS('VISSIM Travel Time Outputs'!$H:$H,'VISSIM Travel Time Outputs'!$D:$D,$D19,'VISSIM Travel Time Outputs'!$A:$A,"AVG",'VISSIM Travel Time Outputs'!$B:$B,EN$9),"-")</f>
        <v>-</v>
      </c>
      <c r="EO19" s="324" t="str">
        <f>IFERROR(AVERAGEIFS('VISSIM Travel Time Outputs'!$H:$H,'VISSIM Travel Time Outputs'!$D:$D,$D19,'VISSIM Travel Time Outputs'!$A:$A,"AVG",'VISSIM Travel Time Outputs'!$B:$B,EO$9),"-")</f>
        <v>-</v>
      </c>
      <c r="EP19" s="324" t="str">
        <f>IFERROR(AVERAGEIFS('VISSIM Travel Time Outputs'!$H:$H,'VISSIM Travel Time Outputs'!$D:$D,$D19,'VISSIM Travel Time Outputs'!$A:$A,"AVG",'VISSIM Travel Time Outputs'!$B:$B,EP$9),"-")</f>
        <v>-</v>
      </c>
      <c r="EQ19" s="324" t="str">
        <f>IFERROR(AVERAGEIFS('VISSIM Travel Time Outputs'!$H:$H,'VISSIM Travel Time Outputs'!$D:$D,$D19,'VISSIM Travel Time Outputs'!$A:$A,"AVG",'VISSIM Travel Time Outputs'!$B:$B,EQ$9),"-")</f>
        <v>-</v>
      </c>
      <c r="ER19" s="324" t="str">
        <f>IFERROR(AVERAGEIFS('VISSIM Travel Time Outputs'!$H:$H,'VISSIM Travel Time Outputs'!$D:$D,$D19,'VISSIM Travel Time Outputs'!$A:$A,"AVG",'VISSIM Travel Time Outputs'!$B:$B,ER$9),"-")</f>
        <v>-</v>
      </c>
      <c r="ES19" s="324" t="str">
        <f>IFERROR(AVERAGEIFS('VISSIM Travel Time Outputs'!$H:$H,'VISSIM Travel Time Outputs'!$D:$D,$D19,'VISSIM Travel Time Outputs'!$A:$A,"AVG",'VISSIM Travel Time Outputs'!$B:$B,ES$9),"-")</f>
        <v>-</v>
      </c>
      <c r="ET19" s="324" t="str">
        <f>IFERROR(AVERAGEIFS('VISSIM Travel Time Outputs'!$H:$H,'VISSIM Travel Time Outputs'!$D:$D,$D19,'VISSIM Travel Time Outputs'!$A:$A,"AVG",'VISSIM Travel Time Outputs'!$B:$B,ET$9),"-")</f>
        <v>-</v>
      </c>
      <c r="EU19" s="324" t="str">
        <f>IFERROR(AVERAGEIFS('VISSIM Travel Time Outputs'!$H:$H,'VISSIM Travel Time Outputs'!$D:$D,$D19,'VISSIM Travel Time Outputs'!$A:$A,"AVG",'VISSIM Travel Time Outputs'!$B:$B,EU$9),"-")</f>
        <v>-</v>
      </c>
      <c r="EV19" s="324" t="str">
        <f>IFERROR(AVERAGEIFS('VISSIM Travel Time Outputs'!$H:$H,'VISSIM Travel Time Outputs'!$D:$D,$D19,'VISSIM Travel Time Outputs'!$A:$A,"AVG",'VISSIM Travel Time Outputs'!$B:$B,EV$9),"-")</f>
        <v>-</v>
      </c>
      <c r="EW19" s="324" t="str">
        <f>IFERROR(AVERAGEIFS('VISSIM Travel Time Outputs'!$H:$H,'VISSIM Travel Time Outputs'!$D:$D,$D19,'VISSIM Travel Time Outputs'!$A:$A,"AVG",'VISSIM Travel Time Outputs'!$B:$B,EW$9),"-")</f>
        <v>-</v>
      </c>
      <c r="EX19" s="324" t="str">
        <f>IFERROR(AVERAGEIFS('VISSIM Travel Time Outputs'!$H:$H,'VISSIM Travel Time Outputs'!$D:$D,$D19,'VISSIM Travel Time Outputs'!$A:$A,"AVG",'VISSIM Travel Time Outputs'!$B:$B,EX$9),"-")</f>
        <v>-</v>
      </c>
      <c r="EY19" s="324" t="str">
        <f>IFERROR(AVERAGEIFS('VISSIM Travel Time Outputs'!$H:$H,'VISSIM Travel Time Outputs'!$D:$D,$D19,'VISSIM Travel Time Outputs'!$A:$A,"AVG",'VISSIM Travel Time Outputs'!$B:$B,EY$9),"-")</f>
        <v>-</v>
      </c>
      <c r="EZ19" s="325" t="str">
        <f>IFERROR(AVERAGEIFS('VISSIM Travel Time Outputs'!$H:$H,'VISSIM Travel Time Outputs'!$D:$D,$D19,'VISSIM Travel Time Outputs'!$A:$A,"AVG",'VISSIM Travel Time Outputs'!$B:$B,EZ$9),"-")</f>
        <v>-</v>
      </c>
      <c r="FA19" s="254"/>
      <c r="FB19" s="209" t="str">
        <f t="shared" si="22"/>
        <v>--</v>
      </c>
      <c r="FC19" s="354" t="str">
        <f t="shared" si="23"/>
        <v>--</v>
      </c>
      <c r="FD19" s="325">
        <f t="shared" si="24"/>
        <v>0</v>
      </c>
      <c r="FE19" s="331"/>
      <c r="FF19" s="209" t="str">
        <f>IFERROR(GETPIVOTDATA("Average of TRAVTM(40)",#REF!,"TIMEINT",FF$9,"VEHICLETRAVELTIMEMEASUREMENT",$D19)/3600/24,"--")</f>
        <v>--</v>
      </c>
      <c r="FG19" s="34" t="str">
        <f>IFERROR(GETPIVOTDATA("Average of TRAVTM(40)",#REF!,"TIMEINT",FG$9,"VEHICLETRAVELTIMEMEASUREMENT",$D19)/3600/24,"--")</f>
        <v>--</v>
      </c>
      <c r="FH19" s="34" t="str">
        <f>IFERROR(GETPIVOTDATA("Average of TRAVTM(40)",#REF!,"TIMEINT",FH$9,"VEHICLETRAVELTIMEMEASUREMENT",$D19)/3600/24,"--")</f>
        <v>--</v>
      </c>
      <c r="FI19" s="34" t="str">
        <f>IFERROR(GETPIVOTDATA("Average of TRAVTM(40)",#REF!,"TIMEINT",FI$9,"VEHICLETRAVELTIMEMEASUREMENT",$D19)/3600/24,"--")</f>
        <v>--</v>
      </c>
      <c r="FJ19" s="34" t="str">
        <f>IFERROR(GETPIVOTDATA("Average of TRAVTM(40)",#REF!,"TIMEINT",FJ$9,"VEHICLETRAVELTIMEMEASUREMENT",$D19)/3600/24,"--")</f>
        <v>--</v>
      </c>
      <c r="FK19" s="34" t="str">
        <f>IFERROR(GETPIVOTDATA("Average of TRAVTM(40)",#REF!,"TIMEINT",FK$9,"VEHICLETRAVELTIMEMEASUREMENT",$D19)/3600/24,"--")</f>
        <v>--</v>
      </c>
      <c r="FL19" s="34" t="str">
        <f>IFERROR(GETPIVOTDATA("Average of TRAVTM(40)",#REF!,"TIMEINT",FL$9,"VEHICLETRAVELTIMEMEASUREMENT",$D19)/3600/24,"--")</f>
        <v>--</v>
      </c>
      <c r="FM19" s="34" t="str">
        <f>IFERROR(GETPIVOTDATA("Average of TRAVTM(40)",#REF!,"TIMEINT",FM$9,"VEHICLETRAVELTIMEMEASUREMENT",$D19)/3600/24,"--")</f>
        <v>--</v>
      </c>
      <c r="FN19" s="34" t="str">
        <f>IFERROR(GETPIVOTDATA("Average of TRAVTM(40)",#REF!,"TIMEINT",FN$9,"VEHICLETRAVELTIMEMEASUREMENT",$D19)/3600/24,"--")</f>
        <v>--</v>
      </c>
      <c r="FO19" s="34" t="str">
        <f>IFERROR(GETPIVOTDATA("Average of TRAVTM(40)",#REF!,"TIMEINT",FO$9,"VEHICLETRAVELTIMEMEASUREMENT",$D19)/3600/24,"--")</f>
        <v>--</v>
      </c>
      <c r="FP19" s="34" t="str">
        <f>IFERROR(GETPIVOTDATA("Average of TRAVTM(40)",#REF!,"TIMEINT",FP$9,"VEHICLETRAVELTIMEMEASUREMENT",$D19)/3600/24,"--")</f>
        <v>--</v>
      </c>
      <c r="FQ19" s="34" t="str">
        <f>IFERROR(GETPIVOTDATA("Average of TRAVTM(40)",#REF!,"TIMEINT",FQ$9,"VEHICLETRAVELTIMEMEASUREMENT",$D19)/3600/24,"--")</f>
        <v>--</v>
      </c>
      <c r="FR19" s="34" t="str">
        <f>IFERROR(GETPIVOTDATA("Average of TRAVTM(40)",#REF!,"TIMEINT",FR$9,"VEHICLETRAVELTIMEMEASUREMENT",$D19)/3600/24,"--")</f>
        <v>--</v>
      </c>
      <c r="FS19" s="34" t="str">
        <f>IFERROR(GETPIVOTDATA("Average of TRAVTM(40)",#REF!,"TIMEINT",FS$9,"VEHICLETRAVELTIMEMEASUREMENT",$D19)/3600/24,"--")</f>
        <v>--</v>
      </c>
      <c r="FT19" s="34" t="str">
        <f>IFERROR(GETPIVOTDATA("Average of TRAVTM(40)",#REF!,"TIMEINT",FT$9,"VEHICLETRAVELTIMEMEASUREMENT",$D19)/3600/24,"--")</f>
        <v>--</v>
      </c>
      <c r="FU19" s="134" t="str">
        <f>IFERROR(GETPIVOTDATA("Average of TRAVTM(40)",#REF!,"TIMEINT",FU$9,"VEHICLETRAVELTIMEMEASUREMENT",$D19)/3600/24,"--")</f>
        <v>--</v>
      </c>
      <c r="FV19" s="331"/>
      <c r="FW19" s="323" t="str">
        <f>IFERROR(GETPIVOTDATA("Average of VEHS(40)",#REF!,"TIMEINT",FW$9,"VEHICLETRAVELTIMEMEASUREMENT",$D19),"--")</f>
        <v>--</v>
      </c>
      <c r="FX19" s="324" t="str">
        <f>IFERROR(GETPIVOTDATA("Average of VEHS(40)",#REF!,"TIMEINT",FX$9,"VEHICLETRAVELTIMEMEASUREMENT",$D19),"--")</f>
        <v>--</v>
      </c>
      <c r="FY19" s="324" t="str">
        <f>IFERROR(GETPIVOTDATA("Average of VEHS(40)",#REF!,"TIMEINT",FY$9,"VEHICLETRAVELTIMEMEASUREMENT",$D19),"--")</f>
        <v>--</v>
      </c>
      <c r="FZ19" s="324" t="str">
        <f>IFERROR(GETPIVOTDATA("Average of VEHS(40)",#REF!,"TIMEINT",FZ$9,"VEHICLETRAVELTIMEMEASUREMENT",$D19),"--")</f>
        <v>--</v>
      </c>
      <c r="GA19" s="324" t="str">
        <f>IFERROR(GETPIVOTDATA("Average of VEHS(40)",#REF!,"TIMEINT",GA$9,"VEHICLETRAVELTIMEMEASUREMENT",$D19),"--")</f>
        <v>--</v>
      </c>
      <c r="GB19" s="324" t="str">
        <f>IFERROR(GETPIVOTDATA("Average of VEHS(40)",#REF!,"TIMEINT",GB$9,"VEHICLETRAVELTIMEMEASUREMENT",$D19),"--")</f>
        <v>--</v>
      </c>
      <c r="GC19" s="324" t="str">
        <f>IFERROR(GETPIVOTDATA("Average of VEHS(40)",#REF!,"TIMEINT",GC$9,"VEHICLETRAVELTIMEMEASUREMENT",$D19),"--")</f>
        <v>--</v>
      </c>
      <c r="GD19" s="324" t="str">
        <f>IFERROR(GETPIVOTDATA("Average of VEHS(40)",#REF!,"TIMEINT",GD$9,"VEHICLETRAVELTIMEMEASUREMENT",$D19),"--")</f>
        <v>--</v>
      </c>
      <c r="GE19" s="324" t="str">
        <f>IFERROR(GETPIVOTDATA("Average of VEHS(40)",#REF!,"TIMEINT",GE$9,"VEHICLETRAVELTIMEMEASUREMENT",$D19),"--")</f>
        <v>--</v>
      </c>
      <c r="GF19" s="324" t="str">
        <f>IFERROR(GETPIVOTDATA("Average of VEHS(40)",#REF!,"TIMEINT",GF$9,"VEHICLETRAVELTIMEMEASUREMENT",$D19),"--")</f>
        <v>--</v>
      </c>
      <c r="GG19" s="324" t="str">
        <f>IFERROR(GETPIVOTDATA("Average of VEHS(40)",#REF!,"TIMEINT",GG$9,"VEHICLETRAVELTIMEMEASUREMENT",$D19),"--")</f>
        <v>--</v>
      </c>
      <c r="GH19" s="324" t="str">
        <f>IFERROR(GETPIVOTDATA("Average of VEHS(40)",#REF!,"TIMEINT",GH$9,"VEHICLETRAVELTIMEMEASUREMENT",$D19),"--")</f>
        <v>--</v>
      </c>
      <c r="GI19" s="324" t="str">
        <f>IFERROR(GETPIVOTDATA("Average of VEHS(40)",#REF!,"TIMEINT",GI$9,"VEHICLETRAVELTIMEMEASUREMENT",$D19),"--")</f>
        <v>--</v>
      </c>
      <c r="GJ19" s="324" t="str">
        <f>IFERROR(GETPIVOTDATA("Average of VEHS(40)",#REF!,"TIMEINT",GJ$9,"VEHICLETRAVELTIMEMEASUREMENT",$D19),"--")</f>
        <v>--</v>
      </c>
      <c r="GK19" s="324" t="str">
        <f>IFERROR(GETPIVOTDATA("Average of VEHS(40)",#REF!,"TIMEINT",GK$9,"VEHICLETRAVELTIMEMEASUREMENT",$D19),"--")</f>
        <v>--</v>
      </c>
      <c r="GL19" s="325" t="str">
        <f>IFERROR(GETPIVOTDATA("Average of VEHS(40)",#REF!,"TIMEINT",GL$9,"VEHICLETRAVELTIMEMEASUREMENT",$D19),"--")</f>
        <v>--</v>
      </c>
      <c r="GM19" s="331"/>
      <c r="GN19" s="209" t="str">
        <f t="shared" si="25"/>
        <v>--</v>
      </c>
      <c r="GO19" s="354" t="str">
        <f t="shared" si="26"/>
        <v>--</v>
      </c>
      <c r="GP19" s="325">
        <f t="shared" si="27"/>
        <v>0</v>
      </c>
      <c r="GQ19" s="331"/>
      <c r="GR19" s="209" t="str">
        <f>IFERROR(GETPIVOTDATA("Average of TRAVTM(60)",#REF!,"TIMEINT",GR$9,"VEHICLETRAVELTIMEMEASUREMENT",$D19)/3600/24,"--")</f>
        <v>--</v>
      </c>
      <c r="GS19" s="34" t="str">
        <f>IFERROR(GETPIVOTDATA("Average of TRAVTM(60)",#REF!,"TIMEINT",GS$9,"VEHICLETRAVELTIMEMEASUREMENT",$D19)/3600/24,"--")</f>
        <v>--</v>
      </c>
      <c r="GT19" s="34" t="str">
        <f>IFERROR(GETPIVOTDATA("Average of TRAVTM(60)",#REF!,"TIMEINT",GT$9,"VEHICLETRAVELTIMEMEASUREMENT",$D19)/3600/24,"--")</f>
        <v>--</v>
      </c>
      <c r="GU19" s="34" t="str">
        <f>IFERROR(GETPIVOTDATA("Average of TRAVTM(60)",#REF!,"TIMEINT",GU$9,"VEHICLETRAVELTIMEMEASUREMENT",$D19)/3600/24,"--")</f>
        <v>--</v>
      </c>
      <c r="GV19" s="34" t="str">
        <f>IFERROR(GETPIVOTDATA("Average of TRAVTM(60)",#REF!,"TIMEINT",GV$9,"VEHICLETRAVELTIMEMEASUREMENT",$D19)/3600/24,"--")</f>
        <v>--</v>
      </c>
      <c r="GW19" s="34" t="str">
        <f>IFERROR(GETPIVOTDATA("Average of TRAVTM(60)",#REF!,"TIMEINT",GW$9,"VEHICLETRAVELTIMEMEASUREMENT",$D19)/3600/24,"--")</f>
        <v>--</v>
      </c>
      <c r="GX19" s="34" t="str">
        <f>IFERROR(GETPIVOTDATA("Average of TRAVTM(60)",#REF!,"TIMEINT",GX$9,"VEHICLETRAVELTIMEMEASUREMENT",$D19)/3600/24,"--")</f>
        <v>--</v>
      </c>
      <c r="GY19" s="34" t="str">
        <f>IFERROR(GETPIVOTDATA("Average of TRAVTM(60)",#REF!,"TIMEINT",GY$9,"VEHICLETRAVELTIMEMEASUREMENT",$D19)/3600/24,"--")</f>
        <v>--</v>
      </c>
      <c r="GZ19" s="34" t="str">
        <f>IFERROR(GETPIVOTDATA("Average of TRAVTM(60)",#REF!,"TIMEINT",GZ$9,"VEHICLETRAVELTIMEMEASUREMENT",$D19)/3600/24,"--")</f>
        <v>--</v>
      </c>
      <c r="HA19" s="34" t="str">
        <f>IFERROR(GETPIVOTDATA("Average of TRAVTM(60)",#REF!,"TIMEINT",HA$9,"VEHICLETRAVELTIMEMEASUREMENT",$D19)/3600/24,"--")</f>
        <v>--</v>
      </c>
      <c r="HB19" s="34" t="str">
        <f>IFERROR(GETPIVOTDATA("Average of TRAVTM(60)",#REF!,"TIMEINT",HB$9,"VEHICLETRAVELTIMEMEASUREMENT",$D19)/3600/24,"--")</f>
        <v>--</v>
      </c>
      <c r="HC19" s="34" t="str">
        <f>IFERROR(GETPIVOTDATA("Average of TRAVTM(60)",#REF!,"TIMEINT",HC$9,"VEHICLETRAVELTIMEMEASUREMENT",$D19)/3600/24,"--")</f>
        <v>--</v>
      </c>
      <c r="HD19" s="34" t="str">
        <f>IFERROR(GETPIVOTDATA("Average of TRAVTM(60)",#REF!,"TIMEINT",HD$9,"VEHICLETRAVELTIMEMEASUREMENT",$D19)/3600/24,"--")</f>
        <v>--</v>
      </c>
      <c r="HE19" s="34" t="str">
        <f>IFERROR(GETPIVOTDATA("Average of TRAVTM(60)",#REF!,"TIMEINT",HE$9,"VEHICLETRAVELTIMEMEASUREMENT",$D19)/3600/24,"--")</f>
        <v>--</v>
      </c>
      <c r="HF19" s="34" t="str">
        <f>IFERROR(GETPIVOTDATA("Average of TRAVTM(60)",#REF!,"TIMEINT",HF$9,"VEHICLETRAVELTIMEMEASUREMENT",$D19)/3600/24,"--")</f>
        <v>--</v>
      </c>
      <c r="HG19" s="134" t="str">
        <f>IFERROR(GETPIVOTDATA("Average of TRAVTM(60)",#REF!,"TIMEINT",HG$9,"VEHICLETRAVELTIMEMEASUREMENT",$D19)/3600/24,"--")</f>
        <v>--</v>
      </c>
      <c r="HH19" s="331"/>
      <c r="HI19" s="323" t="str">
        <f>IFERROR(GETPIVOTDATA("Average of VEHS(60)",#REF!,"TIMEINT",HI$9,"VEHICLETRAVELTIMEMEASUREMENT",$D19),"--")</f>
        <v>--</v>
      </c>
      <c r="HJ19" s="324" t="str">
        <f>IFERROR(GETPIVOTDATA("Average of VEHS(60)",#REF!,"TIMEINT",HJ$9,"VEHICLETRAVELTIMEMEASUREMENT",$D19),"--")</f>
        <v>--</v>
      </c>
      <c r="HK19" s="324" t="str">
        <f>IFERROR(GETPIVOTDATA("Average of VEHS(60)",#REF!,"TIMEINT",HK$9,"VEHICLETRAVELTIMEMEASUREMENT",$D19),"--")</f>
        <v>--</v>
      </c>
      <c r="HL19" s="324" t="str">
        <f>IFERROR(GETPIVOTDATA("Average of VEHS(60)",#REF!,"TIMEINT",HL$9,"VEHICLETRAVELTIMEMEASUREMENT",$D19),"--")</f>
        <v>--</v>
      </c>
      <c r="HM19" s="324" t="str">
        <f>IFERROR(GETPIVOTDATA("Average of VEHS(60)",#REF!,"TIMEINT",HM$9,"VEHICLETRAVELTIMEMEASUREMENT",$D19),"--")</f>
        <v>--</v>
      </c>
      <c r="HN19" s="324" t="str">
        <f>IFERROR(GETPIVOTDATA("Average of VEHS(60)",#REF!,"TIMEINT",HN$9,"VEHICLETRAVELTIMEMEASUREMENT",$D19),"--")</f>
        <v>--</v>
      </c>
      <c r="HO19" s="324" t="str">
        <f>IFERROR(GETPIVOTDATA("Average of VEHS(60)",#REF!,"TIMEINT",HO$9,"VEHICLETRAVELTIMEMEASUREMENT",$D19),"--")</f>
        <v>--</v>
      </c>
      <c r="HP19" s="324" t="str">
        <f>IFERROR(GETPIVOTDATA("Average of VEHS(60)",#REF!,"TIMEINT",HP$9,"VEHICLETRAVELTIMEMEASUREMENT",$D19),"--")</f>
        <v>--</v>
      </c>
      <c r="HQ19" s="324" t="str">
        <f>IFERROR(GETPIVOTDATA("Average of VEHS(60)",#REF!,"TIMEINT",HQ$9,"VEHICLETRAVELTIMEMEASUREMENT",$D19),"--")</f>
        <v>--</v>
      </c>
      <c r="HR19" s="324" t="str">
        <f>IFERROR(GETPIVOTDATA("Average of VEHS(60)",#REF!,"TIMEINT",HR$9,"VEHICLETRAVELTIMEMEASUREMENT",$D19),"--")</f>
        <v>--</v>
      </c>
      <c r="HS19" s="324" t="str">
        <f>IFERROR(GETPIVOTDATA("Average of VEHS(60)",#REF!,"TIMEINT",HS$9,"VEHICLETRAVELTIMEMEASUREMENT",$D19),"--")</f>
        <v>--</v>
      </c>
      <c r="HT19" s="324" t="str">
        <f>IFERROR(GETPIVOTDATA("Average of VEHS(60)",#REF!,"TIMEINT",HT$9,"VEHICLETRAVELTIMEMEASUREMENT",$D19),"--")</f>
        <v>--</v>
      </c>
      <c r="HU19" s="324" t="str">
        <f>IFERROR(GETPIVOTDATA("Average of VEHS(60)",#REF!,"TIMEINT",HU$9,"VEHICLETRAVELTIMEMEASUREMENT",$D19),"--")</f>
        <v>--</v>
      </c>
      <c r="HV19" s="324" t="str">
        <f>IFERROR(GETPIVOTDATA("Average of VEHS(60)",#REF!,"TIMEINT",HV$9,"VEHICLETRAVELTIMEMEASUREMENT",$D19),"--")</f>
        <v>--</v>
      </c>
      <c r="HW19" s="324" t="str">
        <f>IFERROR(GETPIVOTDATA("Average of VEHS(60)",#REF!,"TIMEINT",HW$9,"VEHICLETRAVELTIMEMEASUREMENT",$D19),"--")</f>
        <v>--</v>
      </c>
      <c r="HX19" s="325" t="str">
        <f>IFERROR(GETPIVOTDATA("Average of VEHS(60)",#REF!,"TIMEINT",HX$9,"VEHICLETRAVELTIMEMEASUREMENT",$D19),"--")</f>
        <v>--</v>
      </c>
      <c r="HY19" s="331"/>
      <c r="HZ19" s="209" t="str">
        <f t="shared" si="28"/>
        <v>--</v>
      </c>
      <c r="IA19" s="354" t="str">
        <f t="shared" si="29"/>
        <v>--</v>
      </c>
      <c r="IB19" s="325">
        <f t="shared" si="30"/>
        <v>0</v>
      </c>
      <c r="IC19" s="638"/>
      <c r="ID19" s="323" t="str">
        <f>IFERROR(AVERAGEIFS('VISSIM Travel Time Outputs'!#REF!,'VISSIM Travel Time Outputs'!#REF!,$D19,'VISSIM Travel Time Outputs'!#REF!,"AVG",'VISSIM Travel Time Outputs'!#REF!,ID$9),"-")</f>
        <v>-</v>
      </c>
      <c r="IE19" s="324" t="str">
        <f>IFERROR(AVERAGEIFS('VISSIM Travel Time Outputs'!#REF!,'VISSIM Travel Time Outputs'!#REF!,$D19,'VISSIM Travel Time Outputs'!#REF!,"AVG",'VISSIM Travel Time Outputs'!#REF!,IE$9),"-")</f>
        <v>-</v>
      </c>
      <c r="IF19" s="324" t="str">
        <f>IFERROR(AVERAGEIFS('VISSIM Travel Time Outputs'!#REF!,'VISSIM Travel Time Outputs'!#REF!,$D19,'VISSIM Travel Time Outputs'!#REF!,"AVG",'VISSIM Travel Time Outputs'!#REF!,IF$9),"-")</f>
        <v>-</v>
      </c>
      <c r="IG19" s="324" t="str">
        <f>IFERROR(AVERAGEIFS('VISSIM Travel Time Outputs'!#REF!,'VISSIM Travel Time Outputs'!#REF!,$D19,'VISSIM Travel Time Outputs'!#REF!,"AVG",'VISSIM Travel Time Outputs'!#REF!,IG$9),"-")</f>
        <v>-</v>
      </c>
      <c r="IH19" s="324" t="str">
        <f>IFERROR(AVERAGEIFS('VISSIM Travel Time Outputs'!#REF!,'VISSIM Travel Time Outputs'!#REF!,$D19,'VISSIM Travel Time Outputs'!#REF!,"AVG",'VISSIM Travel Time Outputs'!#REF!,IH$9),"-")</f>
        <v>-</v>
      </c>
      <c r="II19" s="324" t="str">
        <f>IFERROR(AVERAGEIFS('VISSIM Travel Time Outputs'!#REF!,'VISSIM Travel Time Outputs'!#REF!,$D19,'VISSIM Travel Time Outputs'!#REF!,"AVG",'VISSIM Travel Time Outputs'!#REF!,II$9),"-")</f>
        <v>-</v>
      </c>
      <c r="IJ19" s="324" t="str">
        <f>IFERROR(AVERAGEIFS('VISSIM Travel Time Outputs'!#REF!,'VISSIM Travel Time Outputs'!#REF!,$D19,'VISSIM Travel Time Outputs'!#REF!,"AVG",'VISSIM Travel Time Outputs'!#REF!,IJ$9),"-")</f>
        <v>-</v>
      </c>
      <c r="IK19" s="324" t="str">
        <f>IFERROR(AVERAGEIFS('VISSIM Travel Time Outputs'!#REF!,'VISSIM Travel Time Outputs'!#REF!,$D19,'VISSIM Travel Time Outputs'!#REF!,"AVG",'VISSIM Travel Time Outputs'!#REF!,IK$9),"-")</f>
        <v>-</v>
      </c>
      <c r="IL19" s="324" t="str">
        <f>IFERROR(AVERAGEIFS('VISSIM Travel Time Outputs'!#REF!,'VISSIM Travel Time Outputs'!#REF!,$D19,'VISSIM Travel Time Outputs'!#REF!,"AVG",'VISSIM Travel Time Outputs'!#REF!,IL$9),"-")</f>
        <v>-</v>
      </c>
      <c r="IM19" s="324" t="str">
        <f>IFERROR(AVERAGEIFS('VISSIM Travel Time Outputs'!#REF!,'VISSIM Travel Time Outputs'!#REF!,$D19,'VISSIM Travel Time Outputs'!#REF!,"AVG",'VISSIM Travel Time Outputs'!#REF!,IM$9),"-")</f>
        <v>-</v>
      </c>
      <c r="IN19" s="324" t="str">
        <f>IFERROR(AVERAGEIFS('VISSIM Travel Time Outputs'!#REF!,'VISSIM Travel Time Outputs'!#REF!,$D19,'VISSIM Travel Time Outputs'!#REF!,"AVG",'VISSIM Travel Time Outputs'!#REF!,IN$9),"-")</f>
        <v>-</v>
      </c>
      <c r="IO19" s="324" t="str">
        <f>IFERROR(AVERAGEIFS('VISSIM Travel Time Outputs'!#REF!,'VISSIM Travel Time Outputs'!#REF!,$D19,'VISSIM Travel Time Outputs'!#REF!,"AVG",'VISSIM Travel Time Outputs'!#REF!,IO$9),"-")</f>
        <v>-</v>
      </c>
      <c r="IP19" s="324" t="str">
        <f>IFERROR(AVERAGEIFS('VISSIM Travel Time Outputs'!#REF!,'VISSIM Travel Time Outputs'!#REF!,$D19,'VISSIM Travel Time Outputs'!#REF!,"AVG",'VISSIM Travel Time Outputs'!#REF!,IP$9),"-")</f>
        <v>-</v>
      </c>
      <c r="IQ19" s="324" t="str">
        <f>IFERROR(AVERAGEIFS('VISSIM Travel Time Outputs'!#REF!,'VISSIM Travel Time Outputs'!#REF!,$D19,'VISSIM Travel Time Outputs'!#REF!,"AVG",'VISSIM Travel Time Outputs'!#REF!,IQ$9),"-")</f>
        <v>-</v>
      </c>
      <c r="IR19" s="324" t="str">
        <f>IFERROR(AVERAGEIFS('VISSIM Travel Time Outputs'!#REF!,'VISSIM Travel Time Outputs'!#REF!,$D19,'VISSIM Travel Time Outputs'!#REF!,"AVG",'VISSIM Travel Time Outputs'!#REF!,IR$9),"-")</f>
        <v>-</v>
      </c>
      <c r="IS19" s="325" t="str">
        <f>IFERROR(AVERAGEIFS('VISSIM Travel Time Outputs'!#REF!,'VISSIM Travel Time Outputs'!#REF!,$D19,'VISSIM Travel Time Outputs'!#REF!,"AVG",'VISSIM Travel Time Outputs'!#REF!,IS$9),"-")</f>
        <v>-</v>
      </c>
      <c r="IT19" s="325" t="str">
        <f t="shared" si="31"/>
        <v>--</v>
      </c>
    </row>
    <row r="20" spans="1:254" x14ac:dyDescent="0.35">
      <c r="A20" s="252" t="str">
        <f t="shared" si="12"/>
        <v>H</v>
      </c>
      <c r="B20" s="577">
        <f t="shared" si="32"/>
        <v>11</v>
      </c>
      <c r="C20" s="413">
        <f>INDEX('Input - Travel Times'!$B$3:$AH$103,MATCH($B20,'Input - Travel Times'!$B$3:$B$103,0),MATCH(C$9,'Input - Travel Times'!$B$3:$AH$3,0))</f>
        <v>0</v>
      </c>
      <c r="D20" s="150">
        <f>INDEX('Input - Travel Times'!$B$3:$AH$103,MATCH($B20,'Input - Travel Times'!$B$3:$B$103,0),MATCH(D$9,'Input - Travel Times'!$B$3:$AH$3,0))</f>
        <v>0</v>
      </c>
      <c r="E20" s="518">
        <f>TIME(0,0,INDEX('Input - Travel Times'!$B$3:$AH$103,MATCH($B20,'Input - Travel Times'!$B$3:$B$103,0),MATCH(E$9,'Input - Travel Times'!$B$3:$AH$3,0)))</f>
        <v>0</v>
      </c>
      <c r="F20" s="518">
        <f>TIME(0,0,INDEX('Input - Travel Times'!$B$3:$AH$103,MATCH($B20,'Input - Travel Times'!$B$3:$B$103,0),MATCH(F$9,'Input - Travel Times'!$B$3:$AH$3,0)))</f>
        <v>0</v>
      </c>
      <c r="G20" s="518">
        <f>TIME(0,0,INDEX('Input - Travel Times'!$B$3:$AH$103,MATCH($B20,'Input - Travel Times'!$B$3:$B$103,0),MATCH(G$9,'Input - Travel Times'!$B$3:$AH$3,0)))</f>
        <v>0</v>
      </c>
      <c r="H20" s="518">
        <f>TIME(0,0,INDEX('Input - Travel Times'!$B$3:$AH$103,MATCH($B20,'Input - Travel Times'!$B$3:$B$103,0),MATCH(H$9,'Input - Travel Times'!$B$3:$AH$3,0)))</f>
        <v>0</v>
      </c>
      <c r="I20" s="130"/>
      <c r="J20" s="209" t="str">
        <f>IFERROR(TIME(0,0,AVERAGEIFS('VISSIM Travel Time Outputs'!$I:$I,'VISSIM Travel Time Outputs'!$D:$D,$D20,'VISSIM Travel Time Outputs'!$A:$A,"AVG",'VISSIM Travel Time Outputs'!$B:$B,J$9)),"-")</f>
        <v>-</v>
      </c>
      <c r="K20" s="34" t="str">
        <f>IFERROR(TIME(0,0,AVERAGEIFS('VISSIM Travel Time Outputs'!$I:$I,'VISSIM Travel Time Outputs'!$D:$D,$D20,'VISSIM Travel Time Outputs'!$A:$A,"AVG",'VISSIM Travel Time Outputs'!$B:$B,K$9)),"-")</f>
        <v>-</v>
      </c>
      <c r="L20" s="34" t="str">
        <f>IFERROR(TIME(0,0,AVERAGEIFS('VISSIM Travel Time Outputs'!$I:$I,'VISSIM Travel Time Outputs'!$D:$D,$D20,'VISSIM Travel Time Outputs'!$A:$A,"AVG",'VISSIM Travel Time Outputs'!$B:$B,L$9)),"-")</f>
        <v>-</v>
      </c>
      <c r="M20" s="34" t="str">
        <f>IFERROR(TIME(0,0,AVERAGEIFS('VISSIM Travel Time Outputs'!$I:$I,'VISSIM Travel Time Outputs'!$D:$D,$D20,'VISSIM Travel Time Outputs'!$A:$A,"AVG",'VISSIM Travel Time Outputs'!$B:$B,M$9)),"-")</f>
        <v>-</v>
      </c>
      <c r="N20" s="34" t="str">
        <f>IFERROR(TIME(0,0,AVERAGEIFS('VISSIM Travel Time Outputs'!$I:$I,'VISSIM Travel Time Outputs'!$D:$D,$D20,'VISSIM Travel Time Outputs'!$A:$A,"AVG",'VISSIM Travel Time Outputs'!$B:$B,N$9)),"-")</f>
        <v>-</v>
      </c>
      <c r="O20" s="34" t="str">
        <f>IFERROR(TIME(0,0,AVERAGEIFS('VISSIM Travel Time Outputs'!$I:$I,'VISSIM Travel Time Outputs'!$D:$D,$D20,'VISSIM Travel Time Outputs'!$A:$A,"AVG",'VISSIM Travel Time Outputs'!$B:$B,O$9)),"-")</f>
        <v>-</v>
      </c>
      <c r="P20" s="34" t="str">
        <f>IFERROR(TIME(0,0,AVERAGEIFS('VISSIM Travel Time Outputs'!$I:$I,'VISSIM Travel Time Outputs'!$D:$D,$D20,'VISSIM Travel Time Outputs'!$A:$A,"AVG",'VISSIM Travel Time Outputs'!$B:$B,P$9)),"-")</f>
        <v>-</v>
      </c>
      <c r="Q20" s="34" t="str">
        <f>IFERROR(TIME(0,0,AVERAGEIFS('VISSIM Travel Time Outputs'!$I:$I,'VISSIM Travel Time Outputs'!$D:$D,$D20,'VISSIM Travel Time Outputs'!$A:$A,"AVG",'VISSIM Travel Time Outputs'!$B:$B,Q$9)),"-")</f>
        <v>-</v>
      </c>
      <c r="R20" s="34" t="str">
        <f>IFERROR(TIME(0,0,AVERAGEIFS('VISSIM Travel Time Outputs'!$I:$I,'VISSIM Travel Time Outputs'!$D:$D,$D20,'VISSIM Travel Time Outputs'!$A:$A,"AVG",'VISSIM Travel Time Outputs'!$B:$B,R$9)),"-")</f>
        <v>-</v>
      </c>
      <c r="S20" s="34" t="str">
        <f>IFERROR(TIME(0,0,AVERAGEIFS('VISSIM Travel Time Outputs'!$I:$I,'VISSIM Travel Time Outputs'!$D:$D,$D20,'VISSIM Travel Time Outputs'!$A:$A,"AVG",'VISSIM Travel Time Outputs'!$B:$B,S$9)),"-")</f>
        <v>-</v>
      </c>
      <c r="T20" s="34" t="str">
        <f>IFERROR(TIME(0,0,AVERAGEIFS('VISSIM Travel Time Outputs'!$I:$I,'VISSIM Travel Time Outputs'!$D:$D,$D20,'VISSIM Travel Time Outputs'!$A:$A,"AVG",'VISSIM Travel Time Outputs'!$B:$B,T$9)),"-")</f>
        <v>-</v>
      </c>
      <c r="U20" s="34" t="str">
        <f>IFERROR(TIME(0,0,AVERAGEIFS('VISSIM Travel Time Outputs'!$I:$I,'VISSIM Travel Time Outputs'!$D:$D,$D20,'VISSIM Travel Time Outputs'!$A:$A,"AVG",'VISSIM Travel Time Outputs'!$B:$B,U$9)),"-")</f>
        <v>-</v>
      </c>
      <c r="V20" s="34" t="str">
        <f>IFERROR(TIME(0,0,AVERAGEIFS('VISSIM Travel Time Outputs'!$I:$I,'VISSIM Travel Time Outputs'!$D:$D,$D20,'VISSIM Travel Time Outputs'!$A:$A,"AVG",'VISSIM Travel Time Outputs'!$B:$B,V$9)),"-")</f>
        <v>-</v>
      </c>
      <c r="W20" s="34" t="str">
        <f>IFERROR(TIME(0,0,AVERAGEIFS('VISSIM Travel Time Outputs'!$I:$I,'VISSIM Travel Time Outputs'!$D:$D,$D20,'VISSIM Travel Time Outputs'!$A:$A,"AVG",'VISSIM Travel Time Outputs'!$B:$B,W$9)),"-")</f>
        <v>-</v>
      </c>
      <c r="X20" s="34" t="str">
        <f>IFERROR(TIME(0,0,AVERAGEIFS('VISSIM Travel Time Outputs'!$I:$I,'VISSIM Travel Time Outputs'!$D:$D,$D20,'VISSIM Travel Time Outputs'!$A:$A,"AVG",'VISSIM Travel Time Outputs'!$B:$B,X$9)),"-")</f>
        <v>-</v>
      </c>
      <c r="Y20" s="134" t="str">
        <f>IFERROR(TIME(0,0,AVERAGEIFS('VISSIM Travel Time Outputs'!$I:$I,'VISSIM Travel Time Outputs'!$D:$D,$D20,'VISSIM Travel Time Outputs'!$A:$A,"AVG",'VISSIM Travel Time Outputs'!$B:$B,Y$9)),"-")</f>
        <v>-</v>
      </c>
      <c r="Z20" s="254"/>
      <c r="AA20" s="323" t="str">
        <f>IFERROR(AVERAGEIFS('VISSIM Travel Time Outputs'!$F:$F,'VISSIM Travel Time Outputs'!$D:$D,$D20,'VISSIM Travel Time Outputs'!$A:$A,"AVG",'VISSIM Travel Time Outputs'!$B:$B,AA$9),"-")</f>
        <v>-</v>
      </c>
      <c r="AB20" s="324" t="str">
        <f>IFERROR(AVERAGEIFS('VISSIM Travel Time Outputs'!$F:$F,'VISSIM Travel Time Outputs'!$D:$D,$D20,'VISSIM Travel Time Outputs'!$A:$A,"AVG",'VISSIM Travel Time Outputs'!$B:$B,AB$9),"-")</f>
        <v>-</v>
      </c>
      <c r="AC20" s="324" t="str">
        <f>IFERROR(AVERAGEIFS('VISSIM Travel Time Outputs'!$F:$F,'VISSIM Travel Time Outputs'!$D:$D,$D20,'VISSIM Travel Time Outputs'!$A:$A,"AVG",'VISSIM Travel Time Outputs'!$B:$B,AC$9),"-")</f>
        <v>-</v>
      </c>
      <c r="AD20" s="324" t="str">
        <f>IFERROR(AVERAGEIFS('VISSIM Travel Time Outputs'!$F:$F,'VISSIM Travel Time Outputs'!$D:$D,$D20,'VISSIM Travel Time Outputs'!$A:$A,"AVG",'VISSIM Travel Time Outputs'!$B:$B,AD$9),"-")</f>
        <v>-</v>
      </c>
      <c r="AE20" s="324" t="str">
        <f>IFERROR(AVERAGEIFS('VISSIM Travel Time Outputs'!$F:$F,'VISSIM Travel Time Outputs'!$D:$D,$D20,'VISSIM Travel Time Outputs'!$A:$A,"AVG",'VISSIM Travel Time Outputs'!$B:$B,AE$9),"-")</f>
        <v>-</v>
      </c>
      <c r="AF20" s="324" t="str">
        <f>IFERROR(AVERAGEIFS('VISSIM Travel Time Outputs'!$F:$F,'VISSIM Travel Time Outputs'!$D:$D,$D20,'VISSIM Travel Time Outputs'!$A:$A,"AVG",'VISSIM Travel Time Outputs'!$B:$B,AF$9),"-")</f>
        <v>-</v>
      </c>
      <c r="AG20" s="324" t="str">
        <f>IFERROR(AVERAGEIFS('VISSIM Travel Time Outputs'!$F:$F,'VISSIM Travel Time Outputs'!$D:$D,$D20,'VISSIM Travel Time Outputs'!$A:$A,"AVG",'VISSIM Travel Time Outputs'!$B:$B,AG$9),"-")</f>
        <v>-</v>
      </c>
      <c r="AH20" s="324" t="str">
        <f>IFERROR(AVERAGEIFS('VISSIM Travel Time Outputs'!$F:$F,'VISSIM Travel Time Outputs'!$D:$D,$D20,'VISSIM Travel Time Outputs'!$A:$A,"AVG",'VISSIM Travel Time Outputs'!$B:$B,AH$9),"-")</f>
        <v>-</v>
      </c>
      <c r="AI20" s="324" t="str">
        <f>IFERROR(AVERAGEIFS('VISSIM Travel Time Outputs'!$F:$F,'VISSIM Travel Time Outputs'!$D:$D,$D20,'VISSIM Travel Time Outputs'!$A:$A,"AVG",'VISSIM Travel Time Outputs'!$B:$B,AI$9),"-")</f>
        <v>-</v>
      </c>
      <c r="AJ20" s="324" t="str">
        <f>IFERROR(AVERAGEIFS('VISSIM Travel Time Outputs'!$F:$F,'VISSIM Travel Time Outputs'!$D:$D,$D20,'VISSIM Travel Time Outputs'!$A:$A,"AVG",'VISSIM Travel Time Outputs'!$B:$B,AJ$9),"-")</f>
        <v>-</v>
      </c>
      <c r="AK20" s="324" t="str">
        <f>IFERROR(AVERAGEIFS('VISSIM Travel Time Outputs'!$F:$F,'VISSIM Travel Time Outputs'!$D:$D,$D20,'VISSIM Travel Time Outputs'!$A:$A,"AVG",'VISSIM Travel Time Outputs'!$B:$B,AK$9),"-")</f>
        <v>-</v>
      </c>
      <c r="AL20" s="324" t="str">
        <f>IFERROR(AVERAGEIFS('VISSIM Travel Time Outputs'!$F:$F,'VISSIM Travel Time Outputs'!$D:$D,$D20,'VISSIM Travel Time Outputs'!$A:$A,"AVG",'VISSIM Travel Time Outputs'!$B:$B,AL$9),"-")</f>
        <v>-</v>
      </c>
      <c r="AM20" s="324" t="str">
        <f>IFERROR(AVERAGEIFS('VISSIM Travel Time Outputs'!$F:$F,'VISSIM Travel Time Outputs'!$D:$D,$D20,'VISSIM Travel Time Outputs'!$A:$A,"AVG",'VISSIM Travel Time Outputs'!$B:$B,AM$9),"-")</f>
        <v>-</v>
      </c>
      <c r="AN20" s="324" t="str">
        <f>IFERROR(AVERAGEIFS('VISSIM Travel Time Outputs'!$F:$F,'VISSIM Travel Time Outputs'!$D:$D,$D20,'VISSIM Travel Time Outputs'!$A:$A,"AVG",'VISSIM Travel Time Outputs'!$B:$B,AN$9),"-")</f>
        <v>-</v>
      </c>
      <c r="AO20" s="324" t="str">
        <f>IFERROR(AVERAGEIFS('VISSIM Travel Time Outputs'!$F:$F,'VISSIM Travel Time Outputs'!$D:$D,$D20,'VISSIM Travel Time Outputs'!$A:$A,"AVG",'VISSIM Travel Time Outputs'!$B:$B,AO$9),"-")</f>
        <v>-</v>
      </c>
      <c r="AP20" s="325" t="str">
        <f>IFERROR(AVERAGEIFS('VISSIM Travel Time Outputs'!$F:$F,'VISSIM Travel Time Outputs'!$D:$D,$D20,'VISSIM Travel Time Outputs'!$A:$A,"AVG",'VISSIM Travel Time Outputs'!$B:$B,AP$9),"-")</f>
        <v>-</v>
      </c>
      <c r="AQ20" s="331"/>
      <c r="AR20" s="209" t="str">
        <f t="shared" si="13"/>
        <v>--</v>
      </c>
      <c r="AS20" s="354" t="str">
        <f t="shared" si="14"/>
        <v>--</v>
      </c>
      <c r="AT20" s="325">
        <f t="shared" si="15"/>
        <v>0</v>
      </c>
      <c r="AU20" s="255"/>
      <c r="AV20" s="209" t="str">
        <f>IFERROR(TIME(0,0,AVERAGEIFS('VISSIM Travel Time Outputs'!$J:$J,'VISSIM Travel Time Outputs'!$D:$D,$D20,'VISSIM Travel Time Outputs'!$A:$A,"AVG",'VISSIM Travel Time Outputs'!$B:$B,AV$9)),"-")</f>
        <v>-</v>
      </c>
      <c r="AW20" s="34" t="str">
        <f>IFERROR(TIME(0,0,AVERAGEIFS('VISSIM Travel Time Outputs'!$J:$J,'VISSIM Travel Time Outputs'!$D:$D,$D20,'VISSIM Travel Time Outputs'!$A:$A,"AVG",'VISSIM Travel Time Outputs'!$B:$B,AW$9)),"-")</f>
        <v>-</v>
      </c>
      <c r="AX20" s="34" t="str">
        <f>IFERROR(TIME(0,0,AVERAGEIFS('VISSIM Travel Time Outputs'!$J:$J,'VISSIM Travel Time Outputs'!$D:$D,$D20,'VISSIM Travel Time Outputs'!$A:$A,"AVG",'VISSIM Travel Time Outputs'!$B:$B,AX$9)),"-")</f>
        <v>-</v>
      </c>
      <c r="AY20" s="34" t="str">
        <f>IFERROR(TIME(0,0,AVERAGEIFS('VISSIM Travel Time Outputs'!$J:$J,'VISSIM Travel Time Outputs'!$D:$D,$D20,'VISSIM Travel Time Outputs'!$A:$A,"AVG",'VISSIM Travel Time Outputs'!$B:$B,AY$9)),"-")</f>
        <v>-</v>
      </c>
      <c r="AZ20" s="34" t="str">
        <f>IFERROR(TIME(0,0,AVERAGEIFS('VISSIM Travel Time Outputs'!$J:$J,'VISSIM Travel Time Outputs'!$D:$D,$D20,'VISSIM Travel Time Outputs'!$A:$A,"AVG",'VISSIM Travel Time Outputs'!$B:$B,AZ$9)),"-")</f>
        <v>-</v>
      </c>
      <c r="BA20" s="34" t="str">
        <f>IFERROR(TIME(0,0,AVERAGEIFS('VISSIM Travel Time Outputs'!$J:$J,'VISSIM Travel Time Outputs'!$D:$D,$D20,'VISSIM Travel Time Outputs'!$A:$A,"AVG",'VISSIM Travel Time Outputs'!$B:$B,BA$9)),"-")</f>
        <v>-</v>
      </c>
      <c r="BB20" s="34" t="str">
        <f>IFERROR(TIME(0,0,AVERAGEIFS('VISSIM Travel Time Outputs'!$J:$J,'VISSIM Travel Time Outputs'!$D:$D,$D20,'VISSIM Travel Time Outputs'!$A:$A,"AVG",'VISSIM Travel Time Outputs'!$B:$B,BB$9)),"-")</f>
        <v>-</v>
      </c>
      <c r="BC20" s="34" t="str">
        <f>IFERROR(TIME(0,0,AVERAGEIFS('VISSIM Travel Time Outputs'!$J:$J,'VISSIM Travel Time Outputs'!$D:$D,$D20,'VISSIM Travel Time Outputs'!$A:$A,"AVG",'VISSIM Travel Time Outputs'!$B:$B,BC$9)),"-")</f>
        <v>-</v>
      </c>
      <c r="BD20" s="34" t="str">
        <f>IFERROR(TIME(0,0,AVERAGEIFS('VISSIM Travel Time Outputs'!$J:$J,'VISSIM Travel Time Outputs'!$D:$D,$D20,'VISSIM Travel Time Outputs'!$A:$A,"AVG",'VISSIM Travel Time Outputs'!$B:$B,BD$9)),"-")</f>
        <v>-</v>
      </c>
      <c r="BE20" s="34" t="str">
        <f>IFERROR(TIME(0,0,AVERAGEIFS('VISSIM Travel Time Outputs'!$J:$J,'VISSIM Travel Time Outputs'!$D:$D,$D20,'VISSIM Travel Time Outputs'!$A:$A,"AVG",'VISSIM Travel Time Outputs'!$B:$B,BE$9)),"-")</f>
        <v>-</v>
      </c>
      <c r="BF20" s="34" t="str">
        <f>IFERROR(TIME(0,0,AVERAGEIFS('VISSIM Travel Time Outputs'!$J:$J,'VISSIM Travel Time Outputs'!$D:$D,$D20,'VISSIM Travel Time Outputs'!$A:$A,"AVG",'VISSIM Travel Time Outputs'!$B:$B,BF$9)),"-")</f>
        <v>-</v>
      </c>
      <c r="BG20" s="34" t="str">
        <f>IFERROR(TIME(0,0,AVERAGEIFS('VISSIM Travel Time Outputs'!$J:$J,'VISSIM Travel Time Outputs'!$D:$D,$D20,'VISSIM Travel Time Outputs'!$A:$A,"AVG",'VISSIM Travel Time Outputs'!$B:$B,BG$9)),"-")</f>
        <v>-</v>
      </c>
      <c r="BH20" s="34" t="str">
        <f>IFERROR(TIME(0,0,AVERAGEIFS('VISSIM Travel Time Outputs'!$J:$J,'VISSIM Travel Time Outputs'!$D:$D,$D20,'VISSIM Travel Time Outputs'!$A:$A,"AVG",'VISSIM Travel Time Outputs'!$B:$B,BH$9)),"-")</f>
        <v>-</v>
      </c>
      <c r="BI20" s="34" t="str">
        <f>IFERROR(TIME(0,0,AVERAGEIFS('VISSIM Travel Time Outputs'!$J:$J,'VISSIM Travel Time Outputs'!$D:$D,$D20,'VISSIM Travel Time Outputs'!$A:$A,"AVG",'VISSIM Travel Time Outputs'!$B:$B,BI$9)),"-")</f>
        <v>-</v>
      </c>
      <c r="BJ20" s="34" t="str">
        <f>IFERROR(TIME(0,0,AVERAGEIFS('VISSIM Travel Time Outputs'!$J:$J,'VISSIM Travel Time Outputs'!$D:$D,$D20,'VISSIM Travel Time Outputs'!$A:$A,"AVG",'VISSIM Travel Time Outputs'!$B:$B,BJ$9)),"-")</f>
        <v>-</v>
      </c>
      <c r="BK20" s="134" t="str">
        <f>IFERROR(TIME(0,0,AVERAGEIFS('VISSIM Travel Time Outputs'!$J:$J,'VISSIM Travel Time Outputs'!$D:$D,$D20,'VISSIM Travel Time Outputs'!$A:$A,"AVG",'VISSIM Travel Time Outputs'!$B:$B,BK$9)),"-")</f>
        <v>-</v>
      </c>
      <c r="BL20" s="126"/>
      <c r="BM20" s="323" t="str">
        <f>IFERROR(AVERAGEIFS('VISSIM Travel Time Outputs'!$G:$G,'VISSIM Travel Time Outputs'!$D:$D,$D20,'VISSIM Travel Time Outputs'!$A:$A,"AVG",'VISSIM Travel Time Outputs'!$B:$B,BM$9),"-")</f>
        <v>-</v>
      </c>
      <c r="BN20" s="324" t="str">
        <f>IFERROR(AVERAGEIFS('VISSIM Travel Time Outputs'!$G:$G,'VISSIM Travel Time Outputs'!$D:$D,$D20,'VISSIM Travel Time Outputs'!$A:$A,"AVG",'VISSIM Travel Time Outputs'!$B:$B,BN$9),"-")</f>
        <v>-</v>
      </c>
      <c r="BO20" s="324" t="str">
        <f>IFERROR(AVERAGEIFS('VISSIM Travel Time Outputs'!$G:$G,'VISSIM Travel Time Outputs'!$D:$D,$D20,'VISSIM Travel Time Outputs'!$A:$A,"AVG",'VISSIM Travel Time Outputs'!$B:$B,BO$9),"-")</f>
        <v>-</v>
      </c>
      <c r="BP20" s="324" t="str">
        <f>IFERROR(AVERAGEIFS('VISSIM Travel Time Outputs'!$G:$G,'VISSIM Travel Time Outputs'!$D:$D,$D20,'VISSIM Travel Time Outputs'!$A:$A,"AVG",'VISSIM Travel Time Outputs'!$B:$B,BP$9),"-")</f>
        <v>-</v>
      </c>
      <c r="BQ20" s="324" t="str">
        <f>IFERROR(AVERAGEIFS('VISSIM Travel Time Outputs'!$G:$G,'VISSIM Travel Time Outputs'!$D:$D,$D20,'VISSIM Travel Time Outputs'!$A:$A,"AVG",'VISSIM Travel Time Outputs'!$B:$B,BQ$9),"-")</f>
        <v>-</v>
      </c>
      <c r="BR20" s="324" t="str">
        <f>IFERROR(AVERAGEIFS('VISSIM Travel Time Outputs'!$G:$G,'VISSIM Travel Time Outputs'!$D:$D,$D20,'VISSIM Travel Time Outputs'!$A:$A,"AVG",'VISSIM Travel Time Outputs'!$B:$B,BR$9),"-")</f>
        <v>-</v>
      </c>
      <c r="BS20" s="324" t="str">
        <f>IFERROR(AVERAGEIFS('VISSIM Travel Time Outputs'!$G:$G,'VISSIM Travel Time Outputs'!$D:$D,$D20,'VISSIM Travel Time Outputs'!$A:$A,"AVG",'VISSIM Travel Time Outputs'!$B:$B,BS$9),"-")</f>
        <v>-</v>
      </c>
      <c r="BT20" s="324" t="str">
        <f>IFERROR(AVERAGEIFS('VISSIM Travel Time Outputs'!$G:$G,'VISSIM Travel Time Outputs'!$D:$D,$D20,'VISSIM Travel Time Outputs'!$A:$A,"AVG",'VISSIM Travel Time Outputs'!$B:$B,BT$9),"-")</f>
        <v>-</v>
      </c>
      <c r="BU20" s="324" t="str">
        <f>IFERROR(AVERAGEIFS('VISSIM Travel Time Outputs'!$G:$G,'VISSIM Travel Time Outputs'!$D:$D,$D20,'VISSIM Travel Time Outputs'!$A:$A,"AVG",'VISSIM Travel Time Outputs'!$B:$B,BU$9),"-")</f>
        <v>-</v>
      </c>
      <c r="BV20" s="324" t="str">
        <f>IFERROR(AVERAGEIFS('VISSIM Travel Time Outputs'!$G:$G,'VISSIM Travel Time Outputs'!$D:$D,$D20,'VISSIM Travel Time Outputs'!$A:$A,"AVG",'VISSIM Travel Time Outputs'!$B:$B,BV$9),"-")</f>
        <v>-</v>
      </c>
      <c r="BW20" s="324" t="str">
        <f>IFERROR(AVERAGEIFS('VISSIM Travel Time Outputs'!$G:$G,'VISSIM Travel Time Outputs'!$D:$D,$D20,'VISSIM Travel Time Outputs'!$A:$A,"AVG",'VISSIM Travel Time Outputs'!$B:$B,BW$9),"-")</f>
        <v>-</v>
      </c>
      <c r="BX20" s="324" t="str">
        <f>IFERROR(AVERAGEIFS('VISSIM Travel Time Outputs'!$G:$G,'VISSIM Travel Time Outputs'!$D:$D,$D20,'VISSIM Travel Time Outputs'!$A:$A,"AVG",'VISSIM Travel Time Outputs'!$B:$B,BX$9),"-")</f>
        <v>-</v>
      </c>
      <c r="BY20" s="324" t="str">
        <f>IFERROR(AVERAGEIFS('VISSIM Travel Time Outputs'!$G:$G,'VISSIM Travel Time Outputs'!$D:$D,$D20,'VISSIM Travel Time Outputs'!$A:$A,"AVG",'VISSIM Travel Time Outputs'!$B:$B,BY$9),"-")</f>
        <v>-</v>
      </c>
      <c r="BZ20" s="324" t="str">
        <f>IFERROR(AVERAGEIFS('VISSIM Travel Time Outputs'!$G:$G,'VISSIM Travel Time Outputs'!$D:$D,$D20,'VISSIM Travel Time Outputs'!$A:$A,"AVG",'VISSIM Travel Time Outputs'!$B:$B,BZ$9),"-")</f>
        <v>-</v>
      </c>
      <c r="CA20" s="324" t="str">
        <f>IFERROR(AVERAGEIFS('VISSIM Travel Time Outputs'!$G:$G,'VISSIM Travel Time Outputs'!$D:$D,$D20,'VISSIM Travel Time Outputs'!$A:$A,"AVG",'VISSIM Travel Time Outputs'!$B:$B,CA$9),"-")</f>
        <v>-</v>
      </c>
      <c r="CB20" s="325" t="str">
        <f>IFERROR(AVERAGEIFS('VISSIM Travel Time Outputs'!$G:$G,'VISSIM Travel Time Outputs'!$D:$D,$D20,'VISSIM Travel Time Outputs'!$A:$A,"AVG",'VISSIM Travel Time Outputs'!$B:$B,CB$9),"-")</f>
        <v>-</v>
      </c>
      <c r="CC20" s="254"/>
      <c r="CD20" s="209" t="str">
        <f t="shared" si="16"/>
        <v>--</v>
      </c>
      <c r="CE20" s="354" t="str">
        <f t="shared" si="17"/>
        <v>--</v>
      </c>
      <c r="CF20" s="325">
        <f t="shared" si="18"/>
        <v>0</v>
      </c>
      <c r="CG20" s="331"/>
      <c r="CH20" s="209"/>
      <c r="CI20" s="34"/>
      <c r="CJ20" s="34"/>
      <c r="CK20" s="34"/>
      <c r="CL20" s="34"/>
      <c r="CM20" s="34"/>
      <c r="CN20" s="34"/>
      <c r="CO20" s="34"/>
      <c r="CP20" s="34"/>
      <c r="CQ20" s="34"/>
      <c r="CR20" s="34"/>
      <c r="CS20" s="34"/>
      <c r="CT20" s="34"/>
      <c r="CU20" s="34"/>
      <c r="CV20" s="34"/>
      <c r="CW20" s="134"/>
      <c r="CX20" s="331"/>
      <c r="CY20" s="323"/>
      <c r="CZ20" s="324"/>
      <c r="DA20" s="324"/>
      <c r="DB20" s="324"/>
      <c r="DC20" s="324"/>
      <c r="DD20" s="324"/>
      <c r="DE20" s="324"/>
      <c r="DF20" s="324"/>
      <c r="DG20" s="324"/>
      <c r="DH20" s="324"/>
      <c r="DI20" s="324"/>
      <c r="DJ20" s="324"/>
      <c r="DK20" s="324"/>
      <c r="DL20" s="324"/>
      <c r="DM20" s="324"/>
      <c r="DN20" s="325"/>
      <c r="DO20" s="331"/>
      <c r="DP20" s="209" t="str">
        <f t="shared" si="19"/>
        <v>--</v>
      </c>
      <c r="DQ20" s="354" t="str">
        <f t="shared" si="20"/>
        <v>--</v>
      </c>
      <c r="DR20" s="325">
        <f t="shared" si="21"/>
        <v>0</v>
      </c>
      <c r="DS20" s="255"/>
      <c r="DT20" s="209" t="str">
        <f>IFERROR(TIME(0,0,AVERAGEIFS('VISSIM Travel Time Outputs'!$K:$K,'VISSIM Travel Time Outputs'!$D:$D,$D20,'VISSIM Travel Time Outputs'!$A:$A,"AVG",'VISSIM Travel Time Outputs'!$B:$B,DT$9)),"-")</f>
        <v>-</v>
      </c>
      <c r="DU20" s="34" t="str">
        <f>IFERROR(TIME(0,0,AVERAGEIFS('VISSIM Travel Time Outputs'!$K:$K,'VISSIM Travel Time Outputs'!$D:$D,$D20,'VISSIM Travel Time Outputs'!$A:$A,"AVG",'VISSIM Travel Time Outputs'!$B:$B,DU$9)),"-")</f>
        <v>-</v>
      </c>
      <c r="DV20" s="34" t="str">
        <f>IFERROR(TIME(0,0,AVERAGEIFS('VISSIM Travel Time Outputs'!$K:$K,'VISSIM Travel Time Outputs'!$D:$D,$D20,'VISSIM Travel Time Outputs'!$A:$A,"AVG",'VISSIM Travel Time Outputs'!$B:$B,DV$9)),"-")</f>
        <v>-</v>
      </c>
      <c r="DW20" s="34" t="str">
        <f>IFERROR(TIME(0,0,AVERAGEIFS('VISSIM Travel Time Outputs'!$K:$K,'VISSIM Travel Time Outputs'!$D:$D,$D20,'VISSIM Travel Time Outputs'!$A:$A,"AVG",'VISSIM Travel Time Outputs'!$B:$B,DW$9)),"-")</f>
        <v>-</v>
      </c>
      <c r="DX20" s="34" t="str">
        <f>IFERROR(TIME(0,0,AVERAGEIFS('VISSIM Travel Time Outputs'!$K:$K,'VISSIM Travel Time Outputs'!$D:$D,$D20,'VISSIM Travel Time Outputs'!$A:$A,"AVG",'VISSIM Travel Time Outputs'!$B:$B,DX$9)),"-")</f>
        <v>-</v>
      </c>
      <c r="DY20" s="34" t="str">
        <f>IFERROR(TIME(0,0,AVERAGEIFS('VISSIM Travel Time Outputs'!$K:$K,'VISSIM Travel Time Outputs'!$D:$D,$D20,'VISSIM Travel Time Outputs'!$A:$A,"AVG",'VISSIM Travel Time Outputs'!$B:$B,DY$9)),"-")</f>
        <v>-</v>
      </c>
      <c r="DZ20" s="34" t="str">
        <f>IFERROR(TIME(0,0,AVERAGEIFS('VISSIM Travel Time Outputs'!$K:$K,'VISSIM Travel Time Outputs'!$D:$D,$D20,'VISSIM Travel Time Outputs'!$A:$A,"AVG",'VISSIM Travel Time Outputs'!$B:$B,DZ$9)),"-")</f>
        <v>-</v>
      </c>
      <c r="EA20" s="34" t="str">
        <f>IFERROR(TIME(0,0,AVERAGEIFS('VISSIM Travel Time Outputs'!$K:$K,'VISSIM Travel Time Outputs'!$D:$D,$D20,'VISSIM Travel Time Outputs'!$A:$A,"AVG",'VISSIM Travel Time Outputs'!$B:$B,EA$9)),"-")</f>
        <v>-</v>
      </c>
      <c r="EB20" s="34" t="str">
        <f>IFERROR(TIME(0,0,AVERAGEIFS('VISSIM Travel Time Outputs'!$K:$K,'VISSIM Travel Time Outputs'!$D:$D,$D20,'VISSIM Travel Time Outputs'!$A:$A,"AVG",'VISSIM Travel Time Outputs'!$B:$B,EB$9)),"-")</f>
        <v>-</v>
      </c>
      <c r="EC20" s="34" t="str">
        <f>IFERROR(TIME(0,0,AVERAGEIFS('VISSIM Travel Time Outputs'!$K:$K,'VISSIM Travel Time Outputs'!$D:$D,$D20,'VISSIM Travel Time Outputs'!$A:$A,"AVG",'VISSIM Travel Time Outputs'!$B:$B,EC$9)),"-")</f>
        <v>-</v>
      </c>
      <c r="ED20" s="34" t="str">
        <f>IFERROR(TIME(0,0,AVERAGEIFS('VISSIM Travel Time Outputs'!$K:$K,'VISSIM Travel Time Outputs'!$D:$D,$D20,'VISSIM Travel Time Outputs'!$A:$A,"AVG",'VISSIM Travel Time Outputs'!$B:$B,ED$9)),"-")</f>
        <v>-</v>
      </c>
      <c r="EE20" s="34" t="str">
        <f>IFERROR(TIME(0,0,AVERAGEIFS('VISSIM Travel Time Outputs'!$K:$K,'VISSIM Travel Time Outputs'!$D:$D,$D20,'VISSIM Travel Time Outputs'!$A:$A,"AVG",'VISSIM Travel Time Outputs'!$B:$B,EE$9)),"-")</f>
        <v>-</v>
      </c>
      <c r="EF20" s="34" t="str">
        <f>IFERROR(TIME(0,0,AVERAGEIFS('VISSIM Travel Time Outputs'!$K:$K,'VISSIM Travel Time Outputs'!$D:$D,$D20,'VISSIM Travel Time Outputs'!$A:$A,"AVG",'VISSIM Travel Time Outputs'!$B:$B,EF$9)),"-")</f>
        <v>-</v>
      </c>
      <c r="EG20" s="34" t="str">
        <f>IFERROR(TIME(0,0,AVERAGEIFS('VISSIM Travel Time Outputs'!$K:$K,'VISSIM Travel Time Outputs'!$D:$D,$D20,'VISSIM Travel Time Outputs'!$A:$A,"AVG",'VISSIM Travel Time Outputs'!$B:$B,EG$9)),"-")</f>
        <v>-</v>
      </c>
      <c r="EH20" s="34" t="str">
        <f>IFERROR(TIME(0,0,AVERAGEIFS('VISSIM Travel Time Outputs'!$K:$K,'VISSIM Travel Time Outputs'!$D:$D,$D20,'VISSIM Travel Time Outputs'!$A:$A,"AVG",'VISSIM Travel Time Outputs'!$B:$B,EH$9)),"-")</f>
        <v>-</v>
      </c>
      <c r="EI20" s="134" t="str">
        <f>IFERROR(TIME(0,0,AVERAGEIFS('VISSIM Travel Time Outputs'!$K:$K,'VISSIM Travel Time Outputs'!$D:$D,$D20,'VISSIM Travel Time Outputs'!$A:$A,"AVG",'VISSIM Travel Time Outputs'!$B:$B,EI$9)),"-")</f>
        <v>-</v>
      </c>
      <c r="EJ20" s="126"/>
      <c r="EK20" s="323" t="str">
        <f>IFERROR(AVERAGEIFS('VISSIM Travel Time Outputs'!$H:$H,'VISSIM Travel Time Outputs'!$D:$D,$D20,'VISSIM Travel Time Outputs'!$A:$A,"AVG",'VISSIM Travel Time Outputs'!$B:$B,EK$9),"-")</f>
        <v>-</v>
      </c>
      <c r="EL20" s="324" t="str">
        <f>IFERROR(AVERAGEIFS('VISSIM Travel Time Outputs'!$H:$H,'VISSIM Travel Time Outputs'!$D:$D,$D20,'VISSIM Travel Time Outputs'!$A:$A,"AVG",'VISSIM Travel Time Outputs'!$B:$B,EL$9),"-")</f>
        <v>-</v>
      </c>
      <c r="EM20" s="324" t="str">
        <f>IFERROR(AVERAGEIFS('VISSIM Travel Time Outputs'!$H:$H,'VISSIM Travel Time Outputs'!$D:$D,$D20,'VISSIM Travel Time Outputs'!$A:$A,"AVG",'VISSIM Travel Time Outputs'!$B:$B,EM$9),"-")</f>
        <v>-</v>
      </c>
      <c r="EN20" s="324" t="str">
        <f>IFERROR(AVERAGEIFS('VISSIM Travel Time Outputs'!$H:$H,'VISSIM Travel Time Outputs'!$D:$D,$D20,'VISSIM Travel Time Outputs'!$A:$A,"AVG",'VISSIM Travel Time Outputs'!$B:$B,EN$9),"-")</f>
        <v>-</v>
      </c>
      <c r="EO20" s="324" t="str">
        <f>IFERROR(AVERAGEIFS('VISSIM Travel Time Outputs'!$H:$H,'VISSIM Travel Time Outputs'!$D:$D,$D20,'VISSIM Travel Time Outputs'!$A:$A,"AVG",'VISSIM Travel Time Outputs'!$B:$B,EO$9),"-")</f>
        <v>-</v>
      </c>
      <c r="EP20" s="324" t="str">
        <f>IFERROR(AVERAGEIFS('VISSIM Travel Time Outputs'!$H:$H,'VISSIM Travel Time Outputs'!$D:$D,$D20,'VISSIM Travel Time Outputs'!$A:$A,"AVG",'VISSIM Travel Time Outputs'!$B:$B,EP$9),"-")</f>
        <v>-</v>
      </c>
      <c r="EQ20" s="324" t="str">
        <f>IFERROR(AVERAGEIFS('VISSIM Travel Time Outputs'!$H:$H,'VISSIM Travel Time Outputs'!$D:$D,$D20,'VISSIM Travel Time Outputs'!$A:$A,"AVG",'VISSIM Travel Time Outputs'!$B:$B,EQ$9),"-")</f>
        <v>-</v>
      </c>
      <c r="ER20" s="324" t="str">
        <f>IFERROR(AVERAGEIFS('VISSIM Travel Time Outputs'!$H:$H,'VISSIM Travel Time Outputs'!$D:$D,$D20,'VISSIM Travel Time Outputs'!$A:$A,"AVG",'VISSIM Travel Time Outputs'!$B:$B,ER$9),"-")</f>
        <v>-</v>
      </c>
      <c r="ES20" s="324" t="str">
        <f>IFERROR(AVERAGEIFS('VISSIM Travel Time Outputs'!$H:$H,'VISSIM Travel Time Outputs'!$D:$D,$D20,'VISSIM Travel Time Outputs'!$A:$A,"AVG",'VISSIM Travel Time Outputs'!$B:$B,ES$9),"-")</f>
        <v>-</v>
      </c>
      <c r="ET20" s="324" t="str">
        <f>IFERROR(AVERAGEIFS('VISSIM Travel Time Outputs'!$H:$H,'VISSIM Travel Time Outputs'!$D:$D,$D20,'VISSIM Travel Time Outputs'!$A:$A,"AVG",'VISSIM Travel Time Outputs'!$B:$B,ET$9),"-")</f>
        <v>-</v>
      </c>
      <c r="EU20" s="324" t="str">
        <f>IFERROR(AVERAGEIFS('VISSIM Travel Time Outputs'!$H:$H,'VISSIM Travel Time Outputs'!$D:$D,$D20,'VISSIM Travel Time Outputs'!$A:$A,"AVG",'VISSIM Travel Time Outputs'!$B:$B,EU$9),"-")</f>
        <v>-</v>
      </c>
      <c r="EV20" s="324" t="str">
        <f>IFERROR(AVERAGEIFS('VISSIM Travel Time Outputs'!$H:$H,'VISSIM Travel Time Outputs'!$D:$D,$D20,'VISSIM Travel Time Outputs'!$A:$A,"AVG",'VISSIM Travel Time Outputs'!$B:$B,EV$9),"-")</f>
        <v>-</v>
      </c>
      <c r="EW20" s="324" t="str">
        <f>IFERROR(AVERAGEIFS('VISSIM Travel Time Outputs'!$H:$H,'VISSIM Travel Time Outputs'!$D:$D,$D20,'VISSIM Travel Time Outputs'!$A:$A,"AVG",'VISSIM Travel Time Outputs'!$B:$B,EW$9),"-")</f>
        <v>-</v>
      </c>
      <c r="EX20" s="324" t="str">
        <f>IFERROR(AVERAGEIFS('VISSIM Travel Time Outputs'!$H:$H,'VISSIM Travel Time Outputs'!$D:$D,$D20,'VISSIM Travel Time Outputs'!$A:$A,"AVG",'VISSIM Travel Time Outputs'!$B:$B,EX$9),"-")</f>
        <v>-</v>
      </c>
      <c r="EY20" s="324" t="str">
        <f>IFERROR(AVERAGEIFS('VISSIM Travel Time Outputs'!$H:$H,'VISSIM Travel Time Outputs'!$D:$D,$D20,'VISSIM Travel Time Outputs'!$A:$A,"AVG",'VISSIM Travel Time Outputs'!$B:$B,EY$9),"-")</f>
        <v>-</v>
      </c>
      <c r="EZ20" s="325" t="str">
        <f>IFERROR(AVERAGEIFS('VISSIM Travel Time Outputs'!$H:$H,'VISSIM Travel Time Outputs'!$D:$D,$D20,'VISSIM Travel Time Outputs'!$A:$A,"AVG",'VISSIM Travel Time Outputs'!$B:$B,EZ$9),"-")</f>
        <v>-</v>
      </c>
      <c r="FA20" s="254"/>
      <c r="FB20" s="209" t="str">
        <f t="shared" si="22"/>
        <v>--</v>
      </c>
      <c r="FC20" s="354" t="str">
        <f t="shared" si="23"/>
        <v>--</v>
      </c>
      <c r="FD20" s="325">
        <f t="shared" si="24"/>
        <v>0</v>
      </c>
      <c r="FE20" s="331"/>
      <c r="FF20" s="209" t="str">
        <f>IFERROR(GETPIVOTDATA("Average of TRAVTM(40)",#REF!,"TIMEINT",FF$9,"VEHICLETRAVELTIMEMEASUREMENT",$D20)/3600/24,"--")</f>
        <v>--</v>
      </c>
      <c r="FG20" s="34" t="str">
        <f>IFERROR(GETPIVOTDATA("Average of TRAVTM(40)",#REF!,"TIMEINT",FG$9,"VEHICLETRAVELTIMEMEASUREMENT",$D20)/3600/24,"--")</f>
        <v>--</v>
      </c>
      <c r="FH20" s="34" t="str">
        <f>IFERROR(GETPIVOTDATA("Average of TRAVTM(40)",#REF!,"TIMEINT",FH$9,"VEHICLETRAVELTIMEMEASUREMENT",$D20)/3600/24,"--")</f>
        <v>--</v>
      </c>
      <c r="FI20" s="34" t="str">
        <f>IFERROR(GETPIVOTDATA("Average of TRAVTM(40)",#REF!,"TIMEINT",FI$9,"VEHICLETRAVELTIMEMEASUREMENT",$D20)/3600/24,"--")</f>
        <v>--</v>
      </c>
      <c r="FJ20" s="34" t="str">
        <f>IFERROR(GETPIVOTDATA("Average of TRAVTM(40)",#REF!,"TIMEINT",FJ$9,"VEHICLETRAVELTIMEMEASUREMENT",$D20)/3600/24,"--")</f>
        <v>--</v>
      </c>
      <c r="FK20" s="34" t="str">
        <f>IFERROR(GETPIVOTDATA("Average of TRAVTM(40)",#REF!,"TIMEINT",FK$9,"VEHICLETRAVELTIMEMEASUREMENT",$D20)/3600/24,"--")</f>
        <v>--</v>
      </c>
      <c r="FL20" s="34" t="str">
        <f>IFERROR(GETPIVOTDATA("Average of TRAVTM(40)",#REF!,"TIMEINT",FL$9,"VEHICLETRAVELTIMEMEASUREMENT",$D20)/3600/24,"--")</f>
        <v>--</v>
      </c>
      <c r="FM20" s="34" t="str">
        <f>IFERROR(GETPIVOTDATA("Average of TRAVTM(40)",#REF!,"TIMEINT",FM$9,"VEHICLETRAVELTIMEMEASUREMENT",$D20)/3600/24,"--")</f>
        <v>--</v>
      </c>
      <c r="FN20" s="34" t="str">
        <f>IFERROR(GETPIVOTDATA("Average of TRAVTM(40)",#REF!,"TIMEINT",FN$9,"VEHICLETRAVELTIMEMEASUREMENT",$D20)/3600/24,"--")</f>
        <v>--</v>
      </c>
      <c r="FO20" s="34" t="str">
        <f>IFERROR(GETPIVOTDATA("Average of TRAVTM(40)",#REF!,"TIMEINT",FO$9,"VEHICLETRAVELTIMEMEASUREMENT",$D20)/3600/24,"--")</f>
        <v>--</v>
      </c>
      <c r="FP20" s="34" t="str">
        <f>IFERROR(GETPIVOTDATA("Average of TRAVTM(40)",#REF!,"TIMEINT",FP$9,"VEHICLETRAVELTIMEMEASUREMENT",$D20)/3600/24,"--")</f>
        <v>--</v>
      </c>
      <c r="FQ20" s="34" t="str">
        <f>IFERROR(GETPIVOTDATA("Average of TRAVTM(40)",#REF!,"TIMEINT",FQ$9,"VEHICLETRAVELTIMEMEASUREMENT",$D20)/3600/24,"--")</f>
        <v>--</v>
      </c>
      <c r="FR20" s="34" t="str">
        <f>IFERROR(GETPIVOTDATA("Average of TRAVTM(40)",#REF!,"TIMEINT",FR$9,"VEHICLETRAVELTIMEMEASUREMENT",$D20)/3600/24,"--")</f>
        <v>--</v>
      </c>
      <c r="FS20" s="34" t="str">
        <f>IFERROR(GETPIVOTDATA("Average of TRAVTM(40)",#REF!,"TIMEINT",FS$9,"VEHICLETRAVELTIMEMEASUREMENT",$D20)/3600/24,"--")</f>
        <v>--</v>
      </c>
      <c r="FT20" s="34" t="str">
        <f>IFERROR(GETPIVOTDATA("Average of TRAVTM(40)",#REF!,"TIMEINT",FT$9,"VEHICLETRAVELTIMEMEASUREMENT",$D20)/3600/24,"--")</f>
        <v>--</v>
      </c>
      <c r="FU20" s="134" t="str">
        <f>IFERROR(GETPIVOTDATA("Average of TRAVTM(40)",#REF!,"TIMEINT",FU$9,"VEHICLETRAVELTIMEMEASUREMENT",$D20)/3600/24,"--")</f>
        <v>--</v>
      </c>
      <c r="FV20" s="331"/>
      <c r="FW20" s="323" t="str">
        <f>IFERROR(GETPIVOTDATA("Average of VEHS(40)",#REF!,"TIMEINT",FW$9,"VEHICLETRAVELTIMEMEASUREMENT",$D20),"--")</f>
        <v>--</v>
      </c>
      <c r="FX20" s="324" t="str">
        <f>IFERROR(GETPIVOTDATA("Average of VEHS(40)",#REF!,"TIMEINT",FX$9,"VEHICLETRAVELTIMEMEASUREMENT",$D20),"--")</f>
        <v>--</v>
      </c>
      <c r="FY20" s="324" t="str">
        <f>IFERROR(GETPIVOTDATA("Average of VEHS(40)",#REF!,"TIMEINT",FY$9,"VEHICLETRAVELTIMEMEASUREMENT",$D20),"--")</f>
        <v>--</v>
      </c>
      <c r="FZ20" s="324" t="str">
        <f>IFERROR(GETPIVOTDATA("Average of VEHS(40)",#REF!,"TIMEINT",FZ$9,"VEHICLETRAVELTIMEMEASUREMENT",$D20),"--")</f>
        <v>--</v>
      </c>
      <c r="GA20" s="324" t="str">
        <f>IFERROR(GETPIVOTDATA("Average of VEHS(40)",#REF!,"TIMEINT",GA$9,"VEHICLETRAVELTIMEMEASUREMENT",$D20),"--")</f>
        <v>--</v>
      </c>
      <c r="GB20" s="324" t="str">
        <f>IFERROR(GETPIVOTDATA("Average of VEHS(40)",#REF!,"TIMEINT",GB$9,"VEHICLETRAVELTIMEMEASUREMENT",$D20),"--")</f>
        <v>--</v>
      </c>
      <c r="GC20" s="324" t="str">
        <f>IFERROR(GETPIVOTDATA("Average of VEHS(40)",#REF!,"TIMEINT",GC$9,"VEHICLETRAVELTIMEMEASUREMENT",$D20),"--")</f>
        <v>--</v>
      </c>
      <c r="GD20" s="324" t="str">
        <f>IFERROR(GETPIVOTDATA("Average of VEHS(40)",#REF!,"TIMEINT",GD$9,"VEHICLETRAVELTIMEMEASUREMENT",$D20),"--")</f>
        <v>--</v>
      </c>
      <c r="GE20" s="324" t="str">
        <f>IFERROR(GETPIVOTDATA("Average of VEHS(40)",#REF!,"TIMEINT",GE$9,"VEHICLETRAVELTIMEMEASUREMENT",$D20),"--")</f>
        <v>--</v>
      </c>
      <c r="GF20" s="324" t="str">
        <f>IFERROR(GETPIVOTDATA("Average of VEHS(40)",#REF!,"TIMEINT",GF$9,"VEHICLETRAVELTIMEMEASUREMENT",$D20),"--")</f>
        <v>--</v>
      </c>
      <c r="GG20" s="324" t="str">
        <f>IFERROR(GETPIVOTDATA("Average of VEHS(40)",#REF!,"TIMEINT",GG$9,"VEHICLETRAVELTIMEMEASUREMENT",$D20),"--")</f>
        <v>--</v>
      </c>
      <c r="GH20" s="324" t="str">
        <f>IFERROR(GETPIVOTDATA("Average of VEHS(40)",#REF!,"TIMEINT",GH$9,"VEHICLETRAVELTIMEMEASUREMENT",$D20),"--")</f>
        <v>--</v>
      </c>
      <c r="GI20" s="324" t="str">
        <f>IFERROR(GETPIVOTDATA("Average of VEHS(40)",#REF!,"TIMEINT",GI$9,"VEHICLETRAVELTIMEMEASUREMENT",$D20),"--")</f>
        <v>--</v>
      </c>
      <c r="GJ20" s="324" t="str">
        <f>IFERROR(GETPIVOTDATA("Average of VEHS(40)",#REF!,"TIMEINT",GJ$9,"VEHICLETRAVELTIMEMEASUREMENT",$D20),"--")</f>
        <v>--</v>
      </c>
      <c r="GK20" s="324" t="str">
        <f>IFERROR(GETPIVOTDATA("Average of VEHS(40)",#REF!,"TIMEINT",GK$9,"VEHICLETRAVELTIMEMEASUREMENT",$D20),"--")</f>
        <v>--</v>
      </c>
      <c r="GL20" s="325" t="str">
        <f>IFERROR(GETPIVOTDATA("Average of VEHS(40)",#REF!,"TIMEINT",GL$9,"VEHICLETRAVELTIMEMEASUREMENT",$D20),"--")</f>
        <v>--</v>
      </c>
      <c r="GM20" s="331"/>
      <c r="GN20" s="209" t="str">
        <f t="shared" si="25"/>
        <v>--</v>
      </c>
      <c r="GO20" s="354" t="str">
        <f t="shared" si="26"/>
        <v>--</v>
      </c>
      <c r="GP20" s="325">
        <f t="shared" si="27"/>
        <v>0</v>
      </c>
      <c r="GQ20" s="331"/>
      <c r="GR20" s="209" t="str">
        <f>IFERROR(GETPIVOTDATA("Average of TRAVTM(60)",#REF!,"TIMEINT",GR$9,"VEHICLETRAVELTIMEMEASUREMENT",$D20)/3600/24,"--")</f>
        <v>--</v>
      </c>
      <c r="GS20" s="34" t="str">
        <f>IFERROR(GETPIVOTDATA("Average of TRAVTM(60)",#REF!,"TIMEINT",GS$9,"VEHICLETRAVELTIMEMEASUREMENT",$D20)/3600/24,"--")</f>
        <v>--</v>
      </c>
      <c r="GT20" s="34" t="str">
        <f>IFERROR(GETPIVOTDATA("Average of TRAVTM(60)",#REF!,"TIMEINT",GT$9,"VEHICLETRAVELTIMEMEASUREMENT",$D20)/3600/24,"--")</f>
        <v>--</v>
      </c>
      <c r="GU20" s="34" t="str">
        <f>IFERROR(GETPIVOTDATA("Average of TRAVTM(60)",#REF!,"TIMEINT",GU$9,"VEHICLETRAVELTIMEMEASUREMENT",$D20)/3600/24,"--")</f>
        <v>--</v>
      </c>
      <c r="GV20" s="34" t="str">
        <f>IFERROR(GETPIVOTDATA("Average of TRAVTM(60)",#REF!,"TIMEINT",GV$9,"VEHICLETRAVELTIMEMEASUREMENT",$D20)/3600/24,"--")</f>
        <v>--</v>
      </c>
      <c r="GW20" s="34" t="str">
        <f>IFERROR(GETPIVOTDATA("Average of TRAVTM(60)",#REF!,"TIMEINT",GW$9,"VEHICLETRAVELTIMEMEASUREMENT",$D20)/3600/24,"--")</f>
        <v>--</v>
      </c>
      <c r="GX20" s="34" t="str">
        <f>IFERROR(GETPIVOTDATA("Average of TRAVTM(60)",#REF!,"TIMEINT",GX$9,"VEHICLETRAVELTIMEMEASUREMENT",$D20)/3600/24,"--")</f>
        <v>--</v>
      </c>
      <c r="GY20" s="34" t="str">
        <f>IFERROR(GETPIVOTDATA("Average of TRAVTM(60)",#REF!,"TIMEINT",GY$9,"VEHICLETRAVELTIMEMEASUREMENT",$D20)/3600/24,"--")</f>
        <v>--</v>
      </c>
      <c r="GZ20" s="34" t="str">
        <f>IFERROR(GETPIVOTDATA("Average of TRAVTM(60)",#REF!,"TIMEINT",GZ$9,"VEHICLETRAVELTIMEMEASUREMENT",$D20)/3600/24,"--")</f>
        <v>--</v>
      </c>
      <c r="HA20" s="34" t="str">
        <f>IFERROR(GETPIVOTDATA("Average of TRAVTM(60)",#REF!,"TIMEINT",HA$9,"VEHICLETRAVELTIMEMEASUREMENT",$D20)/3600/24,"--")</f>
        <v>--</v>
      </c>
      <c r="HB20" s="34" t="str">
        <f>IFERROR(GETPIVOTDATA("Average of TRAVTM(60)",#REF!,"TIMEINT",HB$9,"VEHICLETRAVELTIMEMEASUREMENT",$D20)/3600/24,"--")</f>
        <v>--</v>
      </c>
      <c r="HC20" s="34" t="str">
        <f>IFERROR(GETPIVOTDATA("Average of TRAVTM(60)",#REF!,"TIMEINT",HC$9,"VEHICLETRAVELTIMEMEASUREMENT",$D20)/3600/24,"--")</f>
        <v>--</v>
      </c>
      <c r="HD20" s="34" t="str">
        <f>IFERROR(GETPIVOTDATA("Average of TRAVTM(60)",#REF!,"TIMEINT",HD$9,"VEHICLETRAVELTIMEMEASUREMENT",$D20)/3600/24,"--")</f>
        <v>--</v>
      </c>
      <c r="HE20" s="34" t="str">
        <f>IFERROR(GETPIVOTDATA("Average of TRAVTM(60)",#REF!,"TIMEINT",HE$9,"VEHICLETRAVELTIMEMEASUREMENT",$D20)/3600/24,"--")</f>
        <v>--</v>
      </c>
      <c r="HF20" s="34" t="str">
        <f>IFERROR(GETPIVOTDATA("Average of TRAVTM(60)",#REF!,"TIMEINT",HF$9,"VEHICLETRAVELTIMEMEASUREMENT",$D20)/3600/24,"--")</f>
        <v>--</v>
      </c>
      <c r="HG20" s="134" t="str">
        <f>IFERROR(GETPIVOTDATA("Average of TRAVTM(60)",#REF!,"TIMEINT",HG$9,"VEHICLETRAVELTIMEMEASUREMENT",$D20)/3600/24,"--")</f>
        <v>--</v>
      </c>
      <c r="HH20" s="331"/>
      <c r="HI20" s="323" t="str">
        <f>IFERROR(GETPIVOTDATA("Average of VEHS(60)",#REF!,"TIMEINT",HI$9,"VEHICLETRAVELTIMEMEASUREMENT",$D20),"--")</f>
        <v>--</v>
      </c>
      <c r="HJ20" s="324" t="str">
        <f>IFERROR(GETPIVOTDATA("Average of VEHS(60)",#REF!,"TIMEINT",HJ$9,"VEHICLETRAVELTIMEMEASUREMENT",$D20),"--")</f>
        <v>--</v>
      </c>
      <c r="HK20" s="324" t="str">
        <f>IFERROR(GETPIVOTDATA("Average of VEHS(60)",#REF!,"TIMEINT",HK$9,"VEHICLETRAVELTIMEMEASUREMENT",$D20),"--")</f>
        <v>--</v>
      </c>
      <c r="HL20" s="324" t="str">
        <f>IFERROR(GETPIVOTDATA("Average of VEHS(60)",#REF!,"TIMEINT",HL$9,"VEHICLETRAVELTIMEMEASUREMENT",$D20),"--")</f>
        <v>--</v>
      </c>
      <c r="HM20" s="324" t="str">
        <f>IFERROR(GETPIVOTDATA("Average of VEHS(60)",#REF!,"TIMEINT",HM$9,"VEHICLETRAVELTIMEMEASUREMENT",$D20),"--")</f>
        <v>--</v>
      </c>
      <c r="HN20" s="324" t="str">
        <f>IFERROR(GETPIVOTDATA("Average of VEHS(60)",#REF!,"TIMEINT",HN$9,"VEHICLETRAVELTIMEMEASUREMENT",$D20),"--")</f>
        <v>--</v>
      </c>
      <c r="HO20" s="324" t="str">
        <f>IFERROR(GETPIVOTDATA("Average of VEHS(60)",#REF!,"TIMEINT",HO$9,"VEHICLETRAVELTIMEMEASUREMENT",$D20),"--")</f>
        <v>--</v>
      </c>
      <c r="HP20" s="324" t="str">
        <f>IFERROR(GETPIVOTDATA("Average of VEHS(60)",#REF!,"TIMEINT",HP$9,"VEHICLETRAVELTIMEMEASUREMENT",$D20),"--")</f>
        <v>--</v>
      </c>
      <c r="HQ20" s="324" t="str">
        <f>IFERROR(GETPIVOTDATA("Average of VEHS(60)",#REF!,"TIMEINT",HQ$9,"VEHICLETRAVELTIMEMEASUREMENT",$D20),"--")</f>
        <v>--</v>
      </c>
      <c r="HR20" s="324" t="str">
        <f>IFERROR(GETPIVOTDATA("Average of VEHS(60)",#REF!,"TIMEINT",HR$9,"VEHICLETRAVELTIMEMEASUREMENT",$D20),"--")</f>
        <v>--</v>
      </c>
      <c r="HS20" s="324" t="str">
        <f>IFERROR(GETPIVOTDATA("Average of VEHS(60)",#REF!,"TIMEINT",HS$9,"VEHICLETRAVELTIMEMEASUREMENT",$D20),"--")</f>
        <v>--</v>
      </c>
      <c r="HT20" s="324" t="str">
        <f>IFERROR(GETPIVOTDATA("Average of VEHS(60)",#REF!,"TIMEINT",HT$9,"VEHICLETRAVELTIMEMEASUREMENT",$D20),"--")</f>
        <v>--</v>
      </c>
      <c r="HU20" s="324" t="str">
        <f>IFERROR(GETPIVOTDATA("Average of VEHS(60)",#REF!,"TIMEINT",HU$9,"VEHICLETRAVELTIMEMEASUREMENT",$D20),"--")</f>
        <v>--</v>
      </c>
      <c r="HV20" s="324" t="str">
        <f>IFERROR(GETPIVOTDATA("Average of VEHS(60)",#REF!,"TIMEINT",HV$9,"VEHICLETRAVELTIMEMEASUREMENT",$D20),"--")</f>
        <v>--</v>
      </c>
      <c r="HW20" s="324" t="str">
        <f>IFERROR(GETPIVOTDATA("Average of VEHS(60)",#REF!,"TIMEINT",HW$9,"VEHICLETRAVELTIMEMEASUREMENT",$D20),"--")</f>
        <v>--</v>
      </c>
      <c r="HX20" s="325" t="str">
        <f>IFERROR(GETPIVOTDATA("Average of VEHS(60)",#REF!,"TIMEINT",HX$9,"VEHICLETRAVELTIMEMEASUREMENT",$D20),"--")</f>
        <v>--</v>
      </c>
      <c r="HY20" s="331"/>
      <c r="HZ20" s="209" t="str">
        <f t="shared" si="28"/>
        <v>--</v>
      </c>
      <c r="IA20" s="354" t="str">
        <f t="shared" si="29"/>
        <v>--</v>
      </c>
      <c r="IB20" s="325">
        <f t="shared" si="30"/>
        <v>0</v>
      </c>
      <c r="IC20" s="638"/>
      <c r="ID20" s="323" t="str">
        <f>IFERROR(AVERAGEIFS('VISSIM Travel Time Outputs'!#REF!,'VISSIM Travel Time Outputs'!#REF!,$D20,'VISSIM Travel Time Outputs'!#REF!,"AVG",'VISSIM Travel Time Outputs'!#REF!,ID$9),"-")</f>
        <v>-</v>
      </c>
      <c r="IE20" s="324" t="str">
        <f>IFERROR(AVERAGEIFS('VISSIM Travel Time Outputs'!#REF!,'VISSIM Travel Time Outputs'!#REF!,$D20,'VISSIM Travel Time Outputs'!#REF!,"AVG",'VISSIM Travel Time Outputs'!#REF!,IE$9),"-")</f>
        <v>-</v>
      </c>
      <c r="IF20" s="324" t="str">
        <f>IFERROR(AVERAGEIFS('VISSIM Travel Time Outputs'!#REF!,'VISSIM Travel Time Outputs'!#REF!,$D20,'VISSIM Travel Time Outputs'!#REF!,"AVG",'VISSIM Travel Time Outputs'!#REF!,IF$9),"-")</f>
        <v>-</v>
      </c>
      <c r="IG20" s="324" t="str">
        <f>IFERROR(AVERAGEIFS('VISSIM Travel Time Outputs'!#REF!,'VISSIM Travel Time Outputs'!#REF!,$D20,'VISSIM Travel Time Outputs'!#REF!,"AVG",'VISSIM Travel Time Outputs'!#REF!,IG$9),"-")</f>
        <v>-</v>
      </c>
      <c r="IH20" s="324" t="str">
        <f>IFERROR(AVERAGEIFS('VISSIM Travel Time Outputs'!#REF!,'VISSIM Travel Time Outputs'!#REF!,$D20,'VISSIM Travel Time Outputs'!#REF!,"AVG",'VISSIM Travel Time Outputs'!#REF!,IH$9),"-")</f>
        <v>-</v>
      </c>
      <c r="II20" s="324" t="str">
        <f>IFERROR(AVERAGEIFS('VISSIM Travel Time Outputs'!#REF!,'VISSIM Travel Time Outputs'!#REF!,$D20,'VISSIM Travel Time Outputs'!#REF!,"AVG",'VISSIM Travel Time Outputs'!#REF!,II$9),"-")</f>
        <v>-</v>
      </c>
      <c r="IJ20" s="324" t="str">
        <f>IFERROR(AVERAGEIFS('VISSIM Travel Time Outputs'!#REF!,'VISSIM Travel Time Outputs'!#REF!,$D20,'VISSIM Travel Time Outputs'!#REF!,"AVG",'VISSIM Travel Time Outputs'!#REF!,IJ$9),"-")</f>
        <v>-</v>
      </c>
      <c r="IK20" s="324" t="str">
        <f>IFERROR(AVERAGEIFS('VISSIM Travel Time Outputs'!#REF!,'VISSIM Travel Time Outputs'!#REF!,$D20,'VISSIM Travel Time Outputs'!#REF!,"AVG",'VISSIM Travel Time Outputs'!#REF!,IK$9),"-")</f>
        <v>-</v>
      </c>
      <c r="IL20" s="324" t="str">
        <f>IFERROR(AVERAGEIFS('VISSIM Travel Time Outputs'!#REF!,'VISSIM Travel Time Outputs'!#REF!,$D20,'VISSIM Travel Time Outputs'!#REF!,"AVG",'VISSIM Travel Time Outputs'!#REF!,IL$9),"-")</f>
        <v>-</v>
      </c>
      <c r="IM20" s="324" t="str">
        <f>IFERROR(AVERAGEIFS('VISSIM Travel Time Outputs'!#REF!,'VISSIM Travel Time Outputs'!#REF!,$D20,'VISSIM Travel Time Outputs'!#REF!,"AVG",'VISSIM Travel Time Outputs'!#REF!,IM$9),"-")</f>
        <v>-</v>
      </c>
      <c r="IN20" s="324" t="str">
        <f>IFERROR(AVERAGEIFS('VISSIM Travel Time Outputs'!#REF!,'VISSIM Travel Time Outputs'!#REF!,$D20,'VISSIM Travel Time Outputs'!#REF!,"AVG",'VISSIM Travel Time Outputs'!#REF!,IN$9),"-")</f>
        <v>-</v>
      </c>
      <c r="IO20" s="324" t="str">
        <f>IFERROR(AVERAGEIFS('VISSIM Travel Time Outputs'!#REF!,'VISSIM Travel Time Outputs'!#REF!,$D20,'VISSIM Travel Time Outputs'!#REF!,"AVG",'VISSIM Travel Time Outputs'!#REF!,IO$9),"-")</f>
        <v>-</v>
      </c>
      <c r="IP20" s="324" t="str">
        <f>IFERROR(AVERAGEIFS('VISSIM Travel Time Outputs'!#REF!,'VISSIM Travel Time Outputs'!#REF!,$D20,'VISSIM Travel Time Outputs'!#REF!,"AVG",'VISSIM Travel Time Outputs'!#REF!,IP$9),"-")</f>
        <v>-</v>
      </c>
      <c r="IQ20" s="324" t="str">
        <f>IFERROR(AVERAGEIFS('VISSIM Travel Time Outputs'!#REF!,'VISSIM Travel Time Outputs'!#REF!,$D20,'VISSIM Travel Time Outputs'!#REF!,"AVG",'VISSIM Travel Time Outputs'!#REF!,IQ$9),"-")</f>
        <v>-</v>
      </c>
      <c r="IR20" s="324" t="str">
        <f>IFERROR(AVERAGEIFS('VISSIM Travel Time Outputs'!#REF!,'VISSIM Travel Time Outputs'!#REF!,$D20,'VISSIM Travel Time Outputs'!#REF!,"AVG",'VISSIM Travel Time Outputs'!#REF!,IR$9),"-")</f>
        <v>-</v>
      </c>
      <c r="IS20" s="325" t="str">
        <f>IFERROR(AVERAGEIFS('VISSIM Travel Time Outputs'!#REF!,'VISSIM Travel Time Outputs'!#REF!,$D20,'VISSIM Travel Time Outputs'!#REF!,"AVG",'VISSIM Travel Time Outputs'!#REF!,IS$9),"-")</f>
        <v>-</v>
      </c>
      <c r="IT20" s="325" t="str">
        <f t="shared" si="31"/>
        <v>--</v>
      </c>
    </row>
    <row r="21" spans="1:254" x14ac:dyDescent="0.35">
      <c r="A21" s="252" t="str">
        <f t="shared" si="12"/>
        <v>H</v>
      </c>
      <c r="B21" s="577">
        <f t="shared" si="32"/>
        <v>12</v>
      </c>
      <c r="C21" s="413">
        <f>INDEX('Input - Travel Times'!$B$3:$AH$103,MATCH($B21,'Input - Travel Times'!$B$3:$B$103,0),MATCH(C$9,'Input - Travel Times'!$B$3:$AH$3,0))</f>
        <v>0</v>
      </c>
      <c r="D21" s="150">
        <f>INDEX('Input - Travel Times'!$B$3:$AH$103,MATCH($B21,'Input - Travel Times'!$B$3:$B$103,0),MATCH(D$9,'Input - Travel Times'!$B$3:$AH$3,0))</f>
        <v>0</v>
      </c>
      <c r="E21" s="518">
        <f>TIME(0,0,INDEX('Input - Travel Times'!$B$3:$AH$103,MATCH($B21,'Input - Travel Times'!$B$3:$B$103,0),MATCH(E$9,'Input - Travel Times'!$B$3:$AH$3,0)))</f>
        <v>0</v>
      </c>
      <c r="F21" s="518">
        <f>TIME(0,0,INDEX('Input - Travel Times'!$B$3:$AH$103,MATCH($B21,'Input - Travel Times'!$B$3:$B$103,0),MATCH(F$9,'Input - Travel Times'!$B$3:$AH$3,0)))</f>
        <v>0</v>
      </c>
      <c r="G21" s="518">
        <f>TIME(0,0,INDEX('Input - Travel Times'!$B$3:$AH$103,MATCH($B21,'Input - Travel Times'!$B$3:$B$103,0),MATCH(G$9,'Input - Travel Times'!$B$3:$AH$3,0)))</f>
        <v>0</v>
      </c>
      <c r="H21" s="518">
        <f>TIME(0,0,INDEX('Input - Travel Times'!$B$3:$AH$103,MATCH($B21,'Input - Travel Times'!$B$3:$B$103,0),MATCH(H$9,'Input - Travel Times'!$B$3:$AH$3,0)))</f>
        <v>0</v>
      </c>
      <c r="I21" s="130"/>
      <c r="J21" s="209" t="str">
        <f>IFERROR(TIME(0,0,AVERAGEIFS('VISSIM Travel Time Outputs'!$I:$I,'VISSIM Travel Time Outputs'!$D:$D,$D21,'VISSIM Travel Time Outputs'!$A:$A,"AVG",'VISSIM Travel Time Outputs'!$B:$B,J$9)),"-")</f>
        <v>-</v>
      </c>
      <c r="K21" s="34" t="str">
        <f>IFERROR(TIME(0,0,AVERAGEIFS('VISSIM Travel Time Outputs'!$I:$I,'VISSIM Travel Time Outputs'!$D:$D,$D21,'VISSIM Travel Time Outputs'!$A:$A,"AVG",'VISSIM Travel Time Outputs'!$B:$B,K$9)),"-")</f>
        <v>-</v>
      </c>
      <c r="L21" s="34" t="str">
        <f>IFERROR(TIME(0,0,AVERAGEIFS('VISSIM Travel Time Outputs'!$I:$I,'VISSIM Travel Time Outputs'!$D:$D,$D21,'VISSIM Travel Time Outputs'!$A:$A,"AVG",'VISSIM Travel Time Outputs'!$B:$B,L$9)),"-")</f>
        <v>-</v>
      </c>
      <c r="M21" s="34" t="str">
        <f>IFERROR(TIME(0,0,AVERAGEIFS('VISSIM Travel Time Outputs'!$I:$I,'VISSIM Travel Time Outputs'!$D:$D,$D21,'VISSIM Travel Time Outputs'!$A:$A,"AVG",'VISSIM Travel Time Outputs'!$B:$B,M$9)),"-")</f>
        <v>-</v>
      </c>
      <c r="N21" s="34" t="str">
        <f>IFERROR(TIME(0,0,AVERAGEIFS('VISSIM Travel Time Outputs'!$I:$I,'VISSIM Travel Time Outputs'!$D:$D,$D21,'VISSIM Travel Time Outputs'!$A:$A,"AVG",'VISSIM Travel Time Outputs'!$B:$B,N$9)),"-")</f>
        <v>-</v>
      </c>
      <c r="O21" s="34" t="str">
        <f>IFERROR(TIME(0,0,AVERAGEIFS('VISSIM Travel Time Outputs'!$I:$I,'VISSIM Travel Time Outputs'!$D:$D,$D21,'VISSIM Travel Time Outputs'!$A:$A,"AVG",'VISSIM Travel Time Outputs'!$B:$B,O$9)),"-")</f>
        <v>-</v>
      </c>
      <c r="P21" s="34" t="str">
        <f>IFERROR(TIME(0,0,AVERAGEIFS('VISSIM Travel Time Outputs'!$I:$I,'VISSIM Travel Time Outputs'!$D:$D,$D21,'VISSIM Travel Time Outputs'!$A:$A,"AVG",'VISSIM Travel Time Outputs'!$B:$B,P$9)),"-")</f>
        <v>-</v>
      </c>
      <c r="Q21" s="34" t="str">
        <f>IFERROR(TIME(0,0,AVERAGEIFS('VISSIM Travel Time Outputs'!$I:$I,'VISSIM Travel Time Outputs'!$D:$D,$D21,'VISSIM Travel Time Outputs'!$A:$A,"AVG",'VISSIM Travel Time Outputs'!$B:$B,Q$9)),"-")</f>
        <v>-</v>
      </c>
      <c r="R21" s="34" t="str">
        <f>IFERROR(TIME(0,0,AVERAGEIFS('VISSIM Travel Time Outputs'!$I:$I,'VISSIM Travel Time Outputs'!$D:$D,$D21,'VISSIM Travel Time Outputs'!$A:$A,"AVG",'VISSIM Travel Time Outputs'!$B:$B,R$9)),"-")</f>
        <v>-</v>
      </c>
      <c r="S21" s="34" t="str">
        <f>IFERROR(TIME(0,0,AVERAGEIFS('VISSIM Travel Time Outputs'!$I:$I,'VISSIM Travel Time Outputs'!$D:$D,$D21,'VISSIM Travel Time Outputs'!$A:$A,"AVG",'VISSIM Travel Time Outputs'!$B:$B,S$9)),"-")</f>
        <v>-</v>
      </c>
      <c r="T21" s="34" t="str">
        <f>IFERROR(TIME(0,0,AVERAGEIFS('VISSIM Travel Time Outputs'!$I:$I,'VISSIM Travel Time Outputs'!$D:$D,$D21,'VISSIM Travel Time Outputs'!$A:$A,"AVG",'VISSIM Travel Time Outputs'!$B:$B,T$9)),"-")</f>
        <v>-</v>
      </c>
      <c r="U21" s="34" t="str">
        <f>IFERROR(TIME(0,0,AVERAGEIFS('VISSIM Travel Time Outputs'!$I:$I,'VISSIM Travel Time Outputs'!$D:$D,$D21,'VISSIM Travel Time Outputs'!$A:$A,"AVG",'VISSIM Travel Time Outputs'!$B:$B,U$9)),"-")</f>
        <v>-</v>
      </c>
      <c r="V21" s="34" t="str">
        <f>IFERROR(TIME(0,0,AVERAGEIFS('VISSIM Travel Time Outputs'!$I:$I,'VISSIM Travel Time Outputs'!$D:$D,$D21,'VISSIM Travel Time Outputs'!$A:$A,"AVG",'VISSIM Travel Time Outputs'!$B:$B,V$9)),"-")</f>
        <v>-</v>
      </c>
      <c r="W21" s="34" t="str">
        <f>IFERROR(TIME(0,0,AVERAGEIFS('VISSIM Travel Time Outputs'!$I:$I,'VISSIM Travel Time Outputs'!$D:$D,$D21,'VISSIM Travel Time Outputs'!$A:$A,"AVG",'VISSIM Travel Time Outputs'!$B:$B,W$9)),"-")</f>
        <v>-</v>
      </c>
      <c r="X21" s="34" t="str">
        <f>IFERROR(TIME(0,0,AVERAGEIFS('VISSIM Travel Time Outputs'!$I:$I,'VISSIM Travel Time Outputs'!$D:$D,$D21,'VISSIM Travel Time Outputs'!$A:$A,"AVG",'VISSIM Travel Time Outputs'!$B:$B,X$9)),"-")</f>
        <v>-</v>
      </c>
      <c r="Y21" s="134" t="str">
        <f>IFERROR(TIME(0,0,AVERAGEIFS('VISSIM Travel Time Outputs'!$I:$I,'VISSIM Travel Time Outputs'!$D:$D,$D21,'VISSIM Travel Time Outputs'!$A:$A,"AVG",'VISSIM Travel Time Outputs'!$B:$B,Y$9)),"-")</f>
        <v>-</v>
      </c>
      <c r="Z21" s="254"/>
      <c r="AA21" s="323" t="str">
        <f>IFERROR(AVERAGEIFS('VISSIM Travel Time Outputs'!$F:$F,'VISSIM Travel Time Outputs'!$D:$D,$D21,'VISSIM Travel Time Outputs'!$A:$A,"AVG",'VISSIM Travel Time Outputs'!$B:$B,AA$9),"-")</f>
        <v>-</v>
      </c>
      <c r="AB21" s="324" t="str">
        <f>IFERROR(AVERAGEIFS('VISSIM Travel Time Outputs'!$F:$F,'VISSIM Travel Time Outputs'!$D:$D,$D21,'VISSIM Travel Time Outputs'!$A:$A,"AVG",'VISSIM Travel Time Outputs'!$B:$B,AB$9),"-")</f>
        <v>-</v>
      </c>
      <c r="AC21" s="324" t="str">
        <f>IFERROR(AVERAGEIFS('VISSIM Travel Time Outputs'!$F:$F,'VISSIM Travel Time Outputs'!$D:$D,$D21,'VISSIM Travel Time Outputs'!$A:$A,"AVG",'VISSIM Travel Time Outputs'!$B:$B,AC$9),"-")</f>
        <v>-</v>
      </c>
      <c r="AD21" s="324" t="str">
        <f>IFERROR(AVERAGEIFS('VISSIM Travel Time Outputs'!$F:$F,'VISSIM Travel Time Outputs'!$D:$D,$D21,'VISSIM Travel Time Outputs'!$A:$A,"AVG",'VISSIM Travel Time Outputs'!$B:$B,AD$9),"-")</f>
        <v>-</v>
      </c>
      <c r="AE21" s="324" t="str">
        <f>IFERROR(AVERAGEIFS('VISSIM Travel Time Outputs'!$F:$F,'VISSIM Travel Time Outputs'!$D:$D,$D21,'VISSIM Travel Time Outputs'!$A:$A,"AVG",'VISSIM Travel Time Outputs'!$B:$B,AE$9),"-")</f>
        <v>-</v>
      </c>
      <c r="AF21" s="324" t="str">
        <f>IFERROR(AVERAGEIFS('VISSIM Travel Time Outputs'!$F:$F,'VISSIM Travel Time Outputs'!$D:$D,$D21,'VISSIM Travel Time Outputs'!$A:$A,"AVG",'VISSIM Travel Time Outputs'!$B:$B,AF$9),"-")</f>
        <v>-</v>
      </c>
      <c r="AG21" s="324" t="str">
        <f>IFERROR(AVERAGEIFS('VISSIM Travel Time Outputs'!$F:$F,'VISSIM Travel Time Outputs'!$D:$D,$D21,'VISSIM Travel Time Outputs'!$A:$A,"AVG",'VISSIM Travel Time Outputs'!$B:$B,AG$9),"-")</f>
        <v>-</v>
      </c>
      <c r="AH21" s="324" t="str">
        <f>IFERROR(AVERAGEIFS('VISSIM Travel Time Outputs'!$F:$F,'VISSIM Travel Time Outputs'!$D:$D,$D21,'VISSIM Travel Time Outputs'!$A:$A,"AVG",'VISSIM Travel Time Outputs'!$B:$B,AH$9),"-")</f>
        <v>-</v>
      </c>
      <c r="AI21" s="324" t="str">
        <f>IFERROR(AVERAGEIFS('VISSIM Travel Time Outputs'!$F:$F,'VISSIM Travel Time Outputs'!$D:$D,$D21,'VISSIM Travel Time Outputs'!$A:$A,"AVG",'VISSIM Travel Time Outputs'!$B:$B,AI$9),"-")</f>
        <v>-</v>
      </c>
      <c r="AJ21" s="324" t="str">
        <f>IFERROR(AVERAGEIFS('VISSIM Travel Time Outputs'!$F:$F,'VISSIM Travel Time Outputs'!$D:$D,$D21,'VISSIM Travel Time Outputs'!$A:$A,"AVG",'VISSIM Travel Time Outputs'!$B:$B,AJ$9),"-")</f>
        <v>-</v>
      </c>
      <c r="AK21" s="324" t="str">
        <f>IFERROR(AVERAGEIFS('VISSIM Travel Time Outputs'!$F:$F,'VISSIM Travel Time Outputs'!$D:$D,$D21,'VISSIM Travel Time Outputs'!$A:$A,"AVG",'VISSIM Travel Time Outputs'!$B:$B,AK$9),"-")</f>
        <v>-</v>
      </c>
      <c r="AL21" s="324" t="str">
        <f>IFERROR(AVERAGEIFS('VISSIM Travel Time Outputs'!$F:$F,'VISSIM Travel Time Outputs'!$D:$D,$D21,'VISSIM Travel Time Outputs'!$A:$A,"AVG",'VISSIM Travel Time Outputs'!$B:$B,AL$9),"-")</f>
        <v>-</v>
      </c>
      <c r="AM21" s="324" t="str">
        <f>IFERROR(AVERAGEIFS('VISSIM Travel Time Outputs'!$F:$F,'VISSIM Travel Time Outputs'!$D:$D,$D21,'VISSIM Travel Time Outputs'!$A:$A,"AVG",'VISSIM Travel Time Outputs'!$B:$B,AM$9),"-")</f>
        <v>-</v>
      </c>
      <c r="AN21" s="324" t="str">
        <f>IFERROR(AVERAGEIFS('VISSIM Travel Time Outputs'!$F:$F,'VISSIM Travel Time Outputs'!$D:$D,$D21,'VISSIM Travel Time Outputs'!$A:$A,"AVG",'VISSIM Travel Time Outputs'!$B:$B,AN$9),"-")</f>
        <v>-</v>
      </c>
      <c r="AO21" s="324" t="str">
        <f>IFERROR(AVERAGEIFS('VISSIM Travel Time Outputs'!$F:$F,'VISSIM Travel Time Outputs'!$D:$D,$D21,'VISSIM Travel Time Outputs'!$A:$A,"AVG",'VISSIM Travel Time Outputs'!$B:$B,AO$9),"-")</f>
        <v>-</v>
      </c>
      <c r="AP21" s="325" t="str">
        <f>IFERROR(AVERAGEIFS('VISSIM Travel Time Outputs'!$F:$F,'VISSIM Travel Time Outputs'!$D:$D,$D21,'VISSIM Travel Time Outputs'!$A:$A,"AVG",'VISSIM Travel Time Outputs'!$B:$B,AP$9),"-")</f>
        <v>-</v>
      </c>
      <c r="AQ21" s="331"/>
      <c r="AR21" s="209" t="str">
        <f t="shared" si="13"/>
        <v>--</v>
      </c>
      <c r="AS21" s="354" t="str">
        <f t="shared" si="14"/>
        <v>--</v>
      </c>
      <c r="AT21" s="325">
        <f t="shared" si="15"/>
        <v>0</v>
      </c>
      <c r="AU21" s="255"/>
      <c r="AV21" s="209" t="str">
        <f>IFERROR(TIME(0,0,AVERAGEIFS('VISSIM Travel Time Outputs'!$J:$J,'VISSIM Travel Time Outputs'!$D:$D,$D21,'VISSIM Travel Time Outputs'!$A:$A,"AVG",'VISSIM Travel Time Outputs'!$B:$B,AV$9)),"-")</f>
        <v>-</v>
      </c>
      <c r="AW21" s="34" t="str">
        <f>IFERROR(TIME(0,0,AVERAGEIFS('VISSIM Travel Time Outputs'!$J:$J,'VISSIM Travel Time Outputs'!$D:$D,$D21,'VISSIM Travel Time Outputs'!$A:$A,"AVG",'VISSIM Travel Time Outputs'!$B:$B,AW$9)),"-")</f>
        <v>-</v>
      </c>
      <c r="AX21" s="34" t="str">
        <f>IFERROR(TIME(0,0,AVERAGEIFS('VISSIM Travel Time Outputs'!$J:$J,'VISSIM Travel Time Outputs'!$D:$D,$D21,'VISSIM Travel Time Outputs'!$A:$A,"AVG",'VISSIM Travel Time Outputs'!$B:$B,AX$9)),"-")</f>
        <v>-</v>
      </c>
      <c r="AY21" s="34" t="str">
        <f>IFERROR(TIME(0,0,AVERAGEIFS('VISSIM Travel Time Outputs'!$J:$J,'VISSIM Travel Time Outputs'!$D:$D,$D21,'VISSIM Travel Time Outputs'!$A:$A,"AVG",'VISSIM Travel Time Outputs'!$B:$B,AY$9)),"-")</f>
        <v>-</v>
      </c>
      <c r="AZ21" s="34" t="str">
        <f>IFERROR(TIME(0,0,AVERAGEIFS('VISSIM Travel Time Outputs'!$J:$J,'VISSIM Travel Time Outputs'!$D:$D,$D21,'VISSIM Travel Time Outputs'!$A:$A,"AVG",'VISSIM Travel Time Outputs'!$B:$B,AZ$9)),"-")</f>
        <v>-</v>
      </c>
      <c r="BA21" s="34" t="str">
        <f>IFERROR(TIME(0,0,AVERAGEIFS('VISSIM Travel Time Outputs'!$J:$J,'VISSIM Travel Time Outputs'!$D:$D,$D21,'VISSIM Travel Time Outputs'!$A:$A,"AVG",'VISSIM Travel Time Outputs'!$B:$B,BA$9)),"-")</f>
        <v>-</v>
      </c>
      <c r="BB21" s="34" t="str">
        <f>IFERROR(TIME(0,0,AVERAGEIFS('VISSIM Travel Time Outputs'!$J:$J,'VISSIM Travel Time Outputs'!$D:$D,$D21,'VISSIM Travel Time Outputs'!$A:$A,"AVG",'VISSIM Travel Time Outputs'!$B:$B,BB$9)),"-")</f>
        <v>-</v>
      </c>
      <c r="BC21" s="34" t="str">
        <f>IFERROR(TIME(0,0,AVERAGEIFS('VISSIM Travel Time Outputs'!$J:$J,'VISSIM Travel Time Outputs'!$D:$D,$D21,'VISSIM Travel Time Outputs'!$A:$A,"AVG",'VISSIM Travel Time Outputs'!$B:$B,BC$9)),"-")</f>
        <v>-</v>
      </c>
      <c r="BD21" s="34" t="str">
        <f>IFERROR(TIME(0,0,AVERAGEIFS('VISSIM Travel Time Outputs'!$J:$J,'VISSIM Travel Time Outputs'!$D:$D,$D21,'VISSIM Travel Time Outputs'!$A:$A,"AVG",'VISSIM Travel Time Outputs'!$B:$B,BD$9)),"-")</f>
        <v>-</v>
      </c>
      <c r="BE21" s="34" t="str">
        <f>IFERROR(TIME(0,0,AVERAGEIFS('VISSIM Travel Time Outputs'!$J:$J,'VISSIM Travel Time Outputs'!$D:$D,$D21,'VISSIM Travel Time Outputs'!$A:$A,"AVG",'VISSIM Travel Time Outputs'!$B:$B,BE$9)),"-")</f>
        <v>-</v>
      </c>
      <c r="BF21" s="34" t="str">
        <f>IFERROR(TIME(0,0,AVERAGEIFS('VISSIM Travel Time Outputs'!$J:$J,'VISSIM Travel Time Outputs'!$D:$D,$D21,'VISSIM Travel Time Outputs'!$A:$A,"AVG",'VISSIM Travel Time Outputs'!$B:$B,BF$9)),"-")</f>
        <v>-</v>
      </c>
      <c r="BG21" s="34" t="str">
        <f>IFERROR(TIME(0,0,AVERAGEIFS('VISSIM Travel Time Outputs'!$J:$J,'VISSIM Travel Time Outputs'!$D:$D,$D21,'VISSIM Travel Time Outputs'!$A:$A,"AVG",'VISSIM Travel Time Outputs'!$B:$B,BG$9)),"-")</f>
        <v>-</v>
      </c>
      <c r="BH21" s="34" t="str">
        <f>IFERROR(TIME(0,0,AVERAGEIFS('VISSIM Travel Time Outputs'!$J:$J,'VISSIM Travel Time Outputs'!$D:$D,$D21,'VISSIM Travel Time Outputs'!$A:$A,"AVG",'VISSIM Travel Time Outputs'!$B:$B,BH$9)),"-")</f>
        <v>-</v>
      </c>
      <c r="BI21" s="34" t="str">
        <f>IFERROR(TIME(0,0,AVERAGEIFS('VISSIM Travel Time Outputs'!$J:$J,'VISSIM Travel Time Outputs'!$D:$D,$D21,'VISSIM Travel Time Outputs'!$A:$A,"AVG",'VISSIM Travel Time Outputs'!$B:$B,BI$9)),"-")</f>
        <v>-</v>
      </c>
      <c r="BJ21" s="34" t="str">
        <f>IFERROR(TIME(0,0,AVERAGEIFS('VISSIM Travel Time Outputs'!$J:$J,'VISSIM Travel Time Outputs'!$D:$D,$D21,'VISSIM Travel Time Outputs'!$A:$A,"AVG",'VISSIM Travel Time Outputs'!$B:$B,BJ$9)),"-")</f>
        <v>-</v>
      </c>
      <c r="BK21" s="134" t="str">
        <f>IFERROR(TIME(0,0,AVERAGEIFS('VISSIM Travel Time Outputs'!$J:$J,'VISSIM Travel Time Outputs'!$D:$D,$D21,'VISSIM Travel Time Outputs'!$A:$A,"AVG",'VISSIM Travel Time Outputs'!$B:$B,BK$9)),"-")</f>
        <v>-</v>
      </c>
      <c r="BL21" s="126"/>
      <c r="BM21" s="323" t="str">
        <f>IFERROR(AVERAGEIFS('VISSIM Travel Time Outputs'!$G:$G,'VISSIM Travel Time Outputs'!$D:$D,$D21,'VISSIM Travel Time Outputs'!$A:$A,"AVG",'VISSIM Travel Time Outputs'!$B:$B,BM$9),"-")</f>
        <v>-</v>
      </c>
      <c r="BN21" s="324" t="str">
        <f>IFERROR(AVERAGEIFS('VISSIM Travel Time Outputs'!$G:$G,'VISSIM Travel Time Outputs'!$D:$D,$D21,'VISSIM Travel Time Outputs'!$A:$A,"AVG",'VISSIM Travel Time Outputs'!$B:$B,BN$9),"-")</f>
        <v>-</v>
      </c>
      <c r="BO21" s="324" t="str">
        <f>IFERROR(AVERAGEIFS('VISSIM Travel Time Outputs'!$G:$G,'VISSIM Travel Time Outputs'!$D:$D,$D21,'VISSIM Travel Time Outputs'!$A:$A,"AVG",'VISSIM Travel Time Outputs'!$B:$B,BO$9),"-")</f>
        <v>-</v>
      </c>
      <c r="BP21" s="324" t="str">
        <f>IFERROR(AVERAGEIFS('VISSIM Travel Time Outputs'!$G:$G,'VISSIM Travel Time Outputs'!$D:$D,$D21,'VISSIM Travel Time Outputs'!$A:$A,"AVG",'VISSIM Travel Time Outputs'!$B:$B,BP$9),"-")</f>
        <v>-</v>
      </c>
      <c r="BQ21" s="324" t="str">
        <f>IFERROR(AVERAGEIFS('VISSIM Travel Time Outputs'!$G:$G,'VISSIM Travel Time Outputs'!$D:$D,$D21,'VISSIM Travel Time Outputs'!$A:$A,"AVG",'VISSIM Travel Time Outputs'!$B:$B,BQ$9),"-")</f>
        <v>-</v>
      </c>
      <c r="BR21" s="324" t="str">
        <f>IFERROR(AVERAGEIFS('VISSIM Travel Time Outputs'!$G:$G,'VISSIM Travel Time Outputs'!$D:$D,$D21,'VISSIM Travel Time Outputs'!$A:$A,"AVG",'VISSIM Travel Time Outputs'!$B:$B,BR$9),"-")</f>
        <v>-</v>
      </c>
      <c r="BS21" s="324" t="str">
        <f>IFERROR(AVERAGEIFS('VISSIM Travel Time Outputs'!$G:$G,'VISSIM Travel Time Outputs'!$D:$D,$D21,'VISSIM Travel Time Outputs'!$A:$A,"AVG",'VISSIM Travel Time Outputs'!$B:$B,BS$9),"-")</f>
        <v>-</v>
      </c>
      <c r="BT21" s="324" t="str">
        <f>IFERROR(AVERAGEIFS('VISSIM Travel Time Outputs'!$G:$G,'VISSIM Travel Time Outputs'!$D:$D,$D21,'VISSIM Travel Time Outputs'!$A:$A,"AVG",'VISSIM Travel Time Outputs'!$B:$B,BT$9),"-")</f>
        <v>-</v>
      </c>
      <c r="BU21" s="324" t="str">
        <f>IFERROR(AVERAGEIFS('VISSIM Travel Time Outputs'!$G:$G,'VISSIM Travel Time Outputs'!$D:$D,$D21,'VISSIM Travel Time Outputs'!$A:$A,"AVG",'VISSIM Travel Time Outputs'!$B:$B,BU$9),"-")</f>
        <v>-</v>
      </c>
      <c r="BV21" s="324" t="str">
        <f>IFERROR(AVERAGEIFS('VISSIM Travel Time Outputs'!$G:$G,'VISSIM Travel Time Outputs'!$D:$D,$D21,'VISSIM Travel Time Outputs'!$A:$A,"AVG",'VISSIM Travel Time Outputs'!$B:$B,BV$9),"-")</f>
        <v>-</v>
      </c>
      <c r="BW21" s="324" t="str">
        <f>IFERROR(AVERAGEIFS('VISSIM Travel Time Outputs'!$G:$G,'VISSIM Travel Time Outputs'!$D:$D,$D21,'VISSIM Travel Time Outputs'!$A:$A,"AVG",'VISSIM Travel Time Outputs'!$B:$B,BW$9),"-")</f>
        <v>-</v>
      </c>
      <c r="BX21" s="324" t="str">
        <f>IFERROR(AVERAGEIFS('VISSIM Travel Time Outputs'!$G:$G,'VISSIM Travel Time Outputs'!$D:$D,$D21,'VISSIM Travel Time Outputs'!$A:$A,"AVG",'VISSIM Travel Time Outputs'!$B:$B,BX$9),"-")</f>
        <v>-</v>
      </c>
      <c r="BY21" s="324" t="str">
        <f>IFERROR(AVERAGEIFS('VISSIM Travel Time Outputs'!$G:$G,'VISSIM Travel Time Outputs'!$D:$D,$D21,'VISSIM Travel Time Outputs'!$A:$A,"AVG",'VISSIM Travel Time Outputs'!$B:$B,BY$9),"-")</f>
        <v>-</v>
      </c>
      <c r="BZ21" s="324" t="str">
        <f>IFERROR(AVERAGEIFS('VISSIM Travel Time Outputs'!$G:$G,'VISSIM Travel Time Outputs'!$D:$D,$D21,'VISSIM Travel Time Outputs'!$A:$A,"AVG",'VISSIM Travel Time Outputs'!$B:$B,BZ$9),"-")</f>
        <v>-</v>
      </c>
      <c r="CA21" s="324" t="str">
        <f>IFERROR(AVERAGEIFS('VISSIM Travel Time Outputs'!$G:$G,'VISSIM Travel Time Outputs'!$D:$D,$D21,'VISSIM Travel Time Outputs'!$A:$A,"AVG",'VISSIM Travel Time Outputs'!$B:$B,CA$9),"-")</f>
        <v>-</v>
      </c>
      <c r="CB21" s="325" t="str">
        <f>IFERROR(AVERAGEIFS('VISSIM Travel Time Outputs'!$G:$G,'VISSIM Travel Time Outputs'!$D:$D,$D21,'VISSIM Travel Time Outputs'!$A:$A,"AVG",'VISSIM Travel Time Outputs'!$B:$B,CB$9),"-")</f>
        <v>-</v>
      </c>
      <c r="CC21" s="254"/>
      <c r="CD21" s="209" t="str">
        <f t="shared" si="16"/>
        <v>--</v>
      </c>
      <c r="CE21" s="354" t="str">
        <f t="shared" si="17"/>
        <v>--</v>
      </c>
      <c r="CF21" s="325">
        <f t="shared" si="18"/>
        <v>0</v>
      </c>
      <c r="CG21" s="331"/>
      <c r="CH21" s="209"/>
      <c r="CI21" s="34"/>
      <c r="CJ21" s="34"/>
      <c r="CK21" s="34"/>
      <c r="CL21" s="34"/>
      <c r="CM21" s="34"/>
      <c r="CN21" s="34"/>
      <c r="CO21" s="34"/>
      <c r="CP21" s="34"/>
      <c r="CQ21" s="34"/>
      <c r="CR21" s="34"/>
      <c r="CS21" s="34"/>
      <c r="CT21" s="34"/>
      <c r="CU21" s="34"/>
      <c r="CV21" s="34"/>
      <c r="CW21" s="134"/>
      <c r="CX21" s="331"/>
      <c r="CY21" s="323"/>
      <c r="CZ21" s="324"/>
      <c r="DA21" s="324"/>
      <c r="DB21" s="324"/>
      <c r="DC21" s="324"/>
      <c r="DD21" s="324"/>
      <c r="DE21" s="324"/>
      <c r="DF21" s="324"/>
      <c r="DG21" s="324"/>
      <c r="DH21" s="324"/>
      <c r="DI21" s="324"/>
      <c r="DJ21" s="324"/>
      <c r="DK21" s="324"/>
      <c r="DL21" s="324"/>
      <c r="DM21" s="324"/>
      <c r="DN21" s="325"/>
      <c r="DO21" s="331"/>
      <c r="DP21" s="209" t="str">
        <f t="shared" si="19"/>
        <v>--</v>
      </c>
      <c r="DQ21" s="354" t="str">
        <f t="shared" si="20"/>
        <v>--</v>
      </c>
      <c r="DR21" s="325">
        <f t="shared" si="21"/>
        <v>0</v>
      </c>
      <c r="DS21" s="255"/>
      <c r="DT21" s="209" t="str">
        <f>IFERROR(TIME(0,0,AVERAGEIFS('VISSIM Travel Time Outputs'!$K:$K,'VISSIM Travel Time Outputs'!$D:$D,$D21,'VISSIM Travel Time Outputs'!$A:$A,"AVG",'VISSIM Travel Time Outputs'!$B:$B,DT$9)),"-")</f>
        <v>-</v>
      </c>
      <c r="DU21" s="34" t="str">
        <f>IFERROR(TIME(0,0,AVERAGEIFS('VISSIM Travel Time Outputs'!$K:$K,'VISSIM Travel Time Outputs'!$D:$D,$D21,'VISSIM Travel Time Outputs'!$A:$A,"AVG",'VISSIM Travel Time Outputs'!$B:$B,DU$9)),"-")</f>
        <v>-</v>
      </c>
      <c r="DV21" s="34" t="str">
        <f>IFERROR(TIME(0,0,AVERAGEIFS('VISSIM Travel Time Outputs'!$K:$K,'VISSIM Travel Time Outputs'!$D:$D,$D21,'VISSIM Travel Time Outputs'!$A:$A,"AVG",'VISSIM Travel Time Outputs'!$B:$B,DV$9)),"-")</f>
        <v>-</v>
      </c>
      <c r="DW21" s="34" t="str">
        <f>IFERROR(TIME(0,0,AVERAGEIFS('VISSIM Travel Time Outputs'!$K:$K,'VISSIM Travel Time Outputs'!$D:$D,$D21,'VISSIM Travel Time Outputs'!$A:$A,"AVG",'VISSIM Travel Time Outputs'!$B:$B,DW$9)),"-")</f>
        <v>-</v>
      </c>
      <c r="DX21" s="34" t="str">
        <f>IFERROR(TIME(0,0,AVERAGEIFS('VISSIM Travel Time Outputs'!$K:$K,'VISSIM Travel Time Outputs'!$D:$D,$D21,'VISSIM Travel Time Outputs'!$A:$A,"AVG",'VISSIM Travel Time Outputs'!$B:$B,DX$9)),"-")</f>
        <v>-</v>
      </c>
      <c r="DY21" s="34" t="str">
        <f>IFERROR(TIME(0,0,AVERAGEIFS('VISSIM Travel Time Outputs'!$K:$K,'VISSIM Travel Time Outputs'!$D:$D,$D21,'VISSIM Travel Time Outputs'!$A:$A,"AVG",'VISSIM Travel Time Outputs'!$B:$B,DY$9)),"-")</f>
        <v>-</v>
      </c>
      <c r="DZ21" s="34" t="str">
        <f>IFERROR(TIME(0,0,AVERAGEIFS('VISSIM Travel Time Outputs'!$K:$K,'VISSIM Travel Time Outputs'!$D:$D,$D21,'VISSIM Travel Time Outputs'!$A:$A,"AVG",'VISSIM Travel Time Outputs'!$B:$B,DZ$9)),"-")</f>
        <v>-</v>
      </c>
      <c r="EA21" s="34" t="str">
        <f>IFERROR(TIME(0,0,AVERAGEIFS('VISSIM Travel Time Outputs'!$K:$K,'VISSIM Travel Time Outputs'!$D:$D,$D21,'VISSIM Travel Time Outputs'!$A:$A,"AVG",'VISSIM Travel Time Outputs'!$B:$B,EA$9)),"-")</f>
        <v>-</v>
      </c>
      <c r="EB21" s="34" t="str">
        <f>IFERROR(TIME(0,0,AVERAGEIFS('VISSIM Travel Time Outputs'!$K:$K,'VISSIM Travel Time Outputs'!$D:$D,$D21,'VISSIM Travel Time Outputs'!$A:$A,"AVG",'VISSIM Travel Time Outputs'!$B:$B,EB$9)),"-")</f>
        <v>-</v>
      </c>
      <c r="EC21" s="34" t="str">
        <f>IFERROR(TIME(0,0,AVERAGEIFS('VISSIM Travel Time Outputs'!$K:$K,'VISSIM Travel Time Outputs'!$D:$D,$D21,'VISSIM Travel Time Outputs'!$A:$A,"AVG",'VISSIM Travel Time Outputs'!$B:$B,EC$9)),"-")</f>
        <v>-</v>
      </c>
      <c r="ED21" s="34" t="str">
        <f>IFERROR(TIME(0,0,AVERAGEIFS('VISSIM Travel Time Outputs'!$K:$K,'VISSIM Travel Time Outputs'!$D:$D,$D21,'VISSIM Travel Time Outputs'!$A:$A,"AVG",'VISSIM Travel Time Outputs'!$B:$B,ED$9)),"-")</f>
        <v>-</v>
      </c>
      <c r="EE21" s="34" t="str">
        <f>IFERROR(TIME(0,0,AVERAGEIFS('VISSIM Travel Time Outputs'!$K:$K,'VISSIM Travel Time Outputs'!$D:$D,$D21,'VISSIM Travel Time Outputs'!$A:$A,"AVG",'VISSIM Travel Time Outputs'!$B:$B,EE$9)),"-")</f>
        <v>-</v>
      </c>
      <c r="EF21" s="34" t="str">
        <f>IFERROR(TIME(0,0,AVERAGEIFS('VISSIM Travel Time Outputs'!$K:$K,'VISSIM Travel Time Outputs'!$D:$D,$D21,'VISSIM Travel Time Outputs'!$A:$A,"AVG",'VISSIM Travel Time Outputs'!$B:$B,EF$9)),"-")</f>
        <v>-</v>
      </c>
      <c r="EG21" s="34" t="str">
        <f>IFERROR(TIME(0,0,AVERAGEIFS('VISSIM Travel Time Outputs'!$K:$K,'VISSIM Travel Time Outputs'!$D:$D,$D21,'VISSIM Travel Time Outputs'!$A:$A,"AVG",'VISSIM Travel Time Outputs'!$B:$B,EG$9)),"-")</f>
        <v>-</v>
      </c>
      <c r="EH21" s="34" t="str">
        <f>IFERROR(TIME(0,0,AVERAGEIFS('VISSIM Travel Time Outputs'!$K:$K,'VISSIM Travel Time Outputs'!$D:$D,$D21,'VISSIM Travel Time Outputs'!$A:$A,"AVG",'VISSIM Travel Time Outputs'!$B:$B,EH$9)),"-")</f>
        <v>-</v>
      </c>
      <c r="EI21" s="134" t="str">
        <f>IFERROR(TIME(0,0,AVERAGEIFS('VISSIM Travel Time Outputs'!$K:$K,'VISSIM Travel Time Outputs'!$D:$D,$D21,'VISSIM Travel Time Outputs'!$A:$A,"AVG",'VISSIM Travel Time Outputs'!$B:$B,EI$9)),"-")</f>
        <v>-</v>
      </c>
      <c r="EJ21" s="126"/>
      <c r="EK21" s="323" t="str">
        <f>IFERROR(AVERAGEIFS('VISSIM Travel Time Outputs'!$H:$H,'VISSIM Travel Time Outputs'!$D:$D,$D21,'VISSIM Travel Time Outputs'!$A:$A,"AVG",'VISSIM Travel Time Outputs'!$B:$B,EK$9),"-")</f>
        <v>-</v>
      </c>
      <c r="EL21" s="324" t="str">
        <f>IFERROR(AVERAGEIFS('VISSIM Travel Time Outputs'!$H:$H,'VISSIM Travel Time Outputs'!$D:$D,$D21,'VISSIM Travel Time Outputs'!$A:$A,"AVG",'VISSIM Travel Time Outputs'!$B:$B,EL$9),"-")</f>
        <v>-</v>
      </c>
      <c r="EM21" s="324" t="str">
        <f>IFERROR(AVERAGEIFS('VISSIM Travel Time Outputs'!$H:$H,'VISSIM Travel Time Outputs'!$D:$D,$D21,'VISSIM Travel Time Outputs'!$A:$A,"AVG",'VISSIM Travel Time Outputs'!$B:$B,EM$9),"-")</f>
        <v>-</v>
      </c>
      <c r="EN21" s="324" t="str">
        <f>IFERROR(AVERAGEIFS('VISSIM Travel Time Outputs'!$H:$H,'VISSIM Travel Time Outputs'!$D:$D,$D21,'VISSIM Travel Time Outputs'!$A:$A,"AVG",'VISSIM Travel Time Outputs'!$B:$B,EN$9),"-")</f>
        <v>-</v>
      </c>
      <c r="EO21" s="324" t="str">
        <f>IFERROR(AVERAGEIFS('VISSIM Travel Time Outputs'!$H:$H,'VISSIM Travel Time Outputs'!$D:$D,$D21,'VISSIM Travel Time Outputs'!$A:$A,"AVG",'VISSIM Travel Time Outputs'!$B:$B,EO$9),"-")</f>
        <v>-</v>
      </c>
      <c r="EP21" s="324" t="str">
        <f>IFERROR(AVERAGEIFS('VISSIM Travel Time Outputs'!$H:$H,'VISSIM Travel Time Outputs'!$D:$D,$D21,'VISSIM Travel Time Outputs'!$A:$A,"AVG",'VISSIM Travel Time Outputs'!$B:$B,EP$9),"-")</f>
        <v>-</v>
      </c>
      <c r="EQ21" s="324" t="str">
        <f>IFERROR(AVERAGEIFS('VISSIM Travel Time Outputs'!$H:$H,'VISSIM Travel Time Outputs'!$D:$D,$D21,'VISSIM Travel Time Outputs'!$A:$A,"AVG",'VISSIM Travel Time Outputs'!$B:$B,EQ$9),"-")</f>
        <v>-</v>
      </c>
      <c r="ER21" s="324" t="str">
        <f>IFERROR(AVERAGEIFS('VISSIM Travel Time Outputs'!$H:$H,'VISSIM Travel Time Outputs'!$D:$D,$D21,'VISSIM Travel Time Outputs'!$A:$A,"AVG",'VISSIM Travel Time Outputs'!$B:$B,ER$9),"-")</f>
        <v>-</v>
      </c>
      <c r="ES21" s="324" t="str">
        <f>IFERROR(AVERAGEIFS('VISSIM Travel Time Outputs'!$H:$H,'VISSIM Travel Time Outputs'!$D:$D,$D21,'VISSIM Travel Time Outputs'!$A:$A,"AVG",'VISSIM Travel Time Outputs'!$B:$B,ES$9),"-")</f>
        <v>-</v>
      </c>
      <c r="ET21" s="324" t="str">
        <f>IFERROR(AVERAGEIFS('VISSIM Travel Time Outputs'!$H:$H,'VISSIM Travel Time Outputs'!$D:$D,$D21,'VISSIM Travel Time Outputs'!$A:$A,"AVG",'VISSIM Travel Time Outputs'!$B:$B,ET$9),"-")</f>
        <v>-</v>
      </c>
      <c r="EU21" s="324" t="str">
        <f>IFERROR(AVERAGEIFS('VISSIM Travel Time Outputs'!$H:$H,'VISSIM Travel Time Outputs'!$D:$D,$D21,'VISSIM Travel Time Outputs'!$A:$A,"AVG",'VISSIM Travel Time Outputs'!$B:$B,EU$9),"-")</f>
        <v>-</v>
      </c>
      <c r="EV21" s="324" t="str">
        <f>IFERROR(AVERAGEIFS('VISSIM Travel Time Outputs'!$H:$H,'VISSIM Travel Time Outputs'!$D:$D,$D21,'VISSIM Travel Time Outputs'!$A:$A,"AVG",'VISSIM Travel Time Outputs'!$B:$B,EV$9),"-")</f>
        <v>-</v>
      </c>
      <c r="EW21" s="324" t="str">
        <f>IFERROR(AVERAGEIFS('VISSIM Travel Time Outputs'!$H:$H,'VISSIM Travel Time Outputs'!$D:$D,$D21,'VISSIM Travel Time Outputs'!$A:$A,"AVG",'VISSIM Travel Time Outputs'!$B:$B,EW$9),"-")</f>
        <v>-</v>
      </c>
      <c r="EX21" s="324" t="str">
        <f>IFERROR(AVERAGEIFS('VISSIM Travel Time Outputs'!$H:$H,'VISSIM Travel Time Outputs'!$D:$D,$D21,'VISSIM Travel Time Outputs'!$A:$A,"AVG",'VISSIM Travel Time Outputs'!$B:$B,EX$9),"-")</f>
        <v>-</v>
      </c>
      <c r="EY21" s="324" t="str">
        <f>IFERROR(AVERAGEIFS('VISSIM Travel Time Outputs'!$H:$H,'VISSIM Travel Time Outputs'!$D:$D,$D21,'VISSIM Travel Time Outputs'!$A:$A,"AVG",'VISSIM Travel Time Outputs'!$B:$B,EY$9),"-")</f>
        <v>-</v>
      </c>
      <c r="EZ21" s="325" t="str">
        <f>IFERROR(AVERAGEIFS('VISSIM Travel Time Outputs'!$H:$H,'VISSIM Travel Time Outputs'!$D:$D,$D21,'VISSIM Travel Time Outputs'!$A:$A,"AVG",'VISSIM Travel Time Outputs'!$B:$B,EZ$9),"-")</f>
        <v>-</v>
      </c>
      <c r="FA21" s="254"/>
      <c r="FB21" s="209" t="str">
        <f t="shared" si="22"/>
        <v>--</v>
      </c>
      <c r="FC21" s="354" t="str">
        <f t="shared" si="23"/>
        <v>--</v>
      </c>
      <c r="FD21" s="325">
        <f t="shared" si="24"/>
        <v>0</v>
      </c>
      <c r="FE21" s="331"/>
      <c r="FF21" s="209" t="str">
        <f>IFERROR(GETPIVOTDATA("Average of TRAVTM(40)",#REF!,"TIMEINT",FF$9,"VEHICLETRAVELTIMEMEASUREMENT",$D21)/3600/24,"--")</f>
        <v>--</v>
      </c>
      <c r="FG21" s="34" t="str">
        <f>IFERROR(GETPIVOTDATA("Average of TRAVTM(40)",#REF!,"TIMEINT",FG$9,"VEHICLETRAVELTIMEMEASUREMENT",$D21)/3600/24,"--")</f>
        <v>--</v>
      </c>
      <c r="FH21" s="34" t="str">
        <f>IFERROR(GETPIVOTDATA("Average of TRAVTM(40)",#REF!,"TIMEINT",FH$9,"VEHICLETRAVELTIMEMEASUREMENT",$D21)/3600/24,"--")</f>
        <v>--</v>
      </c>
      <c r="FI21" s="34" t="str">
        <f>IFERROR(GETPIVOTDATA("Average of TRAVTM(40)",#REF!,"TIMEINT",FI$9,"VEHICLETRAVELTIMEMEASUREMENT",$D21)/3600/24,"--")</f>
        <v>--</v>
      </c>
      <c r="FJ21" s="34" t="str">
        <f>IFERROR(GETPIVOTDATA("Average of TRAVTM(40)",#REF!,"TIMEINT",FJ$9,"VEHICLETRAVELTIMEMEASUREMENT",$D21)/3600/24,"--")</f>
        <v>--</v>
      </c>
      <c r="FK21" s="34" t="str">
        <f>IFERROR(GETPIVOTDATA("Average of TRAVTM(40)",#REF!,"TIMEINT",FK$9,"VEHICLETRAVELTIMEMEASUREMENT",$D21)/3600/24,"--")</f>
        <v>--</v>
      </c>
      <c r="FL21" s="34" t="str">
        <f>IFERROR(GETPIVOTDATA("Average of TRAVTM(40)",#REF!,"TIMEINT",FL$9,"VEHICLETRAVELTIMEMEASUREMENT",$D21)/3600/24,"--")</f>
        <v>--</v>
      </c>
      <c r="FM21" s="34" t="str">
        <f>IFERROR(GETPIVOTDATA("Average of TRAVTM(40)",#REF!,"TIMEINT",FM$9,"VEHICLETRAVELTIMEMEASUREMENT",$D21)/3600/24,"--")</f>
        <v>--</v>
      </c>
      <c r="FN21" s="34" t="str">
        <f>IFERROR(GETPIVOTDATA("Average of TRAVTM(40)",#REF!,"TIMEINT",FN$9,"VEHICLETRAVELTIMEMEASUREMENT",$D21)/3600/24,"--")</f>
        <v>--</v>
      </c>
      <c r="FO21" s="34" t="str">
        <f>IFERROR(GETPIVOTDATA("Average of TRAVTM(40)",#REF!,"TIMEINT",FO$9,"VEHICLETRAVELTIMEMEASUREMENT",$D21)/3600/24,"--")</f>
        <v>--</v>
      </c>
      <c r="FP21" s="34" t="str">
        <f>IFERROR(GETPIVOTDATA("Average of TRAVTM(40)",#REF!,"TIMEINT",FP$9,"VEHICLETRAVELTIMEMEASUREMENT",$D21)/3600/24,"--")</f>
        <v>--</v>
      </c>
      <c r="FQ21" s="34" t="str">
        <f>IFERROR(GETPIVOTDATA("Average of TRAVTM(40)",#REF!,"TIMEINT",FQ$9,"VEHICLETRAVELTIMEMEASUREMENT",$D21)/3600/24,"--")</f>
        <v>--</v>
      </c>
      <c r="FR21" s="34" t="str">
        <f>IFERROR(GETPIVOTDATA("Average of TRAVTM(40)",#REF!,"TIMEINT",FR$9,"VEHICLETRAVELTIMEMEASUREMENT",$D21)/3600/24,"--")</f>
        <v>--</v>
      </c>
      <c r="FS21" s="34" t="str">
        <f>IFERROR(GETPIVOTDATA("Average of TRAVTM(40)",#REF!,"TIMEINT",FS$9,"VEHICLETRAVELTIMEMEASUREMENT",$D21)/3600/24,"--")</f>
        <v>--</v>
      </c>
      <c r="FT21" s="34" t="str">
        <f>IFERROR(GETPIVOTDATA("Average of TRAVTM(40)",#REF!,"TIMEINT",FT$9,"VEHICLETRAVELTIMEMEASUREMENT",$D21)/3600/24,"--")</f>
        <v>--</v>
      </c>
      <c r="FU21" s="134" t="str">
        <f>IFERROR(GETPIVOTDATA("Average of TRAVTM(40)",#REF!,"TIMEINT",FU$9,"VEHICLETRAVELTIMEMEASUREMENT",$D21)/3600/24,"--")</f>
        <v>--</v>
      </c>
      <c r="FV21" s="331"/>
      <c r="FW21" s="323" t="str">
        <f>IFERROR(GETPIVOTDATA("Average of VEHS(40)",#REF!,"TIMEINT",FW$9,"VEHICLETRAVELTIMEMEASUREMENT",$D21),"--")</f>
        <v>--</v>
      </c>
      <c r="FX21" s="324" t="str">
        <f>IFERROR(GETPIVOTDATA("Average of VEHS(40)",#REF!,"TIMEINT",FX$9,"VEHICLETRAVELTIMEMEASUREMENT",$D21),"--")</f>
        <v>--</v>
      </c>
      <c r="FY21" s="324" t="str">
        <f>IFERROR(GETPIVOTDATA("Average of VEHS(40)",#REF!,"TIMEINT",FY$9,"VEHICLETRAVELTIMEMEASUREMENT",$D21),"--")</f>
        <v>--</v>
      </c>
      <c r="FZ21" s="324" t="str">
        <f>IFERROR(GETPIVOTDATA("Average of VEHS(40)",#REF!,"TIMEINT",FZ$9,"VEHICLETRAVELTIMEMEASUREMENT",$D21),"--")</f>
        <v>--</v>
      </c>
      <c r="GA21" s="324" t="str">
        <f>IFERROR(GETPIVOTDATA("Average of VEHS(40)",#REF!,"TIMEINT",GA$9,"VEHICLETRAVELTIMEMEASUREMENT",$D21),"--")</f>
        <v>--</v>
      </c>
      <c r="GB21" s="324" t="str">
        <f>IFERROR(GETPIVOTDATA("Average of VEHS(40)",#REF!,"TIMEINT",GB$9,"VEHICLETRAVELTIMEMEASUREMENT",$D21),"--")</f>
        <v>--</v>
      </c>
      <c r="GC21" s="324" t="str">
        <f>IFERROR(GETPIVOTDATA("Average of VEHS(40)",#REF!,"TIMEINT",GC$9,"VEHICLETRAVELTIMEMEASUREMENT",$D21),"--")</f>
        <v>--</v>
      </c>
      <c r="GD21" s="324" t="str">
        <f>IFERROR(GETPIVOTDATA("Average of VEHS(40)",#REF!,"TIMEINT",GD$9,"VEHICLETRAVELTIMEMEASUREMENT",$D21),"--")</f>
        <v>--</v>
      </c>
      <c r="GE21" s="324" t="str">
        <f>IFERROR(GETPIVOTDATA("Average of VEHS(40)",#REF!,"TIMEINT",GE$9,"VEHICLETRAVELTIMEMEASUREMENT",$D21),"--")</f>
        <v>--</v>
      </c>
      <c r="GF21" s="324" t="str">
        <f>IFERROR(GETPIVOTDATA("Average of VEHS(40)",#REF!,"TIMEINT",GF$9,"VEHICLETRAVELTIMEMEASUREMENT",$D21),"--")</f>
        <v>--</v>
      </c>
      <c r="GG21" s="324" t="str">
        <f>IFERROR(GETPIVOTDATA("Average of VEHS(40)",#REF!,"TIMEINT",GG$9,"VEHICLETRAVELTIMEMEASUREMENT",$D21),"--")</f>
        <v>--</v>
      </c>
      <c r="GH21" s="324" t="str">
        <f>IFERROR(GETPIVOTDATA("Average of VEHS(40)",#REF!,"TIMEINT",GH$9,"VEHICLETRAVELTIMEMEASUREMENT",$D21),"--")</f>
        <v>--</v>
      </c>
      <c r="GI21" s="324" t="str">
        <f>IFERROR(GETPIVOTDATA("Average of VEHS(40)",#REF!,"TIMEINT",GI$9,"VEHICLETRAVELTIMEMEASUREMENT",$D21),"--")</f>
        <v>--</v>
      </c>
      <c r="GJ21" s="324" t="str">
        <f>IFERROR(GETPIVOTDATA("Average of VEHS(40)",#REF!,"TIMEINT",GJ$9,"VEHICLETRAVELTIMEMEASUREMENT",$D21),"--")</f>
        <v>--</v>
      </c>
      <c r="GK21" s="324" t="str">
        <f>IFERROR(GETPIVOTDATA("Average of VEHS(40)",#REF!,"TIMEINT",GK$9,"VEHICLETRAVELTIMEMEASUREMENT",$D21),"--")</f>
        <v>--</v>
      </c>
      <c r="GL21" s="325" t="str">
        <f>IFERROR(GETPIVOTDATA("Average of VEHS(40)",#REF!,"TIMEINT",GL$9,"VEHICLETRAVELTIMEMEASUREMENT",$D21),"--")</f>
        <v>--</v>
      </c>
      <c r="GM21" s="331"/>
      <c r="GN21" s="209" t="str">
        <f t="shared" si="25"/>
        <v>--</v>
      </c>
      <c r="GO21" s="354" t="str">
        <f t="shared" si="26"/>
        <v>--</v>
      </c>
      <c r="GP21" s="325">
        <f t="shared" si="27"/>
        <v>0</v>
      </c>
      <c r="GQ21" s="331"/>
      <c r="GR21" s="209" t="str">
        <f>IFERROR(GETPIVOTDATA("Average of TRAVTM(60)",#REF!,"TIMEINT",GR$9,"VEHICLETRAVELTIMEMEASUREMENT",$D21)/3600/24,"--")</f>
        <v>--</v>
      </c>
      <c r="GS21" s="34" t="str">
        <f>IFERROR(GETPIVOTDATA("Average of TRAVTM(60)",#REF!,"TIMEINT",GS$9,"VEHICLETRAVELTIMEMEASUREMENT",$D21)/3600/24,"--")</f>
        <v>--</v>
      </c>
      <c r="GT21" s="34" t="str">
        <f>IFERROR(GETPIVOTDATA("Average of TRAVTM(60)",#REF!,"TIMEINT",GT$9,"VEHICLETRAVELTIMEMEASUREMENT",$D21)/3600/24,"--")</f>
        <v>--</v>
      </c>
      <c r="GU21" s="34" t="str">
        <f>IFERROR(GETPIVOTDATA("Average of TRAVTM(60)",#REF!,"TIMEINT",GU$9,"VEHICLETRAVELTIMEMEASUREMENT",$D21)/3600/24,"--")</f>
        <v>--</v>
      </c>
      <c r="GV21" s="34" t="str">
        <f>IFERROR(GETPIVOTDATA("Average of TRAVTM(60)",#REF!,"TIMEINT",GV$9,"VEHICLETRAVELTIMEMEASUREMENT",$D21)/3600/24,"--")</f>
        <v>--</v>
      </c>
      <c r="GW21" s="34" t="str">
        <f>IFERROR(GETPIVOTDATA("Average of TRAVTM(60)",#REF!,"TIMEINT",GW$9,"VEHICLETRAVELTIMEMEASUREMENT",$D21)/3600/24,"--")</f>
        <v>--</v>
      </c>
      <c r="GX21" s="34" t="str">
        <f>IFERROR(GETPIVOTDATA("Average of TRAVTM(60)",#REF!,"TIMEINT",GX$9,"VEHICLETRAVELTIMEMEASUREMENT",$D21)/3600/24,"--")</f>
        <v>--</v>
      </c>
      <c r="GY21" s="34" t="str">
        <f>IFERROR(GETPIVOTDATA("Average of TRAVTM(60)",#REF!,"TIMEINT",GY$9,"VEHICLETRAVELTIMEMEASUREMENT",$D21)/3600/24,"--")</f>
        <v>--</v>
      </c>
      <c r="GZ21" s="34" t="str">
        <f>IFERROR(GETPIVOTDATA("Average of TRAVTM(60)",#REF!,"TIMEINT",GZ$9,"VEHICLETRAVELTIMEMEASUREMENT",$D21)/3600/24,"--")</f>
        <v>--</v>
      </c>
      <c r="HA21" s="34" t="str">
        <f>IFERROR(GETPIVOTDATA("Average of TRAVTM(60)",#REF!,"TIMEINT",HA$9,"VEHICLETRAVELTIMEMEASUREMENT",$D21)/3600/24,"--")</f>
        <v>--</v>
      </c>
      <c r="HB21" s="34" t="str">
        <f>IFERROR(GETPIVOTDATA("Average of TRAVTM(60)",#REF!,"TIMEINT",HB$9,"VEHICLETRAVELTIMEMEASUREMENT",$D21)/3600/24,"--")</f>
        <v>--</v>
      </c>
      <c r="HC21" s="34" t="str">
        <f>IFERROR(GETPIVOTDATA("Average of TRAVTM(60)",#REF!,"TIMEINT",HC$9,"VEHICLETRAVELTIMEMEASUREMENT",$D21)/3600/24,"--")</f>
        <v>--</v>
      </c>
      <c r="HD21" s="34" t="str">
        <f>IFERROR(GETPIVOTDATA("Average of TRAVTM(60)",#REF!,"TIMEINT",HD$9,"VEHICLETRAVELTIMEMEASUREMENT",$D21)/3600/24,"--")</f>
        <v>--</v>
      </c>
      <c r="HE21" s="34" t="str">
        <f>IFERROR(GETPIVOTDATA("Average of TRAVTM(60)",#REF!,"TIMEINT",HE$9,"VEHICLETRAVELTIMEMEASUREMENT",$D21)/3600/24,"--")</f>
        <v>--</v>
      </c>
      <c r="HF21" s="34" t="str">
        <f>IFERROR(GETPIVOTDATA("Average of TRAVTM(60)",#REF!,"TIMEINT",HF$9,"VEHICLETRAVELTIMEMEASUREMENT",$D21)/3600/24,"--")</f>
        <v>--</v>
      </c>
      <c r="HG21" s="134" t="str">
        <f>IFERROR(GETPIVOTDATA("Average of TRAVTM(60)",#REF!,"TIMEINT",HG$9,"VEHICLETRAVELTIMEMEASUREMENT",$D21)/3600/24,"--")</f>
        <v>--</v>
      </c>
      <c r="HH21" s="331"/>
      <c r="HI21" s="323" t="str">
        <f>IFERROR(GETPIVOTDATA("Average of VEHS(60)",#REF!,"TIMEINT",HI$9,"VEHICLETRAVELTIMEMEASUREMENT",$D21),"--")</f>
        <v>--</v>
      </c>
      <c r="HJ21" s="324" t="str">
        <f>IFERROR(GETPIVOTDATA("Average of VEHS(60)",#REF!,"TIMEINT",HJ$9,"VEHICLETRAVELTIMEMEASUREMENT",$D21),"--")</f>
        <v>--</v>
      </c>
      <c r="HK21" s="324" t="str">
        <f>IFERROR(GETPIVOTDATA("Average of VEHS(60)",#REF!,"TIMEINT",HK$9,"VEHICLETRAVELTIMEMEASUREMENT",$D21),"--")</f>
        <v>--</v>
      </c>
      <c r="HL21" s="324" t="str">
        <f>IFERROR(GETPIVOTDATA("Average of VEHS(60)",#REF!,"TIMEINT",HL$9,"VEHICLETRAVELTIMEMEASUREMENT",$D21),"--")</f>
        <v>--</v>
      </c>
      <c r="HM21" s="324" t="str">
        <f>IFERROR(GETPIVOTDATA("Average of VEHS(60)",#REF!,"TIMEINT",HM$9,"VEHICLETRAVELTIMEMEASUREMENT",$D21),"--")</f>
        <v>--</v>
      </c>
      <c r="HN21" s="324" t="str">
        <f>IFERROR(GETPIVOTDATA("Average of VEHS(60)",#REF!,"TIMEINT",HN$9,"VEHICLETRAVELTIMEMEASUREMENT",$D21),"--")</f>
        <v>--</v>
      </c>
      <c r="HO21" s="324" t="str">
        <f>IFERROR(GETPIVOTDATA("Average of VEHS(60)",#REF!,"TIMEINT",HO$9,"VEHICLETRAVELTIMEMEASUREMENT",$D21),"--")</f>
        <v>--</v>
      </c>
      <c r="HP21" s="324" t="str">
        <f>IFERROR(GETPIVOTDATA("Average of VEHS(60)",#REF!,"TIMEINT",HP$9,"VEHICLETRAVELTIMEMEASUREMENT",$D21),"--")</f>
        <v>--</v>
      </c>
      <c r="HQ21" s="324" t="str">
        <f>IFERROR(GETPIVOTDATA("Average of VEHS(60)",#REF!,"TIMEINT",HQ$9,"VEHICLETRAVELTIMEMEASUREMENT",$D21),"--")</f>
        <v>--</v>
      </c>
      <c r="HR21" s="324" t="str">
        <f>IFERROR(GETPIVOTDATA("Average of VEHS(60)",#REF!,"TIMEINT",HR$9,"VEHICLETRAVELTIMEMEASUREMENT",$D21),"--")</f>
        <v>--</v>
      </c>
      <c r="HS21" s="324" t="str">
        <f>IFERROR(GETPIVOTDATA("Average of VEHS(60)",#REF!,"TIMEINT",HS$9,"VEHICLETRAVELTIMEMEASUREMENT",$D21),"--")</f>
        <v>--</v>
      </c>
      <c r="HT21" s="324" t="str">
        <f>IFERROR(GETPIVOTDATA("Average of VEHS(60)",#REF!,"TIMEINT",HT$9,"VEHICLETRAVELTIMEMEASUREMENT",$D21),"--")</f>
        <v>--</v>
      </c>
      <c r="HU21" s="324" t="str">
        <f>IFERROR(GETPIVOTDATA("Average of VEHS(60)",#REF!,"TIMEINT",HU$9,"VEHICLETRAVELTIMEMEASUREMENT",$D21),"--")</f>
        <v>--</v>
      </c>
      <c r="HV21" s="324" t="str">
        <f>IFERROR(GETPIVOTDATA("Average of VEHS(60)",#REF!,"TIMEINT",HV$9,"VEHICLETRAVELTIMEMEASUREMENT",$D21),"--")</f>
        <v>--</v>
      </c>
      <c r="HW21" s="324" t="str">
        <f>IFERROR(GETPIVOTDATA("Average of VEHS(60)",#REF!,"TIMEINT",HW$9,"VEHICLETRAVELTIMEMEASUREMENT",$D21),"--")</f>
        <v>--</v>
      </c>
      <c r="HX21" s="325" t="str">
        <f>IFERROR(GETPIVOTDATA("Average of VEHS(60)",#REF!,"TIMEINT",HX$9,"VEHICLETRAVELTIMEMEASUREMENT",$D21),"--")</f>
        <v>--</v>
      </c>
      <c r="HY21" s="331"/>
      <c r="HZ21" s="209" t="str">
        <f t="shared" si="28"/>
        <v>--</v>
      </c>
      <c r="IA21" s="354" t="str">
        <f t="shared" si="29"/>
        <v>--</v>
      </c>
      <c r="IB21" s="325">
        <f t="shared" si="30"/>
        <v>0</v>
      </c>
      <c r="IC21" s="638"/>
      <c r="ID21" s="323" t="str">
        <f>IFERROR(AVERAGEIFS('VISSIM Travel Time Outputs'!#REF!,'VISSIM Travel Time Outputs'!#REF!,$D21,'VISSIM Travel Time Outputs'!#REF!,"AVG",'VISSIM Travel Time Outputs'!#REF!,ID$9),"-")</f>
        <v>-</v>
      </c>
      <c r="IE21" s="324" t="str">
        <f>IFERROR(AVERAGEIFS('VISSIM Travel Time Outputs'!#REF!,'VISSIM Travel Time Outputs'!#REF!,$D21,'VISSIM Travel Time Outputs'!#REF!,"AVG",'VISSIM Travel Time Outputs'!#REF!,IE$9),"-")</f>
        <v>-</v>
      </c>
      <c r="IF21" s="324" t="str">
        <f>IFERROR(AVERAGEIFS('VISSIM Travel Time Outputs'!#REF!,'VISSIM Travel Time Outputs'!#REF!,$D21,'VISSIM Travel Time Outputs'!#REF!,"AVG",'VISSIM Travel Time Outputs'!#REF!,IF$9),"-")</f>
        <v>-</v>
      </c>
      <c r="IG21" s="324" t="str">
        <f>IFERROR(AVERAGEIFS('VISSIM Travel Time Outputs'!#REF!,'VISSIM Travel Time Outputs'!#REF!,$D21,'VISSIM Travel Time Outputs'!#REF!,"AVG",'VISSIM Travel Time Outputs'!#REF!,IG$9),"-")</f>
        <v>-</v>
      </c>
      <c r="IH21" s="324" t="str">
        <f>IFERROR(AVERAGEIFS('VISSIM Travel Time Outputs'!#REF!,'VISSIM Travel Time Outputs'!#REF!,$D21,'VISSIM Travel Time Outputs'!#REF!,"AVG",'VISSIM Travel Time Outputs'!#REF!,IH$9),"-")</f>
        <v>-</v>
      </c>
      <c r="II21" s="324" t="str">
        <f>IFERROR(AVERAGEIFS('VISSIM Travel Time Outputs'!#REF!,'VISSIM Travel Time Outputs'!#REF!,$D21,'VISSIM Travel Time Outputs'!#REF!,"AVG",'VISSIM Travel Time Outputs'!#REF!,II$9),"-")</f>
        <v>-</v>
      </c>
      <c r="IJ21" s="324" t="str">
        <f>IFERROR(AVERAGEIFS('VISSIM Travel Time Outputs'!#REF!,'VISSIM Travel Time Outputs'!#REF!,$D21,'VISSIM Travel Time Outputs'!#REF!,"AVG",'VISSIM Travel Time Outputs'!#REF!,IJ$9),"-")</f>
        <v>-</v>
      </c>
      <c r="IK21" s="324" t="str">
        <f>IFERROR(AVERAGEIFS('VISSIM Travel Time Outputs'!#REF!,'VISSIM Travel Time Outputs'!#REF!,$D21,'VISSIM Travel Time Outputs'!#REF!,"AVG",'VISSIM Travel Time Outputs'!#REF!,IK$9),"-")</f>
        <v>-</v>
      </c>
      <c r="IL21" s="324" t="str">
        <f>IFERROR(AVERAGEIFS('VISSIM Travel Time Outputs'!#REF!,'VISSIM Travel Time Outputs'!#REF!,$D21,'VISSIM Travel Time Outputs'!#REF!,"AVG",'VISSIM Travel Time Outputs'!#REF!,IL$9),"-")</f>
        <v>-</v>
      </c>
      <c r="IM21" s="324" t="str">
        <f>IFERROR(AVERAGEIFS('VISSIM Travel Time Outputs'!#REF!,'VISSIM Travel Time Outputs'!#REF!,$D21,'VISSIM Travel Time Outputs'!#REF!,"AVG",'VISSIM Travel Time Outputs'!#REF!,IM$9),"-")</f>
        <v>-</v>
      </c>
      <c r="IN21" s="324" t="str">
        <f>IFERROR(AVERAGEIFS('VISSIM Travel Time Outputs'!#REF!,'VISSIM Travel Time Outputs'!#REF!,$D21,'VISSIM Travel Time Outputs'!#REF!,"AVG",'VISSIM Travel Time Outputs'!#REF!,IN$9),"-")</f>
        <v>-</v>
      </c>
      <c r="IO21" s="324" t="str">
        <f>IFERROR(AVERAGEIFS('VISSIM Travel Time Outputs'!#REF!,'VISSIM Travel Time Outputs'!#REF!,$D21,'VISSIM Travel Time Outputs'!#REF!,"AVG",'VISSIM Travel Time Outputs'!#REF!,IO$9),"-")</f>
        <v>-</v>
      </c>
      <c r="IP21" s="324" t="str">
        <f>IFERROR(AVERAGEIFS('VISSIM Travel Time Outputs'!#REF!,'VISSIM Travel Time Outputs'!#REF!,$D21,'VISSIM Travel Time Outputs'!#REF!,"AVG",'VISSIM Travel Time Outputs'!#REF!,IP$9),"-")</f>
        <v>-</v>
      </c>
      <c r="IQ21" s="324" t="str">
        <f>IFERROR(AVERAGEIFS('VISSIM Travel Time Outputs'!#REF!,'VISSIM Travel Time Outputs'!#REF!,$D21,'VISSIM Travel Time Outputs'!#REF!,"AVG",'VISSIM Travel Time Outputs'!#REF!,IQ$9),"-")</f>
        <v>-</v>
      </c>
      <c r="IR21" s="324" t="str">
        <f>IFERROR(AVERAGEIFS('VISSIM Travel Time Outputs'!#REF!,'VISSIM Travel Time Outputs'!#REF!,$D21,'VISSIM Travel Time Outputs'!#REF!,"AVG",'VISSIM Travel Time Outputs'!#REF!,IR$9),"-")</f>
        <v>-</v>
      </c>
      <c r="IS21" s="325" t="str">
        <f>IFERROR(AVERAGEIFS('VISSIM Travel Time Outputs'!#REF!,'VISSIM Travel Time Outputs'!#REF!,$D21,'VISSIM Travel Time Outputs'!#REF!,"AVG",'VISSIM Travel Time Outputs'!#REF!,IS$9),"-")</f>
        <v>-</v>
      </c>
      <c r="IT21" s="325" t="str">
        <f t="shared" si="31"/>
        <v>--</v>
      </c>
    </row>
    <row r="22" spans="1:254" customFormat="1" x14ac:dyDescent="0.35">
      <c r="A22" s="252" t="str">
        <f t="shared" si="12"/>
        <v>H</v>
      </c>
      <c r="B22" s="577">
        <f t="shared" si="32"/>
        <v>13</v>
      </c>
      <c r="C22" s="413">
        <f>INDEX('Input - Travel Times'!$B$3:$AH$103,MATCH($B22,'Input - Travel Times'!$B$3:$B$103,0),MATCH(C$9,'Input - Travel Times'!$B$3:$AH$3,0))</f>
        <v>0</v>
      </c>
      <c r="D22" s="150">
        <f>INDEX('Input - Travel Times'!$B$3:$AH$103,MATCH($B22,'Input - Travel Times'!$B$3:$B$103,0),MATCH(D$9,'Input - Travel Times'!$B$3:$AH$3,0))</f>
        <v>0</v>
      </c>
      <c r="E22" s="518">
        <f>TIME(0,0,INDEX('Input - Travel Times'!$B$3:$AH$103,MATCH($B22,'Input - Travel Times'!$B$3:$B$103,0),MATCH(E$9,'Input - Travel Times'!$B$3:$AH$3,0)))</f>
        <v>0</v>
      </c>
      <c r="F22" s="518">
        <f>TIME(0,0,INDEX('Input - Travel Times'!$B$3:$AH$103,MATCH($B22,'Input - Travel Times'!$B$3:$B$103,0),MATCH(F$9,'Input - Travel Times'!$B$3:$AH$3,0)))</f>
        <v>0</v>
      </c>
      <c r="G22" s="518">
        <f>TIME(0,0,INDEX('Input - Travel Times'!$B$3:$AH$103,MATCH($B22,'Input - Travel Times'!$B$3:$B$103,0),MATCH(G$9,'Input - Travel Times'!$B$3:$AH$3,0)))</f>
        <v>0</v>
      </c>
      <c r="H22" s="518">
        <f>TIME(0,0,INDEX('Input - Travel Times'!$B$3:$AH$103,MATCH($B22,'Input - Travel Times'!$B$3:$B$103,0),MATCH(H$9,'Input - Travel Times'!$B$3:$AH$3,0)))</f>
        <v>0</v>
      </c>
      <c r="I22" s="130"/>
      <c r="J22" s="209" t="str">
        <f>IFERROR(TIME(0,0,AVERAGEIFS('VISSIM Travel Time Outputs'!$I:$I,'VISSIM Travel Time Outputs'!$D:$D,$D22,'VISSIM Travel Time Outputs'!$A:$A,"AVG",'VISSIM Travel Time Outputs'!$B:$B,J$9)),"-")</f>
        <v>-</v>
      </c>
      <c r="K22" s="34" t="str">
        <f>IFERROR(TIME(0,0,AVERAGEIFS('VISSIM Travel Time Outputs'!$I:$I,'VISSIM Travel Time Outputs'!$D:$D,$D22,'VISSIM Travel Time Outputs'!$A:$A,"AVG",'VISSIM Travel Time Outputs'!$B:$B,K$9)),"-")</f>
        <v>-</v>
      </c>
      <c r="L22" s="34" t="str">
        <f>IFERROR(TIME(0,0,AVERAGEIFS('VISSIM Travel Time Outputs'!$I:$I,'VISSIM Travel Time Outputs'!$D:$D,$D22,'VISSIM Travel Time Outputs'!$A:$A,"AVG",'VISSIM Travel Time Outputs'!$B:$B,L$9)),"-")</f>
        <v>-</v>
      </c>
      <c r="M22" s="34" t="str">
        <f>IFERROR(TIME(0,0,AVERAGEIFS('VISSIM Travel Time Outputs'!$I:$I,'VISSIM Travel Time Outputs'!$D:$D,$D22,'VISSIM Travel Time Outputs'!$A:$A,"AVG",'VISSIM Travel Time Outputs'!$B:$B,M$9)),"-")</f>
        <v>-</v>
      </c>
      <c r="N22" s="34" t="str">
        <f>IFERROR(TIME(0,0,AVERAGEIFS('VISSIM Travel Time Outputs'!$I:$I,'VISSIM Travel Time Outputs'!$D:$D,$D22,'VISSIM Travel Time Outputs'!$A:$A,"AVG",'VISSIM Travel Time Outputs'!$B:$B,N$9)),"-")</f>
        <v>-</v>
      </c>
      <c r="O22" s="34" t="str">
        <f>IFERROR(TIME(0,0,AVERAGEIFS('VISSIM Travel Time Outputs'!$I:$I,'VISSIM Travel Time Outputs'!$D:$D,$D22,'VISSIM Travel Time Outputs'!$A:$A,"AVG",'VISSIM Travel Time Outputs'!$B:$B,O$9)),"-")</f>
        <v>-</v>
      </c>
      <c r="P22" s="34" t="str">
        <f>IFERROR(TIME(0,0,AVERAGEIFS('VISSIM Travel Time Outputs'!$I:$I,'VISSIM Travel Time Outputs'!$D:$D,$D22,'VISSIM Travel Time Outputs'!$A:$A,"AVG",'VISSIM Travel Time Outputs'!$B:$B,P$9)),"-")</f>
        <v>-</v>
      </c>
      <c r="Q22" s="34" t="str">
        <f>IFERROR(TIME(0,0,AVERAGEIFS('VISSIM Travel Time Outputs'!$I:$I,'VISSIM Travel Time Outputs'!$D:$D,$D22,'VISSIM Travel Time Outputs'!$A:$A,"AVG",'VISSIM Travel Time Outputs'!$B:$B,Q$9)),"-")</f>
        <v>-</v>
      </c>
      <c r="R22" s="34" t="str">
        <f>IFERROR(TIME(0,0,AVERAGEIFS('VISSIM Travel Time Outputs'!$I:$I,'VISSIM Travel Time Outputs'!$D:$D,$D22,'VISSIM Travel Time Outputs'!$A:$A,"AVG",'VISSIM Travel Time Outputs'!$B:$B,R$9)),"-")</f>
        <v>-</v>
      </c>
      <c r="S22" s="34" t="str">
        <f>IFERROR(TIME(0,0,AVERAGEIFS('VISSIM Travel Time Outputs'!$I:$I,'VISSIM Travel Time Outputs'!$D:$D,$D22,'VISSIM Travel Time Outputs'!$A:$A,"AVG",'VISSIM Travel Time Outputs'!$B:$B,S$9)),"-")</f>
        <v>-</v>
      </c>
      <c r="T22" s="34" t="str">
        <f>IFERROR(TIME(0,0,AVERAGEIFS('VISSIM Travel Time Outputs'!$I:$I,'VISSIM Travel Time Outputs'!$D:$D,$D22,'VISSIM Travel Time Outputs'!$A:$A,"AVG",'VISSIM Travel Time Outputs'!$B:$B,T$9)),"-")</f>
        <v>-</v>
      </c>
      <c r="U22" s="34" t="str">
        <f>IFERROR(TIME(0,0,AVERAGEIFS('VISSIM Travel Time Outputs'!$I:$I,'VISSIM Travel Time Outputs'!$D:$D,$D22,'VISSIM Travel Time Outputs'!$A:$A,"AVG",'VISSIM Travel Time Outputs'!$B:$B,U$9)),"-")</f>
        <v>-</v>
      </c>
      <c r="V22" s="34" t="str">
        <f>IFERROR(TIME(0,0,AVERAGEIFS('VISSIM Travel Time Outputs'!$I:$I,'VISSIM Travel Time Outputs'!$D:$D,$D22,'VISSIM Travel Time Outputs'!$A:$A,"AVG",'VISSIM Travel Time Outputs'!$B:$B,V$9)),"-")</f>
        <v>-</v>
      </c>
      <c r="W22" s="34" t="str">
        <f>IFERROR(TIME(0,0,AVERAGEIFS('VISSIM Travel Time Outputs'!$I:$I,'VISSIM Travel Time Outputs'!$D:$D,$D22,'VISSIM Travel Time Outputs'!$A:$A,"AVG",'VISSIM Travel Time Outputs'!$B:$B,W$9)),"-")</f>
        <v>-</v>
      </c>
      <c r="X22" s="34" t="str">
        <f>IFERROR(TIME(0,0,AVERAGEIFS('VISSIM Travel Time Outputs'!$I:$I,'VISSIM Travel Time Outputs'!$D:$D,$D22,'VISSIM Travel Time Outputs'!$A:$A,"AVG",'VISSIM Travel Time Outputs'!$B:$B,X$9)),"-")</f>
        <v>-</v>
      </c>
      <c r="Y22" s="134" t="str">
        <f>IFERROR(TIME(0,0,AVERAGEIFS('VISSIM Travel Time Outputs'!$I:$I,'VISSIM Travel Time Outputs'!$D:$D,$D22,'VISSIM Travel Time Outputs'!$A:$A,"AVG",'VISSIM Travel Time Outputs'!$B:$B,Y$9)),"-")</f>
        <v>-</v>
      </c>
      <c r="Z22" s="254"/>
      <c r="AA22" s="323" t="str">
        <f>IFERROR(AVERAGEIFS('VISSIM Travel Time Outputs'!$F:$F,'VISSIM Travel Time Outputs'!$D:$D,$D22,'VISSIM Travel Time Outputs'!$A:$A,"AVG",'VISSIM Travel Time Outputs'!$B:$B,AA$9),"-")</f>
        <v>-</v>
      </c>
      <c r="AB22" s="324" t="str">
        <f>IFERROR(AVERAGEIFS('VISSIM Travel Time Outputs'!$F:$F,'VISSIM Travel Time Outputs'!$D:$D,$D22,'VISSIM Travel Time Outputs'!$A:$A,"AVG",'VISSIM Travel Time Outputs'!$B:$B,AB$9),"-")</f>
        <v>-</v>
      </c>
      <c r="AC22" s="324" t="str">
        <f>IFERROR(AVERAGEIFS('VISSIM Travel Time Outputs'!$F:$F,'VISSIM Travel Time Outputs'!$D:$D,$D22,'VISSIM Travel Time Outputs'!$A:$A,"AVG",'VISSIM Travel Time Outputs'!$B:$B,AC$9),"-")</f>
        <v>-</v>
      </c>
      <c r="AD22" s="324" t="str">
        <f>IFERROR(AVERAGEIFS('VISSIM Travel Time Outputs'!$F:$F,'VISSIM Travel Time Outputs'!$D:$D,$D22,'VISSIM Travel Time Outputs'!$A:$A,"AVG",'VISSIM Travel Time Outputs'!$B:$B,AD$9),"-")</f>
        <v>-</v>
      </c>
      <c r="AE22" s="324" t="str">
        <f>IFERROR(AVERAGEIFS('VISSIM Travel Time Outputs'!$F:$F,'VISSIM Travel Time Outputs'!$D:$D,$D22,'VISSIM Travel Time Outputs'!$A:$A,"AVG",'VISSIM Travel Time Outputs'!$B:$B,AE$9),"-")</f>
        <v>-</v>
      </c>
      <c r="AF22" s="324" t="str">
        <f>IFERROR(AVERAGEIFS('VISSIM Travel Time Outputs'!$F:$F,'VISSIM Travel Time Outputs'!$D:$D,$D22,'VISSIM Travel Time Outputs'!$A:$A,"AVG",'VISSIM Travel Time Outputs'!$B:$B,AF$9),"-")</f>
        <v>-</v>
      </c>
      <c r="AG22" s="324" t="str">
        <f>IFERROR(AVERAGEIFS('VISSIM Travel Time Outputs'!$F:$F,'VISSIM Travel Time Outputs'!$D:$D,$D22,'VISSIM Travel Time Outputs'!$A:$A,"AVG",'VISSIM Travel Time Outputs'!$B:$B,AG$9),"-")</f>
        <v>-</v>
      </c>
      <c r="AH22" s="324" t="str">
        <f>IFERROR(AVERAGEIFS('VISSIM Travel Time Outputs'!$F:$F,'VISSIM Travel Time Outputs'!$D:$D,$D22,'VISSIM Travel Time Outputs'!$A:$A,"AVG",'VISSIM Travel Time Outputs'!$B:$B,AH$9),"-")</f>
        <v>-</v>
      </c>
      <c r="AI22" s="324" t="str">
        <f>IFERROR(AVERAGEIFS('VISSIM Travel Time Outputs'!$F:$F,'VISSIM Travel Time Outputs'!$D:$D,$D22,'VISSIM Travel Time Outputs'!$A:$A,"AVG",'VISSIM Travel Time Outputs'!$B:$B,AI$9),"-")</f>
        <v>-</v>
      </c>
      <c r="AJ22" s="324" t="str">
        <f>IFERROR(AVERAGEIFS('VISSIM Travel Time Outputs'!$F:$F,'VISSIM Travel Time Outputs'!$D:$D,$D22,'VISSIM Travel Time Outputs'!$A:$A,"AVG",'VISSIM Travel Time Outputs'!$B:$B,AJ$9),"-")</f>
        <v>-</v>
      </c>
      <c r="AK22" s="324" t="str">
        <f>IFERROR(AVERAGEIFS('VISSIM Travel Time Outputs'!$F:$F,'VISSIM Travel Time Outputs'!$D:$D,$D22,'VISSIM Travel Time Outputs'!$A:$A,"AVG",'VISSIM Travel Time Outputs'!$B:$B,AK$9),"-")</f>
        <v>-</v>
      </c>
      <c r="AL22" s="324" t="str">
        <f>IFERROR(AVERAGEIFS('VISSIM Travel Time Outputs'!$F:$F,'VISSIM Travel Time Outputs'!$D:$D,$D22,'VISSIM Travel Time Outputs'!$A:$A,"AVG",'VISSIM Travel Time Outputs'!$B:$B,AL$9),"-")</f>
        <v>-</v>
      </c>
      <c r="AM22" s="324" t="str">
        <f>IFERROR(AVERAGEIFS('VISSIM Travel Time Outputs'!$F:$F,'VISSIM Travel Time Outputs'!$D:$D,$D22,'VISSIM Travel Time Outputs'!$A:$A,"AVG",'VISSIM Travel Time Outputs'!$B:$B,AM$9),"-")</f>
        <v>-</v>
      </c>
      <c r="AN22" s="324" t="str">
        <f>IFERROR(AVERAGEIFS('VISSIM Travel Time Outputs'!$F:$F,'VISSIM Travel Time Outputs'!$D:$D,$D22,'VISSIM Travel Time Outputs'!$A:$A,"AVG",'VISSIM Travel Time Outputs'!$B:$B,AN$9),"-")</f>
        <v>-</v>
      </c>
      <c r="AO22" s="324" t="str">
        <f>IFERROR(AVERAGEIFS('VISSIM Travel Time Outputs'!$F:$F,'VISSIM Travel Time Outputs'!$D:$D,$D22,'VISSIM Travel Time Outputs'!$A:$A,"AVG",'VISSIM Travel Time Outputs'!$B:$B,AO$9),"-")</f>
        <v>-</v>
      </c>
      <c r="AP22" s="325" t="str">
        <f>IFERROR(AVERAGEIFS('VISSIM Travel Time Outputs'!$F:$F,'VISSIM Travel Time Outputs'!$D:$D,$D22,'VISSIM Travel Time Outputs'!$A:$A,"AVG",'VISSIM Travel Time Outputs'!$B:$B,AP$9),"-")</f>
        <v>-</v>
      </c>
      <c r="AQ22" s="331"/>
      <c r="AR22" s="209" t="str">
        <f t="shared" si="13"/>
        <v>--</v>
      </c>
      <c r="AS22" s="354" t="str">
        <f t="shared" si="14"/>
        <v>--</v>
      </c>
      <c r="AT22" s="325">
        <f t="shared" si="15"/>
        <v>0</v>
      </c>
      <c r="AU22" s="255"/>
      <c r="AV22" s="209" t="str">
        <f>IFERROR(TIME(0,0,AVERAGEIFS('VISSIM Travel Time Outputs'!$J:$J,'VISSIM Travel Time Outputs'!$D:$D,$D22,'VISSIM Travel Time Outputs'!$A:$A,"AVG",'VISSIM Travel Time Outputs'!$B:$B,AV$9)),"-")</f>
        <v>-</v>
      </c>
      <c r="AW22" s="34" t="str">
        <f>IFERROR(TIME(0,0,AVERAGEIFS('VISSIM Travel Time Outputs'!$J:$J,'VISSIM Travel Time Outputs'!$D:$D,$D22,'VISSIM Travel Time Outputs'!$A:$A,"AVG",'VISSIM Travel Time Outputs'!$B:$B,AW$9)),"-")</f>
        <v>-</v>
      </c>
      <c r="AX22" s="34" t="str">
        <f>IFERROR(TIME(0,0,AVERAGEIFS('VISSIM Travel Time Outputs'!$J:$J,'VISSIM Travel Time Outputs'!$D:$D,$D22,'VISSIM Travel Time Outputs'!$A:$A,"AVG",'VISSIM Travel Time Outputs'!$B:$B,AX$9)),"-")</f>
        <v>-</v>
      </c>
      <c r="AY22" s="34" t="str">
        <f>IFERROR(TIME(0,0,AVERAGEIFS('VISSIM Travel Time Outputs'!$J:$J,'VISSIM Travel Time Outputs'!$D:$D,$D22,'VISSIM Travel Time Outputs'!$A:$A,"AVG",'VISSIM Travel Time Outputs'!$B:$B,AY$9)),"-")</f>
        <v>-</v>
      </c>
      <c r="AZ22" s="34" t="str">
        <f>IFERROR(TIME(0,0,AVERAGEIFS('VISSIM Travel Time Outputs'!$J:$J,'VISSIM Travel Time Outputs'!$D:$D,$D22,'VISSIM Travel Time Outputs'!$A:$A,"AVG",'VISSIM Travel Time Outputs'!$B:$B,AZ$9)),"-")</f>
        <v>-</v>
      </c>
      <c r="BA22" s="34" t="str">
        <f>IFERROR(TIME(0,0,AVERAGEIFS('VISSIM Travel Time Outputs'!$J:$J,'VISSIM Travel Time Outputs'!$D:$D,$D22,'VISSIM Travel Time Outputs'!$A:$A,"AVG",'VISSIM Travel Time Outputs'!$B:$B,BA$9)),"-")</f>
        <v>-</v>
      </c>
      <c r="BB22" s="34" t="str">
        <f>IFERROR(TIME(0,0,AVERAGEIFS('VISSIM Travel Time Outputs'!$J:$J,'VISSIM Travel Time Outputs'!$D:$D,$D22,'VISSIM Travel Time Outputs'!$A:$A,"AVG",'VISSIM Travel Time Outputs'!$B:$B,BB$9)),"-")</f>
        <v>-</v>
      </c>
      <c r="BC22" s="34" t="str">
        <f>IFERROR(TIME(0,0,AVERAGEIFS('VISSIM Travel Time Outputs'!$J:$J,'VISSIM Travel Time Outputs'!$D:$D,$D22,'VISSIM Travel Time Outputs'!$A:$A,"AVG",'VISSIM Travel Time Outputs'!$B:$B,BC$9)),"-")</f>
        <v>-</v>
      </c>
      <c r="BD22" s="34" t="str">
        <f>IFERROR(TIME(0,0,AVERAGEIFS('VISSIM Travel Time Outputs'!$J:$J,'VISSIM Travel Time Outputs'!$D:$D,$D22,'VISSIM Travel Time Outputs'!$A:$A,"AVG",'VISSIM Travel Time Outputs'!$B:$B,BD$9)),"-")</f>
        <v>-</v>
      </c>
      <c r="BE22" s="34" t="str">
        <f>IFERROR(TIME(0,0,AVERAGEIFS('VISSIM Travel Time Outputs'!$J:$J,'VISSIM Travel Time Outputs'!$D:$D,$D22,'VISSIM Travel Time Outputs'!$A:$A,"AVG",'VISSIM Travel Time Outputs'!$B:$B,BE$9)),"-")</f>
        <v>-</v>
      </c>
      <c r="BF22" s="34" t="str">
        <f>IFERROR(TIME(0,0,AVERAGEIFS('VISSIM Travel Time Outputs'!$J:$J,'VISSIM Travel Time Outputs'!$D:$D,$D22,'VISSIM Travel Time Outputs'!$A:$A,"AVG",'VISSIM Travel Time Outputs'!$B:$B,BF$9)),"-")</f>
        <v>-</v>
      </c>
      <c r="BG22" s="34" t="str">
        <f>IFERROR(TIME(0,0,AVERAGEIFS('VISSIM Travel Time Outputs'!$J:$J,'VISSIM Travel Time Outputs'!$D:$D,$D22,'VISSIM Travel Time Outputs'!$A:$A,"AVG",'VISSIM Travel Time Outputs'!$B:$B,BG$9)),"-")</f>
        <v>-</v>
      </c>
      <c r="BH22" s="34" t="str">
        <f>IFERROR(TIME(0,0,AVERAGEIFS('VISSIM Travel Time Outputs'!$J:$J,'VISSIM Travel Time Outputs'!$D:$D,$D22,'VISSIM Travel Time Outputs'!$A:$A,"AVG",'VISSIM Travel Time Outputs'!$B:$B,BH$9)),"-")</f>
        <v>-</v>
      </c>
      <c r="BI22" s="34" t="str">
        <f>IFERROR(TIME(0,0,AVERAGEIFS('VISSIM Travel Time Outputs'!$J:$J,'VISSIM Travel Time Outputs'!$D:$D,$D22,'VISSIM Travel Time Outputs'!$A:$A,"AVG",'VISSIM Travel Time Outputs'!$B:$B,BI$9)),"-")</f>
        <v>-</v>
      </c>
      <c r="BJ22" s="34" t="str">
        <f>IFERROR(TIME(0,0,AVERAGEIFS('VISSIM Travel Time Outputs'!$J:$J,'VISSIM Travel Time Outputs'!$D:$D,$D22,'VISSIM Travel Time Outputs'!$A:$A,"AVG",'VISSIM Travel Time Outputs'!$B:$B,BJ$9)),"-")</f>
        <v>-</v>
      </c>
      <c r="BK22" s="134" t="str">
        <f>IFERROR(TIME(0,0,AVERAGEIFS('VISSIM Travel Time Outputs'!$J:$J,'VISSIM Travel Time Outputs'!$D:$D,$D22,'VISSIM Travel Time Outputs'!$A:$A,"AVG",'VISSIM Travel Time Outputs'!$B:$B,BK$9)),"-")</f>
        <v>-</v>
      </c>
      <c r="BL22" s="126"/>
      <c r="BM22" s="323" t="str">
        <f>IFERROR(AVERAGEIFS('VISSIM Travel Time Outputs'!$G:$G,'VISSIM Travel Time Outputs'!$D:$D,$D22,'VISSIM Travel Time Outputs'!$A:$A,"AVG",'VISSIM Travel Time Outputs'!$B:$B,BM$9),"-")</f>
        <v>-</v>
      </c>
      <c r="BN22" s="324" t="str">
        <f>IFERROR(AVERAGEIFS('VISSIM Travel Time Outputs'!$G:$G,'VISSIM Travel Time Outputs'!$D:$D,$D22,'VISSIM Travel Time Outputs'!$A:$A,"AVG",'VISSIM Travel Time Outputs'!$B:$B,BN$9),"-")</f>
        <v>-</v>
      </c>
      <c r="BO22" s="324" t="str">
        <f>IFERROR(AVERAGEIFS('VISSIM Travel Time Outputs'!$G:$G,'VISSIM Travel Time Outputs'!$D:$D,$D22,'VISSIM Travel Time Outputs'!$A:$A,"AVG",'VISSIM Travel Time Outputs'!$B:$B,BO$9),"-")</f>
        <v>-</v>
      </c>
      <c r="BP22" s="324" t="str">
        <f>IFERROR(AVERAGEIFS('VISSIM Travel Time Outputs'!$G:$G,'VISSIM Travel Time Outputs'!$D:$D,$D22,'VISSIM Travel Time Outputs'!$A:$A,"AVG",'VISSIM Travel Time Outputs'!$B:$B,BP$9),"-")</f>
        <v>-</v>
      </c>
      <c r="BQ22" s="324" t="str">
        <f>IFERROR(AVERAGEIFS('VISSIM Travel Time Outputs'!$G:$G,'VISSIM Travel Time Outputs'!$D:$D,$D22,'VISSIM Travel Time Outputs'!$A:$A,"AVG",'VISSIM Travel Time Outputs'!$B:$B,BQ$9),"-")</f>
        <v>-</v>
      </c>
      <c r="BR22" s="324" t="str">
        <f>IFERROR(AVERAGEIFS('VISSIM Travel Time Outputs'!$G:$G,'VISSIM Travel Time Outputs'!$D:$D,$D22,'VISSIM Travel Time Outputs'!$A:$A,"AVG",'VISSIM Travel Time Outputs'!$B:$B,BR$9),"-")</f>
        <v>-</v>
      </c>
      <c r="BS22" s="324" t="str">
        <f>IFERROR(AVERAGEIFS('VISSIM Travel Time Outputs'!$G:$G,'VISSIM Travel Time Outputs'!$D:$D,$D22,'VISSIM Travel Time Outputs'!$A:$A,"AVG",'VISSIM Travel Time Outputs'!$B:$B,BS$9),"-")</f>
        <v>-</v>
      </c>
      <c r="BT22" s="324" t="str">
        <f>IFERROR(AVERAGEIFS('VISSIM Travel Time Outputs'!$G:$G,'VISSIM Travel Time Outputs'!$D:$D,$D22,'VISSIM Travel Time Outputs'!$A:$A,"AVG",'VISSIM Travel Time Outputs'!$B:$B,BT$9),"-")</f>
        <v>-</v>
      </c>
      <c r="BU22" s="324" t="str">
        <f>IFERROR(AVERAGEIFS('VISSIM Travel Time Outputs'!$G:$G,'VISSIM Travel Time Outputs'!$D:$D,$D22,'VISSIM Travel Time Outputs'!$A:$A,"AVG",'VISSIM Travel Time Outputs'!$B:$B,BU$9),"-")</f>
        <v>-</v>
      </c>
      <c r="BV22" s="324" t="str">
        <f>IFERROR(AVERAGEIFS('VISSIM Travel Time Outputs'!$G:$G,'VISSIM Travel Time Outputs'!$D:$D,$D22,'VISSIM Travel Time Outputs'!$A:$A,"AVG",'VISSIM Travel Time Outputs'!$B:$B,BV$9),"-")</f>
        <v>-</v>
      </c>
      <c r="BW22" s="324" t="str">
        <f>IFERROR(AVERAGEIFS('VISSIM Travel Time Outputs'!$G:$G,'VISSIM Travel Time Outputs'!$D:$D,$D22,'VISSIM Travel Time Outputs'!$A:$A,"AVG",'VISSIM Travel Time Outputs'!$B:$B,BW$9),"-")</f>
        <v>-</v>
      </c>
      <c r="BX22" s="324" t="str">
        <f>IFERROR(AVERAGEIFS('VISSIM Travel Time Outputs'!$G:$G,'VISSIM Travel Time Outputs'!$D:$D,$D22,'VISSIM Travel Time Outputs'!$A:$A,"AVG",'VISSIM Travel Time Outputs'!$B:$B,BX$9),"-")</f>
        <v>-</v>
      </c>
      <c r="BY22" s="324" t="str">
        <f>IFERROR(AVERAGEIFS('VISSIM Travel Time Outputs'!$G:$G,'VISSIM Travel Time Outputs'!$D:$D,$D22,'VISSIM Travel Time Outputs'!$A:$A,"AVG",'VISSIM Travel Time Outputs'!$B:$B,BY$9),"-")</f>
        <v>-</v>
      </c>
      <c r="BZ22" s="324" t="str">
        <f>IFERROR(AVERAGEIFS('VISSIM Travel Time Outputs'!$G:$G,'VISSIM Travel Time Outputs'!$D:$D,$D22,'VISSIM Travel Time Outputs'!$A:$A,"AVG",'VISSIM Travel Time Outputs'!$B:$B,BZ$9),"-")</f>
        <v>-</v>
      </c>
      <c r="CA22" s="324" t="str">
        <f>IFERROR(AVERAGEIFS('VISSIM Travel Time Outputs'!$G:$G,'VISSIM Travel Time Outputs'!$D:$D,$D22,'VISSIM Travel Time Outputs'!$A:$A,"AVG",'VISSIM Travel Time Outputs'!$B:$B,CA$9),"-")</f>
        <v>-</v>
      </c>
      <c r="CB22" s="325" t="str">
        <f>IFERROR(AVERAGEIFS('VISSIM Travel Time Outputs'!$G:$G,'VISSIM Travel Time Outputs'!$D:$D,$D22,'VISSIM Travel Time Outputs'!$A:$A,"AVG",'VISSIM Travel Time Outputs'!$B:$B,CB$9),"-")</f>
        <v>-</v>
      </c>
      <c r="CC22" s="254"/>
      <c r="CD22" s="209" t="str">
        <f t="shared" si="16"/>
        <v>--</v>
      </c>
      <c r="CE22" s="354" t="str">
        <f t="shared" si="17"/>
        <v>--</v>
      </c>
      <c r="CF22" s="325">
        <f t="shared" si="18"/>
        <v>0</v>
      </c>
      <c r="CG22" s="331"/>
      <c r="CH22" s="209"/>
      <c r="CI22" s="34"/>
      <c r="CJ22" s="34"/>
      <c r="CK22" s="34"/>
      <c r="CL22" s="34"/>
      <c r="CM22" s="34"/>
      <c r="CN22" s="34"/>
      <c r="CO22" s="34"/>
      <c r="CP22" s="34"/>
      <c r="CQ22" s="34"/>
      <c r="CR22" s="34"/>
      <c r="CS22" s="34"/>
      <c r="CT22" s="34"/>
      <c r="CU22" s="34"/>
      <c r="CV22" s="34"/>
      <c r="CW22" s="134"/>
      <c r="CX22" s="331"/>
      <c r="CY22" s="323"/>
      <c r="CZ22" s="324"/>
      <c r="DA22" s="324"/>
      <c r="DB22" s="324"/>
      <c r="DC22" s="324"/>
      <c r="DD22" s="324"/>
      <c r="DE22" s="324"/>
      <c r="DF22" s="324"/>
      <c r="DG22" s="324"/>
      <c r="DH22" s="324"/>
      <c r="DI22" s="324"/>
      <c r="DJ22" s="324"/>
      <c r="DK22" s="324"/>
      <c r="DL22" s="324"/>
      <c r="DM22" s="324"/>
      <c r="DN22" s="325"/>
      <c r="DO22" s="331"/>
      <c r="DP22" s="209" t="str">
        <f t="shared" si="19"/>
        <v>--</v>
      </c>
      <c r="DQ22" s="354" t="str">
        <f t="shared" si="20"/>
        <v>--</v>
      </c>
      <c r="DR22" s="325">
        <f t="shared" si="21"/>
        <v>0</v>
      </c>
      <c r="DS22" s="255"/>
      <c r="DT22" s="209" t="str">
        <f>IFERROR(TIME(0,0,AVERAGEIFS('VISSIM Travel Time Outputs'!$K:$K,'VISSIM Travel Time Outputs'!$D:$D,$D22,'VISSIM Travel Time Outputs'!$A:$A,"AVG",'VISSIM Travel Time Outputs'!$B:$B,DT$9)),"-")</f>
        <v>-</v>
      </c>
      <c r="DU22" s="34" t="str">
        <f>IFERROR(TIME(0,0,AVERAGEIFS('VISSIM Travel Time Outputs'!$K:$K,'VISSIM Travel Time Outputs'!$D:$D,$D22,'VISSIM Travel Time Outputs'!$A:$A,"AVG",'VISSIM Travel Time Outputs'!$B:$B,DU$9)),"-")</f>
        <v>-</v>
      </c>
      <c r="DV22" s="34" t="str">
        <f>IFERROR(TIME(0,0,AVERAGEIFS('VISSIM Travel Time Outputs'!$K:$K,'VISSIM Travel Time Outputs'!$D:$D,$D22,'VISSIM Travel Time Outputs'!$A:$A,"AVG",'VISSIM Travel Time Outputs'!$B:$B,DV$9)),"-")</f>
        <v>-</v>
      </c>
      <c r="DW22" s="34" t="str">
        <f>IFERROR(TIME(0,0,AVERAGEIFS('VISSIM Travel Time Outputs'!$K:$K,'VISSIM Travel Time Outputs'!$D:$D,$D22,'VISSIM Travel Time Outputs'!$A:$A,"AVG",'VISSIM Travel Time Outputs'!$B:$B,DW$9)),"-")</f>
        <v>-</v>
      </c>
      <c r="DX22" s="34" t="str">
        <f>IFERROR(TIME(0,0,AVERAGEIFS('VISSIM Travel Time Outputs'!$K:$K,'VISSIM Travel Time Outputs'!$D:$D,$D22,'VISSIM Travel Time Outputs'!$A:$A,"AVG",'VISSIM Travel Time Outputs'!$B:$B,DX$9)),"-")</f>
        <v>-</v>
      </c>
      <c r="DY22" s="34" t="str">
        <f>IFERROR(TIME(0,0,AVERAGEIFS('VISSIM Travel Time Outputs'!$K:$K,'VISSIM Travel Time Outputs'!$D:$D,$D22,'VISSIM Travel Time Outputs'!$A:$A,"AVG",'VISSIM Travel Time Outputs'!$B:$B,DY$9)),"-")</f>
        <v>-</v>
      </c>
      <c r="DZ22" s="34" t="str">
        <f>IFERROR(TIME(0,0,AVERAGEIFS('VISSIM Travel Time Outputs'!$K:$K,'VISSIM Travel Time Outputs'!$D:$D,$D22,'VISSIM Travel Time Outputs'!$A:$A,"AVG",'VISSIM Travel Time Outputs'!$B:$B,DZ$9)),"-")</f>
        <v>-</v>
      </c>
      <c r="EA22" s="34" t="str">
        <f>IFERROR(TIME(0,0,AVERAGEIFS('VISSIM Travel Time Outputs'!$K:$K,'VISSIM Travel Time Outputs'!$D:$D,$D22,'VISSIM Travel Time Outputs'!$A:$A,"AVG",'VISSIM Travel Time Outputs'!$B:$B,EA$9)),"-")</f>
        <v>-</v>
      </c>
      <c r="EB22" s="34" t="str">
        <f>IFERROR(TIME(0,0,AVERAGEIFS('VISSIM Travel Time Outputs'!$K:$K,'VISSIM Travel Time Outputs'!$D:$D,$D22,'VISSIM Travel Time Outputs'!$A:$A,"AVG",'VISSIM Travel Time Outputs'!$B:$B,EB$9)),"-")</f>
        <v>-</v>
      </c>
      <c r="EC22" s="34" t="str">
        <f>IFERROR(TIME(0,0,AVERAGEIFS('VISSIM Travel Time Outputs'!$K:$K,'VISSIM Travel Time Outputs'!$D:$D,$D22,'VISSIM Travel Time Outputs'!$A:$A,"AVG",'VISSIM Travel Time Outputs'!$B:$B,EC$9)),"-")</f>
        <v>-</v>
      </c>
      <c r="ED22" s="34" t="str">
        <f>IFERROR(TIME(0,0,AVERAGEIFS('VISSIM Travel Time Outputs'!$K:$K,'VISSIM Travel Time Outputs'!$D:$D,$D22,'VISSIM Travel Time Outputs'!$A:$A,"AVG",'VISSIM Travel Time Outputs'!$B:$B,ED$9)),"-")</f>
        <v>-</v>
      </c>
      <c r="EE22" s="34" t="str">
        <f>IFERROR(TIME(0,0,AVERAGEIFS('VISSIM Travel Time Outputs'!$K:$K,'VISSIM Travel Time Outputs'!$D:$D,$D22,'VISSIM Travel Time Outputs'!$A:$A,"AVG",'VISSIM Travel Time Outputs'!$B:$B,EE$9)),"-")</f>
        <v>-</v>
      </c>
      <c r="EF22" s="34" t="str">
        <f>IFERROR(TIME(0,0,AVERAGEIFS('VISSIM Travel Time Outputs'!$K:$K,'VISSIM Travel Time Outputs'!$D:$D,$D22,'VISSIM Travel Time Outputs'!$A:$A,"AVG",'VISSIM Travel Time Outputs'!$B:$B,EF$9)),"-")</f>
        <v>-</v>
      </c>
      <c r="EG22" s="34" t="str">
        <f>IFERROR(TIME(0,0,AVERAGEIFS('VISSIM Travel Time Outputs'!$K:$K,'VISSIM Travel Time Outputs'!$D:$D,$D22,'VISSIM Travel Time Outputs'!$A:$A,"AVG",'VISSIM Travel Time Outputs'!$B:$B,EG$9)),"-")</f>
        <v>-</v>
      </c>
      <c r="EH22" s="34" t="str">
        <f>IFERROR(TIME(0,0,AVERAGEIFS('VISSIM Travel Time Outputs'!$K:$K,'VISSIM Travel Time Outputs'!$D:$D,$D22,'VISSIM Travel Time Outputs'!$A:$A,"AVG",'VISSIM Travel Time Outputs'!$B:$B,EH$9)),"-")</f>
        <v>-</v>
      </c>
      <c r="EI22" s="134" t="str">
        <f>IFERROR(TIME(0,0,AVERAGEIFS('VISSIM Travel Time Outputs'!$K:$K,'VISSIM Travel Time Outputs'!$D:$D,$D22,'VISSIM Travel Time Outputs'!$A:$A,"AVG",'VISSIM Travel Time Outputs'!$B:$B,EI$9)),"-")</f>
        <v>-</v>
      </c>
      <c r="EJ22" s="126"/>
      <c r="EK22" s="323" t="str">
        <f>IFERROR(AVERAGEIFS('VISSIM Travel Time Outputs'!$H:$H,'VISSIM Travel Time Outputs'!$D:$D,$D22,'VISSIM Travel Time Outputs'!$A:$A,"AVG",'VISSIM Travel Time Outputs'!$B:$B,EK$9),"-")</f>
        <v>-</v>
      </c>
      <c r="EL22" s="324" t="str">
        <f>IFERROR(AVERAGEIFS('VISSIM Travel Time Outputs'!$H:$H,'VISSIM Travel Time Outputs'!$D:$D,$D22,'VISSIM Travel Time Outputs'!$A:$A,"AVG",'VISSIM Travel Time Outputs'!$B:$B,EL$9),"-")</f>
        <v>-</v>
      </c>
      <c r="EM22" s="324" t="str">
        <f>IFERROR(AVERAGEIFS('VISSIM Travel Time Outputs'!$H:$H,'VISSIM Travel Time Outputs'!$D:$D,$D22,'VISSIM Travel Time Outputs'!$A:$A,"AVG",'VISSIM Travel Time Outputs'!$B:$B,EM$9),"-")</f>
        <v>-</v>
      </c>
      <c r="EN22" s="324" t="str">
        <f>IFERROR(AVERAGEIFS('VISSIM Travel Time Outputs'!$H:$H,'VISSIM Travel Time Outputs'!$D:$D,$D22,'VISSIM Travel Time Outputs'!$A:$A,"AVG",'VISSIM Travel Time Outputs'!$B:$B,EN$9),"-")</f>
        <v>-</v>
      </c>
      <c r="EO22" s="324" t="str">
        <f>IFERROR(AVERAGEIFS('VISSIM Travel Time Outputs'!$H:$H,'VISSIM Travel Time Outputs'!$D:$D,$D22,'VISSIM Travel Time Outputs'!$A:$A,"AVG",'VISSIM Travel Time Outputs'!$B:$B,EO$9),"-")</f>
        <v>-</v>
      </c>
      <c r="EP22" s="324" t="str">
        <f>IFERROR(AVERAGEIFS('VISSIM Travel Time Outputs'!$H:$H,'VISSIM Travel Time Outputs'!$D:$D,$D22,'VISSIM Travel Time Outputs'!$A:$A,"AVG",'VISSIM Travel Time Outputs'!$B:$B,EP$9),"-")</f>
        <v>-</v>
      </c>
      <c r="EQ22" s="324" t="str">
        <f>IFERROR(AVERAGEIFS('VISSIM Travel Time Outputs'!$H:$H,'VISSIM Travel Time Outputs'!$D:$D,$D22,'VISSIM Travel Time Outputs'!$A:$A,"AVG",'VISSIM Travel Time Outputs'!$B:$B,EQ$9),"-")</f>
        <v>-</v>
      </c>
      <c r="ER22" s="324" t="str">
        <f>IFERROR(AVERAGEIFS('VISSIM Travel Time Outputs'!$H:$H,'VISSIM Travel Time Outputs'!$D:$D,$D22,'VISSIM Travel Time Outputs'!$A:$A,"AVG",'VISSIM Travel Time Outputs'!$B:$B,ER$9),"-")</f>
        <v>-</v>
      </c>
      <c r="ES22" s="324" t="str">
        <f>IFERROR(AVERAGEIFS('VISSIM Travel Time Outputs'!$H:$H,'VISSIM Travel Time Outputs'!$D:$D,$D22,'VISSIM Travel Time Outputs'!$A:$A,"AVG",'VISSIM Travel Time Outputs'!$B:$B,ES$9),"-")</f>
        <v>-</v>
      </c>
      <c r="ET22" s="324" t="str">
        <f>IFERROR(AVERAGEIFS('VISSIM Travel Time Outputs'!$H:$H,'VISSIM Travel Time Outputs'!$D:$D,$D22,'VISSIM Travel Time Outputs'!$A:$A,"AVG",'VISSIM Travel Time Outputs'!$B:$B,ET$9),"-")</f>
        <v>-</v>
      </c>
      <c r="EU22" s="324" t="str">
        <f>IFERROR(AVERAGEIFS('VISSIM Travel Time Outputs'!$H:$H,'VISSIM Travel Time Outputs'!$D:$D,$D22,'VISSIM Travel Time Outputs'!$A:$A,"AVG",'VISSIM Travel Time Outputs'!$B:$B,EU$9),"-")</f>
        <v>-</v>
      </c>
      <c r="EV22" s="324" t="str">
        <f>IFERROR(AVERAGEIFS('VISSIM Travel Time Outputs'!$H:$H,'VISSIM Travel Time Outputs'!$D:$D,$D22,'VISSIM Travel Time Outputs'!$A:$A,"AVG",'VISSIM Travel Time Outputs'!$B:$B,EV$9),"-")</f>
        <v>-</v>
      </c>
      <c r="EW22" s="324" t="str">
        <f>IFERROR(AVERAGEIFS('VISSIM Travel Time Outputs'!$H:$H,'VISSIM Travel Time Outputs'!$D:$D,$D22,'VISSIM Travel Time Outputs'!$A:$A,"AVG",'VISSIM Travel Time Outputs'!$B:$B,EW$9),"-")</f>
        <v>-</v>
      </c>
      <c r="EX22" s="324" t="str">
        <f>IFERROR(AVERAGEIFS('VISSIM Travel Time Outputs'!$H:$H,'VISSIM Travel Time Outputs'!$D:$D,$D22,'VISSIM Travel Time Outputs'!$A:$A,"AVG",'VISSIM Travel Time Outputs'!$B:$B,EX$9),"-")</f>
        <v>-</v>
      </c>
      <c r="EY22" s="324" t="str">
        <f>IFERROR(AVERAGEIFS('VISSIM Travel Time Outputs'!$H:$H,'VISSIM Travel Time Outputs'!$D:$D,$D22,'VISSIM Travel Time Outputs'!$A:$A,"AVG",'VISSIM Travel Time Outputs'!$B:$B,EY$9),"-")</f>
        <v>-</v>
      </c>
      <c r="EZ22" s="325" t="str">
        <f>IFERROR(AVERAGEIFS('VISSIM Travel Time Outputs'!$H:$H,'VISSIM Travel Time Outputs'!$D:$D,$D22,'VISSIM Travel Time Outputs'!$A:$A,"AVG",'VISSIM Travel Time Outputs'!$B:$B,EZ$9),"-")</f>
        <v>-</v>
      </c>
      <c r="FA22" s="254"/>
      <c r="FB22" s="209" t="str">
        <f t="shared" si="22"/>
        <v>--</v>
      </c>
      <c r="FC22" s="354" t="str">
        <f t="shared" si="23"/>
        <v>--</v>
      </c>
      <c r="FD22" s="325">
        <f t="shared" si="24"/>
        <v>0</v>
      </c>
      <c r="FE22" s="331"/>
      <c r="FF22" s="209" t="str">
        <f>IFERROR(GETPIVOTDATA("Average of TRAVTM(40)",#REF!,"TIMEINT",FF$9,"VEHICLETRAVELTIMEMEASUREMENT",$D22)/3600/24,"--")</f>
        <v>--</v>
      </c>
      <c r="FG22" s="34" t="str">
        <f>IFERROR(GETPIVOTDATA("Average of TRAVTM(40)",#REF!,"TIMEINT",FG$9,"VEHICLETRAVELTIMEMEASUREMENT",$D22)/3600/24,"--")</f>
        <v>--</v>
      </c>
      <c r="FH22" s="34" t="str">
        <f>IFERROR(GETPIVOTDATA("Average of TRAVTM(40)",#REF!,"TIMEINT",FH$9,"VEHICLETRAVELTIMEMEASUREMENT",$D22)/3600/24,"--")</f>
        <v>--</v>
      </c>
      <c r="FI22" s="34" t="str">
        <f>IFERROR(GETPIVOTDATA("Average of TRAVTM(40)",#REF!,"TIMEINT",FI$9,"VEHICLETRAVELTIMEMEASUREMENT",$D22)/3600/24,"--")</f>
        <v>--</v>
      </c>
      <c r="FJ22" s="34" t="str">
        <f>IFERROR(GETPIVOTDATA("Average of TRAVTM(40)",#REF!,"TIMEINT",FJ$9,"VEHICLETRAVELTIMEMEASUREMENT",$D22)/3600/24,"--")</f>
        <v>--</v>
      </c>
      <c r="FK22" s="34" t="str">
        <f>IFERROR(GETPIVOTDATA("Average of TRAVTM(40)",#REF!,"TIMEINT",FK$9,"VEHICLETRAVELTIMEMEASUREMENT",$D22)/3600/24,"--")</f>
        <v>--</v>
      </c>
      <c r="FL22" s="34" t="str">
        <f>IFERROR(GETPIVOTDATA("Average of TRAVTM(40)",#REF!,"TIMEINT",FL$9,"VEHICLETRAVELTIMEMEASUREMENT",$D22)/3600/24,"--")</f>
        <v>--</v>
      </c>
      <c r="FM22" s="34" t="str">
        <f>IFERROR(GETPIVOTDATA("Average of TRAVTM(40)",#REF!,"TIMEINT",FM$9,"VEHICLETRAVELTIMEMEASUREMENT",$D22)/3600/24,"--")</f>
        <v>--</v>
      </c>
      <c r="FN22" s="34" t="str">
        <f>IFERROR(GETPIVOTDATA("Average of TRAVTM(40)",#REF!,"TIMEINT",FN$9,"VEHICLETRAVELTIMEMEASUREMENT",$D22)/3600/24,"--")</f>
        <v>--</v>
      </c>
      <c r="FO22" s="34" t="str">
        <f>IFERROR(GETPIVOTDATA("Average of TRAVTM(40)",#REF!,"TIMEINT",FO$9,"VEHICLETRAVELTIMEMEASUREMENT",$D22)/3600/24,"--")</f>
        <v>--</v>
      </c>
      <c r="FP22" s="34" t="str">
        <f>IFERROR(GETPIVOTDATA("Average of TRAVTM(40)",#REF!,"TIMEINT",FP$9,"VEHICLETRAVELTIMEMEASUREMENT",$D22)/3600/24,"--")</f>
        <v>--</v>
      </c>
      <c r="FQ22" s="34" t="str">
        <f>IFERROR(GETPIVOTDATA("Average of TRAVTM(40)",#REF!,"TIMEINT",FQ$9,"VEHICLETRAVELTIMEMEASUREMENT",$D22)/3600/24,"--")</f>
        <v>--</v>
      </c>
      <c r="FR22" s="34" t="str">
        <f>IFERROR(GETPIVOTDATA("Average of TRAVTM(40)",#REF!,"TIMEINT",FR$9,"VEHICLETRAVELTIMEMEASUREMENT",$D22)/3600/24,"--")</f>
        <v>--</v>
      </c>
      <c r="FS22" s="34" t="str">
        <f>IFERROR(GETPIVOTDATA("Average of TRAVTM(40)",#REF!,"TIMEINT",FS$9,"VEHICLETRAVELTIMEMEASUREMENT",$D22)/3600/24,"--")</f>
        <v>--</v>
      </c>
      <c r="FT22" s="34" t="str">
        <f>IFERROR(GETPIVOTDATA("Average of TRAVTM(40)",#REF!,"TIMEINT",FT$9,"VEHICLETRAVELTIMEMEASUREMENT",$D22)/3600/24,"--")</f>
        <v>--</v>
      </c>
      <c r="FU22" s="134" t="str">
        <f>IFERROR(GETPIVOTDATA("Average of TRAVTM(40)",#REF!,"TIMEINT",FU$9,"VEHICLETRAVELTIMEMEASUREMENT",$D22)/3600/24,"--")</f>
        <v>--</v>
      </c>
      <c r="FV22" s="331"/>
      <c r="FW22" s="323" t="str">
        <f>IFERROR(GETPIVOTDATA("Average of VEHS(40)",#REF!,"TIMEINT",FW$9,"VEHICLETRAVELTIMEMEASUREMENT",$D22),"--")</f>
        <v>--</v>
      </c>
      <c r="FX22" s="324" t="str">
        <f>IFERROR(GETPIVOTDATA("Average of VEHS(40)",#REF!,"TIMEINT",FX$9,"VEHICLETRAVELTIMEMEASUREMENT",$D22),"--")</f>
        <v>--</v>
      </c>
      <c r="FY22" s="324" t="str">
        <f>IFERROR(GETPIVOTDATA("Average of VEHS(40)",#REF!,"TIMEINT",FY$9,"VEHICLETRAVELTIMEMEASUREMENT",$D22),"--")</f>
        <v>--</v>
      </c>
      <c r="FZ22" s="324" t="str">
        <f>IFERROR(GETPIVOTDATA("Average of VEHS(40)",#REF!,"TIMEINT",FZ$9,"VEHICLETRAVELTIMEMEASUREMENT",$D22),"--")</f>
        <v>--</v>
      </c>
      <c r="GA22" s="324" t="str">
        <f>IFERROR(GETPIVOTDATA("Average of VEHS(40)",#REF!,"TIMEINT",GA$9,"VEHICLETRAVELTIMEMEASUREMENT",$D22),"--")</f>
        <v>--</v>
      </c>
      <c r="GB22" s="324" t="str">
        <f>IFERROR(GETPIVOTDATA("Average of VEHS(40)",#REF!,"TIMEINT",GB$9,"VEHICLETRAVELTIMEMEASUREMENT",$D22),"--")</f>
        <v>--</v>
      </c>
      <c r="GC22" s="324" t="str">
        <f>IFERROR(GETPIVOTDATA("Average of VEHS(40)",#REF!,"TIMEINT",GC$9,"VEHICLETRAVELTIMEMEASUREMENT",$D22),"--")</f>
        <v>--</v>
      </c>
      <c r="GD22" s="324" t="str">
        <f>IFERROR(GETPIVOTDATA("Average of VEHS(40)",#REF!,"TIMEINT",GD$9,"VEHICLETRAVELTIMEMEASUREMENT",$D22),"--")</f>
        <v>--</v>
      </c>
      <c r="GE22" s="324" t="str">
        <f>IFERROR(GETPIVOTDATA("Average of VEHS(40)",#REF!,"TIMEINT",GE$9,"VEHICLETRAVELTIMEMEASUREMENT",$D22),"--")</f>
        <v>--</v>
      </c>
      <c r="GF22" s="324" t="str">
        <f>IFERROR(GETPIVOTDATA("Average of VEHS(40)",#REF!,"TIMEINT",GF$9,"VEHICLETRAVELTIMEMEASUREMENT",$D22),"--")</f>
        <v>--</v>
      </c>
      <c r="GG22" s="324" t="str">
        <f>IFERROR(GETPIVOTDATA("Average of VEHS(40)",#REF!,"TIMEINT",GG$9,"VEHICLETRAVELTIMEMEASUREMENT",$D22),"--")</f>
        <v>--</v>
      </c>
      <c r="GH22" s="324" t="str">
        <f>IFERROR(GETPIVOTDATA("Average of VEHS(40)",#REF!,"TIMEINT",GH$9,"VEHICLETRAVELTIMEMEASUREMENT",$D22),"--")</f>
        <v>--</v>
      </c>
      <c r="GI22" s="324" t="str">
        <f>IFERROR(GETPIVOTDATA("Average of VEHS(40)",#REF!,"TIMEINT",GI$9,"VEHICLETRAVELTIMEMEASUREMENT",$D22),"--")</f>
        <v>--</v>
      </c>
      <c r="GJ22" s="324" t="str">
        <f>IFERROR(GETPIVOTDATA("Average of VEHS(40)",#REF!,"TIMEINT",GJ$9,"VEHICLETRAVELTIMEMEASUREMENT",$D22),"--")</f>
        <v>--</v>
      </c>
      <c r="GK22" s="324" t="str">
        <f>IFERROR(GETPIVOTDATA("Average of VEHS(40)",#REF!,"TIMEINT",GK$9,"VEHICLETRAVELTIMEMEASUREMENT",$D22),"--")</f>
        <v>--</v>
      </c>
      <c r="GL22" s="325" t="str">
        <f>IFERROR(GETPIVOTDATA("Average of VEHS(40)",#REF!,"TIMEINT",GL$9,"VEHICLETRAVELTIMEMEASUREMENT",$D22),"--")</f>
        <v>--</v>
      </c>
      <c r="GM22" s="331"/>
      <c r="GN22" s="209" t="str">
        <f t="shared" si="25"/>
        <v>--</v>
      </c>
      <c r="GO22" s="354" t="str">
        <f t="shared" si="26"/>
        <v>--</v>
      </c>
      <c r="GP22" s="325">
        <f t="shared" si="27"/>
        <v>0</v>
      </c>
      <c r="GQ22" s="331"/>
      <c r="GR22" s="209" t="str">
        <f>IFERROR(GETPIVOTDATA("Average of TRAVTM(60)",#REF!,"TIMEINT",GR$9,"VEHICLETRAVELTIMEMEASUREMENT",$D22)/3600/24,"--")</f>
        <v>--</v>
      </c>
      <c r="GS22" s="34" t="str">
        <f>IFERROR(GETPIVOTDATA("Average of TRAVTM(60)",#REF!,"TIMEINT",GS$9,"VEHICLETRAVELTIMEMEASUREMENT",$D22)/3600/24,"--")</f>
        <v>--</v>
      </c>
      <c r="GT22" s="34" t="str">
        <f>IFERROR(GETPIVOTDATA("Average of TRAVTM(60)",#REF!,"TIMEINT",GT$9,"VEHICLETRAVELTIMEMEASUREMENT",$D22)/3600/24,"--")</f>
        <v>--</v>
      </c>
      <c r="GU22" s="34" t="str">
        <f>IFERROR(GETPIVOTDATA("Average of TRAVTM(60)",#REF!,"TIMEINT",GU$9,"VEHICLETRAVELTIMEMEASUREMENT",$D22)/3600/24,"--")</f>
        <v>--</v>
      </c>
      <c r="GV22" s="34" t="str">
        <f>IFERROR(GETPIVOTDATA("Average of TRAVTM(60)",#REF!,"TIMEINT",GV$9,"VEHICLETRAVELTIMEMEASUREMENT",$D22)/3600/24,"--")</f>
        <v>--</v>
      </c>
      <c r="GW22" s="34" t="str">
        <f>IFERROR(GETPIVOTDATA("Average of TRAVTM(60)",#REF!,"TIMEINT",GW$9,"VEHICLETRAVELTIMEMEASUREMENT",$D22)/3600/24,"--")</f>
        <v>--</v>
      </c>
      <c r="GX22" s="34" t="str">
        <f>IFERROR(GETPIVOTDATA("Average of TRAVTM(60)",#REF!,"TIMEINT",GX$9,"VEHICLETRAVELTIMEMEASUREMENT",$D22)/3600/24,"--")</f>
        <v>--</v>
      </c>
      <c r="GY22" s="34" t="str">
        <f>IFERROR(GETPIVOTDATA("Average of TRAVTM(60)",#REF!,"TIMEINT",GY$9,"VEHICLETRAVELTIMEMEASUREMENT",$D22)/3600/24,"--")</f>
        <v>--</v>
      </c>
      <c r="GZ22" s="34" t="str">
        <f>IFERROR(GETPIVOTDATA("Average of TRAVTM(60)",#REF!,"TIMEINT",GZ$9,"VEHICLETRAVELTIMEMEASUREMENT",$D22)/3600/24,"--")</f>
        <v>--</v>
      </c>
      <c r="HA22" s="34" t="str">
        <f>IFERROR(GETPIVOTDATA("Average of TRAVTM(60)",#REF!,"TIMEINT",HA$9,"VEHICLETRAVELTIMEMEASUREMENT",$D22)/3600/24,"--")</f>
        <v>--</v>
      </c>
      <c r="HB22" s="34" t="str">
        <f>IFERROR(GETPIVOTDATA("Average of TRAVTM(60)",#REF!,"TIMEINT",HB$9,"VEHICLETRAVELTIMEMEASUREMENT",$D22)/3600/24,"--")</f>
        <v>--</v>
      </c>
      <c r="HC22" s="34" t="str">
        <f>IFERROR(GETPIVOTDATA("Average of TRAVTM(60)",#REF!,"TIMEINT",HC$9,"VEHICLETRAVELTIMEMEASUREMENT",$D22)/3600/24,"--")</f>
        <v>--</v>
      </c>
      <c r="HD22" s="34" t="str">
        <f>IFERROR(GETPIVOTDATA("Average of TRAVTM(60)",#REF!,"TIMEINT",HD$9,"VEHICLETRAVELTIMEMEASUREMENT",$D22)/3600/24,"--")</f>
        <v>--</v>
      </c>
      <c r="HE22" s="34" t="str">
        <f>IFERROR(GETPIVOTDATA("Average of TRAVTM(60)",#REF!,"TIMEINT",HE$9,"VEHICLETRAVELTIMEMEASUREMENT",$D22)/3600/24,"--")</f>
        <v>--</v>
      </c>
      <c r="HF22" s="34" t="str">
        <f>IFERROR(GETPIVOTDATA("Average of TRAVTM(60)",#REF!,"TIMEINT",HF$9,"VEHICLETRAVELTIMEMEASUREMENT",$D22)/3600/24,"--")</f>
        <v>--</v>
      </c>
      <c r="HG22" s="134" t="str">
        <f>IFERROR(GETPIVOTDATA("Average of TRAVTM(60)",#REF!,"TIMEINT",HG$9,"VEHICLETRAVELTIMEMEASUREMENT",$D22)/3600/24,"--")</f>
        <v>--</v>
      </c>
      <c r="HH22" s="331"/>
      <c r="HI22" s="323" t="str">
        <f>IFERROR(GETPIVOTDATA("Average of VEHS(60)",#REF!,"TIMEINT",HI$9,"VEHICLETRAVELTIMEMEASUREMENT",$D22),"--")</f>
        <v>--</v>
      </c>
      <c r="HJ22" s="324" t="str">
        <f>IFERROR(GETPIVOTDATA("Average of VEHS(60)",#REF!,"TIMEINT",HJ$9,"VEHICLETRAVELTIMEMEASUREMENT",$D22),"--")</f>
        <v>--</v>
      </c>
      <c r="HK22" s="324" t="str">
        <f>IFERROR(GETPIVOTDATA("Average of VEHS(60)",#REF!,"TIMEINT",HK$9,"VEHICLETRAVELTIMEMEASUREMENT",$D22),"--")</f>
        <v>--</v>
      </c>
      <c r="HL22" s="324" t="str">
        <f>IFERROR(GETPIVOTDATA("Average of VEHS(60)",#REF!,"TIMEINT",HL$9,"VEHICLETRAVELTIMEMEASUREMENT",$D22),"--")</f>
        <v>--</v>
      </c>
      <c r="HM22" s="324" t="str">
        <f>IFERROR(GETPIVOTDATA("Average of VEHS(60)",#REF!,"TIMEINT",HM$9,"VEHICLETRAVELTIMEMEASUREMENT",$D22),"--")</f>
        <v>--</v>
      </c>
      <c r="HN22" s="324" t="str">
        <f>IFERROR(GETPIVOTDATA("Average of VEHS(60)",#REF!,"TIMEINT",HN$9,"VEHICLETRAVELTIMEMEASUREMENT",$D22),"--")</f>
        <v>--</v>
      </c>
      <c r="HO22" s="324" t="str">
        <f>IFERROR(GETPIVOTDATA("Average of VEHS(60)",#REF!,"TIMEINT",HO$9,"VEHICLETRAVELTIMEMEASUREMENT",$D22),"--")</f>
        <v>--</v>
      </c>
      <c r="HP22" s="324" t="str">
        <f>IFERROR(GETPIVOTDATA("Average of VEHS(60)",#REF!,"TIMEINT",HP$9,"VEHICLETRAVELTIMEMEASUREMENT",$D22),"--")</f>
        <v>--</v>
      </c>
      <c r="HQ22" s="324" t="str">
        <f>IFERROR(GETPIVOTDATA("Average of VEHS(60)",#REF!,"TIMEINT",HQ$9,"VEHICLETRAVELTIMEMEASUREMENT",$D22),"--")</f>
        <v>--</v>
      </c>
      <c r="HR22" s="324" t="str">
        <f>IFERROR(GETPIVOTDATA("Average of VEHS(60)",#REF!,"TIMEINT",HR$9,"VEHICLETRAVELTIMEMEASUREMENT",$D22),"--")</f>
        <v>--</v>
      </c>
      <c r="HS22" s="324" t="str">
        <f>IFERROR(GETPIVOTDATA("Average of VEHS(60)",#REF!,"TIMEINT",HS$9,"VEHICLETRAVELTIMEMEASUREMENT",$D22),"--")</f>
        <v>--</v>
      </c>
      <c r="HT22" s="324" t="str">
        <f>IFERROR(GETPIVOTDATA("Average of VEHS(60)",#REF!,"TIMEINT",HT$9,"VEHICLETRAVELTIMEMEASUREMENT",$D22),"--")</f>
        <v>--</v>
      </c>
      <c r="HU22" s="324" t="str">
        <f>IFERROR(GETPIVOTDATA("Average of VEHS(60)",#REF!,"TIMEINT",HU$9,"VEHICLETRAVELTIMEMEASUREMENT",$D22),"--")</f>
        <v>--</v>
      </c>
      <c r="HV22" s="324" t="str">
        <f>IFERROR(GETPIVOTDATA("Average of VEHS(60)",#REF!,"TIMEINT",HV$9,"VEHICLETRAVELTIMEMEASUREMENT",$D22),"--")</f>
        <v>--</v>
      </c>
      <c r="HW22" s="324" t="str">
        <f>IFERROR(GETPIVOTDATA("Average of VEHS(60)",#REF!,"TIMEINT",HW$9,"VEHICLETRAVELTIMEMEASUREMENT",$D22),"--")</f>
        <v>--</v>
      </c>
      <c r="HX22" s="325" t="str">
        <f>IFERROR(GETPIVOTDATA("Average of VEHS(60)",#REF!,"TIMEINT",HX$9,"VEHICLETRAVELTIMEMEASUREMENT",$D22),"--")</f>
        <v>--</v>
      </c>
      <c r="HY22" s="331"/>
      <c r="HZ22" s="209" t="str">
        <f t="shared" si="28"/>
        <v>--</v>
      </c>
      <c r="IA22" s="354" t="str">
        <f t="shared" si="29"/>
        <v>--</v>
      </c>
      <c r="IB22" s="325">
        <f t="shared" si="30"/>
        <v>0</v>
      </c>
      <c r="IC22" s="638"/>
      <c r="ID22" s="323" t="str">
        <f>IFERROR(AVERAGEIFS('VISSIM Travel Time Outputs'!#REF!,'VISSIM Travel Time Outputs'!#REF!,$D22,'VISSIM Travel Time Outputs'!#REF!,"AVG",'VISSIM Travel Time Outputs'!#REF!,ID$9),"-")</f>
        <v>-</v>
      </c>
      <c r="IE22" s="324" t="str">
        <f>IFERROR(AVERAGEIFS('VISSIM Travel Time Outputs'!#REF!,'VISSIM Travel Time Outputs'!#REF!,$D22,'VISSIM Travel Time Outputs'!#REF!,"AVG",'VISSIM Travel Time Outputs'!#REF!,IE$9),"-")</f>
        <v>-</v>
      </c>
      <c r="IF22" s="324" t="str">
        <f>IFERROR(AVERAGEIFS('VISSIM Travel Time Outputs'!#REF!,'VISSIM Travel Time Outputs'!#REF!,$D22,'VISSIM Travel Time Outputs'!#REF!,"AVG",'VISSIM Travel Time Outputs'!#REF!,IF$9),"-")</f>
        <v>-</v>
      </c>
      <c r="IG22" s="324" t="str">
        <f>IFERROR(AVERAGEIFS('VISSIM Travel Time Outputs'!#REF!,'VISSIM Travel Time Outputs'!#REF!,$D22,'VISSIM Travel Time Outputs'!#REF!,"AVG",'VISSIM Travel Time Outputs'!#REF!,IG$9),"-")</f>
        <v>-</v>
      </c>
      <c r="IH22" s="324" t="str">
        <f>IFERROR(AVERAGEIFS('VISSIM Travel Time Outputs'!#REF!,'VISSIM Travel Time Outputs'!#REF!,$D22,'VISSIM Travel Time Outputs'!#REF!,"AVG",'VISSIM Travel Time Outputs'!#REF!,IH$9),"-")</f>
        <v>-</v>
      </c>
      <c r="II22" s="324" t="str">
        <f>IFERROR(AVERAGEIFS('VISSIM Travel Time Outputs'!#REF!,'VISSIM Travel Time Outputs'!#REF!,$D22,'VISSIM Travel Time Outputs'!#REF!,"AVG",'VISSIM Travel Time Outputs'!#REF!,II$9),"-")</f>
        <v>-</v>
      </c>
      <c r="IJ22" s="324" t="str">
        <f>IFERROR(AVERAGEIFS('VISSIM Travel Time Outputs'!#REF!,'VISSIM Travel Time Outputs'!#REF!,$D22,'VISSIM Travel Time Outputs'!#REF!,"AVG",'VISSIM Travel Time Outputs'!#REF!,IJ$9),"-")</f>
        <v>-</v>
      </c>
      <c r="IK22" s="324" t="str">
        <f>IFERROR(AVERAGEIFS('VISSIM Travel Time Outputs'!#REF!,'VISSIM Travel Time Outputs'!#REF!,$D22,'VISSIM Travel Time Outputs'!#REF!,"AVG",'VISSIM Travel Time Outputs'!#REF!,IK$9),"-")</f>
        <v>-</v>
      </c>
      <c r="IL22" s="324" t="str">
        <f>IFERROR(AVERAGEIFS('VISSIM Travel Time Outputs'!#REF!,'VISSIM Travel Time Outputs'!#REF!,$D22,'VISSIM Travel Time Outputs'!#REF!,"AVG",'VISSIM Travel Time Outputs'!#REF!,IL$9),"-")</f>
        <v>-</v>
      </c>
      <c r="IM22" s="324" t="str">
        <f>IFERROR(AVERAGEIFS('VISSIM Travel Time Outputs'!#REF!,'VISSIM Travel Time Outputs'!#REF!,$D22,'VISSIM Travel Time Outputs'!#REF!,"AVG",'VISSIM Travel Time Outputs'!#REF!,IM$9),"-")</f>
        <v>-</v>
      </c>
      <c r="IN22" s="324" t="str">
        <f>IFERROR(AVERAGEIFS('VISSIM Travel Time Outputs'!#REF!,'VISSIM Travel Time Outputs'!#REF!,$D22,'VISSIM Travel Time Outputs'!#REF!,"AVG",'VISSIM Travel Time Outputs'!#REF!,IN$9),"-")</f>
        <v>-</v>
      </c>
      <c r="IO22" s="324" t="str">
        <f>IFERROR(AVERAGEIFS('VISSIM Travel Time Outputs'!#REF!,'VISSIM Travel Time Outputs'!#REF!,$D22,'VISSIM Travel Time Outputs'!#REF!,"AVG",'VISSIM Travel Time Outputs'!#REF!,IO$9),"-")</f>
        <v>-</v>
      </c>
      <c r="IP22" s="324" t="str">
        <f>IFERROR(AVERAGEIFS('VISSIM Travel Time Outputs'!#REF!,'VISSIM Travel Time Outputs'!#REF!,$D22,'VISSIM Travel Time Outputs'!#REF!,"AVG",'VISSIM Travel Time Outputs'!#REF!,IP$9),"-")</f>
        <v>-</v>
      </c>
      <c r="IQ22" s="324" t="str">
        <f>IFERROR(AVERAGEIFS('VISSIM Travel Time Outputs'!#REF!,'VISSIM Travel Time Outputs'!#REF!,$D22,'VISSIM Travel Time Outputs'!#REF!,"AVG",'VISSIM Travel Time Outputs'!#REF!,IQ$9),"-")</f>
        <v>-</v>
      </c>
      <c r="IR22" s="324" t="str">
        <f>IFERROR(AVERAGEIFS('VISSIM Travel Time Outputs'!#REF!,'VISSIM Travel Time Outputs'!#REF!,$D22,'VISSIM Travel Time Outputs'!#REF!,"AVG",'VISSIM Travel Time Outputs'!#REF!,IR$9),"-")</f>
        <v>-</v>
      </c>
      <c r="IS22" s="325" t="str">
        <f>IFERROR(AVERAGEIFS('VISSIM Travel Time Outputs'!#REF!,'VISSIM Travel Time Outputs'!#REF!,$D22,'VISSIM Travel Time Outputs'!#REF!,"AVG",'VISSIM Travel Time Outputs'!#REF!,IS$9),"-")</f>
        <v>-</v>
      </c>
      <c r="IT22" s="325" t="str">
        <f t="shared" si="31"/>
        <v>--</v>
      </c>
    </row>
    <row r="23" spans="1:254" customFormat="1" x14ac:dyDescent="0.35">
      <c r="A23" s="252" t="str">
        <f t="shared" si="12"/>
        <v>H</v>
      </c>
      <c r="B23" s="577">
        <f t="shared" si="32"/>
        <v>14</v>
      </c>
      <c r="C23" s="413">
        <f>INDEX('Input - Travel Times'!$B$3:$AH$103,MATCH($B23,'Input - Travel Times'!$B$3:$B$103,0),MATCH(C$9,'Input - Travel Times'!$B$3:$AH$3,0))</f>
        <v>0</v>
      </c>
      <c r="D23" s="150">
        <f>INDEX('Input - Travel Times'!$B$3:$AH$103,MATCH($B23,'Input - Travel Times'!$B$3:$B$103,0),MATCH(D$9,'Input - Travel Times'!$B$3:$AH$3,0))</f>
        <v>0</v>
      </c>
      <c r="E23" s="518">
        <f>TIME(0,0,INDEX('Input - Travel Times'!$B$3:$AH$103,MATCH($B23,'Input - Travel Times'!$B$3:$B$103,0),MATCH(E$9,'Input - Travel Times'!$B$3:$AH$3,0)))</f>
        <v>0</v>
      </c>
      <c r="F23" s="518">
        <f>TIME(0,0,INDEX('Input - Travel Times'!$B$3:$AH$103,MATCH($B23,'Input - Travel Times'!$B$3:$B$103,0),MATCH(F$9,'Input - Travel Times'!$B$3:$AH$3,0)))</f>
        <v>0</v>
      </c>
      <c r="G23" s="518">
        <f>TIME(0,0,INDEX('Input - Travel Times'!$B$3:$AH$103,MATCH($B23,'Input - Travel Times'!$B$3:$B$103,0),MATCH(G$9,'Input - Travel Times'!$B$3:$AH$3,0)))</f>
        <v>0</v>
      </c>
      <c r="H23" s="518">
        <f>TIME(0,0,INDEX('Input - Travel Times'!$B$3:$AH$103,MATCH($B23,'Input - Travel Times'!$B$3:$B$103,0),MATCH(H$9,'Input - Travel Times'!$B$3:$AH$3,0)))</f>
        <v>0</v>
      </c>
      <c r="I23" s="130"/>
      <c r="J23" s="209" t="str">
        <f>IFERROR(TIME(0,0,AVERAGEIFS('VISSIM Travel Time Outputs'!$I:$I,'VISSIM Travel Time Outputs'!$D:$D,$D23,'VISSIM Travel Time Outputs'!$A:$A,"AVG",'VISSIM Travel Time Outputs'!$B:$B,J$9)),"-")</f>
        <v>-</v>
      </c>
      <c r="K23" s="34" t="str">
        <f>IFERROR(TIME(0,0,AVERAGEIFS('VISSIM Travel Time Outputs'!$I:$I,'VISSIM Travel Time Outputs'!$D:$D,$D23,'VISSIM Travel Time Outputs'!$A:$A,"AVG",'VISSIM Travel Time Outputs'!$B:$B,K$9)),"-")</f>
        <v>-</v>
      </c>
      <c r="L23" s="34" t="str">
        <f>IFERROR(TIME(0,0,AVERAGEIFS('VISSIM Travel Time Outputs'!$I:$I,'VISSIM Travel Time Outputs'!$D:$D,$D23,'VISSIM Travel Time Outputs'!$A:$A,"AVG",'VISSIM Travel Time Outputs'!$B:$B,L$9)),"-")</f>
        <v>-</v>
      </c>
      <c r="M23" s="34" t="str">
        <f>IFERROR(TIME(0,0,AVERAGEIFS('VISSIM Travel Time Outputs'!$I:$I,'VISSIM Travel Time Outputs'!$D:$D,$D23,'VISSIM Travel Time Outputs'!$A:$A,"AVG",'VISSIM Travel Time Outputs'!$B:$B,M$9)),"-")</f>
        <v>-</v>
      </c>
      <c r="N23" s="34" t="str">
        <f>IFERROR(TIME(0,0,AVERAGEIFS('VISSIM Travel Time Outputs'!$I:$I,'VISSIM Travel Time Outputs'!$D:$D,$D23,'VISSIM Travel Time Outputs'!$A:$A,"AVG",'VISSIM Travel Time Outputs'!$B:$B,N$9)),"-")</f>
        <v>-</v>
      </c>
      <c r="O23" s="34" t="str">
        <f>IFERROR(TIME(0,0,AVERAGEIFS('VISSIM Travel Time Outputs'!$I:$I,'VISSIM Travel Time Outputs'!$D:$D,$D23,'VISSIM Travel Time Outputs'!$A:$A,"AVG",'VISSIM Travel Time Outputs'!$B:$B,O$9)),"-")</f>
        <v>-</v>
      </c>
      <c r="P23" s="34" t="str">
        <f>IFERROR(TIME(0,0,AVERAGEIFS('VISSIM Travel Time Outputs'!$I:$I,'VISSIM Travel Time Outputs'!$D:$D,$D23,'VISSIM Travel Time Outputs'!$A:$A,"AVG",'VISSIM Travel Time Outputs'!$B:$B,P$9)),"-")</f>
        <v>-</v>
      </c>
      <c r="Q23" s="34" t="str">
        <f>IFERROR(TIME(0,0,AVERAGEIFS('VISSIM Travel Time Outputs'!$I:$I,'VISSIM Travel Time Outputs'!$D:$D,$D23,'VISSIM Travel Time Outputs'!$A:$A,"AVG",'VISSIM Travel Time Outputs'!$B:$B,Q$9)),"-")</f>
        <v>-</v>
      </c>
      <c r="R23" s="34" t="str">
        <f>IFERROR(TIME(0,0,AVERAGEIFS('VISSIM Travel Time Outputs'!$I:$I,'VISSIM Travel Time Outputs'!$D:$D,$D23,'VISSIM Travel Time Outputs'!$A:$A,"AVG",'VISSIM Travel Time Outputs'!$B:$B,R$9)),"-")</f>
        <v>-</v>
      </c>
      <c r="S23" s="34" t="str">
        <f>IFERROR(TIME(0,0,AVERAGEIFS('VISSIM Travel Time Outputs'!$I:$I,'VISSIM Travel Time Outputs'!$D:$D,$D23,'VISSIM Travel Time Outputs'!$A:$A,"AVG",'VISSIM Travel Time Outputs'!$B:$B,S$9)),"-")</f>
        <v>-</v>
      </c>
      <c r="T23" s="34" t="str">
        <f>IFERROR(TIME(0,0,AVERAGEIFS('VISSIM Travel Time Outputs'!$I:$I,'VISSIM Travel Time Outputs'!$D:$D,$D23,'VISSIM Travel Time Outputs'!$A:$A,"AVG",'VISSIM Travel Time Outputs'!$B:$B,T$9)),"-")</f>
        <v>-</v>
      </c>
      <c r="U23" s="34" t="str">
        <f>IFERROR(TIME(0,0,AVERAGEIFS('VISSIM Travel Time Outputs'!$I:$I,'VISSIM Travel Time Outputs'!$D:$D,$D23,'VISSIM Travel Time Outputs'!$A:$A,"AVG",'VISSIM Travel Time Outputs'!$B:$B,U$9)),"-")</f>
        <v>-</v>
      </c>
      <c r="V23" s="34" t="str">
        <f>IFERROR(TIME(0,0,AVERAGEIFS('VISSIM Travel Time Outputs'!$I:$I,'VISSIM Travel Time Outputs'!$D:$D,$D23,'VISSIM Travel Time Outputs'!$A:$A,"AVG",'VISSIM Travel Time Outputs'!$B:$B,V$9)),"-")</f>
        <v>-</v>
      </c>
      <c r="W23" s="34" t="str">
        <f>IFERROR(TIME(0,0,AVERAGEIFS('VISSIM Travel Time Outputs'!$I:$I,'VISSIM Travel Time Outputs'!$D:$D,$D23,'VISSIM Travel Time Outputs'!$A:$A,"AVG",'VISSIM Travel Time Outputs'!$B:$B,W$9)),"-")</f>
        <v>-</v>
      </c>
      <c r="X23" s="34" t="str">
        <f>IFERROR(TIME(0,0,AVERAGEIFS('VISSIM Travel Time Outputs'!$I:$I,'VISSIM Travel Time Outputs'!$D:$D,$D23,'VISSIM Travel Time Outputs'!$A:$A,"AVG",'VISSIM Travel Time Outputs'!$B:$B,X$9)),"-")</f>
        <v>-</v>
      </c>
      <c r="Y23" s="134" t="str">
        <f>IFERROR(TIME(0,0,AVERAGEIFS('VISSIM Travel Time Outputs'!$I:$I,'VISSIM Travel Time Outputs'!$D:$D,$D23,'VISSIM Travel Time Outputs'!$A:$A,"AVG",'VISSIM Travel Time Outputs'!$B:$B,Y$9)),"-")</f>
        <v>-</v>
      </c>
      <c r="Z23" s="254"/>
      <c r="AA23" s="323" t="str">
        <f>IFERROR(AVERAGEIFS('VISSIM Travel Time Outputs'!$F:$F,'VISSIM Travel Time Outputs'!$D:$D,$D23,'VISSIM Travel Time Outputs'!$A:$A,"AVG",'VISSIM Travel Time Outputs'!$B:$B,AA$9),"-")</f>
        <v>-</v>
      </c>
      <c r="AB23" s="324" t="str">
        <f>IFERROR(AVERAGEIFS('VISSIM Travel Time Outputs'!$F:$F,'VISSIM Travel Time Outputs'!$D:$D,$D23,'VISSIM Travel Time Outputs'!$A:$A,"AVG",'VISSIM Travel Time Outputs'!$B:$B,AB$9),"-")</f>
        <v>-</v>
      </c>
      <c r="AC23" s="324" t="str">
        <f>IFERROR(AVERAGEIFS('VISSIM Travel Time Outputs'!$F:$F,'VISSIM Travel Time Outputs'!$D:$D,$D23,'VISSIM Travel Time Outputs'!$A:$A,"AVG",'VISSIM Travel Time Outputs'!$B:$B,AC$9),"-")</f>
        <v>-</v>
      </c>
      <c r="AD23" s="324" t="str">
        <f>IFERROR(AVERAGEIFS('VISSIM Travel Time Outputs'!$F:$F,'VISSIM Travel Time Outputs'!$D:$D,$D23,'VISSIM Travel Time Outputs'!$A:$A,"AVG",'VISSIM Travel Time Outputs'!$B:$B,AD$9),"-")</f>
        <v>-</v>
      </c>
      <c r="AE23" s="324" t="str">
        <f>IFERROR(AVERAGEIFS('VISSIM Travel Time Outputs'!$F:$F,'VISSIM Travel Time Outputs'!$D:$D,$D23,'VISSIM Travel Time Outputs'!$A:$A,"AVG",'VISSIM Travel Time Outputs'!$B:$B,AE$9),"-")</f>
        <v>-</v>
      </c>
      <c r="AF23" s="324" t="str">
        <f>IFERROR(AVERAGEIFS('VISSIM Travel Time Outputs'!$F:$F,'VISSIM Travel Time Outputs'!$D:$D,$D23,'VISSIM Travel Time Outputs'!$A:$A,"AVG",'VISSIM Travel Time Outputs'!$B:$B,AF$9),"-")</f>
        <v>-</v>
      </c>
      <c r="AG23" s="324" t="str">
        <f>IFERROR(AVERAGEIFS('VISSIM Travel Time Outputs'!$F:$F,'VISSIM Travel Time Outputs'!$D:$D,$D23,'VISSIM Travel Time Outputs'!$A:$A,"AVG",'VISSIM Travel Time Outputs'!$B:$B,AG$9),"-")</f>
        <v>-</v>
      </c>
      <c r="AH23" s="324" t="str">
        <f>IFERROR(AVERAGEIFS('VISSIM Travel Time Outputs'!$F:$F,'VISSIM Travel Time Outputs'!$D:$D,$D23,'VISSIM Travel Time Outputs'!$A:$A,"AVG",'VISSIM Travel Time Outputs'!$B:$B,AH$9),"-")</f>
        <v>-</v>
      </c>
      <c r="AI23" s="324" t="str">
        <f>IFERROR(AVERAGEIFS('VISSIM Travel Time Outputs'!$F:$F,'VISSIM Travel Time Outputs'!$D:$D,$D23,'VISSIM Travel Time Outputs'!$A:$A,"AVG",'VISSIM Travel Time Outputs'!$B:$B,AI$9),"-")</f>
        <v>-</v>
      </c>
      <c r="AJ23" s="324" t="str">
        <f>IFERROR(AVERAGEIFS('VISSIM Travel Time Outputs'!$F:$F,'VISSIM Travel Time Outputs'!$D:$D,$D23,'VISSIM Travel Time Outputs'!$A:$A,"AVG",'VISSIM Travel Time Outputs'!$B:$B,AJ$9),"-")</f>
        <v>-</v>
      </c>
      <c r="AK23" s="324" t="str">
        <f>IFERROR(AVERAGEIFS('VISSIM Travel Time Outputs'!$F:$F,'VISSIM Travel Time Outputs'!$D:$D,$D23,'VISSIM Travel Time Outputs'!$A:$A,"AVG",'VISSIM Travel Time Outputs'!$B:$B,AK$9),"-")</f>
        <v>-</v>
      </c>
      <c r="AL23" s="324" t="str">
        <f>IFERROR(AVERAGEIFS('VISSIM Travel Time Outputs'!$F:$F,'VISSIM Travel Time Outputs'!$D:$D,$D23,'VISSIM Travel Time Outputs'!$A:$A,"AVG",'VISSIM Travel Time Outputs'!$B:$B,AL$9),"-")</f>
        <v>-</v>
      </c>
      <c r="AM23" s="324" t="str">
        <f>IFERROR(AVERAGEIFS('VISSIM Travel Time Outputs'!$F:$F,'VISSIM Travel Time Outputs'!$D:$D,$D23,'VISSIM Travel Time Outputs'!$A:$A,"AVG",'VISSIM Travel Time Outputs'!$B:$B,AM$9),"-")</f>
        <v>-</v>
      </c>
      <c r="AN23" s="324" t="str">
        <f>IFERROR(AVERAGEIFS('VISSIM Travel Time Outputs'!$F:$F,'VISSIM Travel Time Outputs'!$D:$D,$D23,'VISSIM Travel Time Outputs'!$A:$A,"AVG",'VISSIM Travel Time Outputs'!$B:$B,AN$9),"-")</f>
        <v>-</v>
      </c>
      <c r="AO23" s="324" t="str">
        <f>IFERROR(AVERAGEIFS('VISSIM Travel Time Outputs'!$F:$F,'VISSIM Travel Time Outputs'!$D:$D,$D23,'VISSIM Travel Time Outputs'!$A:$A,"AVG",'VISSIM Travel Time Outputs'!$B:$B,AO$9),"-")</f>
        <v>-</v>
      </c>
      <c r="AP23" s="325" t="str">
        <f>IFERROR(AVERAGEIFS('VISSIM Travel Time Outputs'!$F:$F,'VISSIM Travel Time Outputs'!$D:$D,$D23,'VISSIM Travel Time Outputs'!$A:$A,"AVG",'VISSIM Travel Time Outputs'!$B:$B,AP$9),"-")</f>
        <v>-</v>
      </c>
      <c r="AQ23" s="331"/>
      <c r="AR23" s="209" t="str">
        <f t="shared" si="13"/>
        <v>--</v>
      </c>
      <c r="AS23" s="354" t="str">
        <f t="shared" si="14"/>
        <v>--</v>
      </c>
      <c r="AT23" s="325">
        <f t="shared" si="15"/>
        <v>0</v>
      </c>
      <c r="AU23" s="255"/>
      <c r="AV23" s="209" t="str">
        <f>IFERROR(TIME(0,0,AVERAGEIFS('VISSIM Travel Time Outputs'!$J:$J,'VISSIM Travel Time Outputs'!$D:$D,$D23,'VISSIM Travel Time Outputs'!$A:$A,"AVG",'VISSIM Travel Time Outputs'!$B:$B,AV$9)),"-")</f>
        <v>-</v>
      </c>
      <c r="AW23" s="34" t="str">
        <f>IFERROR(TIME(0,0,AVERAGEIFS('VISSIM Travel Time Outputs'!$J:$J,'VISSIM Travel Time Outputs'!$D:$D,$D23,'VISSIM Travel Time Outputs'!$A:$A,"AVG",'VISSIM Travel Time Outputs'!$B:$B,AW$9)),"-")</f>
        <v>-</v>
      </c>
      <c r="AX23" s="34" t="str">
        <f>IFERROR(TIME(0,0,AVERAGEIFS('VISSIM Travel Time Outputs'!$J:$J,'VISSIM Travel Time Outputs'!$D:$D,$D23,'VISSIM Travel Time Outputs'!$A:$A,"AVG",'VISSIM Travel Time Outputs'!$B:$B,AX$9)),"-")</f>
        <v>-</v>
      </c>
      <c r="AY23" s="34" t="str">
        <f>IFERROR(TIME(0,0,AVERAGEIFS('VISSIM Travel Time Outputs'!$J:$J,'VISSIM Travel Time Outputs'!$D:$D,$D23,'VISSIM Travel Time Outputs'!$A:$A,"AVG",'VISSIM Travel Time Outputs'!$B:$B,AY$9)),"-")</f>
        <v>-</v>
      </c>
      <c r="AZ23" s="34" t="str">
        <f>IFERROR(TIME(0,0,AVERAGEIFS('VISSIM Travel Time Outputs'!$J:$J,'VISSIM Travel Time Outputs'!$D:$D,$D23,'VISSIM Travel Time Outputs'!$A:$A,"AVG",'VISSIM Travel Time Outputs'!$B:$B,AZ$9)),"-")</f>
        <v>-</v>
      </c>
      <c r="BA23" s="34" t="str">
        <f>IFERROR(TIME(0,0,AVERAGEIFS('VISSIM Travel Time Outputs'!$J:$J,'VISSIM Travel Time Outputs'!$D:$D,$D23,'VISSIM Travel Time Outputs'!$A:$A,"AVG",'VISSIM Travel Time Outputs'!$B:$B,BA$9)),"-")</f>
        <v>-</v>
      </c>
      <c r="BB23" s="34" t="str">
        <f>IFERROR(TIME(0,0,AVERAGEIFS('VISSIM Travel Time Outputs'!$J:$J,'VISSIM Travel Time Outputs'!$D:$D,$D23,'VISSIM Travel Time Outputs'!$A:$A,"AVG",'VISSIM Travel Time Outputs'!$B:$B,BB$9)),"-")</f>
        <v>-</v>
      </c>
      <c r="BC23" s="34" t="str">
        <f>IFERROR(TIME(0,0,AVERAGEIFS('VISSIM Travel Time Outputs'!$J:$J,'VISSIM Travel Time Outputs'!$D:$D,$D23,'VISSIM Travel Time Outputs'!$A:$A,"AVG",'VISSIM Travel Time Outputs'!$B:$B,BC$9)),"-")</f>
        <v>-</v>
      </c>
      <c r="BD23" s="34" t="str">
        <f>IFERROR(TIME(0,0,AVERAGEIFS('VISSIM Travel Time Outputs'!$J:$J,'VISSIM Travel Time Outputs'!$D:$D,$D23,'VISSIM Travel Time Outputs'!$A:$A,"AVG",'VISSIM Travel Time Outputs'!$B:$B,BD$9)),"-")</f>
        <v>-</v>
      </c>
      <c r="BE23" s="34" t="str">
        <f>IFERROR(TIME(0,0,AVERAGEIFS('VISSIM Travel Time Outputs'!$J:$J,'VISSIM Travel Time Outputs'!$D:$D,$D23,'VISSIM Travel Time Outputs'!$A:$A,"AVG",'VISSIM Travel Time Outputs'!$B:$B,BE$9)),"-")</f>
        <v>-</v>
      </c>
      <c r="BF23" s="34" t="str">
        <f>IFERROR(TIME(0,0,AVERAGEIFS('VISSIM Travel Time Outputs'!$J:$J,'VISSIM Travel Time Outputs'!$D:$D,$D23,'VISSIM Travel Time Outputs'!$A:$A,"AVG",'VISSIM Travel Time Outputs'!$B:$B,BF$9)),"-")</f>
        <v>-</v>
      </c>
      <c r="BG23" s="34" t="str">
        <f>IFERROR(TIME(0,0,AVERAGEIFS('VISSIM Travel Time Outputs'!$J:$J,'VISSIM Travel Time Outputs'!$D:$D,$D23,'VISSIM Travel Time Outputs'!$A:$A,"AVG",'VISSIM Travel Time Outputs'!$B:$B,BG$9)),"-")</f>
        <v>-</v>
      </c>
      <c r="BH23" s="34" t="str">
        <f>IFERROR(TIME(0,0,AVERAGEIFS('VISSIM Travel Time Outputs'!$J:$J,'VISSIM Travel Time Outputs'!$D:$D,$D23,'VISSIM Travel Time Outputs'!$A:$A,"AVG",'VISSIM Travel Time Outputs'!$B:$B,BH$9)),"-")</f>
        <v>-</v>
      </c>
      <c r="BI23" s="34" t="str">
        <f>IFERROR(TIME(0,0,AVERAGEIFS('VISSIM Travel Time Outputs'!$J:$J,'VISSIM Travel Time Outputs'!$D:$D,$D23,'VISSIM Travel Time Outputs'!$A:$A,"AVG",'VISSIM Travel Time Outputs'!$B:$B,BI$9)),"-")</f>
        <v>-</v>
      </c>
      <c r="BJ23" s="34" t="str">
        <f>IFERROR(TIME(0,0,AVERAGEIFS('VISSIM Travel Time Outputs'!$J:$J,'VISSIM Travel Time Outputs'!$D:$D,$D23,'VISSIM Travel Time Outputs'!$A:$A,"AVG",'VISSIM Travel Time Outputs'!$B:$B,BJ$9)),"-")</f>
        <v>-</v>
      </c>
      <c r="BK23" s="134" t="str">
        <f>IFERROR(TIME(0,0,AVERAGEIFS('VISSIM Travel Time Outputs'!$J:$J,'VISSIM Travel Time Outputs'!$D:$D,$D23,'VISSIM Travel Time Outputs'!$A:$A,"AVG",'VISSIM Travel Time Outputs'!$B:$B,BK$9)),"-")</f>
        <v>-</v>
      </c>
      <c r="BL23" s="126"/>
      <c r="BM23" s="323" t="str">
        <f>IFERROR(AVERAGEIFS('VISSIM Travel Time Outputs'!$G:$G,'VISSIM Travel Time Outputs'!$D:$D,$D23,'VISSIM Travel Time Outputs'!$A:$A,"AVG",'VISSIM Travel Time Outputs'!$B:$B,BM$9),"-")</f>
        <v>-</v>
      </c>
      <c r="BN23" s="324" t="str">
        <f>IFERROR(AVERAGEIFS('VISSIM Travel Time Outputs'!$G:$G,'VISSIM Travel Time Outputs'!$D:$D,$D23,'VISSIM Travel Time Outputs'!$A:$A,"AVG",'VISSIM Travel Time Outputs'!$B:$B,BN$9),"-")</f>
        <v>-</v>
      </c>
      <c r="BO23" s="324" t="str">
        <f>IFERROR(AVERAGEIFS('VISSIM Travel Time Outputs'!$G:$G,'VISSIM Travel Time Outputs'!$D:$D,$D23,'VISSIM Travel Time Outputs'!$A:$A,"AVG",'VISSIM Travel Time Outputs'!$B:$B,BO$9),"-")</f>
        <v>-</v>
      </c>
      <c r="BP23" s="324" t="str">
        <f>IFERROR(AVERAGEIFS('VISSIM Travel Time Outputs'!$G:$G,'VISSIM Travel Time Outputs'!$D:$D,$D23,'VISSIM Travel Time Outputs'!$A:$A,"AVG",'VISSIM Travel Time Outputs'!$B:$B,BP$9),"-")</f>
        <v>-</v>
      </c>
      <c r="BQ23" s="324" t="str">
        <f>IFERROR(AVERAGEIFS('VISSIM Travel Time Outputs'!$G:$G,'VISSIM Travel Time Outputs'!$D:$D,$D23,'VISSIM Travel Time Outputs'!$A:$A,"AVG",'VISSIM Travel Time Outputs'!$B:$B,BQ$9),"-")</f>
        <v>-</v>
      </c>
      <c r="BR23" s="324" t="str">
        <f>IFERROR(AVERAGEIFS('VISSIM Travel Time Outputs'!$G:$G,'VISSIM Travel Time Outputs'!$D:$D,$D23,'VISSIM Travel Time Outputs'!$A:$A,"AVG",'VISSIM Travel Time Outputs'!$B:$B,BR$9),"-")</f>
        <v>-</v>
      </c>
      <c r="BS23" s="324" t="str">
        <f>IFERROR(AVERAGEIFS('VISSIM Travel Time Outputs'!$G:$G,'VISSIM Travel Time Outputs'!$D:$D,$D23,'VISSIM Travel Time Outputs'!$A:$A,"AVG",'VISSIM Travel Time Outputs'!$B:$B,BS$9),"-")</f>
        <v>-</v>
      </c>
      <c r="BT23" s="324" t="str">
        <f>IFERROR(AVERAGEIFS('VISSIM Travel Time Outputs'!$G:$G,'VISSIM Travel Time Outputs'!$D:$D,$D23,'VISSIM Travel Time Outputs'!$A:$A,"AVG",'VISSIM Travel Time Outputs'!$B:$B,BT$9),"-")</f>
        <v>-</v>
      </c>
      <c r="BU23" s="324" t="str">
        <f>IFERROR(AVERAGEIFS('VISSIM Travel Time Outputs'!$G:$G,'VISSIM Travel Time Outputs'!$D:$D,$D23,'VISSIM Travel Time Outputs'!$A:$A,"AVG",'VISSIM Travel Time Outputs'!$B:$B,BU$9),"-")</f>
        <v>-</v>
      </c>
      <c r="BV23" s="324" t="str">
        <f>IFERROR(AVERAGEIFS('VISSIM Travel Time Outputs'!$G:$G,'VISSIM Travel Time Outputs'!$D:$D,$D23,'VISSIM Travel Time Outputs'!$A:$A,"AVG",'VISSIM Travel Time Outputs'!$B:$B,BV$9),"-")</f>
        <v>-</v>
      </c>
      <c r="BW23" s="324" t="str">
        <f>IFERROR(AVERAGEIFS('VISSIM Travel Time Outputs'!$G:$G,'VISSIM Travel Time Outputs'!$D:$D,$D23,'VISSIM Travel Time Outputs'!$A:$A,"AVG",'VISSIM Travel Time Outputs'!$B:$B,BW$9),"-")</f>
        <v>-</v>
      </c>
      <c r="BX23" s="324" t="str">
        <f>IFERROR(AVERAGEIFS('VISSIM Travel Time Outputs'!$G:$G,'VISSIM Travel Time Outputs'!$D:$D,$D23,'VISSIM Travel Time Outputs'!$A:$A,"AVG",'VISSIM Travel Time Outputs'!$B:$B,BX$9),"-")</f>
        <v>-</v>
      </c>
      <c r="BY23" s="324" t="str">
        <f>IFERROR(AVERAGEIFS('VISSIM Travel Time Outputs'!$G:$G,'VISSIM Travel Time Outputs'!$D:$D,$D23,'VISSIM Travel Time Outputs'!$A:$A,"AVG",'VISSIM Travel Time Outputs'!$B:$B,BY$9),"-")</f>
        <v>-</v>
      </c>
      <c r="BZ23" s="324" t="str">
        <f>IFERROR(AVERAGEIFS('VISSIM Travel Time Outputs'!$G:$G,'VISSIM Travel Time Outputs'!$D:$D,$D23,'VISSIM Travel Time Outputs'!$A:$A,"AVG",'VISSIM Travel Time Outputs'!$B:$B,BZ$9),"-")</f>
        <v>-</v>
      </c>
      <c r="CA23" s="324" t="str">
        <f>IFERROR(AVERAGEIFS('VISSIM Travel Time Outputs'!$G:$G,'VISSIM Travel Time Outputs'!$D:$D,$D23,'VISSIM Travel Time Outputs'!$A:$A,"AVG",'VISSIM Travel Time Outputs'!$B:$B,CA$9),"-")</f>
        <v>-</v>
      </c>
      <c r="CB23" s="325" t="str">
        <f>IFERROR(AVERAGEIFS('VISSIM Travel Time Outputs'!$G:$G,'VISSIM Travel Time Outputs'!$D:$D,$D23,'VISSIM Travel Time Outputs'!$A:$A,"AVG",'VISSIM Travel Time Outputs'!$B:$B,CB$9),"-")</f>
        <v>-</v>
      </c>
      <c r="CC23" s="254"/>
      <c r="CD23" s="209" t="str">
        <f t="shared" si="16"/>
        <v>--</v>
      </c>
      <c r="CE23" s="354" t="str">
        <f t="shared" si="17"/>
        <v>--</v>
      </c>
      <c r="CF23" s="325">
        <f t="shared" si="18"/>
        <v>0</v>
      </c>
      <c r="CG23" s="331"/>
      <c r="CH23" s="209"/>
      <c r="CI23" s="34"/>
      <c r="CJ23" s="34"/>
      <c r="CK23" s="34"/>
      <c r="CL23" s="34"/>
      <c r="CM23" s="34"/>
      <c r="CN23" s="34"/>
      <c r="CO23" s="34"/>
      <c r="CP23" s="34"/>
      <c r="CQ23" s="34"/>
      <c r="CR23" s="34"/>
      <c r="CS23" s="34"/>
      <c r="CT23" s="34"/>
      <c r="CU23" s="34"/>
      <c r="CV23" s="34"/>
      <c r="CW23" s="134"/>
      <c r="CX23" s="331"/>
      <c r="CY23" s="323"/>
      <c r="CZ23" s="324"/>
      <c r="DA23" s="324"/>
      <c r="DB23" s="324"/>
      <c r="DC23" s="324"/>
      <c r="DD23" s="324"/>
      <c r="DE23" s="324"/>
      <c r="DF23" s="324"/>
      <c r="DG23" s="324"/>
      <c r="DH23" s="324"/>
      <c r="DI23" s="324"/>
      <c r="DJ23" s="324"/>
      <c r="DK23" s="324"/>
      <c r="DL23" s="324"/>
      <c r="DM23" s="324"/>
      <c r="DN23" s="325"/>
      <c r="DO23" s="331"/>
      <c r="DP23" s="209" t="str">
        <f t="shared" si="19"/>
        <v>--</v>
      </c>
      <c r="DQ23" s="354" t="str">
        <f t="shared" si="20"/>
        <v>--</v>
      </c>
      <c r="DR23" s="325">
        <f t="shared" si="21"/>
        <v>0</v>
      </c>
      <c r="DS23" s="255"/>
      <c r="DT23" s="209" t="str">
        <f>IFERROR(TIME(0,0,AVERAGEIFS('VISSIM Travel Time Outputs'!$K:$K,'VISSIM Travel Time Outputs'!$D:$D,$D23,'VISSIM Travel Time Outputs'!$A:$A,"AVG",'VISSIM Travel Time Outputs'!$B:$B,DT$9)),"-")</f>
        <v>-</v>
      </c>
      <c r="DU23" s="34" t="str">
        <f>IFERROR(TIME(0,0,AVERAGEIFS('VISSIM Travel Time Outputs'!$K:$K,'VISSIM Travel Time Outputs'!$D:$D,$D23,'VISSIM Travel Time Outputs'!$A:$A,"AVG",'VISSIM Travel Time Outputs'!$B:$B,DU$9)),"-")</f>
        <v>-</v>
      </c>
      <c r="DV23" s="34" t="str">
        <f>IFERROR(TIME(0,0,AVERAGEIFS('VISSIM Travel Time Outputs'!$K:$K,'VISSIM Travel Time Outputs'!$D:$D,$D23,'VISSIM Travel Time Outputs'!$A:$A,"AVG",'VISSIM Travel Time Outputs'!$B:$B,DV$9)),"-")</f>
        <v>-</v>
      </c>
      <c r="DW23" s="34" t="str">
        <f>IFERROR(TIME(0,0,AVERAGEIFS('VISSIM Travel Time Outputs'!$K:$K,'VISSIM Travel Time Outputs'!$D:$D,$D23,'VISSIM Travel Time Outputs'!$A:$A,"AVG",'VISSIM Travel Time Outputs'!$B:$B,DW$9)),"-")</f>
        <v>-</v>
      </c>
      <c r="DX23" s="34" t="str">
        <f>IFERROR(TIME(0,0,AVERAGEIFS('VISSIM Travel Time Outputs'!$K:$K,'VISSIM Travel Time Outputs'!$D:$D,$D23,'VISSIM Travel Time Outputs'!$A:$A,"AVG",'VISSIM Travel Time Outputs'!$B:$B,DX$9)),"-")</f>
        <v>-</v>
      </c>
      <c r="DY23" s="34" t="str">
        <f>IFERROR(TIME(0,0,AVERAGEIFS('VISSIM Travel Time Outputs'!$K:$K,'VISSIM Travel Time Outputs'!$D:$D,$D23,'VISSIM Travel Time Outputs'!$A:$A,"AVG",'VISSIM Travel Time Outputs'!$B:$B,DY$9)),"-")</f>
        <v>-</v>
      </c>
      <c r="DZ23" s="34" t="str">
        <f>IFERROR(TIME(0,0,AVERAGEIFS('VISSIM Travel Time Outputs'!$K:$K,'VISSIM Travel Time Outputs'!$D:$D,$D23,'VISSIM Travel Time Outputs'!$A:$A,"AVG",'VISSIM Travel Time Outputs'!$B:$B,DZ$9)),"-")</f>
        <v>-</v>
      </c>
      <c r="EA23" s="34" t="str">
        <f>IFERROR(TIME(0,0,AVERAGEIFS('VISSIM Travel Time Outputs'!$K:$K,'VISSIM Travel Time Outputs'!$D:$D,$D23,'VISSIM Travel Time Outputs'!$A:$A,"AVG",'VISSIM Travel Time Outputs'!$B:$B,EA$9)),"-")</f>
        <v>-</v>
      </c>
      <c r="EB23" s="34" t="str">
        <f>IFERROR(TIME(0,0,AVERAGEIFS('VISSIM Travel Time Outputs'!$K:$K,'VISSIM Travel Time Outputs'!$D:$D,$D23,'VISSIM Travel Time Outputs'!$A:$A,"AVG",'VISSIM Travel Time Outputs'!$B:$B,EB$9)),"-")</f>
        <v>-</v>
      </c>
      <c r="EC23" s="34" t="str">
        <f>IFERROR(TIME(0,0,AVERAGEIFS('VISSIM Travel Time Outputs'!$K:$K,'VISSIM Travel Time Outputs'!$D:$D,$D23,'VISSIM Travel Time Outputs'!$A:$A,"AVG",'VISSIM Travel Time Outputs'!$B:$B,EC$9)),"-")</f>
        <v>-</v>
      </c>
      <c r="ED23" s="34" t="str">
        <f>IFERROR(TIME(0,0,AVERAGEIFS('VISSIM Travel Time Outputs'!$K:$K,'VISSIM Travel Time Outputs'!$D:$D,$D23,'VISSIM Travel Time Outputs'!$A:$A,"AVG",'VISSIM Travel Time Outputs'!$B:$B,ED$9)),"-")</f>
        <v>-</v>
      </c>
      <c r="EE23" s="34" t="str">
        <f>IFERROR(TIME(0,0,AVERAGEIFS('VISSIM Travel Time Outputs'!$K:$K,'VISSIM Travel Time Outputs'!$D:$D,$D23,'VISSIM Travel Time Outputs'!$A:$A,"AVG",'VISSIM Travel Time Outputs'!$B:$B,EE$9)),"-")</f>
        <v>-</v>
      </c>
      <c r="EF23" s="34" t="str">
        <f>IFERROR(TIME(0,0,AVERAGEIFS('VISSIM Travel Time Outputs'!$K:$K,'VISSIM Travel Time Outputs'!$D:$D,$D23,'VISSIM Travel Time Outputs'!$A:$A,"AVG",'VISSIM Travel Time Outputs'!$B:$B,EF$9)),"-")</f>
        <v>-</v>
      </c>
      <c r="EG23" s="34" t="str">
        <f>IFERROR(TIME(0,0,AVERAGEIFS('VISSIM Travel Time Outputs'!$K:$K,'VISSIM Travel Time Outputs'!$D:$D,$D23,'VISSIM Travel Time Outputs'!$A:$A,"AVG",'VISSIM Travel Time Outputs'!$B:$B,EG$9)),"-")</f>
        <v>-</v>
      </c>
      <c r="EH23" s="34" t="str">
        <f>IFERROR(TIME(0,0,AVERAGEIFS('VISSIM Travel Time Outputs'!$K:$K,'VISSIM Travel Time Outputs'!$D:$D,$D23,'VISSIM Travel Time Outputs'!$A:$A,"AVG",'VISSIM Travel Time Outputs'!$B:$B,EH$9)),"-")</f>
        <v>-</v>
      </c>
      <c r="EI23" s="134" t="str">
        <f>IFERROR(TIME(0,0,AVERAGEIFS('VISSIM Travel Time Outputs'!$K:$K,'VISSIM Travel Time Outputs'!$D:$D,$D23,'VISSIM Travel Time Outputs'!$A:$A,"AVG",'VISSIM Travel Time Outputs'!$B:$B,EI$9)),"-")</f>
        <v>-</v>
      </c>
      <c r="EJ23" s="126"/>
      <c r="EK23" s="323" t="str">
        <f>IFERROR(AVERAGEIFS('VISSIM Travel Time Outputs'!$H:$H,'VISSIM Travel Time Outputs'!$D:$D,$D23,'VISSIM Travel Time Outputs'!$A:$A,"AVG",'VISSIM Travel Time Outputs'!$B:$B,EK$9),"-")</f>
        <v>-</v>
      </c>
      <c r="EL23" s="324" t="str">
        <f>IFERROR(AVERAGEIFS('VISSIM Travel Time Outputs'!$H:$H,'VISSIM Travel Time Outputs'!$D:$D,$D23,'VISSIM Travel Time Outputs'!$A:$A,"AVG",'VISSIM Travel Time Outputs'!$B:$B,EL$9),"-")</f>
        <v>-</v>
      </c>
      <c r="EM23" s="324" t="str">
        <f>IFERROR(AVERAGEIFS('VISSIM Travel Time Outputs'!$H:$H,'VISSIM Travel Time Outputs'!$D:$D,$D23,'VISSIM Travel Time Outputs'!$A:$A,"AVG",'VISSIM Travel Time Outputs'!$B:$B,EM$9),"-")</f>
        <v>-</v>
      </c>
      <c r="EN23" s="324" t="str">
        <f>IFERROR(AVERAGEIFS('VISSIM Travel Time Outputs'!$H:$H,'VISSIM Travel Time Outputs'!$D:$D,$D23,'VISSIM Travel Time Outputs'!$A:$A,"AVG",'VISSIM Travel Time Outputs'!$B:$B,EN$9),"-")</f>
        <v>-</v>
      </c>
      <c r="EO23" s="324" t="str">
        <f>IFERROR(AVERAGEIFS('VISSIM Travel Time Outputs'!$H:$H,'VISSIM Travel Time Outputs'!$D:$D,$D23,'VISSIM Travel Time Outputs'!$A:$A,"AVG",'VISSIM Travel Time Outputs'!$B:$B,EO$9),"-")</f>
        <v>-</v>
      </c>
      <c r="EP23" s="324" t="str">
        <f>IFERROR(AVERAGEIFS('VISSIM Travel Time Outputs'!$H:$H,'VISSIM Travel Time Outputs'!$D:$D,$D23,'VISSIM Travel Time Outputs'!$A:$A,"AVG",'VISSIM Travel Time Outputs'!$B:$B,EP$9),"-")</f>
        <v>-</v>
      </c>
      <c r="EQ23" s="324" t="str">
        <f>IFERROR(AVERAGEIFS('VISSIM Travel Time Outputs'!$H:$H,'VISSIM Travel Time Outputs'!$D:$D,$D23,'VISSIM Travel Time Outputs'!$A:$A,"AVG",'VISSIM Travel Time Outputs'!$B:$B,EQ$9),"-")</f>
        <v>-</v>
      </c>
      <c r="ER23" s="324" t="str">
        <f>IFERROR(AVERAGEIFS('VISSIM Travel Time Outputs'!$H:$H,'VISSIM Travel Time Outputs'!$D:$D,$D23,'VISSIM Travel Time Outputs'!$A:$A,"AVG",'VISSIM Travel Time Outputs'!$B:$B,ER$9),"-")</f>
        <v>-</v>
      </c>
      <c r="ES23" s="324" t="str">
        <f>IFERROR(AVERAGEIFS('VISSIM Travel Time Outputs'!$H:$H,'VISSIM Travel Time Outputs'!$D:$D,$D23,'VISSIM Travel Time Outputs'!$A:$A,"AVG",'VISSIM Travel Time Outputs'!$B:$B,ES$9),"-")</f>
        <v>-</v>
      </c>
      <c r="ET23" s="324" t="str">
        <f>IFERROR(AVERAGEIFS('VISSIM Travel Time Outputs'!$H:$H,'VISSIM Travel Time Outputs'!$D:$D,$D23,'VISSIM Travel Time Outputs'!$A:$A,"AVG",'VISSIM Travel Time Outputs'!$B:$B,ET$9),"-")</f>
        <v>-</v>
      </c>
      <c r="EU23" s="324" t="str">
        <f>IFERROR(AVERAGEIFS('VISSIM Travel Time Outputs'!$H:$H,'VISSIM Travel Time Outputs'!$D:$D,$D23,'VISSIM Travel Time Outputs'!$A:$A,"AVG",'VISSIM Travel Time Outputs'!$B:$B,EU$9),"-")</f>
        <v>-</v>
      </c>
      <c r="EV23" s="324" t="str">
        <f>IFERROR(AVERAGEIFS('VISSIM Travel Time Outputs'!$H:$H,'VISSIM Travel Time Outputs'!$D:$D,$D23,'VISSIM Travel Time Outputs'!$A:$A,"AVG",'VISSIM Travel Time Outputs'!$B:$B,EV$9),"-")</f>
        <v>-</v>
      </c>
      <c r="EW23" s="324" t="str">
        <f>IFERROR(AVERAGEIFS('VISSIM Travel Time Outputs'!$H:$H,'VISSIM Travel Time Outputs'!$D:$D,$D23,'VISSIM Travel Time Outputs'!$A:$A,"AVG",'VISSIM Travel Time Outputs'!$B:$B,EW$9),"-")</f>
        <v>-</v>
      </c>
      <c r="EX23" s="324" t="str">
        <f>IFERROR(AVERAGEIFS('VISSIM Travel Time Outputs'!$H:$H,'VISSIM Travel Time Outputs'!$D:$D,$D23,'VISSIM Travel Time Outputs'!$A:$A,"AVG",'VISSIM Travel Time Outputs'!$B:$B,EX$9),"-")</f>
        <v>-</v>
      </c>
      <c r="EY23" s="324" t="str">
        <f>IFERROR(AVERAGEIFS('VISSIM Travel Time Outputs'!$H:$H,'VISSIM Travel Time Outputs'!$D:$D,$D23,'VISSIM Travel Time Outputs'!$A:$A,"AVG",'VISSIM Travel Time Outputs'!$B:$B,EY$9),"-")</f>
        <v>-</v>
      </c>
      <c r="EZ23" s="325" t="str">
        <f>IFERROR(AVERAGEIFS('VISSIM Travel Time Outputs'!$H:$H,'VISSIM Travel Time Outputs'!$D:$D,$D23,'VISSIM Travel Time Outputs'!$A:$A,"AVG",'VISSIM Travel Time Outputs'!$B:$B,EZ$9),"-")</f>
        <v>-</v>
      </c>
      <c r="FA23" s="254"/>
      <c r="FB23" s="209" t="str">
        <f t="shared" si="22"/>
        <v>--</v>
      </c>
      <c r="FC23" s="354" t="str">
        <f t="shared" si="23"/>
        <v>--</v>
      </c>
      <c r="FD23" s="325">
        <f t="shared" si="24"/>
        <v>0</v>
      </c>
      <c r="FE23" s="331"/>
      <c r="FF23" s="209" t="str">
        <f>IFERROR(GETPIVOTDATA("Average of TRAVTM(40)",#REF!,"TIMEINT",FF$9,"VEHICLETRAVELTIMEMEASUREMENT",$D23)/3600/24,"--")</f>
        <v>--</v>
      </c>
      <c r="FG23" s="34" t="str">
        <f>IFERROR(GETPIVOTDATA("Average of TRAVTM(40)",#REF!,"TIMEINT",FG$9,"VEHICLETRAVELTIMEMEASUREMENT",$D23)/3600/24,"--")</f>
        <v>--</v>
      </c>
      <c r="FH23" s="34" t="str">
        <f>IFERROR(GETPIVOTDATA("Average of TRAVTM(40)",#REF!,"TIMEINT",FH$9,"VEHICLETRAVELTIMEMEASUREMENT",$D23)/3600/24,"--")</f>
        <v>--</v>
      </c>
      <c r="FI23" s="34" t="str">
        <f>IFERROR(GETPIVOTDATA("Average of TRAVTM(40)",#REF!,"TIMEINT",FI$9,"VEHICLETRAVELTIMEMEASUREMENT",$D23)/3600/24,"--")</f>
        <v>--</v>
      </c>
      <c r="FJ23" s="34" t="str">
        <f>IFERROR(GETPIVOTDATA("Average of TRAVTM(40)",#REF!,"TIMEINT",FJ$9,"VEHICLETRAVELTIMEMEASUREMENT",$D23)/3600/24,"--")</f>
        <v>--</v>
      </c>
      <c r="FK23" s="34" t="str">
        <f>IFERROR(GETPIVOTDATA("Average of TRAVTM(40)",#REF!,"TIMEINT",FK$9,"VEHICLETRAVELTIMEMEASUREMENT",$D23)/3600/24,"--")</f>
        <v>--</v>
      </c>
      <c r="FL23" s="34" t="str">
        <f>IFERROR(GETPIVOTDATA("Average of TRAVTM(40)",#REF!,"TIMEINT",FL$9,"VEHICLETRAVELTIMEMEASUREMENT",$D23)/3600/24,"--")</f>
        <v>--</v>
      </c>
      <c r="FM23" s="34" t="str">
        <f>IFERROR(GETPIVOTDATA("Average of TRAVTM(40)",#REF!,"TIMEINT",FM$9,"VEHICLETRAVELTIMEMEASUREMENT",$D23)/3600/24,"--")</f>
        <v>--</v>
      </c>
      <c r="FN23" s="34" t="str">
        <f>IFERROR(GETPIVOTDATA("Average of TRAVTM(40)",#REF!,"TIMEINT",FN$9,"VEHICLETRAVELTIMEMEASUREMENT",$D23)/3600/24,"--")</f>
        <v>--</v>
      </c>
      <c r="FO23" s="34" t="str">
        <f>IFERROR(GETPIVOTDATA("Average of TRAVTM(40)",#REF!,"TIMEINT",FO$9,"VEHICLETRAVELTIMEMEASUREMENT",$D23)/3600/24,"--")</f>
        <v>--</v>
      </c>
      <c r="FP23" s="34" t="str">
        <f>IFERROR(GETPIVOTDATA("Average of TRAVTM(40)",#REF!,"TIMEINT",FP$9,"VEHICLETRAVELTIMEMEASUREMENT",$D23)/3600/24,"--")</f>
        <v>--</v>
      </c>
      <c r="FQ23" s="34" t="str">
        <f>IFERROR(GETPIVOTDATA("Average of TRAVTM(40)",#REF!,"TIMEINT",FQ$9,"VEHICLETRAVELTIMEMEASUREMENT",$D23)/3600/24,"--")</f>
        <v>--</v>
      </c>
      <c r="FR23" s="34" t="str">
        <f>IFERROR(GETPIVOTDATA("Average of TRAVTM(40)",#REF!,"TIMEINT",FR$9,"VEHICLETRAVELTIMEMEASUREMENT",$D23)/3600/24,"--")</f>
        <v>--</v>
      </c>
      <c r="FS23" s="34" t="str">
        <f>IFERROR(GETPIVOTDATA("Average of TRAVTM(40)",#REF!,"TIMEINT",FS$9,"VEHICLETRAVELTIMEMEASUREMENT",$D23)/3600/24,"--")</f>
        <v>--</v>
      </c>
      <c r="FT23" s="34" t="str">
        <f>IFERROR(GETPIVOTDATA("Average of TRAVTM(40)",#REF!,"TIMEINT",FT$9,"VEHICLETRAVELTIMEMEASUREMENT",$D23)/3600/24,"--")</f>
        <v>--</v>
      </c>
      <c r="FU23" s="134" t="str">
        <f>IFERROR(GETPIVOTDATA("Average of TRAVTM(40)",#REF!,"TIMEINT",FU$9,"VEHICLETRAVELTIMEMEASUREMENT",$D23)/3600/24,"--")</f>
        <v>--</v>
      </c>
      <c r="FV23" s="331"/>
      <c r="FW23" s="323" t="str">
        <f>IFERROR(GETPIVOTDATA("Average of VEHS(40)",#REF!,"TIMEINT",FW$9,"VEHICLETRAVELTIMEMEASUREMENT",$D23),"--")</f>
        <v>--</v>
      </c>
      <c r="FX23" s="324" t="str">
        <f>IFERROR(GETPIVOTDATA("Average of VEHS(40)",#REF!,"TIMEINT",FX$9,"VEHICLETRAVELTIMEMEASUREMENT",$D23),"--")</f>
        <v>--</v>
      </c>
      <c r="FY23" s="324" t="str">
        <f>IFERROR(GETPIVOTDATA("Average of VEHS(40)",#REF!,"TIMEINT",FY$9,"VEHICLETRAVELTIMEMEASUREMENT",$D23),"--")</f>
        <v>--</v>
      </c>
      <c r="FZ23" s="324" t="str">
        <f>IFERROR(GETPIVOTDATA("Average of VEHS(40)",#REF!,"TIMEINT",FZ$9,"VEHICLETRAVELTIMEMEASUREMENT",$D23),"--")</f>
        <v>--</v>
      </c>
      <c r="GA23" s="324" t="str">
        <f>IFERROR(GETPIVOTDATA("Average of VEHS(40)",#REF!,"TIMEINT",GA$9,"VEHICLETRAVELTIMEMEASUREMENT",$D23),"--")</f>
        <v>--</v>
      </c>
      <c r="GB23" s="324" t="str">
        <f>IFERROR(GETPIVOTDATA("Average of VEHS(40)",#REF!,"TIMEINT",GB$9,"VEHICLETRAVELTIMEMEASUREMENT",$D23),"--")</f>
        <v>--</v>
      </c>
      <c r="GC23" s="324" t="str">
        <f>IFERROR(GETPIVOTDATA("Average of VEHS(40)",#REF!,"TIMEINT",GC$9,"VEHICLETRAVELTIMEMEASUREMENT",$D23),"--")</f>
        <v>--</v>
      </c>
      <c r="GD23" s="324" t="str">
        <f>IFERROR(GETPIVOTDATA("Average of VEHS(40)",#REF!,"TIMEINT",GD$9,"VEHICLETRAVELTIMEMEASUREMENT",$D23),"--")</f>
        <v>--</v>
      </c>
      <c r="GE23" s="324" t="str">
        <f>IFERROR(GETPIVOTDATA("Average of VEHS(40)",#REF!,"TIMEINT",GE$9,"VEHICLETRAVELTIMEMEASUREMENT",$D23),"--")</f>
        <v>--</v>
      </c>
      <c r="GF23" s="324" t="str">
        <f>IFERROR(GETPIVOTDATA("Average of VEHS(40)",#REF!,"TIMEINT",GF$9,"VEHICLETRAVELTIMEMEASUREMENT",$D23),"--")</f>
        <v>--</v>
      </c>
      <c r="GG23" s="324" t="str">
        <f>IFERROR(GETPIVOTDATA("Average of VEHS(40)",#REF!,"TIMEINT",GG$9,"VEHICLETRAVELTIMEMEASUREMENT",$D23),"--")</f>
        <v>--</v>
      </c>
      <c r="GH23" s="324" t="str">
        <f>IFERROR(GETPIVOTDATA("Average of VEHS(40)",#REF!,"TIMEINT",GH$9,"VEHICLETRAVELTIMEMEASUREMENT",$D23),"--")</f>
        <v>--</v>
      </c>
      <c r="GI23" s="324" t="str">
        <f>IFERROR(GETPIVOTDATA("Average of VEHS(40)",#REF!,"TIMEINT",GI$9,"VEHICLETRAVELTIMEMEASUREMENT",$D23),"--")</f>
        <v>--</v>
      </c>
      <c r="GJ23" s="324" t="str">
        <f>IFERROR(GETPIVOTDATA("Average of VEHS(40)",#REF!,"TIMEINT",GJ$9,"VEHICLETRAVELTIMEMEASUREMENT",$D23),"--")</f>
        <v>--</v>
      </c>
      <c r="GK23" s="324" t="str">
        <f>IFERROR(GETPIVOTDATA("Average of VEHS(40)",#REF!,"TIMEINT",GK$9,"VEHICLETRAVELTIMEMEASUREMENT",$D23),"--")</f>
        <v>--</v>
      </c>
      <c r="GL23" s="325" t="str">
        <f>IFERROR(GETPIVOTDATA("Average of VEHS(40)",#REF!,"TIMEINT",GL$9,"VEHICLETRAVELTIMEMEASUREMENT",$D23),"--")</f>
        <v>--</v>
      </c>
      <c r="GM23" s="331"/>
      <c r="GN23" s="209" t="str">
        <f t="shared" si="25"/>
        <v>--</v>
      </c>
      <c r="GO23" s="354" t="str">
        <f t="shared" si="26"/>
        <v>--</v>
      </c>
      <c r="GP23" s="325">
        <f t="shared" si="27"/>
        <v>0</v>
      </c>
      <c r="GQ23" s="331"/>
      <c r="GR23" s="209" t="str">
        <f>IFERROR(GETPIVOTDATA("Average of TRAVTM(60)",#REF!,"TIMEINT",GR$9,"VEHICLETRAVELTIMEMEASUREMENT",$D23)/3600/24,"--")</f>
        <v>--</v>
      </c>
      <c r="GS23" s="34" t="str">
        <f>IFERROR(GETPIVOTDATA("Average of TRAVTM(60)",#REF!,"TIMEINT",GS$9,"VEHICLETRAVELTIMEMEASUREMENT",$D23)/3600/24,"--")</f>
        <v>--</v>
      </c>
      <c r="GT23" s="34" t="str">
        <f>IFERROR(GETPIVOTDATA("Average of TRAVTM(60)",#REF!,"TIMEINT",GT$9,"VEHICLETRAVELTIMEMEASUREMENT",$D23)/3600/24,"--")</f>
        <v>--</v>
      </c>
      <c r="GU23" s="34" t="str">
        <f>IFERROR(GETPIVOTDATA("Average of TRAVTM(60)",#REF!,"TIMEINT",GU$9,"VEHICLETRAVELTIMEMEASUREMENT",$D23)/3600/24,"--")</f>
        <v>--</v>
      </c>
      <c r="GV23" s="34" t="str">
        <f>IFERROR(GETPIVOTDATA("Average of TRAVTM(60)",#REF!,"TIMEINT",GV$9,"VEHICLETRAVELTIMEMEASUREMENT",$D23)/3600/24,"--")</f>
        <v>--</v>
      </c>
      <c r="GW23" s="34" t="str">
        <f>IFERROR(GETPIVOTDATA("Average of TRAVTM(60)",#REF!,"TIMEINT",GW$9,"VEHICLETRAVELTIMEMEASUREMENT",$D23)/3600/24,"--")</f>
        <v>--</v>
      </c>
      <c r="GX23" s="34" t="str">
        <f>IFERROR(GETPIVOTDATA("Average of TRAVTM(60)",#REF!,"TIMEINT",GX$9,"VEHICLETRAVELTIMEMEASUREMENT",$D23)/3600/24,"--")</f>
        <v>--</v>
      </c>
      <c r="GY23" s="34" t="str">
        <f>IFERROR(GETPIVOTDATA("Average of TRAVTM(60)",#REF!,"TIMEINT",GY$9,"VEHICLETRAVELTIMEMEASUREMENT",$D23)/3600/24,"--")</f>
        <v>--</v>
      </c>
      <c r="GZ23" s="34" t="str">
        <f>IFERROR(GETPIVOTDATA("Average of TRAVTM(60)",#REF!,"TIMEINT",GZ$9,"VEHICLETRAVELTIMEMEASUREMENT",$D23)/3600/24,"--")</f>
        <v>--</v>
      </c>
      <c r="HA23" s="34" t="str">
        <f>IFERROR(GETPIVOTDATA("Average of TRAVTM(60)",#REF!,"TIMEINT",HA$9,"VEHICLETRAVELTIMEMEASUREMENT",$D23)/3600/24,"--")</f>
        <v>--</v>
      </c>
      <c r="HB23" s="34" t="str">
        <f>IFERROR(GETPIVOTDATA("Average of TRAVTM(60)",#REF!,"TIMEINT",HB$9,"VEHICLETRAVELTIMEMEASUREMENT",$D23)/3600/24,"--")</f>
        <v>--</v>
      </c>
      <c r="HC23" s="34" t="str">
        <f>IFERROR(GETPIVOTDATA("Average of TRAVTM(60)",#REF!,"TIMEINT",HC$9,"VEHICLETRAVELTIMEMEASUREMENT",$D23)/3600/24,"--")</f>
        <v>--</v>
      </c>
      <c r="HD23" s="34" t="str">
        <f>IFERROR(GETPIVOTDATA("Average of TRAVTM(60)",#REF!,"TIMEINT",HD$9,"VEHICLETRAVELTIMEMEASUREMENT",$D23)/3600/24,"--")</f>
        <v>--</v>
      </c>
      <c r="HE23" s="34" t="str">
        <f>IFERROR(GETPIVOTDATA("Average of TRAVTM(60)",#REF!,"TIMEINT",HE$9,"VEHICLETRAVELTIMEMEASUREMENT",$D23)/3600/24,"--")</f>
        <v>--</v>
      </c>
      <c r="HF23" s="34" t="str">
        <f>IFERROR(GETPIVOTDATA("Average of TRAVTM(60)",#REF!,"TIMEINT",HF$9,"VEHICLETRAVELTIMEMEASUREMENT",$D23)/3600/24,"--")</f>
        <v>--</v>
      </c>
      <c r="HG23" s="134" t="str">
        <f>IFERROR(GETPIVOTDATA("Average of TRAVTM(60)",#REF!,"TIMEINT",HG$9,"VEHICLETRAVELTIMEMEASUREMENT",$D23)/3600/24,"--")</f>
        <v>--</v>
      </c>
      <c r="HH23" s="331"/>
      <c r="HI23" s="323" t="str">
        <f>IFERROR(GETPIVOTDATA("Average of VEHS(60)",#REF!,"TIMEINT",HI$9,"VEHICLETRAVELTIMEMEASUREMENT",$D23),"--")</f>
        <v>--</v>
      </c>
      <c r="HJ23" s="324" t="str">
        <f>IFERROR(GETPIVOTDATA("Average of VEHS(60)",#REF!,"TIMEINT",HJ$9,"VEHICLETRAVELTIMEMEASUREMENT",$D23),"--")</f>
        <v>--</v>
      </c>
      <c r="HK23" s="324" t="str">
        <f>IFERROR(GETPIVOTDATA("Average of VEHS(60)",#REF!,"TIMEINT",HK$9,"VEHICLETRAVELTIMEMEASUREMENT",$D23),"--")</f>
        <v>--</v>
      </c>
      <c r="HL23" s="324" t="str">
        <f>IFERROR(GETPIVOTDATA("Average of VEHS(60)",#REF!,"TIMEINT",HL$9,"VEHICLETRAVELTIMEMEASUREMENT",$D23),"--")</f>
        <v>--</v>
      </c>
      <c r="HM23" s="324" t="str">
        <f>IFERROR(GETPIVOTDATA("Average of VEHS(60)",#REF!,"TIMEINT",HM$9,"VEHICLETRAVELTIMEMEASUREMENT",$D23),"--")</f>
        <v>--</v>
      </c>
      <c r="HN23" s="324" t="str">
        <f>IFERROR(GETPIVOTDATA("Average of VEHS(60)",#REF!,"TIMEINT",HN$9,"VEHICLETRAVELTIMEMEASUREMENT",$D23),"--")</f>
        <v>--</v>
      </c>
      <c r="HO23" s="324" t="str">
        <f>IFERROR(GETPIVOTDATA("Average of VEHS(60)",#REF!,"TIMEINT",HO$9,"VEHICLETRAVELTIMEMEASUREMENT",$D23),"--")</f>
        <v>--</v>
      </c>
      <c r="HP23" s="324" t="str">
        <f>IFERROR(GETPIVOTDATA("Average of VEHS(60)",#REF!,"TIMEINT",HP$9,"VEHICLETRAVELTIMEMEASUREMENT",$D23),"--")</f>
        <v>--</v>
      </c>
      <c r="HQ23" s="324" t="str">
        <f>IFERROR(GETPIVOTDATA("Average of VEHS(60)",#REF!,"TIMEINT",HQ$9,"VEHICLETRAVELTIMEMEASUREMENT",$D23),"--")</f>
        <v>--</v>
      </c>
      <c r="HR23" s="324" t="str">
        <f>IFERROR(GETPIVOTDATA("Average of VEHS(60)",#REF!,"TIMEINT",HR$9,"VEHICLETRAVELTIMEMEASUREMENT",$D23),"--")</f>
        <v>--</v>
      </c>
      <c r="HS23" s="324" t="str">
        <f>IFERROR(GETPIVOTDATA("Average of VEHS(60)",#REF!,"TIMEINT",HS$9,"VEHICLETRAVELTIMEMEASUREMENT",$D23),"--")</f>
        <v>--</v>
      </c>
      <c r="HT23" s="324" t="str">
        <f>IFERROR(GETPIVOTDATA("Average of VEHS(60)",#REF!,"TIMEINT",HT$9,"VEHICLETRAVELTIMEMEASUREMENT",$D23),"--")</f>
        <v>--</v>
      </c>
      <c r="HU23" s="324" t="str">
        <f>IFERROR(GETPIVOTDATA("Average of VEHS(60)",#REF!,"TIMEINT",HU$9,"VEHICLETRAVELTIMEMEASUREMENT",$D23),"--")</f>
        <v>--</v>
      </c>
      <c r="HV23" s="324" t="str">
        <f>IFERROR(GETPIVOTDATA("Average of VEHS(60)",#REF!,"TIMEINT",HV$9,"VEHICLETRAVELTIMEMEASUREMENT",$D23),"--")</f>
        <v>--</v>
      </c>
      <c r="HW23" s="324" t="str">
        <f>IFERROR(GETPIVOTDATA("Average of VEHS(60)",#REF!,"TIMEINT",HW$9,"VEHICLETRAVELTIMEMEASUREMENT",$D23),"--")</f>
        <v>--</v>
      </c>
      <c r="HX23" s="325" t="str">
        <f>IFERROR(GETPIVOTDATA("Average of VEHS(60)",#REF!,"TIMEINT",HX$9,"VEHICLETRAVELTIMEMEASUREMENT",$D23),"--")</f>
        <v>--</v>
      </c>
      <c r="HY23" s="331"/>
      <c r="HZ23" s="209" t="str">
        <f t="shared" si="28"/>
        <v>--</v>
      </c>
      <c r="IA23" s="354" t="str">
        <f t="shared" si="29"/>
        <v>--</v>
      </c>
      <c r="IB23" s="325">
        <f t="shared" si="30"/>
        <v>0</v>
      </c>
      <c r="IC23" s="638"/>
      <c r="ID23" s="323" t="str">
        <f>IFERROR(AVERAGEIFS('VISSIM Travel Time Outputs'!#REF!,'VISSIM Travel Time Outputs'!#REF!,$D23,'VISSIM Travel Time Outputs'!#REF!,"AVG",'VISSIM Travel Time Outputs'!#REF!,ID$9),"-")</f>
        <v>-</v>
      </c>
      <c r="IE23" s="324" t="str">
        <f>IFERROR(AVERAGEIFS('VISSIM Travel Time Outputs'!#REF!,'VISSIM Travel Time Outputs'!#REF!,$D23,'VISSIM Travel Time Outputs'!#REF!,"AVG",'VISSIM Travel Time Outputs'!#REF!,IE$9),"-")</f>
        <v>-</v>
      </c>
      <c r="IF23" s="324" t="str">
        <f>IFERROR(AVERAGEIFS('VISSIM Travel Time Outputs'!#REF!,'VISSIM Travel Time Outputs'!#REF!,$D23,'VISSIM Travel Time Outputs'!#REF!,"AVG",'VISSIM Travel Time Outputs'!#REF!,IF$9),"-")</f>
        <v>-</v>
      </c>
      <c r="IG23" s="324" t="str">
        <f>IFERROR(AVERAGEIFS('VISSIM Travel Time Outputs'!#REF!,'VISSIM Travel Time Outputs'!#REF!,$D23,'VISSIM Travel Time Outputs'!#REF!,"AVG",'VISSIM Travel Time Outputs'!#REF!,IG$9),"-")</f>
        <v>-</v>
      </c>
      <c r="IH23" s="324" t="str">
        <f>IFERROR(AVERAGEIFS('VISSIM Travel Time Outputs'!#REF!,'VISSIM Travel Time Outputs'!#REF!,$D23,'VISSIM Travel Time Outputs'!#REF!,"AVG",'VISSIM Travel Time Outputs'!#REF!,IH$9),"-")</f>
        <v>-</v>
      </c>
      <c r="II23" s="324" t="str">
        <f>IFERROR(AVERAGEIFS('VISSIM Travel Time Outputs'!#REF!,'VISSIM Travel Time Outputs'!#REF!,$D23,'VISSIM Travel Time Outputs'!#REF!,"AVG",'VISSIM Travel Time Outputs'!#REF!,II$9),"-")</f>
        <v>-</v>
      </c>
      <c r="IJ23" s="324" t="str">
        <f>IFERROR(AVERAGEIFS('VISSIM Travel Time Outputs'!#REF!,'VISSIM Travel Time Outputs'!#REF!,$D23,'VISSIM Travel Time Outputs'!#REF!,"AVG",'VISSIM Travel Time Outputs'!#REF!,IJ$9),"-")</f>
        <v>-</v>
      </c>
      <c r="IK23" s="324" t="str">
        <f>IFERROR(AVERAGEIFS('VISSIM Travel Time Outputs'!#REF!,'VISSIM Travel Time Outputs'!#REF!,$D23,'VISSIM Travel Time Outputs'!#REF!,"AVG",'VISSIM Travel Time Outputs'!#REF!,IK$9),"-")</f>
        <v>-</v>
      </c>
      <c r="IL23" s="324" t="str">
        <f>IFERROR(AVERAGEIFS('VISSIM Travel Time Outputs'!#REF!,'VISSIM Travel Time Outputs'!#REF!,$D23,'VISSIM Travel Time Outputs'!#REF!,"AVG",'VISSIM Travel Time Outputs'!#REF!,IL$9),"-")</f>
        <v>-</v>
      </c>
      <c r="IM23" s="324" t="str">
        <f>IFERROR(AVERAGEIFS('VISSIM Travel Time Outputs'!#REF!,'VISSIM Travel Time Outputs'!#REF!,$D23,'VISSIM Travel Time Outputs'!#REF!,"AVG",'VISSIM Travel Time Outputs'!#REF!,IM$9),"-")</f>
        <v>-</v>
      </c>
      <c r="IN23" s="324" t="str">
        <f>IFERROR(AVERAGEIFS('VISSIM Travel Time Outputs'!#REF!,'VISSIM Travel Time Outputs'!#REF!,$D23,'VISSIM Travel Time Outputs'!#REF!,"AVG",'VISSIM Travel Time Outputs'!#REF!,IN$9),"-")</f>
        <v>-</v>
      </c>
      <c r="IO23" s="324" t="str">
        <f>IFERROR(AVERAGEIFS('VISSIM Travel Time Outputs'!#REF!,'VISSIM Travel Time Outputs'!#REF!,$D23,'VISSIM Travel Time Outputs'!#REF!,"AVG",'VISSIM Travel Time Outputs'!#REF!,IO$9),"-")</f>
        <v>-</v>
      </c>
      <c r="IP23" s="324" t="str">
        <f>IFERROR(AVERAGEIFS('VISSIM Travel Time Outputs'!#REF!,'VISSIM Travel Time Outputs'!#REF!,$D23,'VISSIM Travel Time Outputs'!#REF!,"AVG",'VISSIM Travel Time Outputs'!#REF!,IP$9),"-")</f>
        <v>-</v>
      </c>
      <c r="IQ23" s="324" t="str">
        <f>IFERROR(AVERAGEIFS('VISSIM Travel Time Outputs'!#REF!,'VISSIM Travel Time Outputs'!#REF!,$D23,'VISSIM Travel Time Outputs'!#REF!,"AVG",'VISSIM Travel Time Outputs'!#REF!,IQ$9),"-")</f>
        <v>-</v>
      </c>
      <c r="IR23" s="324" t="str">
        <f>IFERROR(AVERAGEIFS('VISSIM Travel Time Outputs'!#REF!,'VISSIM Travel Time Outputs'!#REF!,$D23,'VISSIM Travel Time Outputs'!#REF!,"AVG",'VISSIM Travel Time Outputs'!#REF!,IR$9),"-")</f>
        <v>-</v>
      </c>
      <c r="IS23" s="325" t="str">
        <f>IFERROR(AVERAGEIFS('VISSIM Travel Time Outputs'!#REF!,'VISSIM Travel Time Outputs'!#REF!,$D23,'VISSIM Travel Time Outputs'!#REF!,"AVG",'VISSIM Travel Time Outputs'!#REF!,IS$9),"-")</f>
        <v>-</v>
      </c>
      <c r="IT23" s="325" t="str">
        <f t="shared" si="31"/>
        <v>--</v>
      </c>
    </row>
    <row r="24" spans="1:254" customFormat="1" x14ac:dyDescent="0.35">
      <c r="A24" s="252" t="str">
        <f t="shared" si="12"/>
        <v>H</v>
      </c>
      <c r="B24" s="577">
        <f t="shared" si="32"/>
        <v>15</v>
      </c>
      <c r="C24" s="413">
        <f>INDEX('Input - Travel Times'!$B$3:$AH$103,MATCH($B24,'Input - Travel Times'!$B$3:$B$103,0),MATCH(C$9,'Input - Travel Times'!$B$3:$AH$3,0))</f>
        <v>0</v>
      </c>
      <c r="D24" s="150">
        <f>INDEX('Input - Travel Times'!$B$3:$AH$103,MATCH($B24,'Input - Travel Times'!$B$3:$B$103,0),MATCH(D$9,'Input - Travel Times'!$B$3:$AH$3,0))</f>
        <v>0</v>
      </c>
      <c r="E24" s="518">
        <f>TIME(0,0,INDEX('Input - Travel Times'!$B$3:$AH$103,MATCH($B24,'Input - Travel Times'!$B$3:$B$103,0),MATCH(E$9,'Input - Travel Times'!$B$3:$AH$3,0)))</f>
        <v>0</v>
      </c>
      <c r="F24" s="518">
        <f>TIME(0,0,INDEX('Input - Travel Times'!$B$3:$AH$103,MATCH($B24,'Input - Travel Times'!$B$3:$B$103,0),MATCH(F$9,'Input - Travel Times'!$B$3:$AH$3,0)))</f>
        <v>0</v>
      </c>
      <c r="G24" s="518">
        <f>TIME(0,0,INDEX('Input - Travel Times'!$B$3:$AH$103,MATCH($B24,'Input - Travel Times'!$B$3:$B$103,0),MATCH(G$9,'Input - Travel Times'!$B$3:$AH$3,0)))</f>
        <v>0</v>
      </c>
      <c r="H24" s="518">
        <f>TIME(0,0,INDEX('Input - Travel Times'!$B$3:$AH$103,MATCH($B24,'Input - Travel Times'!$B$3:$B$103,0),MATCH(H$9,'Input - Travel Times'!$B$3:$AH$3,0)))</f>
        <v>0</v>
      </c>
      <c r="I24" s="130"/>
      <c r="J24" s="209" t="str">
        <f>IFERROR(TIME(0,0,AVERAGEIFS('VISSIM Travel Time Outputs'!$I:$I,'VISSIM Travel Time Outputs'!$D:$D,$D24,'VISSIM Travel Time Outputs'!$A:$A,"AVG",'VISSIM Travel Time Outputs'!$B:$B,J$9)),"-")</f>
        <v>-</v>
      </c>
      <c r="K24" s="34" t="str">
        <f>IFERROR(TIME(0,0,AVERAGEIFS('VISSIM Travel Time Outputs'!$I:$I,'VISSIM Travel Time Outputs'!$D:$D,$D24,'VISSIM Travel Time Outputs'!$A:$A,"AVG",'VISSIM Travel Time Outputs'!$B:$B,K$9)),"-")</f>
        <v>-</v>
      </c>
      <c r="L24" s="34" t="str">
        <f>IFERROR(TIME(0,0,AVERAGEIFS('VISSIM Travel Time Outputs'!$I:$I,'VISSIM Travel Time Outputs'!$D:$D,$D24,'VISSIM Travel Time Outputs'!$A:$A,"AVG",'VISSIM Travel Time Outputs'!$B:$B,L$9)),"-")</f>
        <v>-</v>
      </c>
      <c r="M24" s="34" t="str">
        <f>IFERROR(TIME(0,0,AVERAGEIFS('VISSIM Travel Time Outputs'!$I:$I,'VISSIM Travel Time Outputs'!$D:$D,$D24,'VISSIM Travel Time Outputs'!$A:$A,"AVG",'VISSIM Travel Time Outputs'!$B:$B,M$9)),"-")</f>
        <v>-</v>
      </c>
      <c r="N24" s="34" t="str">
        <f>IFERROR(TIME(0,0,AVERAGEIFS('VISSIM Travel Time Outputs'!$I:$I,'VISSIM Travel Time Outputs'!$D:$D,$D24,'VISSIM Travel Time Outputs'!$A:$A,"AVG",'VISSIM Travel Time Outputs'!$B:$B,N$9)),"-")</f>
        <v>-</v>
      </c>
      <c r="O24" s="34" t="str">
        <f>IFERROR(TIME(0,0,AVERAGEIFS('VISSIM Travel Time Outputs'!$I:$I,'VISSIM Travel Time Outputs'!$D:$D,$D24,'VISSIM Travel Time Outputs'!$A:$A,"AVG",'VISSIM Travel Time Outputs'!$B:$B,O$9)),"-")</f>
        <v>-</v>
      </c>
      <c r="P24" s="34" t="str">
        <f>IFERROR(TIME(0,0,AVERAGEIFS('VISSIM Travel Time Outputs'!$I:$I,'VISSIM Travel Time Outputs'!$D:$D,$D24,'VISSIM Travel Time Outputs'!$A:$A,"AVG",'VISSIM Travel Time Outputs'!$B:$B,P$9)),"-")</f>
        <v>-</v>
      </c>
      <c r="Q24" s="34" t="str">
        <f>IFERROR(TIME(0,0,AVERAGEIFS('VISSIM Travel Time Outputs'!$I:$I,'VISSIM Travel Time Outputs'!$D:$D,$D24,'VISSIM Travel Time Outputs'!$A:$A,"AVG",'VISSIM Travel Time Outputs'!$B:$B,Q$9)),"-")</f>
        <v>-</v>
      </c>
      <c r="R24" s="34" t="str">
        <f>IFERROR(TIME(0,0,AVERAGEIFS('VISSIM Travel Time Outputs'!$I:$I,'VISSIM Travel Time Outputs'!$D:$D,$D24,'VISSIM Travel Time Outputs'!$A:$A,"AVG",'VISSIM Travel Time Outputs'!$B:$B,R$9)),"-")</f>
        <v>-</v>
      </c>
      <c r="S24" s="34" t="str">
        <f>IFERROR(TIME(0,0,AVERAGEIFS('VISSIM Travel Time Outputs'!$I:$I,'VISSIM Travel Time Outputs'!$D:$D,$D24,'VISSIM Travel Time Outputs'!$A:$A,"AVG",'VISSIM Travel Time Outputs'!$B:$B,S$9)),"-")</f>
        <v>-</v>
      </c>
      <c r="T24" s="34" t="str">
        <f>IFERROR(TIME(0,0,AVERAGEIFS('VISSIM Travel Time Outputs'!$I:$I,'VISSIM Travel Time Outputs'!$D:$D,$D24,'VISSIM Travel Time Outputs'!$A:$A,"AVG",'VISSIM Travel Time Outputs'!$B:$B,T$9)),"-")</f>
        <v>-</v>
      </c>
      <c r="U24" s="34" t="str">
        <f>IFERROR(TIME(0,0,AVERAGEIFS('VISSIM Travel Time Outputs'!$I:$I,'VISSIM Travel Time Outputs'!$D:$D,$D24,'VISSIM Travel Time Outputs'!$A:$A,"AVG",'VISSIM Travel Time Outputs'!$B:$B,U$9)),"-")</f>
        <v>-</v>
      </c>
      <c r="V24" s="34" t="str">
        <f>IFERROR(TIME(0,0,AVERAGEIFS('VISSIM Travel Time Outputs'!$I:$I,'VISSIM Travel Time Outputs'!$D:$D,$D24,'VISSIM Travel Time Outputs'!$A:$A,"AVG",'VISSIM Travel Time Outputs'!$B:$B,V$9)),"-")</f>
        <v>-</v>
      </c>
      <c r="W24" s="34" t="str">
        <f>IFERROR(TIME(0,0,AVERAGEIFS('VISSIM Travel Time Outputs'!$I:$I,'VISSIM Travel Time Outputs'!$D:$D,$D24,'VISSIM Travel Time Outputs'!$A:$A,"AVG",'VISSIM Travel Time Outputs'!$B:$B,W$9)),"-")</f>
        <v>-</v>
      </c>
      <c r="X24" s="34" t="str">
        <f>IFERROR(TIME(0,0,AVERAGEIFS('VISSIM Travel Time Outputs'!$I:$I,'VISSIM Travel Time Outputs'!$D:$D,$D24,'VISSIM Travel Time Outputs'!$A:$A,"AVG",'VISSIM Travel Time Outputs'!$B:$B,X$9)),"-")</f>
        <v>-</v>
      </c>
      <c r="Y24" s="134" t="str">
        <f>IFERROR(TIME(0,0,AVERAGEIFS('VISSIM Travel Time Outputs'!$I:$I,'VISSIM Travel Time Outputs'!$D:$D,$D24,'VISSIM Travel Time Outputs'!$A:$A,"AVG",'VISSIM Travel Time Outputs'!$B:$B,Y$9)),"-")</f>
        <v>-</v>
      </c>
      <c r="Z24" s="254"/>
      <c r="AA24" s="323" t="str">
        <f>IFERROR(AVERAGEIFS('VISSIM Travel Time Outputs'!$F:$F,'VISSIM Travel Time Outputs'!$D:$D,$D24,'VISSIM Travel Time Outputs'!$A:$A,"AVG",'VISSIM Travel Time Outputs'!$B:$B,AA$9),"-")</f>
        <v>-</v>
      </c>
      <c r="AB24" s="324" t="str">
        <f>IFERROR(AVERAGEIFS('VISSIM Travel Time Outputs'!$F:$F,'VISSIM Travel Time Outputs'!$D:$D,$D24,'VISSIM Travel Time Outputs'!$A:$A,"AVG",'VISSIM Travel Time Outputs'!$B:$B,AB$9),"-")</f>
        <v>-</v>
      </c>
      <c r="AC24" s="324" t="str">
        <f>IFERROR(AVERAGEIFS('VISSIM Travel Time Outputs'!$F:$F,'VISSIM Travel Time Outputs'!$D:$D,$D24,'VISSIM Travel Time Outputs'!$A:$A,"AVG",'VISSIM Travel Time Outputs'!$B:$B,AC$9),"-")</f>
        <v>-</v>
      </c>
      <c r="AD24" s="324" t="str">
        <f>IFERROR(AVERAGEIFS('VISSIM Travel Time Outputs'!$F:$F,'VISSIM Travel Time Outputs'!$D:$D,$D24,'VISSIM Travel Time Outputs'!$A:$A,"AVG",'VISSIM Travel Time Outputs'!$B:$B,AD$9),"-")</f>
        <v>-</v>
      </c>
      <c r="AE24" s="324" t="str">
        <f>IFERROR(AVERAGEIFS('VISSIM Travel Time Outputs'!$F:$F,'VISSIM Travel Time Outputs'!$D:$D,$D24,'VISSIM Travel Time Outputs'!$A:$A,"AVG",'VISSIM Travel Time Outputs'!$B:$B,AE$9),"-")</f>
        <v>-</v>
      </c>
      <c r="AF24" s="324" t="str">
        <f>IFERROR(AVERAGEIFS('VISSIM Travel Time Outputs'!$F:$F,'VISSIM Travel Time Outputs'!$D:$D,$D24,'VISSIM Travel Time Outputs'!$A:$A,"AVG",'VISSIM Travel Time Outputs'!$B:$B,AF$9),"-")</f>
        <v>-</v>
      </c>
      <c r="AG24" s="324" t="str">
        <f>IFERROR(AVERAGEIFS('VISSIM Travel Time Outputs'!$F:$F,'VISSIM Travel Time Outputs'!$D:$D,$D24,'VISSIM Travel Time Outputs'!$A:$A,"AVG",'VISSIM Travel Time Outputs'!$B:$B,AG$9),"-")</f>
        <v>-</v>
      </c>
      <c r="AH24" s="324" t="str">
        <f>IFERROR(AVERAGEIFS('VISSIM Travel Time Outputs'!$F:$F,'VISSIM Travel Time Outputs'!$D:$D,$D24,'VISSIM Travel Time Outputs'!$A:$A,"AVG",'VISSIM Travel Time Outputs'!$B:$B,AH$9),"-")</f>
        <v>-</v>
      </c>
      <c r="AI24" s="324" t="str">
        <f>IFERROR(AVERAGEIFS('VISSIM Travel Time Outputs'!$F:$F,'VISSIM Travel Time Outputs'!$D:$D,$D24,'VISSIM Travel Time Outputs'!$A:$A,"AVG",'VISSIM Travel Time Outputs'!$B:$B,AI$9),"-")</f>
        <v>-</v>
      </c>
      <c r="AJ24" s="324" t="str">
        <f>IFERROR(AVERAGEIFS('VISSIM Travel Time Outputs'!$F:$F,'VISSIM Travel Time Outputs'!$D:$D,$D24,'VISSIM Travel Time Outputs'!$A:$A,"AVG",'VISSIM Travel Time Outputs'!$B:$B,AJ$9),"-")</f>
        <v>-</v>
      </c>
      <c r="AK24" s="324" t="str">
        <f>IFERROR(AVERAGEIFS('VISSIM Travel Time Outputs'!$F:$F,'VISSIM Travel Time Outputs'!$D:$D,$D24,'VISSIM Travel Time Outputs'!$A:$A,"AVG",'VISSIM Travel Time Outputs'!$B:$B,AK$9),"-")</f>
        <v>-</v>
      </c>
      <c r="AL24" s="324" t="str">
        <f>IFERROR(AVERAGEIFS('VISSIM Travel Time Outputs'!$F:$F,'VISSIM Travel Time Outputs'!$D:$D,$D24,'VISSIM Travel Time Outputs'!$A:$A,"AVG",'VISSIM Travel Time Outputs'!$B:$B,AL$9),"-")</f>
        <v>-</v>
      </c>
      <c r="AM24" s="324" t="str">
        <f>IFERROR(AVERAGEIFS('VISSIM Travel Time Outputs'!$F:$F,'VISSIM Travel Time Outputs'!$D:$D,$D24,'VISSIM Travel Time Outputs'!$A:$A,"AVG",'VISSIM Travel Time Outputs'!$B:$B,AM$9),"-")</f>
        <v>-</v>
      </c>
      <c r="AN24" s="324" t="str">
        <f>IFERROR(AVERAGEIFS('VISSIM Travel Time Outputs'!$F:$F,'VISSIM Travel Time Outputs'!$D:$D,$D24,'VISSIM Travel Time Outputs'!$A:$A,"AVG",'VISSIM Travel Time Outputs'!$B:$B,AN$9),"-")</f>
        <v>-</v>
      </c>
      <c r="AO24" s="324" t="str">
        <f>IFERROR(AVERAGEIFS('VISSIM Travel Time Outputs'!$F:$F,'VISSIM Travel Time Outputs'!$D:$D,$D24,'VISSIM Travel Time Outputs'!$A:$A,"AVG",'VISSIM Travel Time Outputs'!$B:$B,AO$9),"-")</f>
        <v>-</v>
      </c>
      <c r="AP24" s="325" t="str">
        <f>IFERROR(AVERAGEIFS('VISSIM Travel Time Outputs'!$F:$F,'VISSIM Travel Time Outputs'!$D:$D,$D24,'VISSIM Travel Time Outputs'!$A:$A,"AVG",'VISSIM Travel Time Outputs'!$B:$B,AP$9),"-")</f>
        <v>-</v>
      </c>
      <c r="AQ24" s="331"/>
      <c r="AR24" s="209" t="str">
        <f t="shared" si="13"/>
        <v>--</v>
      </c>
      <c r="AS24" s="354" t="str">
        <f t="shared" si="14"/>
        <v>--</v>
      </c>
      <c r="AT24" s="325">
        <f t="shared" si="15"/>
        <v>0</v>
      </c>
      <c r="AU24" s="255"/>
      <c r="AV24" s="209" t="str">
        <f>IFERROR(TIME(0,0,AVERAGEIFS('VISSIM Travel Time Outputs'!$J:$J,'VISSIM Travel Time Outputs'!$D:$D,$D24,'VISSIM Travel Time Outputs'!$A:$A,"AVG",'VISSIM Travel Time Outputs'!$B:$B,AV$9)),"-")</f>
        <v>-</v>
      </c>
      <c r="AW24" s="34" t="str">
        <f>IFERROR(TIME(0,0,AVERAGEIFS('VISSIM Travel Time Outputs'!$J:$J,'VISSIM Travel Time Outputs'!$D:$D,$D24,'VISSIM Travel Time Outputs'!$A:$A,"AVG",'VISSIM Travel Time Outputs'!$B:$B,AW$9)),"-")</f>
        <v>-</v>
      </c>
      <c r="AX24" s="34" t="str">
        <f>IFERROR(TIME(0,0,AVERAGEIFS('VISSIM Travel Time Outputs'!$J:$J,'VISSIM Travel Time Outputs'!$D:$D,$D24,'VISSIM Travel Time Outputs'!$A:$A,"AVG",'VISSIM Travel Time Outputs'!$B:$B,AX$9)),"-")</f>
        <v>-</v>
      </c>
      <c r="AY24" s="34" t="str">
        <f>IFERROR(TIME(0,0,AVERAGEIFS('VISSIM Travel Time Outputs'!$J:$J,'VISSIM Travel Time Outputs'!$D:$D,$D24,'VISSIM Travel Time Outputs'!$A:$A,"AVG",'VISSIM Travel Time Outputs'!$B:$B,AY$9)),"-")</f>
        <v>-</v>
      </c>
      <c r="AZ24" s="34" t="str">
        <f>IFERROR(TIME(0,0,AVERAGEIFS('VISSIM Travel Time Outputs'!$J:$J,'VISSIM Travel Time Outputs'!$D:$D,$D24,'VISSIM Travel Time Outputs'!$A:$A,"AVG",'VISSIM Travel Time Outputs'!$B:$B,AZ$9)),"-")</f>
        <v>-</v>
      </c>
      <c r="BA24" s="34" t="str">
        <f>IFERROR(TIME(0,0,AVERAGEIFS('VISSIM Travel Time Outputs'!$J:$J,'VISSIM Travel Time Outputs'!$D:$D,$D24,'VISSIM Travel Time Outputs'!$A:$A,"AVG",'VISSIM Travel Time Outputs'!$B:$B,BA$9)),"-")</f>
        <v>-</v>
      </c>
      <c r="BB24" s="34" t="str">
        <f>IFERROR(TIME(0,0,AVERAGEIFS('VISSIM Travel Time Outputs'!$J:$J,'VISSIM Travel Time Outputs'!$D:$D,$D24,'VISSIM Travel Time Outputs'!$A:$A,"AVG",'VISSIM Travel Time Outputs'!$B:$B,BB$9)),"-")</f>
        <v>-</v>
      </c>
      <c r="BC24" s="34" t="str">
        <f>IFERROR(TIME(0,0,AVERAGEIFS('VISSIM Travel Time Outputs'!$J:$J,'VISSIM Travel Time Outputs'!$D:$D,$D24,'VISSIM Travel Time Outputs'!$A:$A,"AVG",'VISSIM Travel Time Outputs'!$B:$B,BC$9)),"-")</f>
        <v>-</v>
      </c>
      <c r="BD24" s="34" t="str">
        <f>IFERROR(TIME(0,0,AVERAGEIFS('VISSIM Travel Time Outputs'!$J:$J,'VISSIM Travel Time Outputs'!$D:$D,$D24,'VISSIM Travel Time Outputs'!$A:$A,"AVG",'VISSIM Travel Time Outputs'!$B:$B,BD$9)),"-")</f>
        <v>-</v>
      </c>
      <c r="BE24" s="34" t="str">
        <f>IFERROR(TIME(0,0,AVERAGEIFS('VISSIM Travel Time Outputs'!$J:$J,'VISSIM Travel Time Outputs'!$D:$D,$D24,'VISSIM Travel Time Outputs'!$A:$A,"AVG",'VISSIM Travel Time Outputs'!$B:$B,BE$9)),"-")</f>
        <v>-</v>
      </c>
      <c r="BF24" s="34" t="str">
        <f>IFERROR(TIME(0,0,AVERAGEIFS('VISSIM Travel Time Outputs'!$J:$J,'VISSIM Travel Time Outputs'!$D:$D,$D24,'VISSIM Travel Time Outputs'!$A:$A,"AVG",'VISSIM Travel Time Outputs'!$B:$B,BF$9)),"-")</f>
        <v>-</v>
      </c>
      <c r="BG24" s="34" t="str">
        <f>IFERROR(TIME(0,0,AVERAGEIFS('VISSIM Travel Time Outputs'!$J:$J,'VISSIM Travel Time Outputs'!$D:$D,$D24,'VISSIM Travel Time Outputs'!$A:$A,"AVG",'VISSIM Travel Time Outputs'!$B:$B,BG$9)),"-")</f>
        <v>-</v>
      </c>
      <c r="BH24" s="34" t="str">
        <f>IFERROR(TIME(0,0,AVERAGEIFS('VISSIM Travel Time Outputs'!$J:$J,'VISSIM Travel Time Outputs'!$D:$D,$D24,'VISSIM Travel Time Outputs'!$A:$A,"AVG",'VISSIM Travel Time Outputs'!$B:$B,BH$9)),"-")</f>
        <v>-</v>
      </c>
      <c r="BI24" s="34" t="str">
        <f>IFERROR(TIME(0,0,AVERAGEIFS('VISSIM Travel Time Outputs'!$J:$J,'VISSIM Travel Time Outputs'!$D:$D,$D24,'VISSIM Travel Time Outputs'!$A:$A,"AVG",'VISSIM Travel Time Outputs'!$B:$B,BI$9)),"-")</f>
        <v>-</v>
      </c>
      <c r="BJ24" s="34" t="str">
        <f>IFERROR(TIME(0,0,AVERAGEIFS('VISSIM Travel Time Outputs'!$J:$J,'VISSIM Travel Time Outputs'!$D:$D,$D24,'VISSIM Travel Time Outputs'!$A:$A,"AVG",'VISSIM Travel Time Outputs'!$B:$B,BJ$9)),"-")</f>
        <v>-</v>
      </c>
      <c r="BK24" s="134" t="str">
        <f>IFERROR(TIME(0,0,AVERAGEIFS('VISSIM Travel Time Outputs'!$J:$J,'VISSIM Travel Time Outputs'!$D:$D,$D24,'VISSIM Travel Time Outputs'!$A:$A,"AVG",'VISSIM Travel Time Outputs'!$B:$B,BK$9)),"-")</f>
        <v>-</v>
      </c>
      <c r="BL24" s="126"/>
      <c r="BM24" s="323" t="str">
        <f>IFERROR(AVERAGEIFS('VISSIM Travel Time Outputs'!$G:$G,'VISSIM Travel Time Outputs'!$D:$D,$D24,'VISSIM Travel Time Outputs'!$A:$A,"AVG",'VISSIM Travel Time Outputs'!$B:$B,BM$9),"-")</f>
        <v>-</v>
      </c>
      <c r="BN24" s="324" t="str">
        <f>IFERROR(AVERAGEIFS('VISSIM Travel Time Outputs'!$G:$G,'VISSIM Travel Time Outputs'!$D:$D,$D24,'VISSIM Travel Time Outputs'!$A:$A,"AVG",'VISSIM Travel Time Outputs'!$B:$B,BN$9),"-")</f>
        <v>-</v>
      </c>
      <c r="BO24" s="324" t="str">
        <f>IFERROR(AVERAGEIFS('VISSIM Travel Time Outputs'!$G:$G,'VISSIM Travel Time Outputs'!$D:$D,$D24,'VISSIM Travel Time Outputs'!$A:$A,"AVG",'VISSIM Travel Time Outputs'!$B:$B,BO$9),"-")</f>
        <v>-</v>
      </c>
      <c r="BP24" s="324" t="str">
        <f>IFERROR(AVERAGEIFS('VISSIM Travel Time Outputs'!$G:$G,'VISSIM Travel Time Outputs'!$D:$D,$D24,'VISSIM Travel Time Outputs'!$A:$A,"AVG",'VISSIM Travel Time Outputs'!$B:$B,BP$9),"-")</f>
        <v>-</v>
      </c>
      <c r="BQ24" s="324" t="str">
        <f>IFERROR(AVERAGEIFS('VISSIM Travel Time Outputs'!$G:$G,'VISSIM Travel Time Outputs'!$D:$D,$D24,'VISSIM Travel Time Outputs'!$A:$A,"AVG",'VISSIM Travel Time Outputs'!$B:$B,BQ$9),"-")</f>
        <v>-</v>
      </c>
      <c r="BR24" s="324" t="str">
        <f>IFERROR(AVERAGEIFS('VISSIM Travel Time Outputs'!$G:$G,'VISSIM Travel Time Outputs'!$D:$D,$D24,'VISSIM Travel Time Outputs'!$A:$A,"AVG",'VISSIM Travel Time Outputs'!$B:$B,BR$9),"-")</f>
        <v>-</v>
      </c>
      <c r="BS24" s="324" t="str">
        <f>IFERROR(AVERAGEIFS('VISSIM Travel Time Outputs'!$G:$G,'VISSIM Travel Time Outputs'!$D:$D,$D24,'VISSIM Travel Time Outputs'!$A:$A,"AVG",'VISSIM Travel Time Outputs'!$B:$B,BS$9),"-")</f>
        <v>-</v>
      </c>
      <c r="BT24" s="324" t="str">
        <f>IFERROR(AVERAGEIFS('VISSIM Travel Time Outputs'!$G:$G,'VISSIM Travel Time Outputs'!$D:$D,$D24,'VISSIM Travel Time Outputs'!$A:$A,"AVG",'VISSIM Travel Time Outputs'!$B:$B,BT$9),"-")</f>
        <v>-</v>
      </c>
      <c r="BU24" s="324" t="str">
        <f>IFERROR(AVERAGEIFS('VISSIM Travel Time Outputs'!$G:$G,'VISSIM Travel Time Outputs'!$D:$D,$D24,'VISSIM Travel Time Outputs'!$A:$A,"AVG",'VISSIM Travel Time Outputs'!$B:$B,BU$9),"-")</f>
        <v>-</v>
      </c>
      <c r="BV24" s="324" t="str">
        <f>IFERROR(AVERAGEIFS('VISSIM Travel Time Outputs'!$G:$G,'VISSIM Travel Time Outputs'!$D:$D,$D24,'VISSIM Travel Time Outputs'!$A:$A,"AVG",'VISSIM Travel Time Outputs'!$B:$B,BV$9),"-")</f>
        <v>-</v>
      </c>
      <c r="BW24" s="324" t="str">
        <f>IFERROR(AVERAGEIFS('VISSIM Travel Time Outputs'!$G:$G,'VISSIM Travel Time Outputs'!$D:$D,$D24,'VISSIM Travel Time Outputs'!$A:$A,"AVG",'VISSIM Travel Time Outputs'!$B:$B,BW$9),"-")</f>
        <v>-</v>
      </c>
      <c r="BX24" s="324" t="str">
        <f>IFERROR(AVERAGEIFS('VISSIM Travel Time Outputs'!$G:$G,'VISSIM Travel Time Outputs'!$D:$D,$D24,'VISSIM Travel Time Outputs'!$A:$A,"AVG",'VISSIM Travel Time Outputs'!$B:$B,BX$9),"-")</f>
        <v>-</v>
      </c>
      <c r="BY24" s="324" t="str">
        <f>IFERROR(AVERAGEIFS('VISSIM Travel Time Outputs'!$G:$G,'VISSIM Travel Time Outputs'!$D:$D,$D24,'VISSIM Travel Time Outputs'!$A:$A,"AVG",'VISSIM Travel Time Outputs'!$B:$B,BY$9),"-")</f>
        <v>-</v>
      </c>
      <c r="BZ24" s="324" t="str">
        <f>IFERROR(AVERAGEIFS('VISSIM Travel Time Outputs'!$G:$G,'VISSIM Travel Time Outputs'!$D:$D,$D24,'VISSIM Travel Time Outputs'!$A:$A,"AVG",'VISSIM Travel Time Outputs'!$B:$B,BZ$9),"-")</f>
        <v>-</v>
      </c>
      <c r="CA24" s="324" t="str">
        <f>IFERROR(AVERAGEIFS('VISSIM Travel Time Outputs'!$G:$G,'VISSIM Travel Time Outputs'!$D:$D,$D24,'VISSIM Travel Time Outputs'!$A:$A,"AVG",'VISSIM Travel Time Outputs'!$B:$B,CA$9),"-")</f>
        <v>-</v>
      </c>
      <c r="CB24" s="325" t="str">
        <f>IFERROR(AVERAGEIFS('VISSIM Travel Time Outputs'!$G:$G,'VISSIM Travel Time Outputs'!$D:$D,$D24,'VISSIM Travel Time Outputs'!$A:$A,"AVG",'VISSIM Travel Time Outputs'!$B:$B,CB$9),"-")</f>
        <v>-</v>
      </c>
      <c r="CC24" s="254"/>
      <c r="CD24" s="209" t="str">
        <f t="shared" si="16"/>
        <v>--</v>
      </c>
      <c r="CE24" s="354" t="str">
        <f t="shared" si="17"/>
        <v>--</v>
      </c>
      <c r="CF24" s="325">
        <f t="shared" si="18"/>
        <v>0</v>
      </c>
      <c r="CG24" s="331"/>
      <c r="CH24" s="209"/>
      <c r="CI24" s="34"/>
      <c r="CJ24" s="34"/>
      <c r="CK24" s="34"/>
      <c r="CL24" s="34"/>
      <c r="CM24" s="34"/>
      <c r="CN24" s="34"/>
      <c r="CO24" s="34"/>
      <c r="CP24" s="34"/>
      <c r="CQ24" s="34"/>
      <c r="CR24" s="34"/>
      <c r="CS24" s="34"/>
      <c r="CT24" s="34"/>
      <c r="CU24" s="34"/>
      <c r="CV24" s="34"/>
      <c r="CW24" s="134"/>
      <c r="CX24" s="331"/>
      <c r="CY24" s="323"/>
      <c r="CZ24" s="324"/>
      <c r="DA24" s="324"/>
      <c r="DB24" s="324"/>
      <c r="DC24" s="324"/>
      <c r="DD24" s="324"/>
      <c r="DE24" s="324"/>
      <c r="DF24" s="324"/>
      <c r="DG24" s="324"/>
      <c r="DH24" s="324"/>
      <c r="DI24" s="324"/>
      <c r="DJ24" s="324"/>
      <c r="DK24" s="324"/>
      <c r="DL24" s="324"/>
      <c r="DM24" s="324"/>
      <c r="DN24" s="325"/>
      <c r="DO24" s="331"/>
      <c r="DP24" s="209" t="str">
        <f t="shared" si="19"/>
        <v>--</v>
      </c>
      <c r="DQ24" s="354" t="str">
        <f t="shared" si="20"/>
        <v>--</v>
      </c>
      <c r="DR24" s="325">
        <f t="shared" si="21"/>
        <v>0</v>
      </c>
      <c r="DS24" s="255"/>
      <c r="DT24" s="209" t="str">
        <f>IFERROR(TIME(0,0,AVERAGEIFS('VISSIM Travel Time Outputs'!$K:$K,'VISSIM Travel Time Outputs'!$D:$D,$D24,'VISSIM Travel Time Outputs'!$A:$A,"AVG",'VISSIM Travel Time Outputs'!$B:$B,DT$9)),"-")</f>
        <v>-</v>
      </c>
      <c r="DU24" s="34" t="str">
        <f>IFERROR(TIME(0,0,AVERAGEIFS('VISSIM Travel Time Outputs'!$K:$K,'VISSIM Travel Time Outputs'!$D:$D,$D24,'VISSIM Travel Time Outputs'!$A:$A,"AVG",'VISSIM Travel Time Outputs'!$B:$B,DU$9)),"-")</f>
        <v>-</v>
      </c>
      <c r="DV24" s="34" t="str">
        <f>IFERROR(TIME(0,0,AVERAGEIFS('VISSIM Travel Time Outputs'!$K:$K,'VISSIM Travel Time Outputs'!$D:$D,$D24,'VISSIM Travel Time Outputs'!$A:$A,"AVG",'VISSIM Travel Time Outputs'!$B:$B,DV$9)),"-")</f>
        <v>-</v>
      </c>
      <c r="DW24" s="34" t="str">
        <f>IFERROR(TIME(0,0,AVERAGEIFS('VISSIM Travel Time Outputs'!$K:$K,'VISSIM Travel Time Outputs'!$D:$D,$D24,'VISSIM Travel Time Outputs'!$A:$A,"AVG",'VISSIM Travel Time Outputs'!$B:$B,DW$9)),"-")</f>
        <v>-</v>
      </c>
      <c r="DX24" s="34" t="str">
        <f>IFERROR(TIME(0,0,AVERAGEIFS('VISSIM Travel Time Outputs'!$K:$K,'VISSIM Travel Time Outputs'!$D:$D,$D24,'VISSIM Travel Time Outputs'!$A:$A,"AVG",'VISSIM Travel Time Outputs'!$B:$B,DX$9)),"-")</f>
        <v>-</v>
      </c>
      <c r="DY24" s="34" t="str">
        <f>IFERROR(TIME(0,0,AVERAGEIFS('VISSIM Travel Time Outputs'!$K:$K,'VISSIM Travel Time Outputs'!$D:$D,$D24,'VISSIM Travel Time Outputs'!$A:$A,"AVG",'VISSIM Travel Time Outputs'!$B:$B,DY$9)),"-")</f>
        <v>-</v>
      </c>
      <c r="DZ24" s="34" t="str">
        <f>IFERROR(TIME(0,0,AVERAGEIFS('VISSIM Travel Time Outputs'!$K:$K,'VISSIM Travel Time Outputs'!$D:$D,$D24,'VISSIM Travel Time Outputs'!$A:$A,"AVG",'VISSIM Travel Time Outputs'!$B:$B,DZ$9)),"-")</f>
        <v>-</v>
      </c>
      <c r="EA24" s="34" t="str">
        <f>IFERROR(TIME(0,0,AVERAGEIFS('VISSIM Travel Time Outputs'!$K:$K,'VISSIM Travel Time Outputs'!$D:$D,$D24,'VISSIM Travel Time Outputs'!$A:$A,"AVG",'VISSIM Travel Time Outputs'!$B:$B,EA$9)),"-")</f>
        <v>-</v>
      </c>
      <c r="EB24" s="34" t="str">
        <f>IFERROR(TIME(0,0,AVERAGEIFS('VISSIM Travel Time Outputs'!$K:$K,'VISSIM Travel Time Outputs'!$D:$D,$D24,'VISSIM Travel Time Outputs'!$A:$A,"AVG",'VISSIM Travel Time Outputs'!$B:$B,EB$9)),"-")</f>
        <v>-</v>
      </c>
      <c r="EC24" s="34" t="str">
        <f>IFERROR(TIME(0,0,AVERAGEIFS('VISSIM Travel Time Outputs'!$K:$K,'VISSIM Travel Time Outputs'!$D:$D,$D24,'VISSIM Travel Time Outputs'!$A:$A,"AVG",'VISSIM Travel Time Outputs'!$B:$B,EC$9)),"-")</f>
        <v>-</v>
      </c>
      <c r="ED24" s="34" t="str">
        <f>IFERROR(TIME(0,0,AVERAGEIFS('VISSIM Travel Time Outputs'!$K:$K,'VISSIM Travel Time Outputs'!$D:$D,$D24,'VISSIM Travel Time Outputs'!$A:$A,"AVG",'VISSIM Travel Time Outputs'!$B:$B,ED$9)),"-")</f>
        <v>-</v>
      </c>
      <c r="EE24" s="34" t="str">
        <f>IFERROR(TIME(0,0,AVERAGEIFS('VISSIM Travel Time Outputs'!$K:$K,'VISSIM Travel Time Outputs'!$D:$D,$D24,'VISSIM Travel Time Outputs'!$A:$A,"AVG",'VISSIM Travel Time Outputs'!$B:$B,EE$9)),"-")</f>
        <v>-</v>
      </c>
      <c r="EF24" s="34" t="str">
        <f>IFERROR(TIME(0,0,AVERAGEIFS('VISSIM Travel Time Outputs'!$K:$K,'VISSIM Travel Time Outputs'!$D:$D,$D24,'VISSIM Travel Time Outputs'!$A:$A,"AVG",'VISSIM Travel Time Outputs'!$B:$B,EF$9)),"-")</f>
        <v>-</v>
      </c>
      <c r="EG24" s="34" t="str">
        <f>IFERROR(TIME(0,0,AVERAGEIFS('VISSIM Travel Time Outputs'!$K:$K,'VISSIM Travel Time Outputs'!$D:$D,$D24,'VISSIM Travel Time Outputs'!$A:$A,"AVG",'VISSIM Travel Time Outputs'!$B:$B,EG$9)),"-")</f>
        <v>-</v>
      </c>
      <c r="EH24" s="34" t="str">
        <f>IFERROR(TIME(0,0,AVERAGEIFS('VISSIM Travel Time Outputs'!$K:$K,'VISSIM Travel Time Outputs'!$D:$D,$D24,'VISSIM Travel Time Outputs'!$A:$A,"AVG",'VISSIM Travel Time Outputs'!$B:$B,EH$9)),"-")</f>
        <v>-</v>
      </c>
      <c r="EI24" s="134" t="str">
        <f>IFERROR(TIME(0,0,AVERAGEIFS('VISSIM Travel Time Outputs'!$K:$K,'VISSIM Travel Time Outputs'!$D:$D,$D24,'VISSIM Travel Time Outputs'!$A:$A,"AVG",'VISSIM Travel Time Outputs'!$B:$B,EI$9)),"-")</f>
        <v>-</v>
      </c>
      <c r="EJ24" s="126"/>
      <c r="EK24" s="323" t="str">
        <f>IFERROR(AVERAGEIFS('VISSIM Travel Time Outputs'!$H:$H,'VISSIM Travel Time Outputs'!$D:$D,$D24,'VISSIM Travel Time Outputs'!$A:$A,"AVG",'VISSIM Travel Time Outputs'!$B:$B,EK$9),"-")</f>
        <v>-</v>
      </c>
      <c r="EL24" s="324" t="str">
        <f>IFERROR(AVERAGEIFS('VISSIM Travel Time Outputs'!$H:$H,'VISSIM Travel Time Outputs'!$D:$D,$D24,'VISSIM Travel Time Outputs'!$A:$A,"AVG",'VISSIM Travel Time Outputs'!$B:$B,EL$9),"-")</f>
        <v>-</v>
      </c>
      <c r="EM24" s="324" t="str">
        <f>IFERROR(AVERAGEIFS('VISSIM Travel Time Outputs'!$H:$H,'VISSIM Travel Time Outputs'!$D:$D,$D24,'VISSIM Travel Time Outputs'!$A:$A,"AVG",'VISSIM Travel Time Outputs'!$B:$B,EM$9),"-")</f>
        <v>-</v>
      </c>
      <c r="EN24" s="324" t="str">
        <f>IFERROR(AVERAGEIFS('VISSIM Travel Time Outputs'!$H:$H,'VISSIM Travel Time Outputs'!$D:$D,$D24,'VISSIM Travel Time Outputs'!$A:$A,"AVG",'VISSIM Travel Time Outputs'!$B:$B,EN$9),"-")</f>
        <v>-</v>
      </c>
      <c r="EO24" s="324" t="str">
        <f>IFERROR(AVERAGEIFS('VISSIM Travel Time Outputs'!$H:$H,'VISSIM Travel Time Outputs'!$D:$D,$D24,'VISSIM Travel Time Outputs'!$A:$A,"AVG",'VISSIM Travel Time Outputs'!$B:$B,EO$9),"-")</f>
        <v>-</v>
      </c>
      <c r="EP24" s="324" t="str">
        <f>IFERROR(AVERAGEIFS('VISSIM Travel Time Outputs'!$H:$H,'VISSIM Travel Time Outputs'!$D:$D,$D24,'VISSIM Travel Time Outputs'!$A:$A,"AVG",'VISSIM Travel Time Outputs'!$B:$B,EP$9),"-")</f>
        <v>-</v>
      </c>
      <c r="EQ24" s="324" t="str">
        <f>IFERROR(AVERAGEIFS('VISSIM Travel Time Outputs'!$H:$H,'VISSIM Travel Time Outputs'!$D:$D,$D24,'VISSIM Travel Time Outputs'!$A:$A,"AVG",'VISSIM Travel Time Outputs'!$B:$B,EQ$9),"-")</f>
        <v>-</v>
      </c>
      <c r="ER24" s="324" t="str">
        <f>IFERROR(AVERAGEIFS('VISSIM Travel Time Outputs'!$H:$H,'VISSIM Travel Time Outputs'!$D:$D,$D24,'VISSIM Travel Time Outputs'!$A:$A,"AVG",'VISSIM Travel Time Outputs'!$B:$B,ER$9),"-")</f>
        <v>-</v>
      </c>
      <c r="ES24" s="324" t="str">
        <f>IFERROR(AVERAGEIFS('VISSIM Travel Time Outputs'!$H:$H,'VISSIM Travel Time Outputs'!$D:$D,$D24,'VISSIM Travel Time Outputs'!$A:$A,"AVG",'VISSIM Travel Time Outputs'!$B:$B,ES$9),"-")</f>
        <v>-</v>
      </c>
      <c r="ET24" s="324" t="str">
        <f>IFERROR(AVERAGEIFS('VISSIM Travel Time Outputs'!$H:$H,'VISSIM Travel Time Outputs'!$D:$D,$D24,'VISSIM Travel Time Outputs'!$A:$A,"AVG",'VISSIM Travel Time Outputs'!$B:$B,ET$9),"-")</f>
        <v>-</v>
      </c>
      <c r="EU24" s="324" t="str">
        <f>IFERROR(AVERAGEIFS('VISSIM Travel Time Outputs'!$H:$H,'VISSIM Travel Time Outputs'!$D:$D,$D24,'VISSIM Travel Time Outputs'!$A:$A,"AVG",'VISSIM Travel Time Outputs'!$B:$B,EU$9),"-")</f>
        <v>-</v>
      </c>
      <c r="EV24" s="324" t="str">
        <f>IFERROR(AVERAGEIFS('VISSIM Travel Time Outputs'!$H:$H,'VISSIM Travel Time Outputs'!$D:$D,$D24,'VISSIM Travel Time Outputs'!$A:$A,"AVG",'VISSIM Travel Time Outputs'!$B:$B,EV$9),"-")</f>
        <v>-</v>
      </c>
      <c r="EW24" s="324" t="str">
        <f>IFERROR(AVERAGEIFS('VISSIM Travel Time Outputs'!$H:$H,'VISSIM Travel Time Outputs'!$D:$D,$D24,'VISSIM Travel Time Outputs'!$A:$A,"AVG",'VISSIM Travel Time Outputs'!$B:$B,EW$9),"-")</f>
        <v>-</v>
      </c>
      <c r="EX24" s="324" t="str">
        <f>IFERROR(AVERAGEIFS('VISSIM Travel Time Outputs'!$H:$H,'VISSIM Travel Time Outputs'!$D:$D,$D24,'VISSIM Travel Time Outputs'!$A:$A,"AVG",'VISSIM Travel Time Outputs'!$B:$B,EX$9),"-")</f>
        <v>-</v>
      </c>
      <c r="EY24" s="324" t="str">
        <f>IFERROR(AVERAGEIFS('VISSIM Travel Time Outputs'!$H:$H,'VISSIM Travel Time Outputs'!$D:$D,$D24,'VISSIM Travel Time Outputs'!$A:$A,"AVG",'VISSIM Travel Time Outputs'!$B:$B,EY$9),"-")</f>
        <v>-</v>
      </c>
      <c r="EZ24" s="325" t="str">
        <f>IFERROR(AVERAGEIFS('VISSIM Travel Time Outputs'!$H:$H,'VISSIM Travel Time Outputs'!$D:$D,$D24,'VISSIM Travel Time Outputs'!$A:$A,"AVG",'VISSIM Travel Time Outputs'!$B:$B,EZ$9),"-")</f>
        <v>-</v>
      </c>
      <c r="FA24" s="254"/>
      <c r="FB24" s="209" t="str">
        <f t="shared" si="22"/>
        <v>--</v>
      </c>
      <c r="FC24" s="354" t="str">
        <f t="shared" si="23"/>
        <v>--</v>
      </c>
      <c r="FD24" s="325">
        <f t="shared" si="24"/>
        <v>0</v>
      </c>
      <c r="FE24" s="331"/>
      <c r="FF24" s="209" t="str">
        <f>IFERROR(GETPIVOTDATA("Average of TRAVTM(40)",#REF!,"TIMEINT",FF$9,"VEHICLETRAVELTIMEMEASUREMENT",$D24)/3600/24,"--")</f>
        <v>--</v>
      </c>
      <c r="FG24" s="34" t="str">
        <f>IFERROR(GETPIVOTDATA("Average of TRAVTM(40)",#REF!,"TIMEINT",FG$9,"VEHICLETRAVELTIMEMEASUREMENT",$D24)/3600/24,"--")</f>
        <v>--</v>
      </c>
      <c r="FH24" s="34" t="str">
        <f>IFERROR(GETPIVOTDATA("Average of TRAVTM(40)",#REF!,"TIMEINT",FH$9,"VEHICLETRAVELTIMEMEASUREMENT",$D24)/3600/24,"--")</f>
        <v>--</v>
      </c>
      <c r="FI24" s="34" t="str">
        <f>IFERROR(GETPIVOTDATA("Average of TRAVTM(40)",#REF!,"TIMEINT",FI$9,"VEHICLETRAVELTIMEMEASUREMENT",$D24)/3600/24,"--")</f>
        <v>--</v>
      </c>
      <c r="FJ24" s="34" t="str">
        <f>IFERROR(GETPIVOTDATA("Average of TRAVTM(40)",#REF!,"TIMEINT",FJ$9,"VEHICLETRAVELTIMEMEASUREMENT",$D24)/3600/24,"--")</f>
        <v>--</v>
      </c>
      <c r="FK24" s="34" t="str">
        <f>IFERROR(GETPIVOTDATA("Average of TRAVTM(40)",#REF!,"TIMEINT",FK$9,"VEHICLETRAVELTIMEMEASUREMENT",$D24)/3600/24,"--")</f>
        <v>--</v>
      </c>
      <c r="FL24" s="34" t="str">
        <f>IFERROR(GETPIVOTDATA("Average of TRAVTM(40)",#REF!,"TIMEINT",FL$9,"VEHICLETRAVELTIMEMEASUREMENT",$D24)/3600/24,"--")</f>
        <v>--</v>
      </c>
      <c r="FM24" s="34" t="str">
        <f>IFERROR(GETPIVOTDATA("Average of TRAVTM(40)",#REF!,"TIMEINT",FM$9,"VEHICLETRAVELTIMEMEASUREMENT",$D24)/3600/24,"--")</f>
        <v>--</v>
      </c>
      <c r="FN24" s="34" t="str">
        <f>IFERROR(GETPIVOTDATA("Average of TRAVTM(40)",#REF!,"TIMEINT",FN$9,"VEHICLETRAVELTIMEMEASUREMENT",$D24)/3600/24,"--")</f>
        <v>--</v>
      </c>
      <c r="FO24" s="34" t="str">
        <f>IFERROR(GETPIVOTDATA("Average of TRAVTM(40)",#REF!,"TIMEINT",FO$9,"VEHICLETRAVELTIMEMEASUREMENT",$D24)/3600/24,"--")</f>
        <v>--</v>
      </c>
      <c r="FP24" s="34" t="str">
        <f>IFERROR(GETPIVOTDATA("Average of TRAVTM(40)",#REF!,"TIMEINT",FP$9,"VEHICLETRAVELTIMEMEASUREMENT",$D24)/3600/24,"--")</f>
        <v>--</v>
      </c>
      <c r="FQ24" s="34" t="str">
        <f>IFERROR(GETPIVOTDATA("Average of TRAVTM(40)",#REF!,"TIMEINT",FQ$9,"VEHICLETRAVELTIMEMEASUREMENT",$D24)/3600/24,"--")</f>
        <v>--</v>
      </c>
      <c r="FR24" s="34" t="str">
        <f>IFERROR(GETPIVOTDATA("Average of TRAVTM(40)",#REF!,"TIMEINT",FR$9,"VEHICLETRAVELTIMEMEASUREMENT",$D24)/3600/24,"--")</f>
        <v>--</v>
      </c>
      <c r="FS24" s="34" t="str">
        <f>IFERROR(GETPIVOTDATA("Average of TRAVTM(40)",#REF!,"TIMEINT",FS$9,"VEHICLETRAVELTIMEMEASUREMENT",$D24)/3600/24,"--")</f>
        <v>--</v>
      </c>
      <c r="FT24" s="34" t="str">
        <f>IFERROR(GETPIVOTDATA("Average of TRAVTM(40)",#REF!,"TIMEINT",FT$9,"VEHICLETRAVELTIMEMEASUREMENT",$D24)/3600/24,"--")</f>
        <v>--</v>
      </c>
      <c r="FU24" s="134" t="str">
        <f>IFERROR(GETPIVOTDATA("Average of TRAVTM(40)",#REF!,"TIMEINT",FU$9,"VEHICLETRAVELTIMEMEASUREMENT",$D24)/3600/24,"--")</f>
        <v>--</v>
      </c>
      <c r="FV24" s="331"/>
      <c r="FW24" s="323" t="str">
        <f>IFERROR(GETPIVOTDATA("Average of VEHS(40)",#REF!,"TIMEINT",FW$9,"VEHICLETRAVELTIMEMEASUREMENT",$D24),"--")</f>
        <v>--</v>
      </c>
      <c r="FX24" s="324" t="str">
        <f>IFERROR(GETPIVOTDATA("Average of VEHS(40)",#REF!,"TIMEINT",FX$9,"VEHICLETRAVELTIMEMEASUREMENT",$D24),"--")</f>
        <v>--</v>
      </c>
      <c r="FY24" s="324" t="str">
        <f>IFERROR(GETPIVOTDATA("Average of VEHS(40)",#REF!,"TIMEINT",FY$9,"VEHICLETRAVELTIMEMEASUREMENT",$D24),"--")</f>
        <v>--</v>
      </c>
      <c r="FZ24" s="324" t="str">
        <f>IFERROR(GETPIVOTDATA("Average of VEHS(40)",#REF!,"TIMEINT",FZ$9,"VEHICLETRAVELTIMEMEASUREMENT",$D24),"--")</f>
        <v>--</v>
      </c>
      <c r="GA24" s="324" t="str">
        <f>IFERROR(GETPIVOTDATA("Average of VEHS(40)",#REF!,"TIMEINT",GA$9,"VEHICLETRAVELTIMEMEASUREMENT",$D24),"--")</f>
        <v>--</v>
      </c>
      <c r="GB24" s="324" t="str">
        <f>IFERROR(GETPIVOTDATA("Average of VEHS(40)",#REF!,"TIMEINT",GB$9,"VEHICLETRAVELTIMEMEASUREMENT",$D24),"--")</f>
        <v>--</v>
      </c>
      <c r="GC24" s="324" t="str">
        <f>IFERROR(GETPIVOTDATA("Average of VEHS(40)",#REF!,"TIMEINT",GC$9,"VEHICLETRAVELTIMEMEASUREMENT",$D24),"--")</f>
        <v>--</v>
      </c>
      <c r="GD24" s="324" t="str">
        <f>IFERROR(GETPIVOTDATA("Average of VEHS(40)",#REF!,"TIMEINT",GD$9,"VEHICLETRAVELTIMEMEASUREMENT",$D24),"--")</f>
        <v>--</v>
      </c>
      <c r="GE24" s="324" t="str">
        <f>IFERROR(GETPIVOTDATA("Average of VEHS(40)",#REF!,"TIMEINT",GE$9,"VEHICLETRAVELTIMEMEASUREMENT",$D24),"--")</f>
        <v>--</v>
      </c>
      <c r="GF24" s="324" t="str">
        <f>IFERROR(GETPIVOTDATA("Average of VEHS(40)",#REF!,"TIMEINT",GF$9,"VEHICLETRAVELTIMEMEASUREMENT",$D24),"--")</f>
        <v>--</v>
      </c>
      <c r="GG24" s="324" t="str">
        <f>IFERROR(GETPIVOTDATA("Average of VEHS(40)",#REF!,"TIMEINT",GG$9,"VEHICLETRAVELTIMEMEASUREMENT",$D24),"--")</f>
        <v>--</v>
      </c>
      <c r="GH24" s="324" t="str">
        <f>IFERROR(GETPIVOTDATA("Average of VEHS(40)",#REF!,"TIMEINT",GH$9,"VEHICLETRAVELTIMEMEASUREMENT",$D24),"--")</f>
        <v>--</v>
      </c>
      <c r="GI24" s="324" t="str">
        <f>IFERROR(GETPIVOTDATA("Average of VEHS(40)",#REF!,"TIMEINT",GI$9,"VEHICLETRAVELTIMEMEASUREMENT",$D24),"--")</f>
        <v>--</v>
      </c>
      <c r="GJ24" s="324" t="str">
        <f>IFERROR(GETPIVOTDATA("Average of VEHS(40)",#REF!,"TIMEINT",GJ$9,"VEHICLETRAVELTIMEMEASUREMENT",$D24),"--")</f>
        <v>--</v>
      </c>
      <c r="GK24" s="324" t="str">
        <f>IFERROR(GETPIVOTDATA("Average of VEHS(40)",#REF!,"TIMEINT",GK$9,"VEHICLETRAVELTIMEMEASUREMENT",$D24),"--")</f>
        <v>--</v>
      </c>
      <c r="GL24" s="325" t="str">
        <f>IFERROR(GETPIVOTDATA("Average of VEHS(40)",#REF!,"TIMEINT",GL$9,"VEHICLETRAVELTIMEMEASUREMENT",$D24),"--")</f>
        <v>--</v>
      </c>
      <c r="GM24" s="331"/>
      <c r="GN24" s="209" t="str">
        <f t="shared" si="25"/>
        <v>--</v>
      </c>
      <c r="GO24" s="354" t="str">
        <f t="shared" si="26"/>
        <v>--</v>
      </c>
      <c r="GP24" s="325">
        <f t="shared" si="27"/>
        <v>0</v>
      </c>
      <c r="GQ24" s="331"/>
      <c r="GR24" s="209" t="str">
        <f>IFERROR(GETPIVOTDATA("Average of TRAVTM(60)",#REF!,"TIMEINT",GR$9,"VEHICLETRAVELTIMEMEASUREMENT",$D24)/3600/24,"--")</f>
        <v>--</v>
      </c>
      <c r="GS24" s="34" t="str">
        <f>IFERROR(GETPIVOTDATA("Average of TRAVTM(60)",#REF!,"TIMEINT",GS$9,"VEHICLETRAVELTIMEMEASUREMENT",$D24)/3600/24,"--")</f>
        <v>--</v>
      </c>
      <c r="GT24" s="34" t="str">
        <f>IFERROR(GETPIVOTDATA("Average of TRAVTM(60)",#REF!,"TIMEINT",GT$9,"VEHICLETRAVELTIMEMEASUREMENT",$D24)/3600/24,"--")</f>
        <v>--</v>
      </c>
      <c r="GU24" s="34" t="str">
        <f>IFERROR(GETPIVOTDATA("Average of TRAVTM(60)",#REF!,"TIMEINT",GU$9,"VEHICLETRAVELTIMEMEASUREMENT",$D24)/3600/24,"--")</f>
        <v>--</v>
      </c>
      <c r="GV24" s="34" t="str">
        <f>IFERROR(GETPIVOTDATA("Average of TRAVTM(60)",#REF!,"TIMEINT",GV$9,"VEHICLETRAVELTIMEMEASUREMENT",$D24)/3600/24,"--")</f>
        <v>--</v>
      </c>
      <c r="GW24" s="34" t="str">
        <f>IFERROR(GETPIVOTDATA("Average of TRAVTM(60)",#REF!,"TIMEINT",GW$9,"VEHICLETRAVELTIMEMEASUREMENT",$D24)/3600/24,"--")</f>
        <v>--</v>
      </c>
      <c r="GX24" s="34" t="str">
        <f>IFERROR(GETPIVOTDATA("Average of TRAVTM(60)",#REF!,"TIMEINT",GX$9,"VEHICLETRAVELTIMEMEASUREMENT",$D24)/3600/24,"--")</f>
        <v>--</v>
      </c>
      <c r="GY24" s="34" t="str">
        <f>IFERROR(GETPIVOTDATA("Average of TRAVTM(60)",#REF!,"TIMEINT",GY$9,"VEHICLETRAVELTIMEMEASUREMENT",$D24)/3600/24,"--")</f>
        <v>--</v>
      </c>
      <c r="GZ24" s="34" t="str">
        <f>IFERROR(GETPIVOTDATA("Average of TRAVTM(60)",#REF!,"TIMEINT",GZ$9,"VEHICLETRAVELTIMEMEASUREMENT",$D24)/3600/24,"--")</f>
        <v>--</v>
      </c>
      <c r="HA24" s="34" t="str">
        <f>IFERROR(GETPIVOTDATA("Average of TRAVTM(60)",#REF!,"TIMEINT",HA$9,"VEHICLETRAVELTIMEMEASUREMENT",$D24)/3600/24,"--")</f>
        <v>--</v>
      </c>
      <c r="HB24" s="34" t="str">
        <f>IFERROR(GETPIVOTDATA("Average of TRAVTM(60)",#REF!,"TIMEINT",HB$9,"VEHICLETRAVELTIMEMEASUREMENT",$D24)/3600/24,"--")</f>
        <v>--</v>
      </c>
      <c r="HC24" s="34" t="str">
        <f>IFERROR(GETPIVOTDATA("Average of TRAVTM(60)",#REF!,"TIMEINT",HC$9,"VEHICLETRAVELTIMEMEASUREMENT",$D24)/3600/24,"--")</f>
        <v>--</v>
      </c>
      <c r="HD24" s="34" t="str">
        <f>IFERROR(GETPIVOTDATA("Average of TRAVTM(60)",#REF!,"TIMEINT",HD$9,"VEHICLETRAVELTIMEMEASUREMENT",$D24)/3600/24,"--")</f>
        <v>--</v>
      </c>
      <c r="HE24" s="34" t="str">
        <f>IFERROR(GETPIVOTDATA("Average of TRAVTM(60)",#REF!,"TIMEINT",HE$9,"VEHICLETRAVELTIMEMEASUREMENT",$D24)/3600/24,"--")</f>
        <v>--</v>
      </c>
      <c r="HF24" s="34" t="str">
        <f>IFERROR(GETPIVOTDATA("Average of TRAVTM(60)",#REF!,"TIMEINT",HF$9,"VEHICLETRAVELTIMEMEASUREMENT",$D24)/3600/24,"--")</f>
        <v>--</v>
      </c>
      <c r="HG24" s="134" t="str">
        <f>IFERROR(GETPIVOTDATA("Average of TRAVTM(60)",#REF!,"TIMEINT",HG$9,"VEHICLETRAVELTIMEMEASUREMENT",$D24)/3600/24,"--")</f>
        <v>--</v>
      </c>
      <c r="HH24" s="331"/>
      <c r="HI24" s="323" t="str">
        <f>IFERROR(GETPIVOTDATA("Average of VEHS(60)",#REF!,"TIMEINT",HI$9,"VEHICLETRAVELTIMEMEASUREMENT",$D24),"--")</f>
        <v>--</v>
      </c>
      <c r="HJ24" s="324" t="str">
        <f>IFERROR(GETPIVOTDATA("Average of VEHS(60)",#REF!,"TIMEINT",HJ$9,"VEHICLETRAVELTIMEMEASUREMENT",$D24),"--")</f>
        <v>--</v>
      </c>
      <c r="HK24" s="324" t="str">
        <f>IFERROR(GETPIVOTDATA("Average of VEHS(60)",#REF!,"TIMEINT",HK$9,"VEHICLETRAVELTIMEMEASUREMENT",$D24),"--")</f>
        <v>--</v>
      </c>
      <c r="HL24" s="324" t="str">
        <f>IFERROR(GETPIVOTDATA("Average of VEHS(60)",#REF!,"TIMEINT",HL$9,"VEHICLETRAVELTIMEMEASUREMENT",$D24),"--")</f>
        <v>--</v>
      </c>
      <c r="HM24" s="324" t="str">
        <f>IFERROR(GETPIVOTDATA("Average of VEHS(60)",#REF!,"TIMEINT",HM$9,"VEHICLETRAVELTIMEMEASUREMENT",$D24),"--")</f>
        <v>--</v>
      </c>
      <c r="HN24" s="324" t="str">
        <f>IFERROR(GETPIVOTDATA("Average of VEHS(60)",#REF!,"TIMEINT",HN$9,"VEHICLETRAVELTIMEMEASUREMENT",$D24),"--")</f>
        <v>--</v>
      </c>
      <c r="HO24" s="324" t="str">
        <f>IFERROR(GETPIVOTDATA("Average of VEHS(60)",#REF!,"TIMEINT",HO$9,"VEHICLETRAVELTIMEMEASUREMENT",$D24),"--")</f>
        <v>--</v>
      </c>
      <c r="HP24" s="324" t="str">
        <f>IFERROR(GETPIVOTDATA("Average of VEHS(60)",#REF!,"TIMEINT",HP$9,"VEHICLETRAVELTIMEMEASUREMENT",$D24),"--")</f>
        <v>--</v>
      </c>
      <c r="HQ24" s="324" t="str">
        <f>IFERROR(GETPIVOTDATA("Average of VEHS(60)",#REF!,"TIMEINT",HQ$9,"VEHICLETRAVELTIMEMEASUREMENT",$D24),"--")</f>
        <v>--</v>
      </c>
      <c r="HR24" s="324" t="str">
        <f>IFERROR(GETPIVOTDATA("Average of VEHS(60)",#REF!,"TIMEINT",HR$9,"VEHICLETRAVELTIMEMEASUREMENT",$D24),"--")</f>
        <v>--</v>
      </c>
      <c r="HS24" s="324" t="str">
        <f>IFERROR(GETPIVOTDATA("Average of VEHS(60)",#REF!,"TIMEINT",HS$9,"VEHICLETRAVELTIMEMEASUREMENT",$D24),"--")</f>
        <v>--</v>
      </c>
      <c r="HT24" s="324" t="str">
        <f>IFERROR(GETPIVOTDATA("Average of VEHS(60)",#REF!,"TIMEINT",HT$9,"VEHICLETRAVELTIMEMEASUREMENT",$D24),"--")</f>
        <v>--</v>
      </c>
      <c r="HU24" s="324" t="str">
        <f>IFERROR(GETPIVOTDATA("Average of VEHS(60)",#REF!,"TIMEINT",HU$9,"VEHICLETRAVELTIMEMEASUREMENT",$D24),"--")</f>
        <v>--</v>
      </c>
      <c r="HV24" s="324" t="str">
        <f>IFERROR(GETPIVOTDATA("Average of VEHS(60)",#REF!,"TIMEINT",HV$9,"VEHICLETRAVELTIMEMEASUREMENT",$D24),"--")</f>
        <v>--</v>
      </c>
      <c r="HW24" s="324" t="str">
        <f>IFERROR(GETPIVOTDATA("Average of VEHS(60)",#REF!,"TIMEINT",HW$9,"VEHICLETRAVELTIMEMEASUREMENT",$D24),"--")</f>
        <v>--</v>
      </c>
      <c r="HX24" s="325" t="str">
        <f>IFERROR(GETPIVOTDATA("Average of VEHS(60)",#REF!,"TIMEINT",HX$9,"VEHICLETRAVELTIMEMEASUREMENT",$D24),"--")</f>
        <v>--</v>
      </c>
      <c r="HY24" s="331"/>
      <c r="HZ24" s="209" t="str">
        <f t="shared" si="28"/>
        <v>--</v>
      </c>
      <c r="IA24" s="354" t="str">
        <f t="shared" si="29"/>
        <v>--</v>
      </c>
      <c r="IB24" s="325">
        <f t="shared" si="30"/>
        <v>0</v>
      </c>
      <c r="IC24" s="638"/>
      <c r="ID24" s="323" t="str">
        <f>IFERROR(AVERAGEIFS('VISSIM Travel Time Outputs'!#REF!,'VISSIM Travel Time Outputs'!#REF!,$D24,'VISSIM Travel Time Outputs'!#REF!,"AVG",'VISSIM Travel Time Outputs'!#REF!,ID$9),"-")</f>
        <v>-</v>
      </c>
      <c r="IE24" s="324" t="str">
        <f>IFERROR(AVERAGEIFS('VISSIM Travel Time Outputs'!#REF!,'VISSIM Travel Time Outputs'!#REF!,$D24,'VISSIM Travel Time Outputs'!#REF!,"AVG",'VISSIM Travel Time Outputs'!#REF!,IE$9),"-")</f>
        <v>-</v>
      </c>
      <c r="IF24" s="324" t="str">
        <f>IFERROR(AVERAGEIFS('VISSIM Travel Time Outputs'!#REF!,'VISSIM Travel Time Outputs'!#REF!,$D24,'VISSIM Travel Time Outputs'!#REF!,"AVG",'VISSIM Travel Time Outputs'!#REF!,IF$9),"-")</f>
        <v>-</v>
      </c>
      <c r="IG24" s="324" t="str">
        <f>IFERROR(AVERAGEIFS('VISSIM Travel Time Outputs'!#REF!,'VISSIM Travel Time Outputs'!#REF!,$D24,'VISSIM Travel Time Outputs'!#REF!,"AVG",'VISSIM Travel Time Outputs'!#REF!,IG$9),"-")</f>
        <v>-</v>
      </c>
      <c r="IH24" s="324" t="str">
        <f>IFERROR(AVERAGEIFS('VISSIM Travel Time Outputs'!#REF!,'VISSIM Travel Time Outputs'!#REF!,$D24,'VISSIM Travel Time Outputs'!#REF!,"AVG",'VISSIM Travel Time Outputs'!#REF!,IH$9),"-")</f>
        <v>-</v>
      </c>
      <c r="II24" s="324" t="str">
        <f>IFERROR(AVERAGEIFS('VISSIM Travel Time Outputs'!#REF!,'VISSIM Travel Time Outputs'!#REF!,$D24,'VISSIM Travel Time Outputs'!#REF!,"AVG",'VISSIM Travel Time Outputs'!#REF!,II$9),"-")</f>
        <v>-</v>
      </c>
      <c r="IJ24" s="324" t="str">
        <f>IFERROR(AVERAGEIFS('VISSIM Travel Time Outputs'!#REF!,'VISSIM Travel Time Outputs'!#REF!,$D24,'VISSIM Travel Time Outputs'!#REF!,"AVG",'VISSIM Travel Time Outputs'!#REF!,IJ$9),"-")</f>
        <v>-</v>
      </c>
      <c r="IK24" s="324" t="str">
        <f>IFERROR(AVERAGEIFS('VISSIM Travel Time Outputs'!#REF!,'VISSIM Travel Time Outputs'!#REF!,$D24,'VISSIM Travel Time Outputs'!#REF!,"AVG",'VISSIM Travel Time Outputs'!#REF!,IK$9),"-")</f>
        <v>-</v>
      </c>
      <c r="IL24" s="324" t="str">
        <f>IFERROR(AVERAGEIFS('VISSIM Travel Time Outputs'!#REF!,'VISSIM Travel Time Outputs'!#REF!,$D24,'VISSIM Travel Time Outputs'!#REF!,"AVG",'VISSIM Travel Time Outputs'!#REF!,IL$9),"-")</f>
        <v>-</v>
      </c>
      <c r="IM24" s="324" t="str">
        <f>IFERROR(AVERAGEIFS('VISSIM Travel Time Outputs'!#REF!,'VISSIM Travel Time Outputs'!#REF!,$D24,'VISSIM Travel Time Outputs'!#REF!,"AVG",'VISSIM Travel Time Outputs'!#REF!,IM$9),"-")</f>
        <v>-</v>
      </c>
      <c r="IN24" s="324" t="str">
        <f>IFERROR(AVERAGEIFS('VISSIM Travel Time Outputs'!#REF!,'VISSIM Travel Time Outputs'!#REF!,$D24,'VISSIM Travel Time Outputs'!#REF!,"AVG",'VISSIM Travel Time Outputs'!#REF!,IN$9),"-")</f>
        <v>-</v>
      </c>
      <c r="IO24" s="324" t="str">
        <f>IFERROR(AVERAGEIFS('VISSIM Travel Time Outputs'!#REF!,'VISSIM Travel Time Outputs'!#REF!,$D24,'VISSIM Travel Time Outputs'!#REF!,"AVG",'VISSIM Travel Time Outputs'!#REF!,IO$9),"-")</f>
        <v>-</v>
      </c>
      <c r="IP24" s="324" t="str">
        <f>IFERROR(AVERAGEIFS('VISSIM Travel Time Outputs'!#REF!,'VISSIM Travel Time Outputs'!#REF!,$D24,'VISSIM Travel Time Outputs'!#REF!,"AVG",'VISSIM Travel Time Outputs'!#REF!,IP$9),"-")</f>
        <v>-</v>
      </c>
      <c r="IQ24" s="324" t="str">
        <f>IFERROR(AVERAGEIFS('VISSIM Travel Time Outputs'!#REF!,'VISSIM Travel Time Outputs'!#REF!,$D24,'VISSIM Travel Time Outputs'!#REF!,"AVG",'VISSIM Travel Time Outputs'!#REF!,IQ$9),"-")</f>
        <v>-</v>
      </c>
      <c r="IR24" s="324" t="str">
        <f>IFERROR(AVERAGEIFS('VISSIM Travel Time Outputs'!#REF!,'VISSIM Travel Time Outputs'!#REF!,$D24,'VISSIM Travel Time Outputs'!#REF!,"AVG",'VISSIM Travel Time Outputs'!#REF!,IR$9),"-")</f>
        <v>-</v>
      </c>
      <c r="IS24" s="325" t="str">
        <f>IFERROR(AVERAGEIFS('VISSIM Travel Time Outputs'!#REF!,'VISSIM Travel Time Outputs'!#REF!,$D24,'VISSIM Travel Time Outputs'!#REF!,"AVG",'VISSIM Travel Time Outputs'!#REF!,IS$9),"-")</f>
        <v>-</v>
      </c>
      <c r="IT24" s="325" t="str">
        <f t="shared" si="31"/>
        <v>--</v>
      </c>
    </row>
    <row r="25" spans="1:254" customFormat="1" x14ac:dyDescent="0.35">
      <c r="A25" s="252" t="str">
        <f t="shared" si="12"/>
        <v>H</v>
      </c>
      <c r="B25" s="577">
        <f t="shared" si="32"/>
        <v>16</v>
      </c>
      <c r="C25" s="413">
        <f>INDEX('Input - Travel Times'!$B$3:$AH$103,MATCH($B25,'Input - Travel Times'!$B$3:$B$103,0),MATCH(C$9,'Input - Travel Times'!$B$3:$AH$3,0))</f>
        <v>0</v>
      </c>
      <c r="D25" s="150">
        <f>INDEX('Input - Travel Times'!$B$3:$AH$103,MATCH($B25,'Input - Travel Times'!$B$3:$B$103,0),MATCH(D$9,'Input - Travel Times'!$B$3:$AH$3,0))</f>
        <v>0</v>
      </c>
      <c r="E25" s="518">
        <f>TIME(0,0,INDEX('Input - Travel Times'!$B$3:$AH$103,MATCH($B25,'Input - Travel Times'!$B$3:$B$103,0),MATCH(E$9,'Input - Travel Times'!$B$3:$AH$3,0)))</f>
        <v>0</v>
      </c>
      <c r="F25" s="518">
        <f>TIME(0,0,INDEX('Input - Travel Times'!$B$3:$AH$103,MATCH($B25,'Input - Travel Times'!$B$3:$B$103,0),MATCH(F$9,'Input - Travel Times'!$B$3:$AH$3,0)))</f>
        <v>0</v>
      </c>
      <c r="G25" s="518">
        <f>TIME(0,0,INDEX('Input - Travel Times'!$B$3:$AH$103,MATCH($B25,'Input - Travel Times'!$B$3:$B$103,0),MATCH(G$9,'Input - Travel Times'!$B$3:$AH$3,0)))</f>
        <v>0</v>
      </c>
      <c r="H25" s="518">
        <f>TIME(0,0,INDEX('Input - Travel Times'!$B$3:$AH$103,MATCH($B25,'Input - Travel Times'!$B$3:$B$103,0),MATCH(H$9,'Input - Travel Times'!$B$3:$AH$3,0)))</f>
        <v>0</v>
      </c>
      <c r="I25" s="130"/>
      <c r="J25" s="209" t="str">
        <f>IFERROR(TIME(0,0,AVERAGEIFS('VISSIM Travel Time Outputs'!$I:$I,'VISSIM Travel Time Outputs'!$D:$D,$D25,'VISSIM Travel Time Outputs'!$A:$A,"AVG",'VISSIM Travel Time Outputs'!$B:$B,J$9)),"-")</f>
        <v>-</v>
      </c>
      <c r="K25" s="34" t="str">
        <f>IFERROR(TIME(0,0,AVERAGEIFS('VISSIM Travel Time Outputs'!$I:$I,'VISSIM Travel Time Outputs'!$D:$D,$D25,'VISSIM Travel Time Outputs'!$A:$A,"AVG",'VISSIM Travel Time Outputs'!$B:$B,K$9)),"-")</f>
        <v>-</v>
      </c>
      <c r="L25" s="34" t="str">
        <f>IFERROR(TIME(0,0,AVERAGEIFS('VISSIM Travel Time Outputs'!$I:$I,'VISSIM Travel Time Outputs'!$D:$D,$D25,'VISSIM Travel Time Outputs'!$A:$A,"AVG",'VISSIM Travel Time Outputs'!$B:$B,L$9)),"-")</f>
        <v>-</v>
      </c>
      <c r="M25" s="34" t="str">
        <f>IFERROR(TIME(0,0,AVERAGEIFS('VISSIM Travel Time Outputs'!$I:$I,'VISSIM Travel Time Outputs'!$D:$D,$D25,'VISSIM Travel Time Outputs'!$A:$A,"AVG",'VISSIM Travel Time Outputs'!$B:$B,M$9)),"-")</f>
        <v>-</v>
      </c>
      <c r="N25" s="34" t="str">
        <f>IFERROR(TIME(0,0,AVERAGEIFS('VISSIM Travel Time Outputs'!$I:$I,'VISSIM Travel Time Outputs'!$D:$D,$D25,'VISSIM Travel Time Outputs'!$A:$A,"AVG",'VISSIM Travel Time Outputs'!$B:$B,N$9)),"-")</f>
        <v>-</v>
      </c>
      <c r="O25" s="34" t="str">
        <f>IFERROR(TIME(0,0,AVERAGEIFS('VISSIM Travel Time Outputs'!$I:$I,'VISSIM Travel Time Outputs'!$D:$D,$D25,'VISSIM Travel Time Outputs'!$A:$A,"AVG",'VISSIM Travel Time Outputs'!$B:$B,O$9)),"-")</f>
        <v>-</v>
      </c>
      <c r="P25" s="34" t="str">
        <f>IFERROR(TIME(0,0,AVERAGEIFS('VISSIM Travel Time Outputs'!$I:$I,'VISSIM Travel Time Outputs'!$D:$D,$D25,'VISSIM Travel Time Outputs'!$A:$A,"AVG",'VISSIM Travel Time Outputs'!$B:$B,P$9)),"-")</f>
        <v>-</v>
      </c>
      <c r="Q25" s="34" t="str">
        <f>IFERROR(TIME(0,0,AVERAGEIFS('VISSIM Travel Time Outputs'!$I:$I,'VISSIM Travel Time Outputs'!$D:$D,$D25,'VISSIM Travel Time Outputs'!$A:$A,"AVG",'VISSIM Travel Time Outputs'!$B:$B,Q$9)),"-")</f>
        <v>-</v>
      </c>
      <c r="R25" s="34" t="str">
        <f>IFERROR(TIME(0,0,AVERAGEIFS('VISSIM Travel Time Outputs'!$I:$I,'VISSIM Travel Time Outputs'!$D:$D,$D25,'VISSIM Travel Time Outputs'!$A:$A,"AVG",'VISSIM Travel Time Outputs'!$B:$B,R$9)),"-")</f>
        <v>-</v>
      </c>
      <c r="S25" s="34" t="str">
        <f>IFERROR(TIME(0,0,AVERAGEIFS('VISSIM Travel Time Outputs'!$I:$I,'VISSIM Travel Time Outputs'!$D:$D,$D25,'VISSIM Travel Time Outputs'!$A:$A,"AVG",'VISSIM Travel Time Outputs'!$B:$B,S$9)),"-")</f>
        <v>-</v>
      </c>
      <c r="T25" s="34" t="str">
        <f>IFERROR(TIME(0,0,AVERAGEIFS('VISSIM Travel Time Outputs'!$I:$I,'VISSIM Travel Time Outputs'!$D:$D,$D25,'VISSIM Travel Time Outputs'!$A:$A,"AVG",'VISSIM Travel Time Outputs'!$B:$B,T$9)),"-")</f>
        <v>-</v>
      </c>
      <c r="U25" s="34" t="str">
        <f>IFERROR(TIME(0,0,AVERAGEIFS('VISSIM Travel Time Outputs'!$I:$I,'VISSIM Travel Time Outputs'!$D:$D,$D25,'VISSIM Travel Time Outputs'!$A:$A,"AVG",'VISSIM Travel Time Outputs'!$B:$B,U$9)),"-")</f>
        <v>-</v>
      </c>
      <c r="V25" s="34" t="str">
        <f>IFERROR(TIME(0,0,AVERAGEIFS('VISSIM Travel Time Outputs'!$I:$I,'VISSIM Travel Time Outputs'!$D:$D,$D25,'VISSIM Travel Time Outputs'!$A:$A,"AVG",'VISSIM Travel Time Outputs'!$B:$B,V$9)),"-")</f>
        <v>-</v>
      </c>
      <c r="W25" s="34" t="str">
        <f>IFERROR(TIME(0,0,AVERAGEIFS('VISSIM Travel Time Outputs'!$I:$I,'VISSIM Travel Time Outputs'!$D:$D,$D25,'VISSIM Travel Time Outputs'!$A:$A,"AVG",'VISSIM Travel Time Outputs'!$B:$B,W$9)),"-")</f>
        <v>-</v>
      </c>
      <c r="X25" s="34" t="str">
        <f>IFERROR(TIME(0,0,AVERAGEIFS('VISSIM Travel Time Outputs'!$I:$I,'VISSIM Travel Time Outputs'!$D:$D,$D25,'VISSIM Travel Time Outputs'!$A:$A,"AVG",'VISSIM Travel Time Outputs'!$B:$B,X$9)),"-")</f>
        <v>-</v>
      </c>
      <c r="Y25" s="134" t="str">
        <f>IFERROR(TIME(0,0,AVERAGEIFS('VISSIM Travel Time Outputs'!$I:$I,'VISSIM Travel Time Outputs'!$D:$D,$D25,'VISSIM Travel Time Outputs'!$A:$A,"AVG",'VISSIM Travel Time Outputs'!$B:$B,Y$9)),"-")</f>
        <v>-</v>
      </c>
      <c r="Z25" s="254"/>
      <c r="AA25" s="323" t="str">
        <f>IFERROR(AVERAGEIFS('VISSIM Travel Time Outputs'!$F:$F,'VISSIM Travel Time Outputs'!$D:$D,$D25,'VISSIM Travel Time Outputs'!$A:$A,"AVG",'VISSIM Travel Time Outputs'!$B:$B,AA$9),"-")</f>
        <v>-</v>
      </c>
      <c r="AB25" s="324" t="str">
        <f>IFERROR(AVERAGEIFS('VISSIM Travel Time Outputs'!$F:$F,'VISSIM Travel Time Outputs'!$D:$D,$D25,'VISSIM Travel Time Outputs'!$A:$A,"AVG",'VISSIM Travel Time Outputs'!$B:$B,AB$9),"-")</f>
        <v>-</v>
      </c>
      <c r="AC25" s="324" t="str">
        <f>IFERROR(AVERAGEIFS('VISSIM Travel Time Outputs'!$F:$F,'VISSIM Travel Time Outputs'!$D:$D,$D25,'VISSIM Travel Time Outputs'!$A:$A,"AVG",'VISSIM Travel Time Outputs'!$B:$B,AC$9),"-")</f>
        <v>-</v>
      </c>
      <c r="AD25" s="324" t="str">
        <f>IFERROR(AVERAGEIFS('VISSIM Travel Time Outputs'!$F:$F,'VISSIM Travel Time Outputs'!$D:$D,$D25,'VISSIM Travel Time Outputs'!$A:$A,"AVG",'VISSIM Travel Time Outputs'!$B:$B,AD$9),"-")</f>
        <v>-</v>
      </c>
      <c r="AE25" s="324" t="str">
        <f>IFERROR(AVERAGEIFS('VISSIM Travel Time Outputs'!$F:$F,'VISSIM Travel Time Outputs'!$D:$D,$D25,'VISSIM Travel Time Outputs'!$A:$A,"AVG",'VISSIM Travel Time Outputs'!$B:$B,AE$9),"-")</f>
        <v>-</v>
      </c>
      <c r="AF25" s="324" t="str">
        <f>IFERROR(AVERAGEIFS('VISSIM Travel Time Outputs'!$F:$F,'VISSIM Travel Time Outputs'!$D:$D,$D25,'VISSIM Travel Time Outputs'!$A:$A,"AVG",'VISSIM Travel Time Outputs'!$B:$B,AF$9),"-")</f>
        <v>-</v>
      </c>
      <c r="AG25" s="324" t="str">
        <f>IFERROR(AVERAGEIFS('VISSIM Travel Time Outputs'!$F:$F,'VISSIM Travel Time Outputs'!$D:$D,$D25,'VISSIM Travel Time Outputs'!$A:$A,"AVG",'VISSIM Travel Time Outputs'!$B:$B,AG$9),"-")</f>
        <v>-</v>
      </c>
      <c r="AH25" s="324" t="str">
        <f>IFERROR(AVERAGEIFS('VISSIM Travel Time Outputs'!$F:$F,'VISSIM Travel Time Outputs'!$D:$D,$D25,'VISSIM Travel Time Outputs'!$A:$A,"AVG",'VISSIM Travel Time Outputs'!$B:$B,AH$9),"-")</f>
        <v>-</v>
      </c>
      <c r="AI25" s="324" t="str">
        <f>IFERROR(AVERAGEIFS('VISSIM Travel Time Outputs'!$F:$F,'VISSIM Travel Time Outputs'!$D:$D,$D25,'VISSIM Travel Time Outputs'!$A:$A,"AVG",'VISSIM Travel Time Outputs'!$B:$B,AI$9),"-")</f>
        <v>-</v>
      </c>
      <c r="AJ25" s="324" t="str">
        <f>IFERROR(AVERAGEIFS('VISSIM Travel Time Outputs'!$F:$F,'VISSIM Travel Time Outputs'!$D:$D,$D25,'VISSIM Travel Time Outputs'!$A:$A,"AVG",'VISSIM Travel Time Outputs'!$B:$B,AJ$9),"-")</f>
        <v>-</v>
      </c>
      <c r="AK25" s="324" t="str">
        <f>IFERROR(AVERAGEIFS('VISSIM Travel Time Outputs'!$F:$F,'VISSIM Travel Time Outputs'!$D:$D,$D25,'VISSIM Travel Time Outputs'!$A:$A,"AVG",'VISSIM Travel Time Outputs'!$B:$B,AK$9),"-")</f>
        <v>-</v>
      </c>
      <c r="AL25" s="324" t="str">
        <f>IFERROR(AVERAGEIFS('VISSIM Travel Time Outputs'!$F:$F,'VISSIM Travel Time Outputs'!$D:$D,$D25,'VISSIM Travel Time Outputs'!$A:$A,"AVG",'VISSIM Travel Time Outputs'!$B:$B,AL$9),"-")</f>
        <v>-</v>
      </c>
      <c r="AM25" s="324" t="str">
        <f>IFERROR(AVERAGEIFS('VISSIM Travel Time Outputs'!$F:$F,'VISSIM Travel Time Outputs'!$D:$D,$D25,'VISSIM Travel Time Outputs'!$A:$A,"AVG",'VISSIM Travel Time Outputs'!$B:$B,AM$9),"-")</f>
        <v>-</v>
      </c>
      <c r="AN25" s="324" t="str">
        <f>IFERROR(AVERAGEIFS('VISSIM Travel Time Outputs'!$F:$F,'VISSIM Travel Time Outputs'!$D:$D,$D25,'VISSIM Travel Time Outputs'!$A:$A,"AVG",'VISSIM Travel Time Outputs'!$B:$B,AN$9),"-")</f>
        <v>-</v>
      </c>
      <c r="AO25" s="324" t="str">
        <f>IFERROR(AVERAGEIFS('VISSIM Travel Time Outputs'!$F:$F,'VISSIM Travel Time Outputs'!$D:$D,$D25,'VISSIM Travel Time Outputs'!$A:$A,"AVG",'VISSIM Travel Time Outputs'!$B:$B,AO$9),"-")</f>
        <v>-</v>
      </c>
      <c r="AP25" s="325" t="str">
        <f>IFERROR(AVERAGEIFS('VISSIM Travel Time Outputs'!$F:$F,'VISSIM Travel Time Outputs'!$D:$D,$D25,'VISSIM Travel Time Outputs'!$A:$A,"AVG",'VISSIM Travel Time Outputs'!$B:$B,AP$9),"-")</f>
        <v>-</v>
      </c>
      <c r="AQ25" s="331"/>
      <c r="AR25" s="209" t="str">
        <f t="shared" si="13"/>
        <v>--</v>
      </c>
      <c r="AS25" s="354" t="str">
        <f t="shared" si="14"/>
        <v>--</v>
      </c>
      <c r="AT25" s="325">
        <f t="shared" si="15"/>
        <v>0</v>
      </c>
      <c r="AU25" s="255"/>
      <c r="AV25" s="209" t="str">
        <f>IFERROR(TIME(0,0,AVERAGEIFS('VISSIM Travel Time Outputs'!$J:$J,'VISSIM Travel Time Outputs'!$D:$D,$D25,'VISSIM Travel Time Outputs'!$A:$A,"AVG",'VISSIM Travel Time Outputs'!$B:$B,AV$9)),"-")</f>
        <v>-</v>
      </c>
      <c r="AW25" s="34" t="str">
        <f>IFERROR(TIME(0,0,AVERAGEIFS('VISSIM Travel Time Outputs'!$J:$J,'VISSIM Travel Time Outputs'!$D:$D,$D25,'VISSIM Travel Time Outputs'!$A:$A,"AVG",'VISSIM Travel Time Outputs'!$B:$B,AW$9)),"-")</f>
        <v>-</v>
      </c>
      <c r="AX25" s="34" t="str">
        <f>IFERROR(TIME(0,0,AVERAGEIFS('VISSIM Travel Time Outputs'!$J:$J,'VISSIM Travel Time Outputs'!$D:$D,$D25,'VISSIM Travel Time Outputs'!$A:$A,"AVG",'VISSIM Travel Time Outputs'!$B:$B,AX$9)),"-")</f>
        <v>-</v>
      </c>
      <c r="AY25" s="34" t="str">
        <f>IFERROR(TIME(0,0,AVERAGEIFS('VISSIM Travel Time Outputs'!$J:$J,'VISSIM Travel Time Outputs'!$D:$D,$D25,'VISSIM Travel Time Outputs'!$A:$A,"AVG",'VISSIM Travel Time Outputs'!$B:$B,AY$9)),"-")</f>
        <v>-</v>
      </c>
      <c r="AZ25" s="34" t="str">
        <f>IFERROR(TIME(0,0,AVERAGEIFS('VISSIM Travel Time Outputs'!$J:$J,'VISSIM Travel Time Outputs'!$D:$D,$D25,'VISSIM Travel Time Outputs'!$A:$A,"AVG",'VISSIM Travel Time Outputs'!$B:$B,AZ$9)),"-")</f>
        <v>-</v>
      </c>
      <c r="BA25" s="34" t="str">
        <f>IFERROR(TIME(0,0,AVERAGEIFS('VISSIM Travel Time Outputs'!$J:$J,'VISSIM Travel Time Outputs'!$D:$D,$D25,'VISSIM Travel Time Outputs'!$A:$A,"AVG",'VISSIM Travel Time Outputs'!$B:$B,BA$9)),"-")</f>
        <v>-</v>
      </c>
      <c r="BB25" s="34" t="str">
        <f>IFERROR(TIME(0,0,AVERAGEIFS('VISSIM Travel Time Outputs'!$J:$J,'VISSIM Travel Time Outputs'!$D:$D,$D25,'VISSIM Travel Time Outputs'!$A:$A,"AVG",'VISSIM Travel Time Outputs'!$B:$B,BB$9)),"-")</f>
        <v>-</v>
      </c>
      <c r="BC25" s="34" t="str">
        <f>IFERROR(TIME(0,0,AVERAGEIFS('VISSIM Travel Time Outputs'!$J:$J,'VISSIM Travel Time Outputs'!$D:$D,$D25,'VISSIM Travel Time Outputs'!$A:$A,"AVG",'VISSIM Travel Time Outputs'!$B:$B,BC$9)),"-")</f>
        <v>-</v>
      </c>
      <c r="BD25" s="34" t="str">
        <f>IFERROR(TIME(0,0,AVERAGEIFS('VISSIM Travel Time Outputs'!$J:$J,'VISSIM Travel Time Outputs'!$D:$D,$D25,'VISSIM Travel Time Outputs'!$A:$A,"AVG",'VISSIM Travel Time Outputs'!$B:$B,BD$9)),"-")</f>
        <v>-</v>
      </c>
      <c r="BE25" s="34" t="str">
        <f>IFERROR(TIME(0,0,AVERAGEIFS('VISSIM Travel Time Outputs'!$J:$J,'VISSIM Travel Time Outputs'!$D:$D,$D25,'VISSIM Travel Time Outputs'!$A:$A,"AVG",'VISSIM Travel Time Outputs'!$B:$B,BE$9)),"-")</f>
        <v>-</v>
      </c>
      <c r="BF25" s="34" t="str">
        <f>IFERROR(TIME(0,0,AVERAGEIFS('VISSIM Travel Time Outputs'!$J:$J,'VISSIM Travel Time Outputs'!$D:$D,$D25,'VISSIM Travel Time Outputs'!$A:$A,"AVG",'VISSIM Travel Time Outputs'!$B:$B,BF$9)),"-")</f>
        <v>-</v>
      </c>
      <c r="BG25" s="34" t="str">
        <f>IFERROR(TIME(0,0,AVERAGEIFS('VISSIM Travel Time Outputs'!$J:$J,'VISSIM Travel Time Outputs'!$D:$D,$D25,'VISSIM Travel Time Outputs'!$A:$A,"AVG",'VISSIM Travel Time Outputs'!$B:$B,BG$9)),"-")</f>
        <v>-</v>
      </c>
      <c r="BH25" s="34" t="str">
        <f>IFERROR(TIME(0,0,AVERAGEIFS('VISSIM Travel Time Outputs'!$J:$J,'VISSIM Travel Time Outputs'!$D:$D,$D25,'VISSIM Travel Time Outputs'!$A:$A,"AVG",'VISSIM Travel Time Outputs'!$B:$B,BH$9)),"-")</f>
        <v>-</v>
      </c>
      <c r="BI25" s="34" t="str">
        <f>IFERROR(TIME(0,0,AVERAGEIFS('VISSIM Travel Time Outputs'!$J:$J,'VISSIM Travel Time Outputs'!$D:$D,$D25,'VISSIM Travel Time Outputs'!$A:$A,"AVG",'VISSIM Travel Time Outputs'!$B:$B,BI$9)),"-")</f>
        <v>-</v>
      </c>
      <c r="BJ25" s="34" t="str">
        <f>IFERROR(TIME(0,0,AVERAGEIFS('VISSIM Travel Time Outputs'!$J:$J,'VISSIM Travel Time Outputs'!$D:$D,$D25,'VISSIM Travel Time Outputs'!$A:$A,"AVG",'VISSIM Travel Time Outputs'!$B:$B,BJ$9)),"-")</f>
        <v>-</v>
      </c>
      <c r="BK25" s="134" t="str">
        <f>IFERROR(TIME(0,0,AVERAGEIFS('VISSIM Travel Time Outputs'!$J:$J,'VISSIM Travel Time Outputs'!$D:$D,$D25,'VISSIM Travel Time Outputs'!$A:$A,"AVG",'VISSIM Travel Time Outputs'!$B:$B,BK$9)),"-")</f>
        <v>-</v>
      </c>
      <c r="BL25" s="126"/>
      <c r="BM25" s="323" t="str">
        <f>IFERROR(AVERAGEIFS('VISSIM Travel Time Outputs'!$G:$G,'VISSIM Travel Time Outputs'!$D:$D,$D25,'VISSIM Travel Time Outputs'!$A:$A,"AVG",'VISSIM Travel Time Outputs'!$B:$B,BM$9),"-")</f>
        <v>-</v>
      </c>
      <c r="BN25" s="324" t="str">
        <f>IFERROR(AVERAGEIFS('VISSIM Travel Time Outputs'!$G:$G,'VISSIM Travel Time Outputs'!$D:$D,$D25,'VISSIM Travel Time Outputs'!$A:$A,"AVG",'VISSIM Travel Time Outputs'!$B:$B,BN$9),"-")</f>
        <v>-</v>
      </c>
      <c r="BO25" s="324" t="str">
        <f>IFERROR(AVERAGEIFS('VISSIM Travel Time Outputs'!$G:$G,'VISSIM Travel Time Outputs'!$D:$D,$D25,'VISSIM Travel Time Outputs'!$A:$A,"AVG",'VISSIM Travel Time Outputs'!$B:$B,BO$9),"-")</f>
        <v>-</v>
      </c>
      <c r="BP25" s="324" t="str">
        <f>IFERROR(AVERAGEIFS('VISSIM Travel Time Outputs'!$G:$G,'VISSIM Travel Time Outputs'!$D:$D,$D25,'VISSIM Travel Time Outputs'!$A:$A,"AVG",'VISSIM Travel Time Outputs'!$B:$B,BP$9),"-")</f>
        <v>-</v>
      </c>
      <c r="BQ25" s="324" t="str">
        <f>IFERROR(AVERAGEIFS('VISSIM Travel Time Outputs'!$G:$G,'VISSIM Travel Time Outputs'!$D:$D,$D25,'VISSIM Travel Time Outputs'!$A:$A,"AVG",'VISSIM Travel Time Outputs'!$B:$B,BQ$9),"-")</f>
        <v>-</v>
      </c>
      <c r="BR25" s="324" t="str">
        <f>IFERROR(AVERAGEIFS('VISSIM Travel Time Outputs'!$G:$G,'VISSIM Travel Time Outputs'!$D:$D,$D25,'VISSIM Travel Time Outputs'!$A:$A,"AVG",'VISSIM Travel Time Outputs'!$B:$B,BR$9),"-")</f>
        <v>-</v>
      </c>
      <c r="BS25" s="324" t="str">
        <f>IFERROR(AVERAGEIFS('VISSIM Travel Time Outputs'!$G:$G,'VISSIM Travel Time Outputs'!$D:$D,$D25,'VISSIM Travel Time Outputs'!$A:$A,"AVG",'VISSIM Travel Time Outputs'!$B:$B,BS$9),"-")</f>
        <v>-</v>
      </c>
      <c r="BT25" s="324" t="str">
        <f>IFERROR(AVERAGEIFS('VISSIM Travel Time Outputs'!$G:$G,'VISSIM Travel Time Outputs'!$D:$D,$D25,'VISSIM Travel Time Outputs'!$A:$A,"AVG",'VISSIM Travel Time Outputs'!$B:$B,BT$9),"-")</f>
        <v>-</v>
      </c>
      <c r="BU25" s="324" t="str">
        <f>IFERROR(AVERAGEIFS('VISSIM Travel Time Outputs'!$G:$G,'VISSIM Travel Time Outputs'!$D:$D,$D25,'VISSIM Travel Time Outputs'!$A:$A,"AVG",'VISSIM Travel Time Outputs'!$B:$B,BU$9),"-")</f>
        <v>-</v>
      </c>
      <c r="BV25" s="324" t="str">
        <f>IFERROR(AVERAGEIFS('VISSIM Travel Time Outputs'!$G:$G,'VISSIM Travel Time Outputs'!$D:$D,$D25,'VISSIM Travel Time Outputs'!$A:$A,"AVG",'VISSIM Travel Time Outputs'!$B:$B,BV$9),"-")</f>
        <v>-</v>
      </c>
      <c r="BW25" s="324" t="str">
        <f>IFERROR(AVERAGEIFS('VISSIM Travel Time Outputs'!$G:$G,'VISSIM Travel Time Outputs'!$D:$D,$D25,'VISSIM Travel Time Outputs'!$A:$A,"AVG",'VISSIM Travel Time Outputs'!$B:$B,BW$9),"-")</f>
        <v>-</v>
      </c>
      <c r="BX25" s="324" t="str">
        <f>IFERROR(AVERAGEIFS('VISSIM Travel Time Outputs'!$G:$G,'VISSIM Travel Time Outputs'!$D:$D,$D25,'VISSIM Travel Time Outputs'!$A:$A,"AVG",'VISSIM Travel Time Outputs'!$B:$B,BX$9),"-")</f>
        <v>-</v>
      </c>
      <c r="BY25" s="324" t="str">
        <f>IFERROR(AVERAGEIFS('VISSIM Travel Time Outputs'!$G:$G,'VISSIM Travel Time Outputs'!$D:$D,$D25,'VISSIM Travel Time Outputs'!$A:$A,"AVG",'VISSIM Travel Time Outputs'!$B:$B,BY$9),"-")</f>
        <v>-</v>
      </c>
      <c r="BZ25" s="324" t="str">
        <f>IFERROR(AVERAGEIFS('VISSIM Travel Time Outputs'!$G:$G,'VISSIM Travel Time Outputs'!$D:$D,$D25,'VISSIM Travel Time Outputs'!$A:$A,"AVG",'VISSIM Travel Time Outputs'!$B:$B,BZ$9),"-")</f>
        <v>-</v>
      </c>
      <c r="CA25" s="324" t="str">
        <f>IFERROR(AVERAGEIFS('VISSIM Travel Time Outputs'!$G:$G,'VISSIM Travel Time Outputs'!$D:$D,$D25,'VISSIM Travel Time Outputs'!$A:$A,"AVG",'VISSIM Travel Time Outputs'!$B:$B,CA$9),"-")</f>
        <v>-</v>
      </c>
      <c r="CB25" s="325" t="str">
        <f>IFERROR(AVERAGEIFS('VISSIM Travel Time Outputs'!$G:$G,'VISSIM Travel Time Outputs'!$D:$D,$D25,'VISSIM Travel Time Outputs'!$A:$A,"AVG",'VISSIM Travel Time Outputs'!$B:$B,CB$9),"-")</f>
        <v>-</v>
      </c>
      <c r="CC25" s="254"/>
      <c r="CD25" s="209" t="str">
        <f t="shared" si="16"/>
        <v>--</v>
      </c>
      <c r="CE25" s="354" t="str">
        <f t="shared" si="17"/>
        <v>--</v>
      </c>
      <c r="CF25" s="325">
        <f t="shared" si="18"/>
        <v>0</v>
      </c>
      <c r="CG25" s="331"/>
      <c r="CH25" s="209"/>
      <c r="CI25" s="34"/>
      <c r="CJ25" s="34"/>
      <c r="CK25" s="34"/>
      <c r="CL25" s="34"/>
      <c r="CM25" s="34"/>
      <c r="CN25" s="34"/>
      <c r="CO25" s="34"/>
      <c r="CP25" s="34"/>
      <c r="CQ25" s="34"/>
      <c r="CR25" s="34"/>
      <c r="CS25" s="34"/>
      <c r="CT25" s="34"/>
      <c r="CU25" s="34"/>
      <c r="CV25" s="34"/>
      <c r="CW25" s="134"/>
      <c r="CX25" s="331"/>
      <c r="CY25" s="323"/>
      <c r="CZ25" s="324"/>
      <c r="DA25" s="324"/>
      <c r="DB25" s="324"/>
      <c r="DC25" s="324"/>
      <c r="DD25" s="324"/>
      <c r="DE25" s="324"/>
      <c r="DF25" s="324"/>
      <c r="DG25" s="324"/>
      <c r="DH25" s="324"/>
      <c r="DI25" s="324"/>
      <c r="DJ25" s="324"/>
      <c r="DK25" s="324"/>
      <c r="DL25" s="324"/>
      <c r="DM25" s="324"/>
      <c r="DN25" s="325"/>
      <c r="DO25" s="331"/>
      <c r="DP25" s="209" t="str">
        <f t="shared" si="19"/>
        <v>--</v>
      </c>
      <c r="DQ25" s="354" t="str">
        <f t="shared" si="20"/>
        <v>--</v>
      </c>
      <c r="DR25" s="325">
        <f t="shared" si="21"/>
        <v>0</v>
      </c>
      <c r="DS25" s="255"/>
      <c r="DT25" s="209" t="str">
        <f>IFERROR(TIME(0,0,AVERAGEIFS('VISSIM Travel Time Outputs'!$K:$K,'VISSIM Travel Time Outputs'!$D:$D,$D25,'VISSIM Travel Time Outputs'!$A:$A,"AVG",'VISSIM Travel Time Outputs'!$B:$B,DT$9)),"-")</f>
        <v>-</v>
      </c>
      <c r="DU25" s="34" t="str">
        <f>IFERROR(TIME(0,0,AVERAGEIFS('VISSIM Travel Time Outputs'!$K:$K,'VISSIM Travel Time Outputs'!$D:$D,$D25,'VISSIM Travel Time Outputs'!$A:$A,"AVG",'VISSIM Travel Time Outputs'!$B:$B,DU$9)),"-")</f>
        <v>-</v>
      </c>
      <c r="DV25" s="34" t="str">
        <f>IFERROR(TIME(0,0,AVERAGEIFS('VISSIM Travel Time Outputs'!$K:$K,'VISSIM Travel Time Outputs'!$D:$D,$D25,'VISSIM Travel Time Outputs'!$A:$A,"AVG",'VISSIM Travel Time Outputs'!$B:$B,DV$9)),"-")</f>
        <v>-</v>
      </c>
      <c r="DW25" s="34" t="str">
        <f>IFERROR(TIME(0,0,AVERAGEIFS('VISSIM Travel Time Outputs'!$K:$K,'VISSIM Travel Time Outputs'!$D:$D,$D25,'VISSIM Travel Time Outputs'!$A:$A,"AVG",'VISSIM Travel Time Outputs'!$B:$B,DW$9)),"-")</f>
        <v>-</v>
      </c>
      <c r="DX25" s="34" t="str">
        <f>IFERROR(TIME(0,0,AVERAGEIFS('VISSIM Travel Time Outputs'!$K:$K,'VISSIM Travel Time Outputs'!$D:$D,$D25,'VISSIM Travel Time Outputs'!$A:$A,"AVG",'VISSIM Travel Time Outputs'!$B:$B,DX$9)),"-")</f>
        <v>-</v>
      </c>
      <c r="DY25" s="34" t="str">
        <f>IFERROR(TIME(0,0,AVERAGEIFS('VISSIM Travel Time Outputs'!$K:$K,'VISSIM Travel Time Outputs'!$D:$D,$D25,'VISSIM Travel Time Outputs'!$A:$A,"AVG",'VISSIM Travel Time Outputs'!$B:$B,DY$9)),"-")</f>
        <v>-</v>
      </c>
      <c r="DZ25" s="34" t="str">
        <f>IFERROR(TIME(0,0,AVERAGEIFS('VISSIM Travel Time Outputs'!$K:$K,'VISSIM Travel Time Outputs'!$D:$D,$D25,'VISSIM Travel Time Outputs'!$A:$A,"AVG",'VISSIM Travel Time Outputs'!$B:$B,DZ$9)),"-")</f>
        <v>-</v>
      </c>
      <c r="EA25" s="34" t="str">
        <f>IFERROR(TIME(0,0,AVERAGEIFS('VISSIM Travel Time Outputs'!$K:$K,'VISSIM Travel Time Outputs'!$D:$D,$D25,'VISSIM Travel Time Outputs'!$A:$A,"AVG",'VISSIM Travel Time Outputs'!$B:$B,EA$9)),"-")</f>
        <v>-</v>
      </c>
      <c r="EB25" s="34" t="str">
        <f>IFERROR(TIME(0,0,AVERAGEIFS('VISSIM Travel Time Outputs'!$K:$K,'VISSIM Travel Time Outputs'!$D:$D,$D25,'VISSIM Travel Time Outputs'!$A:$A,"AVG",'VISSIM Travel Time Outputs'!$B:$B,EB$9)),"-")</f>
        <v>-</v>
      </c>
      <c r="EC25" s="34" t="str">
        <f>IFERROR(TIME(0,0,AVERAGEIFS('VISSIM Travel Time Outputs'!$K:$K,'VISSIM Travel Time Outputs'!$D:$D,$D25,'VISSIM Travel Time Outputs'!$A:$A,"AVG",'VISSIM Travel Time Outputs'!$B:$B,EC$9)),"-")</f>
        <v>-</v>
      </c>
      <c r="ED25" s="34" t="str">
        <f>IFERROR(TIME(0,0,AVERAGEIFS('VISSIM Travel Time Outputs'!$K:$K,'VISSIM Travel Time Outputs'!$D:$D,$D25,'VISSIM Travel Time Outputs'!$A:$A,"AVG",'VISSIM Travel Time Outputs'!$B:$B,ED$9)),"-")</f>
        <v>-</v>
      </c>
      <c r="EE25" s="34" t="str">
        <f>IFERROR(TIME(0,0,AVERAGEIFS('VISSIM Travel Time Outputs'!$K:$K,'VISSIM Travel Time Outputs'!$D:$D,$D25,'VISSIM Travel Time Outputs'!$A:$A,"AVG",'VISSIM Travel Time Outputs'!$B:$B,EE$9)),"-")</f>
        <v>-</v>
      </c>
      <c r="EF25" s="34" t="str">
        <f>IFERROR(TIME(0,0,AVERAGEIFS('VISSIM Travel Time Outputs'!$K:$K,'VISSIM Travel Time Outputs'!$D:$D,$D25,'VISSIM Travel Time Outputs'!$A:$A,"AVG",'VISSIM Travel Time Outputs'!$B:$B,EF$9)),"-")</f>
        <v>-</v>
      </c>
      <c r="EG25" s="34" t="str">
        <f>IFERROR(TIME(0,0,AVERAGEIFS('VISSIM Travel Time Outputs'!$K:$K,'VISSIM Travel Time Outputs'!$D:$D,$D25,'VISSIM Travel Time Outputs'!$A:$A,"AVG",'VISSIM Travel Time Outputs'!$B:$B,EG$9)),"-")</f>
        <v>-</v>
      </c>
      <c r="EH25" s="34" t="str">
        <f>IFERROR(TIME(0,0,AVERAGEIFS('VISSIM Travel Time Outputs'!$K:$K,'VISSIM Travel Time Outputs'!$D:$D,$D25,'VISSIM Travel Time Outputs'!$A:$A,"AVG",'VISSIM Travel Time Outputs'!$B:$B,EH$9)),"-")</f>
        <v>-</v>
      </c>
      <c r="EI25" s="134" t="str">
        <f>IFERROR(TIME(0,0,AVERAGEIFS('VISSIM Travel Time Outputs'!$K:$K,'VISSIM Travel Time Outputs'!$D:$D,$D25,'VISSIM Travel Time Outputs'!$A:$A,"AVG",'VISSIM Travel Time Outputs'!$B:$B,EI$9)),"-")</f>
        <v>-</v>
      </c>
      <c r="EJ25" s="126"/>
      <c r="EK25" s="323" t="str">
        <f>IFERROR(AVERAGEIFS('VISSIM Travel Time Outputs'!$H:$H,'VISSIM Travel Time Outputs'!$D:$D,$D25,'VISSIM Travel Time Outputs'!$A:$A,"AVG",'VISSIM Travel Time Outputs'!$B:$B,EK$9),"-")</f>
        <v>-</v>
      </c>
      <c r="EL25" s="324" t="str">
        <f>IFERROR(AVERAGEIFS('VISSIM Travel Time Outputs'!$H:$H,'VISSIM Travel Time Outputs'!$D:$D,$D25,'VISSIM Travel Time Outputs'!$A:$A,"AVG",'VISSIM Travel Time Outputs'!$B:$B,EL$9),"-")</f>
        <v>-</v>
      </c>
      <c r="EM25" s="324" t="str">
        <f>IFERROR(AVERAGEIFS('VISSIM Travel Time Outputs'!$H:$H,'VISSIM Travel Time Outputs'!$D:$D,$D25,'VISSIM Travel Time Outputs'!$A:$A,"AVG",'VISSIM Travel Time Outputs'!$B:$B,EM$9),"-")</f>
        <v>-</v>
      </c>
      <c r="EN25" s="324" t="str">
        <f>IFERROR(AVERAGEIFS('VISSIM Travel Time Outputs'!$H:$H,'VISSIM Travel Time Outputs'!$D:$D,$D25,'VISSIM Travel Time Outputs'!$A:$A,"AVG",'VISSIM Travel Time Outputs'!$B:$B,EN$9),"-")</f>
        <v>-</v>
      </c>
      <c r="EO25" s="324" t="str">
        <f>IFERROR(AVERAGEIFS('VISSIM Travel Time Outputs'!$H:$H,'VISSIM Travel Time Outputs'!$D:$D,$D25,'VISSIM Travel Time Outputs'!$A:$A,"AVG",'VISSIM Travel Time Outputs'!$B:$B,EO$9),"-")</f>
        <v>-</v>
      </c>
      <c r="EP25" s="324" t="str">
        <f>IFERROR(AVERAGEIFS('VISSIM Travel Time Outputs'!$H:$H,'VISSIM Travel Time Outputs'!$D:$D,$D25,'VISSIM Travel Time Outputs'!$A:$A,"AVG",'VISSIM Travel Time Outputs'!$B:$B,EP$9),"-")</f>
        <v>-</v>
      </c>
      <c r="EQ25" s="324" t="str">
        <f>IFERROR(AVERAGEIFS('VISSIM Travel Time Outputs'!$H:$H,'VISSIM Travel Time Outputs'!$D:$D,$D25,'VISSIM Travel Time Outputs'!$A:$A,"AVG",'VISSIM Travel Time Outputs'!$B:$B,EQ$9),"-")</f>
        <v>-</v>
      </c>
      <c r="ER25" s="324" t="str">
        <f>IFERROR(AVERAGEIFS('VISSIM Travel Time Outputs'!$H:$H,'VISSIM Travel Time Outputs'!$D:$D,$D25,'VISSIM Travel Time Outputs'!$A:$A,"AVG",'VISSIM Travel Time Outputs'!$B:$B,ER$9),"-")</f>
        <v>-</v>
      </c>
      <c r="ES25" s="324" t="str">
        <f>IFERROR(AVERAGEIFS('VISSIM Travel Time Outputs'!$H:$H,'VISSIM Travel Time Outputs'!$D:$D,$D25,'VISSIM Travel Time Outputs'!$A:$A,"AVG",'VISSIM Travel Time Outputs'!$B:$B,ES$9),"-")</f>
        <v>-</v>
      </c>
      <c r="ET25" s="324" t="str">
        <f>IFERROR(AVERAGEIFS('VISSIM Travel Time Outputs'!$H:$H,'VISSIM Travel Time Outputs'!$D:$D,$D25,'VISSIM Travel Time Outputs'!$A:$A,"AVG",'VISSIM Travel Time Outputs'!$B:$B,ET$9),"-")</f>
        <v>-</v>
      </c>
      <c r="EU25" s="324" t="str">
        <f>IFERROR(AVERAGEIFS('VISSIM Travel Time Outputs'!$H:$H,'VISSIM Travel Time Outputs'!$D:$D,$D25,'VISSIM Travel Time Outputs'!$A:$A,"AVG",'VISSIM Travel Time Outputs'!$B:$B,EU$9),"-")</f>
        <v>-</v>
      </c>
      <c r="EV25" s="324" t="str">
        <f>IFERROR(AVERAGEIFS('VISSIM Travel Time Outputs'!$H:$H,'VISSIM Travel Time Outputs'!$D:$D,$D25,'VISSIM Travel Time Outputs'!$A:$A,"AVG",'VISSIM Travel Time Outputs'!$B:$B,EV$9),"-")</f>
        <v>-</v>
      </c>
      <c r="EW25" s="324" t="str">
        <f>IFERROR(AVERAGEIFS('VISSIM Travel Time Outputs'!$H:$H,'VISSIM Travel Time Outputs'!$D:$D,$D25,'VISSIM Travel Time Outputs'!$A:$A,"AVG",'VISSIM Travel Time Outputs'!$B:$B,EW$9),"-")</f>
        <v>-</v>
      </c>
      <c r="EX25" s="324" t="str">
        <f>IFERROR(AVERAGEIFS('VISSIM Travel Time Outputs'!$H:$H,'VISSIM Travel Time Outputs'!$D:$D,$D25,'VISSIM Travel Time Outputs'!$A:$A,"AVG",'VISSIM Travel Time Outputs'!$B:$B,EX$9),"-")</f>
        <v>-</v>
      </c>
      <c r="EY25" s="324" t="str">
        <f>IFERROR(AVERAGEIFS('VISSIM Travel Time Outputs'!$H:$H,'VISSIM Travel Time Outputs'!$D:$D,$D25,'VISSIM Travel Time Outputs'!$A:$A,"AVG",'VISSIM Travel Time Outputs'!$B:$B,EY$9),"-")</f>
        <v>-</v>
      </c>
      <c r="EZ25" s="325" t="str">
        <f>IFERROR(AVERAGEIFS('VISSIM Travel Time Outputs'!$H:$H,'VISSIM Travel Time Outputs'!$D:$D,$D25,'VISSIM Travel Time Outputs'!$A:$A,"AVG",'VISSIM Travel Time Outputs'!$B:$B,EZ$9),"-")</f>
        <v>-</v>
      </c>
      <c r="FA25" s="254"/>
      <c r="FB25" s="209" t="str">
        <f t="shared" si="22"/>
        <v>--</v>
      </c>
      <c r="FC25" s="354" t="str">
        <f t="shared" si="23"/>
        <v>--</v>
      </c>
      <c r="FD25" s="325">
        <f t="shared" si="24"/>
        <v>0</v>
      </c>
      <c r="FE25" s="331"/>
      <c r="FF25" s="209" t="str">
        <f>IFERROR(GETPIVOTDATA("Average of TRAVTM(40)",#REF!,"TIMEINT",FF$9,"VEHICLETRAVELTIMEMEASUREMENT",$D25)/3600/24,"--")</f>
        <v>--</v>
      </c>
      <c r="FG25" s="34" t="str">
        <f>IFERROR(GETPIVOTDATA("Average of TRAVTM(40)",#REF!,"TIMEINT",FG$9,"VEHICLETRAVELTIMEMEASUREMENT",$D25)/3600/24,"--")</f>
        <v>--</v>
      </c>
      <c r="FH25" s="34" t="str">
        <f>IFERROR(GETPIVOTDATA("Average of TRAVTM(40)",#REF!,"TIMEINT",FH$9,"VEHICLETRAVELTIMEMEASUREMENT",$D25)/3600/24,"--")</f>
        <v>--</v>
      </c>
      <c r="FI25" s="34" t="str">
        <f>IFERROR(GETPIVOTDATA("Average of TRAVTM(40)",#REF!,"TIMEINT",FI$9,"VEHICLETRAVELTIMEMEASUREMENT",$D25)/3600/24,"--")</f>
        <v>--</v>
      </c>
      <c r="FJ25" s="34" t="str">
        <f>IFERROR(GETPIVOTDATA("Average of TRAVTM(40)",#REF!,"TIMEINT",FJ$9,"VEHICLETRAVELTIMEMEASUREMENT",$D25)/3600/24,"--")</f>
        <v>--</v>
      </c>
      <c r="FK25" s="34" t="str">
        <f>IFERROR(GETPIVOTDATA("Average of TRAVTM(40)",#REF!,"TIMEINT",FK$9,"VEHICLETRAVELTIMEMEASUREMENT",$D25)/3600/24,"--")</f>
        <v>--</v>
      </c>
      <c r="FL25" s="34" t="str">
        <f>IFERROR(GETPIVOTDATA("Average of TRAVTM(40)",#REF!,"TIMEINT",FL$9,"VEHICLETRAVELTIMEMEASUREMENT",$D25)/3600/24,"--")</f>
        <v>--</v>
      </c>
      <c r="FM25" s="34" t="str">
        <f>IFERROR(GETPIVOTDATA("Average of TRAVTM(40)",#REF!,"TIMEINT",FM$9,"VEHICLETRAVELTIMEMEASUREMENT",$D25)/3600/24,"--")</f>
        <v>--</v>
      </c>
      <c r="FN25" s="34" t="str">
        <f>IFERROR(GETPIVOTDATA("Average of TRAVTM(40)",#REF!,"TIMEINT",FN$9,"VEHICLETRAVELTIMEMEASUREMENT",$D25)/3600/24,"--")</f>
        <v>--</v>
      </c>
      <c r="FO25" s="34" t="str">
        <f>IFERROR(GETPIVOTDATA("Average of TRAVTM(40)",#REF!,"TIMEINT",FO$9,"VEHICLETRAVELTIMEMEASUREMENT",$D25)/3600/24,"--")</f>
        <v>--</v>
      </c>
      <c r="FP25" s="34" t="str">
        <f>IFERROR(GETPIVOTDATA("Average of TRAVTM(40)",#REF!,"TIMEINT",FP$9,"VEHICLETRAVELTIMEMEASUREMENT",$D25)/3600/24,"--")</f>
        <v>--</v>
      </c>
      <c r="FQ25" s="34" t="str">
        <f>IFERROR(GETPIVOTDATA("Average of TRAVTM(40)",#REF!,"TIMEINT",FQ$9,"VEHICLETRAVELTIMEMEASUREMENT",$D25)/3600/24,"--")</f>
        <v>--</v>
      </c>
      <c r="FR25" s="34" t="str">
        <f>IFERROR(GETPIVOTDATA("Average of TRAVTM(40)",#REF!,"TIMEINT",FR$9,"VEHICLETRAVELTIMEMEASUREMENT",$D25)/3600/24,"--")</f>
        <v>--</v>
      </c>
      <c r="FS25" s="34" t="str">
        <f>IFERROR(GETPIVOTDATA("Average of TRAVTM(40)",#REF!,"TIMEINT",FS$9,"VEHICLETRAVELTIMEMEASUREMENT",$D25)/3600/24,"--")</f>
        <v>--</v>
      </c>
      <c r="FT25" s="34" t="str">
        <f>IFERROR(GETPIVOTDATA("Average of TRAVTM(40)",#REF!,"TIMEINT",FT$9,"VEHICLETRAVELTIMEMEASUREMENT",$D25)/3600/24,"--")</f>
        <v>--</v>
      </c>
      <c r="FU25" s="134" t="str">
        <f>IFERROR(GETPIVOTDATA("Average of TRAVTM(40)",#REF!,"TIMEINT",FU$9,"VEHICLETRAVELTIMEMEASUREMENT",$D25)/3600/24,"--")</f>
        <v>--</v>
      </c>
      <c r="FV25" s="331"/>
      <c r="FW25" s="323" t="str">
        <f>IFERROR(GETPIVOTDATA("Average of VEHS(40)",#REF!,"TIMEINT",FW$9,"VEHICLETRAVELTIMEMEASUREMENT",$D25),"--")</f>
        <v>--</v>
      </c>
      <c r="FX25" s="324" t="str">
        <f>IFERROR(GETPIVOTDATA("Average of VEHS(40)",#REF!,"TIMEINT",FX$9,"VEHICLETRAVELTIMEMEASUREMENT",$D25),"--")</f>
        <v>--</v>
      </c>
      <c r="FY25" s="324" t="str">
        <f>IFERROR(GETPIVOTDATA("Average of VEHS(40)",#REF!,"TIMEINT",FY$9,"VEHICLETRAVELTIMEMEASUREMENT",$D25),"--")</f>
        <v>--</v>
      </c>
      <c r="FZ25" s="324" t="str">
        <f>IFERROR(GETPIVOTDATA("Average of VEHS(40)",#REF!,"TIMEINT",FZ$9,"VEHICLETRAVELTIMEMEASUREMENT",$D25),"--")</f>
        <v>--</v>
      </c>
      <c r="GA25" s="324" t="str">
        <f>IFERROR(GETPIVOTDATA("Average of VEHS(40)",#REF!,"TIMEINT",GA$9,"VEHICLETRAVELTIMEMEASUREMENT",$D25),"--")</f>
        <v>--</v>
      </c>
      <c r="GB25" s="324" t="str">
        <f>IFERROR(GETPIVOTDATA("Average of VEHS(40)",#REF!,"TIMEINT",GB$9,"VEHICLETRAVELTIMEMEASUREMENT",$D25),"--")</f>
        <v>--</v>
      </c>
      <c r="GC25" s="324" t="str">
        <f>IFERROR(GETPIVOTDATA("Average of VEHS(40)",#REF!,"TIMEINT",GC$9,"VEHICLETRAVELTIMEMEASUREMENT",$D25),"--")</f>
        <v>--</v>
      </c>
      <c r="GD25" s="324" t="str">
        <f>IFERROR(GETPIVOTDATA("Average of VEHS(40)",#REF!,"TIMEINT",GD$9,"VEHICLETRAVELTIMEMEASUREMENT",$D25),"--")</f>
        <v>--</v>
      </c>
      <c r="GE25" s="324" t="str">
        <f>IFERROR(GETPIVOTDATA("Average of VEHS(40)",#REF!,"TIMEINT",GE$9,"VEHICLETRAVELTIMEMEASUREMENT",$D25),"--")</f>
        <v>--</v>
      </c>
      <c r="GF25" s="324" t="str">
        <f>IFERROR(GETPIVOTDATA("Average of VEHS(40)",#REF!,"TIMEINT",GF$9,"VEHICLETRAVELTIMEMEASUREMENT",$D25),"--")</f>
        <v>--</v>
      </c>
      <c r="GG25" s="324" t="str">
        <f>IFERROR(GETPIVOTDATA("Average of VEHS(40)",#REF!,"TIMEINT",GG$9,"VEHICLETRAVELTIMEMEASUREMENT",$D25),"--")</f>
        <v>--</v>
      </c>
      <c r="GH25" s="324" t="str">
        <f>IFERROR(GETPIVOTDATA("Average of VEHS(40)",#REF!,"TIMEINT",GH$9,"VEHICLETRAVELTIMEMEASUREMENT",$D25),"--")</f>
        <v>--</v>
      </c>
      <c r="GI25" s="324" t="str">
        <f>IFERROR(GETPIVOTDATA("Average of VEHS(40)",#REF!,"TIMEINT",GI$9,"VEHICLETRAVELTIMEMEASUREMENT",$D25),"--")</f>
        <v>--</v>
      </c>
      <c r="GJ25" s="324" t="str">
        <f>IFERROR(GETPIVOTDATA("Average of VEHS(40)",#REF!,"TIMEINT",GJ$9,"VEHICLETRAVELTIMEMEASUREMENT",$D25),"--")</f>
        <v>--</v>
      </c>
      <c r="GK25" s="324" t="str">
        <f>IFERROR(GETPIVOTDATA("Average of VEHS(40)",#REF!,"TIMEINT",GK$9,"VEHICLETRAVELTIMEMEASUREMENT",$D25),"--")</f>
        <v>--</v>
      </c>
      <c r="GL25" s="325" t="str">
        <f>IFERROR(GETPIVOTDATA("Average of VEHS(40)",#REF!,"TIMEINT",GL$9,"VEHICLETRAVELTIMEMEASUREMENT",$D25),"--")</f>
        <v>--</v>
      </c>
      <c r="GM25" s="331"/>
      <c r="GN25" s="209" t="str">
        <f t="shared" si="25"/>
        <v>--</v>
      </c>
      <c r="GO25" s="354" t="str">
        <f t="shared" si="26"/>
        <v>--</v>
      </c>
      <c r="GP25" s="325">
        <f t="shared" si="27"/>
        <v>0</v>
      </c>
      <c r="GQ25" s="331"/>
      <c r="GR25" s="209" t="str">
        <f>IFERROR(GETPIVOTDATA("Average of TRAVTM(60)",#REF!,"TIMEINT",GR$9,"VEHICLETRAVELTIMEMEASUREMENT",$D25)/3600/24,"--")</f>
        <v>--</v>
      </c>
      <c r="GS25" s="34" t="str">
        <f>IFERROR(GETPIVOTDATA("Average of TRAVTM(60)",#REF!,"TIMEINT",GS$9,"VEHICLETRAVELTIMEMEASUREMENT",$D25)/3600/24,"--")</f>
        <v>--</v>
      </c>
      <c r="GT25" s="34" t="str">
        <f>IFERROR(GETPIVOTDATA("Average of TRAVTM(60)",#REF!,"TIMEINT",GT$9,"VEHICLETRAVELTIMEMEASUREMENT",$D25)/3600/24,"--")</f>
        <v>--</v>
      </c>
      <c r="GU25" s="34" t="str">
        <f>IFERROR(GETPIVOTDATA("Average of TRAVTM(60)",#REF!,"TIMEINT",GU$9,"VEHICLETRAVELTIMEMEASUREMENT",$D25)/3600/24,"--")</f>
        <v>--</v>
      </c>
      <c r="GV25" s="34" t="str">
        <f>IFERROR(GETPIVOTDATA("Average of TRAVTM(60)",#REF!,"TIMEINT",GV$9,"VEHICLETRAVELTIMEMEASUREMENT",$D25)/3600/24,"--")</f>
        <v>--</v>
      </c>
      <c r="GW25" s="34" t="str">
        <f>IFERROR(GETPIVOTDATA("Average of TRAVTM(60)",#REF!,"TIMEINT",GW$9,"VEHICLETRAVELTIMEMEASUREMENT",$D25)/3600/24,"--")</f>
        <v>--</v>
      </c>
      <c r="GX25" s="34" t="str">
        <f>IFERROR(GETPIVOTDATA("Average of TRAVTM(60)",#REF!,"TIMEINT",GX$9,"VEHICLETRAVELTIMEMEASUREMENT",$D25)/3600/24,"--")</f>
        <v>--</v>
      </c>
      <c r="GY25" s="34" t="str">
        <f>IFERROR(GETPIVOTDATA("Average of TRAVTM(60)",#REF!,"TIMEINT",GY$9,"VEHICLETRAVELTIMEMEASUREMENT",$D25)/3600/24,"--")</f>
        <v>--</v>
      </c>
      <c r="GZ25" s="34" t="str">
        <f>IFERROR(GETPIVOTDATA("Average of TRAVTM(60)",#REF!,"TIMEINT",GZ$9,"VEHICLETRAVELTIMEMEASUREMENT",$D25)/3600/24,"--")</f>
        <v>--</v>
      </c>
      <c r="HA25" s="34" t="str">
        <f>IFERROR(GETPIVOTDATA("Average of TRAVTM(60)",#REF!,"TIMEINT",HA$9,"VEHICLETRAVELTIMEMEASUREMENT",$D25)/3600/24,"--")</f>
        <v>--</v>
      </c>
      <c r="HB25" s="34" t="str">
        <f>IFERROR(GETPIVOTDATA("Average of TRAVTM(60)",#REF!,"TIMEINT",HB$9,"VEHICLETRAVELTIMEMEASUREMENT",$D25)/3600/24,"--")</f>
        <v>--</v>
      </c>
      <c r="HC25" s="34" t="str">
        <f>IFERROR(GETPIVOTDATA("Average of TRAVTM(60)",#REF!,"TIMEINT",HC$9,"VEHICLETRAVELTIMEMEASUREMENT",$D25)/3600/24,"--")</f>
        <v>--</v>
      </c>
      <c r="HD25" s="34" t="str">
        <f>IFERROR(GETPIVOTDATA("Average of TRAVTM(60)",#REF!,"TIMEINT",HD$9,"VEHICLETRAVELTIMEMEASUREMENT",$D25)/3600/24,"--")</f>
        <v>--</v>
      </c>
      <c r="HE25" s="34" t="str">
        <f>IFERROR(GETPIVOTDATA("Average of TRAVTM(60)",#REF!,"TIMEINT",HE$9,"VEHICLETRAVELTIMEMEASUREMENT",$D25)/3600/24,"--")</f>
        <v>--</v>
      </c>
      <c r="HF25" s="34" t="str">
        <f>IFERROR(GETPIVOTDATA("Average of TRAVTM(60)",#REF!,"TIMEINT",HF$9,"VEHICLETRAVELTIMEMEASUREMENT",$D25)/3600/24,"--")</f>
        <v>--</v>
      </c>
      <c r="HG25" s="134" t="str">
        <f>IFERROR(GETPIVOTDATA("Average of TRAVTM(60)",#REF!,"TIMEINT",HG$9,"VEHICLETRAVELTIMEMEASUREMENT",$D25)/3600/24,"--")</f>
        <v>--</v>
      </c>
      <c r="HH25" s="331"/>
      <c r="HI25" s="323" t="str">
        <f>IFERROR(GETPIVOTDATA("Average of VEHS(60)",#REF!,"TIMEINT",HI$9,"VEHICLETRAVELTIMEMEASUREMENT",$D25),"--")</f>
        <v>--</v>
      </c>
      <c r="HJ25" s="324" t="str">
        <f>IFERROR(GETPIVOTDATA("Average of VEHS(60)",#REF!,"TIMEINT",HJ$9,"VEHICLETRAVELTIMEMEASUREMENT",$D25),"--")</f>
        <v>--</v>
      </c>
      <c r="HK25" s="324" t="str">
        <f>IFERROR(GETPIVOTDATA("Average of VEHS(60)",#REF!,"TIMEINT",HK$9,"VEHICLETRAVELTIMEMEASUREMENT",$D25),"--")</f>
        <v>--</v>
      </c>
      <c r="HL25" s="324" t="str">
        <f>IFERROR(GETPIVOTDATA("Average of VEHS(60)",#REF!,"TIMEINT",HL$9,"VEHICLETRAVELTIMEMEASUREMENT",$D25),"--")</f>
        <v>--</v>
      </c>
      <c r="HM25" s="324" t="str">
        <f>IFERROR(GETPIVOTDATA("Average of VEHS(60)",#REF!,"TIMEINT",HM$9,"VEHICLETRAVELTIMEMEASUREMENT",$D25),"--")</f>
        <v>--</v>
      </c>
      <c r="HN25" s="324" t="str">
        <f>IFERROR(GETPIVOTDATA("Average of VEHS(60)",#REF!,"TIMEINT",HN$9,"VEHICLETRAVELTIMEMEASUREMENT",$D25),"--")</f>
        <v>--</v>
      </c>
      <c r="HO25" s="324" t="str">
        <f>IFERROR(GETPIVOTDATA("Average of VEHS(60)",#REF!,"TIMEINT",HO$9,"VEHICLETRAVELTIMEMEASUREMENT",$D25),"--")</f>
        <v>--</v>
      </c>
      <c r="HP25" s="324" t="str">
        <f>IFERROR(GETPIVOTDATA("Average of VEHS(60)",#REF!,"TIMEINT",HP$9,"VEHICLETRAVELTIMEMEASUREMENT",$D25),"--")</f>
        <v>--</v>
      </c>
      <c r="HQ25" s="324" t="str">
        <f>IFERROR(GETPIVOTDATA("Average of VEHS(60)",#REF!,"TIMEINT",HQ$9,"VEHICLETRAVELTIMEMEASUREMENT",$D25),"--")</f>
        <v>--</v>
      </c>
      <c r="HR25" s="324" t="str">
        <f>IFERROR(GETPIVOTDATA("Average of VEHS(60)",#REF!,"TIMEINT",HR$9,"VEHICLETRAVELTIMEMEASUREMENT",$D25),"--")</f>
        <v>--</v>
      </c>
      <c r="HS25" s="324" t="str">
        <f>IFERROR(GETPIVOTDATA("Average of VEHS(60)",#REF!,"TIMEINT",HS$9,"VEHICLETRAVELTIMEMEASUREMENT",$D25),"--")</f>
        <v>--</v>
      </c>
      <c r="HT25" s="324" t="str">
        <f>IFERROR(GETPIVOTDATA("Average of VEHS(60)",#REF!,"TIMEINT",HT$9,"VEHICLETRAVELTIMEMEASUREMENT",$D25),"--")</f>
        <v>--</v>
      </c>
      <c r="HU25" s="324" t="str">
        <f>IFERROR(GETPIVOTDATA("Average of VEHS(60)",#REF!,"TIMEINT",HU$9,"VEHICLETRAVELTIMEMEASUREMENT",$D25),"--")</f>
        <v>--</v>
      </c>
      <c r="HV25" s="324" t="str">
        <f>IFERROR(GETPIVOTDATA("Average of VEHS(60)",#REF!,"TIMEINT",HV$9,"VEHICLETRAVELTIMEMEASUREMENT",$D25),"--")</f>
        <v>--</v>
      </c>
      <c r="HW25" s="324" t="str">
        <f>IFERROR(GETPIVOTDATA("Average of VEHS(60)",#REF!,"TIMEINT",HW$9,"VEHICLETRAVELTIMEMEASUREMENT",$D25),"--")</f>
        <v>--</v>
      </c>
      <c r="HX25" s="325" t="str">
        <f>IFERROR(GETPIVOTDATA("Average of VEHS(60)",#REF!,"TIMEINT",HX$9,"VEHICLETRAVELTIMEMEASUREMENT",$D25),"--")</f>
        <v>--</v>
      </c>
      <c r="HY25" s="331"/>
      <c r="HZ25" s="209" t="str">
        <f t="shared" si="28"/>
        <v>--</v>
      </c>
      <c r="IA25" s="354" t="str">
        <f t="shared" si="29"/>
        <v>--</v>
      </c>
      <c r="IB25" s="325">
        <f t="shared" si="30"/>
        <v>0</v>
      </c>
      <c r="IC25" s="638"/>
      <c r="ID25" s="323" t="str">
        <f>IFERROR(AVERAGEIFS('VISSIM Travel Time Outputs'!#REF!,'VISSIM Travel Time Outputs'!#REF!,$D25,'VISSIM Travel Time Outputs'!#REF!,"AVG",'VISSIM Travel Time Outputs'!#REF!,ID$9),"-")</f>
        <v>-</v>
      </c>
      <c r="IE25" s="324" t="str">
        <f>IFERROR(AVERAGEIFS('VISSIM Travel Time Outputs'!#REF!,'VISSIM Travel Time Outputs'!#REF!,$D25,'VISSIM Travel Time Outputs'!#REF!,"AVG",'VISSIM Travel Time Outputs'!#REF!,IE$9),"-")</f>
        <v>-</v>
      </c>
      <c r="IF25" s="324" t="str">
        <f>IFERROR(AVERAGEIFS('VISSIM Travel Time Outputs'!#REF!,'VISSIM Travel Time Outputs'!#REF!,$D25,'VISSIM Travel Time Outputs'!#REF!,"AVG",'VISSIM Travel Time Outputs'!#REF!,IF$9),"-")</f>
        <v>-</v>
      </c>
      <c r="IG25" s="324" t="str">
        <f>IFERROR(AVERAGEIFS('VISSIM Travel Time Outputs'!#REF!,'VISSIM Travel Time Outputs'!#REF!,$D25,'VISSIM Travel Time Outputs'!#REF!,"AVG",'VISSIM Travel Time Outputs'!#REF!,IG$9),"-")</f>
        <v>-</v>
      </c>
      <c r="IH25" s="324" t="str">
        <f>IFERROR(AVERAGEIFS('VISSIM Travel Time Outputs'!#REF!,'VISSIM Travel Time Outputs'!#REF!,$D25,'VISSIM Travel Time Outputs'!#REF!,"AVG",'VISSIM Travel Time Outputs'!#REF!,IH$9),"-")</f>
        <v>-</v>
      </c>
      <c r="II25" s="324" t="str">
        <f>IFERROR(AVERAGEIFS('VISSIM Travel Time Outputs'!#REF!,'VISSIM Travel Time Outputs'!#REF!,$D25,'VISSIM Travel Time Outputs'!#REF!,"AVG",'VISSIM Travel Time Outputs'!#REF!,II$9),"-")</f>
        <v>-</v>
      </c>
      <c r="IJ25" s="324" t="str">
        <f>IFERROR(AVERAGEIFS('VISSIM Travel Time Outputs'!#REF!,'VISSIM Travel Time Outputs'!#REF!,$D25,'VISSIM Travel Time Outputs'!#REF!,"AVG",'VISSIM Travel Time Outputs'!#REF!,IJ$9),"-")</f>
        <v>-</v>
      </c>
      <c r="IK25" s="324" t="str">
        <f>IFERROR(AVERAGEIFS('VISSIM Travel Time Outputs'!#REF!,'VISSIM Travel Time Outputs'!#REF!,$D25,'VISSIM Travel Time Outputs'!#REF!,"AVG",'VISSIM Travel Time Outputs'!#REF!,IK$9),"-")</f>
        <v>-</v>
      </c>
      <c r="IL25" s="324" t="str">
        <f>IFERROR(AVERAGEIFS('VISSIM Travel Time Outputs'!#REF!,'VISSIM Travel Time Outputs'!#REF!,$D25,'VISSIM Travel Time Outputs'!#REF!,"AVG",'VISSIM Travel Time Outputs'!#REF!,IL$9),"-")</f>
        <v>-</v>
      </c>
      <c r="IM25" s="324" t="str">
        <f>IFERROR(AVERAGEIFS('VISSIM Travel Time Outputs'!#REF!,'VISSIM Travel Time Outputs'!#REF!,$D25,'VISSIM Travel Time Outputs'!#REF!,"AVG",'VISSIM Travel Time Outputs'!#REF!,IM$9),"-")</f>
        <v>-</v>
      </c>
      <c r="IN25" s="324" t="str">
        <f>IFERROR(AVERAGEIFS('VISSIM Travel Time Outputs'!#REF!,'VISSIM Travel Time Outputs'!#REF!,$D25,'VISSIM Travel Time Outputs'!#REF!,"AVG",'VISSIM Travel Time Outputs'!#REF!,IN$9),"-")</f>
        <v>-</v>
      </c>
      <c r="IO25" s="324" t="str">
        <f>IFERROR(AVERAGEIFS('VISSIM Travel Time Outputs'!#REF!,'VISSIM Travel Time Outputs'!#REF!,$D25,'VISSIM Travel Time Outputs'!#REF!,"AVG",'VISSIM Travel Time Outputs'!#REF!,IO$9),"-")</f>
        <v>-</v>
      </c>
      <c r="IP25" s="324" t="str">
        <f>IFERROR(AVERAGEIFS('VISSIM Travel Time Outputs'!#REF!,'VISSIM Travel Time Outputs'!#REF!,$D25,'VISSIM Travel Time Outputs'!#REF!,"AVG",'VISSIM Travel Time Outputs'!#REF!,IP$9),"-")</f>
        <v>-</v>
      </c>
      <c r="IQ25" s="324" t="str">
        <f>IFERROR(AVERAGEIFS('VISSIM Travel Time Outputs'!#REF!,'VISSIM Travel Time Outputs'!#REF!,$D25,'VISSIM Travel Time Outputs'!#REF!,"AVG",'VISSIM Travel Time Outputs'!#REF!,IQ$9),"-")</f>
        <v>-</v>
      </c>
      <c r="IR25" s="324" t="str">
        <f>IFERROR(AVERAGEIFS('VISSIM Travel Time Outputs'!#REF!,'VISSIM Travel Time Outputs'!#REF!,$D25,'VISSIM Travel Time Outputs'!#REF!,"AVG",'VISSIM Travel Time Outputs'!#REF!,IR$9),"-")</f>
        <v>-</v>
      </c>
      <c r="IS25" s="325" t="str">
        <f>IFERROR(AVERAGEIFS('VISSIM Travel Time Outputs'!#REF!,'VISSIM Travel Time Outputs'!#REF!,$D25,'VISSIM Travel Time Outputs'!#REF!,"AVG",'VISSIM Travel Time Outputs'!#REF!,IS$9),"-")</f>
        <v>-</v>
      </c>
      <c r="IT25" s="325" t="str">
        <f t="shared" si="31"/>
        <v>--</v>
      </c>
    </row>
    <row r="26" spans="1:254" customFormat="1" x14ac:dyDescent="0.35">
      <c r="A26" s="252" t="str">
        <f t="shared" si="12"/>
        <v>H</v>
      </c>
      <c r="B26" s="577">
        <f t="shared" si="32"/>
        <v>17</v>
      </c>
      <c r="C26" s="413">
        <f>INDEX('Input - Travel Times'!$B$3:$AH$103,MATCH($B26,'Input - Travel Times'!$B$3:$B$103,0),MATCH(C$9,'Input - Travel Times'!$B$3:$AH$3,0))</f>
        <v>0</v>
      </c>
      <c r="D26" s="150">
        <f>INDEX('Input - Travel Times'!$B$3:$AH$103,MATCH($B26,'Input - Travel Times'!$B$3:$B$103,0),MATCH(D$9,'Input - Travel Times'!$B$3:$AH$3,0))</f>
        <v>0</v>
      </c>
      <c r="E26" s="518">
        <f>TIME(0,0,INDEX('Input - Travel Times'!$B$3:$AH$103,MATCH($B26,'Input - Travel Times'!$B$3:$B$103,0),MATCH(E$9,'Input - Travel Times'!$B$3:$AH$3,0)))</f>
        <v>0</v>
      </c>
      <c r="F26" s="518">
        <f>TIME(0,0,INDEX('Input - Travel Times'!$B$3:$AH$103,MATCH($B26,'Input - Travel Times'!$B$3:$B$103,0),MATCH(F$9,'Input - Travel Times'!$B$3:$AH$3,0)))</f>
        <v>0</v>
      </c>
      <c r="G26" s="518">
        <f>TIME(0,0,INDEX('Input - Travel Times'!$B$3:$AH$103,MATCH($B26,'Input - Travel Times'!$B$3:$B$103,0),MATCH(G$9,'Input - Travel Times'!$B$3:$AH$3,0)))</f>
        <v>0</v>
      </c>
      <c r="H26" s="518">
        <f>TIME(0,0,INDEX('Input - Travel Times'!$B$3:$AH$103,MATCH($B26,'Input - Travel Times'!$B$3:$B$103,0),MATCH(H$9,'Input - Travel Times'!$B$3:$AH$3,0)))</f>
        <v>0</v>
      </c>
      <c r="I26" s="130"/>
      <c r="J26" s="209" t="str">
        <f>IFERROR(TIME(0,0,AVERAGEIFS('VISSIM Travel Time Outputs'!$I:$I,'VISSIM Travel Time Outputs'!$D:$D,$D26,'VISSIM Travel Time Outputs'!$A:$A,"AVG",'VISSIM Travel Time Outputs'!$B:$B,J$9)),"-")</f>
        <v>-</v>
      </c>
      <c r="K26" s="34" t="str">
        <f>IFERROR(TIME(0,0,AVERAGEIFS('VISSIM Travel Time Outputs'!$I:$I,'VISSIM Travel Time Outputs'!$D:$D,$D26,'VISSIM Travel Time Outputs'!$A:$A,"AVG",'VISSIM Travel Time Outputs'!$B:$B,K$9)),"-")</f>
        <v>-</v>
      </c>
      <c r="L26" s="34" t="str">
        <f>IFERROR(TIME(0,0,AVERAGEIFS('VISSIM Travel Time Outputs'!$I:$I,'VISSIM Travel Time Outputs'!$D:$D,$D26,'VISSIM Travel Time Outputs'!$A:$A,"AVG",'VISSIM Travel Time Outputs'!$B:$B,L$9)),"-")</f>
        <v>-</v>
      </c>
      <c r="M26" s="34" t="str">
        <f>IFERROR(TIME(0,0,AVERAGEIFS('VISSIM Travel Time Outputs'!$I:$I,'VISSIM Travel Time Outputs'!$D:$D,$D26,'VISSIM Travel Time Outputs'!$A:$A,"AVG",'VISSIM Travel Time Outputs'!$B:$B,M$9)),"-")</f>
        <v>-</v>
      </c>
      <c r="N26" s="34" t="str">
        <f>IFERROR(TIME(0,0,AVERAGEIFS('VISSIM Travel Time Outputs'!$I:$I,'VISSIM Travel Time Outputs'!$D:$D,$D26,'VISSIM Travel Time Outputs'!$A:$A,"AVG",'VISSIM Travel Time Outputs'!$B:$B,N$9)),"-")</f>
        <v>-</v>
      </c>
      <c r="O26" s="34" t="str">
        <f>IFERROR(TIME(0,0,AVERAGEIFS('VISSIM Travel Time Outputs'!$I:$I,'VISSIM Travel Time Outputs'!$D:$D,$D26,'VISSIM Travel Time Outputs'!$A:$A,"AVG",'VISSIM Travel Time Outputs'!$B:$B,O$9)),"-")</f>
        <v>-</v>
      </c>
      <c r="P26" s="34" t="str">
        <f>IFERROR(TIME(0,0,AVERAGEIFS('VISSIM Travel Time Outputs'!$I:$I,'VISSIM Travel Time Outputs'!$D:$D,$D26,'VISSIM Travel Time Outputs'!$A:$A,"AVG",'VISSIM Travel Time Outputs'!$B:$B,P$9)),"-")</f>
        <v>-</v>
      </c>
      <c r="Q26" s="34" t="str">
        <f>IFERROR(TIME(0,0,AVERAGEIFS('VISSIM Travel Time Outputs'!$I:$I,'VISSIM Travel Time Outputs'!$D:$D,$D26,'VISSIM Travel Time Outputs'!$A:$A,"AVG",'VISSIM Travel Time Outputs'!$B:$B,Q$9)),"-")</f>
        <v>-</v>
      </c>
      <c r="R26" s="34" t="str">
        <f>IFERROR(TIME(0,0,AVERAGEIFS('VISSIM Travel Time Outputs'!$I:$I,'VISSIM Travel Time Outputs'!$D:$D,$D26,'VISSIM Travel Time Outputs'!$A:$A,"AVG",'VISSIM Travel Time Outputs'!$B:$B,R$9)),"-")</f>
        <v>-</v>
      </c>
      <c r="S26" s="34" t="str">
        <f>IFERROR(TIME(0,0,AVERAGEIFS('VISSIM Travel Time Outputs'!$I:$I,'VISSIM Travel Time Outputs'!$D:$D,$D26,'VISSIM Travel Time Outputs'!$A:$A,"AVG",'VISSIM Travel Time Outputs'!$B:$B,S$9)),"-")</f>
        <v>-</v>
      </c>
      <c r="T26" s="34" t="str">
        <f>IFERROR(TIME(0,0,AVERAGEIFS('VISSIM Travel Time Outputs'!$I:$I,'VISSIM Travel Time Outputs'!$D:$D,$D26,'VISSIM Travel Time Outputs'!$A:$A,"AVG",'VISSIM Travel Time Outputs'!$B:$B,T$9)),"-")</f>
        <v>-</v>
      </c>
      <c r="U26" s="34" t="str">
        <f>IFERROR(TIME(0,0,AVERAGEIFS('VISSIM Travel Time Outputs'!$I:$I,'VISSIM Travel Time Outputs'!$D:$D,$D26,'VISSIM Travel Time Outputs'!$A:$A,"AVG",'VISSIM Travel Time Outputs'!$B:$B,U$9)),"-")</f>
        <v>-</v>
      </c>
      <c r="V26" s="34" t="str">
        <f>IFERROR(TIME(0,0,AVERAGEIFS('VISSIM Travel Time Outputs'!$I:$I,'VISSIM Travel Time Outputs'!$D:$D,$D26,'VISSIM Travel Time Outputs'!$A:$A,"AVG",'VISSIM Travel Time Outputs'!$B:$B,V$9)),"-")</f>
        <v>-</v>
      </c>
      <c r="W26" s="34" t="str">
        <f>IFERROR(TIME(0,0,AVERAGEIFS('VISSIM Travel Time Outputs'!$I:$I,'VISSIM Travel Time Outputs'!$D:$D,$D26,'VISSIM Travel Time Outputs'!$A:$A,"AVG",'VISSIM Travel Time Outputs'!$B:$B,W$9)),"-")</f>
        <v>-</v>
      </c>
      <c r="X26" s="34" t="str">
        <f>IFERROR(TIME(0,0,AVERAGEIFS('VISSIM Travel Time Outputs'!$I:$I,'VISSIM Travel Time Outputs'!$D:$D,$D26,'VISSIM Travel Time Outputs'!$A:$A,"AVG",'VISSIM Travel Time Outputs'!$B:$B,X$9)),"-")</f>
        <v>-</v>
      </c>
      <c r="Y26" s="134" t="str">
        <f>IFERROR(TIME(0,0,AVERAGEIFS('VISSIM Travel Time Outputs'!$I:$I,'VISSIM Travel Time Outputs'!$D:$D,$D26,'VISSIM Travel Time Outputs'!$A:$A,"AVG",'VISSIM Travel Time Outputs'!$B:$B,Y$9)),"-")</f>
        <v>-</v>
      </c>
      <c r="Z26" s="254"/>
      <c r="AA26" s="323" t="str">
        <f>IFERROR(AVERAGEIFS('VISSIM Travel Time Outputs'!$F:$F,'VISSIM Travel Time Outputs'!$D:$D,$D26,'VISSIM Travel Time Outputs'!$A:$A,"AVG",'VISSIM Travel Time Outputs'!$B:$B,AA$9),"-")</f>
        <v>-</v>
      </c>
      <c r="AB26" s="324" t="str">
        <f>IFERROR(AVERAGEIFS('VISSIM Travel Time Outputs'!$F:$F,'VISSIM Travel Time Outputs'!$D:$D,$D26,'VISSIM Travel Time Outputs'!$A:$A,"AVG",'VISSIM Travel Time Outputs'!$B:$B,AB$9),"-")</f>
        <v>-</v>
      </c>
      <c r="AC26" s="324" t="str">
        <f>IFERROR(AVERAGEIFS('VISSIM Travel Time Outputs'!$F:$F,'VISSIM Travel Time Outputs'!$D:$D,$D26,'VISSIM Travel Time Outputs'!$A:$A,"AVG",'VISSIM Travel Time Outputs'!$B:$B,AC$9),"-")</f>
        <v>-</v>
      </c>
      <c r="AD26" s="324" t="str">
        <f>IFERROR(AVERAGEIFS('VISSIM Travel Time Outputs'!$F:$F,'VISSIM Travel Time Outputs'!$D:$D,$D26,'VISSIM Travel Time Outputs'!$A:$A,"AVG",'VISSIM Travel Time Outputs'!$B:$B,AD$9),"-")</f>
        <v>-</v>
      </c>
      <c r="AE26" s="324" t="str">
        <f>IFERROR(AVERAGEIFS('VISSIM Travel Time Outputs'!$F:$F,'VISSIM Travel Time Outputs'!$D:$D,$D26,'VISSIM Travel Time Outputs'!$A:$A,"AVG",'VISSIM Travel Time Outputs'!$B:$B,AE$9),"-")</f>
        <v>-</v>
      </c>
      <c r="AF26" s="324" t="str">
        <f>IFERROR(AVERAGEIFS('VISSIM Travel Time Outputs'!$F:$F,'VISSIM Travel Time Outputs'!$D:$D,$D26,'VISSIM Travel Time Outputs'!$A:$A,"AVG",'VISSIM Travel Time Outputs'!$B:$B,AF$9),"-")</f>
        <v>-</v>
      </c>
      <c r="AG26" s="324" t="str">
        <f>IFERROR(AVERAGEIFS('VISSIM Travel Time Outputs'!$F:$F,'VISSIM Travel Time Outputs'!$D:$D,$D26,'VISSIM Travel Time Outputs'!$A:$A,"AVG",'VISSIM Travel Time Outputs'!$B:$B,AG$9),"-")</f>
        <v>-</v>
      </c>
      <c r="AH26" s="324" t="str">
        <f>IFERROR(AVERAGEIFS('VISSIM Travel Time Outputs'!$F:$F,'VISSIM Travel Time Outputs'!$D:$D,$D26,'VISSIM Travel Time Outputs'!$A:$A,"AVG",'VISSIM Travel Time Outputs'!$B:$B,AH$9),"-")</f>
        <v>-</v>
      </c>
      <c r="AI26" s="324" t="str">
        <f>IFERROR(AVERAGEIFS('VISSIM Travel Time Outputs'!$F:$F,'VISSIM Travel Time Outputs'!$D:$D,$D26,'VISSIM Travel Time Outputs'!$A:$A,"AVG",'VISSIM Travel Time Outputs'!$B:$B,AI$9),"-")</f>
        <v>-</v>
      </c>
      <c r="AJ26" s="324" t="str">
        <f>IFERROR(AVERAGEIFS('VISSIM Travel Time Outputs'!$F:$F,'VISSIM Travel Time Outputs'!$D:$D,$D26,'VISSIM Travel Time Outputs'!$A:$A,"AVG",'VISSIM Travel Time Outputs'!$B:$B,AJ$9),"-")</f>
        <v>-</v>
      </c>
      <c r="AK26" s="324" t="str">
        <f>IFERROR(AVERAGEIFS('VISSIM Travel Time Outputs'!$F:$F,'VISSIM Travel Time Outputs'!$D:$D,$D26,'VISSIM Travel Time Outputs'!$A:$A,"AVG",'VISSIM Travel Time Outputs'!$B:$B,AK$9),"-")</f>
        <v>-</v>
      </c>
      <c r="AL26" s="324" t="str">
        <f>IFERROR(AVERAGEIFS('VISSIM Travel Time Outputs'!$F:$F,'VISSIM Travel Time Outputs'!$D:$D,$D26,'VISSIM Travel Time Outputs'!$A:$A,"AVG",'VISSIM Travel Time Outputs'!$B:$B,AL$9),"-")</f>
        <v>-</v>
      </c>
      <c r="AM26" s="324" t="str">
        <f>IFERROR(AVERAGEIFS('VISSIM Travel Time Outputs'!$F:$F,'VISSIM Travel Time Outputs'!$D:$D,$D26,'VISSIM Travel Time Outputs'!$A:$A,"AVG",'VISSIM Travel Time Outputs'!$B:$B,AM$9),"-")</f>
        <v>-</v>
      </c>
      <c r="AN26" s="324" t="str">
        <f>IFERROR(AVERAGEIFS('VISSIM Travel Time Outputs'!$F:$F,'VISSIM Travel Time Outputs'!$D:$D,$D26,'VISSIM Travel Time Outputs'!$A:$A,"AVG",'VISSIM Travel Time Outputs'!$B:$B,AN$9),"-")</f>
        <v>-</v>
      </c>
      <c r="AO26" s="324" t="str">
        <f>IFERROR(AVERAGEIFS('VISSIM Travel Time Outputs'!$F:$F,'VISSIM Travel Time Outputs'!$D:$D,$D26,'VISSIM Travel Time Outputs'!$A:$A,"AVG",'VISSIM Travel Time Outputs'!$B:$B,AO$9),"-")</f>
        <v>-</v>
      </c>
      <c r="AP26" s="325" t="str">
        <f>IFERROR(AVERAGEIFS('VISSIM Travel Time Outputs'!$F:$F,'VISSIM Travel Time Outputs'!$D:$D,$D26,'VISSIM Travel Time Outputs'!$A:$A,"AVG",'VISSIM Travel Time Outputs'!$B:$B,AP$9),"-")</f>
        <v>-</v>
      </c>
      <c r="AQ26" s="331"/>
      <c r="AR26" s="209" t="str">
        <f t="shared" si="13"/>
        <v>--</v>
      </c>
      <c r="AS26" s="354" t="str">
        <f t="shared" si="14"/>
        <v>--</v>
      </c>
      <c r="AT26" s="325">
        <f t="shared" si="15"/>
        <v>0</v>
      </c>
      <c r="AU26" s="255"/>
      <c r="AV26" s="209" t="str">
        <f>IFERROR(TIME(0,0,AVERAGEIFS('VISSIM Travel Time Outputs'!$J:$J,'VISSIM Travel Time Outputs'!$D:$D,$D26,'VISSIM Travel Time Outputs'!$A:$A,"AVG",'VISSIM Travel Time Outputs'!$B:$B,AV$9)),"-")</f>
        <v>-</v>
      </c>
      <c r="AW26" s="34" t="str">
        <f>IFERROR(TIME(0,0,AVERAGEIFS('VISSIM Travel Time Outputs'!$J:$J,'VISSIM Travel Time Outputs'!$D:$D,$D26,'VISSIM Travel Time Outputs'!$A:$A,"AVG",'VISSIM Travel Time Outputs'!$B:$B,AW$9)),"-")</f>
        <v>-</v>
      </c>
      <c r="AX26" s="34" t="str">
        <f>IFERROR(TIME(0,0,AVERAGEIFS('VISSIM Travel Time Outputs'!$J:$J,'VISSIM Travel Time Outputs'!$D:$D,$D26,'VISSIM Travel Time Outputs'!$A:$A,"AVG",'VISSIM Travel Time Outputs'!$B:$B,AX$9)),"-")</f>
        <v>-</v>
      </c>
      <c r="AY26" s="34" t="str">
        <f>IFERROR(TIME(0,0,AVERAGEIFS('VISSIM Travel Time Outputs'!$J:$J,'VISSIM Travel Time Outputs'!$D:$D,$D26,'VISSIM Travel Time Outputs'!$A:$A,"AVG",'VISSIM Travel Time Outputs'!$B:$B,AY$9)),"-")</f>
        <v>-</v>
      </c>
      <c r="AZ26" s="34" t="str">
        <f>IFERROR(TIME(0,0,AVERAGEIFS('VISSIM Travel Time Outputs'!$J:$J,'VISSIM Travel Time Outputs'!$D:$D,$D26,'VISSIM Travel Time Outputs'!$A:$A,"AVG",'VISSIM Travel Time Outputs'!$B:$B,AZ$9)),"-")</f>
        <v>-</v>
      </c>
      <c r="BA26" s="34" t="str">
        <f>IFERROR(TIME(0,0,AVERAGEIFS('VISSIM Travel Time Outputs'!$J:$J,'VISSIM Travel Time Outputs'!$D:$D,$D26,'VISSIM Travel Time Outputs'!$A:$A,"AVG",'VISSIM Travel Time Outputs'!$B:$B,BA$9)),"-")</f>
        <v>-</v>
      </c>
      <c r="BB26" s="34" t="str">
        <f>IFERROR(TIME(0,0,AVERAGEIFS('VISSIM Travel Time Outputs'!$J:$J,'VISSIM Travel Time Outputs'!$D:$D,$D26,'VISSIM Travel Time Outputs'!$A:$A,"AVG",'VISSIM Travel Time Outputs'!$B:$B,BB$9)),"-")</f>
        <v>-</v>
      </c>
      <c r="BC26" s="34" t="str">
        <f>IFERROR(TIME(0,0,AVERAGEIFS('VISSIM Travel Time Outputs'!$J:$J,'VISSIM Travel Time Outputs'!$D:$D,$D26,'VISSIM Travel Time Outputs'!$A:$A,"AVG",'VISSIM Travel Time Outputs'!$B:$B,BC$9)),"-")</f>
        <v>-</v>
      </c>
      <c r="BD26" s="34" t="str">
        <f>IFERROR(TIME(0,0,AVERAGEIFS('VISSIM Travel Time Outputs'!$J:$J,'VISSIM Travel Time Outputs'!$D:$D,$D26,'VISSIM Travel Time Outputs'!$A:$A,"AVG",'VISSIM Travel Time Outputs'!$B:$B,BD$9)),"-")</f>
        <v>-</v>
      </c>
      <c r="BE26" s="34" t="str">
        <f>IFERROR(TIME(0,0,AVERAGEIFS('VISSIM Travel Time Outputs'!$J:$J,'VISSIM Travel Time Outputs'!$D:$D,$D26,'VISSIM Travel Time Outputs'!$A:$A,"AVG",'VISSIM Travel Time Outputs'!$B:$B,BE$9)),"-")</f>
        <v>-</v>
      </c>
      <c r="BF26" s="34" t="str">
        <f>IFERROR(TIME(0,0,AVERAGEIFS('VISSIM Travel Time Outputs'!$J:$J,'VISSIM Travel Time Outputs'!$D:$D,$D26,'VISSIM Travel Time Outputs'!$A:$A,"AVG",'VISSIM Travel Time Outputs'!$B:$B,BF$9)),"-")</f>
        <v>-</v>
      </c>
      <c r="BG26" s="34" t="str">
        <f>IFERROR(TIME(0,0,AVERAGEIFS('VISSIM Travel Time Outputs'!$J:$J,'VISSIM Travel Time Outputs'!$D:$D,$D26,'VISSIM Travel Time Outputs'!$A:$A,"AVG",'VISSIM Travel Time Outputs'!$B:$B,BG$9)),"-")</f>
        <v>-</v>
      </c>
      <c r="BH26" s="34" t="str">
        <f>IFERROR(TIME(0,0,AVERAGEIFS('VISSIM Travel Time Outputs'!$J:$J,'VISSIM Travel Time Outputs'!$D:$D,$D26,'VISSIM Travel Time Outputs'!$A:$A,"AVG",'VISSIM Travel Time Outputs'!$B:$B,BH$9)),"-")</f>
        <v>-</v>
      </c>
      <c r="BI26" s="34" t="str">
        <f>IFERROR(TIME(0,0,AVERAGEIFS('VISSIM Travel Time Outputs'!$J:$J,'VISSIM Travel Time Outputs'!$D:$D,$D26,'VISSIM Travel Time Outputs'!$A:$A,"AVG",'VISSIM Travel Time Outputs'!$B:$B,BI$9)),"-")</f>
        <v>-</v>
      </c>
      <c r="BJ26" s="34" t="str">
        <f>IFERROR(TIME(0,0,AVERAGEIFS('VISSIM Travel Time Outputs'!$J:$J,'VISSIM Travel Time Outputs'!$D:$D,$D26,'VISSIM Travel Time Outputs'!$A:$A,"AVG",'VISSIM Travel Time Outputs'!$B:$B,BJ$9)),"-")</f>
        <v>-</v>
      </c>
      <c r="BK26" s="134" t="str">
        <f>IFERROR(TIME(0,0,AVERAGEIFS('VISSIM Travel Time Outputs'!$J:$J,'VISSIM Travel Time Outputs'!$D:$D,$D26,'VISSIM Travel Time Outputs'!$A:$A,"AVG",'VISSIM Travel Time Outputs'!$B:$B,BK$9)),"-")</f>
        <v>-</v>
      </c>
      <c r="BL26" s="126"/>
      <c r="BM26" s="323" t="str">
        <f>IFERROR(AVERAGEIFS('VISSIM Travel Time Outputs'!$G:$G,'VISSIM Travel Time Outputs'!$D:$D,$D26,'VISSIM Travel Time Outputs'!$A:$A,"AVG",'VISSIM Travel Time Outputs'!$B:$B,BM$9),"-")</f>
        <v>-</v>
      </c>
      <c r="BN26" s="324" t="str">
        <f>IFERROR(AVERAGEIFS('VISSIM Travel Time Outputs'!$G:$G,'VISSIM Travel Time Outputs'!$D:$D,$D26,'VISSIM Travel Time Outputs'!$A:$A,"AVG",'VISSIM Travel Time Outputs'!$B:$B,BN$9),"-")</f>
        <v>-</v>
      </c>
      <c r="BO26" s="324" t="str">
        <f>IFERROR(AVERAGEIFS('VISSIM Travel Time Outputs'!$G:$G,'VISSIM Travel Time Outputs'!$D:$D,$D26,'VISSIM Travel Time Outputs'!$A:$A,"AVG",'VISSIM Travel Time Outputs'!$B:$B,BO$9),"-")</f>
        <v>-</v>
      </c>
      <c r="BP26" s="324" t="str">
        <f>IFERROR(AVERAGEIFS('VISSIM Travel Time Outputs'!$G:$G,'VISSIM Travel Time Outputs'!$D:$D,$D26,'VISSIM Travel Time Outputs'!$A:$A,"AVG",'VISSIM Travel Time Outputs'!$B:$B,BP$9),"-")</f>
        <v>-</v>
      </c>
      <c r="BQ26" s="324" t="str">
        <f>IFERROR(AVERAGEIFS('VISSIM Travel Time Outputs'!$G:$G,'VISSIM Travel Time Outputs'!$D:$D,$D26,'VISSIM Travel Time Outputs'!$A:$A,"AVG",'VISSIM Travel Time Outputs'!$B:$B,BQ$9),"-")</f>
        <v>-</v>
      </c>
      <c r="BR26" s="324" t="str">
        <f>IFERROR(AVERAGEIFS('VISSIM Travel Time Outputs'!$G:$G,'VISSIM Travel Time Outputs'!$D:$D,$D26,'VISSIM Travel Time Outputs'!$A:$A,"AVG",'VISSIM Travel Time Outputs'!$B:$B,BR$9),"-")</f>
        <v>-</v>
      </c>
      <c r="BS26" s="324" t="str">
        <f>IFERROR(AVERAGEIFS('VISSIM Travel Time Outputs'!$G:$G,'VISSIM Travel Time Outputs'!$D:$D,$D26,'VISSIM Travel Time Outputs'!$A:$A,"AVG",'VISSIM Travel Time Outputs'!$B:$B,BS$9),"-")</f>
        <v>-</v>
      </c>
      <c r="BT26" s="324" t="str">
        <f>IFERROR(AVERAGEIFS('VISSIM Travel Time Outputs'!$G:$G,'VISSIM Travel Time Outputs'!$D:$D,$D26,'VISSIM Travel Time Outputs'!$A:$A,"AVG",'VISSIM Travel Time Outputs'!$B:$B,BT$9),"-")</f>
        <v>-</v>
      </c>
      <c r="BU26" s="324" t="str">
        <f>IFERROR(AVERAGEIFS('VISSIM Travel Time Outputs'!$G:$G,'VISSIM Travel Time Outputs'!$D:$D,$D26,'VISSIM Travel Time Outputs'!$A:$A,"AVG",'VISSIM Travel Time Outputs'!$B:$B,BU$9),"-")</f>
        <v>-</v>
      </c>
      <c r="BV26" s="324" t="str">
        <f>IFERROR(AVERAGEIFS('VISSIM Travel Time Outputs'!$G:$G,'VISSIM Travel Time Outputs'!$D:$D,$D26,'VISSIM Travel Time Outputs'!$A:$A,"AVG",'VISSIM Travel Time Outputs'!$B:$B,BV$9),"-")</f>
        <v>-</v>
      </c>
      <c r="BW26" s="324" t="str">
        <f>IFERROR(AVERAGEIFS('VISSIM Travel Time Outputs'!$G:$G,'VISSIM Travel Time Outputs'!$D:$D,$D26,'VISSIM Travel Time Outputs'!$A:$A,"AVG",'VISSIM Travel Time Outputs'!$B:$B,BW$9),"-")</f>
        <v>-</v>
      </c>
      <c r="BX26" s="324" t="str">
        <f>IFERROR(AVERAGEIFS('VISSIM Travel Time Outputs'!$G:$G,'VISSIM Travel Time Outputs'!$D:$D,$D26,'VISSIM Travel Time Outputs'!$A:$A,"AVG",'VISSIM Travel Time Outputs'!$B:$B,BX$9),"-")</f>
        <v>-</v>
      </c>
      <c r="BY26" s="324" t="str">
        <f>IFERROR(AVERAGEIFS('VISSIM Travel Time Outputs'!$G:$G,'VISSIM Travel Time Outputs'!$D:$D,$D26,'VISSIM Travel Time Outputs'!$A:$A,"AVG",'VISSIM Travel Time Outputs'!$B:$B,BY$9),"-")</f>
        <v>-</v>
      </c>
      <c r="BZ26" s="324" t="str">
        <f>IFERROR(AVERAGEIFS('VISSIM Travel Time Outputs'!$G:$G,'VISSIM Travel Time Outputs'!$D:$D,$D26,'VISSIM Travel Time Outputs'!$A:$A,"AVG",'VISSIM Travel Time Outputs'!$B:$B,BZ$9),"-")</f>
        <v>-</v>
      </c>
      <c r="CA26" s="324" t="str">
        <f>IFERROR(AVERAGEIFS('VISSIM Travel Time Outputs'!$G:$G,'VISSIM Travel Time Outputs'!$D:$D,$D26,'VISSIM Travel Time Outputs'!$A:$A,"AVG",'VISSIM Travel Time Outputs'!$B:$B,CA$9),"-")</f>
        <v>-</v>
      </c>
      <c r="CB26" s="325" t="str">
        <f>IFERROR(AVERAGEIFS('VISSIM Travel Time Outputs'!$G:$G,'VISSIM Travel Time Outputs'!$D:$D,$D26,'VISSIM Travel Time Outputs'!$A:$A,"AVG",'VISSIM Travel Time Outputs'!$B:$B,CB$9),"-")</f>
        <v>-</v>
      </c>
      <c r="CC26" s="254"/>
      <c r="CD26" s="209" t="str">
        <f t="shared" si="16"/>
        <v>--</v>
      </c>
      <c r="CE26" s="354" t="str">
        <f t="shared" si="17"/>
        <v>--</v>
      </c>
      <c r="CF26" s="325">
        <f t="shared" si="18"/>
        <v>0</v>
      </c>
      <c r="CG26" s="331"/>
      <c r="CH26" s="209"/>
      <c r="CI26" s="34"/>
      <c r="CJ26" s="34"/>
      <c r="CK26" s="34"/>
      <c r="CL26" s="34"/>
      <c r="CM26" s="34"/>
      <c r="CN26" s="34"/>
      <c r="CO26" s="34"/>
      <c r="CP26" s="34"/>
      <c r="CQ26" s="34"/>
      <c r="CR26" s="34"/>
      <c r="CS26" s="34"/>
      <c r="CT26" s="34"/>
      <c r="CU26" s="34"/>
      <c r="CV26" s="34"/>
      <c r="CW26" s="134"/>
      <c r="CX26" s="331"/>
      <c r="CY26" s="323"/>
      <c r="CZ26" s="324"/>
      <c r="DA26" s="324"/>
      <c r="DB26" s="324"/>
      <c r="DC26" s="324"/>
      <c r="DD26" s="324"/>
      <c r="DE26" s="324"/>
      <c r="DF26" s="324"/>
      <c r="DG26" s="324"/>
      <c r="DH26" s="324"/>
      <c r="DI26" s="324"/>
      <c r="DJ26" s="324"/>
      <c r="DK26" s="324"/>
      <c r="DL26" s="324"/>
      <c r="DM26" s="324"/>
      <c r="DN26" s="325"/>
      <c r="DO26" s="331"/>
      <c r="DP26" s="209" t="str">
        <f t="shared" si="19"/>
        <v>--</v>
      </c>
      <c r="DQ26" s="354" t="str">
        <f t="shared" si="20"/>
        <v>--</v>
      </c>
      <c r="DR26" s="325">
        <f t="shared" si="21"/>
        <v>0</v>
      </c>
      <c r="DS26" s="255"/>
      <c r="DT26" s="209" t="str">
        <f>IFERROR(TIME(0,0,AVERAGEIFS('VISSIM Travel Time Outputs'!$K:$K,'VISSIM Travel Time Outputs'!$D:$D,$D26,'VISSIM Travel Time Outputs'!$A:$A,"AVG",'VISSIM Travel Time Outputs'!$B:$B,DT$9)),"-")</f>
        <v>-</v>
      </c>
      <c r="DU26" s="34" t="str">
        <f>IFERROR(TIME(0,0,AVERAGEIFS('VISSIM Travel Time Outputs'!$K:$K,'VISSIM Travel Time Outputs'!$D:$D,$D26,'VISSIM Travel Time Outputs'!$A:$A,"AVG",'VISSIM Travel Time Outputs'!$B:$B,DU$9)),"-")</f>
        <v>-</v>
      </c>
      <c r="DV26" s="34" t="str">
        <f>IFERROR(TIME(0,0,AVERAGEIFS('VISSIM Travel Time Outputs'!$K:$K,'VISSIM Travel Time Outputs'!$D:$D,$D26,'VISSIM Travel Time Outputs'!$A:$A,"AVG",'VISSIM Travel Time Outputs'!$B:$B,DV$9)),"-")</f>
        <v>-</v>
      </c>
      <c r="DW26" s="34" t="str">
        <f>IFERROR(TIME(0,0,AVERAGEIFS('VISSIM Travel Time Outputs'!$K:$K,'VISSIM Travel Time Outputs'!$D:$D,$D26,'VISSIM Travel Time Outputs'!$A:$A,"AVG",'VISSIM Travel Time Outputs'!$B:$B,DW$9)),"-")</f>
        <v>-</v>
      </c>
      <c r="DX26" s="34" t="str">
        <f>IFERROR(TIME(0,0,AVERAGEIFS('VISSIM Travel Time Outputs'!$K:$K,'VISSIM Travel Time Outputs'!$D:$D,$D26,'VISSIM Travel Time Outputs'!$A:$A,"AVG",'VISSIM Travel Time Outputs'!$B:$B,DX$9)),"-")</f>
        <v>-</v>
      </c>
      <c r="DY26" s="34" t="str">
        <f>IFERROR(TIME(0,0,AVERAGEIFS('VISSIM Travel Time Outputs'!$K:$K,'VISSIM Travel Time Outputs'!$D:$D,$D26,'VISSIM Travel Time Outputs'!$A:$A,"AVG",'VISSIM Travel Time Outputs'!$B:$B,DY$9)),"-")</f>
        <v>-</v>
      </c>
      <c r="DZ26" s="34" t="str">
        <f>IFERROR(TIME(0,0,AVERAGEIFS('VISSIM Travel Time Outputs'!$K:$K,'VISSIM Travel Time Outputs'!$D:$D,$D26,'VISSIM Travel Time Outputs'!$A:$A,"AVG",'VISSIM Travel Time Outputs'!$B:$B,DZ$9)),"-")</f>
        <v>-</v>
      </c>
      <c r="EA26" s="34" t="str">
        <f>IFERROR(TIME(0,0,AVERAGEIFS('VISSIM Travel Time Outputs'!$K:$K,'VISSIM Travel Time Outputs'!$D:$D,$D26,'VISSIM Travel Time Outputs'!$A:$A,"AVG",'VISSIM Travel Time Outputs'!$B:$B,EA$9)),"-")</f>
        <v>-</v>
      </c>
      <c r="EB26" s="34" t="str">
        <f>IFERROR(TIME(0,0,AVERAGEIFS('VISSIM Travel Time Outputs'!$K:$K,'VISSIM Travel Time Outputs'!$D:$D,$D26,'VISSIM Travel Time Outputs'!$A:$A,"AVG",'VISSIM Travel Time Outputs'!$B:$B,EB$9)),"-")</f>
        <v>-</v>
      </c>
      <c r="EC26" s="34" t="str">
        <f>IFERROR(TIME(0,0,AVERAGEIFS('VISSIM Travel Time Outputs'!$K:$K,'VISSIM Travel Time Outputs'!$D:$D,$D26,'VISSIM Travel Time Outputs'!$A:$A,"AVG",'VISSIM Travel Time Outputs'!$B:$B,EC$9)),"-")</f>
        <v>-</v>
      </c>
      <c r="ED26" s="34" t="str">
        <f>IFERROR(TIME(0,0,AVERAGEIFS('VISSIM Travel Time Outputs'!$K:$K,'VISSIM Travel Time Outputs'!$D:$D,$D26,'VISSIM Travel Time Outputs'!$A:$A,"AVG",'VISSIM Travel Time Outputs'!$B:$B,ED$9)),"-")</f>
        <v>-</v>
      </c>
      <c r="EE26" s="34" t="str">
        <f>IFERROR(TIME(0,0,AVERAGEIFS('VISSIM Travel Time Outputs'!$K:$K,'VISSIM Travel Time Outputs'!$D:$D,$D26,'VISSIM Travel Time Outputs'!$A:$A,"AVG",'VISSIM Travel Time Outputs'!$B:$B,EE$9)),"-")</f>
        <v>-</v>
      </c>
      <c r="EF26" s="34" t="str">
        <f>IFERROR(TIME(0,0,AVERAGEIFS('VISSIM Travel Time Outputs'!$K:$K,'VISSIM Travel Time Outputs'!$D:$D,$D26,'VISSIM Travel Time Outputs'!$A:$A,"AVG",'VISSIM Travel Time Outputs'!$B:$B,EF$9)),"-")</f>
        <v>-</v>
      </c>
      <c r="EG26" s="34" t="str">
        <f>IFERROR(TIME(0,0,AVERAGEIFS('VISSIM Travel Time Outputs'!$K:$K,'VISSIM Travel Time Outputs'!$D:$D,$D26,'VISSIM Travel Time Outputs'!$A:$A,"AVG",'VISSIM Travel Time Outputs'!$B:$B,EG$9)),"-")</f>
        <v>-</v>
      </c>
      <c r="EH26" s="34" t="str">
        <f>IFERROR(TIME(0,0,AVERAGEIFS('VISSIM Travel Time Outputs'!$K:$K,'VISSIM Travel Time Outputs'!$D:$D,$D26,'VISSIM Travel Time Outputs'!$A:$A,"AVG",'VISSIM Travel Time Outputs'!$B:$B,EH$9)),"-")</f>
        <v>-</v>
      </c>
      <c r="EI26" s="134" t="str">
        <f>IFERROR(TIME(0,0,AVERAGEIFS('VISSIM Travel Time Outputs'!$K:$K,'VISSIM Travel Time Outputs'!$D:$D,$D26,'VISSIM Travel Time Outputs'!$A:$A,"AVG",'VISSIM Travel Time Outputs'!$B:$B,EI$9)),"-")</f>
        <v>-</v>
      </c>
      <c r="EJ26" s="126"/>
      <c r="EK26" s="323" t="str">
        <f>IFERROR(AVERAGEIFS('VISSIM Travel Time Outputs'!$H:$H,'VISSIM Travel Time Outputs'!$D:$D,$D26,'VISSIM Travel Time Outputs'!$A:$A,"AVG",'VISSIM Travel Time Outputs'!$B:$B,EK$9),"-")</f>
        <v>-</v>
      </c>
      <c r="EL26" s="324" t="str">
        <f>IFERROR(AVERAGEIFS('VISSIM Travel Time Outputs'!$H:$H,'VISSIM Travel Time Outputs'!$D:$D,$D26,'VISSIM Travel Time Outputs'!$A:$A,"AVG",'VISSIM Travel Time Outputs'!$B:$B,EL$9),"-")</f>
        <v>-</v>
      </c>
      <c r="EM26" s="324" t="str">
        <f>IFERROR(AVERAGEIFS('VISSIM Travel Time Outputs'!$H:$H,'VISSIM Travel Time Outputs'!$D:$D,$D26,'VISSIM Travel Time Outputs'!$A:$A,"AVG",'VISSIM Travel Time Outputs'!$B:$B,EM$9),"-")</f>
        <v>-</v>
      </c>
      <c r="EN26" s="324" t="str">
        <f>IFERROR(AVERAGEIFS('VISSIM Travel Time Outputs'!$H:$H,'VISSIM Travel Time Outputs'!$D:$D,$D26,'VISSIM Travel Time Outputs'!$A:$A,"AVG",'VISSIM Travel Time Outputs'!$B:$B,EN$9),"-")</f>
        <v>-</v>
      </c>
      <c r="EO26" s="324" t="str">
        <f>IFERROR(AVERAGEIFS('VISSIM Travel Time Outputs'!$H:$H,'VISSIM Travel Time Outputs'!$D:$D,$D26,'VISSIM Travel Time Outputs'!$A:$A,"AVG",'VISSIM Travel Time Outputs'!$B:$B,EO$9),"-")</f>
        <v>-</v>
      </c>
      <c r="EP26" s="324" t="str">
        <f>IFERROR(AVERAGEIFS('VISSIM Travel Time Outputs'!$H:$H,'VISSIM Travel Time Outputs'!$D:$D,$D26,'VISSIM Travel Time Outputs'!$A:$A,"AVG",'VISSIM Travel Time Outputs'!$B:$B,EP$9),"-")</f>
        <v>-</v>
      </c>
      <c r="EQ26" s="324" t="str">
        <f>IFERROR(AVERAGEIFS('VISSIM Travel Time Outputs'!$H:$H,'VISSIM Travel Time Outputs'!$D:$D,$D26,'VISSIM Travel Time Outputs'!$A:$A,"AVG",'VISSIM Travel Time Outputs'!$B:$B,EQ$9),"-")</f>
        <v>-</v>
      </c>
      <c r="ER26" s="324" t="str">
        <f>IFERROR(AVERAGEIFS('VISSIM Travel Time Outputs'!$H:$H,'VISSIM Travel Time Outputs'!$D:$D,$D26,'VISSIM Travel Time Outputs'!$A:$A,"AVG",'VISSIM Travel Time Outputs'!$B:$B,ER$9),"-")</f>
        <v>-</v>
      </c>
      <c r="ES26" s="324" t="str">
        <f>IFERROR(AVERAGEIFS('VISSIM Travel Time Outputs'!$H:$H,'VISSIM Travel Time Outputs'!$D:$D,$D26,'VISSIM Travel Time Outputs'!$A:$A,"AVG",'VISSIM Travel Time Outputs'!$B:$B,ES$9),"-")</f>
        <v>-</v>
      </c>
      <c r="ET26" s="324" t="str">
        <f>IFERROR(AVERAGEIFS('VISSIM Travel Time Outputs'!$H:$H,'VISSIM Travel Time Outputs'!$D:$D,$D26,'VISSIM Travel Time Outputs'!$A:$A,"AVG",'VISSIM Travel Time Outputs'!$B:$B,ET$9),"-")</f>
        <v>-</v>
      </c>
      <c r="EU26" s="324" t="str">
        <f>IFERROR(AVERAGEIFS('VISSIM Travel Time Outputs'!$H:$H,'VISSIM Travel Time Outputs'!$D:$D,$D26,'VISSIM Travel Time Outputs'!$A:$A,"AVG",'VISSIM Travel Time Outputs'!$B:$B,EU$9),"-")</f>
        <v>-</v>
      </c>
      <c r="EV26" s="324" t="str">
        <f>IFERROR(AVERAGEIFS('VISSIM Travel Time Outputs'!$H:$H,'VISSIM Travel Time Outputs'!$D:$D,$D26,'VISSIM Travel Time Outputs'!$A:$A,"AVG",'VISSIM Travel Time Outputs'!$B:$B,EV$9),"-")</f>
        <v>-</v>
      </c>
      <c r="EW26" s="324" t="str">
        <f>IFERROR(AVERAGEIFS('VISSIM Travel Time Outputs'!$H:$H,'VISSIM Travel Time Outputs'!$D:$D,$D26,'VISSIM Travel Time Outputs'!$A:$A,"AVG",'VISSIM Travel Time Outputs'!$B:$B,EW$9),"-")</f>
        <v>-</v>
      </c>
      <c r="EX26" s="324" t="str">
        <f>IFERROR(AVERAGEIFS('VISSIM Travel Time Outputs'!$H:$H,'VISSIM Travel Time Outputs'!$D:$D,$D26,'VISSIM Travel Time Outputs'!$A:$A,"AVG",'VISSIM Travel Time Outputs'!$B:$B,EX$9),"-")</f>
        <v>-</v>
      </c>
      <c r="EY26" s="324" t="str">
        <f>IFERROR(AVERAGEIFS('VISSIM Travel Time Outputs'!$H:$H,'VISSIM Travel Time Outputs'!$D:$D,$D26,'VISSIM Travel Time Outputs'!$A:$A,"AVG",'VISSIM Travel Time Outputs'!$B:$B,EY$9),"-")</f>
        <v>-</v>
      </c>
      <c r="EZ26" s="325" t="str">
        <f>IFERROR(AVERAGEIFS('VISSIM Travel Time Outputs'!$H:$H,'VISSIM Travel Time Outputs'!$D:$D,$D26,'VISSIM Travel Time Outputs'!$A:$A,"AVG",'VISSIM Travel Time Outputs'!$B:$B,EZ$9),"-")</f>
        <v>-</v>
      </c>
      <c r="FA26" s="254"/>
      <c r="FB26" s="209" t="str">
        <f t="shared" si="22"/>
        <v>--</v>
      </c>
      <c r="FC26" s="354" t="str">
        <f t="shared" si="23"/>
        <v>--</v>
      </c>
      <c r="FD26" s="325">
        <f t="shared" si="24"/>
        <v>0</v>
      </c>
      <c r="FE26" s="331"/>
      <c r="FF26" s="209" t="str">
        <f>IFERROR(GETPIVOTDATA("Average of TRAVTM(40)",#REF!,"TIMEINT",FF$9,"VEHICLETRAVELTIMEMEASUREMENT",$D26)/3600/24,"--")</f>
        <v>--</v>
      </c>
      <c r="FG26" s="34" t="str">
        <f>IFERROR(GETPIVOTDATA("Average of TRAVTM(40)",#REF!,"TIMEINT",FG$9,"VEHICLETRAVELTIMEMEASUREMENT",$D26)/3600/24,"--")</f>
        <v>--</v>
      </c>
      <c r="FH26" s="34" t="str">
        <f>IFERROR(GETPIVOTDATA("Average of TRAVTM(40)",#REF!,"TIMEINT",FH$9,"VEHICLETRAVELTIMEMEASUREMENT",$D26)/3600/24,"--")</f>
        <v>--</v>
      </c>
      <c r="FI26" s="34" t="str">
        <f>IFERROR(GETPIVOTDATA("Average of TRAVTM(40)",#REF!,"TIMEINT",FI$9,"VEHICLETRAVELTIMEMEASUREMENT",$D26)/3600/24,"--")</f>
        <v>--</v>
      </c>
      <c r="FJ26" s="34" t="str">
        <f>IFERROR(GETPIVOTDATA("Average of TRAVTM(40)",#REF!,"TIMEINT",FJ$9,"VEHICLETRAVELTIMEMEASUREMENT",$D26)/3600/24,"--")</f>
        <v>--</v>
      </c>
      <c r="FK26" s="34" t="str">
        <f>IFERROR(GETPIVOTDATA("Average of TRAVTM(40)",#REF!,"TIMEINT",FK$9,"VEHICLETRAVELTIMEMEASUREMENT",$D26)/3600/24,"--")</f>
        <v>--</v>
      </c>
      <c r="FL26" s="34" t="str">
        <f>IFERROR(GETPIVOTDATA("Average of TRAVTM(40)",#REF!,"TIMEINT",FL$9,"VEHICLETRAVELTIMEMEASUREMENT",$D26)/3600/24,"--")</f>
        <v>--</v>
      </c>
      <c r="FM26" s="34" t="str">
        <f>IFERROR(GETPIVOTDATA("Average of TRAVTM(40)",#REF!,"TIMEINT",FM$9,"VEHICLETRAVELTIMEMEASUREMENT",$D26)/3600/24,"--")</f>
        <v>--</v>
      </c>
      <c r="FN26" s="34" t="str">
        <f>IFERROR(GETPIVOTDATA("Average of TRAVTM(40)",#REF!,"TIMEINT",FN$9,"VEHICLETRAVELTIMEMEASUREMENT",$D26)/3600/24,"--")</f>
        <v>--</v>
      </c>
      <c r="FO26" s="34" t="str">
        <f>IFERROR(GETPIVOTDATA("Average of TRAVTM(40)",#REF!,"TIMEINT",FO$9,"VEHICLETRAVELTIMEMEASUREMENT",$D26)/3600/24,"--")</f>
        <v>--</v>
      </c>
      <c r="FP26" s="34" t="str">
        <f>IFERROR(GETPIVOTDATA("Average of TRAVTM(40)",#REF!,"TIMEINT",FP$9,"VEHICLETRAVELTIMEMEASUREMENT",$D26)/3600/24,"--")</f>
        <v>--</v>
      </c>
      <c r="FQ26" s="34" t="str">
        <f>IFERROR(GETPIVOTDATA("Average of TRAVTM(40)",#REF!,"TIMEINT",FQ$9,"VEHICLETRAVELTIMEMEASUREMENT",$D26)/3600/24,"--")</f>
        <v>--</v>
      </c>
      <c r="FR26" s="34" t="str">
        <f>IFERROR(GETPIVOTDATA("Average of TRAVTM(40)",#REF!,"TIMEINT",FR$9,"VEHICLETRAVELTIMEMEASUREMENT",$D26)/3600/24,"--")</f>
        <v>--</v>
      </c>
      <c r="FS26" s="34" t="str">
        <f>IFERROR(GETPIVOTDATA("Average of TRAVTM(40)",#REF!,"TIMEINT",FS$9,"VEHICLETRAVELTIMEMEASUREMENT",$D26)/3600/24,"--")</f>
        <v>--</v>
      </c>
      <c r="FT26" s="34" t="str">
        <f>IFERROR(GETPIVOTDATA("Average of TRAVTM(40)",#REF!,"TIMEINT",FT$9,"VEHICLETRAVELTIMEMEASUREMENT",$D26)/3600/24,"--")</f>
        <v>--</v>
      </c>
      <c r="FU26" s="134" t="str">
        <f>IFERROR(GETPIVOTDATA("Average of TRAVTM(40)",#REF!,"TIMEINT",FU$9,"VEHICLETRAVELTIMEMEASUREMENT",$D26)/3600/24,"--")</f>
        <v>--</v>
      </c>
      <c r="FV26" s="331"/>
      <c r="FW26" s="323" t="str">
        <f>IFERROR(GETPIVOTDATA("Average of VEHS(40)",#REF!,"TIMEINT",FW$9,"VEHICLETRAVELTIMEMEASUREMENT",$D26),"--")</f>
        <v>--</v>
      </c>
      <c r="FX26" s="324" t="str">
        <f>IFERROR(GETPIVOTDATA("Average of VEHS(40)",#REF!,"TIMEINT",FX$9,"VEHICLETRAVELTIMEMEASUREMENT",$D26),"--")</f>
        <v>--</v>
      </c>
      <c r="FY26" s="324" t="str">
        <f>IFERROR(GETPIVOTDATA("Average of VEHS(40)",#REF!,"TIMEINT",FY$9,"VEHICLETRAVELTIMEMEASUREMENT",$D26),"--")</f>
        <v>--</v>
      </c>
      <c r="FZ26" s="324" t="str">
        <f>IFERROR(GETPIVOTDATA("Average of VEHS(40)",#REF!,"TIMEINT",FZ$9,"VEHICLETRAVELTIMEMEASUREMENT",$D26),"--")</f>
        <v>--</v>
      </c>
      <c r="GA26" s="324" t="str">
        <f>IFERROR(GETPIVOTDATA("Average of VEHS(40)",#REF!,"TIMEINT",GA$9,"VEHICLETRAVELTIMEMEASUREMENT",$D26),"--")</f>
        <v>--</v>
      </c>
      <c r="GB26" s="324" t="str">
        <f>IFERROR(GETPIVOTDATA("Average of VEHS(40)",#REF!,"TIMEINT",GB$9,"VEHICLETRAVELTIMEMEASUREMENT",$D26),"--")</f>
        <v>--</v>
      </c>
      <c r="GC26" s="324" t="str">
        <f>IFERROR(GETPIVOTDATA("Average of VEHS(40)",#REF!,"TIMEINT",GC$9,"VEHICLETRAVELTIMEMEASUREMENT",$D26),"--")</f>
        <v>--</v>
      </c>
      <c r="GD26" s="324" t="str">
        <f>IFERROR(GETPIVOTDATA("Average of VEHS(40)",#REF!,"TIMEINT",GD$9,"VEHICLETRAVELTIMEMEASUREMENT",$D26),"--")</f>
        <v>--</v>
      </c>
      <c r="GE26" s="324" t="str">
        <f>IFERROR(GETPIVOTDATA("Average of VEHS(40)",#REF!,"TIMEINT",GE$9,"VEHICLETRAVELTIMEMEASUREMENT",$D26),"--")</f>
        <v>--</v>
      </c>
      <c r="GF26" s="324" t="str">
        <f>IFERROR(GETPIVOTDATA("Average of VEHS(40)",#REF!,"TIMEINT",GF$9,"VEHICLETRAVELTIMEMEASUREMENT",$D26),"--")</f>
        <v>--</v>
      </c>
      <c r="GG26" s="324" t="str">
        <f>IFERROR(GETPIVOTDATA("Average of VEHS(40)",#REF!,"TIMEINT",GG$9,"VEHICLETRAVELTIMEMEASUREMENT",$D26),"--")</f>
        <v>--</v>
      </c>
      <c r="GH26" s="324" t="str">
        <f>IFERROR(GETPIVOTDATA("Average of VEHS(40)",#REF!,"TIMEINT",GH$9,"VEHICLETRAVELTIMEMEASUREMENT",$D26),"--")</f>
        <v>--</v>
      </c>
      <c r="GI26" s="324" t="str">
        <f>IFERROR(GETPIVOTDATA("Average of VEHS(40)",#REF!,"TIMEINT",GI$9,"VEHICLETRAVELTIMEMEASUREMENT",$D26),"--")</f>
        <v>--</v>
      </c>
      <c r="GJ26" s="324" t="str">
        <f>IFERROR(GETPIVOTDATA("Average of VEHS(40)",#REF!,"TIMEINT",GJ$9,"VEHICLETRAVELTIMEMEASUREMENT",$D26),"--")</f>
        <v>--</v>
      </c>
      <c r="GK26" s="324" t="str">
        <f>IFERROR(GETPIVOTDATA("Average of VEHS(40)",#REF!,"TIMEINT",GK$9,"VEHICLETRAVELTIMEMEASUREMENT",$D26),"--")</f>
        <v>--</v>
      </c>
      <c r="GL26" s="325" t="str">
        <f>IFERROR(GETPIVOTDATA("Average of VEHS(40)",#REF!,"TIMEINT",GL$9,"VEHICLETRAVELTIMEMEASUREMENT",$D26),"--")</f>
        <v>--</v>
      </c>
      <c r="GM26" s="331"/>
      <c r="GN26" s="209" t="str">
        <f t="shared" si="25"/>
        <v>--</v>
      </c>
      <c r="GO26" s="354" t="str">
        <f t="shared" si="26"/>
        <v>--</v>
      </c>
      <c r="GP26" s="325">
        <f t="shared" si="27"/>
        <v>0</v>
      </c>
      <c r="GQ26" s="331"/>
      <c r="GR26" s="209" t="str">
        <f>IFERROR(GETPIVOTDATA("Average of TRAVTM(60)",#REF!,"TIMEINT",GR$9,"VEHICLETRAVELTIMEMEASUREMENT",$D26)/3600/24,"--")</f>
        <v>--</v>
      </c>
      <c r="GS26" s="34" t="str">
        <f>IFERROR(GETPIVOTDATA("Average of TRAVTM(60)",#REF!,"TIMEINT",GS$9,"VEHICLETRAVELTIMEMEASUREMENT",$D26)/3600/24,"--")</f>
        <v>--</v>
      </c>
      <c r="GT26" s="34" t="str">
        <f>IFERROR(GETPIVOTDATA("Average of TRAVTM(60)",#REF!,"TIMEINT",GT$9,"VEHICLETRAVELTIMEMEASUREMENT",$D26)/3600/24,"--")</f>
        <v>--</v>
      </c>
      <c r="GU26" s="34" t="str">
        <f>IFERROR(GETPIVOTDATA("Average of TRAVTM(60)",#REF!,"TIMEINT",GU$9,"VEHICLETRAVELTIMEMEASUREMENT",$D26)/3600/24,"--")</f>
        <v>--</v>
      </c>
      <c r="GV26" s="34" t="str">
        <f>IFERROR(GETPIVOTDATA("Average of TRAVTM(60)",#REF!,"TIMEINT",GV$9,"VEHICLETRAVELTIMEMEASUREMENT",$D26)/3600/24,"--")</f>
        <v>--</v>
      </c>
      <c r="GW26" s="34" t="str">
        <f>IFERROR(GETPIVOTDATA("Average of TRAVTM(60)",#REF!,"TIMEINT",GW$9,"VEHICLETRAVELTIMEMEASUREMENT",$D26)/3600/24,"--")</f>
        <v>--</v>
      </c>
      <c r="GX26" s="34" t="str">
        <f>IFERROR(GETPIVOTDATA("Average of TRAVTM(60)",#REF!,"TIMEINT",GX$9,"VEHICLETRAVELTIMEMEASUREMENT",$D26)/3600/24,"--")</f>
        <v>--</v>
      </c>
      <c r="GY26" s="34" t="str">
        <f>IFERROR(GETPIVOTDATA("Average of TRAVTM(60)",#REF!,"TIMEINT",GY$9,"VEHICLETRAVELTIMEMEASUREMENT",$D26)/3600/24,"--")</f>
        <v>--</v>
      </c>
      <c r="GZ26" s="34" t="str">
        <f>IFERROR(GETPIVOTDATA("Average of TRAVTM(60)",#REF!,"TIMEINT",GZ$9,"VEHICLETRAVELTIMEMEASUREMENT",$D26)/3600/24,"--")</f>
        <v>--</v>
      </c>
      <c r="HA26" s="34" t="str">
        <f>IFERROR(GETPIVOTDATA("Average of TRAVTM(60)",#REF!,"TIMEINT",HA$9,"VEHICLETRAVELTIMEMEASUREMENT",$D26)/3600/24,"--")</f>
        <v>--</v>
      </c>
      <c r="HB26" s="34" t="str">
        <f>IFERROR(GETPIVOTDATA("Average of TRAVTM(60)",#REF!,"TIMEINT",HB$9,"VEHICLETRAVELTIMEMEASUREMENT",$D26)/3600/24,"--")</f>
        <v>--</v>
      </c>
      <c r="HC26" s="34" t="str">
        <f>IFERROR(GETPIVOTDATA("Average of TRAVTM(60)",#REF!,"TIMEINT",HC$9,"VEHICLETRAVELTIMEMEASUREMENT",$D26)/3600/24,"--")</f>
        <v>--</v>
      </c>
      <c r="HD26" s="34" t="str">
        <f>IFERROR(GETPIVOTDATA("Average of TRAVTM(60)",#REF!,"TIMEINT",HD$9,"VEHICLETRAVELTIMEMEASUREMENT",$D26)/3600/24,"--")</f>
        <v>--</v>
      </c>
      <c r="HE26" s="34" t="str">
        <f>IFERROR(GETPIVOTDATA("Average of TRAVTM(60)",#REF!,"TIMEINT",HE$9,"VEHICLETRAVELTIMEMEASUREMENT",$D26)/3600/24,"--")</f>
        <v>--</v>
      </c>
      <c r="HF26" s="34" t="str">
        <f>IFERROR(GETPIVOTDATA("Average of TRAVTM(60)",#REF!,"TIMEINT",HF$9,"VEHICLETRAVELTIMEMEASUREMENT",$D26)/3600/24,"--")</f>
        <v>--</v>
      </c>
      <c r="HG26" s="134" t="str">
        <f>IFERROR(GETPIVOTDATA("Average of TRAVTM(60)",#REF!,"TIMEINT",HG$9,"VEHICLETRAVELTIMEMEASUREMENT",$D26)/3600/24,"--")</f>
        <v>--</v>
      </c>
      <c r="HH26" s="331"/>
      <c r="HI26" s="323" t="str">
        <f>IFERROR(GETPIVOTDATA("Average of VEHS(60)",#REF!,"TIMEINT",HI$9,"VEHICLETRAVELTIMEMEASUREMENT",$D26),"--")</f>
        <v>--</v>
      </c>
      <c r="HJ26" s="324" t="str">
        <f>IFERROR(GETPIVOTDATA("Average of VEHS(60)",#REF!,"TIMEINT",HJ$9,"VEHICLETRAVELTIMEMEASUREMENT",$D26),"--")</f>
        <v>--</v>
      </c>
      <c r="HK26" s="324" t="str">
        <f>IFERROR(GETPIVOTDATA("Average of VEHS(60)",#REF!,"TIMEINT",HK$9,"VEHICLETRAVELTIMEMEASUREMENT",$D26),"--")</f>
        <v>--</v>
      </c>
      <c r="HL26" s="324" t="str">
        <f>IFERROR(GETPIVOTDATA("Average of VEHS(60)",#REF!,"TIMEINT",HL$9,"VEHICLETRAVELTIMEMEASUREMENT",$D26),"--")</f>
        <v>--</v>
      </c>
      <c r="HM26" s="324" t="str">
        <f>IFERROR(GETPIVOTDATA("Average of VEHS(60)",#REF!,"TIMEINT",HM$9,"VEHICLETRAVELTIMEMEASUREMENT",$D26),"--")</f>
        <v>--</v>
      </c>
      <c r="HN26" s="324" t="str">
        <f>IFERROR(GETPIVOTDATA("Average of VEHS(60)",#REF!,"TIMEINT",HN$9,"VEHICLETRAVELTIMEMEASUREMENT",$D26),"--")</f>
        <v>--</v>
      </c>
      <c r="HO26" s="324" t="str">
        <f>IFERROR(GETPIVOTDATA("Average of VEHS(60)",#REF!,"TIMEINT",HO$9,"VEHICLETRAVELTIMEMEASUREMENT",$D26),"--")</f>
        <v>--</v>
      </c>
      <c r="HP26" s="324" t="str">
        <f>IFERROR(GETPIVOTDATA("Average of VEHS(60)",#REF!,"TIMEINT",HP$9,"VEHICLETRAVELTIMEMEASUREMENT",$D26),"--")</f>
        <v>--</v>
      </c>
      <c r="HQ26" s="324" t="str">
        <f>IFERROR(GETPIVOTDATA("Average of VEHS(60)",#REF!,"TIMEINT",HQ$9,"VEHICLETRAVELTIMEMEASUREMENT",$D26),"--")</f>
        <v>--</v>
      </c>
      <c r="HR26" s="324" t="str">
        <f>IFERROR(GETPIVOTDATA("Average of VEHS(60)",#REF!,"TIMEINT",HR$9,"VEHICLETRAVELTIMEMEASUREMENT",$D26),"--")</f>
        <v>--</v>
      </c>
      <c r="HS26" s="324" t="str">
        <f>IFERROR(GETPIVOTDATA("Average of VEHS(60)",#REF!,"TIMEINT",HS$9,"VEHICLETRAVELTIMEMEASUREMENT",$D26),"--")</f>
        <v>--</v>
      </c>
      <c r="HT26" s="324" t="str">
        <f>IFERROR(GETPIVOTDATA("Average of VEHS(60)",#REF!,"TIMEINT",HT$9,"VEHICLETRAVELTIMEMEASUREMENT",$D26),"--")</f>
        <v>--</v>
      </c>
      <c r="HU26" s="324" t="str">
        <f>IFERROR(GETPIVOTDATA("Average of VEHS(60)",#REF!,"TIMEINT",HU$9,"VEHICLETRAVELTIMEMEASUREMENT",$D26),"--")</f>
        <v>--</v>
      </c>
      <c r="HV26" s="324" t="str">
        <f>IFERROR(GETPIVOTDATA("Average of VEHS(60)",#REF!,"TIMEINT",HV$9,"VEHICLETRAVELTIMEMEASUREMENT",$D26),"--")</f>
        <v>--</v>
      </c>
      <c r="HW26" s="324" t="str">
        <f>IFERROR(GETPIVOTDATA("Average of VEHS(60)",#REF!,"TIMEINT",HW$9,"VEHICLETRAVELTIMEMEASUREMENT",$D26),"--")</f>
        <v>--</v>
      </c>
      <c r="HX26" s="325" t="str">
        <f>IFERROR(GETPIVOTDATA("Average of VEHS(60)",#REF!,"TIMEINT",HX$9,"VEHICLETRAVELTIMEMEASUREMENT",$D26),"--")</f>
        <v>--</v>
      </c>
      <c r="HY26" s="331"/>
      <c r="HZ26" s="209" t="str">
        <f t="shared" si="28"/>
        <v>--</v>
      </c>
      <c r="IA26" s="354" t="str">
        <f t="shared" si="29"/>
        <v>--</v>
      </c>
      <c r="IB26" s="325">
        <f t="shared" si="30"/>
        <v>0</v>
      </c>
      <c r="IC26" s="638"/>
      <c r="ID26" s="323" t="str">
        <f>IFERROR(AVERAGEIFS('VISSIM Travel Time Outputs'!#REF!,'VISSIM Travel Time Outputs'!#REF!,$D26,'VISSIM Travel Time Outputs'!#REF!,"AVG",'VISSIM Travel Time Outputs'!#REF!,ID$9),"-")</f>
        <v>-</v>
      </c>
      <c r="IE26" s="324" t="str">
        <f>IFERROR(AVERAGEIFS('VISSIM Travel Time Outputs'!#REF!,'VISSIM Travel Time Outputs'!#REF!,$D26,'VISSIM Travel Time Outputs'!#REF!,"AVG",'VISSIM Travel Time Outputs'!#REF!,IE$9),"-")</f>
        <v>-</v>
      </c>
      <c r="IF26" s="324" t="str">
        <f>IFERROR(AVERAGEIFS('VISSIM Travel Time Outputs'!#REF!,'VISSIM Travel Time Outputs'!#REF!,$D26,'VISSIM Travel Time Outputs'!#REF!,"AVG",'VISSIM Travel Time Outputs'!#REF!,IF$9),"-")</f>
        <v>-</v>
      </c>
      <c r="IG26" s="324" t="str">
        <f>IFERROR(AVERAGEIFS('VISSIM Travel Time Outputs'!#REF!,'VISSIM Travel Time Outputs'!#REF!,$D26,'VISSIM Travel Time Outputs'!#REF!,"AVG",'VISSIM Travel Time Outputs'!#REF!,IG$9),"-")</f>
        <v>-</v>
      </c>
      <c r="IH26" s="324" t="str">
        <f>IFERROR(AVERAGEIFS('VISSIM Travel Time Outputs'!#REF!,'VISSIM Travel Time Outputs'!#REF!,$D26,'VISSIM Travel Time Outputs'!#REF!,"AVG",'VISSIM Travel Time Outputs'!#REF!,IH$9),"-")</f>
        <v>-</v>
      </c>
      <c r="II26" s="324" t="str">
        <f>IFERROR(AVERAGEIFS('VISSIM Travel Time Outputs'!#REF!,'VISSIM Travel Time Outputs'!#REF!,$D26,'VISSIM Travel Time Outputs'!#REF!,"AVG",'VISSIM Travel Time Outputs'!#REF!,II$9),"-")</f>
        <v>-</v>
      </c>
      <c r="IJ26" s="324" t="str">
        <f>IFERROR(AVERAGEIFS('VISSIM Travel Time Outputs'!#REF!,'VISSIM Travel Time Outputs'!#REF!,$D26,'VISSIM Travel Time Outputs'!#REF!,"AVG",'VISSIM Travel Time Outputs'!#REF!,IJ$9),"-")</f>
        <v>-</v>
      </c>
      <c r="IK26" s="324" t="str">
        <f>IFERROR(AVERAGEIFS('VISSIM Travel Time Outputs'!#REF!,'VISSIM Travel Time Outputs'!#REF!,$D26,'VISSIM Travel Time Outputs'!#REF!,"AVG",'VISSIM Travel Time Outputs'!#REF!,IK$9),"-")</f>
        <v>-</v>
      </c>
      <c r="IL26" s="324" t="str">
        <f>IFERROR(AVERAGEIFS('VISSIM Travel Time Outputs'!#REF!,'VISSIM Travel Time Outputs'!#REF!,$D26,'VISSIM Travel Time Outputs'!#REF!,"AVG",'VISSIM Travel Time Outputs'!#REF!,IL$9),"-")</f>
        <v>-</v>
      </c>
      <c r="IM26" s="324" t="str">
        <f>IFERROR(AVERAGEIFS('VISSIM Travel Time Outputs'!#REF!,'VISSIM Travel Time Outputs'!#REF!,$D26,'VISSIM Travel Time Outputs'!#REF!,"AVG",'VISSIM Travel Time Outputs'!#REF!,IM$9),"-")</f>
        <v>-</v>
      </c>
      <c r="IN26" s="324" t="str">
        <f>IFERROR(AVERAGEIFS('VISSIM Travel Time Outputs'!#REF!,'VISSIM Travel Time Outputs'!#REF!,$D26,'VISSIM Travel Time Outputs'!#REF!,"AVG",'VISSIM Travel Time Outputs'!#REF!,IN$9),"-")</f>
        <v>-</v>
      </c>
      <c r="IO26" s="324" t="str">
        <f>IFERROR(AVERAGEIFS('VISSIM Travel Time Outputs'!#REF!,'VISSIM Travel Time Outputs'!#REF!,$D26,'VISSIM Travel Time Outputs'!#REF!,"AVG",'VISSIM Travel Time Outputs'!#REF!,IO$9),"-")</f>
        <v>-</v>
      </c>
      <c r="IP26" s="324" t="str">
        <f>IFERROR(AVERAGEIFS('VISSIM Travel Time Outputs'!#REF!,'VISSIM Travel Time Outputs'!#REF!,$D26,'VISSIM Travel Time Outputs'!#REF!,"AVG",'VISSIM Travel Time Outputs'!#REF!,IP$9),"-")</f>
        <v>-</v>
      </c>
      <c r="IQ26" s="324" t="str">
        <f>IFERROR(AVERAGEIFS('VISSIM Travel Time Outputs'!#REF!,'VISSIM Travel Time Outputs'!#REF!,$D26,'VISSIM Travel Time Outputs'!#REF!,"AVG",'VISSIM Travel Time Outputs'!#REF!,IQ$9),"-")</f>
        <v>-</v>
      </c>
      <c r="IR26" s="324" t="str">
        <f>IFERROR(AVERAGEIFS('VISSIM Travel Time Outputs'!#REF!,'VISSIM Travel Time Outputs'!#REF!,$D26,'VISSIM Travel Time Outputs'!#REF!,"AVG",'VISSIM Travel Time Outputs'!#REF!,IR$9),"-")</f>
        <v>-</v>
      </c>
      <c r="IS26" s="325" t="str">
        <f>IFERROR(AVERAGEIFS('VISSIM Travel Time Outputs'!#REF!,'VISSIM Travel Time Outputs'!#REF!,$D26,'VISSIM Travel Time Outputs'!#REF!,"AVG",'VISSIM Travel Time Outputs'!#REF!,IS$9),"-")</f>
        <v>-</v>
      </c>
      <c r="IT26" s="325" t="str">
        <f t="shared" si="31"/>
        <v>--</v>
      </c>
    </row>
    <row r="27" spans="1:254" customFormat="1" x14ac:dyDescent="0.35">
      <c r="A27" s="252" t="str">
        <f t="shared" si="12"/>
        <v>H</v>
      </c>
      <c r="B27" s="577">
        <f t="shared" si="32"/>
        <v>18</v>
      </c>
      <c r="C27" s="413">
        <f>INDEX('Input - Travel Times'!$B$3:$AH$103,MATCH($B27,'Input - Travel Times'!$B$3:$B$103,0),MATCH(C$9,'Input - Travel Times'!$B$3:$AH$3,0))</f>
        <v>0</v>
      </c>
      <c r="D27" s="150">
        <f>INDEX('Input - Travel Times'!$B$3:$AH$103,MATCH($B27,'Input - Travel Times'!$B$3:$B$103,0),MATCH(D$9,'Input - Travel Times'!$B$3:$AH$3,0))</f>
        <v>0</v>
      </c>
      <c r="E27" s="518">
        <f>TIME(0,0,INDEX('Input - Travel Times'!$B$3:$AH$103,MATCH($B27,'Input - Travel Times'!$B$3:$B$103,0),MATCH(E$9,'Input - Travel Times'!$B$3:$AH$3,0)))</f>
        <v>0</v>
      </c>
      <c r="F27" s="518">
        <f>TIME(0,0,INDEX('Input - Travel Times'!$B$3:$AH$103,MATCH($B27,'Input - Travel Times'!$B$3:$B$103,0),MATCH(F$9,'Input - Travel Times'!$B$3:$AH$3,0)))</f>
        <v>0</v>
      </c>
      <c r="G27" s="518">
        <f>TIME(0,0,INDEX('Input - Travel Times'!$B$3:$AH$103,MATCH($B27,'Input - Travel Times'!$B$3:$B$103,0),MATCH(G$9,'Input - Travel Times'!$B$3:$AH$3,0)))</f>
        <v>0</v>
      </c>
      <c r="H27" s="518">
        <f>TIME(0,0,INDEX('Input - Travel Times'!$B$3:$AH$103,MATCH($B27,'Input - Travel Times'!$B$3:$B$103,0),MATCH(H$9,'Input - Travel Times'!$B$3:$AH$3,0)))</f>
        <v>0</v>
      </c>
      <c r="I27" s="130"/>
      <c r="J27" s="209" t="str">
        <f>IFERROR(TIME(0,0,AVERAGEIFS('VISSIM Travel Time Outputs'!$I:$I,'VISSIM Travel Time Outputs'!$D:$D,$D27,'VISSIM Travel Time Outputs'!$A:$A,"AVG",'VISSIM Travel Time Outputs'!$B:$B,J$9)),"-")</f>
        <v>-</v>
      </c>
      <c r="K27" s="34" t="str">
        <f>IFERROR(TIME(0,0,AVERAGEIFS('VISSIM Travel Time Outputs'!$I:$I,'VISSIM Travel Time Outputs'!$D:$D,$D27,'VISSIM Travel Time Outputs'!$A:$A,"AVG",'VISSIM Travel Time Outputs'!$B:$B,K$9)),"-")</f>
        <v>-</v>
      </c>
      <c r="L27" s="34" t="str">
        <f>IFERROR(TIME(0,0,AVERAGEIFS('VISSIM Travel Time Outputs'!$I:$I,'VISSIM Travel Time Outputs'!$D:$D,$D27,'VISSIM Travel Time Outputs'!$A:$A,"AVG",'VISSIM Travel Time Outputs'!$B:$B,L$9)),"-")</f>
        <v>-</v>
      </c>
      <c r="M27" s="34" t="str">
        <f>IFERROR(TIME(0,0,AVERAGEIFS('VISSIM Travel Time Outputs'!$I:$I,'VISSIM Travel Time Outputs'!$D:$D,$D27,'VISSIM Travel Time Outputs'!$A:$A,"AVG",'VISSIM Travel Time Outputs'!$B:$B,M$9)),"-")</f>
        <v>-</v>
      </c>
      <c r="N27" s="34" t="str">
        <f>IFERROR(TIME(0,0,AVERAGEIFS('VISSIM Travel Time Outputs'!$I:$I,'VISSIM Travel Time Outputs'!$D:$D,$D27,'VISSIM Travel Time Outputs'!$A:$A,"AVG",'VISSIM Travel Time Outputs'!$B:$B,N$9)),"-")</f>
        <v>-</v>
      </c>
      <c r="O27" s="34" t="str">
        <f>IFERROR(TIME(0,0,AVERAGEIFS('VISSIM Travel Time Outputs'!$I:$I,'VISSIM Travel Time Outputs'!$D:$D,$D27,'VISSIM Travel Time Outputs'!$A:$A,"AVG",'VISSIM Travel Time Outputs'!$B:$B,O$9)),"-")</f>
        <v>-</v>
      </c>
      <c r="P27" s="34" t="str">
        <f>IFERROR(TIME(0,0,AVERAGEIFS('VISSIM Travel Time Outputs'!$I:$I,'VISSIM Travel Time Outputs'!$D:$D,$D27,'VISSIM Travel Time Outputs'!$A:$A,"AVG",'VISSIM Travel Time Outputs'!$B:$B,P$9)),"-")</f>
        <v>-</v>
      </c>
      <c r="Q27" s="34" t="str">
        <f>IFERROR(TIME(0,0,AVERAGEIFS('VISSIM Travel Time Outputs'!$I:$I,'VISSIM Travel Time Outputs'!$D:$D,$D27,'VISSIM Travel Time Outputs'!$A:$A,"AVG",'VISSIM Travel Time Outputs'!$B:$B,Q$9)),"-")</f>
        <v>-</v>
      </c>
      <c r="R27" s="34" t="str">
        <f>IFERROR(TIME(0,0,AVERAGEIFS('VISSIM Travel Time Outputs'!$I:$I,'VISSIM Travel Time Outputs'!$D:$D,$D27,'VISSIM Travel Time Outputs'!$A:$A,"AVG",'VISSIM Travel Time Outputs'!$B:$B,R$9)),"-")</f>
        <v>-</v>
      </c>
      <c r="S27" s="34" t="str">
        <f>IFERROR(TIME(0,0,AVERAGEIFS('VISSIM Travel Time Outputs'!$I:$I,'VISSIM Travel Time Outputs'!$D:$D,$D27,'VISSIM Travel Time Outputs'!$A:$A,"AVG",'VISSIM Travel Time Outputs'!$B:$B,S$9)),"-")</f>
        <v>-</v>
      </c>
      <c r="T27" s="34" t="str">
        <f>IFERROR(TIME(0,0,AVERAGEIFS('VISSIM Travel Time Outputs'!$I:$I,'VISSIM Travel Time Outputs'!$D:$D,$D27,'VISSIM Travel Time Outputs'!$A:$A,"AVG",'VISSIM Travel Time Outputs'!$B:$B,T$9)),"-")</f>
        <v>-</v>
      </c>
      <c r="U27" s="34" t="str">
        <f>IFERROR(TIME(0,0,AVERAGEIFS('VISSIM Travel Time Outputs'!$I:$I,'VISSIM Travel Time Outputs'!$D:$D,$D27,'VISSIM Travel Time Outputs'!$A:$A,"AVG",'VISSIM Travel Time Outputs'!$B:$B,U$9)),"-")</f>
        <v>-</v>
      </c>
      <c r="V27" s="34" t="str">
        <f>IFERROR(TIME(0,0,AVERAGEIFS('VISSIM Travel Time Outputs'!$I:$I,'VISSIM Travel Time Outputs'!$D:$D,$D27,'VISSIM Travel Time Outputs'!$A:$A,"AVG",'VISSIM Travel Time Outputs'!$B:$B,V$9)),"-")</f>
        <v>-</v>
      </c>
      <c r="W27" s="34" t="str">
        <f>IFERROR(TIME(0,0,AVERAGEIFS('VISSIM Travel Time Outputs'!$I:$I,'VISSIM Travel Time Outputs'!$D:$D,$D27,'VISSIM Travel Time Outputs'!$A:$A,"AVG",'VISSIM Travel Time Outputs'!$B:$B,W$9)),"-")</f>
        <v>-</v>
      </c>
      <c r="X27" s="34" t="str">
        <f>IFERROR(TIME(0,0,AVERAGEIFS('VISSIM Travel Time Outputs'!$I:$I,'VISSIM Travel Time Outputs'!$D:$D,$D27,'VISSIM Travel Time Outputs'!$A:$A,"AVG",'VISSIM Travel Time Outputs'!$B:$B,X$9)),"-")</f>
        <v>-</v>
      </c>
      <c r="Y27" s="134" t="str">
        <f>IFERROR(TIME(0,0,AVERAGEIFS('VISSIM Travel Time Outputs'!$I:$I,'VISSIM Travel Time Outputs'!$D:$D,$D27,'VISSIM Travel Time Outputs'!$A:$A,"AVG",'VISSIM Travel Time Outputs'!$B:$B,Y$9)),"-")</f>
        <v>-</v>
      </c>
      <c r="Z27" s="254"/>
      <c r="AA27" s="323" t="str">
        <f>IFERROR(AVERAGEIFS('VISSIM Travel Time Outputs'!$F:$F,'VISSIM Travel Time Outputs'!$D:$D,$D27,'VISSIM Travel Time Outputs'!$A:$A,"AVG",'VISSIM Travel Time Outputs'!$B:$B,AA$9),"-")</f>
        <v>-</v>
      </c>
      <c r="AB27" s="324" t="str">
        <f>IFERROR(AVERAGEIFS('VISSIM Travel Time Outputs'!$F:$F,'VISSIM Travel Time Outputs'!$D:$D,$D27,'VISSIM Travel Time Outputs'!$A:$A,"AVG",'VISSIM Travel Time Outputs'!$B:$B,AB$9),"-")</f>
        <v>-</v>
      </c>
      <c r="AC27" s="324" t="str">
        <f>IFERROR(AVERAGEIFS('VISSIM Travel Time Outputs'!$F:$F,'VISSIM Travel Time Outputs'!$D:$D,$D27,'VISSIM Travel Time Outputs'!$A:$A,"AVG",'VISSIM Travel Time Outputs'!$B:$B,AC$9),"-")</f>
        <v>-</v>
      </c>
      <c r="AD27" s="324" t="str">
        <f>IFERROR(AVERAGEIFS('VISSIM Travel Time Outputs'!$F:$F,'VISSIM Travel Time Outputs'!$D:$D,$D27,'VISSIM Travel Time Outputs'!$A:$A,"AVG",'VISSIM Travel Time Outputs'!$B:$B,AD$9),"-")</f>
        <v>-</v>
      </c>
      <c r="AE27" s="324" t="str">
        <f>IFERROR(AVERAGEIFS('VISSIM Travel Time Outputs'!$F:$F,'VISSIM Travel Time Outputs'!$D:$D,$D27,'VISSIM Travel Time Outputs'!$A:$A,"AVG",'VISSIM Travel Time Outputs'!$B:$B,AE$9),"-")</f>
        <v>-</v>
      </c>
      <c r="AF27" s="324" t="str">
        <f>IFERROR(AVERAGEIFS('VISSIM Travel Time Outputs'!$F:$F,'VISSIM Travel Time Outputs'!$D:$D,$D27,'VISSIM Travel Time Outputs'!$A:$A,"AVG",'VISSIM Travel Time Outputs'!$B:$B,AF$9),"-")</f>
        <v>-</v>
      </c>
      <c r="AG27" s="324" t="str">
        <f>IFERROR(AVERAGEIFS('VISSIM Travel Time Outputs'!$F:$F,'VISSIM Travel Time Outputs'!$D:$D,$D27,'VISSIM Travel Time Outputs'!$A:$A,"AVG",'VISSIM Travel Time Outputs'!$B:$B,AG$9),"-")</f>
        <v>-</v>
      </c>
      <c r="AH27" s="324" t="str">
        <f>IFERROR(AVERAGEIFS('VISSIM Travel Time Outputs'!$F:$F,'VISSIM Travel Time Outputs'!$D:$D,$D27,'VISSIM Travel Time Outputs'!$A:$A,"AVG",'VISSIM Travel Time Outputs'!$B:$B,AH$9),"-")</f>
        <v>-</v>
      </c>
      <c r="AI27" s="324" t="str">
        <f>IFERROR(AVERAGEIFS('VISSIM Travel Time Outputs'!$F:$F,'VISSIM Travel Time Outputs'!$D:$D,$D27,'VISSIM Travel Time Outputs'!$A:$A,"AVG",'VISSIM Travel Time Outputs'!$B:$B,AI$9),"-")</f>
        <v>-</v>
      </c>
      <c r="AJ27" s="324" t="str">
        <f>IFERROR(AVERAGEIFS('VISSIM Travel Time Outputs'!$F:$F,'VISSIM Travel Time Outputs'!$D:$D,$D27,'VISSIM Travel Time Outputs'!$A:$A,"AVG",'VISSIM Travel Time Outputs'!$B:$B,AJ$9),"-")</f>
        <v>-</v>
      </c>
      <c r="AK27" s="324" t="str">
        <f>IFERROR(AVERAGEIFS('VISSIM Travel Time Outputs'!$F:$F,'VISSIM Travel Time Outputs'!$D:$D,$D27,'VISSIM Travel Time Outputs'!$A:$A,"AVG",'VISSIM Travel Time Outputs'!$B:$B,AK$9),"-")</f>
        <v>-</v>
      </c>
      <c r="AL27" s="324" t="str">
        <f>IFERROR(AVERAGEIFS('VISSIM Travel Time Outputs'!$F:$F,'VISSIM Travel Time Outputs'!$D:$D,$D27,'VISSIM Travel Time Outputs'!$A:$A,"AVG",'VISSIM Travel Time Outputs'!$B:$B,AL$9),"-")</f>
        <v>-</v>
      </c>
      <c r="AM27" s="324" t="str">
        <f>IFERROR(AVERAGEIFS('VISSIM Travel Time Outputs'!$F:$F,'VISSIM Travel Time Outputs'!$D:$D,$D27,'VISSIM Travel Time Outputs'!$A:$A,"AVG",'VISSIM Travel Time Outputs'!$B:$B,AM$9),"-")</f>
        <v>-</v>
      </c>
      <c r="AN27" s="324" t="str">
        <f>IFERROR(AVERAGEIFS('VISSIM Travel Time Outputs'!$F:$F,'VISSIM Travel Time Outputs'!$D:$D,$D27,'VISSIM Travel Time Outputs'!$A:$A,"AVG",'VISSIM Travel Time Outputs'!$B:$B,AN$9),"-")</f>
        <v>-</v>
      </c>
      <c r="AO27" s="324" t="str">
        <f>IFERROR(AVERAGEIFS('VISSIM Travel Time Outputs'!$F:$F,'VISSIM Travel Time Outputs'!$D:$D,$D27,'VISSIM Travel Time Outputs'!$A:$A,"AVG",'VISSIM Travel Time Outputs'!$B:$B,AO$9),"-")</f>
        <v>-</v>
      </c>
      <c r="AP27" s="325" t="str">
        <f>IFERROR(AVERAGEIFS('VISSIM Travel Time Outputs'!$F:$F,'VISSIM Travel Time Outputs'!$D:$D,$D27,'VISSIM Travel Time Outputs'!$A:$A,"AVG",'VISSIM Travel Time Outputs'!$B:$B,AP$9),"-")</f>
        <v>-</v>
      </c>
      <c r="AQ27" s="331"/>
      <c r="AR27" s="209" t="str">
        <f t="shared" si="13"/>
        <v>--</v>
      </c>
      <c r="AS27" s="354" t="str">
        <f t="shared" si="14"/>
        <v>--</v>
      </c>
      <c r="AT27" s="325">
        <f t="shared" si="15"/>
        <v>0</v>
      </c>
      <c r="AU27" s="255"/>
      <c r="AV27" s="209" t="str">
        <f>IFERROR(TIME(0,0,AVERAGEIFS('VISSIM Travel Time Outputs'!$J:$J,'VISSIM Travel Time Outputs'!$D:$D,$D27,'VISSIM Travel Time Outputs'!$A:$A,"AVG",'VISSIM Travel Time Outputs'!$B:$B,AV$9)),"-")</f>
        <v>-</v>
      </c>
      <c r="AW27" s="34" t="str">
        <f>IFERROR(TIME(0,0,AVERAGEIFS('VISSIM Travel Time Outputs'!$J:$J,'VISSIM Travel Time Outputs'!$D:$D,$D27,'VISSIM Travel Time Outputs'!$A:$A,"AVG",'VISSIM Travel Time Outputs'!$B:$B,AW$9)),"-")</f>
        <v>-</v>
      </c>
      <c r="AX27" s="34" t="str">
        <f>IFERROR(TIME(0,0,AVERAGEIFS('VISSIM Travel Time Outputs'!$J:$J,'VISSIM Travel Time Outputs'!$D:$D,$D27,'VISSIM Travel Time Outputs'!$A:$A,"AVG",'VISSIM Travel Time Outputs'!$B:$B,AX$9)),"-")</f>
        <v>-</v>
      </c>
      <c r="AY27" s="34" t="str">
        <f>IFERROR(TIME(0,0,AVERAGEIFS('VISSIM Travel Time Outputs'!$J:$J,'VISSIM Travel Time Outputs'!$D:$D,$D27,'VISSIM Travel Time Outputs'!$A:$A,"AVG",'VISSIM Travel Time Outputs'!$B:$B,AY$9)),"-")</f>
        <v>-</v>
      </c>
      <c r="AZ27" s="34" t="str">
        <f>IFERROR(TIME(0,0,AVERAGEIFS('VISSIM Travel Time Outputs'!$J:$J,'VISSIM Travel Time Outputs'!$D:$D,$D27,'VISSIM Travel Time Outputs'!$A:$A,"AVG",'VISSIM Travel Time Outputs'!$B:$B,AZ$9)),"-")</f>
        <v>-</v>
      </c>
      <c r="BA27" s="34" t="str">
        <f>IFERROR(TIME(0,0,AVERAGEIFS('VISSIM Travel Time Outputs'!$J:$J,'VISSIM Travel Time Outputs'!$D:$D,$D27,'VISSIM Travel Time Outputs'!$A:$A,"AVG",'VISSIM Travel Time Outputs'!$B:$B,BA$9)),"-")</f>
        <v>-</v>
      </c>
      <c r="BB27" s="34" t="str">
        <f>IFERROR(TIME(0,0,AVERAGEIFS('VISSIM Travel Time Outputs'!$J:$J,'VISSIM Travel Time Outputs'!$D:$D,$D27,'VISSIM Travel Time Outputs'!$A:$A,"AVG",'VISSIM Travel Time Outputs'!$B:$B,BB$9)),"-")</f>
        <v>-</v>
      </c>
      <c r="BC27" s="34" t="str">
        <f>IFERROR(TIME(0,0,AVERAGEIFS('VISSIM Travel Time Outputs'!$J:$J,'VISSIM Travel Time Outputs'!$D:$D,$D27,'VISSIM Travel Time Outputs'!$A:$A,"AVG",'VISSIM Travel Time Outputs'!$B:$B,BC$9)),"-")</f>
        <v>-</v>
      </c>
      <c r="BD27" s="34" t="str">
        <f>IFERROR(TIME(0,0,AVERAGEIFS('VISSIM Travel Time Outputs'!$J:$J,'VISSIM Travel Time Outputs'!$D:$D,$D27,'VISSIM Travel Time Outputs'!$A:$A,"AVG",'VISSIM Travel Time Outputs'!$B:$B,BD$9)),"-")</f>
        <v>-</v>
      </c>
      <c r="BE27" s="34" t="str">
        <f>IFERROR(TIME(0,0,AVERAGEIFS('VISSIM Travel Time Outputs'!$J:$J,'VISSIM Travel Time Outputs'!$D:$D,$D27,'VISSIM Travel Time Outputs'!$A:$A,"AVG",'VISSIM Travel Time Outputs'!$B:$B,BE$9)),"-")</f>
        <v>-</v>
      </c>
      <c r="BF27" s="34" t="str">
        <f>IFERROR(TIME(0,0,AVERAGEIFS('VISSIM Travel Time Outputs'!$J:$J,'VISSIM Travel Time Outputs'!$D:$D,$D27,'VISSIM Travel Time Outputs'!$A:$A,"AVG",'VISSIM Travel Time Outputs'!$B:$B,BF$9)),"-")</f>
        <v>-</v>
      </c>
      <c r="BG27" s="34" t="str">
        <f>IFERROR(TIME(0,0,AVERAGEIFS('VISSIM Travel Time Outputs'!$J:$J,'VISSIM Travel Time Outputs'!$D:$D,$D27,'VISSIM Travel Time Outputs'!$A:$A,"AVG",'VISSIM Travel Time Outputs'!$B:$B,BG$9)),"-")</f>
        <v>-</v>
      </c>
      <c r="BH27" s="34" t="str">
        <f>IFERROR(TIME(0,0,AVERAGEIFS('VISSIM Travel Time Outputs'!$J:$J,'VISSIM Travel Time Outputs'!$D:$D,$D27,'VISSIM Travel Time Outputs'!$A:$A,"AVG",'VISSIM Travel Time Outputs'!$B:$B,BH$9)),"-")</f>
        <v>-</v>
      </c>
      <c r="BI27" s="34" t="str">
        <f>IFERROR(TIME(0,0,AVERAGEIFS('VISSIM Travel Time Outputs'!$J:$J,'VISSIM Travel Time Outputs'!$D:$D,$D27,'VISSIM Travel Time Outputs'!$A:$A,"AVG",'VISSIM Travel Time Outputs'!$B:$B,BI$9)),"-")</f>
        <v>-</v>
      </c>
      <c r="BJ27" s="34" t="str">
        <f>IFERROR(TIME(0,0,AVERAGEIFS('VISSIM Travel Time Outputs'!$J:$J,'VISSIM Travel Time Outputs'!$D:$D,$D27,'VISSIM Travel Time Outputs'!$A:$A,"AVG",'VISSIM Travel Time Outputs'!$B:$B,BJ$9)),"-")</f>
        <v>-</v>
      </c>
      <c r="BK27" s="134" t="str">
        <f>IFERROR(TIME(0,0,AVERAGEIFS('VISSIM Travel Time Outputs'!$J:$J,'VISSIM Travel Time Outputs'!$D:$D,$D27,'VISSIM Travel Time Outputs'!$A:$A,"AVG",'VISSIM Travel Time Outputs'!$B:$B,BK$9)),"-")</f>
        <v>-</v>
      </c>
      <c r="BL27" s="126"/>
      <c r="BM27" s="323" t="str">
        <f>IFERROR(AVERAGEIFS('VISSIM Travel Time Outputs'!$G:$G,'VISSIM Travel Time Outputs'!$D:$D,$D27,'VISSIM Travel Time Outputs'!$A:$A,"AVG",'VISSIM Travel Time Outputs'!$B:$B,BM$9),"-")</f>
        <v>-</v>
      </c>
      <c r="BN27" s="324" t="str">
        <f>IFERROR(AVERAGEIFS('VISSIM Travel Time Outputs'!$G:$G,'VISSIM Travel Time Outputs'!$D:$D,$D27,'VISSIM Travel Time Outputs'!$A:$A,"AVG",'VISSIM Travel Time Outputs'!$B:$B,BN$9),"-")</f>
        <v>-</v>
      </c>
      <c r="BO27" s="324" t="str">
        <f>IFERROR(AVERAGEIFS('VISSIM Travel Time Outputs'!$G:$G,'VISSIM Travel Time Outputs'!$D:$D,$D27,'VISSIM Travel Time Outputs'!$A:$A,"AVG",'VISSIM Travel Time Outputs'!$B:$B,BO$9),"-")</f>
        <v>-</v>
      </c>
      <c r="BP27" s="324" t="str">
        <f>IFERROR(AVERAGEIFS('VISSIM Travel Time Outputs'!$G:$G,'VISSIM Travel Time Outputs'!$D:$D,$D27,'VISSIM Travel Time Outputs'!$A:$A,"AVG",'VISSIM Travel Time Outputs'!$B:$B,BP$9),"-")</f>
        <v>-</v>
      </c>
      <c r="BQ27" s="324" t="str">
        <f>IFERROR(AVERAGEIFS('VISSIM Travel Time Outputs'!$G:$G,'VISSIM Travel Time Outputs'!$D:$D,$D27,'VISSIM Travel Time Outputs'!$A:$A,"AVG",'VISSIM Travel Time Outputs'!$B:$B,BQ$9),"-")</f>
        <v>-</v>
      </c>
      <c r="BR27" s="324" t="str">
        <f>IFERROR(AVERAGEIFS('VISSIM Travel Time Outputs'!$G:$G,'VISSIM Travel Time Outputs'!$D:$D,$D27,'VISSIM Travel Time Outputs'!$A:$A,"AVG",'VISSIM Travel Time Outputs'!$B:$B,BR$9),"-")</f>
        <v>-</v>
      </c>
      <c r="BS27" s="324" t="str">
        <f>IFERROR(AVERAGEIFS('VISSIM Travel Time Outputs'!$G:$G,'VISSIM Travel Time Outputs'!$D:$D,$D27,'VISSIM Travel Time Outputs'!$A:$A,"AVG",'VISSIM Travel Time Outputs'!$B:$B,BS$9),"-")</f>
        <v>-</v>
      </c>
      <c r="BT27" s="324" t="str">
        <f>IFERROR(AVERAGEIFS('VISSIM Travel Time Outputs'!$G:$G,'VISSIM Travel Time Outputs'!$D:$D,$D27,'VISSIM Travel Time Outputs'!$A:$A,"AVG",'VISSIM Travel Time Outputs'!$B:$B,BT$9),"-")</f>
        <v>-</v>
      </c>
      <c r="BU27" s="324" t="str">
        <f>IFERROR(AVERAGEIFS('VISSIM Travel Time Outputs'!$G:$G,'VISSIM Travel Time Outputs'!$D:$D,$D27,'VISSIM Travel Time Outputs'!$A:$A,"AVG",'VISSIM Travel Time Outputs'!$B:$B,BU$9),"-")</f>
        <v>-</v>
      </c>
      <c r="BV27" s="324" t="str">
        <f>IFERROR(AVERAGEIFS('VISSIM Travel Time Outputs'!$G:$G,'VISSIM Travel Time Outputs'!$D:$D,$D27,'VISSIM Travel Time Outputs'!$A:$A,"AVG",'VISSIM Travel Time Outputs'!$B:$B,BV$9),"-")</f>
        <v>-</v>
      </c>
      <c r="BW27" s="324" t="str">
        <f>IFERROR(AVERAGEIFS('VISSIM Travel Time Outputs'!$G:$G,'VISSIM Travel Time Outputs'!$D:$D,$D27,'VISSIM Travel Time Outputs'!$A:$A,"AVG",'VISSIM Travel Time Outputs'!$B:$B,BW$9),"-")</f>
        <v>-</v>
      </c>
      <c r="BX27" s="324" t="str">
        <f>IFERROR(AVERAGEIFS('VISSIM Travel Time Outputs'!$G:$G,'VISSIM Travel Time Outputs'!$D:$D,$D27,'VISSIM Travel Time Outputs'!$A:$A,"AVG",'VISSIM Travel Time Outputs'!$B:$B,BX$9),"-")</f>
        <v>-</v>
      </c>
      <c r="BY27" s="324" t="str">
        <f>IFERROR(AVERAGEIFS('VISSIM Travel Time Outputs'!$G:$G,'VISSIM Travel Time Outputs'!$D:$D,$D27,'VISSIM Travel Time Outputs'!$A:$A,"AVG",'VISSIM Travel Time Outputs'!$B:$B,BY$9),"-")</f>
        <v>-</v>
      </c>
      <c r="BZ27" s="324" t="str">
        <f>IFERROR(AVERAGEIFS('VISSIM Travel Time Outputs'!$G:$G,'VISSIM Travel Time Outputs'!$D:$D,$D27,'VISSIM Travel Time Outputs'!$A:$A,"AVG",'VISSIM Travel Time Outputs'!$B:$B,BZ$9),"-")</f>
        <v>-</v>
      </c>
      <c r="CA27" s="324" t="str">
        <f>IFERROR(AVERAGEIFS('VISSIM Travel Time Outputs'!$G:$G,'VISSIM Travel Time Outputs'!$D:$D,$D27,'VISSIM Travel Time Outputs'!$A:$A,"AVG",'VISSIM Travel Time Outputs'!$B:$B,CA$9),"-")</f>
        <v>-</v>
      </c>
      <c r="CB27" s="325" t="str">
        <f>IFERROR(AVERAGEIFS('VISSIM Travel Time Outputs'!$G:$G,'VISSIM Travel Time Outputs'!$D:$D,$D27,'VISSIM Travel Time Outputs'!$A:$A,"AVG",'VISSIM Travel Time Outputs'!$B:$B,CB$9),"-")</f>
        <v>-</v>
      </c>
      <c r="CC27" s="254"/>
      <c r="CD27" s="209" t="str">
        <f t="shared" si="16"/>
        <v>--</v>
      </c>
      <c r="CE27" s="354" t="str">
        <f t="shared" si="17"/>
        <v>--</v>
      </c>
      <c r="CF27" s="325">
        <f t="shared" si="18"/>
        <v>0</v>
      </c>
      <c r="CG27" s="331"/>
      <c r="CH27" s="209"/>
      <c r="CI27" s="34"/>
      <c r="CJ27" s="34"/>
      <c r="CK27" s="34"/>
      <c r="CL27" s="34"/>
      <c r="CM27" s="34"/>
      <c r="CN27" s="34"/>
      <c r="CO27" s="34"/>
      <c r="CP27" s="34"/>
      <c r="CQ27" s="34"/>
      <c r="CR27" s="34"/>
      <c r="CS27" s="34"/>
      <c r="CT27" s="34"/>
      <c r="CU27" s="34"/>
      <c r="CV27" s="34"/>
      <c r="CW27" s="134"/>
      <c r="CX27" s="331"/>
      <c r="CY27" s="323"/>
      <c r="CZ27" s="324"/>
      <c r="DA27" s="324"/>
      <c r="DB27" s="324"/>
      <c r="DC27" s="324"/>
      <c r="DD27" s="324"/>
      <c r="DE27" s="324"/>
      <c r="DF27" s="324"/>
      <c r="DG27" s="324"/>
      <c r="DH27" s="324"/>
      <c r="DI27" s="324"/>
      <c r="DJ27" s="324"/>
      <c r="DK27" s="324"/>
      <c r="DL27" s="324"/>
      <c r="DM27" s="324"/>
      <c r="DN27" s="325"/>
      <c r="DO27" s="331"/>
      <c r="DP27" s="209" t="str">
        <f t="shared" si="19"/>
        <v>--</v>
      </c>
      <c r="DQ27" s="354" t="str">
        <f t="shared" si="20"/>
        <v>--</v>
      </c>
      <c r="DR27" s="325">
        <f t="shared" si="21"/>
        <v>0</v>
      </c>
      <c r="DS27" s="255"/>
      <c r="DT27" s="209" t="str">
        <f>IFERROR(TIME(0,0,AVERAGEIFS('VISSIM Travel Time Outputs'!$K:$K,'VISSIM Travel Time Outputs'!$D:$D,$D27,'VISSIM Travel Time Outputs'!$A:$A,"AVG",'VISSIM Travel Time Outputs'!$B:$B,DT$9)),"-")</f>
        <v>-</v>
      </c>
      <c r="DU27" s="34" t="str">
        <f>IFERROR(TIME(0,0,AVERAGEIFS('VISSIM Travel Time Outputs'!$K:$K,'VISSIM Travel Time Outputs'!$D:$D,$D27,'VISSIM Travel Time Outputs'!$A:$A,"AVG",'VISSIM Travel Time Outputs'!$B:$B,DU$9)),"-")</f>
        <v>-</v>
      </c>
      <c r="DV27" s="34" t="str">
        <f>IFERROR(TIME(0,0,AVERAGEIFS('VISSIM Travel Time Outputs'!$K:$K,'VISSIM Travel Time Outputs'!$D:$D,$D27,'VISSIM Travel Time Outputs'!$A:$A,"AVG",'VISSIM Travel Time Outputs'!$B:$B,DV$9)),"-")</f>
        <v>-</v>
      </c>
      <c r="DW27" s="34" t="str">
        <f>IFERROR(TIME(0,0,AVERAGEIFS('VISSIM Travel Time Outputs'!$K:$K,'VISSIM Travel Time Outputs'!$D:$D,$D27,'VISSIM Travel Time Outputs'!$A:$A,"AVG",'VISSIM Travel Time Outputs'!$B:$B,DW$9)),"-")</f>
        <v>-</v>
      </c>
      <c r="DX27" s="34" t="str">
        <f>IFERROR(TIME(0,0,AVERAGEIFS('VISSIM Travel Time Outputs'!$K:$K,'VISSIM Travel Time Outputs'!$D:$D,$D27,'VISSIM Travel Time Outputs'!$A:$A,"AVG",'VISSIM Travel Time Outputs'!$B:$B,DX$9)),"-")</f>
        <v>-</v>
      </c>
      <c r="DY27" s="34" t="str">
        <f>IFERROR(TIME(0,0,AVERAGEIFS('VISSIM Travel Time Outputs'!$K:$K,'VISSIM Travel Time Outputs'!$D:$D,$D27,'VISSIM Travel Time Outputs'!$A:$A,"AVG",'VISSIM Travel Time Outputs'!$B:$B,DY$9)),"-")</f>
        <v>-</v>
      </c>
      <c r="DZ27" s="34" t="str">
        <f>IFERROR(TIME(0,0,AVERAGEIFS('VISSIM Travel Time Outputs'!$K:$K,'VISSIM Travel Time Outputs'!$D:$D,$D27,'VISSIM Travel Time Outputs'!$A:$A,"AVG",'VISSIM Travel Time Outputs'!$B:$B,DZ$9)),"-")</f>
        <v>-</v>
      </c>
      <c r="EA27" s="34" t="str">
        <f>IFERROR(TIME(0,0,AVERAGEIFS('VISSIM Travel Time Outputs'!$K:$K,'VISSIM Travel Time Outputs'!$D:$D,$D27,'VISSIM Travel Time Outputs'!$A:$A,"AVG",'VISSIM Travel Time Outputs'!$B:$B,EA$9)),"-")</f>
        <v>-</v>
      </c>
      <c r="EB27" s="34" t="str">
        <f>IFERROR(TIME(0,0,AVERAGEIFS('VISSIM Travel Time Outputs'!$K:$K,'VISSIM Travel Time Outputs'!$D:$D,$D27,'VISSIM Travel Time Outputs'!$A:$A,"AVG",'VISSIM Travel Time Outputs'!$B:$B,EB$9)),"-")</f>
        <v>-</v>
      </c>
      <c r="EC27" s="34" t="str">
        <f>IFERROR(TIME(0,0,AVERAGEIFS('VISSIM Travel Time Outputs'!$K:$K,'VISSIM Travel Time Outputs'!$D:$D,$D27,'VISSIM Travel Time Outputs'!$A:$A,"AVG",'VISSIM Travel Time Outputs'!$B:$B,EC$9)),"-")</f>
        <v>-</v>
      </c>
      <c r="ED27" s="34" t="str">
        <f>IFERROR(TIME(0,0,AVERAGEIFS('VISSIM Travel Time Outputs'!$K:$K,'VISSIM Travel Time Outputs'!$D:$D,$D27,'VISSIM Travel Time Outputs'!$A:$A,"AVG",'VISSIM Travel Time Outputs'!$B:$B,ED$9)),"-")</f>
        <v>-</v>
      </c>
      <c r="EE27" s="34" t="str">
        <f>IFERROR(TIME(0,0,AVERAGEIFS('VISSIM Travel Time Outputs'!$K:$K,'VISSIM Travel Time Outputs'!$D:$D,$D27,'VISSIM Travel Time Outputs'!$A:$A,"AVG",'VISSIM Travel Time Outputs'!$B:$B,EE$9)),"-")</f>
        <v>-</v>
      </c>
      <c r="EF27" s="34" t="str">
        <f>IFERROR(TIME(0,0,AVERAGEIFS('VISSIM Travel Time Outputs'!$K:$K,'VISSIM Travel Time Outputs'!$D:$D,$D27,'VISSIM Travel Time Outputs'!$A:$A,"AVG",'VISSIM Travel Time Outputs'!$B:$B,EF$9)),"-")</f>
        <v>-</v>
      </c>
      <c r="EG27" s="34" t="str">
        <f>IFERROR(TIME(0,0,AVERAGEIFS('VISSIM Travel Time Outputs'!$K:$K,'VISSIM Travel Time Outputs'!$D:$D,$D27,'VISSIM Travel Time Outputs'!$A:$A,"AVG",'VISSIM Travel Time Outputs'!$B:$B,EG$9)),"-")</f>
        <v>-</v>
      </c>
      <c r="EH27" s="34" t="str">
        <f>IFERROR(TIME(0,0,AVERAGEIFS('VISSIM Travel Time Outputs'!$K:$K,'VISSIM Travel Time Outputs'!$D:$D,$D27,'VISSIM Travel Time Outputs'!$A:$A,"AVG",'VISSIM Travel Time Outputs'!$B:$B,EH$9)),"-")</f>
        <v>-</v>
      </c>
      <c r="EI27" s="134" t="str">
        <f>IFERROR(TIME(0,0,AVERAGEIFS('VISSIM Travel Time Outputs'!$K:$K,'VISSIM Travel Time Outputs'!$D:$D,$D27,'VISSIM Travel Time Outputs'!$A:$A,"AVG",'VISSIM Travel Time Outputs'!$B:$B,EI$9)),"-")</f>
        <v>-</v>
      </c>
      <c r="EJ27" s="126"/>
      <c r="EK27" s="323" t="str">
        <f>IFERROR(AVERAGEIFS('VISSIM Travel Time Outputs'!$H:$H,'VISSIM Travel Time Outputs'!$D:$D,$D27,'VISSIM Travel Time Outputs'!$A:$A,"AVG",'VISSIM Travel Time Outputs'!$B:$B,EK$9),"-")</f>
        <v>-</v>
      </c>
      <c r="EL27" s="324" t="str">
        <f>IFERROR(AVERAGEIFS('VISSIM Travel Time Outputs'!$H:$H,'VISSIM Travel Time Outputs'!$D:$D,$D27,'VISSIM Travel Time Outputs'!$A:$A,"AVG",'VISSIM Travel Time Outputs'!$B:$B,EL$9),"-")</f>
        <v>-</v>
      </c>
      <c r="EM27" s="324" t="str">
        <f>IFERROR(AVERAGEIFS('VISSIM Travel Time Outputs'!$H:$H,'VISSIM Travel Time Outputs'!$D:$D,$D27,'VISSIM Travel Time Outputs'!$A:$A,"AVG",'VISSIM Travel Time Outputs'!$B:$B,EM$9),"-")</f>
        <v>-</v>
      </c>
      <c r="EN27" s="324" t="str">
        <f>IFERROR(AVERAGEIFS('VISSIM Travel Time Outputs'!$H:$H,'VISSIM Travel Time Outputs'!$D:$D,$D27,'VISSIM Travel Time Outputs'!$A:$A,"AVG",'VISSIM Travel Time Outputs'!$B:$B,EN$9),"-")</f>
        <v>-</v>
      </c>
      <c r="EO27" s="324" t="str">
        <f>IFERROR(AVERAGEIFS('VISSIM Travel Time Outputs'!$H:$H,'VISSIM Travel Time Outputs'!$D:$D,$D27,'VISSIM Travel Time Outputs'!$A:$A,"AVG",'VISSIM Travel Time Outputs'!$B:$B,EO$9),"-")</f>
        <v>-</v>
      </c>
      <c r="EP27" s="324" t="str">
        <f>IFERROR(AVERAGEIFS('VISSIM Travel Time Outputs'!$H:$H,'VISSIM Travel Time Outputs'!$D:$D,$D27,'VISSIM Travel Time Outputs'!$A:$A,"AVG",'VISSIM Travel Time Outputs'!$B:$B,EP$9),"-")</f>
        <v>-</v>
      </c>
      <c r="EQ27" s="324" t="str">
        <f>IFERROR(AVERAGEIFS('VISSIM Travel Time Outputs'!$H:$H,'VISSIM Travel Time Outputs'!$D:$D,$D27,'VISSIM Travel Time Outputs'!$A:$A,"AVG",'VISSIM Travel Time Outputs'!$B:$B,EQ$9),"-")</f>
        <v>-</v>
      </c>
      <c r="ER27" s="324" t="str">
        <f>IFERROR(AVERAGEIFS('VISSIM Travel Time Outputs'!$H:$H,'VISSIM Travel Time Outputs'!$D:$D,$D27,'VISSIM Travel Time Outputs'!$A:$A,"AVG",'VISSIM Travel Time Outputs'!$B:$B,ER$9),"-")</f>
        <v>-</v>
      </c>
      <c r="ES27" s="324" t="str">
        <f>IFERROR(AVERAGEIFS('VISSIM Travel Time Outputs'!$H:$H,'VISSIM Travel Time Outputs'!$D:$D,$D27,'VISSIM Travel Time Outputs'!$A:$A,"AVG",'VISSIM Travel Time Outputs'!$B:$B,ES$9),"-")</f>
        <v>-</v>
      </c>
      <c r="ET27" s="324" t="str">
        <f>IFERROR(AVERAGEIFS('VISSIM Travel Time Outputs'!$H:$H,'VISSIM Travel Time Outputs'!$D:$D,$D27,'VISSIM Travel Time Outputs'!$A:$A,"AVG",'VISSIM Travel Time Outputs'!$B:$B,ET$9),"-")</f>
        <v>-</v>
      </c>
      <c r="EU27" s="324" t="str">
        <f>IFERROR(AVERAGEIFS('VISSIM Travel Time Outputs'!$H:$H,'VISSIM Travel Time Outputs'!$D:$D,$D27,'VISSIM Travel Time Outputs'!$A:$A,"AVG",'VISSIM Travel Time Outputs'!$B:$B,EU$9),"-")</f>
        <v>-</v>
      </c>
      <c r="EV27" s="324" t="str">
        <f>IFERROR(AVERAGEIFS('VISSIM Travel Time Outputs'!$H:$H,'VISSIM Travel Time Outputs'!$D:$D,$D27,'VISSIM Travel Time Outputs'!$A:$A,"AVG",'VISSIM Travel Time Outputs'!$B:$B,EV$9),"-")</f>
        <v>-</v>
      </c>
      <c r="EW27" s="324" t="str">
        <f>IFERROR(AVERAGEIFS('VISSIM Travel Time Outputs'!$H:$H,'VISSIM Travel Time Outputs'!$D:$D,$D27,'VISSIM Travel Time Outputs'!$A:$A,"AVG",'VISSIM Travel Time Outputs'!$B:$B,EW$9),"-")</f>
        <v>-</v>
      </c>
      <c r="EX27" s="324" t="str">
        <f>IFERROR(AVERAGEIFS('VISSIM Travel Time Outputs'!$H:$H,'VISSIM Travel Time Outputs'!$D:$D,$D27,'VISSIM Travel Time Outputs'!$A:$A,"AVG",'VISSIM Travel Time Outputs'!$B:$B,EX$9),"-")</f>
        <v>-</v>
      </c>
      <c r="EY27" s="324" t="str">
        <f>IFERROR(AVERAGEIFS('VISSIM Travel Time Outputs'!$H:$H,'VISSIM Travel Time Outputs'!$D:$D,$D27,'VISSIM Travel Time Outputs'!$A:$A,"AVG",'VISSIM Travel Time Outputs'!$B:$B,EY$9),"-")</f>
        <v>-</v>
      </c>
      <c r="EZ27" s="325" t="str">
        <f>IFERROR(AVERAGEIFS('VISSIM Travel Time Outputs'!$H:$H,'VISSIM Travel Time Outputs'!$D:$D,$D27,'VISSIM Travel Time Outputs'!$A:$A,"AVG",'VISSIM Travel Time Outputs'!$B:$B,EZ$9),"-")</f>
        <v>-</v>
      </c>
      <c r="FA27" s="254"/>
      <c r="FB27" s="209" t="str">
        <f t="shared" si="22"/>
        <v>--</v>
      </c>
      <c r="FC27" s="354" t="str">
        <f t="shared" si="23"/>
        <v>--</v>
      </c>
      <c r="FD27" s="325">
        <f t="shared" si="24"/>
        <v>0</v>
      </c>
      <c r="FE27" s="331"/>
      <c r="FF27" s="209" t="str">
        <f>IFERROR(GETPIVOTDATA("Average of TRAVTM(40)",#REF!,"TIMEINT",FF$9,"VEHICLETRAVELTIMEMEASUREMENT",$D27)/3600/24,"--")</f>
        <v>--</v>
      </c>
      <c r="FG27" s="34" t="str">
        <f>IFERROR(GETPIVOTDATA("Average of TRAVTM(40)",#REF!,"TIMEINT",FG$9,"VEHICLETRAVELTIMEMEASUREMENT",$D27)/3600/24,"--")</f>
        <v>--</v>
      </c>
      <c r="FH27" s="34" t="str">
        <f>IFERROR(GETPIVOTDATA("Average of TRAVTM(40)",#REF!,"TIMEINT",FH$9,"VEHICLETRAVELTIMEMEASUREMENT",$D27)/3600/24,"--")</f>
        <v>--</v>
      </c>
      <c r="FI27" s="34" t="str">
        <f>IFERROR(GETPIVOTDATA("Average of TRAVTM(40)",#REF!,"TIMEINT",FI$9,"VEHICLETRAVELTIMEMEASUREMENT",$D27)/3600/24,"--")</f>
        <v>--</v>
      </c>
      <c r="FJ27" s="34" t="str">
        <f>IFERROR(GETPIVOTDATA("Average of TRAVTM(40)",#REF!,"TIMEINT",FJ$9,"VEHICLETRAVELTIMEMEASUREMENT",$D27)/3600/24,"--")</f>
        <v>--</v>
      </c>
      <c r="FK27" s="34" t="str">
        <f>IFERROR(GETPIVOTDATA("Average of TRAVTM(40)",#REF!,"TIMEINT",FK$9,"VEHICLETRAVELTIMEMEASUREMENT",$D27)/3600/24,"--")</f>
        <v>--</v>
      </c>
      <c r="FL27" s="34" t="str">
        <f>IFERROR(GETPIVOTDATA("Average of TRAVTM(40)",#REF!,"TIMEINT",FL$9,"VEHICLETRAVELTIMEMEASUREMENT",$D27)/3600/24,"--")</f>
        <v>--</v>
      </c>
      <c r="FM27" s="34" t="str">
        <f>IFERROR(GETPIVOTDATA("Average of TRAVTM(40)",#REF!,"TIMEINT",FM$9,"VEHICLETRAVELTIMEMEASUREMENT",$D27)/3600/24,"--")</f>
        <v>--</v>
      </c>
      <c r="FN27" s="34" t="str">
        <f>IFERROR(GETPIVOTDATA("Average of TRAVTM(40)",#REF!,"TIMEINT",FN$9,"VEHICLETRAVELTIMEMEASUREMENT",$D27)/3600/24,"--")</f>
        <v>--</v>
      </c>
      <c r="FO27" s="34" t="str">
        <f>IFERROR(GETPIVOTDATA("Average of TRAVTM(40)",#REF!,"TIMEINT",FO$9,"VEHICLETRAVELTIMEMEASUREMENT",$D27)/3600/24,"--")</f>
        <v>--</v>
      </c>
      <c r="FP27" s="34" t="str">
        <f>IFERROR(GETPIVOTDATA("Average of TRAVTM(40)",#REF!,"TIMEINT",FP$9,"VEHICLETRAVELTIMEMEASUREMENT",$D27)/3600/24,"--")</f>
        <v>--</v>
      </c>
      <c r="FQ27" s="34" t="str">
        <f>IFERROR(GETPIVOTDATA("Average of TRAVTM(40)",#REF!,"TIMEINT",FQ$9,"VEHICLETRAVELTIMEMEASUREMENT",$D27)/3600/24,"--")</f>
        <v>--</v>
      </c>
      <c r="FR27" s="34" t="str">
        <f>IFERROR(GETPIVOTDATA("Average of TRAVTM(40)",#REF!,"TIMEINT",FR$9,"VEHICLETRAVELTIMEMEASUREMENT",$D27)/3600/24,"--")</f>
        <v>--</v>
      </c>
      <c r="FS27" s="34" t="str">
        <f>IFERROR(GETPIVOTDATA("Average of TRAVTM(40)",#REF!,"TIMEINT",FS$9,"VEHICLETRAVELTIMEMEASUREMENT",$D27)/3600/24,"--")</f>
        <v>--</v>
      </c>
      <c r="FT27" s="34" t="str">
        <f>IFERROR(GETPIVOTDATA("Average of TRAVTM(40)",#REF!,"TIMEINT",FT$9,"VEHICLETRAVELTIMEMEASUREMENT",$D27)/3600/24,"--")</f>
        <v>--</v>
      </c>
      <c r="FU27" s="134" t="str">
        <f>IFERROR(GETPIVOTDATA("Average of TRAVTM(40)",#REF!,"TIMEINT",FU$9,"VEHICLETRAVELTIMEMEASUREMENT",$D27)/3600/24,"--")</f>
        <v>--</v>
      </c>
      <c r="FV27" s="331"/>
      <c r="FW27" s="323" t="str">
        <f>IFERROR(GETPIVOTDATA("Average of VEHS(40)",#REF!,"TIMEINT",FW$9,"VEHICLETRAVELTIMEMEASUREMENT",$D27),"--")</f>
        <v>--</v>
      </c>
      <c r="FX27" s="324" t="str">
        <f>IFERROR(GETPIVOTDATA("Average of VEHS(40)",#REF!,"TIMEINT",FX$9,"VEHICLETRAVELTIMEMEASUREMENT",$D27),"--")</f>
        <v>--</v>
      </c>
      <c r="FY27" s="324" t="str">
        <f>IFERROR(GETPIVOTDATA("Average of VEHS(40)",#REF!,"TIMEINT",FY$9,"VEHICLETRAVELTIMEMEASUREMENT",$D27),"--")</f>
        <v>--</v>
      </c>
      <c r="FZ27" s="324" t="str">
        <f>IFERROR(GETPIVOTDATA("Average of VEHS(40)",#REF!,"TIMEINT",FZ$9,"VEHICLETRAVELTIMEMEASUREMENT",$D27),"--")</f>
        <v>--</v>
      </c>
      <c r="GA27" s="324" t="str">
        <f>IFERROR(GETPIVOTDATA("Average of VEHS(40)",#REF!,"TIMEINT",GA$9,"VEHICLETRAVELTIMEMEASUREMENT",$D27),"--")</f>
        <v>--</v>
      </c>
      <c r="GB27" s="324" t="str">
        <f>IFERROR(GETPIVOTDATA("Average of VEHS(40)",#REF!,"TIMEINT",GB$9,"VEHICLETRAVELTIMEMEASUREMENT",$D27),"--")</f>
        <v>--</v>
      </c>
      <c r="GC27" s="324" t="str">
        <f>IFERROR(GETPIVOTDATA("Average of VEHS(40)",#REF!,"TIMEINT",GC$9,"VEHICLETRAVELTIMEMEASUREMENT",$D27),"--")</f>
        <v>--</v>
      </c>
      <c r="GD27" s="324" t="str">
        <f>IFERROR(GETPIVOTDATA("Average of VEHS(40)",#REF!,"TIMEINT",GD$9,"VEHICLETRAVELTIMEMEASUREMENT",$D27),"--")</f>
        <v>--</v>
      </c>
      <c r="GE27" s="324" t="str">
        <f>IFERROR(GETPIVOTDATA("Average of VEHS(40)",#REF!,"TIMEINT",GE$9,"VEHICLETRAVELTIMEMEASUREMENT",$D27),"--")</f>
        <v>--</v>
      </c>
      <c r="GF27" s="324" t="str">
        <f>IFERROR(GETPIVOTDATA("Average of VEHS(40)",#REF!,"TIMEINT",GF$9,"VEHICLETRAVELTIMEMEASUREMENT",$D27),"--")</f>
        <v>--</v>
      </c>
      <c r="GG27" s="324" t="str">
        <f>IFERROR(GETPIVOTDATA("Average of VEHS(40)",#REF!,"TIMEINT",GG$9,"VEHICLETRAVELTIMEMEASUREMENT",$D27),"--")</f>
        <v>--</v>
      </c>
      <c r="GH27" s="324" t="str">
        <f>IFERROR(GETPIVOTDATA("Average of VEHS(40)",#REF!,"TIMEINT",GH$9,"VEHICLETRAVELTIMEMEASUREMENT",$D27),"--")</f>
        <v>--</v>
      </c>
      <c r="GI27" s="324" t="str">
        <f>IFERROR(GETPIVOTDATA("Average of VEHS(40)",#REF!,"TIMEINT",GI$9,"VEHICLETRAVELTIMEMEASUREMENT",$D27),"--")</f>
        <v>--</v>
      </c>
      <c r="GJ27" s="324" t="str">
        <f>IFERROR(GETPIVOTDATA("Average of VEHS(40)",#REF!,"TIMEINT",GJ$9,"VEHICLETRAVELTIMEMEASUREMENT",$D27),"--")</f>
        <v>--</v>
      </c>
      <c r="GK27" s="324" t="str">
        <f>IFERROR(GETPIVOTDATA("Average of VEHS(40)",#REF!,"TIMEINT",GK$9,"VEHICLETRAVELTIMEMEASUREMENT",$D27),"--")</f>
        <v>--</v>
      </c>
      <c r="GL27" s="325" t="str">
        <f>IFERROR(GETPIVOTDATA("Average of VEHS(40)",#REF!,"TIMEINT",GL$9,"VEHICLETRAVELTIMEMEASUREMENT",$D27),"--")</f>
        <v>--</v>
      </c>
      <c r="GM27" s="331"/>
      <c r="GN27" s="209" t="str">
        <f t="shared" si="25"/>
        <v>--</v>
      </c>
      <c r="GO27" s="354" t="str">
        <f t="shared" si="26"/>
        <v>--</v>
      </c>
      <c r="GP27" s="325">
        <f t="shared" si="27"/>
        <v>0</v>
      </c>
      <c r="GQ27" s="331"/>
      <c r="GR27" s="209" t="str">
        <f>IFERROR(GETPIVOTDATA("Average of TRAVTM(60)",#REF!,"TIMEINT",GR$9,"VEHICLETRAVELTIMEMEASUREMENT",$D27)/3600/24,"--")</f>
        <v>--</v>
      </c>
      <c r="GS27" s="34" t="str">
        <f>IFERROR(GETPIVOTDATA("Average of TRAVTM(60)",#REF!,"TIMEINT",GS$9,"VEHICLETRAVELTIMEMEASUREMENT",$D27)/3600/24,"--")</f>
        <v>--</v>
      </c>
      <c r="GT27" s="34" t="str">
        <f>IFERROR(GETPIVOTDATA("Average of TRAVTM(60)",#REF!,"TIMEINT",GT$9,"VEHICLETRAVELTIMEMEASUREMENT",$D27)/3600/24,"--")</f>
        <v>--</v>
      </c>
      <c r="GU27" s="34" t="str">
        <f>IFERROR(GETPIVOTDATA("Average of TRAVTM(60)",#REF!,"TIMEINT",GU$9,"VEHICLETRAVELTIMEMEASUREMENT",$D27)/3600/24,"--")</f>
        <v>--</v>
      </c>
      <c r="GV27" s="34" t="str">
        <f>IFERROR(GETPIVOTDATA("Average of TRAVTM(60)",#REF!,"TIMEINT",GV$9,"VEHICLETRAVELTIMEMEASUREMENT",$D27)/3600/24,"--")</f>
        <v>--</v>
      </c>
      <c r="GW27" s="34" t="str">
        <f>IFERROR(GETPIVOTDATA("Average of TRAVTM(60)",#REF!,"TIMEINT",GW$9,"VEHICLETRAVELTIMEMEASUREMENT",$D27)/3600/24,"--")</f>
        <v>--</v>
      </c>
      <c r="GX27" s="34" t="str">
        <f>IFERROR(GETPIVOTDATA("Average of TRAVTM(60)",#REF!,"TIMEINT",GX$9,"VEHICLETRAVELTIMEMEASUREMENT",$D27)/3600/24,"--")</f>
        <v>--</v>
      </c>
      <c r="GY27" s="34" t="str">
        <f>IFERROR(GETPIVOTDATA("Average of TRAVTM(60)",#REF!,"TIMEINT",GY$9,"VEHICLETRAVELTIMEMEASUREMENT",$D27)/3600/24,"--")</f>
        <v>--</v>
      </c>
      <c r="GZ27" s="34" t="str">
        <f>IFERROR(GETPIVOTDATA("Average of TRAVTM(60)",#REF!,"TIMEINT",GZ$9,"VEHICLETRAVELTIMEMEASUREMENT",$D27)/3600/24,"--")</f>
        <v>--</v>
      </c>
      <c r="HA27" s="34" t="str">
        <f>IFERROR(GETPIVOTDATA("Average of TRAVTM(60)",#REF!,"TIMEINT",HA$9,"VEHICLETRAVELTIMEMEASUREMENT",$D27)/3600/24,"--")</f>
        <v>--</v>
      </c>
      <c r="HB27" s="34" t="str">
        <f>IFERROR(GETPIVOTDATA("Average of TRAVTM(60)",#REF!,"TIMEINT",HB$9,"VEHICLETRAVELTIMEMEASUREMENT",$D27)/3600/24,"--")</f>
        <v>--</v>
      </c>
      <c r="HC27" s="34" t="str">
        <f>IFERROR(GETPIVOTDATA("Average of TRAVTM(60)",#REF!,"TIMEINT",HC$9,"VEHICLETRAVELTIMEMEASUREMENT",$D27)/3600/24,"--")</f>
        <v>--</v>
      </c>
      <c r="HD27" s="34" t="str">
        <f>IFERROR(GETPIVOTDATA("Average of TRAVTM(60)",#REF!,"TIMEINT",HD$9,"VEHICLETRAVELTIMEMEASUREMENT",$D27)/3600/24,"--")</f>
        <v>--</v>
      </c>
      <c r="HE27" s="34" t="str">
        <f>IFERROR(GETPIVOTDATA("Average of TRAVTM(60)",#REF!,"TIMEINT",HE$9,"VEHICLETRAVELTIMEMEASUREMENT",$D27)/3600/24,"--")</f>
        <v>--</v>
      </c>
      <c r="HF27" s="34" t="str">
        <f>IFERROR(GETPIVOTDATA("Average of TRAVTM(60)",#REF!,"TIMEINT",HF$9,"VEHICLETRAVELTIMEMEASUREMENT",$D27)/3600/24,"--")</f>
        <v>--</v>
      </c>
      <c r="HG27" s="134" t="str">
        <f>IFERROR(GETPIVOTDATA("Average of TRAVTM(60)",#REF!,"TIMEINT",HG$9,"VEHICLETRAVELTIMEMEASUREMENT",$D27)/3600/24,"--")</f>
        <v>--</v>
      </c>
      <c r="HH27" s="331"/>
      <c r="HI27" s="323" t="str">
        <f>IFERROR(GETPIVOTDATA("Average of VEHS(60)",#REF!,"TIMEINT",HI$9,"VEHICLETRAVELTIMEMEASUREMENT",$D27),"--")</f>
        <v>--</v>
      </c>
      <c r="HJ27" s="324" t="str">
        <f>IFERROR(GETPIVOTDATA("Average of VEHS(60)",#REF!,"TIMEINT",HJ$9,"VEHICLETRAVELTIMEMEASUREMENT",$D27),"--")</f>
        <v>--</v>
      </c>
      <c r="HK27" s="324" t="str">
        <f>IFERROR(GETPIVOTDATA("Average of VEHS(60)",#REF!,"TIMEINT",HK$9,"VEHICLETRAVELTIMEMEASUREMENT",$D27),"--")</f>
        <v>--</v>
      </c>
      <c r="HL27" s="324" t="str">
        <f>IFERROR(GETPIVOTDATA("Average of VEHS(60)",#REF!,"TIMEINT",HL$9,"VEHICLETRAVELTIMEMEASUREMENT",$D27),"--")</f>
        <v>--</v>
      </c>
      <c r="HM27" s="324" t="str">
        <f>IFERROR(GETPIVOTDATA("Average of VEHS(60)",#REF!,"TIMEINT",HM$9,"VEHICLETRAVELTIMEMEASUREMENT",$D27),"--")</f>
        <v>--</v>
      </c>
      <c r="HN27" s="324" t="str">
        <f>IFERROR(GETPIVOTDATA("Average of VEHS(60)",#REF!,"TIMEINT",HN$9,"VEHICLETRAVELTIMEMEASUREMENT",$D27),"--")</f>
        <v>--</v>
      </c>
      <c r="HO27" s="324" t="str">
        <f>IFERROR(GETPIVOTDATA("Average of VEHS(60)",#REF!,"TIMEINT",HO$9,"VEHICLETRAVELTIMEMEASUREMENT",$D27),"--")</f>
        <v>--</v>
      </c>
      <c r="HP27" s="324" t="str">
        <f>IFERROR(GETPIVOTDATA("Average of VEHS(60)",#REF!,"TIMEINT",HP$9,"VEHICLETRAVELTIMEMEASUREMENT",$D27),"--")</f>
        <v>--</v>
      </c>
      <c r="HQ27" s="324" t="str">
        <f>IFERROR(GETPIVOTDATA("Average of VEHS(60)",#REF!,"TIMEINT",HQ$9,"VEHICLETRAVELTIMEMEASUREMENT",$D27),"--")</f>
        <v>--</v>
      </c>
      <c r="HR27" s="324" t="str">
        <f>IFERROR(GETPIVOTDATA("Average of VEHS(60)",#REF!,"TIMEINT",HR$9,"VEHICLETRAVELTIMEMEASUREMENT",$D27),"--")</f>
        <v>--</v>
      </c>
      <c r="HS27" s="324" t="str">
        <f>IFERROR(GETPIVOTDATA("Average of VEHS(60)",#REF!,"TIMEINT",HS$9,"VEHICLETRAVELTIMEMEASUREMENT",$D27),"--")</f>
        <v>--</v>
      </c>
      <c r="HT27" s="324" t="str">
        <f>IFERROR(GETPIVOTDATA("Average of VEHS(60)",#REF!,"TIMEINT",HT$9,"VEHICLETRAVELTIMEMEASUREMENT",$D27),"--")</f>
        <v>--</v>
      </c>
      <c r="HU27" s="324" t="str">
        <f>IFERROR(GETPIVOTDATA("Average of VEHS(60)",#REF!,"TIMEINT",HU$9,"VEHICLETRAVELTIMEMEASUREMENT",$D27),"--")</f>
        <v>--</v>
      </c>
      <c r="HV27" s="324" t="str">
        <f>IFERROR(GETPIVOTDATA("Average of VEHS(60)",#REF!,"TIMEINT",HV$9,"VEHICLETRAVELTIMEMEASUREMENT",$D27),"--")</f>
        <v>--</v>
      </c>
      <c r="HW27" s="324" t="str">
        <f>IFERROR(GETPIVOTDATA("Average of VEHS(60)",#REF!,"TIMEINT",HW$9,"VEHICLETRAVELTIMEMEASUREMENT",$D27),"--")</f>
        <v>--</v>
      </c>
      <c r="HX27" s="325" t="str">
        <f>IFERROR(GETPIVOTDATA("Average of VEHS(60)",#REF!,"TIMEINT",HX$9,"VEHICLETRAVELTIMEMEASUREMENT",$D27),"--")</f>
        <v>--</v>
      </c>
      <c r="HY27" s="331"/>
      <c r="HZ27" s="209" t="str">
        <f t="shared" si="28"/>
        <v>--</v>
      </c>
      <c r="IA27" s="354" t="str">
        <f t="shared" si="29"/>
        <v>--</v>
      </c>
      <c r="IB27" s="325">
        <f t="shared" si="30"/>
        <v>0</v>
      </c>
      <c r="IC27" s="638"/>
      <c r="ID27" s="323" t="str">
        <f>IFERROR(AVERAGEIFS('VISSIM Travel Time Outputs'!#REF!,'VISSIM Travel Time Outputs'!#REF!,$D27,'VISSIM Travel Time Outputs'!#REF!,"AVG",'VISSIM Travel Time Outputs'!#REF!,ID$9),"-")</f>
        <v>-</v>
      </c>
      <c r="IE27" s="324" t="str">
        <f>IFERROR(AVERAGEIFS('VISSIM Travel Time Outputs'!#REF!,'VISSIM Travel Time Outputs'!#REF!,$D27,'VISSIM Travel Time Outputs'!#REF!,"AVG",'VISSIM Travel Time Outputs'!#REF!,IE$9),"-")</f>
        <v>-</v>
      </c>
      <c r="IF27" s="324" t="str">
        <f>IFERROR(AVERAGEIFS('VISSIM Travel Time Outputs'!#REF!,'VISSIM Travel Time Outputs'!#REF!,$D27,'VISSIM Travel Time Outputs'!#REF!,"AVG",'VISSIM Travel Time Outputs'!#REF!,IF$9),"-")</f>
        <v>-</v>
      </c>
      <c r="IG27" s="324" t="str">
        <f>IFERROR(AVERAGEIFS('VISSIM Travel Time Outputs'!#REF!,'VISSIM Travel Time Outputs'!#REF!,$D27,'VISSIM Travel Time Outputs'!#REF!,"AVG",'VISSIM Travel Time Outputs'!#REF!,IG$9),"-")</f>
        <v>-</v>
      </c>
      <c r="IH27" s="324" t="str">
        <f>IFERROR(AVERAGEIFS('VISSIM Travel Time Outputs'!#REF!,'VISSIM Travel Time Outputs'!#REF!,$D27,'VISSIM Travel Time Outputs'!#REF!,"AVG",'VISSIM Travel Time Outputs'!#REF!,IH$9),"-")</f>
        <v>-</v>
      </c>
      <c r="II27" s="324" t="str">
        <f>IFERROR(AVERAGEIFS('VISSIM Travel Time Outputs'!#REF!,'VISSIM Travel Time Outputs'!#REF!,$D27,'VISSIM Travel Time Outputs'!#REF!,"AVG",'VISSIM Travel Time Outputs'!#REF!,II$9),"-")</f>
        <v>-</v>
      </c>
      <c r="IJ27" s="324" t="str">
        <f>IFERROR(AVERAGEIFS('VISSIM Travel Time Outputs'!#REF!,'VISSIM Travel Time Outputs'!#REF!,$D27,'VISSIM Travel Time Outputs'!#REF!,"AVG",'VISSIM Travel Time Outputs'!#REF!,IJ$9),"-")</f>
        <v>-</v>
      </c>
      <c r="IK27" s="324" t="str">
        <f>IFERROR(AVERAGEIFS('VISSIM Travel Time Outputs'!#REF!,'VISSIM Travel Time Outputs'!#REF!,$D27,'VISSIM Travel Time Outputs'!#REF!,"AVG",'VISSIM Travel Time Outputs'!#REF!,IK$9),"-")</f>
        <v>-</v>
      </c>
      <c r="IL27" s="324" t="str">
        <f>IFERROR(AVERAGEIFS('VISSIM Travel Time Outputs'!#REF!,'VISSIM Travel Time Outputs'!#REF!,$D27,'VISSIM Travel Time Outputs'!#REF!,"AVG",'VISSIM Travel Time Outputs'!#REF!,IL$9),"-")</f>
        <v>-</v>
      </c>
      <c r="IM27" s="324" t="str">
        <f>IFERROR(AVERAGEIFS('VISSIM Travel Time Outputs'!#REF!,'VISSIM Travel Time Outputs'!#REF!,$D27,'VISSIM Travel Time Outputs'!#REF!,"AVG",'VISSIM Travel Time Outputs'!#REF!,IM$9),"-")</f>
        <v>-</v>
      </c>
      <c r="IN27" s="324" t="str">
        <f>IFERROR(AVERAGEIFS('VISSIM Travel Time Outputs'!#REF!,'VISSIM Travel Time Outputs'!#REF!,$D27,'VISSIM Travel Time Outputs'!#REF!,"AVG",'VISSIM Travel Time Outputs'!#REF!,IN$9),"-")</f>
        <v>-</v>
      </c>
      <c r="IO27" s="324" t="str">
        <f>IFERROR(AVERAGEIFS('VISSIM Travel Time Outputs'!#REF!,'VISSIM Travel Time Outputs'!#REF!,$D27,'VISSIM Travel Time Outputs'!#REF!,"AVG",'VISSIM Travel Time Outputs'!#REF!,IO$9),"-")</f>
        <v>-</v>
      </c>
      <c r="IP27" s="324" t="str">
        <f>IFERROR(AVERAGEIFS('VISSIM Travel Time Outputs'!#REF!,'VISSIM Travel Time Outputs'!#REF!,$D27,'VISSIM Travel Time Outputs'!#REF!,"AVG",'VISSIM Travel Time Outputs'!#REF!,IP$9),"-")</f>
        <v>-</v>
      </c>
      <c r="IQ27" s="324" t="str">
        <f>IFERROR(AVERAGEIFS('VISSIM Travel Time Outputs'!#REF!,'VISSIM Travel Time Outputs'!#REF!,$D27,'VISSIM Travel Time Outputs'!#REF!,"AVG",'VISSIM Travel Time Outputs'!#REF!,IQ$9),"-")</f>
        <v>-</v>
      </c>
      <c r="IR27" s="324" t="str">
        <f>IFERROR(AVERAGEIFS('VISSIM Travel Time Outputs'!#REF!,'VISSIM Travel Time Outputs'!#REF!,$D27,'VISSIM Travel Time Outputs'!#REF!,"AVG",'VISSIM Travel Time Outputs'!#REF!,IR$9),"-")</f>
        <v>-</v>
      </c>
      <c r="IS27" s="325" t="str">
        <f>IFERROR(AVERAGEIFS('VISSIM Travel Time Outputs'!#REF!,'VISSIM Travel Time Outputs'!#REF!,$D27,'VISSIM Travel Time Outputs'!#REF!,"AVG",'VISSIM Travel Time Outputs'!#REF!,IS$9),"-")</f>
        <v>-</v>
      </c>
      <c r="IT27" s="325" t="str">
        <f t="shared" si="31"/>
        <v>--</v>
      </c>
    </row>
    <row r="28" spans="1:254" customFormat="1" x14ac:dyDescent="0.35">
      <c r="A28" s="252" t="str">
        <f t="shared" si="12"/>
        <v>H</v>
      </c>
      <c r="B28" s="577">
        <f t="shared" si="32"/>
        <v>19</v>
      </c>
      <c r="C28" s="413">
        <f>INDEX('Input - Travel Times'!$B$3:$AH$103,MATCH($B28,'Input - Travel Times'!$B$3:$B$103,0),MATCH(C$9,'Input - Travel Times'!$B$3:$AH$3,0))</f>
        <v>0</v>
      </c>
      <c r="D28" s="150">
        <f>INDEX('Input - Travel Times'!$B$3:$AH$103,MATCH($B28,'Input - Travel Times'!$B$3:$B$103,0),MATCH(D$9,'Input - Travel Times'!$B$3:$AH$3,0))</f>
        <v>0</v>
      </c>
      <c r="E28" s="518">
        <f>TIME(0,0,INDEX('Input - Travel Times'!$B$3:$AH$103,MATCH($B28,'Input - Travel Times'!$B$3:$B$103,0),MATCH(E$9,'Input - Travel Times'!$B$3:$AH$3,0)))</f>
        <v>0</v>
      </c>
      <c r="F28" s="518">
        <f>TIME(0,0,INDEX('Input - Travel Times'!$B$3:$AH$103,MATCH($B28,'Input - Travel Times'!$B$3:$B$103,0),MATCH(F$9,'Input - Travel Times'!$B$3:$AH$3,0)))</f>
        <v>0</v>
      </c>
      <c r="G28" s="518">
        <f>TIME(0,0,INDEX('Input - Travel Times'!$B$3:$AH$103,MATCH($B28,'Input - Travel Times'!$B$3:$B$103,0),MATCH(G$9,'Input - Travel Times'!$B$3:$AH$3,0)))</f>
        <v>0</v>
      </c>
      <c r="H28" s="518">
        <f>TIME(0,0,INDEX('Input - Travel Times'!$B$3:$AH$103,MATCH($B28,'Input - Travel Times'!$B$3:$B$103,0),MATCH(H$9,'Input - Travel Times'!$B$3:$AH$3,0)))</f>
        <v>0</v>
      </c>
      <c r="I28" s="130"/>
      <c r="J28" s="209" t="str">
        <f>IFERROR(TIME(0,0,AVERAGEIFS('VISSIM Travel Time Outputs'!$I:$I,'VISSIM Travel Time Outputs'!$D:$D,$D28,'VISSIM Travel Time Outputs'!$A:$A,"AVG",'VISSIM Travel Time Outputs'!$B:$B,J$9)),"-")</f>
        <v>-</v>
      </c>
      <c r="K28" s="34" t="str">
        <f>IFERROR(TIME(0,0,AVERAGEIFS('VISSIM Travel Time Outputs'!$I:$I,'VISSIM Travel Time Outputs'!$D:$D,$D28,'VISSIM Travel Time Outputs'!$A:$A,"AVG",'VISSIM Travel Time Outputs'!$B:$B,K$9)),"-")</f>
        <v>-</v>
      </c>
      <c r="L28" s="34" t="str">
        <f>IFERROR(TIME(0,0,AVERAGEIFS('VISSIM Travel Time Outputs'!$I:$I,'VISSIM Travel Time Outputs'!$D:$D,$D28,'VISSIM Travel Time Outputs'!$A:$A,"AVG",'VISSIM Travel Time Outputs'!$B:$B,L$9)),"-")</f>
        <v>-</v>
      </c>
      <c r="M28" s="34" t="str">
        <f>IFERROR(TIME(0,0,AVERAGEIFS('VISSIM Travel Time Outputs'!$I:$I,'VISSIM Travel Time Outputs'!$D:$D,$D28,'VISSIM Travel Time Outputs'!$A:$A,"AVG",'VISSIM Travel Time Outputs'!$B:$B,M$9)),"-")</f>
        <v>-</v>
      </c>
      <c r="N28" s="34" t="str">
        <f>IFERROR(TIME(0,0,AVERAGEIFS('VISSIM Travel Time Outputs'!$I:$I,'VISSIM Travel Time Outputs'!$D:$D,$D28,'VISSIM Travel Time Outputs'!$A:$A,"AVG",'VISSIM Travel Time Outputs'!$B:$B,N$9)),"-")</f>
        <v>-</v>
      </c>
      <c r="O28" s="34" t="str">
        <f>IFERROR(TIME(0,0,AVERAGEIFS('VISSIM Travel Time Outputs'!$I:$I,'VISSIM Travel Time Outputs'!$D:$D,$D28,'VISSIM Travel Time Outputs'!$A:$A,"AVG",'VISSIM Travel Time Outputs'!$B:$B,O$9)),"-")</f>
        <v>-</v>
      </c>
      <c r="P28" s="34" t="str">
        <f>IFERROR(TIME(0,0,AVERAGEIFS('VISSIM Travel Time Outputs'!$I:$I,'VISSIM Travel Time Outputs'!$D:$D,$D28,'VISSIM Travel Time Outputs'!$A:$A,"AVG",'VISSIM Travel Time Outputs'!$B:$B,P$9)),"-")</f>
        <v>-</v>
      </c>
      <c r="Q28" s="34" t="str">
        <f>IFERROR(TIME(0,0,AVERAGEIFS('VISSIM Travel Time Outputs'!$I:$I,'VISSIM Travel Time Outputs'!$D:$D,$D28,'VISSIM Travel Time Outputs'!$A:$A,"AVG",'VISSIM Travel Time Outputs'!$B:$B,Q$9)),"-")</f>
        <v>-</v>
      </c>
      <c r="R28" s="34" t="str">
        <f>IFERROR(TIME(0,0,AVERAGEIFS('VISSIM Travel Time Outputs'!$I:$I,'VISSIM Travel Time Outputs'!$D:$D,$D28,'VISSIM Travel Time Outputs'!$A:$A,"AVG",'VISSIM Travel Time Outputs'!$B:$B,R$9)),"-")</f>
        <v>-</v>
      </c>
      <c r="S28" s="34" t="str">
        <f>IFERROR(TIME(0,0,AVERAGEIFS('VISSIM Travel Time Outputs'!$I:$I,'VISSIM Travel Time Outputs'!$D:$D,$D28,'VISSIM Travel Time Outputs'!$A:$A,"AVG",'VISSIM Travel Time Outputs'!$B:$B,S$9)),"-")</f>
        <v>-</v>
      </c>
      <c r="T28" s="34" t="str">
        <f>IFERROR(TIME(0,0,AVERAGEIFS('VISSIM Travel Time Outputs'!$I:$I,'VISSIM Travel Time Outputs'!$D:$D,$D28,'VISSIM Travel Time Outputs'!$A:$A,"AVG",'VISSIM Travel Time Outputs'!$B:$B,T$9)),"-")</f>
        <v>-</v>
      </c>
      <c r="U28" s="34" t="str">
        <f>IFERROR(TIME(0,0,AVERAGEIFS('VISSIM Travel Time Outputs'!$I:$I,'VISSIM Travel Time Outputs'!$D:$D,$D28,'VISSIM Travel Time Outputs'!$A:$A,"AVG",'VISSIM Travel Time Outputs'!$B:$B,U$9)),"-")</f>
        <v>-</v>
      </c>
      <c r="V28" s="34" t="str">
        <f>IFERROR(TIME(0,0,AVERAGEIFS('VISSIM Travel Time Outputs'!$I:$I,'VISSIM Travel Time Outputs'!$D:$D,$D28,'VISSIM Travel Time Outputs'!$A:$A,"AVG",'VISSIM Travel Time Outputs'!$B:$B,V$9)),"-")</f>
        <v>-</v>
      </c>
      <c r="W28" s="34" t="str">
        <f>IFERROR(TIME(0,0,AVERAGEIFS('VISSIM Travel Time Outputs'!$I:$I,'VISSIM Travel Time Outputs'!$D:$D,$D28,'VISSIM Travel Time Outputs'!$A:$A,"AVG",'VISSIM Travel Time Outputs'!$B:$B,W$9)),"-")</f>
        <v>-</v>
      </c>
      <c r="X28" s="34" t="str">
        <f>IFERROR(TIME(0,0,AVERAGEIFS('VISSIM Travel Time Outputs'!$I:$I,'VISSIM Travel Time Outputs'!$D:$D,$D28,'VISSIM Travel Time Outputs'!$A:$A,"AVG",'VISSIM Travel Time Outputs'!$B:$B,X$9)),"-")</f>
        <v>-</v>
      </c>
      <c r="Y28" s="134" t="str">
        <f>IFERROR(TIME(0,0,AVERAGEIFS('VISSIM Travel Time Outputs'!$I:$I,'VISSIM Travel Time Outputs'!$D:$D,$D28,'VISSIM Travel Time Outputs'!$A:$A,"AVG",'VISSIM Travel Time Outputs'!$B:$B,Y$9)),"-")</f>
        <v>-</v>
      </c>
      <c r="Z28" s="254"/>
      <c r="AA28" s="323" t="str">
        <f>IFERROR(AVERAGEIFS('VISSIM Travel Time Outputs'!$F:$F,'VISSIM Travel Time Outputs'!$D:$D,$D28,'VISSIM Travel Time Outputs'!$A:$A,"AVG",'VISSIM Travel Time Outputs'!$B:$B,AA$9),"-")</f>
        <v>-</v>
      </c>
      <c r="AB28" s="324" t="str">
        <f>IFERROR(AVERAGEIFS('VISSIM Travel Time Outputs'!$F:$F,'VISSIM Travel Time Outputs'!$D:$D,$D28,'VISSIM Travel Time Outputs'!$A:$A,"AVG",'VISSIM Travel Time Outputs'!$B:$B,AB$9),"-")</f>
        <v>-</v>
      </c>
      <c r="AC28" s="324" t="str">
        <f>IFERROR(AVERAGEIFS('VISSIM Travel Time Outputs'!$F:$F,'VISSIM Travel Time Outputs'!$D:$D,$D28,'VISSIM Travel Time Outputs'!$A:$A,"AVG",'VISSIM Travel Time Outputs'!$B:$B,AC$9),"-")</f>
        <v>-</v>
      </c>
      <c r="AD28" s="324" t="str">
        <f>IFERROR(AVERAGEIFS('VISSIM Travel Time Outputs'!$F:$F,'VISSIM Travel Time Outputs'!$D:$D,$D28,'VISSIM Travel Time Outputs'!$A:$A,"AVG",'VISSIM Travel Time Outputs'!$B:$B,AD$9),"-")</f>
        <v>-</v>
      </c>
      <c r="AE28" s="324" t="str">
        <f>IFERROR(AVERAGEIFS('VISSIM Travel Time Outputs'!$F:$F,'VISSIM Travel Time Outputs'!$D:$D,$D28,'VISSIM Travel Time Outputs'!$A:$A,"AVG",'VISSIM Travel Time Outputs'!$B:$B,AE$9),"-")</f>
        <v>-</v>
      </c>
      <c r="AF28" s="324" t="str">
        <f>IFERROR(AVERAGEIFS('VISSIM Travel Time Outputs'!$F:$F,'VISSIM Travel Time Outputs'!$D:$D,$D28,'VISSIM Travel Time Outputs'!$A:$A,"AVG",'VISSIM Travel Time Outputs'!$B:$B,AF$9),"-")</f>
        <v>-</v>
      </c>
      <c r="AG28" s="324" t="str">
        <f>IFERROR(AVERAGEIFS('VISSIM Travel Time Outputs'!$F:$F,'VISSIM Travel Time Outputs'!$D:$D,$D28,'VISSIM Travel Time Outputs'!$A:$A,"AVG",'VISSIM Travel Time Outputs'!$B:$B,AG$9),"-")</f>
        <v>-</v>
      </c>
      <c r="AH28" s="324" t="str">
        <f>IFERROR(AVERAGEIFS('VISSIM Travel Time Outputs'!$F:$F,'VISSIM Travel Time Outputs'!$D:$D,$D28,'VISSIM Travel Time Outputs'!$A:$A,"AVG",'VISSIM Travel Time Outputs'!$B:$B,AH$9),"-")</f>
        <v>-</v>
      </c>
      <c r="AI28" s="324" t="str">
        <f>IFERROR(AVERAGEIFS('VISSIM Travel Time Outputs'!$F:$F,'VISSIM Travel Time Outputs'!$D:$D,$D28,'VISSIM Travel Time Outputs'!$A:$A,"AVG",'VISSIM Travel Time Outputs'!$B:$B,AI$9),"-")</f>
        <v>-</v>
      </c>
      <c r="AJ28" s="324" t="str">
        <f>IFERROR(AVERAGEIFS('VISSIM Travel Time Outputs'!$F:$F,'VISSIM Travel Time Outputs'!$D:$D,$D28,'VISSIM Travel Time Outputs'!$A:$A,"AVG",'VISSIM Travel Time Outputs'!$B:$B,AJ$9),"-")</f>
        <v>-</v>
      </c>
      <c r="AK28" s="324" t="str">
        <f>IFERROR(AVERAGEIFS('VISSIM Travel Time Outputs'!$F:$F,'VISSIM Travel Time Outputs'!$D:$D,$D28,'VISSIM Travel Time Outputs'!$A:$A,"AVG",'VISSIM Travel Time Outputs'!$B:$B,AK$9),"-")</f>
        <v>-</v>
      </c>
      <c r="AL28" s="324" t="str">
        <f>IFERROR(AVERAGEIFS('VISSIM Travel Time Outputs'!$F:$F,'VISSIM Travel Time Outputs'!$D:$D,$D28,'VISSIM Travel Time Outputs'!$A:$A,"AVG",'VISSIM Travel Time Outputs'!$B:$B,AL$9),"-")</f>
        <v>-</v>
      </c>
      <c r="AM28" s="324" t="str">
        <f>IFERROR(AVERAGEIFS('VISSIM Travel Time Outputs'!$F:$F,'VISSIM Travel Time Outputs'!$D:$D,$D28,'VISSIM Travel Time Outputs'!$A:$A,"AVG",'VISSIM Travel Time Outputs'!$B:$B,AM$9),"-")</f>
        <v>-</v>
      </c>
      <c r="AN28" s="324" t="str">
        <f>IFERROR(AVERAGEIFS('VISSIM Travel Time Outputs'!$F:$F,'VISSIM Travel Time Outputs'!$D:$D,$D28,'VISSIM Travel Time Outputs'!$A:$A,"AVG",'VISSIM Travel Time Outputs'!$B:$B,AN$9),"-")</f>
        <v>-</v>
      </c>
      <c r="AO28" s="324" t="str">
        <f>IFERROR(AVERAGEIFS('VISSIM Travel Time Outputs'!$F:$F,'VISSIM Travel Time Outputs'!$D:$D,$D28,'VISSIM Travel Time Outputs'!$A:$A,"AVG",'VISSIM Travel Time Outputs'!$B:$B,AO$9),"-")</f>
        <v>-</v>
      </c>
      <c r="AP28" s="325" t="str">
        <f>IFERROR(AVERAGEIFS('VISSIM Travel Time Outputs'!$F:$F,'VISSIM Travel Time Outputs'!$D:$D,$D28,'VISSIM Travel Time Outputs'!$A:$A,"AVG",'VISSIM Travel Time Outputs'!$B:$B,AP$9),"-")</f>
        <v>-</v>
      </c>
      <c r="AQ28" s="331"/>
      <c r="AR28" s="209" t="str">
        <f t="shared" si="13"/>
        <v>--</v>
      </c>
      <c r="AS28" s="354" t="str">
        <f t="shared" si="14"/>
        <v>--</v>
      </c>
      <c r="AT28" s="325">
        <f t="shared" si="15"/>
        <v>0</v>
      </c>
      <c r="AU28" s="255"/>
      <c r="AV28" s="209" t="str">
        <f>IFERROR(TIME(0,0,AVERAGEIFS('VISSIM Travel Time Outputs'!$J:$J,'VISSIM Travel Time Outputs'!$D:$D,$D28,'VISSIM Travel Time Outputs'!$A:$A,"AVG",'VISSIM Travel Time Outputs'!$B:$B,AV$9)),"-")</f>
        <v>-</v>
      </c>
      <c r="AW28" s="34" t="str">
        <f>IFERROR(TIME(0,0,AVERAGEIFS('VISSIM Travel Time Outputs'!$J:$J,'VISSIM Travel Time Outputs'!$D:$D,$D28,'VISSIM Travel Time Outputs'!$A:$A,"AVG",'VISSIM Travel Time Outputs'!$B:$B,AW$9)),"-")</f>
        <v>-</v>
      </c>
      <c r="AX28" s="34" t="str">
        <f>IFERROR(TIME(0,0,AVERAGEIFS('VISSIM Travel Time Outputs'!$J:$J,'VISSIM Travel Time Outputs'!$D:$D,$D28,'VISSIM Travel Time Outputs'!$A:$A,"AVG",'VISSIM Travel Time Outputs'!$B:$B,AX$9)),"-")</f>
        <v>-</v>
      </c>
      <c r="AY28" s="34" t="str">
        <f>IFERROR(TIME(0,0,AVERAGEIFS('VISSIM Travel Time Outputs'!$J:$J,'VISSIM Travel Time Outputs'!$D:$D,$D28,'VISSIM Travel Time Outputs'!$A:$A,"AVG",'VISSIM Travel Time Outputs'!$B:$B,AY$9)),"-")</f>
        <v>-</v>
      </c>
      <c r="AZ28" s="34" t="str">
        <f>IFERROR(TIME(0,0,AVERAGEIFS('VISSIM Travel Time Outputs'!$J:$J,'VISSIM Travel Time Outputs'!$D:$D,$D28,'VISSIM Travel Time Outputs'!$A:$A,"AVG",'VISSIM Travel Time Outputs'!$B:$B,AZ$9)),"-")</f>
        <v>-</v>
      </c>
      <c r="BA28" s="34" t="str">
        <f>IFERROR(TIME(0,0,AVERAGEIFS('VISSIM Travel Time Outputs'!$J:$J,'VISSIM Travel Time Outputs'!$D:$D,$D28,'VISSIM Travel Time Outputs'!$A:$A,"AVG",'VISSIM Travel Time Outputs'!$B:$B,BA$9)),"-")</f>
        <v>-</v>
      </c>
      <c r="BB28" s="34" t="str">
        <f>IFERROR(TIME(0,0,AVERAGEIFS('VISSIM Travel Time Outputs'!$J:$J,'VISSIM Travel Time Outputs'!$D:$D,$D28,'VISSIM Travel Time Outputs'!$A:$A,"AVG",'VISSIM Travel Time Outputs'!$B:$B,BB$9)),"-")</f>
        <v>-</v>
      </c>
      <c r="BC28" s="34" t="str">
        <f>IFERROR(TIME(0,0,AVERAGEIFS('VISSIM Travel Time Outputs'!$J:$J,'VISSIM Travel Time Outputs'!$D:$D,$D28,'VISSIM Travel Time Outputs'!$A:$A,"AVG",'VISSIM Travel Time Outputs'!$B:$B,BC$9)),"-")</f>
        <v>-</v>
      </c>
      <c r="BD28" s="34" t="str">
        <f>IFERROR(TIME(0,0,AVERAGEIFS('VISSIM Travel Time Outputs'!$J:$J,'VISSIM Travel Time Outputs'!$D:$D,$D28,'VISSIM Travel Time Outputs'!$A:$A,"AVG",'VISSIM Travel Time Outputs'!$B:$B,BD$9)),"-")</f>
        <v>-</v>
      </c>
      <c r="BE28" s="34" t="str">
        <f>IFERROR(TIME(0,0,AVERAGEIFS('VISSIM Travel Time Outputs'!$J:$J,'VISSIM Travel Time Outputs'!$D:$D,$D28,'VISSIM Travel Time Outputs'!$A:$A,"AVG",'VISSIM Travel Time Outputs'!$B:$B,BE$9)),"-")</f>
        <v>-</v>
      </c>
      <c r="BF28" s="34" t="str">
        <f>IFERROR(TIME(0,0,AVERAGEIFS('VISSIM Travel Time Outputs'!$J:$J,'VISSIM Travel Time Outputs'!$D:$D,$D28,'VISSIM Travel Time Outputs'!$A:$A,"AVG",'VISSIM Travel Time Outputs'!$B:$B,BF$9)),"-")</f>
        <v>-</v>
      </c>
      <c r="BG28" s="34" t="str">
        <f>IFERROR(TIME(0,0,AVERAGEIFS('VISSIM Travel Time Outputs'!$J:$J,'VISSIM Travel Time Outputs'!$D:$D,$D28,'VISSIM Travel Time Outputs'!$A:$A,"AVG",'VISSIM Travel Time Outputs'!$B:$B,BG$9)),"-")</f>
        <v>-</v>
      </c>
      <c r="BH28" s="34" t="str">
        <f>IFERROR(TIME(0,0,AVERAGEIFS('VISSIM Travel Time Outputs'!$J:$J,'VISSIM Travel Time Outputs'!$D:$D,$D28,'VISSIM Travel Time Outputs'!$A:$A,"AVG",'VISSIM Travel Time Outputs'!$B:$B,BH$9)),"-")</f>
        <v>-</v>
      </c>
      <c r="BI28" s="34" t="str">
        <f>IFERROR(TIME(0,0,AVERAGEIFS('VISSIM Travel Time Outputs'!$J:$J,'VISSIM Travel Time Outputs'!$D:$D,$D28,'VISSIM Travel Time Outputs'!$A:$A,"AVG",'VISSIM Travel Time Outputs'!$B:$B,BI$9)),"-")</f>
        <v>-</v>
      </c>
      <c r="BJ28" s="34" t="str">
        <f>IFERROR(TIME(0,0,AVERAGEIFS('VISSIM Travel Time Outputs'!$J:$J,'VISSIM Travel Time Outputs'!$D:$D,$D28,'VISSIM Travel Time Outputs'!$A:$A,"AVG",'VISSIM Travel Time Outputs'!$B:$B,BJ$9)),"-")</f>
        <v>-</v>
      </c>
      <c r="BK28" s="134" t="str">
        <f>IFERROR(TIME(0,0,AVERAGEIFS('VISSIM Travel Time Outputs'!$J:$J,'VISSIM Travel Time Outputs'!$D:$D,$D28,'VISSIM Travel Time Outputs'!$A:$A,"AVG",'VISSIM Travel Time Outputs'!$B:$B,BK$9)),"-")</f>
        <v>-</v>
      </c>
      <c r="BL28" s="126"/>
      <c r="BM28" s="323" t="str">
        <f>IFERROR(AVERAGEIFS('VISSIM Travel Time Outputs'!$G:$G,'VISSIM Travel Time Outputs'!$D:$D,$D28,'VISSIM Travel Time Outputs'!$A:$A,"AVG",'VISSIM Travel Time Outputs'!$B:$B,BM$9),"-")</f>
        <v>-</v>
      </c>
      <c r="BN28" s="324" t="str">
        <f>IFERROR(AVERAGEIFS('VISSIM Travel Time Outputs'!$G:$G,'VISSIM Travel Time Outputs'!$D:$D,$D28,'VISSIM Travel Time Outputs'!$A:$A,"AVG",'VISSIM Travel Time Outputs'!$B:$B,BN$9),"-")</f>
        <v>-</v>
      </c>
      <c r="BO28" s="324" t="str">
        <f>IFERROR(AVERAGEIFS('VISSIM Travel Time Outputs'!$G:$G,'VISSIM Travel Time Outputs'!$D:$D,$D28,'VISSIM Travel Time Outputs'!$A:$A,"AVG",'VISSIM Travel Time Outputs'!$B:$B,BO$9),"-")</f>
        <v>-</v>
      </c>
      <c r="BP28" s="324" t="str">
        <f>IFERROR(AVERAGEIFS('VISSIM Travel Time Outputs'!$G:$G,'VISSIM Travel Time Outputs'!$D:$D,$D28,'VISSIM Travel Time Outputs'!$A:$A,"AVG",'VISSIM Travel Time Outputs'!$B:$B,BP$9),"-")</f>
        <v>-</v>
      </c>
      <c r="BQ28" s="324" t="str">
        <f>IFERROR(AVERAGEIFS('VISSIM Travel Time Outputs'!$G:$G,'VISSIM Travel Time Outputs'!$D:$D,$D28,'VISSIM Travel Time Outputs'!$A:$A,"AVG",'VISSIM Travel Time Outputs'!$B:$B,BQ$9),"-")</f>
        <v>-</v>
      </c>
      <c r="BR28" s="324" t="str">
        <f>IFERROR(AVERAGEIFS('VISSIM Travel Time Outputs'!$G:$G,'VISSIM Travel Time Outputs'!$D:$D,$D28,'VISSIM Travel Time Outputs'!$A:$A,"AVG",'VISSIM Travel Time Outputs'!$B:$B,BR$9),"-")</f>
        <v>-</v>
      </c>
      <c r="BS28" s="324" t="str">
        <f>IFERROR(AVERAGEIFS('VISSIM Travel Time Outputs'!$G:$G,'VISSIM Travel Time Outputs'!$D:$D,$D28,'VISSIM Travel Time Outputs'!$A:$A,"AVG",'VISSIM Travel Time Outputs'!$B:$B,BS$9),"-")</f>
        <v>-</v>
      </c>
      <c r="BT28" s="324" t="str">
        <f>IFERROR(AVERAGEIFS('VISSIM Travel Time Outputs'!$G:$G,'VISSIM Travel Time Outputs'!$D:$D,$D28,'VISSIM Travel Time Outputs'!$A:$A,"AVG",'VISSIM Travel Time Outputs'!$B:$B,BT$9),"-")</f>
        <v>-</v>
      </c>
      <c r="BU28" s="324" t="str">
        <f>IFERROR(AVERAGEIFS('VISSIM Travel Time Outputs'!$G:$G,'VISSIM Travel Time Outputs'!$D:$D,$D28,'VISSIM Travel Time Outputs'!$A:$A,"AVG",'VISSIM Travel Time Outputs'!$B:$B,BU$9),"-")</f>
        <v>-</v>
      </c>
      <c r="BV28" s="324" t="str">
        <f>IFERROR(AVERAGEIFS('VISSIM Travel Time Outputs'!$G:$G,'VISSIM Travel Time Outputs'!$D:$D,$D28,'VISSIM Travel Time Outputs'!$A:$A,"AVG",'VISSIM Travel Time Outputs'!$B:$B,BV$9),"-")</f>
        <v>-</v>
      </c>
      <c r="BW28" s="324" t="str">
        <f>IFERROR(AVERAGEIFS('VISSIM Travel Time Outputs'!$G:$G,'VISSIM Travel Time Outputs'!$D:$D,$D28,'VISSIM Travel Time Outputs'!$A:$A,"AVG",'VISSIM Travel Time Outputs'!$B:$B,BW$9),"-")</f>
        <v>-</v>
      </c>
      <c r="BX28" s="324" t="str">
        <f>IFERROR(AVERAGEIFS('VISSIM Travel Time Outputs'!$G:$G,'VISSIM Travel Time Outputs'!$D:$D,$D28,'VISSIM Travel Time Outputs'!$A:$A,"AVG",'VISSIM Travel Time Outputs'!$B:$B,BX$9),"-")</f>
        <v>-</v>
      </c>
      <c r="BY28" s="324" t="str">
        <f>IFERROR(AVERAGEIFS('VISSIM Travel Time Outputs'!$G:$G,'VISSIM Travel Time Outputs'!$D:$D,$D28,'VISSIM Travel Time Outputs'!$A:$A,"AVG",'VISSIM Travel Time Outputs'!$B:$B,BY$9),"-")</f>
        <v>-</v>
      </c>
      <c r="BZ28" s="324" t="str">
        <f>IFERROR(AVERAGEIFS('VISSIM Travel Time Outputs'!$G:$G,'VISSIM Travel Time Outputs'!$D:$D,$D28,'VISSIM Travel Time Outputs'!$A:$A,"AVG",'VISSIM Travel Time Outputs'!$B:$B,BZ$9),"-")</f>
        <v>-</v>
      </c>
      <c r="CA28" s="324" t="str">
        <f>IFERROR(AVERAGEIFS('VISSIM Travel Time Outputs'!$G:$G,'VISSIM Travel Time Outputs'!$D:$D,$D28,'VISSIM Travel Time Outputs'!$A:$A,"AVG",'VISSIM Travel Time Outputs'!$B:$B,CA$9),"-")</f>
        <v>-</v>
      </c>
      <c r="CB28" s="325" t="str">
        <f>IFERROR(AVERAGEIFS('VISSIM Travel Time Outputs'!$G:$G,'VISSIM Travel Time Outputs'!$D:$D,$D28,'VISSIM Travel Time Outputs'!$A:$A,"AVG",'VISSIM Travel Time Outputs'!$B:$B,CB$9),"-")</f>
        <v>-</v>
      </c>
      <c r="CC28" s="254"/>
      <c r="CD28" s="209" t="str">
        <f t="shared" si="16"/>
        <v>--</v>
      </c>
      <c r="CE28" s="354" t="str">
        <f t="shared" si="17"/>
        <v>--</v>
      </c>
      <c r="CF28" s="325">
        <f t="shared" si="18"/>
        <v>0</v>
      </c>
      <c r="CG28" s="331"/>
      <c r="CH28" s="209"/>
      <c r="CI28" s="34"/>
      <c r="CJ28" s="34"/>
      <c r="CK28" s="34"/>
      <c r="CL28" s="34"/>
      <c r="CM28" s="34"/>
      <c r="CN28" s="34"/>
      <c r="CO28" s="34"/>
      <c r="CP28" s="34"/>
      <c r="CQ28" s="34"/>
      <c r="CR28" s="34"/>
      <c r="CS28" s="34"/>
      <c r="CT28" s="34"/>
      <c r="CU28" s="34"/>
      <c r="CV28" s="34"/>
      <c r="CW28" s="134"/>
      <c r="CX28" s="331"/>
      <c r="CY28" s="323"/>
      <c r="CZ28" s="324"/>
      <c r="DA28" s="324"/>
      <c r="DB28" s="324"/>
      <c r="DC28" s="324"/>
      <c r="DD28" s="324"/>
      <c r="DE28" s="324"/>
      <c r="DF28" s="324"/>
      <c r="DG28" s="324"/>
      <c r="DH28" s="324"/>
      <c r="DI28" s="324"/>
      <c r="DJ28" s="324"/>
      <c r="DK28" s="324"/>
      <c r="DL28" s="324"/>
      <c r="DM28" s="324"/>
      <c r="DN28" s="325"/>
      <c r="DO28" s="331"/>
      <c r="DP28" s="209" t="str">
        <f t="shared" si="19"/>
        <v>--</v>
      </c>
      <c r="DQ28" s="354" t="str">
        <f t="shared" si="20"/>
        <v>--</v>
      </c>
      <c r="DR28" s="325">
        <f t="shared" si="21"/>
        <v>0</v>
      </c>
      <c r="DS28" s="255"/>
      <c r="DT28" s="209" t="str">
        <f>IFERROR(TIME(0,0,AVERAGEIFS('VISSIM Travel Time Outputs'!$K:$K,'VISSIM Travel Time Outputs'!$D:$D,$D28,'VISSIM Travel Time Outputs'!$A:$A,"AVG",'VISSIM Travel Time Outputs'!$B:$B,DT$9)),"-")</f>
        <v>-</v>
      </c>
      <c r="DU28" s="34" t="str">
        <f>IFERROR(TIME(0,0,AVERAGEIFS('VISSIM Travel Time Outputs'!$K:$K,'VISSIM Travel Time Outputs'!$D:$D,$D28,'VISSIM Travel Time Outputs'!$A:$A,"AVG",'VISSIM Travel Time Outputs'!$B:$B,DU$9)),"-")</f>
        <v>-</v>
      </c>
      <c r="DV28" s="34" t="str">
        <f>IFERROR(TIME(0,0,AVERAGEIFS('VISSIM Travel Time Outputs'!$K:$K,'VISSIM Travel Time Outputs'!$D:$D,$D28,'VISSIM Travel Time Outputs'!$A:$A,"AVG",'VISSIM Travel Time Outputs'!$B:$B,DV$9)),"-")</f>
        <v>-</v>
      </c>
      <c r="DW28" s="34" t="str">
        <f>IFERROR(TIME(0,0,AVERAGEIFS('VISSIM Travel Time Outputs'!$K:$K,'VISSIM Travel Time Outputs'!$D:$D,$D28,'VISSIM Travel Time Outputs'!$A:$A,"AVG",'VISSIM Travel Time Outputs'!$B:$B,DW$9)),"-")</f>
        <v>-</v>
      </c>
      <c r="DX28" s="34" t="str">
        <f>IFERROR(TIME(0,0,AVERAGEIFS('VISSIM Travel Time Outputs'!$K:$K,'VISSIM Travel Time Outputs'!$D:$D,$D28,'VISSIM Travel Time Outputs'!$A:$A,"AVG",'VISSIM Travel Time Outputs'!$B:$B,DX$9)),"-")</f>
        <v>-</v>
      </c>
      <c r="DY28" s="34" t="str">
        <f>IFERROR(TIME(0,0,AVERAGEIFS('VISSIM Travel Time Outputs'!$K:$K,'VISSIM Travel Time Outputs'!$D:$D,$D28,'VISSIM Travel Time Outputs'!$A:$A,"AVG",'VISSIM Travel Time Outputs'!$B:$B,DY$9)),"-")</f>
        <v>-</v>
      </c>
      <c r="DZ28" s="34" t="str">
        <f>IFERROR(TIME(0,0,AVERAGEIFS('VISSIM Travel Time Outputs'!$K:$K,'VISSIM Travel Time Outputs'!$D:$D,$D28,'VISSIM Travel Time Outputs'!$A:$A,"AVG",'VISSIM Travel Time Outputs'!$B:$B,DZ$9)),"-")</f>
        <v>-</v>
      </c>
      <c r="EA28" s="34" t="str">
        <f>IFERROR(TIME(0,0,AVERAGEIFS('VISSIM Travel Time Outputs'!$K:$K,'VISSIM Travel Time Outputs'!$D:$D,$D28,'VISSIM Travel Time Outputs'!$A:$A,"AVG",'VISSIM Travel Time Outputs'!$B:$B,EA$9)),"-")</f>
        <v>-</v>
      </c>
      <c r="EB28" s="34" t="str">
        <f>IFERROR(TIME(0,0,AVERAGEIFS('VISSIM Travel Time Outputs'!$K:$K,'VISSIM Travel Time Outputs'!$D:$D,$D28,'VISSIM Travel Time Outputs'!$A:$A,"AVG",'VISSIM Travel Time Outputs'!$B:$B,EB$9)),"-")</f>
        <v>-</v>
      </c>
      <c r="EC28" s="34" t="str">
        <f>IFERROR(TIME(0,0,AVERAGEIFS('VISSIM Travel Time Outputs'!$K:$K,'VISSIM Travel Time Outputs'!$D:$D,$D28,'VISSIM Travel Time Outputs'!$A:$A,"AVG",'VISSIM Travel Time Outputs'!$B:$B,EC$9)),"-")</f>
        <v>-</v>
      </c>
      <c r="ED28" s="34" t="str">
        <f>IFERROR(TIME(0,0,AVERAGEIFS('VISSIM Travel Time Outputs'!$K:$K,'VISSIM Travel Time Outputs'!$D:$D,$D28,'VISSIM Travel Time Outputs'!$A:$A,"AVG",'VISSIM Travel Time Outputs'!$B:$B,ED$9)),"-")</f>
        <v>-</v>
      </c>
      <c r="EE28" s="34" t="str">
        <f>IFERROR(TIME(0,0,AVERAGEIFS('VISSIM Travel Time Outputs'!$K:$K,'VISSIM Travel Time Outputs'!$D:$D,$D28,'VISSIM Travel Time Outputs'!$A:$A,"AVG",'VISSIM Travel Time Outputs'!$B:$B,EE$9)),"-")</f>
        <v>-</v>
      </c>
      <c r="EF28" s="34" t="str">
        <f>IFERROR(TIME(0,0,AVERAGEIFS('VISSIM Travel Time Outputs'!$K:$K,'VISSIM Travel Time Outputs'!$D:$D,$D28,'VISSIM Travel Time Outputs'!$A:$A,"AVG",'VISSIM Travel Time Outputs'!$B:$B,EF$9)),"-")</f>
        <v>-</v>
      </c>
      <c r="EG28" s="34" t="str">
        <f>IFERROR(TIME(0,0,AVERAGEIFS('VISSIM Travel Time Outputs'!$K:$K,'VISSIM Travel Time Outputs'!$D:$D,$D28,'VISSIM Travel Time Outputs'!$A:$A,"AVG",'VISSIM Travel Time Outputs'!$B:$B,EG$9)),"-")</f>
        <v>-</v>
      </c>
      <c r="EH28" s="34" t="str">
        <f>IFERROR(TIME(0,0,AVERAGEIFS('VISSIM Travel Time Outputs'!$K:$K,'VISSIM Travel Time Outputs'!$D:$D,$D28,'VISSIM Travel Time Outputs'!$A:$A,"AVG",'VISSIM Travel Time Outputs'!$B:$B,EH$9)),"-")</f>
        <v>-</v>
      </c>
      <c r="EI28" s="134" t="str">
        <f>IFERROR(TIME(0,0,AVERAGEIFS('VISSIM Travel Time Outputs'!$K:$K,'VISSIM Travel Time Outputs'!$D:$D,$D28,'VISSIM Travel Time Outputs'!$A:$A,"AVG",'VISSIM Travel Time Outputs'!$B:$B,EI$9)),"-")</f>
        <v>-</v>
      </c>
      <c r="EJ28" s="126"/>
      <c r="EK28" s="323" t="str">
        <f>IFERROR(AVERAGEIFS('VISSIM Travel Time Outputs'!$H:$H,'VISSIM Travel Time Outputs'!$D:$D,$D28,'VISSIM Travel Time Outputs'!$A:$A,"AVG",'VISSIM Travel Time Outputs'!$B:$B,EK$9),"-")</f>
        <v>-</v>
      </c>
      <c r="EL28" s="324" t="str">
        <f>IFERROR(AVERAGEIFS('VISSIM Travel Time Outputs'!$H:$H,'VISSIM Travel Time Outputs'!$D:$D,$D28,'VISSIM Travel Time Outputs'!$A:$A,"AVG",'VISSIM Travel Time Outputs'!$B:$B,EL$9),"-")</f>
        <v>-</v>
      </c>
      <c r="EM28" s="324" t="str">
        <f>IFERROR(AVERAGEIFS('VISSIM Travel Time Outputs'!$H:$H,'VISSIM Travel Time Outputs'!$D:$D,$D28,'VISSIM Travel Time Outputs'!$A:$A,"AVG",'VISSIM Travel Time Outputs'!$B:$B,EM$9),"-")</f>
        <v>-</v>
      </c>
      <c r="EN28" s="324" t="str">
        <f>IFERROR(AVERAGEIFS('VISSIM Travel Time Outputs'!$H:$H,'VISSIM Travel Time Outputs'!$D:$D,$D28,'VISSIM Travel Time Outputs'!$A:$A,"AVG",'VISSIM Travel Time Outputs'!$B:$B,EN$9),"-")</f>
        <v>-</v>
      </c>
      <c r="EO28" s="324" t="str">
        <f>IFERROR(AVERAGEIFS('VISSIM Travel Time Outputs'!$H:$H,'VISSIM Travel Time Outputs'!$D:$D,$D28,'VISSIM Travel Time Outputs'!$A:$A,"AVG",'VISSIM Travel Time Outputs'!$B:$B,EO$9),"-")</f>
        <v>-</v>
      </c>
      <c r="EP28" s="324" t="str">
        <f>IFERROR(AVERAGEIFS('VISSIM Travel Time Outputs'!$H:$H,'VISSIM Travel Time Outputs'!$D:$D,$D28,'VISSIM Travel Time Outputs'!$A:$A,"AVG",'VISSIM Travel Time Outputs'!$B:$B,EP$9),"-")</f>
        <v>-</v>
      </c>
      <c r="EQ28" s="324" t="str">
        <f>IFERROR(AVERAGEIFS('VISSIM Travel Time Outputs'!$H:$H,'VISSIM Travel Time Outputs'!$D:$D,$D28,'VISSIM Travel Time Outputs'!$A:$A,"AVG",'VISSIM Travel Time Outputs'!$B:$B,EQ$9),"-")</f>
        <v>-</v>
      </c>
      <c r="ER28" s="324" t="str">
        <f>IFERROR(AVERAGEIFS('VISSIM Travel Time Outputs'!$H:$H,'VISSIM Travel Time Outputs'!$D:$D,$D28,'VISSIM Travel Time Outputs'!$A:$A,"AVG",'VISSIM Travel Time Outputs'!$B:$B,ER$9),"-")</f>
        <v>-</v>
      </c>
      <c r="ES28" s="324" t="str">
        <f>IFERROR(AVERAGEIFS('VISSIM Travel Time Outputs'!$H:$H,'VISSIM Travel Time Outputs'!$D:$D,$D28,'VISSIM Travel Time Outputs'!$A:$A,"AVG",'VISSIM Travel Time Outputs'!$B:$B,ES$9),"-")</f>
        <v>-</v>
      </c>
      <c r="ET28" s="324" t="str">
        <f>IFERROR(AVERAGEIFS('VISSIM Travel Time Outputs'!$H:$H,'VISSIM Travel Time Outputs'!$D:$D,$D28,'VISSIM Travel Time Outputs'!$A:$A,"AVG",'VISSIM Travel Time Outputs'!$B:$B,ET$9),"-")</f>
        <v>-</v>
      </c>
      <c r="EU28" s="324" t="str">
        <f>IFERROR(AVERAGEIFS('VISSIM Travel Time Outputs'!$H:$H,'VISSIM Travel Time Outputs'!$D:$D,$D28,'VISSIM Travel Time Outputs'!$A:$A,"AVG",'VISSIM Travel Time Outputs'!$B:$B,EU$9),"-")</f>
        <v>-</v>
      </c>
      <c r="EV28" s="324" t="str">
        <f>IFERROR(AVERAGEIFS('VISSIM Travel Time Outputs'!$H:$H,'VISSIM Travel Time Outputs'!$D:$D,$D28,'VISSIM Travel Time Outputs'!$A:$A,"AVG",'VISSIM Travel Time Outputs'!$B:$B,EV$9),"-")</f>
        <v>-</v>
      </c>
      <c r="EW28" s="324" t="str">
        <f>IFERROR(AVERAGEIFS('VISSIM Travel Time Outputs'!$H:$H,'VISSIM Travel Time Outputs'!$D:$D,$D28,'VISSIM Travel Time Outputs'!$A:$A,"AVG",'VISSIM Travel Time Outputs'!$B:$B,EW$9),"-")</f>
        <v>-</v>
      </c>
      <c r="EX28" s="324" t="str">
        <f>IFERROR(AVERAGEIFS('VISSIM Travel Time Outputs'!$H:$H,'VISSIM Travel Time Outputs'!$D:$D,$D28,'VISSIM Travel Time Outputs'!$A:$A,"AVG",'VISSIM Travel Time Outputs'!$B:$B,EX$9),"-")</f>
        <v>-</v>
      </c>
      <c r="EY28" s="324" t="str">
        <f>IFERROR(AVERAGEIFS('VISSIM Travel Time Outputs'!$H:$H,'VISSIM Travel Time Outputs'!$D:$D,$D28,'VISSIM Travel Time Outputs'!$A:$A,"AVG",'VISSIM Travel Time Outputs'!$B:$B,EY$9),"-")</f>
        <v>-</v>
      </c>
      <c r="EZ28" s="325" t="str">
        <f>IFERROR(AVERAGEIFS('VISSIM Travel Time Outputs'!$H:$H,'VISSIM Travel Time Outputs'!$D:$D,$D28,'VISSIM Travel Time Outputs'!$A:$A,"AVG",'VISSIM Travel Time Outputs'!$B:$B,EZ$9),"-")</f>
        <v>-</v>
      </c>
      <c r="FA28" s="254"/>
      <c r="FB28" s="209" t="str">
        <f t="shared" si="22"/>
        <v>--</v>
      </c>
      <c r="FC28" s="354" t="str">
        <f t="shared" si="23"/>
        <v>--</v>
      </c>
      <c r="FD28" s="325">
        <f t="shared" si="24"/>
        <v>0</v>
      </c>
      <c r="FE28" s="331"/>
      <c r="FF28" s="209" t="str">
        <f>IFERROR(GETPIVOTDATA("Average of TRAVTM(40)",#REF!,"TIMEINT",FF$9,"VEHICLETRAVELTIMEMEASUREMENT",$D28)/3600/24,"--")</f>
        <v>--</v>
      </c>
      <c r="FG28" s="34" t="str">
        <f>IFERROR(GETPIVOTDATA("Average of TRAVTM(40)",#REF!,"TIMEINT",FG$9,"VEHICLETRAVELTIMEMEASUREMENT",$D28)/3600/24,"--")</f>
        <v>--</v>
      </c>
      <c r="FH28" s="34" t="str">
        <f>IFERROR(GETPIVOTDATA("Average of TRAVTM(40)",#REF!,"TIMEINT",FH$9,"VEHICLETRAVELTIMEMEASUREMENT",$D28)/3600/24,"--")</f>
        <v>--</v>
      </c>
      <c r="FI28" s="34" t="str">
        <f>IFERROR(GETPIVOTDATA("Average of TRAVTM(40)",#REF!,"TIMEINT",FI$9,"VEHICLETRAVELTIMEMEASUREMENT",$D28)/3600/24,"--")</f>
        <v>--</v>
      </c>
      <c r="FJ28" s="34" t="str">
        <f>IFERROR(GETPIVOTDATA("Average of TRAVTM(40)",#REF!,"TIMEINT",FJ$9,"VEHICLETRAVELTIMEMEASUREMENT",$D28)/3600/24,"--")</f>
        <v>--</v>
      </c>
      <c r="FK28" s="34" t="str">
        <f>IFERROR(GETPIVOTDATA("Average of TRAVTM(40)",#REF!,"TIMEINT",FK$9,"VEHICLETRAVELTIMEMEASUREMENT",$D28)/3600/24,"--")</f>
        <v>--</v>
      </c>
      <c r="FL28" s="34" t="str">
        <f>IFERROR(GETPIVOTDATA("Average of TRAVTM(40)",#REF!,"TIMEINT",FL$9,"VEHICLETRAVELTIMEMEASUREMENT",$D28)/3600/24,"--")</f>
        <v>--</v>
      </c>
      <c r="FM28" s="34" t="str">
        <f>IFERROR(GETPIVOTDATA("Average of TRAVTM(40)",#REF!,"TIMEINT",FM$9,"VEHICLETRAVELTIMEMEASUREMENT",$D28)/3600/24,"--")</f>
        <v>--</v>
      </c>
      <c r="FN28" s="34" t="str">
        <f>IFERROR(GETPIVOTDATA("Average of TRAVTM(40)",#REF!,"TIMEINT",FN$9,"VEHICLETRAVELTIMEMEASUREMENT",$D28)/3600/24,"--")</f>
        <v>--</v>
      </c>
      <c r="FO28" s="34" t="str">
        <f>IFERROR(GETPIVOTDATA("Average of TRAVTM(40)",#REF!,"TIMEINT",FO$9,"VEHICLETRAVELTIMEMEASUREMENT",$D28)/3600/24,"--")</f>
        <v>--</v>
      </c>
      <c r="FP28" s="34" t="str">
        <f>IFERROR(GETPIVOTDATA("Average of TRAVTM(40)",#REF!,"TIMEINT",FP$9,"VEHICLETRAVELTIMEMEASUREMENT",$D28)/3600/24,"--")</f>
        <v>--</v>
      </c>
      <c r="FQ28" s="34" t="str">
        <f>IFERROR(GETPIVOTDATA("Average of TRAVTM(40)",#REF!,"TIMEINT",FQ$9,"VEHICLETRAVELTIMEMEASUREMENT",$D28)/3600/24,"--")</f>
        <v>--</v>
      </c>
      <c r="FR28" s="34" t="str">
        <f>IFERROR(GETPIVOTDATA("Average of TRAVTM(40)",#REF!,"TIMEINT",FR$9,"VEHICLETRAVELTIMEMEASUREMENT",$D28)/3600/24,"--")</f>
        <v>--</v>
      </c>
      <c r="FS28" s="34" t="str">
        <f>IFERROR(GETPIVOTDATA("Average of TRAVTM(40)",#REF!,"TIMEINT",FS$9,"VEHICLETRAVELTIMEMEASUREMENT",$D28)/3600/24,"--")</f>
        <v>--</v>
      </c>
      <c r="FT28" s="34" t="str">
        <f>IFERROR(GETPIVOTDATA("Average of TRAVTM(40)",#REF!,"TIMEINT",FT$9,"VEHICLETRAVELTIMEMEASUREMENT",$D28)/3600/24,"--")</f>
        <v>--</v>
      </c>
      <c r="FU28" s="134" t="str">
        <f>IFERROR(GETPIVOTDATA("Average of TRAVTM(40)",#REF!,"TIMEINT",FU$9,"VEHICLETRAVELTIMEMEASUREMENT",$D28)/3600/24,"--")</f>
        <v>--</v>
      </c>
      <c r="FV28" s="331"/>
      <c r="FW28" s="323" t="str">
        <f>IFERROR(GETPIVOTDATA("Average of VEHS(40)",#REF!,"TIMEINT",FW$9,"VEHICLETRAVELTIMEMEASUREMENT",$D28),"--")</f>
        <v>--</v>
      </c>
      <c r="FX28" s="324" t="str">
        <f>IFERROR(GETPIVOTDATA("Average of VEHS(40)",#REF!,"TIMEINT",FX$9,"VEHICLETRAVELTIMEMEASUREMENT",$D28),"--")</f>
        <v>--</v>
      </c>
      <c r="FY28" s="324" t="str">
        <f>IFERROR(GETPIVOTDATA("Average of VEHS(40)",#REF!,"TIMEINT",FY$9,"VEHICLETRAVELTIMEMEASUREMENT",$D28),"--")</f>
        <v>--</v>
      </c>
      <c r="FZ28" s="324" t="str">
        <f>IFERROR(GETPIVOTDATA("Average of VEHS(40)",#REF!,"TIMEINT",FZ$9,"VEHICLETRAVELTIMEMEASUREMENT",$D28),"--")</f>
        <v>--</v>
      </c>
      <c r="GA28" s="324" t="str">
        <f>IFERROR(GETPIVOTDATA("Average of VEHS(40)",#REF!,"TIMEINT",GA$9,"VEHICLETRAVELTIMEMEASUREMENT",$D28),"--")</f>
        <v>--</v>
      </c>
      <c r="GB28" s="324" t="str">
        <f>IFERROR(GETPIVOTDATA("Average of VEHS(40)",#REF!,"TIMEINT",GB$9,"VEHICLETRAVELTIMEMEASUREMENT",$D28),"--")</f>
        <v>--</v>
      </c>
      <c r="GC28" s="324" t="str">
        <f>IFERROR(GETPIVOTDATA("Average of VEHS(40)",#REF!,"TIMEINT",GC$9,"VEHICLETRAVELTIMEMEASUREMENT",$D28),"--")</f>
        <v>--</v>
      </c>
      <c r="GD28" s="324" t="str">
        <f>IFERROR(GETPIVOTDATA("Average of VEHS(40)",#REF!,"TIMEINT",GD$9,"VEHICLETRAVELTIMEMEASUREMENT",$D28),"--")</f>
        <v>--</v>
      </c>
      <c r="GE28" s="324" t="str">
        <f>IFERROR(GETPIVOTDATA("Average of VEHS(40)",#REF!,"TIMEINT",GE$9,"VEHICLETRAVELTIMEMEASUREMENT",$D28),"--")</f>
        <v>--</v>
      </c>
      <c r="GF28" s="324" t="str">
        <f>IFERROR(GETPIVOTDATA("Average of VEHS(40)",#REF!,"TIMEINT",GF$9,"VEHICLETRAVELTIMEMEASUREMENT",$D28),"--")</f>
        <v>--</v>
      </c>
      <c r="GG28" s="324" t="str">
        <f>IFERROR(GETPIVOTDATA("Average of VEHS(40)",#REF!,"TIMEINT",GG$9,"VEHICLETRAVELTIMEMEASUREMENT",$D28),"--")</f>
        <v>--</v>
      </c>
      <c r="GH28" s="324" t="str">
        <f>IFERROR(GETPIVOTDATA("Average of VEHS(40)",#REF!,"TIMEINT",GH$9,"VEHICLETRAVELTIMEMEASUREMENT",$D28),"--")</f>
        <v>--</v>
      </c>
      <c r="GI28" s="324" t="str">
        <f>IFERROR(GETPIVOTDATA("Average of VEHS(40)",#REF!,"TIMEINT",GI$9,"VEHICLETRAVELTIMEMEASUREMENT",$D28),"--")</f>
        <v>--</v>
      </c>
      <c r="GJ28" s="324" t="str">
        <f>IFERROR(GETPIVOTDATA("Average of VEHS(40)",#REF!,"TIMEINT",GJ$9,"VEHICLETRAVELTIMEMEASUREMENT",$D28),"--")</f>
        <v>--</v>
      </c>
      <c r="GK28" s="324" t="str">
        <f>IFERROR(GETPIVOTDATA("Average of VEHS(40)",#REF!,"TIMEINT",GK$9,"VEHICLETRAVELTIMEMEASUREMENT",$D28),"--")</f>
        <v>--</v>
      </c>
      <c r="GL28" s="325" t="str">
        <f>IFERROR(GETPIVOTDATA("Average of VEHS(40)",#REF!,"TIMEINT",GL$9,"VEHICLETRAVELTIMEMEASUREMENT",$D28),"--")</f>
        <v>--</v>
      </c>
      <c r="GM28" s="331"/>
      <c r="GN28" s="209" t="str">
        <f t="shared" si="25"/>
        <v>--</v>
      </c>
      <c r="GO28" s="354" t="str">
        <f t="shared" si="26"/>
        <v>--</v>
      </c>
      <c r="GP28" s="325">
        <f t="shared" si="27"/>
        <v>0</v>
      </c>
      <c r="GQ28" s="331"/>
      <c r="GR28" s="209" t="str">
        <f>IFERROR(GETPIVOTDATA("Average of TRAVTM(60)",#REF!,"TIMEINT",GR$9,"VEHICLETRAVELTIMEMEASUREMENT",$D28)/3600/24,"--")</f>
        <v>--</v>
      </c>
      <c r="GS28" s="34" t="str">
        <f>IFERROR(GETPIVOTDATA("Average of TRAVTM(60)",#REF!,"TIMEINT",GS$9,"VEHICLETRAVELTIMEMEASUREMENT",$D28)/3600/24,"--")</f>
        <v>--</v>
      </c>
      <c r="GT28" s="34" t="str">
        <f>IFERROR(GETPIVOTDATA("Average of TRAVTM(60)",#REF!,"TIMEINT",GT$9,"VEHICLETRAVELTIMEMEASUREMENT",$D28)/3600/24,"--")</f>
        <v>--</v>
      </c>
      <c r="GU28" s="34" t="str">
        <f>IFERROR(GETPIVOTDATA("Average of TRAVTM(60)",#REF!,"TIMEINT",GU$9,"VEHICLETRAVELTIMEMEASUREMENT",$D28)/3600/24,"--")</f>
        <v>--</v>
      </c>
      <c r="GV28" s="34" t="str">
        <f>IFERROR(GETPIVOTDATA("Average of TRAVTM(60)",#REF!,"TIMEINT",GV$9,"VEHICLETRAVELTIMEMEASUREMENT",$D28)/3600/24,"--")</f>
        <v>--</v>
      </c>
      <c r="GW28" s="34" t="str">
        <f>IFERROR(GETPIVOTDATA("Average of TRAVTM(60)",#REF!,"TIMEINT",GW$9,"VEHICLETRAVELTIMEMEASUREMENT",$D28)/3600/24,"--")</f>
        <v>--</v>
      </c>
      <c r="GX28" s="34" t="str">
        <f>IFERROR(GETPIVOTDATA("Average of TRAVTM(60)",#REF!,"TIMEINT",GX$9,"VEHICLETRAVELTIMEMEASUREMENT",$D28)/3600/24,"--")</f>
        <v>--</v>
      </c>
      <c r="GY28" s="34" t="str">
        <f>IFERROR(GETPIVOTDATA("Average of TRAVTM(60)",#REF!,"TIMEINT",GY$9,"VEHICLETRAVELTIMEMEASUREMENT",$D28)/3600/24,"--")</f>
        <v>--</v>
      </c>
      <c r="GZ28" s="34" t="str">
        <f>IFERROR(GETPIVOTDATA("Average of TRAVTM(60)",#REF!,"TIMEINT",GZ$9,"VEHICLETRAVELTIMEMEASUREMENT",$D28)/3600/24,"--")</f>
        <v>--</v>
      </c>
      <c r="HA28" s="34" t="str">
        <f>IFERROR(GETPIVOTDATA("Average of TRAVTM(60)",#REF!,"TIMEINT",HA$9,"VEHICLETRAVELTIMEMEASUREMENT",$D28)/3600/24,"--")</f>
        <v>--</v>
      </c>
      <c r="HB28" s="34" t="str">
        <f>IFERROR(GETPIVOTDATA("Average of TRAVTM(60)",#REF!,"TIMEINT",HB$9,"VEHICLETRAVELTIMEMEASUREMENT",$D28)/3600/24,"--")</f>
        <v>--</v>
      </c>
      <c r="HC28" s="34" t="str">
        <f>IFERROR(GETPIVOTDATA("Average of TRAVTM(60)",#REF!,"TIMEINT",HC$9,"VEHICLETRAVELTIMEMEASUREMENT",$D28)/3600/24,"--")</f>
        <v>--</v>
      </c>
      <c r="HD28" s="34" t="str">
        <f>IFERROR(GETPIVOTDATA("Average of TRAVTM(60)",#REF!,"TIMEINT",HD$9,"VEHICLETRAVELTIMEMEASUREMENT",$D28)/3600/24,"--")</f>
        <v>--</v>
      </c>
      <c r="HE28" s="34" t="str">
        <f>IFERROR(GETPIVOTDATA("Average of TRAVTM(60)",#REF!,"TIMEINT",HE$9,"VEHICLETRAVELTIMEMEASUREMENT",$D28)/3600/24,"--")</f>
        <v>--</v>
      </c>
      <c r="HF28" s="34" t="str">
        <f>IFERROR(GETPIVOTDATA("Average of TRAVTM(60)",#REF!,"TIMEINT",HF$9,"VEHICLETRAVELTIMEMEASUREMENT",$D28)/3600/24,"--")</f>
        <v>--</v>
      </c>
      <c r="HG28" s="134" t="str">
        <f>IFERROR(GETPIVOTDATA("Average of TRAVTM(60)",#REF!,"TIMEINT",HG$9,"VEHICLETRAVELTIMEMEASUREMENT",$D28)/3600/24,"--")</f>
        <v>--</v>
      </c>
      <c r="HH28" s="331"/>
      <c r="HI28" s="323" t="str">
        <f>IFERROR(GETPIVOTDATA("Average of VEHS(60)",#REF!,"TIMEINT",HI$9,"VEHICLETRAVELTIMEMEASUREMENT",$D28),"--")</f>
        <v>--</v>
      </c>
      <c r="HJ28" s="324" t="str">
        <f>IFERROR(GETPIVOTDATA("Average of VEHS(60)",#REF!,"TIMEINT",HJ$9,"VEHICLETRAVELTIMEMEASUREMENT",$D28),"--")</f>
        <v>--</v>
      </c>
      <c r="HK28" s="324" t="str">
        <f>IFERROR(GETPIVOTDATA("Average of VEHS(60)",#REF!,"TIMEINT",HK$9,"VEHICLETRAVELTIMEMEASUREMENT",$D28),"--")</f>
        <v>--</v>
      </c>
      <c r="HL28" s="324" t="str">
        <f>IFERROR(GETPIVOTDATA("Average of VEHS(60)",#REF!,"TIMEINT",HL$9,"VEHICLETRAVELTIMEMEASUREMENT",$D28),"--")</f>
        <v>--</v>
      </c>
      <c r="HM28" s="324" t="str">
        <f>IFERROR(GETPIVOTDATA("Average of VEHS(60)",#REF!,"TIMEINT",HM$9,"VEHICLETRAVELTIMEMEASUREMENT",$D28),"--")</f>
        <v>--</v>
      </c>
      <c r="HN28" s="324" t="str">
        <f>IFERROR(GETPIVOTDATA("Average of VEHS(60)",#REF!,"TIMEINT",HN$9,"VEHICLETRAVELTIMEMEASUREMENT",$D28),"--")</f>
        <v>--</v>
      </c>
      <c r="HO28" s="324" t="str">
        <f>IFERROR(GETPIVOTDATA("Average of VEHS(60)",#REF!,"TIMEINT",HO$9,"VEHICLETRAVELTIMEMEASUREMENT",$D28),"--")</f>
        <v>--</v>
      </c>
      <c r="HP28" s="324" t="str">
        <f>IFERROR(GETPIVOTDATA("Average of VEHS(60)",#REF!,"TIMEINT",HP$9,"VEHICLETRAVELTIMEMEASUREMENT",$D28),"--")</f>
        <v>--</v>
      </c>
      <c r="HQ28" s="324" t="str">
        <f>IFERROR(GETPIVOTDATA("Average of VEHS(60)",#REF!,"TIMEINT",HQ$9,"VEHICLETRAVELTIMEMEASUREMENT",$D28),"--")</f>
        <v>--</v>
      </c>
      <c r="HR28" s="324" t="str">
        <f>IFERROR(GETPIVOTDATA("Average of VEHS(60)",#REF!,"TIMEINT",HR$9,"VEHICLETRAVELTIMEMEASUREMENT",$D28),"--")</f>
        <v>--</v>
      </c>
      <c r="HS28" s="324" t="str">
        <f>IFERROR(GETPIVOTDATA("Average of VEHS(60)",#REF!,"TIMEINT",HS$9,"VEHICLETRAVELTIMEMEASUREMENT",$D28),"--")</f>
        <v>--</v>
      </c>
      <c r="HT28" s="324" t="str">
        <f>IFERROR(GETPIVOTDATA("Average of VEHS(60)",#REF!,"TIMEINT",HT$9,"VEHICLETRAVELTIMEMEASUREMENT",$D28),"--")</f>
        <v>--</v>
      </c>
      <c r="HU28" s="324" t="str">
        <f>IFERROR(GETPIVOTDATA("Average of VEHS(60)",#REF!,"TIMEINT",HU$9,"VEHICLETRAVELTIMEMEASUREMENT",$D28),"--")</f>
        <v>--</v>
      </c>
      <c r="HV28" s="324" t="str">
        <f>IFERROR(GETPIVOTDATA("Average of VEHS(60)",#REF!,"TIMEINT",HV$9,"VEHICLETRAVELTIMEMEASUREMENT",$D28),"--")</f>
        <v>--</v>
      </c>
      <c r="HW28" s="324" t="str">
        <f>IFERROR(GETPIVOTDATA("Average of VEHS(60)",#REF!,"TIMEINT",HW$9,"VEHICLETRAVELTIMEMEASUREMENT",$D28),"--")</f>
        <v>--</v>
      </c>
      <c r="HX28" s="325" t="str">
        <f>IFERROR(GETPIVOTDATA("Average of VEHS(60)",#REF!,"TIMEINT",HX$9,"VEHICLETRAVELTIMEMEASUREMENT",$D28),"--")</f>
        <v>--</v>
      </c>
      <c r="HY28" s="331"/>
      <c r="HZ28" s="209" t="str">
        <f t="shared" si="28"/>
        <v>--</v>
      </c>
      <c r="IA28" s="354" t="str">
        <f t="shared" si="29"/>
        <v>--</v>
      </c>
      <c r="IB28" s="325">
        <f t="shared" si="30"/>
        <v>0</v>
      </c>
      <c r="IC28" s="638"/>
      <c r="ID28" s="323" t="str">
        <f>IFERROR(AVERAGEIFS('VISSIM Travel Time Outputs'!#REF!,'VISSIM Travel Time Outputs'!#REF!,$D28,'VISSIM Travel Time Outputs'!#REF!,"AVG",'VISSIM Travel Time Outputs'!#REF!,ID$9),"-")</f>
        <v>-</v>
      </c>
      <c r="IE28" s="324" t="str">
        <f>IFERROR(AVERAGEIFS('VISSIM Travel Time Outputs'!#REF!,'VISSIM Travel Time Outputs'!#REF!,$D28,'VISSIM Travel Time Outputs'!#REF!,"AVG",'VISSIM Travel Time Outputs'!#REF!,IE$9),"-")</f>
        <v>-</v>
      </c>
      <c r="IF28" s="324" t="str">
        <f>IFERROR(AVERAGEIFS('VISSIM Travel Time Outputs'!#REF!,'VISSIM Travel Time Outputs'!#REF!,$D28,'VISSIM Travel Time Outputs'!#REF!,"AVG",'VISSIM Travel Time Outputs'!#REF!,IF$9),"-")</f>
        <v>-</v>
      </c>
      <c r="IG28" s="324" t="str">
        <f>IFERROR(AVERAGEIFS('VISSIM Travel Time Outputs'!#REF!,'VISSIM Travel Time Outputs'!#REF!,$D28,'VISSIM Travel Time Outputs'!#REF!,"AVG",'VISSIM Travel Time Outputs'!#REF!,IG$9),"-")</f>
        <v>-</v>
      </c>
      <c r="IH28" s="324" t="str">
        <f>IFERROR(AVERAGEIFS('VISSIM Travel Time Outputs'!#REF!,'VISSIM Travel Time Outputs'!#REF!,$D28,'VISSIM Travel Time Outputs'!#REF!,"AVG",'VISSIM Travel Time Outputs'!#REF!,IH$9),"-")</f>
        <v>-</v>
      </c>
      <c r="II28" s="324" t="str">
        <f>IFERROR(AVERAGEIFS('VISSIM Travel Time Outputs'!#REF!,'VISSIM Travel Time Outputs'!#REF!,$D28,'VISSIM Travel Time Outputs'!#REF!,"AVG",'VISSIM Travel Time Outputs'!#REF!,II$9),"-")</f>
        <v>-</v>
      </c>
      <c r="IJ28" s="324" t="str">
        <f>IFERROR(AVERAGEIFS('VISSIM Travel Time Outputs'!#REF!,'VISSIM Travel Time Outputs'!#REF!,$D28,'VISSIM Travel Time Outputs'!#REF!,"AVG",'VISSIM Travel Time Outputs'!#REF!,IJ$9),"-")</f>
        <v>-</v>
      </c>
      <c r="IK28" s="324" t="str">
        <f>IFERROR(AVERAGEIFS('VISSIM Travel Time Outputs'!#REF!,'VISSIM Travel Time Outputs'!#REF!,$D28,'VISSIM Travel Time Outputs'!#REF!,"AVG",'VISSIM Travel Time Outputs'!#REF!,IK$9),"-")</f>
        <v>-</v>
      </c>
      <c r="IL28" s="324" t="str">
        <f>IFERROR(AVERAGEIFS('VISSIM Travel Time Outputs'!#REF!,'VISSIM Travel Time Outputs'!#REF!,$D28,'VISSIM Travel Time Outputs'!#REF!,"AVG",'VISSIM Travel Time Outputs'!#REF!,IL$9),"-")</f>
        <v>-</v>
      </c>
      <c r="IM28" s="324" t="str">
        <f>IFERROR(AVERAGEIFS('VISSIM Travel Time Outputs'!#REF!,'VISSIM Travel Time Outputs'!#REF!,$D28,'VISSIM Travel Time Outputs'!#REF!,"AVG",'VISSIM Travel Time Outputs'!#REF!,IM$9),"-")</f>
        <v>-</v>
      </c>
      <c r="IN28" s="324" t="str">
        <f>IFERROR(AVERAGEIFS('VISSIM Travel Time Outputs'!#REF!,'VISSIM Travel Time Outputs'!#REF!,$D28,'VISSIM Travel Time Outputs'!#REF!,"AVG",'VISSIM Travel Time Outputs'!#REF!,IN$9),"-")</f>
        <v>-</v>
      </c>
      <c r="IO28" s="324" t="str">
        <f>IFERROR(AVERAGEIFS('VISSIM Travel Time Outputs'!#REF!,'VISSIM Travel Time Outputs'!#REF!,$D28,'VISSIM Travel Time Outputs'!#REF!,"AVG",'VISSIM Travel Time Outputs'!#REF!,IO$9),"-")</f>
        <v>-</v>
      </c>
      <c r="IP28" s="324" t="str">
        <f>IFERROR(AVERAGEIFS('VISSIM Travel Time Outputs'!#REF!,'VISSIM Travel Time Outputs'!#REF!,$D28,'VISSIM Travel Time Outputs'!#REF!,"AVG",'VISSIM Travel Time Outputs'!#REF!,IP$9),"-")</f>
        <v>-</v>
      </c>
      <c r="IQ28" s="324" t="str">
        <f>IFERROR(AVERAGEIFS('VISSIM Travel Time Outputs'!#REF!,'VISSIM Travel Time Outputs'!#REF!,$D28,'VISSIM Travel Time Outputs'!#REF!,"AVG",'VISSIM Travel Time Outputs'!#REF!,IQ$9),"-")</f>
        <v>-</v>
      </c>
      <c r="IR28" s="324" t="str">
        <f>IFERROR(AVERAGEIFS('VISSIM Travel Time Outputs'!#REF!,'VISSIM Travel Time Outputs'!#REF!,$D28,'VISSIM Travel Time Outputs'!#REF!,"AVG",'VISSIM Travel Time Outputs'!#REF!,IR$9),"-")</f>
        <v>-</v>
      </c>
      <c r="IS28" s="325" t="str">
        <f>IFERROR(AVERAGEIFS('VISSIM Travel Time Outputs'!#REF!,'VISSIM Travel Time Outputs'!#REF!,$D28,'VISSIM Travel Time Outputs'!#REF!,"AVG",'VISSIM Travel Time Outputs'!#REF!,IS$9),"-")</f>
        <v>-</v>
      </c>
      <c r="IT28" s="325" t="str">
        <f t="shared" si="31"/>
        <v>--</v>
      </c>
    </row>
    <row r="29" spans="1:254" customFormat="1" x14ac:dyDescent="0.35">
      <c r="A29" s="252" t="str">
        <f t="shared" si="12"/>
        <v>H</v>
      </c>
      <c r="B29" s="577">
        <f t="shared" si="32"/>
        <v>20</v>
      </c>
      <c r="C29" s="413">
        <f>INDEX('Input - Travel Times'!$B$3:$AH$103,MATCH($B29,'Input - Travel Times'!$B$3:$B$103,0),MATCH(C$9,'Input - Travel Times'!$B$3:$AH$3,0))</f>
        <v>0</v>
      </c>
      <c r="D29" s="150">
        <f>INDEX('Input - Travel Times'!$B$3:$AH$103,MATCH($B29,'Input - Travel Times'!$B$3:$B$103,0),MATCH(D$9,'Input - Travel Times'!$B$3:$AH$3,0))</f>
        <v>0</v>
      </c>
      <c r="E29" s="518">
        <f>TIME(0,0,INDEX('Input - Travel Times'!$B$3:$AH$103,MATCH($B29,'Input - Travel Times'!$B$3:$B$103,0),MATCH(E$9,'Input - Travel Times'!$B$3:$AH$3,0)))</f>
        <v>0</v>
      </c>
      <c r="F29" s="518">
        <f>TIME(0,0,INDEX('Input - Travel Times'!$B$3:$AH$103,MATCH($B29,'Input - Travel Times'!$B$3:$B$103,0),MATCH(F$9,'Input - Travel Times'!$B$3:$AH$3,0)))</f>
        <v>0</v>
      </c>
      <c r="G29" s="518">
        <f>TIME(0,0,INDEX('Input - Travel Times'!$B$3:$AH$103,MATCH($B29,'Input - Travel Times'!$B$3:$B$103,0),MATCH(G$9,'Input - Travel Times'!$B$3:$AH$3,0)))</f>
        <v>0</v>
      </c>
      <c r="H29" s="518">
        <f>TIME(0,0,INDEX('Input - Travel Times'!$B$3:$AH$103,MATCH($B29,'Input - Travel Times'!$B$3:$B$103,0),MATCH(H$9,'Input - Travel Times'!$B$3:$AH$3,0)))</f>
        <v>0</v>
      </c>
      <c r="I29" s="130"/>
      <c r="J29" s="209" t="str">
        <f>IFERROR(TIME(0,0,AVERAGEIFS('VISSIM Travel Time Outputs'!$I:$I,'VISSIM Travel Time Outputs'!$D:$D,$D29,'VISSIM Travel Time Outputs'!$A:$A,"AVG",'VISSIM Travel Time Outputs'!$B:$B,J$9)),"-")</f>
        <v>-</v>
      </c>
      <c r="K29" s="34" t="str">
        <f>IFERROR(TIME(0,0,AVERAGEIFS('VISSIM Travel Time Outputs'!$I:$I,'VISSIM Travel Time Outputs'!$D:$D,$D29,'VISSIM Travel Time Outputs'!$A:$A,"AVG",'VISSIM Travel Time Outputs'!$B:$B,K$9)),"-")</f>
        <v>-</v>
      </c>
      <c r="L29" s="34" t="str">
        <f>IFERROR(TIME(0,0,AVERAGEIFS('VISSIM Travel Time Outputs'!$I:$I,'VISSIM Travel Time Outputs'!$D:$D,$D29,'VISSIM Travel Time Outputs'!$A:$A,"AVG",'VISSIM Travel Time Outputs'!$B:$B,L$9)),"-")</f>
        <v>-</v>
      </c>
      <c r="M29" s="34" t="str">
        <f>IFERROR(TIME(0,0,AVERAGEIFS('VISSIM Travel Time Outputs'!$I:$I,'VISSIM Travel Time Outputs'!$D:$D,$D29,'VISSIM Travel Time Outputs'!$A:$A,"AVG",'VISSIM Travel Time Outputs'!$B:$B,M$9)),"-")</f>
        <v>-</v>
      </c>
      <c r="N29" s="34" t="str">
        <f>IFERROR(TIME(0,0,AVERAGEIFS('VISSIM Travel Time Outputs'!$I:$I,'VISSIM Travel Time Outputs'!$D:$D,$D29,'VISSIM Travel Time Outputs'!$A:$A,"AVG",'VISSIM Travel Time Outputs'!$B:$B,N$9)),"-")</f>
        <v>-</v>
      </c>
      <c r="O29" s="34" t="str">
        <f>IFERROR(TIME(0,0,AVERAGEIFS('VISSIM Travel Time Outputs'!$I:$I,'VISSIM Travel Time Outputs'!$D:$D,$D29,'VISSIM Travel Time Outputs'!$A:$A,"AVG",'VISSIM Travel Time Outputs'!$B:$B,O$9)),"-")</f>
        <v>-</v>
      </c>
      <c r="P29" s="34" t="str">
        <f>IFERROR(TIME(0,0,AVERAGEIFS('VISSIM Travel Time Outputs'!$I:$I,'VISSIM Travel Time Outputs'!$D:$D,$D29,'VISSIM Travel Time Outputs'!$A:$A,"AVG",'VISSIM Travel Time Outputs'!$B:$B,P$9)),"-")</f>
        <v>-</v>
      </c>
      <c r="Q29" s="34" t="str">
        <f>IFERROR(TIME(0,0,AVERAGEIFS('VISSIM Travel Time Outputs'!$I:$I,'VISSIM Travel Time Outputs'!$D:$D,$D29,'VISSIM Travel Time Outputs'!$A:$A,"AVG",'VISSIM Travel Time Outputs'!$B:$B,Q$9)),"-")</f>
        <v>-</v>
      </c>
      <c r="R29" s="34" t="str">
        <f>IFERROR(TIME(0,0,AVERAGEIFS('VISSIM Travel Time Outputs'!$I:$I,'VISSIM Travel Time Outputs'!$D:$D,$D29,'VISSIM Travel Time Outputs'!$A:$A,"AVG",'VISSIM Travel Time Outputs'!$B:$B,R$9)),"-")</f>
        <v>-</v>
      </c>
      <c r="S29" s="34" t="str">
        <f>IFERROR(TIME(0,0,AVERAGEIFS('VISSIM Travel Time Outputs'!$I:$I,'VISSIM Travel Time Outputs'!$D:$D,$D29,'VISSIM Travel Time Outputs'!$A:$A,"AVG",'VISSIM Travel Time Outputs'!$B:$B,S$9)),"-")</f>
        <v>-</v>
      </c>
      <c r="T29" s="34" t="str">
        <f>IFERROR(TIME(0,0,AVERAGEIFS('VISSIM Travel Time Outputs'!$I:$I,'VISSIM Travel Time Outputs'!$D:$D,$D29,'VISSIM Travel Time Outputs'!$A:$A,"AVG",'VISSIM Travel Time Outputs'!$B:$B,T$9)),"-")</f>
        <v>-</v>
      </c>
      <c r="U29" s="34" t="str">
        <f>IFERROR(TIME(0,0,AVERAGEIFS('VISSIM Travel Time Outputs'!$I:$I,'VISSIM Travel Time Outputs'!$D:$D,$D29,'VISSIM Travel Time Outputs'!$A:$A,"AVG",'VISSIM Travel Time Outputs'!$B:$B,U$9)),"-")</f>
        <v>-</v>
      </c>
      <c r="V29" s="34" t="str">
        <f>IFERROR(TIME(0,0,AVERAGEIFS('VISSIM Travel Time Outputs'!$I:$I,'VISSIM Travel Time Outputs'!$D:$D,$D29,'VISSIM Travel Time Outputs'!$A:$A,"AVG",'VISSIM Travel Time Outputs'!$B:$B,V$9)),"-")</f>
        <v>-</v>
      </c>
      <c r="W29" s="34" t="str">
        <f>IFERROR(TIME(0,0,AVERAGEIFS('VISSIM Travel Time Outputs'!$I:$I,'VISSIM Travel Time Outputs'!$D:$D,$D29,'VISSIM Travel Time Outputs'!$A:$A,"AVG",'VISSIM Travel Time Outputs'!$B:$B,W$9)),"-")</f>
        <v>-</v>
      </c>
      <c r="X29" s="34" t="str">
        <f>IFERROR(TIME(0,0,AVERAGEIFS('VISSIM Travel Time Outputs'!$I:$I,'VISSIM Travel Time Outputs'!$D:$D,$D29,'VISSIM Travel Time Outputs'!$A:$A,"AVG",'VISSIM Travel Time Outputs'!$B:$B,X$9)),"-")</f>
        <v>-</v>
      </c>
      <c r="Y29" s="134" t="str">
        <f>IFERROR(TIME(0,0,AVERAGEIFS('VISSIM Travel Time Outputs'!$I:$I,'VISSIM Travel Time Outputs'!$D:$D,$D29,'VISSIM Travel Time Outputs'!$A:$A,"AVG",'VISSIM Travel Time Outputs'!$B:$B,Y$9)),"-")</f>
        <v>-</v>
      </c>
      <c r="Z29" s="254"/>
      <c r="AA29" s="323" t="str">
        <f>IFERROR(AVERAGEIFS('VISSIM Travel Time Outputs'!$F:$F,'VISSIM Travel Time Outputs'!$D:$D,$D29,'VISSIM Travel Time Outputs'!$A:$A,"AVG",'VISSIM Travel Time Outputs'!$B:$B,AA$9),"-")</f>
        <v>-</v>
      </c>
      <c r="AB29" s="324" t="str">
        <f>IFERROR(AVERAGEIFS('VISSIM Travel Time Outputs'!$F:$F,'VISSIM Travel Time Outputs'!$D:$D,$D29,'VISSIM Travel Time Outputs'!$A:$A,"AVG",'VISSIM Travel Time Outputs'!$B:$B,AB$9),"-")</f>
        <v>-</v>
      </c>
      <c r="AC29" s="324" t="str">
        <f>IFERROR(AVERAGEIFS('VISSIM Travel Time Outputs'!$F:$F,'VISSIM Travel Time Outputs'!$D:$D,$D29,'VISSIM Travel Time Outputs'!$A:$A,"AVG",'VISSIM Travel Time Outputs'!$B:$B,AC$9),"-")</f>
        <v>-</v>
      </c>
      <c r="AD29" s="324" t="str">
        <f>IFERROR(AVERAGEIFS('VISSIM Travel Time Outputs'!$F:$F,'VISSIM Travel Time Outputs'!$D:$D,$D29,'VISSIM Travel Time Outputs'!$A:$A,"AVG",'VISSIM Travel Time Outputs'!$B:$B,AD$9),"-")</f>
        <v>-</v>
      </c>
      <c r="AE29" s="324" t="str">
        <f>IFERROR(AVERAGEIFS('VISSIM Travel Time Outputs'!$F:$F,'VISSIM Travel Time Outputs'!$D:$D,$D29,'VISSIM Travel Time Outputs'!$A:$A,"AVG",'VISSIM Travel Time Outputs'!$B:$B,AE$9),"-")</f>
        <v>-</v>
      </c>
      <c r="AF29" s="324" t="str">
        <f>IFERROR(AVERAGEIFS('VISSIM Travel Time Outputs'!$F:$F,'VISSIM Travel Time Outputs'!$D:$D,$D29,'VISSIM Travel Time Outputs'!$A:$A,"AVG",'VISSIM Travel Time Outputs'!$B:$B,AF$9),"-")</f>
        <v>-</v>
      </c>
      <c r="AG29" s="324" t="str">
        <f>IFERROR(AVERAGEIFS('VISSIM Travel Time Outputs'!$F:$F,'VISSIM Travel Time Outputs'!$D:$D,$D29,'VISSIM Travel Time Outputs'!$A:$A,"AVG",'VISSIM Travel Time Outputs'!$B:$B,AG$9),"-")</f>
        <v>-</v>
      </c>
      <c r="AH29" s="324" t="str">
        <f>IFERROR(AVERAGEIFS('VISSIM Travel Time Outputs'!$F:$F,'VISSIM Travel Time Outputs'!$D:$D,$D29,'VISSIM Travel Time Outputs'!$A:$A,"AVG",'VISSIM Travel Time Outputs'!$B:$B,AH$9),"-")</f>
        <v>-</v>
      </c>
      <c r="AI29" s="324" t="str">
        <f>IFERROR(AVERAGEIFS('VISSIM Travel Time Outputs'!$F:$F,'VISSIM Travel Time Outputs'!$D:$D,$D29,'VISSIM Travel Time Outputs'!$A:$A,"AVG",'VISSIM Travel Time Outputs'!$B:$B,AI$9),"-")</f>
        <v>-</v>
      </c>
      <c r="AJ29" s="324" t="str">
        <f>IFERROR(AVERAGEIFS('VISSIM Travel Time Outputs'!$F:$F,'VISSIM Travel Time Outputs'!$D:$D,$D29,'VISSIM Travel Time Outputs'!$A:$A,"AVG",'VISSIM Travel Time Outputs'!$B:$B,AJ$9),"-")</f>
        <v>-</v>
      </c>
      <c r="AK29" s="324" t="str">
        <f>IFERROR(AVERAGEIFS('VISSIM Travel Time Outputs'!$F:$F,'VISSIM Travel Time Outputs'!$D:$D,$D29,'VISSIM Travel Time Outputs'!$A:$A,"AVG",'VISSIM Travel Time Outputs'!$B:$B,AK$9),"-")</f>
        <v>-</v>
      </c>
      <c r="AL29" s="324" t="str">
        <f>IFERROR(AVERAGEIFS('VISSIM Travel Time Outputs'!$F:$F,'VISSIM Travel Time Outputs'!$D:$D,$D29,'VISSIM Travel Time Outputs'!$A:$A,"AVG",'VISSIM Travel Time Outputs'!$B:$B,AL$9),"-")</f>
        <v>-</v>
      </c>
      <c r="AM29" s="324" t="str">
        <f>IFERROR(AVERAGEIFS('VISSIM Travel Time Outputs'!$F:$F,'VISSIM Travel Time Outputs'!$D:$D,$D29,'VISSIM Travel Time Outputs'!$A:$A,"AVG",'VISSIM Travel Time Outputs'!$B:$B,AM$9),"-")</f>
        <v>-</v>
      </c>
      <c r="AN29" s="324" t="str">
        <f>IFERROR(AVERAGEIFS('VISSIM Travel Time Outputs'!$F:$F,'VISSIM Travel Time Outputs'!$D:$D,$D29,'VISSIM Travel Time Outputs'!$A:$A,"AVG",'VISSIM Travel Time Outputs'!$B:$B,AN$9),"-")</f>
        <v>-</v>
      </c>
      <c r="AO29" s="324" t="str">
        <f>IFERROR(AVERAGEIFS('VISSIM Travel Time Outputs'!$F:$F,'VISSIM Travel Time Outputs'!$D:$D,$D29,'VISSIM Travel Time Outputs'!$A:$A,"AVG",'VISSIM Travel Time Outputs'!$B:$B,AO$9),"-")</f>
        <v>-</v>
      </c>
      <c r="AP29" s="325" t="str">
        <f>IFERROR(AVERAGEIFS('VISSIM Travel Time Outputs'!$F:$F,'VISSIM Travel Time Outputs'!$D:$D,$D29,'VISSIM Travel Time Outputs'!$A:$A,"AVG",'VISSIM Travel Time Outputs'!$B:$B,AP$9),"-")</f>
        <v>-</v>
      </c>
      <c r="AQ29" s="331"/>
      <c r="AR29" s="209" t="str">
        <f t="shared" si="13"/>
        <v>--</v>
      </c>
      <c r="AS29" s="354" t="str">
        <f t="shared" si="14"/>
        <v>--</v>
      </c>
      <c r="AT29" s="325">
        <f t="shared" si="15"/>
        <v>0</v>
      </c>
      <c r="AU29" s="255"/>
      <c r="AV29" s="209" t="str">
        <f>IFERROR(TIME(0,0,AVERAGEIFS('VISSIM Travel Time Outputs'!$J:$J,'VISSIM Travel Time Outputs'!$D:$D,$D29,'VISSIM Travel Time Outputs'!$A:$A,"AVG",'VISSIM Travel Time Outputs'!$B:$B,AV$9)),"-")</f>
        <v>-</v>
      </c>
      <c r="AW29" s="34" t="str">
        <f>IFERROR(TIME(0,0,AVERAGEIFS('VISSIM Travel Time Outputs'!$J:$J,'VISSIM Travel Time Outputs'!$D:$D,$D29,'VISSIM Travel Time Outputs'!$A:$A,"AVG",'VISSIM Travel Time Outputs'!$B:$B,AW$9)),"-")</f>
        <v>-</v>
      </c>
      <c r="AX29" s="34" t="str">
        <f>IFERROR(TIME(0,0,AVERAGEIFS('VISSIM Travel Time Outputs'!$J:$J,'VISSIM Travel Time Outputs'!$D:$D,$D29,'VISSIM Travel Time Outputs'!$A:$A,"AVG",'VISSIM Travel Time Outputs'!$B:$B,AX$9)),"-")</f>
        <v>-</v>
      </c>
      <c r="AY29" s="34" t="str">
        <f>IFERROR(TIME(0,0,AVERAGEIFS('VISSIM Travel Time Outputs'!$J:$J,'VISSIM Travel Time Outputs'!$D:$D,$D29,'VISSIM Travel Time Outputs'!$A:$A,"AVG",'VISSIM Travel Time Outputs'!$B:$B,AY$9)),"-")</f>
        <v>-</v>
      </c>
      <c r="AZ29" s="34" t="str">
        <f>IFERROR(TIME(0,0,AVERAGEIFS('VISSIM Travel Time Outputs'!$J:$J,'VISSIM Travel Time Outputs'!$D:$D,$D29,'VISSIM Travel Time Outputs'!$A:$A,"AVG",'VISSIM Travel Time Outputs'!$B:$B,AZ$9)),"-")</f>
        <v>-</v>
      </c>
      <c r="BA29" s="34" t="str">
        <f>IFERROR(TIME(0,0,AVERAGEIFS('VISSIM Travel Time Outputs'!$J:$J,'VISSIM Travel Time Outputs'!$D:$D,$D29,'VISSIM Travel Time Outputs'!$A:$A,"AVG",'VISSIM Travel Time Outputs'!$B:$B,BA$9)),"-")</f>
        <v>-</v>
      </c>
      <c r="BB29" s="34" t="str">
        <f>IFERROR(TIME(0,0,AVERAGEIFS('VISSIM Travel Time Outputs'!$J:$J,'VISSIM Travel Time Outputs'!$D:$D,$D29,'VISSIM Travel Time Outputs'!$A:$A,"AVG",'VISSIM Travel Time Outputs'!$B:$B,BB$9)),"-")</f>
        <v>-</v>
      </c>
      <c r="BC29" s="34" t="str">
        <f>IFERROR(TIME(0,0,AVERAGEIFS('VISSIM Travel Time Outputs'!$J:$J,'VISSIM Travel Time Outputs'!$D:$D,$D29,'VISSIM Travel Time Outputs'!$A:$A,"AVG",'VISSIM Travel Time Outputs'!$B:$B,BC$9)),"-")</f>
        <v>-</v>
      </c>
      <c r="BD29" s="34" t="str">
        <f>IFERROR(TIME(0,0,AVERAGEIFS('VISSIM Travel Time Outputs'!$J:$J,'VISSIM Travel Time Outputs'!$D:$D,$D29,'VISSIM Travel Time Outputs'!$A:$A,"AVG",'VISSIM Travel Time Outputs'!$B:$B,BD$9)),"-")</f>
        <v>-</v>
      </c>
      <c r="BE29" s="34" t="str">
        <f>IFERROR(TIME(0,0,AVERAGEIFS('VISSIM Travel Time Outputs'!$J:$J,'VISSIM Travel Time Outputs'!$D:$D,$D29,'VISSIM Travel Time Outputs'!$A:$A,"AVG",'VISSIM Travel Time Outputs'!$B:$B,BE$9)),"-")</f>
        <v>-</v>
      </c>
      <c r="BF29" s="34" t="str">
        <f>IFERROR(TIME(0,0,AVERAGEIFS('VISSIM Travel Time Outputs'!$J:$J,'VISSIM Travel Time Outputs'!$D:$D,$D29,'VISSIM Travel Time Outputs'!$A:$A,"AVG",'VISSIM Travel Time Outputs'!$B:$B,BF$9)),"-")</f>
        <v>-</v>
      </c>
      <c r="BG29" s="34" t="str">
        <f>IFERROR(TIME(0,0,AVERAGEIFS('VISSIM Travel Time Outputs'!$J:$J,'VISSIM Travel Time Outputs'!$D:$D,$D29,'VISSIM Travel Time Outputs'!$A:$A,"AVG",'VISSIM Travel Time Outputs'!$B:$B,BG$9)),"-")</f>
        <v>-</v>
      </c>
      <c r="BH29" s="34" t="str">
        <f>IFERROR(TIME(0,0,AVERAGEIFS('VISSIM Travel Time Outputs'!$J:$J,'VISSIM Travel Time Outputs'!$D:$D,$D29,'VISSIM Travel Time Outputs'!$A:$A,"AVG",'VISSIM Travel Time Outputs'!$B:$B,BH$9)),"-")</f>
        <v>-</v>
      </c>
      <c r="BI29" s="34" t="str">
        <f>IFERROR(TIME(0,0,AVERAGEIFS('VISSIM Travel Time Outputs'!$J:$J,'VISSIM Travel Time Outputs'!$D:$D,$D29,'VISSIM Travel Time Outputs'!$A:$A,"AVG",'VISSIM Travel Time Outputs'!$B:$B,BI$9)),"-")</f>
        <v>-</v>
      </c>
      <c r="BJ29" s="34" t="str">
        <f>IFERROR(TIME(0,0,AVERAGEIFS('VISSIM Travel Time Outputs'!$J:$J,'VISSIM Travel Time Outputs'!$D:$D,$D29,'VISSIM Travel Time Outputs'!$A:$A,"AVG",'VISSIM Travel Time Outputs'!$B:$B,BJ$9)),"-")</f>
        <v>-</v>
      </c>
      <c r="BK29" s="134" t="str">
        <f>IFERROR(TIME(0,0,AVERAGEIFS('VISSIM Travel Time Outputs'!$J:$J,'VISSIM Travel Time Outputs'!$D:$D,$D29,'VISSIM Travel Time Outputs'!$A:$A,"AVG",'VISSIM Travel Time Outputs'!$B:$B,BK$9)),"-")</f>
        <v>-</v>
      </c>
      <c r="BL29" s="126"/>
      <c r="BM29" s="323" t="str">
        <f>IFERROR(AVERAGEIFS('VISSIM Travel Time Outputs'!$G:$G,'VISSIM Travel Time Outputs'!$D:$D,$D29,'VISSIM Travel Time Outputs'!$A:$A,"AVG",'VISSIM Travel Time Outputs'!$B:$B,BM$9),"-")</f>
        <v>-</v>
      </c>
      <c r="BN29" s="324" t="str">
        <f>IFERROR(AVERAGEIFS('VISSIM Travel Time Outputs'!$G:$G,'VISSIM Travel Time Outputs'!$D:$D,$D29,'VISSIM Travel Time Outputs'!$A:$A,"AVG",'VISSIM Travel Time Outputs'!$B:$B,BN$9),"-")</f>
        <v>-</v>
      </c>
      <c r="BO29" s="324" t="str">
        <f>IFERROR(AVERAGEIFS('VISSIM Travel Time Outputs'!$G:$G,'VISSIM Travel Time Outputs'!$D:$D,$D29,'VISSIM Travel Time Outputs'!$A:$A,"AVG",'VISSIM Travel Time Outputs'!$B:$B,BO$9),"-")</f>
        <v>-</v>
      </c>
      <c r="BP29" s="324" t="str">
        <f>IFERROR(AVERAGEIFS('VISSIM Travel Time Outputs'!$G:$G,'VISSIM Travel Time Outputs'!$D:$D,$D29,'VISSIM Travel Time Outputs'!$A:$A,"AVG",'VISSIM Travel Time Outputs'!$B:$B,BP$9),"-")</f>
        <v>-</v>
      </c>
      <c r="BQ29" s="324" t="str">
        <f>IFERROR(AVERAGEIFS('VISSIM Travel Time Outputs'!$G:$G,'VISSIM Travel Time Outputs'!$D:$D,$D29,'VISSIM Travel Time Outputs'!$A:$A,"AVG",'VISSIM Travel Time Outputs'!$B:$B,BQ$9),"-")</f>
        <v>-</v>
      </c>
      <c r="BR29" s="324" t="str">
        <f>IFERROR(AVERAGEIFS('VISSIM Travel Time Outputs'!$G:$G,'VISSIM Travel Time Outputs'!$D:$D,$D29,'VISSIM Travel Time Outputs'!$A:$A,"AVG",'VISSIM Travel Time Outputs'!$B:$B,BR$9),"-")</f>
        <v>-</v>
      </c>
      <c r="BS29" s="324" t="str">
        <f>IFERROR(AVERAGEIFS('VISSIM Travel Time Outputs'!$G:$G,'VISSIM Travel Time Outputs'!$D:$D,$D29,'VISSIM Travel Time Outputs'!$A:$A,"AVG",'VISSIM Travel Time Outputs'!$B:$B,BS$9),"-")</f>
        <v>-</v>
      </c>
      <c r="BT29" s="324" t="str">
        <f>IFERROR(AVERAGEIFS('VISSIM Travel Time Outputs'!$G:$G,'VISSIM Travel Time Outputs'!$D:$D,$D29,'VISSIM Travel Time Outputs'!$A:$A,"AVG",'VISSIM Travel Time Outputs'!$B:$B,BT$9),"-")</f>
        <v>-</v>
      </c>
      <c r="BU29" s="324" t="str">
        <f>IFERROR(AVERAGEIFS('VISSIM Travel Time Outputs'!$G:$G,'VISSIM Travel Time Outputs'!$D:$D,$D29,'VISSIM Travel Time Outputs'!$A:$A,"AVG",'VISSIM Travel Time Outputs'!$B:$B,BU$9),"-")</f>
        <v>-</v>
      </c>
      <c r="BV29" s="324" t="str">
        <f>IFERROR(AVERAGEIFS('VISSIM Travel Time Outputs'!$G:$G,'VISSIM Travel Time Outputs'!$D:$D,$D29,'VISSIM Travel Time Outputs'!$A:$A,"AVG",'VISSIM Travel Time Outputs'!$B:$B,BV$9),"-")</f>
        <v>-</v>
      </c>
      <c r="BW29" s="324" t="str">
        <f>IFERROR(AVERAGEIFS('VISSIM Travel Time Outputs'!$G:$G,'VISSIM Travel Time Outputs'!$D:$D,$D29,'VISSIM Travel Time Outputs'!$A:$A,"AVG",'VISSIM Travel Time Outputs'!$B:$B,BW$9),"-")</f>
        <v>-</v>
      </c>
      <c r="BX29" s="324" t="str">
        <f>IFERROR(AVERAGEIFS('VISSIM Travel Time Outputs'!$G:$G,'VISSIM Travel Time Outputs'!$D:$D,$D29,'VISSIM Travel Time Outputs'!$A:$A,"AVG",'VISSIM Travel Time Outputs'!$B:$B,BX$9),"-")</f>
        <v>-</v>
      </c>
      <c r="BY29" s="324" t="str">
        <f>IFERROR(AVERAGEIFS('VISSIM Travel Time Outputs'!$G:$G,'VISSIM Travel Time Outputs'!$D:$D,$D29,'VISSIM Travel Time Outputs'!$A:$A,"AVG",'VISSIM Travel Time Outputs'!$B:$B,BY$9),"-")</f>
        <v>-</v>
      </c>
      <c r="BZ29" s="324" t="str">
        <f>IFERROR(AVERAGEIFS('VISSIM Travel Time Outputs'!$G:$G,'VISSIM Travel Time Outputs'!$D:$D,$D29,'VISSIM Travel Time Outputs'!$A:$A,"AVG",'VISSIM Travel Time Outputs'!$B:$B,BZ$9),"-")</f>
        <v>-</v>
      </c>
      <c r="CA29" s="324" t="str">
        <f>IFERROR(AVERAGEIFS('VISSIM Travel Time Outputs'!$G:$G,'VISSIM Travel Time Outputs'!$D:$D,$D29,'VISSIM Travel Time Outputs'!$A:$A,"AVG",'VISSIM Travel Time Outputs'!$B:$B,CA$9),"-")</f>
        <v>-</v>
      </c>
      <c r="CB29" s="325" t="str">
        <f>IFERROR(AVERAGEIFS('VISSIM Travel Time Outputs'!$G:$G,'VISSIM Travel Time Outputs'!$D:$D,$D29,'VISSIM Travel Time Outputs'!$A:$A,"AVG",'VISSIM Travel Time Outputs'!$B:$B,CB$9),"-")</f>
        <v>-</v>
      </c>
      <c r="CC29" s="254"/>
      <c r="CD29" s="209" t="str">
        <f t="shared" si="16"/>
        <v>--</v>
      </c>
      <c r="CE29" s="354" t="str">
        <f t="shared" si="17"/>
        <v>--</v>
      </c>
      <c r="CF29" s="325">
        <f t="shared" si="18"/>
        <v>0</v>
      </c>
      <c r="CG29" s="331"/>
      <c r="CH29" s="209"/>
      <c r="CI29" s="34"/>
      <c r="CJ29" s="34"/>
      <c r="CK29" s="34"/>
      <c r="CL29" s="34"/>
      <c r="CM29" s="34"/>
      <c r="CN29" s="34"/>
      <c r="CO29" s="34"/>
      <c r="CP29" s="34"/>
      <c r="CQ29" s="34"/>
      <c r="CR29" s="34"/>
      <c r="CS29" s="34"/>
      <c r="CT29" s="34"/>
      <c r="CU29" s="34"/>
      <c r="CV29" s="34"/>
      <c r="CW29" s="134"/>
      <c r="CX29" s="331"/>
      <c r="CY29" s="323"/>
      <c r="CZ29" s="324"/>
      <c r="DA29" s="324"/>
      <c r="DB29" s="324"/>
      <c r="DC29" s="324"/>
      <c r="DD29" s="324"/>
      <c r="DE29" s="324"/>
      <c r="DF29" s="324"/>
      <c r="DG29" s="324"/>
      <c r="DH29" s="324"/>
      <c r="DI29" s="324"/>
      <c r="DJ29" s="324"/>
      <c r="DK29" s="324"/>
      <c r="DL29" s="324"/>
      <c r="DM29" s="324"/>
      <c r="DN29" s="325"/>
      <c r="DO29" s="331"/>
      <c r="DP29" s="209" t="str">
        <f t="shared" si="19"/>
        <v>--</v>
      </c>
      <c r="DQ29" s="354" t="str">
        <f t="shared" si="20"/>
        <v>--</v>
      </c>
      <c r="DR29" s="325">
        <f t="shared" si="21"/>
        <v>0</v>
      </c>
      <c r="DS29" s="255"/>
      <c r="DT29" s="209" t="str">
        <f>IFERROR(TIME(0,0,AVERAGEIFS('VISSIM Travel Time Outputs'!$K:$K,'VISSIM Travel Time Outputs'!$D:$D,$D29,'VISSIM Travel Time Outputs'!$A:$A,"AVG",'VISSIM Travel Time Outputs'!$B:$B,DT$9)),"-")</f>
        <v>-</v>
      </c>
      <c r="DU29" s="34" t="str">
        <f>IFERROR(TIME(0,0,AVERAGEIFS('VISSIM Travel Time Outputs'!$K:$K,'VISSIM Travel Time Outputs'!$D:$D,$D29,'VISSIM Travel Time Outputs'!$A:$A,"AVG",'VISSIM Travel Time Outputs'!$B:$B,DU$9)),"-")</f>
        <v>-</v>
      </c>
      <c r="DV29" s="34" t="str">
        <f>IFERROR(TIME(0,0,AVERAGEIFS('VISSIM Travel Time Outputs'!$K:$K,'VISSIM Travel Time Outputs'!$D:$D,$D29,'VISSIM Travel Time Outputs'!$A:$A,"AVG",'VISSIM Travel Time Outputs'!$B:$B,DV$9)),"-")</f>
        <v>-</v>
      </c>
      <c r="DW29" s="34" t="str">
        <f>IFERROR(TIME(0,0,AVERAGEIFS('VISSIM Travel Time Outputs'!$K:$K,'VISSIM Travel Time Outputs'!$D:$D,$D29,'VISSIM Travel Time Outputs'!$A:$A,"AVG",'VISSIM Travel Time Outputs'!$B:$B,DW$9)),"-")</f>
        <v>-</v>
      </c>
      <c r="DX29" s="34" t="str">
        <f>IFERROR(TIME(0,0,AVERAGEIFS('VISSIM Travel Time Outputs'!$K:$K,'VISSIM Travel Time Outputs'!$D:$D,$D29,'VISSIM Travel Time Outputs'!$A:$A,"AVG",'VISSIM Travel Time Outputs'!$B:$B,DX$9)),"-")</f>
        <v>-</v>
      </c>
      <c r="DY29" s="34" t="str">
        <f>IFERROR(TIME(0,0,AVERAGEIFS('VISSIM Travel Time Outputs'!$K:$K,'VISSIM Travel Time Outputs'!$D:$D,$D29,'VISSIM Travel Time Outputs'!$A:$A,"AVG",'VISSIM Travel Time Outputs'!$B:$B,DY$9)),"-")</f>
        <v>-</v>
      </c>
      <c r="DZ29" s="34" t="str">
        <f>IFERROR(TIME(0,0,AVERAGEIFS('VISSIM Travel Time Outputs'!$K:$K,'VISSIM Travel Time Outputs'!$D:$D,$D29,'VISSIM Travel Time Outputs'!$A:$A,"AVG",'VISSIM Travel Time Outputs'!$B:$B,DZ$9)),"-")</f>
        <v>-</v>
      </c>
      <c r="EA29" s="34" t="str">
        <f>IFERROR(TIME(0,0,AVERAGEIFS('VISSIM Travel Time Outputs'!$K:$K,'VISSIM Travel Time Outputs'!$D:$D,$D29,'VISSIM Travel Time Outputs'!$A:$A,"AVG",'VISSIM Travel Time Outputs'!$B:$B,EA$9)),"-")</f>
        <v>-</v>
      </c>
      <c r="EB29" s="34" t="str">
        <f>IFERROR(TIME(0,0,AVERAGEIFS('VISSIM Travel Time Outputs'!$K:$K,'VISSIM Travel Time Outputs'!$D:$D,$D29,'VISSIM Travel Time Outputs'!$A:$A,"AVG",'VISSIM Travel Time Outputs'!$B:$B,EB$9)),"-")</f>
        <v>-</v>
      </c>
      <c r="EC29" s="34" t="str">
        <f>IFERROR(TIME(0,0,AVERAGEIFS('VISSIM Travel Time Outputs'!$K:$K,'VISSIM Travel Time Outputs'!$D:$D,$D29,'VISSIM Travel Time Outputs'!$A:$A,"AVG",'VISSIM Travel Time Outputs'!$B:$B,EC$9)),"-")</f>
        <v>-</v>
      </c>
      <c r="ED29" s="34" t="str">
        <f>IFERROR(TIME(0,0,AVERAGEIFS('VISSIM Travel Time Outputs'!$K:$K,'VISSIM Travel Time Outputs'!$D:$D,$D29,'VISSIM Travel Time Outputs'!$A:$A,"AVG",'VISSIM Travel Time Outputs'!$B:$B,ED$9)),"-")</f>
        <v>-</v>
      </c>
      <c r="EE29" s="34" t="str">
        <f>IFERROR(TIME(0,0,AVERAGEIFS('VISSIM Travel Time Outputs'!$K:$K,'VISSIM Travel Time Outputs'!$D:$D,$D29,'VISSIM Travel Time Outputs'!$A:$A,"AVG",'VISSIM Travel Time Outputs'!$B:$B,EE$9)),"-")</f>
        <v>-</v>
      </c>
      <c r="EF29" s="34" t="str">
        <f>IFERROR(TIME(0,0,AVERAGEIFS('VISSIM Travel Time Outputs'!$K:$K,'VISSIM Travel Time Outputs'!$D:$D,$D29,'VISSIM Travel Time Outputs'!$A:$A,"AVG",'VISSIM Travel Time Outputs'!$B:$B,EF$9)),"-")</f>
        <v>-</v>
      </c>
      <c r="EG29" s="34" t="str">
        <f>IFERROR(TIME(0,0,AVERAGEIFS('VISSIM Travel Time Outputs'!$K:$K,'VISSIM Travel Time Outputs'!$D:$D,$D29,'VISSIM Travel Time Outputs'!$A:$A,"AVG",'VISSIM Travel Time Outputs'!$B:$B,EG$9)),"-")</f>
        <v>-</v>
      </c>
      <c r="EH29" s="34" t="str">
        <f>IFERROR(TIME(0,0,AVERAGEIFS('VISSIM Travel Time Outputs'!$K:$K,'VISSIM Travel Time Outputs'!$D:$D,$D29,'VISSIM Travel Time Outputs'!$A:$A,"AVG",'VISSIM Travel Time Outputs'!$B:$B,EH$9)),"-")</f>
        <v>-</v>
      </c>
      <c r="EI29" s="134" t="str">
        <f>IFERROR(TIME(0,0,AVERAGEIFS('VISSIM Travel Time Outputs'!$K:$K,'VISSIM Travel Time Outputs'!$D:$D,$D29,'VISSIM Travel Time Outputs'!$A:$A,"AVG",'VISSIM Travel Time Outputs'!$B:$B,EI$9)),"-")</f>
        <v>-</v>
      </c>
      <c r="EJ29" s="126"/>
      <c r="EK29" s="323" t="str">
        <f>IFERROR(AVERAGEIFS('VISSIM Travel Time Outputs'!$H:$H,'VISSIM Travel Time Outputs'!$D:$D,$D29,'VISSIM Travel Time Outputs'!$A:$A,"AVG",'VISSIM Travel Time Outputs'!$B:$B,EK$9),"-")</f>
        <v>-</v>
      </c>
      <c r="EL29" s="324" t="str">
        <f>IFERROR(AVERAGEIFS('VISSIM Travel Time Outputs'!$H:$H,'VISSIM Travel Time Outputs'!$D:$D,$D29,'VISSIM Travel Time Outputs'!$A:$A,"AVG",'VISSIM Travel Time Outputs'!$B:$B,EL$9),"-")</f>
        <v>-</v>
      </c>
      <c r="EM29" s="324" t="str">
        <f>IFERROR(AVERAGEIFS('VISSIM Travel Time Outputs'!$H:$H,'VISSIM Travel Time Outputs'!$D:$D,$D29,'VISSIM Travel Time Outputs'!$A:$A,"AVG",'VISSIM Travel Time Outputs'!$B:$B,EM$9),"-")</f>
        <v>-</v>
      </c>
      <c r="EN29" s="324" t="str">
        <f>IFERROR(AVERAGEIFS('VISSIM Travel Time Outputs'!$H:$H,'VISSIM Travel Time Outputs'!$D:$D,$D29,'VISSIM Travel Time Outputs'!$A:$A,"AVG",'VISSIM Travel Time Outputs'!$B:$B,EN$9),"-")</f>
        <v>-</v>
      </c>
      <c r="EO29" s="324" t="str">
        <f>IFERROR(AVERAGEIFS('VISSIM Travel Time Outputs'!$H:$H,'VISSIM Travel Time Outputs'!$D:$D,$D29,'VISSIM Travel Time Outputs'!$A:$A,"AVG",'VISSIM Travel Time Outputs'!$B:$B,EO$9),"-")</f>
        <v>-</v>
      </c>
      <c r="EP29" s="324" t="str">
        <f>IFERROR(AVERAGEIFS('VISSIM Travel Time Outputs'!$H:$H,'VISSIM Travel Time Outputs'!$D:$D,$D29,'VISSIM Travel Time Outputs'!$A:$A,"AVG",'VISSIM Travel Time Outputs'!$B:$B,EP$9),"-")</f>
        <v>-</v>
      </c>
      <c r="EQ29" s="324" t="str">
        <f>IFERROR(AVERAGEIFS('VISSIM Travel Time Outputs'!$H:$H,'VISSIM Travel Time Outputs'!$D:$D,$D29,'VISSIM Travel Time Outputs'!$A:$A,"AVG",'VISSIM Travel Time Outputs'!$B:$B,EQ$9),"-")</f>
        <v>-</v>
      </c>
      <c r="ER29" s="324" t="str">
        <f>IFERROR(AVERAGEIFS('VISSIM Travel Time Outputs'!$H:$H,'VISSIM Travel Time Outputs'!$D:$D,$D29,'VISSIM Travel Time Outputs'!$A:$A,"AVG",'VISSIM Travel Time Outputs'!$B:$B,ER$9),"-")</f>
        <v>-</v>
      </c>
      <c r="ES29" s="324" t="str">
        <f>IFERROR(AVERAGEIFS('VISSIM Travel Time Outputs'!$H:$H,'VISSIM Travel Time Outputs'!$D:$D,$D29,'VISSIM Travel Time Outputs'!$A:$A,"AVG",'VISSIM Travel Time Outputs'!$B:$B,ES$9),"-")</f>
        <v>-</v>
      </c>
      <c r="ET29" s="324" t="str">
        <f>IFERROR(AVERAGEIFS('VISSIM Travel Time Outputs'!$H:$H,'VISSIM Travel Time Outputs'!$D:$D,$D29,'VISSIM Travel Time Outputs'!$A:$A,"AVG",'VISSIM Travel Time Outputs'!$B:$B,ET$9),"-")</f>
        <v>-</v>
      </c>
      <c r="EU29" s="324" t="str">
        <f>IFERROR(AVERAGEIFS('VISSIM Travel Time Outputs'!$H:$H,'VISSIM Travel Time Outputs'!$D:$D,$D29,'VISSIM Travel Time Outputs'!$A:$A,"AVG",'VISSIM Travel Time Outputs'!$B:$B,EU$9),"-")</f>
        <v>-</v>
      </c>
      <c r="EV29" s="324" t="str">
        <f>IFERROR(AVERAGEIFS('VISSIM Travel Time Outputs'!$H:$H,'VISSIM Travel Time Outputs'!$D:$D,$D29,'VISSIM Travel Time Outputs'!$A:$A,"AVG",'VISSIM Travel Time Outputs'!$B:$B,EV$9),"-")</f>
        <v>-</v>
      </c>
      <c r="EW29" s="324" t="str">
        <f>IFERROR(AVERAGEIFS('VISSIM Travel Time Outputs'!$H:$H,'VISSIM Travel Time Outputs'!$D:$D,$D29,'VISSIM Travel Time Outputs'!$A:$A,"AVG",'VISSIM Travel Time Outputs'!$B:$B,EW$9),"-")</f>
        <v>-</v>
      </c>
      <c r="EX29" s="324" t="str">
        <f>IFERROR(AVERAGEIFS('VISSIM Travel Time Outputs'!$H:$H,'VISSIM Travel Time Outputs'!$D:$D,$D29,'VISSIM Travel Time Outputs'!$A:$A,"AVG",'VISSIM Travel Time Outputs'!$B:$B,EX$9),"-")</f>
        <v>-</v>
      </c>
      <c r="EY29" s="324" t="str">
        <f>IFERROR(AVERAGEIFS('VISSIM Travel Time Outputs'!$H:$H,'VISSIM Travel Time Outputs'!$D:$D,$D29,'VISSIM Travel Time Outputs'!$A:$A,"AVG",'VISSIM Travel Time Outputs'!$B:$B,EY$9),"-")</f>
        <v>-</v>
      </c>
      <c r="EZ29" s="325" t="str">
        <f>IFERROR(AVERAGEIFS('VISSIM Travel Time Outputs'!$H:$H,'VISSIM Travel Time Outputs'!$D:$D,$D29,'VISSIM Travel Time Outputs'!$A:$A,"AVG",'VISSIM Travel Time Outputs'!$B:$B,EZ$9),"-")</f>
        <v>-</v>
      </c>
      <c r="FA29" s="254"/>
      <c r="FB29" s="209" t="str">
        <f t="shared" si="22"/>
        <v>--</v>
      </c>
      <c r="FC29" s="354" t="str">
        <f t="shared" si="23"/>
        <v>--</v>
      </c>
      <c r="FD29" s="325">
        <f t="shared" si="24"/>
        <v>0</v>
      </c>
      <c r="FE29" s="331"/>
      <c r="FF29" s="209" t="str">
        <f>IFERROR(GETPIVOTDATA("Average of TRAVTM(40)",#REF!,"TIMEINT",FF$9,"VEHICLETRAVELTIMEMEASUREMENT",$D29)/3600/24,"--")</f>
        <v>--</v>
      </c>
      <c r="FG29" s="34" t="str">
        <f>IFERROR(GETPIVOTDATA("Average of TRAVTM(40)",#REF!,"TIMEINT",FG$9,"VEHICLETRAVELTIMEMEASUREMENT",$D29)/3600/24,"--")</f>
        <v>--</v>
      </c>
      <c r="FH29" s="34" t="str">
        <f>IFERROR(GETPIVOTDATA("Average of TRAVTM(40)",#REF!,"TIMEINT",FH$9,"VEHICLETRAVELTIMEMEASUREMENT",$D29)/3600/24,"--")</f>
        <v>--</v>
      </c>
      <c r="FI29" s="34" t="str">
        <f>IFERROR(GETPIVOTDATA("Average of TRAVTM(40)",#REF!,"TIMEINT",FI$9,"VEHICLETRAVELTIMEMEASUREMENT",$D29)/3600/24,"--")</f>
        <v>--</v>
      </c>
      <c r="FJ29" s="34" t="str">
        <f>IFERROR(GETPIVOTDATA("Average of TRAVTM(40)",#REF!,"TIMEINT",FJ$9,"VEHICLETRAVELTIMEMEASUREMENT",$D29)/3600/24,"--")</f>
        <v>--</v>
      </c>
      <c r="FK29" s="34" t="str">
        <f>IFERROR(GETPIVOTDATA("Average of TRAVTM(40)",#REF!,"TIMEINT",FK$9,"VEHICLETRAVELTIMEMEASUREMENT",$D29)/3600/24,"--")</f>
        <v>--</v>
      </c>
      <c r="FL29" s="34" t="str">
        <f>IFERROR(GETPIVOTDATA("Average of TRAVTM(40)",#REF!,"TIMEINT",FL$9,"VEHICLETRAVELTIMEMEASUREMENT",$D29)/3600/24,"--")</f>
        <v>--</v>
      </c>
      <c r="FM29" s="34" t="str">
        <f>IFERROR(GETPIVOTDATA("Average of TRAVTM(40)",#REF!,"TIMEINT",FM$9,"VEHICLETRAVELTIMEMEASUREMENT",$D29)/3600/24,"--")</f>
        <v>--</v>
      </c>
      <c r="FN29" s="34" t="str">
        <f>IFERROR(GETPIVOTDATA("Average of TRAVTM(40)",#REF!,"TIMEINT",FN$9,"VEHICLETRAVELTIMEMEASUREMENT",$D29)/3600/24,"--")</f>
        <v>--</v>
      </c>
      <c r="FO29" s="34" t="str">
        <f>IFERROR(GETPIVOTDATA("Average of TRAVTM(40)",#REF!,"TIMEINT",FO$9,"VEHICLETRAVELTIMEMEASUREMENT",$D29)/3600/24,"--")</f>
        <v>--</v>
      </c>
      <c r="FP29" s="34" t="str">
        <f>IFERROR(GETPIVOTDATA("Average of TRAVTM(40)",#REF!,"TIMEINT",FP$9,"VEHICLETRAVELTIMEMEASUREMENT",$D29)/3600/24,"--")</f>
        <v>--</v>
      </c>
      <c r="FQ29" s="34" t="str">
        <f>IFERROR(GETPIVOTDATA("Average of TRAVTM(40)",#REF!,"TIMEINT",FQ$9,"VEHICLETRAVELTIMEMEASUREMENT",$D29)/3600/24,"--")</f>
        <v>--</v>
      </c>
      <c r="FR29" s="34" t="str">
        <f>IFERROR(GETPIVOTDATA("Average of TRAVTM(40)",#REF!,"TIMEINT",FR$9,"VEHICLETRAVELTIMEMEASUREMENT",$D29)/3600/24,"--")</f>
        <v>--</v>
      </c>
      <c r="FS29" s="34" t="str">
        <f>IFERROR(GETPIVOTDATA("Average of TRAVTM(40)",#REF!,"TIMEINT",FS$9,"VEHICLETRAVELTIMEMEASUREMENT",$D29)/3600/24,"--")</f>
        <v>--</v>
      </c>
      <c r="FT29" s="34" t="str">
        <f>IFERROR(GETPIVOTDATA("Average of TRAVTM(40)",#REF!,"TIMEINT",FT$9,"VEHICLETRAVELTIMEMEASUREMENT",$D29)/3600/24,"--")</f>
        <v>--</v>
      </c>
      <c r="FU29" s="134" t="str">
        <f>IFERROR(GETPIVOTDATA("Average of TRAVTM(40)",#REF!,"TIMEINT",FU$9,"VEHICLETRAVELTIMEMEASUREMENT",$D29)/3600/24,"--")</f>
        <v>--</v>
      </c>
      <c r="FV29" s="331"/>
      <c r="FW29" s="323" t="str">
        <f>IFERROR(GETPIVOTDATA("Average of VEHS(40)",#REF!,"TIMEINT",FW$9,"VEHICLETRAVELTIMEMEASUREMENT",$D29),"--")</f>
        <v>--</v>
      </c>
      <c r="FX29" s="324" t="str">
        <f>IFERROR(GETPIVOTDATA("Average of VEHS(40)",#REF!,"TIMEINT",FX$9,"VEHICLETRAVELTIMEMEASUREMENT",$D29),"--")</f>
        <v>--</v>
      </c>
      <c r="FY29" s="324" t="str">
        <f>IFERROR(GETPIVOTDATA("Average of VEHS(40)",#REF!,"TIMEINT",FY$9,"VEHICLETRAVELTIMEMEASUREMENT",$D29),"--")</f>
        <v>--</v>
      </c>
      <c r="FZ29" s="324" t="str">
        <f>IFERROR(GETPIVOTDATA("Average of VEHS(40)",#REF!,"TIMEINT",FZ$9,"VEHICLETRAVELTIMEMEASUREMENT",$D29),"--")</f>
        <v>--</v>
      </c>
      <c r="GA29" s="324" t="str">
        <f>IFERROR(GETPIVOTDATA("Average of VEHS(40)",#REF!,"TIMEINT",GA$9,"VEHICLETRAVELTIMEMEASUREMENT",$D29),"--")</f>
        <v>--</v>
      </c>
      <c r="GB29" s="324" t="str">
        <f>IFERROR(GETPIVOTDATA("Average of VEHS(40)",#REF!,"TIMEINT",GB$9,"VEHICLETRAVELTIMEMEASUREMENT",$D29),"--")</f>
        <v>--</v>
      </c>
      <c r="GC29" s="324" t="str">
        <f>IFERROR(GETPIVOTDATA("Average of VEHS(40)",#REF!,"TIMEINT",GC$9,"VEHICLETRAVELTIMEMEASUREMENT",$D29),"--")</f>
        <v>--</v>
      </c>
      <c r="GD29" s="324" t="str">
        <f>IFERROR(GETPIVOTDATA("Average of VEHS(40)",#REF!,"TIMEINT",GD$9,"VEHICLETRAVELTIMEMEASUREMENT",$D29),"--")</f>
        <v>--</v>
      </c>
      <c r="GE29" s="324" t="str">
        <f>IFERROR(GETPIVOTDATA("Average of VEHS(40)",#REF!,"TIMEINT",GE$9,"VEHICLETRAVELTIMEMEASUREMENT",$D29),"--")</f>
        <v>--</v>
      </c>
      <c r="GF29" s="324" t="str">
        <f>IFERROR(GETPIVOTDATA("Average of VEHS(40)",#REF!,"TIMEINT",GF$9,"VEHICLETRAVELTIMEMEASUREMENT",$D29),"--")</f>
        <v>--</v>
      </c>
      <c r="GG29" s="324" t="str">
        <f>IFERROR(GETPIVOTDATA("Average of VEHS(40)",#REF!,"TIMEINT",GG$9,"VEHICLETRAVELTIMEMEASUREMENT",$D29),"--")</f>
        <v>--</v>
      </c>
      <c r="GH29" s="324" t="str">
        <f>IFERROR(GETPIVOTDATA("Average of VEHS(40)",#REF!,"TIMEINT",GH$9,"VEHICLETRAVELTIMEMEASUREMENT",$D29),"--")</f>
        <v>--</v>
      </c>
      <c r="GI29" s="324" t="str">
        <f>IFERROR(GETPIVOTDATA("Average of VEHS(40)",#REF!,"TIMEINT",GI$9,"VEHICLETRAVELTIMEMEASUREMENT",$D29),"--")</f>
        <v>--</v>
      </c>
      <c r="GJ29" s="324" t="str">
        <f>IFERROR(GETPIVOTDATA("Average of VEHS(40)",#REF!,"TIMEINT",GJ$9,"VEHICLETRAVELTIMEMEASUREMENT",$D29),"--")</f>
        <v>--</v>
      </c>
      <c r="GK29" s="324" t="str">
        <f>IFERROR(GETPIVOTDATA("Average of VEHS(40)",#REF!,"TIMEINT",GK$9,"VEHICLETRAVELTIMEMEASUREMENT",$D29),"--")</f>
        <v>--</v>
      </c>
      <c r="GL29" s="325" t="str">
        <f>IFERROR(GETPIVOTDATA("Average of VEHS(40)",#REF!,"TIMEINT",GL$9,"VEHICLETRAVELTIMEMEASUREMENT",$D29),"--")</f>
        <v>--</v>
      </c>
      <c r="GM29" s="331"/>
      <c r="GN29" s="209" t="str">
        <f t="shared" si="25"/>
        <v>--</v>
      </c>
      <c r="GO29" s="354" t="str">
        <f t="shared" si="26"/>
        <v>--</v>
      </c>
      <c r="GP29" s="325">
        <f t="shared" si="27"/>
        <v>0</v>
      </c>
      <c r="GQ29" s="331"/>
      <c r="GR29" s="209" t="str">
        <f>IFERROR(GETPIVOTDATA("Average of TRAVTM(60)",#REF!,"TIMEINT",GR$9,"VEHICLETRAVELTIMEMEASUREMENT",$D29)/3600/24,"--")</f>
        <v>--</v>
      </c>
      <c r="GS29" s="34" t="str">
        <f>IFERROR(GETPIVOTDATA("Average of TRAVTM(60)",#REF!,"TIMEINT",GS$9,"VEHICLETRAVELTIMEMEASUREMENT",$D29)/3600/24,"--")</f>
        <v>--</v>
      </c>
      <c r="GT29" s="34" t="str">
        <f>IFERROR(GETPIVOTDATA("Average of TRAVTM(60)",#REF!,"TIMEINT",GT$9,"VEHICLETRAVELTIMEMEASUREMENT",$D29)/3600/24,"--")</f>
        <v>--</v>
      </c>
      <c r="GU29" s="34" t="str">
        <f>IFERROR(GETPIVOTDATA("Average of TRAVTM(60)",#REF!,"TIMEINT",GU$9,"VEHICLETRAVELTIMEMEASUREMENT",$D29)/3600/24,"--")</f>
        <v>--</v>
      </c>
      <c r="GV29" s="34" t="str">
        <f>IFERROR(GETPIVOTDATA("Average of TRAVTM(60)",#REF!,"TIMEINT",GV$9,"VEHICLETRAVELTIMEMEASUREMENT",$D29)/3600/24,"--")</f>
        <v>--</v>
      </c>
      <c r="GW29" s="34" t="str">
        <f>IFERROR(GETPIVOTDATA("Average of TRAVTM(60)",#REF!,"TIMEINT",GW$9,"VEHICLETRAVELTIMEMEASUREMENT",$D29)/3600/24,"--")</f>
        <v>--</v>
      </c>
      <c r="GX29" s="34" t="str">
        <f>IFERROR(GETPIVOTDATA("Average of TRAVTM(60)",#REF!,"TIMEINT",GX$9,"VEHICLETRAVELTIMEMEASUREMENT",$D29)/3600/24,"--")</f>
        <v>--</v>
      </c>
      <c r="GY29" s="34" t="str">
        <f>IFERROR(GETPIVOTDATA("Average of TRAVTM(60)",#REF!,"TIMEINT",GY$9,"VEHICLETRAVELTIMEMEASUREMENT",$D29)/3600/24,"--")</f>
        <v>--</v>
      </c>
      <c r="GZ29" s="34" t="str">
        <f>IFERROR(GETPIVOTDATA("Average of TRAVTM(60)",#REF!,"TIMEINT",GZ$9,"VEHICLETRAVELTIMEMEASUREMENT",$D29)/3600/24,"--")</f>
        <v>--</v>
      </c>
      <c r="HA29" s="34" t="str">
        <f>IFERROR(GETPIVOTDATA("Average of TRAVTM(60)",#REF!,"TIMEINT",HA$9,"VEHICLETRAVELTIMEMEASUREMENT",$D29)/3600/24,"--")</f>
        <v>--</v>
      </c>
      <c r="HB29" s="34" t="str">
        <f>IFERROR(GETPIVOTDATA("Average of TRAVTM(60)",#REF!,"TIMEINT",HB$9,"VEHICLETRAVELTIMEMEASUREMENT",$D29)/3600/24,"--")</f>
        <v>--</v>
      </c>
      <c r="HC29" s="34" t="str">
        <f>IFERROR(GETPIVOTDATA("Average of TRAVTM(60)",#REF!,"TIMEINT",HC$9,"VEHICLETRAVELTIMEMEASUREMENT",$D29)/3600/24,"--")</f>
        <v>--</v>
      </c>
      <c r="HD29" s="34" t="str">
        <f>IFERROR(GETPIVOTDATA("Average of TRAVTM(60)",#REF!,"TIMEINT",HD$9,"VEHICLETRAVELTIMEMEASUREMENT",$D29)/3600/24,"--")</f>
        <v>--</v>
      </c>
      <c r="HE29" s="34" t="str">
        <f>IFERROR(GETPIVOTDATA("Average of TRAVTM(60)",#REF!,"TIMEINT",HE$9,"VEHICLETRAVELTIMEMEASUREMENT",$D29)/3600/24,"--")</f>
        <v>--</v>
      </c>
      <c r="HF29" s="34" t="str">
        <f>IFERROR(GETPIVOTDATA("Average of TRAVTM(60)",#REF!,"TIMEINT",HF$9,"VEHICLETRAVELTIMEMEASUREMENT",$D29)/3600/24,"--")</f>
        <v>--</v>
      </c>
      <c r="HG29" s="134" t="str">
        <f>IFERROR(GETPIVOTDATA("Average of TRAVTM(60)",#REF!,"TIMEINT",HG$9,"VEHICLETRAVELTIMEMEASUREMENT",$D29)/3600/24,"--")</f>
        <v>--</v>
      </c>
      <c r="HH29" s="331"/>
      <c r="HI29" s="323" t="str">
        <f>IFERROR(GETPIVOTDATA("Average of VEHS(60)",#REF!,"TIMEINT",HI$9,"VEHICLETRAVELTIMEMEASUREMENT",$D29),"--")</f>
        <v>--</v>
      </c>
      <c r="HJ29" s="324" t="str">
        <f>IFERROR(GETPIVOTDATA("Average of VEHS(60)",#REF!,"TIMEINT",HJ$9,"VEHICLETRAVELTIMEMEASUREMENT",$D29),"--")</f>
        <v>--</v>
      </c>
      <c r="HK29" s="324" t="str">
        <f>IFERROR(GETPIVOTDATA("Average of VEHS(60)",#REF!,"TIMEINT",HK$9,"VEHICLETRAVELTIMEMEASUREMENT",$D29),"--")</f>
        <v>--</v>
      </c>
      <c r="HL29" s="324" t="str">
        <f>IFERROR(GETPIVOTDATA("Average of VEHS(60)",#REF!,"TIMEINT",HL$9,"VEHICLETRAVELTIMEMEASUREMENT",$D29),"--")</f>
        <v>--</v>
      </c>
      <c r="HM29" s="324" t="str">
        <f>IFERROR(GETPIVOTDATA("Average of VEHS(60)",#REF!,"TIMEINT",HM$9,"VEHICLETRAVELTIMEMEASUREMENT",$D29),"--")</f>
        <v>--</v>
      </c>
      <c r="HN29" s="324" t="str">
        <f>IFERROR(GETPIVOTDATA("Average of VEHS(60)",#REF!,"TIMEINT",HN$9,"VEHICLETRAVELTIMEMEASUREMENT",$D29),"--")</f>
        <v>--</v>
      </c>
      <c r="HO29" s="324" t="str">
        <f>IFERROR(GETPIVOTDATA("Average of VEHS(60)",#REF!,"TIMEINT",HO$9,"VEHICLETRAVELTIMEMEASUREMENT",$D29),"--")</f>
        <v>--</v>
      </c>
      <c r="HP29" s="324" t="str">
        <f>IFERROR(GETPIVOTDATA("Average of VEHS(60)",#REF!,"TIMEINT",HP$9,"VEHICLETRAVELTIMEMEASUREMENT",$D29),"--")</f>
        <v>--</v>
      </c>
      <c r="HQ29" s="324" t="str">
        <f>IFERROR(GETPIVOTDATA("Average of VEHS(60)",#REF!,"TIMEINT",HQ$9,"VEHICLETRAVELTIMEMEASUREMENT",$D29),"--")</f>
        <v>--</v>
      </c>
      <c r="HR29" s="324" t="str">
        <f>IFERROR(GETPIVOTDATA("Average of VEHS(60)",#REF!,"TIMEINT",HR$9,"VEHICLETRAVELTIMEMEASUREMENT",$D29),"--")</f>
        <v>--</v>
      </c>
      <c r="HS29" s="324" t="str">
        <f>IFERROR(GETPIVOTDATA("Average of VEHS(60)",#REF!,"TIMEINT",HS$9,"VEHICLETRAVELTIMEMEASUREMENT",$D29),"--")</f>
        <v>--</v>
      </c>
      <c r="HT29" s="324" t="str">
        <f>IFERROR(GETPIVOTDATA("Average of VEHS(60)",#REF!,"TIMEINT",HT$9,"VEHICLETRAVELTIMEMEASUREMENT",$D29),"--")</f>
        <v>--</v>
      </c>
      <c r="HU29" s="324" t="str">
        <f>IFERROR(GETPIVOTDATA("Average of VEHS(60)",#REF!,"TIMEINT",HU$9,"VEHICLETRAVELTIMEMEASUREMENT",$D29),"--")</f>
        <v>--</v>
      </c>
      <c r="HV29" s="324" t="str">
        <f>IFERROR(GETPIVOTDATA("Average of VEHS(60)",#REF!,"TIMEINT",HV$9,"VEHICLETRAVELTIMEMEASUREMENT",$D29),"--")</f>
        <v>--</v>
      </c>
      <c r="HW29" s="324" t="str">
        <f>IFERROR(GETPIVOTDATA("Average of VEHS(60)",#REF!,"TIMEINT",HW$9,"VEHICLETRAVELTIMEMEASUREMENT",$D29),"--")</f>
        <v>--</v>
      </c>
      <c r="HX29" s="325" t="str">
        <f>IFERROR(GETPIVOTDATA("Average of VEHS(60)",#REF!,"TIMEINT",HX$9,"VEHICLETRAVELTIMEMEASUREMENT",$D29),"--")</f>
        <v>--</v>
      </c>
      <c r="HY29" s="331"/>
      <c r="HZ29" s="209" t="str">
        <f t="shared" si="28"/>
        <v>--</v>
      </c>
      <c r="IA29" s="354" t="str">
        <f t="shared" si="29"/>
        <v>--</v>
      </c>
      <c r="IB29" s="325">
        <f t="shared" si="30"/>
        <v>0</v>
      </c>
      <c r="IC29" s="638"/>
      <c r="ID29" s="323" t="str">
        <f>IFERROR(AVERAGEIFS('VISSIM Travel Time Outputs'!#REF!,'VISSIM Travel Time Outputs'!#REF!,$D29,'VISSIM Travel Time Outputs'!#REF!,"AVG",'VISSIM Travel Time Outputs'!#REF!,ID$9),"-")</f>
        <v>-</v>
      </c>
      <c r="IE29" s="324" t="str">
        <f>IFERROR(AVERAGEIFS('VISSIM Travel Time Outputs'!#REF!,'VISSIM Travel Time Outputs'!#REF!,$D29,'VISSIM Travel Time Outputs'!#REF!,"AVG",'VISSIM Travel Time Outputs'!#REF!,IE$9),"-")</f>
        <v>-</v>
      </c>
      <c r="IF29" s="324" t="str">
        <f>IFERROR(AVERAGEIFS('VISSIM Travel Time Outputs'!#REF!,'VISSIM Travel Time Outputs'!#REF!,$D29,'VISSIM Travel Time Outputs'!#REF!,"AVG",'VISSIM Travel Time Outputs'!#REF!,IF$9),"-")</f>
        <v>-</v>
      </c>
      <c r="IG29" s="324" t="str">
        <f>IFERROR(AVERAGEIFS('VISSIM Travel Time Outputs'!#REF!,'VISSIM Travel Time Outputs'!#REF!,$D29,'VISSIM Travel Time Outputs'!#REF!,"AVG",'VISSIM Travel Time Outputs'!#REF!,IG$9),"-")</f>
        <v>-</v>
      </c>
      <c r="IH29" s="324" t="str">
        <f>IFERROR(AVERAGEIFS('VISSIM Travel Time Outputs'!#REF!,'VISSIM Travel Time Outputs'!#REF!,$D29,'VISSIM Travel Time Outputs'!#REF!,"AVG",'VISSIM Travel Time Outputs'!#REF!,IH$9),"-")</f>
        <v>-</v>
      </c>
      <c r="II29" s="324" t="str">
        <f>IFERROR(AVERAGEIFS('VISSIM Travel Time Outputs'!#REF!,'VISSIM Travel Time Outputs'!#REF!,$D29,'VISSIM Travel Time Outputs'!#REF!,"AVG",'VISSIM Travel Time Outputs'!#REF!,II$9),"-")</f>
        <v>-</v>
      </c>
      <c r="IJ29" s="324" t="str">
        <f>IFERROR(AVERAGEIFS('VISSIM Travel Time Outputs'!#REF!,'VISSIM Travel Time Outputs'!#REF!,$D29,'VISSIM Travel Time Outputs'!#REF!,"AVG",'VISSIM Travel Time Outputs'!#REF!,IJ$9),"-")</f>
        <v>-</v>
      </c>
      <c r="IK29" s="324" t="str">
        <f>IFERROR(AVERAGEIFS('VISSIM Travel Time Outputs'!#REF!,'VISSIM Travel Time Outputs'!#REF!,$D29,'VISSIM Travel Time Outputs'!#REF!,"AVG",'VISSIM Travel Time Outputs'!#REF!,IK$9),"-")</f>
        <v>-</v>
      </c>
      <c r="IL29" s="324" t="str">
        <f>IFERROR(AVERAGEIFS('VISSIM Travel Time Outputs'!#REF!,'VISSIM Travel Time Outputs'!#REF!,$D29,'VISSIM Travel Time Outputs'!#REF!,"AVG",'VISSIM Travel Time Outputs'!#REF!,IL$9),"-")</f>
        <v>-</v>
      </c>
      <c r="IM29" s="324" t="str">
        <f>IFERROR(AVERAGEIFS('VISSIM Travel Time Outputs'!#REF!,'VISSIM Travel Time Outputs'!#REF!,$D29,'VISSIM Travel Time Outputs'!#REF!,"AVG",'VISSIM Travel Time Outputs'!#REF!,IM$9),"-")</f>
        <v>-</v>
      </c>
      <c r="IN29" s="324" t="str">
        <f>IFERROR(AVERAGEIFS('VISSIM Travel Time Outputs'!#REF!,'VISSIM Travel Time Outputs'!#REF!,$D29,'VISSIM Travel Time Outputs'!#REF!,"AVG",'VISSIM Travel Time Outputs'!#REF!,IN$9),"-")</f>
        <v>-</v>
      </c>
      <c r="IO29" s="324" t="str">
        <f>IFERROR(AVERAGEIFS('VISSIM Travel Time Outputs'!#REF!,'VISSIM Travel Time Outputs'!#REF!,$D29,'VISSIM Travel Time Outputs'!#REF!,"AVG",'VISSIM Travel Time Outputs'!#REF!,IO$9),"-")</f>
        <v>-</v>
      </c>
      <c r="IP29" s="324" t="str">
        <f>IFERROR(AVERAGEIFS('VISSIM Travel Time Outputs'!#REF!,'VISSIM Travel Time Outputs'!#REF!,$D29,'VISSIM Travel Time Outputs'!#REF!,"AVG",'VISSIM Travel Time Outputs'!#REF!,IP$9),"-")</f>
        <v>-</v>
      </c>
      <c r="IQ29" s="324" t="str">
        <f>IFERROR(AVERAGEIFS('VISSIM Travel Time Outputs'!#REF!,'VISSIM Travel Time Outputs'!#REF!,$D29,'VISSIM Travel Time Outputs'!#REF!,"AVG",'VISSIM Travel Time Outputs'!#REF!,IQ$9),"-")</f>
        <v>-</v>
      </c>
      <c r="IR29" s="324" t="str">
        <f>IFERROR(AVERAGEIFS('VISSIM Travel Time Outputs'!#REF!,'VISSIM Travel Time Outputs'!#REF!,$D29,'VISSIM Travel Time Outputs'!#REF!,"AVG",'VISSIM Travel Time Outputs'!#REF!,IR$9),"-")</f>
        <v>-</v>
      </c>
      <c r="IS29" s="325" t="str">
        <f>IFERROR(AVERAGEIFS('VISSIM Travel Time Outputs'!#REF!,'VISSIM Travel Time Outputs'!#REF!,$D29,'VISSIM Travel Time Outputs'!#REF!,"AVG",'VISSIM Travel Time Outputs'!#REF!,IS$9),"-")</f>
        <v>-</v>
      </c>
      <c r="IT29" s="325" t="str">
        <f t="shared" si="31"/>
        <v>--</v>
      </c>
    </row>
    <row r="30" spans="1:254" customFormat="1" x14ac:dyDescent="0.35">
      <c r="A30" s="252" t="str">
        <f t="shared" si="12"/>
        <v>H</v>
      </c>
      <c r="B30" s="577">
        <f t="shared" si="32"/>
        <v>21</v>
      </c>
      <c r="C30" s="413">
        <f>INDEX('Input - Travel Times'!$B$3:$AH$103,MATCH($B30,'Input - Travel Times'!$B$3:$B$103,0),MATCH(C$9,'Input - Travel Times'!$B$3:$AH$3,0))</f>
        <v>0</v>
      </c>
      <c r="D30" s="150">
        <f>INDEX('Input - Travel Times'!$B$3:$AH$103,MATCH($B30,'Input - Travel Times'!$B$3:$B$103,0),MATCH(D$9,'Input - Travel Times'!$B$3:$AH$3,0))</f>
        <v>0</v>
      </c>
      <c r="E30" s="518">
        <f>TIME(0,0,INDEX('Input - Travel Times'!$B$3:$AH$103,MATCH($B30,'Input - Travel Times'!$B$3:$B$103,0),MATCH(E$9,'Input - Travel Times'!$B$3:$AH$3,0)))</f>
        <v>0</v>
      </c>
      <c r="F30" s="518">
        <f>TIME(0,0,INDEX('Input - Travel Times'!$B$3:$AH$103,MATCH($B30,'Input - Travel Times'!$B$3:$B$103,0),MATCH(F$9,'Input - Travel Times'!$B$3:$AH$3,0)))</f>
        <v>0</v>
      </c>
      <c r="G30" s="518">
        <f>TIME(0,0,INDEX('Input - Travel Times'!$B$3:$AH$103,MATCH($B30,'Input - Travel Times'!$B$3:$B$103,0),MATCH(G$9,'Input - Travel Times'!$B$3:$AH$3,0)))</f>
        <v>0</v>
      </c>
      <c r="H30" s="518">
        <f>TIME(0,0,INDEX('Input - Travel Times'!$B$3:$AH$103,MATCH($B30,'Input - Travel Times'!$B$3:$B$103,0),MATCH(H$9,'Input - Travel Times'!$B$3:$AH$3,0)))</f>
        <v>0</v>
      </c>
      <c r="I30" s="126"/>
      <c r="J30" s="209" t="str">
        <f>IFERROR(TIME(0,0,AVERAGEIFS('VISSIM Travel Time Outputs'!$I:$I,'VISSIM Travel Time Outputs'!$D:$D,$D30,'VISSIM Travel Time Outputs'!$A:$A,"AVG",'VISSIM Travel Time Outputs'!$B:$B,J$9)),"-")</f>
        <v>-</v>
      </c>
      <c r="K30" s="34" t="str">
        <f>IFERROR(TIME(0,0,AVERAGEIFS('VISSIM Travel Time Outputs'!$I:$I,'VISSIM Travel Time Outputs'!$D:$D,$D30,'VISSIM Travel Time Outputs'!$A:$A,"AVG",'VISSIM Travel Time Outputs'!$B:$B,K$9)),"-")</f>
        <v>-</v>
      </c>
      <c r="L30" s="34" t="str">
        <f>IFERROR(TIME(0,0,AVERAGEIFS('VISSIM Travel Time Outputs'!$I:$I,'VISSIM Travel Time Outputs'!$D:$D,$D30,'VISSIM Travel Time Outputs'!$A:$A,"AVG",'VISSIM Travel Time Outputs'!$B:$B,L$9)),"-")</f>
        <v>-</v>
      </c>
      <c r="M30" s="34" t="str">
        <f>IFERROR(TIME(0,0,AVERAGEIFS('VISSIM Travel Time Outputs'!$I:$I,'VISSIM Travel Time Outputs'!$D:$D,$D30,'VISSIM Travel Time Outputs'!$A:$A,"AVG",'VISSIM Travel Time Outputs'!$B:$B,M$9)),"-")</f>
        <v>-</v>
      </c>
      <c r="N30" s="34" t="str">
        <f>IFERROR(TIME(0,0,AVERAGEIFS('VISSIM Travel Time Outputs'!$I:$I,'VISSIM Travel Time Outputs'!$D:$D,$D30,'VISSIM Travel Time Outputs'!$A:$A,"AVG",'VISSIM Travel Time Outputs'!$B:$B,N$9)),"-")</f>
        <v>-</v>
      </c>
      <c r="O30" s="34" t="str">
        <f>IFERROR(TIME(0,0,AVERAGEIFS('VISSIM Travel Time Outputs'!$I:$I,'VISSIM Travel Time Outputs'!$D:$D,$D30,'VISSIM Travel Time Outputs'!$A:$A,"AVG",'VISSIM Travel Time Outputs'!$B:$B,O$9)),"-")</f>
        <v>-</v>
      </c>
      <c r="P30" s="34" t="str">
        <f>IFERROR(TIME(0,0,AVERAGEIFS('VISSIM Travel Time Outputs'!$I:$I,'VISSIM Travel Time Outputs'!$D:$D,$D30,'VISSIM Travel Time Outputs'!$A:$A,"AVG",'VISSIM Travel Time Outputs'!$B:$B,P$9)),"-")</f>
        <v>-</v>
      </c>
      <c r="Q30" s="34" t="str">
        <f>IFERROR(TIME(0,0,AVERAGEIFS('VISSIM Travel Time Outputs'!$I:$I,'VISSIM Travel Time Outputs'!$D:$D,$D30,'VISSIM Travel Time Outputs'!$A:$A,"AVG",'VISSIM Travel Time Outputs'!$B:$B,Q$9)),"-")</f>
        <v>-</v>
      </c>
      <c r="R30" s="34" t="str">
        <f>IFERROR(TIME(0,0,AVERAGEIFS('VISSIM Travel Time Outputs'!$I:$I,'VISSIM Travel Time Outputs'!$D:$D,$D30,'VISSIM Travel Time Outputs'!$A:$A,"AVG",'VISSIM Travel Time Outputs'!$B:$B,R$9)),"-")</f>
        <v>-</v>
      </c>
      <c r="S30" s="34" t="str">
        <f>IFERROR(TIME(0,0,AVERAGEIFS('VISSIM Travel Time Outputs'!$I:$I,'VISSIM Travel Time Outputs'!$D:$D,$D30,'VISSIM Travel Time Outputs'!$A:$A,"AVG",'VISSIM Travel Time Outputs'!$B:$B,S$9)),"-")</f>
        <v>-</v>
      </c>
      <c r="T30" s="34" t="str">
        <f>IFERROR(TIME(0,0,AVERAGEIFS('VISSIM Travel Time Outputs'!$I:$I,'VISSIM Travel Time Outputs'!$D:$D,$D30,'VISSIM Travel Time Outputs'!$A:$A,"AVG",'VISSIM Travel Time Outputs'!$B:$B,T$9)),"-")</f>
        <v>-</v>
      </c>
      <c r="U30" s="34" t="str">
        <f>IFERROR(TIME(0,0,AVERAGEIFS('VISSIM Travel Time Outputs'!$I:$I,'VISSIM Travel Time Outputs'!$D:$D,$D30,'VISSIM Travel Time Outputs'!$A:$A,"AVG",'VISSIM Travel Time Outputs'!$B:$B,U$9)),"-")</f>
        <v>-</v>
      </c>
      <c r="V30" s="34" t="str">
        <f>IFERROR(TIME(0,0,AVERAGEIFS('VISSIM Travel Time Outputs'!$I:$I,'VISSIM Travel Time Outputs'!$D:$D,$D30,'VISSIM Travel Time Outputs'!$A:$A,"AVG",'VISSIM Travel Time Outputs'!$B:$B,V$9)),"-")</f>
        <v>-</v>
      </c>
      <c r="W30" s="34" t="str">
        <f>IFERROR(TIME(0,0,AVERAGEIFS('VISSIM Travel Time Outputs'!$I:$I,'VISSIM Travel Time Outputs'!$D:$D,$D30,'VISSIM Travel Time Outputs'!$A:$A,"AVG",'VISSIM Travel Time Outputs'!$B:$B,W$9)),"-")</f>
        <v>-</v>
      </c>
      <c r="X30" s="34" t="str">
        <f>IFERROR(TIME(0,0,AVERAGEIFS('VISSIM Travel Time Outputs'!$I:$I,'VISSIM Travel Time Outputs'!$D:$D,$D30,'VISSIM Travel Time Outputs'!$A:$A,"AVG",'VISSIM Travel Time Outputs'!$B:$B,X$9)),"-")</f>
        <v>-</v>
      </c>
      <c r="Y30" s="134" t="str">
        <f>IFERROR(TIME(0,0,AVERAGEIFS('VISSIM Travel Time Outputs'!$I:$I,'VISSIM Travel Time Outputs'!$D:$D,$D30,'VISSIM Travel Time Outputs'!$A:$A,"AVG",'VISSIM Travel Time Outputs'!$B:$B,Y$9)),"-")</f>
        <v>-</v>
      </c>
      <c r="Z30" s="254"/>
      <c r="AA30" s="323" t="str">
        <f>IFERROR(AVERAGEIFS('VISSIM Travel Time Outputs'!$F:$F,'VISSIM Travel Time Outputs'!$D:$D,$D30,'VISSIM Travel Time Outputs'!$A:$A,"AVG",'VISSIM Travel Time Outputs'!$B:$B,AA$9),"-")</f>
        <v>-</v>
      </c>
      <c r="AB30" s="324" t="str">
        <f>IFERROR(AVERAGEIFS('VISSIM Travel Time Outputs'!$F:$F,'VISSIM Travel Time Outputs'!$D:$D,$D30,'VISSIM Travel Time Outputs'!$A:$A,"AVG",'VISSIM Travel Time Outputs'!$B:$B,AB$9),"-")</f>
        <v>-</v>
      </c>
      <c r="AC30" s="324" t="str">
        <f>IFERROR(AVERAGEIFS('VISSIM Travel Time Outputs'!$F:$F,'VISSIM Travel Time Outputs'!$D:$D,$D30,'VISSIM Travel Time Outputs'!$A:$A,"AVG",'VISSIM Travel Time Outputs'!$B:$B,AC$9),"-")</f>
        <v>-</v>
      </c>
      <c r="AD30" s="324" t="str">
        <f>IFERROR(AVERAGEIFS('VISSIM Travel Time Outputs'!$F:$F,'VISSIM Travel Time Outputs'!$D:$D,$D30,'VISSIM Travel Time Outputs'!$A:$A,"AVG",'VISSIM Travel Time Outputs'!$B:$B,AD$9),"-")</f>
        <v>-</v>
      </c>
      <c r="AE30" s="324" t="str">
        <f>IFERROR(AVERAGEIFS('VISSIM Travel Time Outputs'!$F:$F,'VISSIM Travel Time Outputs'!$D:$D,$D30,'VISSIM Travel Time Outputs'!$A:$A,"AVG",'VISSIM Travel Time Outputs'!$B:$B,AE$9),"-")</f>
        <v>-</v>
      </c>
      <c r="AF30" s="324" t="str">
        <f>IFERROR(AVERAGEIFS('VISSIM Travel Time Outputs'!$F:$F,'VISSIM Travel Time Outputs'!$D:$D,$D30,'VISSIM Travel Time Outputs'!$A:$A,"AVG",'VISSIM Travel Time Outputs'!$B:$B,AF$9),"-")</f>
        <v>-</v>
      </c>
      <c r="AG30" s="324" t="str">
        <f>IFERROR(AVERAGEIFS('VISSIM Travel Time Outputs'!$F:$F,'VISSIM Travel Time Outputs'!$D:$D,$D30,'VISSIM Travel Time Outputs'!$A:$A,"AVG",'VISSIM Travel Time Outputs'!$B:$B,AG$9),"-")</f>
        <v>-</v>
      </c>
      <c r="AH30" s="324" t="str">
        <f>IFERROR(AVERAGEIFS('VISSIM Travel Time Outputs'!$F:$F,'VISSIM Travel Time Outputs'!$D:$D,$D30,'VISSIM Travel Time Outputs'!$A:$A,"AVG",'VISSIM Travel Time Outputs'!$B:$B,AH$9),"-")</f>
        <v>-</v>
      </c>
      <c r="AI30" s="324" t="str">
        <f>IFERROR(AVERAGEIFS('VISSIM Travel Time Outputs'!$F:$F,'VISSIM Travel Time Outputs'!$D:$D,$D30,'VISSIM Travel Time Outputs'!$A:$A,"AVG",'VISSIM Travel Time Outputs'!$B:$B,AI$9),"-")</f>
        <v>-</v>
      </c>
      <c r="AJ30" s="324" t="str">
        <f>IFERROR(AVERAGEIFS('VISSIM Travel Time Outputs'!$F:$F,'VISSIM Travel Time Outputs'!$D:$D,$D30,'VISSIM Travel Time Outputs'!$A:$A,"AVG",'VISSIM Travel Time Outputs'!$B:$B,AJ$9),"-")</f>
        <v>-</v>
      </c>
      <c r="AK30" s="324" t="str">
        <f>IFERROR(AVERAGEIFS('VISSIM Travel Time Outputs'!$F:$F,'VISSIM Travel Time Outputs'!$D:$D,$D30,'VISSIM Travel Time Outputs'!$A:$A,"AVG",'VISSIM Travel Time Outputs'!$B:$B,AK$9),"-")</f>
        <v>-</v>
      </c>
      <c r="AL30" s="324" t="str">
        <f>IFERROR(AVERAGEIFS('VISSIM Travel Time Outputs'!$F:$F,'VISSIM Travel Time Outputs'!$D:$D,$D30,'VISSIM Travel Time Outputs'!$A:$A,"AVG",'VISSIM Travel Time Outputs'!$B:$B,AL$9),"-")</f>
        <v>-</v>
      </c>
      <c r="AM30" s="324" t="str">
        <f>IFERROR(AVERAGEIFS('VISSIM Travel Time Outputs'!$F:$F,'VISSIM Travel Time Outputs'!$D:$D,$D30,'VISSIM Travel Time Outputs'!$A:$A,"AVG",'VISSIM Travel Time Outputs'!$B:$B,AM$9),"-")</f>
        <v>-</v>
      </c>
      <c r="AN30" s="324" t="str">
        <f>IFERROR(AVERAGEIFS('VISSIM Travel Time Outputs'!$F:$F,'VISSIM Travel Time Outputs'!$D:$D,$D30,'VISSIM Travel Time Outputs'!$A:$A,"AVG",'VISSIM Travel Time Outputs'!$B:$B,AN$9),"-")</f>
        <v>-</v>
      </c>
      <c r="AO30" s="324" t="str">
        <f>IFERROR(AVERAGEIFS('VISSIM Travel Time Outputs'!$F:$F,'VISSIM Travel Time Outputs'!$D:$D,$D30,'VISSIM Travel Time Outputs'!$A:$A,"AVG",'VISSIM Travel Time Outputs'!$B:$B,AO$9),"-")</f>
        <v>-</v>
      </c>
      <c r="AP30" s="325" t="str">
        <f>IFERROR(AVERAGEIFS('VISSIM Travel Time Outputs'!$F:$F,'VISSIM Travel Time Outputs'!$D:$D,$D30,'VISSIM Travel Time Outputs'!$A:$A,"AVG",'VISSIM Travel Time Outputs'!$B:$B,AP$9),"-")</f>
        <v>-</v>
      </c>
      <c r="AQ30" s="331"/>
      <c r="AR30" s="209" t="str">
        <f t="shared" si="13"/>
        <v>--</v>
      </c>
      <c r="AS30" s="354" t="str">
        <f t="shared" si="14"/>
        <v>--</v>
      </c>
      <c r="AT30" s="325">
        <f t="shared" si="15"/>
        <v>0</v>
      </c>
      <c r="AU30" s="255"/>
      <c r="AV30" s="209" t="str">
        <f>IFERROR(TIME(0,0,AVERAGEIFS('VISSIM Travel Time Outputs'!$J:$J,'VISSIM Travel Time Outputs'!$D:$D,$D30,'VISSIM Travel Time Outputs'!$A:$A,"AVG",'VISSIM Travel Time Outputs'!$B:$B,AV$9)),"-")</f>
        <v>-</v>
      </c>
      <c r="AW30" s="34" t="str">
        <f>IFERROR(TIME(0,0,AVERAGEIFS('VISSIM Travel Time Outputs'!$J:$J,'VISSIM Travel Time Outputs'!$D:$D,$D30,'VISSIM Travel Time Outputs'!$A:$A,"AVG",'VISSIM Travel Time Outputs'!$B:$B,AW$9)),"-")</f>
        <v>-</v>
      </c>
      <c r="AX30" s="34" t="str">
        <f>IFERROR(TIME(0,0,AVERAGEIFS('VISSIM Travel Time Outputs'!$J:$J,'VISSIM Travel Time Outputs'!$D:$D,$D30,'VISSIM Travel Time Outputs'!$A:$A,"AVG",'VISSIM Travel Time Outputs'!$B:$B,AX$9)),"-")</f>
        <v>-</v>
      </c>
      <c r="AY30" s="34" t="str">
        <f>IFERROR(TIME(0,0,AVERAGEIFS('VISSIM Travel Time Outputs'!$J:$J,'VISSIM Travel Time Outputs'!$D:$D,$D30,'VISSIM Travel Time Outputs'!$A:$A,"AVG",'VISSIM Travel Time Outputs'!$B:$B,AY$9)),"-")</f>
        <v>-</v>
      </c>
      <c r="AZ30" s="34" t="str">
        <f>IFERROR(TIME(0,0,AVERAGEIFS('VISSIM Travel Time Outputs'!$J:$J,'VISSIM Travel Time Outputs'!$D:$D,$D30,'VISSIM Travel Time Outputs'!$A:$A,"AVG",'VISSIM Travel Time Outputs'!$B:$B,AZ$9)),"-")</f>
        <v>-</v>
      </c>
      <c r="BA30" s="34" t="str">
        <f>IFERROR(TIME(0,0,AVERAGEIFS('VISSIM Travel Time Outputs'!$J:$J,'VISSIM Travel Time Outputs'!$D:$D,$D30,'VISSIM Travel Time Outputs'!$A:$A,"AVG",'VISSIM Travel Time Outputs'!$B:$B,BA$9)),"-")</f>
        <v>-</v>
      </c>
      <c r="BB30" s="34" t="str">
        <f>IFERROR(TIME(0,0,AVERAGEIFS('VISSIM Travel Time Outputs'!$J:$J,'VISSIM Travel Time Outputs'!$D:$D,$D30,'VISSIM Travel Time Outputs'!$A:$A,"AVG",'VISSIM Travel Time Outputs'!$B:$B,BB$9)),"-")</f>
        <v>-</v>
      </c>
      <c r="BC30" s="34" t="str">
        <f>IFERROR(TIME(0,0,AVERAGEIFS('VISSIM Travel Time Outputs'!$J:$J,'VISSIM Travel Time Outputs'!$D:$D,$D30,'VISSIM Travel Time Outputs'!$A:$A,"AVG",'VISSIM Travel Time Outputs'!$B:$B,BC$9)),"-")</f>
        <v>-</v>
      </c>
      <c r="BD30" s="34" t="str">
        <f>IFERROR(TIME(0,0,AVERAGEIFS('VISSIM Travel Time Outputs'!$J:$J,'VISSIM Travel Time Outputs'!$D:$D,$D30,'VISSIM Travel Time Outputs'!$A:$A,"AVG",'VISSIM Travel Time Outputs'!$B:$B,BD$9)),"-")</f>
        <v>-</v>
      </c>
      <c r="BE30" s="34" t="str">
        <f>IFERROR(TIME(0,0,AVERAGEIFS('VISSIM Travel Time Outputs'!$J:$J,'VISSIM Travel Time Outputs'!$D:$D,$D30,'VISSIM Travel Time Outputs'!$A:$A,"AVG",'VISSIM Travel Time Outputs'!$B:$B,BE$9)),"-")</f>
        <v>-</v>
      </c>
      <c r="BF30" s="34" t="str">
        <f>IFERROR(TIME(0,0,AVERAGEIFS('VISSIM Travel Time Outputs'!$J:$J,'VISSIM Travel Time Outputs'!$D:$D,$D30,'VISSIM Travel Time Outputs'!$A:$A,"AVG",'VISSIM Travel Time Outputs'!$B:$B,BF$9)),"-")</f>
        <v>-</v>
      </c>
      <c r="BG30" s="34" t="str">
        <f>IFERROR(TIME(0,0,AVERAGEIFS('VISSIM Travel Time Outputs'!$J:$J,'VISSIM Travel Time Outputs'!$D:$D,$D30,'VISSIM Travel Time Outputs'!$A:$A,"AVG",'VISSIM Travel Time Outputs'!$B:$B,BG$9)),"-")</f>
        <v>-</v>
      </c>
      <c r="BH30" s="34" t="str">
        <f>IFERROR(TIME(0,0,AVERAGEIFS('VISSIM Travel Time Outputs'!$J:$J,'VISSIM Travel Time Outputs'!$D:$D,$D30,'VISSIM Travel Time Outputs'!$A:$A,"AVG",'VISSIM Travel Time Outputs'!$B:$B,BH$9)),"-")</f>
        <v>-</v>
      </c>
      <c r="BI30" s="34" t="str">
        <f>IFERROR(TIME(0,0,AVERAGEIFS('VISSIM Travel Time Outputs'!$J:$J,'VISSIM Travel Time Outputs'!$D:$D,$D30,'VISSIM Travel Time Outputs'!$A:$A,"AVG",'VISSIM Travel Time Outputs'!$B:$B,BI$9)),"-")</f>
        <v>-</v>
      </c>
      <c r="BJ30" s="34" t="str">
        <f>IFERROR(TIME(0,0,AVERAGEIFS('VISSIM Travel Time Outputs'!$J:$J,'VISSIM Travel Time Outputs'!$D:$D,$D30,'VISSIM Travel Time Outputs'!$A:$A,"AVG",'VISSIM Travel Time Outputs'!$B:$B,BJ$9)),"-")</f>
        <v>-</v>
      </c>
      <c r="BK30" s="134" t="str">
        <f>IFERROR(TIME(0,0,AVERAGEIFS('VISSIM Travel Time Outputs'!$J:$J,'VISSIM Travel Time Outputs'!$D:$D,$D30,'VISSIM Travel Time Outputs'!$A:$A,"AVG",'VISSIM Travel Time Outputs'!$B:$B,BK$9)),"-")</f>
        <v>-</v>
      </c>
      <c r="BL30" s="126"/>
      <c r="BM30" s="323" t="str">
        <f>IFERROR(AVERAGEIFS('VISSIM Travel Time Outputs'!$G:$G,'VISSIM Travel Time Outputs'!$D:$D,$D30,'VISSIM Travel Time Outputs'!$A:$A,"AVG",'VISSIM Travel Time Outputs'!$B:$B,BM$9),"-")</f>
        <v>-</v>
      </c>
      <c r="BN30" s="324" t="str">
        <f>IFERROR(AVERAGEIFS('VISSIM Travel Time Outputs'!$G:$G,'VISSIM Travel Time Outputs'!$D:$D,$D30,'VISSIM Travel Time Outputs'!$A:$A,"AVG",'VISSIM Travel Time Outputs'!$B:$B,BN$9),"-")</f>
        <v>-</v>
      </c>
      <c r="BO30" s="324" t="str">
        <f>IFERROR(AVERAGEIFS('VISSIM Travel Time Outputs'!$G:$G,'VISSIM Travel Time Outputs'!$D:$D,$D30,'VISSIM Travel Time Outputs'!$A:$A,"AVG",'VISSIM Travel Time Outputs'!$B:$B,BO$9),"-")</f>
        <v>-</v>
      </c>
      <c r="BP30" s="324" t="str">
        <f>IFERROR(AVERAGEIFS('VISSIM Travel Time Outputs'!$G:$G,'VISSIM Travel Time Outputs'!$D:$D,$D30,'VISSIM Travel Time Outputs'!$A:$A,"AVG",'VISSIM Travel Time Outputs'!$B:$B,BP$9),"-")</f>
        <v>-</v>
      </c>
      <c r="BQ30" s="324" t="str">
        <f>IFERROR(AVERAGEIFS('VISSIM Travel Time Outputs'!$G:$G,'VISSIM Travel Time Outputs'!$D:$D,$D30,'VISSIM Travel Time Outputs'!$A:$A,"AVG",'VISSIM Travel Time Outputs'!$B:$B,BQ$9),"-")</f>
        <v>-</v>
      </c>
      <c r="BR30" s="324" t="str">
        <f>IFERROR(AVERAGEIFS('VISSIM Travel Time Outputs'!$G:$G,'VISSIM Travel Time Outputs'!$D:$D,$D30,'VISSIM Travel Time Outputs'!$A:$A,"AVG",'VISSIM Travel Time Outputs'!$B:$B,BR$9),"-")</f>
        <v>-</v>
      </c>
      <c r="BS30" s="324" t="str">
        <f>IFERROR(AVERAGEIFS('VISSIM Travel Time Outputs'!$G:$G,'VISSIM Travel Time Outputs'!$D:$D,$D30,'VISSIM Travel Time Outputs'!$A:$A,"AVG",'VISSIM Travel Time Outputs'!$B:$B,BS$9),"-")</f>
        <v>-</v>
      </c>
      <c r="BT30" s="324" t="str">
        <f>IFERROR(AVERAGEIFS('VISSIM Travel Time Outputs'!$G:$G,'VISSIM Travel Time Outputs'!$D:$D,$D30,'VISSIM Travel Time Outputs'!$A:$A,"AVG",'VISSIM Travel Time Outputs'!$B:$B,BT$9),"-")</f>
        <v>-</v>
      </c>
      <c r="BU30" s="324" t="str">
        <f>IFERROR(AVERAGEIFS('VISSIM Travel Time Outputs'!$G:$G,'VISSIM Travel Time Outputs'!$D:$D,$D30,'VISSIM Travel Time Outputs'!$A:$A,"AVG",'VISSIM Travel Time Outputs'!$B:$B,BU$9),"-")</f>
        <v>-</v>
      </c>
      <c r="BV30" s="324" t="str">
        <f>IFERROR(AVERAGEIFS('VISSIM Travel Time Outputs'!$G:$G,'VISSIM Travel Time Outputs'!$D:$D,$D30,'VISSIM Travel Time Outputs'!$A:$A,"AVG",'VISSIM Travel Time Outputs'!$B:$B,BV$9),"-")</f>
        <v>-</v>
      </c>
      <c r="BW30" s="324" t="str">
        <f>IFERROR(AVERAGEIFS('VISSIM Travel Time Outputs'!$G:$G,'VISSIM Travel Time Outputs'!$D:$D,$D30,'VISSIM Travel Time Outputs'!$A:$A,"AVG",'VISSIM Travel Time Outputs'!$B:$B,BW$9),"-")</f>
        <v>-</v>
      </c>
      <c r="BX30" s="324" t="str">
        <f>IFERROR(AVERAGEIFS('VISSIM Travel Time Outputs'!$G:$G,'VISSIM Travel Time Outputs'!$D:$D,$D30,'VISSIM Travel Time Outputs'!$A:$A,"AVG",'VISSIM Travel Time Outputs'!$B:$B,BX$9),"-")</f>
        <v>-</v>
      </c>
      <c r="BY30" s="324" t="str">
        <f>IFERROR(AVERAGEIFS('VISSIM Travel Time Outputs'!$G:$G,'VISSIM Travel Time Outputs'!$D:$D,$D30,'VISSIM Travel Time Outputs'!$A:$A,"AVG",'VISSIM Travel Time Outputs'!$B:$B,BY$9),"-")</f>
        <v>-</v>
      </c>
      <c r="BZ30" s="324" t="str">
        <f>IFERROR(AVERAGEIFS('VISSIM Travel Time Outputs'!$G:$G,'VISSIM Travel Time Outputs'!$D:$D,$D30,'VISSIM Travel Time Outputs'!$A:$A,"AVG",'VISSIM Travel Time Outputs'!$B:$B,BZ$9),"-")</f>
        <v>-</v>
      </c>
      <c r="CA30" s="324" t="str">
        <f>IFERROR(AVERAGEIFS('VISSIM Travel Time Outputs'!$G:$G,'VISSIM Travel Time Outputs'!$D:$D,$D30,'VISSIM Travel Time Outputs'!$A:$A,"AVG",'VISSIM Travel Time Outputs'!$B:$B,CA$9),"-")</f>
        <v>-</v>
      </c>
      <c r="CB30" s="325" t="str">
        <f>IFERROR(AVERAGEIFS('VISSIM Travel Time Outputs'!$G:$G,'VISSIM Travel Time Outputs'!$D:$D,$D30,'VISSIM Travel Time Outputs'!$A:$A,"AVG",'VISSIM Travel Time Outputs'!$B:$B,CB$9),"-")</f>
        <v>-</v>
      </c>
      <c r="CC30" s="254"/>
      <c r="CD30" s="209" t="str">
        <f t="shared" si="16"/>
        <v>--</v>
      </c>
      <c r="CE30" s="354" t="str">
        <f t="shared" si="17"/>
        <v>--</v>
      </c>
      <c r="CF30" s="325">
        <f t="shared" si="18"/>
        <v>0</v>
      </c>
      <c r="CG30" s="331"/>
      <c r="CH30" s="209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134"/>
      <c r="CX30" s="331"/>
      <c r="CY30" s="323"/>
      <c r="CZ30" s="324"/>
      <c r="DA30" s="324"/>
      <c r="DB30" s="324"/>
      <c r="DC30" s="324"/>
      <c r="DD30" s="324"/>
      <c r="DE30" s="324"/>
      <c r="DF30" s="324"/>
      <c r="DG30" s="324"/>
      <c r="DH30" s="324"/>
      <c r="DI30" s="324"/>
      <c r="DJ30" s="324"/>
      <c r="DK30" s="324"/>
      <c r="DL30" s="324"/>
      <c r="DM30" s="324"/>
      <c r="DN30" s="325"/>
      <c r="DO30" s="331"/>
      <c r="DP30" s="209" t="str">
        <f t="shared" si="19"/>
        <v>--</v>
      </c>
      <c r="DQ30" s="354" t="str">
        <f t="shared" si="20"/>
        <v>--</v>
      </c>
      <c r="DR30" s="325">
        <f t="shared" si="21"/>
        <v>0</v>
      </c>
      <c r="DS30" s="255"/>
      <c r="DT30" s="209" t="str">
        <f>IFERROR(TIME(0,0,AVERAGEIFS('VISSIM Travel Time Outputs'!$K:$K,'VISSIM Travel Time Outputs'!$D:$D,$D30,'VISSIM Travel Time Outputs'!$A:$A,"AVG",'VISSIM Travel Time Outputs'!$B:$B,DT$9)),"-")</f>
        <v>-</v>
      </c>
      <c r="DU30" s="34" t="str">
        <f>IFERROR(TIME(0,0,AVERAGEIFS('VISSIM Travel Time Outputs'!$K:$K,'VISSIM Travel Time Outputs'!$D:$D,$D30,'VISSIM Travel Time Outputs'!$A:$A,"AVG",'VISSIM Travel Time Outputs'!$B:$B,DU$9)),"-")</f>
        <v>-</v>
      </c>
      <c r="DV30" s="34" t="str">
        <f>IFERROR(TIME(0,0,AVERAGEIFS('VISSIM Travel Time Outputs'!$K:$K,'VISSIM Travel Time Outputs'!$D:$D,$D30,'VISSIM Travel Time Outputs'!$A:$A,"AVG",'VISSIM Travel Time Outputs'!$B:$B,DV$9)),"-")</f>
        <v>-</v>
      </c>
      <c r="DW30" s="34" t="str">
        <f>IFERROR(TIME(0,0,AVERAGEIFS('VISSIM Travel Time Outputs'!$K:$K,'VISSIM Travel Time Outputs'!$D:$D,$D30,'VISSIM Travel Time Outputs'!$A:$A,"AVG",'VISSIM Travel Time Outputs'!$B:$B,DW$9)),"-")</f>
        <v>-</v>
      </c>
      <c r="DX30" s="34" t="str">
        <f>IFERROR(TIME(0,0,AVERAGEIFS('VISSIM Travel Time Outputs'!$K:$K,'VISSIM Travel Time Outputs'!$D:$D,$D30,'VISSIM Travel Time Outputs'!$A:$A,"AVG",'VISSIM Travel Time Outputs'!$B:$B,DX$9)),"-")</f>
        <v>-</v>
      </c>
      <c r="DY30" s="34" t="str">
        <f>IFERROR(TIME(0,0,AVERAGEIFS('VISSIM Travel Time Outputs'!$K:$K,'VISSIM Travel Time Outputs'!$D:$D,$D30,'VISSIM Travel Time Outputs'!$A:$A,"AVG",'VISSIM Travel Time Outputs'!$B:$B,DY$9)),"-")</f>
        <v>-</v>
      </c>
      <c r="DZ30" s="34" t="str">
        <f>IFERROR(TIME(0,0,AVERAGEIFS('VISSIM Travel Time Outputs'!$K:$K,'VISSIM Travel Time Outputs'!$D:$D,$D30,'VISSIM Travel Time Outputs'!$A:$A,"AVG",'VISSIM Travel Time Outputs'!$B:$B,DZ$9)),"-")</f>
        <v>-</v>
      </c>
      <c r="EA30" s="34" t="str">
        <f>IFERROR(TIME(0,0,AVERAGEIFS('VISSIM Travel Time Outputs'!$K:$K,'VISSIM Travel Time Outputs'!$D:$D,$D30,'VISSIM Travel Time Outputs'!$A:$A,"AVG",'VISSIM Travel Time Outputs'!$B:$B,EA$9)),"-")</f>
        <v>-</v>
      </c>
      <c r="EB30" s="34" t="str">
        <f>IFERROR(TIME(0,0,AVERAGEIFS('VISSIM Travel Time Outputs'!$K:$K,'VISSIM Travel Time Outputs'!$D:$D,$D30,'VISSIM Travel Time Outputs'!$A:$A,"AVG",'VISSIM Travel Time Outputs'!$B:$B,EB$9)),"-")</f>
        <v>-</v>
      </c>
      <c r="EC30" s="34" t="str">
        <f>IFERROR(TIME(0,0,AVERAGEIFS('VISSIM Travel Time Outputs'!$K:$K,'VISSIM Travel Time Outputs'!$D:$D,$D30,'VISSIM Travel Time Outputs'!$A:$A,"AVG",'VISSIM Travel Time Outputs'!$B:$B,EC$9)),"-")</f>
        <v>-</v>
      </c>
      <c r="ED30" s="34" t="str">
        <f>IFERROR(TIME(0,0,AVERAGEIFS('VISSIM Travel Time Outputs'!$K:$K,'VISSIM Travel Time Outputs'!$D:$D,$D30,'VISSIM Travel Time Outputs'!$A:$A,"AVG",'VISSIM Travel Time Outputs'!$B:$B,ED$9)),"-")</f>
        <v>-</v>
      </c>
      <c r="EE30" s="34" t="str">
        <f>IFERROR(TIME(0,0,AVERAGEIFS('VISSIM Travel Time Outputs'!$K:$K,'VISSIM Travel Time Outputs'!$D:$D,$D30,'VISSIM Travel Time Outputs'!$A:$A,"AVG",'VISSIM Travel Time Outputs'!$B:$B,EE$9)),"-")</f>
        <v>-</v>
      </c>
      <c r="EF30" s="34" t="str">
        <f>IFERROR(TIME(0,0,AVERAGEIFS('VISSIM Travel Time Outputs'!$K:$K,'VISSIM Travel Time Outputs'!$D:$D,$D30,'VISSIM Travel Time Outputs'!$A:$A,"AVG",'VISSIM Travel Time Outputs'!$B:$B,EF$9)),"-")</f>
        <v>-</v>
      </c>
      <c r="EG30" s="34" t="str">
        <f>IFERROR(TIME(0,0,AVERAGEIFS('VISSIM Travel Time Outputs'!$K:$K,'VISSIM Travel Time Outputs'!$D:$D,$D30,'VISSIM Travel Time Outputs'!$A:$A,"AVG",'VISSIM Travel Time Outputs'!$B:$B,EG$9)),"-")</f>
        <v>-</v>
      </c>
      <c r="EH30" s="34" t="str">
        <f>IFERROR(TIME(0,0,AVERAGEIFS('VISSIM Travel Time Outputs'!$K:$K,'VISSIM Travel Time Outputs'!$D:$D,$D30,'VISSIM Travel Time Outputs'!$A:$A,"AVG",'VISSIM Travel Time Outputs'!$B:$B,EH$9)),"-")</f>
        <v>-</v>
      </c>
      <c r="EI30" s="134" t="str">
        <f>IFERROR(TIME(0,0,AVERAGEIFS('VISSIM Travel Time Outputs'!$K:$K,'VISSIM Travel Time Outputs'!$D:$D,$D30,'VISSIM Travel Time Outputs'!$A:$A,"AVG",'VISSIM Travel Time Outputs'!$B:$B,EI$9)),"-")</f>
        <v>-</v>
      </c>
      <c r="EJ30" s="126"/>
      <c r="EK30" s="323" t="str">
        <f>IFERROR(AVERAGEIFS('VISSIM Travel Time Outputs'!$H:$H,'VISSIM Travel Time Outputs'!$D:$D,$D30,'VISSIM Travel Time Outputs'!$A:$A,"AVG",'VISSIM Travel Time Outputs'!$B:$B,EK$9),"-")</f>
        <v>-</v>
      </c>
      <c r="EL30" s="324" t="str">
        <f>IFERROR(AVERAGEIFS('VISSIM Travel Time Outputs'!$H:$H,'VISSIM Travel Time Outputs'!$D:$D,$D30,'VISSIM Travel Time Outputs'!$A:$A,"AVG",'VISSIM Travel Time Outputs'!$B:$B,EL$9),"-")</f>
        <v>-</v>
      </c>
      <c r="EM30" s="324" t="str">
        <f>IFERROR(AVERAGEIFS('VISSIM Travel Time Outputs'!$H:$H,'VISSIM Travel Time Outputs'!$D:$D,$D30,'VISSIM Travel Time Outputs'!$A:$A,"AVG",'VISSIM Travel Time Outputs'!$B:$B,EM$9),"-")</f>
        <v>-</v>
      </c>
      <c r="EN30" s="324" t="str">
        <f>IFERROR(AVERAGEIFS('VISSIM Travel Time Outputs'!$H:$H,'VISSIM Travel Time Outputs'!$D:$D,$D30,'VISSIM Travel Time Outputs'!$A:$A,"AVG",'VISSIM Travel Time Outputs'!$B:$B,EN$9),"-")</f>
        <v>-</v>
      </c>
      <c r="EO30" s="324" t="str">
        <f>IFERROR(AVERAGEIFS('VISSIM Travel Time Outputs'!$H:$H,'VISSIM Travel Time Outputs'!$D:$D,$D30,'VISSIM Travel Time Outputs'!$A:$A,"AVG",'VISSIM Travel Time Outputs'!$B:$B,EO$9),"-")</f>
        <v>-</v>
      </c>
      <c r="EP30" s="324" t="str">
        <f>IFERROR(AVERAGEIFS('VISSIM Travel Time Outputs'!$H:$H,'VISSIM Travel Time Outputs'!$D:$D,$D30,'VISSIM Travel Time Outputs'!$A:$A,"AVG",'VISSIM Travel Time Outputs'!$B:$B,EP$9),"-")</f>
        <v>-</v>
      </c>
      <c r="EQ30" s="324" t="str">
        <f>IFERROR(AVERAGEIFS('VISSIM Travel Time Outputs'!$H:$H,'VISSIM Travel Time Outputs'!$D:$D,$D30,'VISSIM Travel Time Outputs'!$A:$A,"AVG",'VISSIM Travel Time Outputs'!$B:$B,EQ$9),"-")</f>
        <v>-</v>
      </c>
      <c r="ER30" s="324" t="str">
        <f>IFERROR(AVERAGEIFS('VISSIM Travel Time Outputs'!$H:$H,'VISSIM Travel Time Outputs'!$D:$D,$D30,'VISSIM Travel Time Outputs'!$A:$A,"AVG",'VISSIM Travel Time Outputs'!$B:$B,ER$9),"-")</f>
        <v>-</v>
      </c>
      <c r="ES30" s="324" t="str">
        <f>IFERROR(AVERAGEIFS('VISSIM Travel Time Outputs'!$H:$H,'VISSIM Travel Time Outputs'!$D:$D,$D30,'VISSIM Travel Time Outputs'!$A:$A,"AVG",'VISSIM Travel Time Outputs'!$B:$B,ES$9),"-")</f>
        <v>-</v>
      </c>
      <c r="ET30" s="324" t="str">
        <f>IFERROR(AVERAGEIFS('VISSIM Travel Time Outputs'!$H:$H,'VISSIM Travel Time Outputs'!$D:$D,$D30,'VISSIM Travel Time Outputs'!$A:$A,"AVG",'VISSIM Travel Time Outputs'!$B:$B,ET$9),"-")</f>
        <v>-</v>
      </c>
      <c r="EU30" s="324" t="str">
        <f>IFERROR(AVERAGEIFS('VISSIM Travel Time Outputs'!$H:$H,'VISSIM Travel Time Outputs'!$D:$D,$D30,'VISSIM Travel Time Outputs'!$A:$A,"AVG",'VISSIM Travel Time Outputs'!$B:$B,EU$9),"-")</f>
        <v>-</v>
      </c>
      <c r="EV30" s="324" t="str">
        <f>IFERROR(AVERAGEIFS('VISSIM Travel Time Outputs'!$H:$H,'VISSIM Travel Time Outputs'!$D:$D,$D30,'VISSIM Travel Time Outputs'!$A:$A,"AVG",'VISSIM Travel Time Outputs'!$B:$B,EV$9),"-")</f>
        <v>-</v>
      </c>
      <c r="EW30" s="324" t="str">
        <f>IFERROR(AVERAGEIFS('VISSIM Travel Time Outputs'!$H:$H,'VISSIM Travel Time Outputs'!$D:$D,$D30,'VISSIM Travel Time Outputs'!$A:$A,"AVG",'VISSIM Travel Time Outputs'!$B:$B,EW$9),"-")</f>
        <v>-</v>
      </c>
      <c r="EX30" s="324" t="str">
        <f>IFERROR(AVERAGEIFS('VISSIM Travel Time Outputs'!$H:$H,'VISSIM Travel Time Outputs'!$D:$D,$D30,'VISSIM Travel Time Outputs'!$A:$A,"AVG",'VISSIM Travel Time Outputs'!$B:$B,EX$9),"-")</f>
        <v>-</v>
      </c>
      <c r="EY30" s="324" t="str">
        <f>IFERROR(AVERAGEIFS('VISSIM Travel Time Outputs'!$H:$H,'VISSIM Travel Time Outputs'!$D:$D,$D30,'VISSIM Travel Time Outputs'!$A:$A,"AVG",'VISSIM Travel Time Outputs'!$B:$B,EY$9),"-")</f>
        <v>-</v>
      </c>
      <c r="EZ30" s="325" t="str">
        <f>IFERROR(AVERAGEIFS('VISSIM Travel Time Outputs'!$H:$H,'VISSIM Travel Time Outputs'!$D:$D,$D30,'VISSIM Travel Time Outputs'!$A:$A,"AVG",'VISSIM Travel Time Outputs'!$B:$B,EZ$9),"-")</f>
        <v>-</v>
      </c>
      <c r="FA30" s="254"/>
      <c r="FB30" s="209" t="str">
        <f t="shared" si="22"/>
        <v>--</v>
      </c>
      <c r="FC30" s="354" t="str">
        <f t="shared" si="23"/>
        <v>--</v>
      </c>
      <c r="FD30" s="325">
        <f t="shared" si="24"/>
        <v>0</v>
      </c>
      <c r="FE30" s="331"/>
      <c r="FF30" s="209" t="str">
        <f>IFERROR(GETPIVOTDATA("Average of TRAVTM(40)",#REF!,"TIMEINT",FF$9,"VEHICLETRAVELTIMEMEASUREMENT",$D30)/3600/24,"--")</f>
        <v>--</v>
      </c>
      <c r="FG30" s="34" t="str">
        <f>IFERROR(GETPIVOTDATA("Average of TRAVTM(40)",#REF!,"TIMEINT",FG$9,"VEHICLETRAVELTIMEMEASUREMENT",$D30)/3600/24,"--")</f>
        <v>--</v>
      </c>
      <c r="FH30" s="34" t="str">
        <f>IFERROR(GETPIVOTDATA("Average of TRAVTM(40)",#REF!,"TIMEINT",FH$9,"VEHICLETRAVELTIMEMEASUREMENT",$D30)/3600/24,"--")</f>
        <v>--</v>
      </c>
      <c r="FI30" s="34" t="str">
        <f>IFERROR(GETPIVOTDATA("Average of TRAVTM(40)",#REF!,"TIMEINT",FI$9,"VEHICLETRAVELTIMEMEASUREMENT",$D30)/3600/24,"--")</f>
        <v>--</v>
      </c>
      <c r="FJ30" s="34" t="str">
        <f>IFERROR(GETPIVOTDATA("Average of TRAVTM(40)",#REF!,"TIMEINT",FJ$9,"VEHICLETRAVELTIMEMEASUREMENT",$D30)/3600/24,"--")</f>
        <v>--</v>
      </c>
      <c r="FK30" s="34" t="str">
        <f>IFERROR(GETPIVOTDATA("Average of TRAVTM(40)",#REF!,"TIMEINT",FK$9,"VEHICLETRAVELTIMEMEASUREMENT",$D30)/3600/24,"--")</f>
        <v>--</v>
      </c>
      <c r="FL30" s="34" t="str">
        <f>IFERROR(GETPIVOTDATA("Average of TRAVTM(40)",#REF!,"TIMEINT",FL$9,"VEHICLETRAVELTIMEMEASUREMENT",$D30)/3600/24,"--")</f>
        <v>--</v>
      </c>
      <c r="FM30" s="34" t="str">
        <f>IFERROR(GETPIVOTDATA("Average of TRAVTM(40)",#REF!,"TIMEINT",FM$9,"VEHICLETRAVELTIMEMEASUREMENT",$D30)/3600/24,"--")</f>
        <v>--</v>
      </c>
      <c r="FN30" s="34" t="str">
        <f>IFERROR(GETPIVOTDATA("Average of TRAVTM(40)",#REF!,"TIMEINT",FN$9,"VEHICLETRAVELTIMEMEASUREMENT",$D30)/3600/24,"--")</f>
        <v>--</v>
      </c>
      <c r="FO30" s="34" t="str">
        <f>IFERROR(GETPIVOTDATA("Average of TRAVTM(40)",#REF!,"TIMEINT",FO$9,"VEHICLETRAVELTIMEMEASUREMENT",$D30)/3600/24,"--")</f>
        <v>--</v>
      </c>
      <c r="FP30" s="34" t="str">
        <f>IFERROR(GETPIVOTDATA("Average of TRAVTM(40)",#REF!,"TIMEINT",FP$9,"VEHICLETRAVELTIMEMEASUREMENT",$D30)/3600/24,"--")</f>
        <v>--</v>
      </c>
      <c r="FQ30" s="34" t="str">
        <f>IFERROR(GETPIVOTDATA("Average of TRAVTM(40)",#REF!,"TIMEINT",FQ$9,"VEHICLETRAVELTIMEMEASUREMENT",$D30)/3600/24,"--")</f>
        <v>--</v>
      </c>
      <c r="FR30" s="34" t="str">
        <f>IFERROR(GETPIVOTDATA("Average of TRAVTM(40)",#REF!,"TIMEINT",FR$9,"VEHICLETRAVELTIMEMEASUREMENT",$D30)/3600/24,"--")</f>
        <v>--</v>
      </c>
      <c r="FS30" s="34" t="str">
        <f>IFERROR(GETPIVOTDATA("Average of TRAVTM(40)",#REF!,"TIMEINT",FS$9,"VEHICLETRAVELTIMEMEASUREMENT",$D30)/3600/24,"--")</f>
        <v>--</v>
      </c>
      <c r="FT30" s="34" t="str">
        <f>IFERROR(GETPIVOTDATA("Average of TRAVTM(40)",#REF!,"TIMEINT",FT$9,"VEHICLETRAVELTIMEMEASUREMENT",$D30)/3600/24,"--")</f>
        <v>--</v>
      </c>
      <c r="FU30" s="134" t="str">
        <f>IFERROR(GETPIVOTDATA("Average of TRAVTM(40)",#REF!,"TIMEINT",FU$9,"VEHICLETRAVELTIMEMEASUREMENT",$D30)/3600/24,"--")</f>
        <v>--</v>
      </c>
      <c r="FV30" s="331"/>
      <c r="FW30" s="323" t="str">
        <f>IFERROR(GETPIVOTDATA("Average of VEHS(40)",#REF!,"TIMEINT",FW$9,"VEHICLETRAVELTIMEMEASUREMENT",$D30),"--")</f>
        <v>--</v>
      </c>
      <c r="FX30" s="324" t="str">
        <f>IFERROR(GETPIVOTDATA("Average of VEHS(40)",#REF!,"TIMEINT",FX$9,"VEHICLETRAVELTIMEMEASUREMENT",$D30),"--")</f>
        <v>--</v>
      </c>
      <c r="FY30" s="324" t="str">
        <f>IFERROR(GETPIVOTDATA("Average of VEHS(40)",#REF!,"TIMEINT",FY$9,"VEHICLETRAVELTIMEMEASUREMENT",$D30),"--")</f>
        <v>--</v>
      </c>
      <c r="FZ30" s="324" t="str">
        <f>IFERROR(GETPIVOTDATA("Average of VEHS(40)",#REF!,"TIMEINT",FZ$9,"VEHICLETRAVELTIMEMEASUREMENT",$D30),"--")</f>
        <v>--</v>
      </c>
      <c r="GA30" s="324" t="str">
        <f>IFERROR(GETPIVOTDATA("Average of VEHS(40)",#REF!,"TIMEINT",GA$9,"VEHICLETRAVELTIMEMEASUREMENT",$D30),"--")</f>
        <v>--</v>
      </c>
      <c r="GB30" s="324" t="str">
        <f>IFERROR(GETPIVOTDATA("Average of VEHS(40)",#REF!,"TIMEINT",GB$9,"VEHICLETRAVELTIMEMEASUREMENT",$D30),"--")</f>
        <v>--</v>
      </c>
      <c r="GC30" s="324" t="str">
        <f>IFERROR(GETPIVOTDATA("Average of VEHS(40)",#REF!,"TIMEINT",GC$9,"VEHICLETRAVELTIMEMEASUREMENT",$D30),"--")</f>
        <v>--</v>
      </c>
      <c r="GD30" s="324" t="str">
        <f>IFERROR(GETPIVOTDATA("Average of VEHS(40)",#REF!,"TIMEINT",GD$9,"VEHICLETRAVELTIMEMEASUREMENT",$D30),"--")</f>
        <v>--</v>
      </c>
      <c r="GE30" s="324" t="str">
        <f>IFERROR(GETPIVOTDATA("Average of VEHS(40)",#REF!,"TIMEINT",GE$9,"VEHICLETRAVELTIMEMEASUREMENT",$D30),"--")</f>
        <v>--</v>
      </c>
      <c r="GF30" s="324" t="str">
        <f>IFERROR(GETPIVOTDATA("Average of VEHS(40)",#REF!,"TIMEINT",GF$9,"VEHICLETRAVELTIMEMEASUREMENT",$D30),"--")</f>
        <v>--</v>
      </c>
      <c r="GG30" s="324" t="str">
        <f>IFERROR(GETPIVOTDATA("Average of VEHS(40)",#REF!,"TIMEINT",GG$9,"VEHICLETRAVELTIMEMEASUREMENT",$D30),"--")</f>
        <v>--</v>
      </c>
      <c r="GH30" s="324" t="str">
        <f>IFERROR(GETPIVOTDATA("Average of VEHS(40)",#REF!,"TIMEINT",GH$9,"VEHICLETRAVELTIMEMEASUREMENT",$D30),"--")</f>
        <v>--</v>
      </c>
      <c r="GI30" s="324" t="str">
        <f>IFERROR(GETPIVOTDATA("Average of VEHS(40)",#REF!,"TIMEINT",GI$9,"VEHICLETRAVELTIMEMEASUREMENT",$D30),"--")</f>
        <v>--</v>
      </c>
      <c r="GJ30" s="324" t="str">
        <f>IFERROR(GETPIVOTDATA("Average of VEHS(40)",#REF!,"TIMEINT",GJ$9,"VEHICLETRAVELTIMEMEASUREMENT",$D30),"--")</f>
        <v>--</v>
      </c>
      <c r="GK30" s="324" t="str">
        <f>IFERROR(GETPIVOTDATA("Average of VEHS(40)",#REF!,"TIMEINT",GK$9,"VEHICLETRAVELTIMEMEASUREMENT",$D30),"--")</f>
        <v>--</v>
      </c>
      <c r="GL30" s="325" t="str">
        <f>IFERROR(GETPIVOTDATA("Average of VEHS(40)",#REF!,"TIMEINT",GL$9,"VEHICLETRAVELTIMEMEASUREMENT",$D30),"--")</f>
        <v>--</v>
      </c>
      <c r="GM30" s="331"/>
      <c r="GN30" s="209" t="str">
        <f t="shared" si="25"/>
        <v>--</v>
      </c>
      <c r="GO30" s="354" t="str">
        <f t="shared" si="26"/>
        <v>--</v>
      </c>
      <c r="GP30" s="325">
        <f t="shared" si="27"/>
        <v>0</v>
      </c>
      <c r="GQ30" s="331"/>
      <c r="GR30" s="209" t="str">
        <f>IFERROR(GETPIVOTDATA("Average of TRAVTM(60)",#REF!,"TIMEINT",GR$9,"VEHICLETRAVELTIMEMEASUREMENT",$D30)/3600/24,"--")</f>
        <v>--</v>
      </c>
      <c r="GS30" s="34" t="str">
        <f>IFERROR(GETPIVOTDATA("Average of TRAVTM(60)",#REF!,"TIMEINT",GS$9,"VEHICLETRAVELTIMEMEASUREMENT",$D30)/3600/24,"--")</f>
        <v>--</v>
      </c>
      <c r="GT30" s="34" t="str">
        <f>IFERROR(GETPIVOTDATA("Average of TRAVTM(60)",#REF!,"TIMEINT",GT$9,"VEHICLETRAVELTIMEMEASUREMENT",$D30)/3600/24,"--")</f>
        <v>--</v>
      </c>
      <c r="GU30" s="34" t="str">
        <f>IFERROR(GETPIVOTDATA("Average of TRAVTM(60)",#REF!,"TIMEINT",GU$9,"VEHICLETRAVELTIMEMEASUREMENT",$D30)/3600/24,"--")</f>
        <v>--</v>
      </c>
      <c r="GV30" s="34" t="str">
        <f>IFERROR(GETPIVOTDATA("Average of TRAVTM(60)",#REF!,"TIMEINT",GV$9,"VEHICLETRAVELTIMEMEASUREMENT",$D30)/3600/24,"--")</f>
        <v>--</v>
      </c>
      <c r="GW30" s="34" t="str">
        <f>IFERROR(GETPIVOTDATA("Average of TRAVTM(60)",#REF!,"TIMEINT",GW$9,"VEHICLETRAVELTIMEMEASUREMENT",$D30)/3600/24,"--")</f>
        <v>--</v>
      </c>
      <c r="GX30" s="34" t="str">
        <f>IFERROR(GETPIVOTDATA("Average of TRAVTM(60)",#REF!,"TIMEINT",GX$9,"VEHICLETRAVELTIMEMEASUREMENT",$D30)/3600/24,"--")</f>
        <v>--</v>
      </c>
      <c r="GY30" s="34" t="str">
        <f>IFERROR(GETPIVOTDATA("Average of TRAVTM(60)",#REF!,"TIMEINT",GY$9,"VEHICLETRAVELTIMEMEASUREMENT",$D30)/3600/24,"--")</f>
        <v>--</v>
      </c>
      <c r="GZ30" s="34" t="str">
        <f>IFERROR(GETPIVOTDATA("Average of TRAVTM(60)",#REF!,"TIMEINT",GZ$9,"VEHICLETRAVELTIMEMEASUREMENT",$D30)/3600/24,"--")</f>
        <v>--</v>
      </c>
      <c r="HA30" s="34" t="str">
        <f>IFERROR(GETPIVOTDATA("Average of TRAVTM(60)",#REF!,"TIMEINT",HA$9,"VEHICLETRAVELTIMEMEASUREMENT",$D30)/3600/24,"--")</f>
        <v>--</v>
      </c>
      <c r="HB30" s="34" t="str">
        <f>IFERROR(GETPIVOTDATA("Average of TRAVTM(60)",#REF!,"TIMEINT",HB$9,"VEHICLETRAVELTIMEMEASUREMENT",$D30)/3600/24,"--")</f>
        <v>--</v>
      </c>
      <c r="HC30" s="34" t="str">
        <f>IFERROR(GETPIVOTDATA("Average of TRAVTM(60)",#REF!,"TIMEINT",HC$9,"VEHICLETRAVELTIMEMEASUREMENT",$D30)/3600/24,"--")</f>
        <v>--</v>
      </c>
      <c r="HD30" s="34" t="str">
        <f>IFERROR(GETPIVOTDATA("Average of TRAVTM(60)",#REF!,"TIMEINT",HD$9,"VEHICLETRAVELTIMEMEASUREMENT",$D30)/3600/24,"--")</f>
        <v>--</v>
      </c>
      <c r="HE30" s="34" t="str">
        <f>IFERROR(GETPIVOTDATA("Average of TRAVTM(60)",#REF!,"TIMEINT",HE$9,"VEHICLETRAVELTIMEMEASUREMENT",$D30)/3600/24,"--")</f>
        <v>--</v>
      </c>
      <c r="HF30" s="34" t="str">
        <f>IFERROR(GETPIVOTDATA("Average of TRAVTM(60)",#REF!,"TIMEINT",HF$9,"VEHICLETRAVELTIMEMEASUREMENT",$D30)/3600/24,"--")</f>
        <v>--</v>
      </c>
      <c r="HG30" s="134" t="str">
        <f>IFERROR(GETPIVOTDATA("Average of TRAVTM(60)",#REF!,"TIMEINT",HG$9,"VEHICLETRAVELTIMEMEASUREMENT",$D30)/3600/24,"--")</f>
        <v>--</v>
      </c>
      <c r="HH30" s="331"/>
      <c r="HI30" s="323" t="str">
        <f>IFERROR(GETPIVOTDATA("Average of VEHS(60)",#REF!,"TIMEINT",HI$9,"VEHICLETRAVELTIMEMEASUREMENT",$D30),"--")</f>
        <v>--</v>
      </c>
      <c r="HJ30" s="324" t="str">
        <f>IFERROR(GETPIVOTDATA("Average of VEHS(60)",#REF!,"TIMEINT",HJ$9,"VEHICLETRAVELTIMEMEASUREMENT",$D30),"--")</f>
        <v>--</v>
      </c>
      <c r="HK30" s="324" t="str">
        <f>IFERROR(GETPIVOTDATA("Average of VEHS(60)",#REF!,"TIMEINT",HK$9,"VEHICLETRAVELTIMEMEASUREMENT",$D30),"--")</f>
        <v>--</v>
      </c>
      <c r="HL30" s="324" t="str">
        <f>IFERROR(GETPIVOTDATA("Average of VEHS(60)",#REF!,"TIMEINT",HL$9,"VEHICLETRAVELTIMEMEASUREMENT",$D30),"--")</f>
        <v>--</v>
      </c>
      <c r="HM30" s="324" t="str">
        <f>IFERROR(GETPIVOTDATA("Average of VEHS(60)",#REF!,"TIMEINT",HM$9,"VEHICLETRAVELTIMEMEASUREMENT",$D30),"--")</f>
        <v>--</v>
      </c>
      <c r="HN30" s="324" t="str">
        <f>IFERROR(GETPIVOTDATA("Average of VEHS(60)",#REF!,"TIMEINT",HN$9,"VEHICLETRAVELTIMEMEASUREMENT",$D30),"--")</f>
        <v>--</v>
      </c>
      <c r="HO30" s="324" t="str">
        <f>IFERROR(GETPIVOTDATA("Average of VEHS(60)",#REF!,"TIMEINT",HO$9,"VEHICLETRAVELTIMEMEASUREMENT",$D30),"--")</f>
        <v>--</v>
      </c>
      <c r="HP30" s="324" t="str">
        <f>IFERROR(GETPIVOTDATA("Average of VEHS(60)",#REF!,"TIMEINT",HP$9,"VEHICLETRAVELTIMEMEASUREMENT",$D30),"--")</f>
        <v>--</v>
      </c>
      <c r="HQ30" s="324" t="str">
        <f>IFERROR(GETPIVOTDATA("Average of VEHS(60)",#REF!,"TIMEINT",HQ$9,"VEHICLETRAVELTIMEMEASUREMENT",$D30),"--")</f>
        <v>--</v>
      </c>
      <c r="HR30" s="324" t="str">
        <f>IFERROR(GETPIVOTDATA("Average of VEHS(60)",#REF!,"TIMEINT",HR$9,"VEHICLETRAVELTIMEMEASUREMENT",$D30),"--")</f>
        <v>--</v>
      </c>
      <c r="HS30" s="324" t="str">
        <f>IFERROR(GETPIVOTDATA("Average of VEHS(60)",#REF!,"TIMEINT",HS$9,"VEHICLETRAVELTIMEMEASUREMENT",$D30),"--")</f>
        <v>--</v>
      </c>
      <c r="HT30" s="324" t="str">
        <f>IFERROR(GETPIVOTDATA("Average of VEHS(60)",#REF!,"TIMEINT",HT$9,"VEHICLETRAVELTIMEMEASUREMENT",$D30),"--")</f>
        <v>--</v>
      </c>
      <c r="HU30" s="324" t="str">
        <f>IFERROR(GETPIVOTDATA("Average of VEHS(60)",#REF!,"TIMEINT",HU$9,"VEHICLETRAVELTIMEMEASUREMENT",$D30),"--")</f>
        <v>--</v>
      </c>
      <c r="HV30" s="324" t="str">
        <f>IFERROR(GETPIVOTDATA("Average of VEHS(60)",#REF!,"TIMEINT",HV$9,"VEHICLETRAVELTIMEMEASUREMENT",$D30),"--")</f>
        <v>--</v>
      </c>
      <c r="HW30" s="324" t="str">
        <f>IFERROR(GETPIVOTDATA("Average of VEHS(60)",#REF!,"TIMEINT",HW$9,"VEHICLETRAVELTIMEMEASUREMENT",$D30),"--")</f>
        <v>--</v>
      </c>
      <c r="HX30" s="325" t="str">
        <f>IFERROR(GETPIVOTDATA("Average of VEHS(60)",#REF!,"TIMEINT",HX$9,"VEHICLETRAVELTIMEMEASUREMENT",$D30),"--")</f>
        <v>--</v>
      </c>
      <c r="HY30" s="331"/>
      <c r="HZ30" s="209" t="str">
        <f t="shared" si="28"/>
        <v>--</v>
      </c>
      <c r="IA30" s="354" t="str">
        <f t="shared" si="29"/>
        <v>--</v>
      </c>
      <c r="IB30" s="325">
        <f t="shared" si="30"/>
        <v>0</v>
      </c>
      <c r="IC30" s="638"/>
      <c r="ID30" s="323" t="str">
        <f>IFERROR(AVERAGEIFS('VISSIM Travel Time Outputs'!#REF!,'VISSIM Travel Time Outputs'!#REF!,$D30,'VISSIM Travel Time Outputs'!#REF!,"AVG",'VISSIM Travel Time Outputs'!#REF!,ID$9),"-")</f>
        <v>-</v>
      </c>
      <c r="IE30" s="324" t="str">
        <f>IFERROR(AVERAGEIFS('VISSIM Travel Time Outputs'!#REF!,'VISSIM Travel Time Outputs'!#REF!,$D30,'VISSIM Travel Time Outputs'!#REF!,"AVG",'VISSIM Travel Time Outputs'!#REF!,IE$9),"-")</f>
        <v>-</v>
      </c>
      <c r="IF30" s="324" t="str">
        <f>IFERROR(AVERAGEIFS('VISSIM Travel Time Outputs'!#REF!,'VISSIM Travel Time Outputs'!#REF!,$D30,'VISSIM Travel Time Outputs'!#REF!,"AVG",'VISSIM Travel Time Outputs'!#REF!,IF$9),"-")</f>
        <v>-</v>
      </c>
      <c r="IG30" s="324" t="str">
        <f>IFERROR(AVERAGEIFS('VISSIM Travel Time Outputs'!#REF!,'VISSIM Travel Time Outputs'!#REF!,$D30,'VISSIM Travel Time Outputs'!#REF!,"AVG",'VISSIM Travel Time Outputs'!#REF!,IG$9),"-")</f>
        <v>-</v>
      </c>
      <c r="IH30" s="324" t="str">
        <f>IFERROR(AVERAGEIFS('VISSIM Travel Time Outputs'!#REF!,'VISSIM Travel Time Outputs'!#REF!,$D30,'VISSIM Travel Time Outputs'!#REF!,"AVG",'VISSIM Travel Time Outputs'!#REF!,IH$9),"-")</f>
        <v>-</v>
      </c>
      <c r="II30" s="324" t="str">
        <f>IFERROR(AVERAGEIFS('VISSIM Travel Time Outputs'!#REF!,'VISSIM Travel Time Outputs'!#REF!,$D30,'VISSIM Travel Time Outputs'!#REF!,"AVG",'VISSIM Travel Time Outputs'!#REF!,II$9),"-")</f>
        <v>-</v>
      </c>
      <c r="IJ30" s="324" t="str">
        <f>IFERROR(AVERAGEIFS('VISSIM Travel Time Outputs'!#REF!,'VISSIM Travel Time Outputs'!#REF!,$D30,'VISSIM Travel Time Outputs'!#REF!,"AVG",'VISSIM Travel Time Outputs'!#REF!,IJ$9),"-")</f>
        <v>-</v>
      </c>
      <c r="IK30" s="324" t="str">
        <f>IFERROR(AVERAGEIFS('VISSIM Travel Time Outputs'!#REF!,'VISSIM Travel Time Outputs'!#REF!,$D30,'VISSIM Travel Time Outputs'!#REF!,"AVG",'VISSIM Travel Time Outputs'!#REF!,IK$9),"-")</f>
        <v>-</v>
      </c>
      <c r="IL30" s="324" t="str">
        <f>IFERROR(AVERAGEIFS('VISSIM Travel Time Outputs'!#REF!,'VISSIM Travel Time Outputs'!#REF!,$D30,'VISSIM Travel Time Outputs'!#REF!,"AVG",'VISSIM Travel Time Outputs'!#REF!,IL$9),"-")</f>
        <v>-</v>
      </c>
      <c r="IM30" s="324" t="str">
        <f>IFERROR(AVERAGEIFS('VISSIM Travel Time Outputs'!#REF!,'VISSIM Travel Time Outputs'!#REF!,$D30,'VISSIM Travel Time Outputs'!#REF!,"AVG",'VISSIM Travel Time Outputs'!#REF!,IM$9),"-")</f>
        <v>-</v>
      </c>
      <c r="IN30" s="324" t="str">
        <f>IFERROR(AVERAGEIFS('VISSIM Travel Time Outputs'!#REF!,'VISSIM Travel Time Outputs'!#REF!,$D30,'VISSIM Travel Time Outputs'!#REF!,"AVG",'VISSIM Travel Time Outputs'!#REF!,IN$9),"-")</f>
        <v>-</v>
      </c>
      <c r="IO30" s="324" t="str">
        <f>IFERROR(AVERAGEIFS('VISSIM Travel Time Outputs'!#REF!,'VISSIM Travel Time Outputs'!#REF!,$D30,'VISSIM Travel Time Outputs'!#REF!,"AVG",'VISSIM Travel Time Outputs'!#REF!,IO$9),"-")</f>
        <v>-</v>
      </c>
      <c r="IP30" s="324" t="str">
        <f>IFERROR(AVERAGEIFS('VISSIM Travel Time Outputs'!#REF!,'VISSIM Travel Time Outputs'!#REF!,$D30,'VISSIM Travel Time Outputs'!#REF!,"AVG",'VISSIM Travel Time Outputs'!#REF!,IP$9),"-")</f>
        <v>-</v>
      </c>
      <c r="IQ30" s="324" t="str">
        <f>IFERROR(AVERAGEIFS('VISSIM Travel Time Outputs'!#REF!,'VISSIM Travel Time Outputs'!#REF!,$D30,'VISSIM Travel Time Outputs'!#REF!,"AVG",'VISSIM Travel Time Outputs'!#REF!,IQ$9),"-")</f>
        <v>-</v>
      </c>
      <c r="IR30" s="324" t="str">
        <f>IFERROR(AVERAGEIFS('VISSIM Travel Time Outputs'!#REF!,'VISSIM Travel Time Outputs'!#REF!,$D30,'VISSIM Travel Time Outputs'!#REF!,"AVG",'VISSIM Travel Time Outputs'!#REF!,IR$9),"-")</f>
        <v>-</v>
      </c>
      <c r="IS30" s="325" t="str">
        <f>IFERROR(AVERAGEIFS('VISSIM Travel Time Outputs'!#REF!,'VISSIM Travel Time Outputs'!#REF!,$D30,'VISSIM Travel Time Outputs'!#REF!,"AVG",'VISSIM Travel Time Outputs'!#REF!,IS$9),"-")</f>
        <v>-</v>
      </c>
      <c r="IT30" s="325" t="str">
        <f t="shared" si="31"/>
        <v>--</v>
      </c>
    </row>
    <row r="31" spans="1:254" customFormat="1" x14ac:dyDescent="0.35">
      <c r="A31" s="252" t="str">
        <f t="shared" si="12"/>
        <v>H</v>
      </c>
      <c r="B31" s="577">
        <f t="shared" si="32"/>
        <v>22</v>
      </c>
      <c r="C31" s="413">
        <f>INDEX('Input - Travel Times'!$B$3:$AH$103,MATCH($B31,'Input - Travel Times'!$B$3:$B$103,0),MATCH(C$9,'Input - Travel Times'!$B$3:$AH$3,0))</f>
        <v>0</v>
      </c>
      <c r="D31" s="150">
        <f>INDEX('Input - Travel Times'!$B$3:$AH$103,MATCH($B31,'Input - Travel Times'!$B$3:$B$103,0),MATCH(D$9,'Input - Travel Times'!$B$3:$AH$3,0))</f>
        <v>0</v>
      </c>
      <c r="E31" s="518">
        <f>TIME(0,0,INDEX('Input - Travel Times'!$B$3:$AH$103,MATCH($B31,'Input - Travel Times'!$B$3:$B$103,0),MATCH(E$9,'Input - Travel Times'!$B$3:$AH$3,0)))</f>
        <v>0</v>
      </c>
      <c r="F31" s="518">
        <f>TIME(0,0,INDEX('Input - Travel Times'!$B$3:$AH$103,MATCH($B31,'Input - Travel Times'!$B$3:$B$103,0),MATCH(F$9,'Input - Travel Times'!$B$3:$AH$3,0)))</f>
        <v>0</v>
      </c>
      <c r="G31" s="518">
        <f>TIME(0,0,INDEX('Input - Travel Times'!$B$3:$AH$103,MATCH($B31,'Input - Travel Times'!$B$3:$B$103,0),MATCH(G$9,'Input - Travel Times'!$B$3:$AH$3,0)))</f>
        <v>0</v>
      </c>
      <c r="H31" s="518">
        <f>TIME(0,0,INDEX('Input - Travel Times'!$B$3:$AH$103,MATCH($B31,'Input - Travel Times'!$B$3:$B$103,0),MATCH(H$9,'Input - Travel Times'!$B$3:$AH$3,0)))</f>
        <v>0</v>
      </c>
      <c r="I31" s="126"/>
      <c r="J31" s="209" t="str">
        <f>IFERROR(TIME(0,0,AVERAGEIFS('VISSIM Travel Time Outputs'!$I:$I,'VISSIM Travel Time Outputs'!$D:$D,$D31,'VISSIM Travel Time Outputs'!$A:$A,"AVG",'VISSIM Travel Time Outputs'!$B:$B,J$9)),"-")</f>
        <v>-</v>
      </c>
      <c r="K31" s="34" t="str">
        <f>IFERROR(TIME(0,0,AVERAGEIFS('VISSIM Travel Time Outputs'!$I:$I,'VISSIM Travel Time Outputs'!$D:$D,$D31,'VISSIM Travel Time Outputs'!$A:$A,"AVG",'VISSIM Travel Time Outputs'!$B:$B,K$9)),"-")</f>
        <v>-</v>
      </c>
      <c r="L31" s="34" t="str">
        <f>IFERROR(TIME(0,0,AVERAGEIFS('VISSIM Travel Time Outputs'!$I:$I,'VISSIM Travel Time Outputs'!$D:$D,$D31,'VISSIM Travel Time Outputs'!$A:$A,"AVG",'VISSIM Travel Time Outputs'!$B:$B,L$9)),"-")</f>
        <v>-</v>
      </c>
      <c r="M31" s="34" t="str">
        <f>IFERROR(TIME(0,0,AVERAGEIFS('VISSIM Travel Time Outputs'!$I:$I,'VISSIM Travel Time Outputs'!$D:$D,$D31,'VISSIM Travel Time Outputs'!$A:$A,"AVG",'VISSIM Travel Time Outputs'!$B:$B,M$9)),"-")</f>
        <v>-</v>
      </c>
      <c r="N31" s="34" t="str">
        <f>IFERROR(TIME(0,0,AVERAGEIFS('VISSIM Travel Time Outputs'!$I:$I,'VISSIM Travel Time Outputs'!$D:$D,$D31,'VISSIM Travel Time Outputs'!$A:$A,"AVG",'VISSIM Travel Time Outputs'!$B:$B,N$9)),"-")</f>
        <v>-</v>
      </c>
      <c r="O31" s="34" t="str">
        <f>IFERROR(TIME(0,0,AVERAGEIFS('VISSIM Travel Time Outputs'!$I:$I,'VISSIM Travel Time Outputs'!$D:$D,$D31,'VISSIM Travel Time Outputs'!$A:$A,"AVG",'VISSIM Travel Time Outputs'!$B:$B,O$9)),"-")</f>
        <v>-</v>
      </c>
      <c r="P31" s="34" t="str">
        <f>IFERROR(TIME(0,0,AVERAGEIFS('VISSIM Travel Time Outputs'!$I:$I,'VISSIM Travel Time Outputs'!$D:$D,$D31,'VISSIM Travel Time Outputs'!$A:$A,"AVG",'VISSIM Travel Time Outputs'!$B:$B,P$9)),"-")</f>
        <v>-</v>
      </c>
      <c r="Q31" s="34" t="str">
        <f>IFERROR(TIME(0,0,AVERAGEIFS('VISSIM Travel Time Outputs'!$I:$I,'VISSIM Travel Time Outputs'!$D:$D,$D31,'VISSIM Travel Time Outputs'!$A:$A,"AVG",'VISSIM Travel Time Outputs'!$B:$B,Q$9)),"-")</f>
        <v>-</v>
      </c>
      <c r="R31" s="34" t="str">
        <f>IFERROR(TIME(0,0,AVERAGEIFS('VISSIM Travel Time Outputs'!$I:$I,'VISSIM Travel Time Outputs'!$D:$D,$D31,'VISSIM Travel Time Outputs'!$A:$A,"AVG",'VISSIM Travel Time Outputs'!$B:$B,R$9)),"-")</f>
        <v>-</v>
      </c>
      <c r="S31" s="34" t="str">
        <f>IFERROR(TIME(0,0,AVERAGEIFS('VISSIM Travel Time Outputs'!$I:$I,'VISSIM Travel Time Outputs'!$D:$D,$D31,'VISSIM Travel Time Outputs'!$A:$A,"AVG",'VISSIM Travel Time Outputs'!$B:$B,S$9)),"-")</f>
        <v>-</v>
      </c>
      <c r="T31" s="34" t="str">
        <f>IFERROR(TIME(0,0,AVERAGEIFS('VISSIM Travel Time Outputs'!$I:$I,'VISSIM Travel Time Outputs'!$D:$D,$D31,'VISSIM Travel Time Outputs'!$A:$A,"AVG",'VISSIM Travel Time Outputs'!$B:$B,T$9)),"-")</f>
        <v>-</v>
      </c>
      <c r="U31" s="34" t="str">
        <f>IFERROR(TIME(0,0,AVERAGEIFS('VISSIM Travel Time Outputs'!$I:$I,'VISSIM Travel Time Outputs'!$D:$D,$D31,'VISSIM Travel Time Outputs'!$A:$A,"AVG",'VISSIM Travel Time Outputs'!$B:$B,U$9)),"-")</f>
        <v>-</v>
      </c>
      <c r="V31" s="34" t="str">
        <f>IFERROR(TIME(0,0,AVERAGEIFS('VISSIM Travel Time Outputs'!$I:$I,'VISSIM Travel Time Outputs'!$D:$D,$D31,'VISSIM Travel Time Outputs'!$A:$A,"AVG",'VISSIM Travel Time Outputs'!$B:$B,V$9)),"-")</f>
        <v>-</v>
      </c>
      <c r="W31" s="34" t="str">
        <f>IFERROR(TIME(0,0,AVERAGEIFS('VISSIM Travel Time Outputs'!$I:$I,'VISSIM Travel Time Outputs'!$D:$D,$D31,'VISSIM Travel Time Outputs'!$A:$A,"AVG",'VISSIM Travel Time Outputs'!$B:$B,W$9)),"-")</f>
        <v>-</v>
      </c>
      <c r="X31" s="34" t="str">
        <f>IFERROR(TIME(0,0,AVERAGEIFS('VISSIM Travel Time Outputs'!$I:$I,'VISSIM Travel Time Outputs'!$D:$D,$D31,'VISSIM Travel Time Outputs'!$A:$A,"AVG",'VISSIM Travel Time Outputs'!$B:$B,X$9)),"-")</f>
        <v>-</v>
      </c>
      <c r="Y31" s="134" t="str">
        <f>IFERROR(TIME(0,0,AVERAGEIFS('VISSIM Travel Time Outputs'!$I:$I,'VISSIM Travel Time Outputs'!$D:$D,$D31,'VISSIM Travel Time Outputs'!$A:$A,"AVG",'VISSIM Travel Time Outputs'!$B:$B,Y$9)),"-")</f>
        <v>-</v>
      </c>
      <c r="Z31" s="254"/>
      <c r="AA31" s="323" t="str">
        <f>IFERROR(AVERAGEIFS('VISSIM Travel Time Outputs'!$F:$F,'VISSIM Travel Time Outputs'!$D:$D,$D31,'VISSIM Travel Time Outputs'!$A:$A,"AVG",'VISSIM Travel Time Outputs'!$B:$B,AA$9),"-")</f>
        <v>-</v>
      </c>
      <c r="AB31" s="324" t="str">
        <f>IFERROR(AVERAGEIFS('VISSIM Travel Time Outputs'!$F:$F,'VISSIM Travel Time Outputs'!$D:$D,$D31,'VISSIM Travel Time Outputs'!$A:$A,"AVG",'VISSIM Travel Time Outputs'!$B:$B,AB$9),"-")</f>
        <v>-</v>
      </c>
      <c r="AC31" s="324" t="str">
        <f>IFERROR(AVERAGEIFS('VISSIM Travel Time Outputs'!$F:$F,'VISSIM Travel Time Outputs'!$D:$D,$D31,'VISSIM Travel Time Outputs'!$A:$A,"AVG",'VISSIM Travel Time Outputs'!$B:$B,AC$9),"-")</f>
        <v>-</v>
      </c>
      <c r="AD31" s="324" t="str">
        <f>IFERROR(AVERAGEIFS('VISSIM Travel Time Outputs'!$F:$F,'VISSIM Travel Time Outputs'!$D:$D,$D31,'VISSIM Travel Time Outputs'!$A:$A,"AVG",'VISSIM Travel Time Outputs'!$B:$B,AD$9),"-")</f>
        <v>-</v>
      </c>
      <c r="AE31" s="324" t="str">
        <f>IFERROR(AVERAGEIFS('VISSIM Travel Time Outputs'!$F:$F,'VISSIM Travel Time Outputs'!$D:$D,$D31,'VISSIM Travel Time Outputs'!$A:$A,"AVG",'VISSIM Travel Time Outputs'!$B:$B,AE$9),"-")</f>
        <v>-</v>
      </c>
      <c r="AF31" s="324" t="str">
        <f>IFERROR(AVERAGEIFS('VISSIM Travel Time Outputs'!$F:$F,'VISSIM Travel Time Outputs'!$D:$D,$D31,'VISSIM Travel Time Outputs'!$A:$A,"AVG",'VISSIM Travel Time Outputs'!$B:$B,AF$9),"-")</f>
        <v>-</v>
      </c>
      <c r="AG31" s="324" t="str">
        <f>IFERROR(AVERAGEIFS('VISSIM Travel Time Outputs'!$F:$F,'VISSIM Travel Time Outputs'!$D:$D,$D31,'VISSIM Travel Time Outputs'!$A:$A,"AVG",'VISSIM Travel Time Outputs'!$B:$B,AG$9),"-")</f>
        <v>-</v>
      </c>
      <c r="AH31" s="324" t="str">
        <f>IFERROR(AVERAGEIFS('VISSIM Travel Time Outputs'!$F:$F,'VISSIM Travel Time Outputs'!$D:$D,$D31,'VISSIM Travel Time Outputs'!$A:$A,"AVG",'VISSIM Travel Time Outputs'!$B:$B,AH$9),"-")</f>
        <v>-</v>
      </c>
      <c r="AI31" s="324" t="str">
        <f>IFERROR(AVERAGEIFS('VISSIM Travel Time Outputs'!$F:$F,'VISSIM Travel Time Outputs'!$D:$D,$D31,'VISSIM Travel Time Outputs'!$A:$A,"AVG",'VISSIM Travel Time Outputs'!$B:$B,AI$9),"-")</f>
        <v>-</v>
      </c>
      <c r="AJ31" s="324" t="str">
        <f>IFERROR(AVERAGEIFS('VISSIM Travel Time Outputs'!$F:$F,'VISSIM Travel Time Outputs'!$D:$D,$D31,'VISSIM Travel Time Outputs'!$A:$A,"AVG",'VISSIM Travel Time Outputs'!$B:$B,AJ$9),"-")</f>
        <v>-</v>
      </c>
      <c r="AK31" s="324" t="str">
        <f>IFERROR(AVERAGEIFS('VISSIM Travel Time Outputs'!$F:$F,'VISSIM Travel Time Outputs'!$D:$D,$D31,'VISSIM Travel Time Outputs'!$A:$A,"AVG",'VISSIM Travel Time Outputs'!$B:$B,AK$9),"-")</f>
        <v>-</v>
      </c>
      <c r="AL31" s="324" t="str">
        <f>IFERROR(AVERAGEIFS('VISSIM Travel Time Outputs'!$F:$F,'VISSIM Travel Time Outputs'!$D:$D,$D31,'VISSIM Travel Time Outputs'!$A:$A,"AVG",'VISSIM Travel Time Outputs'!$B:$B,AL$9),"-")</f>
        <v>-</v>
      </c>
      <c r="AM31" s="324" t="str">
        <f>IFERROR(AVERAGEIFS('VISSIM Travel Time Outputs'!$F:$F,'VISSIM Travel Time Outputs'!$D:$D,$D31,'VISSIM Travel Time Outputs'!$A:$A,"AVG",'VISSIM Travel Time Outputs'!$B:$B,AM$9),"-")</f>
        <v>-</v>
      </c>
      <c r="AN31" s="324" t="str">
        <f>IFERROR(AVERAGEIFS('VISSIM Travel Time Outputs'!$F:$F,'VISSIM Travel Time Outputs'!$D:$D,$D31,'VISSIM Travel Time Outputs'!$A:$A,"AVG",'VISSIM Travel Time Outputs'!$B:$B,AN$9),"-")</f>
        <v>-</v>
      </c>
      <c r="AO31" s="324" t="str">
        <f>IFERROR(AVERAGEIFS('VISSIM Travel Time Outputs'!$F:$F,'VISSIM Travel Time Outputs'!$D:$D,$D31,'VISSIM Travel Time Outputs'!$A:$A,"AVG",'VISSIM Travel Time Outputs'!$B:$B,AO$9),"-")</f>
        <v>-</v>
      </c>
      <c r="AP31" s="325" t="str">
        <f>IFERROR(AVERAGEIFS('VISSIM Travel Time Outputs'!$F:$F,'VISSIM Travel Time Outputs'!$D:$D,$D31,'VISSIM Travel Time Outputs'!$A:$A,"AVG",'VISSIM Travel Time Outputs'!$B:$B,AP$9),"-")</f>
        <v>-</v>
      </c>
      <c r="AQ31" s="331"/>
      <c r="AR31" s="209" t="str">
        <f t="shared" si="13"/>
        <v>--</v>
      </c>
      <c r="AS31" s="354" t="str">
        <f t="shared" si="14"/>
        <v>--</v>
      </c>
      <c r="AT31" s="325">
        <f t="shared" si="15"/>
        <v>0</v>
      </c>
      <c r="AU31" s="255"/>
      <c r="AV31" s="209" t="str">
        <f>IFERROR(TIME(0,0,AVERAGEIFS('VISSIM Travel Time Outputs'!$J:$J,'VISSIM Travel Time Outputs'!$D:$D,$D31,'VISSIM Travel Time Outputs'!$A:$A,"AVG",'VISSIM Travel Time Outputs'!$B:$B,AV$9)),"-")</f>
        <v>-</v>
      </c>
      <c r="AW31" s="34" t="str">
        <f>IFERROR(TIME(0,0,AVERAGEIFS('VISSIM Travel Time Outputs'!$J:$J,'VISSIM Travel Time Outputs'!$D:$D,$D31,'VISSIM Travel Time Outputs'!$A:$A,"AVG",'VISSIM Travel Time Outputs'!$B:$B,AW$9)),"-")</f>
        <v>-</v>
      </c>
      <c r="AX31" s="34" t="str">
        <f>IFERROR(TIME(0,0,AVERAGEIFS('VISSIM Travel Time Outputs'!$J:$J,'VISSIM Travel Time Outputs'!$D:$D,$D31,'VISSIM Travel Time Outputs'!$A:$A,"AVG",'VISSIM Travel Time Outputs'!$B:$B,AX$9)),"-")</f>
        <v>-</v>
      </c>
      <c r="AY31" s="34" t="str">
        <f>IFERROR(TIME(0,0,AVERAGEIFS('VISSIM Travel Time Outputs'!$J:$J,'VISSIM Travel Time Outputs'!$D:$D,$D31,'VISSIM Travel Time Outputs'!$A:$A,"AVG",'VISSIM Travel Time Outputs'!$B:$B,AY$9)),"-")</f>
        <v>-</v>
      </c>
      <c r="AZ31" s="34" t="str">
        <f>IFERROR(TIME(0,0,AVERAGEIFS('VISSIM Travel Time Outputs'!$J:$J,'VISSIM Travel Time Outputs'!$D:$D,$D31,'VISSIM Travel Time Outputs'!$A:$A,"AVG",'VISSIM Travel Time Outputs'!$B:$B,AZ$9)),"-")</f>
        <v>-</v>
      </c>
      <c r="BA31" s="34" t="str">
        <f>IFERROR(TIME(0,0,AVERAGEIFS('VISSIM Travel Time Outputs'!$J:$J,'VISSIM Travel Time Outputs'!$D:$D,$D31,'VISSIM Travel Time Outputs'!$A:$A,"AVG",'VISSIM Travel Time Outputs'!$B:$B,BA$9)),"-")</f>
        <v>-</v>
      </c>
      <c r="BB31" s="34" t="str">
        <f>IFERROR(TIME(0,0,AVERAGEIFS('VISSIM Travel Time Outputs'!$J:$J,'VISSIM Travel Time Outputs'!$D:$D,$D31,'VISSIM Travel Time Outputs'!$A:$A,"AVG",'VISSIM Travel Time Outputs'!$B:$B,BB$9)),"-")</f>
        <v>-</v>
      </c>
      <c r="BC31" s="34" t="str">
        <f>IFERROR(TIME(0,0,AVERAGEIFS('VISSIM Travel Time Outputs'!$J:$J,'VISSIM Travel Time Outputs'!$D:$D,$D31,'VISSIM Travel Time Outputs'!$A:$A,"AVG",'VISSIM Travel Time Outputs'!$B:$B,BC$9)),"-")</f>
        <v>-</v>
      </c>
      <c r="BD31" s="34" t="str">
        <f>IFERROR(TIME(0,0,AVERAGEIFS('VISSIM Travel Time Outputs'!$J:$J,'VISSIM Travel Time Outputs'!$D:$D,$D31,'VISSIM Travel Time Outputs'!$A:$A,"AVG",'VISSIM Travel Time Outputs'!$B:$B,BD$9)),"-")</f>
        <v>-</v>
      </c>
      <c r="BE31" s="34" t="str">
        <f>IFERROR(TIME(0,0,AVERAGEIFS('VISSIM Travel Time Outputs'!$J:$J,'VISSIM Travel Time Outputs'!$D:$D,$D31,'VISSIM Travel Time Outputs'!$A:$A,"AVG",'VISSIM Travel Time Outputs'!$B:$B,BE$9)),"-")</f>
        <v>-</v>
      </c>
      <c r="BF31" s="34" t="str">
        <f>IFERROR(TIME(0,0,AVERAGEIFS('VISSIM Travel Time Outputs'!$J:$J,'VISSIM Travel Time Outputs'!$D:$D,$D31,'VISSIM Travel Time Outputs'!$A:$A,"AVG",'VISSIM Travel Time Outputs'!$B:$B,BF$9)),"-")</f>
        <v>-</v>
      </c>
      <c r="BG31" s="34" t="str">
        <f>IFERROR(TIME(0,0,AVERAGEIFS('VISSIM Travel Time Outputs'!$J:$J,'VISSIM Travel Time Outputs'!$D:$D,$D31,'VISSIM Travel Time Outputs'!$A:$A,"AVG",'VISSIM Travel Time Outputs'!$B:$B,BG$9)),"-")</f>
        <v>-</v>
      </c>
      <c r="BH31" s="34" t="str">
        <f>IFERROR(TIME(0,0,AVERAGEIFS('VISSIM Travel Time Outputs'!$J:$J,'VISSIM Travel Time Outputs'!$D:$D,$D31,'VISSIM Travel Time Outputs'!$A:$A,"AVG",'VISSIM Travel Time Outputs'!$B:$B,BH$9)),"-")</f>
        <v>-</v>
      </c>
      <c r="BI31" s="34" t="str">
        <f>IFERROR(TIME(0,0,AVERAGEIFS('VISSIM Travel Time Outputs'!$J:$J,'VISSIM Travel Time Outputs'!$D:$D,$D31,'VISSIM Travel Time Outputs'!$A:$A,"AVG",'VISSIM Travel Time Outputs'!$B:$B,BI$9)),"-")</f>
        <v>-</v>
      </c>
      <c r="BJ31" s="34" t="str">
        <f>IFERROR(TIME(0,0,AVERAGEIFS('VISSIM Travel Time Outputs'!$J:$J,'VISSIM Travel Time Outputs'!$D:$D,$D31,'VISSIM Travel Time Outputs'!$A:$A,"AVG",'VISSIM Travel Time Outputs'!$B:$B,BJ$9)),"-")</f>
        <v>-</v>
      </c>
      <c r="BK31" s="134" t="str">
        <f>IFERROR(TIME(0,0,AVERAGEIFS('VISSIM Travel Time Outputs'!$J:$J,'VISSIM Travel Time Outputs'!$D:$D,$D31,'VISSIM Travel Time Outputs'!$A:$A,"AVG",'VISSIM Travel Time Outputs'!$B:$B,BK$9)),"-")</f>
        <v>-</v>
      </c>
      <c r="BL31" s="126"/>
      <c r="BM31" s="323" t="str">
        <f>IFERROR(AVERAGEIFS('VISSIM Travel Time Outputs'!$G:$G,'VISSIM Travel Time Outputs'!$D:$D,$D31,'VISSIM Travel Time Outputs'!$A:$A,"AVG",'VISSIM Travel Time Outputs'!$B:$B,BM$9),"-")</f>
        <v>-</v>
      </c>
      <c r="BN31" s="324" t="str">
        <f>IFERROR(AVERAGEIFS('VISSIM Travel Time Outputs'!$G:$G,'VISSIM Travel Time Outputs'!$D:$D,$D31,'VISSIM Travel Time Outputs'!$A:$A,"AVG",'VISSIM Travel Time Outputs'!$B:$B,BN$9),"-")</f>
        <v>-</v>
      </c>
      <c r="BO31" s="324" t="str">
        <f>IFERROR(AVERAGEIFS('VISSIM Travel Time Outputs'!$G:$G,'VISSIM Travel Time Outputs'!$D:$D,$D31,'VISSIM Travel Time Outputs'!$A:$A,"AVG",'VISSIM Travel Time Outputs'!$B:$B,BO$9),"-")</f>
        <v>-</v>
      </c>
      <c r="BP31" s="324" t="str">
        <f>IFERROR(AVERAGEIFS('VISSIM Travel Time Outputs'!$G:$G,'VISSIM Travel Time Outputs'!$D:$D,$D31,'VISSIM Travel Time Outputs'!$A:$A,"AVG",'VISSIM Travel Time Outputs'!$B:$B,BP$9),"-")</f>
        <v>-</v>
      </c>
      <c r="BQ31" s="324" t="str">
        <f>IFERROR(AVERAGEIFS('VISSIM Travel Time Outputs'!$G:$G,'VISSIM Travel Time Outputs'!$D:$D,$D31,'VISSIM Travel Time Outputs'!$A:$A,"AVG",'VISSIM Travel Time Outputs'!$B:$B,BQ$9),"-")</f>
        <v>-</v>
      </c>
      <c r="BR31" s="324" t="str">
        <f>IFERROR(AVERAGEIFS('VISSIM Travel Time Outputs'!$G:$G,'VISSIM Travel Time Outputs'!$D:$D,$D31,'VISSIM Travel Time Outputs'!$A:$A,"AVG",'VISSIM Travel Time Outputs'!$B:$B,BR$9),"-")</f>
        <v>-</v>
      </c>
      <c r="BS31" s="324" t="str">
        <f>IFERROR(AVERAGEIFS('VISSIM Travel Time Outputs'!$G:$G,'VISSIM Travel Time Outputs'!$D:$D,$D31,'VISSIM Travel Time Outputs'!$A:$A,"AVG",'VISSIM Travel Time Outputs'!$B:$B,BS$9),"-")</f>
        <v>-</v>
      </c>
      <c r="BT31" s="324" t="str">
        <f>IFERROR(AVERAGEIFS('VISSIM Travel Time Outputs'!$G:$G,'VISSIM Travel Time Outputs'!$D:$D,$D31,'VISSIM Travel Time Outputs'!$A:$A,"AVG",'VISSIM Travel Time Outputs'!$B:$B,BT$9),"-")</f>
        <v>-</v>
      </c>
      <c r="BU31" s="324" t="str">
        <f>IFERROR(AVERAGEIFS('VISSIM Travel Time Outputs'!$G:$G,'VISSIM Travel Time Outputs'!$D:$D,$D31,'VISSIM Travel Time Outputs'!$A:$A,"AVG",'VISSIM Travel Time Outputs'!$B:$B,BU$9),"-")</f>
        <v>-</v>
      </c>
      <c r="BV31" s="324" t="str">
        <f>IFERROR(AVERAGEIFS('VISSIM Travel Time Outputs'!$G:$G,'VISSIM Travel Time Outputs'!$D:$D,$D31,'VISSIM Travel Time Outputs'!$A:$A,"AVG",'VISSIM Travel Time Outputs'!$B:$B,BV$9),"-")</f>
        <v>-</v>
      </c>
      <c r="BW31" s="324" t="str">
        <f>IFERROR(AVERAGEIFS('VISSIM Travel Time Outputs'!$G:$G,'VISSIM Travel Time Outputs'!$D:$D,$D31,'VISSIM Travel Time Outputs'!$A:$A,"AVG",'VISSIM Travel Time Outputs'!$B:$B,BW$9),"-")</f>
        <v>-</v>
      </c>
      <c r="BX31" s="324" t="str">
        <f>IFERROR(AVERAGEIFS('VISSIM Travel Time Outputs'!$G:$G,'VISSIM Travel Time Outputs'!$D:$D,$D31,'VISSIM Travel Time Outputs'!$A:$A,"AVG",'VISSIM Travel Time Outputs'!$B:$B,BX$9),"-")</f>
        <v>-</v>
      </c>
      <c r="BY31" s="324" t="str">
        <f>IFERROR(AVERAGEIFS('VISSIM Travel Time Outputs'!$G:$G,'VISSIM Travel Time Outputs'!$D:$D,$D31,'VISSIM Travel Time Outputs'!$A:$A,"AVG",'VISSIM Travel Time Outputs'!$B:$B,BY$9),"-")</f>
        <v>-</v>
      </c>
      <c r="BZ31" s="324" t="str">
        <f>IFERROR(AVERAGEIFS('VISSIM Travel Time Outputs'!$G:$G,'VISSIM Travel Time Outputs'!$D:$D,$D31,'VISSIM Travel Time Outputs'!$A:$A,"AVG",'VISSIM Travel Time Outputs'!$B:$B,BZ$9),"-")</f>
        <v>-</v>
      </c>
      <c r="CA31" s="324" t="str">
        <f>IFERROR(AVERAGEIFS('VISSIM Travel Time Outputs'!$G:$G,'VISSIM Travel Time Outputs'!$D:$D,$D31,'VISSIM Travel Time Outputs'!$A:$A,"AVG",'VISSIM Travel Time Outputs'!$B:$B,CA$9),"-")</f>
        <v>-</v>
      </c>
      <c r="CB31" s="325" t="str">
        <f>IFERROR(AVERAGEIFS('VISSIM Travel Time Outputs'!$G:$G,'VISSIM Travel Time Outputs'!$D:$D,$D31,'VISSIM Travel Time Outputs'!$A:$A,"AVG",'VISSIM Travel Time Outputs'!$B:$B,CB$9),"-")</f>
        <v>-</v>
      </c>
      <c r="CC31" s="254"/>
      <c r="CD31" s="209" t="str">
        <f t="shared" si="16"/>
        <v>--</v>
      </c>
      <c r="CE31" s="354" t="str">
        <f t="shared" si="17"/>
        <v>--</v>
      </c>
      <c r="CF31" s="325">
        <f t="shared" si="18"/>
        <v>0</v>
      </c>
      <c r="CG31" s="331"/>
      <c r="CH31" s="209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4"/>
      <c r="CU31" s="34"/>
      <c r="CV31" s="34"/>
      <c r="CW31" s="134"/>
      <c r="CX31" s="331"/>
      <c r="CY31" s="323"/>
      <c r="CZ31" s="324"/>
      <c r="DA31" s="324"/>
      <c r="DB31" s="324"/>
      <c r="DC31" s="324"/>
      <c r="DD31" s="324"/>
      <c r="DE31" s="324"/>
      <c r="DF31" s="324"/>
      <c r="DG31" s="324"/>
      <c r="DH31" s="324"/>
      <c r="DI31" s="324"/>
      <c r="DJ31" s="324"/>
      <c r="DK31" s="324"/>
      <c r="DL31" s="324"/>
      <c r="DM31" s="324"/>
      <c r="DN31" s="325"/>
      <c r="DO31" s="331"/>
      <c r="DP31" s="209" t="str">
        <f t="shared" si="19"/>
        <v>--</v>
      </c>
      <c r="DQ31" s="354" t="str">
        <f t="shared" si="20"/>
        <v>--</v>
      </c>
      <c r="DR31" s="325">
        <f t="shared" si="21"/>
        <v>0</v>
      </c>
      <c r="DS31" s="255"/>
      <c r="DT31" s="209" t="str">
        <f>IFERROR(TIME(0,0,AVERAGEIFS('VISSIM Travel Time Outputs'!$K:$K,'VISSIM Travel Time Outputs'!$D:$D,$D31,'VISSIM Travel Time Outputs'!$A:$A,"AVG",'VISSIM Travel Time Outputs'!$B:$B,DT$9)),"-")</f>
        <v>-</v>
      </c>
      <c r="DU31" s="34" t="str">
        <f>IFERROR(TIME(0,0,AVERAGEIFS('VISSIM Travel Time Outputs'!$K:$K,'VISSIM Travel Time Outputs'!$D:$D,$D31,'VISSIM Travel Time Outputs'!$A:$A,"AVG",'VISSIM Travel Time Outputs'!$B:$B,DU$9)),"-")</f>
        <v>-</v>
      </c>
      <c r="DV31" s="34" t="str">
        <f>IFERROR(TIME(0,0,AVERAGEIFS('VISSIM Travel Time Outputs'!$K:$K,'VISSIM Travel Time Outputs'!$D:$D,$D31,'VISSIM Travel Time Outputs'!$A:$A,"AVG",'VISSIM Travel Time Outputs'!$B:$B,DV$9)),"-")</f>
        <v>-</v>
      </c>
      <c r="DW31" s="34" t="str">
        <f>IFERROR(TIME(0,0,AVERAGEIFS('VISSIM Travel Time Outputs'!$K:$K,'VISSIM Travel Time Outputs'!$D:$D,$D31,'VISSIM Travel Time Outputs'!$A:$A,"AVG",'VISSIM Travel Time Outputs'!$B:$B,DW$9)),"-")</f>
        <v>-</v>
      </c>
      <c r="DX31" s="34" t="str">
        <f>IFERROR(TIME(0,0,AVERAGEIFS('VISSIM Travel Time Outputs'!$K:$K,'VISSIM Travel Time Outputs'!$D:$D,$D31,'VISSIM Travel Time Outputs'!$A:$A,"AVG",'VISSIM Travel Time Outputs'!$B:$B,DX$9)),"-")</f>
        <v>-</v>
      </c>
      <c r="DY31" s="34" t="str">
        <f>IFERROR(TIME(0,0,AVERAGEIFS('VISSIM Travel Time Outputs'!$K:$K,'VISSIM Travel Time Outputs'!$D:$D,$D31,'VISSIM Travel Time Outputs'!$A:$A,"AVG",'VISSIM Travel Time Outputs'!$B:$B,DY$9)),"-")</f>
        <v>-</v>
      </c>
      <c r="DZ31" s="34" t="str">
        <f>IFERROR(TIME(0,0,AVERAGEIFS('VISSIM Travel Time Outputs'!$K:$K,'VISSIM Travel Time Outputs'!$D:$D,$D31,'VISSIM Travel Time Outputs'!$A:$A,"AVG",'VISSIM Travel Time Outputs'!$B:$B,DZ$9)),"-")</f>
        <v>-</v>
      </c>
      <c r="EA31" s="34" t="str">
        <f>IFERROR(TIME(0,0,AVERAGEIFS('VISSIM Travel Time Outputs'!$K:$K,'VISSIM Travel Time Outputs'!$D:$D,$D31,'VISSIM Travel Time Outputs'!$A:$A,"AVG",'VISSIM Travel Time Outputs'!$B:$B,EA$9)),"-")</f>
        <v>-</v>
      </c>
      <c r="EB31" s="34" t="str">
        <f>IFERROR(TIME(0,0,AVERAGEIFS('VISSIM Travel Time Outputs'!$K:$K,'VISSIM Travel Time Outputs'!$D:$D,$D31,'VISSIM Travel Time Outputs'!$A:$A,"AVG",'VISSIM Travel Time Outputs'!$B:$B,EB$9)),"-")</f>
        <v>-</v>
      </c>
      <c r="EC31" s="34" t="str">
        <f>IFERROR(TIME(0,0,AVERAGEIFS('VISSIM Travel Time Outputs'!$K:$K,'VISSIM Travel Time Outputs'!$D:$D,$D31,'VISSIM Travel Time Outputs'!$A:$A,"AVG",'VISSIM Travel Time Outputs'!$B:$B,EC$9)),"-")</f>
        <v>-</v>
      </c>
      <c r="ED31" s="34" t="str">
        <f>IFERROR(TIME(0,0,AVERAGEIFS('VISSIM Travel Time Outputs'!$K:$K,'VISSIM Travel Time Outputs'!$D:$D,$D31,'VISSIM Travel Time Outputs'!$A:$A,"AVG",'VISSIM Travel Time Outputs'!$B:$B,ED$9)),"-")</f>
        <v>-</v>
      </c>
      <c r="EE31" s="34" t="str">
        <f>IFERROR(TIME(0,0,AVERAGEIFS('VISSIM Travel Time Outputs'!$K:$K,'VISSIM Travel Time Outputs'!$D:$D,$D31,'VISSIM Travel Time Outputs'!$A:$A,"AVG",'VISSIM Travel Time Outputs'!$B:$B,EE$9)),"-")</f>
        <v>-</v>
      </c>
      <c r="EF31" s="34" t="str">
        <f>IFERROR(TIME(0,0,AVERAGEIFS('VISSIM Travel Time Outputs'!$K:$K,'VISSIM Travel Time Outputs'!$D:$D,$D31,'VISSIM Travel Time Outputs'!$A:$A,"AVG",'VISSIM Travel Time Outputs'!$B:$B,EF$9)),"-")</f>
        <v>-</v>
      </c>
      <c r="EG31" s="34" t="str">
        <f>IFERROR(TIME(0,0,AVERAGEIFS('VISSIM Travel Time Outputs'!$K:$K,'VISSIM Travel Time Outputs'!$D:$D,$D31,'VISSIM Travel Time Outputs'!$A:$A,"AVG",'VISSIM Travel Time Outputs'!$B:$B,EG$9)),"-")</f>
        <v>-</v>
      </c>
      <c r="EH31" s="34" t="str">
        <f>IFERROR(TIME(0,0,AVERAGEIFS('VISSIM Travel Time Outputs'!$K:$K,'VISSIM Travel Time Outputs'!$D:$D,$D31,'VISSIM Travel Time Outputs'!$A:$A,"AVG",'VISSIM Travel Time Outputs'!$B:$B,EH$9)),"-")</f>
        <v>-</v>
      </c>
      <c r="EI31" s="134" t="str">
        <f>IFERROR(TIME(0,0,AVERAGEIFS('VISSIM Travel Time Outputs'!$K:$K,'VISSIM Travel Time Outputs'!$D:$D,$D31,'VISSIM Travel Time Outputs'!$A:$A,"AVG",'VISSIM Travel Time Outputs'!$B:$B,EI$9)),"-")</f>
        <v>-</v>
      </c>
      <c r="EJ31" s="126"/>
      <c r="EK31" s="323" t="str">
        <f>IFERROR(AVERAGEIFS('VISSIM Travel Time Outputs'!$H:$H,'VISSIM Travel Time Outputs'!$D:$D,$D31,'VISSIM Travel Time Outputs'!$A:$A,"AVG",'VISSIM Travel Time Outputs'!$B:$B,EK$9),"-")</f>
        <v>-</v>
      </c>
      <c r="EL31" s="324" t="str">
        <f>IFERROR(AVERAGEIFS('VISSIM Travel Time Outputs'!$H:$H,'VISSIM Travel Time Outputs'!$D:$D,$D31,'VISSIM Travel Time Outputs'!$A:$A,"AVG",'VISSIM Travel Time Outputs'!$B:$B,EL$9),"-")</f>
        <v>-</v>
      </c>
      <c r="EM31" s="324" t="str">
        <f>IFERROR(AVERAGEIFS('VISSIM Travel Time Outputs'!$H:$H,'VISSIM Travel Time Outputs'!$D:$D,$D31,'VISSIM Travel Time Outputs'!$A:$A,"AVG",'VISSIM Travel Time Outputs'!$B:$B,EM$9),"-")</f>
        <v>-</v>
      </c>
      <c r="EN31" s="324" t="str">
        <f>IFERROR(AVERAGEIFS('VISSIM Travel Time Outputs'!$H:$H,'VISSIM Travel Time Outputs'!$D:$D,$D31,'VISSIM Travel Time Outputs'!$A:$A,"AVG",'VISSIM Travel Time Outputs'!$B:$B,EN$9),"-")</f>
        <v>-</v>
      </c>
      <c r="EO31" s="324" t="str">
        <f>IFERROR(AVERAGEIFS('VISSIM Travel Time Outputs'!$H:$H,'VISSIM Travel Time Outputs'!$D:$D,$D31,'VISSIM Travel Time Outputs'!$A:$A,"AVG",'VISSIM Travel Time Outputs'!$B:$B,EO$9),"-")</f>
        <v>-</v>
      </c>
      <c r="EP31" s="324" t="str">
        <f>IFERROR(AVERAGEIFS('VISSIM Travel Time Outputs'!$H:$H,'VISSIM Travel Time Outputs'!$D:$D,$D31,'VISSIM Travel Time Outputs'!$A:$A,"AVG",'VISSIM Travel Time Outputs'!$B:$B,EP$9),"-")</f>
        <v>-</v>
      </c>
      <c r="EQ31" s="324" t="str">
        <f>IFERROR(AVERAGEIFS('VISSIM Travel Time Outputs'!$H:$H,'VISSIM Travel Time Outputs'!$D:$D,$D31,'VISSIM Travel Time Outputs'!$A:$A,"AVG",'VISSIM Travel Time Outputs'!$B:$B,EQ$9),"-")</f>
        <v>-</v>
      </c>
      <c r="ER31" s="324" t="str">
        <f>IFERROR(AVERAGEIFS('VISSIM Travel Time Outputs'!$H:$H,'VISSIM Travel Time Outputs'!$D:$D,$D31,'VISSIM Travel Time Outputs'!$A:$A,"AVG",'VISSIM Travel Time Outputs'!$B:$B,ER$9),"-")</f>
        <v>-</v>
      </c>
      <c r="ES31" s="324" t="str">
        <f>IFERROR(AVERAGEIFS('VISSIM Travel Time Outputs'!$H:$H,'VISSIM Travel Time Outputs'!$D:$D,$D31,'VISSIM Travel Time Outputs'!$A:$A,"AVG",'VISSIM Travel Time Outputs'!$B:$B,ES$9),"-")</f>
        <v>-</v>
      </c>
      <c r="ET31" s="324" t="str">
        <f>IFERROR(AVERAGEIFS('VISSIM Travel Time Outputs'!$H:$H,'VISSIM Travel Time Outputs'!$D:$D,$D31,'VISSIM Travel Time Outputs'!$A:$A,"AVG",'VISSIM Travel Time Outputs'!$B:$B,ET$9),"-")</f>
        <v>-</v>
      </c>
      <c r="EU31" s="324" t="str">
        <f>IFERROR(AVERAGEIFS('VISSIM Travel Time Outputs'!$H:$H,'VISSIM Travel Time Outputs'!$D:$D,$D31,'VISSIM Travel Time Outputs'!$A:$A,"AVG",'VISSIM Travel Time Outputs'!$B:$B,EU$9),"-")</f>
        <v>-</v>
      </c>
      <c r="EV31" s="324" t="str">
        <f>IFERROR(AVERAGEIFS('VISSIM Travel Time Outputs'!$H:$H,'VISSIM Travel Time Outputs'!$D:$D,$D31,'VISSIM Travel Time Outputs'!$A:$A,"AVG",'VISSIM Travel Time Outputs'!$B:$B,EV$9),"-")</f>
        <v>-</v>
      </c>
      <c r="EW31" s="324" t="str">
        <f>IFERROR(AVERAGEIFS('VISSIM Travel Time Outputs'!$H:$H,'VISSIM Travel Time Outputs'!$D:$D,$D31,'VISSIM Travel Time Outputs'!$A:$A,"AVG",'VISSIM Travel Time Outputs'!$B:$B,EW$9),"-")</f>
        <v>-</v>
      </c>
      <c r="EX31" s="324" t="str">
        <f>IFERROR(AVERAGEIFS('VISSIM Travel Time Outputs'!$H:$H,'VISSIM Travel Time Outputs'!$D:$D,$D31,'VISSIM Travel Time Outputs'!$A:$A,"AVG",'VISSIM Travel Time Outputs'!$B:$B,EX$9),"-")</f>
        <v>-</v>
      </c>
      <c r="EY31" s="324" t="str">
        <f>IFERROR(AVERAGEIFS('VISSIM Travel Time Outputs'!$H:$H,'VISSIM Travel Time Outputs'!$D:$D,$D31,'VISSIM Travel Time Outputs'!$A:$A,"AVG",'VISSIM Travel Time Outputs'!$B:$B,EY$9),"-")</f>
        <v>-</v>
      </c>
      <c r="EZ31" s="325" t="str">
        <f>IFERROR(AVERAGEIFS('VISSIM Travel Time Outputs'!$H:$H,'VISSIM Travel Time Outputs'!$D:$D,$D31,'VISSIM Travel Time Outputs'!$A:$A,"AVG",'VISSIM Travel Time Outputs'!$B:$B,EZ$9),"-")</f>
        <v>-</v>
      </c>
      <c r="FA31" s="254"/>
      <c r="FB31" s="209" t="str">
        <f t="shared" si="22"/>
        <v>--</v>
      </c>
      <c r="FC31" s="354" t="str">
        <f t="shared" si="23"/>
        <v>--</v>
      </c>
      <c r="FD31" s="325">
        <f t="shared" si="24"/>
        <v>0</v>
      </c>
      <c r="FE31" s="331"/>
      <c r="FF31" s="209" t="str">
        <f>IFERROR(GETPIVOTDATA("Average of TRAVTM(40)",#REF!,"TIMEINT",FF$9,"VEHICLETRAVELTIMEMEASUREMENT",$D31)/3600/24,"--")</f>
        <v>--</v>
      </c>
      <c r="FG31" s="34" t="str">
        <f>IFERROR(GETPIVOTDATA("Average of TRAVTM(40)",#REF!,"TIMEINT",FG$9,"VEHICLETRAVELTIMEMEASUREMENT",$D31)/3600/24,"--")</f>
        <v>--</v>
      </c>
      <c r="FH31" s="34" t="str">
        <f>IFERROR(GETPIVOTDATA("Average of TRAVTM(40)",#REF!,"TIMEINT",FH$9,"VEHICLETRAVELTIMEMEASUREMENT",$D31)/3600/24,"--")</f>
        <v>--</v>
      </c>
      <c r="FI31" s="34" t="str">
        <f>IFERROR(GETPIVOTDATA("Average of TRAVTM(40)",#REF!,"TIMEINT",FI$9,"VEHICLETRAVELTIMEMEASUREMENT",$D31)/3600/24,"--")</f>
        <v>--</v>
      </c>
      <c r="FJ31" s="34" t="str">
        <f>IFERROR(GETPIVOTDATA("Average of TRAVTM(40)",#REF!,"TIMEINT",FJ$9,"VEHICLETRAVELTIMEMEASUREMENT",$D31)/3600/24,"--")</f>
        <v>--</v>
      </c>
      <c r="FK31" s="34" t="str">
        <f>IFERROR(GETPIVOTDATA("Average of TRAVTM(40)",#REF!,"TIMEINT",FK$9,"VEHICLETRAVELTIMEMEASUREMENT",$D31)/3600/24,"--")</f>
        <v>--</v>
      </c>
      <c r="FL31" s="34" t="str">
        <f>IFERROR(GETPIVOTDATA("Average of TRAVTM(40)",#REF!,"TIMEINT",FL$9,"VEHICLETRAVELTIMEMEASUREMENT",$D31)/3600/24,"--")</f>
        <v>--</v>
      </c>
      <c r="FM31" s="34" t="str">
        <f>IFERROR(GETPIVOTDATA("Average of TRAVTM(40)",#REF!,"TIMEINT",FM$9,"VEHICLETRAVELTIMEMEASUREMENT",$D31)/3600/24,"--")</f>
        <v>--</v>
      </c>
      <c r="FN31" s="34" t="str">
        <f>IFERROR(GETPIVOTDATA("Average of TRAVTM(40)",#REF!,"TIMEINT",FN$9,"VEHICLETRAVELTIMEMEASUREMENT",$D31)/3600/24,"--")</f>
        <v>--</v>
      </c>
      <c r="FO31" s="34" t="str">
        <f>IFERROR(GETPIVOTDATA("Average of TRAVTM(40)",#REF!,"TIMEINT",FO$9,"VEHICLETRAVELTIMEMEASUREMENT",$D31)/3600/24,"--")</f>
        <v>--</v>
      </c>
      <c r="FP31" s="34" t="str">
        <f>IFERROR(GETPIVOTDATA("Average of TRAVTM(40)",#REF!,"TIMEINT",FP$9,"VEHICLETRAVELTIMEMEASUREMENT",$D31)/3600/24,"--")</f>
        <v>--</v>
      </c>
      <c r="FQ31" s="34" t="str">
        <f>IFERROR(GETPIVOTDATA("Average of TRAVTM(40)",#REF!,"TIMEINT",FQ$9,"VEHICLETRAVELTIMEMEASUREMENT",$D31)/3600/24,"--")</f>
        <v>--</v>
      </c>
      <c r="FR31" s="34" t="str">
        <f>IFERROR(GETPIVOTDATA("Average of TRAVTM(40)",#REF!,"TIMEINT",FR$9,"VEHICLETRAVELTIMEMEASUREMENT",$D31)/3600/24,"--")</f>
        <v>--</v>
      </c>
      <c r="FS31" s="34" t="str">
        <f>IFERROR(GETPIVOTDATA("Average of TRAVTM(40)",#REF!,"TIMEINT",FS$9,"VEHICLETRAVELTIMEMEASUREMENT",$D31)/3600/24,"--")</f>
        <v>--</v>
      </c>
      <c r="FT31" s="34" t="str">
        <f>IFERROR(GETPIVOTDATA("Average of TRAVTM(40)",#REF!,"TIMEINT",FT$9,"VEHICLETRAVELTIMEMEASUREMENT",$D31)/3600/24,"--")</f>
        <v>--</v>
      </c>
      <c r="FU31" s="134" t="str">
        <f>IFERROR(GETPIVOTDATA("Average of TRAVTM(40)",#REF!,"TIMEINT",FU$9,"VEHICLETRAVELTIMEMEASUREMENT",$D31)/3600/24,"--")</f>
        <v>--</v>
      </c>
      <c r="FV31" s="331"/>
      <c r="FW31" s="323" t="str">
        <f>IFERROR(GETPIVOTDATA("Average of VEHS(40)",#REF!,"TIMEINT",FW$9,"VEHICLETRAVELTIMEMEASUREMENT",$D31),"--")</f>
        <v>--</v>
      </c>
      <c r="FX31" s="324" t="str">
        <f>IFERROR(GETPIVOTDATA("Average of VEHS(40)",#REF!,"TIMEINT",FX$9,"VEHICLETRAVELTIMEMEASUREMENT",$D31),"--")</f>
        <v>--</v>
      </c>
      <c r="FY31" s="324" t="str">
        <f>IFERROR(GETPIVOTDATA("Average of VEHS(40)",#REF!,"TIMEINT",FY$9,"VEHICLETRAVELTIMEMEASUREMENT",$D31),"--")</f>
        <v>--</v>
      </c>
      <c r="FZ31" s="324" t="str">
        <f>IFERROR(GETPIVOTDATA("Average of VEHS(40)",#REF!,"TIMEINT",FZ$9,"VEHICLETRAVELTIMEMEASUREMENT",$D31),"--")</f>
        <v>--</v>
      </c>
      <c r="GA31" s="324" t="str">
        <f>IFERROR(GETPIVOTDATA("Average of VEHS(40)",#REF!,"TIMEINT",GA$9,"VEHICLETRAVELTIMEMEASUREMENT",$D31),"--")</f>
        <v>--</v>
      </c>
      <c r="GB31" s="324" t="str">
        <f>IFERROR(GETPIVOTDATA("Average of VEHS(40)",#REF!,"TIMEINT",GB$9,"VEHICLETRAVELTIMEMEASUREMENT",$D31),"--")</f>
        <v>--</v>
      </c>
      <c r="GC31" s="324" t="str">
        <f>IFERROR(GETPIVOTDATA("Average of VEHS(40)",#REF!,"TIMEINT",GC$9,"VEHICLETRAVELTIMEMEASUREMENT",$D31),"--")</f>
        <v>--</v>
      </c>
      <c r="GD31" s="324" t="str">
        <f>IFERROR(GETPIVOTDATA("Average of VEHS(40)",#REF!,"TIMEINT",GD$9,"VEHICLETRAVELTIMEMEASUREMENT",$D31),"--")</f>
        <v>--</v>
      </c>
      <c r="GE31" s="324" t="str">
        <f>IFERROR(GETPIVOTDATA("Average of VEHS(40)",#REF!,"TIMEINT",GE$9,"VEHICLETRAVELTIMEMEASUREMENT",$D31),"--")</f>
        <v>--</v>
      </c>
      <c r="GF31" s="324" t="str">
        <f>IFERROR(GETPIVOTDATA("Average of VEHS(40)",#REF!,"TIMEINT",GF$9,"VEHICLETRAVELTIMEMEASUREMENT",$D31),"--")</f>
        <v>--</v>
      </c>
      <c r="GG31" s="324" t="str">
        <f>IFERROR(GETPIVOTDATA("Average of VEHS(40)",#REF!,"TIMEINT",GG$9,"VEHICLETRAVELTIMEMEASUREMENT",$D31),"--")</f>
        <v>--</v>
      </c>
      <c r="GH31" s="324" t="str">
        <f>IFERROR(GETPIVOTDATA("Average of VEHS(40)",#REF!,"TIMEINT",GH$9,"VEHICLETRAVELTIMEMEASUREMENT",$D31),"--")</f>
        <v>--</v>
      </c>
      <c r="GI31" s="324" t="str">
        <f>IFERROR(GETPIVOTDATA("Average of VEHS(40)",#REF!,"TIMEINT",GI$9,"VEHICLETRAVELTIMEMEASUREMENT",$D31),"--")</f>
        <v>--</v>
      </c>
      <c r="GJ31" s="324" t="str">
        <f>IFERROR(GETPIVOTDATA("Average of VEHS(40)",#REF!,"TIMEINT",GJ$9,"VEHICLETRAVELTIMEMEASUREMENT",$D31),"--")</f>
        <v>--</v>
      </c>
      <c r="GK31" s="324" t="str">
        <f>IFERROR(GETPIVOTDATA("Average of VEHS(40)",#REF!,"TIMEINT",GK$9,"VEHICLETRAVELTIMEMEASUREMENT",$D31),"--")</f>
        <v>--</v>
      </c>
      <c r="GL31" s="325" t="str">
        <f>IFERROR(GETPIVOTDATA("Average of VEHS(40)",#REF!,"TIMEINT",GL$9,"VEHICLETRAVELTIMEMEASUREMENT",$D31),"--")</f>
        <v>--</v>
      </c>
      <c r="GM31" s="331"/>
      <c r="GN31" s="209" t="str">
        <f t="shared" si="25"/>
        <v>--</v>
      </c>
      <c r="GO31" s="354" t="str">
        <f t="shared" si="26"/>
        <v>--</v>
      </c>
      <c r="GP31" s="325">
        <f t="shared" si="27"/>
        <v>0</v>
      </c>
      <c r="GQ31" s="331"/>
      <c r="GR31" s="209" t="str">
        <f>IFERROR(GETPIVOTDATA("Average of TRAVTM(60)",#REF!,"TIMEINT",GR$9,"VEHICLETRAVELTIMEMEASUREMENT",$D31)/3600/24,"--")</f>
        <v>--</v>
      </c>
      <c r="GS31" s="34" t="str">
        <f>IFERROR(GETPIVOTDATA("Average of TRAVTM(60)",#REF!,"TIMEINT",GS$9,"VEHICLETRAVELTIMEMEASUREMENT",$D31)/3600/24,"--")</f>
        <v>--</v>
      </c>
      <c r="GT31" s="34" t="str">
        <f>IFERROR(GETPIVOTDATA("Average of TRAVTM(60)",#REF!,"TIMEINT",GT$9,"VEHICLETRAVELTIMEMEASUREMENT",$D31)/3600/24,"--")</f>
        <v>--</v>
      </c>
      <c r="GU31" s="34" t="str">
        <f>IFERROR(GETPIVOTDATA("Average of TRAVTM(60)",#REF!,"TIMEINT",GU$9,"VEHICLETRAVELTIMEMEASUREMENT",$D31)/3600/24,"--")</f>
        <v>--</v>
      </c>
      <c r="GV31" s="34" t="str">
        <f>IFERROR(GETPIVOTDATA("Average of TRAVTM(60)",#REF!,"TIMEINT",GV$9,"VEHICLETRAVELTIMEMEASUREMENT",$D31)/3600/24,"--")</f>
        <v>--</v>
      </c>
      <c r="GW31" s="34" t="str">
        <f>IFERROR(GETPIVOTDATA("Average of TRAVTM(60)",#REF!,"TIMEINT",GW$9,"VEHICLETRAVELTIMEMEASUREMENT",$D31)/3600/24,"--")</f>
        <v>--</v>
      </c>
      <c r="GX31" s="34" t="str">
        <f>IFERROR(GETPIVOTDATA("Average of TRAVTM(60)",#REF!,"TIMEINT",GX$9,"VEHICLETRAVELTIMEMEASUREMENT",$D31)/3600/24,"--")</f>
        <v>--</v>
      </c>
      <c r="GY31" s="34" t="str">
        <f>IFERROR(GETPIVOTDATA("Average of TRAVTM(60)",#REF!,"TIMEINT",GY$9,"VEHICLETRAVELTIMEMEASUREMENT",$D31)/3600/24,"--")</f>
        <v>--</v>
      </c>
      <c r="GZ31" s="34" t="str">
        <f>IFERROR(GETPIVOTDATA("Average of TRAVTM(60)",#REF!,"TIMEINT",GZ$9,"VEHICLETRAVELTIMEMEASUREMENT",$D31)/3600/24,"--")</f>
        <v>--</v>
      </c>
      <c r="HA31" s="34" t="str">
        <f>IFERROR(GETPIVOTDATA("Average of TRAVTM(60)",#REF!,"TIMEINT",HA$9,"VEHICLETRAVELTIMEMEASUREMENT",$D31)/3600/24,"--")</f>
        <v>--</v>
      </c>
      <c r="HB31" s="34" t="str">
        <f>IFERROR(GETPIVOTDATA("Average of TRAVTM(60)",#REF!,"TIMEINT",HB$9,"VEHICLETRAVELTIMEMEASUREMENT",$D31)/3600/24,"--")</f>
        <v>--</v>
      </c>
      <c r="HC31" s="34" t="str">
        <f>IFERROR(GETPIVOTDATA("Average of TRAVTM(60)",#REF!,"TIMEINT",HC$9,"VEHICLETRAVELTIMEMEASUREMENT",$D31)/3600/24,"--")</f>
        <v>--</v>
      </c>
      <c r="HD31" s="34" t="str">
        <f>IFERROR(GETPIVOTDATA("Average of TRAVTM(60)",#REF!,"TIMEINT",HD$9,"VEHICLETRAVELTIMEMEASUREMENT",$D31)/3600/24,"--")</f>
        <v>--</v>
      </c>
      <c r="HE31" s="34" t="str">
        <f>IFERROR(GETPIVOTDATA("Average of TRAVTM(60)",#REF!,"TIMEINT",HE$9,"VEHICLETRAVELTIMEMEASUREMENT",$D31)/3600/24,"--")</f>
        <v>--</v>
      </c>
      <c r="HF31" s="34" t="str">
        <f>IFERROR(GETPIVOTDATA("Average of TRAVTM(60)",#REF!,"TIMEINT",HF$9,"VEHICLETRAVELTIMEMEASUREMENT",$D31)/3600/24,"--")</f>
        <v>--</v>
      </c>
      <c r="HG31" s="134" t="str">
        <f>IFERROR(GETPIVOTDATA("Average of TRAVTM(60)",#REF!,"TIMEINT",HG$9,"VEHICLETRAVELTIMEMEASUREMENT",$D31)/3600/24,"--")</f>
        <v>--</v>
      </c>
      <c r="HH31" s="331"/>
      <c r="HI31" s="323" t="str">
        <f>IFERROR(GETPIVOTDATA("Average of VEHS(60)",#REF!,"TIMEINT",HI$9,"VEHICLETRAVELTIMEMEASUREMENT",$D31),"--")</f>
        <v>--</v>
      </c>
      <c r="HJ31" s="324" t="str">
        <f>IFERROR(GETPIVOTDATA("Average of VEHS(60)",#REF!,"TIMEINT",HJ$9,"VEHICLETRAVELTIMEMEASUREMENT",$D31),"--")</f>
        <v>--</v>
      </c>
      <c r="HK31" s="324" t="str">
        <f>IFERROR(GETPIVOTDATA("Average of VEHS(60)",#REF!,"TIMEINT",HK$9,"VEHICLETRAVELTIMEMEASUREMENT",$D31),"--")</f>
        <v>--</v>
      </c>
      <c r="HL31" s="324" t="str">
        <f>IFERROR(GETPIVOTDATA("Average of VEHS(60)",#REF!,"TIMEINT",HL$9,"VEHICLETRAVELTIMEMEASUREMENT",$D31),"--")</f>
        <v>--</v>
      </c>
      <c r="HM31" s="324" t="str">
        <f>IFERROR(GETPIVOTDATA("Average of VEHS(60)",#REF!,"TIMEINT",HM$9,"VEHICLETRAVELTIMEMEASUREMENT",$D31),"--")</f>
        <v>--</v>
      </c>
      <c r="HN31" s="324" t="str">
        <f>IFERROR(GETPIVOTDATA("Average of VEHS(60)",#REF!,"TIMEINT",HN$9,"VEHICLETRAVELTIMEMEASUREMENT",$D31),"--")</f>
        <v>--</v>
      </c>
      <c r="HO31" s="324" t="str">
        <f>IFERROR(GETPIVOTDATA("Average of VEHS(60)",#REF!,"TIMEINT",HO$9,"VEHICLETRAVELTIMEMEASUREMENT",$D31),"--")</f>
        <v>--</v>
      </c>
      <c r="HP31" s="324" t="str">
        <f>IFERROR(GETPIVOTDATA("Average of VEHS(60)",#REF!,"TIMEINT",HP$9,"VEHICLETRAVELTIMEMEASUREMENT",$D31),"--")</f>
        <v>--</v>
      </c>
      <c r="HQ31" s="324" t="str">
        <f>IFERROR(GETPIVOTDATA("Average of VEHS(60)",#REF!,"TIMEINT",HQ$9,"VEHICLETRAVELTIMEMEASUREMENT",$D31),"--")</f>
        <v>--</v>
      </c>
      <c r="HR31" s="324" t="str">
        <f>IFERROR(GETPIVOTDATA("Average of VEHS(60)",#REF!,"TIMEINT",HR$9,"VEHICLETRAVELTIMEMEASUREMENT",$D31),"--")</f>
        <v>--</v>
      </c>
      <c r="HS31" s="324" t="str">
        <f>IFERROR(GETPIVOTDATA("Average of VEHS(60)",#REF!,"TIMEINT",HS$9,"VEHICLETRAVELTIMEMEASUREMENT",$D31),"--")</f>
        <v>--</v>
      </c>
      <c r="HT31" s="324" t="str">
        <f>IFERROR(GETPIVOTDATA("Average of VEHS(60)",#REF!,"TIMEINT",HT$9,"VEHICLETRAVELTIMEMEASUREMENT",$D31),"--")</f>
        <v>--</v>
      </c>
      <c r="HU31" s="324" t="str">
        <f>IFERROR(GETPIVOTDATA("Average of VEHS(60)",#REF!,"TIMEINT",HU$9,"VEHICLETRAVELTIMEMEASUREMENT",$D31),"--")</f>
        <v>--</v>
      </c>
      <c r="HV31" s="324" t="str">
        <f>IFERROR(GETPIVOTDATA("Average of VEHS(60)",#REF!,"TIMEINT",HV$9,"VEHICLETRAVELTIMEMEASUREMENT",$D31),"--")</f>
        <v>--</v>
      </c>
      <c r="HW31" s="324" t="str">
        <f>IFERROR(GETPIVOTDATA("Average of VEHS(60)",#REF!,"TIMEINT",HW$9,"VEHICLETRAVELTIMEMEASUREMENT",$D31),"--")</f>
        <v>--</v>
      </c>
      <c r="HX31" s="325" t="str">
        <f>IFERROR(GETPIVOTDATA("Average of VEHS(60)",#REF!,"TIMEINT",HX$9,"VEHICLETRAVELTIMEMEASUREMENT",$D31),"--")</f>
        <v>--</v>
      </c>
      <c r="HY31" s="331"/>
      <c r="HZ31" s="209" t="str">
        <f t="shared" si="28"/>
        <v>--</v>
      </c>
      <c r="IA31" s="354" t="str">
        <f t="shared" si="29"/>
        <v>--</v>
      </c>
      <c r="IB31" s="325">
        <f t="shared" si="30"/>
        <v>0</v>
      </c>
      <c r="IC31" s="638"/>
      <c r="ID31" s="323" t="str">
        <f>IFERROR(AVERAGEIFS('VISSIM Travel Time Outputs'!#REF!,'VISSIM Travel Time Outputs'!#REF!,$D31,'VISSIM Travel Time Outputs'!#REF!,"AVG",'VISSIM Travel Time Outputs'!#REF!,ID$9),"-")</f>
        <v>-</v>
      </c>
      <c r="IE31" s="324" t="str">
        <f>IFERROR(AVERAGEIFS('VISSIM Travel Time Outputs'!#REF!,'VISSIM Travel Time Outputs'!#REF!,$D31,'VISSIM Travel Time Outputs'!#REF!,"AVG",'VISSIM Travel Time Outputs'!#REF!,IE$9),"-")</f>
        <v>-</v>
      </c>
      <c r="IF31" s="324" t="str">
        <f>IFERROR(AVERAGEIFS('VISSIM Travel Time Outputs'!#REF!,'VISSIM Travel Time Outputs'!#REF!,$D31,'VISSIM Travel Time Outputs'!#REF!,"AVG",'VISSIM Travel Time Outputs'!#REF!,IF$9),"-")</f>
        <v>-</v>
      </c>
      <c r="IG31" s="324" t="str">
        <f>IFERROR(AVERAGEIFS('VISSIM Travel Time Outputs'!#REF!,'VISSIM Travel Time Outputs'!#REF!,$D31,'VISSIM Travel Time Outputs'!#REF!,"AVG",'VISSIM Travel Time Outputs'!#REF!,IG$9),"-")</f>
        <v>-</v>
      </c>
      <c r="IH31" s="324" t="str">
        <f>IFERROR(AVERAGEIFS('VISSIM Travel Time Outputs'!#REF!,'VISSIM Travel Time Outputs'!#REF!,$D31,'VISSIM Travel Time Outputs'!#REF!,"AVG",'VISSIM Travel Time Outputs'!#REF!,IH$9),"-")</f>
        <v>-</v>
      </c>
      <c r="II31" s="324" t="str">
        <f>IFERROR(AVERAGEIFS('VISSIM Travel Time Outputs'!#REF!,'VISSIM Travel Time Outputs'!#REF!,$D31,'VISSIM Travel Time Outputs'!#REF!,"AVG",'VISSIM Travel Time Outputs'!#REF!,II$9),"-")</f>
        <v>-</v>
      </c>
      <c r="IJ31" s="324" t="str">
        <f>IFERROR(AVERAGEIFS('VISSIM Travel Time Outputs'!#REF!,'VISSIM Travel Time Outputs'!#REF!,$D31,'VISSIM Travel Time Outputs'!#REF!,"AVG",'VISSIM Travel Time Outputs'!#REF!,IJ$9),"-")</f>
        <v>-</v>
      </c>
      <c r="IK31" s="324" t="str">
        <f>IFERROR(AVERAGEIFS('VISSIM Travel Time Outputs'!#REF!,'VISSIM Travel Time Outputs'!#REF!,$D31,'VISSIM Travel Time Outputs'!#REF!,"AVG",'VISSIM Travel Time Outputs'!#REF!,IK$9),"-")</f>
        <v>-</v>
      </c>
      <c r="IL31" s="324" t="str">
        <f>IFERROR(AVERAGEIFS('VISSIM Travel Time Outputs'!#REF!,'VISSIM Travel Time Outputs'!#REF!,$D31,'VISSIM Travel Time Outputs'!#REF!,"AVG",'VISSIM Travel Time Outputs'!#REF!,IL$9),"-")</f>
        <v>-</v>
      </c>
      <c r="IM31" s="324" t="str">
        <f>IFERROR(AVERAGEIFS('VISSIM Travel Time Outputs'!#REF!,'VISSIM Travel Time Outputs'!#REF!,$D31,'VISSIM Travel Time Outputs'!#REF!,"AVG",'VISSIM Travel Time Outputs'!#REF!,IM$9),"-")</f>
        <v>-</v>
      </c>
      <c r="IN31" s="324" t="str">
        <f>IFERROR(AVERAGEIFS('VISSIM Travel Time Outputs'!#REF!,'VISSIM Travel Time Outputs'!#REF!,$D31,'VISSIM Travel Time Outputs'!#REF!,"AVG",'VISSIM Travel Time Outputs'!#REF!,IN$9),"-")</f>
        <v>-</v>
      </c>
      <c r="IO31" s="324" t="str">
        <f>IFERROR(AVERAGEIFS('VISSIM Travel Time Outputs'!#REF!,'VISSIM Travel Time Outputs'!#REF!,$D31,'VISSIM Travel Time Outputs'!#REF!,"AVG",'VISSIM Travel Time Outputs'!#REF!,IO$9),"-")</f>
        <v>-</v>
      </c>
      <c r="IP31" s="324" t="str">
        <f>IFERROR(AVERAGEIFS('VISSIM Travel Time Outputs'!#REF!,'VISSIM Travel Time Outputs'!#REF!,$D31,'VISSIM Travel Time Outputs'!#REF!,"AVG",'VISSIM Travel Time Outputs'!#REF!,IP$9),"-")</f>
        <v>-</v>
      </c>
      <c r="IQ31" s="324" t="str">
        <f>IFERROR(AVERAGEIFS('VISSIM Travel Time Outputs'!#REF!,'VISSIM Travel Time Outputs'!#REF!,$D31,'VISSIM Travel Time Outputs'!#REF!,"AVG",'VISSIM Travel Time Outputs'!#REF!,IQ$9),"-")</f>
        <v>-</v>
      </c>
      <c r="IR31" s="324" t="str">
        <f>IFERROR(AVERAGEIFS('VISSIM Travel Time Outputs'!#REF!,'VISSIM Travel Time Outputs'!#REF!,$D31,'VISSIM Travel Time Outputs'!#REF!,"AVG",'VISSIM Travel Time Outputs'!#REF!,IR$9),"-")</f>
        <v>-</v>
      </c>
      <c r="IS31" s="325" t="str">
        <f>IFERROR(AVERAGEIFS('VISSIM Travel Time Outputs'!#REF!,'VISSIM Travel Time Outputs'!#REF!,$D31,'VISSIM Travel Time Outputs'!#REF!,"AVG",'VISSIM Travel Time Outputs'!#REF!,IS$9),"-")</f>
        <v>-</v>
      </c>
      <c r="IT31" s="325" t="str">
        <f t="shared" si="31"/>
        <v>--</v>
      </c>
    </row>
    <row r="32" spans="1:254" customFormat="1" x14ac:dyDescent="0.35">
      <c r="A32" s="252" t="str">
        <f t="shared" si="12"/>
        <v>H</v>
      </c>
      <c r="B32" s="577">
        <f t="shared" si="32"/>
        <v>23</v>
      </c>
      <c r="C32" s="413">
        <f>INDEX('Input - Travel Times'!$B$3:$AH$103,MATCH($B32,'Input - Travel Times'!$B$3:$B$103,0),MATCH(C$9,'Input - Travel Times'!$B$3:$AH$3,0))</f>
        <v>0</v>
      </c>
      <c r="D32" s="150">
        <f>INDEX('Input - Travel Times'!$B$3:$AH$103,MATCH($B32,'Input - Travel Times'!$B$3:$B$103,0),MATCH(D$9,'Input - Travel Times'!$B$3:$AH$3,0))</f>
        <v>0</v>
      </c>
      <c r="E32" s="518">
        <f>TIME(0,0,INDEX('Input - Travel Times'!$B$3:$AH$103,MATCH($B32,'Input - Travel Times'!$B$3:$B$103,0),MATCH(E$9,'Input - Travel Times'!$B$3:$AH$3,0)))</f>
        <v>0</v>
      </c>
      <c r="F32" s="518">
        <f>TIME(0,0,INDEX('Input - Travel Times'!$B$3:$AH$103,MATCH($B32,'Input - Travel Times'!$B$3:$B$103,0),MATCH(F$9,'Input - Travel Times'!$B$3:$AH$3,0)))</f>
        <v>0</v>
      </c>
      <c r="G32" s="518">
        <f>TIME(0,0,INDEX('Input - Travel Times'!$B$3:$AH$103,MATCH($B32,'Input - Travel Times'!$B$3:$B$103,0),MATCH(G$9,'Input - Travel Times'!$B$3:$AH$3,0)))</f>
        <v>0</v>
      </c>
      <c r="H32" s="518">
        <f>TIME(0,0,INDEX('Input - Travel Times'!$B$3:$AH$103,MATCH($B32,'Input - Travel Times'!$B$3:$B$103,0),MATCH(H$9,'Input - Travel Times'!$B$3:$AH$3,0)))</f>
        <v>0</v>
      </c>
      <c r="I32" s="126"/>
      <c r="J32" s="209" t="str">
        <f>IFERROR(TIME(0,0,AVERAGEIFS('VISSIM Travel Time Outputs'!$I:$I,'VISSIM Travel Time Outputs'!$D:$D,$D32,'VISSIM Travel Time Outputs'!$A:$A,"AVG",'VISSIM Travel Time Outputs'!$B:$B,J$9)),"-")</f>
        <v>-</v>
      </c>
      <c r="K32" s="34" t="str">
        <f>IFERROR(TIME(0,0,AVERAGEIFS('VISSIM Travel Time Outputs'!$I:$I,'VISSIM Travel Time Outputs'!$D:$D,$D32,'VISSIM Travel Time Outputs'!$A:$A,"AVG",'VISSIM Travel Time Outputs'!$B:$B,K$9)),"-")</f>
        <v>-</v>
      </c>
      <c r="L32" s="34" t="str">
        <f>IFERROR(TIME(0,0,AVERAGEIFS('VISSIM Travel Time Outputs'!$I:$I,'VISSIM Travel Time Outputs'!$D:$D,$D32,'VISSIM Travel Time Outputs'!$A:$A,"AVG",'VISSIM Travel Time Outputs'!$B:$B,L$9)),"-")</f>
        <v>-</v>
      </c>
      <c r="M32" s="34" t="str">
        <f>IFERROR(TIME(0,0,AVERAGEIFS('VISSIM Travel Time Outputs'!$I:$I,'VISSIM Travel Time Outputs'!$D:$D,$D32,'VISSIM Travel Time Outputs'!$A:$A,"AVG",'VISSIM Travel Time Outputs'!$B:$B,M$9)),"-")</f>
        <v>-</v>
      </c>
      <c r="N32" s="34" t="str">
        <f>IFERROR(TIME(0,0,AVERAGEIFS('VISSIM Travel Time Outputs'!$I:$I,'VISSIM Travel Time Outputs'!$D:$D,$D32,'VISSIM Travel Time Outputs'!$A:$A,"AVG",'VISSIM Travel Time Outputs'!$B:$B,N$9)),"-")</f>
        <v>-</v>
      </c>
      <c r="O32" s="34" t="str">
        <f>IFERROR(TIME(0,0,AVERAGEIFS('VISSIM Travel Time Outputs'!$I:$I,'VISSIM Travel Time Outputs'!$D:$D,$D32,'VISSIM Travel Time Outputs'!$A:$A,"AVG",'VISSIM Travel Time Outputs'!$B:$B,O$9)),"-")</f>
        <v>-</v>
      </c>
      <c r="P32" s="34" t="str">
        <f>IFERROR(TIME(0,0,AVERAGEIFS('VISSIM Travel Time Outputs'!$I:$I,'VISSIM Travel Time Outputs'!$D:$D,$D32,'VISSIM Travel Time Outputs'!$A:$A,"AVG",'VISSIM Travel Time Outputs'!$B:$B,P$9)),"-")</f>
        <v>-</v>
      </c>
      <c r="Q32" s="34" t="str">
        <f>IFERROR(TIME(0,0,AVERAGEIFS('VISSIM Travel Time Outputs'!$I:$I,'VISSIM Travel Time Outputs'!$D:$D,$D32,'VISSIM Travel Time Outputs'!$A:$A,"AVG",'VISSIM Travel Time Outputs'!$B:$B,Q$9)),"-")</f>
        <v>-</v>
      </c>
      <c r="R32" s="34" t="str">
        <f>IFERROR(TIME(0,0,AVERAGEIFS('VISSIM Travel Time Outputs'!$I:$I,'VISSIM Travel Time Outputs'!$D:$D,$D32,'VISSIM Travel Time Outputs'!$A:$A,"AVG",'VISSIM Travel Time Outputs'!$B:$B,R$9)),"-")</f>
        <v>-</v>
      </c>
      <c r="S32" s="34" t="str">
        <f>IFERROR(TIME(0,0,AVERAGEIFS('VISSIM Travel Time Outputs'!$I:$I,'VISSIM Travel Time Outputs'!$D:$D,$D32,'VISSIM Travel Time Outputs'!$A:$A,"AVG",'VISSIM Travel Time Outputs'!$B:$B,S$9)),"-")</f>
        <v>-</v>
      </c>
      <c r="T32" s="34" t="str">
        <f>IFERROR(TIME(0,0,AVERAGEIFS('VISSIM Travel Time Outputs'!$I:$I,'VISSIM Travel Time Outputs'!$D:$D,$D32,'VISSIM Travel Time Outputs'!$A:$A,"AVG",'VISSIM Travel Time Outputs'!$B:$B,T$9)),"-")</f>
        <v>-</v>
      </c>
      <c r="U32" s="34" t="str">
        <f>IFERROR(TIME(0,0,AVERAGEIFS('VISSIM Travel Time Outputs'!$I:$I,'VISSIM Travel Time Outputs'!$D:$D,$D32,'VISSIM Travel Time Outputs'!$A:$A,"AVG",'VISSIM Travel Time Outputs'!$B:$B,U$9)),"-")</f>
        <v>-</v>
      </c>
      <c r="V32" s="34" t="str">
        <f>IFERROR(TIME(0,0,AVERAGEIFS('VISSIM Travel Time Outputs'!$I:$I,'VISSIM Travel Time Outputs'!$D:$D,$D32,'VISSIM Travel Time Outputs'!$A:$A,"AVG",'VISSIM Travel Time Outputs'!$B:$B,V$9)),"-")</f>
        <v>-</v>
      </c>
      <c r="W32" s="34" t="str">
        <f>IFERROR(TIME(0,0,AVERAGEIFS('VISSIM Travel Time Outputs'!$I:$I,'VISSIM Travel Time Outputs'!$D:$D,$D32,'VISSIM Travel Time Outputs'!$A:$A,"AVG",'VISSIM Travel Time Outputs'!$B:$B,W$9)),"-")</f>
        <v>-</v>
      </c>
      <c r="X32" s="34" t="str">
        <f>IFERROR(TIME(0,0,AVERAGEIFS('VISSIM Travel Time Outputs'!$I:$I,'VISSIM Travel Time Outputs'!$D:$D,$D32,'VISSIM Travel Time Outputs'!$A:$A,"AVG",'VISSIM Travel Time Outputs'!$B:$B,X$9)),"-")</f>
        <v>-</v>
      </c>
      <c r="Y32" s="134" t="str">
        <f>IFERROR(TIME(0,0,AVERAGEIFS('VISSIM Travel Time Outputs'!$I:$I,'VISSIM Travel Time Outputs'!$D:$D,$D32,'VISSIM Travel Time Outputs'!$A:$A,"AVG",'VISSIM Travel Time Outputs'!$B:$B,Y$9)),"-")</f>
        <v>-</v>
      </c>
      <c r="Z32" s="254"/>
      <c r="AA32" s="323" t="str">
        <f>IFERROR(AVERAGEIFS('VISSIM Travel Time Outputs'!$F:$F,'VISSIM Travel Time Outputs'!$D:$D,$D32,'VISSIM Travel Time Outputs'!$A:$A,"AVG",'VISSIM Travel Time Outputs'!$B:$B,AA$9),"-")</f>
        <v>-</v>
      </c>
      <c r="AB32" s="324" t="str">
        <f>IFERROR(AVERAGEIFS('VISSIM Travel Time Outputs'!$F:$F,'VISSIM Travel Time Outputs'!$D:$D,$D32,'VISSIM Travel Time Outputs'!$A:$A,"AVG",'VISSIM Travel Time Outputs'!$B:$B,AB$9),"-")</f>
        <v>-</v>
      </c>
      <c r="AC32" s="324" t="str">
        <f>IFERROR(AVERAGEIFS('VISSIM Travel Time Outputs'!$F:$F,'VISSIM Travel Time Outputs'!$D:$D,$D32,'VISSIM Travel Time Outputs'!$A:$A,"AVG",'VISSIM Travel Time Outputs'!$B:$B,AC$9),"-")</f>
        <v>-</v>
      </c>
      <c r="AD32" s="324" t="str">
        <f>IFERROR(AVERAGEIFS('VISSIM Travel Time Outputs'!$F:$F,'VISSIM Travel Time Outputs'!$D:$D,$D32,'VISSIM Travel Time Outputs'!$A:$A,"AVG",'VISSIM Travel Time Outputs'!$B:$B,AD$9),"-")</f>
        <v>-</v>
      </c>
      <c r="AE32" s="324" t="str">
        <f>IFERROR(AVERAGEIFS('VISSIM Travel Time Outputs'!$F:$F,'VISSIM Travel Time Outputs'!$D:$D,$D32,'VISSIM Travel Time Outputs'!$A:$A,"AVG",'VISSIM Travel Time Outputs'!$B:$B,AE$9),"-")</f>
        <v>-</v>
      </c>
      <c r="AF32" s="324" t="str">
        <f>IFERROR(AVERAGEIFS('VISSIM Travel Time Outputs'!$F:$F,'VISSIM Travel Time Outputs'!$D:$D,$D32,'VISSIM Travel Time Outputs'!$A:$A,"AVG",'VISSIM Travel Time Outputs'!$B:$B,AF$9),"-")</f>
        <v>-</v>
      </c>
      <c r="AG32" s="324" t="str">
        <f>IFERROR(AVERAGEIFS('VISSIM Travel Time Outputs'!$F:$F,'VISSIM Travel Time Outputs'!$D:$D,$D32,'VISSIM Travel Time Outputs'!$A:$A,"AVG",'VISSIM Travel Time Outputs'!$B:$B,AG$9),"-")</f>
        <v>-</v>
      </c>
      <c r="AH32" s="324" t="str">
        <f>IFERROR(AVERAGEIFS('VISSIM Travel Time Outputs'!$F:$F,'VISSIM Travel Time Outputs'!$D:$D,$D32,'VISSIM Travel Time Outputs'!$A:$A,"AVG",'VISSIM Travel Time Outputs'!$B:$B,AH$9),"-")</f>
        <v>-</v>
      </c>
      <c r="AI32" s="324" t="str">
        <f>IFERROR(AVERAGEIFS('VISSIM Travel Time Outputs'!$F:$F,'VISSIM Travel Time Outputs'!$D:$D,$D32,'VISSIM Travel Time Outputs'!$A:$A,"AVG",'VISSIM Travel Time Outputs'!$B:$B,AI$9),"-")</f>
        <v>-</v>
      </c>
      <c r="AJ32" s="324" t="str">
        <f>IFERROR(AVERAGEIFS('VISSIM Travel Time Outputs'!$F:$F,'VISSIM Travel Time Outputs'!$D:$D,$D32,'VISSIM Travel Time Outputs'!$A:$A,"AVG",'VISSIM Travel Time Outputs'!$B:$B,AJ$9),"-")</f>
        <v>-</v>
      </c>
      <c r="AK32" s="324" t="str">
        <f>IFERROR(AVERAGEIFS('VISSIM Travel Time Outputs'!$F:$F,'VISSIM Travel Time Outputs'!$D:$D,$D32,'VISSIM Travel Time Outputs'!$A:$A,"AVG",'VISSIM Travel Time Outputs'!$B:$B,AK$9),"-")</f>
        <v>-</v>
      </c>
      <c r="AL32" s="324" t="str">
        <f>IFERROR(AVERAGEIFS('VISSIM Travel Time Outputs'!$F:$F,'VISSIM Travel Time Outputs'!$D:$D,$D32,'VISSIM Travel Time Outputs'!$A:$A,"AVG",'VISSIM Travel Time Outputs'!$B:$B,AL$9),"-")</f>
        <v>-</v>
      </c>
      <c r="AM32" s="324" t="str">
        <f>IFERROR(AVERAGEIFS('VISSIM Travel Time Outputs'!$F:$F,'VISSIM Travel Time Outputs'!$D:$D,$D32,'VISSIM Travel Time Outputs'!$A:$A,"AVG",'VISSIM Travel Time Outputs'!$B:$B,AM$9),"-")</f>
        <v>-</v>
      </c>
      <c r="AN32" s="324" t="str">
        <f>IFERROR(AVERAGEIFS('VISSIM Travel Time Outputs'!$F:$F,'VISSIM Travel Time Outputs'!$D:$D,$D32,'VISSIM Travel Time Outputs'!$A:$A,"AVG",'VISSIM Travel Time Outputs'!$B:$B,AN$9),"-")</f>
        <v>-</v>
      </c>
      <c r="AO32" s="324" t="str">
        <f>IFERROR(AVERAGEIFS('VISSIM Travel Time Outputs'!$F:$F,'VISSIM Travel Time Outputs'!$D:$D,$D32,'VISSIM Travel Time Outputs'!$A:$A,"AVG",'VISSIM Travel Time Outputs'!$B:$B,AO$9),"-")</f>
        <v>-</v>
      </c>
      <c r="AP32" s="325" t="str">
        <f>IFERROR(AVERAGEIFS('VISSIM Travel Time Outputs'!$F:$F,'VISSIM Travel Time Outputs'!$D:$D,$D32,'VISSIM Travel Time Outputs'!$A:$A,"AVG",'VISSIM Travel Time Outputs'!$B:$B,AP$9),"-")</f>
        <v>-</v>
      </c>
      <c r="AQ32" s="331"/>
      <c r="AR32" s="209" t="str">
        <f t="shared" si="13"/>
        <v>--</v>
      </c>
      <c r="AS32" s="354" t="str">
        <f t="shared" si="14"/>
        <v>--</v>
      </c>
      <c r="AT32" s="325">
        <f t="shared" si="15"/>
        <v>0</v>
      </c>
      <c r="AU32" s="255"/>
      <c r="AV32" s="209" t="str">
        <f>IFERROR(TIME(0,0,AVERAGEIFS('VISSIM Travel Time Outputs'!$J:$J,'VISSIM Travel Time Outputs'!$D:$D,$D32,'VISSIM Travel Time Outputs'!$A:$A,"AVG",'VISSIM Travel Time Outputs'!$B:$B,AV$9)),"-")</f>
        <v>-</v>
      </c>
      <c r="AW32" s="34" t="str">
        <f>IFERROR(TIME(0,0,AVERAGEIFS('VISSIM Travel Time Outputs'!$J:$J,'VISSIM Travel Time Outputs'!$D:$D,$D32,'VISSIM Travel Time Outputs'!$A:$A,"AVG",'VISSIM Travel Time Outputs'!$B:$B,AW$9)),"-")</f>
        <v>-</v>
      </c>
      <c r="AX32" s="34" t="str">
        <f>IFERROR(TIME(0,0,AVERAGEIFS('VISSIM Travel Time Outputs'!$J:$J,'VISSIM Travel Time Outputs'!$D:$D,$D32,'VISSIM Travel Time Outputs'!$A:$A,"AVG",'VISSIM Travel Time Outputs'!$B:$B,AX$9)),"-")</f>
        <v>-</v>
      </c>
      <c r="AY32" s="34" t="str">
        <f>IFERROR(TIME(0,0,AVERAGEIFS('VISSIM Travel Time Outputs'!$J:$J,'VISSIM Travel Time Outputs'!$D:$D,$D32,'VISSIM Travel Time Outputs'!$A:$A,"AVG",'VISSIM Travel Time Outputs'!$B:$B,AY$9)),"-")</f>
        <v>-</v>
      </c>
      <c r="AZ32" s="34" t="str">
        <f>IFERROR(TIME(0,0,AVERAGEIFS('VISSIM Travel Time Outputs'!$J:$J,'VISSIM Travel Time Outputs'!$D:$D,$D32,'VISSIM Travel Time Outputs'!$A:$A,"AVG",'VISSIM Travel Time Outputs'!$B:$B,AZ$9)),"-")</f>
        <v>-</v>
      </c>
      <c r="BA32" s="34" t="str">
        <f>IFERROR(TIME(0,0,AVERAGEIFS('VISSIM Travel Time Outputs'!$J:$J,'VISSIM Travel Time Outputs'!$D:$D,$D32,'VISSIM Travel Time Outputs'!$A:$A,"AVG",'VISSIM Travel Time Outputs'!$B:$B,BA$9)),"-")</f>
        <v>-</v>
      </c>
      <c r="BB32" s="34" t="str">
        <f>IFERROR(TIME(0,0,AVERAGEIFS('VISSIM Travel Time Outputs'!$J:$J,'VISSIM Travel Time Outputs'!$D:$D,$D32,'VISSIM Travel Time Outputs'!$A:$A,"AVG",'VISSIM Travel Time Outputs'!$B:$B,BB$9)),"-")</f>
        <v>-</v>
      </c>
      <c r="BC32" s="34" t="str">
        <f>IFERROR(TIME(0,0,AVERAGEIFS('VISSIM Travel Time Outputs'!$J:$J,'VISSIM Travel Time Outputs'!$D:$D,$D32,'VISSIM Travel Time Outputs'!$A:$A,"AVG",'VISSIM Travel Time Outputs'!$B:$B,BC$9)),"-")</f>
        <v>-</v>
      </c>
      <c r="BD32" s="34" t="str">
        <f>IFERROR(TIME(0,0,AVERAGEIFS('VISSIM Travel Time Outputs'!$J:$J,'VISSIM Travel Time Outputs'!$D:$D,$D32,'VISSIM Travel Time Outputs'!$A:$A,"AVG",'VISSIM Travel Time Outputs'!$B:$B,BD$9)),"-")</f>
        <v>-</v>
      </c>
      <c r="BE32" s="34" t="str">
        <f>IFERROR(TIME(0,0,AVERAGEIFS('VISSIM Travel Time Outputs'!$J:$J,'VISSIM Travel Time Outputs'!$D:$D,$D32,'VISSIM Travel Time Outputs'!$A:$A,"AVG",'VISSIM Travel Time Outputs'!$B:$B,BE$9)),"-")</f>
        <v>-</v>
      </c>
      <c r="BF32" s="34" t="str">
        <f>IFERROR(TIME(0,0,AVERAGEIFS('VISSIM Travel Time Outputs'!$J:$J,'VISSIM Travel Time Outputs'!$D:$D,$D32,'VISSIM Travel Time Outputs'!$A:$A,"AVG",'VISSIM Travel Time Outputs'!$B:$B,BF$9)),"-")</f>
        <v>-</v>
      </c>
      <c r="BG32" s="34" t="str">
        <f>IFERROR(TIME(0,0,AVERAGEIFS('VISSIM Travel Time Outputs'!$J:$J,'VISSIM Travel Time Outputs'!$D:$D,$D32,'VISSIM Travel Time Outputs'!$A:$A,"AVG",'VISSIM Travel Time Outputs'!$B:$B,BG$9)),"-")</f>
        <v>-</v>
      </c>
      <c r="BH32" s="34" t="str">
        <f>IFERROR(TIME(0,0,AVERAGEIFS('VISSIM Travel Time Outputs'!$J:$J,'VISSIM Travel Time Outputs'!$D:$D,$D32,'VISSIM Travel Time Outputs'!$A:$A,"AVG",'VISSIM Travel Time Outputs'!$B:$B,BH$9)),"-")</f>
        <v>-</v>
      </c>
      <c r="BI32" s="34" t="str">
        <f>IFERROR(TIME(0,0,AVERAGEIFS('VISSIM Travel Time Outputs'!$J:$J,'VISSIM Travel Time Outputs'!$D:$D,$D32,'VISSIM Travel Time Outputs'!$A:$A,"AVG",'VISSIM Travel Time Outputs'!$B:$B,BI$9)),"-")</f>
        <v>-</v>
      </c>
      <c r="BJ32" s="34" t="str">
        <f>IFERROR(TIME(0,0,AVERAGEIFS('VISSIM Travel Time Outputs'!$J:$J,'VISSIM Travel Time Outputs'!$D:$D,$D32,'VISSIM Travel Time Outputs'!$A:$A,"AVG",'VISSIM Travel Time Outputs'!$B:$B,BJ$9)),"-")</f>
        <v>-</v>
      </c>
      <c r="BK32" s="134" t="str">
        <f>IFERROR(TIME(0,0,AVERAGEIFS('VISSIM Travel Time Outputs'!$J:$J,'VISSIM Travel Time Outputs'!$D:$D,$D32,'VISSIM Travel Time Outputs'!$A:$A,"AVG",'VISSIM Travel Time Outputs'!$B:$B,BK$9)),"-")</f>
        <v>-</v>
      </c>
      <c r="BL32" s="126"/>
      <c r="BM32" s="323" t="str">
        <f>IFERROR(AVERAGEIFS('VISSIM Travel Time Outputs'!$G:$G,'VISSIM Travel Time Outputs'!$D:$D,$D32,'VISSIM Travel Time Outputs'!$A:$A,"AVG",'VISSIM Travel Time Outputs'!$B:$B,BM$9),"-")</f>
        <v>-</v>
      </c>
      <c r="BN32" s="324" t="str">
        <f>IFERROR(AVERAGEIFS('VISSIM Travel Time Outputs'!$G:$G,'VISSIM Travel Time Outputs'!$D:$D,$D32,'VISSIM Travel Time Outputs'!$A:$A,"AVG",'VISSIM Travel Time Outputs'!$B:$B,BN$9),"-")</f>
        <v>-</v>
      </c>
      <c r="BO32" s="324" t="str">
        <f>IFERROR(AVERAGEIFS('VISSIM Travel Time Outputs'!$G:$G,'VISSIM Travel Time Outputs'!$D:$D,$D32,'VISSIM Travel Time Outputs'!$A:$A,"AVG",'VISSIM Travel Time Outputs'!$B:$B,BO$9),"-")</f>
        <v>-</v>
      </c>
      <c r="BP32" s="324" t="str">
        <f>IFERROR(AVERAGEIFS('VISSIM Travel Time Outputs'!$G:$G,'VISSIM Travel Time Outputs'!$D:$D,$D32,'VISSIM Travel Time Outputs'!$A:$A,"AVG",'VISSIM Travel Time Outputs'!$B:$B,BP$9),"-")</f>
        <v>-</v>
      </c>
      <c r="BQ32" s="324" t="str">
        <f>IFERROR(AVERAGEIFS('VISSIM Travel Time Outputs'!$G:$G,'VISSIM Travel Time Outputs'!$D:$D,$D32,'VISSIM Travel Time Outputs'!$A:$A,"AVG",'VISSIM Travel Time Outputs'!$B:$B,BQ$9),"-")</f>
        <v>-</v>
      </c>
      <c r="BR32" s="324" t="str">
        <f>IFERROR(AVERAGEIFS('VISSIM Travel Time Outputs'!$G:$G,'VISSIM Travel Time Outputs'!$D:$D,$D32,'VISSIM Travel Time Outputs'!$A:$A,"AVG",'VISSIM Travel Time Outputs'!$B:$B,BR$9),"-")</f>
        <v>-</v>
      </c>
      <c r="BS32" s="324" t="str">
        <f>IFERROR(AVERAGEIFS('VISSIM Travel Time Outputs'!$G:$G,'VISSIM Travel Time Outputs'!$D:$D,$D32,'VISSIM Travel Time Outputs'!$A:$A,"AVG",'VISSIM Travel Time Outputs'!$B:$B,BS$9),"-")</f>
        <v>-</v>
      </c>
      <c r="BT32" s="324" t="str">
        <f>IFERROR(AVERAGEIFS('VISSIM Travel Time Outputs'!$G:$G,'VISSIM Travel Time Outputs'!$D:$D,$D32,'VISSIM Travel Time Outputs'!$A:$A,"AVG",'VISSIM Travel Time Outputs'!$B:$B,BT$9),"-")</f>
        <v>-</v>
      </c>
      <c r="BU32" s="324" t="str">
        <f>IFERROR(AVERAGEIFS('VISSIM Travel Time Outputs'!$G:$G,'VISSIM Travel Time Outputs'!$D:$D,$D32,'VISSIM Travel Time Outputs'!$A:$A,"AVG",'VISSIM Travel Time Outputs'!$B:$B,BU$9),"-")</f>
        <v>-</v>
      </c>
      <c r="BV32" s="324" t="str">
        <f>IFERROR(AVERAGEIFS('VISSIM Travel Time Outputs'!$G:$G,'VISSIM Travel Time Outputs'!$D:$D,$D32,'VISSIM Travel Time Outputs'!$A:$A,"AVG",'VISSIM Travel Time Outputs'!$B:$B,BV$9),"-")</f>
        <v>-</v>
      </c>
      <c r="BW32" s="324" t="str">
        <f>IFERROR(AVERAGEIFS('VISSIM Travel Time Outputs'!$G:$G,'VISSIM Travel Time Outputs'!$D:$D,$D32,'VISSIM Travel Time Outputs'!$A:$A,"AVG",'VISSIM Travel Time Outputs'!$B:$B,BW$9),"-")</f>
        <v>-</v>
      </c>
      <c r="BX32" s="324" t="str">
        <f>IFERROR(AVERAGEIFS('VISSIM Travel Time Outputs'!$G:$G,'VISSIM Travel Time Outputs'!$D:$D,$D32,'VISSIM Travel Time Outputs'!$A:$A,"AVG",'VISSIM Travel Time Outputs'!$B:$B,BX$9),"-")</f>
        <v>-</v>
      </c>
      <c r="BY32" s="324" t="str">
        <f>IFERROR(AVERAGEIFS('VISSIM Travel Time Outputs'!$G:$G,'VISSIM Travel Time Outputs'!$D:$D,$D32,'VISSIM Travel Time Outputs'!$A:$A,"AVG",'VISSIM Travel Time Outputs'!$B:$B,BY$9),"-")</f>
        <v>-</v>
      </c>
      <c r="BZ32" s="324" t="str">
        <f>IFERROR(AVERAGEIFS('VISSIM Travel Time Outputs'!$G:$G,'VISSIM Travel Time Outputs'!$D:$D,$D32,'VISSIM Travel Time Outputs'!$A:$A,"AVG",'VISSIM Travel Time Outputs'!$B:$B,BZ$9),"-")</f>
        <v>-</v>
      </c>
      <c r="CA32" s="324" t="str">
        <f>IFERROR(AVERAGEIFS('VISSIM Travel Time Outputs'!$G:$G,'VISSIM Travel Time Outputs'!$D:$D,$D32,'VISSIM Travel Time Outputs'!$A:$A,"AVG",'VISSIM Travel Time Outputs'!$B:$B,CA$9),"-")</f>
        <v>-</v>
      </c>
      <c r="CB32" s="325" t="str">
        <f>IFERROR(AVERAGEIFS('VISSIM Travel Time Outputs'!$G:$G,'VISSIM Travel Time Outputs'!$D:$D,$D32,'VISSIM Travel Time Outputs'!$A:$A,"AVG",'VISSIM Travel Time Outputs'!$B:$B,CB$9),"-")</f>
        <v>-</v>
      </c>
      <c r="CC32" s="254"/>
      <c r="CD32" s="209" t="str">
        <f t="shared" si="16"/>
        <v>--</v>
      </c>
      <c r="CE32" s="354" t="str">
        <f t="shared" si="17"/>
        <v>--</v>
      </c>
      <c r="CF32" s="325">
        <f t="shared" si="18"/>
        <v>0</v>
      </c>
      <c r="CG32" s="331"/>
      <c r="CH32" s="209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134"/>
      <c r="CX32" s="331"/>
      <c r="CY32" s="323"/>
      <c r="CZ32" s="324"/>
      <c r="DA32" s="324"/>
      <c r="DB32" s="324"/>
      <c r="DC32" s="324"/>
      <c r="DD32" s="324"/>
      <c r="DE32" s="324"/>
      <c r="DF32" s="324"/>
      <c r="DG32" s="324"/>
      <c r="DH32" s="324"/>
      <c r="DI32" s="324"/>
      <c r="DJ32" s="324"/>
      <c r="DK32" s="324"/>
      <c r="DL32" s="324"/>
      <c r="DM32" s="324"/>
      <c r="DN32" s="325"/>
      <c r="DO32" s="331"/>
      <c r="DP32" s="209" t="str">
        <f t="shared" si="19"/>
        <v>--</v>
      </c>
      <c r="DQ32" s="354" t="str">
        <f t="shared" si="20"/>
        <v>--</v>
      </c>
      <c r="DR32" s="325">
        <f t="shared" si="21"/>
        <v>0</v>
      </c>
      <c r="DS32" s="255"/>
      <c r="DT32" s="209" t="str">
        <f>IFERROR(TIME(0,0,AVERAGEIFS('VISSIM Travel Time Outputs'!$K:$K,'VISSIM Travel Time Outputs'!$D:$D,$D32,'VISSIM Travel Time Outputs'!$A:$A,"AVG",'VISSIM Travel Time Outputs'!$B:$B,DT$9)),"-")</f>
        <v>-</v>
      </c>
      <c r="DU32" s="34" t="str">
        <f>IFERROR(TIME(0,0,AVERAGEIFS('VISSIM Travel Time Outputs'!$K:$K,'VISSIM Travel Time Outputs'!$D:$D,$D32,'VISSIM Travel Time Outputs'!$A:$A,"AVG",'VISSIM Travel Time Outputs'!$B:$B,DU$9)),"-")</f>
        <v>-</v>
      </c>
      <c r="DV32" s="34" t="str">
        <f>IFERROR(TIME(0,0,AVERAGEIFS('VISSIM Travel Time Outputs'!$K:$K,'VISSIM Travel Time Outputs'!$D:$D,$D32,'VISSIM Travel Time Outputs'!$A:$A,"AVG",'VISSIM Travel Time Outputs'!$B:$B,DV$9)),"-")</f>
        <v>-</v>
      </c>
      <c r="DW32" s="34" t="str">
        <f>IFERROR(TIME(0,0,AVERAGEIFS('VISSIM Travel Time Outputs'!$K:$K,'VISSIM Travel Time Outputs'!$D:$D,$D32,'VISSIM Travel Time Outputs'!$A:$A,"AVG",'VISSIM Travel Time Outputs'!$B:$B,DW$9)),"-")</f>
        <v>-</v>
      </c>
      <c r="DX32" s="34" t="str">
        <f>IFERROR(TIME(0,0,AVERAGEIFS('VISSIM Travel Time Outputs'!$K:$K,'VISSIM Travel Time Outputs'!$D:$D,$D32,'VISSIM Travel Time Outputs'!$A:$A,"AVG",'VISSIM Travel Time Outputs'!$B:$B,DX$9)),"-")</f>
        <v>-</v>
      </c>
      <c r="DY32" s="34" t="str">
        <f>IFERROR(TIME(0,0,AVERAGEIFS('VISSIM Travel Time Outputs'!$K:$K,'VISSIM Travel Time Outputs'!$D:$D,$D32,'VISSIM Travel Time Outputs'!$A:$A,"AVG",'VISSIM Travel Time Outputs'!$B:$B,DY$9)),"-")</f>
        <v>-</v>
      </c>
      <c r="DZ32" s="34" t="str">
        <f>IFERROR(TIME(0,0,AVERAGEIFS('VISSIM Travel Time Outputs'!$K:$K,'VISSIM Travel Time Outputs'!$D:$D,$D32,'VISSIM Travel Time Outputs'!$A:$A,"AVG",'VISSIM Travel Time Outputs'!$B:$B,DZ$9)),"-")</f>
        <v>-</v>
      </c>
      <c r="EA32" s="34" t="str">
        <f>IFERROR(TIME(0,0,AVERAGEIFS('VISSIM Travel Time Outputs'!$K:$K,'VISSIM Travel Time Outputs'!$D:$D,$D32,'VISSIM Travel Time Outputs'!$A:$A,"AVG",'VISSIM Travel Time Outputs'!$B:$B,EA$9)),"-")</f>
        <v>-</v>
      </c>
      <c r="EB32" s="34" t="str">
        <f>IFERROR(TIME(0,0,AVERAGEIFS('VISSIM Travel Time Outputs'!$K:$K,'VISSIM Travel Time Outputs'!$D:$D,$D32,'VISSIM Travel Time Outputs'!$A:$A,"AVG",'VISSIM Travel Time Outputs'!$B:$B,EB$9)),"-")</f>
        <v>-</v>
      </c>
      <c r="EC32" s="34" t="str">
        <f>IFERROR(TIME(0,0,AVERAGEIFS('VISSIM Travel Time Outputs'!$K:$K,'VISSIM Travel Time Outputs'!$D:$D,$D32,'VISSIM Travel Time Outputs'!$A:$A,"AVG",'VISSIM Travel Time Outputs'!$B:$B,EC$9)),"-")</f>
        <v>-</v>
      </c>
      <c r="ED32" s="34" t="str">
        <f>IFERROR(TIME(0,0,AVERAGEIFS('VISSIM Travel Time Outputs'!$K:$K,'VISSIM Travel Time Outputs'!$D:$D,$D32,'VISSIM Travel Time Outputs'!$A:$A,"AVG",'VISSIM Travel Time Outputs'!$B:$B,ED$9)),"-")</f>
        <v>-</v>
      </c>
      <c r="EE32" s="34" t="str">
        <f>IFERROR(TIME(0,0,AVERAGEIFS('VISSIM Travel Time Outputs'!$K:$K,'VISSIM Travel Time Outputs'!$D:$D,$D32,'VISSIM Travel Time Outputs'!$A:$A,"AVG",'VISSIM Travel Time Outputs'!$B:$B,EE$9)),"-")</f>
        <v>-</v>
      </c>
      <c r="EF32" s="34" t="str">
        <f>IFERROR(TIME(0,0,AVERAGEIFS('VISSIM Travel Time Outputs'!$K:$K,'VISSIM Travel Time Outputs'!$D:$D,$D32,'VISSIM Travel Time Outputs'!$A:$A,"AVG",'VISSIM Travel Time Outputs'!$B:$B,EF$9)),"-")</f>
        <v>-</v>
      </c>
      <c r="EG32" s="34" t="str">
        <f>IFERROR(TIME(0,0,AVERAGEIFS('VISSIM Travel Time Outputs'!$K:$K,'VISSIM Travel Time Outputs'!$D:$D,$D32,'VISSIM Travel Time Outputs'!$A:$A,"AVG",'VISSIM Travel Time Outputs'!$B:$B,EG$9)),"-")</f>
        <v>-</v>
      </c>
      <c r="EH32" s="34" t="str">
        <f>IFERROR(TIME(0,0,AVERAGEIFS('VISSIM Travel Time Outputs'!$K:$K,'VISSIM Travel Time Outputs'!$D:$D,$D32,'VISSIM Travel Time Outputs'!$A:$A,"AVG",'VISSIM Travel Time Outputs'!$B:$B,EH$9)),"-")</f>
        <v>-</v>
      </c>
      <c r="EI32" s="134" t="str">
        <f>IFERROR(TIME(0,0,AVERAGEIFS('VISSIM Travel Time Outputs'!$K:$K,'VISSIM Travel Time Outputs'!$D:$D,$D32,'VISSIM Travel Time Outputs'!$A:$A,"AVG",'VISSIM Travel Time Outputs'!$B:$B,EI$9)),"-")</f>
        <v>-</v>
      </c>
      <c r="EJ32" s="126"/>
      <c r="EK32" s="323" t="str">
        <f>IFERROR(AVERAGEIFS('VISSIM Travel Time Outputs'!$H:$H,'VISSIM Travel Time Outputs'!$D:$D,$D32,'VISSIM Travel Time Outputs'!$A:$A,"AVG",'VISSIM Travel Time Outputs'!$B:$B,EK$9),"-")</f>
        <v>-</v>
      </c>
      <c r="EL32" s="324" t="str">
        <f>IFERROR(AVERAGEIFS('VISSIM Travel Time Outputs'!$H:$H,'VISSIM Travel Time Outputs'!$D:$D,$D32,'VISSIM Travel Time Outputs'!$A:$A,"AVG",'VISSIM Travel Time Outputs'!$B:$B,EL$9),"-")</f>
        <v>-</v>
      </c>
      <c r="EM32" s="324" t="str">
        <f>IFERROR(AVERAGEIFS('VISSIM Travel Time Outputs'!$H:$H,'VISSIM Travel Time Outputs'!$D:$D,$D32,'VISSIM Travel Time Outputs'!$A:$A,"AVG",'VISSIM Travel Time Outputs'!$B:$B,EM$9),"-")</f>
        <v>-</v>
      </c>
      <c r="EN32" s="324" t="str">
        <f>IFERROR(AVERAGEIFS('VISSIM Travel Time Outputs'!$H:$H,'VISSIM Travel Time Outputs'!$D:$D,$D32,'VISSIM Travel Time Outputs'!$A:$A,"AVG",'VISSIM Travel Time Outputs'!$B:$B,EN$9),"-")</f>
        <v>-</v>
      </c>
      <c r="EO32" s="324" t="str">
        <f>IFERROR(AVERAGEIFS('VISSIM Travel Time Outputs'!$H:$H,'VISSIM Travel Time Outputs'!$D:$D,$D32,'VISSIM Travel Time Outputs'!$A:$A,"AVG",'VISSIM Travel Time Outputs'!$B:$B,EO$9),"-")</f>
        <v>-</v>
      </c>
      <c r="EP32" s="324" t="str">
        <f>IFERROR(AVERAGEIFS('VISSIM Travel Time Outputs'!$H:$H,'VISSIM Travel Time Outputs'!$D:$D,$D32,'VISSIM Travel Time Outputs'!$A:$A,"AVG",'VISSIM Travel Time Outputs'!$B:$B,EP$9),"-")</f>
        <v>-</v>
      </c>
      <c r="EQ32" s="324" t="str">
        <f>IFERROR(AVERAGEIFS('VISSIM Travel Time Outputs'!$H:$H,'VISSIM Travel Time Outputs'!$D:$D,$D32,'VISSIM Travel Time Outputs'!$A:$A,"AVG",'VISSIM Travel Time Outputs'!$B:$B,EQ$9),"-")</f>
        <v>-</v>
      </c>
      <c r="ER32" s="324" t="str">
        <f>IFERROR(AVERAGEIFS('VISSIM Travel Time Outputs'!$H:$H,'VISSIM Travel Time Outputs'!$D:$D,$D32,'VISSIM Travel Time Outputs'!$A:$A,"AVG",'VISSIM Travel Time Outputs'!$B:$B,ER$9),"-")</f>
        <v>-</v>
      </c>
      <c r="ES32" s="324" t="str">
        <f>IFERROR(AVERAGEIFS('VISSIM Travel Time Outputs'!$H:$H,'VISSIM Travel Time Outputs'!$D:$D,$D32,'VISSIM Travel Time Outputs'!$A:$A,"AVG",'VISSIM Travel Time Outputs'!$B:$B,ES$9),"-")</f>
        <v>-</v>
      </c>
      <c r="ET32" s="324" t="str">
        <f>IFERROR(AVERAGEIFS('VISSIM Travel Time Outputs'!$H:$H,'VISSIM Travel Time Outputs'!$D:$D,$D32,'VISSIM Travel Time Outputs'!$A:$A,"AVG",'VISSIM Travel Time Outputs'!$B:$B,ET$9),"-")</f>
        <v>-</v>
      </c>
      <c r="EU32" s="324" t="str">
        <f>IFERROR(AVERAGEIFS('VISSIM Travel Time Outputs'!$H:$H,'VISSIM Travel Time Outputs'!$D:$D,$D32,'VISSIM Travel Time Outputs'!$A:$A,"AVG",'VISSIM Travel Time Outputs'!$B:$B,EU$9),"-")</f>
        <v>-</v>
      </c>
      <c r="EV32" s="324" t="str">
        <f>IFERROR(AVERAGEIFS('VISSIM Travel Time Outputs'!$H:$H,'VISSIM Travel Time Outputs'!$D:$D,$D32,'VISSIM Travel Time Outputs'!$A:$A,"AVG",'VISSIM Travel Time Outputs'!$B:$B,EV$9),"-")</f>
        <v>-</v>
      </c>
      <c r="EW32" s="324" t="str">
        <f>IFERROR(AVERAGEIFS('VISSIM Travel Time Outputs'!$H:$H,'VISSIM Travel Time Outputs'!$D:$D,$D32,'VISSIM Travel Time Outputs'!$A:$A,"AVG",'VISSIM Travel Time Outputs'!$B:$B,EW$9),"-")</f>
        <v>-</v>
      </c>
      <c r="EX32" s="324" t="str">
        <f>IFERROR(AVERAGEIFS('VISSIM Travel Time Outputs'!$H:$H,'VISSIM Travel Time Outputs'!$D:$D,$D32,'VISSIM Travel Time Outputs'!$A:$A,"AVG",'VISSIM Travel Time Outputs'!$B:$B,EX$9),"-")</f>
        <v>-</v>
      </c>
      <c r="EY32" s="324" t="str">
        <f>IFERROR(AVERAGEIFS('VISSIM Travel Time Outputs'!$H:$H,'VISSIM Travel Time Outputs'!$D:$D,$D32,'VISSIM Travel Time Outputs'!$A:$A,"AVG",'VISSIM Travel Time Outputs'!$B:$B,EY$9),"-")</f>
        <v>-</v>
      </c>
      <c r="EZ32" s="325" t="str">
        <f>IFERROR(AVERAGEIFS('VISSIM Travel Time Outputs'!$H:$H,'VISSIM Travel Time Outputs'!$D:$D,$D32,'VISSIM Travel Time Outputs'!$A:$A,"AVG",'VISSIM Travel Time Outputs'!$B:$B,EZ$9),"-")</f>
        <v>-</v>
      </c>
      <c r="FA32" s="254"/>
      <c r="FB32" s="209" t="str">
        <f t="shared" si="22"/>
        <v>--</v>
      </c>
      <c r="FC32" s="354" t="str">
        <f t="shared" si="23"/>
        <v>--</v>
      </c>
      <c r="FD32" s="325">
        <f t="shared" si="24"/>
        <v>0</v>
      </c>
      <c r="FE32" s="331"/>
      <c r="FF32" s="209" t="str">
        <f>IFERROR(GETPIVOTDATA("Average of TRAVTM(40)",#REF!,"TIMEINT",FF$9,"VEHICLETRAVELTIMEMEASUREMENT",$D32)/3600/24,"--")</f>
        <v>--</v>
      </c>
      <c r="FG32" s="34" t="str">
        <f>IFERROR(GETPIVOTDATA("Average of TRAVTM(40)",#REF!,"TIMEINT",FG$9,"VEHICLETRAVELTIMEMEASUREMENT",$D32)/3600/24,"--")</f>
        <v>--</v>
      </c>
      <c r="FH32" s="34" t="str">
        <f>IFERROR(GETPIVOTDATA("Average of TRAVTM(40)",#REF!,"TIMEINT",FH$9,"VEHICLETRAVELTIMEMEASUREMENT",$D32)/3600/24,"--")</f>
        <v>--</v>
      </c>
      <c r="FI32" s="34" t="str">
        <f>IFERROR(GETPIVOTDATA("Average of TRAVTM(40)",#REF!,"TIMEINT",FI$9,"VEHICLETRAVELTIMEMEASUREMENT",$D32)/3600/24,"--")</f>
        <v>--</v>
      </c>
      <c r="FJ32" s="34" t="str">
        <f>IFERROR(GETPIVOTDATA("Average of TRAVTM(40)",#REF!,"TIMEINT",FJ$9,"VEHICLETRAVELTIMEMEASUREMENT",$D32)/3600/24,"--")</f>
        <v>--</v>
      </c>
      <c r="FK32" s="34" t="str">
        <f>IFERROR(GETPIVOTDATA("Average of TRAVTM(40)",#REF!,"TIMEINT",FK$9,"VEHICLETRAVELTIMEMEASUREMENT",$D32)/3600/24,"--")</f>
        <v>--</v>
      </c>
      <c r="FL32" s="34" t="str">
        <f>IFERROR(GETPIVOTDATA("Average of TRAVTM(40)",#REF!,"TIMEINT",FL$9,"VEHICLETRAVELTIMEMEASUREMENT",$D32)/3600/24,"--")</f>
        <v>--</v>
      </c>
      <c r="FM32" s="34" t="str">
        <f>IFERROR(GETPIVOTDATA("Average of TRAVTM(40)",#REF!,"TIMEINT",FM$9,"VEHICLETRAVELTIMEMEASUREMENT",$D32)/3600/24,"--")</f>
        <v>--</v>
      </c>
      <c r="FN32" s="34" t="str">
        <f>IFERROR(GETPIVOTDATA("Average of TRAVTM(40)",#REF!,"TIMEINT",FN$9,"VEHICLETRAVELTIMEMEASUREMENT",$D32)/3600/24,"--")</f>
        <v>--</v>
      </c>
      <c r="FO32" s="34" t="str">
        <f>IFERROR(GETPIVOTDATA("Average of TRAVTM(40)",#REF!,"TIMEINT",FO$9,"VEHICLETRAVELTIMEMEASUREMENT",$D32)/3600/24,"--")</f>
        <v>--</v>
      </c>
      <c r="FP32" s="34" t="str">
        <f>IFERROR(GETPIVOTDATA("Average of TRAVTM(40)",#REF!,"TIMEINT",FP$9,"VEHICLETRAVELTIMEMEASUREMENT",$D32)/3600/24,"--")</f>
        <v>--</v>
      </c>
      <c r="FQ32" s="34" t="str">
        <f>IFERROR(GETPIVOTDATA("Average of TRAVTM(40)",#REF!,"TIMEINT",FQ$9,"VEHICLETRAVELTIMEMEASUREMENT",$D32)/3600/24,"--")</f>
        <v>--</v>
      </c>
      <c r="FR32" s="34" t="str">
        <f>IFERROR(GETPIVOTDATA("Average of TRAVTM(40)",#REF!,"TIMEINT",FR$9,"VEHICLETRAVELTIMEMEASUREMENT",$D32)/3600/24,"--")</f>
        <v>--</v>
      </c>
      <c r="FS32" s="34" t="str">
        <f>IFERROR(GETPIVOTDATA("Average of TRAVTM(40)",#REF!,"TIMEINT",FS$9,"VEHICLETRAVELTIMEMEASUREMENT",$D32)/3600/24,"--")</f>
        <v>--</v>
      </c>
      <c r="FT32" s="34" t="str">
        <f>IFERROR(GETPIVOTDATA("Average of TRAVTM(40)",#REF!,"TIMEINT",FT$9,"VEHICLETRAVELTIMEMEASUREMENT",$D32)/3600/24,"--")</f>
        <v>--</v>
      </c>
      <c r="FU32" s="134" t="str">
        <f>IFERROR(GETPIVOTDATA("Average of TRAVTM(40)",#REF!,"TIMEINT",FU$9,"VEHICLETRAVELTIMEMEASUREMENT",$D32)/3600/24,"--")</f>
        <v>--</v>
      </c>
      <c r="FV32" s="331"/>
      <c r="FW32" s="323" t="str">
        <f>IFERROR(GETPIVOTDATA("Average of VEHS(40)",#REF!,"TIMEINT",FW$9,"VEHICLETRAVELTIMEMEASUREMENT",$D32),"--")</f>
        <v>--</v>
      </c>
      <c r="FX32" s="324" t="str">
        <f>IFERROR(GETPIVOTDATA("Average of VEHS(40)",#REF!,"TIMEINT",FX$9,"VEHICLETRAVELTIMEMEASUREMENT",$D32),"--")</f>
        <v>--</v>
      </c>
      <c r="FY32" s="324" t="str">
        <f>IFERROR(GETPIVOTDATA("Average of VEHS(40)",#REF!,"TIMEINT",FY$9,"VEHICLETRAVELTIMEMEASUREMENT",$D32),"--")</f>
        <v>--</v>
      </c>
      <c r="FZ32" s="324" t="str">
        <f>IFERROR(GETPIVOTDATA("Average of VEHS(40)",#REF!,"TIMEINT",FZ$9,"VEHICLETRAVELTIMEMEASUREMENT",$D32),"--")</f>
        <v>--</v>
      </c>
      <c r="GA32" s="324" t="str">
        <f>IFERROR(GETPIVOTDATA("Average of VEHS(40)",#REF!,"TIMEINT",GA$9,"VEHICLETRAVELTIMEMEASUREMENT",$D32),"--")</f>
        <v>--</v>
      </c>
      <c r="GB32" s="324" t="str">
        <f>IFERROR(GETPIVOTDATA("Average of VEHS(40)",#REF!,"TIMEINT",GB$9,"VEHICLETRAVELTIMEMEASUREMENT",$D32),"--")</f>
        <v>--</v>
      </c>
      <c r="GC32" s="324" t="str">
        <f>IFERROR(GETPIVOTDATA("Average of VEHS(40)",#REF!,"TIMEINT",GC$9,"VEHICLETRAVELTIMEMEASUREMENT",$D32),"--")</f>
        <v>--</v>
      </c>
      <c r="GD32" s="324" t="str">
        <f>IFERROR(GETPIVOTDATA("Average of VEHS(40)",#REF!,"TIMEINT",GD$9,"VEHICLETRAVELTIMEMEASUREMENT",$D32),"--")</f>
        <v>--</v>
      </c>
      <c r="GE32" s="324" t="str">
        <f>IFERROR(GETPIVOTDATA("Average of VEHS(40)",#REF!,"TIMEINT",GE$9,"VEHICLETRAVELTIMEMEASUREMENT",$D32),"--")</f>
        <v>--</v>
      </c>
      <c r="GF32" s="324" t="str">
        <f>IFERROR(GETPIVOTDATA("Average of VEHS(40)",#REF!,"TIMEINT",GF$9,"VEHICLETRAVELTIMEMEASUREMENT",$D32),"--")</f>
        <v>--</v>
      </c>
      <c r="GG32" s="324" t="str">
        <f>IFERROR(GETPIVOTDATA("Average of VEHS(40)",#REF!,"TIMEINT",GG$9,"VEHICLETRAVELTIMEMEASUREMENT",$D32),"--")</f>
        <v>--</v>
      </c>
      <c r="GH32" s="324" t="str">
        <f>IFERROR(GETPIVOTDATA("Average of VEHS(40)",#REF!,"TIMEINT",GH$9,"VEHICLETRAVELTIMEMEASUREMENT",$D32),"--")</f>
        <v>--</v>
      </c>
      <c r="GI32" s="324" t="str">
        <f>IFERROR(GETPIVOTDATA("Average of VEHS(40)",#REF!,"TIMEINT",GI$9,"VEHICLETRAVELTIMEMEASUREMENT",$D32),"--")</f>
        <v>--</v>
      </c>
      <c r="GJ32" s="324" t="str">
        <f>IFERROR(GETPIVOTDATA("Average of VEHS(40)",#REF!,"TIMEINT",GJ$9,"VEHICLETRAVELTIMEMEASUREMENT",$D32),"--")</f>
        <v>--</v>
      </c>
      <c r="GK32" s="324" t="str">
        <f>IFERROR(GETPIVOTDATA("Average of VEHS(40)",#REF!,"TIMEINT",GK$9,"VEHICLETRAVELTIMEMEASUREMENT",$D32),"--")</f>
        <v>--</v>
      </c>
      <c r="GL32" s="325" t="str">
        <f>IFERROR(GETPIVOTDATA("Average of VEHS(40)",#REF!,"TIMEINT",GL$9,"VEHICLETRAVELTIMEMEASUREMENT",$D32),"--")</f>
        <v>--</v>
      </c>
      <c r="GM32" s="331"/>
      <c r="GN32" s="209" t="str">
        <f t="shared" si="25"/>
        <v>--</v>
      </c>
      <c r="GO32" s="354" t="str">
        <f t="shared" si="26"/>
        <v>--</v>
      </c>
      <c r="GP32" s="325">
        <f t="shared" si="27"/>
        <v>0</v>
      </c>
      <c r="GQ32" s="331"/>
      <c r="GR32" s="209" t="str">
        <f>IFERROR(GETPIVOTDATA("Average of TRAVTM(60)",#REF!,"TIMEINT",GR$9,"VEHICLETRAVELTIMEMEASUREMENT",$D32)/3600/24,"--")</f>
        <v>--</v>
      </c>
      <c r="GS32" s="34" t="str">
        <f>IFERROR(GETPIVOTDATA("Average of TRAVTM(60)",#REF!,"TIMEINT",GS$9,"VEHICLETRAVELTIMEMEASUREMENT",$D32)/3600/24,"--")</f>
        <v>--</v>
      </c>
      <c r="GT32" s="34" t="str">
        <f>IFERROR(GETPIVOTDATA("Average of TRAVTM(60)",#REF!,"TIMEINT",GT$9,"VEHICLETRAVELTIMEMEASUREMENT",$D32)/3600/24,"--")</f>
        <v>--</v>
      </c>
      <c r="GU32" s="34" t="str">
        <f>IFERROR(GETPIVOTDATA("Average of TRAVTM(60)",#REF!,"TIMEINT",GU$9,"VEHICLETRAVELTIMEMEASUREMENT",$D32)/3600/24,"--")</f>
        <v>--</v>
      </c>
      <c r="GV32" s="34" t="str">
        <f>IFERROR(GETPIVOTDATA("Average of TRAVTM(60)",#REF!,"TIMEINT",GV$9,"VEHICLETRAVELTIMEMEASUREMENT",$D32)/3600/24,"--")</f>
        <v>--</v>
      </c>
      <c r="GW32" s="34" t="str">
        <f>IFERROR(GETPIVOTDATA("Average of TRAVTM(60)",#REF!,"TIMEINT",GW$9,"VEHICLETRAVELTIMEMEASUREMENT",$D32)/3600/24,"--")</f>
        <v>--</v>
      </c>
      <c r="GX32" s="34" t="str">
        <f>IFERROR(GETPIVOTDATA("Average of TRAVTM(60)",#REF!,"TIMEINT",GX$9,"VEHICLETRAVELTIMEMEASUREMENT",$D32)/3600/24,"--")</f>
        <v>--</v>
      </c>
      <c r="GY32" s="34" t="str">
        <f>IFERROR(GETPIVOTDATA("Average of TRAVTM(60)",#REF!,"TIMEINT",GY$9,"VEHICLETRAVELTIMEMEASUREMENT",$D32)/3600/24,"--")</f>
        <v>--</v>
      </c>
      <c r="GZ32" s="34" t="str">
        <f>IFERROR(GETPIVOTDATA("Average of TRAVTM(60)",#REF!,"TIMEINT",GZ$9,"VEHICLETRAVELTIMEMEASUREMENT",$D32)/3600/24,"--")</f>
        <v>--</v>
      </c>
      <c r="HA32" s="34" t="str">
        <f>IFERROR(GETPIVOTDATA("Average of TRAVTM(60)",#REF!,"TIMEINT",HA$9,"VEHICLETRAVELTIMEMEASUREMENT",$D32)/3600/24,"--")</f>
        <v>--</v>
      </c>
      <c r="HB32" s="34" t="str">
        <f>IFERROR(GETPIVOTDATA("Average of TRAVTM(60)",#REF!,"TIMEINT",HB$9,"VEHICLETRAVELTIMEMEASUREMENT",$D32)/3600/24,"--")</f>
        <v>--</v>
      </c>
      <c r="HC32" s="34" t="str">
        <f>IFERROR(GETPIVOTDATA("Average of TRAVTM(60)",#REF!,"TIMEINT",HC$9,"VEHICLETRAVELTIMEMEASUREMENT",$D32)/3600/24,"--")</f>
        <v>--</v>
      </c>
      <c r="HD32" s="34" t="str">
        <f>IFERROR(GETPIVOTDATA("Average of TRAVTM(60)",#REF!,"TIMEINT",HD$9,"VEHICLETRAVELTIMEMEASUREMENT",$D32)/3600/24,"--")</f>
        <v>--</v>
      </c>
      <c r="HE32" s="34" t="str">
        <f>IFERROR(GETPIVOTDATA("Average of TRAVTM(60)",#REF!,"TIMEINT",HE$9,"VEHICLETRAVELTIMEMEASUREMENT",$D32)/3600/24,"--")</f>
        <v>--</v>
      </c>
      <c r="HF32" s="34" t="str">
        <f>IFERROR(GETPIVOTDATA("Average of TRAVTM(60)",#REF!,"TIMEINT",HF$9,"VEHICLETRAVELTIMEMEASUREMENT",$D32)/3600/24,"--")</f>
        <v>--</v>
      </c>
      <c r="HG32" s="134" t="str">
        <f>IFERROR(GETPIVOTDATA("Average of TRAVTM(60)",#REF!,"TIMEINT",HG$9,"VEHICLETRAVELTIMEMEASUREMENT",$D32)/3600/24,"--")</f>
        <v>--</v>
      </c>
      <c r="HH32" s="331"/>
      <c r="HI32" s="323" t="str">
        <f>IFERROR(GETPIVOTDATA("Average of VEHS(60)",#REF!,"TIMEINT",HI$9,"VEHICLETRAVELTIMEMEASUREMENT",$D32),"--")</f>
        <v>--</v>
      </c>
      <c r="HJ32" s="324" t="str">
        <f>IFERROR(GETPIVOTDATA("Average of VEHS(60)",#REF!,"TIMEINT",HJ$9,"VEHICLETRAVELTIMEMEASUREMENT",$D32),"--")</f>
        <v>--</v>
      </c>
      <c r="HK32" s="324" t="str">
        <f>IFERROR(GETPIVOTDATA("Average of VEHS(60)",#REF!,"TIMEINT",HK$9,"VEHICLETRAVELTIMEMEASUREMENT",$D32),"--")</f>
        <v>--</v>
      </c>
      <c r="HL32" s="324" t="str">
        <f>IFERROR(GETPIVOTDATA("Average of VEHS(60)",#REF!,"TIMEINT",HL$9,"VEHICLETRAVELTIMEMEASUREMENT",$D32),"--")</f>
        <v>--</v>
      </c>
      <c r="HM32" s="324" t="str">
        <f>IFERROR(GETPIVOTDATA("Average of VEHS(60)",#REF!,"TIMEINT",HM$9,"VEHICLETRAVELTIMEMEASUREMENT",$D32),"--")</f>
        <v>--</v>
      </c>
      <c r="HN32" s="324" t="str">
        <f>IFERROR(GETPIVOTDATA("Average of VEHS(60)",#REF!,"TIMEINT",HN$9,"VEHICLETRAVELTIMEMEASUREMENT",$D32),"--")</f>
        <v>--</v>
      </c>
      <c r="HO32" s="324" t="str">
        <f>IFERROR(GETPIVOTDATA("Average of VEHS(60)",#REF!,"TIMEINT",HO$9,"VEHICLETRAVELTIMEMEASUREMENT",$D32),"--")</f>
        <v>--</v>
      </c>
      <c r="HP32" s="324" t="str">
        <f>IFERROR(GETPIVOTDATA("Average of VEHS(60)",#REF!,"TIMEINT",HP$9,"VEHICLETRAVELTIMEMEASUREMENT",$D32),"--")</f>
        <v>--</v>
      </c>
      <c r="HQ32" s="324" t="str">
        <f>IFERROR(GETPIVOTDATA("Average of VEHS(60)",#REF!,"TIMEINT",HQ$9,"VEHICLETRAVELTIMEMEASUREMENT",$D32),"--")</f>
        <v>--</v>
      </c>
      <c r="HR32" s="324" t="str">
        <f>IFERROR(GETPIVOTDATA("Average of VEHS(60)",#REF!,"TIMEINT",HR$9,"VEHICLETRAVELTIMEMEASUREMENT",$D32),"--")</f>
        <v>--</v>
      </c>
      <c r="HS32" s="324" t="str">
        <f>IFERROR(GETPIVOTDATA("Average of VEHS(60)",#REF!,"TIMEINT",HS$9,"VEHICLETRAVELTIMEMEASUREMENT",$D32),"--")</f>
        <v>--</v>
      </c>
      <c r="HT32" s="324" t="str">
        <f>IFERROR(GETPIVOTDATA("Average of VEHS(60)",#REF!,"TIMEINT",HT$9,"VEHICLETRAVELTIMEMEASUREMENT",$D32),"--")</f>
        <v>--</v>
      </c>
      <c r="HU32" s="324" t="str">
        <f>IFERROR(GETPIVOTDATA("Average of VEHS(60)",#REF!,"TIMEINT",HU$9,"VEHICLETRAVELTIMEMEASUREMENT",$D32),"--")</f>
        <v>--</v>
      </c>
      <c r="HV32" s="324" t="str">
        <f>IFERROR(GETPIVOTDATA("Average of VEHS(60)",#REF!,"TIMEINT",HV$9,"VEHICLETRAVELTIMEMEASUREMENT",$D32),"--")</f>
        <v>--</v>
      </c>
      <c r="HW32" s="324" t="str">
        <f>IFERROR(GETPIVOTDATA("Average of VEHS(60)",#REF!,"TIMEINT",HW$9,"VEHICLETRAVELTIMEMEASUREMENT",$D32),"--")</f>
        <v>--</v>
      </c>
      <c r="HX32" s="325" t="str">
        <f>IFERROR(GETPIVOTDATA("Average of VEHS(60)",#REF!,"TIMEINT",HX$9,"VEHICLETRAVELTIMEMEASUREMENT",$D32),"--")</f>
        <v>--</v>
      </c>
      <c r="HY32" s="331"/>
      <c r="HZ32" s="209" t="str">
        <f t="shared" si="28"/>
        <v>--</v>
      </c>
      <c r="IA32" s="354" t="str">
        <f t="shared" si="29"/>
        <v>--</v>
      </c>
      <c r="IB32" s="325">
        <f t="shared" si="30"/>
        <v>0</v>
      </c>
      <c r="IC32" s="638"/>
      <c r="ID32" s="323" t="str">
        <f>IFERROR(AVERAGEIFS('VISSIM Travel Time Outputs'!#REF!,'VISSIM Travel Time Outputs'!#REF!,$D32,'VISSIM Travel Time Outputs'!#REF!,"AVG",'VISSIM Travel Time Outputs'!#REF!,ID$9),"-")</f>
        <v>-</v>
      </c>
      <c r="IE32" s="324" t="str">
        <f>IFERROR(AVERAGEIFS('VISSIM Travel Time Outputs'!#REF!,'VISSIM Travel Time Outputs'!#REF!,$D32,'VISSIM Travel Time Outputs'!#REF!,"AVG",'VISSIM Travel Time Outputs'!#REF!,IE$9),"-")</f>
        <v>-</v>
      </c>
      <c r="IF32" s="324" t="str">
        <f>IFERROR(AVERAGEIFS('VISSIM Travel Time Outputs'!#REF!,'VISSIM Travel Time Outputs'!#REF!,$D32,'VISSIM Travel Time Outputs'!#REF!,"AVG",'VISSIM Travel Time Outputs'!#REF!,IF$9),"-")</f>
        <v>-</v>
      </c>
      <c r="IG32" s="324" t="str">
        <f>IFERROR(AVERAGEIFS('VISSIM Travel Time Outputs'!#REF!,'VISSIM Travel Time Outputs'!#REF!,$D32,'VISSIM Travel Time Outputs'!#REF!,"AVG",'VISSIM Travel Time Outputs'!#REF!,IG$9),"-")</f>
        <v>-</v>
      </c>
      <c r="IH32" s="324" t="str">
        <f>IFERROR(AVERAGEIFS('VISSIM Travel Time Outputs'!#REF!,'VISSIM Travel Time Outputs'!#REF!,$D32,'VISSIM Travel Time Outputs'!#REF!,"AVG",'VISSIM Travel Time Outputs'!#REF!,IH$9),"-")</f>
        <v>-</v>
      </c>
      <c r="II32" s="324" t="str">
        <f>IFERROR(AVERAGEIFS('VISSIM Travel Time Outputs'!#REF!,'VISSIM Travel Time Outputs'!#REF!,$D32,'VISSIM Travel Time Outputs'!#REF!,"AVG",'VISSIM Travel Time Outputs'!#REF!,II$9),"-")</f>
        <v>-</v>
      </c>
      <c r="IJ32" s="324" t="str">
        <f>IFERROR(AVERAGEIFS('VISSIM Travel Time Outputs'!#REF!,'VISSIM Travel Time Outputs'!#REF!,$D32,'VISSIM Travel Time Outputs'!#REF!,"AVG",'VISSIM Travel Time Outputs'!#REF!,IJ$9),"-")</f>
        <v>-</v>
      </c>
      <c r="IK32" s="324" t="str">
        <f>IFERROR(AVERAGEIFS('VISSIM Travel Time Outputs'!#REF!,'VISSIM Travel Time Outputs'!#REF!,$D32,'VISSIM Travel Time Outputs'!#REF!,"AVG",'VISSIM Travel Time Outputs'!#REF!,IK$9),"-")</f>
        <v>-</v>
      </c>
      <c r="IL32" s="324" t="str">
        <f>IFERROR(AVERAGEIFS('VISSIM Travel Time Outputs'!#REF!,'VISSIM Travel Time Outputs'!#REF!,$D32,'VISSIM Travel Time Outputs'!#REF!,"AVG",'VISSIM Travel Time Outputs'!#REF!,IL$9),"-")</f>
        <v>-</v>
      </c>
      <c r="IM32" s="324" t="str">
        <f>IFERROR(AVERAGEIFS('VISSIM Travel Time Outputs'!#REF!,'VISSIM Travel Time Outputs'!#REF!,$D32,'VISSIM Travel Time Outputs'!#REF!,"AVG",'VISSIM Travel Time Outputs'!#REF!,IM$9),"-")</f>
        <v>-</v>
      </c>
      <c r="IN32" s="324" t="str">
        <f>IFERROR(AVERAGEIFS('VISSIM Travel Time Outputs'!#REF!,'VISSIM Travel Time Outputs'!#REF!,$D32,'VISSIM Travel Time Outputs'!#REF!,"AVG",'VISSIM Travel Time Outputs'!#REF!,IN$9),"-")</f>
        <v>-</v>
      </c>
      <c r="IO32" s="324" t="str">
        <f>IFERROR(AVERAGEIFS('VISSIM Travel Time Outputs'!#REF!,'VISSIM Travel Time Outputs'!#REF!,$D32,'VISSIM Travel Time Outputs'!#REF!,"AVG",'VISSIM Travel Time Outputs'!#REF!,IO$9),"-")</f>
        <v>-</v>
      </c>
      <c r="IP32" s="324" t="str">
        <f>IFERROR(AVERAGEIFS('VISSIM Travel Time Outputs'!#REF!,'VISSIM Travel Time Outputs'!#REF!,$D32,'VISSIM Travel Time Outputs'!#REF!,"AVG",'VISSIM Travel Time Outputs'!#REF!,IP$9),"-")</f>
        <v>-</v>
      </c>
      <c r="IQ32" s="324" t="str">
        <f>IFERROR(AVERAGEIFS('VISSIM Travel Time Outputs'!#REF!,'VISSIM Travel Time Outputs'!#REF!,$D32,'VISSIM Travel Time Outputs'!#REF!,"AVG",'VISSIM Travel Time Outputs'!#REF!,IQ$9),"-")</f>
        <v>-</v>
      </c>
      <c r="IR32" s="324" t="str">
        <f>IFERROR(AVERAGEIFS('VISSIM Travel Time Outputs'!#REF!,'VISSIM Travel Time Outputs'!#REF!,$D32,'VISSIM Travel Time Outputs'!#REF!,"AVG",'VISSIM Travel Time Outputs'!#REF!,IR$9),"-")</f>
        <v>-</v>
      </c>
      <c r="IS32" s="325" t="str">
        <f>IFERROR(AVERAGEIFS('VISSIM Travel Time Outputs'!#REF!,'VISSIM Travel Time Outputs'!#REF!,$D32,'VISSIM Travel Time Outputs'!#REF!,"AVG",'VISSIM Travel Time Outputs'!#REF!,IS$9),"-")</f>
        <v>-</v>
      </c>
      <c r="IT32" s="325" t="str">
        <f t="shared" si="31"/>
        <v>--</v>
      </c>
    </row>
    <row r="33" spans="1:254" customFormat="1" x14ac:dyDescent="0.35">
      <c r="A33" s="252" t="str">
        <f t="shared" si="12"/>
        <v>H</v>
      </c>
      <c r="B33" s="577">
        <f t="shared" si="32"/>
        <v>24</v>
      </c>
      <c r="C33" s="413">
        <f>INDEX('Input - Travel Times'!$B$3:$AH$103,MATCH($B33,'Input - Travel Times'!$B$3:$B$103,0),MATCH(C$9,'Input - Travel Times'!$B$3:$AH$3,0))</f>
        <v>0</v>
      </c>
      <c r="D33" s="150">
        <f>INDEX('Input - Travel Times'!$B$3:$AH$103,MATCH($B33,'Input - Travel Times'!$B$3:$B$103,0),MATCH(D$9,'Input - Travel Times'!$B$3:$AH$3,0))</f>
        <v>0</v>
      </c>
      <c r="E33" s="518">
        <f>TIME(0,0,INDEX('Input - Travel Times'!$B$3:$AH$103,MATCH($B33,'Input - Travel Times'!$B$3:$B$103,0),MATCH(E$9,'Input - Travel Times'!$B$3:$AH$3,0)))</f>
        <v>0</v>
      </c>
      <c r="F33" s="518">
        <f>TIME(0,0,INDEX('Input - Travel Times'!$B$3:$AH$103,MATCH($B33,'Input - Travel Times'!$B$3:$B$103,0),MATCH(F$9,'Input - Travel Times'!$B$3:$AH$3,0)))</f>
        <v>0</v>
      </c>
      <c r="G33" s="518">
        <f>TIME(0,0,INDEX('Input - Travel Times'!$B$3:$AH$103,MATCH($B33,'Input - Travel Times'!$B$3:$B$103,0),MATCH(G$9,'Input - Travel Times'!$B$3:$AH$3,0)))</f>
        <v>0</v>
      </c>
      <c r="H33" s="518">
        <f>TIME(0,0,INDEX('Input - Travel Times'!$B$3:$AH$103,MATCH($B33,'Input - Travel Times'!$B$3:$B$103,0),MATCH(H$9,'Input - Travel Times'!$B$3:$AH$3,0)))</f>
        <v>0</v>
      </c>
      <c r="I33" s="126"/>
      <c r="J33" s="209" t="str">
        <f>IFERROR(TIME(0,0,AVERAGEIFS('VISSIM Travel Time Outputs'!$I:$I,'VISSIM Travel Time Outputs'!$D:$D,$D33,'VISSIM Travel Time Outputs'!$A:$A,"AVG",'VISSIM Travel Time Outputs'!$B:$B,J$9)),"-")</f>
        <v>-</v>
      </c>
      <c r="K33" s="34" t="str">
        <f>IFERROR(TIME(0,0,AVERAGEIFS('VISSIM Travel Time Outputs'!$I:$I,'VISSIM Travel Time Outputs'!$D:$D,$D33,'VISSIM Travel Time Outputs'!$A:$A,"AVG",'VISSIM Travel Time Outputs'!$B:$B,K$9)),"-")</f>
        <v>-</v>
      </c>
      <c r="L33" s="34" t="str">
        <f>IFERROR(TIME(0,0,AVERAGEIFS('VISSIM Travel Time Outputs'!$I:$I,'VISSIM Travel Time Outputs'!$D:$D,$D33,'VISSIM Travel Time Outputs'!$A:$A,"AVG",'VISSIM Travel Time Outputs'!$B:$B,L$9)),"-")</f>
        <v>-</v>
      </c>
      <c r="M33" s="34" t="str">
        <f>IFERROR(TIME(0,0,AVERAGEIFS('VISSIM Travel Time Outputs'!$I:$I,'VISSIM Travel Time Outputs'!$D:$D,$D33,'VISSIM Travel Time Outputs'!$A:$A,"AVG",'VISSIM Travel Time Outputs'!$B:$B,M$9)),"-")</f>
        <v>-</v>
      </c>
      <c r="N33" s="34" t="str">
        <f>IFERROR(TIME(0,0,AVERAGEIFS('VISSIM Travel Time Outputs'!$I:$I,'VISSIM Travel Time Outputs'!$D:$D,$D33,'VISSIM Travel Time Outputs'!$A:$A,"AVG",'VISSIM Travel Time Outputs'!$B:$B,N$9)),"-")</f>
        <v>-</v>
      </c>
      <c r="O33" s="34" t="str">
        <f>IFERROR(TIME(0,0,AVERAGEIFS('VISSIM Travel Time Outputs'!$I:$I,'VISSIM Travel Time Outputs'!$D:$D,$D33,'VISSIM Travel Time Outputs'!$A:$A,"AVG",'VISSIM Travel Time Outputs'!$B:$B,O$9)),"-")</f>
        <v>-</v>
      </c>
      <c r="P33" s="34" t="str">
        <f>IFERROR(TIME(0,0,AVERAGEIFS('VISSIM Travel Time Outputs'!$I:$I,'VISSIM Travel Time Outputs'!$D:$D,$D33,'VISSIM Travel Time Outputs'!$A:$A,"AVG",'VISSIM Travel Time Outputs'!$B:$B,P$9)),"-")</f>
        <v>-</v>
      </c>
      <c r="Q33" s="34" t="str">
        <f>IFERROR(TIME(0,0,AVERAGEIFS('VISSIM Travel Time Outputs'!$I:$I,'VISSIM Travel Time Outputs'!$D:$D,$D33,'VISSIM Travel Time Outputs'!$A:$A,"AVG",'VISSIM Travel Time Outputs'!$B:$B,Q$9)),"-")</f>
        <v>-</v>
      </c>
      <c r="R33" s="34" t="str">
        <f>IFERROR(TIME(0,0,AVERAGEIFS('VISSIM Travel Time Outputs'!$I:$I,'VISSIM Travel Time Outputs'!$D:$D,$D33,'VISSIM Travel Time Outputs'!$A:$A,"AVG",'VISSIM Travel Time Outputs'!$B:$B,R$9)),"-")</f>
        <v>-</v>
      </c>
      <c r="S33" s="34" t="str">
        <f>IFERROR(TIME(0,0,AVERAGEIFS('VISSIM Travel Time Outputs'!$I:$I,'VISSIM Travel Time Outputs'!$D:$D,$D33,'VISSIM Travel Time Outputs'!$A:$A,"AVG",'VISSIM Travel Time Outputs'!$B:$B,S$9)),"-")</f>
        <v>-</v>
      </c>
      <c r="T33" s="34" t="str">
        <f>IFERROR(TIME(0,0,AVERAGEIFS('VISSIM Travel Time Outputs'!$I:$I,'VISSIM Travel Time Outputs'!$D:$D,$D33,'VISSIM Travel Time Outputs'!$A:$A,"AVG",'VISSIM Travel Time Outputs'!$B:$B,T$9)),"-")</f>
        <v>-</v>
      </c>
      <c r="U33" s="34" t="str">
        <f>IFERROR(TIME(0,0,AVERAGEIFS('VISSIM Travel Time Outputs'!$I:$I,'VISSIM Travel Time Outputs'!$D:$D,$D33,'VISSIM Travel Time Outputs'!$A:$A,"AVG",'VISSIM Travel Time Outputs'!$B:$B,U$9)),"-")</f>
        <v>-</v>
      </c>
      <c r="V33" s="34" t="str">
        <f>IFERROR(TIME(0,0,AVERAGEIFS('VISSIM Travel Time Outputs'!$I:$I,'VISSIM Travel Time Outputs'!$D:$D,$D33,'VISSIM Travel Time Outputs'!$A:$A,"AVG",'VISSIM Travel Time Outputs'!$B:$B,V$9)),"-")</f>
        <v>-</v>
      </c>
      <c r="W33" s="34" t="str">
        <f>IFERROR(TIME(0,0,AVERAGEIFS('VISSIM Travel Time Outputs'!$I:$I,'VISSIM Travel Time Outputs'!$D:$D,$D33,'VISSIM Travel Time Outputs'!$A:$A,"AVG",'VISSIM Travel Time Outputs'!$B:$B,W$9)),"-")</f>
        <v>-</v>
      </c>
      <c r="X33" s="34" t="str">
        <f>IFERROR(TIME(0,0,AVERAGEIFS('VISSIM Travel Time Outputs'!$I:$I,'VISSIM Travel Time Outputs'!$D:$D,$D33,'VISSIM Travel Time Outputs'!$A:$A,"AVG",'VISSIM Travel Time Outputs'!$B:$B,X$9)),"-")</f>
        <v>-</v>
      </c>
      <c r="Y33" s="134" t="str">
        <f>IFERROR(TIME(0,0,AVERAGEIFS('VISSIM Travel Time Outputs'!$I:$I,'VISSIM Travel Time Outputs'!$D:$D,$D33,'VISSIM Travel Time Outputs'!$A:$A,"AVG",'VISSIM Travel Time Outputs'!$B:$B,Y$9)),"-")</f>
        <v>-</v>
      </c>
      <c r="Z33" s="254"/>
      <c r="AA33" s="323" t="str">
        <f>IFERROR(AVERAGEIFS('VISSIM Travel Time Outputs'!$F:$F,'VISSIM Travel Time Outputs'!$D:$D,$D33,'VISSIM Travel Time Outputs'!$A:$A,"AVG",'VISSIM Travel Time Outputs'!$B:$B,AA$9),"-")</f>
        <v>-</v>
      </c>
      <c r="AB33" s="324" t="str">
        <f>IFERROR(AVERAGEIFS('VISSIM Travel Time Outputs'!$F:$F,'VISSIM Travel Time Outputs'!$D:$D,$D33,'VISSIM Travel Time Outputs'!$A:$A,"AVG",'VISSIM Travel Time Outputs'!$B:$B,AB$9),"-")</f>
        <v>-</v>
      </c>
      <c r="AC33" s="324" t="str">
        <f>IFERROR(AVERAGEIFS('VISSIM Travel Time Outputs'!$F:$F,'VISSIM Travel Time Outputs'!$D:$D,$D33,'VISSIM Travel Time Outputs'!$A:$A,"AVG",'VISSIM Travel Time Outputs'!$B:$B,AC$9),"-")</f>
        <v>-</v>
      </c>
      <c r="AD33" s="324" t="str">
        <f>IFERROR(AVERAGEIFS('VISSIM Travel Time Outputs'!$F:$F,'VISSIM Travel Time Outputs'!$D:$D,$D33,'VISSIM Travel Time Outputs'!$A:$A,"AVG",'VISSIM Travel Time Outputs'!$B:$B,AD$9),"-")</f>
        <v>-</v>
      </c>
      <c r="AE33" s="324" t="str">
        <f>IFERROR(AVERAGEIFS('VISSIM Travel Time Outputs'!$F:$F,'VISSIM Travel Time Outputs'!$D:$D,$D33,'VISSIM Travel Time Outputs'!$A:$A,"AVG",'VISSIM Travel Time Outputs'!$B:$B,AE$9),"-")</f>
        <v>-</v>
      </c>
      <c r="AF33" s="324" t="str">
        <f>IFERROR(AVERAGEIFS('VISSIM Travel Time Outputs'!$F:$F,'VISSIM Travel Time Outputs'!$D:$D,$D33,'VISSIM Travel Time Outputs'!$A:$A,"AVG",'VISSIM Travel Time Outputs'!$B:$B,AF$9),"-")</f>
        <v>-</v>
      </c>
      <c r="AG33" s="324" t="str">
        <f>IFERROR(AVERAGEIFS('VISSIM Travel Time Outputs'!$F:$F,'VISSIM Travel Time Outputs'!$D:$D,$D33,'VISSIM Travel Time Outputs'!$A:$A,"AVG",'VISSIM Travel Time Outputs'!$B:$B,AG$9),"-")</f>
        <v>-</v>
      </c>
      <c r="AH33" s="324" t="str">
        <f>IFERROR(AVERAGEIFS('VISSIM Travel Time Outputs'!$F:$F,'VISSIM Travel Time Outputs'!$D:$D,$D33,'VISSIM Travel Time Outputs'!$A:$A,"AVG",'VISSIM Travel Time Outputs'!$B:$B,AH$9),"-")</f>
        <v>-</v>
      </c>
      <c r="AI33" s="324" t="str">
        <f>IFERROR(AVERAGEIFS('VISSIM Travel Time Outputs'!$F:$F,'VISSIM Travel Time Outputs'!$D:$D,$D33,'VISSIM Travel Time Outputs'!$A:$A,"AVG",'VISSIM Travel Time Outputs'!$B:$B,AI$9),"-")</f>
        <v>-</v>
      </c>
      <c r="AJ33" s="324" t="str">
        <f>IFERROR(AVERAGEIFS('VISSIM Travel Time Outputs'!$F:$F,'VISSIM Travel Time Outputs'!$D:$D,$D33,'VISSIM Travel Time Outputs'!$A:$A,"AVG",'VISSIM Travel Time Outputs'!$B:$B,AJ$9),"-")</f>
        <v>-</v>
      </c>
      <c r="AK33" s="324" t="str">
        <f>IFERROR(AVERAGEIFS('VISSIM Travel Time Outputs'!$F:$F,'VISSIM Travel Time Outputs'!$D:$D,$D33,'VISSIM Travel Time Outputs'!$A:$A,"AVG",'VISSIM Travel Time Outputs'!$B:$B,AK$9),"-")</f>
        <v>-</v>
      </c>
      <c r="AL33" s="324" t="str">
        <f>IFERROR(AVERAGEIFS('VISSIM Travel Time Outputs'!$F:$F,'VISSIM Travel Time Outputs'!$D:$D,$D33,'VISSIM Travel Time Outputs'!$A:$A,"AVG",'VISSIM Travel Time Outputs'!$B:$B,AL$9),"-")</f>
        <v>-</v>
      </c>
      <c r="AM33" s="324" t="str">
        <f>IFERROR(AVERAGEIFS('VISSIM Travel Time Outputs'!$F:$F,'VISSIM Travel Time Outputs'!$D:$D,$D33,'VISSIM Travel Time Outputs'!$A:$A,"AVG",'VISSIM Travel Time Outputs'!$B:$B,AM$9),"-")</f>
        <v>-</v>
      </c>
      <c r="AN33" s="324" t="str">
        <f>IFERROR(AVERAGEIFS('VISSIM Travel Time Outputs'!$F:$F,'VISSIM Travel Time Outputs'!$D:$D,$D33,'VISSIM Travel Time Outputs'!$A:$A,"AVG",'VISSIM Travel Time Outputs'!$B:$B,AN$9),"-")</f>
        <v>-</v>
      </c>
      <c r="AO33" s="324" t="str">
        <f>IFERROR(AVERAGEIFS('VISSIM Travel Time Outputs'!$F:$F,'VISSIM Travel Time Outputs'!$D:$D,$D33,'VISSIM Travel Time Outputs'!$A:$A,"AVG",'VISSIM Travel Time Outputs'!$B:$B,AO$9),"-")</f>
        <v>-</v>
      </c>
      <c r="AP33" s="325" t="str">
        <f>IFERROR(AVERAGEIFS('VISSIM Travel Time Outputs'!$F:$F,'VISSIM Travel Time Outputs'!$D:$D,$D33,'VISSIM Travel Time Outputs'!$A:$A,"AVG",'VISSIM Travel Time Outputs'!$B:$B,AP$9),"-")</f>
        <v>-</v>
      </c>
      <c r="AQ33" s="331"/>
      <c r="AR33" s="209" t="str">
        <f t="shared" si="13"/>
        <v>--</v>
      </c>
      <c r="AS33" s="354" t="str">
        <f t="shared" si="14"/>
        <v>--</v>
      </c>
      <c r="AT33" s="325">
        <f t="shared" si="15"/>
        <v>0</v>
      </c>
      <c r="AU33" s="255"/>
      <c r="AV33" s="209" t="str">
        <f>IFERROR(TIME(0,0,AVERAGEIFS('VISSIM Travel Time Outputs'!$J:$J,'VISSIM Travel Time Outputs'!$D:$D,$D33,'VISSIM Travel Time Outputs'!$A:$A,"AVG",'VISSIM Travel Time Outputs'!$B:$B,AV$9)),"-")</f>
        <v>-</v>
      </c>
      <c r="AW33" s="34" t="str">
        <f>IFERROR(TIME(0,0,AVERAGEIFS('VISSIM Travel Time Outputs'!$J:$J,'VISSIM Travel Time Outputs'!$D:$D,$D33,'VISSIM Travel Time Outputs'!$A:$A,"AVG",'VISSIM Travel Time Outputs'!$B:$B,AW$9)),"-")</f>
        <v>-</v>
      </c>
      <c r="AX33" s="34" t="str">
        <f>IFERROR(TIME(0,0,AVERAGEIFS('VISSIM Travel Time Outputs'!$J:$J,'VISSIM Travel Time Outputs'!$D:$D,$D33,'VISSIM Travel Time Outputs'!$A:$A,"AVG",'VISSIM Travel Time Outputs'!$B:$B,AX$9)),"-")</f>
        <v>-</v>
      </c>
      <c r="AY33" s="34" t="str">
        <f>IFERROR(TIME(0,0,AVERAGEIFS('VISSIM Travel Time Outputs'!$J:$J,'VISSIM Travel Time Outputs'!$D:$D,$D33,'VISSIM Travel Time Outputs'!$A:$A,"AVG",'VISSIM Travel Time Outputs'!$B:$B,AY$9)),"-")</f>
        <v>-</v>
      </c>
      <c r="AZ33" s="34" t="str">
        <f>IFERROR(TIME(0,0,AVERAGEIFS('VISSIM Travel Time Outputs'!$J:$J,'VISSIM Travel Time Outputs'!$D:$D,$D33,'VISSIM Travel Time Outputs'!$A:$A,"AVG",'VISSIM Travel Time Outputs'!$B:$B,AZ$9)),"-")</f>
        <v>-</v>
      </c>
      <c r="BA33" s="34" t="str">
        <f>IFERROR(TIME(0,0,AVERAGEIFS('VISSIM Travel Time Outputs'!$J:$J,'VISSIM Travel Time Outputs'!$D:$D,$D33,'VISSIM Travel Time Outputs'!$A:$A,"AVG",'VISSIM Travel Time Outputs'!$B:$B,BA$9)),"-")</f>
        <v>-</v>
      </c>
      <c r="BB33" s="34" t="str">
        <f>IFERROR(TIME(0,0,AVERAGEIFS('VISSIM Travel Time Outputs'!$J:$J,'VISSIM Travel Time Outputs'!$D:$D,$D33,'VISSIM Travel Time Outputs'!$A:$A,"AVG",'VISSIM Travel Time Outputs'!$B:$B,BB$9)),"-")</f>
        <v>-</v>
      </c>
      <c r="BC33" s="34" t="str">
        <f>IFERROR(TIME(0,0,AVERAGEIFS('VISSIM Travel Time Outputs'!$J:$J,'VISSIM Travel Time Outputs'!$D:$D,$D33,'VISSIM Travel Time Outputs'!$A:$A,"AVG",'VISSIM Travel Time Outputs'!$B:$B,BC$9)),"-")</f>
        <v>-</v>
      </c>
      <c r="BD33" s="34" t="str">
        <f>IFERROR(TIME(0,0,AVERAGEIFS('VISSIM Travel Time Outputs'!$J:$J,'VISSIM Travel Time Outputs'!$D:$D,$D33,'VISSIM Travel Time Outputs'!$A:$A,"AVG",'VISSIM Travel Time Outputs'!$B:$B,BD$9)),"-")</f>
        <v>-</v>
      </c>
      <c r="BE33" s="34" t="str">
        <f>IFERROR(TIME(0,0,AVERAGEIFS('VISSIM Travel Time Outputs'!$J:$J,'VISSIM Travel Time Outputs'!$D:$D,$D33,'VISSIM Travel Time Outputs'!$A:$A,"AVG",'VISSIM Travel Time Outputs'!$B:$B,BE$9)),"-")</f>
        <v>-</v>
      </c>
      <c r="BF33" s="34" t="str">
        <f>IFERROR(TIME(0,0,AVERAGEIFS('VISSIM Travel Time Outputs'!$J:$J,'VISSIM Travel Time Outputs'!$D:$D,$D33,'VISSIM Travel Time Outputs'!$A:$A,"AVG",'VISSIM Travel Time Outputs'!$B:$B,BF$9)),"-")</f>
        <v>-</v>
      </c>
      <c r="BG33" s="34" t="str">
        <f>IFERROR(TIME(0,0,AVERAGEIFS('VISSIM Travel Time Outputs'!$J:$J,'VISSIM Travel Time Outputs'!$D:$D,$D33,'VISSIM Travel Time Outputs'!$A:$A,"AVG",'VISSIM Travel Time Outputs'!$B:$B,BG$9)),"-")</f>
        <v>-</v>
      </c>
      <c r="BH33" s="34" t="str">
        <f>IFERROR(TIME(0,0,AVERAGEIFS('VISSIM Travel Time Outputs'!$J:$J,'VISSIM Travel Time Outputs'!$D:$D,$D33,'VISSIM Travel Time Outputs'!$A:$A,"AVG",'VISSIM Travel Time Outputs'!$B:$B,BH$9)),"-")</f>
        <v>-</v>
      </c>
      <c r="BI33" s="34" t="str">
        <f>IFERROR(TIME(0,0,AVERAGEIFS('VISSIM Travel Time Outputs'!$J:$J,'VISSIM Travel Time Outputs'!$D:$D,$D33,'VISSIM Travel Time Outputs'!$A:$A,"AVG",'VISSIM Travel Time Outputs'!$B:$B,BI$9)),"-")</f>
        <v>-</v>
      </c>
      <c r="BJ33" s="34" t="str">
        <f>IFERROR(TIME(0,0,AVERAGEIFS('VISSIM Travel Time Outputs'!$J:$J,'VISSIM Travel Time Outputs'!$D:$D,$D33,'VISSIM Travel Time Outputs'!$A:$A,"AVG",'VISSIM Travel Time Outputs'!$B:$B,BJ$9)),"-")</f>
        <v>-</v>
      </c>
      <c r="BK33" s="134" t="str">
        <f>IFERROR(TIME(0,0,AVERAGEIFS('VISSIM Travel Time Outputs'!$J:$J,'VISSIM Travel Time Outputs'!$D:$D,$D33,'VISSIM Travel Time Outputs'!$A:$A,"AVG",'VISSIM Travel Time Outputs'!$B:$B,BK$9)),"-")</f>
        <v>-</v>
      </c>
      <c r="BL33" s="126"/>
      <c r="BM33" s="323" t="str">
        <f>IFERROR(AVERAGEIFS('VISSIM Travel Time Outputs'!$G:$G,'VISSIM Travel Time Outputs'!$D:$D,$D33,'VISSIM Travel Time Outputs'!$A:$A,"AVG",'VISSIM Travel Time Outputs'!$B:$B,BM$9),"-")</f>
        <v>-</v>
      </c>
      <c r="BN33" s="324" t="str">
        <f>IFERROR(AVERAGEIFS('VISSIM Travel Time Outputs'!$G:$G,'VISSIM Travel Time Outputs'!$D:$D,$D33,'VISSIM Travel Time Outputs'!$A:$A,"AVG",'VISSIM Travel Time Outputs'!$B:$B,BN$9),"-")</f>
        <v>-</v>
      </c>
      <c r="BO33" s="324" t="str">
        <f>IFERROR(AVERAGEIFS('VISSIM Travel Time Outputs'!$G:$G,'VISSIM Travel Time Outputs'!$D:$D,$D33,'VISSIM Travel Time Outputs'!$A:$A,"AVG",'VISSIM Travel Time Outputs'!$B:$B,BO$9),"-")</f>
        <v>-</v>
      </c>
      <c r="BP33" s="324" t="str">
        <f>IFERROR(AVERAGEIFS('VISSIM Travel Time Outputs'!$G:$G,'VISSIM Travel Time Outputs'!$D:$D,$D33,'VISSIM Travel Time Outputs'!$A:$A,"AVG",'VISSIM Travel Time Outputs'!$B:$B,BP$9),"-")</f>
        <v>-</v>
      </c>
      <c r="BQ33" s="324" t="str">
        <f>IFERROR(AVERAGEIFS('VISSIM Travel Time Outputs'!$G:$G,'VISSIM Travel Time Outputs'!$D:$D,$D33,'VISSIM Travel Time Outputs'!$A:$A,"AVG",'VISSIM Travel Time Outputs'!$B:$B,BQ$9),"-")</f>
        <v>-</v>
      </c>
      <c r="BR33" s="324" t="str">
        <f>IFERROR(AVERAGEIFS('VISSIM Travel Time Outputs'!$G:$G,'VISSIM Travel Time Outputs'!$D:$D,$D33,'VISSIM Travel Time Outputs'!$A:$A,"AVG",'VISSIM Travel Time Outputs'!$B:$B,BR$9),"-")</f>
        <v>-</v>
      </c>
      <c r="BS33" s="324" t="str">
        <f>IFERROR(AVERAGEIFS('VISSIM Travel Time Outputs'!$G:$G,'VISSIM Travel Time Outputs'!$D:$D,$D33,'VISSIM Travel Time Outputs'!$A:$A,"AVG",'VISSIM Travel Time Outputs'!$B:$B,BS$9),"-")</f>
        <v>-</v>
      </c>
      <c r="BT33" s="324" t="str">
        <f>IFERROR(AVERAGEIFS('VISSIM Travel Time Outputs'!$G:$G,'VISSIM Travel Time Outputs'!$D:$D,$D33,'VISSIM Travel Time Outputs'!$A:$A,"AVG",'VISSIM Travel Time Outputs'!$B:$B,BT$9),"-")</f>
        <v>-</v>
      </c>
      <c r="BU33" s="324" t="str">
        <f>IFERROR(AVERAGEIFS('VISSIM Travel Time Outputs'!$G:$G,'VISSIM Travel Time Outputs'!$D:$D,$D33,'VISSIM Travel Time Outputs'!$A:$A,"AVG",'VISSIM Travel Time Outputs'!$B:$B,BU$9),"-")</f>
        <v>-</v>
      </c>
      <c r="BV33" s="324" t="str">
        <f>IFERROR(AVERAGEIFS('VISSIM Travel Time Outputs'!$G:$G,'VISSIM Travel Time Outputs'!$D:$D,$D33,'VISSIM Travel Time Outputs'!$A:$A,"AVG",'VISSIM Travel Time Outputs'!$B:$B,BV$9),"-")</f>
        <v>-</v>
      </c>
      <c r="BW33" s="324" t="str">
        <f>IFERROR(AVERAGEIFS('VISSIM Travel Time Outputs'!$G:$G,'VISSIM Travel Time Outputs'!$D:$D,$D33,'VISSIM Travel Time Outputs'!$A:$A,"AVG",'VISSIM Travel Time Outputs'!$B:$B,BW$9),"-")</f>
        <v>-</v>
      </c>
      <c r="BX33" s="324" t="str">
        <f>IFERROR(AVERAGEIFS('VISSIM Travel Time Outputs'!$G:$G,'VISSIM Travel Time Outputs'!$D:$D,$D33,'VISSIM Travel Time Outputs'!$A:$A,"AVG",'VISSIM Travel Time Outputs'!$B:$B,BX$9),"-")</f>
        <v>-</v>
      </c>
      <c r="BY33" s="324" t="str">
        <f>IFERROR(AVERAGEIFS('VISSIM Travel Time Outputs'!$G:$G,'VISSIM Travel Time Outputs'!$D:$D,$D33,'VISSIM Travel Time Outputs'!$A:$A,"AVG",'VISSIM Travel Time Outputs'!$B:$B,BY$9),"-")</f>
        <v>-</v>
      </c>
      <c r="BZ33" s="324" t="str">
        <f>IFERROR(AVERAGEIFS('VISSIM Travel Time Outputs'!$G:$G,'VISSIM Travel Time Outputs'!$D:$D,$D33,'VISSIM Travel Time Outputs'!$A:$A,"AVG",'VISSIM Travel Time Outputs'!$B:$B,BZ$9),"-")</f>
        <v>-</v>
      </c>
      <c r="CA33" s="324" t="str">
        <f>IFERROR(AVERAGEIFS('VISSIM Travel Time Outputs'!$G:$G,'VISSIM Travel Time Outputs'!$D:$D,$D33,'VISSIM Travel Time Outputs'!$A:$A,"AVG",'VISSIM Travel Time Outputs'!$B:$B,CA$9),"-")</f>
        <v>-</v>
      </c>
      <c r="CB33" s="325" t="str">
        <f>IFERROR(AVERAGEIFS('VISSIM Travel Time Outputs'!$G:$G,'VISSIM Travel Time Outputs'!$D:$D,$D33,'VISSIM Travel Time Outputs'!$A:$A,"AVG",'VISSIM Travel Time Outputs'!$B:$B,CB$9),"-")</f>
        <v>-</v>
      </c>
      <c r="CC33" s="254"/>
      <c r="CD33" s="209" t="str">
        <f t="shared" si="16"/>
        <v>--</v>
      </c>
      <c r="CE33" s="354" t="str">
        <f t="shared" si="17"/>
        <v>--</v>
      </c>
      <c r="CF33" s="325">
        <f t="shared" si="18"/>
        <v>0</v>
      </c>
      <c r="CG33" s="331"/>
      <c r="CH33" s="209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134"/>
      <c r="CX33" s="331"/>
      <c r="CY33" s="323"/>
      <c r="CZ33" s="324"/>
      <c r="DA33" s="324"/>
      <c r="DB33" s="324"/>
      <c r="DC33" s="324"/>
      <c r="DD33" s="324"/>
      <c r="DE33" s="324"/>
      <c r="DF33" s="324"/>
      <c r="DG33" s="324"/>
      <c r="DH33" s="324"/>
      <c r="DI33" s="324"/>
      <c r="DJ33" s="324"/>
      <c r="DK33" s="324"/>
      <c r="DL33" s="324"/>
      <c r="DM33" s="324"/>
      <c r="DN33" s="325"/>
      <c r="DO33" s="331"/>
      <c r="DP33" s="209" t="str">
        <f t="shared" si="19"/>
        <v>--</v>
      </c>
      <c r="DQ33" s="354" t="str">
        <f t="shared" si="20"/>
        <v>--</v>
      </c>
      <c r="DR33" s="325">
        <f t="shared" si="21"/>
        <v>0</v>
      </c>
      <c r="DS33" s="255"/>
      <c r="DT33" s="209" t="str">
        <f>IFERROR(TIME(0,0,AVERAGEIFS('VISSIM Travel Time Outputs'!$K:$K,'VISSIM Travel Time Outputs'!$D:$D,$D33,'VISSIM Travel Time Outputs'!$A:$A,"AVG",'VISSIM Travel Time Outputs'!$B:$B,DT$9)),"-")</f>
        <v>-</v>
      </c>
      <c r="DU33" s="34" t="str">
        <f>IFERROR(TIME(0,0,AVERAGEIFS('VISSIM Travel Time Outputs'!$K:$K,'VISSIM Travel Time Outputs'!$D:$D,$D33,'VISSIM Travel Time Outputs'!$A:$A,"AVG",'VISSIM Travel Time Outputs'!$B:$B,DU$9)),"-")</f>
        <v>-</v>
      </c>
      <c r="DV33" s="34" t="str">
        <f>IFERROR(TIME(0,0,AVERAGEIFS('VISSIM Travel Time Outputs'!$K:$K,'VISSIM Travel Time Outputs'!$D:$D,$D33,'VISSIM Travel Time Outputs'!$A:$A,"AVG",'VISSIM Travel Time Outputs'!$B:$B,DV$9)),"-")</f>
        <v>-</v>
      </c>
      <c r="DW33" s="34" t="str">
        <f>IFERROR(TIME(0,0,AVERAGEIFS('VISSIM Travel Time Outputs'!$K:$K,'VISSIM Travel Time Outputs'!$D:$D,$D33,'VISSIM Travel Time Outputs'!$A:$A,"AVG",'VISSIM Travel Time Outputs'!$B:$B,DW$9)),"-")</f>
        <v>-</v>
      </c>
      <c r="DX33" s="34" t="str">
        <f>IFERROR(TIME(0,0,AVERAGEIFS('VISSIM Travel Time Outputs'!$K:$K,'VISSIM Travel Time Outputs'!$D:$D,$D33,'VISSIM Travel Time Outputs'!$A:$A,"AVG",'VISSIM Travel Time Outputs'!$B:$B,DX$9)),"-")</f>
        <v>-</v>
      </c>
      <c r="DY33" s="34" t="str">
        <f>IFERROR(TIME(0,0,AVERAGEIFS('VISSIM Travel Time Outputs'!$K:$K,'VISSIM Travel Time Outputs'!$D:$D,$D33,'VISSIM Travel Time Outputs'!$A:$A,"AVG",'VISSIM Travel Time Outputs'!$B:$B,DY$9)),"-")</f>
        <v>-</v>
      </c>
      <c r="DZ33" s="34" t="str">
        <f>IFERROR(TIME(0,0,AVERAGEIFS('VISSIM Travel Time Outputs'!$K:$K,'VISSIM Travel Time Outputs'!$D:$D,$D33,'VISSIM Travel Time Outputs'!$A:$A,"AVG",'VISSIM Travel Time Outputs'!$B:$B,DZ$9)),"-")</f>
        <v>-</v>
      </c>
      <c r="EA33" s="34" t="str">
        <f>IFERROR(TIME(0,0,AVERAGEIFS('VISSIM Travel Time Outputs'!$K:$K,'VISSIM Travel Time Outputs'!$D:$D,$D33,'VISSIM Travel Time Outputs'!$A:$A,"AVG",'VISSIM Travel Time Outputs'!$B:$B,EA$9)),"-")</f>
        <v>-</v>
      </c>
      <c r="EB33" s="34" t="str">
        <f>IFERROR(TIME(0,0,AVERAGEIFS('VISSIM Travel Time Outputs'!$K:$K,'VISSIM Travel Time Outputs'!$D:$D,$D33,'VISSIM Travel Time Outputs'!$A:$A,"AVG",'VISSIM Travel Time Outputs'!$B:$B,EB$9)),"-")</f>
        <v>-</v>
      </c>
      <c r="EC33" s="34" t="str">
        <f>IFERROR(TIME(0,0,AVERAGEIFS('VISSIM Travel Time Outputs'!$K:$K,'VISSIM Travel Time Outputs'!$D:$D,$D33,'VISSIM Travel Time Outputs'!$A:$A,"AVG",'VISSIM Travel Time Outputs'!$B:$B,EC$9)),"-")</f>
        <v>-</v>
      </c>
      <c r="ED33" s="34" t="str">
        <f>IFERROR(TIME(0,0,AVERAGEIFS('VISSIM Travel Time Outputs'!$K:$K,'VISSIM Travel Time Outputs'!$D:$D,$D33,'VISSIM Travel Time Outputs'!$A:$A,"AVG",'VISSIM Travel Time Outputs'!$B:$B,ED$9)),"-")</f>
        <v>-</v>
      </c>
      <c r="EE33" s="34" t="str">
        <f>IFERROR(TIME(0,0,AVERAGEIFS('VISSIM Travel Time Outputs'!$K:$K,'VISSIM Travel Time Outputs'!$D:$D,$D33,'VISSIM Travel Time Outputs'!$A:$A,"AVG",'VISSIM Travel Time Outputs'!$B:$B,EE$9)),"-")</f>
        <v>-</v>
      </c>
      <c r="EF33" s="34" t="str">
        <f>IFERROR(TIME(0,0,AVERAGEIFS('VISSIM Travel Time Outputs'!$K:$K,'VISSIM Travel Time Outputs'!$D:$D,$D33,'VISSIM Travel Time Outputs'!$A:$A,"AVG",'VISSIM Travel Time Outputs'!$B:$B,EF$9)),"-")</f>
        <v>-</v>
      </c>
      <c r="EG33" s="34" t="str">
        <f>IFERROR(TIME(0,0,AVERAGEIFS('VISSIM Travel Time Outputs'!$K:$K,'VISSIM Travel Time Outputs'!$D:$D,$D33,'VISSIM Travel Time Outputs'!$A:$A,"AVG",'VISSIM Travel Time Outputs'!$B:$B,EG$9)),"-")</f>
        <v>-</v>
      </c>
      <c r="EH33" s="34" t="str">
        <f>IFERROR(TIME(0,0,AVERAGEIFS('VISSIM Travel Time Outputs'!$K:$K,'VISSIM Travel Time Outputs'!$D:$D,$D33,'VISSIM Travel Time Outputs'!$A:$A,"AVG",'VISSIM Travel Time Outputs'!$B:$B,EH$9)),"-")</f>
        <v>-</v>
      </c>
      <c r="EI33" s="134" t="str">
        <f>IFERROR(TIME(0,0,AVERAGEIFS('VISSIM Travel Time Outputs'!$K:$K,'VISSIM Travel Time Outputs'!$D:$D,$D33,'VISSIM Travel Time Outputs'!$A:$A,"AVG",'VISSIM Travel Time Outputs'!$B:$B,EI$9)),"-")</f>
        <v>-</v>
      </c>
      <c r="EJ33" s="126"/>
      <c r="EK33" s="323" t="str">
        <f>IFERROR(AVERAGEIFS('VISSIM Travel Time Outputs'!$H:$H,'VISSIM Travel Time Outputs'!$D:$D,$D33,'VISSIM Travel Time Outputs'!$A:$A,"AVG",'VISSIM Travel Time Outputs'!$B:$B,EK$9),"-")</f>
        <v>-</v>
      </c>
      <c r="EL33" s="324" t="str">
        <f>IFERROR(AVERAGEIFS('VISSIM Travel Time Outputs'!$H:$H,'VISSIM Travel Time Outputs'!$D:$D,$D33,'VISSIM Travel Time Outputs'!$A:$A,"AVG",'VISSIM Travel Time Outputs'!$B:$B,EL$9),"-")</f>
        <v>-</v>
      </c>
      <c r="EM33" s="324" t="str">
        <f>IFERROR(AVERAGEIFS('VISSIM Travel Time Outputs'!$H:$H,'VISSIM Travel Time Outputs'!$D:$D,$D33,'VISSIM Travel Time Outputs'!$A:$A,"AVG",'VISSIM Travel Time Outputs'!$B:$B,EM$9),"-")</f>
        <v>-</v>
      </c>
      <c r="EN33" s="324" t="str">
        <f>IFERROR(AVERAGEIFS('VISSIM Travel Time Outputs'!$H:$H,'VISSIM Travel Time Outputs'!$D:$D,$D33,'VISSIM Travel Time Outputs'!$A:$A,"AVG",'VISSIM Travel Time Outputs'!$B:$B,EN$9),"-")</f>
        <v>-</v>
      </c>
      <c r="EO33" s="324" t="str">
        <f>IFERROR(AVERAGEIFS('VISSIM Travel Time Outputs'!$H:$H,'VISSIM Travel Time Outputs'!$D:$D,$D33,'VISSIM Travel Time Outputs'!$A:$A,"AVG",'VISSIM Travel Time Outputs'!$B:$B,EO$9),"-")</f>
        <v>-</v>
      </c>
      <c r="EP33" s="324" t="str">
        <f>IFERROR(AVERAGEIFS('VISSIM Travel Time Outputs'!$H:$H,'VISSIM Travel Time Outputs'!$D:$D,$D33,'VISSIM Travel Time Outputs'!$A:$A,"AVG",'VISSIM Travel Time Outputs'!$B:$B,EP$9),"-")</f>
        <v>-</v>
      </c>
      <c r="EQ33" s="324" t="str">
        <f>IFERROR(AVERAGEIFS('VISSIM Travel Time Outputs'!$H:$H,'VISSIM Travel Time Outputs'!$D:$D,$D33,'VISSIM Travel Time Outputs'!$A:$A,"AVG",'VISSIM Travel Time Outputs'!$B:$B,EQ$9),"-")</f>
        <v>-</v>
      </c>
      <c r="ER33" s="324" t="str">
        <f>IFERROR(AVERAGEIFS('VISSIM Travel Time Outputs'!$H:$H,'VISSIM Travel Time Outputs'!$D:$D,$D33,'VISSIM Travel Time Outputs'!$A:$A,"AVG",'VISSIM Travel Time Outputs'!$B:$B,ER$9),"-")</f>
        <v>-</v>
      </c>
      <c r="ES33" s="324" t="str">
        <f>IFERROR(AVERAGEIFS('VISSIM Travel Time Outputs'!$H:$H,'VISSIM Travel Time Outputs'!$D:$D,$D33,'VISSIM Travel Time Outputs'!$A:$A,"AVG",'VISSIM Travel Time Outputs'!$B:$B,ES$9),"-")</f>
        <v>-</v>
      </c>
      <c r="ET33" s="324" t="str">
        <f>IFERROR(AVERAGEIFS('VISSIM Travel Time Outputs'!$H:$H,'VISSIM Travel Time Outputs'!$D:$D,$D33,'VISSIM Travel Time Outputs'!$A:$A,"AVG",'VISSIM Travel Time Outputs'!$B:$B,ET$9),"-")</f>
        <v>-</v>
      </c>
      <c r="EU33" s="324" t="str">
        <f>IFERROR(AVERAGEIFS('VISSIM Travel Time Outputs'!$H:$H,'VISSIM Travel Time Outputs'!$D:$D,$D33,'VISSIM Travel Time Outputs'!$A:$A,"AVG",'VISSIM Travel Time Outputs'!$B:$B,EU$9),"-")</f>
        <v>-</v>
      </c>
      <c r="EV33" s="324" t="str">
        <f>IFERROR(AVERAGEIFS('VISSIM Travel Time Outputs'!$H:$H,'VISSIM Travel Time Outputs'!$D:$D,$D33,'VISSIM Travel Time Outputs'!$A:$A,"AVG",'VISSIM Travel Time Outputs'!$B:$B,EV$9),"-")</f>
        <v>-</v>
      </c>
      <c r="EW33" s="324" t="str">
        <f>IFERROR(AVERAGEIFS('VISSIM Travel Time Outputs'!$H:$H,'VISSIM Travel Time Outputs'!$D:$D,$D33,'VISSIM Travel Time Outputs'!$A:$A,"AVG",'VISSIM Travel Time Outputs'!$B:$B,EW$9),"-")</f>
        <v>-</v>
      </c>
      <c r="EX33" s="324" t="str">
        <f>IFERROR(AVERAGEIFS('VISSIM Travel Time Outputs'!$H:$H,'VISSIM Travel Time Outputs'!$D:$D,$D33,'VISSIM Travel Time Outputs'!$A:$A,"AVG",'VISSIM Travel Time Outputs'!$B:$B,EX$9),"-")</f>
        <v>-</v>
      </c>
      <c r="EY33" s="324" t="str">
        <f>IFERROR(AVERAGEIFS('VISSIM Travel Time Outputs'!$H:$H,'VISSIM Travel Time Outputs'!$D:$D,$D33,'VISSIM Travel Time Outputs'!$A:$A,"AVG",'VISSIM Travel Time Outputs'!$B:$B,EY$9),"-")</f>
        <v>-</v>
      </c>
      <c r="EZ33" s="325" t="str">
        <f>IFERROR(AVERAGEIFS('VISSIM Travel Time Outputs'!$H:$H,'VISSIM Travel Time Outputs'!$D:$D,$D33,'VISSIM Travel Time Outputs'!$A:$A,"AVG",'VISSIM Travel Time Outputs'!$B:$B,EZ$9),"-")</f>
        <v>-</v>
      </c>
      <c r="FA33" s="254"/>
      <c r="FB33" s="209" t="str">
        <f t="shared" si="22"/>
        <v>--</v>
      </c>
      <c r="FC33" s="354" t="str">
        <f t="shared" si="23"/>
        <v>--</v>
      </c>
      <c r="FD33" s="325">
        <f t="shared" si="24"/>
        <v>0</v>
      </c>
      <c r="FE33" s="331"/>
      <c r="FF33" s="209" t="str">
        <f>IFERROR(GETPIVOTDATA("Average of TRAVTM(40)",#REF!,"TIMEINT",FF$9,"VEHICLETRAVELTIMEMEASUREMENT",$D33)/3600/24,"--")</f>
        <v>--</v>
      </c>
      <c r="FG33" s="34" t="str">
        <f>IFERROR(GETPIVOTDATA("Average of TRAVTM(40)",#REF!,"TIMEINT",FG$9,"VEHICLETRAVELTIMEMEASUREMENT",$D33)/3600/24,"--")</f>
        <v>--</v>
      </c>
      <c r="FH33" s="34" t="str">
        <f>IFERROR(GETPIVOTDATA("Average of TRAVTM(40)",#REF!,"TIMEINT",FH$9,"VEHICLETRAVELTIMEMEASUREMENT",$D33)/3600/24,"--")</f>
        <v>--</v>
      </c>
      <c r="FI33" s="34" t="str">
        <f>IFERROR(GETPIVOTDATA("Average of TRAVTM(40)",#REF!,"TIMEINT",FI$9,"VEHICLETRAVELTIMEMEASUREMENT",$D33)/3600/24,"--")</f>
        <v>--</v>
      </c>
      <c r="FJ33" s="34" t="str">
        <f>IFERROR(GETPIVOTDATA("Average of TRAVTM(40)",#REF!,"TIMEINT",FJ$9,"VEHICLETRAVELTIMEMEASUREMENT",$D33)/3600/24,"--")</f>
        <v>--</v>
      </c>
      <c r="FK33" s="34" t="str">
        <f>IFERROR(GETPIVOTDATA("Average of TRAVTM(40)",#REF!,"TIMEINT",FK$9,"VEHICLETRAVELTIMEMEASUREMENT",$D33)/3600/24,"--")</f>
        <v>--</v>
      </c>
      <c r="FL33" s="34" t="str">
        <f>IFERROR(GETPIVOTDATA("Average of TRAVTM(40)",#REF!,"TIMEINT",FL$9,"VEHICLETRAVELTIMEMEASUREMENT",$D33)/3600/24,"--")</f>
        <v>--</v>
      </c>
      <c r="FM33" s="34" t="str">
        <f>IFERROR(GETPIVOTDATA("Average of TRAVTM(40)",#REF!,"TIMEINT",FM$9,"VEHICLETRAVELTIMEMEASUREMENT",$D33)/3600/24,"--")</f>
        <v>--</v>
      </c>
      <c r="FN33" s="34" t="str">
        <f>IFERROR(GETPIVOTDATA("Average of TRAVTM(40)",#REF!,"TIMEINT",FN$9,"VEHICLETRAVELTIMEMEASUREMENT",$D33)/3600/24,"--")</f>
        <v>--</v>
      </c>
      <c r="FO33" s="34" t="str">
        <f>IFERROR(GETPIVOTDATA("Average of TRAVTM(40)",#REF!,"TIMEINT",FO$9,"VEHICLETRAVELTIMEMEASUREMENT",$D33)/3600/24,"--")</f>
        <v>--</v>
      </c>
      <c r="FP33" s="34" t="str">
        <f>IFERROR(GETPIVOTDATA("Average of TRAVTM(40)",#REF!,"TIMEINT",FP$9,"VEHICLETRAVELTIMEMEASUREMENT",$D33)/3600/24,"--")</f>
        <v>--</v>
      </c>
      <c r="FQ33" s="34" t="str">
        <f>IFERROR(GETPIVOTDATA("Average of TRAVTM(40)",#REF!,"TIMEINT",FQ$9,"VEHICLETRAVELTIMEMEASUREMENT",$D33)/3600/24,"--")</f>
        <v>--</v>
      </c>
      <c r="FR33" s="34" t="str">
        <f>IFERROR(GETPIVOTDATA("Average of TRAVTM(40)",#REF!,"TIMEINT",FR$9,"VEHICLETRAVELTIMEMEASUREMENT",$D33)/3600/24,"--")</f>
        <v>--</v>
      </c>
      <c r="FS33" s="34" t="str">
        <f>IFERROR(GETPIVOTDATA("Average of TRAVTM(40)",#REF!,"TIMEINT",FS$9,"VEHICLETRAVELTIMEMEASUREMENT",$D33)/3600/24,"--")</f>
        <v>--</v>
      </c>
      <c r="FT33" s="34" t="str">
        <f>IFERROR(GETPIVOTDATA("Average of TRAVTM(40)",#REF!,"TIMEINT",FT$9,"VEHICLETRAVELTIMEMEASUREMENT",$D33)/3600/24,"--")</f>
        <v>--</v>
      </c>
      <c r="FU33" s="134" t="str">
        <f>IFERROR(GETPIVOTDATA("Average of TRAVTM(40)",#REF!,"TIMEINT",FU$9,"VEHICLETRAVELTIMEMEASUREMENT",$D33)/3600/24,"--")</f>
        <v>--</v>
      </c>
      <c r="FV33" s="331"/>
      <c r="FW33" s="323" t="str">
        <f>IFERROR(GETPIVOTDATA("Average of VEHS(40)",#REF!,"TIMEINT",FW$9,"VEHICLETRAVELTIMEMEASUREMENT",$D33),"--")</f>
        <v>--</v>
      </c>
      <c r="FX33" s="324" t="str">
        <f>IFERROR(GETPIVOTDATA("Average of VEHS(40)",#REF!,"TIMEINT",FX$9,"VEHICLETRAVELTIMEMEASUREMENT",$D33),"--")</f>
        <v>--</v>
      </c>
      <c r="FY33" s="324" t="str">
        <f>IFERROR(GETPIVOTDATA("Average of VEHS(40)",#REF!,"TIMEINT",FY$9,"VEHICLETRAVELTIMEMEASUREMENT",$D33),"--")</f>
        <v>--</v>
      </c>
      <c r="FZ33" s="324" t="str">
        <f>IFERROR(GETPIVOTDATA("Average of VEHS(40)",#REF!,"TIMEINT",FZ$9,"VEHICLETRAVELTIMEMEASUREMENT",$D33),"--")</f>
        <v>--</v>
      </c>
      <c r="GA33" s="324" t="str">
        <f>IFERROR(GETPIVOTDATA("Average of VEHS(40)",#REF!,"TIMEINT",GA$9,"VEHICLETRAVELTIMEMEASUREMENT",$D33),"--")</f>
        <v>--</v>
      </c>
      <c r="GB33" s="324" t="str">
        <f>IFERROR(GETPIVOTDATA("Average of VEHS(40)",#REF!,"TIMEINT",GB$9,"VEHICLETRAVELTIMEMEASUREMENT",$D33),"--")</f>
        <v>--</v>
      </c>
      <c r="GC33" s="324" t="str">
        <f>IFERROR(GETPIVOTDATA("Average of VEHS(40)",#REF!,"TIMEINT",GC$9,"VEHICLETRAVELTIMEMEASUREMENT",$D33),"--")</f>
        <v>--</v>
      </c>
      <c r="GD33" s="324" t="str">
        <f>IFERROR(GETPIVOTDATA("Average of VEHS(40)",#REF!,"TIMEINT",GD$9,"VEHICLETRAVELTIMEMEASUREMENT",$D33),"--")</f>
        <v>--</v>
      </c>
      <c r="GE33" s="324" t="str">
        <f>IFERROR(GETPIVOTDATA("Average of VEHS(40)",#REF!,"TIMEINT",GE$9,"VEHICLETRAVELTIMEMEASUREMENT",$D33),"--")</f>
        <v>--</v>
      </c>
      <c r="GF33" s="324" t="str">
        <f>IFERROR(GETPIVOTDATA("Average of VEHS(40)",#REF!,"TIMEINT",GF$9,"VEHICLETRAVELTIMEMEASUREMENT",$D33),"--")</f>
        <v>--</v>
      </c>
      <c r="GG33" s="324" t="str">
        <f>IFERROR(GETPIVOTDATA("Average of VEHS(40)",#REF!,"TIMEINT",GG$9,"VEHICLETRAVELTIMEMEASUREMENT",$D33),"--")</f>
        <v>--</v>
      </c>
      <c r="GH33" s="324" t="str">
        <f>IFERROR(GETPIVOTDATA("Average of VEHS(40)",#REF!,"TIMEINT",GH$9,"VEHICLETRAVELTIMEMEASUREMENT",$D33),"--")</f>
        <v>--</v>
      </c>
      <c r="GI33" s="324" t="str">
        <f>IFERROR(GETPIVOTDATA("Average of VEHS(40)",#REF!,"TIMEINT",GI$9,"VEHICLETRAVELTIMEMEASUREMENT",$D33),"--")</f>
        <v>--</v>
      </c>
      <c r="GJ33" s="324" t="str">
        <f>IFERROR(GETPIVOTDATA("Average of VEHS(40)",#REF!,"TIMEINT",GJ$9,"VEHICLETRAVELTIMEMEASUREMENT",$D33),"--")</f>
        <v>--</v>
      </c>
      <c r="GK33" s="324" t="str">
        <f>IFERROR(GETPIVOTDATA("Average of VEHS(40)",#REF!,"TIMEINT",GK$9,"VEHICLETRAVELTIMEMEASUREMENT",$D33),"--")</f>
        <v>--</v>
      </c>
      <c r="GL33" s="325" t="str">
        <f>IFERROR(GETPIVOTDATA("Average of VEHS(40)",#REF!,"TIMEINT",GL$9,"VEHICLETRAVELTIMEMEASUREMENT",$D33),"--")</f>
        <v>--</v>
      </c>
      <c r="GM33" s="331"/>
      <c r="GN33" s="209" t="str">
        <f t="shared" si="25"/>
        <v>--</v>
      </c>
      <c r="GO33" s="354" t="str">
        <f t="shared" si="26"/>
        <v>--</v>
      </c>
      <c r="GP33" s="325">
        <f t="shared" si="27"/>
        <v>0</v>
      </c>
      <c r="GQ33" s="331"/>
      <c r="GR33" s="209" t="str">
        <f>IFERROR(GETPIVOTDATA("Average of TRAVTM(60)",#REF!,"TIMEINT",GR$9,"VEHICLETRAVELTIMEMEASUREMENT",$D33)/3600/24,"--")</f>
        <v>--</v>
      </c>
      <c r="GS33" s="34" t="str">
        <f>IFERROR(GETPIVOTDATA("Average of TRAVTM(60)",#REF!,"TIMEINT",GS$9,"VEHICLETRAVELTIMEMEASUREMENT",$D33)/3600/24,"--")</f>
        <v>--</v>
      </c>
      <c r="GT33" s="34" t="str">
        <f>IFERROR(GETPIVOTDATA("Average of TRAVTM(60)",#REF!,"TIMEINT",GT$9,"VEHICLETRAVELTIMEMEASUREMENT",$D33)/3600/24,"--")</f>
        <v>--</v>
      </c>
      <c r="GU33" s="34" t="str">
        <f>IFERROR(GETPIVOTDATA("Average of TRAVTM(60)",#REF!,"TIMEINT",GU$9,"VEHICLETRAVELTIMEMEASUREMENT",$D33)/3600/24,"--")</f>
        <v>--</v>
      </c>
      <c r="GV33" s="34" t="str">
        <f>IFERROR(GETPIVOTDATA("Average of TRAVTM(60)",#REF!,"TIMEINT",GV$9,"VEHICLETRAVELTIMEMEASUREMENT",$D33)/3600/24,"--")</f>
        <v>--</v>
      </c>
      <c r="GW33" s="34" t="str">
        <f>IFERROR(GETPIVOTDATA("Average of TRAVTM(60)",#REF!,"TIMEINT",GW$9,"VEHICLETRAVELTIMEMEASUREMENT",$D33)/3600/24,"--")</f>
        <v>--</v>
      </c>
      <c r="GX33" s="34" t="str">
        <f>IFERROR(GETPIVOTDATA("Average of TRAVTM(60)",#REF!,"TIMEINT",GX$9,"VEHICLETRAVELTIMEMEASUREMENT",$D33)/3600/24,"--")</f>
        <v>--</v>
      </c>
      <c r="GY33" s="34" t="str">
        <f>IFERROR(GETPIVOTDATA("Average of TRAVTM(60)",#REF!,"TIMEINT",GY$9,"VEHICLETRAVELTIMEMEASUREMENT",$D33)/3600/24,"--")</f>
        <v>--</v>
      </c>
      <c r="GZ33" s="34" t="str">
        <f>IFERROR(GETPIVOTDATA("Average of TRAVTM(60)",#REF!,"TIMEINT",GZ$9,"VEHICLETRAVELTIMEMEASUREMENT",$D33)/3600/24,"--")</f>
        <v>--</v>
      </c>
      <c r="HA33" s="34" t="str">
        <f>IFERROR(GETPIVOTDATA("Average of TRAVTM(60)",#REF!,"TIMEINT",HA$9,"VEHICLETRAVELTIMEMEASUREMENT",$D33)/3600/24,"--")</f>
        <v>--</v>
      </c>
      <c r="HB33" s="34" t="str">
        <f>IFERROR(GETPIVOTDATA("Average of TRAVTM(60)",#REF!,"TIMEINT",HB$9,"VEHICLETRAVELTIMEMEASUREMENT",$D33)/3600/24,"--")</f>
        <v>--</v>
      </c>
      <c r="HC33" s="34" t="str">
        <f>IFERROR(GETPIVOTDATA("Average of TRAVTM(60)",#REF!,"TIMEINT",HC$9,"VEHICLETRAVELTIMEMEASUREMENT",$D33)/3600/24,"--")</f>
        <v>--</v>
      </c>
      <c r="HD33" s="34" t="str">
        <f>IFERROR(GETPIVOTDATA("Average of TRAVTM(60)",#REF!,"TIMEINT",HD$9,"VEHICLETRAVELTIMEMEASUREMENT",$D33)/3600/24,"--")</f>
        <v>--</v>
      </c>
      <c r="HE33" s="34" t="str">
        <f>IFERROR(GETPIVOTDATA("Average of TRAVTM(60)",#REF!,"TIMEINT",HE$9,"VEHICLETRAVELTIMEMEASUREMENT",$D33)/3600/24,"--")</f>
        <v>--</v>
      </c>
      <c r="HF33" s="34" t="str">
        <f>IFERROR(GETPIVOTDATA("Average of TRAVTM(60)",#REF!,"TIMEINT",HF$9,"VEHICLETRAVELTIMEMEASUREMENT",$D33)/3600/24,"--")</f>
        <v>--</v>
      </c>
      <c r="HG33" s="134" t="str">
        <f>IFERROR(GETPIVOTDATA("Average of TRAVTM(60)",#REF!,"TIMEINT",HG$9,"VEHICLETRAVELTIMEMEASUREMENT",$D33)/3600/24,"--")</f>
        <v>--</v>
      </c>
      <c r="HH33" s="331"/>
      <c r="HI33" s="323" t="str">
        <f>IFERROR(GETPIVOTDATA("Average of VEHS(60)",#REF!,"TIMEINT",HI$9,"VEHICLETRAVELTIMEMEASUREMENT",$D33),"--")</f>
        <v>--</v>
      </c>
      <c r="HJ33" s="324" t="str">
        <f>IFERROR(GETPIVOTDATA("Average of VEHS(60)",#REF!,"TIMEINT",HJ$9,"VEHICLETRAVELTIMEMEASUREMENT",$D33),"--")</f>
        <v>--</v>
      </c>
      <c r="HK33" s="324" t="str">
        <f>IFERROR(GETPIVOTDATA("Average of VEHS(60)",#REF!,"TIMEINT",HK$9,"VEHICLETRAVELTIMEMEASUREMENT",$D33),"--")</f>
        <v>--</v>
      </c>
      <c r="HL33" s="324" t="str">
        <f>IFERROR(GETPIVOTDATA("Average of VEHS(60)",#REF!,"TIMEINT",HL$9,"VEHICLETRAVELTIMEMEASUREMENT",$D33),"--")</f>
        <v>--</v>
      </c>
      <c r="HM33" s="324" t="str">
        <f>IFERROR(GETPIVOTDATA("Average of VEHS(60)",#REF!,"TIMEINT",HM$9,"VEHICLETRAVELTIMEMEASUREMENT",$D33),"--")</f>
        <v>--</v>
      </c>
      <c r="HN33" s="324" t="str">
        <f>IFERROR(GETPIVOTDATA("Average of VEHS(60)",#REF!,"TIMEINT",HN$9,"VEHICLETRAVELTIMEMEASUREMENT",$D33),"--")</f>
        <v>--</v>
      </c>
      <c r="HO33" s="324" t="str">
        <f>IFERROR(GETPIVOTDATA("Average of VEHS(60)",#REF!,"TIMEINT",HO$9,"VEHICLETRAVELTIMEMEASUREMENT",$D33),"--")</f>
        <v>--</v>
      </c>
      <c r="HP33" s="324" t="str">
        <f>IFERROR(GETPIVOTDATA("Average of VEHS(60)",#REF!,"TIMEINT",HP$9,"VEHICLETRAVELTIMEMEASUREMENT",$D33),"--")</f>
        <v>--</v>
      </c>
      <c r="HQ33" s="324" t="str">
        <f>IFERROR(GETPIVOTDATA("Average of VEHS(60)",#REF!,"TIMEINT",HQ$9,"VEHICLETRAVELTIMEMEASUREMENT",$D33),"--")</f>
        <v>--</v>
      </c>
      <c r="HR33" s="324" t="str">
        <f>IFERROR(GETPIVOTDATA("Average of VEHS(60)",#REF!,"TIMEINT",HR$9,"VEHICLETRAVELTIMEMEASUREMENT",$D33),"--")</f>
        <v>--</v>
      </c>
      <c r="HS33" s="324" t="str">
        <f>IFERROR(GETPIVOTDATA("Average of VEHS(60)",#REF!,"TIMEINT",HS$9,"VEHICLETRAVELTIMEMEASUREMENT",$D33),"--")</f>
        <v>--</v>
      </c>
      <c r="HT33" s="324" t="str">
        <f>IFERROR(GETPIVOTDATA("Average of VEHS(60)",#REF!,"TIMEINT",HT$9,"VEHICLETRAVELTIMEMEASUREMENT",$D33),"--")</f>
        <v>--</v>
      </c>
      <c r="HU33" s="324" t="str">
        <f>IFERROR(GETPIVOTDATA("Average of VEHS(60)",#REF!,"TIMEINT",HU$9,"VEHICLETRAVELTIMEMEASUREMENT",$D33),"--")</f>
        <v>--</v>
      </c>
      <c r="HV33" s="324" t="str">
        <f>IFERROR(GETPIVOTDATA("Average of VEHS(60)",#REF!,"TIMEINT",HV$9,"VEHICLETRAVELTIMEMEASUREMENT",$D33),"--")</f>
        <v>--</v>
      </c>
      <c r="HW33" s="324" t="str">
        <f>IFERROR(GETPIVOTDATA("Average of VEHS(60)",#REF!,"TIMEINT",HW$9,"VEHICLETRAVELTIMEMEASUREMENT",$D33),"--")</f>
        <v>--</v>
      </c>
      <c r="HX33" s="325" t="str">
        <f>IFERROR(GETPIVOTDATA("Average of VEHS(60)",#REF!,"TIMEINT",HX$9,"VEHICLETRAVELTIMEMEASUREMENT",$D33),"--")</f>
        <v>--</v>
      </c>
      <c r="HY33" s="331"/>
      <c r="HZ33" s="209" t="str">
        <f t="shared" si="28"/>
        <v>--</v>
      </c>
      <c r="IA33" s="354" t="str">
        <f t="shared" si="29"/>
        <v>--</v>
      </c>
      <c r="IB33" s="325">
        <f t="shared" si="30"/>
        <v>0</v>
      </c>
      <c r="IC33" s="638"/>
      <c r="ID33" s="323" t="str">
        <f>IFERROR(AVERAGEIFS('VISSIM Travel Time Outputs'!#REF!,'VISSIM Travel Time Outputs'!#REF!,$D33,'VISSIM Travel Time Outputs'!#REF!,"AVG",'VISSIM Travel Time Outputs'!#REF!,ID$9),"-")</f>
        <v>-</v>
      </c>
      <c r="IE33" s="324" t="str">
        <f>IFERROR(AVERAGEIFS('VISSIM Travel Time Outputs'!#REF!,'VISSIM Travel Time Outputs'!#REF!,$D33,'VISSIM Travel Time Outputs'!#REF!,"AVG",'VISSIM Travel Time Outputs'!#REF!,IE$9),"-")</f>
        <v>-</v>
      </c>
      <c r="IF33" s="324" t="str">
        <f>IFERROR(AVERAGEIFS('VISSIM Travel Time Outputs'!#REF!,'VISSIM Travel Time Outputs'!#REF!,$D33,'VISSIM Travel Time Outputs'!#REF!,"AVG",'VISSIM Travel Time Outputs'!#REF!,IF$9),"-")</f>
        <v>-</v>
      </c>
      <c r="IG33" s="324" t="str">
        <f>IFERROR(AVERAGEIFS('VISSIM Travel Time Outputs'!#REF!,'VISSIM Travel Time Outputs'!#REF!,$D33,'VISSIM Travel Time Outputs'!#REF!,"AVG",'VISSIM Travel Time Outputs'!#REF!,IG$9),"-")</f>
        <v>-</v>
      </c>
      <c r="IH33" s="324" t="str">
        <f>IFERROR(AVERAGEIFS('VISSIM Travel Time Outputs'!#REF!,'VISSIM Travel Time Outputs'!#REF!,$D33,'VISSIM Travel Time Outputs'!#REF!,"AVG",'VISSIM Travel Time Outputs'!#REF!,IH$9),"-")</f>
        <v>-</v>
      </c>
      <c r="II33" s="324" t="str">
        <f>IFERROR(AVERAGEIFS('VISSIM Travel Time Outputs'!#REF!,'VISSIM Travel Time Outputs'!#REF!,$D33,'VISSIM Travel Time Outputs'!#REF!,"AVG",'VISSIM Travel Time Outputs'!#REF!,II$9),"-")</f>
        <v>-</v>
      </c>
      <c r="IJ33" s="324" t="str">
        <f>IFERROR(AVERAGEIFS('VISSIM Travel Time Outputs'!#REF!,'VISSIM Travel Time Outputs'!#REF!,$D33,'VISSIM Travel Time Outputs'!#REF!,"AVG",'VISSIM Travel Time Outputs'!#REF!,IJ$9),"-")</f>
        <v>-</v>
      </c>
      <c r="IK33" s="324" t="str">
        <f>IFERROR(AVERAGEIFS('VISSIM Travel Time Outputs'!#REF!,'VISSIM Travel Time Outputs'!#REF!,$D33,'VISSIM Travel Time Outputs'!#REF!,"AVG",'VISSIM Travel Time Outputs'!#REF!,IK$9),"-")</f>
        <v>-</v>
      </c>
      <c r="IL33" s="324" t="str">
        <f>IFERROR(AVERAGEIFS('VISSIM Travel Time Outputs'!#REF!,'VISSIM Travel Time Outputs'!#REF!,$D33,'VISSIM Travel Time Outputs'!#REF!,"AVG",'VISSIM Travel Time Outputs'!#REF!,IL$9),"-")</f>
        <v>-</v>
      </c>
      <c r="IM33" s="324" t="str">
        <f>IFERROR(AVERAGEIFS('VISSIM Travel Time Outputs'!#REF!,'VISSIM Travel Time Outputs'!#REF!,$D33,'VISSIM Travel Time Outputs'!#REF!,"AVG",'VISSIM Travel Time Outputs'!#REF!,IM$9),"-")</f>
        <v>-</v>
      </c>
      <c r="IN33" s="324" t="str">
        <f>IFERROR(AVERAGEIFS('VISSIM Travel Time Outputs'!#REF!,'VISSIM Travel Time Outputs'!#REF!,$D33,'VISSIM Travel Time Outputs'!#REF!,"AVG",'VISSIM Travel Time Outputs'!#REF!,IN$9),"-")</f>
        <v>-</v>
      </c>
      <c r="IO33" s="324" t="str">
        <f>IFERROR(AVERAGEIFS('VISSIM Travel Time Outputs'!#REF!,'VISSIM Travel Time Outputs'!#REF!,$D33,'VISSIM Travel Time Outputs'!#REF!,"AVG",'VISSIM Travel Time Outputs'!#REF!,IO$9),"-")</f>
        <v>-</v>
      </c>
      <c r="IP33" s="324" t="str">
        <f>IFERROR(AVERAGEIFS('VISSIM Travel Time Outputs'!#REF!,'VISSIM Travel Time Outputs'!#REF!,$D33,'VISSIM Travel Time Outputs'!#REF!,"AVG",'VISSIM Travel Time Outputs'!#REF!,IP$9),"-")</f>
        <v>-</v>
      </c>
      <c r="IQ33" s="324" t="str">
        <f>IFERROR(AVERAGEIFS('VISSIM Travel Time Outputs'!#REF!,'VISSIM Travel Time Outputs'!#REF!,$D33,'VISSIM Travel Time Outputs'!#REF!,"AVG",'VISSIM Travel Time Outputs'!#REF!,IQ$9),"-")</f>
        <v>-</v>
      </c>
      <c r="IR33" s="324" t="str">
        <f>IFERROR(AVERAGEIFS('VISSIM Travel Time Outputs'!#REF!,'VISSIM Travel Time Outputs'!#REF!,$D33,'VISSIM Travel Time Outputs'!#REF!,"AVG",'VISSIM Travel Time Outputs'!#REF!,IR$9),"-")</f>
        <v>-</v>
      </c>
      <c r="IS33" s="325" t="str">
        <f>IFERROR(AVERAGEIFS('VISSIM Travel Time Outputs'!#REF!,'VISSIM Travel Time Outputs'!#REF!,$D33,'VISSIM Travel Time Outputs'!#REF!,"AVG",'VISSIM Travel Time Outputs'!#REF!,IS$9),"-")</f>
        <v>-</v>
      </c>
      <c r="IT33" s="325" t="str">
        <f t="shared" si="31"/>
        <v>--</v>
      </c>
    </row>
    <row r="34" spans="1:254" customFormat="1" x14ac:dyDescent="0.35">
      <c r="A34" s="252" t="str">
        <f t="shared" si="12"/>
        <v>H</v>
      </c>
      <c r="B34" s="577">
        <f t="shared" si="32"/>
        <v>25</v>
      </c>
      <c r="C34" s="413">
        <f>INDEX('Input - Travel Times'!$B$3:$AH$103,MATCH($B34,'Input - Travel Times'!$B$3:$B$103,0),MATCH(C$9,'Input - Travel Times'!$B$3:$AH$3,0))</f>
        <v>0</v>
      </c>
      <c r="D34" s="150">
        <f>INDEX('Input - Travel Times'!$B$3:$AH$103,MATCH($B34,'Input - Travel Times'!$B$3:$B$103,0),MATCH(D$9,'Input - Travel Times'!$B$3:$AH$3,0))</f>
        <v>0</v>
      </c>
      <c r="E34" s="518">
        <f>TIME(0,0,INDEX('Input - Travel Times'!$B$3:$AH$103,MATCH($B34,'Input - Travel Times'!$B$3:$B$103,0),MATCH(E$9,'Input - Travel Times'!$B$3:$AH$3,0)))</f>
        <v>0</v>
      </c>
      <c r="F34" s="518">
        <f>TIME(0,0,INDEX('Input - Travel Times'!$B$3:$AH$103,MATCH($B34,'Input - Travel Times'!$B$3:$B$103,0),MATCH(F$9,'Input - Travel Times'!$B$3:$AH$3,0)))</f>
        <v>0</v>
      </c>
      <c r="G34" s="518">
        <f>TIME(0,0,INDEX('Input - Travel Times'!$B$3:$AH$103,MATCH($B34,'Input - Travel Times'!$B$3:$B$103,0),MATCH(G$9,'Input - Travel Times'!$B$3:$AH$3,0)))</f>
        <v>0</v>
      </c>
      <c r="H34" s="518">
        <f>TIME(0,0,INDEX('Input - Travel Times'!$B$3:$AH$103,MATCH($B34,'Input - Travel Times'!$B$3:$B$103,0),MATCH(H$9,'Input - Travel Times'!$B$3:$AH$3,0)))</f>
        <v>0</v>
      </c>
      <c r="I34" s="126"/>
      <c r="J34" s="209" t="str">
        <f>IFERROR(TIME(0,0,AVERAGEIFS('VISSIM Travel Time Outputs'!$I:$I,'VISSIM Travel Time Outputs'!$D:$D,$D34,'VISSIM Travel Time Outputs'!$A:$A,"AVG",'VISSIM Travel Time Outputs'!$B:$B,J$9)),"-")</f>
        <v>-</v>
      </c>
      <c r="K34" s="34" t="str">
        <f>IFERROR(TIME(0,0,AVERAGEIFS('VISSIM Travel Time Outputs'!$I:$I,'VISSIM Travel Time Outputs'!$D:$D,$D34,'VISSIM Travel Time Outputs'!$A:$A,"AVG",'VISSIM Travel Time Outputs'!$B:$B,K$9)),"-")</f>
        <v>-</v>
      </c>
      <c r="L34" s="34" t="str">
        <f>IFERROR(TIME(0,0,AVERAGEIFS('VISSIM Travel Time Outputs'!$I:$I,'VISSIM Travel Time Outputs'!$D:$D,$D34,'VISSIM Travel Time Outputs'!$A:$A,"AVG",'VISSIM Travel Time Outputs'!$B:$B,L$9)),"-")</f>
        <v>-</v>
      </c>
      <c r="M34" s="34" t="str">
        <f>IFERROR(TIME(0,0,AVERAGEIFS('VISSIM Travel Time Outputs'!$I:$I,'VISSIM Travel Time Outputs'!$D:$D,$D34,'VISSIM Travel Time Outputs'!$A:$A,"AVG",'VISSIM Travel Time Outputs'!$B:$B,M$9)),"-")</f>
        <v>-</v>
      </c>
      <c r="N34" s="34" t="str">
        <f>IFERROR(TIME(0,0,AVERAGEIFS('VISSIM Travel Time Outputs'!$I:$I,'VISSIM Travel Time Outputs'!$D:$D,$D34,'VISSIM Travel Time Outputs'!$A:$A,"AVG",'VISSIM Travel Time Outputs'!$B:$B,N$9)),"-")</f>
        <v>-</v>
      </c>
      <c r="O34" s="34" t="str">
        <f>IFERROR(TIME(0,0,AVERAGEIFS('VISSIM Travel Time Outputs'!$I:$I,'VISSIM Travel Time Outputs'!$D:$D,$D34,'VISSIM Travel Time Outputs'!$A:$A,"AVG",'VISSIM Travel Time Outputs'!$B:$B,O$9)),"-")</f>
        <v>-</v>
      </c>
      <c r="P34" s="34" t="str">
        <f>IFERROR(TIME(0,0,AVERAGEIFS('VISSIM Travel Time Outputs'!$I:$I,'VISSIM Travel Time Outputs'!$D:$D,$D34,'VISSIM Travel Time Outputs'!$A:$A,"AVG",'VISSIM Travel Time Outputs'!$B:$B,P$9)),"-")</f>
        <v>-</v>
      </c>
      <c r="Q34" s="34" t="str">
        <f>IFERROR(TIME(0,0,AVERAGEIFS('VISSIM Travel Time Outputs'!$I:$I,'VISSIM Travel Time Outputs'!$D:$D,$D34,'VISSIM Travel Time Outputs'!$A:$A,"AVG",'VISSIM Travel Time Outputs'!$B:$B,Q$9)),"-")</f>
        <v>-</v>
      </c>
      <c r="R34" s="34" t="str">
        <f>IFERROR(TIME(0,0,AVERAGEIFS('VISSIM Travel Time Outputs'!$I:$I,'VISSIM Travel Time Outputs'!$D:$D,$D34,'VISSIM Travel Time Outputs'!$A:$A,"AVG",'VISSIM Travel Time Outputs'!$B:$B,R$9)),"-")</f>
        <v>-</v>
      </c>
      <c r="S34" s="34" t="str">
        <f>IFERROR(TIME(0,0,AVERAGEIFS('VISSIM Travel Time Outputs'!$I:$I,'VISSIM Travel Time Outputs'!$D:$D,$D34,'VISSIM Travel Time Outputs'!$A:$A,"AVG",'VISSIM Travel Time Outputs'!$B:$B,S$9)),"-")</f>
        <v>-</v>
      </c>
      <c r="T34" s="34" t="str">
        <f>IFERROR(TIME(0,0,AVERAGEIFS('VISSIM Travel Time Outputs'!$I:$I,'VISSIM Travel Time Outputs'!$D:$D,$D34,'VISSIM Travel Time Outputs'!$A:$A,"AVG",'VISSIM Travel Time Outputs'!$B:$B,T$9)),"-")</f>
        <v>-</v>
      </c>
      <c r="U34" s="34" t="str">
        <f>IFERROR(TIME(0,0,AVERAGEIFS('VISSIM Travel Time Outputs'!$I:$I,'VISSIM Travel Time Outputs'!$D:$D,$D34,'VISSIM Travel Time Outputs'!$A:$A,"AVG",'VISSIM Travel Time Outputs'!$B:$B,U$9)),"-")</f>
        <v>-</v>
      </c>
      <c r="V34" s="34" t="str">
        <f>IFERROR(TIME(0,0,AVERAGEIFS('VISSIM Travel Time Outputs'!$I:$I,'VISSIM Travel Time Outputs'!$D:$D,$D34,'VISSIM Travel Time Outputs'!$A:$A,"AVG",'VISSIM Travel Time Outputs'!$B:$B,V$9)),"-")</f>
        <v>-</v>
      </c>
      <c r="W34" s="34" t="str">
        <f>IFERROR(TIME(0,0,AVERAGEIFS('VISSIM Travel Time Outputs'!$I:$I,'VISSIM Travel Time Outputs'!$D:$D,$D34,'VISSIM Travel Time Outputs'!$A:$A,"AVG",'VISSIM Travel Time Outputs'!$B:$B,W$9)),"-")</f>
        <v>-</v>
      </c>
      <c r="X34" s="34" t="str">
        <f>IFERROR(TIME(0,0,AVERAGEIFS('VISSIM Travel Time Outputs'!$I:$I,'VISSIM Travel Time Outputs'!$D:$D,$D34,'VISSIM Travel Time Outputs'!$A:$A,"AVG",'VISSIM Travel Time Outputs'!$B:$B,X$9)),"-")</f>
        <v>-</v>
      </c>
      <c r="Y34" s="134" t="str">
        <f>IFERROR(TIME(0,0,AVERAGEIFS('VISSIM Travel Time Outputs'!$I:$I,'VISSIM Travel Time Outputs'!$D:$D,$D34,'VISSIM Travel Time Outputs'!$A:$A,"AVG",'VISSIM Travel Time Outputs'!$B:$B,Y$9)),"-")</f>
        <v>-</v>
      </c>
      <c r="Z34" s="254"/>
      <c r="AA34" s="323" t="str">
        <f>IFERROR(AVERAGEIFS('VISSIM Travel Time Outputs'!$F:$F,'VISSIM Travel Time Outputs'!$D:$D,$D34,'VISSIM Travel Time Outputs'!$A:$A,"AVG",'VISSIM Travel Time Outputs'!$B:$B,AA$9),"-")</f>
        <v>-</v>
      </c>
      <c r="AB34" s="324" t="str">
        <f>IFERROR(AVERAGEIFS('VISSIM Travel Time Outputs'!$F:$F,'VISSIM Travel Time Outputs'!$D:$D,$D34,'VISSIM Travel Time Outputs'!$A:$A,"AVG",'VISSIM Travel Time Outputs'!$B:$B,AB$9),"-")</f>
        <v>-</v>
      </c>
      <c r="AC34" s="324" t="str">
        <f>IFERROR(AVERAGEIFS('VISSIM Travel Time Outputs'!$F:$F,'VISSIM Travel Time Outputs'!$D:$D,$D34,'VISSIM Travel Time Outputs'!$A:$A,"AVG",'VISSIM Travel Time Outputs'!$B:$B,AC$9),"-")</f>
        <v>-</v>
      </c>
      <c r="AD34" s="324" t="str">
        <f>IFERROR(AVERAGEIFS('VISSIM Travel Time Outputs'!$F:$F,'VISSIM Travel Time Outputs'!$D:$D,$D34,'VISSIM Travel Time Outputs'!$A:$A,"AVG",'VISSIM Travel Time Outputs'!$B:$B,AD$9),"-")</f>
        <v>-</v>
      </c>
      <c r="AE34" s="324" t="str">
        <f>IFERROR(AVERAGEIFS('VISSIM Travel Time Outputs'!$F:$F,'VISSIM Travel Time Outputs'!$D:$D,$D34,'VISSIM Travel Time Outputs'!$A:$A,"AVG",'VISSIM Travel Time Outputs'!$B:$B,AE$9),"-")</f>
        <v>-</v>
      </c>
      <c r="AF34" s="324" t="str">
        <f>IFERROR(AVERAGEIFS('VISSIM Travel Time Outputs'!$F:$F,'VISSIM Travel Time Outputs'!$D:$D,$D34,'VISSIM Travel Time Outputs'!$A:$A,"AVG",'VISSIM Travel Time Outputs'!$B:$B,AF$9),"-")</f>
        <v>-</v>
      </c>
      <c r="AG34" s="324" t="str">
        <f>IFERROR(AVERAGEIFS('VISSIM Travel Time Outputs'!$F:$F,'VISSIM Travel Time Outputs'!$D:$D,$D34,'VISSIM Travel Time Outputs'!$A:$A,"AVG",'VISSIM Travel Time Outputs'!$B:$B,AG$9),"-")</f>
        <v>-</v>
      </c>
      <c r="AH34" s="324" t="str">
        <f>IFERROR(AVERAGEIFS('VISSIM Travel Time Outputs'!$F:$F,'VISSIM Travel Time Outputs'!$D:$D,$D34,'VISSIM Travel Time Outputs'!$A:$A,"AVG",'VISSIM Travel Time Outputs'!$B:$B,AH$9),"-")</f>
        <v>-</v>
      </c>
      <c r="AI34" s="324" t="str">
        <f>IFERROR(AVERAGEIFS('VISSIM Travel Time Outputs'!$F:$F,'VISSIM Travel Time Outputs'!$D:$D,$D34,'VISSIM Travel Time Outputs'!$A:$A,"AVG",'VISSIM Travel Time Outputs'!$B:$B,AI$9),"-")</f>
        <v>-</v>
      </c>
      <c r="AJ34" s="324" t="str">
        <f>IFERROR(AVERAGEIFS('VISSIM Travel Time Outputs'!$F:$F,'VISSIM Travel Time Outputs'!$D:$D,$D34,'VISSIM Travel Time Outputs'!$A:$A,"AVG",'VISSIM Travel Time Outputs'!$B:$B,AJ$9),"-")</f>
        <v>-</v>
      </c>
      <c r="AK34" s="324" t="str">
        <f>IFERROR(AVERAGEIFS('VISSIM Travel Time Outputs'!$F:$F,'VISSIM Travel Time Outputs'!$D:$D,$D34,'VISSIM Travel Time Outputs'!$A:$A,"AVG",'VISSIM Travel Time Outputs'!$B:$B,AK$9),"-")</f>
        <v>-</v>
      </c>
      <c r="AL34" s="324" t="str">
        <f>IFERROR(AVERAGEIFS('VISSIM Travel Time Outputs'!$F:$F,'VISSIM Travel Time Outputs'!$D:$D,$D34,'VISSIM Travel Time Outputs'!$A:$A,"AVG",'VISSIM Travel Time Outputs'!$B:$B,AL$9),"-")</f>
        <v>-</v>
      </c>
      <c r="AM34" s="324" t="str">
        <f>IFERROR(AVERAGEIFS('VISSIM Travel Time Outputs'!$F:$F,'VISSIM Travel Time Outputs'!$D:$D,$D34,'VISSIM Travel Time Outputs'!$A:$A,"AVG",'VISSIM Travel Time Outputs'!$B:$B,AM$9),"-")</f>
        <v>-</v>
      </c>
      <c r="AN34" s="324" t="str">
        <f>IFERROR(AVERAGEIFS('VISSIM Travel Time Outputs'!$F:$F,'VISSIM Travel Time Outputs'!$D:$D,$D34,'VISSIM Travel Time Outputs'!$A:$A,"AVG",'VISSIM Travel Time Outputs'!$B:$B,AN$9),"-")</f>
        <v>-</v>
      </c>
      <c r="AO34" s="324" t="str">
        <f>IFERROR(AVERAGEIFS('VISSIM Travel Time Outputs'!$F:$F,'VISSIM Travel Time Outputs'!$D:$D,$D34,'VISSIM Travel Time Outputs'!$A:$A,"AVG",'VISSIM Travel Time Outputs'!$B:$B,AO$9),"-")</f>
        <v>-</v>
      </c>
      <c r="AP34" s="325" t="str">
        <f>IFERROR(AVERAGEIFS('VISSIM Travel Time Outputs'!$F:$F,'VISSIM Travel Time Outputs'!$D:$D,$D34,'VISSIM Travel Time Outputs'!$A:$A,"AVG",'VISSIM Travel Time Outputs'!$B:$B,AP$9),"-")</f>
        <v>-</v>
      </c>
      <c r="AQ34" s="331"/>
      <c r="AR34" s="209" t="str">
        <f t="shared" si="13"/>
        <v>--</v>
      </c>
      <c r="AS34" s="354" t="str">
        <f t="shared" si="14"/>
        <v>--</v>
      </c>
      <c r="AT34" s="325">
        <f t="shared" si="15"/>
        <v>0</v>
      </c>
      <c r="AU34" s="255"/>
      <c r="AV34" s="209" t="str">
        <f>IFERROR(TIME(0,0,AVERAGEIFS('VISSIM Travel Time Outputs'!$J:$J,'VISSIM Travel Time Outputs'!$D:$D,$D34,'VISSIM Travel Time Outputs'!$A:$A,"AVG",'VISSIM Travel Time Outputs'!$B:$B,AV$9)),"-")</f>
        <v>-</v>
      </c>
      <c r="AW34" s="34" t="str">
        <f>IFERROR(TIME(0,0,AVERAGEIFS('VISSIM Travel Time Outputs'!$J:$J,'VISSIM Travel Time Outputs'!$D:$D,$D34,'VISSIM Travel Time Outputs'!$A:$A,"AVG",'VISSIM Travel Time Outputs'!$B:$B,AW$9)),"-")</f>
        <v>-</v>
      </c>
      <c r="AX34" s="34" t="str">
        <f>IFERROR(TIME(0,0,AVERAGEIFS('VISSIM Travel Time Outputs'!$J:$J,'VISSIM Travel Time Outputs'!$D:$D,$D34,'VISSIM Travel Time Outputs'!$A:$A,"AVG",'VISSIM Travel Time Outputs'!$B:$B,AX$9)),"-")</f>
        <v>-</v>
      </c>
      <c r="AY34" s="34" t="str">
        <f>IFERROR(TIME(0,0,AVERAGEIFS('VISSIM Travel Time Outputs'!$J:$J,'VISSIM Travel Time Outputs'!$D:$D,$D34,'VISSIM Travel Time Outputs'!$A:$A,"AVG",'VISSIM Travel Time Outputs'!$B:$B,AY$9)),"-")</f>
        <v>-</v>
      </c>
      <c r="AZ34" s="34" t="str">
        <f>IFERROR(TIME(0,0,AVERAGEIFS('VISSIM Travel Time Outputs'!$J:$J,'VISSIM Travel Time Outputs'!$D:$D,$D34,'VISSIM Travel Time Outputs'!$A:$A,"AVG",'VISSIM Travel Time Outputs'!$B:$B,AZ$9)),"-")</f>
        <v>-</v>
      </c>
      <c r="BA34" s="34" t="str">
        <f>IFERROR(TIME(0,0,AVERAGEIFS('VISSIM Travel Time Outputs'!$J:$J,'VISSIM Travel Time Outputs'!$D:$D,$D34,'VISSIM Travel Time Outputs'!$A:$A,"AVG",'VISSIM Travel Time Outputs'!$B:$B,BA$9)),"-")</f>
        <v>-</v>
      </c>
      <c r="BB34" s="34" t="str">
        <f>IFERROR(TIME(0,0,AVERAGEIFS('VISSIM Travel Time Outputs'!$J:$J,'VISSIM Travel Time Outputs'!$D:$D,$D34,'VISSIM Travel Time Outputs'!$A:$A,"AVG",'VISSIM Travel Time Outputs'!$B:$B,BB$9)),"-")</f>
        <v>-</v>
      </c>
      <c r="BC34" s="34" t="str">
        <f>IFERROR(TIME(0,0,AVERAGEIFS('VISSIM Travel Time Outputs'!$J:$J,'VISSIM Travel Time Outputs'!$D:$D,$D34,'VISSIM Travel Time Outputs'!$A:$A,"AVG",'VISSIM Travel Time Outputs'!$B:$B,BC$9)),"-")</f>
        <v>-</v>
      </c>
      <c r="BD34" s="34" t="str">
        <f>IFERROR(TIME(0,0,AVERAGEIFS('VISSIM Travel Time Outputs'!$J:$J,'VISSIM Travel Time Outputs'!$D:$D,$D34,'VISSIM Travel Time Outputs'!$A:$A,"AVG",'VISSIM Travel Time Outputs'!$B:$B,BD$9)),"-")</f>
        <v>-</v>
      </c>
      <c r="BE34" s="34" t="str">
        <f>IFERROR(TIME(0,0,AVERAGEIFS('VISSIM Travel Time Outputs'!$J:$J,'VISSIM Travel Time Outputs'!$D:$D,$D34,'VISSIM Travel Time Outputs'!$A:$A,"AVG",'VISSIM Travel Time Outputs'!$B:$B,BE$9)),"-")</f>
        <v>-</v>
      </c>
      <c r="BF34" s="34" t="str">
        <f>IFERROR(TIME(0,0,AVERAGEIFS('VISSIM Travel Time Outputs'!$J:$J,'VISSIM Travel Time Outputs'!$D:$D,$D34,'VISSIM Travel Time Outputs'!$A:$A,"AVG",'VISSIM Travel Time Outputs'!$B:$B,BF$9)),"-")</f>
        <v>-</v>
      </c>
      <c r="BG34" s="34" t="str">
        <f>IFERROR(TIME(0,0,AVERAGEIFS('VISSIM Travel Time Outputs'!$J:$J,'VISSIM Travel Time Outputs'!$D:$D,$D34,'VISSIM Travel Time Outputs'!$A:$A,"AVG",'VISSIM Travel Time Outputs'!$B:$B,BG$9)),"-")</f>
        <v>-</v>
      </c>
      <c r="BH34" s="34" t="str">
        <f>IFERROR(TIME(0,0,AVERAGEIFS('VISSIM Travel Time Outputs'!$J:$J,'VISSIM Travel Time Outputs'!$D:$D,$D34,'VISSIM Travel Time Outputs'!$A:$A,"AVG",'VISSIM Travel Time Outputs'!$B:$B,BH$9)),"-")</f>
        <v>-</v>
      </c>
      <c r="BI34" s="34" t="str">
        <f>IFERROR(TIME(0,0,AVERAGEIFS('VISSIM Travel Time Outputs'!$J:$J,'VISSIM Travel Time Outputs'!$D:$D,$D34,'VISSIM Travel Time Outputs'!$A:$A,"AVG",'VISSIM Travel Time Outputs'!$B:$B,BI$9)),"-")</f>
        <v>-</v>
      </c>
      <c r="BJ34" s="34" t="str">
        <f>IFERROR(TIME(0,0,AVERAGEIFS('VISSIM Travel Time Outputs'!$J:$J,'VISSIM Travel Time Outputs'!$D:$D,$D34,'VISSIM Travel Time Outputs'!$A:$A,"AVG",'VISSIM Travel Time Outputs'!$B:$B,BJ$9)),"-")</f>
        <v>-</v>
      </c>
      <c r="BK34" s="134" t="str">
        <f>IFERROR(TIME(0,0,AVERAGEIFS('VISSIM Travel Time Outputs'!$J:$J,'VISSIM Travel Time Outputs'!$D:$D,$D34,'VISSIM Travel Time Outputs'!$A:$A,"AVG",'VISSIM Travel Time Outputs'!$B:$B,BK$9)),"-")</f>
        <v>-</v>
      </c>
      <c r="BL34" s="126"/>
      <c r="BM34" s="323" t="str">
        <f>IFERROR(AVERAGEIFS('VISSIM Travel Time Outputs'!$G:$G,'VISSIM Travel Time Outputs'!$D:$D,$D34,'VISSIM Travel Time Outputs'!$A:$A,"AVG",'VISSIM Travel Time Outputs'!$B:$B,BM$9),"-")</f>
        <v>-</v>
      </c>
      <c r="BN34" s="324" t="str">
        <f>IFERROR(AVERAGEIFS('VISSIM Travel Time Outputs'!$G:$G,'VISSIM Travel Time Outputs'!$D:$D,$D34,'VISSIM Travel Time Outputs'!$A:$A,"AVG",'VISSIM Travel Time Outputs'!$B:$B,BN$9),"-")</f>
        <v>-</v>
      </c>
      <c r="BO34" s="324" t="str">
        <f>IFERROR(AVERAGEIFS('VISSIM Travel Time Outputs'!$G:$G,'VISSIM Travel Time Outputs'!$D:$D,$D34,'VISSIM Travel Time Outputs'!$A:$A,"AVG",'VISSIM Travel Time Outputs'!$B:$B,BO$9),"-")</f>
        <v>-</v>
      </c>
      <c r="BP34" s="324" t="str">
        <f>IFERROR(AVERAGEIFS('VISSIM Travel Time Outputs'!$G:$G,'VISSIM Travel Time Outputs'!$D:$D,$D34,'VISSIM Travel Time Outputs'!$A:$A,"AVG",'VISSIM Travel Time Outputs'!$B:$B,BP$9),"-")</f>
        <v>-</v>
      </c>
      <c r="BQ34" s="324" t="str">
        <f>IFERROR(AVERAGEIFS('VISSIM Travel Time Outputs'!$G:$G,'VISSIM Travel Time Outputs'!$D:$D,$D34,'VISSIM Travel Time Outputs'!$A:$A,"AVG",'VISSIM Travel Time Outputs'!$B:$B,BQ$9),"-")</f>
        <v>-</v>
      </c>
      <c r="BR34" s="324" t="str">
        <f>IFERROR(AVERAGEIFS('VISSIM Travel Time Outputs'!$G:$G,'VISSIM Travel Time Outputs'!$D:$D,$D34,'VISSIM Travel Time Outputs'!$A:$A,"AVG",'VISSIM Travel Time Outputs'!$B:$B,BR$9),"-")</f>
        <v>-</v>
      </c>
      <c r="BS34" s="324" t="str">
        <f>IFERROR(AVERAGEIFS('VISSIM Travel Time Outputs'!$G:$G,'VISSIM Travel Time Outputs'!$D:$D,$D34,'VISSIM Travel Time Outputs'!$A:$A,"AVG",'VISSIM Travel Time Outputs'!$B:$B,BS$9),"-")</f>
        <v>-</v>
      </c>
      <c r="BT34" s="324" t="str">
        <f>IFERROR(AVERAGEIFS('VISSIM Travel Time Outputs'!$G:$G,'VISSIM Travel Time Outputs'!$D:$D,$D34,'VISSIM Travel Time Outputs'!$A:$A,"AVG",'VISSIM Travel Time Outputs'!$B:$B,BT$9),"-")</f>
        <v>-</v>
      </c>
      <c r="BU34" s="324" t="str">
        <f>IFERROR(AVERAGEIFS('VISSIM Travel Time Outputs'!$G:$G,'VISSIM Travel Time Outputs'!$D:$D,$D34,'VISSIM Travel Time Outputs'!$A:$A,"AVG",'VISSIM Travel Time Outputs'!$B:$B,BU$9),"-")</f>
        <v>-</v>
      </c>
      <c r="BV34" s="324" t="str">
        <f>IFERROR(AVERAGEIFS('VISSIM Travel Time Outputs'!$G:$G,'VISSIM Travel Time Outputs'!$D:$D,$D34,'VISSIM Travel Time Outputs'!$A:$A,"AVG",'VISSIM Travel Time Outputs'!$B:$B,BV$9),"-")</f>
        <v>-</v>
      </c>
      <c r="BW34" s="324" t="str">
        <f>IFERROR(AVERAGEIFS('VISSIM Travel Time Outputs'!$G:$G,'VISSIM Travel Time Outputs'!$D:$D,$D34,'VISSIM Travel Time Outputs'!$A:$A,"AVG",'VISSIM Travel Time Outputs'!$B:$B,BW$9),"-")</f>
        <v>-</v>
      </c>
      <c r="BX34" s="324" t="str">
        <f>IFERROR(AVERAGEIFS('VISSIM Travel Time Outputs'!$G:$G,'VISSIM Travel Time Outputs'!$D:$D,$D34,'VISSIM Travel Time Outputs'!$A:$A,"AVG",'VISSIM Travel Time Outputs'!$B:$B,BX$9),"-")</f>
        <v>-</v>
      </c>
      <c r="BY34" s="324" t="str">
        <f>IFERROR(AVERAGEIFS('VISSIM Travel Time Outputs'!$G:$G,'VISSIM Travel Time Outputs'!$D:$D,$D34,'VISSIM Travel Time Outputs'!$A:$A,"AVG",'VISSIM Travel Time Outputs'!$B:$B,BY$9),"-")</f>
        <v>-</v>
      </c>
      <c r="BZ34" s="324" t="str">
        <f>IFERROR(AVERAGEIFS('VISSIM Travel Time Outputs'!$G:$G,'VISSIM Travel Time Outputs'!$D:$D,$D34,'VISSIM Travel Time Outputs'!$A:$A,"AVG",'VISSIM Travel Time Outputs'!$B:$B,BZ$9),"-")</f>
        <v>-</v>
      </c>
      <c r="CA34" s="324" t="str">
        <f>IFERROR(AVERAGEIFS('VISSIM Travel Time Outputs'!$G:$G,'VISSIM Travel Time Outputs'!$D:$D,$D34,'VISSIM Travel Time Outputs'!$A:$A,"AVG",'VISSIM Travel Time Outputs'!$B:$B,CA$9),"-")</f>
        <v>-</v>
      </c>
      <c r="CB34" s="325" t="str">
        <f>IFERROR(AVERAGEIFS('VISSIM Travel Time Outputs'!$G:$G,'VISSIM Travel Time Outputs'!$D:$D,$D34,'VISSIM Travel Time Outputs'!$A:$A,"AVG",'VISSIM Travel Time Outputs'!$B:$B,CB$9),"-")</f>
        <v>-</v>
      </c>
      <c r="CC34" s="254"/>
      <c r="CD34" s="209" t="str">
        <f t="shared" si="16"/>
        <v>--</v>
      </c>
      <c r="CE34" s="354" t="str">
        <f t="shared" si="17"/>
        <v>--</v>
      </c>
      <c r="CF34" s="325">
        <f t="shared" si="18"/>
        <v>0</v>
      </c>
      <c r="CG34" s="331"/>
      <c r="CH34" s="209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134"/>
      <c r="CX34" s="331"/>
      <c r="CY34" s="323"/>
      <c r="CZ34" s="324"/>
      <c r="DA34" s="324"/>
      <c r="DB34" s="324"/>
      <c r="DC34" s="324"/>
      <c r="DD34" s="324"/>
      <c r="DE34" s="324"/>
      <c r="DF34" s="324"/>
      <c r="DG34" s="324"/>
      <c r="DH34" s="324"/>
      <c r="DI34" s="324"/>
      <c r="DJ34" s="324"/>
      <c r="DK34" s="324"/>
      <c r="DL34" s="324"/>
      <c r="DM34" s="324"/>
      <c r="DN34" s="325"/>
      <c r="DO34" s="331"/>
      <c r="DP34" s="209" t="str">
        <f t="shared" si="19"/>
        <v>--</v>
      </c>
      <c r="DQ34" s="354" t="str">
        <f t="shared" si="20"/>
        <v>--</v>
      </c>
      <c r="DR34" s="325">
        <f t="shared" si="21"/>
        <v>0</v>
      </c>
      <c r="DS34" s="255"/>
      <c r="DT34" s="209" t="str">
        <f>IFERROR(TIME(0,0,AVERAGEIFS('VISSIM Travel Time Outputs'!$K:$K,'VISSIM Travel Time Outputs'!$D:$D,$D34,'VISSIM Travel Time Outputs'!$A:$A,"AVG",'VISSIM Travel Time Outputs'!$B:$B,DT$9)),"-")</f>
        <v>-</v>
      </c>
      <c r="DU34" s="34" t="str">
        <f>IFERROR(TIME(0,0,AVERAGEIFS('VISSIM Travel Time Outputs'!$K:$K,'VISSIM Travel Time Outputs'!$D:$D,$D34,'VISSIM Travel Time Outputs'!$A:$A,"AVG",'VISSIM Travel Time Outputs'!$B:$B,DU$9)),"-")</f>
        <v>-</v>
      </c>
      <c r="DV34" s="34" t="str">
        <f>IFERROR(TIME(0,0,AVERAGEIFS('VISSIM Travel Time Outputs'!$K:$K,'VISSIM Travel Time Outputs'!$D:$D,$D34,'VISSIM Travel Time Outputs'!$A:$A,"AVG",'VISSIM Travel Time Outputs'!$B:$B,DV$9)),"-")</f>
        <v>-</v>
      </c>
      <c r="DW34" s="34" t="str">
        <f>IFERROR(TIME(0,0,AVERAGEIFS('VISSIM Travel Time Outputs'!$K:$K,'VISSIM Travel Time Outputs'!$D:$D,$D34,'VISSIM Travel Time Outputs'!$A:$A,"AVG",'VISSIM Travel Time Outputs'!$B:$B,DW$9)),"-")</f>
        <v>-</v>
      </c>
      <c r="DX34" s="34" t="str">
        <f>IFERROR(TIME(0,0,AVERAGEIFS('VISSIM Travel Time Outputs'!$K:$K,'VISSIM Travel Time Outputs'!$D:$D,$D34,'VISSIM Travel Time Outputs'!$A:$A,"AVG",'VISSIM Travel Time Outputs'!$B:$B,DX$9)),"-")</f>
        <v>-</v>
      </c>
      <c r="DY34" s="34" t="str">
        <f>IFERROR(TIME(0,0,AVERAGEIFS('VISSIM Travel Time Outputs'!$K:$K,'VISSIM Travel Time Outputs'!$D:$D,$D34,'VISSIM Travel Time Outputs'!$A:$A,"AVG",'VISSIM Travel Time Outputs'!$B:$B,DY$9)),"-")</f>
        <v>-</v>
      </c>
      <c r="DZ34" s="34" t="str">
        <f>IFERROR(TIME(0,0,AVERAGEIFS('VISSIM Travel Time Outputs'!$K:$K,'VISSIM Travel Time Outputs'!$D:$D,$D34,'VISSIM Travel Time Outputs'!$A:$A,"AVG",'VISSIM Travel Time Outputs'!$B:$B,DZ$9)),"-")</f>
        <v>-</v>
      </c>
      <c r="EA34" s="34" t="str">
        <f>IFERROR(TIME(0,0,AVERAGEIFS('VISSIM Travel Time Outputs'!$K:$K,'VISSIM Travel Time Outputs'!$D:$D,$D34,'VISSIM Travel Time Outputs'!$A:$A,"AVG",'VISSIM Travel Time Outputs'!$B:$B,EA$9)),"-")</f>
        <v>-</v>
      </c>
      <c r="EB34" s="34" t="str">
        <f>IFERROR(TIME(0,0,AVERAGEIFS('VISSIM Travel Time Outputs'!$K:$K,'VISSIM Travel Time Outputs'!$D:$D,$D34,'VISSIM Travel Time Outputs'!$A:$A,"AVG",'VISSIM Travel Time Outputs'!$B:$B,EB$9)),"-")</f>
        <v>-</v>
      </c>
      <c r="EC34" s="34" t="str">
        <f>IFERROR(TIME(0,0,AVERAGEIFS('VISSIM Travel Time Outputs'!$K:$K,'VISSIM Travel Time Outputs'!$D:$D,$D34,'VISSIM Travel Time Outputs'!$A:$A,"AVG",'VISSIM Travel Time Outputs'!$B:$B,EC$9)),"-")</f>
        <v>-</v>
      </c>
      <c r="ED34" s="34" t="str">
        <f>IFERROR(TIME(0,0,AVERAGEIFS('VISSIM Travel Time Outputs'!$K:$K,'VISSIM Travel Time Outputs'!$D:$D,$D34,'VISSIM Travel Time Outputs'!$A:$A,"AVG",'VISSIM Travel Time Outputs'!$B:$B,ED$9)),"-")</f>
        <v>-</v>
      </c>
      <c r="EE34" s="34" t="str">
        <f>IFERROR(TIME(0,0,AVERAGEIFS('VISSIM Travel Time Outputs'!$K:$K,'VISSIM Travel Time Outputs'!$D:$D,$D34,'VISSIM Travel Time Outputs'!$A:$A,"AVG",'VISSIM Travel Time Outputs'!$B:$B,EE$9)),"-")</f>
        <v>-</v>
      </c>
      <c r="EF34" s="34" t="str">
        <f>IFERROR(TIME(0,0,AVERAGEIFS('VISSIM Travel Time Outputs'!$K:$K,'VISSIM Travel Time Outputs'!$D:$D,$D34,'VISSIM Travel Time Outputs'!$A:$A,"AVG",'VISSIM Travel Time Outputs'!$B:$B,EF$9)),"-")</f>
        <v>-</v>
      </c>
      <c r="EG34" s="34" t="str">
        <f>IFERROR(TIME(0,0,AVERAGEIFS('VISSIM Travel Time Outputs'!$K:$K,'VISSIM Travel Time Outputs'!$D:$D,$D34,'VISSIM Travel Time Outputs'!$A:$A,"AVG",'VISSIM Travel Time Outputs'!$B:$B,EG$9)),"-")</f>
        <v>-</v>
      </c>
      <c r="EH34" s="34" t="str">
        <f>IFERROR(TIME(0,0,AVERAGEIFS('VISSIM Travel Time Outputs'!$K:$K,'VISSIM Travel Time Outputs'!$D:$D,$D34,'VISSIM Travel Time Outputs'!$A:$A,"AVG",'VISSIM Travel Time Outputs'!$B:$B,EH$9)),"-")</f>
        <v>-</v>
      </c>
      <c r="EI34" s="134" t="str">
        <f>IFERROR(TIME(0,0,AVERAGEIFS('VISSIM Travel Time Outputs'!$K:$K,'VISSIM Travel Time Outputs'!$D:$D,$D34,'VISSIM Travel Time Outputs'!$A:$A,"AVG",'VISSIM Travel Time Outputs'!$B:$B,EI$9)),"-")</f>
        <v>-</v>
      </c>
      <c r="EJ34" s="126"/>
      <c r="EK34" s="323" t="str">
        <f>IFERROR(AVERAGEIFS('VISSIM Travel Time Outputs'!$H:$H,'VISSIM Travel Time Outputs'!$D:$D,$D34,'VISSIM Travel Time Outputs'!$A:$A,"AVG",'VISSIM Travel Time Outputs'!$B:$B,EK$9),"-")</f>
        <v>-</v>
      </c>
      <c r="EL34" s="324" t="str">
        <f>IFERROR(AVERAGEIFS('VISSIM Travel Time Outputs'!$H:$H,'VISSIM Travel Time Outputs'!$D:$D,$D34,'VISSIM Travel Time Outputs'!$A:$A,"AVG",'VISSIM Travel Time Outputs'!$B:$B,EL$9),"-")</f>
        <v>-</v>
      </c>
      <c r="EM34" s="324" t="str">
        <f>IFERROR(AVERAGEIFS('VISSIM Travel Time Outputs'!$H:$H,'VISSIM Travel Time Outputs'!$D:$D,$D34,'VISSIM Travel Time Outputs'!$A:$A,"AVG",'VISSIM Travel Time Outputs'!$B:$B,EM$9),"-")</f>
        <v>-</v>
      </c>
      <c r="EN34" s="324" t="str">
        <f>IFERROR(AVERAGEIFS('VISSIM Travel Time Outputs'!$H:$H,'VISSIM Travel Time Outputs'!$D:$D,$D34,'VISSIM Travel Time Outputs'!$A:$A,"AVG",'VISSIM Travel Time Outputs'!$B:$B,EN$9),"-")</f>
        <v>-</v>
      </c>
      <c r="EO34" s="324" t="str">
        <f>IFERROR(AVERAGEIFS('VISSIM Travel Time Outputs'!$H:$H,'VISSIM Travel Time Outputs'!$D:$D,$D34,'VISSIM Travel Time Outputs'!$A:$A,"AVG",'VISSIM Travel Time Outputs'!$B:$B,EO$9),"-")</f>
        <v>-</v>
      </c>
      <c r="EP34" s="324" t="str">
        <f>IFERROR(AVERAGEIFS('VISSIM Travel Time Outputs'!$H:$H,'VISSIM Travel Time Outputs'!$D:$D,$D34,'VISSIM Travel Time Outputs'!$A:$A,"AVG",'VISSIM Travel Time Outputs'!$B:$B,EP$9),"-")</f>
        <v>-</v>
      </c>
      <c r="EQ34" s="324" t="str">
        <f>IFERROR(AVERAGEIFS('VISSIM Travel Time Outputs'!$H:$H,'VISSIM Travel Time Outputs'!$D:$D,$D34,'VISSIM Travel Time Outputs'!$A:$A,"AVG",'VISSIM Travel Time Outputs'!$B:$B,EQ$9),"-")</f>
        <v>-</v>
      </c>
      <c r="ER34" s="324" t="str">
        <f>IFERROR(AVERAGEIFS('VISSIM Travel Time Outputs'!$H:$H,'VISSIM Travel Time Outputs'!$D:$D,$D34,'VISSIM Travel Time Outputs'!$A:$A,"AVG",'VISSIM Travel Time Outputs'!$B:$B,ER$9),"-")</f>
        <v>-</v>
      </c>
      <c r="ES34" s="324" t="str">
        <f>IFERROR(AVERAGEIFS('VISSIM Travel Time Outputs'!$H:$H,'VISSIM Travel Time Outputs'!$D:$D,$D34,'VISSIM Travel Time Outputs'!$A:$A,"AVG",'VISSIM Travel Time Outputs'!$B:$B,ES$9),"-")</f>
        <v>-</v>
      </c>
      <c r="ET34" s="324" t="str">
        <f>IFERROR(AVERAGEIFS('VISSIM Travel Time Outputs'!$H:$H,'VISSIM Travel Time Outputs'!$D:$D,$D34,'VISSIM Travel Time Outputs'!$A:$A,"AVG",'VISSIM Travel Time Outputs'!$B:$B,ET$9),"-")</f>
        <v>-</v>
      </c>
      <c r="EU34" s="324" t="str">
        <f>IFERROR(AVERAGEIFS('VISSIM Travel Time Outputs'!$H:$H,'VISSIM Travel Time Outputs'!$D:$D,$D34,'VISSIM Travel Time Outputs'!$A:$A,"AVG",'VISSIM Travel Time Outputs'!$B:$B,EU$9),"-")</f>
        <v>-</v>
      </c>
      <c r="EV34" s="324" t="str">
        <f>IFERROR(AVERAGEIFS('VISSIM Travel Time Outputs'!$H:$H,'VISSIM Travel Time Outputs'!$D:$D,$D34,'VISSIM Travel Time Outputs'!$A:$A,"AVG",'VISSIM Travel Time Outputs'!$B:$B,EV$9),"-")</f>
        <v>-</v>
      </c>
      <c r="EW34" s="324" t="str">
        <f>IFERROR(AVERAGEIFS('VISSIM Travel Time Outputs'!$H:$H,'VISSIM Travel Time Outputs'!$D:$D,$D34,'VISSIM Travel Time Outputs'!$A:$A,"AVG",'VISSIM Travel Time Outputs'!$B:$B,EW$9),"-")</f>
        <v>-</v>
      </c>
      <c r="EX34" s="324" t="str">
        <f>IFERROR(AVERAGEIFS('VISSIM Travel Time Outputs'!$H:$H,'VISSIM Travel Time Outputs'!$D:$D,$D34,'VISSIM Travel Time Outputs'!$A:$A,"AVG",'VISSIM Travel Time Outputs'!$B:$B,EX$9),"-")</f>
        <v>-</v>
      </c>
      <c r="EY34" s="324" t="str">
        <f>IFERROR(AVERAGEIFS('VISSIM Travel Time Outputs'!$H:$H,'VISSIM Travel Time Outputs'!$D:$D,$D34,'VISSIM Travel Time Outputs'!$A:$A,"AVG",'VISSIM Travel Time Outputs'!$B:$B,EY$9),"-")</f>
        <v>-</v>
      </c>
      <c r="EZ34" s="325" t="str">
        <f>IFERROR(AVERAGEIFS('VISSIM Travel Time Outputs'!$H:$H,'VISSIM Travel Time Outputs'!$D:$D,$D34,'VISSIM Travel Time Outputs'!$A:$A,"AVG",'VISSIM Travel Time Outputs'!$B:$B,EZ$9),"-")</f>
        <v>-</v>
      </c>
      <c r="FA34" s="254"/>
      <c r="FB34" s="209" t="str">
        <f t="shared" si="22"/>
        <v>--</v>
      </c>
      <c r="FC34" s="354" t="str">
        <f t="shared" si="23"/>
        <v>--</v>
      </c>
      <c r="FD34" s="325">
        <f t="shared" si="24"/>
        <v>0</v>
      </c>
      <c r="FE34" s="331"/>
      <c r="FF34" s="209" t="str">
        <f>IFERROR(GETPIVOTDATA("Average of TRAVTM(40)",#REF!,"TIMEINT",FF$9,"VEHICLETRAVELTIMEMEASUREMENT",$D34)/3600/24,"--")</f>
        <v>--</v>
      </c>
      <c r="FG34" s="34" t="str">
        <f>IFERROR(GETPIVOTDATA("Average of TRAVTM(40)",#REF!,"TIMEINT",FG$9,"VEHICLETRAVELTIMEMEASUREMENT",$D34)/3600/24,"--")</f>
        <v>--</v>
      </c>
      <c r="FH34" s="34" t="str">
        <f>IFERROR(GETPIVOTDATA("Average of TRAVTM(40)",#REF!,"TIMEINT",FH$9,"VEHICLETRAVELTIMEMEASUREMENT",$D34)/3600/24,"--")</f>
        <v>--</v>
      </c>
      <c r="FI34" s="34" t="str">
        <f>IFERROR(GETPIVOTDATA("Average of TRAVTM(40)",#REF!,"TIMEINT",FI$9,"VEHICLETRAVELTIMEMEASUREMENT",$D34)/3600/24,"--")</f>
        <v>--</v>
      </c>
      <c r="FJ34" s="34" t="str">
        <f>IFERROR(GETPIVOTDATA("Average of TRAVTM(40)",#REF!,"TIMEINT",FJ$9,"VEHICLETRAVELTIMEMEASUREMENT",$D34)/3600/24,"--")</f>
        <v>--</v>
      </c>
      <c r="FK34" s="34" t="str">
        <f>IFERROR(GETPIVOTDATA("Average of TRAVTM(40)",#REF!,"TIMEINT",FK$9,"VEHICLETRAVELTIMEMEASUREMENT",$D34)/3600/24,"--")</f>
        <v>--</v>
      </c>
      <c r="FL34" s="34" t="str">
        <f>IFERROR(GETPIVOTDATA("Average of TRAVTM(40)",#REF!,"TIMEINT",FL$9,"VEHICLETRAVELTIMEMEASUREMENT",$D34)/3600/24,"--")</f>
        <v>--</v>
      </c>
      <c r="FM34" s="34" t="str">
        <f>IFERROR(GETPIVOTDATA("Average of TRAVTM(40)",#REF!,"TIMEINT",FM$9,"VEHICLETRAVELTIMEMEASUREMENT",$D34)/3600/24,"--")</f>
        <v>--</v>
      </c>
      <c r="FN34" s="34" t="str">
        <f>IFERROR(GETPIVOTDATA("Average of TRAVTM(40)",#REF!,"TIMEINT",FN$9,"VEHICLETRAVELTIMEMEASUREMENT",$D34)/3600/24,"--")</f>
        <v>--</v>
      </c>
      <c r="FO34" s="34" t="str">
        <f>IFERROR(GETPIVOTDATA("Average of TRAVTM(40)",#REF!,"TIMEINT",FO$9,"VEHICLETRAVELTIMEMEASUREMENT",$D34)/3600/24,"--")</f>
        <v>--</v>
      </c>
      <c r="FP34" s="34" t="str">
        <f>IFERROR(GETPIVOTDATA("Average of TRAVTM(40)",#REF!,"TIMEINT",FP$9,"VEHICLETRAVELTIMEMEASUREMENT",$D34)/3600/24,"--")</f>
        <v>--</v>
      </c>
      <c r="FQ34" s="34" t="str">
        <f>IFERROR(GETPIVOTDATA("Average of TRAVTM(40)",#REF!,"TIMEINT",FQ$9,"VEHICLETRAVELTIMEMEASUREMENT",$D34)/3600/24,"--")</f>
        <v>--</v>
      </c>
      <c r="FR34" s="34" t="str">
        <f>IFERROR(GETPIVOTDATA("Average of TRAVTM(40)",#REF!,"TIMEINT",FR$9,"VEHICLETRAVELTIMEMEASUREMENT",$D34)/3600/24,"--")</f>
        <v>--</v>
      </c>
      <c r="FS34" s="34" t="str">
        <f>IFERROR(GETPIVOTDATA("Average of TRAVTM(40)",#REF!,"TIMEINT",FS$9,"VEHICLETRAVELTIMEMEASUREMENT",$D34)/3600/24,"--")</f>
        <v>--</v>
      </c>
      <c r="FT34" s="34" t="str">
        <f>IFERROR(GETPIVOTDATA("Average of TRAVTM(40)",#REF!,"TIMEINT",FT$9,"VEHICLETRAVELTIMEMEASUREMENT",$D34)/3600/24,"--")</f>
        <v>--</v>
      </c>
      <c r="FU34" s="134" t="str">
        <f>IFERROR(GETPIVOTDATA("Average of TRAVTM(40)",#REF!,"TIMEINT",FU$9,"VEHICLETRAVELTIMEMEASUREMENT",$D34)/3600/24,"--")</f>
        <v>--</v>
      </c>
      <c r="FV34" s="331"/>
      <c r="FW34" s="323" t="str">
        <f>IFERROR(GETPIVOTDATA("Average of VEHS(40)",#REF!,"TIMEINT",FW$9,"VEHICLETRAVELTIMEMEASUREMENT",$D34),"--")</f>
        <v>--</v>
      </c>
      <c r="FX34" s="324" t="str">
        <f>IFERROR(GETPIVOTDATA("Average of VEHS(40)",#REF!,"TIMEINT",FX$9,"VEHICLETRAVELTIMEMEASUREMENT",$D34),"--")</f>
        <v>--</v>
      </c>
      <c r="FY34" s="324" t="str">
        <f>IFERROR(GETPIVOTDATA("Average of VEHS(40)",#REF!,"TIMEINT",FY$9,"VEHICLETRAVELTIMEMEASUREMENT",$D34),"--")</f>
        <v>--</v>
      </c>
      <c r="FZ34" s="324" t="str">
        <f>IFERROR(GETPIVOTDATA("Average of VEHS(40)",#REF!,"TIMEINT",FZ$9,"VEHICLETRAVELTIMEMEASUREMENT",$D34),"--")</f>
        <v>--</v>
      </c>
      <c r="GA34" s="324" t="str">
        <f>IFERROR(GETPIVOTDATA("Average of VEHS(40)",#REF!,"TIMEINT",GA$9,"VEHICLETRAVELTIMEMEASUREMENT",$D34),"--")</f>
        <v>--</v>
      </c>
      <c r="GB34" s="324" t="str">
        <f>IFERROR(GETPIVOTDATA("Average of VEHS(40)",#REF!,"TIMEINT",GB$9,"VEHICLETRAVELTIMEMEASUREMENT",$D34),"--")</f>
        <v>--</v>
      </c>
      <c r="GC34" s="324" t="str">
        <f>IFERROR(GETPIVOTDATA("Average of VEHS(40)",#REF!,"TIMEINT",GC$9,"VEHICLETRAVELTIMEMEASUREMENT",$D34),"--")</f>
        <v>--</v>
      </c>
      <c r="GD34" s="324" t="str">
        <f>IFERROR(GETPIVOTDATA("Average of VEHS(40)",#REF!,"TIMEINT",GD$9,"VEHICLETRAVELTIMEMEASUREMENT",$D34),"--")</f>
        <v>--</v>
      </c>
      <c r="GE34" s="324" t="str">
        <f>IFERROR(GETPIVOTDATA("Average of VEHS(40)",#REF!,"TIMEINT",GE$9,"VEHICLETRAVELTIMEMEASUREMENT",$D34),"--")</f>
        <v>--</v>
      </c>
      <c r="GF34" s="324" t="str">
        <f>IFERROR(GETPIVOTDATA("Average of VEHS(40)",#REF!,"TIMEINT",GF$9,"VEHICLETRAVELTIMEMEASUREMENT",$D34),"--")</f>
        <v>--</v>
      </c>
      <c r="GG34" s="324" t="str">
        <f>IFERROR(GETPIVOTDATA("Average of VEHS(40)",#REF!,"TIMEINT",GG$9,"VEHICLETRAVELTIMEMEASUREMENT",$D34),"--")</f>
        <v>--</v>
      </c>
      <c r="GH34" s="324" t="str">
        <f>IFERROR(GETPIVOTDATA("Average of VEHS(40)",#REF!,"TIMEINT",GH$9,"VEHICLETRAVELTIMEMEASUREMENT",$D34),"--")</f>
        <v>--</v>
      </c>
      <c r="GI34" s="324" t="str">
        <f>IFERROR(GETPIVOTDATA("Average of VEHS(40)",#REF!,"TIMEINT",GI$9,"VEHICLETRAVELTIMEMEASUREMENT",$D34),"--")</f>
        <v>--</v>
      </c>
      <c r="GJ34" s="324" t="str">
        <f>IFERROR(GETPIVOTDATA("Average of VEHS(40)",#REF!,"TIMEINT",GJ$9,"VEHICLETRAVELTIMEMEASUREMENT",$D34),"--")</f>
        <v>--</v>
      </c>
      <c r="GK34" s="324" t="str">
        <f>IFERROR(GETPIVOTDATA("Average of VEHS(40)",#REF!,"TIMEINT",GK$9,"VEHICLETRAVELTIMEMEASUREMENT",$D34),"--")</f>
        <v>--</v>
      </c>
      <c r="GL34" s="325" t="str">
        <f>IFERROR(GETPIVOTDATA("Average of VEHS(40)",#REF!,"TIMEINT",GL$9,"VEHICLETRAVELTIMEMEASUREMENT",$D34),"--")</f>
        <v>--</v>
      </c>
      <c r="GM34" s="331"/>
      <c r="GN34" s="209" t="str">
        <f t="shared" si="25"/>
        <v>--</v>
      </c>
      <c r="GO34" s="354" t="str">
        <f t="shared" si="26"/>
        <v>--</v>
      </c>
      <c r="GP34" s="325">
        <f t="shared" si="27"/>
        <v>0</v>
      </c>
      <c r="GQ34" s="331"/>
      <c r="GR34" s="209" t="str">
        <f>IFERROR(GETPIVOTDATA("Average of TRAVTM(60)",#REF!,"TIMEINT",GR$9,"VEHICLETRAVELTIMEMEASUREMENT",$D34)/3600/24,"--")</f>
        <v>--</v>
      </c>
      <c r="GS34" s="34" t="str">
        <f>IFERROR(GETPIVOTDATA("Average of TRAVTM(60)",#REF!,"TIMEINT",GS$9,"VEHICLETRAVELTIMEMEASUREMENT",$D34)/3600/24,"--")</f>
        <v>--</v>
      </c>
      <c r="GT34" s="34" t="str">
        <f>IFERROR(GETPIVOTDATA("Average of TRAVTM(60)",#REF!,"TIMEINT",GT$9,"VEHICLETRAVELTIMEMEASUREMENT",$D34)/3600/24,"--")</f>
        <v>--</v>
      </c>
      <c r="GU34" s="34" t="str">
        <f>IFERROR(GETPIVOTDATA("Average of TRAVTM(60)",#REF!,"TIMEINT",GU$9,"VEHICLETRAVELTIMEMEASUREMENT",$D34)/3600/24,"--")</f>
        <v>--</v>
      </c>
      <c r="GV34" s="34" t="str">
        <f>IFERROR(GETPIVOTDATA("Average of TRAVTM(60)",#REF!,"TIMEINT",GV$9,"VEHICLETRAVELTIMEMEASUREMENT",$D34)/3600/24,"--")</f>
        <v>--</v>
      </c>
      <c r="GW34" s="34" t="str">
        <f>IFERROR(GETPIVOTDATA("Average of TRAVTM(60)",#REF!,"TIMEINT",GW$9,"VEHICLETRAVELTIMEMEASUREMENT",$D34)/3600/24,"--")</f>
        <v>--</v>
      </c>
      <c r="GX34" s="34" t="str">
        <f>IFERROR(GETPIVOTDATA("Average of TRAVTM(60)",#REF!,"TIMEINT",GX$9,"VEHICLETRAVELTIMEMEASUREMENT",$D34)/3600/24,"--")</f>
        <v>--</v>
      </c>
      <c r="GY34" s="34" t="str">
        <f>IFERROR(GETPIVOTDATA("Average of TRAVTM(60)",#REF!,"TIMEINT",GY$9,"VEHICLETRAVELTIMEMEASUREMENT",$D34)/3600/24,"--")</f>
        <v>--</v>
      </c>
      <c r="GZ34" s="34" t="str">
        <f>IFERROR(GETPIVOTDATA("Average of TRAVTM(60)",#REF!,"TIMEINT",GZ$9,"VEHICLETRAVELTIMEMEASUREMENT",$D34)/3600/24,"--")</f>
        <v>--</v>
      </c>
      <c r="HA34" s="34" t="str">
        <f>IFERROR(GETPIVOTDATA("Average of TRAVTM(60)",#REF!,"TIMEINT",HA$9,"VEHICLETRAVELTIMEMEASUREMENT",$D34)/3600/24,"--")</f>
        <v>--</v>
      </c>
      <c r="HB34" s="34" t="str">
        <f>IFERROR(GETPIVOTDATA("Average of TRAVTM(60)",#REF!,"TIMEINT",HB$9,"VEHICLETRAVELTIMEMEASUREMENT",$D34)/3600/24,"--")</f>
        <v>--</v>
      </c>
      <c r="HC34" s="34" t="str">
        <f>IFERROR(GETPIVOTDATA("Average of TRAVTM(60)",#REF!,"TIMEINT",HC$9,"VEHICLETRAVELTIMEMEASUREMENT",$D34)/3600/24,"--")</f>
        <v>--</v>
      </c>
      <c r="HD34" s="34" t="str">
        <f>IFERROR(GETPIVOTDATA("Average of TRAVTM(60)",#REF!,"TIMEINT",HD$9,"VEHICLETRAVELTIMEMEASUREMENT",$D34)/3600/24,"--")</f>
        <v>--</v>
      </c>
      <c r="HE34" s="34" t="str">
        <f>IFERROR(GETPIVOTDATA("Average of TRAVTM(60)",#REF!,"TIMEINT",HE$9,"VEHICLETRAVELTIMEMEASUREMENT",$D34)/3600/24,"--")</f>
        <v>--</v>
      </c>
      <c r="HF34" s="34" t="str">
        <f>IFERROR(GETPIVOTDATA("Average of TRAVTM(60)",#REF!,"TIMEINT",HF$9,"VEHICLETRAVELTIMEMEASUREMENT",$D34)/3600/24,"--")</f>
        <v>--</v>
      </c>
      <c r="HG34" s="134" t="str">
        <f>IFERROR(GETPIVOTDATA("Average of TRAVTM(60)",#REF!,"TIMEINT",HG$9,"VEHICLETRAVELTIMEMEASUREMENT",$D34)/3600/24,"--")</f>
        <v>--</v>
      </c>
      <c r="HH34" s="331"/>
      <c r="HI34" s="323" t="str">
        <f>IFERROR(GETPIVOTDATA("Average of VEHS(60)",#REF!,"TIMEINT",HI$9,"VEHICLETRAVELTIMEMEASUREMENT",$D34),"--")</f>
        <v>--</v>
      </c>
      <c r="HJ34" s="324" t="str">
        <f>IFERROR(GETPIVOTDATA("Average of VEHS(60)",#REF!,"TIMEINT",HJ$9,"VEHICLETRAVELTIMEMEASUREMENT",$D34),"--")</f>
        <v>--</v>
      </c>
      <c r="HK34" s="324" t="str">
        <f>IFERROR(GETPIVOTDATA("Average of VEHS(60)",#REF!,"TIMEINT",HK$9,"VEHICLETRAVELTIMEMEASUREMENT",$D34),"--")</f>
        <v>--</v>
      </c>
      <c r="HL34" s="324" t="str">
        <f>IFERROR(GETPIVOTDATA("Average of VEHS(60)",#REF!,"TIMEINT",HL$9,"VEHICLETRAVELTIMEMEASUREMENT",$D34),"--")</f>
        <v>--</v>
      </c>
      <c r="HM34" s="324" t="str">
        <f>IFERROR(GETPIVOTDATA("Average of VEHS(60)",#REF!,"TIMEINT",HM$9,"VEHICLETRAVELTIMEMEASUREMENT",$D34),"--")</f>
        <v>--</v>
      </c>
      <c r="HN34" s="324" t="str">
        <f>IFERROR(GETPIVOTDATA("Average of VEHS(60)",#REF!,"TIMEINT",HN$9,"VEHICLETRAVELTIMEMEASUREMENT",$D34),"--")</f>
        <v>--</v>
      </c>
      <c r="HO34" s="324" t="str">
        <f>IFERROR(GETPIVOTDATA("Average of VEHS(60)",#REF!,"TIMEINT",HO$9,"VEHICLETRAVELTIMEMEASUREMENT",$D34),"--")</f>
        <v>--</v>
      </c>
      <c r="HP34" s="324" t="str">
        <f>IFERROR(GETPIVOTDATA("Average of VEHS(60)",#REF!,"TIMEINT",HP$9,"VEHICLETRAVELTIMEMEASUREMENT",$D34),"--")</f>
        <v>--</v>
      </c>
      <c r="HQ34" s="324" t="str">
        <f>IFERROR(GETPIVOTDATA("Average of VEHS(60)",#REF!,"TIMEINT",HQ$9,"VEHICLETRAVELTIMEMEASUREMENT",$D34),"--")</f>
        <v>--</v>
      </c>
      <c r="HR34" s="324" t="str">
        <f>IFERROR(GETPIVOTDATA("Average of VEHS(60)",#REF!,"TIMEINT",HR$9,"VEHICLETRAVELTIMEMEASUREMENT",$D34),"--")</f>
        <v>--</v>
      </c>
      <c r="HS34" s="324" t="str">
        <f>IFERROR(GETPIVOTDATA("Average of VEHS(60)",#REF!,"TIMEINT",HS$9,"VEHICLETRAVELTIMEMEASUREMENT",$D34),"--")</f>
        <v>--</v>
      </c>
      <c r="HT34" s="324" t="str">
        <f>IFERROR(GETPIVOTDATA("Average of VEHS(60)",#REF!,"TIMEINT",HT$9,"VEHICLETRAVELTIMEMEASUREMENT",$D34),"--")</f>
        <v>--</v>
      </c>
      <c r="HU34" s="324" t="str">
        <f>IFERROR(GETPIVOTDATA("Average of VEHS(60)",#REF!,"TIMEINT",HU$9,"VEHICLETRAVELTIMEMEASUREMENT",$D34),"--")</f>
        <v>--</v>
      </c>
      <c r="HV34" s="324" t="str">
        <f>IFERROR(GETPIVOTDATA("Average of VEHS(60)",#REF!,"TIMEINT",HV$9,"VEHICLETRAVELTIMEMEASUREMENT",$D34),"--")</f>
        <v>--</v>
      </c>
      <c r="HW34" s="324" t="str">
        <f>IFERROR(GETPIVOTDATA("Average of VEHS(60)",#REF!,"TIMEINT",HW$9,"VEHICLETRAVELTIMEMEASUREMENT",$D34),"--")</f>
        <v>--</v>
      </c>
      <c r="HX34" s="325" t="str">
        <f>IFERROR(GETPIVOTDATA("Average of VEHS(60)",#REF!,"TIMEINT",HX$9,"VEHICLETRAVELTIMEMEASUREMENT",$D34),"--")</f>
        <v>--</v>
      </c>
      <c r="HY34" s="331"/>
      <c r="HZ34" s="209" t="str">
        <f t="shared" si="28"/>
        <v>--</v>
      </c>
      <c r="IA34" s="354" t="str">
        <f t="shared" si="29"/>
        <v>--</v>
      </c>
      <c r="IB34" s="325">
        <f t="shared" si="30"/>
        <v>0</v>
      </c>
      <c r="IC34" s="638"/>
      <c r="ID34" s="323" t="str">
        <f>IFERROR(AVERAGEIFS('VISSIM Travel Time Outputs'!#REF!,'VISSIM Travel Time Outputs'!#REF!,$D34,'VISSIM Travel Time Outputs'!#REF!,"AVG",'VISSIM Travel Time Outputs'!#REF!,ID$9),"-")</f>
        <v>-</v>
      </c>
      <c r="IE34" s="324" t="str">
        <f>IFERROR(AVERAGEIFS('VISSIM Travel Time Outputs'!#REF!,'VISSIM Travel Time Outputs'!#REF!,$D34,'VISSIM Travel Time Outputs'!#REF!,"AVG",'VISSIM Travel Time Outputs'!#REF!,IE$9),"-")</f>
        <v>-</v>
      </c>
      <c r="IF34" s="324" t="str">
        <f>IFERROR(AVERAGEIFS('VISSIM Travel Time Outputs'!#REF!,'VISSIM Travel Time Outputs'!#REF!,$D34,'VISSIM Travel Time Outputs'!#REF!,"AVG",'VISSIM Travel Time Outputs'!#REF!,IF$9),"-")</f>
        <v>-</v>
      </c>
      <c r="IG34" s="324" t="str">
        <f>IFERROR(AVERAGEIFS('VISSIM Travel Time Outputs'!#REF!,'VISSIM Travel Time Outputs'!#REF!,$D34,'VISSIM Travel Time Outputs'!#REF!,"AVG",'VISSIM Travel Time Outputs'!#REF!,IG$9),"-")</f>
        <v>-</v>
      </c>
      <c r="IH34" s="324" t="str">
        <f>IFERROR(AVERAGEIFS('VISSIM Travel Time Outputs'!#REF!,'VISSIM Travel Time Outputs'!#REF!,$D34,'VISSIM Travel Time Outputs'!#REF!,"AVG",'VISSIM Travel Time Outputs'!#REF!,IH$9),"-")</f>
        <v>-</v>
      </c>
      <c r="II34" s="324" t="str">
        <f>IFERROR(AVERAGEIFS('VISSIM Travel Time Outputs'!#REF!,'VISSIM Travel Time Outputs'!#REF!,$D34,'VISSIM Travel Time Outputs'!#REF!,"AVG",'VISSIM Travel Time Outputs'!#REF!,II$9),"-")</f>
        <v>-</v>
      </c>
      <c r="IJ34" s="324" t="str">
        <f>IFERROR(AVERAGEIFS('VISSIM Travel Time Outputs'!#REF!,'VISSIM Travel Time Outputs'!#REF!,$D34,'VISSIM Travel Time Outputs'!#REF!,"AVG",'VISSIM Travel Time Outputs'!#REF!,IJ$9),"-")</f>
        <v>-</v>
      </c>
      <c r="IK34" s="324" t="str">
        <f>IFERROR(AVERAGEIFS('VISSIM Travel Time Outputs'!#REF!,'VISSIM Travel Time Outputs'!#REF!,$D34,'VISSIM Travel Time Outputs'!#REF!,"AVG",'VISSIM Travel Time Outputs'!#REF!,IK$9),"-")</f>
        <v>-</v>
      </c>
      <c r="IL34" s="324" t="str">
        <f>IFERROR(AVERAGEIFS('VISSIM Travel Time Outputs'!#REF!,'VISSIM Travel Time Outputs'!#REF!,$D34,'VISSIM Travel Time Outputs'!#REF!,"AVG",'VISSIM Travel Time Outputs'!#REF!,IL$9),"-")</f>
        <v>-</v>
      </c>
      <c r="IM34" s="324" t="str">
        <f>IFERROR(AVERAGEIFS('VISSIM Travel Time Outputs'!#REF!,'VISSIM Travel Time Outputs'!#REF!,$D34,'VISSIM Travel Time Outputs'!#REF!,"AVG",'VISSIM Travel Time Outputs'!#REF!,IM$9),"-")</f>
        <v>-</v>
      </c>
      <c r="IN34" s="324" t="str">
        <f>IFERROR(AVERAGEIFS('VISSIM Travel Time Outputs'!#REF!,'VISSIM Travel Time Outputs'!#REF!,$D34,'VISSIM Travel Time Outputs'!#REF!,"AVG",'VISSIM Travel Time Outputs'!#REF!,IN$9),"-")</f>
        <v>-</v>
      </c>
      <c r="IO34" s="324" t="str">
        <f>IFERROR(AVERAGEIFS('VISSIM Travel Time Outputs'!#REF!,'VISSIM Travel Time Outputs'!#REF!,$D34,'VISSIM Travel Time Outputs'!#REF!,"AVG",'VISSIM Travel Time Outputs'!#REF!,IO$9),"-")</f>
        <v>-</v>
      </c>
      <c r="IP34" s="324" t="str">
        <f>IFERROR(AVERAGEIFS('VISSIM Travel Time Outputs'!#REF!,'VISSIM Travel Time Outputs'!#REF!,$D34,'VISSIM Travel Time Outputs'!#REF!,"AVG",'VISSIM Travel Time Outputs'!#REF!,IP$9),"-")</f>
        <v>-</v>
      </c>
      <c r="IQ34" s="324" t="str">
        <f>IFERROR(AVERAGEIFS('VISSIM Travel Time Outputs'!#REF!,'VISSIM Travel Time Outputs'!#REF!,$D34,'VISSIM Travel Time Outputs'!#REF!,"AVG",'VISSIM Travel Time Outputs'!#REF!,IQ$9),"-")</f>
        <v>-</v>
      </c>
      <c r="IR34" s="324" t="str">
        <f>IFERROR(AVERAGEIFS('VISSIM Travel Time Outputs'!#REF!,'VISSIM Travel Time Outputs'!#REF!,$D34,'VISSIM Travel Time Outputs'!#REF!,"AVG",'VISSIM Travel Time Outputs'!#REF!,IR$9),"-")</f>
        <v>-</v>
      </c>
      <c r="IS34" s="325" t="str">
        <f>IFERROR(AVERAGEIFS('VISSIM Travel Time Outputs'!#REF!,'VISSIM Travel Time Outputs'!#REF!,$D34,'VISSIM Travel Time Outputs'!#REF!,"AVG",'VISSIM Travel Time Outputs'!#REF!,IS$9),"-")</f>
        <v>-</v>
      </c>
      <c r="IT34" s="325" t="str">
        <f t="shared" si="31"/>
        <v>--</v>
      </c>
    </row>
    <row r="35" spans="1:254" customFormat="1" x14ac:dyDescent="0.35">
      <c r="A35" s="252" t="str">
        <f t="shared" si="12"/>
        <v>H</v>
      </c>
      <c r="B35" s="577">
        <f t="shared" si="32"/>
        <v>26</v>
      </c>
      <c r="C35" s="413">
        <f>INDEX('Input - Travel Times'!$B$3:$AH$103,MATCH($B35,'Input - Travel Times'!$B$3:$B$103,0),MATCH(C$9,'Input - Travel Times'!$B$3:$AH$3,0))</f>
        <v>0</v>
      </c>
      <c r="D35" s="150">
        <f>INDEX('Input - Travel Times'!$B$3:$AH$103,MATCH($B35,'Input - Travel Times'!$B$3:$B$103,0),MATCH(D$9,'Input - Travel Times'!$B$3:$AH$3,0))</f>
        <v>0</v>
      </c>
      <c r="E35" s="518">
        <f>TIME(0,0,INDEX('Input - Travel Times'!$B$3:$AH$103,MATCH($B35,'Input - Travel Times'!$B$3:$B$103,0),MATCH(E$9,'Input - Travel Times'!$B$3:$AH$3,0)))</f>
        <v>0</v>
      </c>
      <c r="F35" s="518">
        <f>TIME(0,0,INDEX('Input - Travel Times'!$B$3:$AH$103,MATCH($B35,'Input - Travel Times'!$B$3:$B$103,0),MATCH(F$9,'Input - Travel Times'!$B$3:$AH$3,0)))</f>
        <v>0</v>
      </c>
      <c r="G35" s="518">
        <f>TIME(0,0,INDEX('Input - Travel Times'!$B$3:$AH$103,MATCH($B35,'Input - Travel Times'!$B$3:$B$103,0),MATCH(G$9,'Input - Travel Times'!$B$3:$AH$3,0)))</f>
        <v>0</v>
      </c>
      <c r="H35" s="518">
        <f>TIME(0,0,INDEX('Input - Travel Times'!$B$3:$AH$103,MATCH($B35,'Input - Travel Times'!$B$3:$B$103,0),MATCH(H$9,'Input - Travel Times'!$B$3:$AH$3,0)))</f>
        <v>0</v>
      </c>
      <c r="I35" s="126"/>
      <c r="J35" s="209" t="str">
        <f>IFERROR(TIME(0,0,AVERAGEIFS('VISSIM Travel Time Outputs'!$I:$I,'VISSIM Travel Time Outputs'!$D:$D,$D35,'VISSIM Travel Time Outputs'!$A:$A,"AVG",'VISSIM Travel Time Outputs'!$B:$B,J$9)),"-")</f>
        <v>-</v>
      </c>
      <c r="K35" s="34" t="str">
        <f>IFERROR(TIME(0,0,AVERAGEIFS('VISSIM Travel Time Outputs'!$I:$I,'VISSIM Travel Time Outputs'!$D:$D,$D35,'VISSIM Travel Time Outputs'!$A:$A,"AVG",'VISSIM Travel Time Outputs'!$B:$B,K$9)),"-")</f>
        <v>-</v>
      </c>
      <c r="L35" s="34" t="str">
        <f>IFERROR(TIME(0,0,AVERAGEIFS('VISSIM Travel Time Outputs'!$I:$I,'VISSIM Travel Time Outputs'!$D:$D,$D35,'VISSIM Travel Time Outputs'!$A:$A,"AVG",'VISSIM Travel Time Outputs'!$B:$B,L$9)),"-")</f>
        <v>-</v>
      </c>
      <c r="M35" s="34" t="str">
        <f>IFERROR(TIME(0,0,AVERAGEIFS('VISSIM Travel Time Outputs'!$I:$I,'VISSIM Travel Time Outputs'!$D:$D,$D35,'VISSIM Travel Time Outputs'!$A:$A,"AVG",'VISSIM Travel Time Outputs'!$B:$B,M$9)),"-")</f>
        <v>-</v>
      </c>
      <c r="N35" s="34" t="str">
        <f>IFERROR(TIME(0,0,AVERAGEIFS('VISSIM Travel Time Outputs'!$I:$I,'VISSIM Travel Time Outputs'!$D:$D,$D35,'VISSIM Travel Time Outputs'!$A:$A,"AVG",'VISSIM Travel Time Outputs'!$B:$B,N$9)),"-")</f>
        <v>-</v>
      </c>
      <c r="O35" s="34" t="str">
        <f>IFERROR(TIME(0,0,AVERAGEIFS('VISSIM Travel Time Outputs'!$I:$I,'VISSIM Travel Time Outputs'!$D:$D,$D35,'VISSIM Travel Time Outputs'!$A:$A,"AVG",'VISSIM Travel Time Outputs'!$B:$B,O$9)),"-")</f>
        <v>-</v>
      </c>
      <c r="P35" s="34" t="str">
        <f>IFERROR(TIME(0,0,AVERAGEIFS('VISSIM Travel Time Outputs'!$I:$I,'VISSIM Travel Time Outputs'!$D:$D,$D35,'VISSIM Travel Time Outputs'!$A:$A,"AVG",'VISSIM Travel Time Outputs'!$B:$B,P$9)),"-")</f>
        <v>-</v>
      </c>
      <c r="Q35" s="34" t="str">
        <f>IFERROR(TIME(0,0,AVERAGEIFS('VISSIM Travel Time Outputs'!$I:$I,'VISSIM Travel Time Outputs'!$D:$D,$D35,'VISSIM Travel Time Outputs'!$A:$A,"AVG",'VISSIM Travel Time Outputs'!$B:$B,Q$9)),"-")</f>
        <v>-</v>
      </c>
      <c r="R35" s="34" t="str">
        <f>IFERROR(TIME(0,0,AVERAGEIFS('VISSIM Travel Time Outputs'!$I:$I,'VISSIM Travel Time Outputs'!$D:$D,$D35,'VISSIM Travel Time Outputs'!$A:$A,"AVG",'VISSIM Travel Time Outputs'!$B:$B,R$9)),"-")</f>
        <v>-</v>
      </c>
      <c r="S35" s="34" t="str">
        <f>IFERROR(TIME(0,0,AVERAGEIFS('VISSIM Travel Time Outputs'!$I:$I,'VISSIM Travel Time Outputs'!$D:$D,$D35,'VISSIM Travel Time Outputs'!$A:$A,"AVG",'VISSIM Travel Time Outputs'!$B:$B,S$9)),"-")</f>
        <v>-</v>
      </c>
      <c r="T35" s="34" t="str">
        <f>IFERROR(TIME(0,0,AVERAGEIFS('VISSIM Travel Time Outputs'!$I:$I,'VISSIM Travel Time Outputs'!$D:$D,$D35,'VISSIM Travel Time Outputs'!$A:$A,"AVG",'VISSIM Travel Time Outputs'!$B:$B,T$9)),"-")</f>
        <v>-</v>
      </c>
      <c r="U35" s="34" t="str">
        <f>IFERROR(TIME(0,0,AVERAGEIFS('VISSIM Travel Time Outputs'!$I:$I,'VISSIM Travel Time Outputs'!$D:$D,$D35,'VISSIM Travel Time Outputs'!$A:$A,"AVG",'VISSIM Travel Time Outputs'!$B:$B,U$9)),"-")</f>
        <v>-</v>
      </c>
      <c r="V35" s="34" t="str">
        <f>IFERROR(TIME(0,0,AVERAGEIFS('VISSIM Travel Time Outputs'!$I:$I,'VISSIM Travel Time Outputs'!$D:$D,$D35,'VISSIM Travel Time Outputs'!$A:$A,"AVG",'VISSIM Travel Time Outputs'!$B:$B,V$9)),"-")</f>
        <v>-</v>
      </c>
      <c r="W35" s="34" t="str">
        <f>IFERROR(TIME(0,0,AVERAGEIFS('VISSIM Travel Time Outputs'!$I:$I,'VISSIM Travel Time Outputs'!$D:$D,$D35,'VISSIM Travel Time Outputs'!$A:$A,"AVG",'VISSIM Travel Time Outputs'!$B:$B,W$9)),"-")</f>
        <v>-</v>
      </c>
      <c r="X35" s="34" t="str">
        <f>IFERROR(TIME(0,0,AVERAGEIFS('VISSIM Travel Time Outputs'!$I:$I,'VISSIM Travel Time Outputs'!$D:$D,$D35,'VISSIM Travel Time Outputs'!$A:$A,"AVG",'VISSIM Travel Time Outputs'!$B:$B,X$9)),"-")</f>
        <v>-</v>
      </c>
      <c r="Y35" s="134" t="str">
        <f>IFERROR(TIME(0,0,AVERAGEIFS('VISSIM Travel Time Outputs'!$I:$I,'VISSIM Travel Time Outputs'!$D:$D,$D35,'VISSIM Travel Time Outputs'!$A:$A,"AVG",'VISSIM Travel Time Outputs'!$B:$B,Y$9)),"-")</f>
        <v>-</v>
      </c>
      <c r="Z35" s="254"/>
      <c r="AA35" s="323" t="str">
        <f>IFERROR(AVERAGEIFS('VISSIM Travel Time Outputs'!$F:$F,'VISSIM Travel Time Outputs'!$D:$D,$D35,'VISSIM Travel Time Outputs'!$A:$A,"AVG",'VISSIM Travel Time Outputs'!$B:$B,AA$9),"-")</f>
        <v>-</v>
      </c>
      <c r="AB35" s="324" t="str">
        <f>IFERROR(AVERAGEIFS('VISSIM Travel Time Outputs'!$F:$F,'VISSIM Travel Time Outputs'!$D:$D,$D35,'VISSIM Travel Time Outputs'!$A:$A,"AVG",'VISSIM Travel Time Outputs'!$B:$B,AB$9),"-")</f>
        <v>-</v>
      </c>
      <c r="AC35" s="324" t="str">
        <f>IFERROR(AVERAGEIFS('VISSIM Travel Time Outputs'!$F:$F,'VISSIM Travel Time Outputs'!$D:$D,$D35,'VISSIM Travel Time Outputs'!$A:$A,"AVG",'VISSIM Travel Time Outputs'!$B:$B,AC$9),"-")</f>
        <v>-</v>
      </c>
      <c r="AD35" s="324" t="str">
        <f>IFERROR(AVERAGEIFS('VISSIM Travel Time Outputs'!$F:$F,'VISSIM Travel Time Outputs'!$D:$D,$D35,'VISSIM Travel Time Outputs'!$A:$A,"AVG",'VISSIM Travel Time Outputs'!$B:$B,AD$9),"-")</f>
        <v>-</v>
      </c>
      <c r="AE35" s="324" t="str">
        <f>IFERROR(AVERAGEIFS('VISSIM Travel Time Outputs'!$F:$F,'VISSIM Travel Time Outputs'!$D:$D,$D35,'VISSIM Travel Time Outputs'!$A:$A,"AVG",'VISSIM Travel Time Outputs'!$B:$B,AE$9),"-")</f>
        <v>-</v>
      </c>
      <c r="AF35" s="324" t="str">
        <f>IFERROR(AVERAGEIFS('VISSIM Travel Time Outputs'!$F:$F,'VISSIM Travel Time Outputs'!$D:$D,$D35,'VISSIM Travel Time Outputs'!$A:$A,"AVG",'VISSIM Travel Time Outputs'!$B:$B,AF$9),"-")</f>
        <v>-</v>
      </c>
      <c r="AG35" s="324" t="str">
        <f>IFERROR(AVERAGEIFS('VISSIM Travel Time Outputs'!$F:$F,'VISSIM Travel Time Outputs'!$D:$D,$D35,'VISSIM Travel Time Outputs'!$A:$A,"AVG",'VISSIM Travel Time Outputs'!$B:$B,AG$9),"-")</f>
        <v>-</v>
      </c>
      <c r="AH35" s="324" t="str">
        <f>IFERROR(AVERAGEIFS('VISSIM Travel Time Outputs'!$F:$F,'VISSIM Travel Time Outputs'!$D:$D,$D35,'VISSIM Travel Time Outputs'!$A:$A,"AVG",'VISSIM Travel Time Outputs'!$B:$B,AH$9),"-")</f>
        <v>-</v>
      </c>
      <c r="AI35" s="324" t="str">
        <f>IFERROR(AVERAGEIFS('VISSIM Travel Time Outputs'!$F:$F,'VISSIM Travel Time Outputs'!$D:$D,$D35,'VISSIM Travel Time Outputs'!$A:$A,"AVG",'VISSIM Travel Time Outputs'!$B:$B,AI$9),"-")</f>
        <v>-</v>
      </c>
      <c r="AJ35" s="324" t="str">
        <f>IFERROR(AVERAGEIFS('VISSIM Travel Time Outputs'!$F:$F,'VISSIM Travel Time Outputs'!$D:$D,$D35,'VISSIM Travel Time Outputs'!$A:$A,"AVG",'VISSIM Travel Time Outputs'!$B:$B,AJ$9),"-")</f>
        <v>-</v>
      </c>
      <c r="AK35" s="324" t="str">
        <f>IFERROR(AVERAGEIFS('VISSIM Travel Time Outputs'!$F:$F,'VISSIM Travel Time Outputs'!$D:$D,$D35,'VISSIM Travel Time Outputs'!$A:$A,"AVG",'VISSIM Travel Time Outputs'!$B:$B,AK$9),"-")</f>
        <v>-</v>
      </c>
      <c r="AL35" s="324" t="str">
        <f>IFERROR(AVERAGEIFS('VISSIM Travel Time Outputs'!$F:$F,'VISSIM Travel Time Outputs'!$D:$D,$D35,'VISSIM Travel Time Outputs'!$A:$A,"AVG",'VISSIM Travel Time Outputs'!$B:$B,AL$9),"-")</f>
        <v>-</v>
      </c>
      <c r="AM35" s="324" t="str">
        <f>IFERROR(AVERAGEIFS('VISSIM Travel Time Outputs'!$F:$F,'VISSIM Travel Time Outputs'!$D:$D,$D35,'VISSIM Travel Time Outputs'!$A:$A,"AVG",'VISSIM Travel Time Outputs'!$B:$B,AM$9),"-")</f>
        <v>-</v>
      </c>
      <c r="AN35" s="324" t="str">
        <f>IFERROR(AVERAGEIFS('VISSIM Travel Time Outputs'!$F:$F,'VISSIM Travel Time Outputs'!$D:$D,$D35,'VISSIM Travel Time Outputs'!$A:$A,"AVG",'VISSIM Travel Time Outputs'!$B:$B,AN$9),"-")</f>
        <v>-</v>
      </c>
      <c r="AO35" s="324" t="str">
        <f>IFERROR(AVERAGEIFS('VISSIM Travel Time Outputs'!$F:$F,'VISSIM Travel Time Outputs'!$D:$D,$D35,'VISSIM Travel Time Outputs'!$A:$A,"AVG",'VISSIM Travel Time Outputs'!$B:$B,AO$9),"-")</f>
        <v>-</v>
      </c>
      <c r="AP35" s="325" t="str">
        <f>IFERROR(AVERAGEIFS('VISSIM Travel Time Outputs'!$F:$F,'VISSIM Travel Time Outputs'!$D:$D,$D35,'VISSIM Travel Time Outputs'!$A:$A,"AVG",'VISSIM Travel Time Outputs'!$B:$B,AP$9),"-")</f>
        <v>-</v>
      </c>
      <c r="AQ35" s="331"/>
      <c r="AR35" s="209" t="str">
        <f t="shared" si="13"/>
        <v>--</v>
      </c>
      <c r="AS35" s="354" t="str">
        <f t="shared" si="14"/>
        <v>--</v>
      </c>
      <c r="AT35" s="325">
        <f t="shared" si="15"/>
        <v>0</v>
      </c>
      <c r="AU35" s="255"/>
      <c r="AV35" s="209" t="str">
        <f>IFERROR(TIME(0,0,AVERAGEIFS('VISSIM Travel Time Outputs'!$J:$J,'VISSIM Travel Time Outputs'!$D:$D,$D35,'VISSIM Travel Time Outputs'!$A:$A,"AVG",'VISSIM Travel Time Outputs'!$B:$B,AV$9)),"-")</f>
        <v>-</v>
      </c>
      <c r="AW35" s="34" t="str">
        <f>IFERROR(TIME(0,0,AVERAGEIFS('VISSIM Travel Time Outputs'!$J:$J,'VISSIM Travel Time Outputs'!$D:$D,$D35,'VISSIM Travel Time Outputs'!$A:$A,"AVG",'VISSIM Travel Time Outputs'!$B:$B,AW$9)),"-")</f>
        <v>-</v>
      </c>
      <c r="AX35" s="34" t="str">
        <f>IFERROR(TIME(0,0,AVERAGEIFS('VISSIM Travel Time Outputs'!$J:$J,'VISSIM Travel Time Outputs'!$D:$D,$D35,'VISSIM Travel Time Outputs'!$A:$A,"AVG",'VISSIM Travel Time Outputs'!$B:$B,AX$9)),"-")</f>
        <v>-</v>
      </c>
      <c r="AY35" s="34" t="str">
        <f>IFERROR(TIME(0,0,AVERAGEIFS('VISSIM Travel Time Outputs'!$J:$J,'VISSIM Travel Time Outputs'!$D:$D,$D35,'VISSIM Travel Time Outputs'!$A:$A,"AVG",'VISSIM Travel Time Outputs'!$B:$B,AY$9)),"-")</f>
        <v>-</v>
      </c>
      <c r="AZ35" s="34" t="str">
        <f>IFERROR(TIME(0,0,AVERAGEIFS('VISSIM Travel Time Outputs'!$J:$J,'VISSIM Travel Time Outputs'!$D:$D,$D35,'VISSIM Travel Time Outputs'!$A:$A,"AVG",'VISSIM Travel Time Outputs'!$B:$B,AZ$9)),"-")</f>
        <v>-</v>
      </c>
      <c r="BA35" s="34" t="str">
        <f>IFERROR(TIME(0,0,AVERAGEIFS('VISSIM Travel Time Outputs'!$J:$J,'VISSIM Travel Time Outputs'!$D:$D,$D35,'VISSIM Travel Time Outputs'!$A:$A,"AVG",'VISSIM Travel Time Outputs'!$B:$B,BA$9)),"-")</f>
        <v>-</v>
      </c>
      <c r="BB35" s="34" t="str">
        <f>IFERROR(TIME(0,0,AVERAGEIFS('VISSIM Travel Time Outputs'!$J:$J,'VISSIM Travel Time Outputs'!$D:$D,$D35,'VISSIM Travel Time Outputs'!$A:$A,"AVG",'VISSIM Travel Time Outputs'!$B:$B,BB$9)),"-")</f>
        <v>-</v>
      </c>
      <c r="BC35" s="34" t="str">
        <f>IFERROR(TIME(0,0,AVERAGEIFS('VISSIM Travel Time Outputs'!$J:$J,'VISSIM Travel Time Outputs'!$D:$D,$D35,'VISSIM Travel Time Outputs'!$A:$A,"AVG",'VISSIM Travel Time Outputs'!$B:$B,BC$9)),"-")</f>
        <v>-</v>
      </c>
      <c r="BD35" s="34" t="str">
        <f>IFERROR(TIME(0,0,AVERAGEIFS('VISSIM Travel Time Outputs'!$J:$J,'VISSIM Travel Time Outputs'!$D:$D,$D35,'VISSIM Travel Time Outputs'!$A:$A,"AVG",'VISSIM Travel Time Outputs'!$B:$B,BD$9)),"-")</f>
        <v>-</v>
      </c>
      <c r="BE35" s="34" t="str">
        <f>IFERROR(TIME(0,0,AVERAGEIFS('VISSIM Travel Time Outputs'!$J:$J,'VISSIM Travel Time Outputs'!$D:$D,$D35,'VISSIM Travel Time Outputs'!$A:$A,"AVG",'VISSIM Travel Time Outputs'!$B:$B,BE$9)),"-")</f>
        <v>-</v>
      </c>
      <c r="BF35" s="34" t="str">
        <f>IFERROR(TIME(0,0,AVERAGEIFS('VISSIM Travel Time Outputs'!$J:$J,'VISSIM Travel Time Outputs'!$D:$D,$D35,'VISSIM Travel Time Outputs'!$A:$A,"AVG",'VISSIM Travel Time Outputs'!$B:$B,BF$9)),"-")</f>
        <v>-</v>
      </c>
      <c r="BG35" s="34" t="str">
        <f>IFERROR(TIME(0,0,AVERAGEIFS('VISSIM Travel Time Outputs'!$J:$J,'VISSIM Travel Time Outputs'!$D:$D,$D35,'VISSIM Travel Time Outputs'!$A:$A,"AVG",'VISSIM Travel Time Outputs'!$B:$B,BG$9)),"-")</f>
        <v>-</v>
      </c>
      <c r="BH35" s="34" t="str">
        <f>IFERROR(TIME(0,0,AVERAGEIFS('VISSIM Travel Time Outputs'!$J:$J,'VISSIM Travel Time Outputs'!$D:$D,$D35,'VISSIM Travel Time Outputs'!$A:$A,"AVG",'VISSIM Travel Time Outputs'!$B:$B,BH$9)),"-")</f>
        <v>-</v>
      </c>
      <c r="BI35" s="34" t="str">
        <f>IFERROR(TIME(0,0,AVERAGEIFS('VISSIM Travel Time Outputs'!$J:$J,'VISSIM Travel Time Outputs'!$D:$D,$D35,'VISSIM Travel Time Outputs'!$A:$A,"AVG",'VISSIM Travel Time Outputs'!$B:$B,BI$9)),"-")</f>
        <v>-</v>
      </c>
      <c r="BJ35" s="34" t="str">
        <f>IFERROR(TIME(0,0,AVERAGEIFS('VISSIM Travel Time Outputs'!$J:$J,'VISSIM Travel Time Outputs'!$D:$D,$D35,'VISSIM Travel Time Outputs'!$A:$A,"AVG",'VISSIM Travel Time Outputs'!$B:$B,BJ$9)),"-")</f>
        <v>-</v>
      </c>
      <c r="BK35" s="134" t="str">
        <f>IFERROR(TIME(0,0,AVERAGEIFS('VISSIM Travel Time Outputs'!$J:$J,'VISSIM Travel Time Outputs'!$D:$D,$D35,'VISSIM Travel Time Outputs'!$A:$A,"AVG",'VISSIM Travel Time Outputs'!$B:$B,BK$9)),"-")</f>
        <v>-</v>
      </c>
      <c r="BL35" s="126"/>
      <c r="BM35" s="323" t="str">
        <f>IFERROR(AVERAGEIFS('VISSIM Travel Time Outputs'!$G:$G,'VISSIM Travel Time Outputs'!$D:$D,$D35,'VISSIM Travel Time Outputs'!$A:$A,"AVG",'VISSIM Travel Time Outputs'!$B:$B,BM$9),"-")</f>
        <v>-</v>
      </c>
      <c r="BN35" s="324" t="str">
        <f>IFERROR(AVERAGEIFS('VISSIM Travel Time Outputs'!$G:$G,'VISSIM Travel Time Outputs'!$D:$D,$D35,'VISSIM Travel Time Outputs'!$A:$A,"AVG",'VISSIM Travel Time Outputs'!$B:$B,BN$9),"-")</f>
        <v>-</v>
      </c>
      <c r="BO35" s="324" t="str">
        <f>IFERROR(AVERAGEIFS('VISSIM Travel Time Outputs'!$G:$G,'VISSIM Travel Time Outputs'!$D:$D,$D35,'VISSIM Travel Time Outputs'!$A:$A,"AVG",'VISSIM Travel Time Outputs'!$B:$B,BO$9),"-")</f>
        <v>-</v>
      </c>
      <c r="BP35" s="324" t="str">
        <f>IFERROR(AVERAGEIFS('VISSIM Travel Time Outputs'!$G:$G,'VISSIM Travel Time Outputs'!$D:$D,$D35,'VISSIM Travel Time Outputs'!$A:$A,"AVG",'VISSIM Travel Time Outputs'!$B:$B,BP$9),"-")</f>
        <v>-</v>
      </c>
      <c r="BQ35" s="324" t="str">
        <f>IFERROR(AVERAGEIFS('VISSIM Travel Time Outputs'!$G:$G,'VISSIM Travel Time Outputs'!$D:$D,$D35,'VISSIM Travel Time Outputs'!$A:$A,"AVG",'VISSIM Travel Time Outputs'!$B:$B,BQ$9),"-")</f>
        <v>-</v>
      </c>
      <c r="BR35" s="324" t="str">
        <f>IFERROR(AVERAGEIFS('VISSIM Travel Time Outputs'!$G:$G,'VISSIM Travel Time Outputs'!$D:$D,$D35,'VISSIM Travel Time Outputs'!$A:$A,"AVG",'VISSIM Travel Time Outputs'!$B:$B,BR$9),"-")</f>
        <v>-</v>
      </c>
      <c r="BS35" s="324" t="str">
        <f>IFERROR(AVERAGEIFS('VISSIM Travel Time Outputs'!$G:$G,'VISSIM Travel Time Outputs'!$D:$D,$D35,'VISSIM Travel Time Outputs'!$A:$A,"AVG",'VISSIM Travel Time Outputs'!$B:$B,BS$9),"-")</f>
        <v>-</v>
      </c>
      <c r="BT35" s="324" t="str">
        <f>IFERROR(AVERAGEIFS('VISSIM Travel Time Outputs'!$G:$G,'VISSIM Travel Time Outputs'!$D:$D,$D35,'VISSIM Travel Time Outputs'!$A:$A,"AVG",'VISSIM Travel Time Outputs'!$B:$B,BT$9),"-")</f>
        <v>-</v>
      </c>
      <c r="BU35" s="324" t="str">
        <f>IFERROR(AVERAGEIFS('VISSIM Travel Time Outputs'!$G:$G,'VISSIM Travel Time Outputs'!$D:$D,$D35,'VISSIM Travel Time Outputs'!$A:$A,"AVG",'VISSIM Travel Time Outputs'!$B:$B,BU$9),"-")</f>
        <v>-</v>
      </c>
      <c r="BV35" s="324" t="str">
        <f>IFERROR(AVERAGEIFS('VISSIM Travel Time Outputs'!$G:$G,'VISSIM Travel Time Outputs'!$D:$D,$D35,'VISSIM Travel Time Outputs'!$A:$A,"AVG",'VISSIM Travel Time Outputs'!$B:$B,BV$9),"-")</f>
        <v>-</v>
      </c>
      <c r="BW35" s="324" t="str">
        <f>IFERROR(AVERAGEIFS('VISSIM Travel Time Outputs'!$G:$G,'VISSIM Travel Time Outputs'!$D:$D,$D35,'VISSIM Travel Time Outputs'!$A:$A,"AVG",'VISSIM Travel Time Outputs'!$B:$B,BW$9),"-")</f>
        <v>-</v>
      </c>
      <c r="BX35" s="324" t="str">
        <f>IFERROR(AVERAGEIFS('VISSIM Travel Time Outputs'!$G:$G,'VISSIM Travel Time Outputs'!$D:$D,$D35,'VISSIM Travel Time Outputs'!$A:$A,"AVG",'VISSIM Travel Time Outputs'!$B:$B,BX$9),"-")</f>
        <v>-</v>
      </c>
      <c r="BY35" s="324" t="str">
        <f>IFERROR(AVERAGEIFS('VISSIM Travel Time Outputs'!$G:$G,'VISSIM Travel Time Outputs'!$D:$D,$D35,'VISSIM Travel Time Outputs'!$A:$A,"AVG",'VISSIM Travel Time Outputs'!$B:$B,BY$9),"-")</f>
        <v>-</v>
      </c>
      <c r="BZ35" s="324" t="str">
        <f>IFERROR(AVERAGEIFS('VISSIM Travel Time Outputs'!$G:$G,'VISSIM Travel Time Outputs'!$D:$D,$D35,'VISSIM Travel Time Outputs'!$A:$A,"AVG",'VISSIM Travel Time Outputs'!$B:$B,BZ$9),"-")</f>
        <v>-</v>
      </c>
      <c r="CA35" s="324" t="str">
        <f>IFERROR(AVERAGEIFS('VISSIM Travel Time Outputs'!$G:$G,'VISSIM Travel Time Outputs'!$D:$D,$D35,'VISSIM Travel Time Outputs'!$A:$A,"AVG",'VISSIM Travel Time Outputs'!$B:$B,CA$9),"-")</f>
        <v>-</v>
      </c>
      <c r="CB35" s="325" t="str">
        <f>IFERROR(AVERAGEIFS('VISSIM Travel Time Outputs'!$G:$G,'VISSIM Travel Time Outputs'!$D:$D,$D35,'VISSIM Travel Time Outputs'!$A:$A,"AVG",'VISSIM Travel Time Outputs'!$B:$B,CB$9),"-")</f>
        <v>-</v>
      </c>
      <c r="CC35" s="254"/>
      <c r="CD35" s="209" t="str">
        <f t="shared" si="16"/>
        <v>--</v>
      </c>
      <c r="CE35" s="354" t="str">
        <f t="shared" si="17"/>
        <v>--</v>
      </c>
      <c r="CF35" s="325">
        <f t="shared" si="18"/>
        <v>0</v>
      </c>
      <c r="CG35" s="331"/>
      <c r="CH35" s="209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134"/>
      <c r="CX35" s="331"/>
      <c r="CY35" s="323"/>
      <c r="CZ35" s="324"/>
      <c r="DA35" s="324"/>
      <c r="DB35" s="324"/>
      <c r="DC35" s="324"/>
      <c r="DD35" s="324"/>
      <c r="DE35" s="324"/>
      <c r="DF35" s="324"/>
      <c r="DG35" s="324"/>
      <c r="DH35" s="324"/>
      <c r="DI35" s="324"/>
      <c r="DJ35" s="324"/>
      <c r="DK35" s="324"/>
      <c r="DL35" s="324"/>
      <c r="DM35" s="324"/>
      <c r="DN35" s="325"/>
      <c r="DO35" s="331"/>
      <c r="DP35" s="209" t="str">
        <f t="shared" si="19"/>
        <v>--</v>
      </c>
      <c r="DQ35" s="354" t="str">
        <f t="shared" si="20"/>
        <v>--</v>
      </c>
      <c r="DR35" s="325">
        <f t="shared" si="21"/>
        <v>0</v>
      </c>
      <c r="DS35" s="255"/>
      <c r="DT35" s="209" t="str">
        <f>IFERROR(TIME(0,0,AVERAGEIFS('VISSIM Travel Time Outputs'!$K:$K,'VISSIM Travel Time Outputs'!$D:$D,$D35,'VISSIM Travel Time Outputs'!$A:$A,"AVG",'VISSIM Travel Time Outputs'!$B:$B,DT$9)),"-")</f>
        <v>-</v>
      </c>
      <c r="DU35" s="34" t="str">
        <f>IFERROR(TIME(0,0,AVERAGEIFS('VISSIM Travel Time Outputs'!$K:$K,'VISSIM Travel Time Outputs'!$D:$D,$D35,'VISSIM Travel Time Outputs'!$A:$A,"AVG",'VISSIM Travel Time Outputs'!$B:$B,DU$9)),"-")</f>
        <v>-</v>
      </c>
      <c r="DV35" s="34" t="str">
        <f>IFERROR(TIME(0,0,AVERAGEIFS('VISSIM Travel Time Outputs'!$K:$K,'VISSIM Travel Time Outputs'!$D:$D,$D35,'VISSIM Travel Time Outputs'!$A:$A,"AVG",'VISSIM Travel Time Outputs'!$B:$B,DV$9)),"-")</f>
        <v>-</v>
      </c>
      <c r="DW35" s="34" t="str">
        <f>IFERROR(TIME(0,0,AVERAGEIFS('VISSIM Travel Time Outputs'!$K:$K,'VISSIM Travel Time Outputs'!$D:$D,$D35,'VISSIM Travel Time Outputs'!$A:$A,"AVG",'VISSIM Travel Time Outputs'!$B:$B,DW$9)),"-")</f>
        <v>-</v>
      </c>
      <c r="DX35" s="34" t="str">
        <f>IFERROR(TIME(0,0,AVERAGEIFS('VISSIM Travel Time Outputs'!$K:$K,'VISSIM Travel Time Outputs'!$D:$D,$D35,'VISSIM Travel Time Outputs'!$A:$A,"AVG",'VISSIM Travel Time Outputs'!$B:$B,DX$9)),"-")</f>
        <v>-</v>
      </c>
      <c r="DY35" s="34" t="str">
        <f>IFERROR(TIME(0,0,AVERAGEIFS('VISSIM Travel Time Outputs'!$K:$K,'VISSIM Travel Time Outputs'!$D:$D,$D35,'VISSIM Travel Time Outputs'!$A:$A,"AVG",'VISSIM Travel Time Outputs'!$B:$B,DY$9)),"-")</f>
        <v>-</v>
      </c>
      <c r="DZ35" s="34" t="str">
        <f>IFERROR(TIME(0,0,AVERAGEIFS('VISSIM Travel Time Outputs'!$K:$K,'VISSIM Travel Time Outputs'!$D:$D,$D35,'VISSIM Travel Time Outputs'!$A:$A,"AVG",'VISSIM Travel Time Outputs'!$B:$B,DZ$9)),"-")</f>
        <v>-</v>
      </c>
      <c r="EA35" s="34" t="str">
        <f>IFERROR(TIME(0,0,AVERAGEIFS('VISSIM Travel Time Outputs'!$K:$K,'VISSIM Travel Time Outputs'!$D:$D,$D35,'VISSIM Travel Time Outputs'!$A:$A,"AVG",'VISSIM Travel Time Outputs'!$B:$B,EA$9)),"-")</f>
        <v>-</v>
      </c>
      <c r="EB35" s="34" t="str">
        <f>IFERROR(TIME(0,0,AVERAGEIFS('VISSIM Travel Time Outputs'!$K:$K,'VISSIM Travel Time Outputs'!$D:$D,$D35,'VISSIM Travel Time Outputs'!$A:$A,"AVG",'VISSIM Travel Time Outputs'!$B:$B,EB$9)),"-")</f>
        <v>-</v>
      </c>
      <c r="EC35" s="34" t="str">
        <f>IFERROR(TIME(0,0,AVERAGEIFS('VISSIM Travel Time Outputs'!$K:$K,'VISSIM Travel Time Outputs'!$D:$D,$D35,'VISSIM Travel Time Outputs'!$A:$A,"AVG",'VISSIM Travel Time Outputs'!$B:$B,EC$9)),"-")</f>
        <v>-</v>
      </c>
      <c r="ED35" s="34" t="str">
        <f>IFERROR(TIME(0,0,AVERAGEIFS('VISSIM Travel Time Outputs'!$K:$K,'VISSIM Travel Time Outputs'!$D:$D,$D35,'VISSIM Travel Time Outputs'!$A:$A,"AVG",'VISSIM Travel Time Outputs'!$B:$B,ED$9)),"-")</f>
        <v>-</v>
      </c>
      <c r="EE35" s="34" t="str">
        <f>IFERROR(TIME(0,0,AVERAGEIFS('VISSIM Travel Time Outputs'!$K:$K,'VISSIM Travel Time Outputs'!$D:$D,$D35,'VISSIM Travel Time Outputs'!$A:$A,"AVG",'VISSIM Travel Time Outputs'!$B:$B,EE$9)),"-")</f>
        <v>-</v>
      </c>
      <c r="EF35" s="34" t="str">
        <f>IFERROR(TIME(0,0,AVERAGEIFS('VISSIM Travel Time Outputs'!$K:$K,'VISSIM Travel Time Outputs'!$D:$D,$D35,'VISSIM Travel Time Outputs'!$A:$A,"AVG",'VISSIM Travel Time Outputs'!$B:$B,EF$9)),"-")</f>
        <v>-</v>
      </c>
      <c r="EG35" s="34" t="str">
        <f>IFERROR(TIME(0,0,AVERAGEIFS('VISSIM Travel Time Outputs'!$K:$K,'VISSIM Travel Time Outputs'!$D:$D,$D35,'VISSIM Travel Time Outputs'!$A:$A,"AVG",'VISSIM Travel Time Outputs'!$B:$B,EG$9)),"-")</f>
        <v>-</v>
      </c>
      <c r="EH35" s="34" t="str">
        <f>IFERROR(TIME(0,0,AVERAGEIFS('VISSIM Travel Time Outputs'!$K:$K,'VISSIM Travel Time Outputs'!$D:$D,$D35,'VISSIM Travel Time Outputs'!$A:$A,"AVG",'VISSIM Travel Time Outputs'!$B:$B,EH$9)),"-")</f>
        <v>-</v>
      </c>
      <c r="EI35" s="134" t="str">
        <f>IFERROR(TIME(0,0,AVERAGEIFS('VISSIM Travel Time Outputs'!$K:$K,'VISSIM Travel Time Outputs'!$D:$D,$D35,'VISSIM Travel Time Outputs'!$A:$A,"AVG",'VISSIM Travel Time Outputs'!$B:$B,EI$9)),"-")</f>
        <v>-</v>
      </c>
      <c r="EJ35" s="126"/>
      <c r="EK35" s="323" t="str">
        <f>IFERROR(AVERAGEIFS('VISSIM Travel Time Outputs'!$H:$H,'VISSIM Travel Time Outputs'!$D:$D,$D35,'VISSIM Travel Time Outputs'!$A:$A,"AVG",'VISSIM Travel Time Outputs'!$B:$B,EK$9),"-")</f>
        <v>-</v>
      </c>
      <c r="EL35" s="324" t="str">
        <f>IFERROR(AVERAGEIFS('VISSIM Travel Time Outputs'!$H:$H,'VISSIM Travel Time Outputs'!$D:$D,$D35,'VISSIM Travel Time Outputs'!$A:$A,"AVG",'VISSIM Travel Time Outputs'!$B:$B,EL$9),"-")</f>
        <v>-</v>
      </c>
      <c r="EM35" s="324" t="str">
        <f>IFERROR(AVERAGEIFS('VISSIM Travel Time Outputs'!$H:$H,'VISSIM Travel Time Outputs'!$D:$D,$D35,'VISSIM Travel Time Outputs'!$A:$A,"AVG",'VISSIM Travel Time Outputs'!$B:$B,EM$9),"-")</f>
        <v>-</v>
      </c>
      <c r="EN35" s="324" t="str">
        <f>IFERROR(AVERAGEIFS('VISSIM Travel Time Outputs'!$H:$H,'VISSIM Travel Time Outputs'!$D:$D,$D35,'VISSIM Travel Time Outputs'!$A:$A,"AVG",'VISSIM Travel Time Outputs'!$B:$B,EN$9),"-")</f>
        <v>-</v>
      </c>
      <c r="EO35" s="324" t="str">
        <f>IFERROR(AVERAGEIFS('VISSIM Travel Time Outputs'!$H:$H,'VISSIM Travel Time Outputs'!$D:$D,$D35,'VISSIM Travel Time Outputs'!$A:$A,"AVG",'VISSIM Travel Time Outputs'!$B:$B,EO$9),"-")</f>
        <v>-</v>
      </c>
      <c r="EP35" s="324" t="str">
        <f>IFERROR(AVERAGEIFS('VISSIM Travel Time Outputs'!$H:$H,'VISSIM Travel Time Outputs'!$D:$D,$D35,'VISSIM Travel Time Outputs'!$A:$A,"AVG",'VISSIM Travel Time Outputs'!$B:$B,EP$9),"-")</f>
        <v>-</v>
      </c>
      <c r="EQ35" s="324" t="str">
        <f>IFERROR(AVERAGEIFS('VISSIM Travel Time Outputs'!$H:$H,'VISSIM Travel Time Outputs'!$D:$D,$D35,'VISSIM Travel Time Outputs'!$A:$A,"AVG",'VISSIM Travel Time Outputs'!$B:$B,EQ$9),"-")</f>
        <v>-</v>
      </c>
      <c r="ER35" s="324" t="str">
        <f>IFERROR(AVERAGEIFS('VISSIM Travel Time Outputs'!$H:$H,'VISSIM Travel Time Outputs'!$D:$D,$D35,'VISSIM Travel Time Outputs'!$A:$A,"AVG",'VISSIM Travel Time Outputs'!$B:$B,ER$9),"-")</f>
        <v>-</v>
      </c>
      <c r="ES35" s="324" t="str">
        <f>IFERROR(AVERAGEIFS('VISSIM Travel Time Outputs'!$H:$H,'VISSIM Travel Time Outputs'!$D:$D,$D35,'VISSIM Travel Time Outputs'!$A:$A,"AVG",'VISSIM Travel Time Outputs'!$B:$B,ES$9),"-")</f>
        <v>-</v>
      </c>
      <c r="ET35" s="324" t="str">
        <f>IFERROR(AVERAGEIFS('VISSIM Travel Time Outputs'!$H:$H,'VISSIM Travel Time Outputs'!$D:$D,$D35,'VISSIM Travel Time Outputs'!$A:$A,"AVG",'VISSIM Travel Time Outputs'!$B:$B,ET$9),"-")</f>
        <v>-</v>
      </c>
      <c r="EU35" s="324" t="str">
        <f>IFERROR(AVERAGEIFS('VISSIM Travel Time Outputs'!$H:$H,'VISSIM Travel Time Outputs'!$D:$D,$D35,'VISSIM Travel Time Outputs'!$A:$A,"AVG",'VISSIM Travel Time Outputs'!$B:$B,EU$9),"-")</f>
        <v>-</v>
      </c>
      <c r="EV35" s="324" t="str">
        <f>IFERROR(AVERAGEIFS('VISSIM Travel Time Outputs'!$H:$H,'VISSIM Travel Time Outputs'!$D:$D,$D35,'VISSIM Travel Time Outputs'!$A:$A,"AVG",'VISSIM Travel Time Outputs'!$B:$B,EV$9),"-")</f>
        <v>-</v>
      </c>
      <c r="EW35" s="324" t="str">
        <f>IFERROR(AVERAGEIFS('VISSIM Travel Time Outputs'!$H:$H,'VISSIM Travel Time Outputs'!$D:$D,$D35,'VISSIM Travel Time Outputs'!$A:$A,"AVG",'VISSIM Travel Time Outputs'!$B:$B,EW$9),"-")</f>
        <v>-</v>
      </c>
      <c r="EX35" s="324" t="str">
        <f>IFERROR(AVERAGEIFS('VISSIM Travel Time Outputs'!$H:$H,'VISSIM Travel Time Outputs'!$D:$D,$D35,'VISSIM Travel Time Outputs'!$A:$A,"AVG",'VISSIM Travel Time Outputs'!$B:$B,EX$9),"-")</f>
        <v>-</v>
      </c>
      <c r="EY35" s="324" t="str">
        <f>IFERROR(AVERAGEIFS('VISSIM Travel Time Outputs'!$H:$H,'VISSIM Travel Time Outputs'!$D:$D,$D35,'VISSIM Travel Time Outputs'!$A:$A,"AVG",'VISSIM Travel Time Outputs'!$B:$B,EY$9),"-")</f>
        <v>-</v>
      </c>
      <c r="EZ35" s="325" t="str">
        <f>IFERROR(AVERAGEIFS('VISSIM Travel Time Outputs'!$H:$H,'VISSIM Travel Time Outputs'!$D:$D,$D35,'VISSIM Travel Time Outputs'!$A:$A,"AVG",'VISSIM Travel Time Outputs'!$B:$B,EZ$9),"-")</f>
        <v>-</v>
      </c>
      <c r="FA35" s="254"/>
      <c r="FB35" s="209" t="str">
        <f t="shared" si="22"/>
        <v>--</v>
      </c>
      <c r="FC35" s="354" t="str">
        <f t="shared" si="23"/>
        <v>--</v>
      </c>
      <c r="FD35" s="325">
        <f t="shared" si="24"/>
        <v>0</v>
      </c>
      <c r="FE35" s="331"/>
      <c r="FF35" s="209" t="str">
        <f>IFERROR(GETPIVOTDATA("Average of TRAVTM(40)",#REF!,"TIMEINT",FF$9,"VEHICLETRAVELTIMEMEASUREMENT",$D35)/3600/24,"--")</f>
        <v>--</v>
      </c>
      <c r="FG35" s="34" t="str">
        <f>IFERROR(GETPIVOTDATA("Average of TRAVTM(40)",#REF!,"TIMEINT",FG$9,"VEHICLETRAVELTIMEMEASUREMENT",$D35)/3600/24,"--")</f>
        <v>--</v>
      </c>
      <c r="FH35" s="34" t="str">
        <f>IFERROR(GETPIVOTDATA("Average of TRAVTM(40)",#REF!,"TIMEINT",FH$9,"VEHICLETRAVELTIMEMEASUREMENT",$D35)/3600/24,"--")</f>
        <v>--</v>
      </c>
      <c r="FI35" s="34" t="str">
        <f>IFERROR(GETPIVOTDATA("Average of TRAVTM(40)",#REF!,"TIMEINT",FI$9,"VEHICLETRAVELTIMEMEASUREMENT",$D35)/3600/24,"--")</f>
        <v>--</v>
      </c>
      <c r="FJ35" s="34" t="str">
        <f>IFERROR(GETPIVOTDATA("Average of TRAVTM(40)",#REF!,"TIMEINT",FJ$9,"VEHICLETRAVELTIMEMEASUREMENT",$D35)/3600/24,"--")</f>
        <v>--</v>
      </c>
      <c r="FK35" s="34" t="str">
        <f>IFERROR(GETPIVOTDATA("Average of TRAVTM(40)",#REF!,"TIMEINT",FK$9,"VEHICLETRAVELTIMEMEASUREMENT",$D35)/3600/24,"--")</f>
        <v>--</v>
      </c>
      <c r="FL35" s="34" t="str">
        <f>IFERROR(GETPIVOTDATA("Average of TRAVTM(40)",#REF!,"TIMEINT",FL$9,"VEHICLETRAVELTIMEMEASUREMENT",$D35)/3600/24,"--")</f>
        <v>--</v>
      </c>
      <c r="FM35" s="34" t="str">
        <f>IFERROR(GETPIVOTDATA("Average of TRAVTM(40)",#REF!,"TIMEINT",FM$9,"VEHICLETRAVELTIMEMEASUREMENT",$D35)/3600/24,"--")</f>
        <v>--</v>
      </c>
      <c r="FN35" s="34" t="str">
        <f>IFERROR(GETPIVOTDATA("Average of TRAVTM(40)",#REF!,"TIMEINT",FN$9,"VEHICLETRAVELTIMEMEASUREMENT",$D35)/3600/24,"--")</f>
        <v>--</v>
      </c>
      <c r="FO35" s="34" t="str">
        <f>IFERROR(GETPIVOTDATA("Average of TRAVTM(40)",#REF!,"TIMEINT",FO$9,"VEHICLETRAVELTIMEMEASUREMENT",$D35)/3600/24,"--")</f>
        <v>--</v>
      </c>
      <c r="FP35" s="34" t="str">
        <f>IFERROR(GETPIVOTDATA("Average of TRAVTM(40)",#REF!,"TIMEINT",FP$9,"VEHICLETRAVELTIMEMEASUREMENT",$D35)/3600/24,"--")</f>
        <v>--</v>
      </c>
      <c r="FQ35" s="34" t="str">
        <f>IFERROR(GETPIVOTDATA("Average of TRAVTM(40)",#REF!,"TIMEINT",FQ$9,"VEHICLETRAVELTIMEMEASUREMENT",$D35)/3600/24,"--")</f>
        <v>--</v>
      </c>
      <c r="FR35" s="34" t="str">
        <f>IFERROR(GETPIVOTDATA("Average of TRAVTM(40)",#REF!,"TIMEINT",FR$9,"VEHICLETRAVELTIMEMEASUREMENT",$D35)/3600/24,"--")</f>
        <v>--</v>
      </c>
      <c r="FS35" s="34" t="str">
        <f>IFERROR(GETPIVOTDATA("Average of TRAVTM(40)",#REF!,"TIMEINT",FS$9,"VEHICLETRAVELTIMEMEASUREMENT",$D35)/3600/24,"--")</f>
        <v>--</v>
      </c>
      <c r="FT35" s="34" t="str">
        <f>IFERROR(GETPIVOTDATA("Average of TRAVTM(40)",#REF!,"TIMEINT",FT$9,"VEHICLETRAVELTIMEMEASUREMENT",$D35)/3600/24,"--")</f>
        <v>--</v>
      </c>
      <c r="FU35" s="134" t="str">
        <f>IFERROR(GETPIVOTDATA("Average of TRAVTM(40)",#REF!,"TIMEINT",FU$9,"VEHICLETRAVELTIMEMEASUREMENT",$D35)/3600/24,"--")</f>
        <v>--</v>
      </c>
      <c r="FV35" s="331"/>
      <c r="FW35" s="323" t="str">
        <f>IFERROR(GETPIVOTDATA("Average of VEHS(40)",#REF!,"TIMEINT",FW$9,"VEHICLETRAVELTIMEMEASUREMENT",$D35),"--")</f>
        <v>--</v>
      </c>
      <c r="FX35" s="324" t="str">
        <f>IFERROR(GETPIVOTDATA("Average of VEHS(40)",#REF!,"TIMEINT",FX$9,"VEHICLETRAVELTIMEMEASUREMENT",$D35),"--")</f>
        <v>--</v>
      </c>
      <c r="FY35" s="324" t="str">
        <f>IFERROR(GETPIVOTDATA("Average of VEHS(40)",#REF!,"TIMEINT",FY$9,"VEHICLETRAVELTIMEMEASUREMENT",$D35),"--")</f>
        <v>--</v>
      </c>
      <c r="FZ35" s="324" t="str">
        <f>IFERROR(GETPIVOTDATA("Average of VEHS(40)",#REF!,"TIMEINT",FZ$9,"VEHICLETRAVELTIMEMEASUREMENT",$D35),"--")</f>
        <v>--</v>
      </c>
      <c r="GA35" s="324" t="str">
        <f>IFERROR(GETPIVOTDATA("Average of VEHS(40)",#REF!,"TIMEINT",GA$9,"VEHICLETRAVELTIMEMEASUREMENT",$D35),"--")</f>
        <v>--</v>
      </c>
      <c r="GB35" s="324" t="str">
        <f>IFERROR(GETPIVOTDATA("Average of VEHS(40)",#REF!,"TIMEINT",GB$9,"VEHICLETRAVELTIMEMEASUREMENT",$D35),"--")</f>
        <v>--</v>
      </c>
      <c r="GC35" s="324" t="str">
        <f>IFERROR(GETPIVOTDATA("Average of VEHS(40)",#REF!,"TIMEINT",GC$9,"VEHICLETRAVELTIMEMEASUREMENT",$D35),"--")</f>
        <v>--</v>
      </c>
      <c r="GD35" s="324" t="str">
        <f>IFERROR(GETPIVOTDATA("Average of VEHS(40)",#REF!,"TIMEINT",GD$9,"VEHICLETRAVELTIMEMEASUREMENT",$D35),"--")</f>
        <v>--</v>
      </c>
      <c r="GE35" s="324" t="str">
        <f>IFERROR(GETPIVOTDATA("Average of VEHS(40)",#REF!,"TIMEINT",GE$9,"VEHICLETRAVELTIMEMEASUREMENT",$D35),"--")</f>
        <v>--</v>
      </c>
      <c r="GF35" s="324" t="str">
        <f>IFERROR(GETPIVOTDATA("Average of VEHS(40)",#REF!,"TIMEINT",GF$9,"VEHICLETRAVELTIMEMEASUREMENT",$D35),"--")</f>
        <v>--</v>
      </c>
      <c r="GG35" s="324" t="str">
        <f>IFERROR(GETPIVOTDATA("Average of VEHS(40)",#REF!,"TIMEINT",GG$9,"VEHICLETRAVELTIMEMEASUREMENT",$D35),"--")</f>
        <v>--</v>
      </c>
      <c r="GH35" s="324" t="str">
        <f>IFERROR(GETPIVOTDATA("Average of VEHS(40)",#REF!,"TIMEINT",GH$9,"VEHICLETRAVELTIMEMEASUREMENT",$D35),"--")</f>
        <v>--</v>
      </c>
      <c r="GI35" s="324" t="str">
        <f>IFERROR(GETPIVOTDATA("Average of VEHS(40)",#REF!,"TIMEINT",GI$9,"VEHICLETRAVELTIMEMEASUREMENT",$D35),"--")</f>
        <v>--</v>
      </c>
      <c r="GJ35" s="324" t="str">
        <f>IFERROR(GETPIVOTDATA("Average of VEHS(40)",#REF!,"TIMEINT",GJ$9,"VEHICLETRAVELTIMEMEASUREMENT",$D35),"--")</f>
        <v>--</v>
      </c>
      <c r="GK35" s="324" t="str">
        <f>IFERROR(GETPIVOTDATA("Average of VEHS(40)",#REF!,"TIMEINT",GK$9,"VEHICLETRAVELTIMEMEASUREMENT",$D35),"--")</f>
        <v>--</v>
      </c>
      <c r="GL35" s="325" t="str">
        <f>IFERROR(GETPIVOTDATA("Average of VEHS(40)",#REF!,"TIMEINT",GL$9,"VEHICLETRAVELTIMEMEASUREMENT",$D35),"--")</f>
        <v>--</v>
      </c>
      <c r="GM35" s="331"/>
      <c r="GN35" s="209" t="str">
        <f t="shared" si="25"/>
        <v>--</v>
      </c>
      <c r="GO35" s="354" t="str">
        <f t="shared" si="26"/>
        <v>--</v>
      </c>
      <c r="GP35" s="325">
        <f t="shared" si="27"/>
        <v>0</v>
      </c>
      <c r="GQ35" s="331"/>
      <c r="GR35" s="209" t="str">
        <f>IFERROR(GETPIVOTDATA("Average of TRAVTM(60)",#REF!,"TIMEINT",GR$9,"VEHICLETRAVELTIMEMEASUREMENT",$D35)/3600/24,"--")</f>
        <v>--</v>
      </c>
      <c r="GS35" s="34" t="str">
        <f>IFERROR(GETPIVOTDATA("Average of TRAVTM(60)",#REF!,"TIMEINT",GS$9,"VEHICLETRAVELTIMEMEASUREMENT",$D35)/3600/24,"--")</f>
        <v>--</v>
      </c>
      <c r="GT35" s="34" t="str">
        <f>IFERROR(GETPIVOTDATA("Average of TRAVTM(60)",#REF!,"TIMEINT",GT$9,"VEHICLETRAVELTIMEMEASUREMENT",$D35)/3600/24,"--")</f>
        <v>--</v>
      </c>
      <c r="GU35" s="34" t="str">
        <f>IFERROR(GETPIVOTDATA("Average of TRAVTM(60)",#REF!,"TIMEINT",GU$9,"VEHICLETRAVELTIMEMEASUREMENT",$D35)/3600/24,"--")</f>
        <v>--</v>
      </c>
      <c r="GV35" s="34" t="str">
        <f>IFERROR(GETPIVOTDATA("Average of TRAVTM(60)",#REF!,"TIMEINT",GV$9,"VEHICLETRAVELTIMEMEASUREMENT",$D35)/3600/24,"--")</f>
        <v>--</v>
      </c>
      <c r="GW35" s="34" t="str">
        <f>IFERROR(GETPIVOTDATA("Average of TRAVTM(60)",#REF!,"TIMEINT",GW$9,"VEHICLETRAVELTIMEMEASUREMENT",$D35)/3600/24,"--")</f>
        <v>--</v>
      </c>
      <c r="GX35" s="34" t="str">
        <f>IFERROR(GETPIVOTDATA("Average of TRAVTM(60)",#REF!,"TIMEINT",GX$9,"VEHICLETRAVELTIMEMEASUREMENT",$D35)/3600/24,"--")</f>
        <v>--</v>
      </c>
      <c r="GY35" s="34" t="str">
        <f>IFERROR(GETPIVOTDATA("Average of TRAVTM(60)",#REF!,"TIMEINT",GY$9,"VEHICLETRAVELTIMEMEASUREMENT",$D35)/3600/24,"--")</f>
        <v>--</v>
      </c>
      <c r="GZ35" s="34" t="str">
        <f>IFERROR(GETPIVOTDATA("Average of TRAVTM(60)",#REF!,"TIMEINT",GZ$9,"VEHICLETRAVELTIMEMEASUREMENT",$D35)/3600/24,"--")</f>
        <v>--</v>
      </c>
      <c r="HA35" s="34" t="str">
        <f>IFERROR(GETPIVOTDATA("Average of TRAVTM(60)",#REF!,"TIMEINT",HA$9,"VEHICLETRAVELTIMEMEASUREMENT",$D35)/3600/24,"--")</f>
        <v>--</v>
      </c>
      <c r="HB35" s="34" t="str">
        <f>IFERROR(GETPIVOTDATA("Average of TRAVTM(60)",#REF!,"TIMEINT",HB$9,"VEHICLETRAVELTIMEMEASUREMENT",$D35)/3600/24,"--")</f>
        <v>--</v>
      </c>
      <c r="HC35" s="34" t="str">
        <f>IFERROR(GETPIVOTDATA("Average of TRAVTM(60)",#REF!,"TIMEINT",HC$9,"VEHICLETRAVELTIMEMEASUREMENT",$D35)/3600/24,"--")</f>
        <v>--</v>
      </c>
      <c r="HD35" s="34" t="str">
        <f>IFERROR(GETPIVOTDATA("Average of TRAVTM(60)",#REF!,"TIMEINT",HD$9,"VEHICLETRAVELTIMEMEASUREMENT",$D35)/3600/24,"--")</f>
        <v>--</v>
      </c>
      <c r="HE35" s="34" t="str">
        <f>IFERROR(GETPIVOTDATA("Average of TRAVTM(60)",#REF!,"TIMEINT",HE$9,"VEHICLETRAVELTIMEMEASUREMENT",$D35)/3600/24,"--")</f>
        <v>--</v>
      </c>
      <c r="HF35" s="34" t="str">
        <f>IFERROR(GETPIVOTDATA("Average of TRAVTM(60)",#REF!,"TIMEINT",HF$9,"VEHICLETRAVELTIMEMEASUREMENT",$D35)/3600/24,"--")</f>
        <v>--</v>
      </c>
      <c r="HG35" s="134" t="str">
        <f>IFERROR(GETPIVOTDATA("Average of TRAVTM(60)",#REF!,"TIMEINT",HG$9,"VEHICLETRAVELTIMEMEASUREMENT",$D35)/3600/24,"--")</f>
        <v>--</v>
      </c>
      <c r="HH35" s="331"/>
      <c r="HI35" s="323" t="str">
        <f>IFERROR(GETPIVOTDATA("Average of VEHS(60)",#REF!,"TIMEINT",HI$9,"VEHICLETRAVELTIMEMEASUREMENT",$D35),"--")</f>
        <v>--</v>
      </c>
      <c r="HJ35" s="324" t="str">
        <f>IFERROR(GETPIVOTDATA("Average of VEHS(60)",#REF!,"TIMEINT",HJ$9,"VEHICLETRAVELTIMEMEASUREMENT",$D35),"--")</f>
        <v>--</v>
      </c>
      <c r="HK35" s="324" t="str">
        <f>IFERROR(GETPIVOTDATA("Average of VEHS(60)",#REF!,"TIMEINT",HK$9,"VEHICLETRAVELTIMEMEASUREMENT",$D35),"--")</f>
        <v>--</v>
      </c>
      <c r="HL35" s="324" t="str">
        <f>IFERROR(GETPIVOTDATA("Average of VEHS(60)",#REF!,"TIMEINT",HL$9,"VEHICLETRAVELTIMEMEASUREMENT",$D35),"--")</f>
        <v>--</v>
      </c>
      <c r="HM35" s="324" t="str">
        <f>IFERROR(GETPIVOTDATA("Average of VEHS(60)",#REF!,"TIMEINT",HM$9,"VEHICLETRAVELTIMEMEASUREMENT",$D35),"--")</f>
        <v>--</v>
      </c>
      <c r="HN35" s="324" t="str">
        <f>IFERROR(GETPIVOTDATA("Average of VEHS(60)",#REF!,"TIMEINT",HN$9,"VEHICLETRAVELTIMEMEASUREMENT",$D35),"--")</f>
        <v>--</v>
      </c>
      <c r="HO35" s="324" t="str">
        <f>IFERROR(GETPIVOTDATA("Average of VEHS(60)",#REF!,"TIMEINT",HO$9,"VEHICLETRAVELTIMEMEASUREMENT",$D35),"--")</f>
        <v>--</v>
      </c>
      <c r="HP35" s="324" t="str">
        <f>IFERROR(GETPIVOTDATA("Average of VEHS(60)",#REF!,"TIMEINT",HP$9,"VEHICLETRAVELTIMEMEASUREMENT",$D35),"--")</f>
        <v>--</v>
      </c>
      <c r="HQ35" s="324" t="str">
        <f>IFERROR(GETPIVOTDATA("Average of VEHS(60)",#REF!,"TIMEINT",HQ$9,"VEHICLETRAVELTIMEMEASUREMENT",$D35),"--")</f>
        <v>--</v>
      </c>
      <c r="HR35" s="324" t="str">
        <f>IFERROR(GETPIVOTDATA("Average of VEHS(60)",#REF!,"TIMEINT",HR$9,"VEHICLETRAVELTIMEMEASUREMENT",$D35),"--")</f>
        <v>--</v>
      </c>
      <c r="HS35" s="324" t="str">
        <f>IFERROR(GETPIVOTDATA("Average of VEHS(60)",#REF!,"TIMEINT",HS$9,"VEHICLETRAVELTIMEMEASUREMENT",$D35),"--")</f>
        <v>--</v>
      </c>
      <c r="HT35" s="324" t="str">
        <f>IFERROR(GETPIVOTDATA("Average of VEHS(60)",#REF!,"TIMEINT",HT$9,"VEHICLETRAVELTIMEMEASUREMENT",$D35),"--")</f>
        <v>--</v>
      </c>
      <c r="HU35" s="324" t="str">
        <f>IFERROR(GETPIVOTDATA("Average of VEHS(60)",#REF!,"TIMEINT",HU$9,"VEHICLETRAVELTIMEMEASUREMENT",$D35),"--")</f>
        <v>--</v>
      </c>
      <c r="HV35" s="324" t="str">
        <f>IFERROR(GETPIVOTDATA("Average of VEHS(60)",#REF!,"TIMEINT",HV$9,"VEHICLETRAVELTIMEMEASUREMENT",$D35),"--")</f>
        <v>--</v>
      </c>
      <c r="HW35" s="324" t="str">
        <f>IFERROR(GETPIVOTDATA("Average of VEHS(60)",#REF!,"TIMEINT",HW$9,"VEHICLETRAVELTIMEMEASUREMENT",$D35),"--")</f>
        <v>--</v>
      </c>
      <c r="HX35" s="325" t="str">
        <f>IFERROR(GETPIVOTDATA("Average of VEHS(60)",#REF!,"TIMEINT",HX$9,"VEHICLETRAVELTIMEMEASUREMENT",$D35),"--")</f>
        <v>--</v>
      </c>
      <c r="HY35" s="331"/>
      <c r="HZ35" s="209" t="str">
        <f t="shared" si="28"/>
        <v>--</v>
      </c>
      <c r="IA35" s="354" t="str">
        <f t="shared" si="29"/>
        <v>--</v>
      </c>
      <c r="IB35" s="325">
        <f t="shared" si="30"/>
        <v>0</v>
      </c>
      <c r="IC35" s="638"/>
      <c r="ID35" s="323" t="str">
        <f>IFERROR(AVERAGEIFS('VISSIM Travel Time Outputs'!#REF!,'VISSIM Travel Time Outputs'!#REF!,$D35,'VISSIM Travel Time Outputs'!#REF!,"AVG",'VISSIM Travel Time Outputs'!#REF!,ID$9),"-")</f>
        <v>-</v>
      </c>
      <c r="IE35" s="324" t="str">
        <f>IFERROR(AVERAGEIFS('VISSIM Travel Time Outputs'!#REF!,'VISSIM Travel Time Outputs'!#REF!,$D35,'VISSIM Travel Time Outputs'!#REF!,"AVG",'VISSIM Travel Time Outputs'!#REF!,IE$9),"-")</f>
        <v>-</v>
      </c>
      <c r="IF35" s="324" t="str">
        <f>IFERROR(AVERAGEIFS('VISSIM Travel Time Outputs'!#REF!,'VISSIM Travel Time Outputs'!#REF!,$D35,'VISSIM Travel Time Outputs'!#REF!,"AVG",'VISSIM Travel Time Outputs'!#REF!,IF$9),"-")</f>
        <v>-</v>
      </c>
      <c r="IG35" s="324" t="str">
        <f>IFERROR(AVERAGEIFS('VISSIM Travel Time Outputs'!#REF!,'VISSIM Travel Time Outputs'!#REF!,$D35,'VISSIM Travel Time Outputs'!#REF!,"AVG",'VISSIM Travel Time Outputs'!#REF!,IG$9),"-")</f>
        <v>-</v>
      </c>
      <c r="IH35" s="324" t="str">
        <f>IFERROR(AVERAGEIFS('VISSIM Travel Time Outputs'!#REF!,'VISSIM Travel Time Outputs'!#REF!,$D35,'VISSIM Travel Time Outputs'!#REF!,"AVG",'VISSIM Travel Time Outputs'!#REF!,IH$9),"-")</f>
        <v>-</v>
      </c>
      <c r="II35" s="324" t="str">
        <f>IFERROR(AVERAGEIFS('VISSIM Travel Time Outputs'!#REF!,'VISSIM Travel Time Outputs'!#REF!,$D35,'VISSIM Travel Time Outputs'!#REF!,"AVG",'VISSIM Travel Time Outputs'!#REF!,II$9),"-")</f>
        <v>-</v>
      </c>
      <c r="IJ35" s="324" t="str">
        <f>IFERROR(AVERAGEIFS('VISSIM Travel Time Outputs'!#REF!,'VISSIM Travel Time Outputs'!#REF!,$D35,'VISSIM Travel Time Outputs'!#REF!,"AVG",'VISSIM Travel Time Outputs'!#REF!,IJ$9),"-")</f>
        <v>-</v>
      </c>
      <c r="IK35" s="324" t="str">
        <f>IFERROR(AVERAGEIFS('VISSIM Travel Time Outputs'!#REF!,'VISSIM Travel Time Outputs'!#REF!,$D35,'VISSIM Travel Time Outputs'!#REF!,"AVG",'VISSIM Travel Time Outputs'!#REF!,IK$9),"-")</f>
        <v>-</v>
      </c>
      <c r="IL35" s="324" t="str">
        <f>IFERROR(AVERAGEIFS('VISSIM Travel Time Outputs'!#REF!,'VISSIM Travel Time Outputs'!#REF!,$D35,'VISSIM Travel Time Outputs'!#REF!,"AVG",'VISSIM Travel Time Outputs'!#REF!,IL$9),"-")</f>
        <v>-</v>
      </c>
      <c r="IM35" s="324" t="str">
        <f>IFERROR(AVERAGEIFS('VISSIM Travel Time Outputs'!#REF!,'VISSIM Travel Time Outputs'!#REF!,$D35,'VISSIM Travel Time Outputs'!#REF!,"AVG",'VISSIM Travel Time Outputs'!#REF!,IM$9),"-")</f>
        <v>-</v>
      </c>
      <c r="IN35" s="324" t="str">
        <f>IFERROR(AVERAGEIFS('VISSIM Travel Time Outputs'!#REF!,'VISSIM Travel Time Outputs'!#REF!,$D35,'VISSIM Travel Time Outputs'!#REF!,"AVG",'VISSIM Travel Time Outputs'!#REF!,IN$9),"-")</f>
        <v>-</v>
      </c>
      <c r="IO35" s="324" t="str">
        <f>IFERROR(AVERAGEIFS('VISSIM Travel Time Outputs'!#REF!,'VISSIM Travel Time Outputs'!#REF!,$D35,'VISSIM Travel Time Outputs'!#REF!,"AVG",'VISSIM Travel Time Outputs'!#REF!,IO$9),"-")</f>
        <v>-</v>
      </c>
      <c r="IP35" s="324" t="str">
        <f>IFERROR(AVERAGEIFS('VISSIM Travel Time Outputs'!#REF!,'VISSIM Travel Time Outputs'!#REF!,$D35,'VISSIM Travel Time Outputs'!#REF!,"AVG",'VISSIM Travel Time Outputs'!#REF!,IP$9),"-")</f>
        <v>-</v>
      </c>
      <c r="IQ35" s="324" t="str">
        <f>IFERROR(AVERAGEIFS('VISSIM Travel Time Outputs'!#REF!,'VISSIM Travel Time Outputs'!#REF!,$D35,'VISSIM Travel Time Outputs'!#REF!,"AVG",'VISSIM Travel Time Outputs'!#REF!,IQ$9),"-")</f>
        <v>-</v>
      </c>
      <c r="IR35" s="324" t="str">
        <f>IFERROR(AVERAGEIFS('VISSIM Travel Time Outputs'!#REF!,'VISSIM Travel Time Outputs'!#REF!,$D35,'VISSIM Travel Time Outputs'!#REF!,"AVG",'VISSIM Travel Time Outputs'!#REF!,IR$9),"-")</f>
        <v>-</v>
      </c>
      <c r="IS35" s="325" t="str">
        <f>IFERROR(AVERAGEIFS('VISSIM Travel Time Outputs'!#REF!,'VISSIM Travel Time Outputs'!#REF!,$D35,'VISSIM Travel Time Outputs'!#REF!,"AVG",'VISSIM Travel Time Outputs'!#REF!,IS$9),"-")</f>
        <v>-</v>
      </c>
      <c r="IT35" s="325" t="str">
        <f t="shared" si="31"/>
        <v>--</v>
      </c>
    </row>
    <row r="36" spans="1:254" customFormat="1" x14ac:dyDescent="0.35">
      <c r="A36" s="252" t="str">
        <f t="shared" si="12"/>
        <v>H</v>
      </c>
      <c r="B36" s="577">
        <f t="shared" si="32"/>
        <v>27</v>
      </c>
      <c r="C36" s="413">
        <f>INDEX('Input - Travel Times'!$B$3:$AH$103,MATCH($B36,'Input - Travel Times'!$B$3:$B$103,0),MATCH(C$9,'Input - Travel Times'!$B$3:$AH$3,0))</f>
        <v>0</v>
      </c>
      <c r="D36" s="150">
        <f>INDEX('Input - Travel Times'!$B$3:$AH$103,MATCH($B36,'Input - Travel Times'!$B$3:$B$103,0),MATCH(D$9,'Input - Travel Times'!$B$3:$AH$3,0))</f>
        <v>0</v>
      </c>
      <c r="E36" s="518">
        <f>TIME(0,0,INDEX('Input - Travel Times'!$B$3:$AH$103,MATCH($B36,'Input - Travel Times'!$B$3:$B$103,0),MATCH(E$9,'Input - Travel Times'!$B$3:$AH$3,0)))</f>
        <v>0</v>
      </c>
      <c r="F36" s="518">
        <f>TIME(0,0,INDEX('Input - Travel Times'!$B$3:$AH$103,MATCH($B36,'Input - Travel Times'!$B$3:$B$103,0),MATCH(F$9,'Input - Travel Times'!$B$3:$AH$3,0)))</f>
        <v>0</v>
      </c>
      <c r="G36" s="518">
        <f>TIME(0,0,INDEX('Input - Travel Times'!$B$3:$AH$103,MATCH($B36,'Input - Travel Times'!$B$3:$B$103,0),MATCH(G$9,'Input - Travel Times'!$B$3:$AH$3,0)))</f>
        <v>0</v>
      </c>
      <c r="H36" s="518">
        <f>TIME(0,0,INDEX('Input - Travel Times'!$B$3:$AH$103,MATCH($B36,'Input - Travel Times'!$B$3:$B$103,0),MATCH(H$9,'Input - Travel Times'!$B$3:$AH$3,0)))</f>
        <v>0</v>
      </c>
      <c r="I36" s="126"/>
      <c r="J36" s="209" t="str">
        <f>IFERROR(TIME(0,0,AVERAGEIFS('VISSIM Travel Time Outputs'!$I:$I,'VISSIM Travel Time Outputs'!$D:$D,$D36,'VISSIM Travel Time Outputs'!$A:$A,"AVG",'VISSIM Travel Time Outputs'!$B:$B,J$9)),"-")</f>
        <v>-</v>
      </c>
      <c r="K36" s="34" t="str">
        <f>IFERROR(TIME(0,0,AVERAGEIFS('VISSIM Travel Time Outputs'!$I:$I,'VISSIM Travel Time Outputs'!$D:$D,$D36,'VISSIM Travel Time Outputs'!$A:$A,"AVG",'VISSIM Travel Time Outputs'!$B:$B,K$9)),"-")</f>
        <v>-</v>
      </c>
      <c r="L36" s="34" t="str">
        <f>IFERROR(TIME(0,0,AVERAGEIFS('VISSIM Travel Time Outputs'!$I:$I,'VISSIM Travel Time Outputs'!$D:$D,$D36,'VISSIM Travel Time Outputs'!$A:$A,"AVG",'VISSIM Travel Time Outputs'!$B:$B,L$9)),"-")</f>
        <v>-</v>
      </c>
      <c r="M36" s="34" t="str">
        <f>IFERROR(TIME(0,0,AVERAGEIFS('VISSIM Travel Time Outputs'!$I:$I,'VISSIM Travel Time Outputs'!$D:$D,$D36,'VISSIM Travel Time Outputs'!$A:$A,"AVG",'VISSIM Travel Time Outputs'!$B:$B,M$9)),"-")</f>
        <v>-</v>
      </c>
      <c r="N36" s="34" t="str">
        <f>IFERROR(TIME(0,0,AVERAGEIFS('VISSIM Travel Time Outputs'!$I:$I,'VISSIM Travel Time Outputs'!$D:$D,$D36,'VISSIM Travel Time Outputs'!$A:$A,"AVG",'VISSIM Travel Time Outputs'!$B:$B,N$9)),"-")</f>
        <v>-</v>
      </c>
      <c r="O36" s="34" t="str">
        <f>IFERROR(TIME(0,0,AVERAGEIFS('VISSIM Travel Time Outputs'!$I:$I,'VISSIM Travel Time Outputs'!$D:$D,$D36,'VISSIM Travel Time Outputs'!$A:$A,"AVG",'VISSIM Travel Time Outputs'!$B:$B,O$9)),"-")</f>
        <v>-</v>
      </c>
      <c r="P36" s="34" t="str">
        <f>IFERROR(TIME(0,0,AVERAGEIFS('VISSIM Travel Time Outputs'!$I:$I,'VISSIM Travel Time Outputs'!$D:$D,$D36,'VISSIM Travel Time Outputs'!$A:$A,"AVG",'VISSIM Travel Time Outputs'!$B:$B,P$9)),"-")</f>
        <v>-</v>
      </c>
      <c r="Q36" s="34" t="str">
        <f>IFERROR(TIME(0,0,AVERAGEIFS('VISSIM Travel Time Outputs'!$I:$I,'VISSIM Travel Time Outputs'!$D:$D,$D36,'VISSIM Travel Time Outputs'!$A:$A,"AVG",'VISSIM Travel Time Outputs'!$B:$B,Q$9)),"-")</f>
        <v>-</v>
      </c>
      <c r="R36" s="34" t="str">
        <f>IFERROR(TIME(0,0,AVERAGEIFS('VISSIM Travel Time Outputs'!$I:$I,'VISSIM Travel Time Outputs'!$D:$D,$D36,'VISSIM Travel Time Outputs'!$A:$A,"AVG",'VISSIM Travel Time Outputs'!$B:$B,R$9)),"-")</f>
        <v>-</v>
      </c>
      <c r="S36" s="34" t="str">
        <f>IFERROR(TIME(0,0,AVERAGEIFS('VISSIM Travel Time Outputs'!$I:$I,'VISSIM Travel Time Outputs'!$D:$D,$D36,'VISSIM Travel Time Outputs'!$A:$A,"AVG",'VISSIM Travel Time Outputs'!$B:$B,S$9)),"-")</f>
        <v>-</v>
      </c>
      <c r="T36" s="34" t="str">
        <f>IFERROR(TIME(0,0,AVERAGEIFS('VISSIM Travel Time Outputs'!$I:$I,'VISSIM Travel Time Outputs'!$D:$D,$D36,'VISSIM Travel Time Outputs'!$A:$A,"AVG",'VISSIM Travel Time Outputs'!$B:$B,T$9)),"-")</f>
        <v>-</v>
      </c>
      <c r="U36" s="34" t="str">
        <f>IFERROR(TIME(0,0,AVERAGEIFS('VISSIM Travel Time Outputs'!$I:$I,'VISSIM Travel Time Outputs'!$D:$D,$D36,'VISSIM Travel Time Outputs'!$A:$A,"AVG",'VISSIM Travel Time Outputs'!$B:$B,U$9)),"-")</f>
        <v>-</v>
      </c>
      <c r="V36" s="34" t="str">
        <f>IFERROR(TIME(0,0,AVERAGEIFS('VISSIM Travel Time Outputs'!$I:$I,'VISSIM Travel Time Outputs'!$D:$D,$D36,'VISSIM Travel Time Outputs'!$A:$A,"AVG",'VISSIM Travel Time Outputs'!$B:$B,V$9)),"-")</f>
        <v>-</v>
      </c>
      <c r="W36" s="34" t="str">
        <f>IFERROR(TIME(0,0,AVERAGEIFS('VISSIM Travel Time Outputs'!$I:$I,'VISSIM Travel Time Outputs'!$D:$D,$D36,'VISSIM Travel Time Outputs'!$A:$A,"AVG",'VISSIM Travel Time Outputs'!$B:$B,W$9)),"-")</f>
        <v>-</v>
      </c>
      <c r="X36" s="34" t="str">
        <f>IFERROR(TIME(0,0,AVERAGEIFS('VISSIM Travel Time Outputs'!$I:$I,'VISSIM Travel Time Outputs'!$D:$D,$D36,'VISSIM Travel Time Outputs'!$A:$A,"AVG",'VISSIM Travel Time Outputs'!$B:$B,X$9)),"-")</f>
        <v>-</v>
      </c>
      <c r="Y36" s="134" t="str">
        <f>IFERROR(TIME(0,0,AVERAGEIFS('VISSIM Travel Time Outputs'!$I:$I,'VISSIM Travel Time Outputs'!$D:$D,$D36,'VISSIM Travel Time Outputs'!$A:$A,"AVG",'VISSIM Travel Time Outputs'!$B:$B,Y$9)),"-")</f>
        <v>-</v>
      </c>
      <c r="Z36" s="254"/>
      <c r="AA36" s="323" t="str">
        <f>IFERROR(AVERAGEIFS('VISSIM Travel Time Outputs'!$F:$F,'VISSIM Travel Time Outputs'!$D:$D,$D36,'VISSIM Travel Time Outputs'!$A:$A,"AVG",'VISSIM Travel Time Outputs'!$B:$B,AA$9),"-")</f>
        <v>-</v>
      </c>
      <c r="AB36" s="324" t="str">
        <f>IFERROR(AVERAGEIFS('VISSIM Travel Time Outputs'!$F:$F,'VISSIM Travel Time Outputs'!$D:$D,$D36,'VISSIM Travel Time Outputs'!$A:$A,"AVG",'VISSIM Travel Time Outputs'!$B:$B,AB$9),"-")</f>
        <v>-</v>
      </c>
      <c r="AC36" s="324" t="str">
        <f>IFERROR(AVERAGEIFS('VISSIM Travel Time Outputs'!$F:$F,'VISSIM Travel Time Outputs'!$D:$D,$D36,'VISSIM Travel Time Outputs'!$A:$A,"AVG",'VISSIM Travel Time Outputs'!$B:$B,AC$9),"-")</f>
        <v>-</v>
      </c>
      <c r="AD36" s="324" t="str">
        <f>IFERROR(AVERAGEIFS('VISSIM Travel Time Outputs'!$F:$F,'VISSIM Travel Time Outputs'!$D:$D,$D36,'VISSIM Travel Time Outputs'!$A:$A,"AVG",'VISSIM Travel Time Outputs'!$B:$B,AD$9),"-")</f>
        <v>-</v>
      </c>
      <c r="AE36" s="324" t="str">
        <f>IFERROR(AVERAGEIFS('VISSIM Travel Time Outputs'!$F:$F,'VISSIM Travel Time Outputs'!$D:$D,$D36,'VISSIM Travel Time Outputs'!$A:$A,"AVG",'VISSIM Travel Time Outputs'!$B:$B,AE$9),"-")</f>
        <v>-</v>
      </c>
      <c r="AF36" s="324" t="str">
        <f>IFERROR(AVERAGEIFS('VISSIM Travel Time Outputs'!$F:$F,'VISSIM Travel Time Outputs'!$D:$D,$D36,'VISSIM Travel Time Outputs'!$A:$A,"AVG",'VISSIM Travel Time Outputs'!$B:$B,AF$9),"-")</f>
        <v>-</v>
      </c>
      <c r="AG36" s="324" t="str">
        <f>IFERROR(AVERAGEIFS('VISSIM Travel Time Outputs'!$F:$F,'VISSIM Travel Time Outputs'!$D:$D,$D36,'VISSIM Travel Time Outputs'!$A:$A,"AVG",'VISSIM Travel Time Outputs'!$B:$B,AG$9),"-")</f>
        <v>-</v>
      </c>
      <c r="AH36" s="324" t="str">
        <f>IFERROR(AVERAGEIFS('VISSIM Travel Time Outputs'!$F:$F,'VISSIM Travel Time Outputs'!$D:$D,$D36,'VISSIM Travel Time Outputs'!$A:$A,"AVG",'VISSIM Travel Time Outputs'!$B:$B,AH$9),"-")</f>
        <v>-</v>
      </c>
      <c r="AI36" s="324" t="str">
        <f>IFERROR(AVERAGEIFS('VISSIM Travel Time Outputs'!$F:$F,'VISSIM Travel Time Outputs'!$D:$D,$D36,'VISSIM Travel Time Outputs'!$A:$A,"AVG",'VISSIM Travel Time Outputs'!$B:$B,AI$9),"-")</f>
        <v>-</v>
      </c>
      <c r="AJ36" s="324" t="str">
        <f>IFERROR(AVERAGEIFS('VISSIM Travel Time Outputs'!$F:$F,'VISSIM Travel Time Outputs'!$D:$D,$D36,'VISSIM Travel Time Outputs'!$A:$A,"AVG",'VISSIM Travel Time Outputs'!$B:$B,AJ$9),"-")</f>
        <v>-</v>
      </c>
      <c r="AK36" s="324" t="str">
        <f>IFERROR(AVERAGEIFS('VISSIM Travel Time Outputs'!$F:$F,'VISSIM Travel Time Outputs'!$D:$D,$D36,'VISSIM Travel Time Outputs'!$A:$A,"AVG",'VISSIM Travel Time Outputs'!$B:$B,AK$9),"-")</f>
        <v>-</v>
      </c>
      <c r="AL36" s="324" t="str">
        <f>IFERROR(AVERAGEIFS('VISSIM Travel Time Outputs'!$F:$F,'VISSIM Travel Time Outputs'!$D:$D,$D36,'VISSIM Travel Time Outputs'!$A:$A,"AVG",'VISSIM Travel Time Outputs'!$B:$B,AL$9),"-")</f>
        <v>-</v>
      </c>
      <c r="AM36" s="324" t="str">
        <f>IFERROR(AVERAGEIFS('VISSIM Travel Time Outputs'!$F:$F,'VISSIM Travel Time Outputs'!$D:$D,$D36,'VISSIM Travel Time Outputs'!$A:$A,"AVG",'VISSIM Travel Time Outputs'!$B:$B,AM$9),"-")</f>
        <v>-</v>
      </c>
      <c r="AN36" s="324" t="str">
        <f>IFERROR(AVERAGEIFS('VISSIM Travel Time Outputs'!$F:$F,'VISSIM Travel Time Outputs'!$D:$D,$D36,'VISSIM Travel Time Outputs'!$A:$A,"AVG",'VISSIM Travel Time Outputs'!$B:$B,AN$9),"-")</f>
        <v>-</v>
      </c>
      <c r="AO36" s="324" t="str">
        <f>IFERROR(AVERAGEIFS('VISSIM Travel Time Outputs'!$F:$F,'VISSIM Travel Time Outputs'!$D:$D,$D36,'VISSIM Travel Time Outputs'!$A:$A,"AVG",'VISSIM Travel Time Outputs'!$B:$B,AO$9),"-")</f>
        <v>-</v>
      </c>
      <c r="AP36" s="325" t="str">
        <f>IFERROR(AVERAGEIFS('VISSIM Travel Time Outputs'!$F:$F,'VISSIM Travel Time Outputs'!$D:$D,$D36,'VISSIM Travel Time Outputs'!$A:$A,"AVG",'VISSIM Travel Time Outputs'!$B:$B,AP$9),"-")</f>
        <v>-</v>
      </c>
      <c r="AQ36" s="331"/>
      <c r="AR36" s="209" t="str">
        <f t="shared" si="13"/>
        <v>--</v>
      </c>
      <c r="AS36" s="354" t="str">
        <f t="shared" si="14"/>
        <v>--</v>
      </c>
      <c r="AT36" s="325">
        <f t="shared" si="15"/>
        <v>0</v>
      </c>
      <c r="AU36" s="255"/>
      <c r="AV36" s="209" t="str">
        <f>IFERROR(TIME(0,0,AVERAGEIFS('VISSIM Travel Time Outputs'!$J:$J,'VISSIM Travel Time Outputs'!$D:$D,$D36,'VISSIM Travel Time Outputs'!$A:$A,"AVG",'VISSIM Travel Time Outputs'!$B:$B,AV$9)),"-")</f>
        <v>-</v>
      </c>
      <c r="AW36" s="34" t="str">
        <f>IFERROR(TIME(0,0,AVERAGEIFS('VISSIM Travel Time Outputs'!$J:$J,'VISSIM Travel Time Outputs'!$D:$D,$D36,'VISSIM Travel Time Outputs'!$A:$A,"AVG",'VISSIM Travel Time Outputs'!$B:$B,AW$9)),"-")</f>
        <v>-</v>
      </c>
      <c r="AX36" s="34" t="str">
        <f>IFERROR(TIME(0,0,AVERAGEIFS('VISSIM Travel Time Outputs'!$J:$J,'VISSIM Travel Time Outputs'!$D:$D,$D36,'VISSIM Travel Time Outputs'!$A:$A,"AVG",'VISSIM Travel Time Outputs'!$B:$B,AX$9)),"-")</f>
        <v>-</v>
      </c>
      <c r="AY36" s="34" t="str">
        <f>IFERROR(TIME(0,0,AVERAGEIFS('VISSIM Travel Time Outputs'!$J:$J,'VISSIM Travel Time Outputs'!$D:$D,$D36,'VISSIM Travel Time Outputs'!$A:$A,"AVG",'VISSIM Travel Time Outputs'!$B:$B,AY$9)),"-")</f>
        <v>-</v>
      </c>
      <c r="AZ36" s="34" t="str">
        <f>IFERROR(TIME(0,0,AVERAGEIFS('VISSIM Travel Time Outputs'!$J:$J,'VISSIM Travel Time Outputs'!$D:$D,$D36,'VISSIM Travel Time Outputs'!$A:$A,"AVG",'VISSIM Travel Time Outputs'!$B:$B,AZ$9)),"-")</f>
        <v>-</v>
      </c>
      <c r="BA36" s="34" t="str">
        <f>IFERROR(TIME(0,0,AVERAGEIFS('VISSIM Travel Time Outputs'!$J:$J,'VISSIM Travel Time Outputs'!$D:$D,$D36,'VISSIM Travel Time Outputs'!$A:$A,"AVG",'VISSIM Travel Time Outputs'!$B:$B,BA$9)),"-")</f>
        <v>-</v>
      </c>
      <c r="BB36" s="34" t="str">
        <f>IFERROR(TIME(0,0,AVERAGEIFS('VISSIM Travel Time Outputs'!$J:$J,'VISSIM Travel Time Outputs'!$D:$D,$D36,'VISSIM Travel Time Outputs'!$A:$A,"AVG",'VISSIM Travel Time Outputs'!$B:$B,BB$9)),"-")</f>
        <v>-</v>
      </c>
      <c r="BC36" s="34" t="str">
        <f>IFERROR(TIME(0,0,AVERAGEIFS('VISSIM Travel Time Outputs'!$J:$J,'VISSIM Travel Time Outputs'!$D:$D,$D36,'VISSIM Travel Time Outputs'!$A:$A,"AVG",'VISSIM Travel Time Outputs'!$B:$B,BC$9)),"-")</f>
        <v>-</v>
      </c>
      <c r="BD36" s="34" t="str">
        <f>IFERROR(TIME(0,0,AVERAGEIFS('VISSIM Travel Time Outputs'!$J:$J,'VISSIM Travel Time Outputs'!$D:$D,$D36,'VISSIM Travel Time Outputs'!$A:$A,"AVG",'VISSIM Travel Time Outputs'!$B:$B,BD$9)),"-")</f>
        <v>-</v>
      </c>
      <c r="BE36" s="34" t="str">
        <f>IFERROR(TIME(0,0,AVERAGEIFS('VISSIM Travel Time Outputs'!$J:$J,'VISSIM Travel Time Outputs'!$D:$D,$D36,'VISSIM Travel Time Outputs'!$A:$A,"AVG",'VISSIM Travel Time Outputs'!$B:$B,BE$9)),"-")</f>
        <v>-</v>
      </c>
      <c r="BF36" s="34" t="str">
        <f>IFERROR(TIME(0,0,AVERAGEIFS('VISSIM Travel Time Outputs'!$J:$J,'VISSIM Travel Time Outputs'!$D:$D,$D36,'VISSIM Travel Time Outputs'!$A:$A,"AVG",'VISSIM Travel Time Outputs'!$B:$B,BF$9)),"-")</f>
        <v>-</v>
      </c>
      <c r="BG36" s="34" t="str">
        <f>IFERROR(TIME(0,0,AVERAGEIFS('VISSIM Travel Time Outputs'!$J:$J,'VISSIM Travel Time Outputs'!$D:$D,$D36,'VISSIM Travel Time Outputs'!$A:$A,"AVG",'VISSIM Travel Time Outputs'!$B:$B,BG$9)),"-")</f>
        <v>-</v>
      </c>
      <c r="BH36" s="34" t="str">
        <f>IFERROR(TIME(0,0,AVERAGEIFS('VISSIM Travel Time Outputs'!$J:$J,'VISSIM Travel Time Outputs'!$D:$D,$D36,'VISSIM Travel Time Outputs'!$A:$A,"AVG",'VISSIM Travel Time Outputs'!$B:$B,BH$9)),"-")</f>
        <v>-</v>
      </c>
      <c r="BI36" s="34" t="str">
        <f>IFERROR(TIME(0,0,AVERAGEIFS('VISSIM Travel Time Outputs'!$J:$J,'VISSIM Travel Time Outputs'!$D:$D,$D36,'VISSIM Travel Time Outputs'!$A:$A,"AVG",'VISSIM Travel Time Outputs'!$B:$B,BI$9)),"-")</f>
        <v>-</v>
      </c>
      <c r="BJ36" s="34" t="str">
        <f>IFERROR(TIME(0,0,AVERAGEIFS('VISSIM Travel Time Outputs'!$J:$J,'VISSIM Travel Time Outputs'!$D:$D,$D36,'VISSIM Travel Time Outputs'!$A:$A,"AVG",'VISSIM Travel Time Outputs'!$B:$B,BJ$9)),"-")</f>
        <v>-</v>
      </c>
      <c r="BK36" s="134" t="str">
        <f>IFERROR(TIME(0,0,AVERAGEIFS('VISSIM Travel Time Outputs'!$J:$J,'VISSIM Travel Time Outputs'!$D:$D,$D36,'VISSIM Travel Time Outputs'!$A:$A,"AVG",'VISSIM Travel Time Outputs'!$B:$B,BK$9)),"-")</f>
        <v>-</v>
      </c>
      <c r="BL36" s="126"/>
      <c r="BM36" s="323" t="str">
        <f>IFERROR(AVERAGEIFS('VISSIM Travel Time Outputs'!$G:$G,'VISSIM Travel Time Outputs'!$D:$D,$D36,'VISSIM Travel Time Outputs'!$A:$A,"AVG",'VISSIM Travel Time Outputs'!$B:$B,BM$9),"-")</f>
        <v>-</v>
      </c>
      <c r="BN36" s="324" t="str">
        <f>IFERROR(AVERAGEIFS('VISSIM Travel Time Outputs'!$G:$G,'VISSIM Travel Time Outputs'!$D:$D,$D36,'VISSIM Travel Time Outputs'!$A:$A,"AVG",'VISSIM Travel Time Outputs'!$B:$B,BN$9),"-")</f>
        <v>-</v>
      </c>
      <c r="BO36" s="324" t="str">
        <f>IFERROR(AVERAGEIFS('VISSIM Travel Time Outputs'!$G:$G,'VISSIM Travel Time Outputs'!$D:$D,$D36,'VISSIM Travel Time Outputs'!$A:$A,"AVG",'VISSIM Travel Time Outputs'!$B:$B,BO$9),"-")</f>
        <v>-</v>
      </c>
      <c r="BP36" s="324" t="str">
        <f>IFERROR(AVERAGEIFS('VISSIM Travel Time Outputs'!$G:$G,'VISSIM Travel Time Outputs'!$D:$D,$D36,'VISSIM Travel Time Outputs'!$A:$A,"AVG",'VISSIM Travel Time Outputs'!$B:$B,BP$9),"-")</f>
        <v>-</v>
      </c>
      <c r="BQ36" s="324" t="str">
        <f>IFERROR(AVERAGEIFS('VISSIM Travel Time Outputs'!$G:$G,'VISSIM Travel Time Outputs'!$D:$D,$D36,'VISSIM Travel Time Outputs'!$A:$A,"AVG",'VISSIM Travel Time Outputs'!$B:$B,BQ$9),"-")</f>
        <v>-</v>
      </c>
      <c r="BR36" s="324" t="str">
        <f>IFERROR(AVERAGEIFS('VISSIM Travel Time Outputs'!$G:$G,'VISSIM Travel Time Outputs'!$D:$D,$D36,'VISSIM Travel Time Outputs'!$A:$A,"AVG",'VISSIM Travel Time Outputs'!$B:$B,BR$9),"-")</f>
        <v>-</v>
      </c>
      <c r="BS36" s="324" t="str">
        <f>IFERROR(AVERAGEIFS('VISSIM Travel Time Outputs'!$G:$G,'VISSIM Travel Time Outputs'!$D:$D,$D36,'VISSIM Travel Time Outputs'!$A:$A,"AVG",'VISSIM Travel Time Outputs'!$B:$B,BS$9),"-")</f>
        <v>-</v>
      </c>
      <c r="BT36" s="324" t="str">
        <f>IFERROR(AVERAGEIFS('VISSIM Travel Time Outputs'!$G:$G,'VISSIM Travel Time Outputs'!$D:$D,$D36,'VISSIM Travel Time Outputs'!$A:$A,"AVG",'VISSIM Travel Time Outputs'!$B:$B,BT$9),"-")</f>
        <v>-</v>
      </c>
      <c r="BU36" s="324" t="str">
        <f>IFERROR(AVERAGEIFS('VISSIM Travel Time Outputs'!$G:$G,'VISSIM Travel Time Outputs'!$D:$D,$D36,'VISSIM Travel Time Outputs'!$A:$A,"AVG",'VISSIM Travel Time Outputs'!$B:$B,BU$9),"-")</f>
        <v>-</v>
      </c>
      <c r="BV36" s="324" t="str">
        <f>IFERROR(AVERAGEIFS('VISSIM Travel Time Outputs'!$G:$G,'VISSIM Travel Time Outputs'!$D:$D,$D36,'VISSIM Travel Time Outputs'!$A:$A,"AVG",'VISSIM Travel Time Outputs'!$B:$B,BV$9),"-")</f>
        <v>-</v>
      </c>
      <c r="BW36" s="324" t="str">
        <f>IFERROR(AVERAGEIFS('VISSIM Travel Time Outputs'!$G:$G,'VISSIM Travel Time Outputs'!$D:$D,$D36,'VISSIM Travel Time Outputs'!$A:$A,"AVG",'VISSIM Travel Time Outputs'!$B:$B,BW$9),"-")</f>
        <v>-</v>
      </c>
      <c r="BX36" s="324" t="str">
        <f>IFERROR(AVERAGEIFS('VISSIM Travel Time Outputs'!$G:$G,'VISSIM Travel Time Outputs'!$D:$D,$D36,'VISSIM Travel Time Outputs'!$A:$A,"AVG",'VISSIM Travel Time Outputs'!$B:$B,BX$9),"-")</f>
        <v>-</v>
      </c>
      <c r="BY36" s="324" t="str">
        <f>IFERROR(AVERAGEIFS('VISSIM Travel Time Outputs'!$G:$G,'VISSIM Travel Time Outputs'!$D:$D,$D36,'VISSIM Travel Time Outputs'!$A:$A,"AVG",'VISSIM Travel Time Outputs'!$B:$B,BY$9),"-")</f>
        <v>-</v>
      </c>
      <c r="BZ36" s="324" t="str">
        <f>IFERROR(AVERAGEIFS('VISSIM Travel Time Outputs'!$G:$G,'VISSIM Travel Time Outputs'!$D:$D,$D36,'VISSIM Travel Time Outputs'!$A:$A,"AVG",'VISSIM Travel Time Outputs'!$B:$B,BZ$9),"-")</f>
        <v>-</v>
      </c>
      <c r="CA36" s="324" t="str">
        <f>IFERROR(AVERAGEIFS('VISSIM Travel Time Outputs'!$G:$G,'VISSIM Travel Time Outputs'!$D:$D,$D36,'VISSIM Travel Time Outputs'!$A:$A,"AVG",'VISSIM Travel Time Outputs'!$B:$B,CA$9),"-")</f>
        <v>-</v>
      </c>
      <c r="CB36" s="325" t="str">
        <f>IFERROR(AVERAGEIFS('VISSIM Travel Time Outputs'!$G:$G,'VISSIM Travel Time Outputs'!$D:$D,$D36,'VISSIM Travel Time Outputs'!$A:$A,"AVG",'VISSIM Travel Time Outputs'!$B:$B,CB$9),"-")</f>
        <v>-</v>
      </c>
      <c r="CC36" s="254"/>
      <c r="CD36" s="209" t="str">
        <f t="shared" si="16"/>
        <v>--</v>
      </c>
      <c r="CE36" s="354" t="str">
        <f t="shared" si="17"/>
        <v>--</v>
      </c>
      <c r="CF36" s="325">
        <f t="shared" si="18"/>
        <v>0</v>
      </c>
      <c r="CG36" s="331"/>
      <c r="CH36" s="209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134"/>
      <c r="CX36" s="331"/>
      <c r="CY36" s="323"/>
      <c r="CZ36" s="324"/>
      <c r="DA36" s="324"/>
      <c r="DB36" s="324"/>
      <c r="DC36" s="324"/>
      <c r="DD36" s="324"/>
      <c r="DE36" s="324"/>
      <c r="DF36" s="324"/>
      <c r="DG36" s="324"/>
      <c r="DH36" s="324"/>
      <c r="DI36" s="324"/>
      <c r="DJ36" s="324"/>
      <c r="DK36" s="324"/>
      <c r="DL36" s="324"/>
      <c r="DM36" s="324"/>
      <c r="DN36" s="325"/>
      <c r="DO36" s="331"/>
      <c r="DP36" s="209" t="str">
        <f t="shared" si="19"/>
        <v>--</v>
      </c>
      <c r="DQ36" s="354" t="str">
        <f t="shared" si="20"/>
        <v>--</v>
      </c>
      <c r="DR36" s="325">
        <f t="shared" si="21"/>
        <v>0</v>
      </c>
      <c r="DS36" s="255"/>
      <c r="DT36" s="209" t="str">
        <f>IFERROR(TIME(0,0,AVERAGEIFS('VISSIM Travel Time Outputs'!$K:$K,'VISSIM Travel Time Outputs'!$D:$D,$D36,'VISSIM Travel Time Outputs'!$A:$A,"AVG",'VISSIM Travel Time Outputs'!$B:$B,DT$9)),"-")</f>
        <v>-</v>
      </c>
      <c r="DU36" s="34" t="str">
        <f>IFERROR(TIME(0,0,AVERAGEIFS('VISSIM Travel Time Outputs'!$K:$K,'VISSIM Travel Time Outputs'!$D:$D,$D36,'VISSIM Travel Time Outputs'!$A:$A,"AVG",'VISSIM Travel Time Outputs'!$B:$B,DU$9)),"-")</f>
        <v>-</v>
      </c>
      <c r="DV36" s="34" t="str">
        <f>IFERROR(TIME(0,0,AVERAGEIFS('VISSIM Travel Time Outputs'!$K:$K,'VISSIM Travel Time Outputs'!$D:$D,$D36,'VISSIM Travel Time Outputs'!$A:$A,"AVG",'VISSIM Travel Time Outputs'!$B:$B,DV$9)),"-")</f>
        <v>-</v>
      </c>
      <c r="DW36" s="34" t="str">
        <f>IFERROR(TIME(0,0,AVERAGEIFS('VISSIM Travel Time Outputs'!$K:$K,'VISSIM Travel Time Outputs'!$D:$D,$D36,'VISSIM Travel Time Outputs'!$A:$A,"AVG",'VISSIM Travel Time Outputs'!$B:$B,DW$9)),"-")</f>
        <v>-</v>
      </c>
      <c r="DX36" s="34" t="str">
        <f>IFERROR(TIME(0,0,AVERAGEIFS('VISSIM Travel Time Outputs'!$K:$K,'VISSIM Travel Time Outputs'!$D:$D,$D36,'VISSIM Travel Time Outputs'!$A:$A,"AVG",'VISSIM Travel Time Outputs'!$B:$B,DX$9)),"-")</f>
        <v>-</v>
      </c>
      <c r="DY36" s="34" t="str">
        <f>IFERROR(TIME(0,0,AVERAGEIFS('VISSIM Travel Time Outputs'!$K:$K,'VISSIM Travel Time Outputs'!$D:$D,$D36,'VISSIM Travel Time Outputs'!$A:$A,"AVG",'VISSIM Travel Time Outputs'!$B:$B,DY$9)),"-")</f>
        <v>-</v>
      </c>
      <c r="DZ36" s="34" t="str">
        <f>IFERROR(TIME(0,0,AVERAGEIFS('VISSIM Travel Time Outputs'!$K:$K,'VISSIM Travel Time Outputs'!$D:$D,$D36,'VISSIM Travel Time Outputs'!$A:$A,"AVG",'VISSIM Travel Time Outputs'!$B:$B,DZ$9)),"-")</f>
        <v>-</v>
      </c>
      <c r="EA36" s="34" t="str">
        <f>IFERROR(TIME(0,0,AVERAGEIFS('VISSIM Travel Time Outputs'!$K:$K,'VISSIM Travel Time Outputs'!$D:$D,$D36,'VISSIM Travel Time Outputs'!$A:$A,"AVG",'VISSIM Travel Time Outputs'!$B:$B,EA$9)),"-")</f>
        <v>-</v>
      </c>
      <c r="EB36" s="34" t="str">
        <f>IFERROR(TIME(0,0,AVERAGEIFS('VISSIM Travel Time Outputs'!$K:$K,'VISSIM Travel Time Outputs'!$D:$D,$D36,'VISSIM Travel Time Outputs'!$A:$A,"AVG",'VISSIM Travel Time Outputs'!$B:$B,EB$9)),"-")</f>
        <v>-</v>
      </c>
      <c r="EC36" s="34" t="str">
        <f>IFERROR(TIME(0,0,AVERAGEIFS('VISSIM Travel Time Outputs'!$K:$K,'VISSIM Travel Time Outputs'!$D:$D,$D36,'VISSIM Travel Time Outputs'!$A:$A,"AVG",'VISSIM Travel Time Outputs'!$B:$B,EC$9)),"-")</f>
        <v>-</v>
      </c>
      <c r="ED36" s="34" t="str">
        <f>IFERROR(TIME(0,0,AVERAGEIFS('VISSIM Travel Time Outputs'!$K:$K,'VISSIM Travel Time Outputs'!$D:$D,$D36,'VISSIM Travel Time Outputs'!$A:$A,"AVG",'VISSIM Travel Time Outputs'!$B:$B,ED$9)),"-")</f>
        <v>-</v>
      </c>
      <c r="EE36" s="34" t="str">
        <f>IFERROR(TIME(0,0,AVERAGEIFS('VISSIM Travel Time Outputs'!$K:$K,'VISSIM Travel Time Outputs'!$D:$D,$D36,'VISSIM Travel Time Outputs'!$A:$A,"AVG",'VISSIM Travel Time Outputs'!$B:$B,EE$9)),"-")</f>
        <v>-</v>
      </c>
      <c r="EF36" s="34" t="str">
        <f>IFERROR(TIME(0,0,AVERAGEIFS('VISSIM Travel Time Outputs'!$K:$K,'VISSIM Travel Time Outputs'!$D:$D,$D36,'VISSIM Travel Time Outputs'!$A:$A,"AVG",'VISSIM Travel Time Outputs'!$B:$B,EF$9)),"-")</f>
        <v>-</v>
      </c>
      <c r="EG36" s="34" t="str">
        <f>IFERROR(TIME(0,0,AVERAGEIFS('VISSIM Travel Time Outputs'!$K:$K,'VISSIM Travel Time Outputs'!$D:$D,$D36,'VISSIM Travel Time Outputs'!$A:$A,"AVG",'VISSIM Travel Time Outputs'!$B:$B,EG$9)),"-")</f>
        <v>-</v>
      </c>
      <c r="EH36" s="34" t="str">
        <f>IFERROR(TIME(0,0,AVERAGEIFS('VISSIM Travel Time Outputs'!$K:$K,'VISSIM Travel Time Outputs'!$D:$D,$D36,'VISSIM Travel Time Outputs'!$A:$A,"AVG",'VISSIM Travel Time Outputs'!$B:$B,EH$9)),"-")</f>
        <v>-</v>
      </c>
      <c r="EI36" s="134" t="str">
        <f>IFERROR(TIME(0,0,AVERAGEIFS('VISSIM Travel Time Outputs'!$K:$K,'VISSIM Travel Time Outputs'!$D:$D,$D36,'VISSIM Travel Time Outputs'!$A:$A,"AVG",'VISSIM Travel Time Outputs'!$B:$B,EI$9)),"-")</f>
        <v>-</v>
      </c>
      <c r="EJ36" s="126"/>
      <c r="EK36" s="323" t="str">
        <f>IFERROR(AVERAGEIFS('VISSIM Travel Time Outputs'!$H:$H,'VISSIM Travel Time Outputs'!$D:$D,$D36,'VISSIM Travel Time Outputs'!$A:$A,"AVG",'VISSIM Travel Time Outputs'!$B:$B,EK$9),"-")</f>
        <v>-</v>
      </c>
      <c r="EL36" s="324" t="str">
        <f>IFERROR(AVERAGEIFS('VISSIM Travel Time Outputs'!$H:$H,'VISSIM Travel Time Outputs'!$D:$D,$D36,'VISSIM Travel Time Outputs'!$A:$A,"AVG",'VISSIM Travel Time Outputs'!$B:$B,EL$9),"-")</f>
        <v>-</v>
      </c>
      <c r="EM36" s="324" t="str">
        <f>IFERROR(AVERAGEIFS('VISSIM Travel Time Outputs'!$H:$H,'VISSIM Travel Time Outputs'!$D:$D,$D36,'VISSIM Travel Time Outputs'!$A:$A,"AVG",'VISSIM Travel Time Outputs'!$B:$B,EM$9),"-")</f>
        <v>-</v>
      </c>
      <c r="EN36" s="324" t="str">
        <f>IFERROR(AVERAGEIFS('VISSIM Travel Time Outputs'!$H:$H,'VISSIM Travel Time Outputs'!$D:$D,$D36,'VISSIM Travel Time Outputs'!$A:$A,"AVG",'VISSIM Travel Time Outputs'!$B:$B,EN$9),"-")</f>
        <v>-</v>
      </c>
      <c r="EO36" s="324" t="str">
        <f>IFERROR(AVERAGEIFS('VISSIM Travel Time Outputs'!$H:$H,'VISSIM Travel Time Outputs'!$D:$D,$D36,'VISSIM Travel Time Outputs'!$A:$A,"AVG",'VISSIM Travel Time Outputs'!$B:$B,EO$9),"-")</f>
        <v>-</v>
      </c>
      <c r="EP36" s="324" t="str">
        <f>IFERROR(AVERAGEIFS('VISSIM Travel Time Outputs'!$H:$H,'VISSIM Travel Time Outputs'!$D:$D,$D36,'VISSIM Travel Time Outputs'!$A:$A,"AVG",'VISSIM Travel Time Outputs'!$B:$B,EP$9),"-")</f>
        <v>-</v>
      </c>
      <c r="EQ36" s="324" t="str">
        <f>IFERROR(AVERAGEIFS('VISSIM Travel Time Outputs'!$H:$H,'VISSIM Travel Time Outputs'!$D:$D,$D36,'VISSIM Travel Time Outputs'!$A:$A,"AVG",'VISSIM Travel Time Outputs'!$B:$B,EQ$9),"-")</f>
        <v>-</v>
      </c>
      <c r="ER36" s="324" t="str">
        <f>IFERROR(AVERAGEIFS('VISSIM Travel Time Outputs'!$H:$H,'VISSIM Travel Time Outputs'!$D:$D,$D36,'VISSIM Travel Time Outputs'!$A:$A,"AVG",'VISSIM Travel Time Outputs'!$B:$B,ER$9),"-")</f>
        <v>-</v>
      </c>
      <c r="ES36" s="324" t="str">
        <f>IFERROR(AVERAGEIFS('VISSIM Travel Time Outputs'!$H:$H,'VISSIM Travel Time Outputs'!$D:$D,$D36,'VISSIM Travel Time Outputs'!$A:$A,"AVG",'VISSIM Travel Time Outputs'!$B:$B,ES$9),"-")</f>
        <v>-</v>
      </c>
      <c r="ET36" s="324" t="str">
        <f>IFERROR(AVERAGEIFS('VISSIM Travel Time Outputs'!$H:$H,'VISSIM Travel Time Outputs'!$D:$D,$D36,'VISSIM Travel Time Outputs'!$A:$A,"AVG",'VISSIM Travel Time Outputs'!$B:$B,ET$9),"-")</f>
        <v>-</v>
      </c>
      <c r="EU36" s="324" t="str">
        <f>IFERROR(AVERAGEIFS('VISSIM Travel Time Outputs'!$H:$H,'VISSIM Travel Time Outputs'!$D:$D,$D36,'VISSIM Travel Time Outputs'!$A:$A,"AVG",'VISSIM Travel Time Outputs'!$B:$B,EU$9),"-")</f>
        <v>-</v>
      </c>
      <c r="EV36" s="324" t="str">
        <f>IFERROR(AVERAGEIFS('VISSIM Travel Time Outputs'!$H:$H,'VISSIM Travel Time Outputs'!$D:$D,$D36,'VISSIM Travel Time Outputs'!$A:$A,"AVG",'VISSIM Travel Time Outputs'!$B:$B,EV$9),"-")</f>
        <v>-</v>
      </c>
      <c r="EW36" s="324" t="str">
        <f>IFERROR(AVERAGEIFS('VISSIM Travel Time Outputs'!$H:$H,'VISSIM Travel Time Outputs'!$D:$D,$D36,'VISSIM Travel Time Outputs'!$A:$A,"AVG",'VISSIM Travel Time Outputs'!$B:$B,EW$9),"-")</f>
        <v>-</v>
      </c>
      <c r="EX36" s="324" t="str">
        <f>IFERROR(AVERAGEIFS('VISSIM Travel Time Outputs'!$H:$H,'VISSIM Travel Time Outputs'!$D:$D,$D36,'VISSIM Travel Time Outputs'!$A:$A,"AVG",'VISSIM Travel Time Outputs'!$B:$B,EX$9),"-")</f>
        <v>-</v>
      </c>
      <c r="EY36" s="324" t="str">
        <f>IFERROR(AVERAGEIFS('VISSIM Travel Time Outputs'!$H:$H,'VISSIM Travel Time Outputs'!$D:$D,$D36,'VISSIM Travel Time Outputs'!$A:$A,"AVG",'VISSIM Travel Time Outputs'!$B:$B,EY$9),"-")</f>
        <v>-</v>
      </c>
      <c r="EZ36" s="325" t="str">
        <f>IFERROR(AVERAGEIFS('VISSIM Travel Time Outputs'!$H:$H,'VISSIM Travel Time Outputs'!$D:$D,$D36,'VISSIM Travel Time Outputs'!$A:$A,"AVG",'VISSIM Travel Time Outputs'!$B:$B,EZ$9),"-")</f>
        <v>-</v>
      </c>
      <c r="FA36" s="254"/>
      <c r="FB36" s="209" t="str">
        <f t="shared" si="22"/>
        <v>--</v>
      </c>
      <c r="FC36" s="354" t="str">
        <f t="shared" si="23"/>
        <v>--</v>
      </c>
      <c r="FD36" s="325">
        <f t="shared" si="24"/>
        <v>0</v>
      </c>
      <c r="FE36" s="331"/>
      <c r="FF36" s="209" t="str">
        <f>IFERROR(GETPIVOTDATA("Average of TRAVTM(40)",#REF!,"TIMEINT",FF$9,"VEHICLETRAVELTIMEMEASUREMENT",$D36)/3600/24,"--")</f>
        <v>--</v>
      </c>
      <c r="FG36" s="34" t="str">
        <f>IFERROR(GETPIVOTDATA("Average of TRAVTM(40)",#REF!,"TIMEINT",FG$9,"VEHICLETRAVELTIMEMEASUREMENT",$D36)/3600/24,"--")</f>
        <v>--</v>
      </c>
      <c r="FH36" s="34" t="str">
        <f>IFERROR(GETPIVOTDATA("Average of TRAVTM(40)",#REF!,"TIMEINT",FH$9,"VEHICLETRAVELTIMEMEASUREMENT",$D36)/3600/24,"--")</f>
        <v>--</v>
      </c>
      <c r="FI36" s="34" t="str">
        <f>IFERROR(GETPIVOTDATA("Average of TRAVTM(40)",#REF!,"TIMEINT",FI$9,"VEHICLETRAVELTIMEMEASUREMENT",$D36)/3600/24,"--")</f>
        <v>--</v>
      </c>
      <c r="FJ36" s="34" t="str">
        <f>IFERROR(GETPIVOTDATA("Average of TRAVTM(40)",#REF!,"TIMEINT",FJ$9,"VEHICLETRAVELTIMEMEASUREMENT",$D36)/3600/24,"--")</f>
        <v>--</v>
      </c>
      <c r="FK36" s="34" t="str">
        <f>IFERROR(GETPIVOTDATA("Average of TRAVTM(40)",#REF!,"TIMEINT",FK$9,"VEHICLETRAVELTIMEMEASUREMENT",$D36)/3600/24,"--")</f>
        <v>--</v>
      </c>
      <c r="FL36" s="34" t="str">
        <f>IFERROR(GETPIVOTDATA("Average of TRAVTM(40)",#REF!,"TIMEINT",FL$9,"VEHICLETRAVELTIMEMEASUREMENT",$D36)/3600/24,"--")</f>
        <v>--</v>
      </c>
      <c r="FM36" s="34" t="str">
        <f>IFERROR(GETPIVOTDATA("Average of TRAVTM(40)",#REF!,"TIMEINT",FM$9,"VEHICLETRAVELTIMEMEASUREMENT",$D36)/3600/24,"--")</f>
        <v>--</v>
      </c>
      <c r="FN36" s="34" t="str">
        <f>IFERROR(GETPIVOTDATA("Average of TRAVTM(40)",#REF!,"TIMEINT",FN$9,"VEHICLETRAVELTIMEMEASUREMENT",$D36)/3600/24,"--")</f>
        <v>--</v>
      </c>
      <c r="FO36" s="34" t="str">
        <f>IFERROR(GETPIVOTDATA("Average of TRAVTM(40)",#REF!,"TIMEINT",FO$9,"VEHICLETRAVELTIMEMEASUREMENT",$D36)/3600/24,"--")</f>
        <v>--</v>
      </c>
      <c r="FP36" s="34" t="str">
        <f>IFERROR(GETPIVOTDATA("Average of TRAVTM(40)",#REF!,"TIMEINT",FP$9,"VEHICLETRAVELTIMEMEASUREMENT",$D36)/3600/24,"--")</f>
        <v>--</v>
      </c>
      <c r="FQ36" s="34" t="str">
        <f>IFERROR(GETPIVOTDATA("Average of TRAVTM(40)",#REF!,"TIMEINT",FQ$9,"VEHICLETRAVELTIMEMEASUREMENT",$D36)/3600/24,"--")</f>
        <v>--</v>
      </c>
      <c r="FR36" s="34" t="str">
        <f>IFERROR(GETPIVOTDATA("Average of TRAVTM(40)",#REF!,"TIMEINT",FR$9,"VEHICLETRAVELTIMEMEASUREMENT",$D36)/3600/24,"--")</f>
        <v>--</v>
      </c>
      <c r="FS36" s="34" t="str">
        <f>IFERROR(GETPIVOTDATA("Average of TRAVTM(40)",#REF!,"TIMEINT",FS$9,"VEHICLETRAVELTIMEMEASUREMENT",$D36)/3600/24,"--")</f>
        <v>--</v>
      </c>
      <c r="FT36" s="34" t="str">
        <f>IFERROR(GETPIVOTDATA("Average of TRAVTM(40)",#REF!,"TIMEINT",FT$9,"VEHICLETRAVELTIMEMEASUREMENT",$D36)/3600/24,"--")</f>
        <v>--</v>
      </c>
      <c r="FU36" s="134" t="str">
        <f>IFERROR(GETPIVOTDATA("Average of TRAVTM(40)",#REF!,"TIMEINT",FU$9,"VEHICLETRAVELTIMEMEASUREMENT",$D36)/3600/24,"--")</f>
        <v>--</v>
      </c>
      <c r="FV36" s="331"/>
      <c r="FW36" s="323" t="str">
        <f>IFERROR(GETPIVOTDATA("Average of VEHS(40)",#REF!,"TIMEINT",FW$9,"VEHICLETRAVELTIMEMEASUREMENT",$D36),"--")</f>
        <v>--</v>
      </c>
      <c r="FX36" s="324" t="str">
        <f>IFERROR(GETPIVOTDATA("Average of VEHS(40)",#REF!,"TIMEINT",FX$9,"VEHICLETRAVELTIMEMEASUREMENT",$D36),"--")</f>
        <v>--</v>
      </c>
      <c r="FY36" s="324" t="str">
        <f>IFERROR(GETPIVOTDATA("Average of VEHS(40)",#REF!,"TIMEINT",FY$9,"VEHICLETRAVELTIMEMEASUREMENT",$D36),"--")</f>
        <v>--</v>
      </c>
      <c r="FZ36" s="324" t="str">
        <f>IFERROR(GETPIVOTDATA("Average of VEHS(40)",#REF!,"TIMEINT",FZ$9,"VEHICLETRAVELTIMEMEASUREMENT",$D36),"--")</f>
        <v>--</v>
      </c>
      <c r="GA36" s="324" t="str">
        <f>IFERROR(GETPIVOTDATA("Average of VEHS(40)",#REF!,"TIMEINT",GA$9,"VEHICLETRAVELTIMEMEASUREMENT",$D36),"--")</f>
        <v>--</v>
      </c>
      <c r="GB36" s="324" t="str">
        <f>IFERROR(GETPIVOTDATA("Average of VEHS(40)",#REF!,"TIMEINT",GB$9,"VEHICLETRAVELTIMEMEASUREMENT",$D36),"--")</f>
        <v>--</v>
      </c>
      <c r="GC36" s="324" t="str">
        <f>IFERROR(GETPIVOTDATA("Average of VEHS(40)",#REF!,"TIMEINT",GC$9,"VEHICLETRAVELTIMEMEASUREMENT",$D36),"--")</f>
        <v>--</v>
      </c>
      <c r="GD36" s="324" t="str">
        <f>IFERROR(GETPIVOTDATA("Average of VEHS(40)",#REF!,"TIMEINT",GD$9,"VEHICLETRAVELTIMEMEASUREMENT",$D36),"--")</f>
        <v>--</v>
      </c>
      <c r="GE36" s="324" t="str">
        <f>IFERROR(GETPIVOTDATA("Average of VEHS(40)",#REF!,"TIMEINT",GE$9,"VEHICLETRAVELTIMEMEASUREMENT",$D36),"--")</f>
        <v>--</v>
      </c>
      <c r="GF36" s="324" t="str">
        <f>IFERROR(GETPIVOTDATA("Average of VEHS(40)",#REF!,"TIMEINT",GF$9,"VEHICLETRAVELTIMEMEASUREMENT",$D36),"--")</f>
        <v>--</v>
      </c>
      <c r="GG36" s="324" t="str">
        <f>IFERROR(GETPIVOTDATA("Average of VEHS(40)",#REF!,"TIMEINT",GG$9,"VEHICLETRAVELTIMEMEASUREMENT",$D36),"--")</f>
        <v>--</v>
      </c>
      <c r="GH36" s="324" t="str">
        <f>IFERROR(GETPIVOTDATA("Average of VEHS(40)",#REF!,"TIMEINT",GH$9,"VEHICLETRAVELTIMEMEASUREMENT",$D36),"--")</f>
        <v>--</v>
      </c>
      <c r="GI36" s="324" t="str">
        <f>IFERROR(GETPIVOTDATA("Average of VEHS(40)",#REF!,"TIMEINT",GI$9,"VEHICLETRAVELTIMEMEASUREMENT",$D36),"--")</f>
        <v>--</v>
      </c>
      <c r="GJ36" s="324" t="str">
        <f>IFERROR(GETPIVOTDATA("Average of VEHS(40)",#REF!,"TIMEINT",GJ$9,"VEHICLETRAVELTIMEMEASUREMENT",$D36),"--")</f>
        <v>--</v>
      </c>
      <c r="GK36" s="324" t="str">
        <f>IFERROR(GETPIVOTDATA("Average of VEHS(40)",#REF!,"TIMEINT",GK$9,"VEHICLETRAVELTIMEMEASUREMENT",$D36),"--")</f>
        <v>--</v>
      </c>
      <c r="GL36" s="325" t="str">
        <f>IFERROR(GETPIVOTDATA("Average of VEHS(40)",#REF!,"TIMEINT",GL$9,"VEHICLETRAVELTIMEMEASUREMENT",$D36),"--")</f>
        <v>--</v>
      </c>
      <c r="GM36" s="331"/>
      <c r="GN36" s="209" t="str">
        <f t="shared" si="25"/>
        <v>--</v>
      </c>
      <c r="GO36" s="354" t="str">
        <f t="shared" si="26"/>
        <v>--</v>
      </c>
      <c r="GP36" s="325">
        <f t="shared" si="27"/>
        <v>0</v>
      </c>
      <c r="GQ36" s="331"/>
      <c r="GR36" s="209" t="str">
        <f>IFERROR(GETPIVOTDATA("Average of TRAVTM(60)",#REF!,"TIMEINT",GR$9,"VEHICLETRAVELTIMEMEASUREMENT",$D36)/3600/24,"--")</f>
        <v>--</v>
      </c>
      <c r="GS36" s="34" t="str">
        <f>IFERROR(GETPIVOTDATA("Average of TRAVTM(60)",#REF!,"TIMEINT",GS$9,"VEHICLETRAVELTIMEMEASUREMENT",$D36)/3600/24,"--")</f>
        <v>--</v>
      </c>
      <c r="GT36" s="34" t="str">
        <f>IFERROR(GETPIVOTDATA("Average of TRAVTM(60)",#REF!,"TIMEINT",GT$9,"VEHICLETRAVELTIMEMEASUREMENT",$D36)/3600/24,"--")</f>
        <v>--</v>
      </c>
      <c r="GU36" s="34" t="str">
        <f>IFERROR(GETPIVOTDATA("Average of TRAVTM(60)",#REF!,"TIMEINT",GU$9,"VEHICLETRAVELTIMEMEASUREMENT",$D36)/3600/24,"--")</f>
        <v>--</v>
      </c>
      <c r="GV36" s="34" t="str">
        <f>IFERROR(GETPIVOTDATA("Average of TRAVTM(60)",#REF!,"TIMEINT",GV$9,"VEHICLETRAVELTIMEMEASUREMENT",$D36)/3600/24,"--")</f>
        <v>--</v>
      </c>
      <c r="GW36" s="34" t="str">
        <f>IFERROR(GETPIVOTDATA("Average of TRAVTM(60)",#REF!,"TIMEINT",GW$9,"VEHICLETRAVELTIMEMEASUREMENT",$D36)/3600/24,"--")</f>
        <v>--</v>
      </c>
      <c r="GX36" s="34" t="str">
        <f>IFERROR(GETPIVOTDATA("Average of TRAVTM(60)",#REF!,"TIMEINT",GX$9,"VEHICLETRAVELTIMEMEASUREMENT",$D36)/3600/24,"--")</f>
        <v>--</v>
      </c>
      <c r="GY36" s="34" t="str">
        <f>IFERROR(GETPIVOTDATA("Average of TRAVTM(60)",#REF!,"TIMEINT",GY$9,"VEHICLETRAVELTIMEMEASUREMENT",$D36)/3600/24,"--")</f>
        <v>--</v>
      </c>
      <c r="GZ36" s="34" t="str">
        <f>IFERROR(GETPIVOTDATA("Average of TRAVTM(60)",#REF!,"TIMEINT",GZ$9,"VEHICLETRAVELTIMEMEASUREMENT",$D36)/3600/24,"--")</f>
        <v>--</v>
      </c>
      <c r="HA36" s="34" t="str">
        <f>IFERROR(GETPIVOTDATA("Average of TRAVTM(60)",#REF!,"TIMEINT",HA$9,"VEHICLETRAVELTIMEMEASUREMENT",$D36)/3600/24,"--")</f>
        <v>--</v>
      </c>
      <c r="HB36" s="34" t="str">
        <f>IFERROR(GETPIVOTDATA("Average of TRAVTM(60)",#REF!,"TIMEINT",HB$9,"VEHICLETRAVELTIMEMEASUREMENT",$D36)/3600/24,"--")</f>
        <v>--</v>
      </c>
      <c r="HC36" s="34" t="str">
        <f>IFERROR(GETPIVOTDATA("Average of TRAVTM(60)",#REF!,"TIMEINT",HC$9,"VEHICLETRAVELTIMEMEASUREMENT",$D36)/3600/24,"--")</f>
        <v>--</v>
      </c>
      <c r="HD36" s="34" t="str">
        <f>IFERROR(GETPIVOTDATA("Average of TRAVTM(60)",#REF!,"TIMEINT",HD$9,"VEHICLETRAVELTIMEMEASUREMENT",$D36)/3600/24,"--")</f>
        <v>--</v>
      </c>
      <c r="HE36" s="34" t="str">
        <f>IFERROR(GETPIVOTDATA("Average of TRAVTM(60)",#REF!,"TIMEINT",HE$9,"VEHICLETRAVELTIMEMEASUREMENT",$D36)/3600/24,"--")</f>
        <v>--</v>
      </c>
      <c r="HF36" s="34" t="str">
        <f>IFERROR(GETPIVOTDATA("Average of TRAVTM(60)",#REF!,"TIMEINT",HF$9,"VEHICLETRAVELTIMEMEASUREMENT",$D36)/3600/24,"--")</f>
        <v>--</v>
      </c>
      <c r="HG36" s="134" t="str">
        <f>IFERROR(GETPIVOTDATA("Average of TRAVTM(60)",#REF!,"TIMEINT",HG$9,"VEHICLETRAVELTIMEMEASUREMENT",$D36)/3600/24,"--")</f>
        <v>--</v>
      </c>
      <c r="HH36" s="331"/>
      <c r="HI36" s="323" t="str">
        <f>IFERROR(GETPIVOTDATA("Average of VEHS(60)",#REF!,"TIMEINT",HI$9,"VEHICLETRAVELTIMEMEASUREMENT",$D36),"--")</f>
        <v>--</v>
      </c>
      <c r="HJ36" s="324" t="str">
        <f>IFERROR(GETPIVOTDATA("Average of VEHS(60)",#REF!,"TIMEINT",HJ$9,"VEHICLETRAVELTIMEMEASUREMENT",$D36),"--")</f>
        <v>--</v>
      </c>
      <c r="HK36" s="324" t="str">
        <f>IFERROR(GETPIVOTDATA("Average of VEHS(60)",#REF!,"TIMEINT",HK$9,"VEHICLETRAVELTIMEMEASUREMENT",$D36),"--")</f>
        <v>--</v>
      </c>
      <c r="HL36" s="324" t="str">
        <f>IFERROR(GETPIVOTDATA("Average of VEHS(60)",#REF!,"TIMEINT",HL$9,"VEHICLETRAVELTIMEMEASUREMENT",$D36),"--")</f>
        <v>--</v>
      </c>
      <c r="HM36" s="324" t="str">
        <f>IFERROR(GETPIVOTDATA("Average of VEHS(60)",#REF!,"TIMEINT",HM$9,"VEHICLETRAVELTIMEMEASUREMENT",$D36),"--")</f>
        <v>--</v>
      </c>
      <c r="HN36" s="324" t="str">
        <f>IFERROR(GETPIVOTDATA("Average of VEHS(60)",#REF!,"TIMEINT",HN$9,"VEHICLETRAVELTIMEMEASUREMENT",$D36),"--")</f>
        <v>--</v>
      </c>
      <c r="HO36" s="324" t="str">
        <f>IFERROR(GETPIVOTDATA("Average of VEHS(60)",#REF!,"TIMEINT",HO$9,"VEHICLETRAVELTIMEMEASUREMENT",$D36),"--")</f>
        <v>--</v>
      </c>
      <c r="HP36" s="324" t="str">
        <f>IFERROR(GETPIVOTDATA("Average of VEHS(60)",#REF!,"TIMEINT",HP$9,"VEHICLETRAVELTIMEMEASUREMENT",$D36),"--")</f>
        <v>--</v>
      </c>
      <c r="HQ36" s="324" t="str">
        <f>IFERROR(GETPIVOTDATA("Average of VEHS(60)",#REF!,"TIMEINT",HQ$9,"VEHICLETRAVELTIMEMEASUREMENT",$D36),"--")</f>
        <v>--</v>
      </c>
      <c r="HR36" s="324" t="str">
        <f>IFERROR(GETPIVOTDATA("Average of VEHS(60)",#REF!,"TIMEINT",HR$9,"VEHICLETRAVELTIMEMEASUREMENT",$D36),"--")</f>
        <v>--</v>
      </c>
      <c r="HS36" s="324" t="str">
        <f>IFERROR(GETPIVOTDATA("Average of VEHS(60)",#REF!,"TIMEINT",HS$9,"VEHICLETRAVELTIMEMEASUREMENT",$D36),"--")</f>
        <v>--</v>
      </c>
      <c r="HT36" s="324" t="str">
        <f>IFERROR(GETPIVOTDATA("Average of VEHS(60)",#REF!,"TIMEINT",HT$9,"VEHICLETRAVELTIMEMEASUREMENT",$D36),"--")</f>
        <v>--</v>
      </c>
      <c r="HU36" s="324" t="str">
        <f>IFERROR(GETPIVOTDATA("Average of VEHS(60)",#REF!,"TIMEINT",HU$9,"VEHICLETRAVELTIMEMEASUREMENT",$D36),"--")</f>
        <v>--</v>
      </c>
      <c r="HV36" s="324" t="str">
        <f>IFERROR(GETPIVOTDATA("Average of VEHS(60)",#REF!,"TIMEINT",HV$9,"VEHICLETRAVELTIMEMEASUREMENT",$D36),"--")</f>
        <v>--</v>
      </c>
      <c r="HW36" s="324" t="str">
        <f>IFERROR(GETPIVOTDATA("Average of VEHS(60)",#REF!,"TIMEINT",HW$9,"VEHICLETRAVELTIMEMEASUREMENT",$D36),"--")</f>
        <v>--</v>
      </c>
      <c r="HX36" s="325" t="str">
        <f>IFERROR(GETPIVOTDATA("Average of VEHS(60)",#REF!,"TIMEINT",HX$9,"VEHICLETRAVELTIMEMEASUREMENT",$D36),"--")</f>
        <v>--</v>
      </c>
      <c r="HY36" s="331"/>
      <c r="HZ36" s="209" t="str">
        <f t="shared" si="28"/>
        <v>--</v>
      </c>
      <c r="IA36" s="354" t="str">
        <f t="shared" si="29"/>
        <v>--</v>
      </c>
      <c r="IB36" s="325">
        <f t="shared" si="30"/>
        <v>0</v>
      </c>
      <c r="IC36" s="638"/>
      <c r="ID36" s="323" t="str">
        <f>IFERROR(AVERAGEIFS('VISSIM Travel Time Outputs'!#REF!,'VISSIM Travel Time Outputs'!#REF!,$D36,'VISSIM Travel Time Outputs'!#REF!,"AVG",'VISSIM Travel Time Outputs'!#REF!,ID$9),"-")</f>
        <v>-</v>
      </c>
      <c r="IE36" s="324" t="str">
        <f>IFERROR(AVERAGEIFS('VISSIM Travel Time Outputs'!#REF!,'VISSIM Travel Time Outputs'!#REF!,$D36,'VISSIM Travel Time Outputs'!#REF!,"AVG",'VISSIM Travel Time Outputs'!#REF!,IE$9),"-")</f>
        <v>-</v>
      </c>
      <c r="IF36" s="324" t="str">
        <f>IFERROR(AVERAGEIFS('VISSIM Travel Time Outputs'!#REF!,'VISSIM Travel Time Outputs'!#REF!,$D36,'VISSIM Travel Time Outputs'!#REF!,"AVG",'VISSIM Travel Time Outputs'!#REF!,IF$9),"-")</f>
        <v>-</v>
      </c>
      <c r="IG36" s="324" t="str">
        <f>IFERROR(AVERAGEIFS('VISSIM Travel Time Outputs'!#REF!,'VISSIM Travel Time Outputs'!#REF!,$D36,'VISSIM Travel Time Outputs'!#REF!,"AVG",'VISSIM Travel Time Outputs'!#REF!,IG$9),"-")</f>
        <v>-</v>
      </c>
      <c r="IH36" s="324" t="str">
        <f>IFERROR(AVERAGEIFS('VISSIM Travel Time Outputs'!#REF!,'VISSIM Travel Time Outputs'!#REF!,$D36,'VISSIM Travel Time Outputs'!#REF!,"AVG",'VISSIM Travel Time Outputs'!#REF!,IH$9),"-")</f>
        <v>-</v>
      </c>
      <c r="II36" s="324" t="str">
        <f>IFERROR(AVERAGEIFS('VISSIM Travel Time Outputs'!#REF!,'VISSIM Travel Time Outputs'!#REF!,$D36,'VISSIM Travel Time Outputs'!#REF!,"AVG",'VISSIM Travel Time Outputs'!#REF!,II$9),"-")</f>
        <v>-</v>
      </c>
      <c r="IJ36" s="324" t="str">
        <f>IFERROR(AVERAGEIFS('VISSIM Travel Time Outputs'!#REF!,'VISSIM Travel Time Outputs'!#REF!,$D36,'VISSIM Travel Time Outputs'!#REF!,"AVG",'VISSIM Travel Time Outputs'!#REF!,IJ$9),"-")</f>
        <v>-</v>
      </c>
      <c r="IK36" s="324" t="str">
        <f>IFERROR(AVERAGEIFS('VISSIM Travel Time Outputs'!#REF!,'VISSIM Travel Time Outputs'!#REF!,$D36,'VISSIM Travel Time Outputs'!#REF!,"AVG",'VISSIM Travel Time Outputs'!#REF!,IK$9),"-")</f>
        <v>-</v>
      </c>
      <c r="IL36" s="324" t="str">
        <f>IFERROR(AVERAGEIFS('VISSIM Travel Time Outputs'!#REF!,'VISSIM Travel Time Outputs'!#REF!,$D36,'VISSIM Travel Time Outputs'!#REF!,"AVG",'VISSIM Travel Time Outputs'!#REF!,IL$9),"-")</f>
        <v>-</v>
      </c>
      <c r="IM36" s="324" t="str">
        <f>IFERROR(AVERAGEIFS('VISSIM Travel Time Outputs'!#REF!,'VISSIM Travel Time Outputs'!#REF!,$D36,'VISSIM Travel Time Outputs'!#REF!,"AVG",'VISSIM Travel Time Outputs'!#REF!,IM$9),"-")</f>
        <v>-</v>
      </c>
      <c r="IN36" s="324" t="str">
        <f>IFERROR(AVERAGEIFS('VISSIM Travel Time Outputs'!#REF!,'VISSIM Travel Time Outputs'!#REF!,$D36,'VISSIM Travel Time Outputs'!#REF!,"AVG",'VISSIM Travel Time Outputs'!#REF!,IN$9),"-")</f>
        <v>-</v>
      </c>
      <c r="IO36" s="324" t="str">
        <f>IFERROR(AVERAGEIFS('VISSIM Travel Time Outputs'!#REF!,'VISSIM Travel Time Outputs'!#REF!,$D36,'VISSIM Travel Time Outputs'!#REF!,"AVG",'VISSIM Travel Time Outputs'!#REF!,IO$9),"-")</f>
        <v>-</v>
      </c>
      <c r="IP36" s="324" t="str">
        <f>IFERROR(AVERAGEIFS('VISSIM Travel Time Outputs'!#REF!,'VISSIM Travel Time Outputs'!#REF!,$D36,'VISSIM Travel Time Outputs'!#REF!,"AVG",'VISSIM Travel Time Outputs'!#REF!,IP$9),"-")</f>
        <v>-</v>
      </c>
      <c r="IQ36" s="324" t="str">
        <f>IFERROR(AVERAGEIFS('VISSIM Travel Time Outputs'!#REF!,'VISSIM Travel Time Outputs'!#REF!,$D36,'VISSIM Travel Time Outputs'!#REF!,"AVG",'VISSIM Travel Time Outputs'!#REF!,IQ$9),"-")</f>
        <v>-</v>
      </c>
      <c r="IR36" s="324" t="str">
        <f>IFERROR(AVERAGEIFS('VISSIM Travel Time Outputs'!#REF!,'VISSIM Travel Time Outputs'!#REF!,$D36,'VISSIM Travel Time Outputs'!#REF!,"AVG",'VISSIM Travel Time Outputs'!#REF!,IR$9),"-")</f>
        <v>-</v>
      </c>
      <c r="IS36" s="325" t="str">
        <f>IFERROR(AVERAGEIFS('VISSIM Travel Time Outputs'!#REF!,'VISSIM Travel Time Outputs'!#REF!,$D36,'VISSIM Travel Time Outputs'!#REF!,"AVG",'VISSIM Travel Time Outputs'!#REF!,IS$9),"-")</f>
        <v>-</v>
      </c>
      <c r="IT36" s="325" t="str">
        <f t="shared" si="31"/>
        <v>--</v>
      </c>
    </row>
    <row r="37" spans="1:254" customFormat="1" x14ac:dyDescent="0.35">
      <c r="A37" s="252" t="str">
        <f t="shared" si="12"/>
        <v>H</v>
      </c>
      <c r="B37" s="577">
        <f t="shared" si="32"/>
        <v>28</v>
      </c>
      <c r="C37" s="413">
        <f>INDEX('Input - Travel Times'!$B$3:$AH$103,MATCH($B37,'Input - Travel Times'!$B$3:$B$103,0),MATCH(C$9,'Input - Travel Times'!$B$3:$AH$3,0))</f>
        <v>0</v>
      </c>
      <c r="D37" s="150">
        <f>INDEX('Input - Travel Times'!$B$3:$AH$103,MATCH($B37,'Input - Travel Times'!$B$3:$B$103,0),MATCH(D$9,'Input - Travel Times'!$B$3:$AH$3,0))</f>
        <v>0</v>
      </c>
      <c r="E37" s="518">
        <f>TIME(0,0,INDEX('Input - Travel Times'!$B$3:$AH$103,MATCH($B37,'Input - Travel Times'!$B$3:$B$103,0),MATCH(E$9,'Input - Travel Times'!$B$3:$AH$3,0)))</f>
        <v>0</v>
      </c>
      <c r="F37" s="518">
        <f>TIME(0,0,INDEX('Input - Travel Times'!$B$3:$AH$103,MATCH($B37,'Input - Travel Times'!$B$3:$B$103,0),MATCH(F$9,'Input - Travel Times'!$B$3:$AH$3,0)))</f>
        <v>0</v>
      </c>
      <c r="G37" s="518">
        <f>TIME(0,0,INDEX('Input - Travel Times'!$B$3:$AH$103,MATCH($B37,'Input - Travel Times'!$B$3:$B$103,0),MATCH(G$9,'Input - Travel Times'!$B$3:$AH$3,0)))</f>
        <v>0</v>
      </c>
      <c r="H37" s="518">
        <f>TIME(0,0,INDEX('Input - Travel Times'!$B$3:$AH$103,MATCH($B37,'Input - Travel Times'!$B$3:$B$103,0),MATCH(H$9,'Input - Travel Times'!$B$3:$AH$3,0)))</f>
        <v>0</v>
      </c>
      <c r="I37" s="126"/>
      <c r="J37" s="209" t="str">
        <f>IFERROR(TIME(0,0,AVERAGEIFS('VISSIM Travel Time Outputs'!$I:$I,'VISSIM Travel Time Outputs'!$D:$D,$D37,'VISSIM Travel Time Outputs'!$A:$A,"AVG",'VISSIM Travel Time Outputs'!$B:$B,J$9)),"-")</f>
        <v>-</v>
      </c>
      <c r="K37" s="34" t="str">
        <f>IFERROR(TIME(0,0,AVERAGEIFS('VISSIM Travel Time Outputs'!$I:$I,'VISSIM Travel Time Outputs'!$D:$D,$D37,'VISSIM Travel Time Outputs'!$A:$A,"AVG",'VISSIM Travel Time Outputs'!$B:$B,K$9)),"-")</f>
        <v>-</v>
      </c>
      <c r="L37" s="34" t="str">
        <f>IFERROR(TIME(0,0,AVERAGEIFS('VISSIM Travel Time Outputs'!$I:$I,'VISSIM Travel Time Outputs'!$D:$D,$D37,'VISSIM Travel Time Outputs'!$A:$A,"AVG",'VISSIM Travel Time Outputs'!$B:$B,L$9)),"-")</f>
        <v>-</v>
      </c>
      <c r="M37" s="34" t="str">
        <f>IFERROR(TIME(0,0,AVERAGEIFS('VISSIM Travel Time Outputs'!$I:$I,'VISSIM Travel Time Outputs'!$D:$D,$D37,'VISSIM Travel Time Outputs'!$A:$A,"AVG",'VISSIM Travel Time Outputs'!$B:$B,M$9)),"-")</f>
        <v>-</v>
      </c>
      <c r="N37" s="34" t="str">
        <f>IFERROR(TIME(0,0,AVERAGEIFS('VISSIM Travel Time Outputs'!$I:$I,'VISSIM Travel Time Outputs'!$D:$D,$D37,'VISSIM Travel Time Outputs'!$A:$A,"AVG",'VISSIM Travel Time Outputs'!$B:$B,N$9)),"-")</f>
        <v>-</v>
      </c>
      <c r="O37" s="34" t="str">
        <f>IFERROR(TIME(0,0,AVERAGEIFS('VISSIM Travel Time Outputs'!$I:$I,'VISSIM Travel Time Outputs'!$D:$D,$D37,'VISSIM Travel Time Outputs'!$A:$A,"AVG",'VISSIM Travel Time Outputs'!$B:$B,O$9)),"-")</f>
        <v>-</v>
      </c>
      <c r="P37" s="34" t="str">
        <f>IFERROR(TIME(0,0,AVERAGEIFS('VISSIM Travel Time Outputs'!$I:$I,'VISSIM Travel Time Outputs'!$D:$D,$D37,'VISSIM Travel Time Outputs'!$A:$A,"AVG",'VISSIM Travel Time Outputs'!$B:$B,P$9)),"-")</f>
        <v>-</v>
      </c>
      <c r="Q37" s="34" t="str">
        <f>IFERROR(TIME(0,0,AVERAGEIFS('VISSIM Travel Time Outputs'!$I:$I,'VISSIM Travel Time Outputs'!$D:$D,$D37,'VISSIM Travel Time Outputs'!$A:$A,"AVG",'VISSIM Travel Time Outputs'!$B:$B,Q$9)),"-")</f>
        <v>-</v>
      </c>
      <c r="R37" s="34" t="str">
        <f>IFERROR(TIME(0,0,AVERAGEIFS('VISSIM Travel Time Outputs'!$I:$I,'VISSIM Travel Time Outputs'!$D:$D,$D37,'VISSIM Travel Time Outputs'!$A:$A,"AVG",'VISSIM Travel Time Outputs'!$B:$B,R$9)),"-")</f>
        <v>-</v>
      </c>
      <c r="S37" s="34" t="str">
        <f>IFERROR(TIME(0,0,AVERAGEIFS('VISSIM Travel Time Outputs'!$I:$I,'VISSIM Travel Time Outputs'!$D:$D,$D37,'VISSIM Travel Time Outputs'!$A:$A,"AVG",'VISSIM Travel Time Outputs'!$B:$B,S$9)),"-")</f>
        <v>-</v>
      </c>
      <c r="T37" s="34" t="str">
        <f>IFERROR(TIME(0,0,AVERAGEIFS('VISSIM Travel Time Outputs'!$I:$I,'VISSIM Travel Time Outputs'!$D:$D,$D37,'VISSIM Travel Time Outputs'!$A:$A,"AVG",'VISSIM Travel Time Outputs'!$B:$B,T$9)),"-")</f>
        <v>-</v>
      </c>
      <c r="U37" s="34" t="str">
        <f>IFERROR(TIME(0,0,AVERAGEIFS('VISSIM Travel Time Outputs'!$I:$I,'VISSIM Travel Time Outputs'!$D:$D,$D37,'VISSIM Travel Time Outputs'!$A:$A,"AVG",'VISSIM Travel Time Outputs'!$B:$B,U$9)),"-")</f>
        <v>-</v>
      </c>
      <c r="V37" s="34" t="str">
        <f>IFERROR(TIME(0,0,AVERAGEIFS('VISSIM Travel Time Outputs'!$I:$I,'VISSIM Travel Time Outputs'!$D:$D,$D37,'VISSIM Travel Time Outputs'!$A:$A,"AVG",'VISSIM Travel Time Outputs'!$B:$B,V$9)),"-")</f>
        <v>-</v>
      </c>
      <c r="W37" s="34" t="str">
        <f>IFERROR(TIME(0,0,AVERAGEIFS('VISSIM Travel Time Outputs'!$I:$I,'VISSIM Travel Time Outputs'!$D:$D,$D37,'VISSIM Travel Time Outputs'!$A:$A,"AVG",'VISSIM Travel Time Outputs'!$B:$B,W$9)),"-")</f>
        <v>-</v>
      </c>
      <c r="X37" s="34" t="str">
        <f>IFERROR(TIME(0,0,AVERAGEIFS('VISSIM Travel Time Outputs'!$I:$I,'VISSIM Travel Time Outputs'!$D:$D,$D37,'VISSIM Travel Time Outputs'!$A:$A,"AVG",'VISSIM Travel Time Outputs'!$B:$B,X$9)),"-")</f>
        <v>-</v>
      </c>
      <c r="Y37" s="134" t="str">
        <f>IFERROR(TIME(0,0,AVERAGEIFS('VISSIM Travel Time Outputs'!$I:$I,'VISSIM Travel Time Outputs'!$D:$D,$D37,'VISSIM Travel Time Outputs'!$A:$A,"AVG",'VISSIM Travel Time Outputs'!$B:$B,Y$9)),"-")</f>
        <v>-</v>
      </c>
      <c r="Z37" s="254"/>
      <c r="AA37" s="323" t="str">
        <f>IFERROR(AVERAGEIFS('VISSIM Travel Time Outputs'!$F:$F,'VISSIM Travel Time Outputs'!$D:$D,$D37,'VISSIM Travel Time Outputs'!$A:$A,"AVG",'VISSIM Travel Time Outputs'!$B:$B,AA$9),"-")</f>
        <v>-</v>
      </c>
      <c r="AB37" s="324" t="str">
        <f>IFERROR(AVERAGEIFS('VISSIM Travel Time Outputs'!$F:$F,'VISSIM Travel Time Outputs'!$D:$D,$D37,'VISSIM Travel Time Outputs'!$A:$A,"AVG",'VISSIM Travel Time Outputs'!$B:$B,AB$9),"-")</f>
        <v>-</v>
      </c>
      <c r="AC37" s="324" t="str">
        <f>IFERROR(AVERAGEIFS('VISSIM Travel Time Outputs'!$F:$F,'VISSIM Travel Time Outputs'!$D:$D,$D37,'VISSIM Travel Time Outputs'!$A:$A,"AVG",'VISSIM Travel Time Outputs'!$B:$B,AC$9),"-")</f>
        <v>-</v>
      </c>
      <c r="AD37" s="324" t="str">
        <f>IFERROR(AVERAGEIFS('VISSIM Travel Time Outputs'!$F:$F,'VISSIM Travel Time Outputs'!$D:$D,$D37,'VISSIM Travel Time Outputs'!$A:$A,"AVG",'VISSIM Travel Time Outputs'!$B:$B,AD$9),"-")</f>
        <v>-</v>
      </c>
      <c r="AE37" s="324" t="str">
        <f>IFERROR(AVERAGEIFS('VISSIM Travel Time Outputs'!$F:$F,'VISSIM Travel Time Outputs'!$D:$D,$D37,'VISSIM Travel Time Outputs'!$A:$A,"AVG",'VISSIM Travel Time Outputs'!$B:$B,AE$9),"-")</f>
        <v>-</v>
      </c>
      <c r="AF37" s="324" t="str">
        <f>IFERROR(AVERAGEIFS('VISSIM Travel Time Outputs'!$F:$F,'VISSIM Travel Time Outputs'!$D:$D,$D37,'VISSIM Travel Time Outputs'!$A:$A,"AVG",'VISSIM Travel Time Outputs'!$B:$B,AF$9),"-")</f>
        <v>-</v>
      </c>
      <c r="AG37" s="324" t="str">
        <f>IFERROR(AVERAGEIFS('VISSIM Travel Time Outputs'!$F:$F,'VISSIM Travel Time Outputs'!$D:$D,$D37,'VISSIM Travel Time Outputs'!$A:$A,"AVG",'VISSIM Travel Time Outputs'!$B:$B,AG$9),"-")</f>
        <v>-</v>
      </c>
      <c r="AH37" s="324" t="str">
        <f>IFERROR(AVERAGEIFS('VISSIM Travel Time Outputs'!$F:$F,'VISSIM Travel Time Outputs'!$D:$D,$D37,'VISSIM Travel Time Outputs'!$A:$A,"AVG",'VISSIM Travel Time Outputs'!$B:$B,AH$9),"-")</f>
        <v>-</v>
      </c>
      <c r="AI37" s="324" t="str">
        <f>IFERROR(AVERAGEIFS('VISSIM Travel Time Outputs'!$F:$F,'VISSIM Travel Time Outputs'!$D:$D,$D37,'VISSIM Travel Time Outputs'!$A:$A,"AVG",'VISSIM Travel Time Outputs'!$B:$B,AI$9),"-")</f>
        <v>-</v>
      </c>
      <c r="AJ37" s="324" t="str">
        <f>IFERROR(AVERAGEIFS('VISSIM Travel Time Outputs'!$F:$F,'VISSIM Travel Time Outputs'!$D:$D,$D37,'VISSIM Travel Time Outputs'!$A:$A,"AVG",'VISSIM Travel Time Outputs'!$B:$B,AJ$9),"-")</f>
        <v>-</v>
      </c>
      <c r="AK37" s="324" t="str">
        <f>IFERROR(AVERAGEIFS('VISSIM Travel Time Outputs'!$F:$F,'VISSIM Travel Time Outputs'!$D:$D,$D37,'VISSIM Travel Time Outputs'!$A:$A,"AVG",'VISSIM Travel Time Outputs'!$B:$B,AK$9),"-")</f>
        <v>-</v>
      </c>
      <c r="AL37" s="324" t="str">
        <f>IFERROR(AVERAGEIFS('VISSIM Travel Time Outputs'!$F:$F,'VISSIM Travel Time Outputs'!$D:$D,$D37,'VISSIM Travel Time Outputs'!$A:$A,"AVG",'VISSIM Travel Time Outputs'!$B:$B,AL$9),"-")</f>
        <v>-</v>
      </c>
      <c r="AM37" s="324" t="str">
        <f>IFERROR(AVERAGEIFS('VISSIM Travel Time Outputs'!$F:$F,'VISSIM Travel Time Outputs'!$D:$D,$D37,'VISSIM Travel Time Outputs'!$A:$A,"AVG",'VISSIM Travel Time Outputs'!$B:$B,AM$9),"-")</f>
        <v>-</v>
      </c>
      <c r="AN37" s="324" t="str">
        <f>IFERROR(AVERAGEIFS('VISSIM Travel Time Outputs'!$F:$F,'VISSIM Travel Time Outputs'!$D:$D,$D37,'VISSIM Travel Time Outputs'!$A:$A,"AVG",'VISSIM Travel Time Outputs'!$B:$B,AN$9),"-")</f>
        <v>-</v>
      </c>
      <c r="AO37" s="324" t="str">
        <f>IFERROR(AVERAGEIFS('VISSIM Travel Time Outputs'!$F:$F,'VISSIM Travel Time Outputs'!$D:$D,$D37,'VISSIM Travel Time Outputs'!$A:$A,"AVG",'VISSIM Travel Time Outputs'!$B:$B,AO$9),"-")</f>
        <v>-</v>
      </c>
      <c r="AP37" s="325" t="str">
        <f>IFERROR(AVERAGEIFS('VISSIM Travel Time Outputs'!$F:$F,'VISSIM Travel Time Outputs'!$D:$D,$D37,'VISSIM Travel Time Outputs'!$A:$A,"AVG",'VISSIM Travel Time Outputs'!$B:$B,AP$9),"-")</f>
        <v>-</v>
      </c>
      <c r="AQ37" s="331"/>
      <c r="AR37" s="209" t="str">
        <f t="shared" si="13"/>
        <v>--</v>
      </c>
      <c r="AS37" s="354" t="str">
        <f t="shared" si="14"/>
        <v>--</v>
      </c>
      <c r="AT37" s="325">
        <f t="shared" si="15"/>
        <v>0</v>
      </c>
      <c r="AU37" s="255"/>
      <c r="AV37" s="209" t="str">
        <f>IFERROR(TIME(0,0,AVERAGEIFS('VISSIM Travel Time Outputs'!$J:$J,'VISSIM Travel Time Outputs'!$D:$D,$D37,'VISSIM Travel Time Outputs'!$A:$A,"AVG",'VISSIM Travel Time Outputs'!$B:$B,AV$9)),"-")</f>
        <v>-</v>
      </c>
      <c r="AW37" s="34" t="str">
        <f>IFERROR(TIME(0,0,AVERAGEIFS('VISSIM Travel Time Outputs'!$J:$J,'VISSIM Travel Time Outputs'!$D:$D,$D37,'VISSIM Travel Time Outputs'!$A:$A,"AVG",'VISSIM Travel Time Outputs'!$B:$B,AW$9)),"-")</f>
        <v>-</v>
      </c>
      <c r="AX37" s="34" t="str">
        <f>IFERROR(TIME(0,0,AVERAGEIFS('VISSIM Travel Time Outputs'!$J:$J,'VISSIM Travel Time Outputs'!$D:$D,$D37,'VISSIM Travel Time Outputs'!$A:$A,"AVG",'VISSIM Travel Time Outputs'!$B:$B,AX$9)),"-")</f>
        <v>-</v>
      </c>
      <c r="AY37" s="34" t="str">
        <f>IFERROR(TIME(0,0,AVERAGEIFS('VISSIM Travel Time Outputs'!$J:$J,'VISSIM Travel Time Outputs'!$D:$D,$D37,'VISSIM Travel Time Outputs'!$A:$A,"AVG",'VISSIM Travel Time Outputs'!$B:$B,AY$9)),"-")</f>
        <v>-</v>
      </c>
      <c r="AZ37" s="34" t="str">
        <f>IFERROR(TIME(0,0,AVERAGEIFS('VISSIM Travel Time Outputs'!$J:$J,'VISSIM Travel Time Outputs'!$D:$D,$D37,'VISSIM Travel Time Outputs'!$A:$A,"AVG",'VISSIM Travel Time Outputs'!$B:$B,AZ$9)),"-")</f>
        <v>-</v>
      </c>
      <c r="BA37" s="34" t="str">
        <f>IFERROR(TIME(0,0,AVERAGEIFS('VISSIM Travel Time Outputs'!$J:$J,'VISSIM Travel Time Outputs'!$D:$D,$D37,'VISSIM Travel Time Outputs'!$A:$A,"AVG",'VISSIM Travel Time Outputs'!$B:$B,BA$9)),"-")</f>
        <v>-</v>
      </c>
      <c r="BB37" s="34" t="str">
        <f>IFERROR(TIME(0,0,AVERAGEIFS('VISSIM Travel Time Outputs'!$J:$J,'VISSIM Travel Time Outputs'!$D:$D,$D37,'VISSIM Travel Time Outputs'!$A:$A,"AVG",'VISSIM Travel Time Outputs'!$B:$B,BB$9)),"-")</f>
        <v>-</v>
      </c>
      <c r="BC37" s="34" t="str">
        <f>IFERROR(TIME(0,0,AVERAGEIFS('VISSIM Travel Time Outputs'!$J:$J,'VISSIM Travel Time Outputs'!$D:$D,$D37,'VISSIM Travel Time Outputs'!$A:$A,"AVG",'VISSIM Travel Time Outputs'!$B:$B,BC$9)),"-")</f>
        <v>-</v>
      </c>
      <c r="BD37" s="34" t="str">
        <f>IFERROR(TIME(0,0,AVERAGEIFS('VISSIM Travel Time Outputs'!$J:$J,'VISSIM Travel Time Outputs'!$D:$D,$D37,'VISSIM Travel Time Outputs'!$A:$A,"AVG",'VISSIM Travel Time Outputs'!$B:$B,BD$9)),"-")</f>
        <v>-</v>
      </c>
      <c r="BE37" s="34" t="str">
        <f>IFERROR(TIME(0,0,AVERAGEIFS('VISSIM Travel Time Outputs'!$J:$J,'VISSIM Travel Time Outputs'!$D:$D,$D37,'VISSIM Travel Time Outputs'!$A:$A,"AVG",'VISSIM Travel Time Outputs'!$B:$B,BE$9)),"-")</f>
        <v>-</v>
      </c>
      <c r="BF37" s="34" t="str">
        <f>IFERROR(TIME(0,0,AVERAGEIFS('VISSIM Travel Time Outputs'!$J:$J,'VISSIM Travel Time Outputs'!$D:$D,$D37,'VISSIM Travel Time Outputs'!$A:$A,"AVG",'VISSIM Travel Time Outputs'!$B:$B,BF$9)),"-")</f>
        <v>-</v>
      </c>
      <c r="BG37" s="34" t="str">
        <f>IFERROR(TIME(0,0,AVERAGEIFS('VISSIM Travel Time Outputs'!$J:$J,'VISSIM Travel Time Outputs'!$D:$D,$D37,'VISSIM Travel Time Outputs'!$A:$A,"AVG",'VISSIM Travel Time Outputs'!$B:$B,BG$9)),"-")</f>
        <v>-</v>
      </c>
      <c r="BH37" s="34" t="str">
        <f>IFERROR(TIME(0,0,AVERAGEIFS('VISSIM Travel Time Outputs'!$J:$J,'VISSIM Travel Time Outputs'!$D:$D,$D37,'VISSIM Travel Time Outputs'!$A:$A,"AVG",'VISSIM Travel Time Outputs'!$B:$B,BH$9)),"-")</f>
        <v>-</v>
      </c>
      <c r="BI37" s="34" t="str">
        <f>IFERROR(TIME(0,0,AVERAGEIFS('VISSIM Travel Time Outputs'!$J:$J,'VISSIM Travel Time Outputs'!$D:$D,$D37,'VISSIM Travel Time Outputs'!$A:$A,"AVG",'VISSIM Travel Time Outputs'!$B:$B,BI$9)),"-")</f>
        <v>-</v>
      </c>
      <c r="BJ37" s="34" t="str">
        <f>IFERROR(TIME(0,0,AVERAGEIFS('VISSIM Travel Time Outputs'!$J:$J,'VISSIM Travel Time Outputs'!$D:$D,$D37,'VISSIM Travel Time Outputs'!$A:$A,"AVG",'VISSIM Travel Time Outputs'!$B:$B,BJ$9)),"-")</f>
        <v>-</v>
      </c>
      <c r="BK37" s="134" t="str">
        <f>IFERROR(TIME(0,0,AVERAGEIFS('VISSIM Travel Time Outputs'!$J:$J,'VISSIM Travel Time Outputs'!$D:$D,$D37,'VISSIM Travel Time Outputs'!$A:$A,"AVG",'VISSIM Travel Time Outputs'!$B:$B,BK$9)),"-")</f>
        <v>-</v>
      </c>
      <c r="BL37" s="126"/>
      <c r="BM37" s="323" t="str">
        <f>IFERROR(AVERAGEIFS('VISSIM Travel Time Outputs'!$G:$G,'VISSIM Travel Time Outputs'!$D:$D,$D37,'VISSIM Travel Time Outputs'!$A:$A,"AVG",'VISSIM Travel Time Outputs'!$B:$B,BM$9),"-")</f>
        <v>-</v>
      </c>
      <c r="BN37" s="324" t="str">
        <f>IFERROR(AVERAGEIFS('VISSIM Travel Time Outputs'!$G:$G,'VISSIM Travel Time Outputs'!$D:$D,$D37,'VISSIM Travel Time Outputs'!$A:$A,"AVG",'VISSIM Travel Time Outputs'!$B:$B,BN$9),"-")</f>
        <v>-</v>
      </c>
      <c r="BO37" s="324" t="str">
        <f>IFERROR(AVERAGEIFS('VISSIM Travel Time Outputs'!$G:$G,'VISSIM Travel Time Outputs'!$D:$D,$D37,'VISSIM Travel Time Outputs'!$A:$A,"AVG",'VISSIM Travel Time Outputs'!$B:$B,BO$9),"-")</f>
        <v>-</v>
      </c>
      <c r="BP37" s="324" t="str">
        <f>IFERROR(AVERAGEIFS('VISSIM Travel Time Outputs'!$G:$G,'VISSIM Travel Time Outputs'!$D:$D,$D37,'VISSIM Travel Time Outputs'!$A:$A,"AVG",'VISSIM Travel Time Outputs'!$B:$B,BP$9),"-")</f>
        <v>-</v>
      </c>
      <c r="BQ37" s="324" t="str">
        <f>IFERROR(AVERAGEIFS('VISSIM Travel Time Outputs'!$G:$G,'VISSIM Travel Time Outputs'!$D:$D,$D37,'VISSIM Travel Time Outputs'!$A:$A,"AVG",'VISSIM Travel Time Outputs'!$B:$B,BQ$9),"-")</f>
        <v>-</v>
      </c>
      <c r="BR37" s="324" t="str">
        <f>IFERROR(AVERAGEIFS('VISSIM Travel Time Outputs'!$G:$G,'VISSIM Travel Time Outputs'!$D:$D,$D37,'VISSIM Travel Time Outputs'!$A:$A,"AVG",'VISSIM Travel Time Outputs'!$B:$B,BR$9),"-")</f>
        <v>-</v>
      </c>
      <c r="BS37" s="324" t="str">
        <f>IFERROR(AVERAGEIFS('VISSIM Travel Time Outputs'!$G:$G,'VISSIM Travel Time Outputs'!$D:$D,$D37,'VISSIM Travel Time Outputs'!$A:$A,"AVG",'VISSIM Travel Time Outputs'!$B:$B,BS$9),"-")</f>
        <v>-</v>
      </c>
      <c r="BT37" s="324" t="str">
        <f>IFERROR(AVERAGEIFS('VISSIM Travel Time Outputs'!$G:$G,'VISSIM Travel Time Outputs'!$D:$D,$D37,'VISSIM Travel Time Outputs'!$A:$A,"AVG",'VISSIM Travel Time Outputs'!$B:$B,BT$9),"-")</f>
        <v>-</v>
      </c>
      <c r="BU37" s="324" t="str">
        <f>IFERROR(AVERAGEIFS('VISSIM Travel Time Outputs'!$G:$G,'VISSIM Travel Time Outputs'!$D:$D,$D37,'VISSIM Travel Time Outputs'!$A:$A,"AVG",'VISSIM Travel Time Outputs'!$B:$B,BU$9),"-")</f>
        <v>-</v>
      </c>
      <c r="BV37" s="324" t="str">
        <f>IFERROR(AVERAGEIFS('VISSIM Travel Time Outputs'!$G:$G,'VISSIM Travel Time Outputs'!$D:$D,$D37,'VISSIM Travel Time Outputs'!$A:$A,"AVG",'VISSIM Travel Time Outputs'!$B:$B,BV$9),"-")</f>
        <v>-</v>
      </c>
      <c r="BW37" s="324" t="str">
        <f>IFERROR(AVERAGEIFS('VISSIM Travel Time Outputs'!$G:$G,'VISSIM Travel Time Outputs'!$D:$D,$D37,'VISSIM Travel Time Outputs'!$A:$A,"AVG",'VISSIM Travel Time Outputs'!$B:$B,BW$9),"-")</f>
        <v>-</v>
      </c>
      <c r="BX37" s="324" t="str">
        <f>IFERROR(AVERAGEIFS('VISSIM Travel Time Outputs'!$G:$G,'VISSIM Travel Time Outputs'!$D:$D,$D37,'VISSIM Travel Time Outputs'!$A:$A,"AVG",'VISSIM Travel Time Outputs'!$B:$B,BX$9),"-")</f>
        <v>-</v>
      </c>
      <c r="BY37" s="324" t="str">
        <f>IFERROR(AVERAGEIFS('VISSIM Travel Time Outputs'!$G:$G,'VISSIM Travel Time Outputs'!$D:$D,$D37,'VISSIM Travel Time Outputs'!$A:$A,"AVG",'VISSIM Travel Time Outputs'!$B:$B,BY$9),"-")</f>
        <v>-</v>
      </c>
      <c r="BZ37" s="324" t="str">
        <f>IFERROR(AVERAGEIFS('VISSIM Travel Time Outputs'!$G:$G,'VISSIM Travel Time Outputs'!$D:$D,$D37,'VISSIM Travel Time Outputs'!$A:$A,"AVG",'VISSIM Travel Time Outputs'!$B:$B,BZ$9),"-")</f>
        <v>-</v>
      </c>
      <c r="CA37" s="324" t="str">
        <f>IFERROR(AVERAGEIFS('VISSIM Travel Time Outputs'!$G:$G,'VISSIM Travel Time Outputs'!$D:$D,$D37,'VISSIM Travel Time Outputs'!$A:$A,"AVG",'VISSIM Travel Time Outputs'!$B:$B,CA$9),"-")</f>
        <v>-</v>
      </c>
      <c r="CB37" s="325" t="str">
        <f>IFERROR(AVERAGEIFS('VISSIM Travel Time Outputs'!$G:$G,'VISSIM Travel Time Outputs'!$D:$D,$D37,'VISSIM Travel Time Outputs'!$A:$A,"AVG",'VISSIM Travel Time Outputs'!$B:$B,CB$9),"-")</f>
        <v>-</v>
      </c>
      <c r="CC37" s="254"/>
      <c r="CD37" s="209" t="str">
        <f t="shared" si="16"/>
        <v>--</v>
      </c>
      <c r="CE37" s="354" t="str">
        <f t="shared" si="17"/>
        <v>--</v>
      </c>
      <c r="CF37" s="325">
        <f t="shared" si="18"/>
        <v>0</v>
      </c>
      <c r="CG37" s="331"/>
      <c r="CH37" s="209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134"/>
      <c r="CX37" s="331"/>
      <c r="CY37" s="323"/>
      <c r="CZ37" s="324"/>
      <c r="DA37" s="324"/>
      <c r="DB37" s="324"/>
      <c r="DC37" s="324"/>
      <c r="DD37" s="324"/>
      <c r="DE37" s="324"/>
      <c r="DF37" s="324"/>
      <c r="DG37" s="324"/>
      <c r="DH37" s="324"/>
      <c r="DI37" s="324"/>
      <c r="DJ37" s="324"/>
      <c r="DK37" s="324"/>
      <c r="DL37" s="324"/>
      <c r="DM37" s="324"/>
      <c r="DN37" s="325"/>
      <c r="DO37" s="331"/>
      <c r="DP37" s="209" t="str">
        <f t="shared" si="19"/>
        <v>--</v>
      </c>
      <c r="DQ37" s="354" t="str">
        <f t="shared" si="20"/>
        <v>--</v>
      </c>
      <c r="DR37" s="325">
        <f t="shared" si="21"/>
        <v>0</v>
      </c>
      <c r="DS37" s="255"/>
      <c r="DT37" s="209" t="str">
        <f>IFERROR(TIME(0,0,AVERAGEIFS('VISSIM Travel Time Outputs'!$K:$K,'VISSIM Travel Time Outputs'!$D:$D,$D37,'VISSIM Travel Time Outputs'!$A:$A,"AVG",'VISSIM Travel Time Outputs'!$B:$B,DT$9)),"-")</f>
        <v>-</v>
      </c>
      <c r="DU37" s="34" t="str">
        <f>IFERROR(TIME(0,0,AVERAGEIFS('VISSIM Travel Time Outputs'!$K:$K,'VISSIM Travel Time Outputs'!$D:$D,$D37,'VISSIM Travel Time Outputs'!$A:$A,"AVG",'VISSIM Travel Time Outputs'!$B:$B,DU$9)),"-")</f>
        <v>-</v>
      </c>
      <c r="DV37" s="34" t="str">
        <f>IFERROR(TIME(0,0,AVERAGEIFS('VISSIM Travel Time Outputs'!$K:$K,'VISSIM Travel Time Outputs'!$D:$D,$D37,'VISSIM Travel Time Outputs'!$A:$A,"AVG",'VISSIM Travel Time Outputs'!$B:$B,DV$9)),"-")</f>
        <v>-</v>
      </c>
      <c r="DW37" s="34" t="str">
        <f>IFERROR(TIME(0,0,AVERAGEIFS('VISSIM Travel Time Outputs'!$K:$K,'VISSIM Travel Time Outputs'!$D:$D,$D37,'VISSIM Travel Time Outputs'!$A:$A,"AVG",'VISSIM Travel Time Outputs'!$B:$B,DW$9)),"-")</f>
        <v>-</v>
      </c>
      <c r="DX37" s="34" t="str">
        <f>IFERROR(TIME(0,0,AVERAGEIFS('VISSIM Travel Time Outputs'!$K:$K,'VISSIM Travel Time Outputs'!$D:$D,$D37,'VISSIM Travel Time Outputs'!$A:$A,"AVG",'VISSIM Travel Time Outputs'!$B:$B,DX$9)),"-")</f>
        <v>-</v>
      </c>
      <c r="DY37" s="34" t="str">
        <f>IFERROR(TIME(0,0,AVERAGEIFS('VISSIM Travel Time Outputs'!$K:$K,'VISSIM Travel Time Outputs'!$D:$D,$D37,'VISSIM Travel Time Outputs'!$A:$A,"AVG",'VISSIM Travel Time Outputs'!$B:$B,DY$9)),"-")</f>
        <v>-</v>
      </c>
      <c r="DZ37" s="34" t="str">
        <f>IFERROR(TIME(0,0,AVERAGEIFS('VISSIM Travel Time Outputs'!$K:$K,'VISSIM Travel Time Outputs'!$D:$D,$D37,'VISSIM Travel Time Outputs'!$A:$A,"AVG",'VISSIM Travel Time Outputs'!$B:$B,DZ$9)),"-")</f>
        <v>-</v>
      </c>
      <c r="EA37" s="34" t="str">
        <f>IFERROR(TIME(0,0,AVERAGEIFS('VISSIM Travel Time Outputs'!$K:$K,'VISSIM Travel Time Outputs'!$D:$D,$D37,'VISSIM Travel Time Outputs'!$A:$A,"AVG",'VISSIM Travel Time Outputs'!$B:$B,EA$9)),"-")</f>
        <v>-</v>
      </c>
      <c r="EB37" s="34" t="str">
        <f>IFERROR(TIME(0,0,AVERAGEIFS('VISSIM Travel Time Outputs'!$K:$K,'VISSIM Travel Time Outputs'!$D:$D,$D37,'VISSIM Travel Time Outputs'!$A:$A,"AVG",'VISSIM Travel Time Outputs'!$B:$B,EB$9)),"-")</f>
        <v>-</v>
      </c>
      <c r="EC37" s="34" t="str">
        <f>IFERROR(TIME(0,0,AVERAGEIFS('VISSIM Travel Time Outputs'!$K:$K,'VISSIM Travel Time Outputs'!$D:$D,$D37,'VISSIM Travel Time Outputs'!$A:$A,"AVG",'VISSIM Travel Time Outputs'!$B:$B,EC$9)),"-")</f>
        <v>-</v>
      </c>
      <c r="ED37" s="34" t="str">
        <f>IFERROR(TIME(0,0,AVERAGEIFS('VISSIM Travel Time Outputs'!$K:$K,'VISSIM Travel Time Outputs'!$D:$D,$D37,'VISSIM Travel Time Outputs'!$A:$A,"AVG",'VISSIM Travel Time Outputs'!$B:$B,ED$9)),"-")</f>
        <v>-</v>
      </c>
      <c r="EE37" s="34" t="str">
        <f>IFERROR(TIME(0,0,AVERAGEIFS('VISSIM Travel Time Outputs'!$K:$K,'VISSIM Travel Time Outputs'!$D:$D,$D37,'VISSIM Travel Time Outputs'!$A:$A,"AVG",'VISSIM Travel Time Outputs'!$B:$B,EE$9)),"-")</f>
        <v>-</v>
      </c>
      <c r="EF37" s="34" t="str">
        <f>IFERROR(TIME(0,0,AVERAGEIFS('VISSIM Travel Time Outputs'!$K:$K,'VISSIM Travel Time Outputs'!$D:$D,$D37,'VISSIM Travel Time Outputs'!$A:$A,"AVG",'VISSIM Travel Time Outputs'!$B:$B,EF$9)),"-")</f>
        <v>-</v>
      </c>
      <c r="EG37" s="34" t="str">
        <f>IFERROR(TIME(0,0,AVERAGEIFS('VISSIM Travel Time Outputs'!$K:$K,'VISSIM Travel Time Outputs'!$D:$D,$D37,'VISSIM Travel Time Outputs'!$A:$A,"AVG",'VISSIM Travel Time Outputs'!$B:$B,EG$9)),"-")</f>
        <v>-</v>
      </c>
      <c r="EH37" s="34" t="str">
        <f>IFERROR(TIME(0,0,AVERAGEIFS('VISSIM Travel Time Outputs'!$K:$K,'VISSIM Travel Time Outputs'!$D:$D,$D37,'VISSIM Travel Time Outputs'!$A:$A,"AVG",'VISSIM Travel Time Outputs'!$B:$B,EH$9)),"-")</f>
        <v>-</v>
      </c>
      <c r="EI37" s="134" t="str">
        <f>IFERROR(TIME(0,0,AVERAGEIFS('VISSIM Travel Time Outputs'!$K:$K,'VISSIM Travel Time Outputs'!$D:$D,$D37,'VISSIM Travel Time Outputs'!$A:$A,"AVG",'VISSIM Travel Time Outputs'!$B:$B,EI$9)),"-")</f>
        <v>-</v>
      </c>
      <c r="EJ37" s="126"/>
      <c r="EK37" s="323" t="str">
        <f>IFERROR(AVERAGEIFS('VISSIM Travel Time Outputs'!$H:$H,'VISSIM Travel Time Outputs'!$D:$D,$D37,'VISSIM Travel Time Outputs'!$A:$A,"AVG",'VISSIM Travel Time Outputs'!$B:$B,EK$9),"-")</f>
        <v>-</v>
      </c>
      <c r="EL37" s="324" t="str">
        <f>IFERROR(AVERAGEIFS('VISSIM Travel Time Outputs'!$H:$H,'VISSIM Travel Time Outputs'!$D:$D,$D37,'VISSIM Travel Time Outputs'!$A:$A,"AVG",'VISSIM Travel Time Outputs'!$B:$B,EL$9),"-")</f>
        <v>-</v>
      </c>
      <c r="EM37" s="324" t="str">
        <f>IFERROR(AVERAGEIFS('VISSIM Travel Time Outputs'!$H:$H,'VISSIM Travel Time Outputs'!$D:$D,$D37,'VISSIM Travel Time Outputs'!$A:$A,"AVG",'VISSIM Travel Time Outputs'!$B:$B,EM$9),"-")</f>
        <v>-</v>
      </c>
      <c r="EN37" s="324" t="str">
        <f>IFERROR(AVERAGEIFS('VISSIM Travel Time Outputs'!$H:$H,'VISSIM Travel Time Outputs'!$D:$D,$D37,'VISSIM Travel Time Outputs'!$A:$A,"AVG",'VISSIM Travel Time Outputs'!$B:$B,EN$9),"-")</f>
        <v>-</v>
      </c>
      <c r="EO37" s="324" t="str">
        <f>IFERROR(AVERAGEIFS('VISSIM Travel Time Outputs'!$H:$H,'VISSIM Travel Time Outputs'!$D:$D,$D37,'VISSIM Travel Time Outputs'!$A:$A,"AVG",'VISSIM Travel Time Outputs'!$B:$B,EO$9),"-")</f>
        <v>-</v>
      </c>
      <c r="EP37" s="324" t="str">
        <f>IFERROR(AVERAGEIFS('VISSIM Travel Time Outputs'!$H:$H,'VISSIM Travel Time Outputs'!$D:$D,$D37,'VISSIM Travel Time Outputs'!$A:$A,"AVG",'VISSIM Travel Time Outputs'!$B:$B,EP$9),"-")</f>
        <v>-</v>
      </c>
      <c r="EQ37" s="324" t="str">
        <f>IFERROR(AVERAGEIFS('VISSIM Travel Time Outputs'!$H:$H,'VISSIM Travel Time Outputs'!$D:$D,$D37,'VISSIM Travel Time Outputs'!$A:$A,"AVG",'VISSIM Travel Time Outputs'!$B:$B,EQ$9),"-")</f>
        <v>-</v>
      </c>
      <c r="ER37" s="324" t="str">
        <f>IFERROR(AVERAGEIFS('VISSIM Travel Time Outputs'!$H:$H,'VISSIM Travel Time Outputs'!$D:$D,$D37,'VISSIM Travel Time Outputs'!$A:$A,"AVG",'VISSIM Travel Time Outputs'!$B:$B,ER$9),"-")</f>
        <v>-</v>
      </c>
      <c r="ES37" s="324" t="str">
        <f>IFERROR(AVERAGEIFS('VISSIM Travel Time Outputs'!$H:$H,'VISSIM Travel Time Outputs'!$D:$D,$D37,'VISSIM Travel Time Outputs'!$A:$A,"AVG",'VISSIM Travel Time Outputs'!$B:$B,ES$9),"-")</f>
        <v>-</v>
      </c>
      <c r="ET37" s="324" t="str">
        <f>IFERROR(AVERAGEIFS('VISSIM Travel Time Outputs'!$H:$H,'VISSIM Travel Time Outputs'!$D:$D,$D37,'VISSIM Travel Time Outputs'!$A:$A,"AVG",'VISSIM Travel Time Outputs'!$B:$B,ET$9),"-")</f>
        <v>-</v>
      </c>
      <c r="EU37" s="324" t="str">
        <f>IFERROR(AVERAGEIFS('VISSIM Travel Time Outputs'!$H:$H,'VISSIM Travel Time Outputs'!$D:$D,$D37,'VISSIM Travel Time Outputs'!$A:$A,"AVG",'VISSIM Travel Time Outputs'!$B:$B,EU$9),"-")</f>
        <v>-</v>
      </c>
      <c r="EV37" s="324" t="str">
        <f>IFERROR(AVERAGEIFS('VISSIM Travel Time Outputs'!$H:$H,'VISSIM Travel Time Outputs'!$D:$D,$D37,'VISSIM Travel Time Outputs'!$A:$A,"AVG",'VISSIM Travel Time Outputs'!$B:$B,EV$9),"-")</f>
        <v>-</v>
      </c>
      <c r="EW37" s="324" t="str">
        <f>IFERROR(AVERAGEIFS('VISSIM Travel Time Outputs'!$H:$H,'VISSIM Travel Time Outputs'!$D:$D,$D37,'VISSIM Travel Time Outputs'!$A:$A,"AVG",'VISSIM Travel Time Outputs'!$B:$B,EW$9),"-")</f>
        <v>-</v>
      </c>
      <c r="EX37" s="324" t="str">
        <f>IFERROR(AVERAGEIFS('VISSIM Travel Time Outputs'!$H:$H,'VISSIM Travel Time Outputs'!$D:$D,$D37,'VISSIM Travel Time Outputs'!$A:$A,"AVG",'VISSIM Travel Time Outputs'!$B:$B,EX$9),"-")</f>
        <v>-</v>
      </c>
      <c r="EY37" s="324" t="str">
        <f>IFERROR(AVERAGEIFS('VISSIM Travel Time Outputs'!$H:$H,'VISSIM Travel Time Outputs'!$D:$D,$D37,'VISSIM Travel Time Outputs'!$A:$A,"AVG",'VISSIM Travel Time Outputs'!$B:$B,EY$9),"-")</f>
        <v>-</v>
      </c>
      <c r="EZ37" s="325" t="str">
        <f>IFERROR(AVERAGEIFS('VISSIM Travel Time Outputs'!$H:$H,'VISSIM Travel Time Outputs'!$D:$D,$D37,'VISSIM Travel Time Outputs'!$A:$A,"AVG",'VISSIM Travel Time Outputs'!$B:$B,EZ$9),"-")</f>
        <v>-</v>
      </c>
      <c r="FA37" s="254"/>
      <c r="FB37" s="209" t="str">
        <f t="shared" si="22"/>
        <v>--</v>
      </c>
      <c r="FC37" s="354" t="str">
        <f t="shared" si="23"/>
        <v>--</v>
      </c>
      <c r="FD37" s="325">
        <f t="shared" si="24"/>
        <v>0</v>
      </c>
      <c r="FE37" s="331"/>
      <c r="FF37" s="209" t="str">
        <f>IFERROR(GETPIVOTDATA("Average of TRAVTM(40)",#REF!,"TIMEINT",FF$9,"VEHICLETRAVELTIMEMEASUREMENT",$D37)/3600/24,"--")</f>
        <v>--</v>
      </c>
      <c r="FG37" s="34" t="str">
        <f>IFERROR(GETPIVOTDATA("Average of TRAVTM(40)",#REF!,"TIMEINT",FG$9,"VEHICLETRAVELTIMEMEASUREMENT",$D37)/3600/24,"--")</f>
        <v>--</v>
      </c>
      <c r="FH37" s="34" t="str">
        <f>IFERROR(GETPIVOTDATA("Average of TRAVTM(40)",#REF!,"TIMEINT",FH$9,"VEHICLETRAVELTIMEMEASUREMENT",$D37)/3600/24,"--")</f>
        <v>--</v>
      </c>
      <c r="FI37" s="34" t="str">
        <f>IFERROR(GETPIVOTDATA("Average of TRAVTM(40)",#REF!,"TIMEINT",FI$9,"VEHICLETRAVELTIMEMEASUREMENT",$D37)/3600/24,"--")</f>
        <v>--</v>
      </c>
      <c r="FJ37" s="34" t="str">
        <f>IFERROR(GETPIVOTDATA("Average of TRAVTM(40)",#REF!,"TIMEINT",FJ$9,"VEHICLETRAVELTIMEMEASUREMENT",$D37)/3600/24,"--")</f>
        <v>--</v>
      </c>
      <c r="FK37" s="34" t="str">
        <f>IFERROR(GETPIVOTDATA("Average of TRAVTM(40)",#REF!,"TIMEINT",FK$9,"VEHICLETRAVELTIMEMEASUREMENT",$D37)/3600/24,"--")</f>
        <v>--</v>
      </c>
      <c r="FL37" s="34" t="str">
        <f>IFERROR(GETPIVOTDATA("Average of TRAVTM(40)",#REF!,"TIMEINT",FL$9,"VEHICLETRAVELTIMEMEASUREMENT",$D37)/3600/24,"--")</f>
        <v>--</v>
      </c>
      <c r="FM37" s="34" t="str">
        <f>IFERROR(GETPIVOTDATA("Average of TRAVTM(40)",#REF!,"TIMEINT",FM$9,"VEHICLETRAVELTIMEMEASUREMENT",$D37)/3600/24,"--")</f>
        <v>--</v>
      </c>
      <c r="FN37" s="34" t="str">
        <f>IFERROR(GETPIVOTDATA("Average of TRAVTM(40)",#REF!,"TIMEINT",FN$9,"VEHICLETRAVELTIMEMEASUREMENT",$D37)/3600/24,"--")</f>
        <v>--</v>
      </c>
      <c r="FO37" s="34" t="str">
        <f>IFERROR(GETPIVOTDATA("Average of TRAVTM(40)",#REF!,"TIMEINT",FO$9,"VEHICLETRAVELTIMEMEASUREMENT",$D37)/3600/24,"--")</f>
        <v>--</v>
      </c>
      <c r="FP37" s="34" t="str">
        <f>IFERROR(GETPIVOTDATA("Average of TRAVTM(40)",#REF!,"TIMEINT",FP$9,"VEHICLETRAVELTIMEMEASUREMENT",$D37)/3600/24,"--")</f>
        <v>--</v>
      </c>
      <c r="FQ37" s="34" t="str">
        <f>IFERROR(GETPIVOTDATA("Average of TRAVTM(40)",#REF!,"TIMEINT",FQ$9,"VEHICLETRAVELTIMEMEASUREMENT",$D37)/3600/24,"--")</f>
        <v>--</v>
      </c>
      <c r="FR37" s="34" t="str">
        <f>IFERROR(GETPIVOTDATA("Average of TRAVTM(40)",#REF!,"TIMEINT",FR$9,"VEHICLETRAVELTIMEMEASUREMENT",$D37)/3600/24,"--")</f>
        <v>--</v>
      </c>
      <c r="FS37" s="34" t="str">
        <f>IFERROR(GETPIVOTDATA("Average of TRAVTM(40)",#REF!,"TIMEINT",FS$9,"VEHICLETRAVELTIMEMEASUREMENT",$D37)/3600/24,"--")</f>
        <v>--</v>
      </c>
      <c r="FT37" s="34" t="str">
        <f>IFERROR(GETPIVOTDATA("Average of TRAVTM(40)",#REF!,"TIMEINT",FT$9,"VEHICLETRAVELTIMEMEASUREMENT",$D37)/3600/24,"--")</f>
        <v>--</v>
      </c>
      <c r="FU37" s="134" t="str">
        <f>IFERROR(GETPIVOTDATA("Average of TRAVTM(40)",#REF!,"TIMEINT",FU$9,"VEHICLETRAVELTIMEMEASUREMENT",$D37)/3600/24,"--")</f>
        <v>--</v>
      </c>
      <c r="FV37" s="331"/>
      <c r="FW37" s="323" t="str">
        <f>IFERROR(GETPIVOTDATA("Average of VEHS(40)",#REF!,"TIMEINT",FW$9,"VEHICLETRAVELTIMEMEASUREMENT",$D37),"--")</f>
        <v>--</v>
      </c>
      <c r="FX37" s="324" t="str">
        <f>IFERROR(GETPIVOTDATA("Average of VEHS(40)",#REF!,"TIMEINT",FX$9,"VEHICLETRAVELTIMEMEASUREMENT",$D37),"--")</f>
        <v>--</v>
      </c>
      <c r="FY37" s="324" t="str">
        <f>IFERROR(GETPIVOTDATA("Average of VEHS(40)",#REF!,"TIMEINT",FY$9,"VEHICLETRAVELTIMEMEASUREMENT",$D37),"--")</f>
        <v>--</v>
      </c>
      <c r="FZ37" s="324" t="str">
        <f>IFERROR(GETPIVOTDATA("Average of VEHS(40)",#REF!,"TIMEINT",FZ$9,"VEHICLETRAVELTIMEMEASUREMENT",$D37),"--")</f>
        <v>--</v>
      </c>
      <c r="GA37" s="324" t="str">
        <f>IFERROR(GETPIVOTDATA("Average of VEHS(40)",#REF!,"TIMEINT",GA$9,"VEHICLETRAVELTIMEMEASUREMENT",$D37),"--")</f>
        <v>--</v>
      </c>
      <c r="GB37" s="324" t="str">
        <f>IFERROR(GETPIVOTDATA("Average of VEHS(40)",#REF!,"TIMEINT",GB$9,"VEHICLETRAVELTIMEMEASUREMENT",$D37),"--")</f>
        <v>--</v>
      </c>
      <c r="GC37" s="324" t="str">
        <f>IFERROR(GETPIVOTDATA("Average of VEHS(40)",#REF!,"TIMEINT",GC$9,"VEHICLETRAVELTIMEMEASUREMENT",$D37),"--")</f>
        <v>--</v>
      </c>
      <c r="GD37" s="324" t="str">
        <f>IFERROR(GETPIVOTDATA("Average of VEHS(40)",#REF!,"TIMEINT",GD$9,"VEHICLETRAVELTIMEMEASUREMENT",$D37),"--")</f>
        <v>--</v>
      </c>
      <c r="GE37" s="324" t="str">
        <f>IFERROR(GETPIVOTDATA("Average of VEHS(40)",#REF!,"TIMEINT",GE$9,"VEHICLETRAVELTIMEMEASUREMENT",$D37),"--")</f>
        <v>--</v>
      </c>
      <c r="GF37" s="324" t="str">
        <f>IFERROR(GETPIVOTDATA("Average of VEHS(40)",#REF!,"TIMEINT",GF$9,"VEHICLETRAVELTIMEMEASUREMENT",$D37),"--")</f>
        <v>--</v>
      </c>
      <c r="GG37" s="324" t="str">
        <f>IFERROR(GETPIVOTDATA("Average of VEHS(40)",#REF!,"TIMEINT",GG$9,"VEHICLETRAVELTIMEMEASUREMENT",$D37),"--")</f>
        <v>--</v>
      </c>
      <c r="GH37" s="324" t="str">
        <f>IFERROR(GETPIVOTDATA("Average of VEHS(40)",#REF!,"TIMEINT",GH$9,"VEHICLETRAVELTIMEMEASUREMENT",$D37),"--")</f>
        <v>--</v>
      </c>
      <c r="GI37" s="324" t="str">
        <f>IFERROR(GETPIVOTDATA("Average of VEHS(40)",#REF!,"TIMEINT",GI$9,"VEHICLETRAVELTIMEMEASUREMENT",$D37),"--")</f>
        <v>--</v>
      </c>
      <c r="GJ37" s="324" t="str">
        <f>IFERROR(GETPIVOTDATA("Average of VEHS(40)",#REF!,"TIMEINT",GJ$9,"VEHICLETRAVELTIMEMEASUREMENT",$D37),"--")</f>
        <v>--</v>
      </c>
      <c r="GK37" s="324" t="str">
        <f>IFERROR(GETPIVOTDATA("Average of VEHS(40)",#REF!,"TIMEINT",GK$9,"VEHICLETRAVELTIMEMEASUREMENT",$D37),"--")</f>
        <v>--</v>
      </c>
      <c r="GL37" s="325" t="str">
        <f>IFERROR(GETPIVOTDATA("Average of VEHS(40)",#REF!,"TIMEINT",GL$9,"VEHICLETRAVELTIMEMEASUREMENT",$D37),"--")</f>
        <v>--</v>
      </c>
      <c r="GM37" s="331"/>
      <c r="GN37" s="209" t="str">
        <f t="shared" si="25"/>
        <v>--</v>
      </c>
      <c r="GO37" s="354" t="str">
        <f t="shared" si="26"/>
        <v>--</v>
      </c>
      <c r="GP37" s="325">
        <f t="shared" si="27"/>
        <v>0</v>
      </c>
      <c r="GQ37" s="331"/>
      <c r="GR37" s="209" t="str">
        <f>IFERROR(GETPIVOTDATA("Average of TRAVTM(60)",#REF!,"TIMEINT",GR$9,"VEHICLETRAVELTIMEMEASUREMENT",$D37)/3600/24,"--")</f>
        <v>--</v>
      </c>
      <c r="GS37" s="34" t="str">
        <f>IFERROR(GETPIVOTDATA("Average of TRAVTM(60)",#REF!,"TIMEINT",GS$9,"VEHICLETRAVELTIMEMEASUREMENT",$D37)/3600/24,"--")</f>
        <v>--</v>
      </c>
      <c r="GT37" s="34" t="str">
        <f>IFERROR(GETPIVOTDATA("Average of TRAVTM(60)",#REF!,"TIMEINT",GT$9,"VEHICLETRAVELTIMEMEASUREMENT",$D37)/3600/24,"--")</f>
        <v>--</v>
      </c>
      <c r="GU37" s="34" t="str">
        <f>IFERROR(GETPIVOTDATA("Average of TRAVTM(60)",#REF!,"TIMEINT",GU$9,"VEHICLETRAVELTIMEMEASUREMENT",$D37)/3600/24,"--")</f>
        <v>--</v>
      </c>
      <c r="GV37" s="34" t="str">
        <f>IFERROR(GETPIVOTDATA("Average of TRAVTM(60)",#REF!,"TIMEINT",GV$9,"VEHICLETRAVELTIMEMEASUREMENT",$D37)/3600/24,"--")</f>
        <v>--</v>
      </c>
      <c r="GW37" s="34" t="str">
        <f>IFERROR(GETPIVOTDATA("Average of TRAVTM(60)",#REF!,"TIMEINT",GW$9,"VEHICLETRAVELTIMEMEASUREMENT",$D37)/3600/24,"--")</f>
        <v>--</v>
      </c>
      <c r="GX37" s="34" t="str">
        <f>IFERROR(GETPIVOTDATA("Average of TRAVTM(60)",#REF!,"TIMEINT",GX$9,"VEHICLETRAVELTIMEMEASUREMENT",$D37)/3600/24,"--")</f>
        <v>--</v>
      </c>
      <c r="GY37" s="34" t="str">
        <f>IFERROR(GETPIVOTDATA("Average of TRAVTM(60)",#REF!,"TIMEINT",GY$9,"VEHICLETRAVELTIMEMEASUREMENT",$D37)/3600/24,"--")</f>
        <v>--</v>
      </c>
      <c r="GZ37" s="34" t="str">
        <f>IFERROR(GETPIVOTDATA("Average of TRAVTM(60)",#REF!,"TIMEINT",GZ$9,"VEHICLETRAVELTIMEMEASUREMENT",$D37)/3600/24,"--")</f>
        <v>--</v>
      </c>
      <c r="HA37" s="34" t="str">
        <f>IFERROR(GETPIVOTDATA("Average of TRAVTM(60)",#REF!,"TIMEINT",HA$9,"VEHICLETRAVELTIMEMEASUREMENT",$D37)/3600/24,"--")</f>
        <v>--</v>
      </c>
      <c r="HB37" s="34" t="str">
        <f>IFERROR(GETPIVOTDATA("Average of TRAVTM(60)",#REF!,"TIMEINT",HB$9,"VEHICLETRAVELTIMEMEASUREMENT",$D37)/3600/24,"--")</f>
        <v>--</v>
      </c>
      <c r="HC37" s="34" t="str">
        <f>IFERROR(GETPIVOTDATA("Average of TRAVTM(60)",#REF!,"TIMEINT",HC$9,"VEHICLETRAVELTIMEMEASUREMENT",$D37)/3600/24,"--")</f>
        <v>--</v>
      </c>
      <c r="HD37" s="34" t="str">
        <f>IFERROR(GETPIVOTDATA("Average of TRAVTM(60)",#REF!,"TIMEINT",HD$9,"VEHICLETRAVELTIMEMEASUREMENT",$D37)/3600/24,"--")</f>
        <v>--</v>
      </c>
      <c r="HE37" s="34" t="str">
        <f>IFERROR(GETPIVOTDATA("Average of TRAVTM(60)",#REF!,"TIMEINT",HE$9,"VEHICLETRAVELTIMEMEASUREMENT",$D37)/3600/24,"--")</f>
        <v>--</v>
      </c>
      <c r="HF37" s="34" t="str">
        <f>IFERROR(GETPIVOTDATA("Average of TRAVTM(60)",#REF!,"TIMEINT",HF$9,"VEHICLETRAVELTIMEMEASUREMENT",$D37)/3600/24,"--")</f>
        <v>--</v>
      </c>
      <c r="HG37" s="134" t="str">
        <f>IFERROR(GETPIVOTDATA("Average of TRAVTM(60)",#REF!,"TIMEINT",HG$9,"VEHICLETRAVELTIMEMEASUREMENT",$D37)/3600/24,"--")</f>
        <v>--</v>
      </c>
      <c r="HH37" s="331"/>
      <c r="HI37" s="323" t="str">
        <f>IFERROR(GETPIVOTDATA("Average of VEHS(60)",#REF!,"TIMEINT",HI$9,"VEHICLETRAVELTIMEMEASUREMENT",$D37),"--")</f>
        <v>--</v>
      </c>
      <c r="HJ37" s="324" t="str">
        <f>IFERROR(GETPIVOTDATA("Average of VEHS(60)",#REF!,"TIMEINT",HJ$9,"VEHICLETRAVELTIMEMEASUREMENT",$D37),"--")</f>
        <v>--</v>
      </c>
      <c r="HK37" s="324" t="str">
        <f>IFERROR(GETPIVOTDATA("Average of VEHS(60)",#REF!,"TIMEINT",HK$9,"VEHICLETRAVELTIMEMEASUREMENT",$D37),"--")</f>
        <v>--</v>
      </c>
      <c r="HL37" s="324" t="str">
        <f>IFERROR(GETPIVOTDATA("Average of VEHS(60)",#REF!,"TIMEINT",HL$9,"VEHICLETRAVELTIMEMEASUREMENT",$D37),"--")</f>
        <v>--</v>
      </c>
      <c r="HM37" s="324" t="str">
        <f>IFERROR(GETPIVOTDATA("Average of VEHS(60)",#REF!,"TIMEINT",HM$9,"VEHICLETRAVELTIMEMEASUREMENT",$D37),"--")</f>
        <v>--</v>
      </c>
      <c r="HN37" s="324" t="str">
        <f>IFERROR(GETPIVOTDATA("Average of VEHS(60)",#REF!,"TIMEINT",HN$9,"VEHICLETRAVELTIMEMEASUREMENT",$D37),"--")</f>
        <v>--</v>
      </c>
      <c r="HO37" s="324" t="str">
        <f>IFERROR(GETPIVOTDATA("Average of VEHS(60)",#REF!,"TIMEINT",HO$9,"VEHICLETRAVELTIMEMEASUREMENT",$D37),"--")</f>
        <v>--</v>
      </c>
      <c r="HP37" s="324" t="str">
        <f>IFERROR(GETPIVOTDATA("Average of VEHS(60)",#REF!,"TIMEINT",HP$9,"VEHICLETRAVELTIMEMEASUREMENT",$D37),"--")</f>
        <v>--</v>
      </c>
      <c r="HQ37" s="324" t="str">
        <f>IFERROR(GETPIVOTDATA("Average of VEHS(60)",#REF!,"TIMEINT",HQ$9,"VEHICLETRAVELTIMEMEASUREMENT",$D37),"--")</f>
        <v>--</v>
      </c>
      <c r="HR37" s="324" t="str">
        <f>IFERROR(GETPIVOTDATA("Average of VEHS(60)",#REF!,"TIMEINT",HR$9,"VEHICLETRAVELTIMEMEASUREMENT",$D37),"--")</f>
        <v>--</v>
      </c>
      <c r="HS37" s="324" t="str">
        <f>IFERROR(GETPIVOTDATA("Average of VEHS(60)",#REF!,"TIMEINT",HS$9,"VEHICLETRAVELTIMEMEASUREMENT",$D37),"--")</f>
        <v>--</v>
      </c>
      <c r="HT37" s="324" t="str">
        <f>IFERROR(GETPIVOTDATA("Average of VEHS(60)",#REF!,"TIMEINT",HT$9,"VEHICLETRAVELTIMEMEASUREMENT",$D37),"--")</f>
        <v>--</v>
      </c>
      <c r="HU37" s="324" t="str">
        <f>IFERROR(GETPIVOTDATA("Average of VEHS(60)",#REF!,"TIMEINT",HU$9,"VEHICLETRAVELTIMEMEASUREMENT",$D37),"--")</f>
        <v>--</v>
      </c>
      <c r="HV37" s="324" t="str">
        <f>IFERROR(GETPIVOTDATA("Average of VEHS(60)",#REF!,"TIMEINT",HV$9,"VEHICLETRAVELTIMEMEASUREMENT",$D37),"--")</f>
        <v>--</v>
      </c>
      <c r="HW37" s="324" t="str">
        <f>IFERROR(GETPIVOTDATA("Average of VEHS(60)",#REF!,"TIMEINT",HW$9,"VEHICLETRAVELTIMEMEASUREMENT",$D37),"--")</f>
        <v>--</v>
      </c>
      <c r="HX37" s="325" t="str">
        <f>IFERROR(GETPIVOTDATA("Average of VEHS(60)",#REF!,"TIMEINT",HX$9,"VEHICLETRAVELTIMEMEASUREMENT",$D37),"--")</f>
        <v>--</v>
      </c>
      <c r="HY37" s="331"/>
      <c r="HZ37" s="209" t="str">
        <f t="shared" si="28"/>
        <v>--</v>
      </c>
      <c r="IA37" s="354" t="str">
        <f t="shared" si="29"/>
        <v>--</v>
      </c>
      <c r="IB37" s="325">
        <f t="shared" si="30"/>
        <v>0</v>
      </c>
      <c r="IC37" s="638"/>
      <c r="ID37" s="323" t="str">
        <f>IFERROR(AVERAGEIFS('VISSIM Travel Time Outputs'!#REF!,'VISSIM Travel Time Outputs'!#REF!,$D37,'VISSIM Travel Time Outputs'!#REF!,"AVG",'VISSIM Travel Time Outputs'!#REF!,ID$9),"-")</f>
        <v>-</v>
      </c>
      <c r="IE37" s="324" t="str">
        <f>IFERROR(AVERAGEIFS('VISSIM Travel Time Outputs'!#REF!,'VISSIM Travel Time Outputs'!#REF!,$D37,'VISSIM Travel Time Outputs'!#REF!,"AVG",'VISSIM Travel Time Outputs'!#REF!,IE$9),"-")</f>
        <v>-</v>
      </c>
      <c r="IF37" s="324" t="str">
        <f>IFERROR(AVERAGEIFS('VISSIM Travel Time Outputs'!#REF!,'VISSIM Travel Time Outputs'!#REF!,$D37,'VISSIM Travel Time Outputs'!#REF!,"AVG",'VISSIM Travel Time Outputs'!#REF!,IF$9),"-")</f>
        <v>-</v>
      </c>
      <c r="IG37" s="324" t="str">
        <f>IFERROR(AVERAGEIFS('VISSIM Travel Time Outputs'!#REF!,'VISSIM Travel Time Outputs'!#REF!,$D37,'VISSIM Travel Time Outputs'!#REF!,"AVG",'VISSIM Travel Time Outputs'!#REF!,IG$9),"-")</f>
        <v>-</v>
      </c>
      <c r="IH37" s="324" t="str">
        <f>IFERROR(AVERAGEIFS('VISSIM Travel Time Outputs'!#REF!,'VISSIM Travel Time Outputs'!#REF!,$D37,'VISSIM Travel Time Outputs'!#REF!,"AVG",'VISSIM Travel Time Outputs'!#REF!,IH$9),"-")</f>
        <v>-</v>
      </c>
      <c r="II37" s="324" t="str">
        <f>IFERROR(AVERAGEIFS('VISSIM Travel Time Outputs'!#REF!,'VISSIM Travel Time Outputs'!#REF!,$D37,'VISSIM Travel Time Outputs'!#REF!,"AVG",'VISSIM Travel Time Outputs'!#REF!,II$9),"-")</f>
        <v>-</v>
      </c>
      <c r="IJ37" s="324" t="str">
        <f>IFERROR(AVERAGEIFS('VISSIM Travel Time Outputs'!#REF!,'VISSIM Travel Time Outputs'!#REF!,$D37,'VISSIM Travel Time Outputs'!#REF!,"AVG",'VISSIM Travel Time Outputs'!#REF!,IJ$9),"-")</f>
        <v>-</v>
      </c>
      <c r="IK37" s="324" t="str">
        <f>IFERROR(AVERAGEIFS('VISSIM Travel Time Outputs'!#REF!,'VISSIM Travel Time Outputs'!#REF!,$D37,'VISSIM Travel Time Outputs'!#REF!,"AVG",'VISSIM Travel Time Outputs'!#REF!,IK$9),"-")</f>
        <v>-</v>
      </c>
      <c r="IL37" s="324" t="str">
        <f>IFERROR(AVERAGEIFS('VISSIM Travel Time Outputs'!#REF!,'VISSIM Travel Time Outputs'!#REF!,$D37,'VISSIM Travel Time Outputs'!#REF!,"AVG",'VISSIM Travel Time Outputs'!#REF!,IL$9),"-")</f>
        <v>-</v>
      </c>
      <c r="IM37" s="324" t="str">
        <f>IFERROR(AVERAGEIFS('VISSIM Travel Time Outputs'!#REF!,'VISSIM Travel Time Outputs'!#REF!,$D37,'VISSIM Travel Time Outputs'!#REF!,"AVG",'VISSIM Travel Time Outputs'!#REF!,IM$9),"-")</f>
        <v>-</v>
      </c>
      <c r="IN37" s="324" t="str">
        <f>IFERROR(AVERAGEIFS('VISSIM Travel Time Outputs'!#REF!,'VISSIM Travel Time Outputs'!#REF!,$D37,'VISSIM Travel Time Outputs'!#REF!,"AVG",'VISSIM Travel Time Outputs'!#REF!,IN$9),"-")</f>
        <v>-</v>
      </c>
      <c r="IO37" s="324" t="str">
        <f>IFERROR(AVERAGEIFS('VISSIM Travel Time Outputs'!#REF!,'VISSIM Travel Time Outputs'!#REF!,$D37,'VISSIM Travel Time Outputs'!#REF!,"AVG",'VISSIM Travel Time Outputs'!#REF!,IO$9),"-")</f>
        <v>-</v>
      </c>
      <c r="IP37" s="324" t="str">
        <f>IFERROR(AVERAGEIFS('VISSIM Travel Time Outputs'!#REF!,'VISSIM Travel Time Outputs'!#REF!,$D37,'VISSIM Travel Time Outputs'!#REF!,"AVG",'VISSIM Travel Time Outputs'!#REF!,IP$9),"-")</f>
        <v>-</v>
      </c>
      <c r="IQ37" s="324" t="str">
        <f>IFERROR(AVERAGEIFS('VISSIM Travel Time Outputs'!#REF!,'VISSIM Travel Time Outputs'!#REF!,$D37,'VISSIM Travel Time Outputs'!#REF!,"AVG",'VISSIM Travel Time Outputs'!#REF!,IQ$9),"-")</f>
        <v>-</v>
      </c>
      <c r="IR37" s="324" t="str">
        <f>IFERROR(AVERAGEIFS('VISSIM Travel Time Outputs'!#REF!,'VISSIM Travel Time Outputs'!#REF!,$D37,'VISSIM Travel Time Outputs'!#REF!,"AVG",'VISSIM Travel Time Outputs'!#REF!,IR$9),"-")</f>
        <v>-</v>
      </c>
      <c r="IS37" s="325" t="str">
        <f>IFERROR(AVERAGEIFS('VISSIM Travel Time Outputs'!#REF!,'VISSIM Travel Time Outputs'!#REF!,$D37,'VISSIM Travel Time Outputs'!#REF!,"AVG",'VISSIM Travel Time Outputs'!#REF!,IS$9),"-")</f>
        <v>-</v>
      </c>
      <c r="IT37" s="325" t="str">
        <f t="shared" si="31"/>
        <v>--</v>
      </c>
    </row>
    <row r="38" spans="1:254" x14ac:dyDescent="0.35">
      <c r="A38" s="252" t="str">
        <f t="shared" si="12"/>
        <v>H</v>
      </c>
      <c r="B38" s="577">
        <f t="shared" si="32"/>
        <v>29</v>
      </c>
      <c r="C38" s="413">
        <f>INDEX('Input - Travel Times'!$B$3:$AH$103,MATCH($B38,'Input - Travel Times'!$B$3:$B$103,0),MATCH(C$9,'Input - Travel Times'!$B$3:$AH$3,0))</f>
        <v>0</v>
      </c>
      <c r="D38" s="150">
        <f>INDEX('Input - Travel Times'!$B$3:$AH$103,MATCH($B38,'Input - Travel Times'!$B$3:$B$103,0),MATCH(D$9,'Input - Travel Times'!$B$3:$AH$3,0))</f>
        <v>0</v>
      </c>
      <c r="E38" s="518">
        <f>TIME(0,0,INDEX('Input - Travel Times'!$B$3:$AH$103,MATCH($B38,'Input - Travel Times'!$B$3:$B$103,0),MATCH(E$9,'Input - Travel Times'!$B$3:$AH$3,0)))</f>
        <v>0</v>
      </c>
      <c r="F38" s="518">
        <f>TIME(0,0,INDEX('Input - Travel Times'!$B$3:$AH$103,MATCH($B38,'Input - Travel Times'!$B$3:$B$103,0),MATCH(F$9,'Input - Travel Times'!$B$3:$AH$3,0)))</f>
        <v>0</v>
      </c>
      <c r="G38" s="518">
        <f>TIME(0,0,INDEX('Input - Travel Times'!$B$3:$AH$103,MATCH($B38,'Input - Travel Times'!$B$3:$B$103,0),MATCH(G$9,'Input - Travel Times'!$B$3:$AH$3,0)))</f>
        <v>0</v>
      </c>
      <c r="H38" s="518">
        <f>TIME(0,0,INDEX('Input - Travel Times'!$B$3:$AH$103,MATCH($B38,'Input - Travel Times'!$B$3:$B$103,0),MATCH(H$9,'Input - Travel Times'!$B$3:$AH$3,0)))</f>
        <v>0</v>
      </c>
      <c r="J38" s="209" t="str">
        <f>IFERROR(TIME(0,0,AVERAGEIFS('VISSIM Travel Time Outputs'!$I:$I,'VISSIM Travel Time Outputs'!$D:$D,$D38,'VISSIM Travel Time Outputs'!$A:$A,"AVG",'VISSIM Travel Time Outputs'!$B:$B,J$9)),"-")</f>
        <v>-</v>
      </c>
      <c r="K38" s="34" t="str">
        <f>IFERROR(TIME(0,0,AVERAGEIFS('VISSIM Travel Time Outputs'!$I:$I,'VISSIM Travel Time Outputs'!$D:$D,$D38,'VISSIM Travel Time Outputs'!$A:$A,"AVG",'VISSIM Travel Time Outputs'!$B:$B,K$9)),"-")</f>
        <v>-</v>
      </c>
      <c r="L38" s="34" t="str">
        <f>IFERROR(TIME(0,0,AVERAGEIFS('VISSIM Travel Time Outputs'!$I:$I,'VISSIM Travel Time Outputs'!$D:$D,$D38,'VISSIM Travel Time Outputs'!$A:$A,"AVG",'VISSIM Travel Time Outputs'!$B:$B,L$9)),"-")</f>
        <v>-</v>
      </c>
      <c r="M38" s="34" t="str">
        <f>IFERROR(TIME(0,0,AVERAGEIFS('VISSIM Travel Time Outputs'!$I:$I,'VISSIM Travel Time Outputs'!$D:$D,$D38,'VISSIM Travel Time Outputs'!$A:$A,"AVG",'VISSIM Travel Time Outputs'!$B:$B,M$9)),"-")</f>
        <v>-</v>
      </c>
      <c r="N38" s="34" t="str">
        <f>IFERROR(TIME(0,0,AVERAGEIFS('VISSIM Travel Time Outputs'!$I:$I,'VISSIM Travel Time Outputs'!$D:$D,$D38,'VISSIM Travel Time Outputs'!$A:$A,"AVG",'VISSIM Travel Time Outputs'!$B:$B,N$9)),"-")</f>
        <v>-</v>
      </c>
      <c r="O38" s="34" t="str">
        <f>IFERROR(TIME(0,0,AVERAGEIFS('VISSIM Travel Time Outputs'!$I:$I,'VISSIM Travel Time Outputs'!$D:$D,$D38,'VISSIM Travel Time Outputs'!$A:$A,"AVG",'VISSIM Travel Time Outputs'!$B:$B,O$9)),"-")</f>
        <v>-</v>
      </c>
      <c r="P38" s="34" t="str">
        <f>IFERROR(TIME(0,0,AVERAGEIFS('VISSIM Travel Time Outputs'!$I:$I,'VISSIM Travel Time Outputs'!$D:$D,$D38,'VISSIM Travel Time Outputs'!$A:$A,"AVG",'VISSIM Travel Time Outputs'!$B:$B,P$9)),"-")</f>
        <v>-</v>
      </c>
      <c r="Q38" s="34" t="str">
        <f>IFERROR(TIME(0,0,AVERAGEIFS('VISSIM Travel Time Outputs'!$I:$I,'VISSIM Travel Time Outputs'!$D:$D,$D38,'VISSIM Travel Time Outputs'!$A:$A,"AVG",'VISSIM Travel Time Outputs'!$B:$B,Q$9)),"-")</f>
        <v>-</v>
      </c>
      <c r="R38" s="34" t="str">
        <f>IFERROR(TIME(0,0,AVERAGEIFS('VISSIM Travel Time Outputs'!$I:$I,'VISSIM Travel Time Outputs'!$D:$D,$D38,'VISSIM Travel Time Outputs'!$A:$A,"AVG",'VISSIM Travel Time Outputs'!$B:$B,R$9)),"-")</f>
        <v>-</v>
      </c>
      <c r="S38" s="34" t="str">
        <f>IFERROR(TIME(0,0,AVERAGEIFS('VISSIM Travel Time Outputs'!$I:$I,'VISSIM Travel Time Outputs'!$D:$D,$D38,'VISSIM Travel Time Outputs'!$A:$A,"AVG",'VISSIM Travel Time Outputs'!$B:$B,S$9)),"-")</f>
        <v>-</v>
      </c>
      <c r="T38" s="34" t="str">
        <f>IFERROR(TIME(0,0,AVERAGEIFS('VISSIM Travel Time Outputs'!$I:$I,'VISSIM Travel Time Outputs'!$D:$D,$D38,'VISSIM Travel Time Outputs'!$A:$A,"AVG",'VISSIM Travel Time Outputs'!$B:$B,T$9)),"-")</f>
        <v>-</v>
      </c>
      <c r="U38" s="34" t="str">
        <f>IFERROR(TIME(0,0,AVERAGEIFS('VISSIM Travel Time Outputs'!$I:$I,'VISSIM Travel Time Outputs'!$D:$D,$D38,'VISSIM Travel Time Outputs'!$A:$A,"AVG",'VISSIM Travel Time Outputs'!$B:$B,U$9)),"-")</f>
        <v>-</v>
      </c>
      <c r="V38" s="34" t="str">
        <f>IFERROR(TIME(0,0,AVERAGEIFS('VISSIM Travel Time Outputs'!$I:$I,'VISSIM Travel Time Outputs'!$D:$D,$D38,'VISSIM Travel Time Outputs'!$A:$A,"AVG",'VISSIM Travel Time Outputs'!$B:$B,V$9)),"-")</f>
        <v>-</v>
      </c>
      <c r="W38" s="34" t="str">
        <f>IFERROR(TIME(0,0,AVERAGEIFS('VISSIM Travel Time Outputs'!$I:$I,'VISSIM Travel Time Outputs'!$D:$D,$D38,'VISSIM Travel Time Outputs'!$A:$A,"AVG",'VISSIM Travel Time Outputs'!$B:$B,W$9)),"-")</f>
        <v>-</v>
      </c>
      <c r="X38" s="34" t="str">
        <f>IFERROR(TIME(0,0,AVERAGEIFS('VISSIM Travel Time Outputs'!$I:$I,'VISSIM Travel Time Outputs'!$D:$D,$D38,'VISSIM Travel Time Outputs'!$A:$A,"AVG",'VISSIM Travel Time Outputs'!$B:$B,X$9)),"-")</f>
        <v>-</v>
      </c>
      <c r="Y38" s="134" t="str">
        <f>IFERROR(TIME(0,0,AVERAGEIFS('VISSIM Travel Time Outputs'!$I:$I,'VISSIM Travel Time Outputs'!$D:$D,$D38,'VISSIM Travel Time Outputs'!$A:$A,"AVG",'VISSIM Travel Time Outputs'!$B:$B,Y$9)),"-")</f>
        <v>-</v>
      </c>
      <c r="Z38" s="254"/>
      <c r="AA38" s="323" t="str">
        <f>IFERROR(AVERAGEIFS('VISSIM Travel Time Outputs'!$F:$F,'VISSIM Travel Time Outputs'!$D:$D,$D38,'VISSIM Travel Time Outputs'!$A:$A,"AVG",'VISSIM Travel Time Outputs'!$B:$B,AA$9),"-")</f>
        <v>-</v>
      </c>
      <c r="AB38" s="324" t="str">
        <f>IFERROR(AVERAGEIFS('VISSIM Travel Time Outputs'!$F:$F,'VISSIM Travel Time Outputs'!$D:$D,$D38,'VISSIM Travel Time Outputs'!$A:$A,"AVG",'VISSIM Travel Time Outputs'!$B:$B,AB$9),"-")</f>
        <v>-</v>
      </c>
      <c r="AC38" s="324" t="str">
        <f>IFERROR(AVERAGEIFS('VISSIM Travel Time Outputs'!$F:$F,'VISSIM Travel Time Outputs'!$D:$D,$D38,'VISSIM Travel Time Outputs'!$A:$A,"AVG",'VISSIM Travel Time Outputs'!$B:$B,AC$9),"-")</f>
        <v>-</v>
      </c>
      <c r="AD38" s="324" t="str">
        <f>IFERROR(AVERAGEIFS('VISSIM Travel Time Outputs'!$F:$F,'VISSIM Travel Time Outputs'!$D:$D,$D38,'VISSIM Travel Time Outputs'!$A:$A,"AVG",'VISSIM Travel Time Outputs'!$B:$B,AD$9),"-")</f>
        <v>-</v>
      </c>
      <c r="AE38" s="324" t="str">
        <f>IFERROR(AVERAGEIFS('VISSIM Travel Time Outputs'!$F:$F,'VISSIM Travel Time Outputs'!$D:$D,$D38,'VISSIM Travel Time Outputs'!$A:$A,"AVG",'VISSIM Travel Time Outputs'!$B:$B,AE$9),"-")</f>
        <v>-</v>
      </c>
      <c r="AF38" s="324" t="str">
        <f>IFERROR(AVERAGEIFS('VISSIM Travel Time Outputs'!$F:$F,'VISSIM Travel Time Outputs'!$D:$D,$D38,'VISSIM Travel Time Outputs'!$A:$A,"AVG",'VISSIM Travel Time Outputs'!$B:$B,AF$9),"-")</f>
        <v>-</v>
      </c>
      <c r="AG38" s="324" t="str">
        <f>IFERROR(AVERAGEIFS('VISSIM Travel Time Outputs'!$F:$F,'VISSIM Travel Time Outputs'!$D:$D,$D38,'VISSIM Travel Time Outputs'!$A:$A,"AVG",'VISSIM Travel Time Outputs'!$B:$B,AG$9),"-")</f>
        <v>-</v>
      </c>
      <c r="AH38" s="324" t="str">
        <f>IFERROR(AVERAGEIFS('VISSIM Travel Time Outputs'!$F:$F,'VISSIM Travel Time Outputs'!$D:$D,$D38,'VISSIM Travel Time Outputs'!$A:$A,"AVG",'VISSIM Travel Time Outputs'!$B:$B,AH$9),"-")</f>
        <v>-</v>
      </c>
      <c r="AI38" s="324" t="str">
        <f>IFERROR(AVERAGEIFS('VISSIM Travel Time Outputs'!$F:$F,'VISSIM Travel Time Outputs'!$D:$D,$D38,'VISSIM Travel Time Outputs'!$A:$A,"AVG",'VISSIM Travel Time Outputs'!$B:$B,AI$9),"-")</f>
        <v>-</v>
      </c>
      <c r="AJ38" s="324" t="str">
        <f>IFERROR(AVERAGEIFS('VISSIM Travel Time Outputs'!$F:$F,'VISSIM Travel Time Outputs'!$D:$D,$D38,'VISSIM Travel Time Outputs'!$A:$A,"AVG",'VISSIM Travel Time Outputs'!$B:$B,AJ$9),"-")</f>
        <v>-</v>
      </c>
      <c r="AK38" s="324" t="str">
        <f>IFERROR(AVERAGEIFS('VISSIM Travel Time Outputs'!$F:$F,'VISSIM Travel Time Outputs'!$D:$D,$D38,'VISSIM Travel Time Outputs'!$A:$A,"AVG",'VISSIM Travel Time Outputs'!$B:$B,AK$9),"-")</f>
        <v>-</v>
      </c>
      <c r="AL38" s="324" t="str">
        <f>IFERROR(AVERAGEIFS('VISSIM Travel Time Outputs'!$F:$F,'VISSIM Travel Time Outputs'!$D:$D,$D38,'VISSIM Travel Time Outputs'!$A:$A,"AVG",'VISSIM Travel Time Outputs'!$B:$B,AL$9),"-")</f>
        <v>-</v>
      </c>
      <c r="AM38" s="324" t="str">
        <f>IFERROR(AVERAGEIFS('VISSIM Travel Time Outputs'!$F:$F,'VISSIM Travel Time Outputs'!$D:$D,$D38,'VISSIM Travel Time Outputs'!$A:$A,"AVG",'VISSIM Travel Time Outputs'!$B:$B,AM$9),"-")</f>
        <v>-</v>
      </c>
      <c r="AN38" s="324" t="str">
        <f>IFERROR(AVERAGEIFS('VISSIM Travel Time Outputs'!$F:$F,'VISSIM Travel Time Outputs'!$D:$D,$D38,'VISSIM Travel Time Outputs'!$A:$A,"AVG",'VISSIM Travel Time Outputs'!$B:$B,AN$9),"-")</f>
        <v>-</v>
      </c>
      <c r="AO38" s="324" t="str">
        <f>IFERROR(AVERAGEIFS('VISSIM Travel Time Outputs'!$F:$F,'VISSIM Travel Time Outputs'!$D:$D,$D38,'VISSIM Travel Time Outputs'!$A:$A,"AVG",'VISSIM Travel Time Outputs'!$B:$B,AO$9),"-")</f>
        <v>-</v>
      </c>
      <c r="AP38" s="325" t="str">
        <f>IFERROR(AVERAGEIFS('VISSIM Travel Time Outputs'!$F:$F,'VISSIM Travel Time Outputs'!$D:$D,$D38,'VISSIM Travel Time Outputs'!$A:$A,"AVG",'VISSIM Travel Time Outputs'!$B:$B,AP$9),"-")</f>
        <v>-</v>
      </c>
      <c r="AQ38" s="331"/>
      <c r="AR38" s="209" t="str">
        <f t="shared" si="13"/>
        <v>--</v>
      </c>
      <c r="AS38" s="354" t="str">
        <f t="shared" si="14"/>
        <v>--</v>
      </c>
      <c r="AT38" s="325">
        <f t="shared" si="15"/>
        <v>0</v>
      </c>
      <c r="AU38" s="255"/>
      <c r="AV38" s="209" t="str">
        <f>IFERROR(TIME(0,0,AVERAGEIFS('VISSIM Travel Time Outputs'!$J:$J,'VISSIM Travel Time Outputs'!$D:$D,$D38,'VISSIM Travel Time Outputs'!$A:$A,"AVG",'VISSIM Travel Time Outputs'!$B:$B,AV$9)),"-")</f>
        <v>-</v>
      </c>
      <c r="AW38" s="34" t="str">
        <f>IFERROR(TIME(0,0,AVERAGEIFS('VISSIM Travel Time Outputs'!$J:$J,'VISSIM Travel Time Outputs'!$D:$D,$D38,'VISSIM Travel Time Outputs'!$A:$A,"AVG",'VISSIM Travel Time Outputs'!$B:$B,AW$9)),"-")</f>
        <v>-</v>
      </c>
      <c r="AX38" s="34" t="str">
        <f>IFERROR(TIME(0,0,AVERAGEIFS('VISSIM Travel Time Outputs'!$J:$J,'VISSIM Travel Time Outputs'!$D:$D,$D38,'VISSIM Travel Time Outputs'!$A:$A,"AVG",'VISSIM Travel Time Outputs'!$B:$B,AX$9)),"-")</f>
        <v>-</v>
      </c>
      <c r="AY38" s="34" t="str">
        <f>IFERROR(TIME(0,0,AVERAGEIFS('VISSIM Travel Time Outputs'!$J:$J,'VISSIM Travel Time Outputs'!$D:$D,$D38,'VISSIM Travel Time Outputs'!$A:$A,"AVG",'VISSIM Travel Time Outputs'!$B:$B,AY$9)),"-")</f>
        <v>-</v>
      </c>
      <c r="AZ38" s="34" t="str">
        <f>IFERROR(TIME(0,0,AVERAGEIFS('VISSIM Travel Time Outputs'!$J:$J,'VISSIM Travel Time Outputs'!$D:$D,$D38,'VISSIM Travel Time Outputs'!$A:$A,"AVG",'VISSIM Travel Time Outputs'!$B:$B,AZ$9)),"-")</f>
        <v>-</v>
      </c>
      <c r="BA38" s="34" t="str">
        <f>IFERROR(TIME(0,0,AVERAGEIFS('VISSIM Travel Time Outputs'!$J:$J,'VISSIM Travel Time Outputs'!$D:$D,$D38,'VISSIM Travel Time Outputs'!$A:$A,"AVG",'VISSIM Travel Time Outputs'!$B:$B,BA$9)),"-")</f>
        <v>-</v>
      </c>
      <c r="BB38" s="34" t="str">
        <f>IFERROR(TIME(0,0,AVERAGEIFS('VISSIM Travel Time Outputs'!$J:$J,'VISSIM Travel Time Outputs'!$D:$D,$D38,'VISSIM Travel Time Outputs'!$A:$A,"AVG",'VISSIM Travel Time Outputs'!$B:$B,BB$9)),"-")</f>
        <v>-</v>
      </c>
      <c r="BC38" s="34" t="str">
        <f>IFERROR(TIME(0,0,AVERAGEIFS('VISSIM Travel Time Outputs'!$J:$J,'VISSIM Travel Time Outputs'!$D:$D,$D38,'VISSIM Travel Time Outputs'!$A:$A,"AVG",'VISSIM Travel Time Outputs'!$B:$B,BC$9)),"-")</f>
        <v>-</v>
      </c>
      <c r="BD38" s="34" t="str">
        <f>IFERROR(TIME(0,0,AVERAGEIFS('VISSIM Travel Time Outputs'!$J:$J,'VISSIM Travel Time Outputs'!$D:$D,$D38,'VISSIM Travel Time Outputs'!$A:$A,"AVG",'VISSIM Travel Time Outputs'!$B:$B,BD$9)),"-")</f>
        <v>-</v>
      </c>
      <c r="BE38" s="34" t="str">
        <f>IFERROR(TIME(0,0,AVERAGEIFS('VISSIM Travel Time Outputs'!$J:$J,'VISSIM Travel Time Outputs'!$D:$D,$D38,'VISSIM Travel Time Outputs'!$A:$A,"AVG",'VISSIM Travel Time Outputs'!$B:$B,BE$9)),"-")</f>
        <v>-</v>
      </c>
      <c r="BF38" s="34" t="str">
        <f>IFERROR(TIME(0,0,AVERAGEIFS('VISSIM Travel Time Outputs'!$J:$J,'VISSIM Travel Time Outputs'!$D:$D,$D38,'VISSIM Travel Time Outputs'!$A:$A,"AVG",'VISSIM Travel Time Outputs'!$B:$B,BF$9)),"-")</f>
        <v>-</v>
      </c>
      <c r="BG38" s="34" t="str">
        <f>IFERROR(TIME(0,0,AVERAGEIFS('VISSIM Travel Time Outputs'!$J:$J,'VISSIM Travel Time Outputs'!$D:$D,$D38,'VISSIM Travel Time Outputs'!$A:$A,"AVG",'VISSIM Travel Time Outputs'!$B:$B,BG$9)),"-")</f>
        <v>-</v>
      </c>
      <c r="BH38" s="34" t="str">
        <f>IFERROR(TIME(0,0,AVERAGEIFS('VISSIM Travel Time Outputs'!$J:$J,'VISSIM Travel Time Outputs'!$D:$D,$D38,'VISSIM Travel Time Outputs'!$A:$A,"AVG",'VISSIM Travel Time Outputs'!$B:$B,BH$9)),"-")</f>
        <v>-</v>
      </c>
      <c r="BI38" s="34" t="str">
        <f>IFERROR(TIME(0,0,AVERAGEIFS('VISSIM Travel Time Outputs'!$J:$J,'VISSIM Travel Time Outputs'!$D:$D,$D38,'VISSIM Travel Time Outputs'!$A:$A,"AVG",'VISSIM Travel Time Outputs'!$B:$B,BI$9)),"-")</f>
        <v>-</v>
      </c>
      <c r="BJ38" s="34" t="str">
        <f>IFERROR(TIME(0,0,AVERAGEIFS('VISSIM Travel Time Outputs'!$J:$J,'VISSIM Travel Time Outputs'!$D:$D,$D38,'VISSIM Travel Time Outputs'!$A:$A,"AVG",'VISSIM Travel Time Outputs'!$B:$B,BJ$9)),"-")</f>
        <v>-</v>
      </c>
      <c r="BK38" s="134" t="str">
        <f>IFERROR(TIME(0,0,AVERAGEIFS('VISSIM Travel Time Outputs'!$J:$J,'VISSIM Travel Time Outputs'!$D:$D,$D38,'VISSIM Travel Time Outputs'!$A:$A,"AVG",'VISSIM Travel Time Outputs'!$B:$B,BK$9)),"-")</f>
        <v>-</v>
      </c>
      <c r="BL38" s="126"/>
      <c r="BM38" s="323" t="str">
        <f>IFERROR(AVERAGEIFS('VISSIM Travel Time Outputs'!$G:$G,'VISSIM Travel Time Outputs'!$D:$D,$D38,'VISSIM Travel Time Outputs'!$A:$A,"AVG",'VISSIM Travel Time Outputs'!$B:$B,BM$9),"-")</f>
        <v>-</v>
      </c>
      <c r="BN38" s="324" t="str">
        <f>IFERROR(AVERAGEIFS('VISSIM Travel Time Outputs'!$G:$G,'VISSIM Travel Time Outputs'!$D:$D,$D38,'VISSIM Travel Time Outputs'!$A:$A,"AVG",'VISSIM Travel Time Outputs'!$B:$B,BN$9),"-")</f>
        <v>-</v>
      </c>
      <c r="BO38" s="324" t="str">
        <f>IFERROR(AVERAGEIFS('VISSIM Travel Time Outputs'!$G:$G,'VISSIM Travel Time Outputs'!$D:$D,$D38,'VISSIM Travel Time Outputs'!$A:$A,"AVG",'VISSIM Travel Time Outputs'!$B:$B,BO$9),"-")</f>
        <v>-</v>
      </c>
      <c r="BP38" s="324" t="str">
        <f>IFERROR(AVERAGEIFS('VISSIM Travel Time Outputs'!$G:$G,'VISSIM Travel Time Outputs'!$D:$D,$D38,'VISSIM Travel Time Outputs'!$A:$A,"AVG",'VISSIM Travel Time Outputs'!$B:$B,BP$9),"-")</f>
        <v>-</v>
      </c>
      <c r="BQ38" s="324" t="str">
        <f>IFERROR(AVERAGEIFS('VISSIM Travel Time Outputs'!$G:$G,'VISSIM Travel Time Outputs'!$D:$D,$D38,'VISSIM Travel Time Outputs'!$A:$A,"AVG",'VISSIM Travel Time Outputs'!$B:$B,BQ$9),"-")</f>
        <v>-</v>
      </c>
      <c r="BR38" s="324" t="str">
        <f>IFERROR(AVERAGEIFS('VISSIM Travel Time Outputs'!$G:$G,'VISSIM Travel Time Outputs'!$D:$D,$D38,'VISSIM Travel Time Outputs'!$A:$A,"AVG",'VISSIM Travel Time Outputs'!$B:$B,BR$9),"-")</f>
        <v>-</v>
      </c>
      <c r="BS38" s="324" t="str">
        <f>IFERROR(AVERAGEIFS('VISSIM Travel Time Outputs'!$G:$G,'VISSIM Travel Time Outputs'!$D:$D,$D38,'VISSIM Travel Time Outputs'!$A:$A,"AVG",'VISSIM Travel Time Outputs'!$B:$B,BS$9),"-")</f>
        <v>-</v>
      </c>
      <c r="BT38" s="324" t="str">
        <f>IFERROR(AVERAGEIFS('VISSIM Travel Time Outputs'!$G:$G,'VISSIM Travel Time Outputs'!$D:$D,$D38,'VISSIM Travel Time Outputs'!$A:$A,"AVG",'VISSIM Travel Time Outputs'!$B:$B,BT$9),"-")</f>
        <v>-</v>
      </c>
      <c r="BU38" s="324" t="str">
        <f>IFERROR(AVERAGEIFS('VISSIM Travel Time Outputs'!$G:$G,'VISSIM Travel Time Outputs'!$D:$D,$D38,'VISSIM Travel Time Outputs'!$A:$A,"AVG",'VISSIM Travel Time Outputs'!$B:$B,BU$9),"-")</f>
        <v>-</v>
      </c>
      <c r="BV38" s="324" t="str">
        <f>IFERROR(AVERAGEIFS('VISSIM Travel Time Outputs'!$G:$G,'VISSIM Travel Time Outputs'!$D:$D,$D38,'VISSIM Travel Time Outputs'!$A:$A,"AVG",'VISSIM Travel Time Outputs'!$B:$B,BV$9),"-")</f>
        <v>-</v>
      </c>
      <c r="BW38" s="324" t="str">
        <f>IFERROR(AVERAGEIFS('VISSIM Travel Time Outputs'!$G:$G,'VISSIM Travel Time Outputs'!$D:$D,$D38,'VISSIM Travel Time Outputs'!$A:$A,"AVG",'VISSIM Travel Time Outputs'!$B:$B,BW$9),"-")</f>
        <v>-</v>
      </c>
      <c r="BX38" s="324" t="str">
        <f>IFERROR(AVERAGEIFS('VISSIM Travel Time Outputs'!$G:$G,'VISSIM Travel Time Outputs'!$D:$D,$D38,'VISSIM Travel Time Outputs'!$A:$A,"AVG",'VISSIM Travel Time Outputs'!$B:$B,BX$9),"-")</f>
        <v>-</v>
      </c>
      <c r="BY38" s="324" t="str">
        <f>IFERROR(AVERAGEIFS('VISSIM Travel Time Outputs'!$G:$G,'VISSIM Travel Time Outputs'!$D:$D,$D38,'VISSIM Travel Time Outputs'!$A:$A,"AVG",'VISSIM Travel Time Outputs'!$B:$B,BY$9),"-")</f>
        <v>-</v>
      </c>
      <c r="BZ38" s="324" t="str">
        <f>IFERROR(AVERAGEIFS('VISSIM Travel Time Outputs'!$G:$G,'VISSIM Travel Time Outputs'!$D:$D,$D38,'VISSIM Travel Time Outputs'!$A:$A,"AVG",'VISSIM Travel Time Outputs'!$B:$B,BZ$9),"-")</f>
        <v>-</v>
      </c>
      <c r="CA38" s="324" t="str">
        <f>IFERROR(AVERAGEIFS('VISSIM Travel Time Outputs'!$G:$G,'VISSIM Travel Time Outputs'!$D:$D,$D38,'VISSIM Travel Time Outputs'!$A:$A,"AVG",'VISSIM Travel Time Outputs'!$B:$B,CA$9),"-")</f>
        <v>-</v>
      </c>
      <c r="CB38" s="325" t="str">
        <f>IFERROR(AVERAGEIFS('VISSIM Travel Time Outputs'!$G:$G,'VISSIM Travel Time Outputs'!$D:$D,$D38,'VISSIM Travel Time Outputs'!$A:$A,"AVG",'VISSIM Travel Time Outputs'!$B:$B,CB$9),"-")</f>
        <v>-</v>
      </c>
      <c r="CC38" s="254"/>
      <c r="CD38" s="209" t="str">
        <f t="shared" si="16"/>
        <v>--</v>
      </c>
      <c r="CE38" s="354" t="str">
        <f t="shared" si="17"/>
        <v>--</v>
      </c>
      <c r="CF38" s="325">
        <f t="shared" si="18"/>
        <v>0</v>
      </c>
      <c r="CG38" s="331"/>
      <c r="CH38" s="209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134"/>
      <c r="CX38" s="331"/>
      <c r="CY38" s="323"/>
      <c r="CZ38" s="324"/>
      <c r="DA38" s="324"/>
      <c r="DB38" s="324"/>
      <c r="DC38" s="324"/>
      <c r="DD38" s="324"/>
      <c r="DE38" s="324"/>
      <c r="DF38" s="324"/>
      <c r="DG38" s="324"/>
      <c r="DH38" s="324"/>
      <c r="DI38" s="324"/>
      <c r="DJ38" s="324"/>
      <c r="DK38" s="324"/>
      <c r="DL38" s="324"/>
      <c r="DM38" s="324"/>
      <c r="DN38" s="325"/>
      <c r="DO38" s="331"/>
      <c r="DP38" s="209" t="str">
        <f t="shared" si="19"/>
        <v>--</v>
      </c>
      <c r="DQ38" s="354" t="str">
        <f t="shared" si="20"/>
        <v>--</v>
      </c>
      <c r="DR38" s="325">
        <f t="shared" si="21"/>
        <v>0</v>
      </c>
      <c r="DS38" s="255"/>
      <c r="DT38" s="209" t="str">
        <f>IFERROR(TIME(0,0,AVERAGEIFS('VISSIM Travel Time Outputs'!$K:$K,'VISSIM Travel Time Outputs'!$D:$D,$D38,'VISSIM Travel Time Outputs'!$A:$A,"AVG",'VISSIM Travel Time Outputs'!$B:$B,DT$9)),"-")</f>
        <v>-</v>
      </c>
      <c r="DU38" s="34" t="str">
        <f>IFERROR(TIME(0,0,AVERAGEIFS('VISSIM Travel Time Outputs'!$K:$K,'VISSIM Travel Time Outputs'!$D:$D,$D38,'VISSIM Travel Time Outputs'!$A:$A,"AVG",'VISSIM Travel Time Outputs'!$B:$B,DU$9)),"-")</f>
        <v>-</v>
      </c>
      <c r="DV38" s="34" t="str">
        <f>IFERROR(TIME(0,0,AVERAGEIFS('VISSIM Travel Time Outputs'!$K:$K,'VISSIM Travel Time Outputs'!$D:$D,$D38,'VISSIM Travel Time Outputs'!$A:$A,"AVG",'VISSIM Travel Time Outputs'!$B:$B,DV$9)),"-")</f>
        <v>-</v>
      </c>
      <c r="DW38" s="34" t="str">
        <f>IFERROR(TIME(0,0,AVERAGEIFS('VISSIM Travel Time Outputs'!$K:$K,'VISSIM Travel Time Outputs'!$D:$D,$D38,'VISSIM Travel Time Outputs'!$A:$A,"AVG",'VISSIM Travel Time Outputs'!$B:$B,DW$9)),"-")</f>
        <v>-</v>
      </c>
      <c r="DX38" s="34" t="str">
        <f>IFERROR(TIME(0,0,AVERAGEIFS('VISSIM Travel Time Outputs'!$K:$K,'VISSIM Travel Time Outputs'!$D:$D,$D38,'VISSIM Travel Time Outputs'!$A:$A,"AVG",'VISSIM Travel Time Outputs'!$B:$B,DX$9)),"-")</f>
        <v>-</v>
      </c>
      <c r="DY38" s="34" t="str">
        <f>IFERROR(TIME(0,0,AVERAGEIFS('VISSIM Travel Time Outputs'!$K:$K,'VISSIM Travel Time Outputs'!$D:$D,$D38,'VISSIM Travel Time Outputs'!$A:$A,"AVG",'VISSIM Travel Time Outputs'!$B:$B,DY$9)),"-")</f>
        <v>-</v>
      </c>
      <c r="DZ38" s="34" t="str">
        <f>IFERROR(TIME(0,0,AVERAGEIFS('VISSIM Travel Time Outputs'!$K:$K,'VISSIM Travel Time Outputs'!$D:$D,$D38,'VISSIM Travel Time Outputs'!$A:$A,"AVG",'VISSIM Travel Time Outputs'!$B:$B,DZ$9)),"-")</f>
        <v>-</v>
      </c>
      <c r="EA38" s="34" t="str">
        <f>IFERROR(TIME(0,0,AVERAGEIFS('VISSIM Travel Time Outputs'!$K:$K,'VISSIM Travel Time Outputs'!$D:$D,$D38,'VISSIM Travel Time Outputs'!$A:$A,"AVG",'VISSIM Travel Time Outputs'!$B:$B,EA$9)),"-")</f>
        <v>-</v>
      </c>
      <c r="EB38" s="34" t="str">
        <f>IFERROR(TIME(0,0,AVERAGEIFS('VISSIM Travel Time Outputs'!$K:$K,'VISSIM Travel Time Outputs'!$D:$D,$D38,'VISSIM Travel Time Outputs'!$A:$A,"AVG",'VISSIM Travel Time Outputs'!$B:$B,EB$9)),"-")</f>
        <v>-</v>
      </c>
      <c r="EC38" s="34" t="str">
        <f>IFERROR(TIME(0,0,AVERAGEIFS('VISSIM Travel Time Outputs'!$K:$K,'VISSIM Travel Time Outputs'!$D:$D,$D38,'VISSIM Travel Time Outputs'!$A:$A,"AVG",'VISSIM Travel Time Outputs'!$B:$B,EC$9)),"-")</f>
        <v>-</v>
      </c>
      <c r="ED38" s="34" t="str">
        <f>IFERROR(TIME(0,0,AVERAGEIFS('VISSIM Travel Time Outputs'!$K:$K,'VISSIM Travel Time Outputs'!$D:$D,$D38,'VISSIM Travel Time Outputs'!$A:$A,"AVG",'VISSIM Travel Time Outputs'!$B:$B,ED$9)),"-")</f>
        <v>-</v>
      </c>
      <c r="EE38" s="34" t="str">
        <f>IFERROR(TIME(0,0,AVERAGEIFS('VISSIM Travel Time Outputs'!$K:$K,'VISSIM Travel Time Outputs'!$D:$D,$D38,'VISSIM Travel Time Outputs'!$A:$A,"AVG",'VISSIM Travel Time Outputs'!$B:$B,EE$9)),"-")</f>
        <v>-</v>
      </c>
      <c r="EF38" s="34" t="str">
        <f>IFERROR(TIME(0,0,AVERAGEIFS('VISSIM Travel Time Outputs'!$K:$K,'VISSIM Travel Time Outputs'!$D:$D,$D38,'VISSIM Travel Time Outputs'!$A:$A,"AVG",'VISSIM Travel Time Outputs'!$B:$B,EF$9)),"-")</f>
        <v>-</v>
      </c>
      <c r="EG38" s="34" t="str">
        <f>IFERROR(TIME(0,0,AVERAGEIFS('VISSIM Travel Time Outputs'!$K:$K,'VISSIM Travel Time Outputs'!$D:$D,$D38,'VISSIM Travel Time Outputs'!$A:$A,"AVG",'VISSIM Travel Time Outputs'!$B:$B,EG$9)),"-")</f>
        <v>-</v>
      </c>
      <c r="EH38" s="34" t="str">
        <f>IFERROR(TIME(0,0,AVERAGEIFS('VISSIM Travel Time Outputs'!$K:$K,'VISSIM Travel Time Outputs'!$D:$D,$D38,'VISSIM Travel Time Outputs'!$A:$A,"AVG",'VISSIM Travel Time Outputs'!$B:$B,EH$9)),"-")</f>
        <v>-</v>
      </c>
      <c r="EI38" s="134" t="str">
        <f>IFERROR(TIME(0,0,AVERAGEIFS('VISSIM Travel Time Outputs'!$K:$K,'VISSIM Travel Time Outputs'!$D:$D,$D38,'VISSIM Travel Time Outputs'!$A:$A,"AVG",'VISSIM Travel Time Outputs'!$B:$B,EI$9)),"-")</f>
        <v>-</v>
      </c>
      <c r="EJ38" s="126"/>
      <c r="EK38" s="323" t="str">
        <f>IFERROR(AVERAGEIFS('VISSIM Travel Time Outputs'!$H:$H,'VISSIM Travel Time Outputs'!$D:$D,$D38,'VISSIM Travel Time Outputs'!$A:$A,"AVG",'VISSIM Travel Time Outputs'!$B:$B,EK$9),"-")</f>
        <v>-</v>
      </c>
      <c r="EL38" s="324" t="str">
        <f>IFERROR(AVERAGEIFS('VISSIM Travel Time Outputs'!$H:$H,'VISSIM Travel Time Outputs'!$D:$D,$D38,'VISSIM Travel Time Outputs'!$A:$A,"AVG",'VISSIM Travel Time Outputs'!$B:$B,EL$9),"-")</f>
        <v>-</v>
      </c>
      <c r="EM38" s="324" t="str">
        <f>IFERROR(AVERAGEIFS('VISSIM Travel Time Outputs'!$H:$H,'VISSIM Travel Time Outputs'!$D:$D,$D38,'VISSIM Travel Time Outputs'!$A:$A,"AVG",'VISSIM Travel Time Outputs'!$B:$B,EM$9),"-")</f>
        <v>-</v>
      </c>
      <c r="EN38" s="324" t="str">
        <f>IFERROR(AVERAGEIFS('VISSIM Travel Time Outputs'!$H:$H,'VISSIM Travel Time Outputs'!$D:$D,$D38,'VISSIM Travel Time Outputs'!$A:$A,"AVG",'VISSIM Travel Time Outputs'!$B:$B,EN$9),"-")</f>
        <v>-</v>
      </c>
      <c r="EO38" s="324" t="str">
        <f>IFERROR(AVERAGEIFS('VISSIM Travel Time Outputs'!$H:$H,'VISSIM Travel Time Outputs'!$D:$D,$D38,'VISSIM Travel Time Outputs'!$A:$A,"AVG",'VISSIM Travel Time Outputs'!$B:$B,EO$9),"-")</f>
        <v>-</v>
      </c>
      <c r="EP38" s="324" t="str">
        <f>IFERROR(AVERAGEIFS('VISSIM Travel Time Outputs'!$H:$H,'VISSIM Travel Time Outputs'!$D:$D,$D38,'VISSIM Travel Time Outputs'!$A:$A,"AVG",'VISSIM Travel Time Outputs'!$B:$B,EP$9),"-")</f>
        <v>-</v>
      </c>
      <c r="EQ38" s="324" t="str">
        <f>IFERROR(AVERAGEIFS('VISSIM Travel Time Outputs'!$H:$H,'VISSIM Travel Time Outputs'!$D:$D,$D38,'VISSIM Travel Time Outputs'!$A:$A,"AVG",'VISSIM Travel Time Outputs'!$B:$B,EQ$9),"-")</f>
        <v>-</v>
      </c>
      <c r="ER38" s="324" t="str">
        <f>IFERROR(AVERAGEIFS('VISSIM Travel Time Outputs'!$H:$H,'VISSIM Travel Time Outputs'!$D:$D,$D38,'VISSIM Travel Time Outputs'!$A:$A,"AVG",'VISSIM Travel Time Outputs'!$B:$B,ER$9),"-")</f>
        <v>-</v>
      </c>
      <c r="ES38" s="324" t="str">
        <f>IFERROR(AVERAGEIFS('VISSIM Travel Time Outputs'!$H:$H,'VISSIM Travel Time Outputs'!$D:$D,$D38,'VISSIM Travel Time Outputs'!$A:$A,"AVG",'VISSIM Travel Time Outputs'!$B:$B,ES$9),"-")</f>
        <v>-</v>
      </c>
      <c r="ET38" s="324" t="str">
        <f>IFERROR(AVERAGEIFS('VISSIM Travel Time Outputs'!$H:$H,'VISSIM Travel Time Outputs'!$D:$D,$D38,'VISSIM Travel Time Outputs'!$A:$A,"AVG",'VISSIM Travel Time Outputs'!$B:$B,ET$9),"-")</f>
        <v>-</v>
      </c>
      <c r="EU38" s="324" t="str">
        <f>IFERROR(AVERAGEIFS('VISSIM Travel Time Outputs'!$H:$H,'VISSIM Travel Time Outputs'!$D:$D,$D38,'VISSIM Travel Time Outputs'!$A:$A,"AVG",'VISSIM Travel Time Outputs'!$B:$B,EU$9),"-")</f>
        <v>-</v>
      </c>
      <c r="EV38" s="324" t="str">
        <f>IFERROR(AVERAGEIFS('VISSIM Travel Time Outputs'!$H:$H,'VISSIM Travel Time Outputs'!$D:$D,$D38,'VISSIM Travel Time Outputs'!$A:$A,"AVG",'VISSIM Travel Time Outputs'!$B:$B,EV$9),"-")</f>
        <v>-</v>
      </c>
      <c r="EW38" s="324" t="str">
        <f>IFERROR(AVERAGEIFS('VISSIM Travel Time Outputs'!$H:$H,'VISSIM Travel Time Outputs'!$D:$D,$D38,'VISSIM Travel Time Outputs'!$A:$A,"AVG",'VISSIM Travel Time Outputs'!$B:$B,EW$9),"-")</f>
        <v>-</v>
      </c>
      <c r="EX38" s="324" t="str">
        <f>IFERROR(AVERAGEIFS('VISSIM Travel Time Outputs'!$H:$H,'VISSIM Travel Time Outputs'!$D:$D,$D38,'VISSIM Travel Time Outputs'!$A:$A,"AVG",'VISSIM Travel Time Outputs'!$B:$B,EX$9),"-")</f>
        <v>-</v>
      </c>
      <c r="EY38" s="324" t="str">
        <f>IFERROR(AVERAGEIFS('VISSIM Travel Time Outputs'!$H:$H,'VISSIM Travel Time Outputs'!$D:$D,$D38,'VISSIM Travel Time Outputs'!$A:$A,"AVG",'VISSIM Travel Time Outputs'!$B:$B,EY$9),"-")</f>
        <v>-</v>
      </c>
      <c r="EZ38" s="325" t="str">
        <f>IFERROR(AVERAGEIFS('VISSIM Travel Time Outputs'!$H:$H,'VISSIM Travel Time Outputs'!$D:$D,$D38,'VISSIM Travel Time Outputs'!$A:$A,"AVG",'VISSIM Travel Time Outputs'!$B:$B,EZ$9),"-")</f>
        <v>-</v>
      </c>
      <c r="FA38" s="254"/>
      <c r="FB38" s="209" t="str">
        <f t="shared" si="22"/>
        <v>--</v>
      </c>
      <c r="FC38" s="354" t="str">
        <f t="shared" si="23"/>
        <v>--</v>
      </c>
      <c r="FD38" s="325">
        <f t="shared" si="24"/>
        <v>0</v>
      </c>
      <c r="FE38" s="331"/>
      <c r="FF38" s="209" t="str">
        <f>IFERROR(GETPIVOTDATA("Average of TRAVTM(40)",#REF!,"TIMEINT",FF$9,"VEHICLETRAVELTIMEMEASUREMENT",$D38)/3600/24,"--")</f>
        <v>--</v>
      </c>
      <c r="FG38" s="34" t="str">
        <f>IFERROR(GETPIVOTDATA("Average of TRAVTM(40)",#REF!,"TIMEINT",FG$9,"VEHICLETRAVELTIMEMEASUREMENT",$D38)/3600/24,"--")</f>
        <v>--</v>
      </c>
      <c r="FH38" s="34" t="str">
        <f>IFERROR(GETPIVOTDATA("Average of TRAVTM(40)",#REF!,"TIMEINT",FH$9,"VEHICLETRAVELTIMEMEASUREMENT",$D38)/3600/24,"--")</f>
        <v>--</v>
      </c>
      <c r="FI38" s="34" t="str">
        <f>IFERROR(GETPIVOTDATA("Average of TRAVTM(40)",#REF!,"TIMEINT",FI$9,"VEHICLETRAVELTIMEMEASUREMENT",$D38)/3600/24,"--")</f>
        <v>--</v>
      </c>
      <c r="FJ38" s="34" t="str">
        <f>IFERROR(GETPIVOTDATA("Average of TRAVTM(40)",#REF!,"TIMEINT",FJ$9,"VEHICLETRAVELTIMEMEASUREMENT",$D38)/3600/24,"--")</f>
        <v>--</v>
      </c>
      <c r="FK38" s="34" t="str">
        <f>IFERROR(GETPIVOTDATA("Average of TRAVTM(40)",#REF!,"TIMEINT",FK$9,"VEHICLETRAVELTIMEMEASUREMENT",$D38)/3600/24,"--")</f>
        <v>--</v>
      </c>
      <c r="FL38" s="34" t="str">
        <f>IFERROR(GETPIVOTDATA("Average of TRAVTM(40)",#REF!,"TIMEINT",FL$9,"VEHICLETRAVELTIMEMEASUREMENT",$D38)/3600/24,"--")</f>
        <v>--</v>
      </c>
      <c r="FM38" s="34" t="str">
        <f>IFERROR(GETPIVOTDATA("Average of TRAVTM(40)",#REF!,"TIMEINT",FM$9,"VEHICLETRAVELTIMEMEASUREMENT",$D38)/3600/24,"--")</f>
        <v>--</v>
      </c>
      <c r="FN38" s="34" t="str">
        <f>IFERROR(GETPIVOTDATA("Average of TRAVTM(40)",#REF!,"TIMEINT",FN$9,"VEHICLETRAVELTIMEMEASUREMENT",$D38)/3600/24,"--")</f>
        <v>--</v>
      </c>
      <c r="FO38" s="34" t="str">
        <f>IFERROR(GETPIVOTDATA("Average of TRAVTM(40)",#REF!,"TIMEINT",FO$9,"VEHICLETRAVELTIMEMEASUREMENT",$D38)/3600/24,"--")</f>
        <v>--</v>
      </c>
      <c r="FP38" s="34" t="str">
        <f>IFERROR(GETPIVOTDATA("Average of TRAVTM(40)",#REF!,"TIMEINT",FP$9,"VEHICLETRAVELTIMEMEASUREMENT",$D38)/3600/24,"--")</f>
        <v>--</v>
      </c>
      <c r="FQ38" s="34" t="str">
        <f>IFERROR(GETPIVOTDATA("Average of TRAVTM(40)",#REF!,"TIMEINT",FQ$9,"VEHICLETRAVELTIMEMEASUREMENT",$D38)/3600/24,"--")</f>
        <v>--</v>
      </c>
      <c r="FR38" s="34" t="str">
        <f>IFERROR(GETPIVOTDATA("Average of TRAVTM(40)",#REF!,"TIMEINT",FR$9,"VEHICLETRAVELTIMEMEASUREMENT",$D38)/3600/24,"--")</f>
        <v>--</v>
      </c>
      <c r="FS38" s="34" t="str">
        <f>IFERROR(GETPIVOTDATA("Average of TRAVTM(40)",#REF!,"TIMEINT",FS$9,"VEHICLETRAVELTIMEMEASUREMENT",$D38)/3600/24,"--")</f>
        <v>--</v>
      </c>
      <c r="FT38" s="34" t="str">
        <f>IFERROR(GETPIVOTDATA("Average of TRAVTM(40)",#REF!,"TIMEINT",FT$9,"VEHICLETRAVELTIMEMEASUREMENT",$D38)/3600/24,"--")</f>
        <v>--</v>
      </c>
      <c r="FU38" s="134" t="str">
        <f>IFERROR(GETPIVOTDATA("Average of TRAVTM(40)",#REF!,"TIMEINT",FU$9,"VEHICLETRAVELTIMEMEASUREMENT",$D38)/3600/24,"--")</f>
        <v>--</v>
      </c>
      <c r="FV38" s="331"/>
      <c r="FW38" s="323" t="str">
        <f>IFERROR(GETPIVOTDATA("Average of VEHS(40)",#REF!,"TIMEINT",FW$9,"VEHICLETRAVELTIMEMEASUREMENT",$D38),"--")</f>
        <v>--</v>
      </c>
      <c r="FX38" s="324" t="str">
        <f>IFERROR(GETPIVOTDATA("Average of VEHS(40)",#REF!,"TIMEINT",FX$9,"VEHICLETRAVELTIMEMEASUREMENT",$D38),"--")</f>
        <v>--</v>
      </c>
      <c r="FY38" s="324" t="str">
        <f>IFERROR(GETPIVOTDATA("Average of VEHS(40)",#REF!,"TIMEINT",FY$9,"VEHICLETRAVELTIMEMEASUREMENT",$D38),"--")</f>
        <v>--</v>
      </c>
      <c r="FZ38" s="324" t="str">
        <f>IFERROR(GETPIVOTDATA("Average of VEHS(40)",#REF!,"TIMEINT",FZ$9,"VEHICLETRAVELTIMEMEASUREMENT",$D38),"--")</f>
        <v>--</v>
      </c>
      <c r="GA38" s="324" t="str">
        <f>IFERROR(GETPIVOTDATA("Average of VEHS(40)",#REF!,"TIMEINT",GA$9,"VEHICLETRAVELTIMEMEASUREMENT",$D38),"--")</f>
        <v>--</v>
      </c>
      <c r="GB38" s="324" t="str">
        <f>IFERROR(GETPIVOTDATA("Average of VEHS(40)",#REF!,"TIMEINT",GB$9,"VEHICLETRAVELTIMEMEASUREMENT",$D38),"--")</f>
        <v>--</v>
      </c>
      <c r="GC38" s="324" t="str">
        <f>IFERROR(GETPIVOTDATA("Average of VEHS(40)",#REF!,"TIMEINT",GC$9,"VEHICLETRAVELTIMEMEASUREMENT",$D38),"--")</f>
        <v>--</v>
      </c>
      <c r="GD38" s="324" t="str">
        <f>IFERROR(GETPIVOTDATA("Average of VEHS(40)",#REF!,"TIMEINT",GD$9,"VEHICLETRAVELTIMEMEASUREMENT",$D38),"--")</f>
        <v>--</v>
      </c>
      <c r="GE38" s="324" t="str">
        <f>IFERROR(GETPIVOTDATA("Average of VEHS(40)",#REF!,"TIMEINT",GE$9,"VEHICLETRAVELTIMEMEASUREMENT",$D38),"--")</f>
        <v>--</v>
      </c>
      <c r="GF38" s="324" t="str">
        <f>IFERROR(GETPIVOTDATA("Average of VEHS(40)",#REF!,"TIMEINT",GF$9,"VEHICLETRAVELTIMEMEASUREMENT",$D38),"--")</f>
        <v>--</v>
      </c>
      <c r="GG38" s="324" t="str">
        <f>IFERROR(GETPIVOTDATA("Average of VEHS(40)",#REF!,"TIMEINT",GG$9,"VEHICLETRAVELTIMEMEASUREMENT",$D38),"--")</f>
        <v>--</v>
      </c>
      <c r="GH38" s="324" t="str">
        <f>IFERROR(GETPIVOTDATA("Average of VEHS(40)",#REF!,"TIMEINT",GH$9,"VEHICLETRAVELTIMEMEASUREMENT",$D38),"--")</f>
        <v>--</v>
      </c>
      <c r="GI38" s="324" t="str">
        <f>IFERROR(GETPIVOTDATA("Average of VEHS(40)",#REF!,"TIMEINT",GI$9,"VEHICLETRAVELTIMEMEASUREMENT",$D38),"--")</f>
        <v>--</v>
      </c>
      <c r="GJ38" s="324" t="str">
        <f>IFERROR(GETPIVOTDATA("Average of VEHS(40)",#REF!,"TIMEINT",GJ$9,"VEHICLETRAVELTIMEMEASUREMENT",$D38),"--")</f>
        <v>--</v>
      </c>
      <c r="GK38" s="324" t="str">
        <f>IFERROR(GETPIVOTDATA("Average of VEHS(40)",#REF!,"TIMEINT",GK$9,"VEHICLETRAVELTIMEMEASUREMENT",$D38),"--")</f>
        <v>--</v>
      </c>
      <c r="GL38" s="325" t="str">
        <f>IFERROR(GETPIVOTDATA("Average of VEHS(40)",#REF!,"TIMEINT",GL$9,"VEHICLETRAVELTIMEMEASUREMENT",$D38),"--")</f>
        <v>--</v>
      </c>
      <c r="GM38" s="331"/>
      <c r="GN38" s="209" t="str">
        <f t="shared" si="25"/>
        <v>--</v>
      </c>
      <c r="GO38" s="354" t="str">
        <f t="shared" si="26"/>
        <v>--</v>
      </c>
      <c r="GP38" s="325">
        <f t="shared" si="27"/>
        <v>0</v>
      </c>
      <c r="GQ38" s="331"/>
      <c r="GR38" s="209" t="str">
        <f>IFERROR(GETPIVOTDATA("Average of TRAVTM(60)",#REF!,"TIMEINT",GR$9,"VEHICLETRAVELTIMEMEASUREMENT",$D38)/3600/24,"--")</f>
        <v>--</v>
      </c>
      <c r="GS38" s="34" t="str">
        <f>IFERROR(GETPIVOTDATA("Average of TRAVTM(60)",#REF!,"TIMEINT",GS$9,"VEHICLETRAVELTIMEMEASUREMENT",$D38)/3600/24,"--")</f>
        <v>--</v>
      </c>
      <c r="GT38" s="34" t="str">
        <f>IFERROR(GETPIVOTDATA("Average of TRAVTM(60)",#REF!,"TIMEINT",GT$9,"VEHICLETRAVELTIMEMEASUREMENT",$D38)/3600/24,"--")</f>
        <v>--</v>
      </c>
      <c r="GU38" s="34" t="str">
        <f>IFERROR(GETPIVOTDATA("Average of TRAVTM(60)",#REF!,"TIMEINT",GU$9,"VEHICLETRAVELTIMEMEASUREMENT",$D38)/3600/24,"--")</f>
        <v>--</v>
      </c>
      <c r="GV38" s="34" t="str">
        <f>IFERROR(GETPIVOTDATA("Average of TRAVTM(60)",#REF!,"TIMEINT",GV$9,"VEHICLETRAVELTIMEMEASUREMENT",$D38)/3600/24,"--")</f>
        <v>--</v>
      </c>
      <c r="GW38" s="34" t="str">
        <f>IFERROR(GETPIVOTDATA("Average of TRAVTM(60)",#REF!,"TIMEINT",GW$9,"VEHICLETRAVELTIMEMEASUREMENT",$D38)/3600/24,"--")</f>
        <v>--</v>
      </c>
      <c r="GX38" s="34" t="str">
        <f>IFERROR(GETPIVOTDATA("Average of TRAVTM(60)",#REF!,"TIMEINT",GX$9,"VEHICLETRAVELTIMEMEASUREMENT",$D38)/3600/24,"--")</f>
        <v>--</v>
      </c>
      <c r="GY38" s="34" t="str">
        <f>IFERROR(GETPIVOTDATA("Average of TRAVTM(60)",#REF!,"TIMEINT",GY$9,"VEHICLETRAVELTIMEMEASUREMENT",$D38)/3600/24,"--")</f>
        <v>--</v>
      </c>
      <c r="GZ38" s="34" t="str">
        <f>IFERROR(GETPIVOTDATA("Average of TRAVTM(60)",#REF!,"TIMEINT",GZ$9,"VEHICLETRAVELTIMEMEASUREMENT",$D38)/3600/24,"--")</f>
        <v>--</v>
      </c>
      <c r="HA38" s="34" t="str">
        <f>IFERROR(GETPIVOTDATA("Average of TRAVTM(60)",#REF!,"TIMEINT",HA$9,"VEHICLETRAVELTIMEMEASUREMENT",$D38)/3600/24,"--")</f>
        <v>--</v>
      </c>
      <c r="HB38" s="34" t="str">
        <f>IFERROR(GETPIVOTDATA("Average of TRAVTM(60)",#REF!,"TIMEINT",HB$9,"VEHICLETRAVELTIMEMEASUREMENT",$D38)/3600/24,"--")</f>
        <v>--</v>
      </c>
      <c r="HC38" s="34" t="str">
        <f>IFERROR(GETPIVOTDATA("Average of TRAVTM(60)",#REF!,"TIMEINT",HC$9,"VEHICLETRAVELTIMEMEASUREMENT",$D38)/3600/24,"--")</f>
        <v>--</v>
      </c>
      <c r="HD38" s="34" t="str">
        <f>IFERROR(GETPIVOTDATA("Average of TRAVTM(60)",#REF!,"TIMEINT",HD$9,"VEHICLETRAVELTIMEMEASUREMENT",$D38)/3600/24,"--")</f>
        <v>--</v>
      </c>
      <c r="HE38" s="34" t="str">
        <f>IFERROR(GETPIVOTDATA("Average of TRAVTM(60)",#REF!,"TIMEINT",HE$9,"VEHICLETRAVELTIMEMEASUREMENT",$D38)/3600/24,"--")</f>
        <v>--</v>
      </c>
      <c r="HF38" s="34" t="str">
        <f>IFERROR(GETPIVOTDATA("Average of TRAVTM(60)",#REF!,"TIMEINT",HF$9,"VEHICLETRAVELTIMEMEASUREMENT",$D38)/3600/24,"--")</f>
        <v>--</v>
      </c>
      <c r="HG38" s="134" t="str">
        <f>IFERROR(GETPIVOTDATA("Average of TRAVTM(60)",#REF!,"TIMEINT",HG$9,"VEHICLETRAVELTIMEMEASUREMENT",$D38)/3600/24,"--")</f>
        <v>--</v>
      </c>
      <c r="HH38" s="331"/>
      <c r="HI38" s="323" t="str">
        <f>IFERROR(GETPIVOTDATA("Average of VEHS(60)",#REF!,"TIMEINT",HI$9,"VEHICLETRAVELTIMEMEASUREMENT",$D38),"--")</f>
        <v>--</v>
      </c>
      <c r="HJ38" s="324" t="str">
        <f>IFERROR(GETPIVOTDATA("Average of VEHS(60)",#REF!,"TIMEINT",HJ$9,"VEHICLETRAVELTIMEMEASUREMENT",$D38),"--")</f>
        <v>--</v>
      </c>
      <c r="HK38" s="324" t="str">
        <f>IFERROR(GETPIVOTDATA("Average of VEHS(60)",#REF!,"TIMEINT",HK$9,"VEHICLETRAVELTIMEMEASUREMENT",$D38),"--")</f>
        <v>--</v>
      </c>
      <c r="HL38" s="324" t="str">
        <f>IFERROR(GETPIVOTDATA("Average of VEHS(60)",#REF!,"TIMEINT",HL$9,"VEHICLETRAVELTIMEMEASUREMENT",$D38),"--")</f>
        <v>--</v>
      </c>
      <c r="HM38" s="324" t="str">
        <f>IFERROR(GETPIVOTDATA("Average of VEHS(60)",#REF!,"TIMEINT",HM$9,"VEHICLETRAVELTIMEMEASUREMENT",$D38),"--")</f>
        <v>--</v>
      </c>
      <c r="HN38" s="324" t="str">
        <f>IFERROR(GETPIVOTDATA("Average of VEHS(60)",#REF!,"TIMEINT",HN$9,"VEHICLETRAVELTIMEMEASUREMENT",$D38),"--")</f>
        <v>--</v>
      </c>
      <c r="HO38" s="324" t="str">
        <f>IFERROR(GETPIVOTDATA("Average of VEHS(60)",#REF!,"TIMEINT",HO$9,"VEHICLETRAVELTIMEMEASUREMENT",$D38),"--")</f>
        <v>--</v>
      </c>
      <c r="HP38" s="324" t="str">
        <f>IFERROR(GETPIVOTDATA("Average of VEHS(60)",#REF!,"TIMEINT",HP$9,"VEHICLETRAVELTIMEMEASUREMENT",$D38),"--")</f>
        <v>--</v>
      </c>
      <c r="HQ38" s="324" t="str">
        <f>IFERROR(GETPIVOTDATA("Average of VEHS(60)",#REF!,"TIMEINT",HQ$9,"VEHICLETRAVELTIMEMEASUREMENT",$D38),"--")</f>
        <v>--</v>
      </c>
      <c r="HR38" s="324" t="str">
        <f>IFERROR(GETPIVOTDATA("Average of VEHS(60)",#REF!,"TIMEINT",HR$9,"VEHICLETRAVELTIMEMEASUREMENT",$D38),"--")</f>
        <v>--</v>
      </c>
      <c r="HS38" s="324" t="str">
        <f>IFERROR(GETPIVOTDATA("Average of VEHS(60)",#REF!,"TIMEINT",HS$9,"VEHICLETRAVELTIMEMEASUREMENT",$D38),"--")</f>
        <v>--</v>
      </c>
      <c r="HT38" s="324" t="str">
        <f>IFERROR(GETPIVOTDATA("Average of VEHS(60)",#REF!,"TIMEINT",HT$9,"VEHICLETRAVELTIMEMEASUREMENT",$D38),"--")</f>
        <v>--</v>
      </c>
      <c r="HU38" s="324" t="str">
        <f>IFERROR(GETPIVOTDATA("Average of VEHS(60)",#REF!,"TIMEINT",HU$9,"VEHICLETRAVELTIMEMEASUREMENT",$D38),"--")</f>
        <v>--</v>
      </c>
      <c r="HV38" s="324" t="str">
        <f>IFERROR(GETPIVOTDATA("Average of VEHS(60)",#REF!,"TIMEINT",HV$9,"VEHICLETRAVELTIMEMEASUREMENT",$D38),"--")</f>
        <v>--</v>
      </c>
      <c r="HW38" s="324" t="str">
        <f>IFERROR(GETPIVOTDATA("Average of VEHS(60)",#REF!,"TIMEINT",HW$9,"VEHICLETRAVELTIMEMEASUREMENT",$D38),"--")</f>
        <v>--</v>
      </c>
      <c r="HX38" s="325" t="str">
        <f>IFERROR(GETPIVOTDATA("Average of VEHS(60)",#REF!,"TIMEINT",HX$9,"VEHICLETRAVELTIMEMEASUREMENT",$D38),"--")</f>
        <v>--</v>
      </c>
      <c r="HY38" s="331"/>
      <c r="HZ38" s="209" t="str">
        <f t="shared" si="28"/>
        <v>--</v>
      </c>
      <c r="IA38" s="354" t="str">
        <f t="shared" si="29"/>
        <v>--</v>
      </c>
      <c r="IB38" s="325">
        <f t="shared" si="30"/>
        <v>0</v>
      </c>
      <c r="IC38" s="638"/>
      <c r="ID38" s="323" t="str">
        <f>IFERROR(AVERAGEIFS('VISSIM Travel Time Outputs'!#REF!,'VISSIM Travel Time Outputs'!#REF!,$D38,'VISSIM Travel Time Outputs'!#REF!,"AVG",'VISSIM Travel Time Outputs'!#REF!,ID$9),"-")</f>
        <v>-</v>
      </c>
      <c r="IE38" s="324" t="str">
        <f>IFERROR(AVERAGEIFS('VISSIM Travel Time Outputs'!#REF!,'VISSIM Travel Time Outputs'!#REF!,$D38,'VISSIM Travel Time Outputs'!#REF!,"AVG",'VISSIM Travel Time Outputs'!#REF!,IE$9),"-")</f>
        <v>-</v>
      </c>
      <c r="IF38" s="324" t="str">
        <f>IFERROR(AVERAGEIFS('VISSIM Travel Time Outputs'!#REF!,'VISSIM Travel Time Outputs'!#REF!,$D38,'VISSIM Travel Time Outputs'!#REF!,"AVG",'VISSIM Travel Time Outputs'!#REF!,IF$9),"-")</f>
        <v>-</v>
      </c>
      <c r="IG38" s="324" t="str">
        <f>IFERROR(AVERAGEIFS('VISSIM Travel Time Outputs'!#REF!,'VISSIM Travel Time Outputs'!#REF!,$D38,'VISSIM Travel Time Outputs'!#REF!,"AVG",'VISSIM Travel Time Outputs'!#REF!,IG$9),"-")</f>
        <v>-</v>
      </c>
      <c r="IH38" s="324" t="str">
        <f>IFERROR(AVERAGEIFS('VISSIM Travel Time Outputs'!#REF!,'VISSIM Travel Time Outputs'!#REF!,$D38,'VISSIM Travel Time Outputs'!#REF!,"AVG",'VISSIM Travel Time Outputs'!#REF!,IH$9),"-")</f>
        <v>-</v>
      </c>
      <c r="II38" s="324" t="str">
        <f>IFERROR(AVERAGEIFS('VISSIM Travel Time Outputs'!#REF!,'VISSIM Travel Time Outputs'!#REF!,$D38,'VISSIM Travel Time Outputs'!#REF!,"AVG",'VISSIM Travel Time Outputs'!#REF!,II$9),"-")</f>
        <v>-</v>
      </c>
      <c r="IJ38" s="324" t="str">
        <f>IFERROR(AVERAGEIFS('VISSIM Travel Time Outputs'!#REF!,'VISSIM Travel Time Outputs'!#REF!,$D38,'VISSIM Travel Time Outputs'!#REF!,"AVG",'VISSIM Travel Time Outputs'!#REF!,IJ$9),"-")</f>
        <v>-</v>
      </c>
      <c r="IK38" s="324" t="str">
        <f>IFERROR(AVERAGEIFS('VISSIM Travel Time Outputs'!#REF!,'VISSIM Travel Time Outputs'!#REF!,$D38,'VISSIM Travel Time Outputs'!#REF!,"AVG",'VISSIM Travel Time Outputs'!#REF!,IK$9),"-")</f>
        <v>-</v>
      </c>
      <c r="IL38" s="324" t="str">
        <f>IFERROR(AVERAGEIFS('VISSIM Travel Time Outputs'!#REF!,'VISSIM Travel Time Outputs'!#REF!,$D38,'VISSIM Travel Time Outputs'!#REF!,"AVG",'VISSIM Travel Time Outputs'!#REF!,IL$9),"-")</f>
        <v>-</v>
      </c>
      <c r="IM38" s="324" t="str">
        <f>IFERROR(AVERAGEIFS('VISSIM Travel Time Outputs'!#REF!,'VISSIM Travel Time Outputs'!#REF!,$D38,'VISSIM Travel Time Outputs'!#REF!,"AVG",'VISSIM Travel Time Outputs'!#REF!,IM$9),"-")</f>
        <v>-</v>
      </c>
      <c r="IN38" s="324" t="str">
        <f>IFERROR(AVERAGEIFS('VISSIM Travel Time Outputs'!#REF!,'VISSIM Travel Time Outputs'!#REF!,$D38,'VISSIM Travel Time Outputs'!#REF!,"AVG",'VISSIM Travel Time Outputs'!#REF!,IN$9),"-")</f>
        <v>-</v>
      </c>
      <c r="IO38" s="324" t="str">
        <f>IFERROR(AVERAGEIFS('VISSIM Travel Time Outputs'!#REF!,'VISSIM Travel Time Outputs'!#REF!,$D38,'VISSIM Travel Time Outputs'!#REF!,"AVG",'VISSIM Travel Time Outputs'!#REF!,IO$9),"-")</f>
        <v>-</v>
      </c>
      <c r="IP38" s="324" t="str">
        <f>IFERROR(AVERAGEIFS('VISSIM Travel Time Outputs'!#REF!,'VISSIM Travel Time Outputs'!#REF!,$D38,'VISSIM Travel Time Outputs'!#REF!,"AVG",'VISSIM Travel Time Outputs'!#REF!,IP$9),"-")</f>
        <v>-</v>
      </c>
      <c r="IQ38" s="324" t="str">
        <f>IFERROR(AVERAGEIFS('VISSIM Travel Time Outputs'!#REF!,'VISSIM Travel Time Outputs'!#REF!,$D38,'VISSIM Travel Time Outputs'!#REF!,"AVG",'VISSIM Travel Time Outputs'!#REF!,IQ$9),"-")</f>
        <v>-</v>
      </c>
      <c r="IR38" s="324" t="str">
        <f>IFERROR(AVERAGEIFS('VISSIM Travel Time Outputs'!#REF!,'VISSIM Travel Time Outputs'!#REF!,$D38,'VISSIM Travel Time Outputs'!#REF!,"AVG",'VISSIM Travel Time Outputs'!#REF!,IR$9),"-")</f>
        <v>-</v>
      </c>
      <c r="IS38" s="325" t="str">
        <f>IFERROR(AVERAGEIFS('VISSIM Travel Time Outputs'!#REF!,'VISSIM Travel Time Outputs'!#REF!,$D38,'VISSIM Travel Time Outputs'!#REF!,"AVG",'VISSIM Travel Time Outputs'!#REF!,IS$9),"-")</f>
        <v>-</v>
      </c>
      <c r="IT38" s="325" t="str">
        <f t="shared" si="31"/>
        <v>--</v>
      </c>
    </row>
    <row r="39" spans="1:254" x14ac:dyDescent="0.35">
      <c r="A39" s="252" t="str">
        <f t="shared" si="12"/>
        <v>H</v>
      </c>
      <c r="B39" s="577">
        <f t="shared" si="32"/>
        <v>30</v>
      </c>
      <c r="C39" s="413">
        <f>INDEX('Input - Travel Times'!$B$3:$AH$103,MATCH($B39,'Input - Travel Times'!$B$3:$B$103,0),MATCH(C$9,'Input - Travel Times'!$B$3:$AH$3,0))</f>
        <v>0</v>
      </c>
      <c r="D39" s="150">
        <f>INDEX('Input - Travel Times'!$B$3:$AH$103,MATCH($B39,'Input - Travel Times'!$B$3:$B$103,0),MATCH(D$9,'Input - Travel Times'!$B$3:$AH$3,0))</f>
        <v>0</v>
      </c>
      <c r="E39" s="518">
        <f>TIME(0,0,INDEX('Input - Travel Times'!$B$3:$AH$103,MATCH($B39,'Input - Travel Times'!$B$3:$B$103,0),MATCH(E$9,'Input - Travel Times'!$B$3:$AH$3,0)))</f>
        <v>0</v>
      </c>
      <c r="F39" s="518">
        <f>TIME(0,0,INDEX('Input - Travel Times'!$B$3:$AH$103,MATCH($B39,'Input - Travel Times'!$B$3:$B$103,0),MATCH(F$9,'Input - Travel Times'!$B$3:$AH$3,0)))</f>
        <v>0</v>
      </c>
      <c r="G39" s="518">
        <f>TIME(0,0,INDEX('Input - Travel Times'!$B$3:$AH$103,MATCH($B39,'Input - Travel Times'!$B$3:$B$103,0),MATCH(G$9,'Input - Travel Times'!$B$3:$AH$3,0)))</f>
        <v>0</v>
      </c>
      <c r="H39" s="518">
        <f>TIME(0,0,INDEX('Input - Travel Times'!$B$3:$AH$103,MATCH($B39,'Input - Travel Times'!$B$3:$B$103,0),MATCH(H$9,'Input - Travel Times'!$B$3:$AH$3,0)))</f>
        <v>0</v>
      </c>
      <c r="J39" s="209" t="str">
        <f>IFERROR(TIME(0,0,AVERAGEIFS('VISSIM Travel Time Outputs'!$I:$I,'VISSIM Travel Time Outputs'!$D:$D,$D39,'VISSIM Travel Time Outputs'!$A:$A,"AVG",'VISSIM Travel Time Outputs'!$B:$B,J$9)),"-")</f>
        <v>-</v>
      </c>
      <c r="K39" s="34" t="str">
        <f>IFERROR(TIME(0,0,AVERAGEIFS('VISSIM Travel Time Outputs'!$I:$I,'VISSIM Travel Time Outputs'!$D:$D,$D39,'VISSIM Travel Time Outputs'!$A:$A,"AVG",'VISSIM Travel Time Outputs'!$B:$B,K$9)),"-")</f>
        <v>-</v>
      </c>
      <c r="L39" s="34" t="str">
        <f>IFERROR(TIME(0,0,AVERAGEIFS('VISSIM Travel Time Outputs'!$I:$I,'VISSIM Travel Time Outputs'!$D:$D,$D39,'VISSIM Travel Time Outputs'!$A:$A,"AVG",'VISSIM Travel Time Outputs'!$B:$B,L$9)),"-")</f>
        <v>-</v>
      </c>
      <c r="M39" s="34" t="str">
        <f>IFERROR(TIME(0,0,AVERAGEIFS('VISSIM Travel Time Outputs'!$I:$I,'VISSIM Travel Time Outputs'!$D:$D,$D39,'VISSIM Travel Time Outputs'!$A:$A,"AVG",'VISSIM Travel Time Outputs'!$B:$B,M$9)),"-")</f>
        <v>-</v>
      </c>
      <c r="N39" s="34" t="str">
        <f>IFERROR(TIME(0,0,AVERAGEIFS('VISSIM Travel Time Outputs'!$I:$I,'VISSIM Travel Time Outputs'!$D:$D,$D39,'VISSIM Travel Time Outputs'!$A:$A,"AVG",'VISSIM Travel Time Outputs'!$B:$B,N$9)),"-")</f>
        <v>-</v>
      </c>
      <c r="O39" s="34" t="str">
        <f>IFERROR(TIME(0,0,AVERAGEIFS('VISSIM Travel Time Outputs'!$I:$I,'VISSIM Travel Time Outputs'!$D:$D,$D39,'VISSIM Travel Time Outputs'!$A:$A,"AVG",'VISSIM Travel Time Outputs'!$B:$B,O$9)),"-")</f>
        <v>-</v>
      </c>
      <c r="P39" s="34" t="str">
        <f>IFERROR(TIME(0,0,AVERAGEIFS('VISSIM Travel Time Outputs'!$I:$I,'VISSIM Travel Time Outputs'!$D:$D,$D39,'VISSIM Travel Time Outputs'!$A:$A,"AVG",'VISSIM Travel Time Outputs'!$B:$B,P$9)),"-")</f>
        <v>-</v>
      </c>
      <c r="Q39" s="34" t="str">
        <f>IFERROR(TIME(0,0,AVERAGEIFS('VISSIM Travel Time Outputs'!$I:$I,'VISSIM Travel Time Outputs'!$D:$D,$D39,'VISSIM Travel Time Outputs'!$A:$A,"AVG",'VISSIM Travel Time Outputs'!$B:$B,Q$9)),"-")</f>
        <v>-</v>
      </c>
      <c r="R39" s="34" t="str">
        <f>IFERROR(TIME(0,0,AVERAGEIFS('VISSIM Travel Time Outputs'!$I:$I,'VISSIM Travel Time Outputs'!$D:$D,$D39,'VISSIM Travel Time Outputs'!$A:$A,"AVG",'VISSIM Travel Time Outputs'!$B:$B,R$9)),"-")</f>
        <v>-</v>
      </c>
      <c r="S39" s="34" t="str">
        <f>IFERROR(TIME(0,0,AVERAGEIFS('VISSIM Travel Time Outputs'!$I:$I,'VISSIM Travel Time Outputs'!$D:$D,$D39,'VISSIM Travel Time Outputs'!$A:$A,"AVG",'VISSIM Travel Time Outputs'!$B:$B,S$9)),"-")</f>
        <v>-</v>
      </c>
      <c r="T39" s="34" t="str">
        <f>IFERROR(TIME(0,0,AVERAGEIFS('VISSIM Travel Time Outputs'!$I:$I,'VISSIM Travel Time Outputs'!$D:$D,$D39,'VISSIM Travel Time Outputs'!$A:$A,"AVG",'VISSIM Travel Time Outputs'!$B:$B,T$9)),"-")</f>
        <v>-</v>
      </c>
      <c r="U39" s="34" t="str">
        <f>IFERROR(TIME(0,0,AVERAGEIFS('VISSIM Travel Time Outputs'!$I:$I,'VISSIM Travel Time Outputs'!$D:$D,$D39,'VISSIM Travel Time Outputs'!$A:$A,"AVG",'VISSIM Travel Time Outputs'!$B:$B,U$9)),"-")</f>
        <v>-</v>
      </c>
      <c r="V39" s="34" t="str">
        <f>IFERROR(TIME(0,0,AVERAGEIFS('VISSIM Travel Time Outputs'!$I:$I,'VISSIM Travel Time Outputs'!$D:$D,$D39,'VISSIM Travel Time Outputs'!$A:$A,"AVG",'VISSIM Travel Time Outputs'!$B:$B,V$9)),"-")</f>
        <v>-</v>
      </c>
      <c r="W39" s="34" t="str">
        <f>IFERROR(TIME(0,0,AVERAGEIFS('VISSIM Travel Time Outputs'!$I:$I,'VISSIM Travel Time Outputs'!$D:$D,$D39,'VISSIM Travel Time Outputs'!$A:$A,"AVG",'VISSIM Travel Time Outputs'!$B:$B,W$9)),"-")</f>
        <v>-</v>
      </c>
      <c r="X39" s="34" t="str">
        <f>IFERROR(TIME(0,0,AVERAGEIFS('VISSIM Travel Time Outputs'!$I:$I,'VISSIM Travel Time Outputs'!$D:$D,$D39,'VISSIM Travel Time Outputs'!$A:$A,"AVG",'VISSIM Travel Time Outputs'!$B:$B,X$9)),"-")</f>
        <v>-</v>
      </c>
      <c r="Y39" s="134" t="str">
        <f>IFERROR(TIME(0,0,AVERAGEIFS('VISSIM Travel Time Outputs'!$I:$I,'VISSIM Travel Time Outputs'!$D:$D,$D39,'VISSIM Travel Time Outputs'!$A:$A,"AVG",'VISSIM Travel Time Outputs'!$B:$B,Y$9)),"-")</f>
        <v>-</v>
      </c>
      <c r="Z39" s="254"/>
      <c r="AA39" s="323" t="str">
        <f>IFERROR(AVERAGEIFS('VISSIM Travel Time Outputs'!$F:$F,'VISSIM Travel Time Outputs'!$D:$D,$D39,'VISSIM Travel Time Outputs'!$A:$A,"AVG",'VISSIM Travel Time Outputs'!$B:$B,AA$9),"-")</f>
        <v>-</v>
      </c>
      <c r="AB39" s="324" t="str">
        <f>IFERROR(AVERAGEIFS('VISSIM Travel Time Outputs'!$F:$F,'VISSIM Travel Time Outputs'!$D:$D,$D39,'VISSIM Travel Time Outputs'!$A:$A,"AVG",'VISSIM Travel Time Outputs'!$B:$B,AB$9),"-")</f>
        <v>-</v>
      </c>
      <c r="AC39" s="324" t="str">
        <f>IFERROR(AVERAGEIFS('VISSIM Travel Time Outputs'!$F:$F,'VISSIM Travel Time Outputs'!$D:$D,$D39,'VISSIM Travel Time Outputs'!$A:$A,"AVG",'VISSIM Travel Time Outputs'!$B:$B,AC$9),"-")</f>
        <v>-</v>
      </c>
      <c r="AD39" s="324" t="str">
        <f>IFERROR(AVERAGEIFS('VISSIM Travel Time Outputs'!$F:$F,'VISSIM Travel Time Outputs'!$D:$D,$D39,'VISSIM Travel Time Outputs'!$A:$A,"AVG",'VISSIM Travel Time Outputs'!$B:$B,AD$9),"-")</f>
        <v>-</v>
      </c>
      <c r="AE39" s="324" t="str">
        <f>IFERROR(AVERAGEIFS('VISSIM Travel Time Outputs'!$F:$F,'VISSIM Travel Time Outputs'!$D:$D,$D39,'VISSIM Travel Time Outputs'!$A:$A,"AVG",'VISSIM Travel Time Outputs'!$B:$B,AE$9),"-")</f>
        <v>-</v>
      </c>
      <c r="AF39" s="324" t="str">
        <f>IFERROR(AVERAGEIFS('VISSIM Travel Time Outputs'!$F:$F,'VISSIM Travel Time Outputs'!$D:$D,$D39,'VISSIM Travel Time Outputs'!$A:$A,"AVG",'VISSIM Travel Time Outputs'!$B:$B,AF$9),"-")</f>
        <v>-</v>
      </c>
      <c r="AG39" s="324" t="str">
        <f>IFERROR(AVERAGEIFS('VISSIM Travel Time Outputs'!$F:$F,'VISSIM Travel Time Outputs'!$D:$D,$D39,'VISSIM Travel Time Outputs'!$A:$A,"AVG",'VISSIM Travel Time Outputs'!$B:$B,AG$9),"-")</f>
        <v>-</v>
      </c>
      <c r="AH39" s="324" t="str">
        <f>IFERROR(AVERAGEIFS('VISSIM Travel Time Outputs'!$F:$F,'VISSIM Travel Time Outputs'!$D:$D,$D39,'VISSIM Travel Time Outputs'!$A:$A,"AVG",'VISSIM Travel Time Outputs'!$B:$B,AH$9),"-")</f>
        <v>-</v>
      </c>
      <c r="AI39" s="324" t="str">
        <f>IFERROR(AVERAGEIFS('VISSIM Travel Time Outputs'!$F:$F,'VISSIM Travel Time Outputs'!$D:$D,$D39,'VISSIM Travel Time Outputs'!$A:$A,"AVG",'VISSIM Travel Time Outputs'!$B:$B,AI$9),"-")</f>
        <v>-</v>
      </c>
      <c r="AJ39" s="324" t="str">
        <f>IFERROR(AVERAGEIFS('VISSIM Travel Time Outputs'!$F:$F,'VISSIM Travel Time Outputs'!$D:$D,$D39,'VISSIM Travel Time Outputs'!$A:$A,"AVG",'VISSIM Travel Time Outputs'!$B:$B,AJ$9),"-")</f>
        <v>-</v>
      </c>
      <c r="AK39" s="324" t="str">
        <f>IFERROR(AVERAGEIFS('VISSIM Travel Time Outputs'!$F:$F,'VISSIM Travel Time Outputs'!$D:$D,$D39,'VISSIM Travel Time Outputs'!$A:$A,"AVG",'VISSIM Travel Time Outputs'!$B:$B,AK$9),"-")</f>
        <v>-</v>
      </c>
      <c r="AL39" s="324" t="str">
        <f>IFERROR(AVERAGEIFS('VISSIM Travel Time Outputs'!$F:$F,'VISSIM Travel Time Outputs'!$D:$D,$D39,'VISSIM Travel Time Outputs'!$A:$A,"AVG",'VISSIM Travel Time Outputs'!$B:$B,AL$9),"-")</f>
        <v>-</v>
      </c>
      <c r="AM39" s="324" t="str">
        <f>IFERROR(AVERAGEIFS('VISSIM Travel Time Outputs'!$F:$F,'VISSIM Travel Time Outputs'!$D:$D,$D39,'VISSIM Travel Time Outputs'!$A:$A,"AVG",'VISSIM Travel Time Outputs'!$B:$B,AM$9),"-")</f>
        <v>-</v>
      </c>
      <c r="AN39" s="324" t="str">
        <f>IFERROR(AVERAGEIFS('VISSIM Travel Time Outputs'!$F:$F,'VISSIM Travel Time Outputs'!$D:$D,$D39,'VISSIM Travel Time Outputs'!$A:$A,"AVG",'VISSIM Travel Time Outputs'!$B:$B,AN$9),"-")</f>
        <v>-</v>
      </c>
      <c r="AO39" s="324" t="str">
        <f>IFERROR(AVERAGEIFS('VISSIM Travel Time Outputs'!$F:$F,'VISSIM Travel Time Outputs'!$D:$D,$D39,'VISSIM Travel Time Outputs'!$A:$A,"AVG",'VISSIM Travel Time Outputs'!$B:$B,AO$9),"-")</f>
        <v>-</v>
      </c>
      <c r="AP39" s="325" t="str">
        <f>IFERROR(AVERAGEIFS('VISSIM Travel Time Outputs'!$F:$F,'VISSIM Travel Time Outputs'!$D:$D,$D39,'VISSIM Travel Time Outputs'!$A:$A,"AVG",'VISSIM Travel Time Outputs'!$B:$B,AP$9),"-")</f>
        <v>-</v>
      </c>
      <c r="AQ39" s="331"/>
      <c r="AR39" s="209" t="str">
        <f t="shared" si="13"/>
        <v>--</v>
      </c>
      <c r="AS39" s="354" t="str">
        <f t="shared" si="14"/>
        <v>--</v>
      </c>
      <c r="AT39" s="325">
        <f t="shared" si="15"/>
        <v>0</v>
      </c>
      <c r="AU39" s="255"/>
      <c r="AV39" s="209" t="str">
        <f>IFERROR(TIME(0,0,AVERAGEIFS('VISSIM Travel Time Outputs'!$J:$J,'VISSIM Travel Time Outputs'!$D:$D,$D39,'VISSIM Travel Time Outputs'!$A:$A,"AVG",'VISSIM Travel Time Outputs'!$B:$B,AV$9)),"-")</f>
        <v>-</v>
      </c>
      <c r="AW39" s="34" t="str">
        <f>IFERROR(TIME(0,0,AVERAGEIFS('VISSIM Travel Time Outputs'!$J:$J,'VISSIM Travel Time Outputs'!$D:$D,$D39,'VISSIM Travel Time Outputs'!$A:$A,"AVG",'VISSIM Travel Time Outputs'!$B:$B,AW$9)),"-")</f>
        <v>-</v>
      </c>
      <c r="AX39" s="34" t="str">
        <f>IFERROR(TIME(0,0,AVERAGEIFS('VISSIM Travel Time Outputs'!$J:$J,'VISSIM Travel Time Outputs'!$D:$D,$D39,'VISSIM Travel Time Outputs'!$A:$A,"AVG",'VISSIM Travel Time Outputs'!$B:$B,AX$9)),"-")</f>
        <v>-</v>
      </c>
      <c r="AY39" s="34" t="str">
        <f>IFERROR(TIME(0,0,AVERAGEIFS('VISSIM Travel Time Outputs'!$J:$J,'VISSIM Travel Time Outputs'!$D:$D,$D39,'VISSIM Travel Time Outputs'!$A:$A,"AVG",'VISSIM Travel Time Outputs'!$B:$B,AY$9)),"-")</f>
        <v>-</v>
      </c>
      <c r="AZ39" s="34" t="str">
        <f>IFERROR(TIME(0,0,AVERAGEIFS('VISSIM Travel Time Outputs'!$J:$J,'VISSIM Travel Time Outputs'!$D:$D,$D39,'VISSIM Travel Time Outputs'!$A:$A,"AVG",'VISSIM Travel Time Outputs'!$B:$B,AZ$9)),"-")</f>
        <v>-</v>
      </c>
      <c r="BA39" s="34" t="str">
        <f>IFERROR(TIME(0,0,AVERAGEIFS('VISSIM Travel Time Outputs'!$J:$J,'VISSIM Travel Time Outputs'!$D:$D,$D39,'VISSIM Travel Time Outputs'!$A:$A,"AVG",'VISSIM Travel Time Outputs'!$B:$B,BA$9)),"-")</f>
        <v>-</v>
      </c>
      <c r="BB39" s="34" t="str">
        <f>IFERROR(TIME(0,0,AVERAGEIFS('VISSIM Travel Time Outputs'!$J:$J,'VISSIM Travel Time Outputs'!$D:$D,$D39,'VISSIM Travel Time Outputs'!$A:$A,"AVG",'VISSIM Travel Time Outputs'!$B:$B,BB$9)),"-")</f>
        <v>-</v>
      </c>
      <c r="BC39" s="34" t="str">
        <f>IFERROR(TIME(0,0,AVERAGEIFS('VISSIM Travel Time Outputs'!$J:$J,'VISSIM Travel Time Outputs'!$D:$D,$D39,'VISSIM Travel Time Outputs'!$A:$A,"AVG",'VISSIM Travel Time Outputs'!$B:$B,BC$9)),"-")</f>
        <v>-</v>
      </c>
      <c r="BD39" s="34" t="str">
        <f>IFERROR(TIME(0,0,AVERAGEIFS('VISSIM Travel Time Outputs'!$J:$J,'VISSIM Travel Time Outputs'!$D:$D,$D39,'VISSIM Travel Time Outputs'!$A:$A,"AVG",'VISSIM Travel Time Outputs'!$B:$B,BD$9)),"-")</f>
        <v>-</v>
      </c>
      <c r="BE39" s="34" t="str">
        <f>IFERROR(TIME(0,0,AVERAGEIFS('VISSIM Travel Time Outputs'!$J:$J,'VISSIM Travel Time Outputs'!$D:$D,$D39,'VISSIM Travel Time Outputs'!$A:$A,"AVG",'VISSIM Travel Time Outputs'!$B:$B,BE$9)),"-")</f>
        <v>-</v>
      </c>
      <c r="BF39" s="34" t="str">
        <f>IFERROR(TIME(0,0,AVERAGEIFS('VISSIM Travel Time Outputs'!$J:$J,'VISSIM Travel Time Outputs'!$D:$D,$D39,'VISSIM Travel Time Outputs'!$A:$A,"AVG",'VISSIM Travel Time Outputs'!$B:$B,BF$9)),"-")</f>
        <v>-</v>
      </c>
      <c r="BG39" s="34" t="str">
        <f>IFERROR(TIME(0,0,AVERAGEIFS('VISSIM Travel Time Outputs'!$J:$J,'VISSIM Travel Time Outputs'!$D:$D,$D39,'VISSIM Travel Time Outputs'!$A:$A,"AVG",'VISSIM Travel Time Outputs'!$B:$B,BG$9)),"-")</f>
        <v>-</v>
      </c>
      <c r="BH39" s="34" t="str">
        <f>IFERROR(TIME(0,0,AVERAGEIFS('VISSIM Travel Time Outputs'!$J:$J,'VISSIM Travel Time Outputs'!$D:$D,$D39,'VISSIM Travel Time Outputs'!$A:$A,"AVG",'VISSIM Travel Time Outputs'!$B:$B,BH$9)),"-")</f>
        <v>-</v>
      </c>
      <c r="BI39" s="34" t="str">
        <f>IFERROR(TIME(0,0,AVERAGEIFS('VISSIM Travel Time Outputs'!$J:$J,'VISSIM Travel Time Outputs'!$D:$D,$D39,'VISSIM Travel Time Outputs'!$A:$A,"AVG",'VISSIM Travel Time Outputs'!$B:$B,BI$9)),"-")</f>
        <v>-</v>
      </c>
      <c r="BJ39" s="34" t="str">
        <f>IFERROR(TIME(0,0,AVERAGEIFS('VISSIM Travel Time Outputs'!$J:$J,'VISSIM Travel Time Outputs'!$D:$D,$D39,'VISSIM Travel Time Outputs'!$A:$A,"AVG",'VISSIM Travel Time Outputs'!$B:$B,BJ$9)),"-")</f>
        <v>-</v>
      </c>
      <c r="BK39" s="134" t="str">
        <f>IFERROR(TIME(0,0,AVERAGEIFS('VISSIM Travel Time Outputs'!$J:$J,'VISSIM Travel Time Outputs'!$D:$D,$D39,'VISSIM Travel Time Outputs'!$A:$A,"AVG",'VISSIM Travel Time Outputs'!$B:$B,BK$9)),"-")</f>
        <v>-</v>
      </c>
      <c r="BL39" s="126"/>
      <c r="BM39" s="323" t="str">
        <f>IFERROR(AVERAGEIFS('VISSIM Travel Time Outputs'!$G:$G,'VISSIM Travel Time Outputs'!$D:$D,$D39,'VISSIM Travel Time Outputs'!$A:$A,"AVG",'VISSIM Travel Time Outputs'!$B:$B,BM$9),"-")</f>
        <v>-</v>
      </c>
      <c r="BN39" s="324" t="str">
        <f>IFERROR(AVERAGEIFS('VISSIM Travel Time Outputs'!$G:$G,'VISSIM Travel Time Outputs'!$D:$D,$D39,'VISSIM Travel Time Outputs'!$A:$A,"AVG",'VISSIM Travel Time Outputs'!$B:$B,BN$9),"-")</f>
        <v>-</v>
      </c>
      <c r="BO39" s="324" t="str">
        <f>IFERROR(AVERAGEIFS('VISSIM Travel Time Outputs'!$G:$G,'VISSIM Travel Time Outputs'!$D:$D,$D39,'VISSIM Travel Time Outputs'!$A:$A,"AVG",'VISSIM Travel Time Outputs'!$B:$B,BO$9),"-")</f>
        <v>-</v>
      </c>
      <c r="BP39" s="324" t="str">
        <f>IFERROR(AVERAGEIFS('VISSIM Travel Time Outputs'!$G:$G,'VISSIM Travel Time Outputs'!$D:$D,$D39,'VISSIM Travel Time Outputs'!$A:$A,"AVG",'VISSIM Travel Time Outputs'!$B:$B,BP$9),"-")</f>
        <v>-</v>
      </c>
      <c r="BQ39" s="324" t="str">
        <f>IFERROR(AVERAGEIFS('VISSIM Travel Time Outputs'!$G:$G,'VISSIM Travel Time Outputs'!$D:$D,$D39,'VISSIM Travel Time Outputs'!$A:$A,"AVG",'VISSIM Travel Time Outputs'!$B:$B,BQ$9),"-")</f>
        <v>-</v>
      </c>
      <c r="BR39" s="324" t="str">
        <f>IFERROR(AVERAGEIFS('VISSIM Travel Time Outputs'!$G:$G,'VISSIM Travel Time Outputs'!$D:$D,$D39,'VISSIM Travel Time Outputs'!$A:$A,"AVG",'VISSIM Travel Time Outputs'!$B:$B,BR$9),"-")</f>
        <v>-</v>
      </c>
      <c r="BS39" s="324" t="str">
        <f>IFERROR(AVERAGEIFS('VISSIM Travel Time Outputs'!$G:$G,'VISSIM Travel Time Outputs'!$D:$D,$D39,'VISSIM Travel Time Outputs'!$A:$A,"AVG",'VISSIM Travel Time Outputs'!$B:$B,BS$9),"-")</f>
        <v>-</v>
      </c>
      <c r="BT39" s="324" t="str">
        <f>IFERROR(AVERAGEIFS('VISSIM Travel Time Outputs'!$G:$G,'VISSIM Travel Time Outputs'!$D:$D,$D39,'VISSIM Travel Time Outputs'!$A:$A,"AVG",'VISSIM Travel Time Outputs'!$B:$B,BT$9),"-")</f>
        <v>-</v>
      </c>
      <c r="BU39" s="324" t="str">
        <f>IFERROR(AVERAGEIFS('VISSIM Travel Time Outputs'!$G:$G,'VISSIM Travel Time Outputs'!$D:$D,$D39,'VISSIM Travel Time Outputs'!$A:$A,"AVG",'VISSIM Travel Time Outputs'!$B:$B,BU$9),"-")</f>
        <v>-</v>
      </c>
      <c r="BV39" s="324" t="str">
        <f>IFERROR(AVERAGEIFS('VISSIM Travel Time Outputs'!$G:$G,'VISSIM Travel Time Outputs'!$D:$D,$D39,'VISSIM Travel Time Outputs'!$A:$A,"AVG",'VISSIM Travel Time Outputs'!$B:$B,BV$9),"-")</f>
        <v>-</v>
      </c>
      <c r="BW39" s="324" t="str">
        <f>IFERROR(AVERAGEIFS('VISSIM Travel Time Outputs'!$G:$G,'VISSIM Travel Time Outputs'!$D:$D,$D39,'VISSIM Travel Time Outputs'!$A:$A,"AVG",'VISSIM Travel Time Outputs'!$B:$B,BW$9),"-")</f>
        <v>-</v>
      </c>
      <c r="BX39" s="324" t="str">
        <f>IFERROR(AVERAGEIFS('VISSIM Travel Time Outputs'!$G:$G,'VISSIM Travel Time Outputs'!$D:$D,$D39,'VISSIM Travel Time Outputs'!$A:$A,"AVG",'VISSIM Travel Time Outputs'!$B:$B,BX$9),"-")</f>
        <v>-</v>
      </c>
      <c r="BY39" s="324" t="str">
        <f>IFERROR(AVERAGEIFS('VISSIM Travel Time Outputs'!$G:$G,'VISSIM Travel Time Outputs'!$D:$D,$D39,'VISSIM Travel Time Outputs'!$A:$A,"AVG",'VISSIM Travel Time Outputs'!$B:$B,BY$9),"-")</f>
        <v>-</v>
      </c>
      <c r="BZ39" s="324" t="str">
        <f>IFERROR(AVERAGEIFS('VISSIM Travel Time Outputs'!$G:$G,'VISSIM Travel Time Outputs'!$D:$D,$D39,'VISSIM Travel Time Outputs'!$A:$A,"AVG",'VISSIM Travel Time Outputs'!$B:$B,BZ$9),"-")</f>
        <v>-</v>
      </c>
      <c r="CA39" s="324" t="str">
        <f>IFERROR(AVERAGEIFS('VISSIM Travel Time Outputs'!$G:$G,'VISSIM Travel Time Outputs'!$D:$D,$D39,'VISSIM Travel Time Outputs'!$A:$A,"AVG",'VISSIM Travel Time Outputs'!$B:$B,CA$9),"-")</f>
        <v>-</v>
      </c>
      <c r="CB39" s="325" t="str">
        <f>IFERROR(AVERAGEIFS('VISSIM Travel Time Outputs'!$G:$G,'VISSIM Travel Time Outputs'!$D:$D,$D39,'VISSIM Travel Time Outputs'!$A:$A,"AVG",'VISSIM Travel Time Outputs'!$B:$B,CB$9),"-")</f>
        <v>-</v>
      </c>
      <c r="CC39" s="254"/>
      <c r="CD39" s="209" t="str">
        <f t="shared" si="16"/>
        <v>--</v>
      </c>
      <c r="CE39" s="354" t="str">
        <f t="shared" si="17"/>
        <v>--</v>
      </c>
      <c r="CF39" s="325">
        <f t="shared" si="18"/>
        <v>0</v>
      </c>
      <c r="CG39" s="331"/>
      <c r="CH39" s="209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134"/>
      <c r="CX39" s="331"/>
      <c r="CY39" s="323"/>
      <c r="CZ39" s="324"/>
      <c r="DA39" s="324"/>
      <c r="DB39" s="324"/>
      <c r="DC39" s="324"/>
      <c r="DD39" s="324"/>
      <c r="DE39" s="324"/>
      <c r="DF39" s="324"/>
      <c r="DG39" s="324"/>
      <c r="DH39" s="324"/>
      <c r="DI39" s="324"/>
      <c r="DJ39" s="324"/>
      <c r="DK39" s="324"/>
      <c r="DL39" s="324"/>
      <c r="DM39" s="324"/>
      <c r="DN39" s="325"/>
      <c r="DO39" s="331"/>
      <c r="DP39" s="209" t="str">
        <f t="shared" si="19"/>
        <v>--</v>
      </c>
      <c r="DQ39" s="354" t="str">
        <f t="shared" si="20"/>
        <v>--</v>
      </c>
      <c r="DR39" s="325">
        <f t="shared" si="21"/>
        <v>0</v>
      </c>
      <c r="DS39" s="255"/>
      <c r="DT39" s="209" t="str">
        <f>IFERROR(TIME(0,0,AVERAGEIFS('VISSIM Travel Time Outputs'!$K:$K,'VISSIM Travel Time Outputs'!$D:$D,$D39,'VISSIM Travel Time Outputs'!$A:$A,"AVG",'VISSIM Travel Time Outputs'!$B:$B,DT$9)),"-")</f>
        <v>-</v>
      </c>
      <c r="DU39" s="34" t="str">
        <f>IFERROR(TIME(0,0,AVERAGEIFS('VISSIM Travel Time Outputs'!$K:$K,'VISSIM Travel Time Outputs'!$D:$D,$D39,'VISSIM Travel Time Outputs'!$A:$A,"AVG",'VISSIM Travel Time Outputs'!$B:$B,DU$9)),"-")</f>
        <v>-</v>
      </c>
      <c r="DV39" s="34" t="str">
        <f>IFERROR(TIME(0,0,AVERAGEIFS('VISSIM Travel Time Outputs'!$K:$K,'VISSIM Travel Time Outputs'!$D:$D,$D39,'VISSIM Travel Time Outputs'!$A:$A,"AVG",'VISSIM Travel Time Outputs'!$B:$B,DV$9)),"-")</f>
        <v>-</v>
      </c>
      <c r="DW39" s="34" t="str">
        <f>IFERROR(TIME(0,0,AVERAGEIFS('VISSIM Travel Time Outputs'!$K:$K,'VISSIM Travel Time Outputs'!$D:$D,$D39,'VISSIM Travel Time Outputs'!$A:$A,"AVG",'VISSIM Travel Time Outputs'!$B:$B,DW$9)),"-")</f>
        <v>-</v>
      </c>
      <c r="DX39" s="34" t="str">
        <f>IFERROR(TIME(0,0,AVERAGEIFS('VISSIM Travel Time Outputs'!$K:$K,'VISSIM Travel Time Outputs'!$D:$D,$D39,'VISSIM Travel Time Outputs'!$A:$A,"AVG",'VISSIM Travel Time Outputs'!$B:$B,DX$9)),"-")</f>
        <v>-</v>
      </c>
      <c r="DY39" s="34" t="str">
        <f>IFERROR(TIME(0,0,AVERAGEIFS('VISSIM Travel Time Outputs'!$K:$K,'VISSIM Travel Time Outputs'!$D:$D,$D39,'VISSIM Travel Time Outputs'!$A:$A,"AVG",'VISSIM Travel Time Outputs'!$B:$B,DY$9)),"-")</f>
        <v>-</v>
      </c>
      <c r="DZ39" s="34" t="str">
        <f>IFERROR(TIME(0,0,AVERAGEIFS('VISSIM Travel Time Outputs'!$K:$K,'VISSIM Travel Time Outputs'!$D:$D,$D39,'VISSIM Travel Time Outputs'!$A:$A,"AVG",'VISSIM Travel Time Outputs'!$B:$B,DZ$9)),"-")</f>
        <v>-</v>
      </c>
      <c r="EA39" s="34" t="str">
        <f>IFERROR(TIME(0,0,AVERAGEIFS('VISSIM Travel Time Outputs'!$K:$K,'VISSIM Travel Time Outputs'!$D:$D,$D39,'VISSIM Travel Time Outputs'!$A:$A,"AVG",'VISSIM Travel Time Outputs'!$B:$B,EA$9)),"-")</f>
        <v>-</v>
      </c>
      <c r="EB39" s="34" t="str">
        <f>IFERROR(TIME(0,0,AVERAGEIFS('VISSIM Travel Time Outputs'!$K:$K,'VISSIM Travel Time Outputs'!$D:$D,$D39,'VISSIM Travel Time Outputs'!$A:$A,"AVG",'VISSIM Travel Time Outputs'!$B:$B,EB$9)),"-")</f>
        <v>-</v>
      </c>
      <c r="EC39" s="34" t="str">
        <f>IFERROR(TIME(0,0,AVERAGEIFS('VISSIM Travel Time Outputs'!$K:$K,'VISSIM Travel Time Outputs'!$D:$D,$D39,'VISSIM Travel Time Outputs'!$A:$A,"AVG",'VISSIM Travel Time Outputs'!$B:$B,EC$9)),"-")</f>
        <v>-</v>
      </c>
      <c r="ED39" s="34" t="str">
        <f>IFERROR(TIME(0,0,AVERAGEIFS('VISSIM Travel Time Outputs'!$K:$K,'VISSIM Travel Time Outputs'!$D:$D,$D39,'VISSIM Travel Time Outputs'!$A:$A,"AVG",'VISSIM Travel Time Outputs'!$B:$B,ED$9)),"-")</f>
        <v>-</v>
      </c>
      <c r="EE39" s="34" t="str">
        <f>IFERROR(TIME(0,0,AVERAGEIFS('VISSIM Travel Time Outputs'!$K:$K,'VISSIM Travel Time Outputs'!$D:$D,$D39,'VISSIM Travel Time Outputs'!$A:$A,"AVG",'VISSIM Travel Time Outputs'!$B:$B,EE$9)),"-")</f>
        <v>-</v>
      </c>
      <c r="EF39" s="34" t="str">
        <f>IFERROR(TIME(0,0,AVERAGEIFS('VISSIM Travel Time Outputs'!$K:$K,'VISSIM Travel Time Outputs'!$D:$D,$D39,'VISSIM Travel Time Outputs'!$A:$A,"AVG",'VISSIM Travel Time Outputs'!$B:$B,EF$9)),"-")</f>
        <v>-</v>
      </c>
      <c r="EG39" s="34" t="str">
        <f>IFERROR(TIME(0,0,AVERAGEIFS('VISSIM Travel Time Outputs'!$K:$K,'VISSIM Travel Time Outputs'!$D:$D,$D39,'VISSIM Travel Time Outputs'!$A:$A,"AVG",'VISSIM Travel Time Outputs'!$B:$B,EG$9)),"-")</f>
        <v>-</v>
      </c>
      <c r="EH39" s="34" t="str">
        <f>IFERROR(TIME(0,0,AVERAGEIFS('VISSIM Travel Time Outputs'!$K:$K,'VISSIM Travel Time Outputs'!$D:$D,$D39,'VISSIM Travel Time Outputs'!$A:$A,"AVG",'VISSIM Travel Time Outputs'!$B:$B,EH$9)),"-")</f>
        <v>-</v>
      </c>
      <c r="EI39" s="134" t="str">
        <f>IFERROR(TIME(0,0,AVERAGEIFS('VISSIM Travel Time Outputs'!$K:$K,'VISSIM Travel Time Outputs'!$D:$D,$D39,'VISSIM Travel Time Outputs'!$A:$A,"AVG",'VISSIM Travel Time Outputs'!$B:$B,EI$9)),"-")</f>
        <v>-</v>
      </c>
      <c r="EJ39" s="126"/>
      <c r="EK39" s="323" t="str">
        <f>IFERROR(AVERAGEIFS('VISSIM Travel Time Outputs'!$H:$H,'VISSIM Travel Time Outputs'!$D:$D,$D39,'VISSIM Travel Time Outputs'!$A:$A,"AVG",'VISSIM Travel Time Outputs'!$B:$B,EK$9),"-")</f>
        <v>-</v>
      </c>
      <c r="EL39" s="324" t="str">
        <f>IFERROR(AVERAGEIFS('VISSIM Travel Time Outputs'!$H:$H,'VISSIM Travel Time Outputs'!$D:$D,$D39,'VISSIM Travel Time Outputs'!$A:$A,"AVG",'VISSIM Travel Time Outputs'!$B:$B,EL$9),"-")</f>
        <v>-</v>
      </c>
      <c r="EM39" s="324" t="str">
        <f>IFERROR(AVERAGEIFS('VISSIM Travel Time Outputs'!$H:$H,'VISSIM Travel Time Outputs'!$D:$D,$D39,'VISSIM Travel Time Outputs'!$A:$A,"AVG",'VISSIM Travel Time Outputs'!$B:$B,EM$9),"-")</f>
        <v>-</v>
      </c>
      <c r="EN39" s="324" t="str">
        <f>IFERROR(AVERAGEIFS('VISSIM Travel Time Outputs'!$H:$H,'VISSIM Travel Time Outputs'!$D:$D,$D39,'VISSIM Travel Time Outputs'!$A:$A,"AVG",'VISSIM Travel Time Outputs'!$B:$B,EN$9),"-")</f>
        <v>-</v>
      </c>
      <c r="EO39" s="324" t="str">
        <f>IFERROR(AVERAGEIFS('VISSIM Travel Time Outputs'!$H:$H,'VISSIM Travel Time Outputs'!$D:$D,$D39,'VISSIM Travel Time Outputs'!$A:$A,"AVG",'VISSIM Travel Time Outputs'!$B:$B,EO$9),"-")</f>
        <v>-</v>
      </c>
      <c r="EP39" s="324" t="str">
        <f>IFERROR(AVERAGEIFS('VISSIM Travel Time Outputs'!$H:$H,'VISSIM Travel Time Outputs'!$D:$D,$D39,'VISSIM Travel Time Outputs'!$A:$A,"AVG",'VISSIM Travel Time Outputs'!$B:$B,EP$9),"-")</f>
        <v>-</v>
      </c>
      <c r="EQ39" s="324" t="str">
        <f>IFERROR(AVERAGEIFS('VISSIM Travel Time Outputs'!$H:$H,'VISSIM Travel Time Outputs'!$D:$D,$D39,'VISSIM Travel Time Outputs'!$A:$A,"AVG",'VISSIM Travel Time Outputs'!$B:$B,EQ$9),"-")</f>
        <v>-</v>
      </c>
      <c r="ER39" s="324" t="str">
        <f>IFERROR(AVERAGEIFS('VISSIM Travel Time Outputs'!$H:$H,'VISSIM Travel Time Outputs'!$D:$D,$D39,'VISSIM Travel Time Outputs'!$A:$A,"AVG",'VISSIM Travel Time Outputs'!$B:$B,ER$9),"-")</f>
        <v>-</v>
      </c>
      <c r="ES39" s="324" t="str">
        <f>IFERROR(AVERAGEIFS('VISSIM Travel Time Outputs'!$H:$H,'VISSIM Travel Time Outputs'!$D:$D,$D39,'VISSIM Travel Time Outputs'!$A:$A,"AVG",'VISSIM Travel Time Outputs'!$B:$B,ES$9),"-")</f>
        <v>-</v>
      </c>
      <c r="ET39" s="324" t="str">
        <f>IFERROR(AVERAGEIFS('VISSIM Travel Time Outputs'!$H:$H,'VISSIM Travel Time Outputs'!$D:$D,$D39,'VISSIM Travel Time Outputs'!$A:$A,"AVG",'VISSIM Travel Time Outputs'!$B:$B,ET$9),"-")</f>
        <v>-</v>
      </c>
      <c r="EU39" s="324" t="str">
        <f>IFERROR(AVERAGEIFS('VISSIM Travel Time Outputs'!$H:$H,'VISSIM Travel Time Outputs'!$D:$D,$D39,'VISSIM Travel Time Outputs'!$A:$A,"AVG",'VISSIM Travel Time Outputs'!$B:$B,EU$9),"-")</f>
        <v>-</v>
      </c>
      <c r="EV39" s="324" t="str">
        <f>IFERROR(AVERAGEIFS('VISSIM Travel Time Outputs'!$H:$H,'VISSIM Travel Time Outputs'!$D:$D,$D39,'VISSIM Travel Time Outputs'!$A:$A,"AVG",'VISSIM Travel Time Outputs'!$B:$B,EV$9),"-")</f>
        <v>-</v>
      </c>
      <c r="EW39" s="324" t="str">
        <f>IFERROR(AVERAGEIFS('VISSIM Travel Time Outputs'!$H:$H,'VISSIM Travel Time Outputs'!$D:$D,$D39,'VISSIM Travel Time Outputs'!$A:$A,"AVG",'VISSIM Travel Time Outputs'!$B:$B,EW$9),"-")</f>
        <v>-</v>
      </c>
      <c r="EX39" s="324" t="str">
        <f>IFERROR(AVERAGEIFS('VISSIM Travel Time Outputs'!$H:$H,'VISSIM Travel Time Outputs'!$D:$D,$D39,'VISSIM Travel Time Outputs'!$A:$A,"AVG",'VISSIM Travel Time Outputs'!$B:$B,EX$9),"-")</f>
        <v>-</v>
      </c>
      <c r="EY39" s="324" t="str">
        <f>IFERROR(AVERAGEIFS('VISSIM Travel Time Outputs'!$H:$H,'VISSIM Travel Time Outputs'!$D:$D,$D39,'VISSIM Travel Time Outputs'!$A:$A,"AVG",'VISSIM Travel Time Outputs'!$B:$B,EY$9),"-")</f>
        <v>-</v>
      </c>
      <c r="EZ39" s="325" t="str">
        <f>IFERROR(AVERAGEIFS('VISSIM Travel Time Outputs'!$H:$H,'VISSIM Travel Time Outputs'!$D:$D,$D39,'VISSIM Travel Time Outputs'!$A:$A,"AVG",'VISSIM Travel Time Outputs'!$B:$B,EZ$9),"-")</f>
        <v>-</v>
      </c>
      <c r="FA39" s="254"/>
      <c r="FB39" s="209" t="str">
        <f t="shared" si="22"/>
        <v>--</v>
      </c>
      <c r="FC39" s="354" t="str">
        <f t="shared" si="23"/>
        <v>--</v>
      </c>
      <c r="FD39" s="325">
        <f t="shared" si="24"/>
        <v>0</v>
      </c>
      <c r="FE39" s="331"/>
      <c r="FF39" s="209" t="str">
        <f>IFERROR(GETPIVOTDATA("Average of TRAVTM(40)",#REF!,"TIMEINT",FF$9,"VEHICLETRAVELTIMEMEASUREMENT",$D39)/3600/24,"--")</f>
        <v>--</v>
      </c>
      <c r="FG39" s="34" t="str">
        <f>IFERROR(GETPIVOTDATA("Average of TRAVTM(40)",#REF!,"TIMEINT",FG$9,"VEHICLETRAVELTIMEMEASUREMENT",$D39)/3600/24,"--")</f>
        <v>--</v>
      </c>
      <c r="FH39" s="34" t="str">
        <f>IFERROR(GETPIVOTDATA("Average of TRAVTM(40)",#REF!,"TIMEINT",FH$9,"VEHICLETRAVELTIMEMEASUREMENT",$D39)/3600/24,"--")</f>
        <v>--</v>
      </c>
      <c r="FI39" s="34" t="str">
        <f>IFERROR(GETPIVOTDATA("Average of TRAVTM(40)",#REF!,"TIMEINT",FI$9,"VEHICLETRAVELTIMEMEASUREMENT",$D39)/3600/24,"--")</f>
        <v>--</v>
      </c>
      <c r="FJ39" s="34" t="str">
        <f>IFERROR(GETPIVOTDATA("Average of TRAVTM(40)",#REF!,"TIMEINT",FJ$9,"VEHICLETRAVELTIMEMEASUREMENT",$D39)/3600/24,"--")</f>
        <v>--</v>
      </c>
      <c r="FK39" s="34" t="str">
        <f>IFERROR(GETPIVOTDATA("Average of TRAVTM(40)",#REF!,"TIMEINT",FK$9,"VEHICLETRAVELTIMEMEASUREMENT",$D39)/3600/24,"--")</f>
        <v>--</v>
      </c>
      <c r="FL39" s="34" t="str">
        <f>IFERROR(GETPIVOTDATA("Average of TRAVTM(40)",#REF!,"TIMEINT",FL$9,"VEHICLETRAVELTIMEMEASUREMENT",$D39)/3600/24,"--")</f>
        <v>--</v>
      </c>
      <c r="FM39" s="34" t="str">
        <f>IFERROR(GETPIVOTDATA("Average of TRAVTM(40)",#REF!,"TIMEINT",FM$9,"VEHICLETRAVELTIMEMEASUREMENT",$D39)/3600/24,"--")</f>
        <v>--</v>
      </c>
      <c r="FN39" s="34" t="str">
        <f>IFERROR(GETPIVOTDATA("Average of TRAVTM(40)",#REF!,"TIMEINT",FN$9,"VEHICLETRAVELTIMEMEASUREMENT",$D39)/3600/24,"--")</f>
        <v>--</v>
      </c>
      <c r="FO39" s="34" t="str">
        <f>IFERROR(GETPIVOTDATA("Average of TRAVTM(40)",#REF!,"TIMEINT",FO$9,"VEHICLETRAVELTIMEMEASUREMENT",$D39)/3600/24,"--")</f>
        <v>--</v>
      </c>
      <c r="FP39" s="34" t="str">
        <f>IFERROR(GETPIVOTDATA("Average of TRAVTM(40)",#REF!,"TIMEINT",FP$9,"VEHICLETRAVELTIMEMEASUREMENT",$D39)/3600/24,"--")</f>
        <v>--</v>
      </c>
      <c r="FQ39" s="34" t="str">
        <f>IFERROR(GETPIVOTDATA("Average of TRAVTM(40)",#REF!,"TIMEINT",FQ$9,"VEHICLETRAVELTIMEMEASUREMENT",$D39)/3600/24,"--")</f>
        <v>--</v>
      </c>
      <c r="FR39" s="34" t="str">
        <f>IFERROR(GETPIVOTDATA("Average of TRAVTM(40)",#REF!,"TIMEINT",FR$9,"VEHICLETRAVELTIMEMEASUREMENT",$D39)/3600/24,"--")</f>
        <v>--</v>
      </c>
      <c r="FS39" s="34" t="str">
        <f>IFERROR(GETPIVOTDATA("Average of TRAVTM(40)",#REF!,"TIMEINT",FS$9,"VEHICLETRAVELTIMEMEASUREMENT",$D39)/3600/24,"--")</f>
        <v>--</v>
      </c>
      <c r="FT39" s="34" t="str">
        <f>IFERROR(GETPIVOTDATA("Average of TRAVTM(40)",#REF!,"TIMEINT",FT$9,"VEHICLETRAVELTIMEMEASUREMENT",$D39)/3600/24,"--")</f>
        <v>--</v>
      </c>
      <c r="FU39" s="134" t="str">
        <f>IFERROR(GETPIVOTDATA("Average of TRAVTM(40)",#REF!,"TIMEINT",FU$9,"VEHICLETRAVELTIMEMEASUREMENT",$D39)/3600/24,"--")</f>
        <v>--</v>
      </c>
      <c r="FV39" s="331"/>
      <c r="FW39" s="323" t="str">
        <f>IFERROR(GETPIVOTDATA("Average of VEHS(40)",#REF!,"TIMEINT",FW$9,"VEHICLETRAVELTIMEMEASUREMENT",$D39),"--")</f>
        <v>--</v>
      </c>
      <c r="FX39" s="324" t="str">
        <f>IFERROR(GETPIVOTDATA("Average of VEHS(40)",#REF!,"TIMEINT",FX$9,"VEHICLETRAVELTIMEMEASUREMENT",$D39),"--")</f>
        <v>--</v>
      </c>
      <c r="FY39" s="324" t="str">
        <f>IFERROR(GETPIVOTDATA("Average of VEHS(40)",#REF!,"TIMEINT",FY$9,"VEHICLETRAVELTIMEMEASUREMENT",$D39),"--")</f>
        <v>--</v>
      </c>
      <c r="FZ39" s="324" t="str">
        <f>IFERROR(GETPIVOTDATA("Average of VEHS(40)",#REF!,"TIMEINT",FZ$9,"VEHICLETRAVELTIMEMEASUREMENT",$D39),"--")</f>
        <v>--</v>
      </c>
      <c r="GA39" s="324" t="str">
        <f>IFERROR(GETPIVOTDATA("Average of VEHS(40)",#REF!,"TIMEINT",GA$9,"VEHICLETRAVELTIMEMEASUREMENT",$D39),"--")</f>
        <v>--</v>
      </c>
      <c r="GB39" s="324" t="str">
        <f>IFERROR(GETPIVOTDATA("Average of VEHS(40)",#REF!,"TIMEINT",GB$9,"VEHICLETRAVELTIMEMEASUREMENT",$D39),"--")</f>
        <v>--</v>
      </c>
      <c r="GC39" s="324" t="str">
        <f>IFERROR(GETPIVOTDATA("Average of VEHS(40)",#REF!,"TIMEINT",GC$9,"VEHICLETRAVELTIMEMEASUREMENT",$D39),"--")</f>
        <v>--</v>
      </c>
      <c r="GD39" s="324" t="str">
        <f>IFERROR(GETPIVOTDATA("Average of VEHS(40)",#REF!,"TIMEINT",GD$9,"VEHICLETRAVELTIMEMEASUREMENT",$D39),"--")</f>
        <v>--</v>
      </c>
      <c r="GE39" s="324" t="str">
        <f>IFERROR(GETPIVOTDATA("Average of VEHS(40)",#REF!,"TIMEINT",GE$9,"VEHICLETRAVELTIMEMEASUREMENT",$D39),"--")</f>
        <v>--</v>
      </c>
      <c r="GF39" s="324" t="str">
        <f>IFERROR(GETPIVOTDATA("Average of VEHS(40)",#REF!,"TIMEINT",GF$9,"VEHICLETRAVELTIMEMEASUREMENT",$D39),"--")</f>
        <v>--</v>
      </c>
      <c r="GG39" s="324" t="str">
        <f>IFERROR(GETPIVOTDATA("Average of VEHS(40)",#REF!,"TIMEINT",GG$9,"VEHICLETRAVELTIMEMEASUREMENT",$D39),"--")</f>
        <v>--</v>
      </c>
      <c r="GH39" s="324" t="str">
        <f>IFERROR(GETPIVOTDATA("Average of VEHS(40)",#REF!,"TIMEINT",GH$9,"VEHICLETRAVELTIMEMEASUREMENT",$D39),"--")</f>
        <v>--</v>
      </c>
      <c r="GI39" s="324" t="str">
        <f>IFERROR(GETPIVOTDATA("Average of VEHS(40)",#REF!,"TIMEINT",GI$9,"VEHICLETRAVELTIMEMEASUREMENT",$D39),"--")</f>
        <v>--</v>
      </c>
      <c r="GJ39" s="324" t="str">
        <f>IFERROR(GETPIVOTDATA("Average of VEHS(40)",#REF!,"TIMEINT",GJ$9,"VEHICLETRAVELTIMEMEASUREMENT",$D39),"--")</f>
        <v>--</v>
      </c>
      <c r="GK39" s="324" t="str">
        <f>IFERROR(GETPIVOTDATA("Average of VEHS(40)",#REF!,"TIMEINT",GK$9,"VEHICLETRAVELTIMEMEASUREMENT",$D39),"--")</f>
        <v>--</v>
      </c>
      <c r="GL39" s="325" t="str">
        <f>IFERROR(GETPIVOTDATA("Average of VEHS(40)",#REF!,"TIMEINT",GL$9,"VEHICLETRAVELTIMEMEASUREMENT",$D39),"--")</f>
        <v>--</v>
      </c>
      <c r="GM39" s="331"/>
      <c r="GN39" s="209" t="str">
        <f t="shared" si="25"/>
        <v>--</v>
      </c>
      <c r="GO39" s="354" t="str">
        <f t="shared" si="26"/>
        <v>--</v>
      </c>
      <c r="GP39" s="325">
        <f t="shared" si="27"/>
        <v>0</v>
      </c>
      <c r="GQ39" s="331"/>
      <c r="GR39" s="209" t="str">
        <f>IFERROR(GETPIVOTDATA("Average of TRAVTM(60)",#REF!,"TIMEINT",GR$9,"VEHICLETRAVELTIMEMEASUREMENT",$D39)/3600/24,"--")</f>
        <v>--</v>
      </c>
      <c r="GS39" s="34" t="str">
        <f>IFERROR(GETPIVOTDATA("Average of TRAVTM(60)",#REF!,"TIMEINT",GS$9,"VEHICLETRAVELTIMEMEASUREMENT",$D39)/3600/24,"--")</f>
        <v>--</v>
      </c>
      <c r="GT39" s="34" t="str">
        <f>IFERROR(GETPIVOTDATA("Average of TRAVTM(60)",#REF!,"TIMEINT",GT$9,"VEHICLETRAVELTIMEMEASUREMENT",$D39)/3600/24,"--")</f>
        <v>--</v>
      </c>
      <c r="GU39" s="34" t="str">
        <f>IFERROR(GETPIVOTDATA("Average of TRAVTM(60)",#REF!,"TIMEINT",GU$9,"VEHICLETRAVELTIMEMEASUREMENT",$D39)/3600/24,"--")</f>
        <v>--</v>
      </c>
      <c r="GV39" s="34" t="str">
        <f>IFERROR(GETPIVOTDATA("Average of TRAVTM(60)",#REF!,"TIMEINT",GV$9,"VEHICLETRAVELTIMEMEASUREMENT",$D39)/3600/24,"--")</f>
        <v>--</v>
      </c>
      <c r="GW39" s="34" t="str">
        <f>IFERROR(GETPIVOTDATA("Average of TRAVTM(60)",#REF!,"TIMEINT",GW$9,"VEHICLETRAVELTIMEMEASUREMENT",$D39)/3600/24,"--")</f>
        <v>--</v>
      </c>
      <c r="GX39" s="34" t="str">
        <f>IFERROR(GETPIVOTDATA("Average of TRAVTM(60)",#REF!,"TIMEINT",GX$9,"VEHICLETRAVELTIMEMEASUREMENT",$D39)/3600/24,"--")</f>
        <v>--</v>
      </c>
      <c r="GY39" s="34" t="str">
        <f>IFERROR(GETPIVOTDATA("Average of TRAVTM(60)",#REF!,"TIMEINT",GY$9,"VEHICLETRAVELTIMEMEASUREMENT",$D39)/3600/24,"--")</f>
        <v>--</v>
      </c>
      <c r="GZ39" s="34" t="str">
        <f>IFERROR(GETPIVOTDATA("Average of TRAVTM(60)",#REF!,"TIMEINT",GZ$9,"VEHICLETRAVELTIMEMEASUREMENT",$D39)/3600/24,"--")</f>
        <v>--</v>
      </c>
      <c r="HA39" s="34" t="str">
        <f>IFERROR(GETPIVOTDATA("Average of TRAVTM(60)",#REF!,"TIMEINT",HA$9,"VEHICLETRAVELTIMEMEASUREMENT",$D39)/3600/24,"--")</f>
        <v>--</v>
      </c>
      <c r="HB39" s="34" t="str">
        <f>IFERROR(GETPIVOTDATA("Average of TRAVTM(60)",#REF!,"TIMEINT",HB$9,"VEHICLETRAVELTIMEMEASUREMENT",$D39)/3600/24,"--")</f>
        <v>--</v>
      </c>
      <c r="HC39" s="34" t="str">
        <f>IFERROR(GETPIVOTDATA("Average of TRAVTM(60)",#REF!,"TIMEINT",HC$9,"VEHICLETRAVELTIMEMEASUREMENT",$D39)/3600/24,"--")</f>
        <v>--</v>
      </c>
      <c r="HD39" s="34" t="str">
        <f>IFERROR(GETPIVOTDATA("Average of TRAVTM(60)",#REF!,"TIMEINT",HD$9,"VEHICLETRAVELTIMEMEASUREMENT",$D39)/3600/24,"--")</f>
        <v>--</v>
      </c>
      <c r="HE39" s="34" t="str">
        <f>IFERROR(GETPIVOTDATA("Average of TRAVTM(60)",#REF!,"TIMEINT",HE$9,"VEHICLETRAVELTIMEMEASUREMENT",$D39)/3600/24,"--")</f>
        <v>--</v>
      </c>
      <c r="HF39" s="34" t="str">
        <f>IFERROR(GETPIVOTDATA("Average of TRAVTM(60)",#REF!,"TIMEINT",HF$9,"VEHICLETRAVELTIMEMEASUREMENT",$D39)/3600/24,"--")</f>
        <v>--</v>
      </c>
      <c r="HG39" s="134" t="str">
        <f>IFERROR(GETPIVOTDATA("Average of TRAVTM(60)",#REF!,"TIMEINT",HG$9,"VEHICLETRAVELTIMEMEASUREMENT",$D39)/3600/24,"--")</f>
        <v>--</v>
      </c>
      <c r="HH39" s="331"/>
      <c r="HI39" s="323" t="str">
        <f>IFERROR(GETPIVOTDATA("Average of VEHS(60)",#REF!,"TIMEINT",HI$9,"VEHICLETRAVELTIMEMEASUREMENT",$D39),"--")</f>
        <v>--</v>
      </c>
      <c r="HJ39" s="324" t="str">
        <f>IFERROR(GETPIVOTDATA("Average of VEHS(60)",#REF!,"TIMEINT",HJ$9,"VEHICLETRAVELTIMEMEASUREMENT",$D39),"--")</f>
        <v>--</v>
      </c>
      <c r="HK39" s="324" t="str">
        <f>IFERROR(GETPIVOTDATA("Average of VEHS(60)",#REF!,"TIMEINT",HK$9,"VEHICLETRAVELTIMEMEASUREMENT",$D39),"--")</f>
        <v>--</v>
      </c>
      <c r="HL39" s="324" t="str">
        <f>IFERROR(GETPIVOTDATA("Average of VEHS(60)",#REF!,"TIMEINT",HL$9,"VEHICLETRAVELTIMEMEASUREMENT",$D39),"--")</f>
        <v>--</v>
      </c>
      <c r="HM39" s="324" t="str">
        <f>IFERROR(GETPIVOTDATA("Average of VEHS(60)",#REF!,"TIMEINT",HM$9,"VEHICLETRAVELTIMEMEASUREMENT",$D39),"--")</f>
        <v>--</v>
      </c>
      <c r="HN39" s="324" t="str">
        <f>IFERROR(GETPIVOTDATA("Average of VEHS(60)",#REF!,"TIMEINT",HN$9,"VEHICLETRAVELTIMEMEASUREMENT",$D39),"--")</f>
        <v>--</v>
      </c>
      <c r="HO39" s="324" t="str">
        <f>IFERROR(GETPIVOTDATA("Average of VEHS(60)",#REF!,"TIMEINT",HO$9,"VEHICLETRAVELTIMEMEASUREMENT",$D39),"--")</f>
        <v>--</v>
      </c>
      <c r="HP39" s="324" t="str">
        <f>IFERROR(GETPIVOTDATA("Average of VEHS(60)",#REF!,"TIMEINT",HP$9,"VEHICLETRAVELTIMEMEASUREMENT",$D39),"--")</f>
        <v>--</v>
      </c>
      <c r="HQ39" s="324" t="str">
        <f>IFERROR(GETPIVOTDATA("Average of VEHS(60)",#REF!,"TIMEINT",HQ$9,"VEHICLETRAVELTIMEMEASUREMENT",$D39),"--")</f>
        <v>--</v>
      </c>
      <c r="HR39" s="324" t="str">
        <f>IFERROR(GETPIVOTDATA("Average of VEHS(60)",#REF!,"TIMEINT",HR$9,"VEHICLETRAVELTIMEMEASUREMENT",$D39),"--")</f>
        <v>--</v>
      </c>
      <c r="HS39" s="324" t="str">
        <f>IFERROR(GETPIVOTDATA("Average of VEHS(60)",#REF!,"TIMEINT",HS$9,"VEHICLETRAVELTIMEMEASUREMENT",$D39),"--")</f>
        <v>--</v>
      </c>
      <c r="HT39" s="324" t="str">
        <f>IFERROR(GETPIVOTDATA("Average of VEHS(60)",#REF!,"TIMEINT",HT$9,"VEHICLETRAVELTIMEMEASUREMENT",$D39),"--")</f>
        <v>--</v>
      </c>
      <c r="HU39" s="324" t="str">
        <f>IFERROR(GETPIVOTDATA("Average of VEHS(60)",#REF!,"TIMEINT",HU$9,"VEHICLETRAVELTIMEMEASUREMENT",$D39),"--")</f>
        <v>--</v>
      </c>
      <c r="HV39" s="324" t="str">
        <f>IFERROR(GETPIVOTDATA("Average of VEHS(60)",#REF!,"TIMEINT",HV$9,"VEHICLETRAVELTIMEMEASUREMENT",$D39),"--")</f>
        <v>--</v>
      </c>
      <c r="HW39" s="324" t="str">
        <f>IFERROR(GETPIVOTDATA("Average of VEHS(60)",#REF!,"TIMEINT",HW$9,"VEHICLETRAVELTIMEMEASUREMENT",$D39),"--")</f>
        <v>--</v>
      </c>
      <c r="HX39" s="325" t="str">
        <f>IFERROR(GETPIVOTDATA("Average of VEHS(60)",#REF!,"TIMEINT",HX$9,"VEHICLETRAVELTIMEMEASUREMENT",$D39),"--")</f>
        <v>--</v>
      </c>
      <c r="HY39" s="331"/>
      <c r="HZ39" s="209" t="str">
        <f t="shared" si="28"/>
        <v>--</v>
      </c>
      <c r="IA39" s="354" t="str">
        <f t="shared" si="29"/>
        <v>--</v>
      </c>
      <c r="IB39" s="325">
        <f t="shared" si="30"/>
        <v>0</v>
      </c>
      <c r="IC39" s="638"/>
      <c r="ID39" s="323" t="str">
        <f>IFERROR(AVERAGEIFS('VISSIM Travel Time Outputs'!#REF!,'VISSIM Travel Time Outputs'!#REF!,$D39,'VISSIM Travel Time Outputs'!#REF!,"AVG",'VISSIM Travel Time Outputs'!#REF!,ID$9),"-")</f>
        <v>-</v>
      </c>
      <c r="IE39" s="324" t="str">
        <f>IFERROR(AVERAGEIFS('VISSIM Travel Time Outputs'!#REF!,'VISSIM Travel Time Outputs'!#REF!,$D39,'VISSIM Travel Time Outputs'!#REF!,"AVG",'VISSIM Travel Time Outputs'!#REF!,IE$9),"-")</f>
        <v>-</v>
      </c>
      <c r="IF39" s="324" t="str">
        <f>IFERROR(AVERAGEIFS('VISSIM Travel Time Outputs'!#REF!,'VISSIM Travel Time Outputs'!#REF!,$D39,'VISSIM Travel Time Outputs'!#REF!,"AVG",'VISSIM Travel Time Outputs'!#REF!,IF$9),"-")</f>
        <v>-</v>
      </c>
      <c r="IG39" s="324" t="str">
        <f>IFERROR(AVERAGEIFS('VISSIM Travel Time Outputs'!#REF!,'VISSIM Travel Time Outputs'!#REF!,$D39,'VISSIM Travel Time Outputs'!#REF!,"AVG",'VISSIM Travel Time Outputs'!#REF!,IG$9),"-")</f>
        <v>-</v>
      </c>
      <c r="IH39" s="324" t="str">
        <f>IFERROR(AVERAGEIFS('VISSIM Travel Time Outputs'!#REF!,'VISSIM Travel Time Outputs'!#REF!,$D39,'VISSIM Travel Time Outputs'!#REF!,"AVG",'VISSIM Travel Time Outputs'!#REF!,IH$9),"-")</f>
        <v>-</v>
      </c>
      <c r="II39" s="324" t="str">
        <f>IFERROR(AVERAGEIFS('VISSIM Travel Time Outputs'!#REF!,'VISSIM Travel Time Outputs'!#REF!,$D39,'VISSIM Travel Time Outputs'!#REF!,"AVG",'VISSIM Travel Time Outputs'!#REF!,II$9),"-")</f>
        <v>-</v>
      </c>
      <c r="IJ39" s="324" t="str">
        <f>IFERROR(AVERAGEIFS('VISSIM Travel Time Outputs'!#REF!,'VISSIM Travel Time Outputs'!#REF!,$D39,'VISSIM Travel Time Outputs'!#REF!,"AVG",'VISSIM Travel Time Outputs'!#REF!,IJ$9),"-")</f>
        <v>-</v>
      </c>
      <c r="IK39" s="324" t="str">
        <f>IFERROR(AVERAGEIFS('VISSIM Travel Time Outputs'!#REF!,'VISSIM Travel Time Outputs'!#REF!,$D39,'VISSIM Travel Time Outputs'!#REF!,"AVG",'VISSIM Travel Time Outputs'!#REF!,IK$9),"-")</f>
        <v>-</v>
      </c>
      <c r="IL39" s="324" t="str">
        <f>IFERROR(AVERAGEIFS('VISSIM Travel Time Outputs'!#REF!,'VISSIM Travel Time Outputs'!#REF!,$D39,'VISSIM Travel Time Outputs'!#REF!,"AVG",'VISSIM Travel Time Outputs'!#REF!,IL$9),"-")</f>
        <v>-</v>
      </c>
      <c r="IM39" s="324" t="str">
        <f>IFERROR(AVERAGEIFS('VISSIM Travel Time Outputs'!#REF!,'VISSIM Travel Time Outputs'!#REF!,$D39,'VISSIM Travel Time Outputs'!#REF!,"AVG",'VISSIM Travel Time Outputs'!#REF!,IM$9),"-")</f>
        <v>-</v>
      </c>
      <c r="IN39" s="324" t="str">
        <f>IFERROR(AVERAGEIFS('VISSIM Travel Time Outputs'!#REF!,'VISSIM Travel Time Outputs'!#REF!,$D39,'VISSIM Travel Time Outputs'!#REF!,"AVG",'VISSIM Travel Time Outputs'!#REF!,IN$9),"-")</f>
        <v>-</v>
      </c>
      <c r="IO39" s="324" t="str">
        <f>IFERROR(AVERAGEIFS('VISSIM Travel Time Outputs'!#REF!,'VISSIM Travel Time Outputs'!#REF!,$D39,'VISSIM Travel Time Outputs'!#REF!,"AVG",'VISSIM Travel Time Outputs'!#REF!,IO$9),"-")</f>
        <v>-</v>
      </c>
      <c r="IP39" s="324" t="str">
        <f>IFERROR(AVERAGEIFS('VISSIM Travel Time Outputs'!#REF!,'VISSIM Travel Time Outputs'!#REF!,$D39,'VISSIM Travel Time Outputs'!#REF!,"AVG",'VISSIM Travel Time Outputs'!#REF!,IP$9),"-")</f>
        <v>-</v>
      </c>
      <c r="IQ39" s="324" t="str">
        <f>IFERROR(AVERAGEIFS('VISSIM Travel Time Outputs'!#REF!,'VISSIM Travel Time Outputs'!#REF!,$D39,'VISSIM Travel Time Outputs'!#REF!,"AVG",'VISSIM Travel Time Outputs'!#REF!,IQ$9),"-")</f>
        <v>-</v>
      </c>
      <c r="IR39" s="324" t="str">
        <f>IFERROR(AVERAGEIFS('VISSIM Travel Time Outputs'!#REF!,'VISSIM Travel Time Outputs'!#REF!,$D39,'VISSIM Travel Time Outputs'!#REF!,"AVG",'VISSIM Travel Time Outputs'!#REF!,IR$9),"-")</f>
        <v>-</v>
      </c>
      <c r="IS39" s="325" t="str">
        <f>IFERROR(AVERAGEIFS('VISSIM Travel Time Outputs'!#REF!,'VISSIM Travel Time Outputs'!#REF!,$D39,'VISSIM Travel Time Outputs'!#REF!,"AVG",'VISSIM Travel Time Outputs'!#REF!,IS$9),"-")</f>
        <v>-</v>
      </c>
      <c r="IT39" s="325" t="str">
        <f t="shared" si="31"/>
        <v>--</v>
      </c>
    </row>
    <row r="40" spans="1:254" x14ac:dyDescent="0.35">
      <c r="A40" s="252" t="str">
        <f t="shared" si="12"/>
        <v>H</v>
      </c>
      <c r="B40" s="577">
        <f t="shared" si="32"/>
        <v>31</v>
      </c>
      <c r="C40" s="413">
        <f>INDEX('Input - Travel Times'!$B$3:$AH$103,MATCH($B40,'Input - Travel Times'!$B$3:$B$103,0),MATCH(C$9,'Input - Travel Times'!$B$3:$AH$3,0))</f>
        <v>0</v>
      </c>
      <c r="D40" s="150">
        <f>INDEX('Input - Travel Times'!$B$3:$AH$103,MATCH($B40,'Input - Travel Times'!$B$3:$B$103,0),MATCH(D$9,'Input - Travel Times'!$B$3:$AH$3,0))</f>
        <v>0</v>
      </c>
      <c r="E40" s="518">
        <f>TIME(0,0,INDEX('Input - Travel Times'!$B$3:$AH$103,MATCH($B40,'Input - Travel Times'!$B$3:$B$103,0),MATCH(E$9,'Input - Travel Times'!$B$3:$AH$3,0)))</f>
        <v>0</v>
      </c>
      <c r="F40" s="518">
        <f>TIME(0,0,INDEX('Input - Travel Times'!$B$3:$AH$103,MATCH($B40,'Input - Travel Times'!$B$3:$B$103,0),MATCH(F$9,'Input - Travel Times'!$B$3:$AH$3,0)))</f>
        <v>0</v>
      </c>
      <c r="G40" s="518">
        <f>TIME(0,0,INDEX('Input - Travel Times'!$B$3:$AH$103,MATCH($B40,'Input - Travel Times'!$B$3:$B$103,0),MATCH(G$9,'Input - Travel Times'!$B$3:$AH$3,0)))</f>
        <v>0</v>
      </c>
      <c r="H40" s="518">
        <f>TIME(0,0,INDEX('Input - Travel Times'!$B$3:$AH$103,MATCH($B40,'Input - Travel Times'!$B$3:$B$103,0),MATCH(H$9,'Input - Travel Times'!$B$3:$AH$3,0)))</f>
        <v>0</v>
      </c>
      <c r="J40" s="209" t="str">
        <f>IFERROR(TIME(0,0,AVERAGEIFS('VISSIM Travel Time Outputs'!$I:$I,'VISSIM Travel Time Outputs'!$D:$D,$D40,'VISSIM Travel Time Outputs'!$A:$A,"AVG",'VISSIM Travel Time Outputs'!$B:$B,J$9)),"-")</f>
        <v>-</v>
      </c>
      <c r="K40" s="34" t="str">
        <f>IFERROR(TIME(0,0,AVERAGEIFS('VISSIM Travel Time Outputs'!$I:$I,'VISSIM Travel Time Outputs'!$D:$D,$D40,'VISSIM Travel Time Outputs'!$A:$A,"AVG",'VISSIM Travel Time Outputs'!$B:$B,K$9)),"-")</f>
        <v>-</v>
      </c>
      <c r="L40" s="34" t="str">
        <f>IFERROR(TIME(0,0,AVERAGEIFS('VISSIM Travel Time Outputs'!$I:$I,'VISSIM Travel Time Outputs'!$D:$D,$D40,'VISSIM Travel Time Outputs'!$A:$A,"AVG",'VISSIM Travel Time Outputs'!$B:$B,L$9)),"-")</f>
        <v>-</v>
      </c>
      <c r="M40" s="34" t="str">
        <f>IFERROR(TIME(0,0,AVERAGEIFS('VISSIM Travel Time Outputs'!$I:$I,'VISSIM Travel Time Outputs'!$D:$D,$D40,'VISSIM Travel Time Outputs'!$A:$A,"AVG",'VISSIM Travel Time Outputs'!$B:$B,M$9)),"-")</f>
        <v>-</v>
      </c>
      <c r="N40" s="34" t="str">
        <f>IFERROR(TIME(0,0,AVERAGEIFS('VISSIM Travel Time Outputs'!$I:$I,'VISSIM Travel Time Outputs'!$D:$D,$D40,'VISSIM Travel Time Outputs'!$A:$A,"AVG",'VISSIM Travel Time Outputs'!$B:$B,N$9)),"-")</f>
        <v>-</v>
      </c>
      <c r="O40" s="34" t="str">
        <f>IFERROR(TIME(0,0,AVERAGEIFS('VISSIM Travel Time Outputs'!$I:$I,'VISSIM Travel Time Outputs'!$D:$D,$D40,'VISSIM Travel Time Outputs'!$A:$A,"AVG",'VISSIM Travel Time Outputs'!$B:$B,O$9)),"-")</f>
        <v>-</v>
      </c>
      <c r="P40" s="34" t="str">
        <f>IFERROR(TIME(0,0,AVERAGEIFS('VISSIM Travel Time Outputs'!$I:$I,'VISSIM Travel Time Outputs'!$D:$D,$D40,'VISSIM Travel Time Outputs'!$A:$A,"AVG",'VISSIM Travel Time Outputs'!$B:$B,P$9)),"-")</f>
        <v>-</v>
      </c>
      <c r="Q40" s="34" t="str">
        <f>IFERROR(TIME(0,0,AVERAGEIFS('VISSIM Travel Time Outputs'!$I:$I,'VISSIM Travel Time Outputs'!$D:$D,$D40,'VISSIM Travel Time Outputs'!$A:$A,"AVG",'VISSIM Travel Time Outputs'!$B:$B,Q$9)),"-")</f>
        <v>-</v>
      </c>
      <c r="R40" s="34" t="str">
        <f>IFERROR(TIME(0,0,AVERAGEIFS('VISSIM Travel Time Outputs'!$I:$I,'VISSIM Travel Time Outputs'!$D:$D,$D40,'VISSIM Travel Time Outputs'!$A:$A,"AVG",'VISSIM Travel Time Outputs'!$B:$B,R$9)),"-")</f>
        <v>-</v>
      </c>
      <c r="S40" s="34" t="str">
        <f>IFERROR(TIME(0,0,AVERAGEIFS('VISSIM Travel Time Outputs'!$I:$I,'VISSIM Travel Time Outputs'!$D:$D,$D40,'VISSIM Travel Time Outputs'!$A:$A,"AVG",'VISSIM Travel Time Outputs'!$B:$B,S$9)),"-")</f>
        <v>-</v>
      </c>
      <c r="T40" s="34" t="str">
        <f>IFERROR(TIME(0,0,AVERAGEIFS('VISSIM Travel Time Outputs'!$I:$I,'VISSIM Travel Time Outputs'!$D:$D,$D40,'VISSIM Travel Time Outputs'!$A:$A,"AVG",'VISSIM Travel Time Outputs'!$B:$B,T$9)),"-")</f>
        <v>-</v>
      </c>
      <c r="U40" s="34" t="str">
        <f>IFERROR(TIME(0,0,AVERAGEIFS('VISSIM Travel Time Outputs'!$I:$I,'VISSIM Travel Time Outputs'!$D:$D,$D40,'VISSIM Travel Time Outputs'!$A:$A,"AVG",'VISSIM Travel Time Outputs'!$B:$B,U$9)),"-")</f>
        <v>-</v>
      </c>
      <c r="V40" s="34" t="str">
        <f>IFERROR(TIME(0,0,AVERAGEIFS('VISSIM Travel Time Outputs'!$I:$I,'VISSIM Travel Time Outputs'!$D:$D,$D40,'VISSIM Travel Time Outputs'!$A:$A,"AVG",'VISSIM Travel Time Outputs'!$B:$B,V$9)),"-")</f>
        <v>-</v>
      </c>
      <c r="W40" s="34" t="str">
        <f>IFERROR(TIME(0,0,AVERAGEIFS('VISSIM Travel Time Outputs'!$I:$I,'VISSIM Travel Time Outputs'!$D:$D,$D40,'VISSIM Travel Time Outputs'!$A:$A,"AVG",'VISSIM Travel Time Outputs'!$B:$B,W$9)),"-")</f>
        <v>-</v>
      </c>
      <c r="X40" s="34" t="str">
        <f>IFERROR(TIME(0,0,AVERAGEIFS('VISSIM Travel Time Outputs'!$I:$I,'VISSIM Travel Time Outputs'!$D:$D,$D40,'VISSIM Travel Time Outputs'!$A:$A,"AVG",'VISSIM Travel Time Outputs'!$B:$B,X$9)),"-")</f>
        <v>-</v>
      </c>
      <c r="Y40" s="134" t="str">
        <f>IFERROR(TIME(0,0,AVERAGEIFS('VISSIM Travel Time Outputs'!$I:$I,'VISSIM Travel Time Outputs'!$D:$D,$D40,'VISSIM Travel Time Outputs'!$A:$A,"AVG",'VISSIM Travel Time Outputs'!$B:$B,Y$9)),"-")</f>
        <v>-</v>
      </c>
      <c r="Z40" s="254"/>
      <c r="AA40" s="323" t="str">
        <f>IFERROR(AVERAGEIFS('VISSIM Travel Time Outputs'!$F:$F,'VISSIM Travel Time Outputs'!$D:$D,$D40,'VISSIM Travel Time Outputs'!$A:$A,"AVG",'VISSIM Travel Time Outputs'!$B:$B,AA$9),"-")</f>
        <v>-</v>
      </c>
      <c r="AB40" s="324" t="str">
        <f>IFERROR(AVERAGEIFS('VISSIM Travel Time Outputs'!$F:$F,'VISSIM Travel Time Outputs'!$D:$D,$D40,'VISSIM Travel Time Outputs'!$A:$A,"AVG",'VISSIM Travel Time Outputs'!$B:$B,AB$9),"-")</f>
        <v>-</v>
      </c>
      <c r="AC40" s="324" t="str">
        <f>IFERROR(AVERAGEIFS('VISSIM Travel Time Outputs'!$F:$F,'VISSIM Travel Time Outputs'!$D:$D,$D40,'VISSIM Travel Time Outputs'!$A:$A,"AVG",'VISSIM Travel Time Outputs'!$B:$B,AC$9),"-")</f>
        <v>-</v>
      </c>
      <c r="AD40" s="324" t="str">
        <f>IFERROR(AVERAGEIFS('VISSIM Travel Time Outputs'!$F:$F,'VISSIM Travel Time Outputs'!$D:$D,$D40,'VISSIM Travel Time Outputs'!$A:$A,"AVG",'VISSIM Travel Time Outputs'!$B:$B,AD$9),"-")</f>
        <v>-</v>
      </c>
      <c r="AE40" s="324" t="str">
        <f>IFERROR(AVERAGEIFS('VISSIM Travel Time Outputs'!$F:$F,'VISSIM Travel Time Outputs'!$D:$D,$D40,'VISSIM Travel Time Outputs'!$A:$A,"AVG",'VISSIM Travel Time Outputs'!$B:$B,AE$9),"-")</f>
        <v>-</v>
      </c>
      <c r="AF40" s="324" t="str">
        <f>IFERROR(AVERAGEIFS('VISSIM Travel Time Outputs'!$F:$F,'VISSIM Travel Time Outputs'!$D:$D,$D40,'VISSIM Travel Time Outputs'!$A:$A,"AVG",'VISSIM Travel Time Outputs'!$B:$B,AF$9),"-")</f>
        <v>-</v>
      </c>
      <c r="AG40" s="324" t="str">
        <f>IFERROR(AVERAGEIFS('VISSIM Travel Time Outputs'!$F:$F,'VISSIM Travel Time Outputs'!$D:$D,$D40,'VISSIM Travel Time Outputs'!$A:$A,"AVG",'VISSIM Travel Time Outputs'!$B:$B,AG$9),"-")</f>
        <v>-</v>
      </c>
      <c r="AH40" s="324" t="str">
        <f>IFERROR(AVERAGEIFS('VISSIM Travel Time Outputs'!$F:$F,'VISSIM Travel Time Outputs'!$D:$D,$D40,'VISSIM Travel Time Outputs'!$A:$A,"AVG",'VISSIM Travel Time Outputs'!$B:$B,AH$9),"-")</f>
        <v>-</v>
      </c>
      <c r="AI40" s="324" t="str">
        <f>IFERROR(AVERAGEIFS('VISSIM Travel Time Outputs'!$F:$F,'VISSIM Travel Time Outputs'!$D:$D,$D40,'VISSIM Travel Time Outputs'!$A:$A,"AVG",'VISSIM Travel Time Outputs'!$B:$B,AI$9),"-")</f>
        <v>-</v>
      </c>
      <c r="AJ40" s="324" t="str">
        <f>IFERROR(AVERAGEIFS('VISSIM Travel Time Outputs'!$F:$F,'VISSIM Travel Time Outputs'!$D:$D,$D40,'VISSIM Travel Time Outputs'!$A:$A,"AVG",'VISSIM Travel Time Outputs'!$B:$B,AJ$9),"-")</f>
        <v>-</v>
      </c>
      <c r="AK40" s="324" t="str">
        <f>IFERROR(AVERAGEIFS('VISSIM Travel Time Outputs'!$F:$F,'VISSIM Travel Time Outputs'!$D:$D,$D40,'VISSIM Travel Time Outputs'!$A:$A,"AVG",'VISSIM Travel Time Outputs'!$B:$B,AK$9),"-")</f>
        <v>-</v>
      </c>
      <c r="AL40" s="324" t="str">
        <f>IFERROR(AVERAGEIFS('VISSIM Travel Time Outputs'!$F:$F,'VISSIM Travel Time Outputs'!$D:$D,$D40,'VISSIM Travel Time Outputs'!$A:$A,"AVG",'VISSIM Travel Time Outputs'!$B:$B,AL$9),"-")</f>
        <v>-</v>
      </c>
      <c r="AM40" s="324" t="str">
        <f>IFERROR(AVERAGEIFS('VISSIM Travel Time Outputs'!$F:$F,'VISSIM Travel Time Outputs'!$D:$D,$D40,'VISSIM Travel Time Outputs'!$A:$A,"AVG",'VISSIM Travel Time Outputs'!$B:$B,AM$9),"-")</f>
        <v>-</v>
      </c>
      <c r="AN40" s="324" t="str">
        <f>IFERROR(AVERAGEIFS('VISSIM Travel Time Outputs'!$F:$F,'VISSIM Travel Time Outputs'!$D:$D,$D40,'VISSIM Travel Time Outputs'!$A:$A,"AVG",'VISSIM Travel Time Outputs'!$B:$B,AN$9),"-")</f>
        <v>-</v>
      </c>
      <c r="AO40" s="324" t="str">
        <f>IFERROR(AVERAGEIFS('VISSIM Travel Time Outputs'!$F:$F,'VISSIM Travel Time Outputs'!$D:$D,$D40,'VISSIM Travel Time Outputs'!$A:$A,"AVG",'VISSIM Travel Time Outputs'!$B:$B,AO$9),"-")</f>
        <v>-</v>
      </c>
      <c r="AP40" s="325" t="str">
        <f>IFERROR(AVERAGEIFS('VISSIM Travel Time Outputs'!$F:$F,'VISSIM Travel Time Outputs'!$D:$D,$D40,'VISSIM Travel Time Outputs'!$A:$A,"AVG",'VISSIM Travel Time Outputs'!$B:$B,AP$9),"-")</f>
        <v>-</v>
      </c>
      <c r="AQ40" s="331"/>
      <c r="AR40" s="209" t="str">
        <f t="shared" si="13"/>
        <v>--</v>
      </c>
      <c r="AS40" s="354" t="str">
        <f t="shared" si="14"/>
        <v>--</v>
      </c>
      <c r="AT40" s="325">
        <f t="shared" si="15"/>
        <v>0</v>
      </c>
      <c r="AU40" s="255"/>
      <c r="AV40" s="209" t="str">
        <f>IFERROR(TIME(0,0,AVERAGEIFS('VISSIM Travel Time Outputs'!$J:$J,'VISSIM Travel Time Outputs'!$D:$D,$D40,'VISSIM Travel Time Outputs'!$A:$A,"AVG",'VISSIM Travel Time Outputs'!$B:$B,AV$9)),"-")</f>
        <v>-</v>
      </c>
      <c r="AW40" s="34" t="str">
        <f>IFERROR(TIME(0,0,AVERAGEIFS('VISSIM Travel Time Outputs'!$J:$J,'VISSIM Travel Time Outputs'!$D:$D,$D40,'VISSIM Travel Time Outputs'!$A:$A,"AVG",'VISSIM Travel Time Outputs'!$B:$B,AW$9)),"-")</f>
        <v>-</v>
      </c>
      <c r="AX40" s="34" t="str">
        <f>IFERROR(TIME(0,0,AVERAGEIFS('VISSIM Travel Time Outputs'!$J:$J,'VISSIM Travel Time Outputs'!$D:$D,$D40,'VISSIM Travel Time Outputs'!$A:$A,"AVG",'VISSIM Travel Time Outputs'!$B:$B,AX$9)),"-")</f>
        <v>-</v>
      </c>
      <c r="AY40" s="34" t="str">
        <f>IFERROR(TIME(0,0,AVERAGEIFS('VISSIM Travel Time Outputs'!$J:$J,'VISSIM Travel Time Outputs'!$D:$D,$D40,'VISSIM Travel Time Outputs'!$A:$A,"AVG",'VISSIM Travel Time Outputs'!$B:$B,AY$9)),"-")</f>
        <v>-</v>
      </c>
      <c r="AZ40" s="34" t="str">
        <f>IFERROR(TIME(0,0,AVERAGEIFS('VISSIM Travel Time Outputs'!$J:$J,'VISSIM Travel Time Outputs'!$D:$D,$D40,'VISSIM Travel Time Outputs'!$A:$A,"AVG",'VISSIM Travel Time Outputs'!$B:$B,AZ$9)),"-")</f>
        <v>-</v>
      </c>
      <c r="BA40" s="34" t="str">
        <f>IFERROR(TIME(0,0,AVERAGEIFS('VISSIM Travel Time Outputs'!$J:$J,'VISSIM Travel Time Outputs'!$D:$D,$D40,'VISSIM Travel Time Outputs'!$A:$A,"AVG",'VISSIM Travel Time Outputs'!$B:$B,BA$9)),"-")</f>
        <v>-</v>
      </c>
      <c r="BB40" s="34" t="str">
        <f>IFERROR(TIME(0,0,AVERAGEIFS('VISSIM Travel Time Outputs'!$J:$J,'VISSIM Travel Time Outputs'!$D:$D,$D40,'VISSIM Travel Time Outputs'!$A:$A,"AVG",'VISSIM Travel Time Outputs'!$B:$B,BB$9)),"-")</f>
        <v>-</v>
      </c>
      <c r="BC40" s="34" t="str">
        <f>IFERROR(TIME(0,0,AVERAGEIFS('VISSIM Travel Time Outputs'!$J:$J,'VISSIM Travel Time Outputs'!$D:$D,$D40,'VISSIM Travel Time Outputs'!$A:$A,"AVG",'VISSIM Travel Time Outputs'!$B:$B,BC$9)),"-")</f>
        <v>-</v>
      </c>
      <c r="BD40" s="34" t="str">
        <f>IFERROR(TIME(0,0,AVERAGEIFS('VISSIM Travel Time Outputs'!$J:$J,'VISSIM Travel Time Outputs'!$D:$D,$D40,'VISSIM Travel Time Outputs'!$A:$A,"AVG",'VISSIM Travel Time Outputs'!$B:$B,BD$9)),"-")</f>
        <v>-</v>
      </c>
      <c r="BE40" s="34" t="str">
        <f>IFERROR(TIME(0,0,AVERAGEIFS('VISSIM Travel Time Outputs'!$J:$J,'VISSIM Travel Time Outputs'!$D:$D,$D40,'VISSIM Travel Time Outputs'!$A:$A,"AVG",'VISSIM Travel Time Outputs'!$B:$B,BE$9)),"-")</f>
        <v>-</v>
      </c>
      <c r="BF40" s="34" t="str">
        <f>IFERROR(TIME(0,0,AVERAGEIFS('VISSIM Travel Time Outputs'!$J:$J,'VISSIM Travel Time Outputs'!$D:$D,$D40,'VISSIM Travel Time Outputs'!$A:$A,"AVG",'VISSIM Travel Time Outputs'!$B:$B,BF$9)),"-")</f>
        <v>-</v>
      </c>
      <c r="BG40" s="34" t="str">
        <f>IFERROR(TIME(0,0,AVERAGEIFS('VISSIM Travel Time Outputs'!$J:$J,'VISSIM Travel Time Outputs'!$D:$D,$D40,'VISSIM Travel Time Outputs'!$A:$A,"AVG",'VISSIM Travel Time Outputs'!$B:$B,BG$9)),"-")</f>
        <v>-</v>
      </c>
      <c r="BH40" s="34" t="str">
        <f>IFERROR(TIME(0,0,AVERAGEIFS('VISSIM Travel Time Outputs'!$J:$J,'VISSIM Travel Time Outputs'!$D:$D,$D40,'VISSIM Travel Time Outputs'!$A:$A,"AVG",'VISSIM Travel Time Outputs'!$B:$B,BH$9)),"-")</f>
        <v>-</v>
      </c>
      <c r="BI40" s="34" t="str">
        <f>IFERROR(TIME(0,0,AVERAGEIFS('VISSIM Travel Time Outputs'!$J:$J,'VISSIM Travel Time Outputs'!$D:$D,$D40,'VISSIM Travel Time Outputs'!$A:$A,"AVG",'VISSIM Travel Time Outputs'!$B:$B,BI$9)),"-")</f>
        <v>-</v>
      </c>
      <c r="BJ40" s="34" t="str">
        <f>IFERROR(TIME(0,0,AVERAGEIFS('VISSIM Travel Time Outputs'!$J:$J,'VISSIM Travel Time Outputs'!$D:$D,$D40,'VISSIM Travel Time Outputs'!$A:$A,"AVG",'VISSIM Travel Time Outputs'!$B:$B,BJ$9)),"-")</f>
        <v>-</v>
      </c>
      <c r="BK40" s="134" t="str">
        <f>IFERROR(TIME(0,0,AVERAGEIFS('VISSIM Travel Time Outputs'!$J:$J,'VISSIM Travel Time Outputs'!$D:$D,$D40,'VISSIM Travel Time Outputs'!$A:$A,"AVG",'VISSIM Travel Time Outputs'!$B:$B,BK$9)),"-")</f>
        <v>-</v>
      </c>
      <c r="BL40" s="126"/>
      <c r="BM40" s="323" t="str">
        <f>IFERROR(AVERAGEIFS('VISSIM Travel Time Outputs'!$G:$G,'VISSIM Travel Time Outputs'!$D:$D,$D40,'VISSIM Travel Time Outputs'!$A:$A,"AVG",'VISSIM Travel Time Outputs'!$B:$B,BM$9),"-")</f>
        <v>-</v>
      </c>
      <c r="BN40" s="324" t="str">
        <f>IFERROR(AVERAGEIFS('VISSIM Travel Time Outputs'!$G:$G,'VISSIM Travel Time Outputs'!$D:$D,$D40,'VISSIM Travel Time Outputs'!$A:$A,"AVG",'VISSIM Travel Time Outputs'!$B:$B,BN$9),"-")</f>
        <v>-</v>
      </c>
      <c r="BO40" s="324" t="str">
        <f>IFERROR(AVERAGEIFS('VISSIM Travel Time Outputs'!$G:$G,'VISSIM Travel Time Outputs'!$D:$D,$D40,'VISSIM Travel Time Outputs'!$A:$A,"AVG",'VISSIM Travel Time Outputs'!$B:$B,BO$9),"-")</f>
        <v>-</v>
      </c>
      <c r="BP40" s="324" t="str">
        <f>IFERROR(AVERAGEIFS('VISSIM Travel Time Outputs'!$G:$G,'VISSIM Travel Time Outputs'!$D:$D,$D40,'VISSIM Travel Time Outputs'!$A:$A,"AVG",'VISSIM Travel Time Outputs'!$B:$B,BP$9),"-")</f>
        <v>-</v>
      </c>
      <c r="BQ40" s="324" t="str">
        <f>IFERROR(AVERAGEIFS('VISSIM Travel Time Outputs'!$G:$G,'VISSIM Travel Time Outputs'!$D:$D,$D40,'VISSIM Travel Time Outputs'!$A:$A,"AVG",'VISSIM Travel Time Outputs'!$B:$B,BQ$9),"-")</f>
        <v>-</v>
      </c>
      <c r="BR40" s="324" t="str">
        <f>IFERROR(AVERAGEIFS('VISSIM Travel Time Outputs'!$G:$G,'VISSIM Travel Time Outputs'!$D:$D,$D40,'VISSIM Travel Time Outputs'!$A:$A,"AVG",'VISSIM Travel Time Outputs'!$B:$B,BR$9),"-")</f>
        <v>-</v>
      </c>
      <c r="BS40" s="324" t="str">
        <f>IFERROR(AVERAGEIFS('VISSIM Travel Time Outputs'!$G:$G,'VISSIM Travel Time Outputs'!$D:$D,$D40,'VISSIM Travel Time Outputs'!$A:$A,"AVG",'VISSIM Travel Time Outputs'!$B:$B,BS$9),"-")</f>
        <v>-</v>
      </c>
      <c r="BT40" s="324" t="str">
        <f>IFERROR(AVERAGEIFS('VISSIM Travel Time Outputs'!$G:$G,'VISSIM Travel Time Outputs'!$D:$D,$D40,'VISSIM Travel Time Outputs'!$A:$A,"AVG",'VISSIM Travel Time Outputs'!$B:$B,BT$9),"-")</f>
        <v>-</v>
      </c>
      <c r="BU40" s="324" t="str">
        <f>IFERROR(AVERAGEIFS('VISSIM Travel Time Outputs'!$G:$G,'VISSIM Travel Time Outputs'!$D:$D,$D40,'VISSIM Travel Time Outputs'!$A:$A,"AVG",'VISSIM Travel Time Outputs'!$B:$B,BU$9),"-")</f>
        <v>-</v>
      </c>
      <c r="BV40" s="324" t="str">
        <f>IFERROR(AVERAGEIFS('VISSIM Travel Time Outputs'!$G:$G,'VISSIM Travel Time Outputs'!$D:$D,$D40,'VISSIM Travel Time Outputs'!$A:$A,"AVG",'VISSIM Travel Time Outputs'!$B:$B,BV$9),"-")</f>
        <v>-</v>
      </c>
      <c r="BW40" s="324" t="str">
        <f>IFERROR(AVERAGEIFS('VISSIM Travel Time Outputs'!$G:$G,'VISSIM Travel Time Outputs'!$D:$D,$D40,'VISSIM Travel Time Outputs'!$A:$A,"AVG",'VISSIM Travel Time Outputs'!$B:$B,BW$9),"-")</f>
        <v>-</v>
      </c>
      <c r="BX40" s="324" t="str">
        <f>IFERROR(AVERAGEIFS('VISSIM Travel Time Outputs'!$G:$G,'VISSIM Travel Time Outputs'!$D:$D,$D40,'VISSIM Travel Time Outputs'!$A:$A,"AVG",'VISSIM Travel Time Outputs'!$B:$B,BX$9),"-")</f>
        <v>-</v>
      </c>
      <c r="BY40" s="324" t="str">
        <f>IFERROR(AVERAGEIFS('VISSIM Travel Time Outputs'!$G:$G,'VISSIM Travel Time Outputs'!$D:$D,$D40,'VISSIM Travel Time Outputs'!$A:$A,"AVG",'VISSIM Travel Time Outputs'!$B:$B,BY$9),"-")</f>
        <v>-</v>
      </c>
      <c r="BZ40" s="324" t="str">
        <f>IFERROR(AVERAGEIFS('VISSIM Travel Time Outputs'!$G:$G,'VISSIM Travel Time Outputs'!$D:$D,$D40,'VISSIM Travel Time Outputs'!$A:$A,"AVG",'VISSIM Travel Time Outputs'!$B:$B,BZ$9),"-")</f>
        <v>-</v>
      </c>
      <c r="CA40" s="324" t="str">
        <f>IFERROR(AVERAGEIFS('VISSIM Travel Time Outputs'!$G:$G,'VISSIM Travel Time Outputs'!$D:$D,$D40,'VISSIM Travel Time Outputs'!$A:$A,"AVG",'VISSIM Travel Time Outputs'!$B:$B,CA$9),"-")</f>
        <v>-</v>
      </c>
      <c r="CB40" s="325" t="str">
        <f>IFERROR(AVERAGEIFS('VISSIM Travel Time Outputs'!$G:$G,'VISSIM Travel Time Outputs'!$D:$D,$D40,'VISSIM Travel Time Outputs'!$A:$A,"AVG",'VISSIM Travel Time Outputs'!$B:$B,CB$9),"-")</f>
        <v>-</v>
      </c>
      <c r="CC40" s="254"/>
      <c r="CD40" s="209" t="str">
        <f t="shared" si="16"/>
        <v>--</v>
      </c>
      <c r="CE40" s="354" t="str">
        <f t="shared" si="17"/>
        <v>--</v>
      </c>
      <c r="CF40" s="325">
        <f t="shared" si="18"/>
        <v>0</v>
      </c>
      <c r="CG40" s="331"/>
      <c r="CH40" s="209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134"/>
      <c r="CX40" s="331"/>
      <c r="CY40" s="323"/>
      <c r="CZ40" s="324"/>
      <c r="DA40" s="324"/>
      <c r="DB40" s="324"/>
      <c r="DC40" s="324"/>
      <c r="DD40" s="324"/>
      <c r="DE40" s="324"/>
      <c r="DF40" s="324"/>
      <c r="DG40" s="324"/>
      <c r="DH40" s="324"/>
      <c r="DI40" s="324"/>
      <c r="DJ40" s="324"/>
      <c r="DK40" s="324"/>
      <c r="DL40" s="324"/>
      <c r="DM40" s="324"/>
      <c r="DN40" s="325"/>
      <c r="DO40" s="331"/>
      <c r="DP40" s="209" t="str">
        <f t="shared" si="19"/>
        <v>--</v>
      </c>
      <c r="DQ40" s="354" t="str">
        <f t="shared" si="20"/>
        <v>--</v>
      </c>
      <c r="DR40" s="325">
        <f t="shared" si="21"/>
        <v>0</v>
      </c>
      <c r="DS40" s="255"/>
      <c r="DT40" s="209" t="str">
        <f>IFERROR(TIME(0,0,AVERAGEIFS('VISSIM Travel Time Outputs'!$K:$K,'VISSIM Travel Time Outputs'!$D:$D,$D40,'VISSIM Travel Time Outputs'!$A:$A,"AVG",'VISSIM Travel Time Outputs'!$B:$B,DT$9)),"-")</f>
        <v>-</v>
      </c>
      <c r="DU40" s="34" t="str">
        <f>IFERROR(TIME(0,0,AVERAGEIFS('VISSIM Travel Time Outputs'!$K:$K,'VISSIM Travel Time Outputs'!$D:$D,$D40,'VISSIM Travel Time Outputs'!$A:$A,"AVG",'VISSIM Travel Time Outputs'!$B:$B,DU$9)),"-")</f>
        <v>-</v>
      </c>
      <c r="DV40" s="34" t="str">
        <f>IFERROR(TIME(0,0,AVERAGEIFS('VISSIM Travel Time Outputs'!$K:$K,'VISSIM Travel Time Outputs'!$D:$D,$D40,'VISSIM Travel Time Outputs'!$A:$A,"AVG",'VISSIM Travel Time Outputs'!$B:$B,DV$9)),"-")</f>
        <v>-</v>
      </c>
      <c r="DW40" s="34" t="str">
        <f>IFERROR(TIME(0,0,AVERAGEIFS('VISSIM Travel Time Outputs'!$K:$K,'VISSIM Travel Time Outputs'!$D:$D,$D40,'VISSIM Travel Time Outputs'!$A:$A,"AVG",'VISSIM Travel Time Outputs'!$B:$B,DW$9)),"-")</f>
        <v>-</v>
      </c>
      <c r="DX40" s="34" t="str">
        <f>IFERROR(TIME(0,0,AVERAGEIFS('VISSIM Travel Time Outputs'!$K:$K,'VISSIM Travel Time Outputs'!$D:$D,$D40,'VISSIM Travel Time Outputs'!$A:$A,"AVG",'VISSIM Travel Time Outputs'!$B:$B,DX$9)),"-")</f>
        <v>-</v>
      </c>
      <c r="DY40" s="34" t="str">
        <f>IFERROR(TIME(0,0,AVERAGEIFS('VISSIM Travel Time Outputs'!$K:$K,'VISSIM Travel Time Outputs'!$D:$D,$D40,'VISSIM Travel Time Outputs'!$A:$A,"AVG",'VISSIM Travel Time Outputs'!$B:$B,DY$9)),"-")</f>
        <v>-</v>
      </c>
      <c r="DZ40" s="34" t="str">
        <f>IFERROR(TIME(0,0,AVERAGEIFS('VISSIM Travel Time Outputs'!$K:$K,'VISSIM Travel Time Outputs'!$D:$D,$D40,'VISSIM Travel Time Outputs'!$A:$A,"AVG",'VISSIM Travel Time Outputs'!$B:$B,DZ$9)),"-")</f>
        <v>-</v>
      </c>
      <c r="EA40" s="34" t="str">
        <f>IFERROR(TIME(0,0,AVERAGEIFS('VISSIM Travel Time Outputs'!$K:$K,'VISSIM Travel Time Outputs'!$D:$D,$D40,'VISSIM Travel Time Outputs'!$A:$A,"AVG",'VISSIM Travel Time Outputs'!$B:$B,EA$9)),"-")</f>
        <v>-</v>
      </c>
      <c r="EB40" s="34" t="str">
        <f>IFERROR(TIME(0,0,AVERAGEIFS('VISSIM Travel Time Outputs'!$K:$K,'VISSIM Travel Time Outputs'!$D:$D,$D40,'VISSIM Travel Time Outputs'!$A:$A,"AVG",'VISSIM Travel Time Outputs'!$B:$B,EB$9)),"-")</f>
        <v>-</v>
      </c>
      <c r="EC40" s="34" t="str">
        <f>IFERROR(TIME(0,0,AVERAGEIFS('VISSIM Travel Time Outputs'!$K:$K,'VISSIM Travel Time Outputs'!$D:$D,$D40,'VISSIM Travel Time Outputs'!$A:$A,"AVG",'VISSIM Travel Time Outputs'!$B:$B,EC$9)),"-")</f>
        <v>-</v>
      </c>
      <c r="ED40" s="34" t="str">
        <f>IFERROR(TIME(0,0,AVERAGEIFS('VISSIM Travel Time Outputs'!$K:$K,'VISSIM Travel Time Outputs'!$D:$D,$D40,'VISSIM Travel Time Outputs'!$A:$A,"AVG",'VISSIM Travel Time Outputs'!$B:$B,ED$9)),"-")</f>
        <v>-</v>
      </c>
      <c r="EE40" s="34" t="str">
        <f>IFERROR(TIME(0,0,AVERAGEIFS('VISSIM Travel Time Outputs'!$K:$K,'VISSIM Travel Time Outputs'!$D:$D,$D40,'VISSIM Travel Time Outputs'!$A:$A,"AVG",'VISSIM Travel Time Outputs'!$B:$B,EE$9)),"-")</f>
        <v>-</v>
      </c>
      <c r="EF40" s="34" t="str">
        <f>IFERROR(TIME(0,0,AVERAGEIFS('VISSIM Travel Time Outputs'!$K:$K,'VISSIM Travel Time Outputs'!$D:$D,$D40,'VISSIM Travel Time Outputs'!$A:$A,"AVG",'VISSIM Travel Time Outputs'!$B:$B,EF$9)),"-")</f>
        <v>-</v>
      </c>
      <c r="EG40" s="34" t="str">
        <f>IFERROR(TIME(0,0,AVERAGEIFS('VISSIM Travel Time Outputs'!$K:$K,'VISSIM Travel Time Outputs'!$D:$D,$D40,'VISSIM Travel Time Outputs'!$A:$A,"AVG",'VISSIM Travel Time Outputs'!$B:$B,EG$9)),"-")</f>
        <v>-</v>
      </c>
      <c r="EH40" s="34" t="str">
        <f>IFERROR(TIME(0,0,AVERAGEIFS('VISSIM Travel Time Outputs'!$K:$K,'VISSIM Travel Time Outputs'!$D:$D,$D40,'VISSIM Travel Time Outputs'!$A:$A,"AVG",'VISSIM Travel Time Outputs'!$B:$B,EH$9)),"-")</f>
        <v>-</v>
      </c>
      <c r="EI40" s="134" t="str">
        <f>IFERROR(TIME(0,0,AVERAGEIFS('VISSIM Travel Time Outputs'!$K:$K,'VISSIM Travel Time Outputs'!$D:$D,$D40,'VISSIM Travel Time Outputs'!$A:$A,"AVG",'VISSIM Travel Time Outputs'!$B:$B,EI$9)),"-")</f>
        <v>-</v>
      </c>
      <c r="EJ40" s="126"/>
      <c r="EK40" s="323" t="str">
        <f>IFERROR(AVERAGEIFS('VISSIM Travel Time Outputs'!$H:$H,'VISSIM Travel Time Outputs'!$D:$D,$D40,'VISSIM Travel Time Outputs'!$A:$A,"AVG",'VISSIM Travel Time Outputs'!$B:$B,EK$9),"-")</f>
        <v>-</v>
      </c>
      <c r="EL40" s="324" t="str">
        <f>IFERROR(AVERAGEIFS('VISSIM Travel Time Outputs'!$H:$H,'VISSIM Travel Time Outputs'!$D:$D,$D40,'VISSIM Travel Time Outputs'!$A:$A,"AVG",'VISSIM Travel Time Outputs'!$B:$B,EL$9),"-")</f>
        <v>-</v>
      </c>
      <c r="EM40" s="324" t="str">
        <f>IFERROR(AVERAGEIFS('VISSIM Travel Time Outputs'!$H:$H,'VISSIM Travel Time Outputs'!$D:$D,$D40,'VISSIM Travel Time Outputs'!$A:$A,"AVG",'VISSIM Travel Time Outputs'!$B:$B,EM$9),"-")</f>
        <v>-</v>
      </c>
      <c r="EN40" s="324" t="str">
        <f>IFERROR(AVERAGEIFS('VISSIM Travel Time Outputs'!$H:$H,'VISSIM Travel Time Outputs'!$D:$D,$D40,'VISSIM Travel Time Outputs'!$A:$A,"AVG",'VISSIM Travel Time Outputs'!$B:$B,EN$9),"-")</f>
        <v>-</v>
      </c>
      <c r="EO40" s="324" t="str">
        <f>IFERROR(AVERAGEIFS('VISSIM Travel Time Outputs'!$H:$H,'VISSIM Travel Time Outputs'!$D:$D,$D40,'VISSIM Travel Time Outputs'!$A:$A,"AVG",'VISSIM Travel Time Outputs'!$B:$B,EO$9),"-")</f>
        <v>-</v>
      </c>
      <c r="EP40" s="324" t="str">
        <f>IFERROR(AVERAGEIFS('VISSIM Travel Time Outputs'!$H:$H,'VISSIM Travel Time Outputs'!$D:$D,$D40,'VISSIM Travel Time Outputs'!$A:$A,"AVG",'VISSIM Travel Time Outputs'!$B:$B,EP$9),"-")</f>
        <v>-</v>
      </c>
      <c r="EQ40" s="324" t="str">
        <f>IFERROR(AVERAGEIFS('VISSIM Travel Time Outputs'!$H:$H,'VISSIM Travel Time Outputs'!$D:$D,$D40,'VISSIM Travel Time Outputs'!$A:$A,"AVG",'VISSIM Travel Time Outputs'!$B:$B,EQ$9),"-")</f>
        <v>-</v>
      </c>
      <c r="ER40" s="324" t="str">
        <f>IFERROR(AVERAGEIFS('VISSIM Travel Time Outputs'!$H:$H,'VISSIM Travel Time Outputs'!$D:$D,$D40,'VISSIM Travel Time Outputs'!$A:$A,"AVG",'VISSIM Travel Time Outputs'!$B:$B,ER$9),"-")</f>
        <v>-</v>
      </c>
      <c r="ES40" s="324" t="str">
        <f>IFERROR(AVERAGEIFS('VISSIM Travel Time Outputs'!$H:$H,'VISSIM Travel Time Outputs'!$D:$D,$D40,'VISSIM Travel Time Outputs'!$A:$A,"AVG",'VISSIM Travel Time Outputs'!$B:$B,ES$9),"-")</f>
        <v>-</v>
      </c>
      <c r="ET40" s="324" t="str">
        <f>IFERROR(AVERAGEIFS('VISSIM Travel Time Outputs'!$H:$H,'VISSIM Travel Time Outputs'!$D:$D,$D40,'VISSIM Travel Time Outputs'!$A:$A,"AVG",'VISSIM Travel Time Outputs'!$B:$B,ET$9),"-")</f>
        <v>-</v>
      </c>
      <c r="EU40" s="324" t="str">
        <f>IFERROR(AVERAGEIFS('VISSIM Travel Time Outputs'!$H:$H,'VISSIM Travel Time Outputs'!$D:$D,$D40,'VISSIM Travel Time Outputs'!$A:$A,"AVG",'VISSIM Travel Time Outputs'!$B:$B,EU$9),"-")</f>
        <v>-</v>
      </c>
      <c r="EV40" s="324" t="str">
        <f>IFERROR(AVERAGEIFS('VISSIM Travel Time Outputs'!$H:$H,'VISSIM Travel Time Outputs'!$D:$D,$D40,'VISSIM Travel Time Outputs'!$A:$A,"AVG",'VISSIM Travel Time Outputs'!$B:$B,EV$9),"-")</f>
        <v>-</v>
      </c>
      <c r="EW40" s="324" t="str">
        <f>IFERROR(AVERAGEIFS('VISSIM Travel Time Outputs'!$H:$H,'VISSIM Travel Time Outputs'!$D:$D,$D40,'VISSIM Travel Time Outputs'!$A:$A,"AVG",'VISSIM Travel Time Outputs'!$B:$B,EW$9),"-")</f>
        <v>-</v>
      </c>
      <c r="EX40" s="324" t="str">
        <f>IFERROR(AVERAGEIFS('VISSIM Travel Time Outputs'!$H:$H,'VISSIM Travel Time Outputs'!$D:$D,$D40,'VISSIM Travel Time Outputs'!$A:$A,"AVG",'VISSIM Travel Time Outputs'!$B:$B,EX$9),"-")</f>
        <v>-</v>
      </c>
      <c r="EY40" s="324" t="str">
        <f>IFERROR(AVERAGEIFS('VISSIM Travel Time Outputs'!$H:$H,'VISSIM Travel Time Outputs'!$D:$D,$D40,'VISSIM Travel Time Outputs'!$A:$A,"AVG",'VISSIM Travel Time Outputs'!$B:$B,EY$9),"-")</f>
        <v>-</v>
      </c>
      <c r="EZ40" s="325" t="str">
        <f>IFERROR(AVERAGEIFS('VISSIM Travel Time Outputs'!$H:$H,'VISSIM Travel Time Outputs'!$D:$D,$D40,'VISSIM Travel Time Outputs'!$A:$A,"AVG",'VISSIM Travel Time Outputs'!$B:$B,EZ$9),"-")</f>
        <v>-</v>
      </c>
      <c r="FA40" s="254"/>
      <c r="FB40" s="209" t="str">
        <f t="shared" si="22"/>
        <v>--</v>
      </c>
      <c r="FC40" s="354" t="str">
        <f t="shared" si="23"/>
        <v>--</v>
      </c>
      <c r="FD40" s="325">
        <f t="shared" si="24"/>
        <v>0</v>
      </c>
      <c r="FE40" s="331"/>
      <c r="FF40" s="209" t="str">
        <f>IFERROR(GETPIVOTDATA("Average of TRAVTM(40)",#REF!,"TIMEINT",FF$9,"VEHICLETRAVELTIMEMEASUREMENT",$D40)/3600/24,"--")</f>
        <v>--</v>
      </c>
      <c r="FG40" s="34" t="str">
        <f>IFERROR(GETPIVOTDATA("Average of TRAVTM(40)",#REF!,"TIMEINT",FG$9,"VEHICLETRAVELTIMEMEASUREMENT",$D40)/3600/24,"--")</f>
        <v>--</v>
      </c>
      <c r="FH40" s="34" t="str">
        <f>IFERROR(GETPIVOTDATA("Average of TRAVTM(40)",#REF!,"TIMEINT",FH$9,"VEHICLETRAVELTIMEMEASUREMENT",$D40)/3600/24,"--")</f>
        <v>--</v>
      </c>
      <c r="FI40" s="34" t="str">
        <f>IFERROR(GETPIVOTDATA("Average of TRAVTM(40)",#REF!,"TIMEINT",FI$9,"VEHICLETRAVELTIMEMEASUREMENT",$D40)/3600/24,"--")</f>
        <v>--</v>
      </c>
      <c r="FJ40" s="34" t="str">
        <f>IFERROR(GETPIVOTDATA("Average of TRAVTM(40)",#REF!,"TIMEINT",FJ$9,"VEHICLETRAVELTIMEMEASUREMENT",$D40)/3600/24,"--")</f>
        <v>--</v>
      </c>
      <c r="FK40" s="34" t="str">
        <f>IFERROR(GETPIVOTDATA("Average of TRAVTM(40)",#REF!,"TIMEINT",FK$9,"VEHICLETRAVELTIMEMEASUREMENT",$D40)/3600/24,"--")</f>
        <v>--</v>
      </c>
      <c r="FL40" s="34" t="str">
        <f>IFERROR(GETPIVOTDATA("Average of TRAVTM(40)",#REF!,"TIMEINT",FL$9,"VEHICLETRAVELTIMEMEASUREMENT",$D40)/3600/24,"--")</f>
        <v>--</v>
      </c>
      <c r="FM40" s="34" t="str">
        <f>IFERROR(GETPIVOTDATA("Average of TRAVTM(40)",#REF!,"TIMEINT",FM$9,"VEHICLETRAVELTIMEMEASUREMENT",$D40)/3600/24,"--")</f>
        <v>--</v>
      </c>
      <c r="FN40" s="34" t="str">
        <f>IFERROR(GETPIVOTDATA("Average of TRAVTM(40)",#REF!,"TIMEINT",FN$9,"VEHICLETRAVELTIMEMEASUREMENT",$D40)/3600/24,"--")</f>
        <v>--</v>
      </c>
      <c r="FO40" s="34" t="str">
        <f>IFERROR(GETPIVOTDATA("Average of TRAVTM(40)",#REF!,"TIMEINT",FO$9,"VEHICLETRAVELTIMEMEASUREMENT",$D40)/3600/24,"--")</f>
        <v>--</v>
      </c>
      <c r="FP40" s="34" t="str">
        <f>IFERROR(GETPIVOTDATA("Average of TRAVTM(40)",#REF!,"TIMEINT",FP$9,"VEHICLETRAVELTIMEMEASUREMENT",$D40)/3600/24,"--")</f>
        <v>--</v>
      </c>
      <c r="FQ40" s="34" t="str">
        <f>IFERROR(GETPIVOTDATA("Average of TRAVTM(40)",#REF!,"TIMEINT",FQ$9,"VEHICLETRAVELTIMEMEASUREMENT",$D40)/3600/24,"--")</f>
        <v>--</v>
      </c>
      <c r="FR40" s="34" t="str">
        <f>IFERROR(GETPIVOTDATA("Average of TRAVTM(40)",#REF!,"TIMEINT",FR$9,"VEHICLETRAVELTIMEMEASUREMENT",$D40)/3600/24,"--")</f>
        <v>--</v>
      </c>
      <c r="FS40" s="34" t="str">
        <f>IFERROR(GETPIVOTDATA("Average of TRAVTM(40)",#REF!,"TIMEINT",FS$9,"VEHICLETRAVELTIMEMEASUREMENT",$D40)/3600/24,"--")</f>
        <v>--</v>
      </c>
      <c r="FT40" s="34" t="str">
        <f>IFERROR(GETPIVOTDATA("Average of TRAVTM(40)",#REF!,"TIMEINT",FT$9,"VEHICLETRAVELTIMEMEASUREMENT",$D40)/3600/24,"--")</f>
        <v>--</v>
      </c>
      <c r="FU40" s="134" t="str">
        <f>IFERROR(GETPIVOTDATA("Average of TRAVTM(40)",#REF!,"TIMEINT",FU$9,"VEHICLETRAVELTIMEMEASUREMENT",$D40)/3600/24,"--")</f>
        <v>--</v>
      </c>
      <c r="FV40" s="331"/>
      <c r="FW40" s="323" t="str">
        <f>IFERROR(GETPIVOTDATA("Average of VEHS(40)",#REF!,"TIMEINT",FW$9,"VEHICLETRAVELTIMEMEASUREMENT",$D40),"--")</f>
        <v>--</v>
      </c>
      <c r="FX40" s="324" t="str">
        <f>IFERROR(GETPIVOTDATA("Average of VEHS(40)",#REF!,"TIMEINT",FX$9,"VEHICLETRAVELTIMEMEASUREMENT",$D40),"--")</f>
        <v>--</v>
      </c>
      <c r="FY40" s="324" t="str">
        <f>IFERROR(GETPIVOTDATA("Average of VEHS(40)",#REF!,"TIMEINT",FY$9,"VEHICLETRAVELTIMEMEASUREMENT",$D40),"--")</f>
        <v>--</v>
      </c>
      <c r="FZ40" s="324" t="str">
        <f>IFERROR(GETPIVOTDATA("Average of VEHS(40)",#REF!,"TIMEINT",FZ$9,"VEHICLETRAVELTIMEMEASUREMENT",$D40),"--")</f>
        <v>--</v>
      </c>
      <c r="GA40" s="324" t="str">
        <f>IFERROR(GETPIVOTDATA("Average of VEHS(40)",#REF!,"TIMEINT",GA$9,"VEHICLETRAVELTIMEMEASUREMENT",$D40),"--")</f>
        <v>--</v>
      </c>
      <c r="GB40" s="324" t="str">
        <f>IFERROR(GETPIVOTDATA("Average of VEHS(40)",#REF!,"TIMEINT",GB$9,"VEHICLETRAVELTIMEMEASUREMENT",$D40),"--")</f>
        <v>--</v>
      </c>
      <c r="GC40" s="324" t="str">
        <f>IFERROR(GETPIVOTDATA("Average of VEHS(40)",#REF!,"TIMEINT",GC$9,"VEHICLETRAVELTIMEMEASUREMENT",$D40),"--")</f>
        <v>--</v>
      </c>
      <c r="GD40" s="324" t="str">
        <f>IFERROR(GETPIVOTDATA("Average of VEHS(40)",#REF!,"TIMEINT",GD$9,"VEHICLETRAVELTIMEMEASUREMENT",$D40),"--")</f>
        <v>--</v>
      </c>
      <c r="GE40" s="324" t="str">
        <f>IFERROR(GETPIVOTDATA("Average of VEHS(40)",#REF!,"TIMEINT",GE$9,"VEHICLETRAVELTIMEMEASUREMENT",$D40),"--")</f>
        <v>--</v>
      </c>
      <c r="GF40" s="324" t="str">
        <f>IFERROR(GETPIVOTDATA("Average of VEHS(40)",#REF!,"TIMEINT",GF$9,"VEHICLETRAVELTIMEMEASUREMENT",$D40),"--")</f>
        <v>--</v>
      </c>
      <c r="GG40" s="324" t="str">
        <f>IFERROR(GETPIVOTDATA("Average of VEHS(40)",#REF!,"TIMEINT",GG$9,"VEHICLETRAVELTIMEMEASUREMENT",$D40),"--")</f>
        <v>--</v>
      </c>
      <c r="GH40" s="324" t="str">
        <f>IFERROR(GETPIVOTDATA("Average of VEHS(40)",#REF!,"TIMEINT",GH$9,"VEHICLETRAVELTIMEMEASUREMENT",$D40),"--")</f>
        <v>--</v>
      </c>
      <c r="GI40" s="324" t="str">
        <f>IFERROR(GETPIVOTDATA("Average of VEHS(40)",#REF!,"TIMEINT",GI$9,"VEHICLETRAVELTIMEMEASUREMENT",$D40),"--")</f>
        <v>--</v>
      </c>
      <c r="GJ40" s="324" t="str">
        <f>IFERROR(GETPIVOTDATA("Average of VEHS(40)",#REF!,"TIMEINT",GJ$9,"VEHICLETRAVELTIMEMEASUREMENT",$D40),"--")</f>
        <v>--</v>
      </c>
      <c r="GK40" s="324" t="str">
        <f>IFERROR(GETPIVOTDATA("Average of VEHS(40)",#REF!,"TIMEINT",GK$9,"VEHICLETRAVELTIMEMEASUREMENT",$D40),"--")</f>
        <v>--</v>
      </c>
      <c r="GL40" s="325" t="str">
        <f>IFERROR(GETPIVOTDATA("Average of VEHS(40)",#REF!,"TIMEINT",GL$9,"VEHICLETRAVELTIMEMEASUREMENT",$D40),"--")</f>
        <v>--</v>
      </c>
      <c r="GM40" s="331"/>
      <c r="GN40" s="209" t="str">
        <f t="shared" si="25"/>
        <v>--</v>
      </c>
      <c r="GO40" s="354" t="str">
        <f t="shared" si="26"/>
        <v>--</v>
      </c>
      <c r="GP40" s="325">
        <f t="shared" si="27"/>
        <v>0</v>
      </c>
      <c r="GQ40" s="331"/>
      <c r="GR40" s="209" t="str">
        <f>IFERROR(GETPIVOTDATA("Average of TRAVTM(60)",#REF!,"TIMEINT",GR$9,"VEHICLETRAVELTIMEMEASUREMENT",$D40)/3600/24,"--")</f>
        <v>--</v>
      </c>
      <c r="GS40" s="34" t="str">
        <f>IFERROR(GETPIVOTDATA("Average of TRAVTM(60)",#REF!,"TIMEINT",GS$9,"VEHICLETRAVELTIMEMEASUREMENT",$D40)/3600/24,"--")</f>
        <v>--</v>
      </c>
      <c r="GT40" s="34" t="str">
        <f>IFERROR(GETPIVOTDATA("Average of TRAVTM(60)",#REF!,"TIMEINT",GT$9,"VEHICLETRAVELTIMEMEASUREMENT",$D40)/3600/24,"--")</f>
        <v>--</v>
      </c>
      <c r="GU40" s="34" t="str">
        <f>IFERROR(GETPIVOTDATA("Average of TRAVTM(60)",#REF!,"TIMEINT",GU$9,"VEHICLETRAVELTIMEMEASUREMENT",$D40)/3600/24,"--")</f>
        <v>--</v>
      </c>
      <c r="GV40" s="34" t="str">
        <f>IFERROR(GETPIVOTDATA("Average of TRAVTM(60)",#REF!,"TIMEINT",GV$9,"VEHICLETRAVELTIMEMEASUREMENT",$D40)/3600/24,"--")</f>
        <v>--</v>
      </c>
      <c r="GW40" s="34" t="str">
        <f>IFERROR(GETPIVOTDATA("Average of TRAVTM(60)",#REF!,"TIMEINT",GW$9,"VEHICLETRAVELTIMEMEASUREMENT",$D40)/3600/24,"--")</f>
        <v>--</v>
      </c>
      <c r="GX40" s="34" t="str">
        <f>IFERROR(GETPIVOTDATA("Average of TRAVTM(60)",#REF!,"TIMEINT",GX$9,"VEHICLETRAVELTIMEMEASUREMENT",$D40)/3600/24,"--")</f>
        <v>--</v>
      </c>
      <c r="GY40" s="34" t="str">
        <f>IFERROR(GETPIVOTDATA("Average of TRAVTM(60)",#REF!,"TIMEINT",GY$9,"VEHICLETRAVELTIMEMEASUREMENT",$D40)/3600/24,"--")</f>
        <v>--</v>
      </c>
      <c r="GZ40" s="34" t="str">
        <f>IFERROR(GETPIVOTDATA("Average of TRAVTM(60)",#REF!,"TIMEINT",GZ$9,"VEHICLETRAVELTIMEMEASUREMENT",$D40)/3600/24,"--")</f>
        <v>--</v>
      </c>
      <c r="HA40" s="34" t="str">
        <f>IFERROR(GETPIVOTDATA("Average of TRAVTM(60)",#REF!,"TIMEINT",HA$9,"VEHICLETRAVELTIMEMEASUREMENT",$D40)/3600/24,"--")</f>
        <v>--</v>
      </c>
      <c r="HB40" s="34" t="str">
        <f>IFERROR(GETPIVOTDATA("Average of TRAVTM(60)",#REF!,"TIMEINT",HB$9,"VEHICLETRAVELTIMEMEASUREMENT",$D40)/3600/24,"--")</f>
        <v>--</v>
      </c>
      <c r="HC40" s="34" t="str">
        <f>IFERROR(GETPIVOTDATA("Average of TRAVTM(60)",#REF!,"TIMEINT",HC$9,"VEHICLETRAVELTIMEMEASUREMENT",$D40)/3600/24,"--")</f>
        <v>--</v>
      </c>
      <c r="HD40" s="34" t="str">
        <f>IFERROR(GETPIVOTDATA("Average of TRAVTM(60)",#REF!,"TIMEINT",HD$9,"VEHICLETRAVELTIMEMEASUREMENT",$D40)/3600/24,"--")</f>
        <v>--</v>
      </c>
      <c r="HE40" s="34" t="str">
        <f>IFERROR(GETPIVOTDATA("Average of TRAVTM(60)",#REF!,"TIMEINT",HE$9,"VEHICLETRAVELTIMEMEASUREMENT",$D40)/3600/24,"--")</f>
        <v>--</v>
      </c>
      <c r="HF40" s="34" t="str">
        <f>IFERROR(GETPIVOTDATA("Average of TRAVTM(60)",#REF!,"TIMEINT",HF$9,"VEHICLETRAVELTIMEMEASUREMENT",$D40)/3600/24,"--")</f>
        <v>--</v>
      </c>
      <c r="HG40" s="134" t="str">
        <f>IFERROR(GETPIVOTDATA("Average of TRAVTM(60)",#REF!,"TIMEINT",HG$9,"VEHICLETRAVELTIMEMEASUREMENT",$D40)/3600/24,"--")</f>
        <v>--</v>
      </c>
      <c r="HH40" s="331"/>
      <c r="HI40" s="323" t="str">
        <f>IFERROR(GETPIVOTDATA("Average of VEHS(60)",#REF!,"TIMEINT",HI$9,"VEHICLETRAVELTIMEMEASUREMENT",$D40),"--")</f>
        <v>--</v>
      </c>
      <c r="HJ40" s="324" t="str">
        <f>IFERROR(GETPIVOTDATA("Average of VEHS(60)",#REF!,"TIMEINT",HJ$9,"VEHICLETRAVELTIMEMEASUREMENT",$D40),"--")</f>
        <v>--</v>
      </c>
      <c r="HK40" s="324" t="str">
        <f>IFERROR(GETPIVOTDATA("Average of VEHS(60)",#REF!,"TIMEINT",HK$9,"VEHICLETRAVELTIMEMEASUREMENT",$D40),"--")</f>
        <v>--</v>
      </c>
      <c r="HL40" s="324" t="str">
        <f>IFERROR(GETPIVOTDATA("Average of VEHS(60)",#REF!,"TIMEINT",HL$9,"VEHICLETRAVELTIMEMEASUREMENT",$D40),"--")</f>
        <v>--</v>
      </c>
      <c r="HM40" s="324" t="str">
        <f>IFERROR(GETPIVOTDATA("Average of VEHS(60)",#REF!,"TIMEINT",HM$9,"VEHICLETRAVELTIMEMEASUREMENT",$D40),"--")</f>
        <v>--</v>
      </c>
      <c r="HN40" s="324" t="str">
        <f>IFERROR(GETPIVOTDATA("Average of VEHS(60)",#REF!,"TIMEINT",HN$9,"VEHICLETRAVELTIMEMEASUREMENT",$D40),"--")</f>
        <v>--</v>
      </c>
      <c r="HO40" s="324" t="str">
        <f>IFERROR(GETPIVOTDATA("Average of VEHS(60)",#REF!,"TIMEINT",HO$9,"VEHICLETRAVELTIMEMEASUREMENT",$D40),"--")</f>
        <v>--</v>
      </c>
      <c r="HP40" s="324" t="str">
        <f>IFERROR(GETPIVOTDATA("Average of VEHS(60)",#REF!,"TIMEINT",HP$9,"VEHICLETRAVELTIMEMEASUREMENT",$D40),"--")</f>
        <v>--</v>
      </c>
      <c r="HQ40" s="324" t="str">
        <f>IFERROR(GETPIVOTDATA("Average of VEHS(60)",#REF!,"TIMEINT",HQ$9,"VEHICLETRAVELTIMEMEASUREMENT",$D40),"--")</f>
        <v>--</v>
      </c>
      <c r="HR40" s="324" t="str">
        <f>IFERROR(GETPIVOTDATA("Average of VEHS(60)",#REF!,"TIMEINT",HR$9,"VEHICLETRAVELTIMEMEASUREMENT",$D40),"--")</f>
        <v>--</v>
      </c>
      <c r="HS40" s="324" t="str">
        <f>IFERROR(GETPIVOTDATA("Average of VEHS(60)",#REF!,"TIMEINT",HS$9,"VEHICLETRAVELTIMEMEASUREMENT",$D40),"--")</f>
        <v>--</v>
      </c>
      <c r="HT40" s="324" t="str">
        <f>IFERROR(GETPIVOTDATA("Average of VEHS(60)",#REF!,"TIMEINT",HT$9,"VEHICLETRAVELTIMEMEASUREMENT",$D40),"--")</f>
        <v>--</v>
      </c>
      <c r="HU40" s="324" t="str">
        <f>IFERROR(GETPIVOTDATA("Average of VEHS(60)",#REF!,"TIMEINT",HU$9,"VEHICLETRAVELTIMEMEASUREMENT",$D40),"--")</f>
        <v>--</v>
      </c>
      <c r="HV40" s="324" t="str">
        <f>IFERROR(GETPIVOTDATA("Average of VEHS(60)",#REF!,"TIMEINT",HV$9,"VEHICLETRAVELTIMEMEASUREMENT",$D40),"--")</f>
        <v>--</v>
      </c>
      <c r="HW40" s="324" t="str">
        <f>IFERROR(GETPIVOTDATA("Average of VEHS(60)",#REF!,"TIMEINT",HW$9,"VEHICLETRAVELTIMEMEASUREMENT",$D40),"--")</f>
        <v>--</v>
      </c>
      <c r="HX40" s="325" t="str">
        <f>IFERROR(GETPIVOTDATA("Average of VEHS(60)",#REF!,"TIMEINT",HX$9,"VEHICLETRAVELTIMEMEASUREMENT",$D40),"--")</f>
        <v>--</v>
      </c>
      <c r="HY40" s="331"/>
      <c r="HZ40" s="209" t="str">
        <f t="shared" si="28"/>
        <v>--</v>
      </c>
      <c r="IA40" s="354" t="str">
        <f t="shared" si="29"/>
        <v>--</v>
      </c>
      <c r="IB40" s="325">
        <f t="shared" si="30"/>
        <v>0</v>
      </c>
      <c r="IC40" s="638"/>
      <c r="ID40" s="323" t="str">
        <f>IFERROR(AVERAGEIFS('VISSIM Travel Time Outputs'!#REF!,'VISSIM Travel Time Outputs'!#REF!,$D40,'VISSIM Travel Time Outputs'!#REF!,"AVG",'VISSIM Travel Time Outputs'!#REF!,ID$9),"-")</f>
        <v>-</v>
      </c>
      <c r="IE40" s="324" t="str">
        <f>IFERROR(AVERAGEIFS('VISSIM Travel Time Outputs'!#REF!,'VISSIM Travel Time Outputs'!#REF!,$D40,'VISSIM Travel Time Outputs'!#REF!,"AVG",'VISSIM Travel Time Outputs'!#REF!,IE$9),"-")</f>
        <v>-</v>
      </c>
      <c r="IF40" s="324" t="str">
        <f>IFERROR(AVERAGEIFS('VISSIM Travel Time Outputs'!#REF!,'VISSIM Travel Time Outputs'!#REF!,$D40,'VISSIM Travel Time Outputs'!#REF!,"AVG",'VISSIM Travel Time Outputs'!#REF!,IF$9),"-")</f>
        <v>-</v>
      </c>
      <c r="IG40" s="324" t="str">
        <f>IFERROR(AVERAGEIFS('VISSIM Travel Time Outputs'!#REF!,'VISSIM Travel Time Outputs'!#REF!,$D40,'VISSIM Travel Time Outputs'!#REF!,"AVG",'VISSIM Travel Time Outputs'!#REF!,IG$9),"-")</f>
        <v>-</v>
      </c>
      <c r="IH40" s="324" t="str">
        <f>IFERROR(AVERAGEIFS('VISSIM Travel Time Outputs'!#REF!,'VISSIM Travel Time Outputs'!#REF!,$D40,'VISSIM Travel Time Outputs'!#REF!,"AVG",'VISSIM Travel Time Outputs'!#REF!,IH$9),"-")</f>
        <v>-</v>
      </c>
      <c r="II40" s="324" t="str">
        <f>IFERROR(AVERAGEIFS('VISSIM Travel Time Outputs'!#REF!,'VISSIM Travel Time Outputs'!#REF!,$D40,'VISSIM Travel Time Outputs'!#REF!,"AVG",'VISSIM Travel Time Outputs'!#REF!,II$9),"-")</f>
        <v>-</v>
      </c>
      <c r="IJ40" s="324" t="str">
        <f>IFERROR(AVERAGEIFS('VISSIM Travel Time Outputs'!#REF!,'VISSIM Travel Time Outputs'!#REF!,$D40,'VISSIM Travel Time Outputs'!#REF!,"AVG",'VISSIM Travel Time Outputs'!#REF!,IJ$9),"-")</f>
        <v>-</v>
      </c>
      <c r="IK40" s="324" t="str">
        <f>IFERROR(AVERAGEIFS('VISSIM Travel Time Outputs'!#REF!,'VISSIM Travel Time Outputs'!#REF!,$D40,'VISSIM Travel Time Outputs'!#REF!,"AVG",'VISSIM Travel Time Outputs'!#REF!,IK$9),"-")</f>
        <v>-</v>
      </c>
      <c r="IL40" s="324" t="str">
        <f>IFERROR(AVERAGEIFS('VISSIM Travel Time Outputs'!#REF!,'VISSIM Travel Time Outputs'!#REF!,$D40,'VISSIM Travel Time Outputs'!#REF!,"AVG",'VISSIM Travel Time Outputs'!#REF!,IL$9),"-")</f>
        <v>-</v>
      </c>
      <c r="IM40" s="324" t="str">
        <f>IFERROR(AVERAGEIFS('VISSIM Travel Time Outputs'!#REF!,'VISSIM Travel Time Outputs'!#REF!,$D40,'VISSIM Travel Time Outputs'!#REF!,"AVG",'VISSIM Travel Time Outputs'!#REF!,IM$9),"-")</f>
        <v>-</v>
      </c>
      <c r="IN40" s="324" t="str">
        <f>IFERROR(AVERAGEIFS('VISSIM Travel Time Outputs'!#REF!,'VISSIM Travel Time Outputs'!#REF!,$D40,'VISSIM Travel Time Outputs'!#REF!,"AVG",'VISSIM Travel Time Outputs'!#REF!,IN$9),"-")</f>
        <v>-</v>
      </c>
      <c r="IO40" s="324" t="str">
        <f>IFERROR(AVERAGEIFS('VISSIM Travel Time Outputs'!#REF!,'VISSIM Travel Time Outputs'!#REF!,$D40,'VISSIM Travel Time Outputs'!#REF!,"AVG",'VISSIM Travel Time Outputs'!#REF!,IO$9),"-")</f>
        <v>-</v>
      </c>
      <c r="IP40" s="324" t="str">
        <f>IFERROR(AVERAGEIFS('VISSIM Travel Time Outputs'!#REF!,'VISSIM Travel Time Outputs'!#REF!,$D40,'VISSIM Travel Time Outputs'!#REF!,"AVG",'VISSIM Travel Time Outputs'!#REF!,IP$9),"-")</f>
        <v>-</v>
      </c>
      <c r="IQ40" s="324" t="str">
        <f>IFERROR(AVERAGEIFS('VISSIM Travel Time Outputs'!#REF!,'VISSIM Travel Time Outputs'!#REF!,$D40,'VISSIM Travel Time Outputs'!#REF!,"AVG",'VISSIM Travel Time Outputs'!#REF!,IQ$9),"-")</f>
        <v>-</v>
      </c>
      <c r="IR40" s="324" t="str">
        <f>IFERROR(AVERAGEIFS('VISSIM Travel Time Outputs'!#REF!,'VISSIM Travel Time Outputs'!#REF!,$D40,'VISSIM Travel Time Outputs'!#REF!,"AVG",'VISSIM Travel Time Outputs'!#REF!,IR$9),"-")</f>
        <v>-</v>
      </c>
      <c r="IS40" s="325" t="str">
        <f>IFERROR(AVERAGEIFS('VISSIM Travel Time Outputs'!#REF!,'VISSIM Travel Time Outputs'!#REF!,$D40,'VISSIM Travel Time Outputs'!#REF!,"AVG",'VISSIM Travel Time Outputs'!#REF!,IS$9),"-")</f>
        <v>-</v>
      </c>
      <c r="IT40" s="325" t="str">
        <f t="shared" si="31"/>
        <v>--</v>
      </c>
    </row>
    <row r="41" spans="1:254" x14ac:dyDescent="0.35">
      <c r="A41" s="252" t="str">
        <f t="shared" si="12"/>
        <v>H</v>
      </c>
      <c r="B41" s="577">
        <f t="shared" si="32"/>
        <v>32</v>
      </c>
      <c r="C41" s="413">
        <f>INDEX('Input - Travel Times'!$B$3:$AH$103,MATCH($B41,'Input - Travel Times'!$B$3:$B$103,0),MATCH(C$9,'Input - Travel Times'!$B$3:$AH$3,0))</f>
        <v>0</v>
      </c>
      <c r="D41" s="150">
        <f>INDEX('Input - Travel Times'!$B$3:$AH$103,MATCH($B41,'Input - Travel Times'!$B$3:$B$103,0),MATCH(D$9,'Input - Travel Times'!$B$3:$AH$3,0))</f>
        <v>0</v>
      </c>
      <c r="E41" s="518">
        <f>TIME(0,0,INDEX('Input - Travel Times'!$B$3:$AH$103,MATCH($B41,'Input - Travel Times'!$B$3:$B$103,0),MATCH(E$9,'Input - Travel Times'!$B$3:$AH$3,0)))</f>
        <v>0</v>
      </c>
      <c r="F41" s="518">
        <f>TIME(0,0,INDEX('Input - Travel Times'!$B$3:$AH$103,MATCH($B41,'Input - Travel Times'!$B$3:$B$103,0),MATCH(F$9,'Input - Travel Times'!$B$3:$AH$3,0)))</f>
        <v>0</v>
      </c>
      <c r="G41" s="518">
        <f>TIME(0,0,INDEX('Input - Travel Times'!$B$3:$AH$103,MATCH($B41,'Input - Travel Times'!$B$3:$B$103,0),MATCH(G$9,'Input - Travel Times'!$B$3:$AH$3,0)))</f>
        <v>0</v>
      </c>
      <c r="H41" s="518">
        <f>TIME(0,0,INDEX('Input - Travel Times'!$B$3:$AH$103,MATCH($B41,'Input - Travel Times'!$B$3:$B$103,0),MATCH(H$9,'Input - Travel Times'!$B$3:$AH$3,0)))</f>
        <v>0</v>
      </c>
      <c r="J41" s="209" t="str">
        <f>IFERROR(TIME(0,0,AVERAGEIFS('VISSIM Travel Time Outputs'!$I:$I,'VISSIM Travel Time Outputs'!$D:$D,$D41,'VISSIM Travel Time Outputs'!$A:$A,"AVG",'VISSIM Travel Time Outputs'!$B:$B,J$9)),"-")</f>
        <v>-</v>
      </c>
      <c r="K41" s="34" t="str">
        <f>IFERROR(TIME(0,0,AVERAGEIFS('VISSIM Travel Time Outputs'!$I:$I,'VISSIM Travel Time Outputs'!$D:$D,$D41,'VISSIM Travel Time Outputs'!$A:$A,"AVG",'VISSIM Travel Time Outputs'!$B:$B,K$9)),"-")</f>
        <v>-</v>
      </c>
      <c r="L41" s="34" t="str">
        <f>IFERROR(TIME(0,0,AVERAGEIFS('VISSIM Travel Time Outputs'!$I:$I,'VISSIM Travel Time Outputs'!$D:$D,$D41,'VISSIM Travel Time Outputs'!$A:$A,"AVG",'VISSIM Travel Time Outputs'!$B:$B,L$9)),"-")</f>
        <v>-</v>
      </c>
      <c r="M41" s="34" t="str">
        <f>IFERROR(TIME(0,0,AVERAGEIFS('VISSIM Travel Time Outputs'!$I:$I,'VISSIM Travel Time Outputs'!$D:$D,$D41,'VISSIM Travel Time Outputs'!$A:$A,"AVG",'VISSIM Travel Time Outputs'!$B:$B,M$9)),"-")</f>
        <v>-</v>
      </c>
      <c r="N41" s="34" t="str">
        <f>IFERROR(TIME(0,0,AVERAGEIFS('VISSIM Travel Time Outputs'!$I:$I,'VISSIM Travel Time Outputs'!$D:$D,$D41,'VISSIM Travel Time Outputs'!$A:$A,"AVG",'VISSIM Travel Time Outputs'!$B:$B,N$9)),"-")</f>
        <v>-</v>
      </c>
      <c r="O41" s="34" t="str">
        <f>IFERROR(TIME(0,0,AVERAGEIFS('VISSIM Travel Time Outputs'!$I:$I,'VISSIM Travel Time Outputs'!$D:$D,$D41,'VISSIM Travel Time Outputs'!$A:$A,"AVG",'VISSIM Travel Time Outputs'!$B:$B,O$9)),"-")</f>
        <v>-</v>
      </c>
      <c r="P41" s="34" t="str">
        <f>IFERROR(TIME(0,0,AVERAGEIFS('VISSIM Travel Time Outputs'!$I:$I,'VISSIM Travel Time Outputs'!$D:$D,$D41,'VISSIM Travel Time Outputs'!$A:$A,"AVG",'VISSIM Travel Time Outputs'!$B:$B,P$9)),"-")</f>
        <v>-</v>
      </c>
      <c r="Q41" s="34" t="str">
        <f>IFERROR(TIME(0,0,AVERAGEIFS('VISSIM Travel Time Outputs'!$I:$I,'VISSIM Travel Time Outputs'!$D:$D,$D41,'VISSIM Travel Time Outputs'!$A:$A,"AVG",'VISSIM Travel Time Outputs'!$B:$B,Q$9)),"-")</f>
        <v>-</v>
      </c>
      <c r="R41" s="34" t="str">
        <f>IFERROR(TIME(0,0,AVERAGEIFS('VISSIM Travel Time Outputs'!$I:$I,'VISSIM Travel Time Outputs'!$D:$D,$D41,'VISSIM Travel Time Outputs'!$A:$A,"AVG",'VISSIM Travel Time Outputs'!$B:$B,R$9)),"-")</f>
        <v>-</v>
      </c>
      <c r="S41" s="34" t="str">
        <f>IFERROR(TIME(0,0,AVERAGEIFS('VISSIM Travel Time Outputs'!$I:$I,'VISSIM Travel Time Outputs'!$D:$D,$D41,'VISSIM Travel Time Outputs'!$A:$A,"AVG",'VISSIM Travel Time Outputs'!$B:$B,S$9)),"-")</f>
        <v>-</v>
      </c>
      <c r="T41" s="34" t="str">
        <f>IFERROR(TIME(0,0,AVERAGEIFS('VISSIM Travel Time Outputs'!$I:$I,'VISSIM Travel Time Outputs'!$D:$D,$D41,'VISSIM Travel Time Outputs'!$A:$A,"AVG",'VISSIM Travel Time Outputs'!$B:$B,T$9)),"-")</f>
        <v>-</v>
      </c>
      <c r="U41" s="34" t="str">
        <f>IFERROR(TIME(0,0,AVERAGEIFS('VISSIM Travel Time Outputs'!$I:$I,'VISSIM Travel Time Outputs'!$D:$D,$D41,'VISSIM Travel Time Outputs'!$A:$A,"AVG",'VISSIM Travel Time Outputs'!$B:$B,U$9)),"-")</f>
        <v>-</v>
      </c>
      <c r="V41" s="34" t="str">
        <f>IFERROR(TIME(0,0,AVERAGEIFS('VISSIM Travel Time Outputs'!$I:$I,'VISSIM Travel Time Outputs'!$D:$D,$D41,'VISSIM Travel Time Outputs'!$A:$A,"AVG",'VISSIM Travel Time Outputs'!$B:$B,V$9)),"-")</f>
        <v>-</v>
      </c>
      <c r="W41" s="34" t="str">
        <f>IFERROR(TIME(0,0,AVERAGEIFS('VISSIM Travel Time Outputs'!$I:$I,'VISSIM Travel Time Outputs'!$D:$D,$D41,'VISSIM Travel Time Outputs'!$A:$A,"AVG",'VISSIM Travel Time Outputs'!$B:$B,W$9)),"-")</f>
        <v>-</v>
      </c>
      <c r="X41" s="34" t="str">
        <f>IFERROR(TIME(0,0,AVERAGEIFS('VISSIM Travel Time Outputs'!$I:$I,'VISSIM Travel Time Outputs'!$D:$D,$D41,'VISSIM Travel Time Outputs'!$A:$A,"AVG",'VISSIM Travel Time Outputs'!$B:$B,X$9)),"-")</f>
        <v>-</v>
      </c>
      <c r="Y41" s="134" t="str">
        <f>IFERROR(TIME(0,0,AVERAGEIFS('VISSIM Travel Time Outputs'!$I:$I,'VISSIM Travel Time Outputs'!$D:$D,$D41,'VISSIM Travel Time Outputs'!$A:$A,"AVG",'VISSIM Travel Time Outputs'!$B:$B,Y$9)),"-")</f>
        <v>-</v>
      </c>
      <c r="Z41" s="254"/>
      <c r="AA41" s="323" t="str">
        <f>IFERROR(AVERAGEIFS('VISSIM Travel Time Outputs'!$F:$F,'VISSIM Travel Time Outputs'!$D:$D,$D41,'VISSIM Travel Time Outputs'!$A:$A,"AVG",'VISSIM Travel Time Outputs'!$B:$B,AA$9),"-")</f>
        <v>-</v>
      </c>
      <c r="AB41" s="324" t="str">
        <f>IFERROR(AVERAGEIFS('VISSIM Travel Time Outputs'!$F:$F,'VISSIM Travel Time Outputs'!$D:$D,$D41,'VISSIM Travel Time Outputs'!$A:$A,"AVG",'VISSIM Travel Time Outputs'!$B:$B,AB$9),"-")</f>
        <v>-</v>
      </c>
      <c r="AC41" s="324" t="str">
        <f>IFERROR(AVERAGEIFS('VISSIM Travel Time Outputs'!$F:$F,'VISSIM Travel Time Outputs'!$D:$D,$D41,'VISSIM Travel Time Outputs'!$A:$A,"AVG",'VISSIM Travel Time Outputs'!$B:$B,AC$9),"-")</f>
        <v>-</v>
      </c>
      <c r="AD41" s="324" t="str">
        <f>IFERROR(AVERAGEIFS('VISSIM Travel Time Outputs'!$F:$F,'VISSIM Travel Time Outputs'!$D:$D,$D41,'VISSIM Travel Time Outputs'!$A:$A,"AVG",'VISSIM Travel Time Outputs'!$B:$B,AD$9),"-")</f>
        <v>-</v>
      </c>
      <c r="AE41" s="324" t="str">
        <f>IFERROR(AVERAGEIFS('VISSIM Travel Time Outputs'!$F:$F,'VISSIM Travel Time Outputs'!$D:$D,$D41,'VISSIM Travel Time Outputs'!$A:$A,"AVG",'VISSIM Travel Time Outputs'!$B:$B,AE$9),"-")</f>
        <v>-</v>
      </c>
      <c r="AF41" s="324" t="str">
        <f>IFERROR(AVERAGEIFS('VISSIM Travel Time Outputs'!$F:$F,'VISSIM Travel Time Outputs'!$D:$D,$D41,'VISSIM Travel Time Outputs'!$A:$A,"AVG",'VISSIM Travel Time Outputs'!$B:$B,AF$9),"-")</f>
        <v>-</v>
      </c>
      <c r="AG41" s="324" t="str">
        <f>IFERROR(AVERAGEIFS('VISSIM Travel Time Outputs'!$F:$F,'VISSIM Travel Time Outputs'!$D:$D,$D41,'VISSIM Travel Time Outputs'!$A:$A,"AVG",'VISSIM Travel Time Outputs'!$B:$B,AG$9),"-")</f>
        <v>-</v>
      </c>
      <c r="AH41" s="324" t="str">
        <f>IFERROR(AVERAGEIFS('VISSIM Travel Time Outputs'!$F:$F,'VISSIM Travel Time Outputs'!$D:$D,$D41,'VISSIM Travel Time Outputs'!$A:$A,"AVG",'VISSIM Travel Time Outputs'!$B:$B,AH$9),"-")</f>
        <v>-</v>
      </c>
      <c r="AI41" s="324" t="str">
        <f>IFERROR(AVERAGEIFS('VISSIM Travel Time Outputs'!$F:$F,'VISSIM Travel Time Outputs'!$D:$D,$D41,'VISSIM Travel Time Outputs'!$A:$A,"AVG",'VISSIM Travel Time Outputs'!$B:$B,AI$9),"-")</f>
        <v>-</v>
      </c>
      <c r="AJ41" s="324" t="str">
        <f>IFERROR(AVERAGEIFS('VISSIM Travel Time Outputs'!$F:$F,'VISSIM Travel Time Outputs'!$D:$D,$D41,'VISSIM Travel Time Outputs'!$A:$A,"AVG",'VISSIM Travel Time Outputs'!$B:$B,AJ$9),"-")</f>
        <v>-</v>
      </c>
      <c r="AK41" s="324" t="str">
        <f>IFERROR(AVERAGEIFS('VISSIM Travel Time Outputs'!$F:$F,'VISSIM Travel Time Outputs'!$D:$D,$D41,'VISSIM Travel Time Outputs'!$A:$A,"AVG",'VISSIM Travel Time Outputs'!$B:$B,AK$9),"-")</f>
        <v>-</v>
      </c>
      <c r="AL41" s="324" t="str">
        <f>IFERROR(AVERAGEIFS('VISSIM Travel Time Outputs'!$F:$F,'VISSIM Travel Time Outputs'!$D:$D,$D41,'VISSIM Travel Time Outputs'!$A:$A,"AVG",'VISSIM Travel Time Outputs'!$B:$B,AL$9),"-")</f>
        <v>-</v>
      </c>
      <c r="AM41" s="324" t="str">
        <f>IFERROR(AVERAGEIFS('VISSIM Travel Time Outputs'!$F:$F,'VISSIM Travel Time Outputs'!$D:$D,$D41,'VISSIM Travel Time Outputs'!$A:$A,"AVG",'VISSIM Travel Time Outputs'!$B:$B,AM$9),"-")</f>
        <v>-</v>
      </c>
      <c r="AN41" s="324" t="str">
        <f>IFERROR(AVERAGEIFS('VISSIM Travel Time Outputs'!$F:$F,'VISSIM Travel Time Outputs'!$D:$D,$D41,'VISSIM Travel Time Outputs'!$A:$A,"AVG",'VISSIM Travel Time Outputs'!$B:$B,AN$9),"-")</f>
        <v>-</v>
      </c>
      <c r="AO41" s="324" t="str">
        <f>IFERROR(AVERAGEIFS('VISSIM Travel Time Outputs'!$F:$F,'VISSIM Travel Time Outputs'!$D:$D,$D41,'VISSIM Travel Time Outputs'!$A:$A,"AVG",'VISSIM Travel Time Outputs'!$B:$B,AO$9),"-")</f>
        <v>-</v>
      </c>
      <c r="AP41" s="325" t="str">
        <f>IFERROR(AVERAGEIFS('VISSIM Travel Time Outputs'!$F:$F,'VISSIM Travel Time Outputs'!$D:$D,$D41,'VISSIM Travel Time Outputs'!$A:$A,"AVG",'VISSIM Travel Time Outputs'!$B:$B,AP$9),"-")</f>
        <v>-</v>
      </c>
      <c r="AQ41" s="331"/>
      <c r="AR41" s="209" t="str">
        <f t="shared" si="13"/>
        <v>--</v>
      </c>
      <c r="AS41" s="354" t="str">
        <f t="shared" si="14"/>
        <v>--</v>
      </c>
      <c r="AT41" s="325">
        <f t="shared" si="15"/>
        <v>0</v>
      </c>
      <c r="AU41" s="255"/>
      <c r="AV41" s="209" t="str">
        <f>IFERROR(TIME(0,0,AVERAGEIFS('VISSIM Travel Time Outputs'!$J:$J,'VISSIM Travel Time Outputs'!$D:$D,$D41,'VISSIM Travel Time Outputs'!$A:$A,"AVG",'VISSIM Travel Time Outputs'!$B:$B,AV$9)),"-")</f>
        <v>-</v>
      </c>
      <c r="AW41" s="34" t="str">
        <f>IFERROR(TIME(0,0,AVERAGEIFS('VISSIM Travel Time Outputs'!$J:$J,'VISSIM Travel Time Outputs'!$D:$D,$D41,'VISSIM Travel Time Outputs'!$A:$A,"AVG",'VISSIM Travel Time Outputs'!$B:$B,AW$9)),"-")</f>
        <v>-</v>
      </c>
      <c r="AX41" s="34" t="str">
        <f>IFERROR(TIME(0,0,AVERAGEIFS('VISSIM Travel Time Outputs'!$J:$J,'VISSIM Travel Time Outputs'!$D:$D,$D41,'VISSIM Travel Time Outputs'!$A:$A,"AVG",'VISSIM Travel Time Outputs'!$B:$B,AX$9)),"-")</f>
        <v>-</v>
      </c>
      <c r="AY41" s="34" t="str">
        <f>IFERROR(TIME(0,0,AVERAGEIFS('VISSIM Travel Time Outputs'!$J:$J,'VISSIM Travel Time Outputs'!$D:$D,$D41,'VISSIM Travel Time Outputs'!$A:$A,"AVG",'VISSIM Travel Time Outputs'!$B:$B,AY$9)),"-")</f>
        <v>-</v>
      </c>
      <c r="AZ41" s="34" t="str">
        <f>IFERROR(TIME(0,0,AVERAGEIFS('VISSIM Travel Time Outputs'!$J:$J,'VISSIM Travel Time Outputs'!$D:$D,$D41,'VISSIM Travel Time Outputs'!$A:$A,"AVG",'VISSIM Travel Time Outputs'!$B:$B,AZ$9)),"-")</f>
        <v>-</v>
      </c>
      <c r="BA41" s="34" t="str">
        <f>IFERROR(TIME(0,0,AVERAGEIFS('VISSIM Travel Time Outputs'!$J:$J,'VISSIM Travel Time Outputs'!$D:$D,$D41,'VISSIM Travel Time Outputs'!$A:$A,"AVG",'VISSIM Travel Time Outputs'!$B:$B,BA$9)),"-")</f>
        <v>-</v>
      </c>
      <c r="BB41" s="34" t="str">
        <f>IFERROR(TIME(0,0,AVERAGEIFS('VISSIM Travel Time Outputs'!$J:$J,'VISSIM Travel Time Outputs'!$D:$D,$D41,'VISSIM Travel Time Outputs'!$A:$A,"AVG",'VISSIM Travel Time Outputs'!$B:$B,BB$9)),"-")</f>
        <v>-</v>
      </c>
      <c r="BC41" s="34" t="str">
        <f>IFERROR(TIME(0,0,AVERAGEIFS('VISSIM Travel Time Outputs'!$J:$J,'VISSIM Travel Time Outputs'!$D:$D,$D41,'VISSIM Travel Time Outputs'!$A:$A,"AVG",'VISSIM Travel Time Outputs'!$B:$B,BC$9)),"-")</f>
        <v>-</v>
      </c>
      <c r="BD41" s="34" t="str">
        <f>IFERROR(TIME(0,0,AVERAGEIFS('VISSIM Travel Time Outputs'!$J:$J,'VISSIM Travel Time Outputs'!$D:$D,$D41,'VISSIM Travel Time Outputs'!$A:$A,"AVG",'VISSIM Travel Time Outputs'!$B:$B,BD$9)),"-")</f>
        <v>-</v>
      </c>
      <c r="BE41" s="34" t="str">
        <f>IFERROR(TIME(0,0,AVERAGEIFS('VISSIM Travel Time Outputs'!$J:$J,'VISSIM Travel Time Outputs'!$D:$D,$D41,'VISSIM Travel Time Outputs'!$A:$A,"AVG",'VISSIM Travel Time Outputs'!$B:$B,BE$9)),"-")</f>
        <v>-</v>
      </c>
      <c r="BF41" s="34" t="str">
        <f>IFERROR(TIME(0,0,AVERAGEIFS('VISSIM Travel Time Outputs'!$J:$J,'VISSIM Travel Time Outputs'!$D:$D,$D41,'VISSIM Travel Time Outputs'!$A:$A,"AVG",'VISSIM Travel Time Outputs'!$B:$B,BF$9)),"-")</f>
        <v>-</v>
      </c>
      <c r="BG41" s="34" t="str">
        <f>IFERROR(TIME(0,0,AVERAGEIFS('VISSIM Travel Time Outputs'!$J:$J,'VISSIM Travel Time Outputs'!$D:$D,$D41,'VISSIM Travel Time Outputs'!$A:$A,"AVG",'VISSIM Travel Time Outputs'!$B:$B,BG$9)),"-")</f>
        <v>-</v>
      </c>
      <c r="BH41" s="34" t="str">
        <f>IFERROR(TIME(0,0,AVERAGEIFS('VISSIM Travel Time Outputs'!$J:$J,'VISSIM Travel Time Outputs'!$D:$D,$D41,'VISSIM Travel Time Outputs'!$A:$A,"AVG",'VISSIM Travel Time Outputs'!$B:$B,BH$9)),"-")</f>
        <v>-</v>
      </c>
      <c r="BI41" s="34" t="str">
        <f>IFERROR(TIME(0,0,AVERAGEIFS('VISSIM Travel Time Outputs'!$J:$J,'VISSIM Travel Time Outputs'!$D:$D,$D41,'VISSIM Travel Time Outputs'!$A:$A,"AVG",'VISSIM Travel Time Outputs'!$B:$B,BI$9)),"-")</f>
        <v>-</v>
      </c>
      <c r="BJ41" s="34" t="str">
        <f>IFERROR(TIME(0,0,AVERAGEIFS('VISSIM Travel Time Outputs'!$J:$J,'VISSIM Travel Time Outputs'!$D:$D,$D41,'VISSIM Travel Time Outputs'!$A:$A,"AVG",'VISSIM Travel Time Outputs'!$B:$B,BJ$9)),"-")</f>
        <v>-</v>
      </c>
      <c r="BK41" s="134" t="str">
        <f>IFERROR(TIME(0,0,AVERAGEIFS('VISSIM Travel Time Outputs'!$J:$J,'VISSIM Travel Time Outputs'!$D:$D,$D41,'VISSIM Travel Time Outputs'!$A:$A,"AVG",'VISSIM Travel Time Outputs'!$B:$B,BK$9)),"-")</f>
        <v>-</v>
      </c>
      <c r="BL41" s="126"/>
      <c r="BM41" s="323" t="str">
        <f>IFERROR(AVERAGEIFS('VISSIM Travel Time Outputs'!$G:$G,'VISSIM Travel Time Outputs'!$D:$D,$D41,'VISSIM Travel Time Outputs'!$A:$A,"AVG",'VISSIM Travel Time Outputs'!$B:$B,BM$9),"-")</f>
        <v>-</v>
      </c>
      <c r="BN41" s="324" t="str">
        <f>IFERROR(AVERAGEIFS('VISSIM Travel Time Outputs'!$G:$G,'VISSIM Travel Time Outputs'!$D:$D,$D41,'VISSIM Travel Time Outputs'!$A:$A,"AVG",'VISSIM Travel Time Outputs'!$B:$B,BN$9),"-")</f>
        <v>-</v>
      </c>
      <c r="BO41" s="324" t="str">
        <f>IFERROR(AVERAGEIFS('VISSIM Travel Time Outputs'!$G:$G,'VISSIM Travel Time Outputs'!$D:$D,$D41,'VISSIM Travel Time Outputs'!$A:$A,"AVG",'VISSIM Travel Time Outputs'!$B:$B,BO$9),"-")</f>
        <v>-</v>
      </c>
      <c r="BP41" s="324" t="str">
        <f>IFERROR(AVERAGEIFS('VISSIM Travel Time Outputs'!$G:$G,'VISSIM Travel Time Outputs'!$D:$D,$D41,'VISSIM Travel Time Outputs'!$A:$A,"AVG",'VISSIM Travel Time Outputs'!$B:$B,BP$9),"-")</f>
        <v>-</v>
      </c>
      <c r="BQ41" s="324" t="str">
        <f>IFERROR(AVERAGEIFS('VISSIM Travel Time Outputs'!$G:$G,'VISSIM Travel Time Outputs'!$D:$D,$D41,'VISSIM Travel Time Outputs'!$A:$A,"AVG",'VISSIM Travel Time Outputs'!$B:$B,BQ$9),"-")</f>
        <v>-</v>
      </c>
      <c r="BR41" s="324" t="str">
        <f>IFERROR(AVERAGEIFS('VISSIM Travel Time Outputs'!$G:$G,'VISSIM Travel Time Outputs'!$D:$D,$D41,'VISSIM Travel Time Outputs'!$A:$A,"AVG",'VISSIM Travel Time Outputs'!$B:$B,BR$9),"-")</f>
        <v>-</v>
      </c>
      <c r="BS41" s="324" t="str">
        <f>IFERROR(AVERAGEIFS('VISSIM Travel Time Outputs'!$G:$G,'VISSIM Travel Time Outputs'!$D:$D,$D41,'VISSIM Travel Time Outputs'!$A:$A,"AVG",'VISSIM Travel Time Outputs'!$B:$B,BS$9),"-")</f>
        <v>-</v>
      </c>
      <c r="BT41" s="324" t="str">
        <f>IFERROR(AVERAGEIFS('VISSIM Travel Time Outputs'!$G:$G,'VISSIM Travel Time Outputs'!$D:$D,$D41,'VISSIM Travel Time Outputs'!$A:$A,"AVG",'VISSIM Travel Time Outputs'!$B:$B,BT$9),"-")</f>
        <v>-</v>
      </c>
      <c r="BU41" s="324" t="str">
        <f>IFERROR(AVERAGEIFS('VISSIM Travel Time Outputs'!$G:$G,'VISSIM Travel Time Outputs'!$D:$D,$D41,'VISSIM Travel Time Outputs'!$A:$A,"AVG",'VISSIM Travel Time Outputs'!$B:$B,BU$9),"-")</f>
        <v>-</v>
      </c>
      <c r="BV41" s="324" t="str">
        <f>IFERROR(AVERAGEIFS('VISSIM Travel Time Outputs'!$G:$G,'VISSIM Travel Time Outputs'!$D:$D,$D41,'VISSIM Travel Time Outputs'!$A:$A,"AVG",'VISSIM Travel Time Outputs'!$B:$B,BV$9),"-")</f>
        <v>-</v>
      </c>
      <c r="BW41" s="324" t="str">
        <f>IFERROR(AVERAGEIFS('VISSIM Travel Time Outputs'!$G:$G,'VISSIM Travel Time Outputs'!$D:$D,$D41,'VISSIM Travel Time Outputs'!$A:$A,"AVG",'VISSIM Travel Time Outputs'!$B:$B,BW$9),"-")</f>
        <v>-</v>
      </c>
      <c r="BX41" s="324" t="str">
        <f>IFERROR(AVERAGEIFS('VISSIM Travel Time Outputs'!$G:$G,'VISSIM Travel Time Outputs'!$D:$D,$D41,'VISSIM Travel Time Outputs'!$A:$A,"AVG",'VISSIM Travel Time Outputs'!$B:$B,BX$9),"-")</f>
        <v>-</v>
      </c>
      <c r="BY41" s="324" t="str">
        <f>IFERROR(AVERAGEIFS('VISSIM Travel Time Outputs'!$G:$G,'VISSIM Travel Time Outputs'!$D:$D,$D41,'VISSIM Travel Time Outputs'!$A:$A,"AVG",'VISSIM Travel Time Outputs'!$B:$B,BY$9),"-")</f>
        <v>-</v>
      </c>
      <c r="BZ41" s="324" t="str">
        <f>IFERROR(AVERAGEIFS('VISSIM Travel Time Outputs'!$G:$G,'VISSIM Travel Time Outputs'!$D:$D,$D41,'VISSIM Travel Time Outputs'!$A:$A,"AVG",'VISSIM Travel Time Outputs'!$B:$B,BZ$9),"-")</f>
        <v>-</v>
      </c>
      <c r="CA41" s="324" t="str">
        <f>IFERROR(AVERAGEIFS('VISSIM Travel Time Outputs'!$G:$G,'VISSIM Travel Time Outputs'!$D:$D,$D41,'VISSIM Travel Time Outputs'!$A:$A,"AVG",'VISSIM Travel Time Outputs'!$B:$B,CA$9),"-")</f>
        <v>-</v>
      </c>
      <c r="CB41" s="325" t="str">
        <f>IFERROR(AVERAGEIFS('VISSIM Travel Time Outputs'!$G:$G,'VISSIM Travel Time Outputs'!$D:$D,$D41,'VISSIM Travel Time Outputs'!$A:$A,"AVG",'VISSIM Travel Time Outputs'!$B:$B,CB$9),"-")</f>
        <v>-</v>
      </c>
      <c r="CC41" s="254"/>
      <c r="CD41" s="209" t="str">
        <f t="shared" si="16"/>
        <v>--</v>
      </c>
      <c r="CE41" s="354" t="str">
        <f t="shared" si="17"/>
        <v>--</v>
      </c>
      <c r="CF41" s="325">
        <f t="shared" si="18"/>
        <v>0</v>
      </c>
      <c r="CG41" s="331"/>
      <c r="CH41" s="209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134"/>
      <c r="CX41" s="331"/>
      <c r="CY41" s="323"/>
      <c r="CZ41" s="324"/>
      <c r="DA41" s="324"/>
      <c r="DB41" s="324"/>
      <c r="DC41" s="324"/>
      <c r="DD41" s="324"/>
      <c r="DE41" s="324"/>
      <c r="DF41" s="324"/>
      <c r="DG41" s="324"/>
      <c r="DH41" s="324"/>
      <c r="DI41" s="324"/>
      <c r="DJ41" s="324"/>
      <c r="DK41" s="324"/>
      <c r="DL41" s="324"/>
      <c r="DM41" s="324"/>
      <c r="DN41" s="325"/>
      <c r="DO41" s="331"/>
      <c r="DP41" s="209" t="str">
        <f t="shared" si="19"/>
        <v>--</v>
      </c>
      <c r="DQ41" s="354" t="str">
        <f t="shared" si="20"/>
        <v>--</v>
      </c>
      <c r="DR41" s="325">
        <f t="shared" si="21"/>
        <v>0</v>
      </c>
      <c r="DS41" s="255"/>
      <c r="DT41" s="209" t="str">
        <f>IFERROR(TIME(0,0,AVERAGEIFS('VISSIM Travel Time Outputs'!$K:$K,'VISSIM Travel Time Outputs'!$D:$D,$D41,'VISSIM Travel Time Outputs'!$A:$A,"AVG",'VISSIM Travel Time Outputs'!$B:$B,DT$9)),"-")</f>
        <v>-</v>
      </c>
      <c r="DU41" s="34" t="str">
        <f>IFERROR(TIME(0,0,AVERAGEIFS('VISSIM Travel Time Outputs'!$K:$K,'VISSIM Travel Time Outputs'!$D:$D,$D41,'VISSIM Travel Time Outputs'!$A:$A,"AVG",'VISSIM Travel Time Outputs'!$B:$B,DU$9)),"-")</f>
        <v>-</v>
      </c>
      <c r="DV41" s="34" t="str">
        <f>IFERROR(TIME(0,0,AVERAGEIFS('VISSIM Travel Time Outputs'!$K:$K,'VISSIM Travel Time Outputs'!$D:$D,$D41,'VISSIM Travel Time Outputs'!$A:$A,"AVG",'VISSIM Travel Time Outputs'!$B:$B,DV$9)),"-")</f>
        <v>-</v>
      </c>
      <c r="DW41" s="34" t="str">
        <f>IFERROR(TIME(0,0,AVERAGEIFS('VISSIM Travel Time Outputs'!$K:$K,'VISSIM Travel Time Outputs'!$D:$D,$D41,'VISSIM Travel Time Outputs'!$A:$A,"AVG",'VISSIM Travel Time Outputs'!$B:$B,DW$9)),"-")</f>
        <v>-</v>
      </c>
      <c r="DX41" s="34" t="str">
        <f>IFERROR(TIME(0,0,AVERAGEIFS('VISSIM Travel Time Outputs'!$K:$K,'VISSIM Travel Time Outputs'!$D:$D,$D41,'VISSIM Travel Time Outputs'!$A:$A,"AVG",'VISSIM Travel Time Outputs'!$B:$B,DX$9)),"-")</f>
        <v>-</v>
      </c>
      <c r="DY41" s="34" t="str">
        <f>IFERROR(TIME(0,0,AVERAGEIFS('VISSIM Travel Time Outputs'!$K:$K,'VISSIM Travel Time Outputs'!$D:$D,$D41,'VISSIM Travel Time Outputs'!$A:$A,"AVG",'VISSIM Travel Time Outputs'!$B:$B,DY$9)),"-")</f>
        <v>-</v>
      </c>
      <c r="DZ41" s="34" t="str">
        <f>IFERROR(TIME(0,0,AVERAGEIFS('VISSIM Travel Time Outputs'!$K:$K,'VISSIM Travel Time Outputs'!$D:$D,$D41,'VISSIM Travel Time Outputs'!$A:$A,"AVG",'VISSIM Travel Time Outputs'!$B:$B,DZ$9)),"-")</f>
        <v>-</v>
      </c>
      <c r="EA41" s="34" t="str">
        <f>IFERROR(TIME(0,0,AVERAGEIFS('VISSIM Travel Time Outputs'!$K:$K,'VISSIM Travel Time Outputs'!$D:$D,$D41,'VISSIM Travel Time Outputs'!$A:$A,"AVG",'VISSIM Travel Time Outputs'!$B:$B,EA$9)),"-")</f>
        <v>-</v>
      </c>
      <c r="EB41" s="34" t="str">
        <f>IFERROR(TIME(0,0,AVERAGEIFS('VISSIM Travel Time Outputs'!$K:$K,'VISSIM Travel Time Outputs'!$D:$D,$D41,'VISSIM Travel Time Outputs'!$A:$A,"AVG",'VISSIM Travel Time Outputs'!$B:$B,EB$9)),"-")</f>
        <v>-</v>
      </c>
      <c r="EC41" s="34" t="str">
        <f>IFERROR(TIME(0,0,AVERAGEIFS('VISSIM Travel Time Outputs'!$K:$K,'VISSIM Travel Time Outputs'!$D:$D,$D41,'VISSIM Travel Time Outputs'!$A:$A,"AVG",'VISSIM Travel Time Outputs'!$B:$B,EC$9)),"-")</f>
        <v>-</v>
      </c>
      <c r="ED41" s="34" t="str">
        <f>IFERROR(TIME(0,0,AVERAGEIFS('VISSIM Travel Time Outputs'!$K:$K,'VISSIM Travel Time Outputs'!$D:$D,$D41,'VISSIM Travel Time Outputs'!$A:$A,"AVG",'VISSIM Travel Time Outputs'!$B:$B,ED$9)),"-")</f>
        <v>-</v>
      </c>
      <c r="EE41" s="34" t="str">
        <f>IFERROR(TIME(0,0,AVERAGEIFS('VISSIM Travel Time Outputs'!$K:$K,'VISSIM Travel Time Outputs'!$D:$D,$D41,'VISSIM Travel Time Outputs'!$A:$A,"AVG",'VISSIM Travel Time Outputs'!$B:$B,EE$9)),"-")</f>
        <v>-</v>
      </c>
      <c r="EF41" s="34" t="str">
        <f>IFERROR(TIME(0,0,AVERAGEIFS('VISSIM Travel Time Outputs'!$K:$K,'VISSIM Travel Time Outputs'!$D:$D,$D41,'VISSIM Travel Time Outputs'!$A:$A,"AVG",'VISSIM Travel Time Outputs'!$B:$B,EF$9)),"-")</f>
        <v>-</v>
      </c>
      <c r="EG41" s="34" t="str">
        <f>IFERROR(TIME(0,0,AVERAGEIFS('VISSIM Travel Time Outputs'!$K:$K,'VISSIM Travel Time Outputs'!$D:$D,$D41,'VISSIM Travel Time Outputs'!$A:$A,"AVG",'VISSIM Travel Time Outputs'!$B:$B,EG$9)),"-")</f>
        <v>-</v>
      </c>
      <c r="EH41" s="34" t="str">
        <f>IFERROR(TIME(0,0,AVERAGEIFS('VISSIM Travel Time Outputs'!$K:$K,'VISSIM Travel Time Outputs'!$D:$D,$D41,'VISSIM Travel Time Outputs'!$A:$A,"AVG",'VISSIM Travel Time Outputs'!$B:$B,EH$9)),"-")</f>
        <v>-</v>
      </c>
      <c r="EI41" s="134" t="str">
        <f>IFERROR(TIME(0,0,AVERAGEIFS('VISSIM Travel Time Outputs'!$K:$K,'VISSIM Travel Time Outputs'!$D:$D,$D41,'VISSIM Travel Time Outputs'!$A:$A,"AVG",'VISSIM Travel Time Outputs'!$B:$B,EI$9)),"-")</f>
        <v>-</v>
      </c>
      <c r="EJ41" s="126"/>
      <c r="EK41" s="323" t="str">
        <f>IFERROR(AVERAGEIFS('VISSIM Travel Time Outputs'!$H:$H,'VISSIM Travel Time Outputs'!$D:$D,$D41,'VISSIM Travel Time Outputs'!$A:$A,"AVG",'VISSIM Travel Time Outputs'!$B:$B,EK$9),"-")</f>
        <v>-</v>
      </c>
      <c r="EL41" s="324" t="str">
        <f>IFERROR(AVERAGEIFS('VISSIM Travel Time Outputs'!$H:$H,'VISSIM Travel Time Outputs'!$D:$D,$D41,'VISSIM Travel Time Outputs'!$A:$A,"AVG",'VISSIM Travel Time Outputs'!$B:$B,EL$9),"-")</f>
        <v>-</v>
      </c>
      <c r="EM41" s="324" t="str">
        <f>IFERROR(AVERAGEIFS('VISSIM Travel Time Outputs'!$H:$H,'VISSIM Travel Time Outputs'!$D:$D,$D41,'VISSIM Travel Time Outputs'!$A:$A,"AVG",'VISSIM Travel Time Outputs'!$B:$B,EM$9),"-")</f>
        <v>-</v>
      </c>
      <c r="EN41" s="324" t="str">
        <f>IFERROR(AVERAGEIFS('VISSIM Travel Time Outputs'!$H:$H,'VISSIM Travel Time Outputs'!$D:$D,$D41,'VISSIM Travel Time Outputs'!$A:$A,"AVG",'VISSIM Travel Time Outputs'!$B:$B,EN$9),"-")</f>
        <v>-</v>
      </c>
      <c r="EO41" s="324" t="str">
        <f>IFERROR(AVERAGEIFS('VISSIM Travel Time Outputs'!$H:$H,'VISSIM Travel Time Outputs'!$D:$D,$D41,'VISSIM Travel Time Outputs'!$A:$A,"AVG",'VISSIM Travel Time Outputs'!$B:$B,EO$9),"-")</f>
        <v>-</v>
      </c>
      <c r="EP41" s="324" t="str">
        <f>IFERROR(AVERAGEIFS('VISSIM Travel Time Outputs'!$H:$H,'VISSIM Travel Time Outputs'!$D:$D,$D41,'VISSIM Travel Time Outputs'!$A:$A,"AVG",'VISSIM Travel Time Outputs'!$B:$B,EP$9),"-")</f>
        <v>-</v>
      </c>
      <c r="EQ41" s="324" t="str">
        <f>IFERROR(AVERAGEIFS('VISSIM Travel Time Outputs'!$H:$H,'VISSIM Travel Time Outputs'!$D:$D,$D41,'VISSIM Travel Time Outputs'!$A:$A,"AVG",'VISSIM Travel Time Outputs'!$B:$B,EQ$9),"-")</f>
        <v>-</v>
      </c>
      <c r="ER41" s="324" t="str">
        <f>IFERROR(AVERAGEIFS('VISSIM Travel Time Outputs'!$H:$H,'VISSIM Travel Time Outputs'!$D:$D,$D41,'VISSIM Travel Time Outputs'!$A:$A,"AVG",'VISSIM Travel Time Outputs'!$B:$B,ER$9),"-")</f>
        <v>-</v>
      </c>
      <c r="ES41" s="324" t="str">
        <f>IFERROR(AVERAGEIFS('VISSIM Travel Time Outputs'!$H:$H,'VISSIM Travel Time Outputs'!$D:$D,$D41,'VISSIM Travel Time Outputs'!$A:$A,"AVG",'VISSIM Travel Time Outputs'!$B:$B,ES$9),"-")</f>
        <v>-</v>
      </c>
      <c r="ET41" s="324" t="str">
        <f>IFERROR(AVERAGEIFS('VISSIM Travel Time Outputs'!$H:$H,'VISSIM Travel Time Outputs'!$D:$D,$D41,'VISSIM Travel Time Outputs'!$A:$A,"AVG",'VISSIM Travel Time Outputs'!$B:$B,ET$9),"-")</f>
        <v>-</v>
      </c>
      <c r="EU41" s="324" t="str">
        <f>IFERROR(AVERAGEIFS('VISSIM Travel Time Outputs'!$H:$H,'VISSIM Travel Time Outputs'!$D:$D,$D41,'VISSIM Travel Time Outputs'!$A:$A,"AVG",'VISSIM Travel Time Outputs'!$B:$B,EU$9),"-")</f>
        <v>-</v>
      </c>
      <c r="EV41" s="324" t="str">
        <f>IFERROR(AVERAGEIFS('VISSIM Travel Time Outputs'!$H:$H,'VISSIM Travel Time Outputs'!$D:$D,$D41,'VISSIM Travel Time Outputs'!$A:$A,"AVG",'VISSIM Travel Time Outputs'!$B:$B,EV$9),"-")</f>
        <v>-</v>
      </c>
      <c r="EW41" s="324" t="str">
        <f>IFERROR(AVERAGEIFS('VISSIM Travel Time Outputs'!$H:$H,'VISSIM Travel Time Outputs'!$D:$D,$D41,'VISSIM Travel Time Outputs'!$A:$A,"AVG",'VISSIM Travel Time Outputs'!$B:$B,EW$9),"-")</f>
        <v>-</v>
      </c>
      <c r="EX41" s="324" t="str">
        <f>IFERROR(AVERAGEIFS('VISSIM Travel Time Outputs'!$H:$H,'VISSIM Travel Time Outputs'!$D:$D,$D41,'VISSIM Travel Time Outputs'!$A:$A,"AVG",'VISSIM Travel Time Outputs'!$B:$B,EX$9),"-")</f>
        <v>-</v>
      </c>
      <c r="EY41" s="324" t="str">
        <f>IFERROR(AVERAGEIFS('VISSIM Travel Time Outputs'!$H:$H,'VISSIM Travel Time Outputs'!$D:$D,$D41,'VISSIM Travel Time Outputs'!$A:$A,"AVG",'VISSIM Travel Time Outputs'!$B:$B,EY$9),"-")</f>
        <v>-</v>
      </c>
      <c r="EZ41" s="325" t="str">
        <f>IFERROR(AVERAGEIFS('VISSIM Travel Time Outputs'!$H:$H,'VISSIM Travel Time Outputs'!$D:$D,$D41,'VISSIM Travel Time Outputs'!$A:$A,"AVG",'VISSIM Travel Time Outputs'!$B:$B,EZ$9),"-")</f>
        <v>-</v>
      </c>
      <c r="FA41" s="254"/>
      <c r="FB41" s="209" t="str">
        <f t="shared" si="22"/>
        <v>--</v>
      </c>
      <c r="FC41" s="354" t="str">
        <f t="shared" si="23"/>
        <v>--</v>
      </c>
      <c r="FD41" s="325">
        <f t="shared" si="24"/>
        <v>0</v>
      </c>
      <c r="FE41" s="331"/>
      <c r="FF41" s="209" t="str">
        <f>IFERROR(GETPIVOTDATA("Average of TRAVTM(40)",#REF!,"TIMEINT",FF$9,"VEHICLETRAVELTIMEMEASUREMENT",$D41)/3600/24,"--")</f>
        <v>--</v>
      </c>
      <c r="FG41" s="34" t="str">
        <f>IFERROR(GETPIVOTDATA("Average of TRAVTM(40)",#REF!,"TIMEINT",FG$9,"VEHICLETRAVELTIMEMEASUREMENT",$D41)/3600/24,"--")</f>
        <v>--</v>
      </c>
      <c r="FH41" s="34" t="str">
        <f>IFERROR(GETPIVOTDATA("Average of TRAVTM(40)",#REF!,"TIMEINT",FH$9,"VEHICLETRAVELTIMEMEASUREMENT",$D41)/3600/24,"--")</f>
        <v>--</v>
      </c>
      <c r="FI41" s="34" t="str">
        <f>IFERROR(GETPIVOTDATA("Average of TRAVTM(40)",#REF!,"TIMEINT",FI$9,"VEHICLETRAVELTIMEMEASUREMENT",$D41)/3600/24,"--")</f>
        <v>--</v>
      </c>
      <c r="FJ41" s="34" t="str">
        <f>IFERROR(GETPIVOTDATA("Average of TRAVTM(40)",#REF!,"TIMEINT",FJ$9,"VEHICLETRAVELTIMEMEASUREMENT",$D41)/3600/24,"--")</f>
        <v>--</v>
      </c>
      <c r="FK41" s="34" t="str">
        <f>IFERROR(GETPIVOTDATA("Average of TRAVTM(40)",#REF!,"TIMEINT",FK$9,"VEHICLETRAVELTIMEMEASUREMENT",$D41)/3600/24,"--")</f>
        <v>--</v>
      </c>
      <c r="FL41" s="34" t="str">
        <f>IFERROR(GETPIVOTDATA("Average of TRAVTM(40)",#REF!,"TIMEINT",FL$9,"VEHICLETRAVELTIMEMEASUREMENT",$D41)/3600/24,"--")</f>
        <v>--</v>
      </c>
      <c r="FM41" s="34" t="str">
        <f>IFERROR(GETPIVOTDATA("Average of TRAVTM(40)",#REF!,"TIMEINT",FM$9,"VEHICLETRAVELTIMEMEASUREMENT",$D41)/3600/24,"--")</f>
        <v>--</v>
      </c>
      <c r="FN41" s="34" t="str">
        <f>IFERROR(GETPIVOTDATA("Average of TRAVTM(40)",#REF!,"TIMEINT",FN$9,"VEHICLETRAVELTIMEMEASUREMENT",$D41)/3600/24,"--")</f>
        <v>--</v>
      </c>
      <c r="FO41" s="34" t="str">
        <f>IFERROR(GETPIVOTDATA("Average of TRAVTM(40)",#REF!,"TIMEINT",FO$9,"VEHICLETRAVELTIMEMEASUREMENT",$D41)/3600/24,"--")</f>
        <v>--</v>
      </c>
      <c r="FP41" s="34" t="str">
        <f>IFERROR(GETPIVOTDATA("Average of TRAVTM(40)",#REF!,"TIMEINT",FP$9,"VEHICLETRAVELTIMEMEASUREMENT",$D41)/3600/24,"--")</f>
        <v>--</v>
      </c>
      <c r="FQ41" s="34" t="str">
        <f>IFERROR(GETPIVOTDATA("Average of TRAVTM(40)",#REF!,"TIMEINT",FQ$9,"VEHICLETRAVELTIMEMEASUREMENT",$D41)/3600/24,"--")</f>
        <v>--</v>
      </c>
      <c r="FR41" s="34" t="str">
        <f>IFERROR(GETPIVOTDATA("Average of TRAVTM(40)",#REF!,"TIMEINT",FR$9,"VEHICLETRAVELTIMEMEASUREMENT",$D41)/3600/24,"--")</f>
        <v>--</v>
      </c>
      <c r="FS41" s="34" t="str">
        <f>IFERROR(GETPIVOTDATA("Average of TRAVTM(40)",#REF!,"TIMEINT",FS$9,"VEHICLETRAVELTIMEMEASUREMENT",$D41)/3600/24,"--")</f>
        <v>--</v>
      </c>
      <c r="FT41" s="34" t="str">
        <f>IFERROR(GETPIVOTDATA("Average of TRAVTM(40)",#REF!,"TIMEINT",FT$9,"VEHICLETRAVELTIMEMEASUREMENT",$D41)/3600/24,"--")</f>
        <v>--</v>
      </c>
      <c r="FU41" s="134" t="str">
        <f>IFERROR(GETPIVOTDATA("Average of TRAVTM(40)",#REF!,"TIMEINT",FU$9,"VEHICLETRAVELTIMEMEASUREMENT",$D41)/3600/24,"--")</f>
        <v>--</v>
      </c>
      <c r="FV41" s="331"/>
      <c r="FW41" s="323" t="str">
        <f>IFERROR(GETPIVOTDATA("Average of VEHS(40)",#REF!,"TIMEINT",FW$9,"VEHICLETRAVELTIMEMEASUREMENT",$D41),"--")</f>
        <v>--</v>
      </c>
      <c r="FX41" s="324" t="str">
        <f>IFERROR(GETPIVOTDATA("Average of VEHS(40)",#REF!,"TIMEINT",FX$9,"VEHICLETRAVELTIMEMEASUREMENT",$D41),"--")</f>
        <v>--</v>
      </c>
      <c r="FY41" s="324" t="str">
        <f>IFERROR(GETPIVOTDATA("Average of VEHS(40)",#REF!,"TIMEINT",FY$9,"VEHICLETRAVELTIMEMEASUREMENT",$D41),"--")</f>
        <v>--</v>
      </c>
      <c r="FZ41" s="324" t="str">
        <f>IFERROR(GETPIVOTDATA("Average of VEHS(40)",#REF!,"TIMEINT",FZ$9,"VEHICLETRAVELTIMEMEASUREMENT",$D41),"--")</f>
        <v>--</v>
      </c>
      <c r="GA41" s="324" t="str">
        <f>IFERROR(GETPIVOTDATA("Average of VEHS(40)",#REF!,"TIMEINT",GA$9,"VEHICLETRAVELTIMEMEASUREMENT",$D41),"--")</f>
        <v>--</v>
      </c>
      <c r="GB41" s="324" t="str">
        <f>IFERROR(GETPIVOTDATA("Average of VEHS(40)",#REF!,"TIMEINT",GB$9,"VEHICLETRAVELTIMEMEASUREMENT",$D41),"--")</f>
        <v>--</v>
      </c>
      <c r="GC41" s="324" t="str">
        <f>IFERROR(GETPIVOTDATA("Average of VEHS(40)",#REF!,"TIMEINT",GC$9,"VEHICLETRAVELTIMEMEASUREMENT",$D41),"--")</f>
        <v>--</v>
      </c>
      <c r="GD41" s="324" t="str">
        <f>IFERROR(GETPIVOTDATA("Average of VEHS(40)",#REF!,"TIMEINT",GD$9,"VEHICLETRAVELTIMEMEASUREMENT",$D41),"--")</f>
        <v>--</v>
      </c>
      <c r="GE41" s="324" t="str">
        <f>IFERROR(GETPIVOTDATA("Average of VEHS(40)",#REF!,"TIMEINT",GE$9,"VEHICLETRAVELTIMEMEASUREMENT",$D41),"--")</f>
        <v>--</v>
      </c>
      <c r="GF41" s="324" t="str">
        <f>IFERROR(GETPIVOTDATA("Average of VEHS(40)",#REF!,"TIMEINT",GF$9,"VEHICLETRAVELTIMEMEASUREMENT",$D41),"--")</f>
        <v>--</v>
      </c>
      <c r="GG41" s="324" t="str">
        <f>IFERROR(GETPIVOTDATA("Average of VEHS(40)",#REF!,"TIMEINT",GG$9,"VEHICLETRAVELTIMEMEASUREMENT",$D41),"--")</f>
        <v>--</v>
      </c>
      <c r="GH41" s="324" t="str">
        <f>IFERROR(GETPIVOTDATA("Average of VEHS(40)",#REF!,"TIMEINT",GH$9,"VEHICLETRAVELTIMEMEASUREMENT",$D41),"--")</f>
        <v>--</v>
      </c>
      <c r="GI41" s="324" t="str">
        <f>IFERROR(GETPIVOTDATA("Average of VEHS(40)",#REF!,"TIMEINT",GI$9,"VEHICLETRAVELTIMEMEASUREMENT",$D41),"--")</f>
        <v>--</v>
      </c>
      <c r="GJ41" s="324" t="str">
        <f>IFERROR(GETPIVOTDATA("Average of VEHS(40)",#REF!,"TIMEINT",GJ$9,"VEHICLETRAVELTIMEMEASUREMENT",$D41),"--")</f>
        <v>--</v>
      </c>
      <c r="GK41" s="324" t="str">
        <f>IFERROR(GETPIVOTDATA("Average of VEHS(40)",#REF!,"TIMEINT",GK$9,"VEHICLETRAVELTIMEMEASUREMENT",$D41),"--")</f>
        <v>--</v>
      </c>
      <c r="GL41" s="325" t="str">
        <f>IFERROR(GETPIVOTDATA("Average of VEHS(40)",#REF!,"TIMEINT",GL$9,"VEHICLETRAVELTIMEMEASUREMENT",$D41),"--")</f>
        <v>--</v>
      </c>
      <c r="GM41" s="331"/>
      <c r="GN41" s="209" t="str">
        <f t="shared" si="25"/>
        <v>--</v>
      </c>
      <c r="GO41" s="354" t="str">
        <f t="shared" si="26"/>
        <v>--</v>
      </c>
      <c r="GP41" s="325">
        <f t="shared" si="27"/>
        <v>0</v>
      </c>
      <c r="GQ41" s="331"/>
      <c r="GR41" s="209" t="str">
        <f>IFERROR(GETPIVOTDATA("Average of TRAVTM(60)",#REF!,"TIMEINT",GR$9,"VEHICLETRAVELTIMEMEASUREMENT",$D41)/3600/24,"--")</f>
        <v>--</v>
      </c>
      <c r="GS41" s="34" t="str">
        <f>IFERROR(GETPIVOTDATA("Average of TRAVTM(60)",#REF!,"TIMEINT",GS$9,"VEHICLETRAVELTIMEMEASUREMENT",$D41)/3600/24,"--")</f>
        <v>--</v>
      </c>
      <c r="GT41" s="34" t="str">
        <f>IFERROR(GETPIVOTDATA("Average of TRAVTM(60)",#REF!,"TIMEINT",GT$9,"VEHICLETRAVELTIMEMEASUREMENT",$D41)/3600/24,"--")</f>
        <v>--</v>
      </c>
      <c r="GU41" s="34" t="str">
        <f>IFERROR(GETPIVOTDATA("Average of TRAVTM(60)",#REF!,"TIMEINT",GU$9,"VEHICLETRAVELTIMEMEASUREMENT",$D41)/3600/24,"--")</f>
        <v>--</v>
      </c>
      <c r="GV41" s="34" t="str">
        <f>IFERROR(GETPIVOTDATA("Average of TRAVTM(60)",#REF!,"TIMEINT",GV$9,"VEHICLETRAVELTIMEMEASUREMENT",$D41)/3600/24,"--")</f>
        <v>--</v>
      </c>
      <c r="GW41" s="34" t="str">
        <f>IFERROR(GETPIVOTDATA("Average of TRAVTM(60)",#REF!,"TIMEINT",GW$9,"VEHICLETRAVELTIMEMEASUREMENT",$D41)/3600/24,"--")</f>
        <v>--</v>
      </c>
      <c r="GX41" s="34" t="str">
        <f>IFERROR(GETPIVOTDATA("Average of TRAVTM(60)",#REF!,"TIMEINT",GX$9,"VEHICLETRAVELTIMEMEASUREMENT",$D41)/3600/24,"--")</f>
        <v>--</v>
      </c>
      <c r="GY41" s="34" t="str">
        <f>IFERROR(GETPIVOTDATA("Average of TRAVTM(60)",#REF!,"TIMEINT",GY$9,"VEHICLETRAVELTIMEMEASUREMENT",$D41)/3600/24,"--")</f>
        <v>--</v>
      </c>
      <c r="GZ41" s="34" t="str">
        <f>IFERROR(GETPIVOTDATA("Average of TRAVTM(60)",#REF!,"TIMEINT",GZ$9,"VEHICLETRAVELTIMEMEASUREMENT",$D41)/3600/24,"--")</f>
        <v>--</v>
      </c>
      <c r="HA41" s="34" t="str">
        <f>IFERROR(GETPIVOTDATA("Average of TRAVTM(60)",#REF!,"TIMEINT",HA$9,"VEHICLETRAVELTIMEMEASUREMENT",$D41)/3600/24,"--")</f>
        <v>--</v>
      </c>
      <c r="HB41" s="34" t="str">
        <f>IFERROR(GETPIVOTDATA("Average of TRAVTM(60)",#REF!,"TIMEINT",HB$9,"VEHICLETRAVELTIMEMEASUREMENT",$D41)/3600/24,"--")</f>
        <v>--</v>
      </c>
      <c r="HC41" s="34" t="str">
        <f>IFERROR(GETPIVOTDATA("Average of TRAVTM(60)",#REF!,"TIMEINT",HC$9,"VEHICLETRAVELTIMEMEASUREMENT",$D41)/3600/24,"--")</f>
        <v>--</v>
      </c>
      <c r="HD41" s="34" t="str">
        <f>IFERROR(GETPIVOTDATA("Average of TRAVTM(60)",#REF!,"TIMEINT",HD$9,"VEHICLETRAVELTIMEMEASUREMENT",$D41)/3600/24,"--")</f>
        <v>--</v>
      </c>
      <c r="HE41" s="34" t="str">
        <f>IFERROR(GETPIVOTDATA("Average of TRAVTM(60)",#REF!,"TIMEINT",HE$9,"VEHICLETRAVELTIMEMEASUREMENT",$D41)/3600/24,"--")</f>
        <v>--</v>
      </c>
      <c r="HF41" s="34" t="str">
        <f>IFERROR(GETPIVOTDATA("Average of TRAVTM(60)",#REF!,"TIMEINT",HF$9,"VEHICLETRAVELTIMEMEASUREMENT",$D41)/3600/24,"--")</f>
        <v>--</v>
      </c>
      <c r="HG41" s="134" t="str">
        <f>IFERROR(GETPIVOTDATA("Average of TRAVTM(60)",#REF!,"TIMEINT",HG$9,"VEHICLETRAVELTIMEMEASUREMENT",$D41)/3600/24,"--")</f>
        <v>--</v>
      </c>
      <c r="HH41" s="331"/>
      <c r="HI41" s="323" t="str">
        <f>IFERROR(GETPIVOTDATA("Average of VEHS(60)",#REF!,"TIMEINT",HI$9,"VEHICLETRAVELTIMEMEASUREMENT",$D41),"--")</f>
        <v>--</v>
      </c>
      <c r="HJ41" s="324" t="str">
        <f>IFERROR(GETPIVOTDATA("Average of VEHS(60)",#REF!,"TIMEINT",HJ$9,"VEHICLETRAVELTIMEMEASUREMENT",$D41),"--")</f>
        <v>--</v>
      </c>
      <c r="HK41" s="324" t="str">
        <f>IFERROR(GETPIVOTDATA("Average of VEHS(60)",#REF!,"TIMEINT",HK$9,"VEHICLETRAVELTIMEMEASUREMENT",$D41),"--")</f>
        <v>--</v>
      </c>
      <c r="HL41" s="324" t="str">
        <f>IFERROR(GETPIVOTDATA("Average of VEHS(60)",#REF!,"TIMEINT",HL$9,"VEHICLETRAVELTIMEMEASUREMENT",$D41),"--")</f>
        <v>--</v>
      </c>
      <c r="HM41" s="324" t="str">
        <f>IFERROR(GETPIVOTDATA("Average of VEHS(60)",#REF!,"TIMEINT",HM$9,"VEHICLETRAVELTIMEMEASUREMENT",$D41),"--")</f>
        <v>--</v>
      </c>
      <c r="HN41" s="324" t="str">
        <f>IFERROR(GETPIVOTDATA("Average of VEHS(60)",#REF!,"TIMEINT",HN$9,"VEHICLETRAVELTIMEMEASUREMENT",$D41),"--")</f>
        <v>--</v>
      </c>
      <c r="HO41" s="324" t="str">
        <f>IFERROR(GETPIVOTDATA("Average of VEHS(60)",#REF!,"TIMEINT",HO$9,"VEHICLETRAVELTIMEMEASUREMENT",$D41),"--")</f>
        <v>--</v>
      </c>
      <c r="HP41" s="324" t="str">
        <f>IFERROR(GETPIVOTDATA("Average of VEHS(60)",#REF!,"TIMEINT",HP$9,"VEHICLETRAVELTIMEMEASUREMENT",$D41),"--")</f>
        <v>--</v>
      </c>
      <c r="HQ41" s="324" t="str">
        <f>IFERROR(GETPIVOTDATA("Average of VEHS(60)",#REF!,"TIMEINT",HQ$9,"VEHICLETRAVELTIMEMEASUREMENT",$D41),"--")</f>
        <v>--</v>
      </c>
      <c r="HR41" s="324" t="str">
        <f>IFERROR(GETPIVOTDATA("Average of VEHS(60)",#REF!,"TIMEINT",HR$9,"VEHICLETRAVELTIMEMEASUREMENT",$D41),"--")</f>
        <v>--</v>
      </c>
      <c r="HS41" s="324" t="str">
        <f>IFERROR(GETPIVOTDATA("Average of VEHS(60)",#REF!,"TIMEINT",HS$9,"VEHICLETRAVELTIMEMEASUREMENT",$D41),"--")</f>
        <v>--</v>
      </c>
      <c r="HT41" s="324" t="str">
        <f>IFERROR(GETPIVOTDATA("Average of VEHS(60)",#REF!,"TIMEINT",HT$9,"VEHICLETRAVELTIMEMEASUREMENT",$D41),"--")</f>
        <v>--</v>
      </c>
      <c r="HU41" s="324" t="str">
        <f>IFERROR(GETPIVOTDATA("Average of VEHS(60)",#REF!,"TIMEINT",HU$9,"VEHICLETRAVELTIMEMEASUREMENT",$D41),"--")</f>
        <v>--</v>
      </c>
      <c r="HV41" s="324" t="str">
        <f>IFERROR(GETPIVOTDATA("Average of VEHS(60)",#REF!,"TIMEINT",HV$9,"VEHICLETRAVELTIMEMEASUREMENT",$D41),"--")</f>
        <v>--</v>
      </c>
      <c r="HW41" s="324" t="str">
        <f>IFERROR(GETPIVOTDATA("Average of VEHS(60)",#REF!,"TIMEINT",HW$9,"VEHICLETRAVELTIMEMEASUREMENT",$D41),"--")</f>
        <v>--</v>
      </c>
      <c r="HX41" s="325" t="str">
        <f>IFERROR(GETPIVOTDATA("Average of VEHS(60)",#REF!,"TIMEINT",HX$9,"VEHICLETRAVELTIMEMEASUREMENT",$D41),"--")</f>
        <v>--</v>
      </c>
      <c r="HY41" s="331"/>
      <c r="HZ41" s="209" t="str">
        <f t="shared" si="28"/>
        <v>--</v>
      </c>
      <c r="IA41" s="354" t="str">
        <f t="shared" si="29"/>
        <v>--</v>
      </c>
      <c r="IB41" s="325">
        <f t="shared" si="30"/>
        <v>0</v>
      </c>
      <c r="IC41" s="638"/>
      <c r="ID41" s="323" t="str">
        <f>IFERROR(AVERAGEIFS('VISSIM Travel Time Outputs'!#REF!,'VISSIM Travel Time Outputs'!#REF!,$D41,'VISSIM Travel Time Outputs'!#REF!,"AVG",'VISSIM Travel Time Outputs'!#REF!,ID$9),"-")</f>
        <v>-</v>
      </c>
      <c r="IE41" s="324" t="str">
        <f>IFERROR(AVERAGEIFS('VISSIM Travel Time Outputs'!#REF!,'VISSIM Travel Time Outputs'!#REF!,$D41,'VISSIM Travel Time Outputs'!#REF!,"AVG",'VISSIM Travel Time Outputs'!#REF!,IE$9),"-")</f>
        <v>-</v>
      </c>
      <c r="IF41" s="324" t="str">
        <f>IFERROR(AVERAGEIFS('VISSIM Travel Time Outputs'!#REF!,'VISSIM Travel Time Outputs'!#REF!,$D41,'VISSIM Travel Time Outputs'!#REF!,"AVG",'VISSIM Travel Time Outputs'!#REF!,IF$9),"-")</f>
        <v>-</v>
      </c>
      <c r="IG41" s="324" t="str">
        <f>IFERROR(AVERAGEIFS('VISSIM Travel Time Outputs'!#REF!,'VISSIM Travel Time Outputs'!#REF!,$D41,'VISSIM Travel Time Outputs'!#REF!,"AVG",'VISSIM Travel Time Outputs'!#REF!,IG$9),"-")</f>
        <v>-</v>
      </c>
      <c r="IH41" s="324" t="str">
        <f>IFERROR(AVERAGEIFS('VISSIM Travel Time Outputs'!#REF!,'VISSIM Travel Time Outputs'!#REF!,$D41,'VISSIM Travel Time Outputs'!#REF!,"AVG",'VISSIM Travel Time Outputs'!#REF!,IH$9),"-")</f>
        <v>-</v>
      </c>
      <c r="II41" s="324" t="str">
        <f>IFERROR(AVERAGEIFS('VISSIM Travel Time Outputs'!#REF!,'VISSIM Travel Time Outputs'!#REF!,$D41,'VISSIM Travel Time Outputs'!#REF!,"AVG",'VISSIM Travel Time Outputs'!#REF!,II$9),"-")</f>
        <v>-</v>
      </c>
      <c r="IJ41" s="324" t="str">
        <f>IFERROR(AVERAGEIFS('VISSIM Travel Time Outputs'!#REF!,'VISSIM Travel Time Outputs'!#REF!,$D41,'VISSIM Travel Time Outputs'!#REF!,"AVG",'VISSIM Travel Time Outputs'!#REF!,IJ$9),"-")</f>
        <v>-</v>
      </c>
      <c r="IK41" s="324" t="str">
        <f>IFERROR(AVERAGEIFS('VISSIM Travel Time Outputs'!#REF!,'VISSIM Travel Time Outputs'!#REF!,$D41,'VISSIM Travel Time Outputs'!#REF!,"AVG",'VISSIM Travel Time Outputs'!#REF!,IK$9),"-")</f>
        <v>-</v>
      </c>
      <c r="IL41" s="324" t="str">
        <f>IFERROR(AVERAGEIFS('VISSIM Travel Time Outputs'!#REF!,'VISSIM Travel Time Outputs'!#REF!,$D41,'VISSIM Travel Time Outputs'!#REF!,"AVG",'VISSIM Travel Time Outputs'!#REF!,IL$9),"-")</f>
        <v>-</v>
      </c>
      <c r="IM41" s="324" t="str">
        <f>IFERROR(AVERAGEIFS('VISSIM Travel Time Outputs'!#REF!,'VISSIM Travel Time Outputs'!#REF!,$D41,'VISSIM Travel Time Outputs'!#REF!,"AVG",'VISSIM Travel Time Outputs'!#REF!,IM$9),"-")</f>
        <v>-</v>
      </c>
      <c r="IN41" s="324" t="str">
        <f>IFERROR(AVERAGEIFS('VISSIM Travel Time Outputs'!#REF!,'VISSIM Travel Time Outputs'!#REF!,$D41,'VISSIM Travel Time Outputs'!#REF!,"AVG",'VISSIM Travel Time Outputs'!#REF!,IN$9),"-")</f>
        <v>-</v>
      </c>
      <c r="IO41" s="324" t="str">
        <f>IFERROR(AVERAGEIFS('VISSIM Travel Time Outputs'!#REF!,'VISSIM Travel Time Outputs'!#REF!,$D41,'VISSIM Travel Time Outputs'!#REF!,"AVG",'VISSIM Travel Time Outputs'!#REF!,IO$9),"-")</f>
        <v>-</v>
      </c>
      <c r="IP41" s="324" t="str">
        <f>IFERROR(AVERAGEIFS('VISSIM Travel Time Outputs'!#REF!,'VISSIM Travel Time Outputs'!#REF!,$D41,'VISSIM Travel Time Outputs'!#REF!,"AVG",'VISSIM Travel Time Outputs'!#REF!,IP$9),"-")</f>
        <v>-</v>
      </c>
      <c r="IQ41" s="324" t="str">
        <f>IFERROR(AVERAGEIFS('VISSIM Travel Time Outputs'!#REF!,'VISSIM Travel Time Outputs'!#REF!,$D41,'VISSIM Travel Time Outputs'!#REF!,"AVG",'VISSIM Travel Time Outputs'!#REF!,IQ$9),"-")</f>
        <v>-</v>
      </c>
      <c r="IR41" s="324" t="str">
        <f>IFERROR(AVERAGEIFS('VISSIM Travel Time Outputs'!#REF!,'VISSIM Travel Time Outputs'!#REF!,$D41,'VISSIM Travel Time Outputs'!#REF!,"AVG",'VISSIM Travel Time Outputs'!#REF!,IR$9),"-")</f>
        <v>-</v>
      </c>
      <c r="IS41" s="325" t="str">
        <f>IFERROR(AVERAGEIFS('VISSIM Travel Time Outputs'!#REF!,'VISSIM Travel Time Outputs'!#REF!,$D41,'VISSIM Travel Time Outputs'!#REF!,"AVG",'VISSIM Travel Time Outputs'!#REF!,IS$9),"-")</f>
        <v>-</v>
      </c>
      <c r="IT41" s="325" t="str">
        <f t="shared" si="31"/>
        <v>--</v>
      </c>
    </row>
    <row r="42" spans="1:254" x14ac:dyDescent="0.35">
      <c r="A42" s="252" t="str">
        <f t="shared" si="12"/>
        <v>H</v>
      </c>
      <c r="B42" s="577">
        <f t="shared" si="32"/>
        <v>33</v>
      </c>
      <c r="C42" s="413">
        <f>INDEX('Input - Travel Times'!$B$3:$AH$103,MATCH($B42,'Input - Travel Times'!$B$3:$B$103,0),MATCH(C$9,'Input - Travel Times'!$B$3:$AH$3,0))</f>
        <v>0</v>
      </c>
      <c r="D42" s="150">
        <f>INDEX('Input - Travel Times'!$B$3:$AH$103,MATCH($B42,'Input - Travel Times'!$B$3:$B$103,0),MATCH(D$9,'Input - Travel Times'!$B$3:$AH$3,0))</f>
        <v>0</v>
      </c>
      <c r="E42" s="518">
        <f>TIME(0,0,INDEX('Input - Travel Times'!$B$3:$AH$103,MATCH($B42,'Input - Travel Times'!$B$3:$B$103,0),MATCH(E$9,'Input - Travel Times'!$B$3:$AH$3,0)))</f>
        <v>0</v>
      </c>
      <c r="F42" s="518">
        <f>TIME(0,0,INDEX('Input - Travel Times'!$B$3:$AH$103,MATCH($B42,'Input - Travel Times'!$B$3:$B$103,0),MATCH(F$9,'Input - Travel Times'!$B$3:$AH$3,0)))</f>
        <v>0</v>
      </c>
      <c r="G42" s="518">
        <f>TIME(0,0,INDEX('Input - Travel Times'!$B$3:$AH$103,MATCH($B42,'Input - Travel Times'!$B$3:$B$103,0),MATCH(G$9,'Input - Travel Times'!$B$3:$AH$3,0)))</f>
        <v>0</v>
      </c>
      <c r="H42" s="518">
        <f>TIME(0,0,INDEX('Input - Travel Times'!$B$3:$AH$103,MATCH($B42,'Input - Travel Times'!$B$3:$B$103,0),MATCH(H$9,'Input - Travel Times'!$B$3:$AH$3,0)))</f>
        <v>0</v>
      </c>
      <c r="J42" s="209" t="str">
        <f>IFERROR(TIME(0,0,AVERAGEIFS('VISSIM Travel Time Outputs'!$I:$I,'VISSIM Travel Time Outputs'!$D:$D,$D42,'VISSIM Travel Time Outputs'!$A:$A,"AVG",'VISSIM Travel Time Outputs'!$B:$B,J$9)),"-")</f>
        <v>-</v>
      </c>
      <c r="K42" s="34" t="str">
        <f>IFERROR(TIME(0,0,AVERAGEIFS('VISSIM Travel Time Outputs'!$I:$I,'VISSIM Travel Time Outputs'!$D:$D,$D42,'VISSIM Travel Time Outputs'!$A:$A,"AVG",'VISSIM Travel Time Outputs'!$B:$B,K$9)),"-")</f>
        <v>-</v>
      </c>
      <c r="L42" s="34" t="str">
        <f>IFERROR(TIME(0,0,AVERAGEIFS('VISSIM Travel Time Outputs'!$I:$I,'VISSIM Travel Time Outputs'!$D:$D,$D42,'VISSIM Travel Time Outputs'!$A:$A,"AVG",'VISSIM Travel Time Outputs'!$B:$B,L$9)),"-")</f>
        <v>-</v>
      </c>
      <c r="M42" s="34" t="str">
        <f>IFERROR(TIME(0,0,AVERAGEIFS('VISSIM Travel Time Outputs'!$I:$I,'VISSIM Travel Time Outputs'!$D:$D,$D42,'VISSIM Travel Time Outputs'!$A:$A,"AVG",'VISSIM Travel Time Outputs'!$B:$B,M$9)),"-")</f>
        <v>-</v>
      </c>
      <c r="N42" s="34" t="str">
        <f>IFERROR(TIME(0,0,AVERAGEIFS('VISSIM Travel Time Outputs'!$I:$I,'VISSIM Travel Time Outputs'!$D:$D,$D42,'VISSIM Travel Time Outputs'!$A:$A,"AVG",'VISSIM Travel Time Outputs'!$B:$B,N$9)),"-")</f>
        <v>-</v>
      </c>
      <c r="O42" s="34" t="str">
        <f>IFERROR(TIME(0,0,AVERAGEIFS('VISSIM Travel Time Outputs'!$I:$I,'VISSIM Travel Time Outputs'!$D:$D,$D42,'VISSIM Travel Time Outputs'!$A:$A,"AVG",'VISSIM Travel Time Outputs'!$B:$B,O$9)),"-")</f>
        <v>-</v>
      </c>
      <c r="P42" s="34" t="str">
        <f>IFERROR(TIME(0,0,AVERAGEIFS('VISSIM Travel Time Outputs'!$I:$I,'VISSIM Travel Time Outputs'!$D:$D,$D42,'VISSIM Travel Time Outputs'!$A:$A,"AVG",'VISSIM Travel Time Outputs'!$B:$B,P$9)),"-")</f>
        <v>-</v>
      </c>
      <c r="Q42" s="34" t="str">
        <f>IFERROR(TIME(0,0,AVERAGEIFS('VISSIM Travel Time Outputs'!$I:$I,'VISSIM Travel Time Outputs'!$D:$D,$D42,'VISSIM Travel Time Outputs'!$A:$A,"AVG",'VISSIM Travel Time Outputs'!$B:$B,Q$9)),"-")</f>
        <v>-</v>
      </c>
      <c r="R42" s="34" t="str">
        <f>IFERROR(TIME(0,0,AVERAGEIFS('VISSIM Travel Time Outputs'!$I:$I,'VISSIM Travel Time Outputs'!$D:$D,$D42,'VISSIM Travel Time Outputs'!$A:$A,"AVG",'VISSIM Travel Time Outputs'!$B:$B,R$9)),"-")</f>
        <v>-</v>
      </c>
      <c r="S42" s="34" t="str">
        <f>IFERROR(TIME(0,0,AVERAGEIFS('VISSIM Travel Time Outputs'!$I:$I,'VISSIM Travel Time Outputs'!$D:$D,$D42,'VISSIM Travel Time Outputs'!$A:$A,"AVG",'VISSIM Travel Time Outputs'!$B:$B,S$9)),"-")</f>
        <v>-</v>
      </c>
      <c r="T42" s="34" t="str">
        <f>IFERROR(TIME(0,0,AVERAGEIFS('VISSIM Travel Time Outputs'!$I:$I,'VISSIM Travel Time Outputs'!$D:$D,$D42,'VISSIM Travel Time Outputs'!$A:$A,"AVG",'VISSIM Travel Time Outputs'!$B:$B,T$9)),"-")</f>
        <v>-</v>
      </c>
      <c r="U42" s="34" t="str">
        <f>IFERROR(TIME(0,0,AVERAGEIFS('VISSIM Travel Time Outputs'!$I:$I,'VISSIM Travel Time Outputs'!$D:$D,$D42,'VISSIM Travel Time Outputs'!$A:$A,"AVG",'VISSIM Travel Time Outputs'!$B:$B,U$9)),"-")</f>
        <v>-</v>
      </c>
      <c r="V42" s="34" t="str">
        <f>IFERROR(TIME(0,0,AVERAGEIFS('VISSIM Travel Time Outputs'!$I:$I,'VISSIM Travel Time Outputs'!$D:$D,$D42,'VISSIM Travel Time Outputs'!$A:$A,"AVG",'VISSIM Travel Time Outputs'!$B:$B,V$9)),"-")</f>
        <v>-</v>
      </c>
      <c r="W42" s="34" t="str">
        <f>IFERROR(TIME(0,0,AVERAGEIFS('VISSIM Travel Time Outputs'!$I:$I,'VISSIM Travel Time Outputs'!$D:$D,$D42,'VISSIM Travel Time Outputs'!$A:$A,"AVG",'VISSIM Travel Time Outputs'!$B:$B,W$9)),"-")</f>
        <v>-</v>
      </c>
      <c r="X42" s="34" t="str">
        <f>IFERROR(TIME(0,0,AVERAGEIFS('VISSIM Travel Time Outputs'!$I:$I,'VISSIM Travel Time Outputs'!$D:$D,$D42,'VISSIM Travel Time Outputs'!$A:$A,"AVG",'VISSIM Travel Time Outputs'!$B:$B,X$9)),"-")</f>
        <v>-</v>
      </c>
      <c r="Y42" s="134" t="str">
        <f>IFERROR(TIME(0,0,AVERAGEIFS('VISSIM Travel Time Outputs'!$I:$I,'VISSIM Travel Time Outputs'!$D:$D,$D42,'VISSIM Travel Time Outputs'!$A:$A,"AVG",'VISSIM Travel Time Outputs'!$B:$B,Y$9)),"-")</f>
        <v>-</v>
      </c>
      <c r="Z42" s="254"/>
      <c r="AA42" s="323" t="str">
        <f>IFERROR(AVERAGEIFS('VISSIM Travel Time Outputs'!$F:$F,'VISSIM Travel Time Outputs'!$D:$D,$D42,'VISSIM Travel Time Outputs'!$A:$A,"AVG",'VISSIM Travel Time Outputs'!$B:$B,AA$9),"-")</f>
        <v>-</v>
      </c>
      <c r="AB42" s="324" t="str">
        <f>IFERROR(AVERAGEIFS('VISSIM Travel Time Outputs'!$F:$F,'VISSIM Travel Time Outputs'!$D:$D,$D42,'VISSIM Travel Time Outputs'!$A:$A,"AVG",'VISSIM Travel Time Outputs'!$B:$B,AB$9),"-")</f>
        <v>-</v>
      </c>
      <c r="AC42" s="324" t="str">
        <f>IFERROR(AVERAGEIFS('VISSIM Travel Time Outputs'!$F:$F,'VISSIM Travel Time Outputs'!$D:$D,$D42,'VISSIM Travel Time Outputs'!$A:$A,"AVG",'VISSIM Travel Time Outputs'!$B:$B,AC$9),"-")</f>
        <v>-</v>
      </c>
      <c r="AD42" s="324" t="str">
        <f>IFERROR(AVERAGEIFS('VISSIM Travel Time Outputs'!$F:$F,'VISSIM Travel Time Outputs'!$D:$D,$D42,'VISSIM Travel Time Outputs'!$A:$A,"AVG",'VISSIM Travel Time Outputs'!$B:$B,AD$9),"-")</f>
        <v>-</v>
      </c>
      <c r="AE42" s="324" t="str">
        <f>IFERROR(AVERAGEIFS('VISSIM Travel Time Outputs'!$F:$F,'VISSIM Travel Time Outputs'!$D:$D,$D42,'VISSIM Travel Time Outputs'!$A:$A,"AVG",'VISSIM Travel Time Outputs'!$B:$B,AE$9),"-")</f>
        <v>-</v>
      </c>
      <c r="AF42" s="324" t="str">
        <f>IFERROR(AVERAGEIFS('VISSIM Travel Time Outputs'!$F:$F,'VISSIM Travel Time Outputs'!$D:$D,$D42,'VISSIM Travel Time Outputs'!$A:$A,"AVG",'VISSIM Travel Time Outputs'!$B:$B,AF$9),"-")</f>
        <v>-</v>
      </c>
      <c r="AG42" s="324" t="str">
        <f>IFERROR(AVERAGEIFS('VISSIM Travel Time Outputs'!$F:$F,'VISSIM Travel Time Outputs'!$D:$D,$D42,'VISSIM Travel Time Outputs'!$A:$A,"AVG",'VISSIM Travel Time Outputs'!$B:$B,AG$9),"-")</f>
        <v>-</v>
      </c>
      <c r="AH42" s="324" t="str">
        <f>IFERROR(AVERAGEIFS('VISSIM Travel Time Outputs'!$F:$F,'VISSIM Travel Time Outputs'!$D:$D,$D42,'VISSIM Travel Time Outputs'!$A:$A,"AVG",'VISSIM Travel Time Outputs'!$B:$B,AH$9),"-")</f>
        <v>-</v>
      </c>
      <c r="AI42" s="324" t="str">
        <f>IFERROR(AVERAGEIFS('VISSIM Travel Time Outputs'!$F:$F,'VISSIM Travel Time Outputs'!$D:$D,$D42,'VISSIM Travel Time Outputs'!$A:$A,"AVG",'VISSIM Travel Time Outputs'!$B:$B,AI$9),"-")</f>
        <v>-</v>
      </c>
      <c r="AJ42" s="324" t="str">
        <f>IFERROR(AVERAGEIFS('VISSIM Travel Time Outputs'!$F:$F,'VISSIM Travel Time Outputs'!$D:$D,$D42,'VISSIM Travel Time Outputs'!$A:$A,"AVG",'VISSIM Travel Time Outputs'!$B:$B,AJ$9),"-")</f>
        <v>-</v>
      </c>
      <c r="AK42" s="324" t="str">
        <f>IFERROR(AVERAGEIFS('VISSIM Travel Time Outputs'!$F:$F,'VISSIM Travel Time Outputs'!$D:$D,$D42,'VISSIM Travel Time Outputs'!$A:$A,"AVG",'VISSIM Travel Time Outputs'!$B:$B,AK$9),"-")</f>
        <v>-</v>
      </c>
      <c r="AL42" s="324" t="str">
        <f>IFERROR(AVERAGEIFS('VISSIM Travel Time Outputs'!$F:$F,'VISSIM Travel Time Outputs'!$D:$D,$D42,'VISSIM Travel Time Outputs'!$A:$A,"AVG",'VISSIM Travel Time Outputs'!$B:$B,AL$9),"-")</f>
        <v>-</v>
      </c>
      <c r="AM42" s="324" t="str">
        <f>IFERROR(AVERAGEIFS('VISSIM Travel Time Outputs'!$F:$F,'VISSIM Travel Time Outputs'!$D:$D,$D42,'VISSIM Travel Time Outputs'!$A:$A,"AVG",'VISSIM Travel Time Outputs'!$B:$B,AM$9),"-")</f>
        <v>-</v>
      </c>
      <c r="AN42" s="324" t="str">
        <f>IFERROR(AVERAGEIFS('VISSIM Travel Time Outputs'!$F:$F,'VISSIM Travel Time Outputs'!$D:$D,$D42,'VISSIM Travel Time Outputs'!$A:$A,"AVG",'VISSIM Travel Time Outputs'!$B:$B,AN$9),"-")</f>
        <v>-</v>
      </c>
      <c r="AO42" s="324" t="str">
        <f>IFERROR(AVERAGEIFS('VISSIM Travel Time Outputs'!$F:$F,'VISSIM Travel Time Outputs'!$D:$D,$D42,'VISSIM Travel Time Outputs'!$A:$A,"AVG",'VISSIM Travel Time Outputs'!$B:$B,AO$9),"-")</f>
        <v>-</v>
      </c>
      <c r="AP42" s="325" t="str">
        <f>IFERROR(AVERAGEIFS('VISSIM Travel Time Outputs'!$F:$F,'VISSIM Travel Time Outputs'!$D:$D,$D42,'VISSIM Travel Time Outputs'!$A:$A,"AVG",'VISSIM Travel Time Outputs'!$B:$B,AP$9),"-")</f>
        <v>-</v>
      </c>
      <c r="AQ42" s="331"/>
      <c r="AR42" s="209" t="str">
        <f t="shared" si="13"/>
        <v>--</v>
      </c>
      <c r="AS42" s="354" t="str">
        <f t="shared" si="14"/>
        <v>--</v>
      </c>
      <c r="AT42" s="325">
        <f t="shared" si="15"/>
        <v>0</v>
      </c>
      <c r="AU42" s="255"/>
      <c r="AV42" s="209" t="str">
        <f>IFERROR(TIME(0,0,AVERAGEIFS('VISSIM Travel Time Outputs'!$J:$J,'VISSIM Travel Time Outputs'!$D:$D,$D42,'VISSIM Travel Time Outputs'!$A:$A,"AVG",'VISSIM Travel Time Outputs'!$B:$B,AV$9)),"-")</f>
        <v>-</v>
      </c>
      <c r="AW42" s="34" t="str">
        <f>IFERROR(TIME(0,0,AVERAGEIFS('VISSIM Travel Time Outputs'!$J:$J,'VISSIM Travel Time Outputs'!$D:$D,$D42,'VISSIM Travel Time Outputs'!$A:$A,"AVG",'VISSIM Travel Time Outputs'!$B:$B,AW$9)),"-")</f>
        <v>-</v>
      </c>
      <c r="AX42" s="34" t="str">
        <f>IFERROR(TIME(0,0,AVERAGEIFS('VISSIM Travel Time Outputs'!$J:$J,'VISSIM Travel Time Outputs'!$D:$D,$D42,'VISSIM Travel Time Outputs'!$A:$A,"AVG",'VISSIM Travel Time Outputs'!$B:$B,AX$9)),"-")</f>
        <v>-</v>
      </c>
      <c r="AY42" s="34" t="str">
        <f>IFERROR(TIME(0,0,AVERAGEIFS('VISSIM Travel Time Outputs'!$J:$J,'VISSIM Travel Time Outputs'!$D:$D,$D42,'VISSIM Travel Time Outputs'!$A:$A,"AVG",'VISSIM Travel Time Outputs'!$B:$B,AY$9)),"-")</f>
        <v>-</v>
      </c>
      <c r="AZ42" s="34" t="str">
        <f>IFERROR(TIME(0,0,AVERAGEIFS('VISSIM Travel Time Outputs'!$J:$J,'VISSIM Travel Time Outputs'!$D:$D,$D42,'VISSIM Travel Time Outputs'!$A:$A,"AVG",'VISSIM Travel Time Outputs'!$B:$B,AZ$9)),"-")</f>
        <v>-</v>
      </c>
      <c r="BA42" s="34" t="str">
        <f>IFERROR(TIME(0,0,AVERAGEIFS('VISSIM Travel Time Outputs'!$J:$J,'VISSIM Travel Time Outputs'!$D:$D,$D42,'VISSIM Travel Time Outputs'!$A:$A,"AVG",'VISSIM Travel Time Outputs'!$B:$B,BA$9)),"-")</f>
        <v>-</v>
      </c>
      <c r="BB42" s="34" t="str">
        <f>IFERROR(TIME(0,0,AVERAGEIFS('VISSIM Travel Time Outputs'!$J:$J,'VISSIM Travel Time Outputs'!$D:$D,$D42,'VISSIM Travel Time Outputs'!$A:$A,"AVG",'VISSIM Travel Time Outputs'!$B:$B,BB$9)),"-")</f>
        <v>-</v>
      </c>
      <c r="BC42" s="34" t="str">
        <f>IFERROR(TIME(0,0,AVERAGEIFS('VISSIM Travel Time Outputs'!$J:$J,'VISSIM Travel Time Outputs'!$D:$D,$D42,'VISSIM Travel Time Outputs'!$A:$A,"AVG",'VISSIM Travel Time Outputs'!$B:$B,BC$9)),"-")</f>
        <v>-</v>
      </c>
      <c r="BD42" s="34" t="str">
        <f>IFERROR(TIME(0,0,AVERAGEIFS('VISSIM Travel Time Outputs'!$J:$J,'VISSIM Travel Time Outputs'!$D:$D,$D42,'VISSIM Travel Time Outputs'!$A:$A,"AVG",'VISSIM Travel Time Outputs'!$B:$B,BD$9)),"-")</f>
        <v>-</v>
      </c>
      <c r="BE42" s="34" t="str">
        <f>IFERROR(TIME(0,0,AVERAGEIFS('VISSIM Travel Time Outputs'!$J:$J,'VISSIM Travel Time Outputs'!$D:$D,$D42,'VISSIM Travel Time Outputs'!$A:$A,"AVG",'VISSIM Travel Time Outputs'!$B:$B,BE$9)),"-")</f>
        <v>-</v>
      </c>
      <c r="BF42" s="34" t="str">
        <f>IFERROR(TIME(0,0,AVERAGEIFS('VISSIM Travel Time Outputs'!$J:$J,'VISSIM Travel Time Outputs'!$D:$D,$D42,'VISSIM Travel Time Outputs'!$A:$A,"AVG",'VISSIM Travel Time Outputs'!$B:$B,BF$9)),"-")</f>
        <v>-</v>
      </c>
      <c r="BG42" s="34" t="str">
        <f>IFERROR(TIME(0,0,AVERAGEIFS('VISSIM Travel Time Outputs'!$J:$J,'VISSIM Travel Time Outputs'!$D:$D,$D42,'VISSIM Travel Time Outputs'!$A:$A,"AVG",'VISSIM Travel Time Outputs'!$B:$B,BG$9)),"-")</f>
        <v>-</v>
      </c>
      <c r="BH42" s="34" t="str">
        <f>IFERROR(TIME(0,0,AVERAGEIFS('VISSIM Travel Time Outputs'!$J:$J,'VISSIM Travel Time Outputs'!$D:$D,$D42,'VISSIM Travel Time Outputs'!$A:$A,"AVG",'VISSIM Travel Time Outputs'!$B:$B,BH$9)),"-")</f>
        <v>-</v>
      </c>
      <c r="BI42" s="34" t="str">
        <f>IFERROR(TIME(0,0,AVERAGEIFS('VISSIM Travel Time Outputs'!$J:$J,'VISSIM Travel Time Outputs'!$D:$D,$D42,'VISSIM Travel Time Outputs'!$A:$A,"AVG",'VISSIM Travel Time Outputs'!$B:$B,BI$9)),"-")</f>
        <v>-</v>
      </c>
      <c r="BJ42" s="34" t="str">
        <f>IFERROR(TIME(0,0,AVERAGEIFS('VISSIM Travel Time Outputs'!$J:$J,'VISSIM Travel Time Outputs'!$D:$D,$D42,'VISSIM Travel Time Outputs'!$A:$A,"AVG",'VISSIM Travel Time Outputs'!$B:$B,BJ$9)),"-")</f>
        <v>-</v>
      </c>
      <c r="BK42" s="134" t="str">
        <f>IFERROR(TIME(0,0,AVERAGEIFS('VISSIM Travel Time Outputs'!$J:$J,'VISSIM Travel Time Outputs'!$D:$D,$D42,'VISSIM Travel Time Outputs'!$A:$A,"AVG",'VISSIM Travel Time Outputs'!$B:$B,BK$9)),"-")</f>
        <v>-</v>
      </c>
      <c r="BL42" s="126"/>
      <c r="BM42" s="323" t="str">
        <f>IFERROR(AVERAGEIFS('VISSIM Travel Time Outputs'!$G:$G,'VISSIM Travel Time Outputs'!$D:$D,$D42,'VISSIM Travel Time Outputs'!$A:$A,"AVG",'VISSIM Travel Time Outputs'!$B:$B,BM$9),"-")</f>
        <v>-</v>
      </c>
      <c r="BN42" s="324" t="str">
        <f>IFERROR(AVERAGEIFS('VISSIM Travel Time Outputs'!$G:$G,'VISSIM Travel Time Outputs'!$D:$D,$D42,'VISSIM Travel Time Outputs'!$A:$A,"AVG",'VISSIM Travel Time Outputs'!$B:$B,BN$9),"-")</f>
        <v>-</v>
      </c>
      <c r="BO42" s="324" t="str">
        <f>IFERROR(AVERAGEIFS('VISSIM Travel Time Outputs'!$G:$G,'VISSIM Travel Time Outputs'!$D:$D,$D42,'VISSIM Travel Time Outputs'!$A:$A,"AVG",'VISSIM Travel Time Outputs'!$B:$B,BO$9),"-")</f>
        <v>-</v>
      </c>
      <c r="BP42" s="324" t="str">
        <f>IFERROR(AVERAGEIFS('VISSIM Travel Time Outputs'!$G:$G,'VISSIM Travel Time Outputs'!$D:$D,$D42,'VISSIM Travel Time Outputs'!$A:$A,"AVG",'VISSIM Travel Time Outputs'!$B:$B,BP$9),"-")</f>
        <v>-</v>
      </c>
      <c r="BQ42" s="324" t="str">
        <f>IFERROR(AVERAGEIFS('VISSIM Travel Time Outputs'!$G:$G,'VISSIM Travel Time Outputs'!$D:$D,$D42,'VISSIM Travel Time Outputs'!$A:$A,"AVG",'VISSIM Travel Time Outputs'!$B:$B,BQ$9),"-")</f>
        <v>-</v>
      </c>
      <c r="BR42" s="324" t="str">
        <f>IFERROR(AVERAGEIFS('VISSIM Travel Time Outputs'!$G:$G,'VISSIM Travel Time Outputs'!$D:$D,$D42,'VISSIM Travel Time Outputs'!$A:$A,"AVG",'VISSIM Travel Time Outputs'!$B:$B,BR$9),"-")</f>
        <v>-</v>
      </c>
      <c r="BS42" s="324" t="str">
        <f>IFERROR(AVERAGEIFS('VISSIM Travel Time Outputs'!$G:$G,'VISSIM Travel Time Outputs'!$D:$D,$D42,'VISSIM Travel Time Outputs'!$A:$A,"AVG",'VISSIM Travel Time Outputs'!$B:$B,BS$9),"-")</f>
        <v>-</v>
      </c>
      <c r="BT42" s="324" t="str">
        <f>IFERROR(AVERAGEIFS('VISSIM Travel Time Outputs'!$G:$G,'VISSIM Travel Time Outputs'!$D:$D,$D42,'VISSIM Travel Time Outputs'!$A:$A,"AVG",'VISSIM Travel Time Outputs'!$B:$B,BT$9),"-")</f>
        <v>-</v>
      </c>
      <c r="BU42" s="324" t="str">
        <f>IFERROR(AVERAGEIFS('VISSIM Travel Time Outputs'!$G:$G,'VISSIM Travel Time Outputs'!$D:$D,$D42,'VISSIM Travel Time Outputs'!$A:$A,"AVG",'VISSIM Travel Time Outputs'!$B:$B,BU$9),"-")</f>
        <v>-</v>
      </c>
      <c r="BV42" s="324" t="str">
        <f>IFERROR(AVERAGEIFS('VISSIM Travel Time Outputs'!$G:$G,'VISSIM Travel Time Outputs'!$D:$D,$D42,'VISSIM Travel Time Outputs'!$A:$A,"AVG",'VISSIM Travel Time Outputs'!$B:$B,BV$9),"-")</f>
        <v>-</v>
      </c>
      <c r="BW42" s="324" t="str">
        <f>IFERROR(AVERAGEIFS('VISSIM Travel Time Outputs'!$G:$G,'VISSIM Travel Time Outputs'!$D:$D,$D42,'VISSIM Travel Time Outputs'!$A:$A,"AVG",'VISSIM Travel Time Outputs'!$B:$B,BW$9),"-")</f>
        <v>-</v>
      </c>
      <c r="BX42" s="324" t="str">
        <f>IFERROR(AVERAGEIFS('VISSIM Travel Time Outputs'!$G:$G,'VISSIM Travel Time Outputs'!$D:$D,$D42,'VISSIM Travel Time Outputs'!$A:$A,"AVG",'VISSIM Travel Time Outputs'!$B:$B,BX$9),"-")</f>
        <v>-</v>
      </c>
      <c r="BY42" s="324" t="str">
        <f>IFERROR(AVERAGEIFS('VISSIM Travel Time Outputs'!$G:$G,'VISSIM Travel Time Outputs'!$D:$D,$D42,'VISSIM Travel Time Outputs'!$A:$A,"AVG",'VISSIM Travel Time Outputs'!$B:$B,BY$9),"-")</f>
        <v>-</v>
      </c>
      <c r="BZ42" s="324" t="str">
        <f>IFERROR(AVERAGEIFS('VISSIM Travel Time Outputs'!$G:$G,'VISSIM Travel Time Outputs'!$D:$D,$D42,'VISSIM Travel Time Outputs'!$A:$A,"AVG",'VISSIM Travel Time Outputs'!$B:$B,BZ$9),"-")</f>
        <v>-</v>
      </c>
      <c r="CA42" s="324" t="str">
        <f>IFERROR(AVERAGEIFS('VISSIM Travel Time Outputs'!$G:$G,'VISSIM Travel Time Outputs'!$D:$D,$D42,'VISSIM Travel Time Outputs'!$A:$A,"AVG",'VISSIM Travel Time Outputs'!$B:$B,CA$9),"-")</f>
        <v>-</v>
      </c>
      <c r="CB42" s="325" t="str">
        <f>IFERROR(AVERAGEIFS('VISSIM Travel Time Outputs'!$G:$G,'VISSIM Travel Time Outputs'!$D:$D,$D42,'VISSIM Travel Time Outputs'!$A:$A,"AVG",'VISSIM Travel Time Outputs'!$B:$B,CB$9),"-")</f>
        <v>-</v>
      </c>
      <c r="CC42" s="254"/>
      <c r="CD42" s="209" t="str">
        <f t="shared" si="16"/>
        <v>--</v>
      </c>
      <c r="CE42" s="354" t="str">
        <f t="shared" si="17"/>
        <v>--</v>
      </c>
      <c r="CF42" s="325">
        <f t="shared" si="18"/>
        <v>0</v>
      </c>
      <c r="CG42" s="331"/>
      <c r="CH42" s="209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134"/>
      <c r="CX42" s="331"/>
      <c r="CY42" s="323"/>
      <c r="CZ42" s="324"/>
      <c r="DA42" s="324"/>
      <c r="DB42" s="324"/>
      <c r="DC42" s="324"/>
      <c r="DD42" s="324"/>
      <c r="DE42" s="324"/>
      <c r="DF42" s="324"/>
      <c r="DG42" s="324"/>
      <c r="DH42" s="324"/>
      <c r="DI42" s="324"/>
      <c r="DJ42" s="324"/>
      <c r="DK42" s="324"/>
      <c r="DL42" s="324"/>
      <c r="DM42" s="324"/>
      <c r="DN42" s="325"/>
      <c r="DO42" s="331"/>
      <c r="DP42" s="209" t="str">
        <f t="shared" si="19"/>
        <v>--</v>
      </c>
      <c r="DQ42" s="354" t="str">
        <f t="shared" si="20"/>
        <v>--</v>
      </c>
      <c r="DR42" s="325">
        <f t="shared" si="21"/>
        <v>0</v>
      </c>
      <c r="DS42" s="255"/>
      <c r="DT42" s="209" t="str">
        <f>IFERROR(TIME(0,0,AVERAGEIFS('VISSIM Travel Time Outputs'!$K:$K,'VISSIM Travel Time Outputs'!$D:$D,$D42,'VISSIM Travel Time Outputs'!$A:$A,"AVG",'VISSIM Travel Time Outputs'!$B:$B,DT$9)),"-")</f>
        <v>-</v>
      </c>
      <c r="DU42" s="34" t="str">
        <f>IFERROR(TIME(0,0,AVERAGEIFS('VISSIM Travel Time Outputs'!$K:$K,'VISSIM Travel Time Outputs'!$D:$D,$D42,'VISSIM Travel Time Outputs'!$A:$A,"AVG",'VISSIM Travel Time Outputs'!$B:$B,DU$9)),"-")</f>
        <v>-</v>
      </c>
      <c r="DV42" s="34" t="str">
        <f>IFERROR(TIME(0,0,AVERAGEIFS('VISSIM Travel Time Outputs'!$K:$K,'VISSIM Travel Time Outputs'!$D:$D,$D42,'VISSIM Travel Time Outputs'!$A:$A,"AVG",'VISSIM Travel Time Outputs'!$B:$B,DV$9)),"-")</f>
        <v>-</v>
      </c>
      <c r="DW42" s="34" t="str">
        <f>IFERROR(TIME(0,0,AVERAGEIFS('VISSIM Travel Time Outputs'!$K:$K,'VISSIM Travel Time Outputs'!$D:$D,$D42,'VISSIM Travel Time Outputs'!$A:$A,"AVG",'VISSIM Travel Time Outputs'!$B:$B,DW$9)),"-")</f>
        <v>-</v>
      </c>
      <c r="DX42" s="34" t="str">
        <f>IFERROR(TIME(0,0,AVERAGEIFS('VISSIM Travel Time Outputs'!$K:$K,'VISSIM Travel Time Outputs'!$D:$D,$D42,'VISSIM Travel Time Outputs'!$A:$A,"AVG",'VISSIM Travel Time Outputs'!$B:$B,DX$9)),"-")</f>
        <v>-</v>
      </c>
      <c r="DY42" s="34" t="str">
        <f>IFERROR(TIME(0,0,AVERAGEIFS('VISSIM Travel Time Outputs'!$K:$K,'VISSIM Travel Time Outputs'!$D:$D,$D42,'VISSIM Travel Time Outputs'!$A:$A,"AVG",'VISSIM Travel Time Outputs'!$B:$B,DY$9)),"-")</f>
        <v>-</v>
      </c>
      <c r="DZ42" s="34" t="str">
        <f>IFERROR(TIME(0,0,AVERAGEIFS('VISSIM Travel Time Outputs'!$K:$K,'VISSIM Travel Time Outputs'!$D:$D,$D42,'VISSIM Travel Time Outputs'!$A:$A,"AVG",'VISSIM Travel Time Outputs'!$B:$B,DZ$9)),"-")</f>
        <v>-</v>
      </c>
      <c r="EA42" s="34" t="str">
        <f>IFERROR(TIME(0,0,AVERAGEIFS('VISSIM Travel Time Outputs'!$K:$K,'VISSIM Travel Time Outputs'!$D:$D,$D42,'VISSIM Travel Time Outputs'!$A:$A,"AVG",'VISSIM Travel Time Outputs'!$B:$B,EA$9)),"-")</f>
        <v>-</v>
      </c>
      <c r="EB42" s="34" t="str">
        <f>IFERROR(TIME(0,0,AVERAGEIFS('VISSIM Travel Time Outputs'!$K:$K,'VISSIM Travel Time Outputs'!$D:$D,$D42,'VISSIM Travel Time Outputs'!$A:$A,"AVG",'VISSIM Travel Time Outputs'!$B:$B,EB$9)),"-")</f>
        <v>-</v>
      </c>
      <c r="EC42" s="34" t="str">
        <f>IFERROR(TIME(0,0,AVERAGEIFS('VISSIM Travel Time Outputs'!$K:$K,'VISSIM Travel Time Outputs'!$D:$D,$D42,'VISSIM Travel Time Outputs'!$A:$A,"AVG",'VISSIM Travel Time Outputs'!$B:$B,EC$9)),"-")</f>
        <v>-</v>
      </c>
      <c r="ED42" s="34" t="str">
        <f>IFERROR(TIME(0,0,AVERAGEIFS('VISSIM Travel Time Outputs'!$K:$K,'VISSIM Travel Time Outputs'!$D:$D,$D42,'VISSIM Travel Time Outputs'!$A:$A,"AVG",'VISSIM Travel Time Outputs'!$B:$B,ED$9)),"-")</f>
        <v>-</v>
      </c>
      <c r="EE42" s="34" t="str">
        <f>IFERROR(TIME(0,0,AVERAGEIFS('VISSIM Travel Time Outputs'!$K:$K,'VISSIM Travel Time Outputs'!$D:$D,$D42,'VISSIM Travel Time Outputs'!$A:$A,"AVG",'VISSIM Travel Time Outputs'!$B:$B,EE$9)),"-")</f>
        <v>-</v>
      </c>
      <c r="EF42" s="34" t="str">
        <f>IFERROR(TIME(0,0,AVERAGEIFS('VISSIM Travel Time Outputs'!$K:$K,'VISSIM Travel Time Outputs'!$D:$D,$D42,'VISSIM Travel Time Outputs'!$A:$A,"AVG",'VISSIM Travel Time Outputs'!$B:$B,EF$9)),"-")</f>
        <v>-</v>
      </c>
      <c r="EG42" s="34" t="str">
        <f>IFERROR(TIME(0,0,AVERAGEIFS('VISSIM Travel Time Outputs'!$K:$K,'VISSIM Travel Time Outputs'!$D:$D,$D42,'VISSIM Travel Time Outputs'!$A:$A,"AVG",'VISSIM Travel Time Outputs'!$B:$B,EG$9)),"-")</f>
        <v>-</v>
      </c>
      <c r="EH42" s="34" t="str">
        <f>IFERROR(TIME(0,0,AVERAGEIFS('VISSIM Travel Time Outputs'!$K:$K,'VISSIM Travel Time Outputs'!$D:$D,$D42,'VISSIM Travel Time Outputs'!$A:$A,"AVG",'VISSIM Travel Time Outputs'!$B:$B,EH$9)),"-")</f>
        <v>-</v>
      </c>
      <c r="EI42" s="134" t="str">
        <f>IFERROR(TIME(0,0,AVERAGEIFS('VISSIM Travel Time Outputs'!$K:$K,'VISSIM Travel Time Outputs'!$D:$D,$D42,'VISSIM Travel Time Outputs'!$A:$A,"AVG",'VISSIM Travel Time Outputs'!$B:$B,EI$9)),"-")</f>
        <v>-</v>
      </c>
      <c r="EJ42" s="126"/>
      <c r="EK42" s="323" t="str">
        <f>IFERROR(AVERAGEIFS('VISSIM Travel Time Outputs'!$H:$H,'VISSIM Travel Time Outputs'!$D:$D,$D42,'VISSIM Travel Time Outputs'!$A:$A,"AVG",'VISSIM Travel Time Outputs'!$B:$B,EK$9),"-")</f>
        <v>-</v>
      </c>
      <c r="EL42" s="324" t="str">
        <f>IFERROR(AVERAGEIFS('VISSIM Travel Time Outputs'!$H:$H,'VISSIM Travel Time Outputs'!$D:$D,$D42,'VISSIM Travel Time Outputs'!$A:$A,"AVG",'VISSIM Travel Time Outputs'!$B:$B,EL$9),"-")</f>
        <v>-</v>
      </c>
      <c r="EM42" s="324" t="str">
        <f>IFERROR(AVERAGEIFS('VISSIM Travel Time Outputs'!$H:$H,'VISSIM Travel Time Outputs'!$D:$D,$D42,'VISSIM Travel Time Outputs'!$A:$A,"AVG",'VISSIM Travel Time Outputs'!$B:$B,EM$9),"-")</f>
        <v>-</v>
      </c>
      <c r="EN42" s="324" t="str">
        <f>IFERROR(AVERAGEIFS('VISSIM Travel Time Outputs'!$H:$H,'VISSIM Travel Time Outputs'!$D:$D,$D42,'VISSIM Travel Time Outputs'!$A:$A,"AVG",'VISSIM Travel Time Outputs'!$B:$B,EN$9),"-")</f>
        <v>-</v>
      </c>
      <c r="EO42" s="324" t="str">
        <f>IFERROR(AVERAGEIFS('VISSIM Travel Time Outputs'!$H:$H,'VISSIM Travel Time Outputs'!$D:$D,$D42,'VISSIM Travel Time Outputs'!$A:$A,"AVG",'VISSIM Travel Time Outputs'!$B:$B,EO$9),"-")</f>
        <v>-</v>
      </c>
      <c r="EP42" s="324" t="str">
        <f>IFERROR(AVERAGEIFS('VISSIM Travel Time Outputs'!$H:$H,'VISSIM Travel Time Outputs'!$D:$D,$D42,'VISSIM Travel Time Outputs'!$A:$A,"AVG",'VISSIM Travel Time Outputs'!$B:$B,EP$9),"-")</f>
        <v>-</v>
      </c>
      <c r="EQ42" s="324" t="str">
        <f>IFERROR(AVERAGEIFS('VISSIM Travel Time Outputs'!$H:$H,'VISSIM Travel Time Outputs'!$D:$D,$D42,'VISSIM Travel Time Outputs'!$A:$A,"AVG",'VISSIM Travel Time Outputs'!$B:$B,EQ$9),"-")</f>
        <v>-</v>
      </c>
      <c r="ER42" s="324" t="str">
        <f>IFERROR(AVERAGEIFS('VISSIM Travel Time Outputs'!$H:$H,'VISSIM Travel Time Outputs'!$D:$D,$D42,'VISSIM Travel Time Outputs'!$A:$A,"AVG",'VISSIM Travel Time Outputs'!$B:$B,ER$9),"-")</f>
        <v>-</v>
      </c>
      <c r="ES42" s="324" t="str">
        <f>IFERROR(AVERAGEIFS('VISSIM Travel Time Outputs'!$H:$H,'VISSIM Travel Time Outputs'!$D:$D,$D42,'VISSIM Travel Time Outputs'!$A:$A,"AVG",'VISSIM Travel Time Outputs'!$B:$B,ES$9),"-")</f>
        <v>-</v>
      </c>
      <c r="ET42" s="324" t="str">
        <f>IFERROR(AVERAGEIFS('VISSIM Travel Time Outputs'!$H:$H,'VISSIM Travel Time Outputs'!$D:$D,$D42,'VISSIM Travel Time Outputs'!$A:$A,"AVG",'VISSIM Travel Time Outputs'!$B:$B,ET$9),"-")</f>
        <v>-</v>
      </c>
      <c r="EU42" s="324" t="str">
        <f>IFERROR(AVERAGEIFS('VISSIM Travel Time Outputs'!$H:$H,'VISSIM Travel Time Outputs'!$D:$D,$D42,'VISSIM Travel Time Outputs'!$A:$A,"AVG",'VISSIM Travel Time Outputs'!$B:$B,EU$9),"-")</f>
        <v>-</v>
      </c>
      <c r="EV42" s="324" t="str">
        <f>IFERROR(AVERAGEIFS('VISSIM Travel Time Outputs'!$H:$H,'VISSIM Travel Time Outputs'!$D:$D,$D42,'VISSIM Travel Time Outputs'!$A:$A,"AVG",'VISSIM Travel Time Outputs'!$B:$B,EV$9),"-")</f>
        <v>-</v>
      </c>
      <c r="EW42" s="324" t="str">
        <f>IFERROR(AVERAGEIFS('VISSIM Travel Time Outputs'!$H:$H,'VISSIM Travel Time Outputs'!$D:$D,$D42,'VISSIM Travel Time Outputs'!$A:$A,"AVG",'VISSIM Travel Time Outputs'!$B:$B,EW$9),"-")</f>
        <v>-</v>
      </c>
      <c r="EX42" s="324" t="str">
        <f>IFERROR(AVERAGEIFS('VISSIM Travel Time Outputs'!$H:$H,'VISSIM Travel Time Outputs'!$D:$D,$D42,'VISSIM Travel Time Outputs'!$A:$A,"AVG",'VISSIM Travel Time Outputs'!$B:$B,EX$9),"-")</f>
        <v>-</v>
      </c>
      <c r="EY42" s="324" t="str">
        <f>IFERROR(AVERAGEIFS('VISSIM Travel Time Outputs'!$H:$H,'VISSIM Travel Time Outputs'!$D:$D,$D42,'VISSIM Travel Time Outputs'!$A:$A,"AVG",'VISSIM Travel Time Outputs'!$B:$B,EY$9),"-")</f>
        <v>-</v>
      </c>
      <c r="EZ42" s="325" t="str">
        <f>IFERROR(AVERAGEIFS('VISSIM Travel Time Outputs'!$H:$H,'VISSIM Travel Time Outputs'!$D:$D,$D42,'VISSIM Travel Time Outputs'!$A:$A,"AVG",'VISSIM Travel Time Outputs'!$B:$B,EZ$9),"-")</f>
        <v>-</v>
      </c>
      <c r="FA42" s="254"/>
      <c r="FB42" s="209" t="str">
        <f t="shared" si="22"/>
        <v>--</v>
      </c>
      <c r="FC42" s="354" t="str">
        <f t="shared" si="23"/>
        <v>--</v>
      </c>
      <c r="FD42" s="325">
        <f t="shared" si="24"/>
        <v>0</v>
      </c>
      <c r="FE42" s="331"/>
      <c r="FF42" s="209" t="str">
        <f>IFERROR(GETPIVOTDATA("Average of TRAVTM(40)",#REF!,"TIMEINT",FF$9,"VEHICLETRAVELTIMEMEASUREMENT",$D42)/3600/24,"--")</f>
        <v>--</v>
      </c>
      <c r="FG42" s="34" t="str">
        <f>IFERROR(GETPIVOTDATA("Average of TRAVTM(40)",#REF!,"TIMEINT",FG$9,"VEHICLETRAVELTIMEMEASUREMENT",$D42)/3600/24,"--")</f>
        <v>--</v>
      </c>
      <c r="FH42" s="34" t="str">
        <f>IFERROR(GETPIVOTDATA("Average of TRAVTM(40)",#REF!,"TIMEINT",FH$9,"VEHICLETRAVELTIMEMEASUREMENT",$D42)/3600/24,"--")</f>
        <v>--</v>
      </c>
      <c r="FI42" s="34" t="str">
        <f>IFERROR(GETPIVOTDATA("Average of TRAVTM(40)",#REF!,"TIMEINT",FI$9,"VEHICLETRAVELTIMEMEASUREMENT",$D42)/3600/24,"--")</f>
        <v>--</v>
      </c>
      <c r="FJ42" s="34" t="str">
        <f>IFERROR(GETPIVOTDATA("Average of TRAVTM(40)",#REF!,"TIMEINT",FJ$9,"VEHICLETRAVELTIMEMEASUREMENT",$D42)/3600/24,"--")</f>
        <v>--</v>
      </c>
      <c r="FK42" s="34" t="str">
        <f>IFERROR(GETPIVOTDATA("Average of TRAVTM(40)",#REF!,"TIMEINT",FK$9,"VEHICLETRAVELTIMEMEASUREMENT",$D42)/3600/24,"--")</f>
        <v>--</v>
      </c>
      <c r="FL42" s="34" t="str">
        <f>IFERROR(GETPIVOTDATA("Average of TRAVTM(40)",#REF!,"TIMEINT",FL$9,"VEHICLETRAVELTIMEMEASUREMENT",$D42)/3600/24,"--")</f>
        <v>--</v>
      </c>
      <c r="FM42" s="34" t="str">
        <f>IFERROR(GETPIVOTDATA("Average of TRAVTM(40)",#REF!,"TIMEINT",FM$9,"VEHICLETRAVELTIMEMEASUREMENT",$D42)/3600/24,"--")</f>
        <v>--</v>
      </c>
      <c r="FN42" s="34" t="str">
        <f>IFERROR(GETPIVOTDATA("Average of TRAVTM(40)",#REF!,"TIMEINT",FN$9,"VEHICLETRAVELTIMEMEASUREMENT",$D42)/3600/24,"--")</f>
        <v>--</v>
      </c>
      <c r="FO42" s="34" t="str">
        <f>IFERROR(GETPIVOTDATA("Average of TRAVTM(40)",#REF!,"TIMEINT",FO$9,"VEHICLETRAVELTIMEMEASUREMENT",$D42)/3600/24,"--")</f>
        <v>--</v>
      </c>
      <c r="FP42" s="34" t="str">
        <f>IFERROR(GETPIVOTDATA("Average of TRAVTM(40)",#REF!,"TIMEINT",FP$9,"VEHICLETRAVELTIMEMEASUREMENT",$D42)/3600/24,"--")</f>
        <v>--</v>
      </c>
      <c r="FQ42" s="34" t="str">
        <f>IFERROR(GETPIVOTDATA("Average of TRAVTM(40)",#REF!,"TIMEINT",FQ$9,"VEHICLETRAVELTIMEMEASUREMENT",$D42)/3600/24,"--")</f>
        <v>--</v>
      </c>
      <c r="FR42" s="34" t="str">
        <f>IFERROR(GETPIVOTDATA("Average of TRAVTM(40)",#REF!,"TIMEINT",FR$9,"VEHICLETRAVELTIMEMEASUREMENT",$D42)/3600/24,"--")</f>
        <v>--</v>
      </c>
      <c r="FS42" s="34" t="str">
        <f>IFERROR(GETPIVOTDATA("Average of TRAVTM(40)",#REF!,"TIMEINT",FS$9,"VEHICLETRAVELTIMEMEASUREMENT",$D42)/3600/24,"--")</f>
        <v>--</v>
      </c>
      <c r="FT42" s="34" t="str">
        <f>IFERROR(GETPIVOTDATA("Average of TRAVTM(40)",#REF!,"TIMEINT",FT$9,"VEHICLETRAVELTIMEMEASUREMENT",$D42)/3600/24,"--")</f>
        <v>--</v>
      </c>
      <c r="FU42" s="134" t="str">
        <f>IFERROR(GETPIVOTDATA("Average of TRAVTM(40)",#REF!,"TIMEINT",FU$9,"VEHICLETRAVELTIMEMEASUREMENT",$D42)/3600/24,"--")</f>
        <v>--</v>
      </c>
      <c r="FV42" s="331"/>
      <c r="FW42" s="323" t="str">
        <f>IFERROR(GETPIVOTDATA("Average of VEHS(40)",#REF!,"TIMEINT",FW$9,"VEHICLETRAVELTIMEMEASUREMENT",$D42),"--")</f>
        <v>--</v>
      </c>
      <c r="FX42" s="324" t="str">
        <f>IFERROR(GETPIVOTDATA("Average of VEHS(40)",#REF!,"TIMEINT",FX$9,"VEHICLETRAVELTIMEMEASUREMENT",$D42),"--")</f>
        <v>--</v>
      </c>
      <c r="FY42" s="324" t="str">
        <f>IFERROR(GETPIVOTDATA("Average of VEHS(40)",#REF!,"TIMEINT",FY$9,"VEHICLETRAVELTIMEMEASUREMENT",$D42),"--")</f>
        <v>--</v>
      </c>
      <c r="FZ42" s="324" t="str">
        <f>IFERROR(GETPIVOTDATA("Average of VEHS(40)",#REF!,"TIMEINT",FZ$9,"VEHICLETRAVELTIMEMEASUREMENT",$D42),"--")</f>
        <v>--</v>
      </c>
      <c r="GA42" s="324" t="str">
        <f>IFERROR(GETPIVOTDATA("Average of VEHS(40)",#REF!,"TIMEINT",GA$9,"VEHICLETRAVELTIMEMEASUREMENT",$D42),"--")</f>
        <v>--</v>
      </c>
      <c r="GB42" s="324" t="str">
        <f>IFERROR(GETPIVOTDATA("Average of VEHS(40)",#REF!,"TIMEINT",GB$9,"VEHICLETRAVELTIMEMEASUREMENT",$D42),"--")</f>
        <v>--</v>
      </c>
      <c r="GC42" s="324" t="str">
        <f>IFERROR(GETPIVOTDATA("Average of VEHS(40)",#REF!,"TIMEINT",GC$9,"VEHICLETRAVELTIMEMEASUREMENT",$D42),"--")</f>
        <v>--</v>
      </c>
      <c r="GD42" s="324" t="str">
        <f>IFERROR(GETPIVOTDATA("Average of VEHS(40)",#REF!,"TIMEINT",GD$9,"VEHICLETRAVELTIMEMEASUREMENT",$D42),"--")</f>
        <v>--</v>
      </c>
      <c r="GE42" s="324" t="str">
        <f>IFERROR(GETPIVOTDATA("Average of VEHS(40)",#REF!,"TIMEINT",GE$9,"VEHICLETRAVELTIMEMEASUREMENT",$D42),"--")</f>
        <v>--</v>
      </c>
      <c r="GF42" s="324" t="str">
        <f>IFERROR(GETPIVOTDATA("Average of VEHS(40)",#REF!,"TIMEINT",GF$9,"VEHICLETRAVELTIMEMEASUREMENT",$D42),"--")</f>
        <v>--</v>
      </c>
      <c r="GG42" s="324" t="str">
        <f>IFERROR(GETPIVOTDATA("Average of VEHS(40)",#REF!,"TIMEINT",GG$9,"VEHICLETRAVELTIMEMEASUREMENT",$D42),"--")</f>
        <v>--</v>
      </c>
      <c r="GH42" s="324" t="str">
        <f>IFERROR(GETPIVOTDATA("Average of VEHS(40)",#REF!,"TIMEINT",GH$9,"VEHICLETRAVELTIMEMEASUREMENT",$D42),"--")</f>
        <v>--</v>
      </c>
      <c r="GI42" s="324" t="str">
        <f>IFERROR(GETPIVOTDATA("Average of VEHS(40)",#REF!,"TIMEINT",GI$9,"VEHICLETRAVELTIMEMEASUREMENT",$D42),"--")</f>
        <v>--</v>
      </c>
      <c r="GJ42" s="324" t="str">
        <f>IFERROR(GETPIVOTDATA("Average of VEHS(40)",#REF!,"TIMEINT",GJ$9,"VEHICLETRAVELTIMEMEASUREMENT",$D42),"--")</f>
        <v>--</v>
      </c>
      <c r="GK42" s="324" t="str">
        <f>IFERROR(GETPIVOTDATA("Average of VEHS(40)",#REF!,"TIMEINT",GK$9,"VEHICLETRAVELTIMEMEASUREMENT",$D42),"--")</f>
        <v>--</v>
      </c>
      <c r="GL42" s="325" t="str">
        <f>IFERROR(GETPIVOTDATA("Average of VEHS(40)",#REF!,"TIMEINT",GL$9,"VEHICLETRAVELTIMEMEASUREMENT",$D42),"--")</f>
        <v>--</v>
      </c>
      <c r="GM42" s="331"/>
      <c r="GN42" s="209" t="str">
        <f t="shared" si="25"/>
        <v>--</v>
      </c>
      <c r="GO42" s="354" t="str">
        <f t="shared" si="26"/>
        <v>--</v>
      </c>
      <c r="GP42" s="325">
        <f t="shared" si="27"/>
        <v>0</v>
      </c>
      <c r="GQ42" s="331"/>
      <c r="GR42" s="209" t="str">
        <f>IFERROR(GETPIVOTDATA("Average of TRAVTM(60)",#REF!,"TIMEINT",GR$9,"VEHICLETRAVELTIMEMEASUREMENT",$D42)/3600/24,"--")</f>
        <v>--</v>
      </c>
      <c r="GS42" s="34" t="str">
        <f>IFERROR(GETPIVOTDATA("Average of TRAVTM(60)",#REF!,"TIMEINT",GS$9,"VEHICLETRAVELTIMEMEASUREMENT",$D42)/3600/24,"--")</f>
        <v>--</v>
      </c>
      <c r="GT42" s="34" t="str">
        <f>IFERROR(GETPIVOTDATA("Average of TRAVTM(60)",#REF!,"TIMEINT",GT$9,"VEHICLETRAVELTIMEMEASUREMENT",$D42)/3600/24,"--")</f>
        <v>--</v>
      </c>
      <c r="GU42" s="34" t="str">
        <f>IFERROR(GETPIVOTDATA("Average of TRAVTM(60)",#REF!,"TIMEINT",GU$9,"VEHICLETRAVELTIMEMEASUREMENT",$D42)/3600/24,"--")</f>
        <v>--</v>
      </c>
      <c r="GV42" s="34" t="str">
        <f>IFERROR(GETPIVOTDATA("Average of TRAVTM(60)",#REF!,"TIMEINT",GV$9,"VEHICLETRAVELTIMEMEASUREMENT",$D42)/3600/24,"--")</f>
        <v>--</v>
      </c>
      <c r="GW42" s="34" t="str">
        <f>IFERROR(GETPIVOTDATA("Average of TRAVTM(60)",#REF!,"TIMEINT",GW$9,"VEHICLETRAVELTIMEMEASUREMENT",$D42)/3600/24,"--")</f>
        <v>--</v>
      </c>
      <c r="GX42" s="34" t="str">
        <f>IFERROR(GETPIVOTDATA("Average of TRAVTM(60)",#REF!,"TIMEINT",GX$9,"VEHICLETRAVELTIMEMEASUREMENT",$D42)/3600/24,"--")</f>
        <v>--</v>
      </c>
      <c r="GY42" s="34" t="str">
        <f>IFERROR(GETPIVOTDATA("Average of TRAVTM(60)",#REF!,"TIMEINT",GY$9,"VEHICLETRAVELTIMEMEASUREMENT",$D42)/3600/24,"--")</f>
        <v>--</v>
      </c>
      <c r="GZ42" s="34" t="str">
        <f>IFERROR(GETPIVOTDATA("Average of TRAVTM(60)",#REF!,"TIMEINT",GZ$9,"VEHICLETRAVELTIMEMEASUREMENT",$D42)/3600/24,"--")</f>
        <v>--</v>
      </c>
      <c r="HA42" s="34" t="str">
        <f>IFERROR(GETPIVOTDATA("Average of TRAVTM(60)",#REF!,"TIMEINT",HA$9,"VEHICLETRAVELTIMEMEASUREMENT",$D42)/3600/24,"--")</f>
        <v>--</v>
      </c>
      <c r="HB42" s="34" t="str">
        <f>IFERROR(GETPIVOTDATA("Average of TRAVTM(60)",#REF!,"TIMEINT",HB$9,"VEHICLETRAVELTIMEMEASUREMENT",$D42)/3600/24,"--")</f>
        <v>--</v>
      </c>
      <c r="HC42" s="34" t="str">
        <f>IFERROR(GETPIVOTDATA("Average of TRAVTM(60)",#REF!,"TIMEINT",HC$9,"VEHICLETRAVELTIMEMEASUREMENT",$D42)/3600/24,"--")</f>
        <v>--</v>
      </c>
      <c r="HD42" s="34" t="str">
        <f>IFERROR(GETPIVOTDATA("Average of TRAVTM(60)",#REF!,"TIMEINT",HD$9,"VEHICLETRAVELTIMEMEASUREMENT",$D42)/3600/24,"--")</f>
        <v>--</v>
      </c>
      <c r="HE42" s="34" t="str">
        <f>IFERROR(GETPIVOTDATA("Average of TRAVTM(60)",#REF!,"TIMEINT",HE$9,"VEHICLETRAVELTIMEMEASUREMENT",$D42)/3600/24,"--")</f>
        <v>--</v>
      </c>
      <c r="HF42" s="34" t="str">
        <f>IFERROR(GETPIVOTDATA("Average of TRAVTM(60)",#REF!,"TIMEINT",HF$9,"VEHICLETRAVELTIMEMEASUREMENT",$D42)/3600/24,"--")</f>
        <v>--</v>
      </c>
      <c r="HG42" s="134" t="str">
        <f>IFERROR(GETPIVOTDATA("Average of TRAVTM(60)",#REF!,"TIMEINT",HG$9,"VEHICLETRAVELTIMEMEASUREMENT",$D42)/3600/24,"--")</f>
        <v>--</v>
      </c>
      <c r="HH42" s="331"/>
      <c r="HI42" s="323" t="str">
        <f>IFERROR(GETPIVOTDATA("Average of VEHS(60)",#REF!,"TIMEINT",HI$9,"VEHICLETRAVELTIMEMEASUREMENT",$D42),"--")</f>
        <v>--</v>
      </c>
      <c r="HJ42" s="324" t="str">
        <f>IFERROR(GETPIVOTDATA("Average of VEHS(60)",#REF!,"TIMEINT",HJ$9,"VEHICLETRAVELTIMEMEASUREMENT",$D42),"--")</f>
        <v>--</v>
      </c>
      <c r="HK42" s="324" t="str">
        <f>IFERROR(GETPIVOTDATA("Average of VEHS(60)",#REF!,"TIMEINT",HK$9,"VEHICLETRAVELTIMEMEASUREMENT",$D42),"--")</f>
        <v>--</v>
      </c>
      <c r="HL42" s="324" t="str">
        <f>IFERROR(GETPIVOTDATA("Average of VEHS(60)",#REF!,"TIMEINT",HL$9,"VEHICLETRAVELTIMEMEASUREMENT",$D42),"--")</f>
        <v>--</v>
      </c>
      <c r="HM42" s="324" t="str">
        <f>IFERROR(GETPIVOTDATA("Average of VEHS(60)",#REF!,"TIMEINT",HM$9,"VEHICLETRAVELTIMEMEASUREMENT",$D42),"--")</f>
        <v>--</v>
      </c>
      <c r="HN42" s="324" t="str">
        <f>IFERROR(GETPIVOTDATA("Average of VEHS(60)",#REF!,"TIMEINT",HN$9,"VEHICLETRAVELTIMEMEASUREMENT",$D42),"--")</f>
        <v>--</v>
      </c>
      <c r="HO42" s="324" t="str">
        <f>IFERROR(GETPIVOTDATA("Average of VEHS(60)",#REF!,"TIMEINT",HO$9,"VEHICLETRAVELTIMEMEASUREMENT",$D42),"--")</f>
        <v>--</v>
      </c>
      <c r="HP42" s="324" t="str">
        <f>IFERROR(GETPIVOTDATA("Average of VEHS(60)",#REF!,"TIMEINT",HP$9,"VEHICLETRAVELTIMEMEASUREMENT",$D42),"--")</f>
        <v>--</v>
      </c>
      <c r="HQ42" s="324" t="str">
        <f>IFERROR(GETPIVOTDATA("Average of VEHS(60)",#REF!,"TIMEINT",HQ$9,"VEHICLETRAVELTIMEMEASUREMENT",$D42),"--")</f>
        <v>--</v>
      </c>
      <c r="HR42" s="324" t="str">
        <f>IFERROR(GETPIVOTDATA("Average of VEHS(60)",#REF!,"TIMEINT",HR$9,"VEHICLETRAVELTIMEMEASUREMENT",$D42),"--")</f>
        <v>--</v>
      </c>
      <c r="HS42" s="324" t="str">
        <f>IFERROR(GETPIVOTDATA("Average of VEHS(60)",#REF!,"TIMEINT",HS$9,"VEHICLETRAVELTIMEMEASUREMENT",$D42),"--")</f>
        <v>--</v>
      </c>
      <c r="HT42" s="324" t="str">
        <f>IFERROR(GETPIVOTDATA("Average of VEHS(60)",#REF!,"TIMEINT",HT$9,"VEHICLETRAVELTIMEMEASUREMENT",$D42),"--")</f>
        <v>--</v>
      </c>
      <c r="HU42" s="324" t="str">
        <f>IFERROR(GETPIVOTDATA("Average of VEHS(60)",#REF!,"TIMEINT",HU$9,"VEHICLETRAVELTIMEMEASUREMENT",$D42),"--")</f>
        <v>--</v>
      </c>
      <c r="HV42" s="324" t="str">
        <f>IFERROR(GETPIVOTDATA("Average of VEHS(60)",#REF!,"TIMEINT",HV$9,"VEHICLETRAVELTIMEMEASUREMENT",$D42),"--")</f>
        <v>--</v>
      </c>
      <c r="HW42" s="324" t="str">
        <f>IFERROR(GETPIVOTDATA("Average of VEHS(60)",#REF!,"TIMEINT",HW$9,"VEHICLETRAVELTIMEMEASUREMENT",$D42),"--")</f>
        <v>--</v>
      </c>
      <c r="HX42" s="325" t="str">
        <f>IFERROR(GETPIVOTDATA("Average of VEHS(60)",#REF!,"TIMEINT",HX$9,"VEHICLETRAVELTIMEMEASUREMENT",$D42),"--")</f>
        <v>--</v>
      </c>
      <c r="HY42" s="331"/>
      <c r="HZ42" s="209" t="str">
        <f t="shared" si="28"/>
        <v>--</v>
      </c>
      <c r="IA42" s="354" t="str">
        <f t="shared" si="29"/>
        <v>--</v>
      </c>
      <c r="IB42" s="325">
        <f t="shared" si="30"/>
        <v>0</v>
      </c>
      <c r="IC42" s="638"/>
      <c r="ID42" s="323" t="str">
        <f>IFERROR(AVERAGEIFS('VISSIM Travel Time Outputs'!#REF!,'VISSIM Travel Time Outputs'!#REF!,$D42,'VISSIM Travel Time Outputs'!#REF!,"AVG",'VISSIM Travel Time Outputs'!#REF!,ID$9),"-")</f>
        <v>-</v>
      </c>
      <c r="IE42" s="324" t="str">
        <f>IFERROR(AVERAGEIFS('VISSIM Travel Time Outputs'!#REF!,'VISSIM Travel Time Outputs'!#REF!,$D42,'VISSIM Travel Time Outputs'!#REF!,"AVG",'VISSIM Travel Time Outputs'!#REF!,IE$9),"-")</f>
        <v>-</v>
      </c>
      <c r="IF42" s="324" t="str">
        <f>IFERROR(AVERAGEIFS('VISSIM Travel Time Outputs'!#REF!,'VISSIM Travel Time Outputs'!#REF!,$D42,'VISSIM Travel Time Outputs'!#REF!,"AVG",'VISSIM Travel Time Outputs'!#REF!,IF$9),"-")</f>
        <v>-</v>
      </c>
      <c r="IG42" s="324" t="str">
        <f>IFERROR(AVERAGEIFS('VISSIM Travel Time Outputs'!#REF!,'VISSIM Travel Time Outputs'!#REF!,$D42,'VISSIM Travel Time Outputs'!#REF!,"AVG",'VISSIM Travel Time Outputs'!#REF!,IG$9),"-")</f>
        <v>-</v>
      </c>
      <c r="IH42" s="324" t="str">
        <f>IFERROR(AVERAGEIFS('VISSIM Travel Time Outputs'!#REF!,'VISSIM Travel Time Outputs'!#REF!,$D42,'VISSIM Travel Time Outputs'!#REF!,"AVG",'VISSIM Travel Time Outputs'!#REF!,IH$9),"-")</f>
        <v>-</v>
      </c>
      <c r="II42" s="324" t="str">
        <f>IFERROR(AVERAGEIFS('VISSIM Travel Time Outputs'!#REF!,'VISSIM Travel Time Outputs'!#REF!,$D42,'VISSIM Travel Time Outputs'!#REF!,"AVG",'VISSIM Travel Time Outputs'!#REF!,II$9),"-")</f>
        <v>-</v>
      </c>
      <c r="IJ42" s="324" t="str">
        <f>IFERROR(AVERAGEIFS('VISSIM Travel Time Outputs'!#REF!,'VISSIM Travel Time Outputs'!#REF!,$D42,'VISSIM Travel Time Outputs'!#REF!,"AVG",'VISSIM Travel Time Outputs'!#REF!,IJ$9),"-")</f>
        <v>-</v>
      </c>
      <c r="IK42" s="324" t="str">
        <f>IFERROR(AVERAGEIFS('VISSIM Travel Time Outputs'!#REF!,'VISSIM Travel Time Outputs'!#REF!,$D42,'VISSIM Travel Time Outputs'!#REF!,"AVG",'VISSIM Travel Time Outputs'!#REF!,IK$9),"-")</f>
        <v>-</v>
      </c>
      <c r="IL42" s="324" t="str">
        <f>IFERROR(AVERAGEIFS('VISSIM Travel Time Outputs'!#REF!,'VISSIM Travel Time Outputs'!#REF!,$D42,'VISSIM Travel Time Outputs'!#REF!,"AVG",'VISSIM Travel Time Outputs'!#REF!,IL$9),"-")</f>
        <v>-</v>
      </c>
      <c r="IM42" s="324" t="str">
        <f>IFERROR(AVERAGEIFS('VISSIM Travel Time Outputs'!#REF!,'VISSIM Travel Time Outputs'!#REF!,$D42,'VISSIM Travel Time Outputs'!#REF!,"AVG",'VISSIM Travel Time Outputs'!#REF!,IM$9),"-")</f>
        <v>-</v>
      </c>
      <c r="IN42" s="324" t="str">
        <f>IFERROR(AVERAGEIFS('VISSIM Travel Time Outputs'!#REF!,'VISSIM Travel Time Outputs'!#REF!,$D42,'VISSIM Travel Time Outputs'!#REF!,"AVG",'VISSIM Travel Time Outputs'!#REF!,IN$9),"-")</f>
        <v>-</v>
      </c>
      <c r="IO42" s="324" t="str">
        <f>IFERROR(AVERAGEIFS('VISSIM Travel Time Outputs'!#REF!,'VISSIM Travel Time Outputs'!#REF!,$D42,'VISSIM Travel Time Outputs'!#REF!,"AVG",'VISSIM Travel Time Outputs'!#REF!,IO$9),"-")</f>
        <v>-</v>
      </c>
      <c r="IP42" s="324" t="str">
        <f>IFERROR(AVERAGEIFS('VISSIM Travel Time Outputs'!#REF!,'VISSIM Travel Time Outputs'!#REF!,$D42,'VISSIM Travel Time Outputs'!#REF!,"AVG",'VISSIM Travel Time Outputs'!#REF!,IP$9),"-")</f>
        <v>-</v>
      </c>
      <c r="IQ42" s="324" t="str">
        <f>IFERROR(AVERAGEIFS('VISSIM Travel Time Outputs'!#REF!,'VISSIM Travel Time Outputs'!#REF!,$D42,'VISSIM Travel Time Outputs'!#REF!,"AVG",'VISSIM Travel Time Outputs'!#REF!,IQ$9),"-")</f>
        <v>-</v>
      </c>
      <c r="IR42" s="324" t="str">
        <f>IFERROR(AVERAGEIFS('VISSIM Travel Time Outputs'!#REF!,'VISSIM Travel Time Outputs'!#REF!,$D42,'VISSIM Travel Time Outputs'!#REF!,"AVG",'VISSIM Travel Time Outputs'!#REF!,IR$9),"-")</f>
        <v>-</v>
      </c>
      <c r="IS42" s="325" t="str">
        <f>IFERROR(AVERAGEIFS('VISSIM Travel Time Outputs'!#REF!,'VISSIM Travel Time Outputs'!#REF!,$D42,'VISSIM Travel Time Outputs'!#REF!,"AVG",'VISSIM Travel Time Outputs'!#REF!,IS$9),"-")</f>
        <v>-</v>
      </c>
      <c r="IT42" s="325" t="str">
        <f t="shared" si="31"/>
        <v>--</v>
      </c>
    </row>
    <row r="43" spans="1:254" x14ac:dyDescent="0.35">
      <c r="A43" s="252" t="str">
        <f t="shared" si="12"/>
        <v>H</v>
      </c>
      <c r="B43" s="577">
        <f t="shared" si="32"/>
        <v>34</v>
      </c>
      <c r="C43" s="413">
        <f>INDEX('Input - Travel Times'!$B$3:$AH$103,MATCH($B43,'Input - Travel Times'!$B$3:$B$103,0),MATCH(C$9,'Input - Travel Times'!$B$3:$AH$3,0))</f>
        <v>0</v>
      </c>
      <c r="D43" s="150">
        <f>INDEX('Input - Travel Times'!$B$3:$AH$103,MATCH($B43,'Input - Travel Times'!$B$3:$B$103,0),MATCH(D$9,'Input - Travel Times'!$B$3:$AH$3,0))</f>
        <v>0</v>
      </c>
      <c r="E43" s="518">
        <f>TIME(0,0,INDEX('Input - Travel Times'!$B$3:$AH$103,MATCH($B43,'Input - Travel Times'!$B$3:$B$103,0),MATCH(E$9,'Input - Travel Times'!$B$3:$AH$3,0)))</f>
        <v>0</v>
      </c>
      <c r="F43" s="518">
        <f>TIME(0,0,INDEX('Input - Travel Times'!$B$3:$AH$103,MATCH($B43,'Input - Travel Times'!$B$3:$B$103,0),MATCH(F$9,'Input - Travel Times'!$B$3:$AH$3,0)))</f>
        <v>0</v>
      </c>
      <c r="G43" s="518">
        <f>TIME(0,0,INDEX('Input - Travel Times'!$B$3:$AH$103,MATCH($B43,'Input - Travel Times'!$B$3:$B$103,0),MATCH(G$9,'Input - Travel Times'!$B$3:$AH$3,0)))</f>
        <v>0</v>
      </c>
      <c r="H43" s="518">
        <f>TIME(0,0,INDEX('Input - Travel Times'!$B$3:$AH$103,MATCH($B43,'Input - Travel Times'!$B$3:$B$103,0),MATCH(H$9,'Input - Travel Times'!$B$3:$AH$3,0)))</f>
        <v>0</v>
      </c>
      <c r="J43" s="209" t="str">
        <f>IFERROR(TIME(0,0,AVERAGEIFS('VISSIM Travel Time Outputs'!$I:$I,'VISSIM Travel Time Outputs'!$D:$D,$D43,'VISSIM Travel Time Outputs'!$A:$A,"AVG",'VISSIM Travel Time Outputs'!$B:$B,J$9)),"-")</f>
        <v>-</v>
      </c>
      <c r="K43" s="34" t="str">
        <f>IFERROR(TIME(0,0,AVERAGEIFS('VISSIM Travel Time Outputs'!$I:$I,'VISSIM Travel Time Outputs'!$D:$D,$D43,'VISSIM Travel Time Outputs'!$A:$A,"AVG",'VISSIM Travel Time Outputs'!$B:$B,K$9)),"-")</f>
        <v>-</v>
      </c>
      <c r="L43" s="34" t="str">
        <f>IFERROR(TIME(0,0,AVERAGEIFS('VISSIM Travel Time Outputs'!$I:$I,'VISSIM Travel Time Outputs'!$D:$D,$D43,'VISSIM Travel Time Outputs'!$A:$A,"AVG",'VISSIM Travel Time Outputs'!$B:$B,L$9)),"-")</f>
        <v>-</v>
      </c>
      <c r="M43" s="34" t="str">
        <f>IFERROR(TIME(0,0,AVERAGEIFS('VISSIM Travel Time Outputs'!$I:$I,'VISSIM Travel Time Outputs'!$D:$D,$D43,'VISSIM Travel Time Outputs'!$A:$A,"AVG",'VISSIM Travel Time Outputs'!$B:$B,M$9)),"-")</f>
        <v>-</v>
      </c>
      <c r="N43" s="34" t="str">
        <f>IFERROR(TIME(0,0,AVERAGEIFS('VISSIM Travel Time Outputs'!$I:$I,'VISSIM Travel Time Outputs'!$D:$D,$D43,'VISSIM Travel Time Outputs'!$A:$A,"AVG",'VISSIM Travel Time Outputs'!$B:$B,N$9)),"-")</f>
        <v>-</v>
      </c>
      <c r="O43" s="34" t="str">
        <f>IFERROR(TIME(0,0,AVERAGEIFS('VISSIM Travel Time Outputs'!$I:$I,'VISSIM Travel Time Outputs'!$D:$D,$D43,'VISSIM Travel Time Outputs'!$A:$A,"AVG",'VISSIM Travel Time Outputs'!$B:$B,O$9)),"-")</f>
        <v>-</v>
      </c>
      <c r="P43" s="34" t="str">
        <f>IFERROR(TIME(0,0,AVERAGEIFS('VISSIM Travel Time Outputs'!$I:$I,'VISSIM Travel Time Outputs'!$D:$D,$D43,'VISSIM Travel Time Outputs'!$A:$A,"AVG",'VISSIM Travel Time Outputs'!$B:$B,P$9)),"-")</f>
        <v>-</v>
      </c>
      <c r="Q43" s="34" t="str">
        <f>IFERROR(TIME(0,0,AVERAGEIFS('VISSIM Travel Time Outputs'!$I:$I,'VISSIM Travel Time Outputs'!$D:$D,$D43,'VISSIM Travel Time Outputs'!$A:$A,"AVG",'VISSIM Travel Time Outputs'!$B:$B,Q$9)),"-")</f>
        <v>-</v>
      </c>
      <c r="R43" s="34" t="str">
        <f>IFERROR(TIME(0,0,AVERAGEIFS('VISSIM Travel Time Outputs'!$I:$I,'VISSIM Travel Time Outputs'!$D:$D,$D43,'VISSIM Travel Time Outputs'!$A:$A,"AVG",'VISSIM Travel Time Outputs'!$B:$B,R$9)),"-")</f>
        <v>-</v>
      </c>
      <c r="S43" s="34" t="str">
        <f>IFERROR(TIME(0,0,AVERAGEIFS('VISSIM Travel Time Outputs'!$I:$I,'VISSIM Travel Time Outputs'!$D:$D,$D43,'VISSIM Travel Time Outputs'!$A:$A,"AVG",'VISSIM Travel Time Outputs'!$B:$B,S$9)),"-")</f>
        <v>-</v>
      </c>
      <c r="T43" s="34" t="str">
        <f>IFERROR(TIME(0,0,AVERAGEIFS('VISSIM Travel Time Outputs'!$I:$I,'VISSIM Travel Time Outputs'!$D:$D,$D43,'VISSIM Travel Time Outputs'!$A:$A,"AVG",'VISSIM Travel Time Outputs'!$B:$B,T$9)),"-")</f>
        <v>-</v>
      </c>
      <c r="U43" s="34" t="str">
        <f>IFERROR(TIME(0,0,AVERAGEIFS('VISSIM Travel Time Outputs'!$I:$I,'VISSIM Travel Time Outputs'!$D:$D,$D43,'VISSIM Travel Time Outputs'!$A:$A,"AVG",'VISSIM Travel Time Outputs'!$B:$B,U$9)),"-")</f>
        <v>-</v>
      </c>
      <c r="V43" s="34" t="str">
        <f>IFERROR(TIME(0,0,AVERAGEIFS('VISSIM Travel Time Outputs'!$I:$I,'VISSIM Travel Time Outputs'!$D:$D,$D43,'VISSIM Travel Time Outputs'!$A:$A,"AVG",'VISSIM Travel Time Outputs'!$B:$B,V$9)),"-")</f>
        <v>-</v>
      </c>
      <c r="W43" s="34" t="str">
        <f>IFERROR(TIME(0,0,AVERAGEIFS('VISSIM Travel Time Outputs'!$I:$I,'VISSIM Travel Time Outputs'!$D:$D,$D43,'VISSIM Travel Time Outputs'!$A:$A,"AVG",'VISSIM Travel Time Outputs'!$B:$B,W$9)),"-")</f>
        <v>-</v>
      </c>
      <c r="X43" s="34" t="str">
        <f>IFERROR(TIME(0,0,AVERAGEIFS('VISSIM Travel Time Outputs'!$I:$I,'VISSIM Travel Time Outputs'!$D:$D,$D43,'VISSIM Travel Time Outputs'!$A:$A,"AVG",'VISSIM Travel Time Outputs'!$B:$B,X$9)),"-")</f>
        <v>-</v>
      </c>
      <c r="Y43" s="134" t="str">
        <f>IFERROR(TIME(0,0,AVERAGEIFS('VISSIM Travel Time Outputs'!$I:$I,'VISSIM Travel Time Outputs'!$D:$D,$D43,'VISSIM Travel Time Outputs'!$A:$A,"AVG",'VISSIM Travel Time Outputs'!$B:$B,Y$9)),"-")</f>
        <v>-</v>
      </c>
      <c r="Z43" s="254"/>
      <c r="AA43" s="323" t="str">
        <f>IFERROR(AVERAGEIFS('VISSIM Travel Time Outputs'!$F:$F,'VISSIM Travel Time Outputs'!$D:$D,$D43,'VISSIM Travel Time Outputs'!$A:$A,"AVG",'VISSIM Travel Time Outputs'!$B:$B,AA$9),"-")</f>
        <v>-</v>
      </c>
      <c r="AB43" s="324" t="str">
        <f>IFERROR(AVERAGEIFS('VISSIM Travel Time Outputs'!$F:$F,'VISSIM Travel Time Outputs'!$D:$D,$D43,'VISSIM Travel Time Outputs'!$A:$A,"AVG",'VISSIM Travel Time Outputs'!$B:$B,AB$9),"-")</f>
        <v>-</v>
      </c>
      <c r="AC43" s="324" t="str">
        <f>IFERROR(AVERAGEIFS('VISSIM Travel Time Outputs'!$F:$F,'VISSIM Travel Time Outputs'!$D:$D,$D43,'VISSIM Travel Time Outputs'!$A:$A,"AVG",'VISSIM Travel Time Outputs'!$B:$B,AC$9),"-")</f>
        <v>-</v>
      </c>
      <c r="AD43" s="324" t="str">
        <f>IFERROR(AVERAGEIFS('VISSIM Travel Time Outputs'!$F:$F,'VISSIM Travel Time Outputs'!$D:$D,$D43,'VISSIM Travel Time Outputs'!$A:$A,"AVG",'VISSIM Travel Time Outputs'!$B:$B,AD$9),"-")</f>
        <v>-</v>
      </c>
      <c r="AE43" s="324" t="str">
        <f>IFERROR(AVERAGEIFS('VISSIM Travel Time Outputs'!$F:$F,'VISSIM Travel Time Outputs'!$D:$D,$D43,'VISSIM Travel Time Outputs'!$A:$A,"AVG",'VISSIM Travel Time Outputs'!$B:$B,AE$9),"-")</f>
        <v>-</v>
      </c>
      <c r="AF43" s="324" t="str">
        <f>IFERROR(AVERAGEIFS('VISSIM Travel Time Outputs'!$F:$F,'VISSIM Travel Time Outputs'!$D:$D,$D43,'VISSIM Travel Time Outputs'!$A:$A,"AVG",'VISSIM Travel Time Outputs'!$B:$B,AF$9),"-")</f>
        <v>-</v>
      </c>
      <c r="AG43" s="324" t="str">
        <f>IFERROR(AVERAGEIFS('VISSIM Travel Time Outputs'!$F:$F,'VISSIM Travel Time Outputs'!$D:$D,$D43,'VISSIM Travel Time Outputs'!$A:$A,"AVG",'VISSIM Travel Time Outputs'!$B:$B,AG$9),"-")</f>
        <v>-</v>
      </c>
      <c r="AH43" s="324" t="str">
        <f>IFERROR(AVERAGEIFS('VISSIM Travel Time Outputs'!$F:$F,'VISSIM Travel Time Outputs'!$D:$D,$D43,'VISSIM Travel Time Outputs'!$A:$A,"AVG",'VISSIM Travel Time Outputs'!$B:$B,AH$9),"-")</f>
        <v>-</v>
      </c>
      <c r="AI43" s="324" t="str">
        <f>IFERROR(AVERAGEIFS('VISSIM Travel Time Outputs'!$F:$F,'VISSIM Travel Time Outputs'!$D:$D,$D43,'VISSIM Travel Time Outputs'!$A:$A,"AVG",'VISSIM Travel Time Outputs'!$B:$B,AI$9),"-")</f>
        <v>-</v>
      </c>
      <c r="AJ43" s="324" t="str">
        <f>IFERROR(AVERAGEIFS('VISSIM Travel Time Outputs'!$F:$F,'VISSIM Travel Time Outputs'!$D:$D,$D43,'VISSIM Travel Time Outputs'!$A:$A,"AVG",'VISSIM Travel Time Outputs'!$B:$B,AJ$9),"-")</f>
        <v>-</v>
      </c>
      <c r="AK43" s="324" t="str">
        <f>IFERROR(AVERAGEIFS('VISSIM Travel Time Outputs'!$F:$F,'VISSIM Travel Time Outputs'!$D:$D,$D43,'VISSIM Travel Time Outputs'!$A:$A,"AVG",'VISSIM Travel Time Outputs'!$B:$B,AK$9),"-")</f>
        <v>-</v>
      </c>
      <c r="AL43" s="324" t="str">
        <f>IFERROR(AVERAGEIFS('VISSIM Travel Time Outputs'!$F:$F,'VISSIM Travel Time Outputs'!$D:$D,$D43,'VISSIM Travel Time Outputs'!$A:$A,"AVG",'VISSIM Travel Time Outputs'!$B:$B,AL$9),"-")</f>
        <v>-</v>
      </c>
      <c r="AM43" s="324" t="str">
        <f>IFERROR(AVERAGEIFS('VISSIM Travel Time Outputs'!$F:$F,'VISSIM Travel Time Outputs'!$D:$D,$D43,'VISSIM Travel Time Outputs'!$A:$A,"AVG",'VISSIM Travel Time Outputs'!$B:$B,AM$9),"-")</f>
        <v>-</v>
      </c>
      <c r="AN43" s="324" t="str">
        <f>IFERROR(AVERAGEIFS('VISSIM Travel Time Outputs'!$F:$F,'VISSIM Travel Time Outputs'!$D:$D,$D43,'VISSIM Travel Time Outputs'!$A:$A,"AVG",'VISSIM Travel Time Outputs'!$B:$B,AN$9),"-")</f>
        <v>-</v>
      </c>
      <c r="AO43" s="324" t="str">
        <f>IFERROR(AVERAGEIFS('VISSIM Travel Time Outputs'!$F:$F,'VISSIM Travel Time Outputs'!$D:$D,$D43,'VISSIM Travel Time Outputs'!$A:$A,"AVG",'VISSIM Travel Time Outputs'!$B:$B,AO$9),"-")</f>
        <v>-</v>
      </c>
      <c r="AP43" s="325" t="str">
        <f>IFERROR(AVERAGEIFS('VISSIM Travel Time Outputs'!$F:$F,'VISSIM Travel Time Outputs'!$D:$D,$D43,'VISSIM Travel Time Outputs'!$A:$A,"AVG",'VISSIM Travel Time Outputs'!$B:$B,AP$9),"-")</f>
        <v>-</v>
      </c>
      <c r="AQ43" s="331"/>
      <c r="AR43" s="209" t="str">
        <f t="shared" si="13"/>
        <v>--</v>
      </c>
      <c r="AS43" s="354" t="str">
        <f t="shared" si="14"/>
        <v>--</v>
      </c>
      <c r="AT43" s="325">
        <f t="shared" si="15"/>
        <v>0</v>
      </c>
      <c r="AU43" s="255"/>
      <c r="AV43" s="209" t="str">
        <f>IFERROR(TIME(0,0,AVERAGEIFS('VISSIM Travel Time Outputs'!$J:$J,'VISSIM Travel Time Outputs'!$D:$D,$D43,'VISSIM Travel Time Outputs'!$A:$A,"AVG",'VISSIM Travel Time Outputs'!$B:$B,AV$9)),"-")</f>
        <v>-</v>
      </c>
      <c r="AW43" s="34" t="str">
        <f>IFERROR(TIME(0,0,AVERAGEIFS('VISSIM Travel Time Outputs'!$J:$J,'VISSIM Travel Time Outputs'!$D:$D,$D43,'VISSIM Travel Time Outputs'!$A:$A,"AVG",'VISSIM Travel Time Outputs'!$B:$B,AW$9)),"-")</f>
        <v>-</v>
      </c>
      <c r="AX43" s="34" t="str">
        <f>IFERROR(TIME(0,0,AVERAGEIFS('VISSIM Travel Time Outputs'!$J:$J,'VISSIM Travel Time Outputs'!$D:$D,$D43,'VISSIM Travel Time Outputs'!$A:$A,"AVG",'VISSIM Travel Time Outputs'!$B:$B,AX$9)),"-")</f>
        <v>-</v>
      </c>
      <c r="AY43" s="34" t="str">
        <f>IFERROR(TIME(0,0,AVERAGEIFS('VISSIM Travel Time Outputs'!$J:$J,'VISSIM Travel Time Outputs'!$D:$D,$D43,'VISSIM Travel Time Outputs'!$A:$A,"AVG",'VISSIM Travel Time Outputs'!$B:$B,AY$9)),"-")</f>
        <v>-</v>
      </c>
      <c r="AZ43" s="34" t="str">
        <f>IFERROR(TIME(0,0,AVERAGEIFS('VISSIM Travel Time Outputs'!$J:$J,'VISSIM Travel Time Outputs'!$D:$D,$D43,'VISSIM Travel Time Outputs'!$A:$A,"AVG",'VISSIM Travel Time Outputs'!$B:$B,AZ$9)),"-")</f>
        <v>-</v>
      </c>
      <c r="BA43" s="34" t="str">
        <f>IFERROR(TIME(0,0,AVERAGEIFS('VISSIM Travel Time Outputs'!$J:$J,'VISSIM Travel Time Outputs'!$D:$D,$D43,'VISSIM Travel Time Outputs'!$A:$A,"AVG",'VISSIM Travel Time Outputs'!$B:$B,BA$9)),"-")</f>
        <v>-</v>
      </c>
      <c r="BB43" s="34" t="str">
        <f>IFERROR(TIME(0,0,AVERAGEIFS('VISSIM Travel Time Outputs'!$J:$J,'VISSIM Travel Time Outputs'!$D:$D,$D43,'VISSIM Travel Time Outputs'!$A:$A,"AVG",'VISSIM Travel Time Outputs'!$B:$B,BB$9)),"-")</f>
        <v>-</v>
      </c>
      <c r="BC43" s="34" t="str">
        <f>IFERROR(TIME(0,0,AVERAGEIFS('VISSIM Travel Time Outputs'!$J:$J,'VISSIM Travel Time Outputs'!$D:$D,$D43,'VISSIM Travel Time Outputs'!$A:$A,"AVG",'VISSIM Travel Time Outputs'!$B:$B,BC$9)),"-")</f>
        <v>-</v>
      </c>
      <c r="BD43" s="34" t="str">
        <f>IFERROR(TIME(0,0,AVERAGEIFS('VISSIM Travel Time Outputs'!$J:$J,'VISSIM Travel Time Outputs'!$D:$D,$D43,'VISSIM Travel Time Outputs'!$A:$A,"AVG",'VISSIM Travel Time Outputs'!$B:$B,BD$9)),"-")</f>
        <v>-</v>
      </c>
      <c r="BE43" s="34" t="str">
        <f>IFERROR(TIME(0,0,AVERAGEIFS('VISSIM Travel Time Outputs'!$J:$J,'VISSIM Travel Time Outputs'!$D:$D,$D43,'VISSIM Travel Time Outputs'!$A:$A,"AVG",'VISSIM Travel Time Outputs'!$B:$B,BE$9)),"-")</f>
        <v>-</v>
      </c>
      <c r="BF43" s="34" t="str">
        <f>IFERROR(TIME(0,0,AVERAGEIFS('VISSIM Travel Time Outputs'!$J:$J,'VISSIM Travel Time Outputs'!$D:$D,$D43,'VISSIM Travel Time Outputs'!$A:$A,"AVG",'VISSIM Travel Time Outputs'!$B:$B,BF$9)),"-")</f>
        <v>-</v>
      </c>
      <c r="BG43" s="34" t="str">
        <f>IFERROR(TIME(0,0,AVERAGEIFS('VISSIM Travel Time Outputs'!$J:$J,'VISSIM Travel Time Outputs'!$D:$D,$D43,'VISSIM Travel Time Outputs'!$A:$A,"AVG",'VISSIM Travel Time Outputs'!$B:$B,BG$9)),"-")</f>
        <v>-</v>
      </c>
      <c r="BH43" s="34" t="str">
        <f>IFERROR(TIME(0,0,AVERAGEIFS('VISSIM Travel Time Outputs'!$J:$J,'VISSIM Travel Time Outputs'!$D:$D,$D43,'VISSIM Travel Time Outputs'!$A:$A,"AVG",'VISSIM Travel Time Outputs'!$B:$B,BH$9)),"-")</f>
        <v>-</v>
      </c>
      <c r="BI43" s="34" t="str">
        <f>IFERROR(TIME(0,0,AVERAGEIFS('VISSIM Travel Time Outputs'!$J:$J,'VISSIM Travel Time Outputs'!$D:$D,$D43,'VISSIM Travel Time Outputs'!$A:$A,"AVG",'VISSIM Travel Time Outputs'!$B:$B,BI$9)),"-")</f>
        <v>-</v>
      </c>
      <c r="BJ43" s="34" t="str">
        <f>IFERROR(TIME(0,0,AVERAGEIFS('VISSIM Travel Time Outputs'!$J:$J,'VISSIM Travel Time Outputs'!$D:$D,$D43,'VISSIM Travel Time Outputs'!$A:$A,"AVG",'VISSIM Travel Time Outputs'!$B:$B,BJ$9)),"-")</f>
        <v>-</v>
      </c>
      <c r="BK43" s="134" t="str">
        <f>IFERROR(TIME(0,0,AVERAGEIFS('VISSIM Travel Time Outputs'!$J:$J,'VISSIM Travel Time Outputs'!$D:$D,$D43,'VISSIM Travel Time Outputs'!$A:$A,"AVG",'VISSIM Travel Time Outputs'!$B:$B,BK$9)),"-")</f>
        <v>-</v>
      </c>
      <c r="BL43" s="126"/>
      <c r="BM43" s="323" t="str">
        <f>IFERROR(AVERAGEIFS('VISSIM Travel Time Outputs'!$G:$G,'VISSIM Travel Time Outputs'!$D:$D,$D43,'VISSIM Travel Time Outputs'!$A:$A,"AVG",'VISSIM Travel Time Outputs'!$B:$B,BM$9),"-")</f>
        <v>-</v>
      </c>
      <c r="BN43" s="324" t="str">
        <f>IFERROR(AVERAGEIFS('VISSIM Travel Time Outputs'!$G:$G,'VISSIM Travel Time Outputs'!$D:$D,$D43,'VISSIM Travel Time Outputs'!$A:$A,"AVG",'VISSIM Travel Time Outputs'!$B:$B,BN$9),"-")</f>
        <v>-</v>
      </c>
      <c r="BO43" s="324" t="str">
        <f>IFERROR(AVERAGEIFS('VISSIM Travel Time Outputs'!$G:$G,'VISSIM Travel Time Outputs'!$D:$D,$D43,'VISSIM Travel Time Outputs'!$A:$A,"AVG",'VISSIM Travel Time Outputs'!$B:$B,BO$9),"-")</f>
        <v>-</v>
      </c>
      <c r="BP43" s="324" t="str">
        <f>IFERROR(AVERAGEIFS('VISSIM Travel Time Outputs'!$G:$G,'VISSIM Travel Time Outputs'!$D:$D,$D43,'VISSIM Travel Time Outputs'!$A:$A,"AVG",'VISSIM Travel Time Outputs'!$B:$B,BP$9),"-")</f>
        <v>-</v>
      </c>
      <c r="BQ43" s="324" t="str">
        <f>IFERROR(AVERAGEIFS('VISSIM Travel Time Outputs'!$G:$G,'VISSIM Travel Time Outputs'!$D:$D,$D43,'VISSIM Travel Time Outputs'!$A:$A,"AVG",'VISSIM Travel Time Outputs'!$B:$B,BQ$9),"-")</f>
        <v>-</v>
      </c>
      <c r="BR43" s="324" t="str">
        <f>IFERROR(AVERAGEIFS('VISSIM Travel Time Outputs'!$G:$G,'VISSIM Travel Time Outputs'!$D:$D,$D43,'VISSIM Travel Time Outputs'!$A:$A,"AVG",'VISSIM Travel Time Outputs'!$B:$B,BR$9),"-")</f>
        <v>-</v>
      </c>
      <c r="BS43" s="324" t="str">
        <f>IFERROR(AVERAGEIFS('VISSIM Travel Time Outputs'!$G:$G,'VISSIM Travel Time Outputs'!$D:$D,$D43,'VISSIM Travel Time Outputs'!$A:$A,"AVG",'VISSIM Travel Time Outputs'!$B:$B,BS$9),"-")</f>
        <v>-</v>
      </c>
      <c r="BT43" s="324" t="str">
        <f>IFERROR(AVERAGEIFS('VISSIM Travel Time Outputs'!$G:$G,'VISSIM Travel Time Outputs'!$D:$D,$D43,'VISSIM Travel Time Outputs'!$A:$A,"AVG",'VISSIM Travel Time Outputs'!$B:$B,BT$9),"-")</f>
        <v>-</v>
      </c>
      <c r="BU43" s="324" t="str">
        <f>IFERROR(AVERAGEIFS('VISSIM Travel Time Outputs'!$G:$G,'VISSIM Travel Time Outputs'!$D:$D,$D43,'VISSIM Travel Time Outputs'!$A:$A,"AVG",'VISSIM Travel Time Outputs'!$B:$B,BU$9),"-")</f>
        <v>-</v>
      </c>
      <c r="BV43" s="324" t="str">
        <f>IFERROR(AVERAGEIFS('VISSIM Travel Time Outputs'!$G:$G,'VISSIM Travel Time Outputs'!$D:$D,$D43,'VISSIM Travel Time Outputs'!$A:$A,"AVG",'VISSIM Travel Time Outputs'!$B:$B,BV$9),"-")</f>
        <v>-</v>
      </c>
      <c r="BW43" s="324" t="str">
        <f>IFERROR(AVERAGEIFS('VISSIM Travel Time Outputs'!$G:$G,'VISSIM Travel Time Outputs'!$D:$D,$D43,'VISSIM Travel Time Outputs'!$A:$A,"AVG",'VISSIM Travel Time Outputs'!$B:$B,BW$9),"-")</f>
        <v>-</v>
      </c>
      <c r="BX43" s="324" t="str">
        <f>IFERROR(AVERAGEIFS('VISSIM Travel Time Outputs'!$G:$G,'VISSIM Travel Time Outputs'!$D:$D,$D43,'VISSIM Travel Time Outputs'!$A:$A,"AVG",'VISSIM Travel Time Outputs'!$B:$B,BX$9),"-")</f>
        <v>-</v>
      </c>
      <c r="BY43" s="324" t="str">
        <f>IFERROR(AVERAGEIFS('VISSIM Travel Time Outputs'!$G:$G,'VISSIM Travel Time Outputs'!$D:$D,$D43,'VISSIM Travel Time Outputs'!$A:$A,"AVG",'VISSIM Travel Time Outputs'!$B:$B,BY$9),"-")</f>
        <v>-</v>
      </c>
      <c r="BZ43" s="324" t="str">
        <f>IFERROR(AVERAGEIFS('VISSIM Travel Time Outputs'!$G:$G,'VISSIM Travel Time Outputs'!$D:$D,$D43,'VISSIM Travel Time Outputs'!$A:$A,"AVG",'VISSIM Travel Time Outputs'!$B:$B,BZ$9),"-")</f>
        <v>-</v>
      </c>
      <c r="CA43" s="324" t="str">
        <f>IFERROR(AVERAGEIFS('VISSIM Travel Time Outputs'!$G:$G,'VISSIM Travel Time Outputs'!$D:$D,$D43,'VISSIM Travel Time Outputs'!$A:$A,"AVG",'VISSIM Travel Time Outputs'!$B:$B,CA$9),"-")</f>
        <v>-</v>
      </c>
      <c r="CB43" s="325" t="str">
        <f>IFERROR(AVERAGEIFS('VISSIM Travel Time Outputs'!$G:$G,'VISSIM Travel Time Outputs'!$D:$D,$D43,'VISSIM Travel Time Outputs'!$A:$A,"AVG",'VISSIM Travel Time Outputs'!$B:$B,CB$9),"-")</f>
        <v>-</v>
      </c>
      <c r="CC43" s="254"/>
      <c r="CD43" s="209" t="str">
        <f t="shared" si="16"/>
        <v>--</v>
      </c>
      <c r="CE43" s="354" t="str">
        <f t="shared" si="17"/>
        <v>--</v>
      </c>
      <c r="CF43" s="325">
        <f t="shared" si="18"/>
        <v>0</v>
      </c>
      <c r="CG43" s="331"/>
      <c r="CH43" s="209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134"/>
      <c r="CX43" s="331"/>
      <c r="CY43" s="323"/>
      <c r="CZ43" s="324"/>
      <c r="DA43" s="324"/>
      <c r="DB43" s="324"/>
      <c r="DC43" s="324"/>
      <c r="DD43" s="324"/>
      <c r="DE43" s="324"/>
      <c r="DF43" s="324"/>
      <c r="DG43" s="324"/>
      <c r="DH43" s="324"/>
      <c r="DI43" s="324"/>
      <c r="DJ43" s="324"/>
      <c r="DK43" s="324"/>
      <c r="DL43" s="324"/>
      <c r="DM43" s="324"/>
      <c r="DN43" s="325"/>
      <c r="DO43" s="331"/>
      <c r="DP43" s="209" t="str">
        <f t="shared" si="19"/>
        <v>--</v>
      </c>
      <c r="DQ43" s="354" t="str">
        <f t="shared" si="20"/>
        <v>--</v>
      </c>
      <c r="DR43" s="325">
        <f t="shared" si="21"/>
        <v>0</v>
      </c>
      <c r="DS43" s="255"/>
      <c r="DT43" s="209" t="str">
        <f>IFERROR(TIME(0,0,AVERAGEIFS('VISSIM Travel Time Outputs'!$K:$K,'VISSIM Travel Time Outputs'!$D:$D,$D43,'VISSIM Travel Time Outputs'!$A:$A,"AVG",'VISSIM Travel Time Outputs'!$B:$B,DT$9)),"-")</f>
        <v>-</v>
      </c>
      <c r="DU43" s="34" t="str">
        <f>IFERROR(TIME(0,0,AVERAGEIFS('VISSIM Travel Time Outputs'!$K:$K,'VISSIM Travel Time Outputs'!$D:$D,$D43,'VISSIM Travel Time Outputs'!$A:$A,"AVG",'VISSIM Travel Time Outputs'!$B:$B,DU$9)),"-")</f>
        <v>-</v>
      </c>
      <c r="DV43" s="34" t="str">
        <f>IFERROR(TIME(0,0,AVERAGEIFS('VISSIM Travel Time Outputs'!$K:$K,'VISSIM Travel Time Outputs'!$D:$D,$D43,'VISSIM Travel Time Outputs'!$A:$A,"AVG",'VISSIM Travel Time Outputs'!$B:$B,DV$9)),"-")</f>
        <v>-</v>
      </c>
      <c r="DW43" s="34" t="str">
        <f>IFERROR(TIME(0,0,AVERAGEIFS('VISSIM Travel Time Outputs'!$K:$K,'VISSIM Travel Time Outputs'!$D:$D,$D43,'VISSIM Travel Time Outputs'!$A:$A,"AVG",'VISSIM Travel Time Outputs'!$B:$B,DW$9)),"-")</f>
        <v>-</v>
      </c>
      <c r="DX43" s="34" t="str">
        <f>IFERROR(TIME(0,0,AVERAGEIFS('VISSIM Travel Time Outputs'!$K:$K,'VISSIM Travel Time Outputs'!$D:$D,$D43,'VISSIM Travel Time Outputs'!$A:$A,"AVG",'VISSIM Travel Time Outputs'!$B:$B,DX$9)),"-")</f>
        <v>-</v>
      </c>
      <c r="DY43" s="34" t="str">
        <f>IFERROR(TIME(0,0,AVERAGEIFS('VISSIM Travel Time Outputs'!$K:$K,'VISSIM Travel Time Outputs'!$D:$D,$D43,'VISSIM Travel Time Outputs'!$A:$A,"AVG",'VISSIM Travel Time Outputs'!$B:$B,DY$9)),"-")</f>
        <v>-</v>
      </c>
      <c r="DZ43" s="34" t="str">
        <f>IFERROR(TIME(0,0,AVERAGEIFS('VISSIM Travel Time Outputs'!$K:$K,'VISSIM Travel Time Outputs'!$D:$D,$D43,'VISSIM Travel Time Outputs'!$A:$A,"AVG",'VISSIM Travel Time Outputs'!$B:$B,DZ$9)),"-")</f>
        <v>-</v>
      </c>
      <c r="EA43" s="34" t="str">
        <f>IFERROR(TIME(0,0,AVERAGEIFS('VISSIM Travel Time Outputs'!$K:$K,'VISSIM Travel Time Outputs'!$D:$D,$D43,'VISSIM Travel Time Outputs'!$A:$A,"AVG",'VISSIM Travel Time Outputs'!$B:$B,EA$9)),"-")</f>
        <v>-</v>
      </c>
      <c r="EB43" s="34" t="str">
        <f>IFERROR(TIME(0,0,AVERAGEIFS('VISSIM Travel Time Outputs'!$K:$K,'VISSIM Travel Time Outputs'!$D:$D,$D43,'VISSIM Travel Time Outputs'!$A:$A,"AVG",'VISSIM Travel Time Outputs'!$B:$B,EB$9)),"-")</f>
        <v>-</v>
      </c>
      <c r="EC43" s="34" t="str">
        <f>IFERROR(TIME(0,0,AVERAGEIFS('VISSIM Travel Time Outputs'!$K:$K,'VISSIM Travel Time Outputs'!$D:$D,$D43,'VISSIM Travel Time Outputs'!$A:$A,"AVG",'VISSIM Travel Time Outputs'!$B:$B,EC$9)),"-")</f>
        <v>-</v>
      </c>
      <c r="ED43" s="34" t="str">
        <f>IFERROR(TIME(0,0,AVERAGEIFS('VISSIM Travel Time Outputs'!$K:$K,'VISSIM Travel Time Outputs'!$D:$D,$D43,'VISSIM Travel Time Outputs'!$A:$A,"AVG",'VISSIM Travel Time Outputs'!$B:$B,ED$9)),"-")</f>
        <v>-</v>
      </c>
      <c r="EE43" s="34" t="str">
        <f>IFERROR(TIME(0,0,AVERAGEIFS('VISSIM Travel Time Outputs'!$K:$K,'VISSIM Travel Time Outputs'!$D:$D,$D43,'VISSIM Travel Time Outputs'!$A:$A,"AVG",'VISSIM Travel Time Outputs'!$B:$B,EE$9)),"-")</f>
        <v>-</v>
      </c>
      <c r="EF43" s="34" t="str">
        <f>IFERROR(TIME(0,0,AVERAGEIFS('VISSIM Travel Time Outputs'!$K:$K,'VISSIM Travel Time Outputs'!$D:$D,$D43,'VISSIM Travel Time Outputs'!$A:$A,"AVG",'VISSIM Travel Time Outputs'!$B:$B,EF$9)),"-")</f>
        <v>-</v>
      </c>
      <c r="EG43" s="34" t="str">
        <f>IFERROR(TIME(0,0,AVERAGEIFS('VISSIM Travel Time Outputs'!$K:$K,'VISSIM Travel Time Outputs'!$D:$D,$D43,'VISSIM Travel Time Outputs'!$A:$A,"AVG",'VISSIM Travel Time Outputs'!$B:$B,EG$9)),"-")</f>
        <v>-</v>
      </c>
      <c r="EH43" s="34" t="str">
        <f>IFERROR(TIME(0,0,AVERAGEIFS('VISSIM Travel Time Outputs'!$K:$K,'VISSIM Travel Time Outputs'!$D:$D,$D43,'VISSIM Travel Time Outputs'!$A:$A,"AVG",'VISSIM Travel Time Outputs'!$B:$B,EH$9)),"-")</f>
        <v>-</v>
      </c>
      <c r="EI43" s="134" t="str">
        <f>IFERROR(TIME(0,0,AVERAGEIFS('VISSIM Travel Time Outputs'!$K:$K,'VISSIM Travel Time Outputs'!$D:$D,$D43,'VISSIM Travel Time Outputs'!$A:$A,"AVG",'VISSIM Travel Time Outputs'!$B:$B,EI$9)),"-")</f>
        <v>-</v>
      </c>
      <c r="EJ43" s="126"/>
      <c r="EK43" s="323" t="str">
        <f>IFERROR(AVERAGEIFS('VISSIM Travel Time Outputs'!$H:$H,'VISSIM Travel Time Outputs'!$D:$D,$D43,'VISSIM Travel Time Outputs'!$A:$A,"AVG",'VISSIM Travel Time Outputs'!$B:$B,EK$9),"-")</f>
        <v>-</v>
      </c>
      <c r="EL43" s="324" t="str">
        <f>IFERROR(AVERAGEIFS('VISSIM Travel Time Outputs'!$H:$H,'VISSIM Travel Time Outputs'!$D:$D,$D43,'VISSIM Travel Time Outputs'!$A:$A,"AVG",'VISSIM Travel Time Outputs'!$B:$B,EL$9),"-")</f>
        <v>-</v>
      </c>
      <c r="EM43" s="324" t="str">
        <f>IFERROR(AVERAGEIFS('VISSIM Travel Time Outputs'!$H:$H,'VISSIM Travel Time Outputs'!$D:$D,$D43,'VISSIM Travel Time Outputs'!$A:$A,"AVG",'VISSIM Travel Time Outputs'!$B:$B,EM$9),"-")</f>
        <v>-</v>
      </c>
      <c r="EN43" s="324" t="str">
        <f>IFERROR(AVERAGEIFS('VISSIM Travel Time Outputs'!$H:$H,'VISSIM Travel Time Outputs'!$D:$D,$D43,'VISSIM Travel Time Outputs'!$A:$A,"AVG",'VISSIM Travel Time Outputs'!$B:$B,EN$9),"-")</f>
        <v>-</v>
      </c>
      <c r="EO43" s="324" t="str">
        <f>IFERROR(AVERAGEIFS('VISSIM Travel Time Outputs'!$H:$H,'VISSIM Travel Time Outputs'!$D:$D,$D43,'VISSIM Travel Time Outputs'!$A:$A,"AVG",'VISSIM Travel Time Outputs'!$B:$B,EO$9),"-")</f>
        <v>-</v>
      </c>
      <c r="EP43" s="324" t="str">
        <f>IFERROR(AVERAGEIFS('VISSIM Travel Time Outputs'!$H:$H,'VISSIM Travel Time Outputs'!$D:$D,$D43,'VISSIM Travel Time Outputs'!$A:$A,"AVG",'VISSIM Travel Time Outputs'!$B:$B,EP$9),"-")</f>
        <v>-</v>
      </c>
      <c r="EQ43" s="324" t="str">
        <f>IFERROR(AVERAGEIFS('VISSIM Travel Time Outputs'!$H:$H,'VISSIM Travel Time Outputs'!$D:$D,$D43,'VISSIM Travel Time Outputs'!$A:$A,"AVG",'VISSIM Travel Time Outputs'!$B:$B,EQ$9),"-")</f>
        <v>-</v>
      </c>
      <c r="ER43" s="324" t="str">
        <f>IFERROR(AVERAGEIFS('VISSIM Travel Time Outputs'!$H:$H,'VISSIM Travel Time Outputs'!$D:$D,$D43,'VISSIM Travel Time Outputs'!$A:$A,"AVG",'VISSIM Travel Time Outputs'!$B:$B,ER$9),"-")</f>
        <v>-</v>
      </c>
      <c r="ES43" s="324" t="str">
        <f>IFERROR(AVERAGEIFS('VISSIM Travel Time Outputs'!$H:$H,'VISSIM Travel Time Outputs'!$D:$D,$D43,'VISSIM Travel Time Outputs'!$A:$A,"AVG",'VISSIM Travel Time Outputs'!$B:$B,ES$9),"-")</f>
        <v>-</v>
      </c>
      <c r="ET43" s="324" t="str">
        <f>IFERROR(AVERAGEIFS('VISSIM Travel Time Outputs'!$H:$H,'VISSIM Travel Time Outputs'!$D:$D,$D43,'VISSIM Travel Time Outputs'!$A:$A,"AVG",'VISSIM Travel Time Outputs'!$B:$B,ET$9),"-")</f>
        <v>-</v>
      </c>
      <c r="EU43" s="324" t="str">
        <f>IFERROR(AVERAGEIFS('VISSIM Travel Time Outputs'!$H:$H,'VISSIM Travel Time Outputs'!$D:$D,$D43,'VISSIM Travel Time Outputs'!$A:$A,"AVG",'VISSIM Travel Time Outputs'!$B:$B,EU$9),"-")</f>
        <v>-</v>
      </c>
      <c r="EV43" s="324" t="str">
        <f>IFERROR(AVERAGEIFS('VISSIM Travel Time Outputs'!$H:$H,'VISSIM Travel Time Outputs'!$D:$D,$D43,'VISSIM Travel Time Outputs'!$A:$A,"AVG",'VISSIM Travel Time Outputs'!$B:$B,EV$9),"-")</f>
        <v>-</v>
      </c>
      <c r="EW43" s="324" t="str">
        <f>IFERROR(AVERAGEIFS('VISSIM Travel Time Outputs'!$H:$H,'VISSIM Travel Time Outputs'!$D:$D,$D43,'VISSIM Travel Time Outputs'!$A:$A,"AVG",'VISSIM Travel Time Outputs'!$B:$B,EW$9),"-")</f>
        <v>-</v>
      </c>
      <c r="EX43" s="324" t="str">
        <f>IFERROR(AVERAGEIFS('VISSIM Travel Time Outputs'!$H:$H,'VISSIM Travel Time Outputs'!$D:$D,$D43,'VISSIM Travel Time Outputs'!$A:$A,"AVG",'VISSIM Travel Time Outputs'!$B:$B,EX$9),"-")</f>
        <v>-</v>
      </c>
      <c r="EY43" s="324" t="str">
        <f>IFERROR(AVERAGEIFS('VISSIM Travel Time Outputs'!$H:$H,'VISSIM Travel Time Outputs'!$D:$D,$D43,'VISSIM Travel Time Outputs'!$A:$A,"AVG",'VISSIM Travel Time Outputs'!$B:$B,EY$9),"-")</f>
        <v>-</v>
      </c>
      <c r="EZ43" s="325" t="str">
        <f>IFERROR(AVERAGEIFS('VISSIM Travel Time Outputs'!$H:$H,'VISSIM Travel Time Outputs'!$D:$D,$D43,'VISSIM Travel Time Outputs'!$A:$A,"AVG",'VISSIM Travel Time Outputs'!$B:$B,EZ$9),"-")</f>
        <v>-</v>
      </c>
      <c r="FA43" s="254"/>
      <c r="FB43" s="209" t="str">
        <f t="shared" si="22"/>
        <v>--</v>
      </c>
      <c r="FC43" s="354" t="str">
        <f t="shared" si="23"/>
        <v>--</v>
      </c>
      <c r="FD43" s="325">
        <f t="shared" si="24"/>
        <v>0</v>
      </c>
      <c r="FE43" s="331"/>
      <c r="FF43" s="209" t="str">
        <f>IFERROR(GETPIVOTDATA("Average of TRAVTM(40)",#REF!,"TIMEINT",FF$9,"VEHICLETRAVELTIMEMEASUREMENT",$D43)/3600/24,"--")</f>
        <v>--</v>
      </c>
      <c r="FG43" s="34" t="str">
        <f>IFERROR(GETPIVOTDATA("Average of TRAVTM(40)",#REF!,"TIMEINT",FG$9,"VEHICLETRAVELTIMEMEASUREMENT",$D43)/3600/24,"--")</f>
        <v>--</v>
      </c>
      <c r="FH43" s="34" t="str">
        <f>IFERROR(GETPIVOTDATA("Average of TRAVTM(40)",#REF!,"TIMEINT",FH$9,"VEHICLETRAVELTIMEMEASUREMENT",$D43)/3600/24,"--")</f>
        <v>--</v>
      </c>
      <c r="FI43" s="34" t="str">
        <f>IFERROR(GETPIVOTDATA("Average of TRAVTM(40)",#REF!,"TIMEINT",FI$9,"VEHICLETRAVELTIMEMEASUREMENT",$D43)/3600/24,"--")</f>
        <v>--</v>
      </c>
      <c r="FJ43" s="34" t="str">
        <f>IFERROR(GETPIVOTDATA("Average of TRAVTM(40)",#REF!,"TIMEINT",FJ$9,"VEHICLETRAVELTIMEMEASUREMENT",$D43)/3600/24,"--")</f>
        <v>--</v>
      </c>
      <c r="FK43" s="34" t="str">
        <f>IFERROR(GETPIVOTDATA("Average of TRAVTM(40)",#REF!,"TIMEINT",FK$9,"VEHICLETRAVELTIMEMEASUREMENT",$D43)/3600/24,"--")</f>
        <v>--</v>
      </c>
      <c r="FL43" s="34" t="str">
        <f>IFERROR(GETPIVOTDATA("Average of TRAVTM(40)",#REF!,"TIMEINT",FL$9,"VEHICLETRAVELTIMEMEASUREMENT",$D43)/3600/24,"--")</f>
        <v>--</v>
      </c>
      <c r="FM43" s="34" t="str">
        <f>IFERROR(GETPIVOTDATA("Average of TRAVTM(40)",#REF!,"TIMEINT",FM$9,"VEHICLETRAVELTIMEMEASUREMENT",$D43)/3600/24,"--")</f>
        <v>--</v>
      </c>
      <c r="FN43" s="34" t="str">
        <f>IFERROR(GETPIVOTDATA("Average of TRAVTM(40)",#REF!,"TIMEINT",FN$9,"VEHICLETRAVELTIMEMEASUREMENT",$D43)/3600/24,"--")</f>
        <v>--</v>
      </c>
      <c r="FO43" s="34" t="str">
        <f>IFERROR(GETPIVOTDATA("Average of TRAVTM(40)",#REF!,"TIMEINT",FO$9,"VEHICLETRAVELTIMEMEASUREMENT",$D43)/3600/24,"--")</f>
        <v>--</v>
      </c>
      <c r="FP43" s="34" t="str">
        <f>IFERROR(GETPIVOTDATA("Average of TRAVTM(40)",#REF!,"TIMEINT",FP$9,"VEHICLETRAVELTIMEMEASUREMENT",$D43)/3600/24,"--")</f>
        <v>--</v>
      </c>
      <c r="FQ43" s="34" t="str">
        <f>IFERROR(GETPIVOTDATA("Average of TRAVTM(40)",#REF!,"TIMEINT",FQ$9,"VEHICLETRAVELTIMEMEASUREMENT",$D43)/3600/24,"--")</f>
        <v>--</v>
      </c>
      <c r="FR43" s="34" t="str">
        <f>IFERROR(GETPIVOTDATA("Average of TRAVTM(40)",#REF!,"TIMEINT",FR$9,"VEHICLETRAVELTIMEMEASUREMENT",$D43)/3600/24,"--")</f>
        <v>--</v>
      </c>
      <c r="FS43" s="34" t="str">
        <f>IFERROR(GETPIVOTDATA("Average of TRAVTM(40)",#REF!,"TIMEINT",FS$9,"VEHICLETRAVELTIMEMEASUREMENT",$D43)/3600/24,"--")</f>
        <v>--</v>
      </c>
      <c r="FT43" s="34" t="str">
        <f>IFERROR(GETPIVOTDATA("Average of TRAVTM(40)",#REF!,"TIMEINT",FT$9,"VEHICLETRAVELTIMEMEASUREMENT",$D43)/3600/24,"--")</f>
        <v>--</v>
      </c>
      <c r="FU43" s="134" t="str">
        <f>IFERROR(GETPIVOTDATA("Average of TRAVTM(40)",#REF!,"TIMEINT",FU$9,"VEHICLETRAVELTIMEMEASUREMENT",$D43)/3600/24,"--")</f>
        <v>--</v>
      </c>
      <c r="FV43" s="331"/>
      <c r="FW43" s="323" t="str">
        <f>IFERROR(GETPIVOTDATA("Average of VEHS(40)",#REF!,"TIMEINT",FW$9,"VEHICLETRAVELTIMEMEASUREMENT",$D43),"--")</f>
        <v>--</v>
      </c>
      <c r="FX43" s="324" t="str">
        <f>IFERROR(GETPIVOTDATA("Average of VEHS(40)",#REF!,"TIMEINT",FX$9,"VEHICLETRAVELTIMEMEASUREMENT",$D43),"--")</f>
        <v>--</v>
      </c>
      <c r="FY43" s="324" t="str">
        <f>IFERROR(GETPIVOTDATA("Average of VEHS(40)",#REF!,"TIMEINT",FY$9,"VEHICLETRAVELTIMEMEASUREMENT",$D43),"--")</f>
        <v>--</v>
      </c>
      <c r="FZ43" s="324" t="str">
        <f>IFERROR(GETPIVOTDATA("Average of VEHS(40)",#REF!,"TIMEINT",FZ$9,"VEHICLETRAVELTIMEMEASUREMENT",$D43),"--")</f>
        <v>--</v>
      </c>
      <c r="GA43" s="324" t="str">
        <f>IFERROR(GETPIVOTDATA("Average of VEHS(40)",#REF!,"TIMEINT",GA$9,"VEHICLETRAVELTIMEMEASUREMENT",$D43),"--")</f>
        <v>--</v>
      </c>
      <c r="GB43" s="324" t="str">
        <f>IFERROR(GETPIVOTDATA("Average of VEHS(40)",#REF!,"TIMEINT",GB$9,"VEHICLETRAVELTIMEMEASUREMENT",$D43),"--")</f>
        <v>--</v>
      </c>
      <c r="GC43" s="324" t="str">
        <f>IFERROR(GETPIVOTDATA("Average of VEHS(40)",#REF!,"TIMEINT",GC$9,"VEHICLETRAVELTIMEMEASUREMENT",$D43),"--")</f>
        <v>--</v>
      </c>
      <c r="GD43" s="324" t="str">
        <f>IFERROR(GETPIVOTDATA("Average of VEHS(40)",#REF!,"TIMEINT",GD$9,"VEHICLETRAVELTIMEMEASUREMENT",$D43),"--")</f>
        <v>--</v>
      </c>
      <c r="GE43" s="324" t="str">
        <f>IFERROR(GETPIVOTDATA("Average of VEHS(40)",#REF!,"TIMEINT",GE$9,"VEHICLETRAVELTIMEMEASUREMENT",$D43),"--")</f>
        <v>--</v>
      </c>
      <c r="GF43" s="324" t="str">
        <f>IFERROR(GETPIVOTDATA("Average of VEHS(40)",#REF!,"TIMEINT",GF$9,"VEHICLETRAVELTIMEMEASUREMENT",$D43),"--")</f>
        <v>--</v>
      </c>
      <c r="GG43" s="324" t="str">
        <f>IFERROR(GETPIVOTDATA("Average of VEHS(40)",#REF!,"TIMEINT",GG$9,"VEHICLETRAVELTIMEMEASUREMENT",$D43),"--")</f>
        <v>--</v>
      </c>
      <c r="GH43" s="324" t="str">
        <f>IFERROR(GETPIVOTDATA("Average of VEHS(40)",#REF!,"TIMEINT",GH$9,"VEHICLETRAVELTIMEMEASUREMENT",$D43),"--")</f>
        <v>--</v>
      </c>
      <c r="GI43" s="324" t="str">
        <f>IFERROR(GETPIVOTDATA("Average of VEHS(40)",#REF!,"TIMEINT",GI$9,"VEHICLETRAVELTIMEMEASUREMENT",$D43),"--")</f>
        <v>--</v>
      </c>
      <c r="GJ43" s="324" t="str">
        <f>IFERROR(GETPIVOTDATA("Average of VEHS(40)",#REF!,"TIMEINT",GJ$9,"VEHICLETRAVELTIMEMEASUREMENT",$D43),"--")</f>
        <v>--</v>
      </c>
      <c r="GK43" s="324" t="str">
        <f>IFERROR(GETPIVOTDATA("Average of VEHS(40)",#REF!,"TIMEINT",GK$9,"VEHICLETRAVELTIMEMEASUREMENT",$D43),"--")</f>
        <v>--</v>
      </c>
      <c r="GL43" s="325" t="str">
        <f>IFERROR(GETPIVOTDATA("Average of VEHS(40)",#REF!,"TIMEINT",GL$9,"VEHICLETRAVELTIMEMEASUREMENT",$D43),"--")</f>
        <v>--</v>
      </c>
      <c r="GM43" s="331"/>
      <c r="GN43" s="209" t="str">
        <f t="shared" si="25"/>
        <v>--</v>
      </c>
      <c r="GO43" s="354" t="str">
        <f t="shared" si="26"/>
        <v>--</v>
      </c>
      <c r="GP43" s="325">
        <f t="shared" si="27"/>
        <v>0</v>
      </c>
      <c r="GQ43" s="331"/>
      <c r="GR43" s="209" t="str">
        <f>IFERROR(GETPIVOTDATA("Average of TRAVTM(60)",#REF!,"TIMEINT",GR$9,"VEHICLETRAVELTIMEMEASUREMENT",$D43)/3600/24,"--")</f>
        <v>--</v>
      </c>
      <c r="GS43" s="34" t="str">
        <f>IFERROR(GETPIVOTDATA("Average of TRAVTM(60)",#REF!,"TIMEINT",GS$9,"VEHICLETRAVELTIMEMEASUREMENT",$D43)/3600/24,"--")</f>
        <v>--</v>
      </c>
      <c r="GT43" s="34" t="str">
        <f>IFERROR(GETPIVOTDATA("Average of TRAVTM(60)",#REF!,"TIMEINT",GT$9,"VEHICLETRAVELTIMEMEASUREMENT",$D43)/3600/24,"--")</f>
        <v>--</v>
      </c>
      <c r="GU43" s="34" t="str">
        <f>IFERROR(GETPIVOTDATA("Average of TRAVTM(60)",#REF!,"TIMEINT",GU$9,"VEHICLETRAVELTIMEMEASUREMENT",$D43)/3600/24,"--")</f>
        <v>--</v>
      </c>
      <c r="GV43" s="34" t="str">
        <f>IFERROR(GETPIVOTDATA("Average of TRAVTM(60)",#REF!,"TIMEINT",GV$9,"VEHICLETRAVELTIMEMEASUREMENT",$D43)/3600/24,"--")</f>
        <v>--</v>
      </c>
      <c r="GW43" s="34" t="str">
        <f>IFERROR(GETPIVOTDATA("Average of TRAVTM(60)",#REF!,"TIMEINT",GW$9,"VEHICLETRAVELTIMEMEASUREMENT",$D43)/3600/24,"--")</f>
        <v>--</v>
      </c>
      <c r="GX43" s="34" t="str">
        <f>IFERROR(GETPIVOTDATA("Average of TRAVTM(60)",#REF!,"TIMEINT",GX$9,"VEHICLETRAVELTIMEMEASUREMENT",$D43)/3600/24,"--")</f>
        <v>--</v>
      </c>
      <c r="GY43" s="34" t="str">
        <f>IFERROR(GETPIVOTDATA("Average of TRAVTM(60)",#REF!,"TIMEINT",GY$9,"VEHICLETRAVELTIMEMEASUREMENT",$D43)/3600/24,"--")</f>
        <v>--</v>
      </c>
      <c r="GZ43" s="34" t="str">
        <f>IFERROR(GETPIVOTDATA("Average of TRAVTM(60)",#REF!,"TIMEINT",GZ$9,"VEHICLETRAVELTIMEMEASUREMENT",$D43)/3600/24,"--")</f>
        <v>--</v>
      </c>
      <c r="HA43" s="34" t="str">
        <f>IFERROR(GETPIVOTDATA("Average of TRAVTM(60)",#REF!,"TIMEINT",HA$9,"VEHICLETRAVELTIMEMEASUREMENT",$D43)/3600/24,"--")</f>
        <v>--</v>
      </c>
      <c r="HB43" s="34" t="str">
        <f>IFERROR(GETPIVOTDATA("Average of TRAVTM(60)",#REF!,"TIMEINT",HB$9,"VEHICLETRAVELTIMEMEASUREMENT",$D43)/3600/24,"--")</f>
        <v>--</v>
      </c>
      <c r="HC43" s="34" t="str">
        <f>IFERROR(GETPIVOTDATA("Average of TRAVTM(60)",#REF!,"TIMEINT",HC$9,"VEHICLETRAVELTIMEMEASUREMENT",$D43)/3600/24,"--")</f>
        <v>--</v>
      </c>
      <c r="HD43" s="34" t="str">
        <f>IFERROR(GETPIVOTDATA("Average of TRAVTM(60)",#REF!,"TIMEINT",HD$9,"VEHICLETRAVELTIMEMEASUREMENT",$D43)/3600/24,"--")</f>
        <v>--</v>
      </c>
      <c r="HE43" s="34" t="str">
        <f>IFERROR(GETPIVOTDATA("Average of TRAVTM(60)",#REF!,"TIMEINT",HE$9,"VEHICLETRAVELTIMEMEASUREMENT",$D43)/3600/24,"--")</f>
        <v>--</v>
      </c>
      <c r="HF43" s="34" t="str">
        <f>IFERROR(GETPIVOTDATA("Average of TRAVTM(60)",#REF!,"TIMEINT",HF$9,"VEHICLETRAVELTIMEMEASUREMENT",$D43)/3600/24,"--")</f>
        <v>--</v>
      </c>
      <c r="HG43" s="134" t="str">
        <f>IFERROR(GETPIVOTDATA("Average of TRAVTM(60)",#REF!,"TIMEINT",HG$9,"VEHICLETRAVELTIMEMEASUREMENT",$D43)/3600/24,"--")</f>
        <v>--</v>
      </c>
      <c r="HH43" s="331"/>
      <c r="HI43" s="323" t="str">
        <f>IFERROR(GETPIVOTDATA("Average of VEHS(60)",#REF!,"TIMEINT",HI$9,"VEHICLETRAVELTIMEMEASUREMENT",$D43),"--")</f>
        <v>--</v>
      </c>
      <c r="HJ43" s="324" t="str">
        <f>IFERROR(GETPIVOTDATA("Average of VEHS(60)",#REF!,"TIMEINT",HJ$9,"VEHICLETRAVELTIMEMEASUREMENT",$D43),"--")</f>
        <v>--</v>
      </c>
      <c r="HK43" s="324" t="str">
        <f>IFERROR(GETPIVOTDATA("Average of VEHS(60)",#REF!,"TIMEINT",HK$9,"VEHICLETRAVELTIMEMEASUREMENT",$D43),"--")</f>
        <v>--</v>
      </c>
      <c r="HL43" s="324" t="str">
        <f>IFERROR(GETPIVOTDATA("Average of VEHS(60)",#REF!,"TIMEINT",HL$9,"VEHICLETRAVELTIMEMEASUREMENT",$D43),"--")</f>
        <v>--</v>
      </c>
      <c r="HM43" s="324" t="str">
        <f>IFERROR(GETPIVOTDATA("Average of VEHS(60)",#REF!,"TIMEINT",HM$9,"VEHICLETRAVELTIMEMEASUREMENT",$D43),"--")</f>
        <v>--</v>
      </c>
      <c r="HN43" s="324" t="str">
        <f>IFERROR(GETPIVOTDATA("Average of VEHS(60)",#REF!,"TIMEINT",HN$9,"VEHICLETRAVELTIMEMEASUREMENT",$D43),"--")</f>
        <v>--</v>
      </c>
      <c r="HO43" s="324" t="str">
        <f>IFERROR(GETPIVOTDATA("Average of VEHS(60)",#REF!,"TIMEINT",HO$9,"VEHICLETRAVELTIMEMEASUREMENT",$D43),"--")</f>
        <v>--</v>
      </c>
      <c r="HP43" s="324" t="str">
        <f>IFERROR(GETPIVOTDATA("Average of VEHS(60)",#REF!,"TIMEINT",HP$9,"VEHICLETRAVELTIMEMEASUREMENT",$D43),"--")</f>
        <v>--</v>
      </c>
      <c r="HQ43" s="324" t="str">
        <f>IFERROR(GETPIVOTDATA("Average of VEHS(60)",#REF!,"TIMEINT",HQ$9,"VEHICLETRAVELTIMEMEASUREMENT",$D43),"--")</f>
        <v>--</v>
      </c>
      <c r="HR43" s="324" t="str">
        <f>IFERROR(GETPIVOTDATA("Average of VEHS(60)",#REF!,"TIMEINT",HR$9,"VEHICLETRAVELTIMEMEASUREMENT",$D43),"--")</f>
        <v>--</v>
      </c>
      <c r="HS43" s="324" t="str">
        <f>IFERROR(GETPIVOTDATA("Average of VEHS(60)",#REF!,"TIMEINT",HS$9,"VEHICLETRAVELTIMEMEASUREMENT",$D43),"--")</f>
        <v>--</v>
      </c>
      <c r="HT43" s="324" t="str">
        <f>IFERROR(GETPIVOTDATA("Average of VEHS(60)",#REF!,"TIMEINT",HT$9,"VEHICLETRAVELTIMEMEASUREMENT",$D43),"--")</f>
        <v>--</v>
      </c>
      <c r="HU43" s="324" t="str">
        <f>IFERROR(GETPIVOTDATA("Average of VEHS(60)",#REF!,"TIMEINT",HU$9,"VEHICLETRAVELTIMEMEASUREMENT",$D43),"--")</f>
        <v>--</v>
      </c>
      <c r="HV43" s="324" t="str">
        <f>IFERROR(GETPIVOTDATA("Average of VEHS(60)",#REF!,"TIMEINT",HV$9,"VEHICLETRAVELTIMEMEASUREMENT",$D43),"--")</f>
        <v>--</v>
      </c>
      <c r="HW43" s="324" t="str">
        <f>IFERROR(GETPIVOTDATA("Average of VEHS(60)",#REF!,"TIMEINT",HW$9,"VEHICLETRAVELTIMEMEASUREMENT",$D43),"--")</f>
        <v>--</v>
      </c>
      <c r="HX43" s="325" t="str">
        <f>IFERROR(GETPIVOTDATA("Average of VEHS(60)",#REF!,"TIMEINT",HX$9,"VEHICLETRAVELTIMEMEASUREMENT",$D43),"--")</f>
        <v>--</v>
      </c>
      <c r="HY43" s="331"/>
      <c r="HZ43" s="209" t="str">
        <f t="shared" si="28"/>
        <v>--</v>
      </c>
      <c r="IA43" s="354" t="str">
        <f t="shared" si="29"/>
        <v>--</v>
      </c>
      <c r="IB43" s="325">
        <f t="shared" si="30"/>
        <v>0</v>
      </c>
      <c r="IC43" s="638"/>
      <c r="ID43" s="323" t="str">
        <f>IFERROR(AVERAGEIFS('VISSIM Travel Time Outputs'!#REF!,'VISSIM Travel Time Outputs'!#REF!,$D43,'VISSIM Travel Time Outputs'!#REF!,"AVG",'VISSIM Travel Time Outputs'!#REF!,ID$9),"-")</f>
        <v>-</v>
      </c>
      <c r="IE43" s="324" t="str">
        <f>IFERROR(AVERAGEIFS('VISSIM Travel Time Outputs'!#REF!,'VISSIM Travel Time Outputs'!#REF!,$D43,'VISSIM Travel Time Outputs'!#REF!,"AVG",'VISSIM Travel Time Outputs'!#REF!,IE$9),"-")</f>
        <v>-</v>
      </c>
      <c r="IF43" s="324" t="str">
        <f>IFERROR(AVERAGEIFS('VISSIM Travel Time Outputs'!#REF!,'VISSIM Travel Time Outputs'!#REF!,$D43,'VISSIM Travel Time Outputs'!#REF!,"AVG",'VISSIM Travel Time Outputs'!#REF!,IF$9),"-")</f>
        <v>-</v>
      </c>
      <c r="IG43" s="324" t="str">
        <f>IFERROR(AVERAGEIFS('VISSIM Travel Time Outputs'!#REF!,'VISSIM Travel Time Outputs'!#REF!,$D43,'VISSIM Travel Time Outputs'!#REF!,"AVG",'VISSIM Travel Time Outputs'!#REF!,IG$9),"-")</f>
        <v>-</v>
      </c>
      <c r="IH43" s="324" t="str">
        <f>IFERROR(AVERAGEIFS('VISSIM Travel Time Outputs'!#REF!,'VISSIM Travel Time Outputs'!#REF!,$D43,'VISSIM Travel Time Outputs'!#REF!,"AVG",'VISSIM Travel Time Outputs'!#REF!,IH$9),"-")</f>
        <v>-</v>
      </c>
      <c r="II43" s="324" t="str">
        <f>IFERROR(AVERAGEIFS('VISSIM Travel Time Outputs'!#REF!,'VISSIM Travel Time Outputs'!#REF!,$D43,'VISSIM Travel Time Outputs'!#REF!,"AVG",'VISSIM Travel Time Outputs'!#REF!,II$9),"-")</f>
        <v>-</v>
      </c>
      <c r="IJ43" s="324" t="str">
        <f>IFERROR(AVERAGEIFS('VISSIM Travel Time Outputs'!#REF!,'VISSIM Travel Time Outputs'!#REF!,$D43,'VISSIM Travel Time Outputs'!#REF!,"AVG",'VISSIM Travel Time Outputs'!#REF!,IJ$9),"-")</f>
        <v>-</v>
      </c>
      <c r="IK43" s="324" t="str">
        <f>IFERROR(AVERAGEIFS('VISSIM Travel Time Outputs'!#REF!,'VISSIM Travel Time Outputs'!#REF!,$D43,'VISSIM Travel Time Outputs'!#REF!,"AVG",'VISSIM Travel Time Outputs'!#REF!,IK$9),"-")</f>
        <v>-</v>
      </c>
      <c r="IL43" s="324" t="str">
        <f>IFERROR(AVERAGEIFS('VISSIM Travel Time Outputs'!#REF!,'VISSIM Travel Time Outputs'!#REF!,$D43,'VISSIM Travel Time Outputs'!#REF!,"AVG",'VISSIM Travel Time Outputs'!#REF!,IL$9),"-")</f>
        <v>-</v>
      </c>
      <c r="IM43" s="324" t="str">
        <f>IFERROR(AVERAGEIFS('VISSIM Travel Time Outputs'!#REF!,'VISSIM Travel Time Outputs'!#REF!,$D43,'VISSIM Travel Time Outputs'!#REF!,"AVG",'VISSIM Travel Time Outputs'!#REF!,IM$9),"-")</f>
        <v>-</v>
      </c>
      <c r="IN43" s="324" t="str">
        <f>IFERROR(AVERAGEIFS('VISSIM Travel Time Outputs'!#REF!,'VISSIM Travel Time Outputs'!#REF!,$D43,'VISSIM Travel Time Outputs'!#REF!,"AVG",'VISSIM Travel Time Outputs'!#REF!,IN$9),"-")</f>
        <v>-</v>
      </c>
      <c r="IO43" s="324" t="str">
        <f>IFERROR(AVERAGEIFS('VISSIM Travel Time Outputs'!#REF!,'VISSIM Travel Time Outputs'!#REF!,$D43,'VISSIM Travel Time Outputs'!#REF!,"AVG",'VISSIM Travel Time Outputs'!#REF!,IO$9),"-")</f>
        <v>-</v>
      </c>
      <c r="IP43" s="324" t="str">
        <f>IFERROR(AVERAGEIFS('VISSIM Travel Time Outputs'!#REF!,'VISSIM Travel Time Outputs'!#REF!,$D43,'VISSIM Travel Time Outputs'!#REF!,"AVG",'VISSIM Travel Time Outputs'!#REF!,IP$9),"-")</f>
        <v>-</v>
      </c>
      <c r="IQ43" s="324" t="str">
        <f>IFERROR(AVERAGEIFS('VISSIM Travel Time Outputs'!#REF!,'VISSIM Travel Time Outputs'!#REF!,$D43,'VISSIM Travel Time Outputs'!#REF!,"AVG",'VISSIM Travel Time Outputs'!#REF!,IQ$9),"-")</f>
        <v>-</v>
      </c>
      <c r="IR43" s="324" t="str">
        <f>IFERROR(AVERAGEIFS('VISSIM Travel Time Outputs'!#REF!,'VISSIM Travel Time Outputs'!#REF!,$D43,'VISSIM Travel Time Outputs'!#REF!,"AVG",'VISSIM Travel Time Outputs'!#REF!,IR$9),"-")</f>
        <v>-</v>
      </c>
      <c r="IS43" s="325" t="str">
        <f>IFERROR(AVERAGEIFS('VISSIM Travel Time Outputs'!#REF!,'VISSIM Travel Time Outputs'!#REF!,$D43,'VISSIM Travel Time Outputs'!#REF!,"AVG",'VISSIM Travel Time Outputs'!#REF!,IS$9),"-")</f>
        <v>-</v>
      </c>
      <c r="IT43" s="325" t="str">
        <f t="shared" si="31"/>
        <v>--</v>
      </c>
    </row>
    <row r="44" spans="1:254" x14ac:dyDescent="0.35">
      <c r="A44" s="252" t="str">
        <f t="shared" si="12"/>
        <v>H</v>
      </c>
      <c r="B44" s="577">
        <f t="shared" si="32"/>
        <v>35</v>
      </c>
      <c r="C44" s="413">
        <f>INDEX('Input - Travel Times'!$B$3:$AH$103,MATCH($B44,'Input - Travel Times'!$B$3:$B$103,0),MATCH(C$9,'Input - Travel Times'!$B$3:$AH$3,0))</f>
        <v>0</v>
      </c>
      <c r="D44" s="150">
        <f>INDEX('Input - Travel Times'!$B$3:$AH$103,MATCH($B44,'Input - Travel Times'!$B$3:$B$103,0),MATCH(D$9,'Input - Travel Times'!$B$3:$AH$3,0))</f>
        <v>0</v>
      </c>
      <c r="E44" s="518">
        <f>TIME(0,0,INDEX('Input - Travel Times'!$B$3:$AH$103,MATCH($B44,'Input - Travel Times'!$B$3:$B$103,0),MATCH(E$9,'Input - Travel Times'!$B$3:$AH$3,0)))</f>
        <v>0</v>
      </c>
      <c r="F44" s="518">
        <f>TIME(0,0,INDEX('Input - Travel Times'!$B$3:$AH$103,MATCH($B44,'Input - Travel Times'!$B$3:$B$103,0),MATCH(F$9,'Input - Travel Times'!$B$3:$AH$3,0)))</f>
        <v>0</v>
      </c>
      <c r="G44" s="518">
        <f>TIME(0,0,INDEX('Input - Travel Times'!$B$3:$AH$103,MATCH($B44,'Input - Travel Times'!$B$3:$B$103,0),MATCH(G$9,'Input - Travel Times'!$B$3:$AH$3,0)))</f>
        <v>0</v>
      </c>
      <c r="H44" s="518">
        <f>TIME(0,0,INDEX('Input - Travel Times'!$B$3:$AH$103,MATCH($B44,'Input - Travel Times'!$B$3:$B$103,0),MATCH(H$9,'Input - Travel Times'!$B$3:$AH$3,0)))</f>
        <v>0</v>
      </c>
      <c r="J44" s="209" t="str">
        <f>IFERROR(TIME(0,0,AVERAGEIFS('VISSIM Travel Time Outputs'!$I:$I,'VISSIM Travel Time Outputs'!$D:$D,$D44,'VISSIM Travel Time Outputs'!$A:$A,"AVG",'VISSIM Travel Time Outputs'!$B:$B,J$9)),"-")</f>
        <v>-</v>
      </c>
      <c r="K44" s="34" t="str">
        <f>IFERROR(TIME(0,0,AVERAGEIFS('VISSIM Travel Time Outputs'!$I:$I,'VISSIM Travel Time Outputs'!$D:$D,$D44,'VISSIM Travel Time Outputs'!$A:$A,"AVG",'VISSIM Travel Time Outputs'!$B:$B,K$9)),"-")</f>
        <v>-</v>
      </c>
      <c r="L44" s="34" t="str">
        <f>IFERROR(TIME(0,0,AVERAGEIFS('VISSIM Travel Time Outputs'!$I:$I,'VISSIM Travel Time Outputs'!$D:$D,$D44,'VISSIM Travel Time Outputs'!$A:$A,"AVG",'VISSIM Travel Time Outputs'!$B:$B,L$9)),"-")</f>
        <v>-</v>
      </c>
      <c r="M44" s="34" t="str">
        <f>IFERROR(TIME(0,0,AVERAGEIFS('VISSIM Travel Time Outputs'!$I:$I,'VISSIM Travel Time Outputs'!$D:$D,$D44,'VISSIM Travel Time Outputs'!$A:$A,"AVG",'VISSIM Travel Time Outputs'!$B:$B,M$9)),"-")</f>
        <v>-</v>
      </c>
      <c r="N44" s="34" t="str">
        <f>IFERROR(TIME(0,0,AVERAGEIFS('VISSIM Travel Time Outputs'!$I:$I,'VISSIM Travel Time Outputs'!$D:$D,$D44,'VISSIM Travel Time Outputs'!$A:$A,"AVG",'VISSIM Travel Time Outputs'!$B:$B,N$9)),"-")</f>
        <v>-</v>
      </c>
      <c r="O44" s="34" t="str">
        <f>IFERROR(TIME(0,0,AVERAGEIFS('VISSIM Travel Time Outputs'!$I:$I,'VISSIM Travel Time Outputs'!$D:$D,$D44,'VISSIM Travel Time Outputs'!$A:$A,"AVG",'VISSIM Travel Time Outputs'!$B:$B,O$9)),"-")</f>
        <v>-</v>
      </c>
      <c r="P44" s="34" t="str">
        <f>IFERROR(TIME(0,0,AVERAGEIFS('VISSIM Travel Time Outputs'!$I:$I,'VISSIM Travel Time Outputs'!$D:$D,$D44,'VISSIM Travel Time Outputs'!$A:$A,"AVG",'VISSIM Travel Time Outputs'!$B:$B,P$9)),"-")</f>
        <v>-</v>
      </c>
      <c r="Q44" s="34" t="str">
        <f>IFERROR(TIME(0,0,AVERAGEIFS('VISSIM Travel Time Outputs'!$I:$I,'VISSIM Travel Time Outputs'!$D:$D,$D44,'VISSIM Travel Time Outputs'!$A:$A,"AVG",'VISSIM Travel Time Outputs'!$B:$B,Q$9)),"-")</f>
        <v>-</v>
      </c>
      <c r="R44" s="34" t="str">
        <f>IFERROR(TIME(0,0,AVERAGEIFS('VISSIM Travel Time Outputs'!$I:$I,'VISSIM Travel Time Outputs'!$D:$D,$D44,'VISSIM Travel Time Outputs'!$A:$A,"AVG",'VISSIM Travel Time Outputs'!$B:$B,R$9)),"-")</f>
        <v>-</v>
      </c>
      <c r="S44" s="34" t="str">
        <f>IFERROR(TIME(0,0,AVERAGEIFS('VISSIM Travel Time Outputs'!$I:$I,'VISSIM Travel Time Outputs'!$D:$D,$D44,'VISSIM Travel Time Outputs'!$A:$A,"AVG",'VISSIM Travel Time Outputs'!$B:$B,S$9)),"-")</f>
        <v>-</v>
      </c>
      <c r="T44" s="34" t="str">
        <f>IFERROR(TIME(0,0,AVERAGEIFS('VISSIM Travel Time Outputs'!$I:$I,'VISSIM Travel Time Outputs'!$D:$D,$D44,'VISSIM Travel Time Outputs'!$A:$A,"AVG",'VISSIM Travel Time Outputs'!$B:$B,T$9)),"-")</f>
        <v>-</v>
      </c>
      <c r="U44" s="34" t="str">
        <f>IFERROR(TIME(0,0,AVERAGEIFS('VISSIM Travel Time Outputs'!$I:$I,'VISSIM Travel Time Outputs'!$D:$D,$D44,'VISSIM Travel Time Outputs'!$A:$A,"AVG",'VISSIM Travel Time Outputs'!$B:$B,U$9)),"-")</f>
        <v>-</v>
      </c>
      <c r="V44" s="34" t="str">
        <f>IFERROR(TIME(0,0,AVERAGEIFS('VISSIM Travel Time Outputs'!$I:$I,'VISSIM Travel Time Outputs'!$D:$D,$D44,'VISSIM Travel Time Outputs'!$A:$A,"AVG",'VISSIM Travel Time Outputs'!$B:$B,V$9)),"-")</f>
        <v>-</v>
      </c>
      <c r="W44" s="34" t="str">
        <f>IFERROR(TIME(0,0,AVERAGEIFS('VISSIM Travel Time Outputs'!$I:$I,'VISSIM Travel Time Outputs'!$D:$D,$D44,'VISSIM Travel Time Outputs'!$A:$A,"AVG",'VISSIM Travel Time Outputs'!$B:$B,W$9)),"-")</f>
        <v>-</v>
      </c>
      <c r="X44" s="34" t="str">
        <f>IFERROR(TIME(0,0,AVERAGEIFS('VISSIM Travel Time Outputs'!$I:$I,'VISSIM Travel Time Outputs'!$D:$D,$D44,'VISSIM Travel Time Outputs'!$A:$A,"AVG",'VISSIM Travel Time Outputs'!$B:$B,X$9)),"-")</f>
        <v>-</v>
      </c>
      <c r="Y44" s="134" t="str">
        <f>IFERROR(TIME(0,0,AVERAGEIFS('VISSIM Travel Time Outputs'!$I:$I,'VISSIM Travel Time Outputs'!$D:$D,$D44,'VISSIM Travel Time Outputs'!$A:$A,"AVG",'VISSIM Travel Time Outputs'!$B:$B,Y$9)),"-")</f>
        <v>-</v>
      </c>
      <c r="Z44" s="254"/>
      <c r="AA44" s="323" t="str">
        <f>IFERROR(AVERAGEIFS('VISSIM Travel Time Outputs'!$F:$F,'VISSIM Travel Time Outputs'!$D:$D,$D44,'VISSIM Travel Time Outputs'!$A:$A,"AVG",'VISSIM Travel Time Outputs'!$B:$B,AA$9),"-")</f>
        <v>-</v>
      </c>
      <c r="AB44" s="324" t="str">
        <f>IFERROR(AVERAGEIFS('VISSIM Travel Time Outputs'!$F:$F,'VISSIM Travel Time Outputs'!$D:$D,$D44,'VISSIM Travel Time Outputs'!$A:$A,"AVG",'VISSIM Travel Time Outputs'!$B:$B,AB$9),"-")</f>
        <v>-</v>
      </c>
      <c r="AC44" s="324" t="str">
        <f>IFERROR(AVERAGEIFS('VISSIM Travel Time Outputs'!$F:$F,'VISSIM Travel Time Outputs'!$D:$D,$D44,'VISSIM Travel Time Outputs'!$A:$A,"AVG",'VISSIM Travel Time Outputs'!$B:$B,AC$9),"-")</f>
        <v>-</v>
      </c>
      <c r="AD44" s="324" t="str">
        <f>IFERROR(AVERAGEIFS('VISSIM Travel Time Outputs'!$F:$F,'VISSIM Travel Time Outputs'!$D:$D,$D44,'VISSIM Travel Time Outputs'!$A:$A,"AVG",'VISSIM Travel Time Outputs'!$B:$B,AD$9),"-")</f>
        <v>-</v>
      </c>
      <c r="AE44" s="324" t="str">
        <f>IFERROR(AVERAGEIFS('VISSIM Travel Time Outputs'!$F:$F,'VISSIM Travel Time Outputs'!$D:$D,$D44,'VISSIM Travel Time Outputs'!$A:$A,"AVG",'VISSIM Travel Time Outputs'!$B:$B,AE$9),"-")</f>
        <v>-</v>
      </c>
      <c r="AF44" s="324" t="str">
        <f>IFERROR(AVERAGEIFS('VISSIM Travel Time Outputs'!$F:$F,'VISSIM Travel Time Outputs'!$D:$D,$D44,'VISSIM Travel Time Outputs'!$A:$A,"AVG",'VISSIM Travel Time Outputs'!$B:$B,AF$9),"-")</f>
        <v>-</v>
      </c>
      <c r="AG44" s="324" t="str">
        <f>IFERROR(AVERAGEIFS('VISSIM Travel Time Outputs'!$F:$F,'VISSIM Travel Time Outputs'!$D:$D,$D44,'VISSIM Travel Time Outputs'!$A:$A,"AVG",'VISSIM Travel Time Outputs'!$B:$B,AG$9),"-")</f>
        <v>-</v>
      </c>
      <c r="AH44" s="324" t="str">
        <f>IFERROR(AVERAGEIFS('VISSIM Travel Time Outputs'!$F:$F,'VISSIM Travel Time Outputs'!$D:$D,$D44,'VISSIM Travel Time Outputs'!$A:$A,"AVG",'VISSIM Travel Time Outputs'!$B:$B,AH$9),"-")</f>
        <v>-</v>
      </c>
      <c r="AI44" s="324" t="str">
        <f>IFERROR(AVERAGEIFS('VISSIM Travel Time Outputs'!$F:$F,'VISSIM Travel Time Outputs'!$D:$D,$D44,'VISSIM Travel Time Outputs'!$A:$A,"AVG",'VISSIM Travel Time Outputs'!$B:$B,AI$9),"-")</f>
        <v>-</v>
      </c>
      <c r="AJ44" s="324" t="str">
        <f>IFERROR(AVERAGEIFS('VISSIM Travel Time Outputs'!$F:$F,'VISSIM Travel Time Outputs'!$D:$D,$D44,'VISSIM Travel Time Outputs'!$A:$A,"AVG",'VISSIM Travel Time Outputs'!$B:$B,AJ$9),"-")</f>
        <v>-</v>
      </c>
      <c r="AK44" s="324" t="str">
        <f>IFERROR(AVERAGEIFS('VISSIM Travel Time Outputs'!$F:$F,'VISSIM Travel Time Outputs'!$D:$D,$D44,'VISSIM Travel Time Outputs'!$A:$A,"AVG",'VISSIM Travel Time Outputs'!$B:$B,AK$9),"-")</f>
        <v>-</v>
      </c>
      <c r="AL44" s="324" t="str">
        <f>IFERROR(AVERAGEIFS('VISSIM Travel Time Outputs'!$F:$F,'VISSIM Travel Time Outputs'!$D:$D,$D44,'VISSIM Travel Time Outputs'!$A:$A,"AVG",'VISSIM Travel Time Outputs'!$B:$B,AL$9),"-")</f>
        <v>-</v>
      </c>
      <c r="AM44" s="324" t="str">
        <f>IFERROR(AVERAGEIFS('VISSIM Travel Time Outputs'!$F:$F,'VISSIM Travel Time Outputs'!$D:$D,$D44,'VISSIM Travel Time Outputs'!$A:$A,"AVG",'VISSIM Travel Time Outputs'!$B:$B,AM$9),"-")</f>
        <v>-</v>
      </c>
      <c r="AN44" s="324" t="str">
        <f>IFERROR(AVERAGEIFS('VISSIM Travel Time Outputs'!$F:$F,'VISSIM Travel Time Outputs'!$D:$D,$D44,'VISSIM Travel Time Outputs'!$A:$A,"AVG",'VISSIM Travel Time Outputs'!$B:$B,AN$9),"-")</f>
        <v>-</v>
      </c>
      <c r="AO44" s="324" t="str">
        <f>IFERROR(AVERAGEIFS('VISSIM Travel Time Outputs'!$F:$F,'VISSIM Travel Time Outputs'!$D:$D,$D44,'VISSIM Travel Time Outputs'!$A:$A,"AVG",'VISSIM Travel Time Outputs'!$B:$B,AO$9),"-")</f>
        <v>-</v>
      </c>
      <c r="AP44" s="325" t="str">
        <f>IFERROR(AVERAGEIFS('VISSIM Travel Time Outputs'!$F:$F,'VISSIM Travel Time Outputs'!$D:$D,$D44,'VISSIM Travel Time Outputs'!$A:$A,"AVG",'VISSIM Travel Time Outputs'!$B:$B,AP$9),"-")</f>
        <v>-</v>
      </c>
      <c r="AQ44" s="331"/>
      <c r="AR44" s="209" t="str">
        <f t="shared" si="13"/>
        <v>--</v>
      </c>
      <c r="AS44" s="354" t="str">
        <f t="shared" si="14"/>
        <v>--</v>
      </c>
      <c r="AT44" s="325">
        <f t="shared" si="15"/>
        <v>0</v>
      </c>
      <c r="AU44" s="255"/>
      <c r="AV44" s="209" t="str">
        <f>IFERROR(TIME(0,0,AVERAGEIFS('VISSIM Travel Time Outputs'!$J:$J,'VISSIM Travel Time Outputs'!$D:$D,$D44,'VISSIM Travel Time Outputs'!$A:$A,"AVG",'VISSIM Travel Time Outputs'!$B:$B,AV$9)),"-")</f>
        <v>-</v>
      </c>
      <c r="AW44" s="34" t="str">
        <f>IFERROR(TIME(0,0,AVERAGEIFS('VISSIM Travel Time Outputs'!$J:$J,'VISSIM Travel Time Outputs'!$D:$D,$D44,'VISSIM Travel Time Outputs'!$A:$A,"AVG",'VISSIM Travel Time Outputs'!$B:$B,AW$9)),"-")</f>
        <v>-</v>
      </c>
      <c r="AX44" s="34" t="str">
        <f>IFERROR(TIME(0,0,AVERAGEIFS('VISSIM Travel Time Outputs'!$J:$J,'VISSIM Travel Time Outputs'!$D:$D,$D44,'VISSIM Travel Time Outputs'!$A:$A,"AVG",'VISSIM Travel Time Outputs'!$B:$B,AX$9)),"-")</f>
        <v>-</v>
      </c>
      <c r="AY44" s="34" t="str">
        <f>IFERROR(TIME(0,0,AVERAGEIFS('VISSIM Travel Time Outputs'!$J:$J,'VISSIM Travel Time Outputs'!$D:$D,$D44,'VISSIM Travel Time Outputs'!$A:$A,"AVG",'VISSIM Travel Time Outputs'!$B:$B,AY$9)),"-")</f>
        <v>-</v>
      </c>
      <c r="AZ44" s="34" t="str">
        <f>IFERROR(TIME(0,0,AVERAGEIFS('VISSIM Travel Time Outputs'!$J:$J,'VISSIM Travel Time Outputs'!$D:$D,$D44,'VISSIM Travel Time Outputs'!$A:$A,"AVG",'VISSIM Travel Time Outputs'!$B:$B,AZ$9)),"-")</f>
        <v>-</v>
      </c>
      <c r="BA44" s="34" t="str">
        <f>IFERROR(TIME(0,0,AVERAGEIFS('VISSIM Travel Time Outputs'!$J:$J,'VISSIM Travel Time Outputs'!$D:$D,$D44,'VISSIM Travel Time Outputs'!$A:$A,"AVG",'VISSIM Travel Time Outputs'!$B:$B,BA$9)),"-")</f>
        <v>-</v>
      </c>
      <c r="BB44" s="34" t="str">
        <f>IFERROR(TIME(0,0,AVERAGEIFS('VISSIM Travel Time Outputs'!$J:$J,'VISSIM Travel Time Outputs'!$D:$D,$D44,'VISSIM Travel Time Outputs'!$A:$A,"AVG",'VISSIM Travel Time Outputs'!$B:$B,BB$9)),"-")</f>
        <v>-</v>
      </c>
      <c r="BC44" s="34" t="str">
        <f>IFERROR(TIME(0,0,AVERAGEIFS('VISSIM Travel Time Outputs'!$J:$J,'VISSIM Travel Time Outputs'!$D:$D,$D44,'VISSIM Travel Time Outputs'!$A:$A,"AVG",'VISSIM Travel Time Outputs'!$B:$B,BC$9)),"-")</f>
        <v>-</v>
      </c>
      <c r="BD44" s="34" t="str">
        <f>IFERROR(TIME(0,0,AVERAGEIFS('VISSIM Travel Time Outputs'!$J:$J,'VISSIM Travel Time Outputs'!$D:$D,$D44,'VISSIM Travel Time Outputs'!$A:$A,"AVG",'VISSIM Travel Time Outputs'!$B:$B,BD$9)),"-")</f>
        <v>-</v>
      </c>
      <c r="BE44" s="34" t="str">
        <f>IFERROR(TIME(0,0,AVERAGEIFS('VISSIM Travel Time Outputs'!$J:$J,'VISSIM Travel Time Outputs'!$D:$D,$D44,'VISSIM Travel Time Outputs'!$A:$A,"AVG",'VISSIM Travel Time Outputs'!$B:$B,BE$9)),"-")</f>
        <v>-</v>
      </c>
      <c r="BF44" s="34" t="str">
        <f>IFERROR(TIME(0,0,AVERAGEIFS('VISSIM Travel Time Outputs'!$J:$J,'VISSIM Travel Time Outputs'!$D:$D,$D44,'VISSIM Travel Time Outputs'!$A:$A,"AVG",'VISSIM Travel Time Outputs'!$B:$B,BF$9)),"-")</f>
        <v>-</v>
      </c>
      <c r="BG44" s="34" t="str">
        <f>IFERROR(TIME(0,0,AVERAGEIFS('VISSIM Travel Time Outputs'!$J:$J,'VISSIM Travel Time Outputs'!$D:$D,$D44,'VISSIM Travel Time Outputs'!$A:$A,"AVG",'VISSIM Travel Time Outputs'!$B:$B,BG$9)),"-")</f>
        <v>-</v>
      </c>
      <c r="BH44" s="34" t="str">
        <f>IFERROR(TIME(0,0,AVERAGEIFS('VISSIM Travel Time Outputs'!$J:$J,'VISSIM Travel Time Outputs'!$D:$D,$D44,'VISSIM Travel Time Outputs'!$A:$A,"AVG",'VISSIM Travel Time Outputs'!$B:$B,BH$9)),"-")</f>
        <v>-</v>
      </c>
      <c r="BI44" s="34" t="str">
        <f>IFERROR(TIME(0,0,AVERAGEIFS('VISSIM Travel Time Outputs'!$J:$J,'VISSIM Travel Time Outputs'!$D:$D,$D44,'VISSIM Travel Time Outputs'!$A:$A,"AVG",'VISSIM Travel Time Outputs'!$B:$B,BI$9)),"-")</f>
        <v>-</v>
      </c>
      <c r="BJ44" s="34" t="str">
        <f>IFERROR(TIME(0,0,AVERAGEIFS('VISSIM Travel Time Outputs'!$J:$J,'VISSIM Travel Time Outputs'!$D:$D,$D44,'VISSIM Travel Time Outputs'!$A:$A,"AVG",'VISSIM Travel Time Outputs'!$B:$B,BJ$9)),"-")</f>
        <v>-</v>
      </c>
      <c r="BK44" s="134" t="str">
        <f>IFERROR(TIME(0,0,AVERAGEIFS('VISSIM Travel Time Outputs'!$J:$J,'VISSIM Travel Time Outputs'!$D:$D,$D44,'VISSIM Travel Time Outputs'!$A:$A,"AVG",'VISSIM Travel Time Outputs'!$B:$B,BK$9)),"-")</f>
        <v>-</v>
      </c>
      <c r="BL44" s="126"/>
      <c r="BM44" s="323" t="str">
        <f>IFERROR(AVERAGEIFS('VISSIM Travel Time Outputs'!$G:$G,'VISSIM Travel Time Outputs'!$D:$D,$D44,'VISSIM Travel Time Outputs'!$A:$A,"AVG",'VISSIM Travel Time Outputs'!$B:$B,BM$9),"-")</f>
        <v>-</v>
      </c>
      <c r="BN44" s="324" t="str">
        <f>IFERROR(AVERAGEIFS('VISSIM Travel Time Outputs'!$G:$G,'VISSIM Travel Time Outputs'!$D:$D,$D44,'VISSIM Travel Time Outputs'!$A:$A,"AVG",'VISSIM Travel Time Outputs'!$B:$B,BN$9),"-")</f>
        <v>-</v>
      </c>
      <c r="BO44" s="324" t="str">
        <f>IFERROR(AVERAGEIFS('VISSIM Travel Time Outputs'!$G:$G,'VISSIM Travel Time Outputs'!$D:$D,$D44,'VISSIM Travel Time Outputs'!$A:$A,"AVG",'VISSIM Travel Time Outputs'!$B:$B,BO$9),"-")</f>
        <v>-</v>
      </c>
      <c r="BP44" s="324" t="str">
        <f>IFERROR(AVERAGEIFS('VISSIM Travel Time Outputs'!$G:$G,'VISSIM Travel Time Outputs'!$D:$D,$D44,'VISSIM Travel Time Outputs'!$A:$A,"AVG",'VISSIM Travel Time Outputs'!$B:$B,BP$9),"-")</f>
        <v>-</v>
      </c>
      <c r="BQ44" s="324" t="str">
        <f>IFERROR(AVERAGEIFS('VISSIM Travel Time Outputs'!$G:$G,'VISSIM Travel Time Outputs'!$D:$D,$D44,'VISSIM Travel Time Outputs'!$A:$A,"AVG",'VISSIM Travel Time Outputs'!$B:$B,BQ$9),"-")</f>
        <v>-</v>
      </c>
      <c r="BR44" s="324" t="str">
        <f>IFERROR(AVERAGEIFS('VISSIM Travel Time Outputs'!$G:$G,'VISSIM Travel Time Outputs'!$D:$D,$D44,'VISSIM Travel Time Outputs'!$A:$A,"AVG",'VISSIM Travel Time Outputs'!$B:$B,BR$9),"-")</f>
        <v>-</v>
      </c>
      <c r="BS44" s="324" t="str">
        <f>IFERROR(AVERAGEIFS('VISSIM Travel Time Outputs'!$G:$G,'VISSIM Travel Time Outputs'!$D:$D,$D44,'VISSIM Travel Time Outputs'!$A:$A,"AVG",'VISSIM Travel Time Outputs'!$B:$B,BS$9),"-")</f>
        <v>-</v>
      </c>
      <c r="BT44" s="324" t="str">
        <f>IFERROR(AVERAGEIFS('VISSIM Travel Time Outputs'!$G:$G,'VISSIM Travel Time Outputs'!$D:$D,$D44,'VISSIM Travel Time Outputs'!$A:$A,"AVG",'VISSIM Travel Time Outputs'!$B:$B,BT$9),"-")</f>
        <v>-</v>
      </c>
      <c r="BU44" s="324" t="str">
        <f>IFERROR(AVERAGEIFS('VISSIM Travel Time Outputs'!$G:$G,'VISSIM Travel Time Outputs'!$D:$D,$D44,'VISSIM Travel Time Outputs'!$A:$A,"AVG",'VISSIM Travel Time Outputs'!$B:$B,BU$9),"-")</f>
        <v>-</v>
      </c>
      <c r="BV44" s="324" t="str">
        <f>IFERROR(AVERAGEIFS('VISSIM Travel Time Outputs'!$G:$G,'VISSIM Travel Time Outputs'!$D:$D,$D44,'VISSIM Travel Time Outputs'!$A:$A,"AVG",'VISSIM Travel Time Outputs'!$B:$B,BV$9),"-")</f>
        <v>-</v>
      </c>
      <c r="BW44" s="324" t="str">
        <f>IFERROR(AVERAGEIFS('VISSIM Travel Time Outputs'!$G:$G,'VISSIM Travel Time Outputs'!$D:$D,$D44,'VISSIM Travel Time Outputs'!$A:$A,"AVG",'VISSIM Travel Time Outputs'!$B:$B,BW$9),"-")</f>
        <v>-</v>
      </c>
      <c r="BX44" s="324" t="str">
        <f>IFERROR(AVERAGEIFS('VISSIM Travel Time Outputs'!$G:$G,'VISSIM Travel Time Outputs'!$D:$D,$D44,'VISSIM Travel Time Outputs'!$A:$A,"AVG",'VISSIM Travel Time Outputs'!$B:$B,BX$9),"-")</f>
        <v>-</v>
      </c>
      <c r="BY44" s="324" t="str">
        <f>IFERROR(AVERAGEIFS('VISSIM Travel Time Outputs'!$G:$G,'VISSIM Travel Time Outputs'!$D:$D,$D44,'VISSIM Travel Time Outputs'!$A:$A,"AVG",'VISSIM Travel Time Outputs'!$B:$B,BY$9),"-")</f>
        <v>-</v>
      </c>
      <c r="BZ44" s="324" t="str">
        <f>IFERROR(AVERAGEIFS('VISSIM Travel Time Outputs'!$G:$G,'VISSIM Travel Time Outputs'!$D:$D,$D44,'VISSIM Travel Time Outputs'!$A:$A,"AVG",'VISSIM Travel Time Outputs'!$B:$B,BZ$9),"-")</f>
        <v>-</v>
      </c>
      <c r="CA44" s="324" t="str">
        <f>IFERROR(AVERAGEIFS('VISSIM Travel Time Outputs'!$G:$G,'VISSIM Travel Time Outputs'!$D:$D,$D44,'VISSIM Travel Time Outputs'!$A:$A,"AVG",'VISSIM Travel Time Outputs'!$B:$B,CA$9),"-")</f>
        <v>-</v>
      </c>
      <c r="CB44" s="325" t="str">
        <f>IFERROR(AVERAGEIFS('VISSIM Travel Time Outputs'!$G:$G,'VISSIM Travel Time Outputs'!$D:$D,$D44,'VISSIM Travel Time Outputs'!$A:$A,"AVG",'VISSIM Travel Time Outputs'!$B:$B,CB$9),"-")</f>
        <v>-</v>
      </c>
      <c r="CC44" s="254"/>
      <c r="CD44" s="209" t="str">
        <f t="shared" si="16"/>
        <v>--</v>
      </c>
      <c r="CE44" s="354" t="str">
        <f t="shared" si="17"/>
        <v>--</v>
      </c>
      <c r="CF44" s="325">
        <f t="shared" si="18"/>
        <v>0</v>
      </c>
      <c r="CG44" s="331"/>
      <c r="CH44" s="209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134"/>
      <c r="CX44" s="331"/>
      <c r="CY44" s="323"/>
      <c r="CZ44" s="324"/>
      <c r="DA44" s="324"/>
      <c r="DB44" s="324"/>
      <c r="DC44" s="324"/>
      <c r="DD44" s="324"/>
      <c r="DE44" s="324"/>
      <c r="DF44" s="324"/>
      <c r="DG44" s="324"/>
      <c r="DH44" s="324"/>
      <c r="DI44" s="324"/>
      <c r="DJ44" s="324"/>
      <c r="DK44" s="324"/>
      <c r="DL44" s="324"/>
      <c r="DM44" s="324"/>
      <c r="DN44" s="325"/>
      <c r="DO44" s="331"/>
      <c r="DP44" s="209" t="str">
        <f t="shared" si="19"/>
        <v>--</v>
      </c>
      <c r="DQ44" s="354" t="str">
        <f t="shared" si="20"/>
        <v>--</v>
      </c>
      <c r="DR44" s="325">
        <f t="shared" si="21"/>
        <v>0</v>
      </c>
      <c r="DS44" s="255"/>
      <c r="DT44" s="209" t="str">
        <f>IFERROR(TIME(0,0,AVERAGEIFS('VISSIM Travel Time Outputs'!$K:$K,'VISSIM Travel Time Outputs'!$D:$D,$D44,'VISSIM Travel Time Outputs'!$A:$A,"AVG",'VISSIM Travel Time Outputs'!$B:$B,DT$9)),"-")</f>
        <v>-</v>
      </c>
      <c r="DU44" s="34" t="str">
        <f>IFERROR(TIME(0,0,AVERAGEIFS('VISSIM Travel Time Outputs'!$K:$K,'VISSIM Travel Time Outputs'!$D:$D,$D44,'VISSIM Travel Time Outputs'!$A:$A,"AVG",'VISSIM Travel Time Outputs'!$B:$B,DU$9)),"-")</f>
        <v>-</v>
      </c>
      <c r="DV44" s="34" t="str">
        <f>IFERROR(TIME(0,0,AVERAGEIFS('VISSIM Travel Time Outputs'!$K:$K,'VISSIM Travel Time Outputs'!$D:$D,$D44,'VISSIM Travel Time Outputs'!$A:$A,"AVG",'VISSIM Travel Time Outputs'!$B:$B,DV$9)),"-")</f>
        <v>-</v>
      </c>
      <c r="DW44" s="34" t="str">
        <f>IFERROR(TIME(0,0,AVERAGEIFS('VISSIM Travel Time Outputs'!$K:$K,'VISSIM Travel Time Outputs'!$D:$D,$D44,'VISSIM Travel Time Outputs'!$A:$A,"AVG",'VISSIM Travel Time Outputs'!$B:$B,DW$9)),"-")</f>
        <v>-</v>
      </c>
      <c r="DX44" s="34" t="str">
        <f>IFERROR(TIME(0,0,AVERAGEIFS('VISSIM Travel Time Outputs'!$K:$K,'VISSIM Travel Time Outputs'!$D:$D,$D44,'VISSIM Travel Time Outputs'!$A:$A,"AVG",'VISSIM Travel Time Outputs'!$B:$B,DX$9)),"-")</f>
        <v>-</v>
      </c>
      <c r="DY44" s="34" t="str">
        <f>IFERROR(TIME(0,0,AVERAGEIFS('VISSIM Travel Time Outputs'!$K:$K,'VISSIM Travel Time Outputs'!$D:$D,$D44,'VISSIM Travel Time Outputs'!$A:$A,"AVG",'VISSIM Travel Time Outputs'!$B:$B,DY$9)),"-")</f>
        <v>-</v>
      </c>
      <c r="DZ44" s="34" t="str">
        <f>IFERROR(TIME(0,0,AVERAGEIFS('VISSIM Travel Time Outputs'!$K:$K,'VISSIM Travel Time Outputs'!$D:$D,$D44,'VISSIM Travel Time Outputs'!$A:$A,"AVG",'VISSIM Travel Time Outputs'!$B:$B,DZ$9)),"-")</f>
        <v>-</v>
      </c>
      <c r="EA44" s="34" t="str">
        <f>IFERROR(TIME(0,0,AVERAGEIFS('VISSIM Travel Time Outputs'!$K:$K,'VISSIM Travel Time Outputs'!$D:$D,$D44,'VISSIM Travel Time Outputs'!$A:$A,"AVG",'VISSIM Travel Time Outputs'!$B:$B,EA$9)),"-")</f>
        <v>-</v>
      </c>
      <c r="EB44" s="34" t="str">
        <f>IFERROR(TIME(0,0,AVERAGEIFS('VISSIM Travel Time Outputs'!$K:$K,'VISSIM Travel Time Outputs'!$D:$D,$D44,'VISSIM Travel Time Outputs'!$A:$A,"AVG",'VISSIM Travel Time Outputs'!$B:$B,EB$9)),"-")</f>
        <v>-</v>
      </c>
      <c r="EC44" s="34" t="str">
        <f>IFERROR(TIME(0,0,AVERAGEIFS('VISSIM Travel Time Outputs'!$K:$K,'VISSIM Travel Time Outputs'!$D:$D,$D44,'VISSIM Travel Time Outputs'!$A:$A,"AVG",'VISSIM Travel Time Outputs'!$B:$B,EC$9)),"-")</f>
        <v>-</v>
      </c>
      <c r="ED44" s="34" t="str">
        <f>IFERROR(TIME(0,0,AVERAGEIFS('VISSIM Travel Time Outputs'!$K:$K,'VISSIM Travel Time Outputs'!$D:$D,$D44,'VISSIM Travel Time Outputs'!$A:$A,"AVG",'VISSIM Travel Time Outputs'!$B:$B,ED$9)),"-")</f>
        <v>-</v>
      </c>
      <c r="EE44" s="34" t="str">
        <f>IFERROR(TIME(0,0,AVERAGEIFS('VISSIM Travel Time Outputs'!$K:$K,'VISSIM Travel Time Outputs'!$D:$D,$D44,'VISSIM Travel Time Outputs'!$A:$A,"AVG",'VISSIM Travel Time Outputs'!$B:$B,EE$9)),"-")</f>
        <v>-</v>
      </c>
      <c r="EF44" s="34" t="str">
        <f>IFERROR(TIME(0,0,AVERAGEIFS('VISSIM Travel Time Outputs'!$K:$K,'VISSIM Travel Time Outputs'!$D:$D,$D44,'VISSIM Travel Time Outputs'!$A:$A,"AVG",'VISSIM Travel Time Outputs'!$B:$B,EF$9)),"-")</f>
        <v>-</v>
      </c>
      <c r="EG44" s="34" t="str">
        <f>IFERROR(TIME(0,0,AVERAGEIFS('VISSIM Travel Time Outputs'!$K:$K,'VISSIM Travel Time Outputs'!$D:$D,$D44,'VISSIM Travel Time Outputs'!$A:$A,"AVG",'VISSIM Travel Time Outputs'!$B:$B,EG$9)),"-")</f>
        <v>-</v>
      </c>
      <c r="EH44" s="34" t="str">
        <f>IFERROR(TIME(0,0,AVERAGEIFS('VISSIM Travel Time Outputs'!$K:$K,'VISSIM Travel Time Outputs'!$D:$D,$D44,'VISSIM Travel Time Outputs'!$A:$A,"AVG",'VISSIM Travel Time Outputs'!$B:$B,EH$9)),"-")</f>
        <v>-</v>
      </c>
      <c r="EI44" s="134" t="str">
        <f>IFERROR(TIME(0,0,AVERAGEIFS('VISSIM Travel Time Outputs'!$K:$K,'VISSIM Travel Time Outputs'!$D:$D,$D44,'VISSIM Travel Time Outputs'!$A:$A,"AVG",'VISSIM Travel Time Outputs'!$B:$B,EI$9)),"-")</f>
        <v>-</v>
      </c>
      <c r="EJ44" s="126"/>
      <c r="EK44" s="323" t="str">
        <f>IFERROR(AVERAGEIFS('VISSIM Travel Time Outputs'!$H:$H,'VISSIM Travel Time Outputs'!$D:$D,$D44,'VISSIM Travel Time Outputs'!$A:$A,"AVG",'VISSIM Travel Time Outputs'!$B:$B,EK$9),"-")</f>
        <v>-</v>
      </c>
      <c r="EL44" s="324" t="str">
        <f>IFERROR(AVERAGEIFS('VISSIM Travel Time Outputs'!$H:$H,'VISSIM Travel Time Outputs'!$D:$D,$D44,'VISSIM Travel Time Outputs'!$A:$A,"AVG",'VISSIM Travel Time Outputs'!$B:$B,EL$9),"-")</f>
        <v>-</v>
      </c>
      <c r="EM44" s="324" t="str">
        <f>IFERROR(AVERAGEIFS('VISSIM Travel Time Outputs'!$H:$H,'VISSIM Travel Time Outputs'!$D:$D,$D44,'VISSIM Travel Time Outputs'!$A:$A,"AVG",'VISSIM Travel Time Outputs'!$B:$B,EM$9),"-")</f>
        <v>-</v>
      </c>
      <c r="EN44" s="324" t="str">
        <f>IFERROR(AVERAGEIFS('VISSIM Travel Time Outputs'!$H:$H,'VISSIM Travel Time Outputs'!$D:$D,$D44,'VISSIM Travel Time Outputs'!$A:$A,"AVG",'VISSIM Travel Time Outputs'!$B:$B,EN$9),"-")</f>
        <v>-</v>
      </c>
      <c r="EO44" s="324" t="str">
        <f>IFERROR(AVERAGEIFS('VISSIM Travel Time Outputs'!$H:$H,'VISSIM Travel Time Outputs'!$D:$D,$D44,'VISSIM Travel Time Outputs'!$A:$A,"AVG",'VISSIM Travel Time Outputs'!$B:$B,EO$9),"-")</f>
        <v>-</v>
      </c>
      <c r="EP44" s="324" t="str">
        <f>IFERROR(AVERAGEIFS('VISSIM Travel Time Outputs'!$H:$H,'VISSIM Travel Time Outputs'!$D:$D,$D44,'VISSIM Travel Time Outputs'!$A:$A,"AVG",'VISSIM Travel Time Outputs'!$B:$B,EP$9),"-")</f>
        <v>-</v>
      </c>
      <c r="EQ44" s="324" t="str">
        <f>IFERROR(AVERAGEIFS('VISSIM Travel Time Outputs'!$H:$H,'VISSIM Travel Time Outputs'!$D:$D,$D44,'VISSIM Travel Time Outputs'!$A:$A,"AVG",'VISSIM Travel Time Outputs'!$B:$B,EQ$9),"-")</f>
        <v>-</v>
      </c>
      <c r="ER44" s="324" t="str">
        <f>IFERROR(AVERAGEIFS('VISSIM Travel Time Outputs'!$H:$H,'VISSIM Travel Time Outputs'!$D:$D,$D44,'VISSIM Travel Time Outputs'!$A:$A,"AVG",'VISSIM Travel Time Outputs'!$B:$B,ER$9),"-")</f>
        <v>-</v>
      </c>
      <c r="ES44" s="324" t="str">
        <f>IFERROR(AVERAGEIFS('VISSIM Travel Time Outputs'!$H:$H,'VISSIM Travel Time Outputs'!$D:$D,$D44,'VISSIM Travel Time Outputs'!$A:$A,"AVG",'VISSIM Travel Time Outputs'!$B:$B,ES$9),"-")</f>
        <v>-</v>
      </c>
      <c r="ET44" s="324" t="str">
        <f>IFERROR(AVERAGEIFS('VISSIM Travel Time Outputs'!$H:$H,'VISSIM Travel Time Outputs'!$D:$D,$D44,'VISSIM Travel Time Outputs'!$A:$A,"AVG",'VISSIM Travel Time Outputs'!$B:$B,ET$9),"-")</f>
        <v>-</v>
      </c>
      <c r="EU44" s="324" t="str">
        <f>IFERROR(AVERAGEIFS('VISSIM Travel Time Outputs'!$H:$H,'VISSIM Travel Time Outputs'!$D:$D,$D44,'VISSIM Travel Time Outputs'!$A:$A,"AVG",'VISSIM Travel Time Outputs'!$B:$B,EU$9),"-")</f>
        <v>-</v>
      </c>
      <c r="EV44" s="324" t="str">
        <f>IFERROR(AVERAGEIFS('VISSIM Travel Time Outputs'!$H:$H,'VISSIM Travel Time Outputs'!$D:$D,$D44,'VISSIM Travel Time Outputs'!$A:$A,"AVG",'VISSIM Travel Time Outputs'!$B:$B,EV$9),"-")</f>
        <v>-</v>
      </c>
      <c r="EW44" s="324" t="str">
        <f>IFERROR(AVERAGEIFS('VISSIM Travel Time Outputs'!$H:$H,'VISSIM Travel Time Outputs'!$D:$D,$D44,'VISSIM Travel Time Outputs'!$A:$A,"AVG",'VISSIM Travel Time Outputs'!$B:$B,EW$9),"-")</f>
        <v>-</v>
      </c>
      <c r="EX44" s="324" t="str">
        <f>IFERROR(AVERAGEIFS('VISSIM Travel Time Outputs'!$H:$H,'VISSIM Travel Time Outputs'!$D:$D,$D44,'VISSIM Travel Time Outputs'!$A:$A,"AVG",'VISSIM Travel Time Outputs'!$B:$B,EX$9),"-")</f>
        <v>-</v>
      </c>
      <c r="EY44" s="324" t="str">
        <f>IFERROR(AVERAGEIFS('VISSIM Travel Time Outputs'!$H:$H,'VISSIM Travel Time Outputs'!$D:$D,$D44,'VISSIM Travel Time Outputs'!$A:$A,"AVG",'VISSIM Travel Time Outputs'!$B:$B,EY$9),"-")</f>
        <v>-</v>
      </c>
      <c r="EZ44" s="325" t="str">
        <f>IFERROR(AVERAGEIFS('VISSIM Travel Time Outputs'!$H:$H,'VISSIM Travel Time Outputs'!$D:$D,$D44,'VISSIM Travel Time Outputs'!$A:$A,"AVG",'VISSIM Travel Time Outputs'!$B:$B,EZ$9),"-")</f>
        <v>-</v>
      </c>
      <c r="FA44" s="254"/>
      <c r="FB44" s="209" t="str">
        <f t="shared" si="22"/>
        <v>--</v>
      </c>
      <c r="FC44" s="354" t="str">
        <f t="shared" si="23"/>
        <v>--</v>
      </c>
      <c r="FD44" s="325">
        <f t="shared" si="24"/>
        <v>0</v>
      </c>
      <c r="FE44" s="331"/>
      <c r="FF44" s="209" t="str">
        <f>IFERROR(GETPIVOTDATA("Average of TRAVTM(40)",#REF!,"TIMEINT",FF$9,"VEHICLETRAVELTIMEMEASUREMENT",$D44)/3600/24,"--")</f>
        <v>--</v>
      </c>
      <c r="FG44" s="34" t="str">
        <f>IFERROR(GETPIVOTDATA("Average of TRAVTM(40)",#REF!,"TIMEINT",FG$9,"VEHICLETRAVELTIMEMEASUREMENT",$D44)/3600/24,"--")</f>
        <v>--</v>
      </c>
      <c r="FH44" s="34" t="str">
        <f>IFERROR(GETPIVOTDATA("Average of TRAVTM(40)",#REF!,"TIMEINT",FH$9,"VEHICLETRAVELTIMEMEASUREMENT",$D44)/3600/24,"--")</f>
        <v>--</v>
      </c>
      <c r="FI44" s="34" t="str">
        <f>IFERROR(GETPIVOTDATA("Average of TRAVTM(40)",#REF!,"TIMEINT",FI$9,"VEHICLETRAVELTIMEMEASUREMENT",$D44)/3600/24,"--")</f>
        <v>--</v>
      </c>
      <c r="FJ44" s="34" t="str">
        <f>IFERROR(GETPIVOTDATA("Average of TRAVTM(40)",#REF!,"TIMEINT",FJ$9,"VEHICLETRAVELTIMEMEASUREMENT",$D44)/3600/24,"--")</f>
        <v>--</v>
      </c>
      <c r="FK44" s="34" t="str">
        <f>IFERROR(GETPIVOTDATA("Average of TRAVTM(40)",#REF!,"TIMEINT",FK$9,"VEHICLETRAVELTIMEMEASUREMENT",$D44)/3600/24,"--")</f>
        <v>--</v>
      </c>
      <c r="FL44" s="34" t="str">
        <f>IFERROR(GETPIVOTDATA("Average of TRAVTM(40)",#REF!,"TIMEINT",FL$9,"VEHICLETRAVELTIMEMEASUREMENT",$D44)/3600/24,"--")</f>
        <v>--</v>
      </c>
      <c r="FM44" s="34" t="str">
        <f>IFERROR(GETPIVOTDATA("Average of TRAVTM(40)",#REF!,"TIMEINT",FM$9,"VEHICLETRAVELTIMEMEASUREMENT",$D44)/3600/24,"--")</f>
        <v>--</v>
      </c>
      <c r="FN44" s="34" t="str">
        <f>IFERROR(GETPIVOTDATA("Average of TRAVTM(40)",#REF!,"TIMEINT",FN$9,"VEHICLETRAVELTIMEMEASUREMENT",$D44)/3600/24,"--")</f>
        <v>--</v>
      </c>
      <c r="FO44" s="34" t="str">
        <f>IFERROR(GETPIVOTDATA("Average of TRAVTM(40)",#REF!,"TIMEINT",FO$9,"VEHICLETRAVELTIMEMEASUREMENT",$D44)/3600/24,"--")</f>
        <v>--</v>
      </c>
      <c r="FP44" s="34" t="str">
        <f>IFERROR(GETPIVOTDATA("Average of TRAVTM(40)",#REF!,"TIMEINT",FP$9,"VEHICLETRAVELTIMEMEASUREMENT",$D44)/3600/24,"--")</f>
        <v>--</v>
      </c>
      <c r="FQ44" s="34" t="str">
        <f>IFERROR(GETPIVOTDATA("Average of TRAVTM(40)",#REF!,"TIMEINT",FQ$9,"VEHICLETRAVELTIMEMEASUREMENT",$D44)/3600/24,"--")</f>
        <v>--</v>
      </c>
      <c r="FR44" s="34" t="str">
        <f>IFERROR(GETPIVOTDATA("Average of TRAVTM(40)",#REF!,"TIMEINT",FR$9,"VEHICLETRAVELTIMEMEASUREMENT",$D44)/3600/24,"--")</f>
        <v>--</v>
      </c>
      <c r="FS44" s="34" t="str">
        <f>IFERROR(GETPIVOTDATA("Average of TRAVTM(40)",#REF!,"TIMEINT",FS$9,"VEHICLETRAVELTIMEMEASUREMENT",$D44)/3600/24,"--")</f>
        <v>--</v>
      </c>
      <c r="FT44" s="34" t="str">
        <f>IFERROR(GETPIVOTDATA("Average of TRAVTM(40)",#REF!,"TIMEINT",FT$9,"VEHICLETRAVELTIMEMEASUREMENT",$D44)/3600/24,"--")</f>
        <v>--</v>
      </c>
      <c r="FU44" s="134" t="str">
        <f>IFERROR(GETPIVOTDATA("Average of TRAVTM(40)",#REF!,"TIMEINT",FU$9,"VEHICLETRAVELTIMEMEASUREMENT",$D44)/3600/24,"--")</f>
        <v>--</v>
      </c>
      <c r="FV44" s="331"/>
      <c r="FW44" s="323" t="str">
        <f>IFERROR(GETPIVOTDATA("Average of VEHS(40)",#REF!,"TIMEINT",FW$9,"VEHICLETRAVELTIMEMEASUREMENT",$D44),"--")</f>
        <v>--</v>
      </c>
      <c r="FX44" s="324" t="str">
        <f>IFERROR(GETPIVOTDATA("Average of VEHS(40)",#REF!,"TIMEINT",FX$9,"VEHICLETRAVELTIMEMEASUREMENT",$D44),"--")</f>
        <v>--</v>
      </c>
      <c r="FY44" s="324" t="str">
        <f>IFERROR(GETPIVOTDATA("Average of VEHS(40)",#REF!,"TIMEINT",FY$9,"VEHICLETRAVELTIMEMEASUREMENT",$D44),"--")</f>
        <v>--</v>
      </c>
      <c r="FZ44" s="324" t="str">
        <f>IFERROR(GETPIVOTDATA("Average of VEHS(40)",#REF!,"TIMEINT",FZ$9,"VEHICLETRAVELTIMEMEASUREMENT",$D44),"--")</f>
        <v>--</v>
      </c>
      <c r="GA44" s="324" t="str">
        <f>IFERROR(GETPIVOTDATA("Average of VEHS(40)",#REF!,"TIMEINT",GA$9,"VEHICLETRAVELTIMEMEASUREMENT",$D44),"--")</f>
        <v>--</v>
      </c>
      <c r="GB44" s="324" t="str">
        <f>IFERROR(GETPIVOTDATA("Average of VEHS(40)",#REF!,"TIMEINT",GB$9,"VEHICLETRAVELTIMEMEASUREMENT",$D44),"--")</f>
        <v>--</v>
      </c>
      <c r="GC44" s="324" t="str">
        <f>IFERROR(GETPIVOTDATA("Average of VEHS(40)",#REF!,"TIMEINT",GC$9,"VEHICLETRAVELTIMEMEASUREMENT",$D44),"--")</f>
        <v>--</v>
      </c>
      <c r="GD44" s="324" t="str">
        <f>IFERROR(GETPIVOTDATA("Average of VEHS(40)",#REF!,"TIMEINT",GD$9,"VEHICLETRAVELTIMEMEASUREMENT",$D44),"--")</f>
        <v>--</v>
      </c>
      <c r="GE44" s="324" t="str">
        <f>IFERROR(GETPIVOTDATA("Average of VEHS(40)",#REF!,"TIMEINT",GE$9,"VEHICLETRAVELTIMEMEASUREMENT",$D44),"--")</f>
        <v>--</v>
      </c>
      <c r="GF44" s="324" t="str">
        <f>IFERROR(GETPIVOTDATA("Average of VEHS(40)",#REF!,"TIMEINT",GF$9,"VEHICLETRAVELTIMEMEASUREMENT",$D44),"--")</f>
        <v>--</v>
      </c>
      <c r="GG44" s="324" t="str">
        <f>IFERROR(GETPIVOTDATA("Average of VEHS(40)",#REF!,"TIMEINT",GG$9,"VEHICLETRAVELTIMEMEASUREMENT",$D44),"--")</f>
        <v>--</v>
      </c>
      <c r="GH44" s="324" t="str">
        <f>IFERROR(GETPIVOTDATA("Average of VEHS(40)",#REF!,"TIMEINT",GH$9,"VEHICLETRAVELTIMEMEASUREMENT",$D44),"--")</f>
        <v>--</v>
      </c>
      <c r="GI44" s="324" t="str">
        <f>IFERROR(GETPIVOTDATA("Average of VEHS(40)",#REF!,"TIMEINT",GI$9,"VEHICLETRAVELTIMEMEASUREMENT",$D44),"--")</f>
        <v>--</v>
      </c>
      <c r="GJ44" s="324" t="str">
        <f>IFERROR(GETPIVOTDATA("Average of VEHS(40)",#REF!,"TIMEINT",GJ$9,"VEHICLETRAVELTIMEMEASUREMENT",$D44),"--")</f>
        <v>--</v>
      </c>
      <c r="GK44" s="324" t="str">
        <f>IFERROR(GETPIVOTDATA("Average of VEHS(40)",#REF!,"TIMEINT",GK$9,"VEHICLETRAVELTIMEMEASUREMENT",$D44),"--")</f>
        <v>--</v>
      </c>
      <c r="GL44" s="325" t="str">
        <f>IFERROR(GETPIVOTDATA("Average of VEHS(40)",#REF!,"TIMEINT",GL$9,"VEHICLETRAVELTIMEMEASUREMENT",$D44),"--")</f>
        <v>--</v>
      </c>
      <c r="GM44" s="331"/>
      <c r="GN44" s="209" t="str">
        <f t="shared" si="25"/>
        <v>--</v>
      </c>
      <c r="GO44" s="354" t="str">
        <f t="shared" si="26"/>
        <v>--</v>
      </c>
      <c r="GP44" s="325">
        <f t="shared" si="27"/>
        <v>0</v>
      </c>
      <c r="GQ44" s="331"/>
      <c r="GR44" s="209" t="str">
        <f>IFERROR(GETPIVOTDATA("Average of TRAVTM(60)",#REF!,"TIMEINT",GR$9,"VEHICLETRAVELTIMEMEASUREMENT",$D44)/3600/24,"--")</f>
        <v>--</v>
      </c>
      <c r="GS44" s="34" t="str">
        <f>IFERROR(GETPIVOTDATA("Average of TRAVTM(60)",#REF!,"TIMEINT",GS$9,"VEHICLETRAVELTIMEMEASUREMENT",$D44)/3600/24,"--")</f>
        <v>--</v>
      </c>
      <c r="GT44" s="34" t="str">
        <f>IFERROR(GETPIVOTDATA("Average of TRAVTM(60)",#REF!,"TIMEINT",GT$9,"VEHICLETRAVELTIMEMEASUREMENT",$D44)/3600/24,"--")</f>
        <v>--</v>
      </c>
      <c r="GU44" s="34" t="str">
        <f>IFERROR(GETPIVOTDATA("Average of TRAVTM(60)",#REF!,"TIMEINT",GU$9,"VEHICLETRAVELTIMEMEASUREMENT",$D44)/3600/24,"--")</f>
        <v>--</v>
      </c>
      <c r="GV44" s="34" t="str">
        <f>IFERROR(GETPIVOTDATA("Average of TRAVTM(60)",#REF!,"TIMEINT",GV$9,"VEHICLETRAVELTIMEMEASUREMENT",$D44)/3600/24,"--")</f>
        <v>--</v>
      </c>
      <c r="GW44" s="34" t="str">
        <f>IFERROR(GETPIVOTDATA("Average of TRAVTM(60)",#REF!,"TIMEINT",GW$9,"VEHICLETRAVELTIMEMEASUREMENT",$D44)/3600/24,"--")</f>
        <v>--</v>
      </c>
      <c r="GX44" s="34" t="str">
        <f>IFERROR(GETPIVOTDATA("Average of TRAVTM(60)",#REF!,"TIMEINT",GX$9,"VEHICLETRAVELTIMEMEASUREMENT",$D44)/3600/24,"--")</f>
        <v>--</v>
      </c>
      <c r="GY44" s="34" t="str">
        <f>IFERROR(GETPIVOTDATA("Average of TRAVTM(60)",#REF!,"TIMEINT",GY$9,"VEHICLETRAVELTIMEMEASUREMENT",$D44)/3600/24,"--")</f>
        <v>--</v>
      </c>
      <c r="GZ44" s="34" t="str">
        <f>IFERROR(GETPIVOTDATA("Average of TRAVTM(60)",#REF!,"TIMEINT",GZ$9,"VEHICLETRAVELTIMEMEASUREMENT",$D44)/3600/24,"--")</f>
        <v>--</v>
      </c>
      <c r="HA44" s="34" t="str">
        <f>IFERROR(GETPIVOTDATA("Average of TRAVTM(60)",#REF!,"TIMEINT",HA$9,"VEHICLETRAVELTIMEMEASUREMENT",$D44)/3600/24,"--")</f>
        <v>--</v>
      </c>
      <c r="HB44" s="34" t="str">
        <f>IFERROR(GETPIVOTDATA("Average of TRAVTM(60)",#REF!,"TIMEINT",HB$9,"VEHICLETRAVELTIMEMEASUREMENT",$D44)/3600/24,"--")</f>
        <v>--</v>
      </c>
      <c r="HC44" s="34" t="str">
        <f>IFERROR(GETPIVOTDATA("Average of TRAVTM(60)",#REF!,"TIMEINT",HC$9,"VEHICLETRAVELTIMEMEASUREMENT",$D44)/3600/24,"--")</f>
        <v>--</v>
      </c>
      <c r="HD44" s="34" t="str">
        <f>IFERROR(GETPIVOTDATA("Average of TRAVTM(60)",#REF!,"TIMEINT",HD$9,"VEHICLETRAVELTIMEMEASUREMENT",$D44)/3600/24,"--")</f>
        <v>--</v>
      </c>
      <c r="HE44" s="34" t="str">
        <f>IFERROR(GETPIVOTDATA("Average of TRAVTM(60)",#REF!,"TIMEINT",HE$9,"VEHICLETRAVELTIMEMEASUREMENT",$D44)/3600/24,"--")</f>
        <v>--</v>
      </c>
      <c r="HF44" s="34" t="str">
        <f>IFERROR(GETPIVOTDATA("Average of TRAVTM(60)",#REF!,"TIMEINT",HF$9,"VEHICLETRAVELTIMEMEASUREMENT",$D44)/3600/24,"--")</f>
        <v>--</v>
      </c>
      <c r="HG44" s="134" t="str">
        <f>IFERROR(GETPIVOTDATA("Average of TRAVTM(60)",#REF!,"TIMEINT",HG$9,"VEHICLETRAVELTIMEMEASUREMENT",$D44)/3600/24,"--")</f>
        <v>--</v>
      </c>
      <c r="HH44" s="331"/>
      <c r="HI44" s="323" t="str">
        <f>IFERROR(GETPIVOTDATA("Average of VEHS(60)",#REF!,"TIMEINT",HI$9,"VEHICLETRAVELTIMEMEASUREMENT",$D44),"--")</f>
        <v>--</v>
      </c>
      <c r="HJ44" s="324" t="str">
        <f>IFERROR(GETPIVOTDATA("Average of VEHS(60)",#REF!,"TIMEINT",HJ$9,"VEHICLETRAVELTIMEMEASUREMENT",$D44),"--")</f>
        <v>--</v>
      </c>
      <c r="HK44" s="324" t="str">
        <f>IFERROR(GETPIVOTDATA("Average of VEHS(60)",#REF!,"TIMEINT",HK$9,"VEHICLETRAVELTIMEMEASUREMENT",$D44),"--")</f>
        <v>--</v>
      </c>
      <c r="HL44" s="324" t="str">
        <f>IFERROR(GETPIVOTDATA("Average of VEHS(60)",#REF!,"TIMEINT",HL$9,"VEHICLETRAVELTIMEMEASUREMENT",$D44),"--")</f>
        <v>--</v>
      </c>
      <c r="HM44" s="324" t="str">
        <f>IFERROR(GETPIVOTDATA("Average of VEHS(60)",#REF!,"TIMEINT",HM$9,"VEHICLETRAVELTIMEMEASUREMENT",$D44),"--")</f>
        <v>--</v>
      </c>
      <c r="HN44" s="324" t="str">
        <f>IFERROR(GETPIVOTDATA("Average of VEHS(60)",#REF!,"TIMEINT",HN$9,"VEHICLETRAVELTIMEMEASUREMENT",$D44),"--")</f>
        <v>--</v>
      </c>
      <c r="HO44" s="324" t="str">
        <f>IFERROR(GETPIVOTDATA("Average of VEHS(60)",#REF!,"TIMEINT",HO$9,"VEHICLETRAVELTIMEMEASUREMENT",$D44),"--")</f>
        <v>--</v>
      </c>
      <c r="HP44" s="324" t="str">
        <f>IFERROR(GETPIVOTDATA("Average of VEHS(60)",#REF!,"TIMEINT",HP$9,"VEHICLETRAVELTIMEMEASUREMENT",$D44),"--")</f>
        <v>--</v>
      </c>
      <c r="HQ44" s="324" t="str">
        <f>IFERROR(GETPIVOTDATA("Average of VEHS(60)",#REF!,"TIMEINT",HQ$9,"VEHICLETRAVELTIMEMEASUREMENT",$D44),"--")</f>
        <v>--</v>
      </c>
      <c r="HR44" s="324" t="str">
        <f>IFERROR(GETPIVOTDATA("Average of VEHS(60)",#REF!,"TIMEINT",HR$9,"VEHICLETRAVELTIMEMEASUREMENT",$D44),"--")</f>
        <v>--</v>
      </c>
      <c r="HS44" s="324" t="str">
        <f>IFERROR(GETPIVOTDATA("Average of VEHS(60)",#REF!,"TIMEINT",HS$9,"VEHICLETRAVELTIMEMEASUREMENT",$D44),"--")</f>
        <v>--</v>
      </c>
      <c r="HT44" s="324" t="str">
        <f>IFERROR(GETPIVOTDATA("Average of VEHS(60)",#REF!,"TIMEINT",HT$9,"VEHICLETRAVELTIMEMEASUREMENT",$D44),"--")</f>
        <v>--</v>
      </c>
      <c r="HU44" s="324" t="str">
        <f>IFERROR(GETPIVOTDATA("Average of VEHS(60)",#REF!,"TIMEINT",HU$9,"VEHICLETRAVELTIMEMEASUREMENT",$D44),"--")</f>
        <v>--</v>
      </c>
      <c r="HV44" s="324" t="str">
        <f>IFERROR(GETPIVOTDATA("Average of VEHS(60)",#REF!,"TIMEINT",HV$9,"VEHICLETRAVELTIMEMEASUREMENT",$D44),"--")</f>
        <v>--</v>
      </c>
      <c r="HW44" s="324" t="str">
        <f>IFERROR(GETPIVOTDATA("Average of VEHS(60)",#REF!,"TIMEINT",HW$9,"VEHICLETRAVELTIMEMEASUREMENT",$D44),"--")</f>
        <v>--</v>
      </c>
      <c r="HX44" s="325" t="str">
        <f>IFERROR(GETPIVOTDATA("Average of VEHS(60)",#REF!,"TIMEINT",HX$9,"VEHICLETRAVELTIMEMEASUREMENT",$D44),"--")</f>
        <v>--</v>
      </c>
      <c r="HY44" s="331"/>
      <c r="HZ44" s="209" t="str">
        <f t="shared" si="28"/>
        <v>--</v>
      </c>
      <c r="IA44" s="354" t="str">
        <f t="shared" si="29"/>
        <v>--</v>
      </c>
      <c r="IB44" s="325">
        <f t="shared" si="30"/>
        <v>0</v>
      </c>
      <c r="IC44" s="638"/>
      <c r="ID44" s="323" t="str">
        <f>IFERROR(AVERAGEIFS('VISSIM Travel Time Outputs'!#REF!,'VISSIM Travel Time Outputs'!#REF!,$D44,'VISSIM Travel Time Outputs'!#REF!,"AVG",'VISSIM Travel Time Outputs'!#REF!,ID$9),"-")</f>
        <v>-</v>
      </c>
      <c r="IE44" s="324" t="str">
        <f>IFERROR(AVERAGEIFS('VISSIM Travel Time Outputs'!#REF!,'VISSIM Travel Time Outputs'!#REF!,$D44,'VISSIM Travel Time Outputs'!#REF!,"AVG",'VISSIM Travel Time Outputs'!#REF!,IE$9),"-")</f>
        <v>-</v>
      </c>
      <c r="IF44" s="324" t="str">
        <f>IFERROR(AVERAGEIFS('VISSIM Travel Time Outputs'!#REF!,'VISSIM Travel Time Outputs'!#REF!,$D44,'VISSIM Travel Time Outputs'!#REF!,"AVG",'VISSIM Travel Time Outputs'!#REF!,IF$9),"-")</f>
        <v>-</v>
      </c>
      <c r="IG44" s="324" t="str">
        <f>IFERROR(AVERAGEIFS('VISSIM Travel Time Outputs'!#REF!,'VISSIM Travel Time Outputs'!#REF!,$D44,'VISSIM Travel Time Outputs'!#REF!,"AVG",'VISSIM Travel Time Outputs'!#REF!,IG$9),"-")</f>
        <v>-</v>
      </c>
      <c r="IH44" s="324" t="str">
        <f>IFERROR(AVERAGEIFS('VISSIM Travel Time Outputs'!#REF!,'VISSIM Travel Time Outputs'!#REF!,$D44,'VISSIM Travel Time Outputs'!#REF!,"AVG",'VISSIM Travel Time Outputs'!#REF!,IH$9),"-")</f>
        <v>-</v>
      </c>
      <c r="II44" s="324" t="str">
        <f>IFERROR(AVERAGEIFS('VISSIM Travel Time Outputs'!#REF!,'VISSIM Travel Time Outputs'!#REF!,$D44,'VISSIM Travel Time Outputs'!#REF!,"AVG",'VISSIM Travel Time Outputs'!#REF!,II$9),"-")</f>
        <v>-</v>
      </c>
      <c r="IJ44" s="324" t="str">
        <f>IFERROR(AVERAGEIFS('VISSIM Travel Time Outputs'!#REF!,'VISSIM Travel Time Outputs'!#REF!,$D44,'VISSIM Travel Time Outputs'!#REF!,"AVG",'VISSIM Travel Time Outputs'!#REF!,IJ$9),"-")</f>
        <v>-</v>
      </c>
      <c r="IK44" s="324" t="str">
        <f>IFERROR(AVERAGEIFS('VISSIM Travel Time Outputs'!#REF!,'VISSIM Travel Time Outputs'!#REF!,$D44,'VISSIM Travel Time Outputs'!#REF!,"AVG",'VISSIM Travel Time Outputs'!#REF!,IK$9),"-")</f>
        <v>-</v>
      </c>
      <c r="IL44" s="324" t="str">
        <f>IFERROR(AVERAGEIFS('VISSIM Travel Time Outputs'!#REF!,'VISSIM Travel Time Outputs'!#REF!,$D44,'VISSIM Travel Time Outputs'!#REF!,"AVG",'VISSIM Travel Time Outputs'!#REF!,IL$9),"-")</f>
        <v>-</v>
      </c>
      <c r="IM44" s="324" t="str">
        <f>IFERROR(AVERAGEIFS('VISSIM Travel Time Outputs'!#REF!,'VISSIM Travel Time Outputs'!#REF!,$D44,'VISSIM Travel Time Outputs'!#REF!,"AVG",'VISSIM Travel Time Outputs'!#REF!,IM$9),"-")</f>
        <v>-</v>
      </c>
      <c r="IN44" s="324" t="str">
        <f>IFERROR(AVERAGEIFS('VISSIM Travel Time Outputs'!#REF!,'VISSIM Travel Time Outputs'!#REF!,$D44,'VISSIM Travel Time Outputs'!#REF!,"AVG",'VISSIM Travel Time Outputs'!#REF!,IN$9),"-")</f>
        <v>-</v>
      </c>
      <c r="IO44" s="324" t="str">
        <f>IFERROR(AVERAGEIFS('VISSIM Travel Time Outputs'!#REF!,'VISSIM Travel Time Outputs'!#REF!,$D44,'VISSIM Travel Time Outputs'!#REF!,"AVG",'VISSIM Travel Time Outputs'!#REF!,IO$9),"-")</f>
        <v>-</v>
      </c>
      <c r="IP44" s="324" t="str">
        <f>IFERROR(AVERAGEIFS('VISSIM Travel Time Outputs'!#REF!,'VISSIM Travel Time Outputs'!#REF!,$D44,'VISSIM Travel Time Outputs'!#REF!,"AVG",'VISSIM Travel Time Outputs'!#REF!,IP$9),"-")</f>
        <v>-</v>
      </c>
      <c r="IQ44" s="324" t="str">
        <f>IFERROR(AVERAGEIFS('VISSIM Travel Time Outputs'!#REF!,'VISSIM Travel Time Outputs'!#REF!,$D44,'VISSIM Travel Time Outputs'!#REF!,"AVG",'VISSIM Travel Time Outputs'!#REF!,IQ$9),"-")</f>
        <v>-</v>
      </c>
      <c r="IR44" s="324" t="str">
        <f>IFERROR(AVERAGEIFS('VISSIM Travel Time Outputs'!#REF!,'VISSIM Travel Time Outputs'!#REF!,$D44,'VISSIM Travel Time Outputs'!#REF!,"AVG",'VISSIM Travel Time Outputs'!#REF!,IR$9),"-")</f>
        <v>-</v>
      </c>
      <c r="IS44" s="325" t="str">
        <f>IFERROR(AVERAGEIFS('VISSIM Travel Time Outputs'!#REF!,'VISSIM Travel Time Outputs'!#REF!,$D44,'VISSIM Travel Time Outputs'!#REF!,"AVG",'VISSIM Travel Time Outputs'!#REF!,IS$9),"-")</f>
        <v>-</v>
      </c>
      <c r="IT44" s="325" t="str">
        <f t="shared" si="31"/>
        <v>--</v>
      </c>
    </row>
    <row r="45" spans="1:254" x14ac:dyDescent="0.35">
      <c r="A45" s="252" t="str">
        <f t="shared" si="12"/>
        <v>H</v>
      </c>
      <c r="B45" s="577">
        <f t="shared" si="32"/>
        <v>36</v>
      </c>
      <c r="C45" s="413">
        <f>INDEX('Input - Travel Times'!$B$3:$AH$103,MATCH($B45,'Input - Travel Times'!$B$3:$B$103,0),MATCH(C$9,'Input - Travel Times'!$B$3:$AH$3,0))</f>
        <v>0</v>
      </c>
      <c r="D45" s="150">
        <f>INDEX('Input - Travel Times'!$B$3:$AH$103,MATCH($B45,'Input - Travel Times'!$B$3:$B$103,0),MATCH(D$9,'Input - Travel Times'!$B$3:$AH$3,0))</f>
        <v>0</v>
      </c>
      <c r="E45" s="518">
        <f>TIME(0,0,INDEX('Input - Travel Times'!$B$3:$AH$103,MATCH($B45,'Input - Travel Times'!$B$3:$B$103,0),MATCH(E$9,'Input - Travel Times'!$B$3:$AH$3,0)))</f>
        <v>0</v>
      </c>
      <c r="F45" s="518">
        <f>TIME(0,0,INDEX('Input - Travel Times'!$B$3:$AH$103,MATCH($B45,'Input - Travel Times'!$B$3:$B$103,0),MATCH(F$9,'Input - Travel Times'!$B$3:$AH$3,0)))</f>
        <v>0</v>
      </c>
      <c r="G45" s="518">
        <f>TIME(0,0,INDEX('Input - Travel Times'!$B$3:$AH$103,MATCH($B45,'Input - Travel Times'!$B$3:$B$103,0),MATCH(G$9,'Input - Travel Times'!$B$3:$AH$3,0)))</f>
        <v>0</v>
      </c>
      <c r="H45" s="518">
        <f>TIME(0,0,INDEX('Input - Travel Times'!$B$3:$AH$103,MATCH($B45,'Input - Travel Times'!$B$3:$B$103,0),MATCH(H$9,'Input - Travel Times'!$B$3:$AH$3,0)))</f>
        <v>0</v>
      </c>
      <c r="J45" s="209" t="str">
        <f>IFERROR(TIME(0,0,AVERAGEIFS('VISSIM Travel Time Outputs'!$I:$I,'VISSIM Travel Time Outputs'!$D:$D,$D45,'VISSIM Travel Time Outputs'!$A:$A,"AVG",'VISSIM Travel Time Outputs'!$B:$B,J$9)),"-")</f>
        <v>-</v>
      </c>
      <c r="K45" s="34" t="str">
        <f>IFERROR(TIME(0,0,AVERAGEIFS('VISSIM Travel Time Outputs'!$I:$I,'VISSIM Travel Time Outputs'!$D:$D,$D45,'VISSIM Travel Time Outputs'!$A:$A,"AVG",'VISSIM Travel Time Outputs'!$B:$B,K$9)),"-")</f>
        <v>-</v>
      </c>
      <c r="L45" s="34" t="str">
        <f>IFERROR(TIME(0,0,AVERAGEIFS('VISSIM Travel Time Outputs'!$I:$I,'VISSIM Travel Time Outputs'!$D:$D,$D45,'VISSIM Travel Time Outputs'!$A:$A,"AVG",'VISSIM Travel Time Outputs'!$B:$B,L$9)),"-")</f>
        <v>-</v>
      </c>
      <c r="M45" s="34" t="str">
        <f>IFERROR(TIME(0,0,AVERAGEIFS('VISSIM Travel Time Outputs'!$I:$I,'VISSIM Travel Time Outputs'!$D:$D,$D45,'VISSIM Travel Time Outputs'!$A:$A,"AVG",'VISSIM Travel Time Outputs'!$B:$B,M$9)),"-")</f>
        <v>-</v>
      </c>
      <c r="N45" s="34" t="str">
        <f>IFERROR(TIME(0,0,AVERAGEIFS('VISSIM Travel Time Outputs'!$I:$I,'VISSIM Travel Time Outputs'!$D:$D,$D45,'VISSIM Travel Time Outputs'!$A:$A,"AVG",'VISSIM Travel Time Outputs'!$B:$B,N$9)),"-")</f>
        <v>-</v>
      </c>
      <c r="O45" s="34" t="str">
        <f>IFERROR(TIME(0,0,AVERAGEIFS('VISSIM Travel Time Outputs'!$I:$I,'VISSIM Travel Time Outputs'!$D:$D,$D45,'VISSIM Travel Time Outputs'!$A:$A,"AVG",'VISSIM Travel Time Outputs'!$B:$B,O$9)),"-")</f>
        <v>-</v>
      </c>
      <c r="P45" s="34" t="str">
        <f>IFERROR(TIME(0,0,AVERAGEIFS('VISSIM Travel Time Outputs'!$I:$I,'VISSIM Travel Time Outputs'!$D:$D,$D45,'VISSIM Travel Time Outputs'!$A:$A,"AVG",'VISSIM Travel Time Outputs'!$B:$B,P$9)),"-")</f>
        <v>-</v>
      </c>
      <c r="Q45" s="34" t="str">
        <f>IFERROR(TIME(0,0,AVERAGEIFS('VISSIM Travel Time Outputs'!$I:$I,'VISSIM Travel Time Outputs'!$D:$D,$D45,'VISSIM Travel Time Outputs'!$A:$A,"AVG",'VISSIM Travel Time Outputs'!$B:$B,Q$9)),"-")</f>
        <v>-</v>
      </c>
      <c r="R45" s="34" t="str">
        <f>IFERROR(TIME(0,0,AVERAGEIFS('VISSIM Travel Time Outputs'!$I:$I,'VISSIM Travel Time Outputs'!$D:$D,$D45,'VISSIM Travel Time Outputs'!$A:$A,"AVG",'VISSIM Travel Time Outputs'!$B:$B,R$9)),"-")</f>
        <v>-</v>
      </c>
      <c r="S45" s="34" t="str">
        <f>IFERROR(TIME(0,0,AVERAGEIFS('VISSIM Travel Time Outputs'!$I:$I,'VISSIM Travel Time Outputs'!$D:$D,$D45,'VISSIM Travel Time Outputs'!$A:$A,"AVG",'VISSIM Travel Time Outputs'!$B:$B,S$9)),"-")</f>
        <v>-</v>
      </c>
      <c r="T45" s="34" t="str">
        <f>IFERROR(TIME(0,0,AVERAGEIFS('VISSIM Travel Time Outputs'!$I:$I,'VISSIM Travel Time Outputs'!$D:$D,$D45,'VISSIM Travel Time Outputs'!$A:$A,"AVG",'VISSIM Travel Time Outputs'!$B:$B,T$9)),"-")</f>
        <v>-</v>
      </c>
      <c r="U45" s="34" t="str">
        <f>IFERROR(TIME(0,0,AVERAGEIFS('VISSIM Travel Time Outputs'!$I:$I,'VISSIM Travel Time Outputs'!$D:$D,$D45,'VISSIM Travel Time Outputs'!$A:$A,"AVG",'VISSIM Travel Time Outputs'!$B:$B,U$9)),"-")</f>
        <v>-</v>
      </c>
      <c r="V45" s="34" t="str">
        <f>IFERROR(TIME(0,0,AVERAGEIFS('VISSIM Travel Time Outputs'!$I:$I,'VISSIM Travel Time Outputs'!$D:$D,$D45,'VISSIM Travel Time Outputs'!$A:$A,"AVG",'VISSIM Travel Time Outputs'!$B:$B,V$9)),"-")</f>
        <v>-</v>
      </c>
      <c r="W45" s="34" t="str">
        <f>IFERROR(TIME(0,0,AVERAGEIFS('VISSIM Travel Time Outputs'!$I:$I,'VISSIM Travel Time Outputs'!$D:$D,$D45,'VISSIM Travel Time Outputs'!$A:$A,"AVG",'VISSIM Travel Time Outputs'!$B:$B,W$9)),"-")</f>
        <v>-</v>
      </c>
      <c r="X45" s="34" t="str">
        <f>IFERROR(TIME(0,0,AVERAGEIFS('VISSIM Travel Time Outputs'!$I:$I,'VISSIM Travel Time Outputs'!$D:$D,$D45,'VISSIM Travel Time Outputs'!$A:$A,"AVG",'VISSIM Travel Time Outputs'!$B:$B,X$9)),"-")</f>
        <v>-</v>
      </c>
      <c r="Y45" s="134" t="str">
        <f>IFERROR(TIME(0,0,AVERAGEIFS('VISSIM Travel Time Outputs'!$I:$I,'VISSIM Travel Time Outputs'!$D:$D,$D45,'VISSIM Travel Time Outputs'!$A:$A,"AVG",'VISSIM Travel Time Outputs'!$B:$B,Y$9)),"-")</f>
        <v>-</v>
      </c>
      <c r="Z45" s="254"/>
      <c r="AA45" s="323" t="str">
        <f>IFERROR(AVERAGEIFS('VISSIM Travel Time Outputs'!$F:$F,'VISSIM Travel Time Outputs'!$D:$D,$D45,'VISSIM Travel Time Outputs'!$A:$A,"AVG",'VISSIM Travel Time Outputs'!$B:$B,AA$9),"-")</f>
        <v>-</v>
      </c>
      <c r="AB45" s="324" t="str">
        <f>IFERROR(AVERAGEIFS('VISSIM Travel Time Outputs'!$F:$F,'VISSIM Travel Time Outputs'!$D:$D,$D45,'VISSIM Travel Time Outputs'!$A:$A,"AVG",'VISSIM Travel Time Outputs'!$B:$B,AB$9),"-")</f>
        <v>-</v>
      </c>
      <c r="AC45" s="324" t="str">
        <f>IFERROR(AVERAGEIFS('VISSIM Travel Time Outputs'!$F:$F,'VISSIM Travel Time Outputs'!$D:$D,$D45,'VISSIM Travel Time Outputs'!$A:$A,"AVG",'VISSIM Travel Time Outputs'!$B:$B,AC$9),"-")</f>
        <v>-</v>
      </c>
      <c r="AD45" s="324" t="str">
        <f>IFERROR(AVERAGEIFS('VISSIM Travel Time Outputs'!$F:$F,'VISSIM Travel Time Outputs'!$D:$D,$D45,'VISSIM Travel Time Outputs'!$A:$A,"AVG",'VISSIM Travel Time Outputs'!$B:$B,AD$9),"-")</f>
        <v>-</v>
      </c>
      <c r="AE45" s="324" t="str">
        <f>IFERROR(AVERAGEIFS('VISSIM Travel Time Outputs'!$F:$F,'VISSIM Travel Time Outputs'!$D:$D,$D45,'VISSIM Travel Time Outputs'!$A:$A,"AVG",'VISSIM Travel Time Outputs'!$B:$B,AE$9),"-")</f>
        <v>-</v>
      </c>
      <c r="AF45" s="324" t="str">
        <f>IFERROR(AVERAGEIFS('VISSIM Travel Time Outputs'!$F:$F,'VISSIM Travel Time Outputs'!$D:$D,$D45,'VISSIM Travel Time Outputs'!$A:$A,"AVG",'VISSIM Travel Time Outputs'!$B:$B,AF$9),"-")</f>
        <v>-</v>
      </c>
      <c r="AG45" s="324" t="str">
        <f>IFERROR(AVERAGEIFS('VISSIM Travel Time Outputs'!$F:$F,'VISSIM Travel Time Outputs'!$D:$D,$D45,'VISSIM Travel Time Outputs'!$A:$A,"AVG",'VISSIM Travel Time Outputs'!$B:$B,AG$9),"-")</f>
        <v>-</v>
      </c>
      <c r="AH45" s="324" t="str">
        <f>IFERROR(AVERAGEIFS('VISSIM Travel Time Outputs'!$F:$F,'VISSIM Travel Time Outputs'!$D:$D,$D45,'VISSIM Travel Time Outputs'!$A:$A,"AVG",'VISSIM Travel Time Outputs'!$B:$B,AH$9),"-")</f>
        <v>-</v>
      </c>
      <c r="AI45" s="324" t="str">
        <f>IFERROR(AVERAGEIFS('VISSIM Travel Time Outputs'!$F:$F,'VISSIM Travel Time Outputs'!$D:$D,$D45,'VISSIM Travel Time Outputs'!$A:$A,"AVG",'VISSIM Travel Time Outputs'!$B:$B,AI$9),"-")</f>
        <v>-</v>
      </c>
      <c r="AJ45" s="324" t="str">
        <f>IFERROR(AVERAGEIFS('VISSIM Travel Time Outputs'!$F:$F,'VISSIM Travel Time Outputs'!$D:$D,$D45,'VISSIM Travel Time Outputs'!$A:$A,"AVG",'VISSIM Travel Time Outputs'!$B:$B,AJ$9),"-")</f>
        <v>-</v>
      </c>
      <c r="AK45" s="324" t="str">
        <f>IFERROR(AVERAGEIFS('VISSIM Travel Time Outputs'!$F:$F,'VISSIM Travel Time Outputs'!$D:$D,$D45,'VISSIM Travel Time Outputs'!$A:$A,"AVG",'VISSIM Travel Time Outputs'!$B:$B,AK$9),"-")</f>
        <v>-</v>
      </c>
      <c r="AL45" s="324" t="str">
        <f>IFERROR(AVERAGEIFS('VISSIM Travel Time Outputs'!$F:$F,'VISSIM Travel Time Outputs'!$D:$D,$D45,'VISSIM Travel Time Outputs'!$A:$A,"AVG",'VISSIM Travel Time Outputs'!$B:$B,AL$9),"-")</f>
        <v>-</v>
      </c>
      <c r="AM45" s="324" t="str">
        <f>IFERROR(AVERAGEIFS('VISSIM Travel Time Outputs'!$F:$F,'VISSIM Travel Time Outputs'!$D:$D,$D45,'VISSIM Travel Time Outputs'!$A:$A,"AVG",'VISSIM Travel Time Outputs'!$B:$B,AM$9),"-")</f>
        <v>-</v>
      </c>
      <c r="AN45" s="324" t="str">
        <f>IFERROR(AVERAGEIFS('VISSIM Travel Time Outputs'!$F:$F,'VISSIM Travel Time Outputs'!$D:$D,$D45,'VISSIM Travel Time Outputs'!$A:$A,"AVG",'VISSIM Travel Time Outputs'!$B:$B,AN$9),"-")</f>
        <v>-</v>
      </c>
      <c r="AO45" s="324" t="str">
        <f>IFERROR(AVERAGEIFS('VISSIM Travel Time Outputs'!$F:$F,'VISSIM Travel Time Outputs'!$D:$D,$D45,'VISSIM Travel Time Outputs'!$A:$A,"AVG",'VISSIM Travel Time Outputs'!$B:$B,AO$9),"-")</f>
        <v>-</v>
      </c>
      <c r="AP45" s="325" t="str">
        <f>IFERROR(AVERAGEIFS('VISSIM Travel Time Outputs'!$F:$F,'VISSIM Travel Time Outputs'!$D:$D,$D45,'VISSIM Travel Time Outputs'!$A:$A,"AVG",'VISSIM Travel Time Outputs'!$B:$B,AP$9),"-")</f>
        <v>-</v>
      </c>
      <c r="AQ45" s="331"/>
      <c r="AR45" s="209" t="str">
        <f t="shared" si="13"/>
        <v>--</v>
      </c>
      <c r="AS45" s="354" t="str">
        <f t="shared" si="14"/>
        <v>--</v>
      </c>
      <c r="AT45" s="325">
        <f t="shared" si="15"/>
        <v>0</v>
      </c>
      <c r="AU45" s="255"/>
      <c r="AV45" s="209" t="str">
        <f>IFERROR(TIME(0,0,AVERAGEIFS('VISSIM Travel Time Outputs'!$J:$J,'VISSIM Travel Time Outputs'!$D:$D,$D45,'VISSIM Travel Time Outputs'!$A:$A,"AVG",'VISSIM Travel Time Outputs'!$B:$B,AV$9)),"-")</f>
        <v>-</v>
      </c>
      <c r="AW45" s="34" t="str">
        <f>IFERROR(TIME(0,0,AVERAGEIFS('VISSIM Travel Time Outputs'!$J:$J,'VISSIM Travel Time Outputs'!$D:$D,$D45,'VISSIM Travel Time Outputs'!$A:$A,"AVG",'VISSIM Travel Time Outputs'!$B:$B,AW$9)),"-")</f>
        <v>-</v>
      </c>
      <c r="AX45" s="34" t="str">
        <f>IFERROR(TIME(0,0,AVERAGEIFS('VISSIM Travel Time Outputs'!$J:$J,'VISSIM Travel Time Outputs'!$D:$D,$D45,'VISSIM Travel Time Outputs'!$A:$A,"AVG",'VISSIM Travel Time Outputs'!$B:$B,AX$9)),"-")</f>
        <v>-</v>
      </c>
      <c r="AY45" s="34" t="str">
        <f>IFERROR(TIME(0,0,AVERAGEIFS('VISSIM Travel Time Outputs'!$J:$J,'VISSIM Travel Time Outputs'!$D:$D,$D45,'VISSIM Travel Time Outputs'!$A:$A,"AVG",'VISSIM Travel Time Outputs'!$B:$B,AY$9)),"-")</f>
        <v>-</v>
      </c>
      <c r="AZ45" s="34" t="str">
        <f>IFERROR(TIME(0,0,AVERAGEIFS('VISSIM Travel Time Outputs'!$J:$J,'VISSIM Travel Time Outputs'!$D:$D,$D45,'VISSIM Travel Time Outputs'!$A:$A,"AVG",'VISSIM Travel Time Outputs'!$B:$B,AZ$9)),"-")</f>
        <v>-</v>
      </c>
      <c r="BA45" s="34" t="str">
        <f>IFERROR(TIME(0,0,AVERAGEIFS('VISSIM Travel Time Outputs'!$J:$J,'VISSIM Travel Time Outputs'!$D:$D,$D45,'VISSIM Travel Time Outputs'!$A:$A,"AVG",'VISSIM Travel Time Outputs'!$B:$B,BA$9)),"-")</f>
        <v>-</v>
      </c>
      <c r="BB45" s="34" t="str">
        <f>IFERROR(TIME(0,0,AVERAGEIFS('VISSIM Travel Time Outputs'!$J:$J,'VISSIM Travel Time Outputs'!$D:$D,$D45,'VISSIM Travel Time Outputs'!$A:$A,"AVG",'VISSIM Travel Time Outputs'!$B:$B,BB$9)),"-")</f>
        <v>-</v>
      </c>
      <c r="BC45" s="34" t="str">
        <f>IFERROR(TIME(0,0,AVERAGEIFS('VISSIM Travel Time Outputs'!$J:$J,'VISSIM Travel Time Outputs'!$D:$D,$D45,'VISSIM Travel Time Outputs'!$A:$A,"AVG",'VISSIM Travel Time Outputs'!$B:$B,BC$9)),"-")</f>
        <v>-</v>
      </c>
      <c r="BD45" s="34" t="str">
        <f>IFERROR(TIME(0,0,AVERAGEIFS('VISSIM Travel Time Outputs'!$J:$J,'VISSIM Travel Time Outputs'!$D:$D,$D45,'VISSIM Travel Time Outputs'!$A:$A,"AVG",'VISSIM Travel Time Outputs'!$B:$B,BD$9)),"-")</f>
        <v>-</v>
      </c>
      <c r="BE45" s="34" t="str">
        <f>IFERROR(TIME(0,0,AVERAGEIFS('VISSIM Travel Time Outputs'!$J:$J,'VISSIM Travel Time Outputs'!$D:$D,$D45,'VISSIM Travel Time Outputs'!$A:$A,"AVG",'VISSIM Travel Time Outputs'!$B:$B,BE$9)),"-")</f>
        <v>-</v>
      </c>
      <c r="BF45" s="34" t="str">
        <f>IFERROR(TIME(0,0,AVERAGEIFS('VISSIM Travel Time Outputs'!$J:$J,'VISSIM Travel Time Outputs'!$D:$D,$D45,'VISSIM Travel Time Outputs'!$A:$A,"AVG",'VISSIM Travel Time Outputs'!$B:$B,BF$9)),"-")</f>
        <v>-</v>
      </c>
      <c r="BG45" s="34" t="str">
        <f>IFERROR(TIME(0,0,AVERAGEIFS('VISSIM Travel Time Outputs'!$J:$J,'VISSIM Travel Time Outputs'!$D:$D,$D45,'VISSIM Travel Time Outputs'!$A:$A,"AVG",'VISSIM Travel Time Outputs'!$B:$B,BG$9)),"-")</f>
        <v>-</v>
      </c>
      <c r="BH45" s="34" t="str">
        <f>IFERROR(TIME(0,0,AVERAGEIFS('VISSIM Travel Time Outputs'!$J:$J,'VISSIM Travel Time Outputs'!$D:$D,$D45,'VISSIM Travel Time Outputs'!$A:$A,"AVG",'VISSIM Travel Time Outputs'!$B:$B,BH$9)),"-")</f>
        <v>-</v>
      </c>
      <c r="BI45" s="34" t="str">
        <f>IFERROR(TIME(0,0,AVERAGEIFS('VISSIM Travel Time Outputs'!$J:$J,'VISSIM Travel Time Outputs'!$D:$D,$D45,'VISSIM Travel Time Outputs'!$A:$A,"AVG",'VISSIM Travel Time Outputs'!$B:$B,BI$9)),"-")</f>
        <v>-</v>
      </c>
      <c r="BJ45" s="34" t="str">
        <f>IFERROR(TIME(0,0,AVERAGEIFS('VISSIM Travel Time Outputs'!$J:$J,'VISSIM Travel Time Outputs'!$D:$D,$D45,'VISSIM Travel Time Outputs'!$A:$A,"AVG",'VISSIM Travel Time Outputs'!$B:$B,BJ$9)),"-")</f>
        <v>-</v>
      </c>
      <c r="BK45" s="134" t="str">
        <f>IFERROR(TIME(0,0,AVERAGEIFS('VISSIM Travel Time Outputs'!$J:$J,'VISSIM Travel Time Outputs'!$D:$D,$D45,'VISSIM Travel Time Outputs'!$A:$A,"AVG",'VISSIM Travel Time Outputs'!$B:$B,BK$9)),"-")</f>
        <v>-</v>
      </c>
      <c r="BL45" s="126"/>
      <c r="BM45" s="323" t="str">
        <f>IFERROR(AVERAGEIFS('VISSIM Travel Time Outputs'!$G:$G,'VISSIM Travel Time Outputs'!$D:$D,$D45,'VISSIM Travel Time Outputs'!$A:$A,"AVG",'VISSIM Travel Time Outputs'!$B:$B,BM$9),"-")</f>
        <v>-</v>
      </c>
      <c r="BN45" s="324" t="str">
        <f>IFERROR(AVERAGEIFS('VISSIM Travel Time Outputs'!$G:$G,'VISSIM Travel Time Outputs'!$D:$D,$D45,'VISSIM Travel Time Outputs'!$A:$A,"AVG",'VISSIM Travel Time Outputs'!$B:$B,BN$9),"-")</f>
        <v>-</v>
      </c>
      <c r="BO45" s="324" t="str">
        <f>IFERROR(AVERAGEIFS('VISSIM Travel Time Outputs'!$G:$G,'VISSIM Travel Time Outputs'!$D:$D,$D45,'VISSIM Travel Time Outputs'!$A:$A,"AVG",'VISSIM Travel Time Outputs'!$B:$B,BO$9),"-")</f>
        <v>-</v>
      </c>
      <c r="BP45" s="324" t="str">
        <f>IFERROR(AVERAGEIFS('VISSIM Travel Time Outputs'!$G:$G,'VISSIM Travel Time Outputs'!$D:$D,$D45,'VISSIM Travel Time Outputs'!$A:$A,"AVG",'VISSIM Travel Time Outputs'!$B:$B,BP$9),"-")</f>
        <v>-</v>
      </c>
      <c r="BQ45" s="324" t="str">
        <f>IFERROR(AVERAGEIFS('VISSIM Travel Time Outputs'!$G:$G,'VISSIM Travel Time Outputs'!$D:$D,$D45,'VISSIM Travel Time Outputs'!$A:$A,"AVG",'VISSIM Travel Time Outputs'!$B:$B,BQ$9),"-")</f>
        <v>-</v>
      </c>
      <c r="BR45" s="324" t="str">
        <f>IFERROR(AVERAGEIFS('VISSIM Travel Time Outputs'!$G:$G,'VISSIM Travel Time Outputs'!$D:$D,$D45,'VISSIM Travel Time Outputs'!$A:$A,"AVG",'VISSIM Travel Time Outputs'!$B:$B,BR$9),"-")</f>
        <v>-</v>
      </c>
      <c r="BS45" s="324" t="str">
        <f>IFERROR(AVERAGEIFS('VISSIM Travel Time Outputs'!$G:$G,'VISSIM Travel Time Outputs'!$D:$D,$D45,'VISSIM Travel Time Outputs'!$A:$A,"AVG",'VISSIM Travel Time Outputs'!$B:$B,BS$9),"-")</f>
        <v>-</v>
      </c>
      <c r="BT45" s="324" t="str">
        <f>IFERROR(AVERAGEIFS('VISSIM Travel Time Outputs'!$G:$G,'VISSIM Travel Time Outputs'!$D:$D,$D45,'VISSIM Travel Time Outputs'!$A:$A,"AVG",'VISSIM Travel Time Outputs'!$B:$B,BT$9),"-")</f>
        <v>-</v>
      </c>
      <c r="BU45" s="324" t="str">
        <f>IFERROR(AVERAGEIFS('VISSIM Travel Time Outputs'!$G:$G,'VISSIM Travel Time Outputs'!$D:$D,$D45,'VISSIM Travel Time Outputs'!$A:$A,"AVG",'VISSIM Travel Time Outputs'!$B:$B,BU$9),"-")</f>
        <v>-</v>
      </c>
      <c r="BV45" s="324" t="str">
        <f>IFERROR(AVERAGEIFS('VISSIM Travel Time Outputs'!$G:$G,'VISSIM Travel Time Outputs'!$D:$D,$D45,'VISSIM Travel Time Outputs'!$A:$A,"AVG",'VISSIM Travel Time Outputs'!$B:$B,BV$9),"-")</f>
        <v>-</v>
      </c>
      <c r="BW45" s="324" t="str">
        <f>IFERROR(AVERAGEIFS('VISSIM Travel Time Outputs'!$G:$G,'VISSIM Travel Time Outputs'!$D:$D,$D45,'VISSIM Travel Time Outputs'!$A:$A,"AVG",'VISSIM Travel Time Outputs'!$B:$B,BW$9),"-")</f>
        <v>-</v>
      </c>
      <c r="BX45" s="324" t="str">
        <f>IFERROR(AVERAGEIFS('VISSIM Travel Time Outputs'!$G:$G,'VISSIM Travel Time Outputs'!$D:$D,$D45,'VISSIM Travel Time Outputs'!$A:$A,"AVG",'VISSIM Travel Time Outputs'!$B:$B,BX$9),"-")</f>
        <v>-</v>
      </c>
      <c r="BY45" s="324" t="str">
        <f>IFERROR(AVERAGEIFS('VISSIM Travel Time Outputs'!$G:$G,'VISSIM Travel Time Outputs'!$D:$D,$D45,'VISSIM Travel Time Outputs'!$A:$A,"AVG",'VISSIM Travel Time Outputs'!$B:$B,BY$9),"-")</f>
        <v>-</v>
      </c>
      <c r="BZ45" s="324" t="str">
        <f>IFERROR(AVERAGEIFS('VISSIM Travel Time Outputs'!$G:$G,'VISSIM Travel Time Outputs'!$D:$D,$D45,'VISSIM Travel Time Outputs'!$A:$A,"AVG",'VISSIM Travel Time Outputs'!$B:$B,BZ$9),"-")</f>
        <v>-</v>
      </c>
      <c r="CA45" s="324" t="str">
        <f>IFERROR(AVERAGEIFS('VISSIM Travel Time Outputs'!$G:$G,'VISSIM Travel Time Outputs'!$D:$D,$D45,'VISSIM Travel Time Outputs'!$A:$A,"AVG",'VISSIM Travel Time Outputs'!$B:$B,CA$9),"-")</f>
        <v>-</v>
      </c>
      <c r="CB45" s="325" t="str">
        <f>IFERROR(AVERAGEIFS('VISSIM Travel Time Outputs'!$G:$G,'VISSIM Travel Time Outputs'!$D:$D,$D45,'VISSIM Travel Time Outputs'!$A:$A,"AVG",'VISSIM Travel Time Outputs'!$B:$B,CB$9),"-")</f>
        <v>-</v>
      </c>
      <c r="CC45" s="254"/>
      <c r="CD45" s="209" t="str">
        <f t="shared" si="16"/>
        <v>--</v>
      </c>
      <c r="CE45" s="354" t="str">
        <f t="shared" si="17"/>
        <v>--</v>
      </c>
      <c r="CF45" s="325">
        <f t="shared" si="18"/>
        <v>0</v>
      </c>
      <c r="CG45" s="331"/>
      <c r="CH45" s="209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134"/>
      <c r="CX45" s="331"/>
      <c r="CY45" s="323"/>
      <c r="CZ45" s="324"/>
      <c r="DA45" s="324"/>
      <c r="DB45" s="324"/>
      <c r="DC45" s="324"/>
      <c r="DD45" s="324"/>
      <c r="DE45" s="324"/>
      <c r="DF45" s="324"/>
      <c r="DG45" s="324"/>
      <c r="DH45" s="324"/>
      <c r="DI45" s="324"/>
      <c r="DJ45" s="324"/>
      <c r="DK45" s="324"/>
      <c r="DL45" s="324"/>
      <c r="DM45" s="324"/>
      <c r="DN45" s="325"/>
      <c r="DO45" s="331"/>
      <c r="DP45" s="209" t="str">
        <f t="shared" si="19"/>
        <v>--</v>
      </c>
      <c r="DQ45" s="354" t="str">
        <f t="shared" si="20"/>
        <v>--</v>
      </c>
      <c r="DR45" s="325">
        <f t="shared" si="21"/>
        <v>0</v>
      </c>
      <c r="DS45" s="255"/>
      <c r="DT45" s="209" t="str">
        <f>IFERROR(TIME(0,0,AVERAGEIFS('VISSIM Travel Time Outputs'!$K:$K,'VISSIM Travel Time Outputs'!$D:$D,$D45,'VISSIM Travel Time Outputs'!$A:$A,"AVG",'VISSIM Travel Time Outputs'!$B:$B,DT$9)),"-")</f>
        <v>-</v>
      </c>
      <c r="DU45" s="34" t="str">
        <f>IFERROR(TIME(0,0,AVERAGEIFS('VISSIM Travel Time Outputs'!$K:$K,'VISSIM Travel Time Outputs'!$D:$D,$D45,'VISSIM Travel Time Outputs'!$A:$A,"AVG",'VISSIM Travel Time Outputs'!$B:$B,DU$9)),"-")</f>
        <v>-</v>
      </c>
      <c r="DV45" s="34" t="str">
        <f>IFERROR(TIME(0,0,AVERAGEIFS('VISSIM Travel Time Outputs'!$K:$K,'VISSIM Travel Time Outputs'!$D:$D,$D45,'VISSIM Travel Time Outputs'!$A:$A,"AVG",'VISSIM Travel Time Outputs'!$B:$B,DV$9)),"-")</f>
        <v>-</v>
      </c>
      <c r="DW45" s="34" t="str">
        <f>IFERROR(TIME(0,0,AVERAGEIFS('VISSIM Travel Time Outputs'!$K:$K,'VISSIM Travel Time Outputs'!$D:$D,$D45,'VISSIM Travel Time Outputs'!$A:$A,"AVG",'VISSIM Travel Time Outputs'!$B:$B,DW$9)),"-")</f>
        <v>-</v>
      </c>
      <c r="DX45" s="34" t="str">
        <f>IFERROR(TIME(0,0,AVERAGEIFS('VISSIM Travel Time Outputs'!$K:$K,'VISSIM Travel Time Outputs'!$D:$D,$D45,'VISSIM Travel Time Outputs'!$A:$A,"AVG",'VISSIM Travel Time Outputs'!$B:$B,DX$9)),"-")</f>
        <v>-</v>
      </c>
      <c r="DY45" s="34" t="str">
        <f>IFERROR(TIME(0,0,AVERAGEIFS('VISSIM Travel Time Outputs'!$K:$K,'VISSIM Travel Time Outputs'!$D:$D,$D45,'VISSIM Travel Time Outputs'!$A:$A,"AVG",'VISSIM Travel Time Outputs'!$B:$B,DY$9)),"-")</f>
        <v>-</v>
      </c>
      <c r="DZ45" s="34" t="str">
        <f>IFERROR(TIME(0,0,AVERAGEIFS('VISSIM Travel Time Outputs'!$K:$K,'VISSIM Travel Time Outputs'!$D:$D,$D45,'VISSIM Travel Time Outputs'!$A:$A,"AVG",'VISSIM Travel Time Outputs'!$B:$B,DZ$9)),"-")</f>
        <v>-</v>
      </c>
      <c r="EA45" s="34" t="str">
        <f>IFERROR(TIME(0,0,AVERAGEIFS('VISSIM Travel Time Outputs'!$K:$K,'VISSIM Travel Time Outputs'!$D:$D,$D45,'VISSIM Travel Time Outputs'!$A:$A,"AVG",'VISSIM Travel Time Outputs'!$B:$B,EA$9)),"-")</f>
        <v>-</v>
      </c>
      <c r="EB45" s="34" t="str">
        <f>IFERROR(TIME(0,0,AVERAGEIFS('VISSIM Travel Time Outputs'!$K:$K,'VISSIM Travel Time Outputs'!$D:$D,$D45,'VISSIM Travel Time Outputs'!$A:$A,"AVG",'VISSIM Travel Time Outputs'!$B:$B,EB$9)),"-")</f>
        <v>-</v>
      </c>
      <c r="EC45" s="34" t="str">
        <f>IFERROR(TIME(0,0,AVERAGEIFS('VISSIM Travel Time Outputs'!$K:$K,'VISSIM Travel Time Outputs'!$D:$D,$D45,'VISSIM Travel Time Outputs'!$A:$A,"AVG",'VISSIM Travel Time Outputs'!$B:$B,EC$9)),"-")</f>
        <v>-</v>
      </c>
      <c r="ED45" s="34" t="str">
        <f>IFERROR(TIME(0,0,AVERAGEIFS('VISSIM Travel Time Outputs'!$K:$K,'VISSIM Travel Time Outputs'!$D:$D,$D45,'VISSIM Travel Time Outputs'!$A:$A,"AVG",'VISSIM Travel Time Outputs'!$B:$B,ED$9)),"-")</f>
        <v>-</v>
      </c>
      <c r="EE45" s="34" t="str">
        <f>IFERROR(TIME(0,0,AVERAGEIFS('VISSIM Travel Time Outputs'!$K:$K,'VISSIM Travel Time Outputs'!$D:$D,$D45,'VISSIM Travel Time Outputs'!$A:$A,"AVG",'VISSIM Travel Time Outputs'!$B:$B,EE$9)),"-")</f>
        <v>-</v>
      </c>
      <c r="EF45" s="34" t="str">
        <f>IFERROR(TIME(0,0,AVERAGEIFS('VISSIM Travel Time Outputs'!$K:$K,'VISSIM Travel Time Outputs'!$D:$D,$D45,'VISSIM Travel Time Outputs'!$A:$A,"AVG",'VISSIM Travel Time Outputs'!$B:$B,EF$9)),"-")</f>
        <v>-</v>
      </c>
      <c r="EG45" s="34" t="str">
        <f>IFERROR(TIME(0,0,AVERAGEIFS('VISSIM Travel Time Outputs'!$K:$K,'VISSIM Travel Time Outputs'!$D:$D,$D45,'VISSIM Travel Time Outputs'!$A:$A,"AVG",'VISSIM Travel Time Outputs'!$B:$B,EG$9)),"-")</f>
        <v>-</v>
      </c>
      <c r="EH45" s="34" t="str">
        <f>IFERROR(TIME(0,0,AVERAGEIFS('VISSIM Travel Time Outputs'!$K:$K,'VISSIM Travel Time Outputs'!$D:$D,$D45,'VISSIM Travel Time Outputs'!$A:$A,"AVG",'VISSIM Travel Time Outputs'!$B:$B,EH$9)),"-")</f>
        <v>-</v>
      </c>
      <c r="EI45" s="134" t="str">
        <f>IFERROR(TIME(0,0,AVERAGEIFS('VISSIM Travel Time Outputs'!$K:$K,'VISSIM Travel Time Outputs'!$D:$D,$D45,'VISSIM Travel Time Outputs'!$A:$A,"AVG",'VISSIM Travel Time Outputs'!$B:$B,EI$9)),"-")</f>
        <v>-</v>
      </c>
      <c r="EJ45" s="126"/>
      <c r="EK45" s="323" t="str">
        <f>IFERROR(AVERAGEIFS('VISSIM Travel Time Outputs'!$H:$H,'VISSIM Travel Time Outputs'!$D:$D,$D45,'VISSIM Travel Time Outputs'!$A:$A,"AVG",'VISSIM Travel Time Outputs'!$B:$B,EK$9),"-")</f>
        <v>-</v>
      </c>
      <c r="EL45" s="324" t="str">
        <f>IFERROR(AVERAGEIFS('VISSIM Travel Time Outputs'!$H:$H,'VISSIM Travel Time Outputs'!$D:$D,$D45,'VISSIM Travel Time Outputs'!$A:$A,"AVG",'VISSIM Travel Time Outputs'!$B:$B,EL$9),"-")</f>
        <v>-</v>
      </c>
      <c r="EM45" s="324" t="str">
        <f>IFERROR(AVERAGEIFS('VISSIM Travel Time Outputs'!$H:$H,'VISSIM Travel Time Outputs'!$D:$D,$D45,'VISSIM Travel Time Outputs'!$A:$A,"AVG",'VISSIM Travel Time Outputs'!$B:$B,EM$9),"-")</f>
        <v>-</v>
      </c>
      <c r="EN45" s="324" t="str">
        <f>IFERROR(AVERAGEIFS('VISSIM Travel Time Outputs'!$H:$H,'VISSIM Travel Time Outputs'!$D:$D,$D45,'VISSIM Travel Time Outputs'!$A:$A,"AVG",'VISSIM Travel Time Outputs'!$B:$B,EN$9),"-")</f>
        <v>-</v>
      </c>
      <c r="EO45" s="324" t="str">
        <f>IFERROR(AVERAGEIFS('VISSIM Travel Time Outputs'!$H:$H,'VISSIM Travel Time Outputs'!$D:$D,$D45,'VISSIM Travel Time Outputs'!$A:$A,"AVG",'VISSIM Travel Time Outputs'!$B:$B,EO$9),"-")</f>
        <v>-</v>
      </c>
      <c r="EP45" s="324" t="str">
        <f>IFERROR(AVERAGEIFS('VISSIM Travel Time Outputs'!$H:$H,'VISSIM Travel Time Outputs'!$D:$D,$D45,'VISSIM Travel Time Outputs'!$A:$A,"AVG",'VISSIM Travel Time Outputs'!$B:$B,EP$9),"-")</f>
        <v>-</v>
      </c>
      <c r="EQ45" s="324" t="str">
        <f>IFERROR(AVERAGEIFS('VISSIM Travel Time Outputs'!$H:$H,'VISSIM Travel Time Outputs'!$D:$D,$D45,'VISSIM Travel Time Outputs'!$A:$A,"AVG",'VISSIM Travel Time Outputs'!$B:$B,EQ$9),"-")</f>
        <v>-</v>
      </c>
      <c r="ER45" s="324" t="str">
        <f>IFERROR(AVERAGEIFS('VISSIM Travel Time Outputs'!$H:$H,'VISSIM Travel Time Outputs'!$D:$D,$D45,'VISSIM Travel Time Outputs'!$A:$A,"AVG",'VISSIM Travel Time Outputs'!$B:$B,ER$9),"-")</f>
        <v>-</v>
      </c>
      <c r="ES45" s="324" t="str">
        <f>IFERROR(AVERAGEIFS('VISSIM Travel Time Outputs'!$H:$H,'VISSIM Travel Time Outputs'!$D:$D,$D45,'VISSIM Travel Time Outputs'!$A:$A,"AVG",'VISSIM Travel Time Outputs'!$B:$B,ES$9),"-")</f>
        <v>-</v>
      </c>
      <c r="ET45" s="324" t="str">
        <f>IFERROR(AVERAGEIFS('VISSIM Travel Time Outputs'!$H:$H,'VISSIM Travel Time Outputs'!$D:$D,$D45,'VISSIM Travel Time Outputs'!$A:$A,"AVG",'VISSIM Travel Time Outputs'!$B:$B,ET$9),"-")</f>
        <v>-</v>
      </c>
      <c r="EU45" s="324" t="str">
        <f>IFERROR(AVERAGEIFS('VISSIM Travel Time Outputs'!$H:$H,'VISSIM Travel Time Outputs'!$D:$D,$D45,'VISSIM Travel Time Outputs'!$A:$A,"AVG",'VISSIM Travel Time Outputs'!$B:$B,EU$9),"-")</f>
        <v>-</v>
      </c>
      <c r="EV45" s="324" t="str">
        <f>IFERROR(AVERAGEIFS('VISSIM Travel Time Outputs'!$H:$H,'VISSIM Travel Time Outputs'!$D:$D,$D45,'VISSIM Travel Time Outputs'!$A:$A,"AVG",'VISSIM Travel Time Outputs'!$B:$B,EV$9),"-")</f>
        <v>-</v>
      </c>
      <c r="EW45" s="324" t="str">
        <f>IFERROR(AVERAGEIFS('VISSIM Travel Time Outputs'!$H:$H,'VISSIM Travel Time Outputs'!$D:$D,$D45,'VISSIM Travel Time Outputs'!$A:$A,"AVG",'VISSIM Travel Time Outputs'!$B:$B,EW$9),"-")</f>
        <v>-</v>
      </c>
      <c r="EX45" s="324" t="str">
        <f>IFERROR(AVERAGEIFS('VISSIM Travel Time Outputs'!$H:$H,'VISSIM Travel Time Outputs'!$D:$D,$D45,'VISSIM Travel Time Outputs'!$A:$A,"AVG",'VISSIM Travel Time Outputs'!$B:$B,EX$9),"-")</f>
        <v>-</v>
      </c>
      <c r="EY45" s="324" t="str">
        <f>IFERROR(AVERAGEIFS('VISSIM Travel Time Outputs'!$H:$H,'VISSIM Travel Time Outputs'!$D:$D,$D45,'VISSIM Travel Time Outputs'!$A:$A,"AVG",'VISSIM Travel Time Outputs'!$B:$B,EY$9),"-")</f>
        <v>-</v>
      </c>
      <c r="EZ45" s="325" t="str">
        <f>IFERROR(AVERAGEIFS('VISSIM Travel Time Outputs'!$H:$H,'VISSIM Travel Time Outputs'!$D:$D,$D45,'VISSIM Travel Time Outputs'!$A:$A,"AVG",'VISSIM Travel Time Outputs'!$B:$B,EZ$9),"-")</f>
        <v>-</v>
      </c>
      <c r="FA45" s="254"/>
      <c r="FB45" s="209" t="str">
        <f t="shared" si="22"/>
        <v>--</v>
      </c>
      <c r="FC45" s="354" t="str">
        <f t="shared" si="23"/>
        <v>--</v>
      </c>
      <c r="FD45" s="325">
        <f t="shared" si="24"/>
        <v>0</v>
      </c>
      <c r="FE45" s="331"/>
      <c r="FF45" s="209" t="str">
        <f>IFERROR(GETPIVOTDATA("Average of TRAVTM(40)",#REF!,"TIMEINT",FF$9,"VEHICLETRAVELTIMEMEASUREMENT",$D45)/3600/24,"--")</f>
        <v>--</v>
      </c>
      <c r="FG45" s="34" t="str">
        <f>IFERROR(GETPIVOTDATA("Average of TRAVTM(40)",#REF!,"TIMEINT",FG$9,"VEHICLETRAVELTIMEMEASUREMENT",$D45)/3600/24,"--")</f>
        <v>--</v>
      </c>
      <c r="FH45" s="34" t="str">
        <f>IFERROR(GETPIVOTDATA("Average of TRAVTM(40)",#REF!,"TIMEINT",FH$9,"VEHICLETRAVELTIMEMEASUREMENT",$D45)/3600/24,"--")</f>
        <v>--</v>
      </c>
      <c r="FI45" s="34" t="str">
        <f>IFERROR(GETPIVOTDATA("Average of TRAVTM(40)",#REF!,"TIMEINT",FI$9,"VEHICLETRAVELTIMEMEASUREMENT",$D45)/3600/24,"--")</f>
        <v>--</v>
      </c>
      <c r="FJ45" s="34" t="str">
        <f>IFERROR(GETPIVOTDATA("Average of TRAVTM(40)",#REF!,"TIMEINT",FJ$9,"VEHICLETRAVELTIMEMEASUREMENT",$D45)/3600/24,"--")</f>
        <v>--</v>
      </c>
      <c r="FK45" s="34" t="str">
        <f>IFERROR(GETPIVOTDATA("Average of TRAVTM(40)",#REF!,"TIMEINT",FK$9,"VEHICLETRAVELTIMEMEASUREMENT",$D45)/3600/24,"--")</f>
        <v>--</v>
      </c>
      <c r="FL45" s="34" t="str">
        <f>IFERROR(GETPIVOTDATA("Average of TRAVTM(40)",#REF!,"TIMEINT",FL$9,"VEHICLETRAVELTIMEMEASUREMENT",$D45)/3600/24,"--")</f>
        <v>--</v>
      </c>
      <c r="FM45" s="34" t="str">
        <f>IFERROR(GETPIVOTDATA("Average of TRAVTM(40)",#REF!,"TIMEINT",FM$9,"VEHICLETRAVELTIMEMEASUREMENT",$D45)/3600/24,"--")</f>
        <v>--</v>
      </c>
      <c r="FN45" s="34" t="str">
        <f>IFERROR(GETPIVOTDATA("Average of TRAVTM(40)",#REF!,"TIMEINT",FN$9,"VEHICLETRAVELTIMEMEASUREMENT",$D45)/3600/24,"--")</f>
        <v>--</v>
      </c>
      <c r="FO45" s="34" t="str">
        <f>IFERROR(GETPIVOTDATA("Average of TRAVTM(40)",#REF!,"TIMEINT",FO$9,"VEHICLETRAVELTIMEMEASUREMENT",$D45)/3600/24,"--")</f>
        <v>--</v>
      </c>
      <c r="FP45" s="34" t="str">
        <f>IFERROR(GETPIVOTDATA("Average of TRAVTM(40)",#REF!,"TIMEINT",FP$9,"VEHICLETRAVELTIMEMEASUREMENT",$D45)/3600/24,"--")</f>
        <v>--</v>
      </c>
      <c r="FQ45" s="34" t="str">
        <f>IFERROR(GETPIVOTDATA("Average of TRAVTM(40)",#REF!,"TIMEINT",FQ$9,"VEHICLETRAVELTIMEMEASUREMENT",$D45)/3600/24,"--")</f>
        <v>--</v>
      </c>
      <c r="FR45" s="34" t="str">
        <f>IFERROR(GETPIVOTDATA("Average of TRAVTM(40)",#REF!,"TIMEINT",FR$9,"VEHICLETRAVELTIMEMEASUREMENT",$D45)/3600/24,"--")</f>
        <v>--</v>
      </c>
      <c r="FS45" s="34" t="str">
        <f>IFERROR(GETPIVOTDATA("Average of TRAVTM(40)",#REF!,"TIMEINT",FS$9,"VEHICLETRAVELTIMEMEASUREMENT",$D45)/3600/24,"--")</f>
        <v>--</v>
      </c>
      <c r="FT45" s="34" t="str">
        <f>IFERROR(GETPIVOTDATA("Average of TRAVTM(40)",#REF!,"TIMEINT",FT$9,"VEHICLETRAVELTIMEMEASUREMENT",$D45)/3600/24,"--")</f>
        <v>--</v>
      </c>
      <c r="FU45" s="134" t="str">
        <f>IFERROR(GETPIVOTDATA("Average of TRAVTM(40)",#REF!,"TIMEINT",FU$9,"VEHICLETRAVELTIMEMEASUREMENT",$D45)/3600/24,"--")</f>
        <v>--</v>
      </c>
      <c r="FV45" s="331"/>
      <c r="FW45" s="323" t="str">
        <f>IFERROR(GETPIVOTDATA("Average of VEHS(40)",#REF!,"TIMEINT",FW$9,"VEHICLETRAVELTIMEMEASUREMENT",$D45),"--")</f>
        <v>--</v>
      </c>
      <c r="FX45" s="324" t="str">
        <f>IFERROR(GETPIVOTDATA("Average of VEHS(40)",#REF!,"TIMEINT",FX$9,"VEHICLETRAVELTIMEMEASUREMENT",$D45),"--")</f>
        <v>--</v>
      </c>
      <c r="FY45" s="324" t="str">
        <f>IFERROR(GETPIVOTDATA("Average of VEHS(40)",#REF!,"TIMEINT",FY$9,"VEHICLETRAVELTIMEMEASUREMENT",$D45),"--")</f>
        <v>--</v>
      </c>
      <c r="FZ45" s="324" t="str">
        <f>IFERROR(GETPIVOTDATA("Average of VEHS(40)",#REF!,"TIMEINT",FZ$9,"VEHICLETRAVELTIMEMEASUREMENT",$D45),"--")</f>
        <v>--</v>
      </c>
      <c r="GA45" s="324" t="str">
        <f>IFERROR(GETPIVOTDATA("Average of VEHS(40)",#REF!,"TIMEINT",GA$9,"VEHICLETRAVELTIMEMEASUREMENT",$D45),"--")</f>
        <v>--</v>
      </c>
      <c r="GB45" s="324" t="str">
        <f>IFERROR(GETPIVOTDATA("Average of VEHS(40)",#REF!,"TIMEINT",GB$9,"VEHICLETRAVELTIMEMEASUREMENT",$D45),"--")</f>
        <v>--</v>
      </c>
      <c r="GC45" s="324" t="str">
        <f>IFERROR(GETPIVOTDATA("Average of VEHS(40)",#REF!,"TIMEINT",GC$9,"VEHICLETRAVELTIMEMEASUREMENT",$D45),"--")</f>
        <v>--</v>
      </c>
      <c r="GD45" s="324" t="str">
        <f>IFERROR(GETPIVOTDATA("Average of VEHS(40)",#REF!,"TIMEINT",GD$9,"VEHICLETRAVELTIMEMEASUREMENT",$D45),"--")</f>
        <v>--</v>
      </c>
      <c r="GE45" s="324" t="str">
        <f>IFERROR(GETPIVOTDATA("Average of VEHS(40)",#REF!,"TIMEINT",GE$9,"VEHICLETRAVELTIMEMEASUREMENT",$D45),"--")</f>
        <v>--</v>
      </c>
      <c r="GF45" s="324" t="str">
        <f>IFERROR(GETPIVOTDATA("Average of VEHS(40)",#REF!,"TIMEINT",GF$9,"VEHICLETRAVELTIMEMEASUREMENT",$D45),"--")</f>
        <v>--</v>
      </c>
      <c r="GG45" s="324" t="str">
        <f>IFERROR(GETPIVOTDATA("Average of VEHS(40)",#REF!,"TIMEINT",GG$9,"VEHICLETRAVELTIMEMEASUREMENT",$D45),"--")</f>
        <v>--</v>
      </c>
      <c r="GH45" s="324" t="str">
        <f>IFERROR(GETPIVOTDATA("Average of VEHS(40)",#REF!,"TIMEINT",GH$9,"VEHICLETRAVELTIMEMEASUREMENT",$D45),"--")</f>
        <v>--</v>
      </c>
      <c r="GI45" s="324" t="str">
        <f>IFERROR(GETPIVOTDATA("Average of VEHS(40)",#REF!,"TIMEINT",GI$9,"VEHICLETRAVELTIMEMEASUREMENT",$D45),"--")</f>
        <v>--</v>
      </c>
      <c r="GJ45" s="324" t="str">
        <f>IFERROR(GETPIVOTDATA("Average of VEHS(40)",#REF!,"TIMEINT",GJ$9,"VEHICLETRAVELTIMEMEASUREMENT",$D45),"--")</f>
        <v>--</v>
      </c>
      <c r="GK45" s="324" t="str">
        <f>IFERROR(GETPIVOTDATA("Average of VEHS(40)",#REF!,"TIMEINT",GK$9,"VEHICLETRAVELTIMEMEASUREMENT",$D45),"--")</f>
        <v>--</v>
      </c>
      <c r="GL45" s="325" t="str">
        <f>IFERROR(GETPIVOTDATA("Average of VEHS(40)",#REF!,"TIMEINT",GL$9,"VEHICLETRAVELTIMEMEASUREMENT",$D45),"--")</f>
        <v>--</v>
      </c>
      <c r="GM45" s="331"/>
      <c r="GN45" s="209" t="str">
        <f t="shared" si="25"/>
        <v>--</v>
      </c>
      <c r="GO45" s="354" t="str">
        <f t="shared" si="26"/>
        <v>--</v>
      </c>
      <c r="GP45" s="325">
        <f t="shared" si="27"/>
        <v>0</v>
      </c>
      <c r="GQ45" s="331"/>
      <c r="GR45" s="209" t="str">
        <f>IFERROR(GETPIVOTDATA("Average of TRAVTM(60)",#REF!,"TIMEINT",GR$9,"VEHICLETRAVELTIMEMEASUREMENT",$D45)/3600/24,"--")</f>
        <v>--</v>
      </c>
      <c r="GS45" s="34" t="str">
        <f>IFERROR(GETPIVOTDATA("Average of TRAVTM(60)",#REF!,"TIMEINT",GS$9,"VEHICLETRAVELTIMEMEASUREMENT",$D45)/3600/24,"--")</f>
        <v>--</v>
      </c>
      <c r="GT45" s="34" t="str">
        <f>IFERROR(GETPIVOTDATA("Average of TRAVTM(60)",#REF!,"TIMEINT",GT$9,"VEHICLETRAVELTIMEMEASUREMENT",$D45)/3600/24,"--")</f>
        <v>--</v>
      </c>
      <c r="GU45" s="34" t="str">
        <f>IFERROR(GETPIVOTDATA("Average of TRAVTM(60)",#REF!,"TIMEINT",GU$9,"VEHICLETRAVELTIMEMEASUREMENT",$D45)/3600/24,"--")</f>
        <v>--</v>
      </c>
      <c r="GV45" s="34" t="str">
        <f>IFERROR(GETPIVOTDATA("Average of TRAVTM(60)",#REF!,"TIMEINT",GV$9,"VEHICLETRAVELTIMEMEASUREMENT",$D45)/3600/24,"--")</f>
        <v>--</v>
      </c>
      <c r="GW45" s="34" t="str">
        <f>IFERROR(GETPIVOTDATA("Average of TRAVTM(60)",#REF!,"TIMEINT",GW$9,"VEHICLETRAVELTIMEMEASUREMENT",$D45)/3600/24,"--")</f>
        <v>--</v>
      </c>
      <c r="GX45" s="34" t="str">
        <f>IFERROR(GETPIVOTDATA("Average of TRAVTM(60)",#REF!,"TIMEINT",GX$9,"VEHICLETRAVELTIMEMEASUREMENT",$D45)/3600/24,"--")</f>
        <v>--</v>
      </c>
      <c r="GY45" s="34" t="str">
        <f>IFERROR(GETPIVOTDATA("Average of TRAVTM(60)",#REF!,"TIMEINT",GY$9,"VEHICLETRAVELTIMEMEASUREMENT",$D45)/3600/24,"--")</f>
        <v>--</v>
      </c>
      <c r="GZ45" s="34" t="str">
        <f>IFERROR(GETPIVOTDATA("Average of TRAVTM(60)",#REF!,"TIMEINT",GZ$9,"VEHICLETRAVELTIMEMEASUREMENT",$D45)/3600/24,"--")</f>
        <v>--</v>
      </c>
      <c r="HA45" s="34" t="str">
        <f>IFERROR(GETPIVOTDATA("Average of TRAVTM(60)",#REF!,"TIMEINT",HA$9,"VEHICLETRAVELTIMEMEASUREMENT",$D45)/3600/24,"--")</f>
        <v>--</v>
      </c>
      <c r="HB45" s="34" t="str">
        <f>IFERROR(GETPIVOTDATA("Average of TRAVTM(60)",#REF!,"TIMEINT",HB$9,"VEHICLETRAVELTIMEMEASUREMENT",$D45)/3600/24,"--")</f>
        <v>--</v>
      </c>
      <c r="HC45" s="34" t="str">
        <f>IFERROR(GETPIVOTDATA("Average of TRAVTM(60)",#REF!,"TIMEINT",HC$9,"VEHICLETRAVELTIMEMEASUREMENT",$D45)/3600/24,"--")</f>
        <v>--</v>
      </c>
      <c r="HD45" s="34" t="str">
        <f>IFERROR(GETPIVOTDATA("Average of TRAVTM(60)",#REF!,"TIMEINT",HD$9,"VEHICLETRAVELTIMEMEASUREMENT",$D45)/3600/24,"--")</f>
        <v>--</v>
      </c>
      <c r="HE45" s="34" t="str">
        <f>IFERROR(GETPIVOTDATA("Average of TRAVTM(60)",#REF!,"TIMEINT",HE$9,"VEHICLETRAVELTIMEMEASUREMENT",$D45)/3600/24,"--")</f>
        <v>--</v>
      </c>
      <c r="HF45" s="34" t="str">
        <f>IFERROR(GETPIVOTDATA("Average of TRAVTM(60)",#REF!,"TIMEINT",HF$9,"VEHICLETRAVELTIMEMEASUREMENT",$D45)/3600/24,"--")</f>
        <v>--</v>
      </c>
      <c r="HG45" s="134" t="str">
        <f>IFERROR(GETPIVOTDATA("Average of TRAVTM(60)",#REF!,"TIMEINT",HG$9,"VEHICLETRAVELTIMEMEASUREMENT",$D45)/3600/24,"--")</f>
        <v>--</v>
      </c>
      <c r="HH45" s="331"/>
      <c r="HI45" s="323" t="str">
        <f>IFERROR(GETPIVOTDATA("Average of VEHS(60)",#REF!,"TIMEINT",HI$9,"VEHICLETRAVELTIMEMEASUREMENT",$D45),"--")</f>
        <v>--</v>
      </c>
      <c r="HJ45" s="324" t="str">
        <f>IFERROR(GETPIVOTDATA("Average of VEHS(60)",#REF!,"TIMEINT",HJ$9,"VEHICLETRAVELTIMEMEASUREMENT",$D45),"--")</f>
        <v>--</v>
      </c>
      <c r="HK45" s="324" t="str">
        <f>IFERROR(GETPIVOTDATA("Average of VEHS(60)",#REF!,"TIMEINT",HK$9,"VEHICLETRAVELTIMEMEASUREMENT",$D45),"--")</f>
        <v>--</v>
      </c>
      <c r="HL45" s="324" t="str">
        <f>IFERROR(GETPIVOTDATA("Average of VEHS(60)",#REF!,"TIMEINT",HL$9,"VEHICLETRAVELTIMEMEASUREMENT",$D45),"--")</f>
        <v>--</v>
      </c>
      <c r="HM45" s="324" t="str">
        <f>IFERROR(GETPIVOTDATA("Average of VEHS(60)",#REF!,"TIMEINT",HM$9,"VEHICLETRAVELTIMEMEASUREMENT",$D45),"--")</f>
        <v>--</v>
      </c>
      <c r="HN45" s="324" t="str">
        <f>IFERROR(GETPIVOTDATA("Average of VEHS(60)",#REF!,"TIMEINT",HN$9,"VEHICLETRAVELTIMEMEASUREMENT",$D45),"--")</f>
        <v>--</v>
      </c>
      <c r="HO45" s="324" t="str">
        <f>IFERROR(GETPIVOTDATA("Average of VEHS(60)",#REF!,"TIMEINT",HO$9,"VEHICLETRAVELTIMEMEASUREMENT",$D45),"--")</f>
        <v>--</v>
      </c>
      <c r="HP45" s="324" t="str">
        <f>IFERROR(GETPIVOTDATA("Average of VEHS(60)",#REF!,"TIMEINT",HP$9,"VEHICLETRAVELTIMEMEASUREMENT",$D45),"--")</f>
        <v>--</v>
      </c>
      <c r="HQ45" s="324" t="str">
        <f>IFERROR(GETPIVOTDATA("Average of VEHS(60)",#REF!,"TIMEINT",HQ$9,"VEHICLETRAVELTIMEMEASUREMENT",$D45),"--")</f>
        <v>--</v>
      </c>
      <c r="HR45" s="324" t="str">
        <f>IFERROR(GETPIVOTDATA("Average of VEHS(60)",#REF!,"TIMEINT",HR$9,"VEHICLETRAVELTIMEMEASUREMENT",$D45),"--")</f>
        <v>--</v>
      </c>
      <c r="HS45" s="324" t="str">
        <f>IFERROR(GETPIVOTDATA("Average of VEHS(60)",#REF!,"TIMEINT",HS$9,"VEHICLETRAVELTIMEMEASUREMENT",$D45),"--")</f>
        <v>--</v>
      </c>
      <c r="HT45" s="324" t="str">
        <f>IFERROR(GETPIVOTDATA("Average of VEHS(60)",#REF!,"TIMEINT",HT$9,"VEHICLETRAVELTIMEMEASUREMENT",$D45),"--")</f>
        <v>--</v>
      </c>
      <c r="HU45" s="324" t="str">
        <f>IFERROR(GETPIVOTDATA("Average of VEHS(60)",#REF!,"TIMEINT",HU$9,"VEHICLETRAVELTIMEMEASUREMENT",$D45),"--")</f>
        <v>--</v>
      </c>
      <c r="HV45" s="324" t="str">
        <f>IFERROR(GETPIVOTDATA("Average of VEHS(60)",#REF!,"TIMEINT",HV$9,"VEHICLETRAVELTIMEMEASUREMENT",$D45),"--")</f>
        <v>--</v>
      </c>
      <c r="HW45" s="324" t="str">
        <f>IFERROR(GETPIVOTDATA("Average of VEHS(60)",#REF!,"TIMEINT",HW$9,"VEHICLETRAVELTIMEMEASUREMENT",$D45),"--")</f>
        <v>--</v>
      </c>
      <c r="HX45" s="325" t="str">
        <f>IFERROR(GETPIVOTDATA("Average of VEHS(60)",#REF!,"TIMEINT",HX$9,"VEHICLETRAVELTIMEMEASUREMENT",$D45),"--")</f>
        <v>--</v>
      </c>
      <c r="HY45" s="331"/>
      <c r="HZ45" s="209" t="str">
        <f t="shared" si="28"/>
        <v>--</v>
      </c>
      <c r="IA45" s="354" t="str">
        <f t="shared" si="29"/>
        <v>--</v>
      </c>
      <c r="IB45" s="325">
        <f t="shared" si="30"/>
        <v>0</v>
      </c>
      <c r="IC45" s="638"/>
      <c r="ID45" s="323" t="str">
        <f>IFERROR(AVERAGEIFS('VISSIM Travel Time Outputs'!#REF!,'VISSIM Travel Time Outputs'!#REF!,$D45,'VISSIM Travel Time Outputs'!#REF!,"AVG",'VISSIM Travel Time Outputs'!#REF!,ID$9),"-")</f>
        <v>-</v>
      </c>
      <c r="IE45" s="324" t="str">
        <f>IFERROR(AVERAGEIFS('VISSIM Travel Time Outputs'!#REF!,'VISSIM Travel Time Outputs'!#REF!,$D45,'VISSIM Travel Time Outputs'!#REF!,"AVG",'VISSIM Travel Time Outputs'!#REF!,IE$9),"-")</f>
        <v>-</v>
      </c>
      <c r="IF45" s="324" t="str">
        <f>IFERROR(AVERAGEIFS('VISSIM Travel Time Outputs'!#REF!,'VISSIM Travel Time Outputs'!#REF!,$D45,'VISSIM Travel Time Outputs'!#REF!,"AVG",'VISSIM Travel Time Outputs'!#REF!,IF$9),"-")</f>
        <v>-</v>
      </c>
      <c r="IG45" s="324" t="str">
        <f>IFERROR(AVERAGEIFS('VISSIM Travel Time Outputs'!#REF!,'VISSIM Travel Time Outputs'!#REF!,$D45,'VISSIM Travel Time Outputs'!#REF!,"AVG",'VISSIM Travel Time Outputs'!#REF!,IG$9),"-")</f>
        <v>-</v>
      </c>
      <c r="IH45" s="324" t="str">
        <f>IFERROR(AVERAGEIFS('VISSIM Travel Time Outputs'!#REF!,'VISSIM Travel Time Outputs'!#REF!,$D45,'VISSIM Travel Time Outputs'!#REF!,"AVG",'VISSIM Travel Time Outputs'!#REF!,IH$9),"-")</f>
        <v>-</v>
      </c>
      <c r="II45" s="324" t="str">
        <f>IFERROR(AVERAGEIFS('VISSIM Travel Time Outputs'!#REF!,'VISSIM Travel Time Outputs'!#REF!,$D45,'VISSIM Travel Time Outputs'!#REF!,"AVG",'VISSIM Travel Time Outputs'!#REF!,II$9),"-")</f>
        <v>-</v>
      </c>
      <c r="IJ45" s="324" t="str">
        <f>IFERROR(AVERAGEIFS('VISSIM Travel Time Outputs'!#REF!,'VISSIM Travel Time Outputs'!#REF!,$D45,'VISSIM Travel Time Outputs'!#REF!,"AVG",'VISSIM Travel Time Outputs'!#REF!,IJ$9),"-")</f>
        <v>-</v>
      </c>
      <c r="IK45" s="324" t="str">
        <f>IFERROR(AVERAGEIFS('VISSIM Travel Time Outputs'!#REF!,'VISSIM Travel Time Outputs'!#REF!,$D45,'VISSIM Travel Time Outputs'!#REF!,"AVG",'VISSIM Travel Time Outputs'!#REF!,IK$9),"-")</f>
        <v>-</v>
      </c>
      <c r="IL45" s="324" t="str">
        <f>IFERROR(AVERAGEIFS('VISSIM Travel Time Outputs'!#REF!,'VISSIM Travel Time Outputs'!#REF!,$D45,'VISSIM Travel Time Outputs'!#REF!,"AVG",'VISSIM Travel Time Outputs'!#REF!,IL$9),"-")</f>
        <v>-</v>
      </c>
      <c r="IM45" s="324" t="str">
        <f>IFERROR(AVERAGEIFS('VISSIM Travel Time Outputs'!#REF!,'VISSIM Travel Time Outputs'!#REF!,$D45,'VISSIM Travel Time Outputs'!#REF!,"AVG",'VISSIM Travel Time Outputs'!#REF!,IM$9),"-")</f>
        <v>-</v>
      </c>
      <c r="IN45" s="324" t="str">
        <f>IFERROR(AVERAGEIFS('VISSIM Travel Time Outputs'!#REF!,'VISSIM Travel Time Outputs'!#REF!,$D45,'VISSIM Travel Time Outputs'!#REF!,"AVG",'VISSIM Travel Time Outputs'!#REF!,IN$9),"-")</f>
        <v>-</v>
      </c>
      <c r="IO45" s="324" t="str">
        <f>IFERROR(AVERAGEIFS('VISSIM Travel Time Outputs'!#REF!,'VISSIM Travel Time Outputs'!#REF!,$D45,'VISSIM Travel Time Outputs'!#REF!,"AVG",'VISSIM Travel Time Outputs'!#REF!,IO$9),"-")</f>
        <v>-</v>
      </c>
      <c r="IP45" s="324" t="str">
        <f>IFERROR(AVERAGEIFS('VISSIM Travel Time Outputs'!#REF!,'VISSIM Travel Time Outputs'!#REF!,$D45,'VISSIM Travel Time Outputs'!#REF!,"AVG",'VISSIM Travel Time Outputs'!#REF!,IP$9),"-")</f>
        <v>-</v>
      </c>
      <c r="IQ45" s="324" t="str">
        <f>IFERROR(AVERAGEIFS('VISSIM Travel Time Outputs'!#REF!,'VISSIM Travel Time Outputs'!#REF!,$D45,'VISSIM Travel Time Outputs'!#REF!,"AVG",'VISSIM Travel Time Outputs'!#REF!,IQ$9),"-")</f>
        <v>-</v>
      </c>
      <c r="IR45" s="324" t="str">
        <f>IFERROR(AVERAGEIFS('VISSIM Travel Time Outputs'!#REF!,'VISSIM Travel Time Outputs'!#REF!,$D45,'VISSIM Travel Time Outputs'!#REF!,"AVG",'VISSIM Travel Time Outputs'!#REF!,IR$9),"-")</f>
        <v>-</v>
      </c>
      <c r="IS45" s="325" t="str">
        <f>IFERROR(AVERAGEIFS('VISSIM Travel Time Outputs'!#REF!,'VISSIM Travel Time Outputs'!#REF!,$D45,'VISSIM Travel Time Outputs'!#REF!,"AVG",'VISSIM Travel Time Outputs'!#REF!,IS$9),"-")</f>
        <v>-</v>
      </c>
      <c r="IT45" s="325" t="str">
        <f t="shared" si="31"/>
        <v>--</v>
      </c>
    </row>
    <row r="46" spans="1:254" x14ac:dyDescent="0.35">
      <c r="A46" s="252" t="str">
        <f t="shared" si="12"/>
        <v>H</v>
      </c>
      <c r="B46" s="577">
        <f t="shared" si="32"/>
        <v>37</v>
      </c>
      <c r="C46" s="413">
        <f>INDEX('Input - Travel Times'!$B$3:$AH$103,MATCH($B46,'Input - Travel Times'!$B$3:$B$103,0),MATCH(C$9,'Input - Travel Times'!$B$3:$AH$3,0))</f>
        <v>0</v>
      </c>
      <c r="D46" s="150">
        <f>INDEX('Input - Travel Times'!$B$3:$AH$103,MATCH($B46,'Input - Travel Times'!$B$3:$B$103,0),MATCH(D$9,'Input - Travel Times'!$B$3:$AH$3,0))</f>
        <v>0</v>
      </c>
      <c r="E46" s="518">
        <f>TIME(0,0,INDEX('Input - Travel Times'!$B$3:$AH$103,MATCH($B46,'Input - Travel Times'!$B$3:$B$103,0),MATCH(E$9,'Input - Travel Times'!$B$3:$AH$3,0)))</f>
        <v>0</v>
      </c>
      <c r="F46" s="518">
        <f>TIME(0,0,INDEX('Input - Travel Times'!$B$3:$AH$103,MATCH($B46,'Input - Travel Times'!$B$3:$B$103,0),MATCH(F$9,'Input - Travel Times'!$B$3:$AH$3,0)))</f>
        <v>0</v>
      </c>
      <c r="G46" s="518">
        <f>TIME(0,0,INDEX('Input - Travel Times'!$B$3:$AH$103,MATCH($B46,'Input - Travel Times'!$B$3:$B$103,0),MATCH(G$9,'Input - Travel Times'!$B$3:$AH$3,0)))</f>
        <v>0</v>
      </c>
      <c r="H46" s="518">
        <f>TIME(0,0,INDEX('Input - Travel Times'!$B$3:$AH$103,MATCH($B46,'Input - Travel Times'!$B$3:$B$103,0),MATCH(H$9,'Input - Travel Times'!$B$3:$AH$3,0)))</f>
        <v>0</v>
      </c>
      <c r="J46" s="209" t="str">
        <f>IFERROR(TIME(0,0,AVERAGEIFS('VISSIM Travel Time Outputs'!$I:$I,'VISSIM Travel Time Outputs'!$D:$D,$D46,'VISSIM Travel Time Outputs'!$A:$A,"AVG",'VISSIM Travel Time Outputs'!$B:$B,J$9)),"-")</f>
        <v>-</v>
      </c>
      <c r="K46" s="34" t="str">
        <f>IFERROR(TIME(0,0,AVERAGEIFS('VISSIM Travel Time Outputs'!$I:$I,'VISSIM Travel Time Outputs'!$D:$D,$D46,'VISSIM Travel Time Outputs'!$A:$A,"AVG",'VISSIM Travel Time Outputs'!$B:$B,K$9)),"-")</f>
        <v>-</v>
      </c>
      <c r="L46" s="34" t="str">
        <f>IFERROR(TIME(0,0,AVERAGEIFS('VISSIM Travel Time Outputs'!$I:$I,'VISSIM Travel Time Outputs'!$D:$D,$D46,'VISSIM Travel Time Outputs'!$A:$A,"AVG",'VISSIM Travel Time Outputs'!$B:$B,L$9)),"-")</f>
        <v>-</v>
      </c>
      <c r="M46" s="34" t="str">
        <f>IFERROR(TIME(0,0,AVERAGEIFS('VISSIM Travel Time Outputs'!$I:$I,'VISSIM Travel Time Outputs'!$D:$D,$D46,'VISSIM Travel Time Outputs'!$A:$A,"AVG",'VISSIM Travel Time Outputs'!$B:$B,M$9)),"-")</f>
        <v>-</v>
      </c>
      <c r="N46" s="34" t="str">
        <f>IFERROR(TIME(0,0,AVERAGEIFS('VISSIM Travel Time Outputs'!$I:$I,'VISSIM Travel Time Outputs'!$D:$D,$D46,'VISSIM Travel Time Outputs'!$A:$A,"AVG",'VISSIM Travel Time Outputs'!$B:$B,N$9)),"-")</f>
        <v>-</v>
      </c>
      <c r="O46" s="34" t="str">
        <f>IFERROR(TIME(0,0,AVERAGEIFS('VISSIM Travel Time Outputs'!$I:$I,'VISSIM Travel Time Outputs'!$D:$D,$D46,'VISSIM Travel Time Outputs'!$A:$A,"AVG",'VISSIM Travel Time Outputs'!$B:$B,O$9)),"-")</f>
        <v>-</v>
      </c>
      <c r="P46" s="34" t="str">
        <f>IFERROR(TIME(0,0,AVERAGEIFS('VISSIM Travel Time Outputs'!$I:$I,'VISSIM Travel Time Outputs'!$D:$D,$D46,'VISSIM Travel Time Outputs'!$A:$A,"AVG",'VISSIM Travel Time Outputs'!$B:$B,P$9)),"-")</f>
        <v>-</v>
      </c>
      <c r="Q46" s="34" t="str">
        <f>IFERROR(TIME(0,0,AVERAGEIFS('VISSIM Travel Time Outputs'!$I:$I,'VISSIM Travel Time Outputs'!$D:$D,$D46,'VISSIM Travel Time Outputs'!$A:$A,"AVG",'VISSIM Travel Time Outputs'!$B:$B,Q$9)),"-")</f>
        <v>-</v>
      </c>
      <c r="R46" s="34" t="str">
        <f>IFERROR(TIME(0,0,AVERAGEIFS('VISSIM Travel Time Outputs'!$I:$I,'VISSIM Travel Time Outputs'!$D:$D,$D46,'VISSIM Travel Time Outputs'!$A:$A,"AVG",'VISSIM Travel Time Outputs'!$B:$B,R$9)),"-")</f>
        <v>-</v>
      </c>
      <c r="S46" s="34" t="str">
        <f>IFERROR(TIME(0,0,AVERAGEIFS('VISSIM Travel Time Outputs'!$I:$I,'VISSIM Travel Time Outputs'!$D:$D,$D46,'VISSIM Travel Time Outputs'!$A:$A,"AVG",'VISSIM Travel Time Outputs'!$B:$B,S$9)),"-")</f>
        <v>-</v>
      </c>
      <c r="T46" s="34" t="str">
        <f>IFERROR(TIME(0,0,AVERAGEIFS('VISSIM Travel Time Outputs'!$I:$I,'VISSIM Travel Time Outputs'!$D:$D,$D46,'VISSIM Travel Time Outputs'!$A:$A,"AVG",'VISSIM Travel Time Outputs'!$B:$B,T$9)),"-")</f>
        <v>-</v>
      </c>
      <c r="U46" s="34" t="str">
        <f>IFERROR(TIME(0,0,AVERAGEIFS('VISSIM Travel Time Outputs'!$I:$I,'VISSIM Travel Time Outputs'!$D:$D,$D46,'VISSIM Travel Time Outputs'!$A:$A,"AVG",'VISSIM Travel Time Outputs'!$B:$B,U$9)),"-")</f>
        <v>-</v>
      </c>
      <c r="V46" s="34" t="str">
        <f>IFERROR(TIME(0,0,AVERAGEIFS('VISSIM Travel Time Outputs'!$I:$I,'VISSIM Travel Time Outputs'!$D:$D,$D46,'VISSIM Travel Time Outputs'!$A:$A,"AVG",'VISSIM Travel Time Outputs'!$B:$B,V$9)),"-")</f>
        <v>-</v>
      </c>
      <c r="W46" s="34" t="str">
        <f>IFERROR(TIME(0,0,AVERAGEIFS('VISSIM Travel Time Outputs'!$I:$I,'VISSIM Travel Time Outputs'!$D:$D,$D46,'VISSIM Travel Time Outputs'!$A:$A,"AVG",'VISSIM Travel Time Outputs'!$B:$B,W$9)),"-")</f>
        <v>-</v>
      </c>
      <c r="X46" s="34" t="str">
        <f>IFERROR(TIME(0,0,AVERAGEIFS('VISSIM Travel Time Outputs'!$I:$I,'VISSIM Travel Time Outputs'!$D:$D,$D46,'VISSIM Travel Time Outputs'!$A:$A,"AVG",'VISSIM Travel Time Outputs'!$B:$B,X$9)),"-")</f>
        <v>-</v>
      </c>
      <c r="Y46" s="134" t="str">
        <f>IFERROR(TIME(0,0,AVERAGEIFS('VISSIM Travel Time Outputs'!$I:$I,'VISSIM Travel Time Outputs'!$D:$D,$D46,'VISSIM Travel Time Outputs'!$A:$A,"AVG",'VISSIM Travel Time Outputs'!$B:$B,Y$9)),"-")</f>
        <v>-</v>
      </c>
      <c r="Z46" s="254"/>
      <c r="AA46" s="323" t="str">
        <f>IFERROR(AVERAGEIFS('VISSIM Travel Time Outputs'!$F:$F,'VISSIM Travel Time Outputs'!$D:$D,$D46,'VISSIM Travel Time Outputs'!$A:$A,"AVG",'VISSIM Travel Time Outputs'!$B:$B,AA$9),"-")</f>
        <v>-</v>
      </c>
      <c r="AB46" s="324" t="str">
        <f>IFERROR(AVERAGEIFS('VISSIM Travel Time Outputs'!$F:$F,'VISSIM Travel Time Outputs'!$D:$D,$D46,'VISSIM Travel Time Outputs'!$A:$A,"AVG",'VISSIM Travel Time Outputs'!$B:$B,AB$9),"-")</f>
        <v>-</v>
      </c>
      <c r="AC46" s="324" t="str">
        <f>IFERROR(AVERAGEIFS('VISSIM Travel Time Outputs'!$F:$F,'VISSIM Travel Time Outputs'!$D:$D,$D46,'VISSIM Travel Time Outputs'!$A:$A,"AVG",'VISSIM Travel Time Outputs'!$B:$B,AC$9),"-")</f>
        <v>-</v>
      </c>
      <c r="AD46" s="324" t="str">
        <f>IFERROR(AVERAGEIFS('VISSIM Travel Time Outputs'!$F:$F,'VISSIM Travel Time Outputs'!$D:$D,$D46,'VISSIM Travel Time Outputs'!$A:$A,"AVG",'VISSIM Travel Time Outputs'!$B:$B,AD$9),"-")</f>
        <v>-</v>
      </c>
      <c r="AE46" s="324" t="str">
        <f>IFERROR(AVERAGEIFS('VISSIM Travel Time Outputs'!$F:$F,'VISSIM Travel Time Outputs'!$D:$D,$D46,'VISSIM Travel Time Outputs'!$A:$A,"AVG",'VISSIM Travel Time Outputs'!$B:$B,AE$9),"-")</f>
        <v>-</v>
      </c>
      <c r="AF46" s="324" t="str">
        <f>IFERROR(AVERAGEIFS('VISSIM Travel Time Outputs'!$F:$F,'VISSIM Travel Time Outputs'!$D:$D,$D46,'VISSIM Travel Time Outputs'!$A:$A,"AVG",'VISSIM Travel Time Outputs'!$B:$B,AF$9),"-")</f>
        <v>-</v>
      </c>
      <c r="AG46" s="324" t="str">
        <f>IFERROR(AVERAGEIFS('VISSIM Travel Time Outputs'!$F:$F,'VISSIM Travel Time Outputs'!$D:$D,$D46,'VISSIM Travel Time Outputs'!$A:$A,"AVG",'VISSIM Travel Time Outputs'!$B:$B,AG$9),"-")</f>
        <v>-</v>
      </c>
      <c r="AH46" s="324" t="str">
        <f>IFERROR(AVERAGEIFS('VISSIM Travel Time Outputs'!$F:$F,'VISSIM Travel Time Outputs'!$D:$D,$D46,'VISSIM Travel Time Outputs'!$A:$A,"AVG",'VISSIM Travel Time Outputs'!$B:$B,AH$9),"-")</f>
        <v>-</v>
      </c>
      <c r="AI46" s="324" t="str">
        <f>IFERROR(AVERAGEIFS('VISSIM Travel Time Outputs'!$F:$F,'VISSIM Travel Time Outputs'!$D:$D,$D46,'VISSIM Travel Time Outputs'!$A:$A,"AVG",'VISSIM Travel Time Outputs'!$B:$B,AI$9),"-")</f>
        <v>-</v>
      </c>
      <c r="AJ46" s="324" t="str">
        <f>IFERROR(AVERAGEIFS('VISSIM Travel Time Outputs'!$F:$F,'VISSIM Travel Time Outputs'!$D:$D,$D46,'VISSIM Travel Time Outputs'!$A:$A,"AVG",'VISSIM Travel Time Outputs'!$B:$B,AJ$9),"-")</f>
        <v>-</v>
      </c>
      <c r="AK46" s="324" t="str">
        <f>IFERROR(AVERAGEIFS('VISSIM Travel Time Outputs'!$F:$F,'VISSIM Travel Time Outputs'!$D:$D,$D46,'VISSIM Travel Time Outputs'!$A:$A,"AVG",'VISSIM Travel Time Outputs'!$B:$B,AK$9),"-")</f>
        <v>-</v>
      </c>
      <c r="AL46" s="324" t="str">
        <f>IFERROR(AVERAGEIFS('VISSIM Travel Time Outputs'!$F:$F,'VISSIM Travel Time Outputs'!$D:$D,$D46,'VISSIM Travel Time Outputs'!$A:$A,"AVG",'VISSIM Travel Time Outputs'!$B:$B,AL$9),"-")</f>
        <v>-</v>
      </c>
      <c r="AM46" s="324" t="str">
        <f>IFERROR(AVERAGEIFS('VISSIM Travel Time Outputs'!$F:$F,'VISSIM Travel Time Outputs'!$D:$D,$D46,'VISSIM Travel Time Outputs'!$A:$A,"AVG",'VISSIM Travel Time Outputs'!$B:$B,AM$9),"-")</f>
        <v>-</v>
      </c>
      <c r="AN46" s="324" t="str">
        <f>IFERROR(AVERAGEIFS('VISSIM Travel Time Outputs'!$F:$F,'VISSIM Travel Time Outputs'!$D:$D,$D46,'VISSIM Travel Time Outputs'!$A:$A,"AVG",'VISSIM Travel Time Outputs'!$B:$B,AN$9),"-")</f>
        <v>-</v>
      </c>
      <c r="AO46" s="324" t="str">
        <f>IFERROR(AVERAGEIFS('VISSIM Travel Time Outputs'!$F:$F,'VISSIM Travel Time Outputs'!$D:$D,$D46,'VISSIM Travel Time Outputs'!$A:$A,"AVG",'VISSIM Travel Time Outputs'!$B:$B,AO$9),"-")</f>
        <v>-</v>
      </c>
      <c r="AP46" s="325" t="str">
        <f>IFERROR(AVERAGEIFS('VISSIM Travel Time Outputs'!$F:$F,'VISSIM Travel Time Outputs'!$D:$D,$D46,'VISSIM Travel Time Outputs'!$A:$A,"AVG",'VISSIM Travel Time Outputs'!$B:$B,AP$9),"-")</f>
        <v>-</v>
      </c>
      <c r="AQ46" s="331"/>
      <c r="AR46" s="209" t="str">
        <f t="shared" si="13"/>
        <v>--</v>
      </c>
      <c r="AS46" s="354" t="str">
        <f t="shared" si="14"/>
        <v>--</v>
      </c>
      <c r="AT46" s="325">
        <f t="shared" si="15"/>
        <v>0</v>
      </c>
      <c r="AU46" s="255"/>
      <c r="AV46" s="209" t="str">
        <f>IFERROR(TIME(0,0,AVERAGEIFS('VISSIM Travel Time Outputs'!$J:$J,'VISSIM Travel Time Outputs'!$D:$D,$D46,'VISSIM Travel Time Outputs'!$A:$A,"AVG",'VISSIM Travel Time Outputs'!$B:$B,AV$9)),"-")</f>
        <v>-</v>
      </c>
      <c r="AW46" s="34" t="str">
        <f>IFERROR(TIME(0,0,AVERAGEIFS('VISSIM Travel Time Outputs'!$J:$J,'VISSIM Travel Time Outputs'!$D:$D,$D46,'VISSIM Travel Time Outputs'!$A:$A,"AVG",'VISSIM Travel Time Outputs'!$B:$B,AW$9)),"-")</f>
        <v>-</v>
      </c>
      <c r="AX46" s="34" t="str">
        <f>IFERROR(TIME(0,0,AVERAGEIFS('VISSIM Travel Time Outputs'!$J:$J,'VISSIM Travel Time Outputs'!$D:$D,$D46,'VISSIM Travel Time Outputs'!$A:$A,"AVG",'VISSIM Travel Time Outputs'!$B:$B,AX$9)),"-")</f>
        <v>-</v>
      </c>
      <c r="AY46" s="34" t="str">
        <f>IFERROR(TIME(0,0,AVERAGEIFS('VISSIM Travel Time Outputs'!$J:$J,'VISSIM Travel Time Outputs'!$D:$D,$D46,'VISSIM Travel Time Outputs'!$A:$A,"AVG",'VISSIM Travel Time Outputs'!$B:$B,AY$9)),"-")</f>
        <v>-</v>
      </c>
      <c r="AZ46" s="34" t="str">
        <f>IFERROR(TIME(0,0,AVERAGEIFS('VISSIM Travel Time Outputs'!$J:$J,'VISSIM Travel Time Outputs'!$D:$D,$D46,'VISSIM Travel Time Outputs'!$A:$A,"AVG",'VISSIM Travel Time Outputs'!$B:$B,AZ$9)),"-")</f>
        <v>-</v>
      </c>
      <c r="BA46" s="34" t="str">
        <f>IFERROR(TIME(0,0,AVERAGEIFS('VISSIM Travel Time Outputs'!$J:$J,'VISSIM Travel Time Outputs'!$D:$D,$D46,'VISSIM Travel Time Outputs'!$A:$A,"AVG",'VISSIM Travel Time Outputs'!$B:$B,BA$9)),"-")</f>
        <v>-</v>
      </c>
      <c r="BB46" s="34" t="str">
        <f>IFERROR(TIME(0,0,AVERAGEIFS('VISSIM Travel Time Outputs'!$J:$J,'VISSIM Travel Time Outputs'!$D:$D,$D46,'VISSIM Travel Time Outputs'!$A:$A,"AVG",'VISSIM Travel Time Outputs'!$B:$B,BB$9)),"-")</f>
        <v>-</v>
      </c>
      <c r="BC46" s="34" t="str">
        <f>IFERROR(TIME(0,0,AVERAGEIFS('VISSIM Travel Time Outputs'!$J:$J,'VISSIM Travel Time Outputs'!$D:$D,$D46,'VISSIM Travel Time Outputs'!$A:$A,"AVG",'VISSIM Travel Time Outputs'!$B:$B,BC$9)),"-")</f>
        <v>-</v>
      </c>
      <c r="BD46" s="34" t="str">
        <f>IFERROR(TIME(0,0,AVERAGEIFS('VISSIM Travel Time Outputs'!$J:$J,'VISSIM Travel Time Outputs'!$D:$D,$D46,'VISSIM Travel Time Outputs'!$A:$A,"AVG",'VISSIM Travel Time Outputs'!$B:$B,BD$9)),"-")</f>
        <v>-</v>
      </c>
      <c r="BE46" s="34" t="str">
        <f>IFERROR(TIME(0,0,AVERAGEIFS('VISSIM Travel Time Outputs'!$J:$J,'VISSIM Travel Time Outputs'!$D:$D,$D46,'VISSIM Travel Time Outputs'!$A:$A,"AVG",'VISSIM Travel Time Outputs'!$B:$B,BE$9)),"-")</f>
        <v>-</v>
      </c>
      <c r="BF46" s="34" t="str">
        <f>IFERROR(TIME(0,0,AVERAGEIFS('VISSIM Travel Time Outputs'!$J:$J,'VISSIM Travel Time Outputs'!$D:$D,$D46,'VISSIM Travel Time Outputs'!$A:$A,"AVG",'VISSIM Travel Time Outputs'!$B:$B,BF$9)),"-")</f>
        <v>-</v>
      </c>
      <c r="BG46" s="34" t="str">
        <f>IFERROR(TIME(0,0,AVERAGEIFS('VISSIM Travel Time Outputs'!$J:$J,'VISSIM Travel Time Outputs'!$D:$D,$D46,'VISSIM Travel Time Outputs'!$A:$A,"AVG",'VISSIM Travel Time Outputs'!$B:$B,BG$9)),"-")</f>
        <v>-</v>
      </c>
      <c r="BH46" s="34" t="str">
        <f>IFERROR(TIME(0,0,AVERAGEIFS('VISSIM Travel Time Outputs'!$J:$J,'VISSIM Travel Time Outputs'!$D:$D,$D46,'VISSIM Travel Time Outputs'!$A:$A,"AVG",'VISSIM Travel Time Outputs'!$B:$B,BH$9)),"-")</f>
        <v>-</v>
      </c>
      <c r="BI46" s="34" t="str">
        <f>IFERROR(TIME(0,0,AVERAGEIFS('VISSIM Travel Time Outputs'!$J:$J,'VISSIM Travel Time Outputs'!$D:$D,$D46,'VISSIM Travel Time Outputs'!$A:$A,"AVG",'VISSIM Travel Time Outputs'!$B:$B,BI$9)),"-")</f>
        <v>-</v>
      </c>
      <c r="BJ46" s="34" t="str">
        <f>IFERROR(TIME(0,0,AVERAGEIFS('VISSIM Travel Time Outputs'!$J:$J,'VISSIM Travel Time Outputs'!$D:$D,$D46,'VISSIM Travel Time Outputs'!$A:$A,"AVG",'VISSIM Travel Time Outputs'!$B:$B,BJ$9)),"-")</f>
        <v>-</v>
      </c>
      <c r="BK46" s="134" t="str">
        <f>IFERROR(TIME(0,0,AVERAGEIFS('VISSIM Travel Time Outputs'!$J:$J,'VISSIM Travel Time Outputs'!$D:$D,$D46,'VISSIM Travel Time Outputs'!$A:$A,"AVG",'VISSIM Travel Time Outputs'!$B:$B,BK$9)),"-")</f>
        <v>-</v>
      </c>
      <c r="BL46" s="126"/>
      <c r="BM46" s="323" t="str">
        <f>IFERROR(AVERAGEIFS('VISSIM Travel Time Outputs'!$G:$G,'VISSIM Travel Time Outputs'!$D:$D,$D46,'VISSIM Travel Time Outputs'!$A:$A,"AVG",'VISSIM Travel Time Outputs'!$B:$B,BM$9),"-")</f>
        <v>-</v>
      </c>
      <c r="BN46" s="324" t="str">
        <f>IFERROR(AVERAGEIFS('VISSIM Travel Time Outputs'!$G:$G,'VISSIM Travel Time Outputs'!$D:$D,$D46,'VISSIM Travel Time Outputs'!$A:$A,"AVG",'VISSIM Travel Time Outputs'!$B:$B,BN$9),"-")</f>
        <v>-</v>
      </c>
      <c r="BO46" s="324" t="str">
        <f>IFERROR(AVERAGEIFS('VISSIM Travel Time Outputs'!$G:$G,'VISSIM Travel Time Outputs'!$D:$D,$D46,'VISSIM Travel Time Outputs'!$A:$A,"AVG",'VISSIM Travel Time Outputs'!$B:$B,BO$9),"-")</f>
        <v>-</v>
      </c>
      <c r="BP46" s="324" t="str">
        <f>IFERROR(AVERAGEIFS('VISSIM Travel Time Outputs'!$G:$G,'VISSIM Travel Time Outputs'!$D:$D,$D46,'VISSIM Travel Time Outputs'!$A:$A,"AVG",'VISSIM Travel Time Outputs'!$B:$B,BP$9),"-")</f>
        <v>-</v>
      </c>
      <c r="BQ46" s="324" t="str">
        <f>IFERROR(AVERAGEIFS('VISSIM Travel Time Outputs'!$G:$G,'VISSIM Travel Time Outputs'!$D:$D,$D46,'VISSIM Travel Time Outputs'!$A:$A,"AVG",'VISSIM Travel Time Outputs'!$B:$B,BQ$9),"-")</f>
        <v>-</v>
      </c>
      <c r="BR46" s="324" t="str">
        <f>IFERROR(AVERAGEIFS('VISSIM Travel Time Outputs'!$G:$G,'VISSIM Travel Time Outputs'!$D:$D,$D46,'VISSIM Travel Time Outputs'!$A:$A,"AVG",'VISSIM Travel Time Outputs'!$B:$B,BR$9),"-")</f>
        <v>-</v>
      </c>
      <c r="BS46" s="324" t="str">
        <f>IFERROR(AVERAGEIFS('VISSIM Travel Time Outputs'!$G:$G,'VISSIM Travel Time Outputs'!$D:$D,$D46,'VISSIM Travel Time Outputs'!$A:$A,"AVG",'VISSIM Travel Time Outputs'!$B:$B,BS$9),"-")</f>
        <v>-</v>
      </c>
      <c r="BT46" s="324" t="str">
        <f>IFERROR(AVERAGEIFS('VISSIM Travel Time Outputs'!$G:$G,'VISSIM Travel Time Outputs'!$D:$D,$D46,'VISSIM Travel Time Outputs'!$A:$A,"AVG",'VISSIM Travel Time Outputs'!$B:$B,BT$9),"-")</f>
        <v>-</v>
      </c>
      <c r="BU46" s="324" t="str">
        <f>IFERROR(AVERAGEIFS('VISSIM Travel Time Outputs'!$G:$G,'VISSIM Travel Time Outputs'!$D:$D,$D46,'VISSIM Travel Time Outputs'!$A:$A,"AVG",'VISSIM Travel Time Outputs'!$B:$B,BU$9),"-")</f>
        <v>-</v>
      </c>
      <c r="BV46" s="324" t="str">
        <f>IFERROR(AVERAGEIFS('VISSIM Travel Time Outputs'!$G:$G,'VISSIM Travel Time Outputs'!$D:$D,$D46,'VISSIM Travel Time Outputs'!$A:$A,"AVG",'VISSIM Travel Time Outputs'!$B:$B,BV$9),"-")</f>
        <v>-</v>
      </c>
      <c r="BW46" s="324" t="str">
        <f>IFERROR(AVERAGEIFS('VISSIM Travel Time Outputs'!$G:$G,'VISSIM Travel Time Outputs'!$D:$D,$D46,'VISSIM Travel Time Outputs'!$A:$A,"AVG",'VISSIM Travel Time Outputs'!$B:$B,BW$9),"-")</f>
        <v>-</v>
      </c>
      <c r="BX46" s="324" t="str">
        <f>IFERROR(AVERAGEIFS('VISSIM Travel Time Outputs'!$G:$G,'VISSIM Travel Time Outputs'!$D:$D,$D46,'VISSIM Travel Time Outputs'!$A:$A,"AVG",'VISSIM Travel Time Outputs'!$B:$B,BX$9),"-")</f>
        <v>-</v>
      </c>
      <c r="BY46" s="324" t="str">
        <f>IFERROR(AVERAGEIFS('VISSIM Travel Time Outputs'!$G:$G,'VISSIM Travel Time Outputs'!$D:$D,$D46,'VISSIM Travel Time Outputs'!$A:$A,"AVG",'VISSIM Travel Time Outputs'!$B:$B,BY$9),"-")</f>
        <v>-</v>
      </c>
      <c r="BZ46" s="324" t="str">
        <f>IFERROR(AVERAGEIFS('VISSIM Travel Time Outputs'!$G:$G,'VISSIM Travel Time Outputs'!$D:$D,$D46,'VISSIM Travel Time Outputs'!$A:$A,"AVG",'VISSIM Travel Time Outputs'!$B:$B,BZ$9),"-")</f>
        <v>-</v>
      </c>
      <c r="CA46" s="324" t="str">
        <f>IFERROR(AVERAGEIFS('VISSIM Travel Time Outputs'!$G:$G,'VISSIM Travel Time Outputs'!$D:$D,$D46,'VISSIM Travel Time Outputs'!$A:$A,"AVG",'VISSIM Travel Time Outputs'!$B:$B,CA$9),"-")</f>
        <v>-</v>
      </c>
      <c r="CB46" s="325" t="str">
        <f>IFERROR(AVERAGEIFS('VISSIM Travel Time Outputs'!$G:$G,'VISSIM Travel Time Outputs'!$D:$D,$D46,'VISSIM Travel Time Outputs'!$A:$A,"AVG",'VISSIM Travel Time Outputs'!$B:$B,CB$9),"-")</f>
        <v>-</v>
      </c>
      <c r="CC46" s="254"/>
      <c r="CD46" s="209" t="str">
        <f t="shared" si="16"/>
        <v>--</v>
      </c>
      <c r="CE46" s="354" t="str">
        <f t="shared" si="17"/>
        <v>--</v>
      </c>
      <c r="CF46" s="325">
        <f t="shared" si="18"/>
        <v>0</v>
      </c>
      <c r="CG46" s="331"/>
      <c r="CH46" s="209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134"/>
      <c r="CX46" s="331"/>
      <c r="CY46" s="323"/>
      <c r="CZ46" s="324"/>
      <c r="DA46" s="324"/>
      <c r="DB46" s="324"/>
      <c r="DC46" s="324"/>
      <c r="DD46" s="324"/>
      <c r="DE46" s="324"/>
      <c r="DF46" s="324"/>
      <c r="DG46" s="324"/>
      <c r="DH46" s="324"/>
      <c r="DI46" s="324"/>
      <c r="DJ46" s="324"/>
      <c r="DK46" s="324"/>
      <c r="DL46" s="324"/>
      <c r="DM46" s="324"/>
      <c r="DN46" s="325"/>
      <c r="DO46" s="331"/>
      <c r="DP46" s="209" t="str">
        <f t="shared" si="19"/>
        <v>--</v>
      </c>
      <c r="DQ46" s="354" t="str">
        <f t="shared" si="20"/>
        <v>--</v>
      </c>
      <c r="DR46" s="325">
        <f t="shared" si="21"/>
        <v>0</v>
      </c>
      <c r="DS46" s="255"/>
      <c r="DT46" s="209" t="str">
        <f>IFERROR(TIME(0,0,AVERAGEIFS('VISSIM Travel Time Outputs'!$K:$K,'VISSIM Travel Time Outputs'!$D:$D,$D46,'VISSIM Travel Time Outputs'!$A:$A,"AVG",'VISSIM Travel Time Outputs'!$B:$B,DT$9)),"-")</f>
        <v>-</v>
      </c>
      <c r="DU46" s="34" t="str">
        <f>IFERROR(TIME(0,0,AVERAGEIFS('VISSIM Travel Time Outputs'!$K:$K,'VISSIM Travel Time Outputs'!$D:$D,$D46,'VISSIM Travel Time Outputs'!$A:$A,"AVG",'VISSIM Travel Time Outputs'!$B:$B,DU$9)),"-")</f>
        <v>-</v>
      </c>
      <c r="DV46" s="34" t="str">
        <f>IFERROR(TIME(0,0,AVERAGEIFS('VISSIM Travel Time Outputs'!$K:$K,'VISSIM Travel Time Outputs'!$D:$D,$D46,'VISSIM Travel Time Outputs'!$A:$A,"AVG",'VISSIM Travel Time Outputs'!$B:$B,DV$9)),"-")</f>
        <v>-</v>
      </c>
      <c r="DW46" s="34" t="str">
        <f>IFERROR(TIME(0,0,AVERAGEIFS('VISSIM Travel Time Outputs'!$K:$K,'VISSIM Travel Time Outputs'!$D:$D,$D46,'VISSIM Travel Time Outputs'!$A:$A,"AVG",'VISSIM Travel Time Outputs'!$B:$B,DW$9)),"-")</f>
        <v>-</v>
      </c>
      <c r="DX46" s="34" t="str">
        <f>IFERROR(TIME(0,0,AVERAGEIFS('VISSIM Travel Time Outputs'!$K:$K,'VISSIM Travel Time Outputs'!$D:$D,$D46,'VISSIM Travel Time Outputs'!$A:$A,"AVG",'VISSIM Travel Time Outputs'!$B:$B,DX$9)),"-")</f>
        <v>-</v>
      </c>
      <c r="DY46" s="34" t="str">
        <f>IFERROR(TIME(0,0,AVERAGEIFS('VISSIM Travel Time Outputs'!$K:$K,'VISSIM Travel Time Outputs'!$D:$D,$D46,'VISSIM Travel Time Outputs'!$A:$A,"AVG",'VISSIM Travel Time Outputs'!$B:$B,DY$9)),"-")</f>
        <v>-</v>
      </c>
      <c r="DZ46" s="34" t="str">
        <f>IFERROR(TIME(0,0,AVERAGEIFS('VISSIM Travel Time Outputs'!$K:$K,'VISSIM Travel Time Outputs'!$D:$D,$D46,'VISSIM Travel Time Outputs'!$A:$A,"AVG",'VISSIM Travel Time Outputs'!$B:$B,DZ$9)),"-")</f>
        <v>-</v>
      </c>
      <c r="EA46" s="34" t="str">
        <f>IFERROR(TIME(0,0,AVERAGEIFS('VISSIM Travel Time Outputs'!$K:$K,'VISSIM Travel Time Outputs'!$D:$D,$D46,'VISSIM Travel Time Outputs'!$A:$A,"AVG",'VISSIM Travel Time Outputs'!$B:$B,EA$9)),"-")</f>
        <v>-</v>
      </c>
      <c r="EB46" s="34" t="str">
        <f>IFERROR(TIME(0,0,AVERAGEIFS('VISSIM Travel Time Outputs'!$K:$K,'VISSIM Travel Time Outputs'!$D:$D,$D46,'VISSIM Travel Time Outputs'!$A:$A,"AVG",'VISSIM Travel Time Outputs'!$B:$B,EB$9)),"-")</f>
        <v>-</v>
      </c>
      <c r="EC46" s="34" t="str">
        <f>IFERROR(TIME(0,0,AVERAGEIFS('VISSIM Travel Time Outputs'!$K:$K,'VISSIM Travel Time Outputs'!$D:$D,$D46,'VISSIM Travel Time Outputs'!$A:$A,"AVG",'VISSIM Travel Time Outputs'!$B:$B,EC$9)),"-")</f>
        <v>-</v>
      </c>
      <c r="ED46" s="34" t="str">
        <f>IFERROR(TIME(0,0,AVERAGEIFS('VISSIM Travel Time Outputs'!$K:$K,'VISSIM Travel Time Outputs'!$D:$D,$D46,'VISSIM Travel Time Outputs'!$A:$A,"AVG",'VISSIM Travel Time Outputs'!$B:$B,ED$9)),"-")</f>
        <v>-</v>
      </c>
      <c r="EE46" s="34" t="str">
        <f>IFERROR(TIME(0,0,AVERAGEIFS('VISSIM Travel Time Outputs'!$K:$K,'VISSIM Travel Time Outputs'!$D:$D,$D46,'VISSIM Travel Time Outputs'!$A:$A,"AVG",'VISSIM Travel Time Outputs'!$B:$B,EE$9)),"-")</f>
        <v>-</v>
      </c>
      <c r="EF46" s="34" t="str">
        <f>IFERROR(TIME(0,0,AVERAGEIFS('VISSIM Travel Time Outputs'!$K:$K,'VISSIM Travel Time Outputs'!$D:$D,$D46,'VISSIM Travel Time Outputs'!$A:$A,"AVG",'VISSIM Travel Time Outputs'!$B:$B,EF$9)),"-")</f>
        <v>-</v>
      </c>
      <c r="EG46" s="34" t="str">
        <f>IFERROR(TIME(0,0,AVERAGEIFS('VISSIM Travel Time Outputs'!$K:$K,'VISSIM Travel Time Outputs'!$D:$D,$D46,'VISSIM Travel Time Outputs'!$A:$A,"AVG",'VISSIM Travel Time Outputs'!$B:$B,EG$9)),"-")</f>
        <v>-</v>
      </c>
      <c r="EH46" s="34" t="str">
        <f>IFERROR(TIME(0,0,AVERAGEIFS('VISSIM Travel Time Outputs'!$K:$K,'VISSIM Travel Time Outputs'!$D:$D,$D46,'VISSIM Travel Time Outputs'!$A:$A,"AVG",'VISSIM Travel Time Outputs'!$B:$B,EH$9)),"-")</f>
        <v>-</v>
      </c>
      <c r="EI46" s="134" t="str">
        <f>IFERROR(TIME(0,0,AVERAGEIFS('VISSIM Travel Time Outputs'!$K:$K,'VISSIM Travel Time Outputs'!$D:$D,$D46,'VISSIM Travel Time Outputs'!$A:$A,"AVG",'VISSIM Travel Time Outputs'!$B:$B,EI$9)),"-")</f>
        <v>-</v>
      </c>
      <c r="EJ46" s="126"/>
      <c r="EK46" s="323" t="str">
        <f>IFERROR(AVERAGEIFS('VISSIM Travel Time Outputs'!$H:$H,'VISSIM Travel Time Outputs'!$D:$D,$D46,'VISSIM Travel Time Outputs'!$A:$A,"AVG",'VISSIM Travel Time Outputs'!$B:$B,EK$9),"-")</f>
        <v>-</v>
      </c>
      <c r="EL46" s="324" t="str">
        <f>IFERROR(AVERAGEIFS('VISSIM Travel Time Outputs'!$H:$H,'VISSIM Travel Time Outputs'!$D:$D,$D46,'VISSIM Travel Time Outputs'!$A:$A,"AVG",'VISSIM Travel Time Outputs'!$B:$B,EL$9),"-")</f>
        <v>-</v>
      </c>
      <c r="EM46" s="324" t="str">
        <f>IFERROR(AVERAGEIFS('VISSIM Travel Time Outputs'!$H:$H,'VISSIM Travel Time Outputs'!$D:$D,$D46,'VISSIM Travel Time Outputs'!$A:$A,"AVG",'VISSIM Travel Time Outputs'!$B:$B,EM$9),"-")</f>
        <v>-</v>
      </c>
      <c r="EN46" s="324" t="str">
        <f>IFERROR(AVERAGEIFS('VISSIM Travel Time Outputs'!$H:$H,'VISSIM Travel Time Outputs'!$D:$D,$D46,'VISSIM Travel Time Outputs'!$A:$A,"AVG",'VISSIM Travel Time Outputs'!$B:$B,EN$9),"-")</f>
        <v>-</v>
      </c>
      <c r="EO46" s="324" t="str">
        <f>IFERROR(AVERAGEIFS('VISSIM Travel Time Outputs'!$H:$H,'VISSIM Travel Time Outputs'!$D:$D,$D46,'VISSIM Travel Time Outputs'!$A:$A,"AVG",'VISSIM Travel Time Outputs'!$B:$B,EO$9),"-")</f>
        <v>-</v>
      </c>
      <c r="EP46" s="324" t="str">
        <f>IFERROR(AVERAGEIFS('VISSIM Travel Time Outputs'!$H:$H,'VISSIM Travel Time Outputs'!$D:$D,$D46,'VISSIM Travel Time Outputs'!$A:$A,"AVG",'VISSIM Travel Time Outputs'!$B:$B,EP$9),"-")</f>
        <v>-</v>
      </c>
      <c r="EQ46" s="324" t="str">
        <f>IFERROR(AVERAGEIFS('VISSIM Travel Time Outputs'!$H:$H,'VISSIM Travel Time Outputs'!$D:$D,$D46,'VISSIM Travel Time Outputs'!$A:$A,"AVG",'VISSIM Travel Time Outputs'!$B:$B,EQ$9),"-")</f>
        <v>-</v>
      </c>
      <c r="ER46" s="324" t="str">
        <f>IFERROR(AVERAGEIFS('VISSIM Travel Time Outputs'!$H:$H,'VISSIM Travel Time Outputs'!$D:$D,$D46,'VISSIM Travel Time Outputs'!$A:$A,"AVG",'VISSIM Travel Time Outputs'!$B:$B,ER$9),"-")</f>
        <v>-</v>
      </c>
      <c r="ES46" s="324" t="str">
        <f>IFERROR(AVERAGEIFS('VISSIM Travel Time Outputs'!$H:$H,'VISSIM Travel Time Outputs'!$D:$D,$D46,'VISSIM Travel Time Outputs'!$A:$A,"AVG",'VISSIM Travel Time Outputs'!$B:$B,ES$9),"-")</f>
        <v>-</v>
      </c>
      <c r="ET46" s="324" t="str">
        <f>IFERROR(AVERAGEIFS('VISSIM Travel Time Outputs'!$H:$H,'VISSIM Travel Time Outputs'!$D:$D,$D46,'VISSIM Travel Time Outputs'!$A:$A,"AVG",'VISSIM Travel Time Outputs'!$B:$B,ET$9),"-")</f>
        <v>-</v>
      </c>
      <c r="EU46" s="324" t="str">
        <f>IFERROR(AVERAGEIFS('VISSIM Travel Time Outputs'!$H:$H,'VISSIM Travel Time Outputs'!$D:$D,$D46,'VISSIM Travel Time Outputs'!$A:$A,"AVG",'VISSIM Travel Time Outputs'!$B:$B,EU$9),"-")</f>
        <v>-</v>
      </c>
      <c r="EV46" s="324" t="str">
        <f>IFERROR(AVERAGEIFS('VISSIM Travel Time Outputs'!$H:$H,'VISSIM Travel Time Outputs'!$D:$D,$D46,'VISSIM Travel Time Outputs'!$A:$A,"AVG",'VISSIM Travel Time Outputs'!$B:$B,EV$9),"-")</f>
        <v>-</v>
      </c>
      <c r="EW46" s="324" t="str">
        <f>IFERROR(AVERAGEIFS('VISSIM Travel Time Outputs'!$H:$H,'VISSIM Travel Time Outputs'!$D:$D,$D46,'VISSIM Travel Time Outputs'!$A:$A,"AVG",'VISSIM Travel Time Outputs'!$B:$B,EW$9),"-")</f>
        <v>-</v>
      </c>
      <c r="EX46" s="324" t="str">
        <f>IFERROR(AVERAGEIFS('VISSIM Travel Time Outputs'!$H:$H,'VISSIM Travel Time Outputs'!$D:$D,$D46,'VISSIM Travel Time Outputs'!$A:$A,"AVG",'VISSIM Travel Time Outputs'!$B:$B,EX$9),"-")</f>
        <v>-</v>
      </c>
      <c r="EY46" s="324" t="str">
        <f>IFERROR(AVERAGEIFS('VISSIM Travel Time Outputs'!$H:$H,'VISSIM Travel Time Outputs'!$D:$D,$D46,'VISSIM Travel Time Outputs'!$A:$A,"AVG",'VISSIM Travel Time Outputs'!$B:$B,EY$9),"-")</f>
        <v>-</v>
      </c>
      <c r="EZ46" s="325" t="str">
        <f>IFERROR(AVERAGEIFS('VISSIM Travel Time Outputs'!$H:$H,'VISSIM Travel Time Outputs'!$D:$D,$D46,'VISSIM Travel Time Outputs'!$A:$A,"AVG",'VISSIM Travel Time Outputs'!$B:$B,EZ$9),"-")</f>
        <v>-</v>
      </c>
      <c r="FA46" s="254"/>
      <c r="FB46" s="209" t="str">
        <f t="shared" si="22"/>
        <v>--</v>
      </c>
      <c r="FC46" s="354" t="str">
        <f t="shared" si="23"/>
        <v>--</v>
      </c>
      <c r="FD46" s="325">
        <f t="shared" si="24"/>
        <v>0</v>
      </c>
      <c r="FE46" s="331"/>
      <c r="FF46" s="209" t="str">
        <f>IFERROR(GETPIVOTDATA("Average of TRAVTM(40)",#REF!,"TIMEINT",FF$9,"VEHICLETRAVELTIMEMEASUREMENT",$D46)/3600/24,"--")</f>
        <v>--</v>
      </c>
      <c r="FG46" s="34" t="str">
        <f>IFERROR(GETPIVOTDATA("Average of TRAVTM(40)",#REF!,"TIMEINT",FG$9,"VEHICLETRAVELTIMEMEASUREMENT",$D46)/3600/24,"--")</f>
        <v>--</v>
      </c>
      <c r="FH46" s="34" t="str">
        <f>IFERROR(GETPIVOTDATA("Average of TRAVTM(40)",#REF!,"TIMEINT",FH$9,"VEHICLETRAVELTIMEMEASUREMENT",$D46)/3600/24,"--")</f>
        <v>--</v>
      </c>
      <c r="FI46" s="34" t="str">
        <f>IFERROR(GETPIVOTDATA("Average of TRAVTM(40)",#REF!,"TIMEINT",FI$9,"VEHICLETRAVELTIMEMEASUREMENT",$D46)/3600/24,"--")</f>
        <v>--</v>
      </c>
      <c r="FJ46" s="34" t="str">
        <f>IFERROR(GETPIVOTDATA("Average of TRAVTM(40)",#REF!,"TIMEINT",FJ$9,"VEHICLETRAVELTIMEMEASUREMENT",$D46)/3600/24,"--")</f>
        <v>--</v>
      </c>
      <c r="FK46" s="34" t="str">
        <f>IFERROR(GETPIVOTDATA("Average of TRAVTM(40)",#REF!,"TIMEINT",FK$9,"VEHICLETRAVELTIMEMEASUREMENT",$D46)/3600/24,"--")</f>
        <v>--</v>
      </c>
      <c r="FL46" s="34" t="str">
        <f>IFERROR(GETPIVOTDATA("Average of TRAVTM(40)",#REF!,"TIMEINT",FL$9,"VEHICLETRAVELTIMEMEASUREMENT",$D46)/3600/24,"--")</f>
        <v>--</v>
      </c>
      <c r="FM46" s="34" t="str">
        <f>IFERROR(GETPIVOTDATA("Average of TRAVTM(40)",#REF!,"TIMEINT",FM$9,"VEHICLETRAVELTIMEMEASUREMENT",$D46)/3600/24,"--")</f>
        <v>--</v>
      </c>
      <c r="FN46" s="34" t="str">
        <f>IFERROR(GETPIVOTDATA("Average of TRAVTM(40)",#REF!,"TIMEINT",FN$9,"VEHICLETRAVELTIMEMEASUREMENT",$D46)/3600/24,"--")</f>
        <v>--</v>
      </c>
      <c r="FO46" s="34" t="str">
        <f>IFERROR(GETPIVOTDATA("Average of TRAVTM(40)",#REF!,"TIMEINT",FO$9,"VEHICLETRAVELTIMEMEASUREMENT",$D46)/3600/24,"--")</f>
        <v>--</v>
      </c>
      <c r="FP46" s="34" t="str">
        <f>IFERROR(GETPIVOTDATA("Average of TRAVTM(40)",#REF!,"TIMEINT",FP$9,"VEHICLETRAVELTIMEMEASUREMENT",$D46)/3600/24,"--")</f>
        <v>--</v>
      </c>
      <c r="FQ46" s="34" t="str">
        <f>IFERROR(GETPIVOTDATA("Average of TRAVTM(40)",#REF!,"TIMEINT",FQ$9,"VEHICLETRAVELTIMEMEASUREMENT",$D46)/3600/24,"--")</f>
        <v>--</v>
      </c>
      <c r="FR46" s="34" t="str">
        <f>IFERROR(GETPIVOTDATA("Average of TRAVTM(40)",#REF!,"TIMEINT",FR$9,"VEHICLETRAVELTIMEMEASUREMENT",$D46)/3600/24,"--")</f>
        <v>--</v>
      </c>
      <c r="FS46" s="34" t="str">
        <f>IFERROR(GETPIVOTDATA("Average of TRAVTM(40)",#REF!,"TIMEINT",FS$9,"VEHICLETRAVELTIMEMEASUREMENT",$D46)/3600/24,"--")</f>
        <v>--</v>
      </c>
      <c r="FT46" s="34" t="str">
        <f>IFERROR(GETPIVOTDATA("Average of TRAVTM(40)",#REF!,"TIMEINT",FT$9,"VEHICLETRAVELTIMEMEASUREMENT",$D46)/3600/24,"--")</f>
        <v>--</v>
      </c>
      <c r="FU46" s="134" t="str">
        <f>IFERROR(GETPIVOTDATA("Average of TRAVTM(40)",#REF!,"TIMEINT",FU$9,"VEHICLETRAVELTIMEMEASUREMENT",$D46)/3600/24,"--")</f>
        <v>--</v>
      </c>
      <c r="FV46" s="331"/>
      <c r="FW46" s="323" t="str">
        <f>IFERROR(GETPIVOTDATA("Average of VEHS(40)",#REF!,"TIMEINT",FW$9,"VEHICLETRAVELTIMEMEASUREMENT",$D46),"--")</f>
        <v>--</v>
      </c>
      <c r="FX46" s="324" t="str">
        <f>IFERROR(GETPIVOTDATA("Average of VEHS(40)",#REF!,"TIMEINT",FX$9,"VEHICLETRAVELTIMEMEASUREMENT",$D46),"--")</f>
        <v>--</v>
      </c>
      <c r="FY46" s="324" t="str">
        <f>IFERROR(GETPIVOTDATA("Average of VEHS(40)",#REF!,"TIMEINT",FY$9,"VEHICLETRAVELTIMEMEASUREMENT",$D46),"--")</f>
        <v>--</v>
      </c>
      <c r="FZ46" s="324" t="str">
        <f>IFERROR(GETPIVOTDATA("Average of VEHS(40)",#REF!,"TIMEINT",FZ$9,"VEHICLETRAVELTIMEMEASUREMENT",$D46),"--")</f>
        <v>--</v>
      </c>
      <c r="GA46" s="324" t="str">
        <f>IFERROR(GETPIVOTDATA("Average of VEHS(40)",#REF!,"TIMEINT",GA$9,"VEHICLETRAVELTIMEMEASUREMENT",$D46),"--")</f>
        <v>--</v>
      </c>
      <c r="GB46" s="324" t="str">
        <f>IFERROR(GETPIVOTDATA("Average of VEHS(40)",#REF!,"TIMEINT",GB$9,"VEHICLETRAVELTIMEMEASUREMENT",$D46),"--")</f>
        <v>--</v>
      </c>
      <c r="GC46" s="324" t="str">
        <f>IFERROR(GETPIVOTDATA("Average of VEHS(40)",#REF!,"TIMEINT",GC$9,"VEHICLETRAVELTIMEMEASUREMENT",$D46),"--")</f>
        <v>--</v>
      </c>
      <c r="GD46" s="324" t="str">
        <f>IFERROR(GETPIVOTDATA("Average of VEHS(40)",#REF!,"TIMEINT",GD$9,"VEHICLETRAVELTIMEMEASUREMENT",$D46),"--")</f>
        <v>--</v>
      </c>
      <c r="GE46" s="324" t="str">
        <f>IFERROR(GETPIVOTDATA("Average of VEHS(40)",#REF!,"TIMEINT",GE$9,"VEHICLETRAVELTIMEMEASUREMENT",$D46),"--")</f>
        <v>--</v>
      </c>
      <c r="GF46" s="324" t="str">
        <f>IFERROR(GETPIVOTDATA("Average of VEHS(40)",#REF!,"TIMEINT",GF$9,"VEHICLETRAVELTIMEMEASUREMENT",$D46),"--")</f>
        <v>--</v>
      </c>
      <c r="GG46" s="324" t="str">
        <f>IFERROR(GETPIVOTDATA("Average of VEHS(40)",#REF!,"TIMEINT",GG$9,"VEHICLETRAVELTIMEMEASUREMENT",$D46),"--")</f>
        <v>--</v>
      </c>
      <c r="GH46" s="324" t="str">
        <f>IFERROR(GETPIVOTDATA("Average of VEHS(40)",#REF!,"TIMEINT",GH$9,"VEHICLETRAVELTIMEMEASUREMENT",$D46),"--")</f>
        <v>--</v>
      </c>
      <c r="GI46" s="324" t="str">
        <f>IFERROR(GETPIVOTDATA("Average of VEHS(40)",#REF!,"TIMEINT",GI$9,"VEHICLETRAVELTIMEMEASUREMENT",$D46),"--")</f>
        <v>--</v>
      </c>
      <c r="GJ46" s="324" t="str">
        <f>IFERROR(GETPIVOTDATA("Average of VEHS(40)",#REF!,"TIMEINT",GJ$9,"VEHICLETRAVELTIMEMEASUREMENT",$D46),"--")</f>
        <v>--</v>
      </c>
      <c r="GK46" s="324" t="str">
        <f>IFERROR(GETPIVOTDATA("Average of VEHS(40)",#REF!,"TIMEINT",GK$9,"VEHICLETRAVELTIMEMEASUREMENT",$D46),"--")</f>
        <v>--</v>
      </c>
      <c r="GL46" s="325" t="str">
        <f>IFERROR(GETPIVOTDATA("Average of VEHS(40)",#REF!,"TIMEINT",GL$9,"VEHICLETRAVELTIMEMEASUREMENT",$D46),"--")</f>
        <v>--</v>
      </c>
      <c r="GM46" s="331"/>
      <c r="GN46" s="209" t="str">
        <f t="shared" si="25"/>
        <v>--</v>
      </c>
      <c r="GO46" s="354" t="str">
        <f t="shared" si="26"/>
        <v>--</v>
      </c>
      <c r="GP46" s="325">
        <f t="shared" si="27"/>
        <v>0</v>
      </c>
      <c r="GQ46" s="331"/>
      <c r="GR46" s="209" t="str">
        <f>IFERROR(GETPIVOTDATA("Average of TRAVTM(60)",#REF!,"TIMEINT",GR$9,"VEHICLETRAVELTIMEMEASUREMENT",$D46)/3600/24,"--")</f>
        <v>--</v>
      </c>
      <c r="GS46" s="34" t="str">
        <f>IFERROR(GETPIVOTDATA("Average of TRAVTM(60)",#REF!,"TIMEINT",GS$9,"VEHICLETRAVELTIMEMEASUREMENT",$D46)/3600/24,"--")</f>
        <v>--</v>
      </c>
      <c r="GT46" s="34" t="str">
        <f>IFERROR(GETPIVOTDATA("Average of TRAVTM(60)",#REF!,"TIMEINT",GT$9,"VEHICLETRAVELTIMEMEASUREMENT",$D46)/3600/24,"--")</f>
        <v>--</v>
      </c>
      <c r="GU46" s="34" t="str">
        <f>IFERROR(GETPIVOTDATA("Average of TRAVTM(60)",#REF!,"TIMEINT",GU$9,"VEHICLETRAVELTIMEMEASUREMENT",$D46)/3600/24,"--")</f>
        <v>--</v>
      </c>
      <c r="GV46" s="34" t="str">
        <f>IFERROR(GETPIVOTDATA("Average of TRAVTM(60)",#REF!,"TIMEINT",GV$9,"VEHICLETRAVELTIMEMEASUREMENT",$D46)/3600/24,"--")</f>
        <v>--</v>
      </c>
      <c r="GW46" s="34" t="str">
        <f>IFERROR(GETPIVOTDATA("Average of TRAVTM(60)",#REF!,"TIMEINT",GW$9,"VEHICLETRAVELTIMEMEASUREMENT",$D46)/3600/24,"--")</f>
        <v>--</v>
      </c>
      <c r="GX46" s="34" t="str">
        <f>IFERROR(GETPIVOTDATA("Average of TRAVTM(60)",#REF!,"TIMEINT",GX$9,"VEHICLETRAVELTIMEMEASUREMENT",$D46)/3600/24,"--")</f>
        <v>--</v>
      </c>
      <c r="GY46" s="34" t="str">
        <f>IFERROR(GETPIVOTDATA("Average of TRAVTM(60)",#REF!,"TIMEINT",GY$9,"VEHICLETRAVELTIMEMEASUREMENT",$D46)/3600/24,"--")</f>
        <v>--</v>
      </c>
      <c r="GZ46" s="34" t="str">
        <f>IFERROR(GETPIVOTDATA("Average of TRAVTM(60)",#REF!,"TIMEINT",GZ$9,"VEHICLETRAVELTIMEMEASUREMENT",$D46)/3600/24,"--")</f>
        <v>--</v>
      </c>
      <c r="HA46" s="34" t="str">
        <f>IFERROR(GETPIVOTDATA("Average of TRAVTM(60)",#REF!,"TIMEINT",HA$9,"VEHICLETRAVELTIMEMEASUREMENT",$D46)/3600/24,"--")</f>
        <v>--</v>
      </c>
      <c r="HB46" s="34" t="str">
        <f>IFERROR(GETPIVOTDATA("Average of TRAVTM(60)",#REF!,"TIMEINT",HB$9,"VEHICLETRAVELTIMEMEASUREMENT",$D46)/3600/24,"--")</f>
        <v>--</v>
      </c>
      <c r="HC46" s="34" t="str">
        <f>IFERROR(GETPIVOTDATA("Average of TRAVTM(60)",#REF!,"TIMEINT",HC$9,"VEHICLETRAVELTIMEMEASUREMENT",$D46)/3600/24,"--")</f>
        <v>--</v>
      </c>
      <c r="HD46" s="34" t="str">
        <f>IFERROR(GETPIVOTDATA("Average of TRAVTM(60)",#REF!,"TIMEINT",HD$9,"VEHICLETRAVELTIMEMEASUREMENT",$D46)/3600/24,"--")</f>
        <v>--</v>
      </c>
      <c r="HE46" s="34" t="str">
        <f>IFERROR(GETPIVOTDATA("Average of TRAVTM(60)",#REF!,"TIMEINT",HE$9,"VEHICLETRAVELTIMEMEASUREMENT",$D46)/3600/24,"--")</f>
        <v>--</v>
      </c>
      <c r="HF46" s="34" t="str">
        <f>IFERROR(GETPIVOTDATA("Average of TRAVTM(60)",#REF!,"TIMEINT",HF$9,"VEHICLETRAVELTIMEMEASUREMENT",$D46)/3600/24,"--")</f>
        <v>--</v>
      </c>
      <c r="HG46" s="134" t="str">
        <f>IFERROR(GETPIVOTDATA("Average of TRAVTM(60)",#REF!,"TIMEINT",HG$9,"VEHICLETRAVELTIMEMEASUREMENT",$D46)/3600/24,"--")</f>
        <v>--</v>
      </c>
      <c r="HH46" s="331"/>
      <c r="HI46" s="323" t="str">
        <f>IFERROR(GETPIVOTDATA("Average of VEHS(60)",#REF!,"TIMEINT",HI$9,"VEHICLETRAVELTIMEMEASUREMENT",$D46),"--")</f>
        <v>--</v>
      </c>
      <c r="HJ46" s="324" t="str">
        <f>IFERROR(GETPIVOTDATA("Average of VEHS(60)",#REF!,"TIMEINT",HJ$9,"VEHICLETRAVELTIMEMEASUREMENT",$D46),"--")</f>
        <v>--</v>
      </c>
      <c r="HK46" s="324" t="str">
        <f>IFERROR(GETPIVOTDATA("Average of VEHS(60)",#REF!,"TIMEINT",HK$9,"VEHICLETRAVELTIMEMEASUREMENT",$D46),"--")</f>
        <v>--</v>
      </c>
      <c r="HL46" s="324" t="str">
        <f>IFERROR(GETPIVOTDATA("Average of VEHS(60)",#REF!,"TIMEINT",HL$9,"VEHICLETRAVELTIMEMEASUREMENT",$D46),"--")</f>
        <v>--</v>
      </c>
      <c r="HM46" s="324" t="str">
        <f>IFERROR(GETPIVOTDATA("Average of VEHS(60)",#REF!,"TIMEINT",HM$9,"VEHICLETRAVELTIMEMEASUREMENT",$D46),"--")</f>
        <v>--</v>
      </c>
      <c r="HN46" s="324" t="str">
        <f>IFERROR(GETPIVOTDATA("Average of VEHS(60)",#REF!,"TIMEINT",HN$9,"VEHICLETRAVELTIMEMEASUREMENT",$D46),"--")</f>
        <v>--</v>
      </c>
      <c r="HO46" s="324" t="str">
        <f>IFERROR(GETPIVOTDATA("Average of VEHS(60)",#REF!,"TIMEINT",HO$9,"VEHICLETRAVELTIMEMEASUREMENT",$D46),"--")</f>
        <v>--</v>
      </c>
      <c r="HP46" s="324" t="str">
        <f>IFERROR(GETPIVOTDATA("Average of VEHS(60)",#REF!,"TIMEINT",HP$9,"VEHICLETRAVELTIMEMEASUREMENT",$D46),"--")</f>
        <v>--</v>
      </c>
      <c r="HQ46" s="324" t="str">
        <f>IFERROR(GETPIVOTDATA("Average of VEHS(60)",#REF!,"TIMEINT",HQ$9,"VEHICLETRAVELTIMEMEASUREMENT",$D46),"--")</f>
        <v>--</v>
      </c>
      <c r="HR46" s="324" t="str">
        <f>IFERROR(GETPIVOTDATA("Average of VEHS(60)",#REF!,"TIMEINT",HR$9,"VEHICLETRAVELTIMEMEASUREMENT",$D46),"--")</f>
        <v>--</v>
      </c>
      <c r="HS46" s="324" t="str">
        <f>IFERROR(GETPIVOTDATA("Average of VEHS(60)",#REF!,"TIMEINT",HS$9,"VEHICLETRAVELTIMEMEASUREMENT",$D46),"--")</f>
        <v>--</v>
      </c>
      <c r="HT46" s="324" t="str">
        <f>IFERROR(GETPIVOTDATA("Average of VEHS(60)",#REF!,"TIMEINT",HT$9,"VEHICLETRAVELTIMEMEASUREMENT",$D46),"--")</f>
        <v>--</v>
      </c>
      <c r="HU46" s="324" t="str">
        <f>IFERROR(GETPIVOTDATA("Average of VEHS(60)",#REF!,"TIMEINT",HU$9,"VEHICLETRAVELTIMEMEASUREMENT",$D46),"--")</f>
        <v>--</v>
      </c>
      <c r="HV46" s="324" t="str">
        <f>IFERROR(GETPIVOTDATA("Average of VEHS(60)",#REF!,"TIMEINT",HV$9,"VEHICLETRAVELTIMEMEASUREMENT",$D46),"--")</f>
        <v>--</v>
      </c>
      <c r="HW46" s="324" t="str">
        <f>IFERROR(GETPIVOTDATA("Average of VEHS(60)",#REF!,"TIMEINT",HW$9,"VEHICLETRAVELTIMEMEASUREMENT",$D46),"--")</f>
        <v>--</v>
      </c>
      <c r="HX46" s="325" t="str">
        <f>IFERROR(GETPIVOTDATA("Average of VEHS(60)",#REF!,"TIMEINT",HX$9,"VEHICLETRAVELTIMEMEASUREMENT",$D46),"--")</f>
        <v>--</v>
      </c>
      <c r="HY46" s="331"/>
      <c r="HZ46" s="209" t="str">
        <f t="shared" si="28"/>
        <v>--</v>
      </c>
      <c r="IA46" s="354" t="str">
        <f t="shared" si="29"/>
        <v>--</v>
      </c>
      <c r="IB46" s="325">
        <f t="shared" si="30"/>
        <v>0</v>
      </c>
      <c r="IC46" s="638"/>
      <c r="ID46" s="323" t="str">
        <f>IFERROR(AVERAGEIFS('VISSIM Travel Time Outputs'!#REF!,'VISSIM Travel Time Outputs'!#REF!,$D46,'VISSIM Travel Time Outputs'!#REF!,"AVG",'VISSIM Travel Time Outputs'!#REF!,ID$9),"-")</f>
        <v>-</v>
      </c>
      <c r="IE46" s="324" t="str">
        <f>IFERROR(AVERAGEIFS('VISSIM Travel Time Outputs'!#REF!,'VISSIM Travel Time Outputs'!#REF!,$D46,'VISSIM Travel Time Outputs'!#REF!,"AVG",'VISSIM Travel Time Outputs'!#REF!,IE$9),"-")</f>
        <v>-</v>
      </c>
      <c r="IF46" s="324" t="str">
        <f>IFERROR(AVERAGEIFS('VISSIM Travel Time Outputs'!#REF!,'VISSIM Travel Time Outputs'!#REF!,$D46,'VISSIM Travel Time Outputs'!#REF!,"AVG",'VISSIM Travel Time Outputs'!#REF!,IF$9),"-")</f>
        <v>-</v>
      </c>
      <c r="IG46" s="324" t="str">
        <f>IFERROR(AVERAGEIFS('VISSIM Travel Time Outputs'!#REF!,'VISSIM Travel Time Outputs'!#REF!,$D46,'VISSIM Travel Time Outputs'!#REF!,"AVG",'VISSIM Travel Time Outputs'!#REF!,IG$9),"-")</f>
        <v>-</v>
      </c>
      <c r="IH46" s="324" t="str">
        <f>IFERROR(AVERAGEIFS('VISSIM Travel Time Outputs'!#REF!,'VISSIM Travel Time Outputs'!#REF!,$D46,'VISSIM Travel Time Outputs'!#REF!,"AVG",'VISSIM Travel Time Outputs'!#REF!,IH$9),"-")</f>
        <v>-</v>
      </c>
      <c r="II46" s="324" t="str">
        <f>IFERROR(AVERAGEIFS('VISSIM Travel Time Outputs'!#REF!,'VISSIM Travel Time Outputs'!#REF!,$D46,'VISSIM Travel Time Outputs'!#REF!,"AVG",'VISSIM Travel Time Outputs'!#REF!,II$9),"-")</f>
        <v>-</v>
      </c>
      <c r="IJ46" s="324" t="str">
        <f>IFERROR(AVERAGEIFS('VISSIM Travel Time Outputs'!#REF!,'VISSIM Travel Time Outputs'!#REF!,$D46,'VISSIM Travel Time Outputs'!#REF!,"AVG",'VISSIM Travel Time Outputs'!#REF!,IJ$9),"-")</f>
        <v>-</v>
      </c>
      <c r="IK46" s="324" t="str">
        <f>IFERROR(AVERAGEIFS('VISSIM Travel Time Outputs'!#REF!,'VISSIM Travel Time Outputs'!#REF!,$D46,'VISSIM Travel Time Outputs'!#REF!,"AVG",'VISSIM Travel Time Outputs'!#REF!,IK$9),"-")</f>
        <v>-</v>
      </c>
      <c r="IL46" s="324" t="str">
        <f>IFERROR(AVERAGEIFS('VISSIM Travel Time Outputs'!#REF!,'VISSIM Travel Time Outputs'!#REF!,$D46,'VISSIM Travel Time Outputs'!#REF!,"AVG",'VISSIM Travel Time Outputs'!#REF!,IL$9),"-")</f>
        <v>-</v>
      </c>
      <c r="IM46" s="324" t="str">
        <f>IFERROR(AVERAGEIFS('VISSIM Travel Time Outputs'!#REF!,'VISSIM Travel Time Outputs'!#REF!,$D46,'VISSIM Travel Time Outputs'!#REF!,"AVG",'VISSIM Travel Time Outputs'!#REF!,IM$9),"-")</f>
        <v>-</v>
      </c>
      <c r="IN46" s="324" t="str">
        <f>IFERROR(AVERAGEIFS('VISSIM Travel Time Outputs'!#REF!,'VISSIM Travel Time Outputs'!#REF!,$D46,'VISSIM Travel Time Outputs'!#REF!,"AVG",'VISSIM Travel Time Outputs'!#REF!,IN$9),"-")</f>
        <v>-</v>
      </c>
      <c r="IO46" s="324" t="str">
        <f>IFERROR(AVERAGEIFS('VISSIM Travel Time Outputs'!#REF!,'VISSIM Travel Time Outputs'!#REF!,$D46,'VISSIM Travel Time Outputs'!#REF!,"AVG",'VISSIM Travel Time Outputs'!#REF!,IO$9),"-")</f>
        <v>-</v>
      </c>
      <c r="IP46" s="324" t="str">
        <f>IFERROR(AVERAGEIFS('VISSIM Travel Time Outputs'!#REF!,'VISSIM Travel Time Outputs'!#REF!,$D46,'VISSIM Travel Time Outputs'!#REF!,"AVG",'VISSIM Travel Time Outputs'!#REF!,IP$9),"-")</f>
        <v>-</v>
      </c>
      <c r="IQ46" s="324" t="str">
        <f>IFERROR(AVERAGEIFS('VISSIM Travel Time Outputs'!#REF!,'VISSIM Travel Time Outputs'!#REF!,$D46,'VISSIM Travel Time Outputs'!#REF!,"AVG",'VISSIM Travel Time Outputs'!#REF!,IQ$9),"-")</f>
        <v>-</v>
      </c>
      <c r="IR46" s="324" t="str">
        <f>IFERROR(AVERAGEIFS('VISSIM Travel Time Outputs'!#REF!,'VISSIM Travel Time Outputs'!#REF!,$D46,'VISSIM Travel Time Outputs'!#REF!,"AVG",'VISSIM Travel Time Outputs'!#REF!,IR$9),"-")</f>
        <v>-</v>
      </c>
      <c r="IS46" s="325" t="str">
        <f>IFERROR(AVERAGEIFS('VISSIM Travel Time Outputs'!#REF!,'VISSIM Travel Time Outputs'!#REF!,$D46,'VISSIM Travel Time Outputs'!#REF!,"AVG",'VISSIM Travel Time Outputs'!#REF!,IS$9),"-")</f>
        <v>-</v>
      </c>
      <c r="IT46" s="325" t="str">
        <f t="shared" si="31"/>
        <v>--</v>
      </c>
    </row>
    <row r="47" spans="1:254" x14ac:dyDescent="0.35">
      <c r="A47" s="252" t="str">
        <f t="shared" si="12"/>
        <v>H</v>
      </c>
      <c r="B47" s="577">
        <f t="shared" si="32"/>
        <v>38</v>
      </c>
      <c r="C47" s="413">
        <f>INDEX('Input - Travel Times'!$B$3:$AH$103,MATCH($B47,'Input - Travel Times'!$B$3:$B$103,0),MATCH(C$9,'Input - Travel Times'!$B$3:$AH$3,0))</f>
        <v>0</v>
      </c>
      <c r="D47" s="150">
        <f>INDEX('Input - Travel Times'!$B$3:$AH$103,MATCH($B47,'Input - Travel Times'!$B$3:$B$103,0),MATCH(D$9,'Input - Travel Times'!$B$3:$AH$3,0))</f>
        <v>0</v>
      </c>
      <c r="E47" s="518">
        <f>TIME(0,0,INDEX('Input - Travel Times'!$B$3:$AH$103,MATCH($B47,'Input - Travel Times'!$B$3:$B$103,0),MATCH(E$9,'Input - Travel Times'!$B$3:$AH$3,0)))</f>
        <v>0</v>
      </c>
      <c r="F47" s="518">
        <f>TIME(0,0,INDEX('Input - Travel Times'!$B$3:$AH$103,MATCH($B47,'Input - Travel Times'!$B$3:$B$103,0),MATCH(F$9,'Input - Travel Times'!$B$3:$AH$3,0)))</f>
        <v>0</v>
      </c>
      <c r="G47" s="518">
        <f>TIME(0,0,INDEX('Input - Travel Times'!$B$3:$AH$103,MATCH($B47,'Input - Travel Times'!$B$3:$B$103,0),MATCH(G$9,'Input - Travel Times'!$B$3:$AH$3,0)))</f>
        <v>0</v>
      </c>
      <c r="H47" s="518">
        <f>TIME(0,0,INDEX('Input - Travel Times'!$B$3:$AH$103,MATCH($B47,'Input - Travel Times'!$B$3:$B$103,0),MATCH(H$9,'Input - Travel Times'!$B$3:$AH$3,0)))</f>
        <v>0</v>
      </c>
      <c r="J47" s="209" t="str">
        <f>IFERROR(TIME(0,0,AVERAGEIFS('VISSIM Travel Time Outputs'!$I:$I,'VISSIM Travel Time Outputs'!$D:$D,$D47,'VISSIM Travel Time Outputs'!$A:$A,"AVG",'VISSIM Travel Time Outputs'!$B:$B,J$9)),"-")</f>
        <v>-</v>
      </c>
      <c r="K47" s="34" t="str">
        <f>IFERROR(TIME(0,0,AVERAGEIFS('VISSIM Travel Time Outputs'!$I:$I,'VISSIM Travel Time Outputs'!$D:$D,$D47,'VISSIM Travel Time Outputs'!$A:$A,"AVG",'VISSIM Travel Time Outputs'!$B:$B,K$9)),"-")</f>
        <v>-</v>
      </c>
      <c r="L47" s="34" t="str">
        <f>IFERROR(TIME(0,0,AVERAGEIFS('VISSIM Travel Time Outputs'!$I:$I,'VISSIM Travel Time Outputs'!$D:$D,$D47,'VISSIM Travel Time Outputs'!$A:$A,"AVG",'VISSIM Travel Time Outputs'!$B:$B,L$9)),"-")</f>
        <v>-</v>
      </c>
      <c r="M47" s="34" t="str">
        <f>IFERROR(TIME(0,0,AVERAGEIFS('VISSIM Travel Time Outputs'!$I:$I,'VISSIM Travel Time Outputs'!$D:$D,$D47,'VISSIM Travel Time Outputs'!$A:$A,"AVG",'VISSIM Travel Time Outputs'!$B:$B,M$9)),"-")</f>
        <v>-</v>
      </c>
      <c r="N47" s="34" t="str">
        <f>IFERROR(TIME(0,0,AVERAGEIFS('VISSIM Travel Time Outputs'!$I:$I,'VISSIM Travel Time Outputs'!$D:$D,$D47,'VISSIM Travel Time Outputs'!$A:$A,"AVG",'VISSIM Travel Time Outputs'!$B:$B,N$9)),"-")</f>
        <v>-</v>
      </c>
      <c r="O47" s="34" t="str">
        <f>IFERROR(TIME(0,0,AVERAGEIFS('VISSIM Travel Time Outputs'!$I:$I,'VISSIM Travel Time Outputs'!$D:$D,$D47,'VISSIM Travel Time Outputs'!$A:$A,"AVG",'VISSIM Travel Time Outputs'!$B:$B,O$9)),"-")</f>
        <v>-</v>
      </c>
      <c r="P47" s="34" t="str">
        <f>IFERROR(TIME(0,0,AVERAGEIFS('VISSIM Travel Time Outputs'!$I:$I,'VISSIM Travel Time Outputs'!$D:$D,$D47,'VISSIM Travel Time Outputs'!$A:$A,"AVG",'VISSIM Travel Time Outputs'!$B:$B,P$9)),"-")</f>
        <v>-</v>
      </c>
      <c r="Q47" s="34" t="str">
        <f>IFERROR(TIME(0,0,AVERAGEIFS('VISSIM Travel Time Outputs'!$I:$I,'VISSIM Travel Time Outputs'!$D:$D,$D47,'VISSIM Travel Time Outputs'!$A:$A,"AVG",'VISSIM Travel Time Outputs'!$B:$B,Q$9)),"-")</f>
        <v>-</v>
      </c>
      <c r="R47" s="34" t="str">
        <f>IFERROR(TIME(0,0,AVERAGEIFS('VISSIM Travel Time Outputs'!$I:$I,'VISSIM Travel Time Outputs'!$D:$D,$D47,'VISSIM Travel Time Outputs'!$A:$A,"AVG",'VISSIM Travel Time Outputs'!$B:$B,R$9)),"-")</f>
        <v>-</v>
      </c>
      <c r="S47" s="34" t="str">
        <f>IFERROR(TIME(0,0,AVERAGEIFS('VISSIM Travel Time Outputs'!$I:$I,'VISSIM Travel Time Outputs'!$D:$D,$D47,'VISSIM Travel Time Outputs'!$A:$A,"AVG",'VISSIM Travel Time Outputs'!$B:$B,S$9)),"-")</f>
        <v>-</v>
      </c>
      <c r="T47" s="34" t="str">
        <f>IFERROR(TIME(0,0,AVERAGEIFS('VISSIM Travel Time Outputs'!$I:$I,'VISSIM Travel Time Outputs'!$D:$D,$D47,'VISSIM Travel Time Outputs'!$A:$A,"AVG",'VISSIM Travel Time Outputs'!$B:$B,T$9)),"-")</f>
        <v>-</v>
      </c>
      <c r="U47" s="34" t="str">
        <f>IFERROR(TIME(0,0,AVERAGEIFS('VISSIM Travel Time Outputs'!$I:$I,'VISSIM Travel Time Outputs'!$D:$D,$D47,'VISSIM Travel Time Outputs'!$A:$A,"AVG",'VISSIM Travel Time Outputs'!$B:$B,U$9)),"-")</f>
        <v>-</v>
      </c>
      <c r="V47" s="34" t="str">
        <f>IFERROR(TIME(0,0,AVERAGEIFS('VISSIM Travel Time Outputs'!$I:$I,'VISSIM Travel Time Outputs'!$D:$D,$D47,'VISSIM Travel Time Outputs'!$A:$A,"AVG",'VISSIM Travel Time Outputs'!$B:$B,V$9)),"-")</f>
        <v>-</v>
      </c>
      <c r="W47" s="34" t="str">
        <f>IFERROR(TIME(0,0,AVERAGEIFS('VISSIM Travel Time Outputs'!$I:$I,'VISSIM Travel Time Outputs'!$D:$D,$D47,'VISSIM Travel Time Outputs'!$A:$A,"AVG",'VISSIM Travel Time Outputs'!$B:$B,W$9)),"-")</f>
        <v>-</v>
      </c>
      <c r="X47" s="34" t="str">
        <f>IFERROR(TIME(0,0,AVERAGEIFS('VISSIM Travel Time Outputs'!$I:$I,'VISSIM Travel Time Outputs'!$D:$D,$D47,'VISSIM Travel Time Outputs'!$A:$A,"AVG",'VISSIM Travel Time Outputs'!$B:$B,X$9)),"-")</f>
        <v>-</v>
      </c>
      <c r="Y47" s="134" t="str">
        <f>IFERROR(TIME(0,0,AVERAGEIFS('VISSIM Travel Time Outputs'!$I:$I,'VISSIM Travel Time Outputs'!$D:$D,$D47,'VISSIM Travel Time Outputs'!$A:$A,"AVG",'VISSIM Travel Time Outputs'!$B:$B,Y$9)),"-")</f>
        <v>-</v>
      </c>
      <c r="Z47" s="254"/>
      <c r="AA47" s="323" t="str">
        <f>IFERROR(AVERAGEIFS('VISSIM Travel Time Outputs'!$F:$F,'VISSIM Travel Time Outputs'!$D:$D,$D47,'VISSIM Travel Time Outputs'!$A:$A,"AVG",'VISSIM Travel Time Outputs'!$B:$B,AA$9),"-")</f>
        <v>-</v>
      </c>
      <c r="AB47" s="324" t="str">
        <f>IFERROR(AVERAGEIFS('VISSIM Travel Time Outputs'!$F:$F,'VISSIM Travel Time Outputs'!$D:$D,$D47,'VISSIM Travel Time Outputs'!$A:$A,"AVG",'VISSIM Travel Time Outputs'!$B:$B,AB$9),"-")</f>
        <v>-</v>
      </c>
      <c r="AC47" s="324" t="str">
        <f>IFERROR(AVERAGEIFS('VISSIM Travel Time Outputs'!$F:$F,'VISSIM Travel Time Outputs'!$D:$D,$D47,'VISSIM Travel Time Outputs'!$A:$A,"AVG",'VISSIM Travel Time Outputs'!$B:$B,AC$9),"-")</f>
        <v>-</v>
      </c>
      <c r="AD47" s="324" t="str">
        <f>IFERROR(AVERAGEIFS('VISSIM Travel Time Outputs'!$F:$F,'VISSIM Travel Time Outputs'!$D:$D,$D47,'VISSIM Travel Time Outputs'!$A:$A,"AVG",'VISSIM Travel Time Outputs'!$B:$B,AD$9),"-")</f>
        <v>-</v>
      </c>
      <c r="AE47" s="324" t="str">
        <f>IFERROR(AVERAGEIFS('VISSIM Travel Time Outputs'!$F:$F,'VISSIM Travel Time Outputs'!$D:$D,$D47,'VISSIM Travel Time Outputs'!$A:$A,"AVG",'VISSIM Travel Time Outputs'!$B:$B,AE$9),"-")</f>
        <v>-</v>
      </c>
      <c r="AF47" s="324" t="str">
        <f>IFERROR(AVERAGEIFS('VISSIM Travel Time Outputs'!$F:$F,'VISSIM Travel Time Outputs'!$D:$D,$D47,'VISSIM Travel Time Outputs'!$A:$A,"AVG",'VISSIM Travel Time Outputs'!$B:$B,AF$9),"-")</f>
        <v>-</v>
      </c>
      <c r="AG47" s="324" t="str">
        <f>IFERROR(AVERAGEIFS('VISSIM Travel Time Outputs'!$F:$F,'VISSIM Travel Time Outputs'!$D:$D,$D47,'VISSIM Travel Time Outputs'!$A:$A,"AVG",'VISSIM Travel Time Outputs'!$B:$B,AG$9),"-")</f>
        <v>-</v>
      </c>
      <c r="AH47" s="324" t="str">
        <f>IFERROR(AVERAGEIFS('VISSIM Travel Time Outputs'!$F:$F,'VISSIM Travel Time Outputs'!$D:$D,$D47,'VISSIM Travel Time Outputs'!$A:$A,"AVG",'VISSIM Travel Time Outputs'!$B:$B,AH$9),"-")</f>
        <v>-</v>
      </c>
      <c r="AI47" s="324" t="str">
        <f>IFERROR(AVERAGEIFS('VISSIM Travel Time Outputs'!$F:$F,'VISSIM Travel Time Outputs'!$D:$D,$D47,'VISSIM Travel Time Outputs'!$A:$A,"AVG",'VISSIM Travel Time Outputs'!$B:$B,AI$9),"-")</f>
        <v>-</v>
      </c>
      <c r="AJ47" s="324" t="str">
        <f>IFERROR(AVERAGEIFS('VISSIM Travel Time Outputs'!$F:$F,'VISSIM Travel Time Outputs'!$D:$D,$D47,'VISSIM Travel Time Outputs'!$A:$A,"AVG",'VISSIM Travel Time Outputs'!$B:$B,AJ$9),"-")</f>
        <v>-</v>
      </c>
      <c r="AK47" s="324" t="str">
        <f>IFERROR(AVERAGEIFS('VISSIM Travel Time Outputs'!$F:$F,'VISSIM Travel Time Outputs'!$D:$D,$D47,'VISSIM Travel Time Outputs'!$A:$A,"AVG",'VISSIM Travel Time Outputs'!$B:$B,AK$9),"-")</f>
        <v>-</v>
      </c>
      <c r="AL47" s="324" t="str">
        <f>IFERROR(AVERAGEIFS('VISSIM Travel Time Outputs'!$F:$F,'VISSIM Travel Time Outputs'!$D:$D,$D47,'VISSIM Travel Time Outputs'!$A:$A,"AVG",'VISSIM Travel Time Outputs'!$B:$B,AL$9),"-")</f>
        <v>-</v>
      </c>
      <c r="AM47" s="324" t="str">
        <f>IFERROR(AVERAGEIFS('VISSIM Travel Time Outputs'!$F:$F,'VISSIM Travel Time Outputs'!$D:$D,$D47,'VISSIM Travel Time Outputs'!$A:$A,"AVG",'VISSIM Travel Time Outputs'!$B:$B,AM$9),"-")</f>
        <v>-</v>
      </c>
      <c r="AN47" s="324" t="str">
        <f>IFERROR(AVERAGEIFS('VISSIM Travel Time Outputs'!$F:$F,'VISSIM Travel Time Outputs'!$D:$D,$D47,'VISSIM Travel Time Outputs'!$A:$A,"AVG",'VISSIM Travel Time Outputs'!$B:$B,AN$9),"-")</f>
        <v>-</v>
      </c>
      <c r="AO47" s="324" t="str">
        <f>IFERROR(AVERAGEIFS('VISSIM Travel Time Outputs'!$F:$F,'VISSIM Travel Time Outputs'!$D:$D,$D47,'VISSIM Travel Time Outputs'!$A:$A,"AVG",'VISSIM Travel Time Outputs'!$B:$B,AO$9),"-")</f>
        <v>-</v>
      </c>
      <c r="AP47" s="325" t="str">
        <f>IFERROR(AVERAGEIFS('VISSIM Travel Time Outputs'!$F:$F,'VISSIM Travel Time Outputs'!$D:$D,$D47,'VISSIM Travel Time Outputs'!$A:$A,"AVG",'VISSIM Travel Time Outputs'!$B:$B,AP$9),"-")</f>
        <v>-</v>
      </c>
      <c r="AQ47" s="331"/>
      <c r="AR47" s="209" t="str">
        <f t="shared" si="13"/>
        <v>--</v>
      </c>
      <c r="AS47" s="354" t="str">
        <f t="shared" si="14"/>
        <v>--</v>
      </c>
      <c r="AT47" s="325">
        <f t="shared" si="15"/>
        <v>0</v>
      </c>
      <c r="AU47" s="255"/>
      <c r="AV47" s="209" t="str">
        <f>IFERROR(TIME(0,0,AVERAGEIFS('VISSIM Travel Time Outputs'!$J:$J,'VISSIM Travel Time Outputs'!$D:$D,$D47,'VISSIM Travel Time Outputs'!$A:$A,"AVG",'VISSIM Travel Time Outputs'!$B:$B,AV$9)),"-")</f>
        <v>-</v>
      </c>
      <c r="AW47" s="34" t="str">
        <f>IFERROR(TIME(0,0,AVERAGEIFS('VISSIM Travel Time Outputs'!$J:$J,'VISSIM Travel Time Outputs'!$D:$D,$D47,'VISSIM Travel Time Outputs'!$A:$A,"AVG",'VISSIM Travel Time Outputs'!$B:$B,AW$9)),"-")</f>
        <v>-</v>
      </c>
      <c r="AX47" s="34" t="str">
        <f>IFERROR(TIME(0,0,AVERAGEIFS('VISSIM Travel Time Outputs'!$J:$J,'VISSIM Travel Time Outputs'!$D:$D,$D47,'VISSIM Travel Time Outputs'!$A:$A,"AVG",'VISSIM Travel Time Outputs'!$B:$B,AX$9)),"-")</f>
        <v>-</v>
      </c>
      <c r="AY47" s="34" t="str">
        <f>IFERROR(TIME(0,0,AVERAGEIFS('VISSIM Travel Time Outputs'!$J:$J,'VISSIM Travel Time Outputs'!$D:$D,$D47,'VISSIM Travel Time Outputs'!$A:$A,"AVG",'VISSIM Travel Time Outputs'!$B:$B,AY$9)),"-")</f>
        <v>-</v>
      </c>
      <c r="AZ47" s="34" t="str">
        <f>IFERROR(TIME(0,0,AVERAGEIFS('VISSIM Travel Time Outputs'!$J:$J,'VISSIM Travel Time Outputs'!$D:$D,$D47,'VISSIM Travel Time Outputs'!$A:$A,"AVG",'VISSIM Travel Time Outputs'!$B:$B,AZ$9)),"-")</f>
        <v>-</v>
      </c>
      <c r="BA47" s="34" t="str">
        <f>IFERROR(TIME(0,0,AVERAGEIFS('VISSIM Travel Time Outputs'!$J:$J,'VISSIM Travel Time Outputs'!$D:$D,$D47,'VISSIM Travel Time Outputs'!$A:$A,"AVG",'VISSIM Travel Time Outputs'!$B:$B,BA$9)),"-")</f>
        <v>-</v>
      </c>
      <c r="BB47" s="34" t="str">
        <f>IFERROR(TIME(0,0,AVERAGEIFS('VISSIM Travel Time Outputs'!$J:$J,'VISSIM Travel Time Outputs'!$D:$D,$D47,'VISSIM Travel Time Outputs'!$A:$A,"AVG",'VISSIM Travel Time Outputs'!$B:$B,BB$9)),"-")</f>
        <v>-</v>
      </c>
      <c r="BC47" s="34" t="str">
        <f>IFERROR(TIME(0,0,AVERAGEIFS('VISSIM Travel Time Outputs'!$J:$J,'VISSIM Travel Time Outputs'!$D:$D,$D47,'VISSIM Travel Time Outputs'!$A:$A,"AVG",'VISSIM Travel Time Outputs'!$B:$B,BC$9)),"-")</f>
        <v>-</v>
      </c>
      <c r="BD47" s="34" t="str">
        <f>IFERROR(TIME(0,0,AVERAGEIFS('VISSIM Travel Time Outputs'!$J:$J,'VISSIM Travel Time Outputs'!$D:$D,$D47,'VISSIM Travel Time Outputs'!$A:$A,"AVG",'VISSIM Travel Time Outputs'!$B:$B,BD$9)),"-")</f>
        <v>-</v>
      </c>
      <c r="BE47" s="34" t="str">
        <f>IFERROR(TIME(0,0,AVERAGEIFS('VISSIM Travel Time Outputs'!$J:$J,'VISSIM Travel Time Outputs'!$D:$D,$D47,'VISSIM Travel Time Outputs'!$A:$A,"AVG",'VISSIM Travel Time Outputs'!$B:$B,BE$9)),"-")</f>
        <v>-</v>
      </c>
      <c r="BF47" s="34" t="str">
        <f>IFERROR(TIME(0,0,AVERAGEIFS('VISSIM Travel Time Outputs'!$J:$J,'VISSIM Travel Time Outputs'!$D:$D,$D47,'VISSIM Travel Time Outputs'!$A:$A,"AVG",'VISSIM Travel Time Outputs'!$B:$B,BF$9)),"-")</f>
        <v>-</v>
      </c>
      <c r="BG47" s="34" t="str">
        <f>IFERROR(TIME(0,0,AVERAGEIFS('VISSIM Travel Time Outputs'!$J:$J,'VISSIM Travel Time Outputs'!$D:$D,$D47,'VISSIM Travel Time Outputs'!$A:$A,"AVG",'VISSIM Travel Time Outputs'!$B:$B,BG$9)),"-")</f>
        <v>-</v>
      </c>
      <c r="BH47" s="34" t="str">
        <f>IFERROR(TIME(0,0,AVERAGEIFS('VISSIM Travel Time Outputs'!$J:$J,'VISSIM Travel Time Outputs'!$D:$D,$D47,'VISSIM Travel Time Outputs'!$A:$A,"AVG",'VISSIM Travel Time Outputs'!$B:$B,BH$9)),"-")</f>
        <v>-</v>
      </c>
      <c r="BI47" s="34" t="str">
        <f>IFERROR(TIME(0,0,AVERAGEIFS('VISSIM Travel Time Outputs'!$J:$J,'VISSIM Travel Time Outputs'!$D:$D,$D47,'VISSIM Travel Time Outputs'!$A:$A,"AVG",'VISSIM Travel Time Outputs'!$B:$B,BI$9)),"-")</f>
        <v>-</v>
      </c>
      <c r="BJ47" s="34" t="str">
        <f>IFERROR(TIME(0,0,AVERAGEIFS('VISSIM Travel Time Outputs'!$J:$J,'VISSIM Travel Time Outputs'!$D:$D,$D47,'VISSIM Travel Time Outputs'!$A:$A,"AVG",'VISSIM Travel Time Outputs'!$B:$B,BJ$9)),"-")</f>
        <v>-</v>
      </c>
      <c r="BK47" s="134" t="str">
        <f>IFERROR(TIME(0,0,AVERAGEIFS('VISSIM Travel Time Outputs'!$J:$J,'VISSIM Travel Time Outputs'!$D:$D,$D47,'VISSIM Travel Time Outputs'!$A:$A,"AVG",'VISSIM Travel Time Outputs'!$B:$B,BK$9)),"-")</f>
        <v>-</v>
      </c>
      <c r="BL47" s="126"/>
      <c r="BM47" s="323" t="str">
        <f>IFERROR(AVERAGEIFS('VISSIM Travel Time Outputs'!$G:$G,'VISSIM Travel Time Outputs'!$D:$D,$D47,'VISSIM Travel Time Outputs'!$A:$A,"AVG",'VISSIM Travel Time Outputs'!$B:$B,BM$9),"-")</f>
        <v>-</v>
      </c>
      <c r="BN47" s="324" t="str">
        <f>IFERROR(AVERAGEIFS('VISSIM Travel Time Outputs'!$G:$G,'VISSIM Travel Time Outputs'!$D:$D,$D47,'VISSIM Travel Time Outputs'!$A:$A,"AVG",'VISSIM Travel Time Outputs'!$B:$B,BN$9),"-")</f>
        <v>-</v>
      </c>
      <c r="BO47" s="324" t="str">
        <f>IFERROR(AVERAGEIFS('VISSIM Travel Time Outputs'!$G:$G,'VISSIM Travel Time Outputs'!$D:$D,$D47,'VISSIM Travel Time Outputs'!$A:$A,"AVG",'VISSIM Travel Time Outputs'!$B:$B,BO$9),"-")</f>
        <v>-</v>
      </c>
      <c r="BP47" s="324" t="str">
        <f>IFERROR(AVERAGEIFS('VISSIM Travel Time Outputs'!$G:$G,'VISSIM Travel Time Outputs'!$D:$D,$D47,'VISSIM Travel Time Outputs'!$A:$A,"AVG",'VISSIM Travel Time Outputs'!$B:$B,BP$9),"-")</f>
        <v>-</v>
      </c>
      <c r="BQ47" s="324" t="str">
        <f>IFERROR(AVERAGEIFS('VISSIM Travel Time Outputs'!$G:$G,'VISSIM Travel Time Outputs'!$D:$D,$D47,'VISSIM Travel Time Outputs'!$A:$A,"AVG",'VISSIM Travel Time Outputs'!$B:$B,BQ$9),"-")</f>
        <v>-</v>
      </c>
      <c r="BR47" s="324" t="str">
        <f>IFERROR(AVERAGEIFS('VISSIM Travel Time Outputs'!$G:$G,'VISSIM Travel Time Outputs'!$D:$D,$D47,'VISSIM Travel Time Outputs'!$A:$A,"AVG",'VISSIM Travel Time Outputs'!$B:$B,BR$9),"-")</f>
        <v>-</v>
      </c>
      <c r="BS47" s="324" t="str">
        <f>IFERROR(AVERAGEIFS('VISSIM Travel Time Outputs'!$G:$G,'VISSIM Travel Time Outputs'!$D:$D,$D47,'VISSIM Travel Time Outputs'!$A:$A,"AVG",'VISSIM Travel Time Outputs'!$B:$B,BS$9),"-")</f>
        <v>-</v>
      </c>
      <c r="BT47" s="324" t="str">
        <f>IFERROR(AVERAGEIFS('VISSIM Travel Time Outputs'!$G:$G,'VISSIM Travel Time Outputs'!$D:$D,$D47,'VISSIM Travel Time Outputs'!$A:$A,"AVG",'VISSIM Travel Time Outputs'!$B:$B,BT$9),"-")</f>
        <v>-</v>
      </c>
      <c r="BU47" s="324" t="str">
        <f>IFERROR(AVERAGEIFS('VISSIM Travel Time Outputs'!$G:$G,'VISSIM Travel Time Outputs'!$D:$D,$D47,'VISSIM Travel Time Outputs'!$A:$A,"AVG",'VISSIM Travel Time Outputs'!$B:$B,BU$9),"-")</f>
        <v>-</v>
      </c>
      <c r="BV47" s="324" t="str">
        <f>IFERROR(AVERAGEIFS('VISSIM Travel Time Outputs'!$G:$G,'VISSIM Travel Time Outputs'!$D:$D,$D47,'VISSIM Travel Time Outputs'!$A:$A,"AVG",'VISSIM Travel Time Outputs'!$B:$B,BV$9),"-")</f>
        <v>-</v>
      </c>
      <c r="BW47" s="324" t="str">
        <f>IFERROR(AVERAGEIFS('VISSIM Travel Time Outputs'!$G:$G,'VISSIM Travel Time Outputs'!$D:$D,$D47,'VISSIM Travel Time Outputs'!$A:$A,"AVG",'VISSIM Travel Time Outputs'!$B:$B,BW$9),"-")</f>
        <v>-</v>
      </c>
      <c r="BX47" s="324" t="str">
        <f>IFERROR(AVERAGEIFS('VISSIM Travel Time Outputs'!$G:$G,'VISSIM Travel Time Outputs'!$D:$D,$D47,'VISSIM Travel Time Outputs'!$A:$A,"AVG",'VISSIM Travel Time Outputs'!$B:$B,BX$9),"-")</f>
        <v>-</v>
      </c>
      <c r="BY47" s="324" t="str">
        <f>IFERROR(AVERAGEIFS('VISSIM Travel Time Outputs'!$G:$G,'VISSIM Travel Time Outputs'!$D:$D,$D47,'VISSIM Travel Time Outputs'!$A:$A,"AVG",'VISSIM Travel Time Outputs'!$B:$B,BY$9),"-")</f>
        <v>-</v>
      </c>
      <c r="BZ47" s="324" t="str">
        <f>IFERROR(AVERAGEIFS('VISSIM Travel Time Outputs'!$G:$G,'VISSIM Travel Time Outputs'!$D:$D,$D47,'VISSIM Travel Time Outputs'!$A:$A,"AVG",'VISSIM Travel Time Outputs'!$B:$B,BZ$9),"-")</f>
        <v>-</v>
      </c>
      <c r="CA47" s="324" t="str">
        <f>IFERROR(AVERAGEIFS('VISSIM Travel Time Outputs'!$G:$G,'VISSIM Travel Time Outputs'!$D:$D,$D47,'VISSIM Travel Time Outputs'!$A:$A,"AVG",'VISSIM Travel Time Outputs'!$B:$B,CA$9),"-")</f>
        <v>-</v>
      </c>
      <c r="CB47" s="325" t="str">
        <f>IFERROR(AVERAGEIFS('VISSIM Travel Time Outputs'!$G:$G,'VISSIM Travel Time Outputs'!$D:$D,$D47,'VISSIM Travel Time Outputs'!$A:$A,"AVG",'VISSIM Travel Time Outputs'!$B:$B,CB$9),"-")</f>
        <v>-</v>
      </c>
      <c r="CC47" s="254"/>
      <c r="CD47" s="209" t="str">
        <f t="shared" si="16"/>
        <v>--</v>
      </c>
      <c r="CE47" s="354" t="str">
        <f t="shared" si="17"/>
        <v>--</v>
      </c>
      <c r="CF47" s="325">
        <f t="shared" si="18"/>
        <v>0</v>
      </c>
      <c r="CG47" s="331"/>
      <c r="CH47" s="209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134"/>
      <c r="CX47" s="331"/>
      <c r="CY47" s="323"/>
      <c r="CZ47" s="324"/>
      <c r="DA47" s="324"/>
      <c r="DB47" s="324"/>
      <c r="DC47" s="324"/>
      <c r="DD47" s="324"/>
      <c r="DE47" s="324"/>
      <c r="DF47" s="324"/>
      <c r="DG47" s="324"/>
      <c r="DH47" s="324"/>
      <c r="DI47" s="324"/>
      <c r="DJ47" s="324"/>
      <c r="DK47" s="324"/>
      <c r="DL47" s="324"/>
      <c r="DM47" s="324"/>
      <c r="DN47" s="325"/>
      <c r="DO47" s="331"/>
      <c r="DP47" s="209" t="str">
        <f t="shared" si="19"/>
        <v>--</v>
      </c>
      <c r="DQ47" s="354" t="str">
        <f t="shared" si="20"/>
        <v>--</v>
      </c>
      <c r="DR47" s="325">
        <f t="shared" si="21"/>
        <v>0</v>
      </c>
      <c r="DS47" s="255"/>
      <c r="DT47" s="209" t="str">
        <f>IFERROR(TIME(0,0,AVERAGEIFS('VISSIM Travel Time Outputs'!$K:$K,'VISSIM Travel Time Outputs'!$D:$D,$D47,'VISSIM Travel Time Outputs'!$A:$A,"AVG",'VISSIM Travel Time Outputs'!$B:$B,DT$9)),"-")</f>
        <v>-</v>
      </c>
      <c r="DU47" s="34" t="str">
        <f>IFERROR(TIME(0,0,AVERAGEIFS('VISSIM Travel Time Outputs'!$K:$K,'VISSIM Travel Time Outputs'!$D:$D,$D47,'VISSIM Travel Time Outputs'!$A:$A,"AVG",'VISSIM Travel Time Outputs'!$B:$B,DU$9)),"-")</f>
        <v>-</v>
      </c>
      <c r="DV47" s="34" t="str">
        <f>IFERROR(TIME(0,0,AVERAGEIFS('VISSIM Travel Time Outputs'!$K:$K,'VISSIM Travel Time Outputs'!$D:$D,$D47,'VISSIM Travel Time Outputs'!$A:$A,"AVG",'VISSIM Travel Time Outputs'!$B:$B,DV$9)),"-")</f>
        <v>-</v>
      </c>
      <c r="DW47" s="34" t="str">
        <f>IFERROR(TIME(0,0,AVERAGEIFS('VISSIM Travel Time Outputs'!$K:$K,'VISSIM Travel Time Outputs'!$D:$D,$D47,'VISSIM Travel Time Outputs'!$A:$A,"AVG",'VISSIM Travel Time Outputs'!$B:$B,DW$9)),"-")</f>
        <v>-</v>
      </c>
      <c r="DX47" s="34" t="str">
        <f>IFERROR(TIME(0,0,AVERAGEIFS('VISSIM Travel Time Outputs'!$K:$K,'VISSIM Travel Time Outputs'!$D:$D,$D47,'VISSIM Travel Time Outputs'!$A:$A,"AVG",'VISSIM Travel Time Outputs'!$B:$B,DX$9)),"-")</f>
        <v>-</v>
      </c>
      <c r="DY47" s="34" t="str">
        <f>IFERROR(TIME(0,0,AVERAGEIFS('VISSIM Travel Time Outputs'!$K:$K,'VISSIM Travel Time Outputs'!$D:$D,$D47,'VISSIM Travel Time Outputs'!$A:$A,"AVG",'VISSIM Travel Time Outputs'!$B:$B,DY$9)),"-")</f>
        <v>-</v>
      </c>
      <c r="DZ47" s="34" t="str">
        <f>IFERROR(TIME(0,0,AVERAGEIFS('VISSIM Travel Time Outputs'!$K:$K,'VISSIM Travel Time Outputs'!$D:$D,$D47,'VISSIM Travel Time Outputs'!$A:$A,"AVG",'VISSIM Travel Time Outputs'!$B:$B,DZ$9)),"-")</f>
        <v>-</v>
      </c>
      <c r="EA47" s="34" t="str">
        <f>IFERROR(TIME(0,0,AVERAGEIFS('VISSIM Travel Time Outputs'!$K:$K,'VISSIM Travel Time Outputs'!$D:$D,$D47,'VISSIM Travel Time Outputs'!$A:$A,"AVG",'VISSIM Travel Time Outputs'!$B:$B,EA$9)),"-")</f>
        <v>-</v>
      </c>
      <c r="EB47" s="34" t="str">
        <f>IFERROR(TIME(0,0,AVERAGEIFS('VISSIM Travel Time Outputs'!$K:$K,'VISSIM Travel Time Outputs'!$D:$D,$D47,'VISSIM Travel Time Outputs'!$A:$A,"AVG",'VISSIM Travel Time Outputs'!$B:$B,EB$9)),"-")</f>
        <v>-</v>
      </c>
      <c r="EC47" s="34" t="str">
        <f>IFERROR(TIME(0,0,AVERAGEIFS('VISSIM Travel Time Outputs'!$K:$K,'VISSIM Travel Time Outputs'!$D:$D,$D47,'VISSIM Travel Time Outputs'!$A:$A,"AVG",'VISSIM Travel Time Outputs'!$B:$B,EC$9)),"-")</f>
        <v>-</v>
      </c>
      <c r="ED47" s="34" t="str">
        <f>IFERROR(TIME(0,0,AVERAGEIFS('VISSIM Travel Time Outputs'!$K:$K,'VISSIM Travel Time Outputs'!$D:$D,$D47,'VISSIM Travel Time Outputs'!$A:$A,"AVG",'VISSIM Travel Time Outputs'!$B:$B,ED$9)),"-")</f>
        <v>-</v>
      </c>
      <c r="EE47" s="34" t="str">
        <f>IFERROR(TIME(0,0,AVERAGEIFS('VISSIM Travel Time Outputs'!$K:$K,'VISSIM Travel Time Outputs'!$D:$D,$D47,'VISSIM Travel Time Outputs'!$A:$A,"AVG",'VISSIM Travel Time Outputs'!$B:$B,EE$9)),"-")</f>
        <v>-</v>
      </c>
      <c r="EF47" s="34" t="str">
        <f>IFERROR(TIME(0,0,AVERAGEIFS('VISSIM Travel Time Outputs'!$K:$K,'VISSIM Travel Time Outputs'!$D:$D,$D47,'VISSIM Travel Time Outputs'!$A:$A,"AVG",'VISSIM Travel Time Outputs'!$B:$B,EF$9)),"-")</f>
        <v>-</v>
      </c>
      <c r="EG47" s="34" t="str">
        <f>IFERROR(TIME(0,0,AVERAGEIFS('VISSIM Travel Time Outputs'!$K:$K,'VISSIM Travel Time Outputs'!$D:$D,$D47,'VISSIM Travel Time Outputs'!$A:$A,"AVG",'VISSIM Travel Time Outputs'!$B:$B,EG$9)),"-")</f>
        <v>-</v>
      </c>
      <c r="EH47" s="34" t="str">
        <f>IFERROR(TIME(0,0,AVERAGEIFS('VISSIM Travel Time Outputs'!$K:$K,'VISSIM Travel Time Outputs'!$D:$D,$D47,'VISSIM Travel Time Outputs'!$A:$A,"AVG",'VISSIM Travel Time Outputs'!$B:$B,EH$9)),"-")</f>
        <v>-</v>
      </c>
      <c r="EI47" s="134" t="str">
        <f>IFERROR(TIME(0,0,AVERAGEIFS('VISSIM Travel Time Outputs'!$K:$K,'VISSIM Travel Time Outputs'!$D:$D,$D47,'VISSIM Travel Time Outputs'!$A:$A,"AVG",'VISSIM Travel Time Outputs'!$B:$B,EI$9)),"-")</f>
        <v>-</v>
      </c>
      <c r="EJ47" s="126"/>
      <c r="EK47" s="323" t="str">
        <f>IFERROR(AVERAGEIFS('VISSIM Travel Time Outputs'!$H:$H,'VISSIM Travel Time Outputs'!$D:$D,$D47,'VISSIM Travel Time Outputs'!$A:$A,"AVG",'VISSIM Travel Time Outputs'!$B:$B,EK$9),"-")</f>
        <v>-</v>
      </c>
      <c r="EL47" s="324" t="str">
        <f>IFERROR(AVERAGEIFS('VISSIM Travel Time Outputs'!$H:$H,'VISSIM Travel Time Outputs'!$D:$D,$D47,'VISSIM Travel Time Outputs'!$A:$A,"AVG",'VISSIM Travel Time Outputs'!$B:$B,EL$9),"-")</f>
        <v>-</v>
      </c>
      <c r="EM47" s="324" t="str">
        <f>IFERROR(AVERAGEIFS('VISSIM Travel Time Outputs'!$H:$H,'VISSIM Travel Time Outputs'!$D:$D,$D47,'VISSIM Travel Time Outputs'!$A:$A,"AVG",'VISSIM Travel Time Outputs'!$B:$B,EM$9),"-")</f>
        <v>-</v>
      </c>
      <c r="EN47" s="324" t="str">
        <f>IFERROR(AVERAGEIFS('VISSIM Travel Time Outputs'!$H:$H,'VISSIM Travel Time Outputs'!$D:$D,$D47,'VISSIM Travel Time Outputs'!$A:$A,"AVG",'VISSIM Travel Time Outputs'!$B:$B,EN$9),"-")</f>
        <v>-</v>
      </c>
      <c r="EO47" s="324" t="str">
        <f>IFERROR(AVERAGEIFS('VISSIM Travel Time Outputs'!$H:$H,'VISSIM Travel Time Outputs'!$D:$D,$D47,'VISSIM Travel Time Outputs'!$A:$A,"AVG",'VISSIM Travel Time Outputs'!$B:$B,EO$9),"-")</f>
        <v>-</v>
      </c>
      <c r="EP47" s="324" t="str">
        <f>IFERROR(AVERAGEIFS('VISSIM Travel Time Outputs'!$H:$H,'VISSIM Travel Time Outputs'!$D:$D,$D47,'VISSIM Travel Time Outputs'!$A:$A,"AVG",'VISSIM Travel Time Outputs'!$B:$B,EP$9),"-")</f>
        <v>-</v>
      </c>
      <c r="EQ47" s="324" t="str">
        <f>IFERROR(AVERAGEIFS('VISSIM Travel Time Outputs'!$H:$H,'VISSIM Travel Time Outputs'!$D:$D,$D47,'VISSIM Travel Time Outputs'!$A:$A,"AVG",'VISSIM Travel Time Outputs'!$B:$B,EQ$9),"-")</f>
        <v>-</v>
      </c>
      <c r="ER47" s="324" t="str">
        <f>IFERROR(AVERAGEIFS('VISSIM Travel Time Outputs'!$H:$H,'VISSIM Travel Time Outputs'!$D:$D,$D47,'VISSIM Travel Time Outputs'!$A:$A,"AVG",'VISSIM Travel Time Outputs'!$B:$B,ER$9),"-")</f>
        <v>-</v>
      </c>
      <c r="ES47" s="324" t="str">
        <f>IFERROR(AVERAGEIFS('VISSIM Travel Time Outputs'!$H:$H,'VISSIM Travel Time Outputs'!$D:$D,$D47,'VISSIM Travel Time Outputs'!$A:$A,"AVG",'VISSIM Travel Time Outputs'!$B:$B,ES$9),"-")</f>
        <v>-</v>
      </c>
      <c r="ET47" s="324" t="str">
        <f>IFERROR(AVERAGEIFS('VISSIM Travel Time Outputs'!$H:$H,'VISSIM Travel Time Outputs'!$D:$D,$D47,'VISSIM Travel Time Outputs'!$A:$A,"AVG",'VISSIM Travel Time Outputs'!$B:$B,ET$9),"-")</f>
        <v>-</v>
      </c>
      <c r="EU47" s="324" t="str">
        <f>IFERROR(AVERAGEIFS('VISSIM Travel Time Outputs'!$H:$H,'VISSIM Travel Time Outputs'!$D:$D,$D47,'VISSIM Travel Time Outputs'!$A:$A,"AVG",'VISSIM Travel Time Outputs'!$B:$B,EU$9),"-")</f>
        <v>-</v>
      </c>
      <c r="EV47" s="324" t="str">
        <f>IFERROR(AVERAGEIFS('VISSIM Travel Time Outputs'!$H:$H,'VISSIM Travel Time Outputs'!$D:$D,$D47,'VISSIM Travel Time Outputs'!$A:$A,"AVG",'VISSIM Travel Time Outputs'!$B:$B,EV$9),"-")</f>
        <v>-</v>
      </c>
      <c r="EW47" s="324" t="str">
        <f>IFERROR(AVERAGEIFS('VISSIM Travel Time Outputs'!$H:$H,'VISSIM Travel Time Outputs'!$D:$D,$D47,'VISSIM Travel Time Outputs'!$A:$A,"AVG",'VISSIM Travel Time Outputs'!$B:$B,EW$9),"-")</f>
        <v>-</v>
      </c>
      <c r="EX47" s="324" t="str">
        <f>IFERROR(AVERAGEIFS('VISSIM Travel Time Outputs'!$H:$H,'VISSIM Travel Time Outputs'!$D:$D,$D47,'VISSIM Travel Time Outputs'!$A:$A,"AVG",'VISSIM Travel Time Outputs'!$B:$B,EX$9),"-")</f>
        <v>-</v>
      </c>
      <c r="EY47" s="324" t="str">
        <f>IFERROR(AVERAGEIFS('VISSIM Travel Time Outputs'!$H:$H,'VISSIM Travel Time Outputs'!$D:$D,$D47,'VISSIM Travel Time Outputs'!$A:$A,"AVG",'VISSIM Travel Time Outputs'!$B:$B,EY$9),"-")</f>
        <v>-</v>
      </c>
      <c r="EZ47" s="325" t="str">
        <f>IFERROR(AVERAGEIFS('VISSIM Travel Time Outputs'!$H:$H,'VISSIM Travel Time Outputs'!$D:$D,$D47,'VISSIM Travel Time Outputs'!$A:$A,"AVG",'VISSIM Travel Time Outputs'!$B:$B,EZ$9),"-")</f>
        <v>-</v>
      </c>
      <c r="FA47" s="254"/>
      <c r="FB47" s="209" t="str">
        <f t="shared" si="22"/>
        <v>--</v>
      </c>
      <c r="FC47" s="354" t="str">
        <f t="shared" si="23"/>
        <v>--</v>
      </c>
      <c r="FD47" s="325">
        <f t="shared" si="24"/>
        <v>0</v>
      </c>
      <c r="FE47" s="331"/>
      <c r="FF47" s="209" t="str">
        <f>IFERROR(GETPIVOTDATA("Average of TRAVTM(40)",#REF!,"TIMEINT",FF$9,"VEHICLETRAVELTIMEMEASUREMENT",$D47)/3600/24,"--")</f>
        <v>--</v>
      </c>
      <c r="FG47" s="34" t="str">
        <f>IFERROR(GETPIVOTDATA("Average of TRAVTM(40)",#REF!,"TIMEINT",FG$9,"VEHICLETRAVELTIMEMEASUREMENT",$D47)/3600/24,"--")</f>
        <v>--</v>
      </c>
      <c r="FH47" s="34" t="str">
        <f>IFERROR(GETPIVOTDATA("Average of TRAVTM(40)",#REF!,"TIMEINT",FH$9,"VEHICLETRAVELTIMEMEASUREMENT",$D47)/3600/24,"--")</f>
        <v>--</v>
      </c>
      <c r="FI47" s="34" t="str">
        <f>IFERROR(GETPIVOTDATA("Average of TRAVTM(40)",#REF!,"TIMEINT",FI$9,"VEHICLETRAVELTIMEMEASUREMENT",$D47)/3600/24,"--")</f>
        <v>--</v>
      </c>
      <c r="FJ47" s="34" t="str">
        <f>IFERROR(GETPIVOTDATA("Average of TRAVTM(40)",#REF!,"TIMEINT",FJ$9,"VEHICLETRAVELTIMEMEASUREMENT",$D47)/3600/24,"--")</f>
        <v>--</v>
      </c>
      <c r="FK47" s="34" t="str">
        <f>IFERROR(GETPIVOTDATA("Average of TRAVTM(40)",#REF!,"TIMEINT",FK$9,"VEHICLETRAVELTIMEMEASUREMENT",$D47)/3600/24,"--")</f>
        <v>--</v>
      </c>
      <c r="FL47" s="34" t="str">
        <f>IFERROR(GETPIVOTDATA("Average of TRAVTM(40)",#REF!,"TIMEINT",FL$9,"VEHICLETRAVELTIMEMEASUREMENT",$D47)/3600/24,"--")</f>
        <v>--</v>
      </c>
      <c r="FM47" s="34" t="str">
        <f>IFERROR(GETPIVOTDATA("Average of TRAVTM(40)",#REF!,"TIMEINT",FM$9,"VEHICLETRAVELTIMEMEASUREMENT",$D47)/3600/24,"--")</f>
        <v>--</v>
      </c>
      <c r="FN47" s="34" t="str">
        <f>IFERROR(GETPIVOTDATA("Average of TRAVTM(40)",#REF!,"TIMEINT",FN$9,"VEHICLETRAVELTIMEMEASUREMENT",$D47)/3600/24,"--")</f>
        <v>--</v>
      </c>
      <c r="FO47" s="34" t="str">
        <f>IFERROR(GETPIVOTDATA("Average of TRAVTM(40)",#REF!,"TIMEINT",FO$9,"VEHICLETRAVELTIMEMEASUREMENT",$D47)/3600/24,"--")</f>
        <v>--</v>
      </c>
      <c r="FP47" s="34" t="str">
        <f>IFERROR(GETPIVOTDATA("Average of TRAVTM(40)",#REF!,"TIMEINT",FP$9,"VEHICLETRAVELTIMEMEASUREMENT",$D47)/3600/24,"--")</f>
        <v>--</v>
      </c>
      <c r="FQ47" s="34" t="str">
        <f>IFERROR(GETPIVOTDATA("Average of TRAVTM(40)",#REF!,"TIMEINT",FQ$9,"VEHICLETRAVELTIMEMEASUREMENT",$D47)/3600/24,"--")</f>
        <v>--</v>
      </c>
      <c r="FR47" s="34" t="str">
        <f>IFERROR(GETPIVOTDATA("Average of TRAVTM(40)",#REF!,"TIMEINT",FR$9,"VEHICLETRAVELTIMEMEASUREMENT",$D47)/3600/24,"--")</f>
        <v>--</v>
      </c>
      <c r="FS47" s="34" t="str">
        <f>IFERROR(GETPIVOTDATA("Average of TRAVTM(40)",#REF!,"TIMEINT",FS$9,"VEHICLETRAVELTIMEMEASUREMENT",$D47)/3600/24,"--")</f>
        <v>--</v>
      </c>
      <c r="FT47" s="34" t="str">
        <f>IFERROR(GETPIVOTDATA("Average of TRAVTM(40)",#REF!,"TIMEINT",FT$9,"VEHICLETRAVELTIMEMEASUREMENT",$D47)/3600/24,"--")</f>
        <v>--</v>
      </c>
      <c r="FU47" s="134" t="str">
        <f>IFERROR(GETPIVOTDATA("Average of TRAVTM(40)",#REF!,"TIMEINT",FU$9,"VEHICLETRAVELTIMEMEASUREMENT",$D47)/3600/24,"--")</f>
        <v>--</v>
      </c>
      <c r="FV47" s="331"/>
      <c r="FW47" s="323" t="str">
        <f>IFERROR(GETPIVOTDATA("Average of VEHS(40)",#REF!,"TIMEINT",FW$9,"VEHICLETRAVELTIMEMEASUREMENT",$D47),"--")</f>
        <v>--</v>
      </c>
      <c r="FX47" s="324" t="str">
        <f>IFERROR(GETPIVOTDATA("Average of VEHS(40)",#REF!,"TIMEINT",FX$9,"VEHICLETRAVELTIMEMEASUREMENT",$D47),"--")</f>
        <v>--</v>
      </c>
      <c r="FY47" s="324" t="str">
        <f>IFERROR(GETPIVOTDATA("Average of VEHS(40)",#REF!,"TIMEINT",FY$9,"VEHICLETRAVELTIMEMEASUREMENT",$D47),"--")</f>
        <v>--</v>
      </c>
      <c r="FZ47" s="324" t="str">
        <f>IFERROR(GETPIVOTDATA("Average of VEHS(40)",#REF!,"TIMEINT",FZ$9,"VEHICLETRAVELTIMEMEASUREMENT",$D47),"--")</f>
        <v>--</v>
      </c>
      <c r="GA47" s="324" t="str">
        <f>IFERROR(GETPIVOTDATA("Average of VEHS(40)",#REF!,"TIMEINT",GA$9,"VEHICLETRAVELTIMEMEASUREMENT",$D47),"--")</f>
        <v>--</v>
      </c>
      <c r="GB47" s="324" t="str">
        <f>IFERROR(GETPIVOTDATA("Average of VEHS(40)",#REF!,"TIMEINT",GB$9,"VEHICLETRAVELTIMEMEASUREMENT",$D47),"--")</f>
        <v>--</v>
      </c>
      <c r="GC47" s="324" t="str">
        <f>IFERROR(GETPIVOTDATA("Average of VEHS(40)",#REF!,"TIMEINT",GC$9,"VEHICLETRAVELTIMEMEASUREMENT",$D47),"--")</f>
        <v>--</v>
      </c>
      <c r="GD47" s="324" t="str">
        <f>IFERROR(GETPIVOTDATA("Average of VEHS(40)",#REF!,"TIMEINT",GD$9,"VEHICLETRAVELTIMEMEASUREMENT",$D47),"--")</f>
        <v>--</v>
      </c>
      <c r="GE47" s="324" t="str">
        <f>IFERROR(GETPIVOTDATA("Average of VEHS(40)",#REF!,"TIMEINT",GE$9,"VEHICLETRAVELTIMEMEASUREMENT",$D47),"--")</f>
        <v>--</v>
      </c>
      <c r="GF47" s="324" t="str">
        <f>IFERROR(GETPIVOTDATA("Average of VEHS(40)",#REF!,"TIMEINT",GF$9,"VEHICLETRAVELTIMEMEASUREMENT",$D47),"--")</f>
        <v>--</v>
      </c>
      <c r="GG47" s="324" t="str">
        <f>IFERROR(GETPIVOTDATA("Average of VEHS(40)",#REF!,"TIMEINT",GG$9,"VEHICLETRAVELTIMEMEASUREMENT",$D47),"--")</f>
        <v>--</v>
      </c>
      <c r="GH47" s="324" t="str">
        <f>IFERROR(GETPIVOTDATA("Average of VEHS(40)",#REF!,"TIMEINT",GH$9,"VEHICLETRAVELTIMEMEASUREMENT",$D47),"--")</f>
        <v>--</v>
      </c>
      <c r="GI47" s="324" t="str">
        <f>IFERROR(GETPIVOTDATA("Average of VEHS(40)",#REF!,"TIMEINT",GI$9,"VEHICLETRAVELTIMEMEASUREMENT",$D47),"--")</f>
        <v>--</v>
      </c>
      <c r="GJ47" s="324" t="str">
        <f>IFERROR(GETPIVOTDATA("Average of VEHS(40)",#REF!,"TIMEINT",GJ$9,"VEHICLETRAVELTIMEMEASUREMENT",$D47),"--")</f>
        <v>--</v>
      </c>
      <c r="GK47" s="324" t="str">
        <f>IFERROR(GETPIVOTDATA("Average of VEHS(40)",#REF!,"TIMEINT",GK$9,"VEHICLETRAVELTIMEMEASUREMENT",$D47),"--")</f>
        <v>--</v>
      </c>
      <c r="GL47" s="325" t="str">
        <f>IFERROR(GETPIVOTDATA("Average of VEHS(40)",#REF!,"TIMEINT",GL$9,"VEHICLETRAVELTIMEMEASUREMENT",$D47),"--")</f>
        <v>--</v>
      </c>
      <c r="GM47" s="331"/>
      <c r="GN47" s="209" t="str">
        <f t="shared" si="25"/>
        <v>--</v>
      </c>
      <c r="GO47" s="354" t="str">
        <f t="shared" si="26"/>
        <v>--</v>
      </c>
      <c r="GP47" s="325">
        <f t="shared" si="27"/>
        <v>0</v>
      </c>
      <c r="GQ47" s="331"/>
      <c r="GR47" s="209" t="str">
        <f>IFERROR(GETPIVOTDATA("Average of TRAVTM(60)",#REF!,"TIMEINT",GR$9,"VEHICLETRAVELTIMEMEASUREMENT",$D47)/3600/24,"--")</f>
        <v>--</v>
      </c>
      <c r="GS47" s="34" t="str">
        <f>IFERROR(GETPIVOTDATA("Average of TRAVTM(60)",#REF!,"TIMEINT",GS$9,"VEHICLETRAVELTIMEMEASUREMENT",$D47)/3600/24,"--")</f>
        <v>--</v>
      </c>
      <c r="GT47" s="34" t="str">
        <f>IFERROR(GETPIVOTDATA("Average of TRAVTM(60)",#REF!,"TIMEINT",GT$9,"VEHICLETRAVELTIMEMEASUREMENT",$D47)/3600/24,"--")</f>
        <v>--</v>
      </c>
      <c r="GU47" s="34" t="str">
        <f>IFERROR(GETPIVOTDATA("Average of TRAVTM(60)",#REF!,"TIMEINT",GU$9,"VEHICLETRAVELTIMEMEASUREMENT",$D47)/3600/24,"--")</f>
        <v>--</v>
      </c>
      <c r="GV47" s="34" t="str">
        <f>IFERROR(GETPIVOTDATA("Average of TRAVTM(60)",#REF!,"TIMEINT",GV$9,"VEHICLETRAVELTIMEMEASUREMENT",$D47)/3600/24,"--")</f>
        <v>--</v>
      </c>
      <c r="GW47" s="34" t="str">
        <f>IFERROR(GETPIVOTDATA("Average of TRAVTM(60)",#REF!,"TIMEINT",GW$9,"VEHICLETRAVELTIMEMEASUREMENT",$D47)/3600/24,"--")</f>
        <v>--</v>
      </c>
      <c r="GX47" s="34" t="str">
        <f>IFERROR(GETPIVOTDATA("Average of TRAVTM(60)",#REF!,"TIMEINT",GX$9,"VEHICLETRAVELTIMEMEASUREMENT",$D47)/3600/24,"--")</f>
        <v>--</v>
      </c>
      <c r="GY47" s="34" t="str">
        <f>IFERROR(GETPIVOTDATA("Average of TRAVTM(60)",#REF!,"TIMEINT",GY$9,"VEHICLETRAVELTIMEMEASUREMENT",$D47)/3600/24,"--")</f>
        <v>--</v>
      </c>
      <c r="GZ47" s="34" t="str">
        <f>IFERROR(GETPIVOTDATA("Average of TRAVTM(60)",#REF!,"TIMEINT",GZ$9,"VEHICLETRAVELTIMEMEASUREMENT",$D47)/3600/24,"--")</f>
        <v>--</v>
      </c>
      <c r="HA47" s="34" t="str">
        <f>IFERROR(GETPIVOTDATA("Average of TRAVTM(60)",#REF!,"TIMEINT",HA$9,"VEHICLETRAVELTIMEMEASUREMENT",$D47)/3600/24,"--")</f>
        <v>--</v>
      </c>
      <c r="HB47" s="34" t="str">
        <f>IFERROR(GETPIVOTDATA("Average of TRAVTM(60)",#REF!,"TIMEINT",HB$9,"VEHICLETRAVELTIMEMEASUREMENT",$D47)/3600/24,"--")</f>
        <v>--</v>
      </c>
      <c r="HC47" s="34" t="str">
        <f>IFERROR(GETPIVOTDATA("Average of TRAVTM(60)",#REF!,"TIMEINT",HC$9,"VEHICLETRAVELTIMEMEASUREMENT",$D47)/3600/24,"--")</f>
        <v>--</v>
      </c>
      <c r="HD47" s="34" t="str">
        <f>IFERROR(GETPIVOTDATA("Average of TRAVTM(60)",#REF!,"TIMEINT",HD$9,"VEHICLETRAVELTIMEMEASUREMENT",$D47)/3600/24,"--")</f>
        <v>--</v>
      </c>
      <c r="HE47" s="34" t="str">
        <f>IFERROR(GETPIVOTDATA("Average of TRAVTM(60)",#REF!,"TIMEINT",HE$9,"VEHICLETRAVELTIMEMEASUREMENT",$D47)/3600/24,"--")</f>
        <v>--</v>
      </c>
      <c r="HF47" s="34" t="str">
        <f>IFERROR(GETPIVOTDATA("Average of TRAVTM(60)",#REF!,"TIMEINT",HF$9,"VEHICLETRAVELTIMEMEASUREMENT",$D47)/3600/24,"--")</f>
        <v>--</v>
      </c>
      <c r="HG47" s="134" t="str">
        <f>IFERROR(GETPIVOTDATA("Average of TRAVTM(60)",#REF!,"TIMEINT",HG$9,"VEHICLETRAVELTIMEMEASUREMENT",$D47)/3600/24,"--")</f>
        <v>--</v>
      </c>
      <c r="HH47" s="331"/>
      <c r="HI47" s="323" t="str">
        <f>IFERROR(GETPIVOTDATA("Average of VEHS(60)",#REF!,"TIMEINT",HI$9,"VEHICLETRAVELTIMEMEASUREMENT",$D47),"--")</f>
        <v>--</v>
      </c>
      <c r="HJ47" s="324" t="str">
        <f>IFERROR(GETPIVOTDATA("Average of VEHS(60)",#REF!,"TIMEINT",HJ$9,"VEHICLETRAVELTIMEMEASUREMENT",$D47),"--")</f>
        <v>--</v>
      </c>
      <c r="HK47" s="324" t="str">
        <f>IFERROR(GETPIVOTDATA("Average of VEHS(60)",#REF!,"TIMEINT",HK$9,"VEHICLETRAVELTIMEMEASUREMENT",$D47),"--")</f>
        <v>--</v>
      </c>
      <c r="HL47" s="324" t="str">
        <f>IFERROR(GETPIVOTDATA("Average of VEHS(60)",#REF!,"TIMEINT",HL$9,"VEHICLETRAVELTIMEMEASUREMENT",$D47),"--")</f>
        <v>--</v>
      </c>
      <c r="HM47" s="324" t="str">
        <f>IFERROR(GETPIVOTDATA("Average of VEHS(60)",#REF!,"TIMEINT",HM$9,"VEHICLETRAVELTIMEMEASUREMENT",$D47),"--")</f>
        <v>--</v>
      </c>
      <c r="HN47" s="324" t="str">
        <f>IFERROR(GETPIVOTDATA("Average of VEHS(60)",#REF!,"TIMEINT",HN$9,"VEHICLETRAVELTIMEMEASUREMENT",$D47),"--")</f>
        <v>--</v>
      </c>
      <c r="HO47" s="324" t="str">
        <f>IFERROR(GETPIVOTDATA("Average of VEHS(60)",#REF!,"TIMEINT",HO$9,"VEHICLETRAVELTIMEMEASUREMENT",$D47),"--")</f>
        <v>--</v>
      </c>
      <c r="HP47" s="324" t="str">
        <f>IFERROR(GETPIVOTDATA("Average of VEHS(60)",#REF!,"TIMEINT",HP$9,"VEHICLETRAVELTIMEMEASUREMENT",$D47),"--")</f>
        <v>--</v>
      </c>
      <c r="HQ47" s="324" t="str">
        <f>IFERROR(GETPIVOTDATA("Average of VEHS(60)",#REF!,"TIMEINT",HQ$9,"VEHICLETRAVELTIMEMEASUREMENT",$D47),"--")</f>
        <v>--</v>
      </c>
      <c r="HR47" s="324" t="str">
        <f>IFERROR(GETPIVOTDATA("Average of VEHS(60)",#REF!,"TIMEINT",HR$9,"VEHICLETRAVELTIMEMEASUREMENT",$D47),"--")</f>
        <v>--</v>
      </c>
      <c r="HS47" s="324" t="str">
        <f>IFERROR(GETPIVOTDATA("Average of VEHS(60)",#REF!,"TIMEINT",HS$9,"VEHICLETRAVELTIMEMEASUREMENT",$D47),"--")</f>
        <v>--</v>
      </c>
      <c r="HT47" s="324" t="str">
        <f>IFERROR(GETPIVOTDATA("Average of VEHS(60)",#REF!,"TIMEINT",HT$9,"VEHICLETRAVELTIMEMEASUREMENT",$D47),"--")</f>
        <v>--</v>
      </c>
      <c r="HU47" s="324" t="str">
        <f>IFERROR(GETPIVOTDATA("Average of VEHS(60)",#REF!,"TIMEINT",HU$9,"VEHICLETRAVELTIMEMEASUREMENT",$D47),"--")</f>
        <v>--</v>
      </c>
      <c r="HV47" s="324" t="str">
        <f>IFERROR(GETPIVOTDATA("Average of VEHS(60)",#REF!,"TIMEINT",HV$9,"VEHICLETRAVELTIMEMEASUREMENT",$D47),"--")</f>
        <v>--</v>
      </c>
      <c r="HW47" s="324" t="str">
        <f>IFERROR(GETPIVOTDATA("Average of VEHS(60)",#REF!,"TIMEINT",HW$9,"VEHICLETRAVELTIMEMEASUREMENT",$D47),"--")</f>
        <v>--</v>
      </c>
      <c r="HX47" s="325" t="str">
        <f>IFERROR(GETPIVOTDATA("Average of VEHS(60)",#REF!,"TIMEINT",HX$9,"VEHICLETRAVELTIMEMEASUREMENT",$D47),"--")</f>
        <v>--</v>
      </c>
      <c r="HY47" s="331"/>
      <c r="HZ47" s="209" t="str">
        <f t="shared" si="28"/>
        <v>--</v>
      </c>
      <c r="IA47" s="354" t="str">
        <f t="shared" si="29"/>
        <v>--</v>
      </c>
      <c r="IB47" s="325">
        <f t="shared" si="30"/>
        <v>0</v>
      </c>
      <c r="IC47" s="638"/>
      <c r="ID47" s="323" t="str">
        <f>IFERROR(AVERAGEIFS('VISSIM Travel Time Outputs'!#REF!,'VISSIM Travel Time Outputs'!#REF!,$D47,'VISSIM Travel Time Outputs'!#REF!,"AVG",'VISSIM Travel Time Outputs'!#REF!,ID$9),"-")</f>
        <v>-</v>
      </c>
      <c r="IE47" s="324" t="str">
        <f>IFERROR(AVERAGEIFS('VISSIM Travel Time Outputs'!#REF!,'VISSIM Travel Time Outputs'!#REF!,$D47,'VISSIM Travel Time Outputs'!#REF!,"AVG",'VISSIM Travel Time Outputs'!#REF!,IE$9),"-")</f>
        <v>-</v>
      </c>
      <c r="IF47" s="324" t="str">
        <f>IFERROR(AVERAGEIFS('VISSIM Travel Time Outputs'!#REF!,'VISSIM Travel Time Outputs'!#REF!,$D47,'VISSIM Travel Time Outputs'!#REF!,"AVG",'VISSIM Travel Time Outputs'!#REF!,IF$9),"-")</f>
        <v>-</v>
      </c>
      <c r="IG47" s="324" t="str">
        <f>IFERROR(AVERAGEIFS('VISSIM Travel Time Outputs'!#REF!,'VISSIM Travel Time Outputs'!#REF!,$D47,'VISSIM Travel Time Outputs'!#REF!,"AVG",'VISSIM Travel Time Outputs'!#REF!,IG$9),"-")</f>
        <v>-</v>
      </c>
      <c r="IH47" s="324" t="str">
        <f>IFERROR(AVERAGEIFS('VISSIM Travel Time Outputs'!#REF!,'VISSIM Travel Time Outputs'!#REF!,$D47,'VISSIM Travel Time Outputs'!#REF!,"AVG",'VISSIM Travel Time Outputs'!#REF!,IH$9),"-")</f>
        <v>-</v>
      </c>
      <c r="II47" s="324" t="str">
        <f>IFERROR(AVERAGEIFS('VISSIM Travel Time Outputs'!#REF!,'VISSIM Travel Time Outputs'!#REF!,$D47,'VISSIM Travel Time Outputs'!#REF!,"AVG",'VISSIM Travel Time Outputs'!#REF!,II$9),"-")</f>
        <v>-</v>
      </c>
      <c r="IJ47" s="324" t="str">
        <f>IFERROR(AVERAGEIFS('VISSIM Travel Time Outputs'!#REF!,'VISSIM Travel Time Outputs'!#REF!,$D47,'VISSIM Travel Time Outputs'!#REF!,"AVG",'VISSIM Travel Time Outputs'!#REF!,IJ$9),"-")</f>
        <v>-</v>
      </c>
      <c r="IK47" s="324" t="str">
        <f>IFERROR(AVERAGEIFS('VISSIM Travel Time Outputs'!#REF!,'VISSIM Travel Time Outputs'!#REF!,$D47,'VISSIM Travel Time Outputs'!#REF!,"AVG",'VISSIM Travel Time Outputs'!#REF!,IK$9),"-")</f>
        <v>-</v>
      </c>
      <c r="IL47" s="324" t="str">
        <f>IFERROR(AVERAGEIFS('VISSIM Travel Time Outputs'!#REF!,'VISSIM Travel Time Outputs'!#REF!,$D47,'VISSIM Travel Time Outputs'!#REF!,"AVG",'VISSIM Travel Time Outputs'!#REF!,IL$9),"-")</f>
        <v>-</v>
      </c>
      <c r="IM47" s="324" t="str">
        <f>IFERROR(AVERAGEIFS('VISSIM Travel Time Outputs'!#REF!,'VISSIM Travel Time Outputs'!#REF!,$D47,'VISSIM Travel Time Outputs'!#REF!,"AVG",'VISSIM Travel Time Outputs'!#REF!,IM$9),"-")</f>
        <v>-</v>
      </c>
      <c r="IN47" s="324" t="str">
        <f>IFERROR(AVERAGEIFS('VISSIM Travel Time Outputs'!#REF!,'VISSIM Travel Time Outputs'!#REF!,$D47,'VISSIM Travel Time Outputs'!#REF!,"AVG",'VISSIM Travel Time Outputs'!#REF!,IN$9),"-")</f>
        <v>-</v>
      </c>
      <c r="IO47" s="324" t="str">
        <f>IFERROR(AVERAGEIFS('VISSIM Travel Time Outputs'!#REF!,'VISSIM Travel Time Outputs'!#REF!,$D47,'VISSIM Travel Time Outputs'!#REF!,"AVG",'VISSIM Travel Time Outputs'!#REF!,IO$9),"-")</f>
        <v>-</v>
      </c>
      <c r="IP47" s="324" t="str">
        <f>IFERROR(AVERAGEIFS('VISSIM Travel Time Outputs'!#REF!,'VISSIM Travel Time Outputs'!#REF!,$D47,'VISSIM Travel Time Outputs'!#REF!,"AVG",'VISSIM Travel Time Outputs'!#REF!,IP$9),"-")</f>
        <v>-</v>
      </c>
      <c r="IQ47" s="324" t="str">
        <f>IFERROR(AVERAGEIFS('VISSIM Travel Time Outputs'!#REF!,'VISSIM Travel Time Outputs'!#REF!,$D47,'VISSIM Travel Time Outputs'!#REF!,"AVG",'VISSIM Travel Time Outputs'!#REF!,IQ$9),"-")</f>
        <v>-</v>
      </c>
      <c r="IR47" s="324" t="str">
        <f>IFERROR(AVERAGEIFS('VISSIM Travel Time Outputs'!#REF!,'VISSIM Travel Time Outputs'!#REF!,$D47,'VISSIM Travel Time Outputs'!#REF!,"AVG",'VISSIM Travel Time Outputs'!#REF!,IR$9),"-")</f>
        <v>-</v>
      </c>
      <c r="IS47" s="325" t="str">
        <f>IFERROR(AVERAGEIFS('VISSIM Travel Time Outputs'!#REF!,'VISSIM Travel Time Outputs'!#REF!,$D47,'VISSIM Travel Time Outputs'!#REF!,"AVG",'VISSIM Travel Time Outputs'!#REF!,IS$9),"-")</f>
        <v>-</v>
      </c>
      <c r="IT47" s="325" t="str">
        <f t="shared" si="31"/>
        <v>--</v>
      </c>
    </row>
    <row r="48" spans="1:254" x14ac:dyDescent="0.35">
      <c r="A48" s="252" t="str">
        <f t="shared" si="12"/>
        <v>H</v>
      </c>
      <c r="B48" s="577">
        <f t="shared" si="32"/>
        <v>39</v>
      </c>
      <c r="C48" s="413">
        <f>INDEX('Input - Travel Times'!$B$3:$AH$103,MATCH($B48,'Input - Travel Times'!$B$3:$B$103,0),MATCH(C$9,'Input - Travel Times'!$B$3:$AH$3,0))</f>
        <v>0</v>
      </c>
      <c r="D48" s="150">
        <f>INDEX('Input - Travel Times'!$B$3:$AH$103,MATCH($B48,'Input - Travel Times'!$B$3:$B$103,0),MATCH(D$9,'Input - Travel Times'!$B$3:$AH$3,0))</f>
        <v>0</v>
      </c>
      <c r="E48" s="518">
        <f>TIME(0,0,INDEX('Input - Travel Times'!$B$3:$AH$103,MATCH($B48,'Input - Travel Times'!$B$3:$B$103,0),MATCH(E$9,'Input - Travel Times'!$B$3:$AH$3,0)))</f>
        <v>0</v>
      </c>
      <c r="F48" s="518">
        <f>TIME(0,0,INDEX('Input - Travel Times'!$B$3:$AH$103,MATCH($B48,'Input - Travel Times'!$B$3:$B$103,0),MATCH(F$9,'Input - Travel Times'!$B$3:$AH$3,0)))</f>
        <v>0</v>
      </c>
      <c r="G48" s="518">
        <f>TIME(0,0,INDEX('Input - Travel Times'!$B$3:$AH$103,MATCH($B48,'Input - Travel Times'!$B$3:$B$103,0),MATCH(G$9,'Input - Travel Times'!$B$3:$AH$3,0)))</f>
        <v>0</v>
      </c>
      <c r="H48" s="518">
        <f>TIME(0,0,INDEX('Input - Travel Times'!$B$3:$AH$103,MATCH($B48,'Input - Travel Times'!$B$3:$B$103,0),MATCH(H$9,'Input - Travel Times'!$B$3:$AH$3,0)))</f>
        <v>0</v>
      </c>
      <c r="J48" s="209" t="str">
        <f>IFERROR(TIME(0,0,AVERAGEIFS('VISSIM Travel Time Outputs'!$I:$I,'VISSIM Travel Time Outputs'!$D:$D,$D48,'VISSIM Travel Time Outputs'!$A:$A,"AVG",'VISSIM Travel Time Outputs'!$B:$B,J$9)),"-")</f>
        <v>-</v>
      </c>
      <c r="K48" s="34" t="str">
        <f>IFERROR(TIME(0,0,AVERAGEIFS('VISSIM Travel Time Outputs'!$I:$I,'VISSIM Travel Time Outputs'!$D:$D,$D48,'VISSIM Travel Time Outputs'!$A:$A,"AVG",'VISSIM Travel Time Outputs'!$B:$B,K$9)),"-")</f>
        <v>-</v>
      </c>
      <c r="L48" s="34" t="str">
        <f>IFERROR(TIME(0,0,AVERAGEIFS('VISSIM Travel Time Outputs'!$I:$I,'VISSIM Travel Time Outputs'!$D:$D,$D48,'VISSIM Travel Time Outputs'!$A:$A,"AVG",'VISSIM Travel Time Outputs'!$B:$B,L$9)),"-")</f>
        <v>-</v>
      </c>
      <c r="M48" s="34" t="str">
        <f>IFERROR(TIME(0,0,AVERAGEIFS('VISSIM Travel Time Outputs'!$I:$I,'VISSIM Travel Time Outputs'!$D:$D,$D48,'VISSIM Travel Time Outputs'!$A:$A,"AVG",'VISSIM Travel Time Outputs'!$B:$B,M$9)),"-")</f>
        <v>-</v>
      </c>
      <c r="N48" s="34" t="str">
        <f>IFERROR(TIME(0,0,AVERAGEIFS('VISSIM Travel Time Outputs'!$I:$I,'VISSIM Travel Time Outputs'!$D:$D,$D48,'VISSIM Travel Time Outputs'!$A:$A,"AVG",'VISSIM Travel Time Outputs'!$B:$B,N$9)),"-")</f>
        <v>-</v>
      </c>
      <c r="O48" s="34" t="str">
        <f>IFERROR(TIME(0,0,AVERAGEIFS('VISSIM Travel Time Outputs'!$I:$I,'VISSIM Travel Time Outputs'!$D:$D,$D48,'VISSIM Travel Time Outputs'!$A:$A,"AVG",'VISSIM Travel Time Outputs'!$B:$B,O$9)),"-")</f>
        <v>-</v>
      </c>
      <c r="P48" s="34" t="str">
        <f>IFERROR(TIME(0,0,AVERAGEIFS('VISSIM Travel Time Outputs'!$I:$I,'VISSIM Travel Time Outputs'!$D:$D,$D48,'VISSIM Travel Time Outputs'!$A:$A,"AVG",'VISSIM Travel Time Outputs'!$B:$B,P$9)),"-")</f>
        <v>-</v>
      </c>
      <c r="Q48" s="34" t="str">
        <f>IFERROR(TIME(0,0,AVERAGEIFS('VISSIM Travel Time Outputs'!$I:$I,'VISSIM Travel Time Outputs'!$D:$D,$D48,'VISSIM Travel Time Outputs'!$A:$A,"AVG",'VISSIM Travel Time Outputs'!$B:$B,Q$9)),"-")</f>
        <v>-</v>
      </c>
      <c r="R48" s="34" t="str">
        <f>IFERROR(TIME(0,0,AVERAGEIFS('VISSIM Travel Time Outputs'!$I:$I,'VISSIM Travel Time Outputs'!$D:$D,$D48,'VISSIM Travel Time Outputs'!$A:$A,"AVG",'VISSIM Travel Time Outputs'!$B:$B,R$9)),"-")</f>
        <v>-</v>
      </c>
      <c r="S48" s="34" t="str">
        <f>IFERROR(TIME(0,0,AVERAGEIFS('VISSIM Travel Time Outputs'!$I:$I,'VISSIM Travel Time Outputs'!$D:$D,$D48,'VISSIM Travel Time Outputs'!$A:$A,"AVG",'VISSIM Travel Time Outputs'!$B:$B,S$9)),"-")</f>
        <v>-</v>
      </c>
      <c r="T48" s="34" t="str">
        <f>IFERROR(TIME(0,0,AVERAGEIFS('VISSIM Travel Time Outputs'!$I:$I,'VISSIM Travel Time Outputs'!$D:$D,$D48,'VISSIM Travel Time Outputs'!$A:$A,"AVG",'VISSIM Travel Time Outputs'!$B:$B,T$9)),"-")</f>
        <v>-</v>
      </c>
      <c r="U48" s="34" t="str">
        <f>IFERROR(TIME(0,0,AVERAGEIFS('VISSIM Travel Time Outputs'!$I:$I,'VISSIM Travel Time Outputs'!$D:$D,$D48,'VISSIM Travel Time Outputs'!$A:$A,"AVG",'VISSIM Travel Time Outputs'!$B:$B,U$9)),"-")</f>
        <v>-</v>
      </c>
      <c r="V48" s="34" t="str">
        <f>IFERROR(TIME(0,0,AVERAGEIFS('VISSIM Travel Time Outputs'!$I:$I,'VISSIM Travel Time Outputs'!$D:$D,$D48,'VISSIM Travel Time Outputs'!$A:$A,"AVG",'VISSIM Travel Time Outputs'!$B:$B,V$9)),"-")</f>
        <v>-</v>
      </c>
      <c r="W48" s="34" t="str">
        <f>IFERROR(TIME(0,0,AVERAGEIFS('VISSIM Travel Time Outputs'!$I:$I,'VISSIM Travel Time Outputs'!$D:$D,$D48,'VISSIM Travel Time Outputs'!$A:$A,"AVG",'VISSIM Travel Time Outputs'!$B:$B,W$9)),"-")</f>
        <v>-</v>
      </c>
      <c r="X48" s="34" t="str">
        <f>IFERROR(TIME(0,0,AVERAGEIFS('VISSIM Travel Time Outputs'!$I:$I,'VISSIM Travel Time Outputs'!$D:$D,$D48,'VISSIM Travel Time Outputs'!$A:$A,"AVG",'VISSIM Travel Time Outputs'!$B:$B,X$9)),"-")</f>
        <v>-</v>
      </c>
      <c r="Y48" s="134" t="str">
        <f>IFERROR(TIME(0,0,AVERAGEIFS('VISSIM Travel Time Outputs'!$I:$I,'VISSIM Travel Time Outputs'!$D:$D,$D48,'VISSIM Travel Time Outputs'!$A:$A,"AVG",'VISSIM Travel Time Outputs'!$B:$B,Y$9)),"-")</f>
        <v>-</v>
      </c>
      <c r="Z48" s="254"/>
      <c r="AA48" s="323" t="str">
        <f>IFERROR(AVERAGEIFS('VISSIM Travel Time Outputs'!$F:$F,'VISSIM Travel Time Outputs'!$D:$D,$D48,'VISSIM Travel Time Outputs'!$A:$A,"AVG",'VISSIM Travel Time Outputs'!$B:$B,AA$9),"-")</f>
        <v>-</v>
      </c>
      <c r="AB48" s="324" t="str">
        <f>IFERROR(AVERAGEIFS('VISSIM Travel Time Outputs'!$F:$F,'VISSIM Travel Time Outputs'!$D:$D,$D48,'VISSIM Travel Time Outputs'!$A:$A,"AVG",'VISSIM Travel Time Outputs'!$B:$B,AB$9),"-")</f>
        <v>-</v>
      </c>
      <c r="AC48" s="324" t="str">
        <f>IFERROR(AVERAGEIFS('VISSIM Travel Time Outputs'!$F:$F,'VISSIM Travel Time Outputs'!$D:$D,$D48,'VISSIM Travel Time Outputs'!$A:$A,"AVG",'VISSIM Travel Time Outputs'!$B:$B,AC$9),"-")</f>
        <v>-</v>
      </c>
      <c r="AD48" s="324" t="str">
        <f>IFERROR(AVERAGEIFS('VISSIM Travel Time Outputs'!$F:$F,'VISSIM Travel Time Outputs'!$D:$D,$D48,'VISSIM Travel Time Outputs'!$A:$A,"AVG",'VISSIM Travel Time Outputs'!$B:$B,AD$9),"-")</f>
        <v>-</v>
      </c>
      <c r="AE48" s="324" t="str">
        <f>IFERROR(AVERAGEIFS('VISSIM Travel Time Outputs'!$F:$F,'VISSIM Travel Time Outputs'!$D:$D,$D48,'VISSIM Travel Time Outputs'!$A:$A,"AVG",'VISSIM Travel Time Outputs'!$B:$B,AE$9),"-")</f>
        <v>-</v>
      </c>
      <c r="AF48" s="324" t="str">
        <f>IFERROR(AVERAGEIFS('VISSIM Travel Time Outputs'!$F:$F,'VISSIM Travel Time Outputs'!$D:$D,$D48,'VISSIM Travel Time Outputs'!$A:$A,"AVG",'VISSIM Travel Time Outputs'!$B:$B,AF$9),"-")</f>
        <v>-</v>
      </c>
      <c r="AG48" s="324" t="str">
        <f>IFERROR(AVERAGEIFS('VISSIM Travel Time Outputs'!$F:$F,'VISSIM Travel Time Outputs'!$D:$D,$D48,'VISSIM Travel Time Outputs'!$A:$A,"AVG",'VISSIM Travel Time Outputs'!$B:$B,AG$9),"-")</f>
        <v>-</v>
      </c>
      <c r="AH48" s="324" t="str">
        <f>IFERROR(AVERAGEIFS('VISSIM Travel Time Outputs'!$F:$F,'VISSIM Travel Time Outputs'!$D:$D,$D48,'VISSIM Travel Time Outputs'!$A:$A,"AVG",'VISSIM Travel Time Outputs'!$B:$B,AH$9),"-")</f>
        <v>-</v>
      </c>
      <c r="AI48" s="324" t="str">
        <f>IFERROR(AVERAGEIFS('VISSIM Travel Time Outputs'!$F:$F,'VISSIM Travel Time Outputs'!$D:$D,$D48,'VISSIM Travel Time Outputs'!$A:$A,"AVG",'VISSIM Travel Time Outputs'!$B:$B,AI$9),"-")</f>
        <v>-</v>
      </c>
      <c r="AJ48" s="324" t="str">
        <f>IFERROR(AVERAGEIFS('VISSIM Travel Time Outputs'!$F:$F,'VISSIM Travel Time Outputs'!$D:$D,$D48,'VISSIM Travel Time Outputs'!$A:$A,"AVG",'VISSIM Travel Time Outputs'!$B:$B,AJ$9),"-")</f>
        <v>-</v>
      </c>
      <c r="AK48" s="324" t="str">
        <f>IFERROR(AVERAGEIFS('VISSIM Travel Time Outputs'!$F:$F,'VISSIM Travel Time Outputs'!$D:$D,$D48,'VISSIM Travel Time Outputs'!$A:$A,"AVG",'VISSIM Travel Time Outputs'!$B:$B,AK$9),"-")</f>
        <v>-</v>
      </c>
      <c r="AL48" s="324" t="str">
        <f>IFERROR(AVERAGEIFS('VISSIM Travel Time Outputs'!$F:$F,'VISSIM Travel Time Outputs'!$D:$D,$D48,'VISSIM Travel Time Outputs'!$A:$A,"AVG",'VISSIM Travel Time Outputs'!$B:$B,AL$9),"-")</f>
        <v>-</v>
      </c>
      <c r="AM48" s="324" t="str">
        <f>IFERROR(AVERAGEIFS('VISSIM Travel Time Outputs'!$F:$F,'VISSIM Travel Time Outputs'!$D:$D,$D48,'VISSIM Travel Time Outputs'!$A:$A,"AVG",'VISSIM Travel Time Outputs'!$B:$B,AM$9),"-")</f>
        <v>-</v>
      </c>
      <c r="AN48" s="324" t="str">
        <f>IFERROR(AVERAGEIFS('VISSIM Travel Time Outputs'!$F:$F,'VISSIM Travel Time Outputs'!$D:$D,$D48,'VISSIM Travel Time Outputs'!$A:$A,"AVG",'VISSIM Travel Time Outputs'!$B:$B,AN$9),"-")</f>
        <v>-</v>
      </c>
      <c r="AO48" s="324" t="str">
        <f>IFERROR(AVERAGEIFS('VISSIM Travel Time Outputs'!$F:$F,'VISSIM Travel Time Outputs'!$D:$D,$D48,'VISSIM Travel Time Outputs'!$A:$A,"AVG",'VISSIM Travel Time Outputs'!$B:$B,AO$9),"-")</f>
        <v>-</v>
      </c>
      <c r="AP48" s="325" t="str">
        <f>IFERROR(AVERAGEIFS('VISSIM Travel Time Outputs'!$F:$F,'VISSIM Travel Time Outputs'!$D:$D,$D48,'VISSIM Travel Time Outputs'!$A:$A,"AVG",'VISSIM Travel Time Outputs'!$B:$B,AP$9),"-")</f>
        <v>-</v>
      </c>
      <c r="AQ48" s="331"/>
      <c r="AR48" s="209" t="str">
        <f t="shared" si="13"/>
        <v>--</v>
      </c>
      <c r="AS48" s="354" t="str">
        <f t="shared" si="14"/>
        <v>--</v>
      </c>
      <c r="AT48" s="325">
        <f t="shared" si="15"/>
        <v>0</v>
      </c>
      <c r="AU48" s="255"/>
      <c r="AV48" s="209" t="str">
        <f>IFERROR(TIME(0,0,AVERAGEIFS('VISSIM Travel Time Outputs'!$J:$J,'VISSIM Travel Time Outputs'!$D:$D,$D48,'VISSIM Travel Time Outputs'!$A:$A,"AVG",'VISSIM Travel Time Outputs'!$B:$B,AV$9)),"-")</f>
        <v>-</v>
      </c>
      <c r="AW48" s="34" t="str">
        <f>IFERROR(TIME(0,0,AVERAGEIFS('VISSIM Travel Time Outputs'!$J:$J,'VISSIM Travel Time Outputs'!$D:$D,$D48,'VISSIM Travel Time Outputs'!$A:$A,"AVG",'VISSIM Travel Time Outputs'!$B:$B,AW$9)),"-")</f>
        <v>-</v>
      </c>
      <c r="AX48" s="34" t="str">
        <f>IFERROR(TIME(0,0,AVERAGEIFS('VISSIM Travel Time Outputs'!$J:$J,'VISSIM Travel Time Outputs'!$D:$D,$D48,'VISSIM Travel Time Outputs'!$A:$A,"AVG",'VISSIM Travel Time Outputs'!$B:$B,AX$9)),"-")</f>
        <v>-</v>
      </c>
      <c r="AY48" s="34" t="str">
        <f>IFERROR(TIME(0,0,AVERAGEIFS('VISSIM Travel Time Outputs'!$J:$J,'VISSIM Travel Time Outputs'!$D:$D,$D48,'VISSIM Travel Time Outputs'!$A:$A,"AVG",'VISSIM Travel Time Outputs'!$B:$B,AY$9)),"-")</f>
        <v>-</v>
      </c>
      <c r="AZ48" s="34" t="str">
        <f>IFERROR(TIME(0,0,AVERAGEIFS('VISSIM Travel Time Outputs'!$J:$J,'VISSIM Travel Time Outputs'!$D:$D,$D48,'VISSIM Travel Time Outputs'!$A:$A,"AVG",'VISSIM Travel Time Outputs'!$B:$B,AZ$9)),"-")</f>
        <v>-</v>
      </c>
      <c r="BA48" s="34" t="str">
        <f>IFERROR(TIME(0,0,AVERAGEIFS('VISSIM Travel Time Outputs'!$J:$J,'VISSIM Travel Time Outputs'!$D:$D,$D48,'VISSIM Travel Time Outputs'!$A:$A,"AVG",'VISSIM Travel Time Outputs'!$B:$B,BA$9)),"-")</f>
        <v>-</v>
      </c>
      <c r="BB48" s="34" t="str">
        <f>IFERROR(TIME(0,0,AVERAGEIFS('VISSIM Travel Time Outputs'!$J:$J,'VISSIM Travel Time Outputs'!$D:$D,$D48,'VISSIM Travel Time Outputs'!$A:$A,"AVG",'VISSIM Travel Time Outputs'!$B:$B,BB$9)),"-")</f>
        <v>-</v>
      </c>
      <c r="BC48" s="34" t="str">
        <f>IFERROR(TIME(0,0,AVERAGEIFS('VISSIM Travel Time Outputs'!$J:$J,'VISSIM Travel Time Outputs'!$D:$D,$D48,'VISSIM Travel Time Outputs'!$A:$A,"AVG",'VISSIM Travel Time Outputs'!$B:$B,BC$9)),"-")</f>
        <v>-</v>
      </c>
      <c r="BD48" s="34" t="str">
        <f>IFERROR(TIME(0,0,AVERAGEIFS('VISSIM Travel Time Outputs'!$J:$J,'VISSIM Travel Time Outputs'!$D:$D,$D48,'VISSIM Travel Time Outputs'!$A:$A,"AVG",'VISSIM Travel Time Outputs'!$B:$B,BD$9)),"-")</f>
        <v>-</v>
      </c>
      <c r="BE48" s="34" t="str">
        <f>IFERROR(TIME(0,0,AVERAGEIFS('VISSIM Travel Time Outputs'!$J:$J,'VISSIM Travel Time Outputs'!$D:$D,$D48,'VISSIM Travel Time Outputs'!$A:$A,"AVG",'VISSIM Travel Time Outputs'!$B:$B,BE$9)),"-")</f>
        <v>-</v>
      </c>
      <c r="BF48" s="34" t="str">
        <f>IFERROR(TIME(0,0,AVERAGEIFS('VISSIM Travel Time Outputs'!$J:$J,'VISSIM Travel Time Outputs'!$D:$D,$D48,'VISSIM Travel Time Outputs'!$A:$A,"AVG",'VISSIM Travel Time Outputs'!$B:$B,BF$9)),"-")</f>
        <v>-</v>
      </c>
      <c r="BG48" s="34" t="str">
        <f>IFERROR(TIME(0,0,AVERAGEIFS('VISSIM Travel Time Outputs'!$J:$J,'VISSIM Travel Time Outputs'!$D:$D,$D48,'VISSIM Travel Time Outputs'!$A:$A,"AVG",'VISSIM Travel Time Outputs'!$B:$B,BG$9)),"-")</f>
        <v>-</v>
      </c>
      <c r="BH48" s="34" t="str">
        <f>IFERROR(TIME(0,0,AVERAGEIFS('VISSIM Travel Time Outputs'!$J:$J,'VISSIM Travel Time Outputs'!$D:$D,$D48,'VISSIM Travel Time Outputs'!$A:$A,"AVG",'VISSIM Travel Time Outputs'!$B:$B,BH$9)),"-")</f>
        <v>-</v>
      </c>
      <c r="BI48" s="34" t="str">
        <f>IFERROR(TIME(0,0,AVERAGEIFS('VISSIM Travel Time Outputs'!$J:$J,'VISSIM Travel Time Outputs'!$D:$D,$D48,'VISSIM Travel Time Outputs'!$A:$A,"AVG",'VISSIM Travel Time Outputs'!$B:$B,BI$9)),"-")</f>
        <v>-</v>
      </c>
      <c r="BJ48" s="34" t="str">
        <f>IFERROR(TIME(0,0,AVERAGEIFS('VISSIM Travel Time Outputs'!$J:$J,'VISSIM Travel Time Outputs'!$D:$D,$D48,'VISSIM Travel Time Outputs'!$A:$A,"AVG",'VISSIM Travel Time Outputs'!$B:$B,BJ$9)),"-")</f>
        <v>-</v>
      </c>
      <c r="BK48" s="134" t="str">
        <f>IFERROR(TIME(0,0,AVERAGEIFS('VISSIM Travel Time Outputs'!$J:$J,'VISSIM Travel Time Outputs'!$D:$D,$D48,'VISSIM Travel Time Outputs'!$A:$A,"AVG",'VISSIM Travel Time Outputs'!$B:$B,BK$9)),"-")</f>
        <v>-</v>
      </c>
      <c r="BL48" s="126"/>
      <c r="BM48" s="323" t="str">
        <f>IFERROR(AVERAGEIFS('VISSIM Travel Time Outputs'!$G:$G,'VISSIM Travel Time Outputs'!$D:$D,$D48,'VISSIM Travel Time Outputs'!$A:$A,"AVG",'VISSIM Travel Time Outputs'!$B:$B,BM$9),"-")</f>
        <v>-</v>
      </c>
      <c r="BN48" s="324" t="str">
        <f>IFERROR(AVERAGEIFS('VISSIM Travel Time Outputs'!$G:$G,'VISSIM Travel Time Outputs'!$D:$D,$D48,'VISSIM Travel Time Outputs'!$A:$A,"AVG",'VISSIM Travel Time Outputs'!$B:$B,BN$9),"-")</f>
        <v>-</v>
      </c>
      <c r="BO48" s="324" t="str">
        <f>IFERROR(AVERAGEIFS('VISSIM Travel Time Outputs'!$G:$G,'VISSIM Travel Time Outputs'!$D:$D,$D48,'VISSIM Travel Time Outputs'!$A:$A,"AVG",'VISSIM Travel Time Outputs'!$B:$B,BO$9),"-")</f>
        <v>-</v>
      </c>
      <c r="BP48" s="324" t="str">
        <f>IFERROR(AVERAGEIFS('VISSIM Travel Time Outputs'!$G:$G,'VISSIM Travel Time Outputs'!$D:$D,$D48,'VISSIM Travel Time Outputs'!$A:$A,"AVG",'VISSIM Travel Time Outputs'!$B:$B,BP$9),"-")</f>
        <v>-</v>
      </c>
      <c r="BQ48" s="324" t="str">
        <f>IFERROR(AVERAGEIFS('VISSIM Travel Time Outputs'!$G:$G,'VISSIM Travel Time Outputs'!$D:$D,$D48,'VISSIM Travel Time Outputs'!$A:$A,"AVG",'VISSIM Travel Time Outputs'!$B:$B,BQ$9),"-")</f>
        <v>-</v>
      </c>
      <c r="BR48" s="324" t="str">
        <f>IFERROR(AVERAGEIFS('VISSIM Travel Time Outputs'!$G:$G,'VISSIM Travel Time Outputs'!$D:$D,$D48,'VISSIM Travel Time Outputs'!$A:$A,"AVG",'VISSIM Travel Time Outputs'!$B:$B,BR$9),"-")</f>
        <v>-</v>
      </c>
      <c r="BS48" s="324" t="str">
        <f>IFERROR(AVERAGEIFS('VISSIM Travel Time Outputs'!$G:$G,'VISSIM Travel Time Outputs'!$D:$D,$D48,'VISSIM Travel Time Outputs'!$A:$A,"AVG",'VISSIM Travel Time Outputs'!$B:$B,BS$9),"-")</f>
        <v>-</v>
      </c>
      <c r="BT48" s="324" t="str">
        <f>IFERROR(AVERAGEIFS('VISSIM Travel Time Outputs'!$G:$G,'VISSIM Travel Time Outputs'!$D:$D,$D48,'VISSIM Travel Time Outputs'!$A:$A,"AVG",'VISSIM Travel Time Outputs'!$B:$B,BT$9),"-")</f>
        <v>-</v>
      </c>
      <c r="BU48" s="324" t="str">
        <f>IFERROR(AVERAGEIFS('VISSIM Travel Time Outputs'!$G:$G,'VISSIM Travel Time Outputs'!$D:$D,$D48,'VISSIM Travel Time Outputs'!$A:$A,"AVG",'VISSIM Travel Time Outputs'!$B:$B,BU$9),"-")</f>
        <v>-</v>
      </c>
      <c r="BV48" s="324" t="str">
        <f>IFERROR(AVERAGEIFS('VISSIM Travel Time Outputs'!$G:$G,'VISSIM Travel Time Outputs'!$D:$D,$D48,'VISSIM Travel Time Outputs'!$A:$A,"AVG",'VISSIM Travel Time Outputs'!$B:$B,BV$9),"-")</f>
        <v>-</v>
      </c>
      <c r="BW48" s="324" t="str">
        <f>IFERROR(AVERAGEIFS('VISSIM Travel Time Outputs'!$G:$G,'VISSIM Travel Time Outputs'!$D:$D,$D48,'VISSIM Travel Time Outputs'!$A:$A,"AVG",'VISSIM Travel Time Outputs'!$B:$B,BW$9),"-")</f>
        <v>-</v>
      </c>
      <c r="BX48" s="324" t="str">
        <f>IFERROR(AVERAGEIFS('VISSIM Travel Time Outputs'!$G:$G,'VISSIM Travel Time Outputs'!$D:$D,$D48,'VISSIM Travel Time Outputs'!$A:$A,"AVG",'VISSIM Travel Time Outputs'!$B:$B,BX$9),"-")</f>
        <v>-</v>
      </c>
      <c r="BY48" s="324" t="str">
        <f>IFERROR(AVERAGEIFS('VISSIM Travel Time Outputs'!$G:$G,'VISSIM Travel Time Outputs'!$D:$D,$D48,'VISSIM Travel Time Outputs'!$A:$A,"AVG",'VISSIM Travel Time Outputs'!$B:$B,BY$9),"-")</f>
        <v>-</v>
      </c>
      <c r="BZ48" s="324" t="str">
        <f>IFERROR(AVERAGEIFS('VISSIM Travel Time Outputs'!$G:$G,'VISSIM Travel Time Outputs'!$D:$D,$D48,'VISSIM Travel Time Outputs'!$A:$A,"AVG",'VISSIM Travel Time Outputs'!$B:$B,BZ$9),"-")</f>
        <v>-</v>
      </c>
      <c r="CA48" s="324" t="str">
        <f>IFERROR(AVERAGEIFS('VISSIM Travel Time Outputs'!$G:$G,'VISSIM Travel Time Outputs'!$D:$D,$D48,'VISSIM Travel Time Outputs'!$A:$A,"AVG",'VISSIM Travel Time Outputs'!$B:$B,CA$9),"-")</f>
        <v>-</v>
      </c>
      <c r="CB48" s="325" t="str">
        <f>IFERROR(AVERAGEIFS('VISSIM Travel Time Outputs'!$G:$G,'VISSIM Travel Time Outputs'!$D:$D,$D48,'VISSIM Travel Time Outputs'!$A:$A,"AVG",'VISSIM Travel Time Outputs'!$B:$B,CB$9),"-")</f>
        <v>-</v>
      </c>
      <c r="CC48" s="254"/>
      <c r="CD48" s="209" t="str">
        <f t="shared" si="16"/>
        <v>--</v>
      </c>
      <c r="CE48" s="354" t="str">
        <f t="shared" si="17"/>
        <v>--</v>
      </c>
      <c r="CF48" s="325">
        <f t="shared" si="18"/>
        <v>0</v>
      </c>
      <c r="CG48" s="331"/>
      <c r="CH48" s="209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134"/>
      <c r="CX48" s="331"/>
      <c r="CY48" s="323"/>
      <c r="CZ48" s="324"/>
      <c r="DA48" s="324"/>
      <c r="DB48" s="324"/>
      <c r="DC48" s="324"/>
      <c r="DD48" s="324"/>
      <c r="DE48" s="324"/>
      <c r="DF48" s="324"/>
      <c r="DG48" s="324"/>
      <c r="DH48" s="324"/>
      <c r="DI48" s="324"/>
      <c r="DJ48" s="324"/>
      <c r="DK48" s="324"/>
      <c r="DL48" s="324"/>
      <c r="DM48" s="324"/>
      <c r="DN48" s="325"/>
      <c r="DO48" s="331"/>
      <c r="DP48" s="209" t="str">
        <f t="shared" si="19"/>
        <v>--</v>
      </c>
      <c r="DQ48" s="354" t="str">
        <f t="shared" si="20"/>
        <v>--</v>
      </c>
      <c r="DR48" s="325">
        <f t="shared" si="21"/>
        <v>0</v>
      </c>
      <c r="DS48" s="255"/>
      <c r="DT48" s="209" t="str">
        <f>IFERROR(TIME(0,0,AVERAGEIFS('VISSIM Travel Time Outputs'!$K:$K,'VISSIM Travel Time Outputs'!$D:$D,$D48,'VISSIM Travel Time Outputs'!$A:$A,"AVG",'VISSIM Travel Time Outputs'!$B:$B,DT$9)),"-")</f>
        <v>-</v>
      </c>
      <c r="DU48" s="34" t="str">
        <f>IFERROR(TIME(0,0,AVERAGEIFS('VISSIM Travel Time Outputs'!$K:$K,'VISSIM Travel Time Outputs'!$D:$D,$D48,'VISSIM Travel Time Outputs'!$A:$A,"AVG",'VISSIM Travel Time Outputs'!$B:$B,DU$9)),"-")</f>
        <v>-</v>
      </c>
      <c r="DV48" s="34" t="str">
        <f>IFERROR(TIME(0,0,AVERAGEIFS('VISSIM Travel Time Outputs'!$K:$K,'VISSIM Travel Time Outputs'!$D:$D,$D48,'VISSIM Travel Time Outputs'!$A:$A,"AVG",'VISSIM Travel Time Outputs'!$B:$B,DV$9)),"-")</f>
        <v>-</v>
      </c>
      <c r="DW48" s="34" t="str">
        <f>IFERROR(TIME(0,0,AVERAGEIFS('VISSIM Travel Time Outputs'!$K:$K,'VISSIM Travel Time Outputs'!$D:$D,$D48,'VISSIM Travel Time Outputs'!$A:$A,"AVG",'VISSIM Travel Time Outputs'!$B:$B,DW$9)),"-")</f>
        <v>-</v>
      </c>
      <c r="DX48" s="34" t="str">
        <f>IFERROR(TIME(0,0,AVERAGEIFS('VISSIM Travel Time Outputs'!$K:$K,'VISSIM Travel Time Outputs'!$D:$D,$D48,'VISSIM Travel Time Outputs'!$A:$A,"AVG",'VISSIM Travel Time Outputs'!$B:$B,DX$9)),"-")</f>
        <v>-</v>
      </c>
      <c r="DY48" s="34" t="str">
        <f>IFERROR(TIME(0,0,AVERAGEIFS('VISSIM Travel Time Outputs'!$K:$K,'VISSIM Travel Time Outputs'!$D:$D,$D48,'VISSIM Travel Time Outputs'!$A:$A,"AVG",'VISSIM Travel Time Outputs'!$B:$B,DY$9)),"-")</f>
        <v>-</v>
      </c>
      <c r="DZ48" s="34" t="str">
        <f>IFERROR(TIME(0,0,AVERAGEIFS('VISSIM Travel Time Outputs'!$K:$K,'VISSIM Travel Time Outputs'!$D:$D,$D48,'VISSIM Travel Time Outputs'!$A:$A,"AVG",'VISSIM Travel Time Outputs'!$B:$B,DZ$9)),"-")</f>
        <v>-</v>
      </c>
      <c r="EA48" s="34" t="str">
        <f>IFERROR(TIME(0,0,AVERAGEIFS('VISSIM Travel Time Outputs'!$K:$K,'VISSIM Travel Time Outputs'!$D:$D,$D48,'VISSIM Travel Time Outputs'!$A:$A,"AVG",'VISSIM Travel Time Outputs'!$B:$B,EA$9)),"-")</f>
        <v>-</v>
      </c>
      <c r="EB48" s="34" t="str">
        <f>IFERROR(TIME(0,0,AVERAGEIFS('VISSIM Travel Time Outputs'!$K:$K,'VISSIM Travel Time Outputs'!$D:$D,$D48,'VISSIM Travel Time Outputs'!$A:$A,"AVG",'VISSIM Travel Time Outputs'!$B:$B,EB$9)),"-")</f>
        <v>-</v>
      </c>
      <c r="EC48" s="34" t="str">
        <f>IFERROR(TIME(0,0,AVERAGEIFS('VISSIM Travel Time Outputs'!$K:$K,'VISSIM Travel Time Outputs'!$D:$D,$D48,'VISSIM Travel Time Outputs'!$A:$A,"AVG",'VISSIM Travel Time Outputs'!$B:$B,EC$9)),"-")</f>
        <v>-</v>
      </c>
      <c r="ED48" s="34" t="str">
        <f>IFERROR(TIME(0,0,AVERAGEIFS('VISSIM Travel Time Outputs'!$K:$K,'VISSIM Travel Time Outputs'!$D:$D,$D48,'VISSIM Travel Time Outputs'!$A:$A,"AVG",'VISSIM Travel Time Outputs'!$B:$B,ED$9)),"-")</f>
        <v>-</v>
      </c>
      <c r="EE48" s="34" t="str">
        <f>IFERROR(TIME(0,0,AVERAGEIFS('VISSIM Travel Time Outputs'!$K:$K,'VISSIM Travel Time Outputs'!$D:$D,$D48,'VISSIM Travel Time Outputs'!$A:$A,"AVG",'VISSIM Travel Time Outputs'!$B:$B,EE$9)),"-")</f>
        <v>-</v>
      </c>
      <c r="EF48" s="34" t="str">
        <f>IFERROR(TIME(0,0,AVERAGEIFS('VISSIM Travel Time Outputs'!$K:$K,'VISSIM Travel Time Outputs'!$D:$D,$D48,'VISSIM Travel Time Outputs'!$A:$A,"AVG",'VISSIM Travel Time Outputs'!$B:$B,EF$9)),"-")</f>
        <v>-</v>
      </c>
      <c r="EG48" s="34" t="str">
        <f>IFERROR(TIME(0,0,AVERAGEIFS('VISSIM Travel Time Outputs'!$K:$K,'VISSIM Travel Time Outputs'!$D:$D,$D48,'VISSIM Travel Time Outputs'!$A:$A,"AVG",'VISSIM Travel Time Outputs'!$B:$B,EG$9)),"-")</f>
        <v>-</v>
      </c>
      <c r="EH48" s="34" t="str">
        <f>IFERROR(TIME(0,0,AVERAGEIFS('VISSIM Travel Time Outputs'!$K:$K,'VISSIM Travel Time Outputs'!$D:$D,$D48,'VISSIM Travel Time Outputs'!$A:$A,"AVG",'VISSIM Travel Time Outputs'!$B:$B,EH$9)),"-")</f>
        <v>-</v>
      </c>
      <c r="EI48" s="134" t="str">
        <f>IFERROR(TIME(0,0,AVERAGEIFS('VISSIM Travel Time Outputs'!$K:$K,'VISSIM Travel Time Outputs'!$D:$D,$D48,'VISSIM Travel Time Outputs'!$A:$A,"AVG",'VISSIM Travel Time Outputs'!$B:$B,EI$9)),"-")</f>
        <v>-</v>
      </c>
      <c r="EJ48" s="126"/>
      <c r="EK48" s="323" t="str">
        <f>IFERROR(AVERAGEIFS('VISSIM Travel Time Outputs'!$H:$H,'VISSIM Travel Time Outputs'!$D:$D,$D48,'VISSIM Travel Time Outputs'!$A:$A,"AVG",'VISSIM Travel Time Outputs'!$B:$B,EK$9),"-")</f>
        <v>-</v>
      </c>
      <c r="EL48" s="324" t="str">
        <f>IFERROR(AVERAGEIFS('VISSIM Travel Time Outputs'!$H:$H,'VISSIM Travel Time Outputs'!$D:$D,$D48,'VISSIM Travel Time Outputs'!$A:$A,"AVG",'VISSIM Travel Time Outputs'!$B:$B,EL$9),"-")</f>
        <v>-</v>
      </c>
      <c r="EM48" s="324" t="str">
        <f>IFERROR(AVERAGEIFS('VISSIM Travel Time Outputs'!$H:$H,'VISSIM Travel Time Outputs'!$D:$D,$D48,'VISSIM Travel Time Outputs'!$A:$A,"AVG",'VISSIM Travel Time Outputs'!$B:$B,EM$9),"-")</f>
        <v>-</v>
      </c>
      <c r="EN48" s="324" t="str">
        <f>IFERROR(AVERAGEIFS('VISSIM Travel Time Outputs'!$H:$H,'VISSIM Travel Time Outputs'!$D:$D,$D48,'VISSIM Travel Time Outputs'!$A:$A,"AVG",'VISSIM Travel Time Outputs'!$B:$B,EN$9),"-")</f>
        <v>-</v>
      </c>
      <c r="EO48" s="324" t="str">
        <f>IFERROR(AVERAGEIFS('VISSIM Travel Time Outputs'!$H:$H,'VISSIM Travel Time Outputs'!$D:$D,$D48,'VISSIM Travel Time Outputs'!$A:$A,"AVG",'VISSIM Travel Time Outputs'!$B:$B,EO$9),"-")</f>
        <v>-</v>
      </c>
      <c r="EP48" s="324" t="str">
        <f>IFERROR(AVERAGEIFS('VISSIM Travel Time Outputs'!$H:$H,'VISSIM Travel Time Outputs'!$D:$D,$D48,'VISSIM Travel Time Outputs'!$A:$A,"AVG",'VISSIM Travel Time Outputs'!$B:$B,EP$9),"-")</f>
        <v>-</v>
      </c>
      <c r="EQ48" s="324" t="str">
        <f>IFERROR(AVERAGEIFS('VISSIM Travel Time Outputs'!$H:$H,'VISSIM Travel Time Outputs'!$D:$D,$D48,'VISSIM Travel Time Outputs'!$A:$A,"AVG",'VISSIM Travel Time Outputs'!$B:$B,EQ$9),"-")</f>
        <v>-</v>
      </c>
      <c r="ER48" s="324" t="str">
        <f>IFERROR(AVERAGEIFS('VISSIM Travel Time Outputs'!$H:$H,'VISSIM Travel Time Outputs'!$D:$D,$D48,'VISSIM Travel Time Outputs'!$A:$A,"AVG",'VISSIM Travel Time Outputs'!$B:$B,ER$9),"-")</f>
        <v>-</v>
      </c>
      <c r="ES48" s="324" t="str">
        <f>IFERROR(AVERAGEIFS('VISSIM Travel Time Outputs'!$H:$H,'VISSIM Travel Time Outputs'!$D:$D,$D48,'VISSIM Travel Time Outputs'!$A:$A,"AVG",'VISSIM Travel Time Outputs'!$B:$B,ES$9),"-")</f>
        <v>-</v>
      </c>
      <c r="ET48" s="324" t="str">
        <f>IFERROR(AVERAGEIFS('VISSIM Travel Time Outputs'!$H:$H,'VISSIM Travel Time Outputs'!$D:$D,$D48,'VISSIM Travel Time Outputs'!$A:$A,"AVG",'VISSIM Travel Time Outputs'!$B:$B,ET$9),"-")</f>
        <v>-</v>
      </c>
      <c r="EU48" s="324" t="str">
        <f>IFERROR(AVERAGEIFS('VISSIM Travel Time Outputs'!$H:$H,'VISSIM Travel Time Outputs'!$D:$D,$D48,'VISSIM Travel Time Outputs'!$A:$A,"AVG",'VISSIM Travel Time Outputs'!$B:$B,EU$9),"-")</f>
        <v>-</v>
      </c>
      <c r="EV48" s="324" t="str">
        <f>IFERROR(AVERAGEIFS('VISSIM Travel Time Outputs'!$H:$H,'VISSIM Travel Time Outputs'!$D:$D,$D48,'VISSIM Travel Time Outputs'!$A:$A,"AVG",'VISSIM Travel Time Outputs'!$B:$B,EV$9),"-")</f>
        <v>-</v>
      </c>
      <c r="EW48" s="324" t="str">
        <f>IFERROR(AVERAGEIFS('VISSIM Travel Time Outputs'!$H:$H,'VISSIM Travel Time Outputs'!$D:$D,$D48,'VISSIM Travel Time Outputs'!$A:$A,"AVG",'VISSIM Travel Time Outputs'!$B:$B,EW$9),"-")</f>
        <v>-</v>
      </c>
      <c r="EX48" s="324" t="str">
        <f>IFERROR(AVERAGEIFS('VISSIM Travel Time Outputs'!$H:$H,'VISSIM Travel Time Outputs'!$D:$D,$D48,'VISSIM Travel Time Outputs'!$A:$A,"AVG",'VISSIM Travel Time Outputs'!$B:$B,EX$9),"-")</f>
        <v>-</v>
      </c>
      <c r="EY48" s="324" t="str">
        <f>IFERROR(AVERAGEIFS('VISSIM Travel Time Outputs'!$H:$H,'VISSIM Travel Time Outputs'!$D:$D,$D48,'VISSIM Travel Time Outputs'!$A:$A,"AVG",'VISSIM Travel Time Outputs'!$B:$B,EY$9),"-")</f>
        <v>-</v>
      </c>
      <c r="EZ48" s="325" t="str">
        <f>IFERROR(AVERAGEIFS('VISSIM Travel Time Outputs'!$H:$H,'VISSIM Travel Time Outputs'!$D:$D,$D48,'VISSIM Travel Time Outputs'!$A:$A,"AVG",'VISSIM Travel Time Outputs'!$B:$B,EZ$9),"-")</f>
        <v>-</v>
      </c>
      <c r="FA48" s="254"/>
      <c r="FB48" s="209" t="str">
        <f t="shared" si="22"/>
        <v>--</v>
      </c>
      <c r="FC48" s="354" t="str">
        <f t="shared" si="23"/>
        <v>--</v>
      </c>
      <c r="FD48" s="325">
        <f t="shared" si="24"/>
        <v>0</v>
      </c>
      <c r="FE48" s="331"/>
      <c r="FF48" s="209" t="str">
        <f>IFERROR(GETPIVOTDATA("Average of TRAVTM(40)",#REF!,"TIMEINT",FF$9,"VEHICLETRAVELTIMEMEASUREMENT",$D48)/3600/24,"--")</f>
        <v>--</v>
      </c>
      <c r="FG48" s="34" t="str">
        <f>IFERROR(GETPIVOTDATA("Average of TRAVTM(40)",#REF!,"TIMEINT",FG$9,"VEHICLETRAVELTIMEMEASUREMENT",$D48)/3600/24,"--")</f>
        <v>--</v>
      </c>
      <c r="FH48" s="34" t="str">
        <f>IFERROR(GETPIVOTDATA("Average of TRAVTM(40)",#REF!,"TIMEINT",FH$9,"VEHICLETRAVELTIMEMEASUREMENT",$D48)/3600/24,"--")</f>
        <v>--</v>
      </c>
      <c r="FI48" s="34" t="str">
        <f>IFERROR(GETPIVOTDATA("Average of TRAVTM(40)",#REF!,"TIMEINT",FI$9,"VEHICLETRAVELTIMEMEASUREMENT",$D48)/3600/24,"--")</f>
        <v>--</v>
      </c>
      <c r="FJ48" s="34" t="str">
        <f>IFERROR(GETPIVOTDATA("Average of TRAVTM(40)",#REF!,"TIMEINT",FJ$9,"VEHICLETRAVELTIMEMEASUREMENT",$D48)/3600/24,"--")</f>
        <v>--</v>
      </c>
      <c r="FK48" s="34" t="str">
        <f>IFERROR(GETPIVOTDATA("Average of TRAVTM(40)",#REF!,"TIMEINT",FK$9,"VEHICLETRAVELTIMEMEASUREMENT",$D48)/3600/24,"--")</f>
        <v>--</v>
      </c>
      <c r="FL48" s="34" t="str">
        <f>IFERROR(GETPIVOTDATA("Average of TRAVTM(40)",#REF!,"TIMEINT",FL$9,"VEHICLETRAVELTIMEMEASUREMENT",$D48)/3600/24,"--")</f>
        <v>--</v>
      </c>
      <c r="FM48" s="34" t="str">
        <f>IFERROR(GETPIVOTDATA("Average of TRAVTM(40)",#REF!,"TIMEINT",FM$9,"VEHICLETRAVELTIMEMEASUREMENT",$D48)/3600/24,"--")</f>
        <v>--</v>
      </c>
      <c r="FN48" s="34" t="str">
        <f>IFERROR(GETPIVOTDATA("Average of TRAVTM(40)",#REF!,"TIMEINT",FN$9,"VEHICLETRAVELTIMEMEASUREMENT",$D48)/3600/24,"--")</f>
        <v>--</v>
      </c>
      <c r="FO48" s="34" t="str">
        <f>IFERROR(GETPIVOTDATA("Average of TRAVTM(40)",#REF!,"TIMEINT",FO$9,"VEHICLETRAVELTIMEMEASUREMENT",$D48)/3600/24,"--")</f>
        <v>--</v>
      </c>
      <c r="FP48" s="34" t="str">
        <f>IFERROR(GETPIVOTDATA("Average of TRAVTM(40)",#REF!,"TIMEINT",FP$9,"VEHICLETRAVELTIMEMEASUREMENT",$D48)/3600/24,"--")</f>
        <v>--</v>
      </c>
      <c r="FQ48" s="34" t="str">
        <f>IFERROR(GETPIVOTDATA("Average of TRAVTM(40)",#REF!,"TIMEINT",FQ$9,"VEHICLETRAVELTIMEMEASUREMENT",$D48)/3600/24,"--")</f>
        <v>--</v>
      </c>
      <c r="FR48" s="34" t="str">
        <f>IFERROR(GETPIVOTDATA("Average of TRAVTM(40)",#REF!,"TIMEINT",FR$9,"VEHICLETRAVELTIMEMEASUREMENT",$D48)/3600/24,"--")</f>
        <v>--</v>
      </c>
      <c r="FS48" s="34" t="str">
        <f>IFERROR(GETPIVOTDATA("Average of TRAVTM(40)",#REF!,"TIMEINT",FS$9,"VEHICLETRAVELTIMEMEASUREMENT",$D48)/3600/24,"--")</f>
        <v>--</v>
      </c>
      <c r="FT48" s="34" t="str">
        <f>IFERROR(GETPIVOTDATA("Average of TRAVTM(40)",#REF!,"TIMEINT",FT$9,"VEHICLETRAVELTIMEMEASUREMENT",$D48)/3600/24,"--")</f>
        <v>--</v>
      </c>
      <c r="FU48" s="134" t="str">
        <f>IFERROR(GETPIVOTDATA("Average of TRAVTM(40)",#REF!,"TIMEINT",FU$9,"VEHICLETRAVELTIMEMEASUREMENT",$D48)/3600/24,"--")</f>
        <v>--</v>
      </c>
      <c r="FV48" s="331"/>
      <c r="FW48" s="323" t="str">
        <f>IFERROR(GETPIVOTDATA("Average of VEHS(40)",#REF!,"TIMEINT",FW$9,"VEHICLETRAVELTIMEMEASUREMENT",$D48),"--")</f>
        <v>--</v>
      </c>
      <c r="FX48" s="324" t="str">
        <f>IFERROR(GETPIVOTDATA("Average of VEHS(40)",#REF!,"TIMEINT",FX$9,"VEHICLETRAVELTIMEMEASUREMENT",$D48),"--")</f>
        <v>--</v>
      </c>
      <c r="FY48" s="324" t="str">
        <f>IFERROR(GETPIVOTDATA("Average of VEHS(40)",#REF!,"TIMEINT",FY$9,"VEHICLETRAVELTIMEMEASUREMENT",$D48),"--")</f>
        <v>--</v>
      </c>
      <c r="FZ48" s="324" t="str">
        <f>IFERROR(GETPIVOTDATA("Average of VEHS(40)",#REF!,"TIMEINT",FZ$9,"VEHICLETRAVELTIMEMEASUREMENT",$D48),"--")</f>
        <v>--</v>
      </c>
      <c r="GA48" s="324" t="str">
        <f>IFERROR(GETPIVOTDATA("Average of VEHS(40)",#REF!,"TIMEINT",GA$9,"VEHICLETRAVELTIMEMEASUREMENT",$D48),"--")</f>
        <v>--</v>
      </c>
      <c r="GB48" s="324" t="str">
        <f>IFERROR(GETPIVOTDATA("Average of VEHS(40)",#REF!,"TIMEINT",GB$9,"VEHICLETRAVELTIMEMEASUREMENT",$D48),"--")</f>
        <v>--</v>
      </c>
      <c r="GC48" s="324" t="str">
        <f>IFERROR(GETPIVOTDATA("Average of VEHS(40)",#REF!,"TIMEINT",GC$9,"VEHICLETRAVELTIMEMEASUREMENT",$D48),"--")</f>
        <v>--</v>
      </c>
      <c r="GD48" s="324" t="str">
        <f>IFERROR(GETPIVOTDATA("Average of VEHS(40)",#REF!,"TIMEINT",GD$9,"VEHICLETRAVELTIMEMEASUREMENT",$D48),"--")</f>
        <v>--</v>
      </c>
      <c r="GE48" s="324" t="str">
        <f>IFERROR(GETPIVOTDATA("Average of VEHS(40)",#REF!,"TIMEINT",GE$9,"VEHICLETRAVELTIMEMEASUREMENT",$D48),"--")</f>
        <v>--</v>
      </c>
      <c r="GF48" s="324" t="str">
        <f>IFERROR(GETPIVOTDATA("Average of VEHS(40)",#REF!,"TIMEINT",GF$9,"VEHICLETRAVELTIMEMEASUREMENT",$D48),"--")</f>
        <v>--</v>
      </c>
      <c r="GG48" s="324" t="str">
        <f>IFERROR(GETPIVOTDATA("Average of VEHS(40)",#REF!,"TIMEINT",GG$9,"VEHICLETRAVELTIMEMEASUREMENT",$D48),"--")</f>
        <v>--</v>
      </c>
      <c r="GH48" s="324" t="str">
        <f>IFERROR(GETPIVOTDATA("Average of VEHS(40)",#REF!,"TIMEINT",GH$9,"VEHICLETRAVELTIMEMEASUREMENT",$D48),"--")</f>
        <v>--</v>
      </c>
      <c r="GI48" s="324" t="str">
        <f>IFERROR(GETPIVOTDATA("Average of VEHS(40)",#REF!,"TIMEINT",GI$9,"VEHICLETRAVELTIMEMEASUREMENT",$D48),"--")</f>
        <v>--</v>
      </c>
      <c r="GJ48" s="324" t="str">
        <f>IFERROR(GETPIVOTDATA("Average of VEHS(40)",#REF!,"TIMEINT",GJ$9,"VEHICLETRAVELTIMEMEASUREMENT",$D48),"--")</f>
        <v>--</v>
      </c>
      <c r="GK48" s="324" t="str">
        <f>IFERROR(GETPIVOTDATA("Average of VEHS(40)",#REF!,"TIMEINT",GK$9,"VEHICLETRAVELTIMEMEASUREMENT",$D48),"--")</f>
        <v>--</v>
      </c>
      <c r="GL48" s="325" t="str">
        <f>IFERROR(GETPIVOTDATA("Average of VEHS(40)",#REF!,"TIMEINT",GL$9,"VEHICLETRAVELTIMEMEASUREMENT",$D48),"--")</f>
        <v>--</v>
      </c>
      <c r="GM48" s="331"/>
      <c r="GN48" s="209" t="str">
        <f t="shared" si="25"/>
        <v>--</v>
      </c>
      <c r="GO48" s="354" t="str">
        <f t="shared" si="26"/>
        <v>--</v>
      </c>
      <c r="GP48" s="325">
        <f t="shared" si="27"/>
        <v>0</v>
      </c>
      <c r="GQ48" s="331"/>
      <c r="GR48" s="209" t="str">
        <f>IFERROR(GETPIVOTDATA("Average of TRAVTM(60)",#REF!,"TIMEINT",GR$9,"VEHICLETRAVELTIMEMEASUREMENT",$D48)/3600/24,"--")</f>
        <v>--</v>
      </c>
      <c r="GS48" s="34" t="str">
        <f>IFERROR(GETPIVOTDATA("Average of TRAVTM(60)",#REF!,"TIMEINT",GS$9,"VEHICLETRAVELTIMEMEASUREMENT",$D48)/3600/24,"--")</f>
        <v>--</v>
      </c>
      <c r="GT48" s="34" t="str">
        <f>IFERROR(GETPIVOTDATA("Average of TRAVTM(60)",#REF!,"TIMEINT",GT$9,"VEHICLETRAVELTIMEMEASUREMENT",$D48)/3600/24,"--")</f>
        <v>--</v>
      </c>
      <c r="GU48" s="34" t="str">
        <f>IFERROR(GETPIVOTDATA("Average of TRAVTM(60)",#REF!,"TIMEINT",GU$9,"VEHICLETRAVELTIMEMEASUREMENT",$D48)/3600/24,"--")</f>
        <v>--</v>
      </c>
      <c r="GV48" s="34" t="str">
        <f>IFERROR(GETPIVOTDATA("Average of TRAVTM(60)",#REF!,"TIMEINT",GV$9,"VEHICLETRAVELTIMEMEASUREMENT",$D48)/3600/24,"--")</f>
        <v>--</v>
      </c>
      <c r="GW48" s="34" t="str">
        <f>IFERROR(GETPIVOTDATA("Average of TRAVTM(60)",#REF!,"TIMEINT",GW$9,"VEHICLETRAVELTIMEMEASUREMENT",$D48)/3600/24,"--")</f>
        <v>--</v>
      </c>
      <c r="GX48" s="34" t="str">
        <f>IFERROR(GETPIVOTDATA("Average of TRAVTM(60)",#REF!,"TIMEINT",GX$9,"VEHICLETRAVELTIMEMEASUREMENT",$D48)/3600/24,"--")</f>
        <v>--</v>
      </c>
      <c r="GY48" s="34" t="str">
        <f>IFERROR(GETPIVOTDATA("Average of TRAVTM(60)",#REF!,"TIMEINT",GY$9,"VEHICLETRAVELTIMEMEASUREMENT",$D48)/3600/24,"--")</f>
        <v>--</v>
      </c>
      <c r="GZ48" s="34" t="str">
        <f>IFERROR(GETPIVOTDATA("Average of TRAVTM(60)",#REF!,"TIMEINT",GZ$9,"VEHICLETRAVELTIMEMEASUREMENT",$D48)/3600/24,"--")</f>
        <v>--</v>
      </c>
      <c r="HA48" s="34" t="str">
        <f>IFERROR(GETPIVOTDATA("Average of TRAVTM(60)",#REF!,"TIMEINT",HA$9,"VEHICLETRAVELTIMEMEASUREMENT",$D48)/3600/24,"--")</f>
        <v>--</v>
      </c>
      <c r="HB48" s="34" t="str">
        <f>IFERROR(GETPIVOTDATA("Average of TRAVTM(60)",#REF!,"TIMEINT",HB$9,"VEHICLETRAVELTIMEMEASUREMENT",$D48)/3600/24,"--")</f>
        <v>--</v>
      </c>
      <c r="HC48" s="34" t="str">
        <f>IFERROR(GETPIVOTDATA("Average of TRAVTM(60)",#REF!,"TIMEINT",HC$9,"VEHICLETRAVELTIMEMEASUREMENT",$D48)/3600/24,"--")</f>
        <v>--</v>
      </c>
      <c r="HD48" s="34" t="str">
        <f>IFERROR(GETPIVOTDATA("Average of TRAVTM(60)",#REF!,"TIMEINT",HD$9,"VEHICLETRAVELTIMEMEASUREMENT",$D48)/3600/24,"--")</f>
        <v>--</v>
      </c>
      <c r="HE48" s="34" t="str">
        <f>IFERROR(GETPIVOTDATA("Average of TRAVTM(60)",#REF!,"TIMEINT",HE$9,"VEHICLETRAVELTIMEMEASUREMENT",$D48)/3600/24,"--")</f>
        <v>--</v>
      </c>
      <c r="HF48" s="34" t="str">
        <f>IFERROR(GETPIVOTDATA("Average of TRAVTM(60)",#REF!,"TIMEINT",HF$9,"VEHICLETRAVELTIMEMEASUREMENT",$D48)/3600/24,"--")</f>
        <v>--</v>
      </c>
      <c r="HG48" s="134" t="str">
        <f>IFERROR(GETPIVOTDATA("Average of TRAVTM(60)",#REF!,"TIMEINT",HG$9,"VEHICLETRAVELTIMEMEASUREMENT",$D48)/3600/24,"--")</f>
        <v>--</v>
      </c>
      <c r="HH48" s="331"/>
      <c r="HI48" s="323" t="str">
        <f>IFERROR(GETPIVOTDATA("Average of VEHS(60)",#REF!,"TIMEINT",HI$9,"VEHICLETRAVELTIMEMEASUREMENT",$D48),"--")</f>
        <v>--</v>
      </c>
      <c r="HJ48" s="324" t="str">
        <f>IFERROR(GETPIVOTDATA("Average of VEHS(60)",#REF!,"TIMEINT",HJ$9,"VEHICLETRAVELTIMEMEASUREMENT",$D48),"--")</f>
        <v>--</v>
      </c>
      <c r="HK48" s="324" t="str">
        <f>IFERROR(GETPIVOTDATA("Average of VEHS(60)",#REF!,"TIMEINT",HK$9,"VEHICLETRAVELTIMEMEASUREMENT",$D48),"--")</f>
        <v>--</v>
      </c>
      <c r="HL48" s="324" t="str">
        <f>IFERROR(GETPIVOTDATA("Average of VEHS(60)",#REF!,"TIMEINT",HL$9,"VEHICLETRAVELTIMEMEASUREMENT",$D48),"--")</f>
        <v>--</v>
      </c>
      <c r="HM48" s="324" t="str">
        <f>IFERROR(GETPIVOTDATA("Average of VEHS(60)",#REF!,"TIMEINT",HM$9,"VEHICLETRAVELTIMEMEASUREMENT",$D48),"--")</f>
        <v>--</v>
      </c>
      <c r="HN48" s="324" t="str">
        <f>IFERROR(GETPIVOTDATA("Average of VEHS(60)",#REF!,"TIMEINT",HN$9,"VEHICLETRAVELTIMEMEASUREMENT",$D48),"--")</f>
        <v>--</v>
      </c>
      <c r="HO48" s="324" t="str">
        <f>IFERROR(GETPIVOTDATA("Average of VEHS(60)",#REF!,"TIMEINT",HO$9,"VEHICLETRAVELTIMEMEASUREMENT",$D48),"--")</f>
        <v>--</v>
      </c>
      <c r="HP48" s="324" t="str">
        <f>IFERROR(GETPIVOTDATA("Average of VEHS(60)",#REF!,"TIMEINT",HP$9,"VEHICLETRAVELTIMEMEASUREMENT",$D48),"--")</f>
        <v>--</v>
      </c>
      <c r="HQ48" s="324" t="str">
        <f>IFERROR(GETPIVOTDATA("Average of VEHS(60)",#REF!,"TIMEINT",HQ$9,"VEHICLETRAVELTIMEMEASUREMENT",$D48),"--")</f>
        <v>--</v>
      </c>
      <c r="HR48" s="324" t="str">
        <f>IFERROR(GETPIVOTDATA("Average of VEHS(60)",#REF!,"TIMEINT",HR$9,"VEHICLETRAVELTIMEMEASUREMENT",$D48),"--")</f>
        <v>--</v>
      </c>
      <c r="HS48" s="324" t="str">
        <f>IFERROR(GETPIVOTDATA("Average of VEHS(60)",#REF!,"TIMEINT",HS$9,"VEHICLETRAVELTIMEMEASUREMENT",$D48),"--")</f>
        <v>--</v>
      </c>
      <c r="HT48" s="324" t="str">
        <f>IFERROR(GETPIVOTDATA("Average of VEHS(60)",#REF!,"TIMEINT",HT$9,"VEHICLETRAVELTIMEMEASUREMENT",$D48),"--")</f>
        <v>--</v>
      </c>
      <c r="HU48" s="324" t="str">
        <f>IFERROR(GETPIVOTDATA("Average of VEHS(60)",#REF!,"TIMEINT",HU$9,"VEHICLETRAVELTIMEMEASUREMENT",$D48),"--")</f>
        <v>--</v>
      </c>
      <c r="HV48" s="324" t="str">
        <f>IFERROR(GETPIVOTDATA("Average of VEHS(60)",#REF!,"TIMEINT",HV$9,"VEHICLETRAVELTIMEMEASUREMENT",$D48),"--")</f>
        <v>--</v>
      </c>
      <c r="HW48" s="324" t="str">
        <f>IFERROR(GETPIVOTDATA("Average of VEHS(60)",#REF!,"TIMEINT",HW$9,"VEHICLETRAVELTIMEMEASUREMENT",$D48),"--")</f>
        <v>--</v>
      </c>
      <c r="HX48" s="325" t="str">
        <f>IFERROR(GETPIVOTDATA("Average of VEHS(60)",#REF!,"TIMEINT",HX$9,"VEHICLETRAVELTIMEMEASUREMENT",$D48),"--")</f>
        <v>--</v>
      </c>
      <c r="HY48" s="331"/>
      <c r="HZ48" s="209" t="str">
        <f t="shared" si="28"/>
        <v>--</v>
      </c>
      <c r="IA48" s="354" t="str">
        <f t="shared" si="29"/>
        <v>--</v>
      </c>
      <c r="IB48" s="325">
        <f t="shared" si="30"/>
        <v>0</v>
      </c>
      <c r="IC48" s="638"/>
      <c r="ID48" s="323" t="str">
        <f>IFERROR(AVERAGEIFS('VISSIM Travel Time Outputs'!#REF!,'VISSIM Travel Time Outputs'!#REF!,$D48,'VISSIM Travel Time Outputs'!#REF!,"AVG",'VISSIM Travel Time Outputs'!#REF!,ID$9),"-")</f>
        <v>-</v>
      </c>
      <c r="IE48" s="324" t="str">
        <f>IFERROR(AVERAGEIFS('VISSIM Travel Time Outputs'!#REF!,'VISSIM Travel Time Outputs'!#REF!,$D48,'VISSIM Travel Time Outputs'!#REF!,"AVG",'VISSIM Travel Time Outputs'!#REF!,IE$9),"-")</f>
        <v>-</v>
      </c>
      <c r="IF48" s="324" t="str">
        <f>IFERROR(AVERAGEIFS('VISSIM Travel Time Outputs'!#REF!,'VISSIM Travel Time Outputs'!#REF!,$D48,'VISSIM Travel Time Outputs'!#REF!,"AVG",'VISSIM Travel Time Outputs'!#REF!,IF$9),"-")</f>
        <v>-</v>
      </c>
      <c r="IG48" s="324" t="str">
        <f>IFERROR(AVERAGEIFS('VISSIM Travel Time Outputs'!#REF!,'VISSIM Travel Time Outputs'!#REF!,$D48,'VISSIM Travel Time Outputs'!#REF!,"AVG",'VISSIM Travel Time Outputs'!#REF!,IG$9),"-")</f>
        <v>-</v>
      </c>
      <c r="IH48" s="324" t="str">
        <f>IFERROR(AVERAGEIFS('VISSIM Travel Time Outputs'!#REF!,'VISSIM Travel Time Outputs'!#REF!,$D48,'VISSIM Travel Time Outputs'!#REF!,"AVG",'VISSIM Travel Time Outputs'!#REF!,IH$9),"-")</f>
        <v>-</v>
      </c>
      <c r="II48" s="324" t="str">
        <f>IFERROR(AVERAGEIFS('VISSIM Travel Time Outputs'!#REF!,'VISSIM Travel Time Outputs'!#REF!,$D48,'VISSIM Travel Time Outputs'!#REF!,"AVG",'VISSIM Travel Time Outputs'!#REF!,II$9),"-")</f>
        <v>-</v>
      </c>
      <c r="IJ48" s="324" t="str">
        <f>IFERROR(AVERAGEIFS('VISSIM Travel Time Outputs'!#REF!,'VISSIM Travel Time Outputs'!#REF!,$D48,'VISSIM Travel Time Outputs'!#REF!,"AVG",'VISSIM Travel Time Outputs'!#REF!,IJ$9),"-")</f>
        <v>-</v>
      </c>
      <c r="IK48" s="324" t="str">
        <f>IFERROR(AVERAGEIFS('VISSIM Travel Time Outputs'!#REF!,'VISSIM Travel Time Outputs'!#REF!,$D48,'VISSIM Travel Time Outputs'!#REF!,"AVG",'VISSIM Travel Time Outputs'!#REF!,IK$9),"-")</f>
        <v>-</v>
      </c>
      <c r="IL48" s="324" t="str">
        <f>IFERROR(AVERAGEIFS('VISSIM Travel Time Outputs'!#REF!,'VISSIM Travel Time Outputs'!#REF!,$D48,'VISSIM Travel Time Outputs'!#REF!,"AVG",'VISSIM Travel Time Outputs'!#REF!,IL$9),"-")</f>
        <v>-</v>
      </c>
      <c r="IM48" s="324" t="str">
        <f>IFERROR(AVERAGEIFS('VISSIM Travel Time Outputs'!#REF!,'VISSIM Travel Time Outputs'!#REF!,$D48,'VISSIM Travel Time Outputs'!#REF!,"AVG",'VISSIM Travel Time Outputs'!#REF!,IM$9),"-")</f>
        <v>-</v>
      </c>
      <c r="IN48" s="324" t="str">
        <f>IFERROR(AVERAGEIFS('VISSIM Travel Time Outputs'!#REF!,'VISSIM Travel Time Outputs'!#REF!,$D48,'VISSIM Travel Time Outputs'!#REF!,"AVG",'VISSIM Travel Time Outputs'!#REF!,IN$9),"-")</f>
        <v>-</v>
      </c>
      <c r="IO48" s="324" t="str">
        <f>IFERROR(AVERAGEIFS('VISSIM Travel Time Outputs'!#REF!,'VISSIM Travel Time Outputs'!#REF!,$D48,'VISSIM Travel Time Outputs'!#REF!,"AVG",'VISSIM Travel Time Outputs'!#REF!,IO$9),"-")</f>
        <v>-</v>
      </c>
      <c r="IP48" s="324" t="str">
        <f>IFERROR(AVERAGEIFS('VISSIM Travel Time Outputs'!#REF!,'VISSIM Travel Time Outputs'!#REF!,$D48,'VISSIM Travel Time Outputs'!#REF!,"AVG",'VISSIM Travel Time Outputs'!#REF!,IP$9),"-")</f>
        <v>-</v>
      </c>
      <c r="IQ48" s="324" t="str">
        <f>IFERROR(AVERAGEIFS('VISSIM Travel Time Outputs'!#REF!,'VISSIM Travel Time Outputs'!#REF!,$D48,'VISSIM Travel Time Outputs'!#REF!,"AVG",'VISSIM Travel Time Outputs'!#REF!,IQ$9),"-")</f>
        <v>-</v>
      </c>
      <c r="IR48" s="324" t="str">
        <f>IFERROR(AVERAGEIFS('VISSIM Travel Time Outputs'!#REF!,'VISSIM Travel Time Outputs'!#REF!,$D48,'VISSIM Travel Time Outputs'!#REF!,"AVG",'VISSIM Travel Time Outputs'!#REF!,IR$9),"-")</f>
        <v>-</v>
      </c>
      <c r="IS48" s="325" t="str">
        <f>IFERROR(AVERAGEIFS('VISSIM Travel Time Outputs'!#REF!,'VISSIM Travel Time Outputs'!#REF!,$D48,'VISSIM Travel Time Outputs'!#REF!,"AVG",'VISSIM Travel Time Outputs'!#REF!,IS$9),"-")</f>
        <v>-</v>
      </c>
      <c r="IT48" s="325" t="str">
        <f t="shared" si="31"/>
        <v>--</v>
      </c>
    </row>
    <row r="49" spans="1:254" x14ac:dyDescent="0.35">
      <c r="A49" s="252" t="str">
        <f t="shared" si="12"/>
        <v>H</v>
      </c>
      <c r="B49" s="577">
        <f t="shared" si="32"/>
        <v>40</v>
      </c>
      <c r="C49" s="413">
        <f>INDEX('Input - Travel Times'!$B$3:$AH$103,MATCH($B49,'Input - Travel Times'!$B$3:$B$103,0),MATCH(C$9,'Input - Travel Times'!$B$3:$AH$3,0))</f>
        <v>0</v>
      </c>
      <c r="D49" s="150">
        <f>INDEX('Input - Travel Times'!$B$3:$AH$103,MATCH($B49,'Input - Travel Times'!$B$3:$B$103,0),MATCH(D$9,'Input - Travel Times'!$B$3:$AH$3,0))</f>
        <v>0</v>
      </c>
      <c r="E49" s="518">
        <f>TIME(0,0,INDEX('Input - Travel Times'!$B$3:$AH$103,MATCH($B49,'Input - Travel Times'!$B$3:$B$103,0),MATCH(E$9,'Input - Travel Times'!$B$3:$AH$3,0)))</f>
        <v>0</v>
      </c>
      <c r="F49" s="518">
        <f>TIME(0,0,INDEX('Input - Travel Times'!$B$3:$AH$103,MATCH($B49,'Input - Travel Times'!$B$3:$B$103,0),MATCH(F$9,'Input - Travel Times'!$B$3:$AH$3,0)))</f>
        <v>0</v>
      </c>
      <c r="G49" s="518">
        <f>TIME(0,0,INDEX('Input - Travel Times'!$B$3:$AH$103,MATCH($B49,'Input - Travel Times'!$B$3:$B$103,0),MATCH(G$9,'Input - Travel Times'!$B$3:$AH$3,0)))</f>
        <v>0</v>
      </c>
      <c r="H49" s="518">
        <f>TIME(0,0,INDEX('Input - Travel Times'!$B$3:$AH$103,MATCH($B49,'Input - Travel Times'!$B$3:$B$103,0),MATCH(H$9,'Input - Travel Times'!$B$3:$AH$3,0)))</f>
        <v>0</v>
      </c>
      <c r="J49" s="209" t="str">
        <f>IFERROR(TIME(0,0,AVERAGEIFS('VISSIM Travel Time Outputs'!$I:$I,'VISSIM Travel Time Outputs'!$D:$D,$D49,'VISSIM Travel Time Outputs'!$A:$A,"AVG",'VISSIM Travel Time Outputs'!$B:$B,J$9)),"-")</f>
        <v>-</v>
      </c>
      <c r="K49" s="34" t="str">
        <f>IFERROR(TIME(0,0,AVERAGEIFS('VISSIM Travel Time Outputs'!$I:$I,'VISSIM Travel Time Outputs'!$D:$D,$D49,'VISSIM Travel Time Outputs'!$A:$A,"AVG",'VISSIM Travel Time Outputs'!$B:$B,K$9)),"-")</f>
        <v>-</v>
      </c>
      <c r="L49" s="34" t="str">
        <f>IFERROR(TIME(0,0,AVERAGEIFS('VISSIM Travel Time Outputs'!$I:$I,'VISSIM Travel Time Outputs'!$D:$D,$D49,'VISSIM Travel Time Outputs'!$A:$A,"AVG",'VISSIM Travel Time Outputs'!$B:$B,L$9)),"-")</f>
        <v>-</v>
      </c>
      <c r="M49" s="34" t="str">
        <f>IFERROR(TIME(0,0,AVERAGEIFS('VISSIM Travel Time Outputs'!$I:$I,'VISSIM Travel Time Outputs'!$D:$D,$D49,'VISSIM Travel Time Outputs'!$A:$A,"AVG",'VISSIM Travel Time Outputs'!$B:$B,M$9)),"-")</f>
        <v>-</v>
      </c>
      <c r="N49" s="34" t="str">
        <f>IFERROR(TIME(0,0,AVERAGEIFS('VISSIM Travel Time Outputs'!$I:$I,'VISSIM Travel Time Outputs'!$D:$D,$D49,'VISSIM Travel Time Outputs'!$A:$A,"AVG",'VISSIM Travel Time Outputs'!$B:$B,N$9)),"-")</f>
        <v>-</v>
      </c>
      <c r="O49" s="34" t="str">
        <f>IFERROR(TIME(0,0,AVERAGEIFS('VISSIM Travel Time Outputs'!$I:$I,'VISSIM Travel Time Outputs'!$D:$D,$D49,'VISSIM Travel Time Outputs'!$A:$A,"AVG",'VISSIM Travel Time Outputs'!$B:$B,O$9)),"-")</f>
        <v>-</v>
      </c>
      <c r="P49" s="34" t="str">
        <f>IFERROR(TIME(0,0,AVERAGEIFS('VISSIM Travel Time Outputs'!$I:$I,'VISSIM Travel Time Outputs'!$D:$D,$D49,'VISSIM Travel Time Outputs'!$A:$A,"AVG",'VISSIM Travel Time Outputs'!$B:$B,P$9)),"-")</f>
        <v>-</v>
      </c>
      <c r="Q49" s="34" t="str">
        <f>IFERROR(TIME(0,0,AVERAGEIFS('VISSIM Travel Time Outputs'!$I:$I,'VISSIM Travel Time Outputs'!$D:$D,$D49,'VISSIM Travel Time Outputs'!$A:$A,"AVG",'VISSIM Travel Time Outputs'!$B:$B,Q$9)),"-")</f>
        <v>-</v>
      </c>
      <c r="R49" s="34" t="str">
        <f>IFERROR(TIME(0,0,AVERAGEIFS('VISSIM Travel Time Outputs'!$I:$I,'VISSIM Travel Time Outputs'!$D:$D,$D49,'VISSIM Travel Time Outputs'!$A:$A,"AVG",'VISSIM Travel Time Outputs'!$B:$B,R$9)),"-")</f>
        <v>-</v>
      </c>
      <c r="S49" s="34" t="str">
        <f>IFERROR(TIME(0,0,AVERAGEIFS('VISSIM Travel Time Outputs'!$I:$I,'VISSIM Travel Time Outputs'!$D:$D,$D49,'VISSIM Travel Time Outputs'!$A:$A,"AVG",'VISSIM Travel Time Outputs'!$B:$B,S$9)),"-")</f>
        <v>-</v>
      </c>
      <c r="T49" s="34" t="str">
        <f>IFERROR(TIME(0,0,AVERAGEIFS('VISSIM Travel Time Outputs'!$I:$I,'VISSIM Travel Time Outputs'!$D:$D,$D49,'VISSIM Travel Time Outputs'!$A:$A,"AVG",'VISSIM Travel Time Outputs'!$B:$B,T$9)),"-")</f>
        <v>-</v>
      </c>
      <c r="U49" s="34" t="str">
        <f>IFERROR(TIME(0,0,AVERAGEIFS('VISSIM Travel Time Outputs'!$I:$I,'VISSIM Travel Time Outputs'!$D:$D,$D49,'VISSIM Travel Time Outputs'!$A:$A,"AVG",'VISSIM Travel Time Outputs'!$B:$B,U$9)),"-")</f>
        <v>-</v>
      </c>
      <c r="V49" s="34" t="str">
        <f>IFERROR(TIME(0,0,AVERAGEIFS('VISSIM Travel Time Outputs'!$I:$I,'VISSIM Travel Time Outputs'!$D:$D,$D49,'VISSIM Travel Time Outputs'!$A:$A,"AVG",'VISSIM Travel Time Outputs'!$B:$B,V$9)),"-")</f>
        <v>-</v>
      </c>
      <c r="W49" s="34" t="str">
        <f>IFERROR(TIME(0,0,AVERAGEIFS('VISSIM Travel Time Outputs'!$I:$I,'VISSIM Travel Time Outputs'!$D:$D,$D49,'VISSIM Travel Time Outputs'!$A:$A,"AVG",'VISSIM Travel Time Outputs'!$B:$B,W$9)),"-")</f>
        <v>-</v>
      </c>
      <c r="X49" s="34" t="str">
        <f>IFERROR(TIME(0,0,AVERAGEIFS('VISSIM Travel Time Outputs'!$I:$I,'VISSIM Travel Time Outputs'!$D:$D,$D49,'VISSIM Travel Time Outputs'!$A:$A,"AVG",'VISSIM Travel Time Outputs'!$B:$B,X$9)),"-")</f>
        <v>-</v>
      </c>
      <c r="Y49" s="134" t="str">
        <f>IFERROR(TIME(0,0,AVERAGEIFS('VISSIM Travel Time Outputs'!$I:$I,'VISSIM Travel Time Outputs'!$D:$D,$D49,'VISSIM Travel Time Outputs'!$A:$A,"AVG",'VISSIM Travel Time Outputs'!$B:$B,Y$9)),"-")</f>
        <v>-</v>
      </c>
      <c r="Z49" s="254"/>
      <c r="AA49" s="323" t="str">
        <f>IFERROR(AVERAGEIFS('VISSIM Travel Time Outputs'!$F:$F,'VISSIM Travel Time Outputs'!$D:$D,$D49,'VISSIM Travel Time Outputs'!$A:$A,"AVG",'VISSIM Travel Time Outputs'!$B:$B,AA$9),"-")</f>
        <v>-</v>
      </c>
      <c r="AB49" s="324" t="str">
        <f>IFERROR(AVERAGEIFS('VISSIM Travel Time Outputs'!$F:$F,'VISSIM Travel Time Outputs'!$D:$D,$D49,'VISSIM Travel Time Outputs'!$A:$A,"AVG",'VISSIM Travel Time Outputs'!$B:$B,AB$9),"-")</f>
        <v>-</v>
      </c>
      <c r="AC49" s="324" t="str">
        <f>IFERROR(AVERAGEIFS('VISSIM Travel Time Outputs'!$F:$F,'VISSIM Travel Time Outputs'!$D:$D,$D49,'VISSIM Travel Time Outputs'!$A:$A,"AVG",'VISSIM Travel Time Outputs'!$B:$B,AC$9),"-")</f>
        <v>-</v>
      </c>
      <c r="AD49" s="324" t="str">
        <f>IFERROR(AVERAGEIFS('VISSIM Travel Time Outputs'!$F:$F,'VISSIM Travel Time Outputs'!$D:$D,$D49,'VISSIM Travel Time Outputs'!$A:$A,"AVG",'VISSIM Travel Time Outputs'!$B:$B,AD$9),"-")</f>
        <v>-</v>
      </c>
      <c r="AE49" s="324" t="str">
        <f>IFERROR(AVERAGEIFS('VISSIM Travel Time Outputs'!$F:$F,'VISSIM Travel Time Outputs'!$D:$D,$D49,'VISSIM Travel Time Outputs'!$A:$A,"AVG",'VISSIM Travel Time Outputs'!$B:$B,AE$9),"-")</f>
        <v>-</v>
      </c>
      <c r="AF49" s="324" t="str">
        <f>IFERROR(AVERAGEIFS('VISSIM Travel Time Outputs'!$F:$F,'VISSIM Travel Time Outputs'!$D:$D,$D49,'VISSIM Travel Time Outputs'!$A:$A,"AVG",'VISSIM Travel Time Outputs'!$B:$B,AF$9),"-")</f>
        <v>-</v>
      </c>
      <c r="AG49" s="324" t="str">
        <f>IFERROR(AVERAGEIFS('VISSIM Travel Time Outputs'!$F:$F,'VISSIM Travel Time Outputs'!$D:$D,$D49,'VISSIM Travel Time Outputs'!$A:$A,"AVG",'VISSIM Travel Time Outputs'!$B:$B,AG$9),"-")</f>
        <v>-</v>
      </c>
      <c r="AH49" s="324" t="str">
        <f>IFERROR(AVERAGEIFS('VISSIM Travel Time Outputs'!$F:$F,'VISSIM Travel Time Outputs'!$D:$D,$D49,'VISSIM Travel Time Outputs'!$A:$A,"AVG",'VISSIM Travel Time Outputs'!$B:$B,AH$9),"-")</f>
        <v>-</v>
      </c>
      <c r="AI49" s="324" t="str">
        <f>IFERROR(AVERAGEIFS('VISSIM Travel Time Outputs'!$F:$F,'VISSIM Travel Time Outputs'!$D:$D,$D49,'VISSIM Travel Time Outputs'!$A:$A,"AVG",'VISSIM Travel Time Outputs'!$B:$B,AI$9),"-")</f>
        <v>-</v>
      </c>
      <c r="AJ49" s="324" t="str">
        <f>IFERROR(AVERAGEIFS('VISSIM Travel Time Outputs'!$F:$F,'VISSIM Travel Time Outputs'!$D:$D,$D49,'VISSIM Travel Time Outputs'!$A:$A,"AVG",'VISSIM Travel Time Outputs'!$B:$B,AJ$9),"-")</f>
        <v>-</v>
      </c>
      <c r="AK49" s="324" t="str">
        <f>IFERROR(AVERAGEIFS('VISSIM Travel Time Outputs'!$F:$F,'VISSIM Travel Time Outputs'!$D:$D,$D49,'VISSIM Travel Time Outputs'!$A:$A,"AVG",'VISSIM Travel Time Outputs'!$B:$B,AK$9),"-")</f>
        <v>-</v>
      </c>
      <c r="AL49" s="324" t="str">
        <f>IFERROR(AVERAGEIFS('VISSIM Travel Time Outputs'!$F:$F,'VISSIM Travel Time Outputs'!$D:$D,$D49,'VISSIM Travel Time Outputs'!$A:$A,"AVG",'VISSIM Travel Time Outputs'!$B:$B,AL$9),"-")</f>
        <v>-</v>
      </c>
      <c r="AM49" s="324" t="str">
        <f>IFERROR(AVERAGEIFS('VISSIM Travel Time Outputs'!$F:$F,'VISSIM Travel Time Outputs'!$D:$D,$D49,'VISSIM Travel Time Outputs'!$A:$A,"AVG",'VISSIM Travel Time Outputs'!$B:$B,AM$9),"-")</f>
        <v>-</v>
      </c>
      <c r="AN49" s="324" t="str">
        <f>IFERROR(AVERAGEIFS('VISSIM Travel Time Outputs'!$F:$F,'VISSIM Travel Time Outputs'!$D:$D,$D49,'VISSIM Travel Time Outputs'!$A:$A,"AVG",'VISSIM Travel Time Outputs'!$B:$B,AN$9),"-")</f>
        <v>-</v>
      </c>
      <c r="AO49" s="324" t="str">
        <f>IFERROR(AVERAGEIFS('VISSIM Travel Time Outputs'!$F:$F,'VISSIM Travel Time Outputs'!$D:$D,$D49,'VISSIM Travel Time Outputs'!$A:$A,"AVG",'VISSIM Travel Time Outputs'!$B:$B,AO$9),"-")</f>
        <v>-</v>
      </c>
      <c r="AP49" s="325" t="str">
        <f>IFERROR(AVERAGEIFS('VISSIM Travel Time Outputs'!$F:$F,'VISSIM Travel Time Outputs'!$D:$D,$D49,'VISSIM Travel Time Outputs'!$A:$A,"AVG",'VISSIM Travel Time Outputs'!$B:$B,AP$9),"-")</f>
        <v>-</v>
      </c>
      <c r="AQ49" s="331"/>
      <c r="AR49" s="209" t="str">
        <f t="shared" si="13"/>
        <v>--</v>
      </c>
      <c r="AS49" s="354" t="str">
        <f t="shared" si="14"/>
        <v>--</v>
      </c>
      <c r="AT49" s="325">
        <f t="shared" si="15"/>
        <v>0</v>
      </c>
      <c r="AU49" s="255"/>
      <c r="AV49" s="209" t="str">
        <f>IFERROR(TIME(0,0,AVERAGEIFS('VISSIM Travel Time Outputs'!$J:$J,'VISSIM Travel Time Outputs'!$D:$D,$D49,'VISSIM Travel Time Outputs'!$A:$A,"AVG",'VISSIM Travel Time Outputs'!$B:$B,AV$9)),"-")</f>
        <v>-</v>
      </c>
      <c r="AW49" s="34" t="str">
        <f>IFERROR(TIME(0,0,AVERAGEIFS('VISSIM Travel Time Outputs'!$J:$J,'VISSIM Travel Time Outputs'!$D:$D,$D49,'VISSIM Travel Time Outputs'!$A:$A,"AVG",'VISSIM Travel Time Outputs'!$B:$B,AW$9)),"-")</f>
        <v>-</v>
      </c>
      <c r="AX49" s="34" t="str">
        <f>IFERROR(TIME(0,0,AVERAGEIFS('VISSIM Travel Time Outputs'!$J:$J,'VISSIM Travel Time Outputs'!$D:$D,$D49,'VISSIM Travel Time Outputs'!$A:$A,"AVG",'VISSIM Travel Time Outputs'!$B:$B,AX$9)),"-")</f>
        <v>-</v>
      </c>
      <c r="AY49" s="34" t="str">
        <f>IFERROR(TIME(0,0,AVERAGEIFS('VISSIM Travel Time Outputs'!$J:$J,'VISSIM Travel Time Outputs'!$D:$D,$D49,'VISSIM Travel Time Outputs'!$A:$A,"AVG",'VISSIM Travel Time Outputs'!$B:$B,AY$9)),"-")</f>
        <v>-</v>
      </c>
      <c r="AZ49" s="34" t="str">
        <f>IFERROR(TIME(0,0,AVERAGEIFS('VISSIM Travel Time Outputs'!$J:$J,'VISSIM Travel Time Outputs'!$D:$D,$D49,'VISSIM Travel Time Outputs'!$A:$A,"AVG",'VISSIM Travel Time Outputs'!$B:$B,AZ$9)),"-")</f>
        <v>-</v>
      </c>
      <c r="BA49" s="34" t="str">
        <f>IFERROR(TIME(0,0,AVERAGEIFS('VISSIM Travel Time Outputs'!$J:$J,'VISSIM Travel Time Outputs'!$D:$D,$D49,'VISSIM Travel Time Outputs'!$A:$A,"AVG",'VISSIM Travel Time Outputs'!$B:$B,BA$9)),"-")</f>
        <v>-</v>
      </c>
      <c r="BB49" s="34" t="str">
        <f>IFERROR(TIME(0,0,AVERAGEIFS('VISSIM Travel Time Outputs'!$J:$J,'VISSIM Travel Time Outputs'!$D:$D,$D49,'VISSIM Travel Time Outputs'!$A:$A,"AVG",'VISSIM Travel Time Outputs'!$B:$B,BB$9)),"-")</f>
        <v>-</v>
      </c>
      <c r="BC49" s="34" t="str">
        <f>IFERROR(TIME(0,0,AVERAGEIFS('VISSIM Travel Time Outputs'!$J:$J,'VISSIM Travel Time Outputs'!$D:$D,$D49,'VISSIM Travel Time Outputs'!$A:$A,"AVG",'VISSIM Travel Time Outputs'!$B:$B,BC$9)),"-")</f>
        <v>-</v>
      </c>
      <c r="BD49" s="34" t="str">
        <f>IFERROR(TIME(0,0,AVERAGEIFS('VISSIM Travel Time Outputs'!$J:$J,'VISSIM Travel Time Outputs'!$D:$D,$D49,'VISSIM Travel Time Outputs'!$A:$A,"AVG",'VISSIM Travel Time Outputs'!$B:$B,BD$9)),"-")</f>
        <v>-</v>
      </c>
      <c r="BE49" s="34" t="str">
        <f>IFERROR(TIME(0,0,AVERAGEIFS('VISSIM Travel Time Outputs'!$J:$J,'VISSIM Travel Time Outputs'!$D:$D,$D49,'VISSIM Travel Time Outputs'!$A:$A,"AVG",'VISSIM Travel Time Outputs'!$B:$B,BE$9)),"-")</f>
        <v>-</v>
      </c>
      <c r="BF49" s="34" t="str">
        <f>IFERROR(TIME(0,0,AVERAGEIFS('VISSIM Travel Time Outputs'!$J:$J,'VISSIM Travel Time Outputs'!$D:$D,$D49,'VISSIM Travel Time Outputs'!$A:$A,"AVG",'VISSIM Travel Time Outputs'!$B:$B,BF$9)),"-")</f>
        <v>-</v>
      </c>
      <c r="BG49" s="34" t="str">
        <f>IFERROR(TIME(0,0,AVERAGEIFS('VISSIM Travel Time Outputs'!$J:$J,'VISSIM Travel Time Outputs'!$D:$D,$D49,'VISSIM Travel Time Outputs'!$A:$A,"AVG",'VISSIM Travel Time Outputs'!$B:$B,BG$9)),"-")</f>
        <v>-</v>
      </c>
      <c r="BH49" s="34" t="str">
        <f>IFERROR(TIME(0,0,AVERAGEIFS('VISSIM Travel Time Outputs'!$J:$J,'VISSIM Travel Time Outputs'!$D:$D,$D49,'VISSIM Travel Time Outputs'!$A:$A,"AVG",'VISSIM Travel Time Outputs'!$B:$B,BH$9)),"-")</f>
        <v>-</v>
      </c>
      <c r="BI49" s="34" t="str">
        <f>IFERROR(TIME(0,0,AVERAGEIFS('VISSIM Travel Time Outputs'!$J:$J,'VISSIM Travel Time Outputs'!$D:$D,$D49,'VISSIM Travel Time Outputs'!$A:$A,"AVG",'VISSIM Travel Time Outputs'!$B:$B,BI$9)),"-")</f>
        <v>-</v>
      </c>
      <c r="BJ49" s="34" t="str">
        <f>IFERROR(TIME(0,0,AVERAGEIFS('VISSIM Travel Time Outputs'!$J:$J,'VISSIM Travel Time Outputs'!$D:$D,$D49,'VISSIM Travel Time Outputs'!$A:$A,"AVG",'VISSIM Travel Time Outputs'!$B:$B,BJ$9)),"-")</f>
        <v>-</v>
      </c>
      <c r="BK49" s="134" t="str">
        <f>IFERROR(TIME(0,0,AVERAGEIFS('VISSIM Travel Time Outputs'!$J:$J,'VISSIM Travel Time Outputs'!$D:$D,$D49,'VISSIM Travel Time Outputs'!$A:$A,"AVG",'VISSIM Travel Time Outputs'!$B:$B,BK$9)),"-")</f>
        <v>-</v>
      </c>
      <c r="BL49" s="126"/>
      <c r="BM49" s="323" t="str">
        <f>IFERROR(AVERAGEIFS('VISSIM Travel Time Outputs'!$G:$G,'VISSIM Travel Time Outputs'!$D:$D,$D49,'VISSIM Travel Time Outputs'!$A:$A,"AVG",'VISSIM Travel Time Outputs'!$B:$B,BM$9),"-")</f>
        <v>-</v>
      </c>
      <c r="BN49" s="324" t="str">
        <f>IFERROR(AVERAGEIFS('VISSIM Travel Time Outputs'!$G:$G,'VISSIM Travel Time Outputs'!$D:$D,$D49,'VISSIM Travel Time Outputs'!$A:$A,"AVG",'VISSIM Travel Time Outputs'!$B:$B,BN$9),"-")</f>
        <v>-</v>
      </c>
      <c r="BO49" s="324" t="str">
        <f>IFERROR(AVERAGEIFS('VISSIM Travel Time Outputs'!$G:$G,'VISSIM Travel Time Outputs'!$D:$D,$D49,'VISSIM Travel Time Outputs'!$A:$A,"AVG",'VISSIM Travel Time Outputs'!$B:$B,BO$9),"-")</f>
        <v>-</v>
      </c>
      <c r="BP49" s="324" t="str">
        <f>IFERROR(AVERAGEIFS('VISSIM Travel Time Outputs'!$G:$G,'VISSIM Travel Time Outputs'!$D:$D,$D49,'VISSIM Travel Time Outputs'!$A:$A,"AVG",'VISSIM Travel Time Outputs'!$B:$B,BP$9),"-")</f>
        <v>-</v>
      </c>
      <c r="BQ49" s="324" t="str">
        <f>IFERROR(AVERAGEIFS('VISSIM Travel Time Outputs'!$G:$G,'VISSIM Travel Time Outputs'!$D:$D,$D49,'VISSIM Travel Time Outputs'!$A:$A,"AVG",'VISSIM Travel Time Outputs'!$B:$B,BQ$9),"-")</f>
        <v>-</v>
      </c>
      <c r="BR49" s="324" t="str">
        <f>IFERROR(AVERAGEIFS('VISSIM Travel Time Outputs'!$G:$G,'VISSIM Travel Time Outputs'!$D:$D,$D49,'VISSIM Travel Time Outputs'!$A:$A,"AVG",'VISSIM Travel Time Outputs'!$B:$B,BR$9),"-")</f>
        <v>-</v>
      </c>
      <c r="BS49" s="324" t="str">
        <f>IFERROR(AVERAGEIFS('VISSIM Travel Time Outputs'!$G:$G,'VISSIM Travel Time Outputs'!$D:$D,$D49,'VISSIM Travel Time Outputs'!$A:$A,"AVG",'VISSIM Travel Time Outputs'!$B:$B,BS$9),"-")</f>
        <v>-</v>
      </c>
      <c r="BT49" s="324" t="str">
        <f>IFERROR(AVERAGEIFS('VISSIM Travel Time Outputs'!$G:$G,'VISSIM Travel Time Outputs'!$D:$D,$D49,'VISSIM Travel Time Outputs'!$A:$A,"AVG",'VISSIM Travel Time Outputs'!$B:$B,BT$9),"-")</f>
        <v>-</v>
      </c>
      <c r="BU49" s="324" t="str">
        <f>IFERROR(AVERAGEIFS('VISSIM Travel Time Outputs'!$G:$G,'VISSIM Travel Time Outputs'!$D:$D,$D49,'VISSIM Travel Time Outputs'!$A:$A,"AVG",'VISSIM Travel Time Outputs'!$B:$B,BU$9),"-")</f>
        <v>-</v>
      </c>
      <c r="BV49" s="324" t="str">
        <f>IFERROR(AVERAGEIFS('VISSIM Travel Time Outputs'!$G:$G,'VISSIM Travel Time Outputs'!$D:$D,$D49,'VISSIM Travel Time Outputs'!$A:$A,"AVG",'VISSIM Travel Time Outputs'!$B:$B,BV$9),"-")</f>
        <v>-</v>
      </c>
      <c r="BW49" s="324" t="str">
        <f>IFERROR(AVERAGEIFS('VISSIM Travel Time Outputs'!$G:$G,'VISSIM Travel Time Outputs'!$D:$D,$D49,'VISSIM Travel Time Outputs'!$A:$A,"AVG",'VISSIM Travel Time Outputs'!$B:$B,BW$9),"-")</f>
        <v>-</v>
      </c>
      <c r="BX49" s="324" t="str">
        <f>IFERROR(AVERAGEIFS('VISSIM Travel Time Outputs'!$G:$G,'VISSIM Travel Time Outputs'!$D:$D,$D49,'VISSIM Travel Time Outputs'!$A:$A,"AVG",'VISSIM Travel Time Outputs'!$B:$B,BX$9),"-")</f>
        <v>-</v>
      </c>
      <c r="BY49" s="324" t="str">
        <f>IFERROR(AVERAGEIFS('VISSIM Travel Time Outputs'!$G:$G,'VISSIM Travel Time Outputs'!$D:$D,$D49,'VISSIM Travel Time Outputs'!$A:$A,"AVG",'VISSIM Travel Time Outputs'!$B:$B,BY$9),"-")</f>
        <v>-</v>
      </c>
      <c r="BZ49" s="324" t="str">
        <f>IFERROR(AVERAGEIFS('VISSIM Travel Time Outputs'!$G:$G,'VISSIM Travel Time Outputs'!$D:$D,$D49,'VISSIM Travel Time Outputs'!$A:$A,"AVG",'VISSIM Travel Time Outputs'!$B:$B,BZ$9),"-")</f>
        <v>-</v>
      </c>
      <c r="CA49" s="324" t="str">
        <f>IFERROR(AVERAGEIFS('VISSIM Travel Time Outputs'!$G:$G,'VISSIM Travel Time Outputs'!$D:$D,$D49,'VISSIM Travel Time Outputs'!$A:$A,"AVG",'VISSIM Travel Time Outputs'!$B:$B,CA$9),"-")</f>
        <v>-</v>
      </c>
      <c r="CB49" s="325" t="str">
        <f>IFERROR(AVERAGEIFS('VISSIM Travel Time Outputs'!$G:$G,'VISSIM Travel Time Outputs'!$D:$D,$D49,'VISSIM Travel Time Outputs'!$A:$A,"AVG",'VISSIM Travel Time Outputs'!$B:$B,CB$9),"-")</f>
        <v>-</v>
      </c>
      <c r="CC49" s="254"/>
      <c r="CD49" s="209" t="str">
        <f t="shared" si="16"/>
        <v>--</v>
      </c>
      <c r="CE49" s="354" t="str">
        <f t="shared" si="17"/>
        <v>--</v>
      </c>
      <c r="CF49" s="325">
        <f t="shared" si="18"/>
        <v>0</v>
      </c>
      <c r="CG49" s="331"/>
      <c r="CH49" s="209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134"/>
      <c r="CX49" s="331"/>
      <c r="CY49" s="323"/>
      <c r="CZ49" s="324"/>
      <c r="DA49" s="324"/>
      <c r="DB49" s="324"/>
      <c r="DC49" s="324"/>
      <c r="DD49" s="324"/>
      <c r="DE49" s="324"/>
      <c r="DF49" s="324"/>
      <c r="DG49" s="324"/>
      <c r="DH49" s="324"/>
      <c r="DI49" s="324"/>
      <c r="DJ49" s="324"/>
      <c r="DK49" s="324"/>
      <c r="DL49" s="324"/>
      <c r="DM49" s="324"/>
      <c r="DN49" s="325"/>
      <c r="DO49" s="331"/>
      <c r="DP49" s="209" t="str">
        <f t="shared" si="19"/>
        <v>--</v>
      </c>
      <c r="DQ49" s="354" t="str">
        <f t="shared" si="20"/>
        <v>--</v>
      </c>
      <c r="DR49" s="325">
        <f t="shared" si="21"/>
        <v>0</v>
      </c>
      <c r="DS49" s="255"/>
      <c r="DT49" s="209" t="str">
        <f>IFERROR(TIME(0,0,AVERAGEIFS('VISSIM Travel Time Outputs'!$K:$K,'VISSIM Travel Time Outputs'!$D:$D,$D49,'VISSIM Travel Time Outputs'!$A:$A,"AVG",'VISSIM Travel Time Outputs'!$B:$B,DT$9)),"-")</f>
        <v>-</v>
      </c>
      <c r="DU49" s="34" t="str">
        <f>IFERROR(TIME(0,0,AVERAGEIFS('VISSIM Travel Time Outputs'!$K:$K,'VISSIM Travel Time Outputs'!$D:$D,$D49,'VISSIM Travel Time Outputs'!$A:$A,"AVG",'VISSIM Travel Time Outputs'!$B:$B,DU$9)),"-")</f>
        <v>-</v>
      </c>
      <c r="DV49" s="34" t="str">
        <f>IFERROR(TIME(0,0,AVERAGEIFS('VISSIM Travel Time Outputs'!$K:$K,'VISSIM Travel Time Outputs'!$D:$D,$D49,'VISSIM Travel Time Outputs'!$A:$A,"AVG",'VISSIM Travel Time Outputs'!$B:$B,DV$9)),"-")</f>
        <v>-</v>
      </c>
      <c r="DW49" s="34" t="str">
        <f>IFERROR(TIME(0,0,AVERAGEIFS('VISSIM Travel Time Outputs'!$K:$K,'VISSIM Travel Time Outputs'!$D:$D,$D49,'VISSIM Travel Time Outputs'!$A:$A,"AVG",'VISSIM Travel Time Outputs'!$B:$B,DW$9)),"-")</f>
        <v>-</v>
      </c>
      <c r="DX49" s="34" t="str">
        <f>IFERROR(TIME(0,0,AVERAGEIFS('VISSIM Travel Time Outputs'!$K:$K,'VISSIM Travel Time Outputs'!$D:$D,$D49,'VISSIM Travel Time Outputs'!$A:$A,"AVG",'VISSIM Travel Time Outputs'!$B:$B,DX$9)),"-")</f>
        <v>-</v>
      </c>
      <c r="DY49" s="34" t="str">
        <f>IFERROR(TIME(0,0,AVERAGEIFS('VISSIM Travel Time Outputs'!$K:$K,'VISSIM Travel Time Outputs'!$D:$D,$D49,'VISSIM Travel Time Outputs'!$A:$A,"AVG",'VISSIM Travel Time Outputs'!$B:$B,DY$9)),"-")</f>
        <v>-</v>
      </c>
      <c r="DZ49" s="34" t="str">
        <f>IFERROR(TIME(0,0,AVERAGEIFS('VISSIM Travel Time Outputs'!$K:$K,'VISSIM Travel Time Outputs'!$D:$D,$D49,'VISSIM Travel Time Outputs'!$A:$A,"AVG",'VISSIM Travel Time Outputs'!$B:$B,DZ$9)),"-")</f>
        <v>-</v>
      </c>
      <c r="EA49" s="34" t="str">
        <f>IFERROR(TIME(0,0,AVERAGEIFS('VISSIM Travel Time Outputs'!$K:$K,'VISSIM Travel Time Outputs'!$D:$D,$D49,'VISSIM Travel Time Outputs'!$A:$A,"AVG",'VISSIM Travel Time Outputs'!$B:$B,EA$9)),"-")</f>
        <v>-</v>
      </c>
      <c r="EB49" s="34" t="str">
        <f>IFERROR(TIME(0,0,AVERAGEIFS('VISSIM Travel Time Outputs'!$K:$K,'VISSIM Travel Time Outputs'!$D:$D,$D49,'VISSIM Travel Time Outputs'!$A:$A,"AVG",'VISSIM Travel Time Outputs'!$B:$B,EB$9)),"-")</f>
        <v>-</v>
      </c>
      <c r="EC49" s="34" t="str">
        <f>IFERROR(TIME(0,0,AVERAGEIFS('VISSIM Travel Time Outputs'!$K:$K,'VISSIM Travel Time Outputs'!$D:$D,$D49,'VISSIM Travel Time Outputs'!$A:$A,"AVG",'VISSIM Travel Time Outputs'!$B:$B,EC$9)),"-")</f>
        <v>-</v>
      </c>
      <c r="ED49" s="34" t="str">
        <f>IFERROR(TIME(0,0,AVERAGEIFS('VISSIM Travel Time Outputs'!$K:$K,'VISSIM Travel Time Outputs'!$D:$D,$D49,'VISSIM Travel Time Outputs'!$A:$A,"AVG",'VISSIM Travel Time Outputs'!$B:$B,ED$9)),"-")</f>
        <v>-</v>
      </c>
      <c r="EE49" s="34" t="str">
        <f>IFERROR(TIME(0,0,AVERAGEIFS('VISSIM Travel Time Outputs'!$K:$K,'VISSIM Travel Time Outputs'!$D:$D,$D49,'VISSIM Travel Time Outputs'!$A:$A,"AVG",'VISSIM Travel Time Outputs'!$B:$B,EE$9)),"-")</f>
        <v>-</v>
      </c>
      <c r="EF49" s="34" t="str">
        <f>IFERROR(TIME(0,0,AVERAGEIFS('VISSIM Travel Time Outputs'!$K:$K,'VISSIM Travel Time Outputs'!$D:$D,$D49,'VISSIM Travel Time Outputs'!$A:$A,"AVG",'VISSIM Travel Time Outputs'!$B:$B,EF$9)),"-")</f>
        <v>-</v>
      </c>
      <c r="EG49" s="34" t="str">
        <f>IFERROR(TIME(0,0,AVERAGEIFS('VISSIM Travel Time Outputs'!$K:$K,'VISSIM Travel Time Outputs'!$D:$D,$D49,'VISSIM Travel Time Outputs'!$A:$A,"AVG",'VISSIM Travel Time Outputs'!$B:$B,EG$9)),"-")</f>
        <v>-</v>
      </c>
      <c r="EH49" s="34" t="str">
        <f>IFERROR(TIME(0,0,AVERAGEIFS('VISSIM Travel Time Outputs'!$K:$K,'VISSIM Travel Time Outputs'!$D:$D,$D49,'VISSIM Travel Time Outputs'!$A:$A,"AVG",'VISSIM Travel Time Outputs'!$B:$B,EH$9)),"-")</f>
        <v>-</v>
      </c>
      <c r="EI49" s="134" t="str">
        <f>IFERROR(TIME(0,0,AVERAGEIFS('VISSIM Travel Time Outputs'!$K:$K,'VISSIM Travel Time Outputs'!$D:$D,$D49,'VISSIM Travel Time Outputs'!$A:$A,"AVG",'VISSIM Travel Time Outputs'!$B:$B,EI$9)),"-")</f>
        <v>-</v>
      </c>
      <c r="EJ49" s="126"/>
      <c r="EK49" s="323" t="str">
        <f>IFERROR(AVERAGEIFS('VISSIM Travel Time Outputs'!$H:$H,'VISSIM Travel Time Outputs'!$D:$D,$D49,'VISSIM Travel Time Outputs'!$A:$A,"AVG",'VISSIM Travel Time Outputs'!$B:$B,EK$9),"-")</f>
        <v>-</v>
      </c>
      <c r="EL49" s="324" t="str">
        <f>IFERROR(AVERAGEIFS('VISSIM Travel Time Outputs'!$H:$H,'VISSIM Travel Time Outputs'!$D:$D,$D49,'VISSIM Travel Time Outputs'!$A:$A,"AVG",'VISSIM Travel Time Outputs'!$B:$B,EL$9),"-")</f>
        <v>-</v>
      </c>
      <c r="EM49" s="324" t="str">
        <f>IFERROR(AVERAGEIFS('VISSIM Travel Time Outputs'!$H:$H,'VISSIM Travel Time Outputs'!$D:$D,$D49,'VISSIM Travel Time Outputs'!$A:$A,"AVG",'VISSIM Travel Time Outputs'!$B:$B,EM$9),"-")</f>
        <v>-</v>
      </c>
      <c r="EN49" s="324" t="str">
        <f>IFERROR(AVERAGEIFS('VISSIM Travel Time Outputs'!$H:$H,'VISSIM Travel Time Outputs'!$D:$D,$D49,'VISSIM Travel Time Outputs'!$A:$A,"AVG",'VISSIM Travel Time Outputs'!$B:$B,EN$9),"-")</f>
        <v>-</v>
      </c>
      <c r="EO49" s="324" t="str">
        <f>IFERROR(AVERAGEIFS('VISSIM Travel Time Outputs'!$H:$H,'VISSIM Travel Time Outputs'!$D:$D,$D49,'VISSIM Travel Time Outputs'!$A:$A,"AVG",'VISSIM Travel Time Outputs'!$B:$B,EO$9),"-")</f>
        <v>-</v>
      </c>
      <c r="EP49" s="324" t="str">
        <f>IFERROR(AVERAGEIFS('VISSIM Travel Time Outputs'!$H:$H,'VISSIM Travel Time Outputs'!$D:$D,$D49,'VISSIM Travel Time Outputs'!$A:$A,"AVG",'VISSIM Travel Time Outputs'!$B:$B,EP$9),"-")</f>
        <v>-</v>
      </c>
      <c r="EQ49" s="324" t="str">
        <f>IFERROR(AVERAGEIFS('VISSIM Travel Time Outputs'!$H:$H,'VISSIM Travel Time Outputs'!$D:$D,$D49,'VISSIM Travel Time Outputs'!$A:$A,"AVG",'VISSIM Travel Time Outputs'!$B:$B,EQ$9),"-")</f>
        <v>-</v>
      </c>
      <c r="ER49" s="324" t="str">
        <f>IFERROR(AVERAGEIFS('VISSIM Travel Time Outputs'!$H:$H,'VISSIM Travel Time Outputs'!$D:$D,$D49,'VISSIM Travel Time Outputs'!$A:$A,"AVG",'VISSIM Travel Time Outputs'!$B:$B,ER$9),"-")</f>
        <v>-</v>
      </c>
      <c r="ES49" s="324" t="str">
        <f>IFERROR(AVERAGEIFS('VISSIM Travel Time Outputs'!$H:$H,'VISSIM Travel Time Outputs'!$D:$D,$D49,'VISSIM Travel Time Outputs'!$A:$A,"AVG",'VISSIM Travel Time Outputs'!$B:$B,ES$9),"-")</f>
        <v>-</v>
      </c>
      <c r="ET49" s="324" t="str">
        <f>IFERROR(AVERAGEIFS('VISSIM Travel Time Outputs'!$H:$H,'VISSIM Travel Time Outputs'!$D:$D,$D49,'VISSIM Travel Time Outputs'!$A:$A,"AVG",'VISSIM Travel Time Outputs'!$B:$B,ET$9),"-")</f>
        <v>-</v>
      </c>
      <c r="EU49" s="324" t="str">
        <f>IFERROR(AVERAGEIFS('VISSIM Travel Time Outputs'!$H:$H,'VISSIM Travel Time Outputs'!$D:$D,$D49,'VISSIM Travel Time Outputs'!$A:$A,"AVG",'VISSIM Travel Time Outputs'!$B:$B,EU$9),"-")</f>
        <v>-</v>
      </c>
      <c r="EV49" s="324" t="str">
        <f>IFERROR(AVERAGEIFS('VISSIM Travel Time Outputs'!$H:$H,'VISSIM Travel Time Outputs'!$D:$D,$D49,'VISSIM Travel Time Outputs'!$A:$A,"AVG",'VISSIM Travel Time Outputs'!$B:$B,EV$9),"-")</f>
        <v>-</v>
      </c>
      <c r="EW49" s="324" t="str">
        <f>IFERROR(AVERAGEIFS('VISSIM Travel Time Outputs'!$H:$H,'VISSIM Travel Time Outputs'!$D:$D,$D49,'VISSIM Travel Time Outputs'!$A:$A,"AVG",'VISSIM Travel Time Outputs'!$B:$B,EW$9),"-")</f>
        <v>-</v>
      </c>
      <c r="EX49" s="324" t="str">
        <f>IFERROR(AVERAGEIFS('VISSIM Travel Time Outputs'!$H:$H,'VISSIM Travel Time Outputs'!$D:$D,$D49,'VISSIM Travel Time Outputs'!$A:$A,"AVG",'VISSIM Travel Time Outputs'!$B:$B,EX$9),"-")</f>
        <v>-</v>
      </c>
      <c r="EY49" s="324" t="str">
        <f>IFERROR(AVERAGEIFS('VISSIM Travel Time Outputs'!$H:$H,'VISSIM Travel Time Outputs'!$D:$D,$D49,'VISSIM Travel Time Outputs'!$A:$A,"AVG",'VISSIM Travel Time Outputs'!$B:$B,EY$9),"-")</f>
        <v>-</v>
      </c>
      <c r="EZ49" s="325" t="str">
        <f>IFERROR(AVERAGEIFS('VISSIM Travel Time Outputs'!$H:$H,'VISSIM Travel Time Outputs'!$D:$D,$D49,'VISSIM Travel Time Outputs'!$A:$A,"AVG",'VISSIM Travel Time Outputs'!$B:$B,EZ$9),"-")</f>
        <v>-</v>
      </c>
      <c r="FA49" s="254"/>
      <c r="FB49" s="209" t="str">
        <f t="shared" si="22"/>
        <v>--</v>
      </c>
      <c r="FC49" s="354" t="str">
        <f t="shared" si="23"/>
        <v>--</v>
      </c>
      <c r="FD49" s="325">
        <f t="shared" si="24"/>
        <v>0</v>
      </c>
      <c r="FE49" s="331"/>
      <c r="FF49" s="209" t="str">
        <f>IFERROR(GETPIVOTDATA("Average of TRAVTM(40)",#REF!,"TIMEINT",FF$9,"VEHICLETRAVELTIMEMEASUREMENT",$D49)/3600/24,"--")</f>
        <v>--</v>
      </c>
      <c r="FG49" s="34" t="str">
        <f>IFERROR(GETPIVOTDATA("Average of TRAVTM(40)",#REF!,"TIMEINT",FG$9,"VEHICLETRAVELTIMEMEASUREMENT",$D49)/3600/24,"--")</f>
        <v>--</v>
      </c>
      <c r="FH49" s="34" t="str">
        <f>IFERROR(GETPIVOTDATA("Average of TRAVTM(40)",#REF!,"TIMEINT",FH$9,"VEHICLETRAVELTIMEMEASUREMENT",$D49)/3600/24,"--")</f>
        <v>--</v>
      </c>
      <c r="FI49" s="34" t="str">
        <f>IFERROR(GETPIVOTDATA("Average of TRAVTM(40)",#REF!,"TIMEINT",FI$9,"VEHICLETRAVELTIMEMEASUREMENT",$D49)/3600/24,"--")</f>
        <v>--</v>
      </c>
      <c r="FJ49" s="34" t="str">
        <f>IFERROR(GETPIVOTDATA("Average of TRAVTM(40)",#REF!,"TIMEINT",FJ$9,"VEHICLETRAVELTIMEMEASUREMENT",$D49)/3600/24,"--")</f>
        <v>--</v>
      </c>
      <c r="FK49" s="34" t="str">
        <f>IFERROR(GETPIVOTDATA("Average of TRAVTM(40)",#REF!,"TIMEINT",FK$9,"VEHICLETRAVELTIMEMEASUREMENT",$D49)/3600/24,"--")</f>
        <v>--</v>
      </c>
      <c r="FL49" s="34" t="str">
        <f>IFERROR(GETPIVOTDATA("Average of TRAVTM(40)",#REF!,"TIMEINT",FL$9,"VEHICLETRAVELTIMEMEASUREMENT",$D49)/3600/24,"--")</f>
        <v>--</v>
      </c>
      <c r="FM49" s="34" t="str">
        <f>IFERROR(GETPIVOTDATA("Average of TRAVTM(40)",#REF!,"TIMEINT",FM$9,"VEHICLETRAVELTIMEMEASUREMENT",$D49)/3600/24,"--")</f>
        <v>--</v>
      </c>
      <c r="FN49" s="34" t="str">
        <f>IFERROR(GETPIVOTDATA("Average of TRAVTM(40)",#REF!,"TIMEINT",FN$9,"VEHICLETRAVELTIMEMEASUREMENT",$D49)/3600/24,"--")</f>
        <v>--</v>
      </c>
      <c r="FO49" s="34" t="str">
        <f>IFERROR(GETPIVOTDATA("Average of TRAVTM(40)",#REF!,"TIMEINT",FO$9,"VEHICLETRAVELTIMEMEASUREMENT",$D49)/3600/24,"--")</f>
        <v>--</v>
      </c>
      <c r="FP49" s="34" t="str">
        <f>IFERROR(GETPIVOTDATA("Average of TRAVTM(40)",#REF!,"TIMEINT",FP$9,"VEHICLETRAVELTIMEMEASUREMENT",$D49)/3600/24,"--")</f>
        <v>--</v>
      </c>
      <c r="FQ49" s="34" t="str">
        <f>IFERROR(GETPIVOTDATA("Average of TRAVTM(40)",#REF!,"TIMEINT",FQ$9,"VEHICLETRAVELTIMEMEASUREMENT",$D49)/3600/24,"--")</f>
        <v>--</v>
      </c>
      <c r="FR49" s="34" t="str">
        <f>IFERROR(GETPIVOTDATA("Average of TRAVTM(40)",#REF!,"TIMEINT",FR$9,"VEHICLETRAVELTIMEMEASUREMENT",$D49)/3600/24,"--")</f>
        <v>--</v>
      </c>
      <c r="FS49" s="34" t="str">
        <f>IFERROR(GETPIVOTDATA("Average of TRAVTM(40)",#REF!,"TIMEINT",FS$9,"VEHICLETRAVELTIMEMEASUREMENT",$D49)/3600/24,"--")</f>
        <v>--</v>
      </c>
      <c r="FT49" s="34" t="str">
        <f>IFERROR(GETPIVOTDATA("Average of TRAVTM(40)",#REF!,"TIMEINT",FT$9,"VEHICLETRAVELTIMEMEASUREMENT",$D49)/3600/24,"--")</f>
        <v>--</v>
      </c>
      <c r="FU49" s="134" t="str">
        <f>IFERROR(GETPIVOTDATA("Average of TRAVTM(40)",#REF!,"TIMEINT",FU$9,"VEHICLETRAVELTIMEMEASUREMENT",$D49)/3600/24,"--")</f>
        <v>--</v>
      </c>
      <c r="FV49" s="331"/>
      <c r="FW49" s="323" t="str">
        <f>IFERROR(GETPIVOTDATA("Average of VEHS(40)",#REF!,"TIMEINT",FW$9,"VEHICLETRAVELTIMEMEASUREMENT",$D49),"--")</f>
        <v>--</v>
      </c>
      <c r="FX49" s="324" t="str">
        <f>IFERROR(GETPIVOTDATA("Average of VEHS(40)",#REF!,"TIMEINT",FX$9,"VEHICLETRAVELTIMEMEASUREMENT",$D49),"--")</f>
        <v>--</v>
      </c>
      <c r="FY49" s="324" t="str">
        <f>IFERROR(GETPIVOTDATA("Average of VEHS(40)",#REF!,"TIMEINT",FY$9,"VEHICLETRAVELTIMEMEASUREMENT",$D49),"--")</f>
        <v>--</v>
      </c>
      <c r="FZ49" s="324" t="str">
        <f>IFERROR(GETPIVOTDATA("Average of VEHS(40)",#REF!,"TIMEINT",FZ$9,"VEHICLETRAVELTIMEMEASUREMENT",$D49),"--")</f>
        <v>--</v>
      </c>
      <c r="GA49" s="324" t="str">
        <f>IFERROR(GETPIVOTDATA("Average of VEHS(40)",#REF!,"TIMEINT",GA$9,"VEHICLETRAVELTIMEMEASUREMENT",$D49),"--")</f>
        <v>--</v>
      </c>
      <c r="GB49" s="324" t="str">
        <f>IFERROR(GETPIVOTDATA("Average of VEHS(40)",#REF!,"TIMEINT",GB$9,"VEHICLETRAVELTIMEMEASUREMENT",$D49),"--")</f>
        <v>--</v>
      </c>
      <c r="GC49" s="324" t="str">
        <f>IFERROR(GETPIVOTDATA("Average of VEHS(40)",#REF!,"TIMEINT",GC$9,"VEHICLETRAVELTIMEMEASUREMENT",$D49),"--")</f>
        <v>--</v>
      </c>
      <c r="GD49" s="324" t="str">
        <f>IFERROR(GETPIVOTDATA("Average of VEHS(40)",#REF!,"TIMEINT",GD$9,"VEHICLETRAVELTIMEMEASUREMENT",$D49),"--")</f>
        <v>--</v>
      </c>
      <c r="GE49" s="324" t="str">
        <f>IFERROR(GETPIVOTDATA("Average of VEHS(40)",#REF!,"TIMEINT",GE$9,"VEHICLETRAVELTIMEMEASUREMENT",$D49),"--")</f>
        <v>--</v>
      </c>
      <c r="GF49" s="324" t="str">
        <f>IFERROR(GETPIVOTDATA("Average of VEHS(40)",#REF!,"TIMEINT",GF$9,"VEHICLETRAVELTIMEMEASUREMENT",$D49),"--")</f>
        <v>--</v>
      </c>
      <c r="GG49" s="324" t="str">
        <f>IFERROR(GETPIVOTDATA("Average of VEHS(40)",#REF!,"TIMEINT",GG$9,"VEHICLETRAVELTIMEMEASUREMENT",$D49),"--")</f>
        <v>--</v>
      </c>
      <c r="GH49" s="324" t="str">
        <f>IFERROR(GETPIVOTDATA("Average of VEHS(40)",#REF!,"TIMEINT",GH$9,"VEHICLETRAVELTIMEMEASUREMENT",$D49),"--")</f>
        <v>--</v>
      </c>
      <c r="GI49" s="324" t="str">
        <f>IFERROR(GETPIVOTDATA("Average of VEHS(40)",#REF!,"TIMEINT",GI$9,"VEHICLETRAVELTIMEMEASUREMENT",$D49),"--")</f>
        <v>--</v>
      </c>
      <c r="GJ49" s="324" t="str">
        <f>IFERROR(GETPIVOTDATA("Average of VEHS(40)",#REF!,"TIMEINT",GJ$9,"VEHICLETRAVELTIMEMEASUREMENT",$D49),"--")</f>
        <v>--</v>
      </c>
      <c r="GK49" s="324" t="str">
        <f>IFERROR(GETPIVOTDATA("Average of VEHS(40)",#REF!,"TIMEINT",GK$9,"VEHICLETRAVELTIMEMEASUREMENT",$D49),"--")</f>
        <v>--</v>
      </c>
      <c r="GL49" s="325" t="str">
        <f>IFERROR(GETPIVOTDATA("Average of VEHS(40)",#REF!,"TIMEINT",GL$9,"VEHICLETRAVELTIMEMEASUREMENT",$D49),"--")</f>
        <v>--</v>
      </c>
      <c r="GM49" s="331"/>
      <c r="GN49" s="209" t="str">
        <f t="shared" si="25"/>
        <v>--</v>
      </c>
      <c r="GO49" s="354" t="str">
        <f t="shared" si="26"/>
        <v>--</v>
      </c>
      <c r="GP49" s="325">
        <f t="shared" si="27"/>
        <v>0</v>
      </c>
      <c r="GQ49" s="331"/>
      <c r="GR49" s="209" t="str">
        <f>IFERROR(GETPIVOTDATA("Average of TRAVTM(60)",#REF!,"TIMEINT",GR$9,"VEHICLETRAVELTIMEMEASUREMENT",$D49)/3600/24,"--")</f>
        <v>--</v>
      </c>
      <c r="GS49" s="34" t="str">
        <f>IFERROR(GETPIVOTDATA("Average of TRAVTM(60)",#REF!,"TIMEINT",GS$9,"VEHICLETRAVELTIMEMEASUREMENT",$D49)/3600/24,"--")</f>
        <v>--</v>
      </c>
      <c r="GT49" s="34" t="str">
        <f>IFERROR(GETPIVOTDATA("Average of TRAVTM(60)",#REF!,"TIMEINT",GT$9,"VEHICLETRAVELTIMEMEASUREMENT",$D49)/3600/24,"--")</f>
        <v>--</v>
      </c>
      <c r="GU49" s="34" t="str">
        <f>IFERROR(GETPIVOTDATA("Average of TRAVTM(60)",#REF!,"TIMEINT",GU$9,"VEHICLETRAVELTIMEMEASUREMENT",$D49)/3600/24,"--")</f>
        <v>--</v>
      </c>
      <c r="GV49" s="34" t="str">
        <f>IFERROR(GETPIVOTDATA("Average of TRAVTM(60)",#REF!,"TIMEINT",GV$9,"VEHICLETRAVELTIMEMEASUREMENT",$D49)/3600/24,"--")</f>
        <v>--</v>
      </c>
      <c r="GW49" s="34" t="str">
        <f>IFERROR(GETPIVOTDATA("Average of TRAVTM(60)",#REF!,"TIMEINT",GW$9,"VEHICLETRAVELTIMEMEASUREMENT",$D49)/3600/24,"--")</f>
        <v>--</v>
      </c>
      <c r="GX49" s="34" t="str">
        <f>IFERROR(GETPIVOTDATA("Average of TRAVTM(60)",#REF!,"TIMEINT",GX$9,"VEHICLETRAVELTIMEMEASUREMENT",$D49)/3600/24,"--")</f>
        <v>--</v>
      </c>
      <c r="GY49" s="34" t="str">
        <f>IFERROR(GETPIVOTDATA("Average of TRAVTM(60)",#REF!,"TIMEINT",GY$9,"VEHICLETRAVELTIMEMEASUREMENT",$D49)/3600/24,"--")</f>
        <v>--</v>
      </c>
      <c r="GZ49" s="34" t="str">
        <f>IFERROR(GETPIVOTDATA("Average of TRAVTM(60)",#REF!,"TIMEINT",GZ$9,"VEHICLETRAVELTIMEMEASUREMENT",$D49)/3600/24,"--")</f>
        <v>--</v>
      </c>
      <c r="HA49" s="34" t="str">
        <f>IFERROR(GETPIVOTDATA("Average of TRAVTM(60)",#REF!,"TIMEINT",HA$9,"VEHICLETRAVELTIMEMEASUREMENT",$D49)/3600/24,"--")</f>
        <v>--</v>
      </c>
      <c r="HB49" s="34" t="str">
        <f>IFERROR(GETPIVOTDATA("Average of TRAVTM(60)",#REF!,"TIMEINT",HB$9,"VEHICLETRAVELTIMEMEASUREMENT",$D49)/3600/24,"--")</f>
        <v>--</v>
      </c>
      <c r="HC49" s="34" t="str">
        <f>IFERROR(GETPIVOTDATA("Average of TRAVTM(60)",#REF!,"TIMEINT",HC$9,"VEHICLETRAVELTIMEMEASUREMENT",$D49)/3600/24,"--")</f>
        <v>--</v>
      </c>
      <c r="HD49" s="34" t="str">
        <f>IFERROR(GETPIVOTDATA("Average of TRAVTM(60)",#REF!,"TIMEINT",HD$9,"VEHICLETRAVELTIMEMEASUREMENT",$D49)/3600/24,"--")</f>
        <v>--</v>
      </c>
      <c r="HE49" s="34" t="str">
        <f>IFERROR(GETPIVOTDATA("Average of TRAVTM(60)",#REF!,"TIMEINT",HE$9,"VEHICLETRAVELTIMEMEASUREMENT",$D49)/3600/24,"--")</f>
        <v>--</v>
      </c>
      <c r="HF49" s="34" t="str">
        <f>IFERROR(GETPIVOTDATA("Average of TRAVTM(60)",#REF!,"TIMEINT",HF$9,"VEHICLETRAVELTIMEMEASUREMENT",$D49)/3600/24,"--")</f>
        <v>--</v>
      </c>
      <c r="HG49" s="134" t="str">
        <f>IFERROR(GETPIVOTDATA("Average of TRAVTM(60)",#REF!,"TIMEINT",HG$9,"VEHICLETRAVELTIMEMEASUREMENT",$D49)/3600/24,"--")</f>
        <v>--</v>
      </c>
      <c r="HH49" s="331"/>
      <c r="HI49" s="323" t="str">
        <f>IFERROR(GETPIVOTDATA("Average of VEHS(60)",#REF!,"TIMEINT",HI$9,"VEHICLETRAVELTIMEMEASUREMENT",$D49),"--")</f>
        <v>--</v>
      </c>
      <c r="HJ49" s="324" t="str">
        <f>IFERROR(GETPIVOTDATA("Average of VEHS(60)",#REF!,"TIMEINT",HJ$9,"VEHICLETRAVELTIMEMEASUREMENT",$D49),"--")</f>
        <v>--</v>
      </c>
      <c r="HK49" s="324" t="str">
        <f>IFERROR(GETPIVOTDATA("Average of VEHS(60)",#REF!,"TIMEINT",HK$9,"VEHICLETRAVELTIMEMEASUREMENT",$D49),"--")</f>
        <v>--</v>
      </c>
      <c r="HL49" s="324" t="str">
        <f>IFERROR(GETPIVOTDATA("Average of VEHS(60)",#REF!,"TIMEINT",HL$9,"VEHICLETRAVELTIMEMEASUREMENT",$D49),"--")</f>
        <v>--</v>
      </c>
      <c r="HM49" s="324" t="str">
        <f>IFERROR(GETPIVOTDATA("Average of VEHS(60)",#REF!,"TIMEINT",HM$9,"VEHICLETRAVELTIMEMEASUREMENT",$D49),"--")</f>
        <v>--</v>
      </c>
      <c r="HN49" s="324" t="str">
        <f>IFERROR(GETPIVOTDATA("Average of VEHS(60)",#REF!,"TIMEINT",HN$9,"VEHICLETRAVELTIMEMEASUREMENT",$D49),"--")</f>
        <v>--</v>
      </c>
      <c r="HO49" s="324" t="str">
        <f>IFERROR(GETPIVOTDATA("Average of VEHS(60)",#REF!,"TIMEINT",HO$9,"VEHICLETRAVELTIMEMEASUREMENT",$D49),"--")</f>
        <v>--</v>
      </c>
      <c r="HP49" s="324" t="str">
        <f>IFERROR(GETPIVOTDATA("Average of VEHS(60)",#REF!,"TIMEINT",HP$9,"VEHICLETRAVELTIMEMEASUREMENT",$D49),"--")</f>
        <v>--</v>
      </c>
      <c r="HQ49" s="324" t="str">
        <f>IFERROR(GETPIVOTDATA("Average of VEHS(60)",#REF!,"TIMEINT",HQ$9,"VEHICLETRAVELTIMEMEASUREMENT",$D49),"--")</f>
        <v>--</v>
      </c>
      <c r="HR49" s="324" t="str">
        <f>IFERROR(GETPIVOTDATA("Average of VEHS(60)",#REF!,"TIMEINT",HR$9,"VEHICLETRAVELTIMEMEASUREMENT",$D49),"--")</f>
        <v>--</v>
      </c>
      <c r="HS49" s="324" t="str">
        <f>IFERROR(GETPIVOTDATA("Average of VEHS(60)",#REF!,"TIMEINT",HS$9,"VEHICLETRAVELTIMEMEASUREMENT",$D49),"--")</f>
        <v>--</v>
      </c>
      <c r="HT49" s="324" t="str">
        <f>IFERROR(GETPIVOTDATA("Average of VEHS(60)",#REF!,"TIMEINT",HT$9,"VEHICLETRAVELTIMEMEASUREMENT",$D49),"--")</f>
        <v>--</v>
      </c>
      <c r="HU49" s="324" t="str">
        <f>IFERROR(GETPIVOTDATA("Average of VEHS(60)",#REF!,"TIMEINT",HU$9,"VEHICLETRAVELTIMEMEASUREMENT",$D49),"--")</f>
        <v>--</v>
      </c>
      <c r="HV49" s="324" t="str">
        <f>IFERROR(GETPIVOTDATA("Average of VEHS(60)",#REF!,"TIMEINT",HV$9,"VEHICLETRAVELTIMEMEASUREMENT",$D49),"--")</f>
        <v>--</v>
      </c>
      <c r="HW49" s="324" t="str">
        <f>IFERROR(GETPIVOTDATA("Average of VEHS(60)",#REF!,"TIMEINT",HW$9,"VEHICLETRAVELTIMEMEASUREMENT",$D49),"--")</f>
        <v>--</v>
      </c>
      <c r="HX49" s="325" t="str">
        <f>IFERROR(GETPIVOTDATA("Average of VEHS(60)",#REF!,"TIMEINT",HX$9,"VEHICLETRAVELTIMEMEASUREMENT",$D49),"--")</f>
        <v>--</v>
      </c>
      <c r="HY49" s="331"/>
      <c r="HZ49" s="209" t="str">
        <f t="shared" si="28"/>
        <v>--</v>
      </c>
      <c r="IA49" s="354" t="str">
        <f t="shared" si="29"/>
        <v>--</v>
      </c>
      <c r="IB49" s="325">
        <f t="shared" si="30"/>
        <v>0</v>
      </c>
      <c r="IC49" s="638"/>
      <c r="ID49" s="323" t="str">
        <f>IFERROR(AVERAGEIFS('VISSIM Travel Time Outputs'!#REF!,'VISSIM Travel Time Outputs'!#REF!,$D49,'VISSIM Travel Time Outputs'!#REF!,"AVG",'VISSIM Travel Time Outputs'!#REF!,ID$9),"-")</f>
        <v>-</v>
      </c>
      <c r="IE49" s="324" t="str">
        <f>IFERROR(AVERAGEIFS('VISSIM Travel Time Outputs'!#REF!,'VISSIM Travel Time Outputs'!#REF!,$D49,'VISSIM Travel Time Outputs'!#REF!,"AVG",'VISSIM Travel Time Outputs'!#REF!,IE$9),"-")</f>
        <v>-</v>
      </c>
      <c r="IF49" s="324" t="str">
        <f>IFERROR(AVERAGEIFS('VISSIM Travel Time Outputs'!#REF!,'VISSIM Travel Time Outputs'!#REF!,$D49,'VISSIM Travel Time Outputs'!#REF!,"AVG",'VISSIM Travel Time Outputs'!#REF!,IF$9),"-")</f>
        <v>-</v>
      </c>
      <c r="IG49" s="324" t="str">
        <f>IFERROR(AVERAGEIFS('VISSIM Travel Time Outputs'!#REF!,'VISSIM Travel Time Outputs'!#REF!,$D49,'VISSIM Travel Time Outputs'!#REF!,"AVG",'VISSIM Travel Time Outputs'!#REF!,IG$9),"-")</f>
        <v>-</v>
      </c>
      <c r="IH49" s="324" t="str">
        <f>IFERROR(AVERAGEIFS('VISSIM Travel Time Outputs'!#REF!,'VISSIM Travel Time Outputs'!#REF!,$D49,'VISSIM Travel Time Outputs'!#REF!,"AVG",'VISSIM Travel Time Outputs'!#REF!,IH$9),"-")</f>
        <v>-</v>
      </c>
      <c r="II49" s="324" t="str">
        <f>IFERROR(AVERAGEIFS('VISSIM Travel Time Outputs'!#REF!,'VISSIM Travel Time Outputs'!#REF!,$D49,'VISSIM Travel Time Outputs'!#REF!,"AVG",'VISSIM Travel Time Outputs'!#REF!,II$9),"-")</f>
        <v>-</v>
      </c>
      <c r="IJ49" s="324" t="str">
        <f>IFERROR(AVERAGEIFS('VISSIM Travel Time Outputs'!#REF!,'VISSIM Travel Time Outputs'!#REF!,$D49,'VISSIM Travel Time Outputs'!#REF!,"AVG",'VISSIM Travel Time Outputs'!#REF!,IJ$9),"-")</f>
        <v>-</v>
      </c>
      <c r="IK49" s="324" t="str">
        <f>IFERROR(AVERAGEIFS('VISSIM Travel Time Outputs'!#REF!,'VISSIM Travel Time Outputs'!#REF!,$D49,'VISSIM Travel Time Outputs'!#REF!,"AVG",'VISSIM Travel Time Outputs'!#REF!,IK$9),"-")</f>
        <v>-</v>
      </c>
      <c r="IL49" s="324" t="str">
        <f>IFERROR(AVERAGEIFS('VISSIM Travel Time Outputs'!#REF!,'VISSIM Travel Time Outputs'!#REF!,$D49,'VISSIM Travel Time Outputs'!#REF!,"AVG",'VISSIM Travel Time Outputs'!#REF!,IL$9),"-")</f>
        <v>-</v>
      </c>
      <c r="IM49" s="324" t="str">
        <f>IFERROR(AVERAGEIFS('VISSIM Travel Time Outputs'!#REF!,'VISSIM Travel Time Outputs'!#REF!,$D49,'VISSIM Travel Time Outputs'!#REF!,"AVG",'VISSIM Travel Time Outputs'!#REF!,IM$9),"-")</f>
        <v>-</v>
      </c>
      <c r="IN49" s="324" t="str">
        <f>IFERROR(AVERAGEIFS('VISSIM Travel Time Outputs'!#REF!,'VISSIM Travel Time Outputs'!#REF!,$D49,'VISSIM Travel Time Outputs'!#REF!,"AVG",'VISSIM Travel Time Outputs'!#REF!,IN$9),"-")</f>
        <v>-</v>
      </c>
      <c r="IO49" s="324" t="str">
        <f>IFERROR(AVERAGEIFS('VISSIM Travel Time Outputs'!#REF!,'VISSIM Travel Time Outputs'!#REF!,$D49,'VISSIM Travel Time Outputs'!#REF!,"AVG",'VISSIM Travel Time Outputs'!#REF!,IO$9),"-")</f>
        <v>-</v>
      </c>
      <c r="IP49" s="324" t="str">
        <f>IFERROR(AVERAGEIFS('VISSIM Travel Time Outputs'!#REF!,'VISSIM Travel Time Outputs'!#REF!,$D49,'VISSIM Travel Time Outputs'!#REF!,"AVG",'VISSIM Travel Time Outputs'!#REF!,IP$9),"-")</f>
        <v>-</v>
      </c>
      <c r="IQ49" s="324" t="str">
        <f>IFERROR(AVERAGEIFS('VISSIM Travel Time Outputs'!#REF!,'VISSIM Travel Time Outputs'!#REF!,$D49,'VISSIM Travel Time Outputs'!#REF!,"AVG",'VISSIM Travel Time Outputs'!#REF!,IQ$9),"-")</f>
        <v>-</v>
      </c>
      <c r="IR49" s="324" t="str">
        <f>IFERROR(AVERAGEIFS('VISSIM Travel Time Outputs'!#REF!,'VISSIM Travel Time Outputs'!#REF!,$D49,'VISSIM Travel Time Outputs'!#REF!,"AVG",'VISSIM Travel Time Outputs'!#REF!,IR$9),"-")</f>
        <v>-</v>
      </c>
      <c r="IS49" s="325" t="str">
        <f>IFERROR(AVERAGEIFS('VISSIM Travel Time Outputs'!#REF!,'VISSIM Travel Time Outputs'!#REF!,$D49,'VISSIM Travel Time Outputs'!#REF!,"AVG",'VISSIM Travel Time Outputs'!#REF!,IS$9),"-")</f>
        <v>-</v>
      </c>
      <c r="IT49" s="325" t="str">
        <f t="shared" si="31"/>
        <v>--</v>
      </c>
    </row>
    <row r="50" spans="1:254" x14ac:dyDescent="0.35">
      <c r="A50" s="252" t="str">
        <f t="shared" si="12"/>
        <v>H</v>
      </c>
      <c r="B50" s="577">
        <f t="shared" si="32"/>
        <v>41</v>
      </c>
      <c r="C50" s="413">
        <f>INDEX('Input - Travel Times'!$B$3:$AH$103,MATCH($B50,'Input - Travel Times'!$B$3:$B$103,0),MATCH(C$9,'Input - Travel Times'!$B$3:$AH$3,0))</f>
        <v>0</v>
      </c>
      <c r="D50" s="150">
        <f>INDEX('Input - Travel Times'!$B$3:$AH$103,MATCH($B50,'Input - Travel Times'!$B$3:$B$103,0),MATCH(D$9,'Input - Travel Times'!$B$3:$AH$3,0))</f>
        <v>0</v>
      </c>
      <c r="E50" s="518">
        <f>TIME(0,0,INDEX('Input - Travel Times'!$B$3:$AH$103,MATCH($B50,'Input - Travel Times'!$B$3:$B$103,0),MATCH(E$9,'Input - Travel Times'!$B$3:$AH$3,0)))</f>
        <v>0</v>
      </c>
      <c r="F50" s="518">
        <f>TIME(0,0,INDEX('Input - Travel Times'!$B$3:$AH$103,MATCH($B50,'Input - Travel Times'!$B$3:$B$103,0),MATCH(F$9,'Input - Travel Times'!$B$3:$AH$3,0)))</f>
        <v>0</v>
      </c>
      <c r="G50" s="518">
        <f>TIME(0,0,INDEX('Input - Travel Times'!$B$3:$AH$103,MATCH($B50,'Input - Travel Times'!$B$3:$B$103,0),MATCH(G$9,'Input - Travel Times'!$B$3:$AH$3,0)))</f>
        <v>0</v>
      </c>
      <c r="H50" s="518">
        <f>TIME(0,0,INDEX('Input - Travel Times'!$B$3:$AH$103,MATCH($B50,'Input - Travel Times'!$B$3:$B$103,0),MATCH(H$9,'Input - Travel Times'!$B$3:$AH$3,0)))</f>
        <v>0</v>
      </c>
      <c r="J50" s="209" t="str">
        <f>IFERROR(TIME(0,0,AVERAGEIFS('VISSIM Travel Time Outputs'!$I:$I,'VISSIM Travel Time Outputs'!$D:$D,$D50,'VISSIM Travel Time Outputs'!$A:$A,"AVG",'VISSIM Travel Time Outputs'!$B:$B,J$9)),"-")</f>
        <v>-</v>
      </c>
      <c r="K50" s="34" t="str">
        <f>IFERROR(TIME(0,0,AVERAGEIFS('VISSIM Travel Time Outputs'!$I:$I,'VISSIM Travel Time Outputs'!$D:$D,$D50,'VISSIM Travel Time Outputs'!$A:$A,"AVG",'VISSIM Travel Time Outputs'!$B:$B,K$9)),"-")</f>
        <v>-</v>
      </c>
      <c r="L50" s="34" t="str">
        <f>IFERROR(TIME(0,0,AVERAGEIFS('VISSIM Travel Time Outputs'!$I:$I,'VISSIM Travel Time Outputs'!$D:$D,$D50,'VISSIM Travel Time Outputs'!$A:$A,"AVG",'VISSIM Travel Time Outputs'!$B:$B,L$9)),"-")</f>
        <v>-</v>
      </c>
      <c r="M50" s="34" t="str">
        <f>IFERROR(TIME(0,0,AVERAGEIFS('VISSIM Travel Time Outputs'!$I:$I,'VISSIM Travel Time Outputs'!$D:$D,$D50,'VISSIM Travel Time Outputs'!$A:$A,"AVG",'VISSIM Travel Time Outputs'!$B:$B,M$9)),"-")</f>
        <v>-</v>
      </c>
      <c r="N50" s="34" t="str">
        <f>IFERROR(TIME(0,0,AVERAGEIFS('VISSIM Travel Time Outputs'!$I:$I,'VISSIM Travel Time Outputs'!$D:$D,$D50,'VISSIM Travel Time Outputs'!$A:$A,"AVG",'VISSIM Travel Time Outputs'!$B:$B,N$9)),"-")</f>
        <v>-</v>
      </c>
      <c r="O50" s="34" t="str">
        <f>IFERROR(TIME(0,0,AVERAGEIFS('VISSIM Travel Time Outputs'!$I:$I,'VISSIM Travel Time Outputs'!$D:$D,$D50,'VISSIM Travel Time Outputs'!$A:$A,"AVG",'VISSIM Travel Time Outputs'!$B:$B,O$9)),"-")</f>
        <v>-</v>
      </c>
      <c r="P50" s="34" t="str">
        <f>IFERROR(TIME(0,0,AVERAGEIFS('VISSIM Travel Time Outputs'!$I:$I,'VISSIM Travel Time Outputs'!$D:$D,$D50,'VISSIM Travel Time Outputs'!$A:$A,"AVG",'VISSIM Travel Time Outputs'!$B:$B,P$9)),"-")</f>
        <v>-</v>
      </c>
      <c r="Q50" s="34" t="str">
        <f>IFERROR(TIME(0,0,AVERAGEIFS('VISSIM Travel Time Outputs'!$I:$I,'VISSIM Travel Time Outputs'!$D:$D,$D50,'VISSIM Travel Time Outputs'!$A:$A,"AVG",'VISSIM Travel Time Outputs'!$B:$B,Q$9)),"-")</f>
        <v>-</v>
      </c>
      <c r="R50" s="34" t="str">
        <f>IFERROR(TIME(0,0,AVERAGEIFS('VISSIM Travel Time Outputs'!$I:$I,'VISSIM Travel Time Outputs'!$D:$D,$D50,'VISSIM Travel Time Outputs'!$A:$A,"AVG",'VISSIM Travel Time Outputs'!$B:$B,R$9)),"-")</f>
        <v>-</v>
      </c>
      <c r="S50" s="34" t="str">
        <f>IFERROR(TIME(0,0,AVERAGEIFS('VISSIM Travel Time Outputs'!$I:$I,'VISSIM Travel Time Outputs'!$D:$D,$D50,'VISSIM Travel Time Outputs'!$A:$A,"AVG",'VISSIM Travel Time Outputs'!$B:$B,S$9)),"-")</f>
        <v>-</v>
      </c>
      <c r="T50" s="34" t="str">
        <f>IFERROR(TIME(0,0,AVERAGEIFS('VISSIM Travel Time Outputs'!$I:$I,'VISSIM Travel Time Outputs'!$D:$D,$D50,'VISSIM Travel Time Outputs'!$A:$A,"AVG",'VISSIM Travel Time Outputs'!$B:$B,T$9)),"-")</f>
        <v>-</v>
      </c>
      <c r="U50" s="34" t="str">
        <f>IFERROR(TIME(0,0,AVERAGEIFS('VISSIM Travel Time Outputs'!$I:$I,'VISSIM Travel Time Outputs'!$D:$D,$D50,'VISSIM Travel Time Outputs'!$A:$A,"AVG",'VISSIM Travel Time Outputs'!$B:$B,U$9)),"-")</f>
        <v>-</v>
      </c>
      <c r="V50" s="34" t="str">
        <f>IFERROR(TIME(0,0,AVERAGEIFS('VISSIM Travel Time Outputs'!$I:$I,'VISSIM Travel Time Outputs'!$D:$D,$D50,'VISSIM Travel Time Outputs'!$A:$A,"AVG",'VISSIM Travel Time Outputs'!$B:$B,V$9)),"-")</f>
        <v>-</v>
      </c>
      <c r="W50" s="34" t="str">
        <f>IFERROR(TIME(0,0,AVERAGEIFS('VISSIM Travel Time Outputs'!$I:$I,'VISSIM Travel Time Outputs'!$D:$D,$D50,'VISSIM Travel Time Outputs'!$A:$A,"AVG",'VISSIM Travel Time Outputs'!$B:$B,W$9)),"-")</f>
        <v>-</v>
      </c>
      <c r="X50" s="34" t="str">
        <f>IFERROR(TIME(0,0,AVERAGEIFS('VISSIM Travel Time Outputs'!$I:$I,'VISSIM Travel Time Outputs'!$D:$D,$D50,'VISSIM Travel Time Outputs'!$A:$A,"AVG",'VISSIM Travel Time Outputs'!$B:$B,X$9)),"-")</f>
        <v>-</v>
      </c>
      <c r="Y50" s="134" t="str">
        <f>IFERROR(TIME(0,0,AVERAGEIFS('VISSIM Travel Time Outputs'!$I:$I,'VISSIM Travel Time Outputs'!$D:$D,$D50,'VISSIM Travel Time Outputs'!$A:$A,"AVG",'VISSIM Travel Time Outputs'!$B:$B,Y$9)),"-")</f>
        <v>-</v>
      </c>
      <c r="Z50" s="254"/>
      <c r="AA50" s="323" t="str">
        <f>IFERROR(AVERAGEIFS('VISSIM Travel Time Outputs'!$F:$F,'VISSIM Travel Time Outputs'!$D:$D,$D50,'VISSIM Travel Time Outputs'!$A:$A,"AVG",'VISSIM Travel Time Outputs'!$B:$B,AA$9),"-")</f>
        <v>-</v>
      </c>
      <c r="AB50" s="324" t="str">
        <f>IFERROR(AVERAGEIFS('VISSIM Travel Time Outputs'!$F:$F,'VISSIM Travel Time Outputs'!$D:$D,$D50,'VISSIM Travel Time Outputs'!$A:$A,"AVG",'VISSIM Travel Time Outputs'!$B:$B,AB$9),"-")</f>
        <v>-</v>
      </c>
      <c r="AC50" s="324" t="str">
        <f>IFERROR(AVERAGEIFS('VISSIM Travel Time Outputs'!$F:$F,'VISSIM Travel Time Outputs'!$D:$D,$D50,'VISSIM Travel Time Outputs'!$A:$A,"AVG",'VISSIM Travel Time Outputs'!$B:$B,AC$9),"-")</f>
        <v>-</v>
      </c>
      <c r="AD50" s="324" t="str">
        <f>IFERROR(AVERAGEIFS('VISSIM Travel Time Outputs'!$F:$F,'VISSIM Travel Time Outputs'!$D:$D,$D50,'VISSIM Travel Time Outputs'!$A:$A,"AVG",'VISSIM Travel Time Outputs'!$B:$B,AD$9),"-")</f>
        <v>-</v>
      </c>
      <c r="AE50" s="324" t="str">
        <f>IFERROR(AVERAGEIFS('VISSIM Travel Time Outputs'!$F:$F,'VISSIM Travel Time Outputs'!$D:$D,$D50,'VISSIM Travel Time Outputs'!$A:$A,"AVG",'VISSIM Travel Time Outputs'!$B:$B,AE$9),"-")</f>
        <v>-</v>
      </c>
      <c r="AF50" s="324" t="str">
        <f>IFERROR(AVERAGEIFS('VISSIM Travel Time Outputs'!$F:$F,'VISSIM Travel Time Outputs'!$D:$D,$D50,'VISSIM Travel Time Outputs'!$A:$A,"AVG",'VISSIM Travel Time Outputs'!$B:$B,AF$9),"-")</f>
        <v>-</v>
      </c>
      <c r="AG50" s="324" t="str">
        <f>IFERROR(AVERAGEIFS('VISSIM Travel Time Outputs'!$F:$F,'VISSIM Travel Time Outputs'!$D:$D,$D50,'VISSIM Travel Time Outputs'!$A:$A,"AVG",'VISSIM Travel Time Outputs'!$B:$B,AG$9),"-")</f>
        <v>-</v>
      </c>
      <c r="AH50" s="324" t="str">
        <f>IFERROR(AVERAGEIFS('VISSIM Travel Time Outputs'!$F:$F,'VISSIM Travel Time Outputs'!$D:$D,$D50,'VISSIM Travel Time Outputs'!$A:$A,"AVG",'VISSIM Travel Time Outputs'!$B:$B,AH$9),"-")</f>
        <v>-</v>
      </c>
      <c r="AI50" s="324" t="str">
        <f>IFERROR(AVERAGEIFS('VISSIM Travel Time Outputs'!$F:$F,'VISSIM Travel Time Outputs'!$D:$D,$D50,'VISSIM Travel Time Outputs'!$A:$A,"AVG",'VISSIM Travel Time Outputs'!$B:$B,AI$9),"-")</f>
        <v>-</v>
      </c>
      <c r="AJ50" s="324" t="str">
        <f>IFERROR(AVERAGEIFS('VISSIM Travel Time Outputs'!$F:$F,'VISSIM Travel Time Outputs'!$D:$D,$D50,'VISSIM Travel Time Outputs'!$A:$A,"AVG",'VISSIM Travel Time Outputs'!$B:$B,AJ$9),"-")</f>
        <v>-</v>
      </c>
      <c r="AK50" s="324" t="str">
        <f>IFERROR(AVERAGEIFS('VISSIM Travel Time Outputs'!$F:$F,'VISSIM Travel Time Outputs'!$D:$D,$D50,'VISSIM Travel Time Outputs'!$A:$A,"AVG",'VISSIM Travel Time Outputs'!$B:$B,AK$9),"-")</f>
        <v>-</v>
      </c>
      <c r="AL50" s="324" t="str">
        <f>IFERROR(AVERAGEIFS('VISSIM Travel Time Outputs'!$F:$F,'VISSIM Travel Time Outputs'!$D:$D,$D50,'VISSIM Travel Time Outputs'!$A:$A,"AVG",'VISSIM Travel Time Outputs'!$B:$B,AL$9),"-")</f>
        <v>-</v>
      </c>
      <c r="AM50" s="324" t="str">
        <f>IFERROR(AVERAGEIFS('VISSIM Travel Time Outputs'!$F:$F,'VISSIM Travel Time Outputs'!$D:$D,$D50,'VISSIM Travel Time Outputs'!$A:$A,"AVG",'VISSIM Travel Time Outputs'!$B:$B,AM$9),"-")</f>
        <v>-</v>
      </c>
      <c r="AN50" s="324" t="str">
        <f>IFERROR(AVERAGEIFS('VISSIM Travel Time Outputs'!$F:$F,'VISSIM Travel Time Outputs'!$D:$D,$D50,'VISSIM Travel Time Outputs'!$A:$A,"AVG",'VISSIM Travel Time Outputs'!$B:$B,AN$9),"-")</f>
        <v>-</v>
      </c>
      <c r="AO50" s="324" t="str">
        <f>IFERROR(AVERAGEIFS('VISSIM Travel Time Outputs'!$F:$F,'VISSIM Travel Time Outputs'!$D:$D,$D50,'VISSIM Travel Time Outputs'!$A:$A,"AVG",'VISSIM Travel Time Outputs'!$B:$B,AO$9),"-")</f>
        <v>-</v>
      </c>
      <c r="AP50" s="325" t="str">
        <f>IFERROR(AVERAGEIFS('VISSIM Travel Time Outputs'!$F:$F,'VISSIM Travel Time Outputs'!$D:$D,$D50,'VISSIM Travel Time Outputs'!$A:$A,"AVG",'VISSIM Travel Time Outputs'!$B:$B,AP$9),"-")</f>
        <v>-</v>
      </c>
      <c r="AQ50" s="331"/>
      <c r="AR50" s="209" t="str">
        <f t="shared" si="13"/>
        <v>--</v>
      </c>
      <c r="AS50" s="354" t="str">
        <f t="shared" si="14"/>
        <v>--</v>
      </c>
      <c r="AT50" s="325">
        <f t="shared" si="15"/>
        <v>0</v>
      </c>
      <c r="AU50" s="255"/>
      <c r="AV50" s="209" t="str">
        <f>IFERROR(TIME(0,0,AVERAGEIFS('VISSIM Travel Time Outputs'!$J:$J,'VISSIM Travel Time Outputs'!$D:$D,$D50,'VISSIM Travel Time Outputs'!$A:$A,"AVG",'VISSIM Travel Time Outputs'!$B:$B,AV$9)),"-")</f>
        <v>-</v>
      </c>
      <c r="AW50" s="34" t="str">
        <f>IFERROR(TIME(0,0,AVERAGEIFS('VISSIM Travel Time Outputs'!$J:$J,'VISSIM Travel Time Outputs'!$D:$D,$D50,'VISSIM Travel Time Outputs'!$A:$A,"AVG",'VISSIM Travel Time Outputs'!$B:$B,AW$9)),"-")</f>
        <v>-</v>
      </c>
      <c r="AX50" s="34" t="str">
        <f>IFERROR(TIME(0,0,AVERAGEIFS('VISSIM Travel Time Outputs'!$J:$J,'VISSIM Travel Time Outputs'!$D:$D,$D50,'VISSIM Travel Time Outputs'!$A:$A,"AVG",'VISSIM Travel Time Outputs'!$B:$B,AX$9)),"-")</f>
        <v>-</v>
      </c>
      <c r="AY50" s="34" t="str">
        <f>IFERROR(TIME(0,0,AVERAGEIFS('VISSIM Travel Time Outputs'!$J:$J,'VISSIM Travel Time Outputs'!$D:$D,$D50,'VISSIM Travel Time Outputs'!$A:$A,"AVG",'VISSIM Travel Time Outputs'!$B:$B,AY$9)),"-")</f>
        <v>-</v>
      </c>
      <c r="AZ50" s="34" t="str">
        <f>IFERROR(TIME(0,0,AVERAGEIFS('VISSIM Travel Time Outputs'!$J:$J,'VISSIM Travel Time Outputs'!$D:$D,$D50,'VISSIM Travel Time Outputs'!$A:$A,"AVG",'VISSIM Travel Time Outputs'!$B:$B,AZ$9)),"-")</f>
        <v>-</v>
      </c>
      <c r="BA50" s="34" t="str">
        <f>IFERROR(TIME(0,0,AVERAGEIFS('VISSIM Travel Time Outputs'!$J:$J,'VISSIM Travel Time Outputs'!$D:$D,$D50,'VISSIM Travel Time Outputs'!$A:$A,"AVG",'VISSIM Travel Time Outputs'!$B:$B,BA$9)),"-")</f>
        <v>-</v>
      </c>
      <c r="BB50" s="34" t="str">
        <f>IFERROR(TIME(0,0,AVERAGEIFS('VISSIM Travel Time Outputs'!$J:$J,'VISSIM Travel Time Outputs'!$D:$D,$D50,'VISSIM Travel Time Outputs'!$A:$A,"AVG",'VISSIM Travel Time Outputs'!$B:$B,BB$9)),"-")</f>
        <v>-</v>
      </c>
      <c r="BC50" s="34" t="str">
        <f>IFERROR(TIME(0,0,AVERAGEIFS('VISSIM Travel Time Outputs'!$J:$J,'VISSIM Travel Time Outputs'!$D:$D,$D50,'VISSIM Travel Time Outputs'!$A:$A,"AVG",'VISSIM Travel Time Outputs'!$B:$B,BC$9)),"-")</f>
        <v>-</v>
      </c>
      <c r="BD50" s="34" t="str">
        <f>IFERROR(TIME(0,0,AVERAGEIFS('VISSIM Travel Time Outputs'!$J:$J,'VISSIM Travel Time Outputs'!$D:$D,$D50,'VISSIM Travel Time Outputs'!$A:$A,"AVG",'VISSIM Travel Time Outputs'!$B:$B,BD$9)),"-")</f>
        <v>-</v>
      </c>
      <c r="BE50" s="34" t="str">
        <f>IFERROR(TIME(0,0,AVERAGEIFS('VISSIM Travel Time Outputs'!$J:$J,'VISSIM Travel Time Outputs'!$D:$D,$D50,'VISSIM Travel Time Outputs'!$A:$A,"AVG",'VISSIM Travel Time Outputs'!$B:$B,BE$9)),"-")</f>
        <v>-</v>
      </c>
      <c r="BF50" s="34" t="str">
        <f>IFERROR(TIME(0,0,AVERAGEIFS('VISSIM Travel Time Outputs'!$J:$J,'VISSIM Travel Time Outputs'!$D:$D,$D50,'VISSIM Travel Time Outputs'!$A:$A,"AVG",'VISSIM Travel Time Outputs'!$B:$B,BF$9)),"-")</f>
        <v>-</v>
      </c>
      <c r="BG50" s="34" t="str">
        <f>IFERROR(TIME(0,0,AVERAGEIFS('VISSIM Travel Time Outputs'!$J:$J,'VISSIM Travel Time Outputs'!$D:$D,$D50,'VISSIM Travel Time Outputs'!$A:$A,"AVG",'VISSIM Travel Time Outputs'!$B:$B,BG$9)),"-")</f>
        <v>-</v>
      </c>
      <c r="BH50" s="34" t="str">
        <f>IFERROR(TIME(0,0,AVERAGEIFS('VISSIM Travel Time Outputs'!$J:$J,'VISSIM Travel Time Outputs'!$D:$D,$D50,'VISSIM Travel Time Outputs'!$A:$A,"AVG",'VISSIM Travel Time Outputs'!$B:$B,BH$9)),"-")</f>
        <v>-</v>
      </c>
      <c r="BI50" s="34" t="str">
        <f>IFERROR(TIME(0,0,AVERAGEIFS('VISSIM Travel Time Outputs'!$J:$J,'VISSIM Travel Time Outputs'!$D:$D,$D50,'VISSIM Travel Time Outputs'!$A:$A,"AVG",'VISSIM Travel Time Outputs'!$B:$B,BI$9)),"-")</f>
        <v>-</v>
      </c>
      <c r="BJ50" s="34" t="str">
        <f>IFERROR(TIME(0,0,AVERAGEIFS('VISSIM Travel Time Outputs'!$J:$J,'VISSIM Travel Time Outputs'!$D:$D,$D50,'VISSIM Travel Time Outputs'!$A:$A,"AVG",'VISSIM Travel Time Outputs'!$B:$B,BJ$9)),"-")</f>
        <v>-</v>
      </c>
      <c r="BK50" s="134" t="str">
        <f>IFERROR(TIME(0,0,AVERAGEIFS('VISSIM Travel Time Outputs'!$J:$J,'VISSIM Travel Time Outputs'!$D:$D,$D50,'VISSIM Travel Time Outputs'!$A:$A,"AVG",'VISSIM Travel Time Outputs'!$B:$B,BK$9)),"-")</f>
        <v>-</v>
      </c>
      <c r="BL50" s="126"/>
      <c r="BM50" s="323" t="str">
        <f>IFERROR(AVERAGEIFS('VISSIM Travel Time Outputs'!$G:$G,'VISSIM Travel Time Outputs'!$D:$D,$D50,'VISSIM Travel Time Outputs'!$A:$A,"AVG",'VISSIM Travel Time Outputs'!$B:$B,BM$9),"-")</f>
        <v>-</v>
      </c>
      <c r="BN50" s="324" t="str">
        <f>IFERROR(AVERAGEIFS('VISSIM Travel Time Outputs'!$G:$G,'VISSIM Travel Time Outputs'!$D:$D,$D50,'VISSIM Travel Time Outputs'!$A:$A,"AVG",'VISSIM Travel Time Outputs'!$B:$B,BN$9),"-")</f>
        <v>-</v>
      </c>
      <c r="BO50" s="324" t="str">
        <f>IFERROR(AVERAGEIFS('VISSIM Travel Time Outputs'!$G:$G,'VISSIM Travel Time Outputs'!$D:$D,$D50,'VISSIM Travel Time Outputs'!$A:$A,"AVG",'VISSIM Travel Time Outputs'!$B:$B,BO$9),"-")</f>
        <v>-</v>
      </c>
      <c r="BP50" s="324" t="str">
        <f>IFERROR(AVERAGEIFS('VISSIM Travel Time Outputs'!$G:$G,'VISSIM Travel Time Outputs'!$D:$D,$D50,'VISSIM Travel Time Outputs'!$A:$A,"AVG",'VISSIM Travel Time Outputs'!$B:$B,BP$9),"-")</f>
        <v>-</v>
      </c>
      <c r="BQ50" s="324" t="str">
        <f>IFERROR(AVERAGEIFS('VISSIM Travel Time Outputs'!$G:$G,'VISSIM Travel Time Outputs'!$D:$D,$D50,'VISSIM Travel Time Outputs'!$A:$A,"AVG",'VISSIM Travel Time Outputs'!$B:$B,BQ$9),"-")</f>
        <v>-</v>
      </c>
      <c r="BR50" s="324" t="str">
        <f>IFERROR(AVERAGEIFS('VISSIM Travel Time Outputs'!$G:$G,'VISSIM Travel Time Outputs'!$D:$D,$D50,'VISSIM Travel Time Outputs'!$A:$A,"AVG",'VISSIM Travel Time Outputs'!$B:$B,BR$9),"-")</f>
        <v>-</v>
      </c>
      <c r="BS50" s="324" t="str">
        <f>IFERROR(AVERAGEIFS('VISSIM Travel Time Outputs'!$G:$G,'VISSIM Travel Time Outputs'!$D:$D,$D50,'VISSIM Travel Time Outputs'!$A:$A,"AVG",'VISSIM Travel Time Outputs'!$B:$B,BS$9),"-")</f>
        <v>-</v>
      </c>
      <c r="BT50" s="324" t="str">
        <f>IFERROR(AVERAGEIFS('VISSIM Travel Time Outputs'!$G:$G,'VISSIM Travel Time Outputs'!$D:$D,$D50,'VISSIM Travel Time Outputs'!$A:$A,"AVG",'VISSIM Travel Time Outputs'!$B:$B,BT$9),"-")</f>
        <v>-</v>
      </c>
      <c r="BU50" s="324" t="str">
        <f>IFERROR(AVERAGEIFS('VISSIM Travel Time Outputs'!$G:$G,'VISSIM Travel Time Outputs'!$D:$D,$D50,'VISSIM Travel Time Outputs'!$A:$A,"AVG",'VISSIM Travel Time Outputs'!$B:$B,BU$9),"-")</f>
        <v>-</v>
      </c>
      <c r="BV50" s="324" t="str">
        <f>IFERROR(AVERAGEIFS('VISSIM Travel Time Outputs'!$G:$G,'VISSIM Travel Time Outputs'!$D:$D,$D50,'VISSIM Travel Time Outputs'!$A:$A,"AVG",'VISSIM Travel Time Outputs'!$B:$B,BV$9),"-")</f>
        <v>-</v>
      </c>
      <c r="BW50" s="324" t="str">
        <f>IFERROR(AVERAGEIFS('VISSIM Travel Time Outputs'!$G:$G,'VISSIM Travel Time Outputs'!$D:$D,$D50,'VISSIM Travel Time Outputs'!$A:$A,"AVG",'VISSIM Travel Time Outputs'!$B:$B,BW$9),"-")</f>
        <v>-</v>
      </c>
      <c r="BX50" s="324" t="str">
        <f>IFERROR(AVERAGEIFS('VISSIM Travel Time Outputs'!$G:$G,'VISSIM Travel Time Outputs'!$D:$D,$D50,'VISSIM Travel Time Outputs'!$A:$A,"AVG",'VISSIM Travel Time Outputs'!$B:$B,BX$9),"-")</f>
        <v>-</v>
      </c>
      <c r="BY50" s="324" t="str">
        <f>IFERROR(AVERAGEIFS('VISSIM Travel Time Outputs'!$G:$G,'VISSIM Travel Time Outputs'!$D:$D,$D50,'VISSIM Travel Time Outputs'!$A:$A,"AVG",'VISSIM Travel Time Outputs'!$B:$B,BY$9),"-")</f>
        <v>-</v>
      </c>
      <c r="BZ50" s="324" t="str">
        <f>IFERROR(AVERAGEIFS('VISSIM Travel Time Outputs'!$G:$G,'VISSIM Travel Time Outputs'!$D:$D,$D50,'VISSIM Travel Time Outputs'!$A:$A,"AVG",'VISSIM Travel Time Outputs'!$B:$B,BZ$9),"-")</f>
        <v>-</v>
      </c>
      <c r="CA50" s="324" t="str">
        <f>IFERROR(AVERAGEIFS('VISSIM Travel Time Outputs'!$G:$G,'VISSIM Travel Time Outputs'!$D:$D,$D50,'VISSIM Travel Time Outputs'!$A:$A,"AVG",'VISSIM Travel Time Outputs'!$B:$B,CA$9),"-")</f>
        <v>-</v>
      </c>
      <c r="CB50" s="325" t="str">
        <f>IFERROR(AVERAGEIFS('VISSIM Travel Time Outputs'!$G:$G,'VISSIM Travel Time Outputs'!$D:$D,$D50,'VISSIM Travel Time Outputs'!$A:$A,"AVG",'VISSIM Travel Time Outputs'!$B:$B,CB$9),"-")</f>
        <v>-</v>
      </c>
      <c r="CC50" s="254"/>
      <c r="CD50" s="209" t="str">
        <f t="shared" si="16"/>
        <v>--</v>
      </c>
      <c r="CE50" s="354" t="str">
        <f t="shared" si="17"/>
        <v>--</v>
      </c>
      <c r="CF50" s="325">
        <f t="shared" si="18"/>
        <v>0</v>
      </c>
      <c r="CG50" s="331"/>
      <c r="CH50" s="209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134"/>
      <c r="CX50" s="331"/>
      <c r="CY50" s="323"/>
      <c r="CZ50" s="324"/>
      <c r="DA50" s="324"/>
      <c r="DB50" s="324"/>
      <c r="DC50" s="324"/>
      <c r="DD50" s="324"/>
      <c r="DE50" s="324"/>
      <c r="DF50" s="324"/>
      <c r="DG50" s="324"/>
      <c r="DH50" s="324"/>
      <c r="DI50" s="324"/>
      <c r="DJ50" s="324"/>
      <c r="DK50" s="324"/>
      <c r="DL50" s="324"/>
      <c r="DM50" s="324"/>
      <c r="DN50" s="325"/>
      <c r="DO50" s="331"/>
      <c r="DP50" s="209" t="str">
        <f t="shared" si="19"/>
        <v>--</v>
      </c>
      <c r="DQ50" s="354" t="str">
        <f t="shared" si="20"/>
        <v>--</v>
      </c>
      <c r="DR50" s="325">
        <f t="shared" si="21"/>
        <v>0</v>
      </c>
      <c r="DS50" s="255"/>
      <c r="DT50" s="209" t="str">
        <f>IFERROR(TIME(0,0,AVERAGEIFS('VISSIM Travel Time Outputs'!$K:$K,'VISSIM Travel Time Outputs'!$D:$D,$D50,'VISSIM Travel Time Outputs'!$A:$A,"AVG",'VISSIM Travel Time Outputs'!$B:$B,DT$9)),"-")</f>
        <v>-</v>
      </c>
      <c r="DU50" s="34" t="str">
        <f>IFERROR(TIME(0,0,AVERAGEIFS('VISSIM Travel Time Outputs'!$K:$K,'VISSIM Travel Time Outputs'!$D:$D,$D50,'VISSIM Travel Time Outputs'!$A:$A,"AVG",'VISSIM Travel Time Outputs'!$B:$B,DU$9)),"-")</f>
        <v>-</v>
      </c>
      <c r="DV50" s="34" t="str">
        <f>IFERROR(TIME(0,0,AVERAGEIFS('VISSIM Travel Time Outputs'!$K:$K,'VISSIM Travel Time Outputs'!$D:$D,$D50,'VISSIM Travel Time Outputs'!$A:$A,"AVG",'VISSIM Travel Time Outputs'!$B:$B,DV$9)),"-")</f>
        <v>-</v>
      </c>
      <c r="DW50" s="34" t="str">
        <f>IFERROR(TIME(0,0,AVERAGEIFS('VISSIM Travel Time Outputs'!$K:$K,'VISSIM Travel Time Outputs'!$D:$D,$D50,'VISSIM Travel Time Outputs'!$A:$A,"AVG",'VISSIM Travel Time Outputs'!$B:$B,DW$9)),"-")</f>
        <v>-</v>
      </c>
      <c r="DX50" s="34" t="str">
        <f>IFERROR(TIME(0,0,AVERAGEIFS('VISSIM Travel Time Outputs'!$K:$K,'VISSIM Travel Time Outputs'!$D:$D,$D50,'VISSIM Travel Time Outputs'!$A:$A,"AVG",'VISSIM Travel Time Outputs'!$B:$B,DX$9)),"-")</f>
        <v>-</v>
      </c>
      <c r="DY50" s="34" t="str">
        <f>IFERROR(TIME(0,0,AVERAGEIFS('VISSIM Travel Time Outputs'!$K:$K,'VISSIM Travel Time Outputs'!$D:$D,$D50,'VISSIM Travel Time Outputs'!$A:$A,"AVG",'VISSIM Travel Time Outputs'!$B:$B,DY$9)),"-")</f>
        <v>-</v>
      </c>
      <c r="DZ50" s="34" t="str">
        <f>IFERROR(TIME(0,0,AVERAGEIFS('VISSIM Travel Time Outputs'!$K:$K,'VISSIM Travel Time Outputs'!$D:$D,$D50,'VISSIM Travel Time Outputs'!$A:$A,"AVG",'VISSIM Travel Time Outputs'!$B:$B,DZ$9)),"-")</f>
        <v>-</v>
      </c>
      <c r="EA50" s="34" t="str">
        <f>IFERROR(TIME(0,0,AVERAGEIFS('VISSIM Travel Time Outputs'!$K:$K,'VISSIM Travel Time Outputs'!$D:$D,$D50,'VISSIM Travel Time Outputs'!$A:$A,"AVG",'VISSIM Travel Time Outputs'!$B:$B,EA$9)),"-")</f>
        <v>-</v>
      </c>
      <c r="EB50" s="34" t="str">
        <f>IFERROR(TIME(0,0,AVERAGEIFS('VISSIM Travel Time Outputs'!$K:$K,'VISSIM Travel Time Outputs'!$D:$D,$D50,'VISSIM Travel Time Outputs'!$A:$A,"AVG",'VISSIM Travel Time Outputs'!$B:$B,EB$9)),"-")</f>
        <v>-</v>
      </c>
      <c r="EC50" s="34" t="str">
        <f>IFERROR(TIME(0,0,AVERAGEIFS('VISSIM Travel Time Outputs'!$K:$K,'VISSIM Travel Time Outputs'!$D:$D,$D50,'VISSIM Travel Time Outputs'!$A:$A,"AVG",'VISSIM Travel Time Outputs'!$B:$B,EC$9)),"-")</f>
        <v>-</v>
      </c>
      <c r="ED50" s="34" t="str">
        <f>IFERROR(TIME(0,0,AVERAGEIFS('VISSIM Travel Time Outputs'!$K:$K,'VISSIM Travel Time Outputs'!$D:$D,$D50,'VISSIM Travel Time Outputs'!$A:$A,"AVG",'VISSIM Travel Time Outputs'!$B:$B,ED$9)),"-")</f>
        <v>-</v>
      </c>
      <c r="EE50" s="34" t="str">
        <f>IFERROR(TIME(0,0,AVERAGEIFS('VISSIM Travel Time Outputs'!$K:$K,'VISSIM Travel Time Outputs'!$D:$D,$D50,'VISSIM Travel Time Outputs'!$A:$A,"AVG",'VISSIM Travel Time Outputs'!$B:$B,EE$9)),"-")</f>
        <v>-</v>
      </c>
      <c r="EF50" s="34" t="str">
        <f>IFERROR(TIME(0,0,AVERAGEIFS('VISSIM Travel Time Outputs'!$K:$K,'VISSIM Travel Time Outputs'!$D:$D,$D50,'VISSIM Travel Time Outputs'!$A:$A,"AVG",'VISSIM Travel Time Outputs'!$B:$B,EF$9)),"-")</f>
        <v>-</v>
      </c>
      <c r="EG50" s="34" t="str">
        <f>IFERROR(TIME(0,0,AVERAGEIFS('VISSIM Travel Time Outputs'!$K:$K,'VISSIM Travel Time Outputs'!$D:$D,$D50,'VISSIM Travel Time Outputs'!$A:$A,"AVG",'VISSIM Travel Time Outputs'!$B:$B,EG$9)),"-")</f>
        <v>-</v>
      </c>
      <c r="EH50" s="34" t="str">
        <f>IFERROR(TIME(0,0,AVERAGEIFS('VISSIM Travel Time Outputs'!$K:$K,'VISSIM Travel Time Outputs'!$D:$D,$D50,'VISSIM Travel Time Outputs'!$A:$A,"AVG",'VISSIM Travel Time Outputs'!$B:$B,EH$9)),"-")</f>
        <v>-</v>
      </c>
      <c r="EI50" s="134" t="str">
        <f>IFERROR(TIME(0,0,AVERAGEIFS('VISSIM Travel Time Outputs'!$K:$K,'VISSIM Travel Time Outputs'!$D:$D,$D50,'VISSIM Travel Time Outputs'!$A:$A,"AVG",'VISSIM Travel Time Outputs'!$B:$B,EI$9)),"-")</f>
        <v>-</v>
      </c>
      <c r="EJ50" s="126"/>
      <c r="EK50" s="323" t="str">
        <f>IFERROR(AVERAGEIFS('VISSIM Travel Time Outputs'!$H:$H,'VISSIM Travel Time Outputs'!$D:$D,$D50,'VISSIM Travel Time Outputs'!$A:$A,"AVG",'VISSIM Travel Time Outputs'!$B:$B,EK$9),"-")</f>
        <v>-</v>
      </c>
      <c r="EL50" s="324" t="str">
        <f>IFERROR(AVERAGEIFS('VISSIM Travel Time Outputs'!$H:$H,'VISSIM Travel Time Outputs'!$D:$D,$D50,'VISSIM Travel Time Outputs'!$A:$A,"AVG",'VISSIM Travel Time Outputs'!$B:$B,EL$9),"-")</f>
        <v>-</v>
      </c>
      <c r="EM50" s="324" t="str">
        <f>IFERROR(AVERAGEIFS('VISSIM Travel Time Outputs'!$H:$H,'VISSIM Travel Time Outputs'!$D:$D,$D50,'VISSIM Travel Time Outputs'!$A:$A,"AVG",'VISSIM Travel Time Outputs'!$B:$B,EM$9),"-")</f>
        <v>-</v>
      </c>
      <c r="EN50" s="324" t="str">
        <f>IFERROR(AVERAGEIFS('VISSIM Travel Time Outputs'!$H:$H,'VISSIM Travel Time Outputs'!$D:$D,$D50,'VISSIM Travel Time Outputs'!$A:$A,"AVG",'VISSIM Travel Time Outputs'!$B:$B,EN$9),"-")</f>
        <v>-</v>
      </c>
      <c r="EO50" s="324" t="str">
        <f>IFERROR(AVERAGEIFS('VISSIM Travel Time Outputs'!$H:$H,'VISSIM Travel Time Outputs'!$D:$D,$D50,'VISSIM Travel Time Outputs'!$A:$A,"AVG",'VISSIM Travel Time Outputs'!$B:$B,EO$9),"-")</f>
        <v>-</v>
      </c>
      <c r="EP50" s="324" t="str">
        <f>IFERROR(AVERAGEIFS('VISSIM Travel Time Outputs'!$H:$H,'VISSIM Travel Time Outputs'!$D:$D,$D50,'VISSIM Travel Time Outputs'!$A:$A,"AVG",'VISSIM Travel Time Outputs'!$B:$B,EP$9),"-")</f>
        <v>-</v>
      </c>
      <c r="EQ50" s="324" t="str">
        <f>IFERROR(AVERAGEIFS('VISSIM Travel Time Outputs'!$H:$H,'VISSIM Travel Time Outputs'!$D:$D,$D50,'VISSIM Travel Time Outputs'!$A:$A,"AVG",'VISSIM Travel Time Outputs'!$B:$B,EQ$9),"-")</f>
        <v>-</v>
      </c>
      <c r="ER50" s="324" t="str">
        <f>IFERROR(AVERAGEIFS('VISSIM Travel Time Outputs'!$H:$H,'VISSIM Travel Time Outputs'!$D:$D,$D50,'VISSIM Travel Time Outputs'!$A:$A,"AVG",'VISSIM Travel Time Outputs'!$B:$B,ER$9),"-")</f>
        <v>-</v>
      </c>
      <c r="ES50" s="324" t="str">
        <f>IFERROR(AVERAGEIFS('VISSIM Travel Time Outputs'!$H:$H,'VISSIM Travel Time Outputs'!$D:$D,$D50,'VISSIM Travel Time Outputs'!$A:$A,"AVG",'VISSIM Travel Time Outputs'!$B:$B,ES$9),"-")</f>
        <v>-</v>
      </c>
      <c r="ET50" s="324" t="str">
        <f>IFERROR(AVERAGEIFS('VISSIM Travel Time Outputs'!$H:$H,'VISSIM Travel Time Outputs'!$D:$D,$D50,'VISSIM Travel Time Outputs'!$A:$A,"AVG",'VISSIM Travel Time Outputs'!$B:$B,ET$9),"-")</f>
        <v>-</v>
      </c>
      <c r="EU50" s="324" t="str">
        <f>IFERROR(AVERAGEIFS('VISSIM Travel Time Outputs'!$H:$H,'VISSIM Travel Time Outputs'!$D:$D,$D50,'VISSIM Travel Time Outputs'!$A:$A,"AVG",'VISSIM Travel Time Outputs'!$B:$B,EU$9),"-")</f>
        <v>-</v>
      </c>
      <c r="EV50" s="324" t="str">
        <f>IFERROR(AVERAGEIFS('VISSIM Travel Time Outputs'!$H:$H,'VISSIM Travel Time Outputs'!$D:$D,$D50,'VISSIM Travel Time Outputs'!$A:$A,"AVG",'VISSIM Travel Time Outputs'!$B:$B,EV$9),"-")</f>
        <v>-</v>
      </c>
      <c r="EW50" s="324" t="str">
        <f>IFERROR(AVERAGEIFS('VISSIM Travel Time Outputs'!$H:$H,'VISSIM Travel Time Outputs'!$D:$D,$D50,'VISSIM Travel Time Outputs'!$A:$A,"AVG",'VISSIM Travel Time Outputs'!$B:$B,EW$9),"-")</f>
        <v>-</v>
      </c>
      <c r="EX50" s="324" t="str">
        <f>IFERROR(AVERAGEIFS('VISSIM Travel Time Outputs'!$H:$H,'VISSIM Travel Time Outputs'!$D:$D,$D50,'VISSIM Travel Time Outputs'!$A:$A,"AVG",'VISSIM Travel Time Outputs'!$B:$B,EX$9),"-")</f>
        <v>-</v>
      </c>
      <c r="EY50" s="324" t="str">
        <f>IFERROR(AVERAGEIFS('VISSIM Travel Time Outputs'!$H:$H,'VISSIM Travel Time Outputs'!$D:$D,$D50,'VISSIM Travel Time Outputs'!$A:$A,"AVG",'VISSIM Travel Time Outputs'!$B:$B,EY$9),"-")</f>
        <v>-</v>
      </c>
      <c r="EZ50" s="325" t="str">
        <f>IFERROR(AVERAGEIFS('VISSIM Travel Time Outputs'!$H:$H,'VISSIM Travel Time Outputs'!$D:$D,$D50,'VISSIM Travel Time Outputs'!$A:$A,"AVG",'VISSIM Travel Time Outputs'!$B:$B,EZ$9),"-")</f>
        <v>-</v>
      </c>
      <c r="FA50" s="254"/>
      <c r="FB50" s="209" t="str">
        <f t="shared" si="22"/>
        <v>--</v>
      </c>
      <c r="FC50" s="354" t="str">
        <f t="shared" si="23"/>
        <v>--</v>
      </c>
      <c r="FD50" s="325">
        <f t="shared" si="24"/>
        <v>0</v>
      </c>
      <c r="FE50" s="331"/>
      <c r="FF50" s="209" t="str">
        <f>IFERROR(GETPIVOTDATA("Average of TRAVTM(40)",#REF!,"TIMEINT",FF$9,"VEHICLETRAVELTIMEMEASUREMENT",$D50)/3600/24,"--")</f>
        <v>--</v>
      </c>
      <c r="FG50" s="34" t="str">
        <f>IFERROR(GETPIVOTDATA("Average of TRAVTM(40)",#REF!,"TIMEINT",FG$9,"VEHICLETRAVELTIMEMEASUREMENT",$D50)/3600/24,"--")</f>
        <v>--</v>
      </c>
      <c r="FH50" s="34" t="str">
        <f>IFERROR(GETPIVOTDATA("Average of TRAVTM(40)",#REF!,"TIMEINT",FH$9,"VEHICLETRAVELTIMEMEASUREMENT",$D50)/3600/24,"--")</f>
        <v>--</v>
      </c>
      <c r="FI50" s="34" t="str">
        <f>IFERROR(GETPIVOTDATA("Average of TRAVTM(40)",#REF!,"TIMEINT",FI$9,"VEHICLETRAVELTIMEMEASUREMENT",$D50)/3600/24,"--")</f>
        <v>--</v>
      </c>
      <c r="FJ50" s="34" t="str">
        <f>IFERROR(GETPIVOTDATA("Average of TRAVTM(40)",#REF!,"TIMEINT",FJ$9,"VEHICLETRAVELTIMEMEASUREMENT",$D50)/3600/24,"--")</f>
        <v>--</v>
      </c>
      <c r="FK50" s="34" t="str">
        <f>IFERROR(GETPIVOTDATA("Average of TRAVTM(40)",#REF!,"TIMEINT",FK$9,"VEHICLETRAVELTIMEMEASUREMENT",$D50)/3600/24,"--")</f>
        <v>--</v>
      </c>
      <c r="FL50" s="34" t="str">
        <f>IFERROR(GETPIVOTDATA("Average of TRAVTM(40)",#REF!,"TIMEINT",FL$9,"VEHICLETRAVELTIMEMEASUREMENT",$D50)/3600/24,"--")</f>
        <v>--</v>
      </c>
      <c r="FM50" s="34" t="str">
        <f>IFERROR(GETPIVOTDATA("Average of TRAVTM(40)",#REF!,"TIMEINT",FM$9,"VEHICLETRAVELTIMEMEASUREMENT",$D50)/3600/24,"--")</f>
        <v>--</v>
      </c>
      <c r="FN50" s="34" t="str">
        <f>IFERROR(GETPIVOTDATA("Average of TRAVTM(40)",#REF!,"TIMEINT",FN$9,"VEHICLETRAVELTIMEMEASUREMENT",$D50)/3600/24,"--")</f>
        <v>--</v>
      </c>
      <c r="FO50" s="34" t="str">
        <f>IFERROR(GETPIVOTDATA("Average of TRAVTM(40)",#REF!,"TIMEINT",FO$9,"VEHICLETRAVELTIMEMEASUREMENT",$D50)/3600/24,"--")</f>
        <v>--</v>
      </c>
      <c r="FP50" s="34" t="str">
        <f>IFERROR(GETPIVOTDATA("Average of TRAVTM(40)",#REF!,"TIMEINT",FP$9,"VEHICLETRAVELTIMEMEASUREMENT",$D50)/3600/24,"--")</f>
        <v>--</v>
      </c>
      <c r="FQ50" s="34" t="str">
        <f>IFERROR(GETPIVOTDATA("Average of TRAVTM(40)",#REF!,"TIMEINT",FQ$9,"VEHICLETRAVELTIMEMEASUREMENT",$D50)/3600/24,"--")</f>
        <v>--</v>
      </c>
      <c r="FR50" s="34" t="str">
        <f>IFERROR(GETPIVOTDATA("Average of TRAVTM(40)",#REF!,"TIMEINT",FR$9,"VEHICLETRAVELTIMEMEASUREMENT",$D50)/3600/24,"--")</f>
        <v>--</v>
      </c>
      <c r="FS50" s="34" t="str">
        <f>IFERROR(GETPIVOTDATA("Average of TRAVTM(40)",#REF!,"TIMEINT",FS$9,"VEHICLETRAVELTIMEMEASUREMENT",$D50)/3600/24,"--")</f>
        <v>--</v>
      </c>
      <c r="FT50" s="34" t="str">
        <f>IFERROR(GETPIVOTDATA("Average of TRAVTM(40)",#REF!,"TIMEINT",FT$9,"VEHICLETRAVELTIMEMEASUREMENT",$D50)/3600/24,"--")</f>
        <v>--</v>
      </c>
      <c r="FU50" s="134" t="str">
        <f>IFERROR(GETPIVOTDATA("Average of TRAVTM(40)",#REF!,"TIMEINT",FU$9,"VEHICLETRAVELTIMEMEASUREMENT",$D50)/3600/24,"--")</f>
        <v>--</v>
      </c>
      <c r="FV50" s="331"/>
      <c r="FW50" s="323" t="str">
        <f>IFERROR(GETPIVOTDATA("Average of VEHS(40)",#REF!,"TIMEINT",FW$9,"VEHICLETRAVELTIMEMEASUREMENT",$D50),"--")</f>
        <v>--</v>
      </c>
      <c r="FX50" s="324" t="str">
        <f>IFERROR(GETPIVOTDATA("Average of VEHS(40)",#REF!,"TIMEINT",FX$9,"VEHICLETRAVELTIMEMEASUREMENT",$D50),"--")</f>
        <v>--</v>
      </c>
      <c r="FY50" s="324" t="str">
        <f>IFERROR(GETPIVOTDATA("Average of VEHS(40)",#REF!,"TIMEINT",FY$9,"VEHICLETRAVELTIMEMEASUREMENT",$D50),"--")</f>
        <v>--</v>
      </c>
      <c r="FZ50" s="324" t="str">
        <f>IFERROR(GETPIVOTDATA("Average of VEHS(40)",#REF!,"TIMEINT",FZ$9,"VEHICLETRAVELTIMEMEASUREMENT",$D50),"--")</f>
        <v>--</v>
      </c>
      <c r="GA50" s="324" t="str">
        <f>IFERROR(GETPIVOTDATA("Average of VEHS(40)",#REF!,"TIMEINT",GA$9,"VEHICLETRAVELTIMEMEASUREMENT",$D50),"--")</f>
        <v>--</v>
      </c>
      <c r="GB50" s="324" t="str">
        <f>IFERROR(GETPIVOTDATA("Average of VEHS(40)",#REF!,"TIMEINT",GB$9,"VEHICLETRAVELTIMEMEASUREMENT",$D50),"--")</f>
        <v>--</v>
      </c>
      <c r="GC50" s="324" t="str">
        <f>IFERROR(GETPIVOTDATA("Average of VEHS(40)",#REF!,"TIMEINT",GC$9,"VEHICLETRAVELTIMEMEASUREMENT",$D50),"--")</f>
        <v>--</v>
      </c>
      <c r="GD50" s="324" t="str">
        <f>IFERROR(GETPIVOTDATA("Average of VEHS(40)",#REF!,"TIMEINT",GD$9,"VEHICLETRAVELTIMEMEASUREMENT",$D50),"--")</f>
        <v>--</v>
      </c>
      <c r="GE50" s="324" t="str">
        <f>IFERROR(GETPIVOTDATA("Average of VEHS(40)",#REF!,"TIMEINT",GE$9,"VEHICLETRAVELTIMEMEASUREMENT",$D50),"--")</f>
        <v>--</v>
      </c>
      <c r="GF50" s="324" t="str">
        <f>IFERROR(GETPIVOTDATA("Average of VEHS(40)",#REF!,"TIMEINT",GF$9,"VEHICLETRAVELTIMEMEASUREMENT",$D50),"--")</f>
        <v>--</v>
      </c>
      <c r="GG50" s="324" t="str">
        <f>IFERROR(GETPIVOTDATA("Average of VEHS(40)",#REF!,"TIMEINT",GG$9,"VEHICLETRAVELTIMEMEASUREMENT",$D50),"--")</f>
        <v>--</v>
      </c>
      <c r="GH50" s="324" t="str">
        <f>IFERROR(GETPIVOTDATA("Average of VEHS(40)",#REF!,"TIMEINT",GH$9,"VEHICLETRAVELTIMEMEASUREMENT",$D50),"--")</f>
        <v>--</v>
      </c>
      <c r="GI50" s="324" t="str">
        <f>IFERROR(GETPIVOTDATA("Average of VEHS(40)",#REF!,"TIMEINT",GI$9,"VEHICLETRAVELTIMEMEASUREMENT",$D50),"--")</f>
        <v>--</v>
      </c>
      <c r="GJ50" s="324" t="str">
        <f>IFERROR(GETPIVOTDATA("Average of VEHS(40)",#REF!,"TIMEINT",GJ$9,"VEHICLETRAVELTIMEMEASUREMENT",$D50),"--")</f>
        <v>--</v>
      </c>
      <c r="GK50" s="324" t="str">
        <f>IFERROR(GETPIVOTDATA("Average of VEHS(40)",#REF!,"TIMEINT",GK$9,"VEHICLETRAVELTIMEMEASUREMENT",$D50),"--")</f>
        <v>--</v>
      </c>
      <c r="GL50" s="325" t="str">
        <f>IFERROR(GETPIVOTDATA("Average of VEHS(40)",#REF!,"TIMEINT",GL$9,"VEHICLETRAVELTIMEMEASUREMENT",$D50),"--")</f>
        <v>--</v>
      </c>
      <c r="GM50" s="331"/>
      <c r="GN50" s="209" t="str">
        <f t="shared" si="25"/>
        <v>--</v>
      </c>
      <c r="GO50" s="354" t="str">
        <f t="shared" si="26"/>
        <v>--</v>
      </c>
      <c r="GP50" s="325">
        <f t="shared" si="27"/>
        <v>0</v>
      </c>
      <c r="GQ50" s="331"/>
      <c r="GR50" s="209" t="str">
        <f>IFERROR(GETPIVOTDATA("Average of TRAVTM(60)",#REF!,"TIMEINT",GR$9,"VEHICLETRAVELTIMEMEASUREMENT",$D50)/3600/24,"--")</f>
        <v>--</v>
      </c>
      <c r="GS50" s="34" t="str">
        <f>IFERROR(GETPIVOTDATA("Average of TRAVTM(60)",#REF!,"TIMEINT",GS$9,"VEHICLETRAVELTIMEMEASUREMENT",$D50)/3600/24,"--")</f>
        <v>--</v>
      </c>
      <c r="GT50" s="34" t="str">
        <f>IFERROR(GETPIVOTDATA("Average of TRAVTM(60)",#REF!,"TIMEINT",GT$9,"VEHICLETRAVELTIMEMEASUREMENT",$D50)/3600/24,"--")</f>
        <v>--</v>
      </c>
      <c r="GU50" s="34" t="str">
        <f>IFERROR(GETPIVOTDATA("Average of TRAVTM(60)",#REF!,"TIMEINT",GU$9,"VEHICLETRAVELTIMEMEASUREMENT",$D50)/3600/24,"--")</f>
        <v>--</v>
      </c>
      <c r="GV50" s="34" t="str">
        <f>IFERROR(GETPIVOTDATA("Average of TRAVTM(60)",#REF!,"TIMEINT",GV$9,"VEHICLETRAVELTIMEMEASUREMENT",$D50)/3600/24,"--")</f>
        <v>--</v>
      </c>
      <c r="GW50" s="34" t="str">
        <f>IFERROR(GETPIVOTDATA("Average of TRAVTM(60)",#REF!,"TIMEINT",GW$9,"VEHICLETRAVELTIMEMEASUREMENT",$D50)/3600/24,"--")</f>
        <v>--</v>
      </c>
      <c r="GX50" s="34" t="str">
        <f>IFERROR(GETPIVOTDATA("Average of TRAVTM(60)",#REF!,"TIMEINT",GX$9,"VEHICLETRAVELTIMEMEASUREMENT",$D50)/3600/24,"--")</f>
        <v>--</v>
      </c>
      <c r="GY50" s="34" t="str">
        <f>IFERROR(GETPIVOTDATA("Average of TRAVTM(60)",#REF!,"TIMEINT",GY$9,"VEHICLETRAVELTIMEMEASUREMENT",$D50)/3600/24,"--")</f>
        <v>--</v>
      </c>
      <c r="GZ50" s="34" t="str">
        <f>IFERROR(GETPIVOTDATA("Average of TRAVTM(60)",#REF!,"TIMEINT",GZ$9,"VEHICLETRAVELTIMEMEASUREMENT",$D50)/3600/24,"--")</f>
        <v>--</v>
      </c>
      <c r="HA50" s="34" t="str">
        <f>IFERROR(GETPIVOTDATA("Average of TRAVTM(60)",#REF!,"TIMEINT",HA$9,"VEHICLETRAVELTIMEMEASUREMENT",$D50)/3600/24,"--")</f>
        <v>--</v>
      </c>
      <c r="HB50" s="34" t="str">
        <f>IFERROR(GETPIVOTDATA("Average of TRAVTM(60)",#REF!,"TIMEINT",HB$9,"VEHICLETRAVELTIMEMEASUREMENT",$D50)/3600/24,"--")</f>
        <v>--</v>
      </c>
      <c r="HC50" s="34" t="str">
        <f>IFERROR(GETPIVOTDATA("Average of TRAVTM(60)",#REF!,"TIMEINT",HC$9,"VEHICLETRAVELTIMEMEASUREMENT",$D50)/3600/24,"--")</f>
        <v>--</v>
      </c>
      <c r="HD50" s="34" t="str">
        <f>IFERROR(GETPIVOTDATA("Average of TRAVTM(60)",#REF!,"TIMEINT",HD$9,"VEHICLETRAVELTIMEMEASUREMENT",$D50)/3600/24,"--")</f>
        <v>--</v>
      </c>
      <c r="HE50" s="34" t="str">
        <f>IFERROR(GETPIVOTDATA("Average of TRAVTM(60)",#REF!,"TIMEINT",HE$9,"VEHICLETRAVELTIMEMEASUREMENT",$D50)/3600/24,"--")</f>
        <v>--</v>
      </c>
      <c r="HF50" s="34" t="str">
        <f>IFERROR(GETPIVOTDATA("Average of TRAVTM(60)",#REF!,"TIMEINT",HF$9,"VEHICLETRAVELTIMEMEASUREMENT",$D50)/3600/24,"--")</f>
        <v>--</v>
      </c>
      <c r="HG50" s="134" t="str">
        <f>IFERROR(GETPIVOTDATA("Average of TRAVTM(60)",#REF!,"TIMEINT",HG$9,"VEHICLETRAVELTIMEMEASUREMENT",$D50)/3600/24,"--")</f>
        <v>--</v>
      </c>
      <c r="HH50" s="331"/>
      <c r="HI50" s="323" t="str">
        <f>IFERROR(GETPIVOTDATA("Average of VEHS(60)",#REF!,"TIMEINT",HI$9,"VEHICLETRAVELTIMEMEASUREMENT",$D50),"--")</f>
        <v>--</v>
      </c>
      <c r="HJ50" s="324" t="str">
        <f>IFERROR(GETPIVOTDATA("Average of VEHS(60)",#REF!,"TIMEINT",HJ$9,"VEHICLETRAVELTIMEMEASUREMENT",$D50),"--")</f>
        <v>--</v>
      </c>
      <c r="HK50" s="324" t="str">
        <f>IFERROR(GETPIVOTDATA("Average of VEHS(60)",#REF!,"TIMEINT",HK$9,"VEHICLETRAVELTIMEMEASUREMENT",$D50),"--")</f>
        <v>--</v>
      </c>
      <c r="HL50" s="324" t="str">
        <f>IFERROR(GETPIVOTDATA("Average of VEHS(60)",#REF!,"TIMEINT",HL$9,"VEHICLETRAVELTIMEMEASUREMENT",$D50),"--")</f>
        <v>--</v>
      </c>
      <c r="HM50" s="324" t="str">
        <f>IFERROR(GETPIVOTDATA("Average of VEHS(60)",#REF!,"TIMEINT",HM$9,"VEHICLETRAVELTIMEMEASUREMENT",$D50),"--")</f>
        <v>--</v>
      </c>
      <c r="HN50" s="324" t="str">
        <f>IFERROR(GETPIVOTDATA("Average of VEHS(60)",#REF!,"TIMEINT",HN$9,"VEHICLETRAVELTIMEMEASUREMENT",$D50),"--")</f>
        <v>--</v>
      </c>
      <c r="HO50" s="324" t="str">
        <f>IFERROR(GETPIVOTDATA("Average of VEHS(60)",#REF!,"TIMEINT",HO$9,"VEHICLETRAVELTIMEMEASUREMENT",$D50),"--")</f>
        <v>--</v>
      </c>
      <c r="HP50" s="324" t="str">
        <f>IFERROR(GETPIVOTDATA("Average of VEHS(60)",#REF!,"TIMEINT",HP$9,"VEHICLETRAVELTIMEMEASUREMENT",$D50),"--")</f>
        <v>--</v>
      </c>
      <c r="HQ50" s="324" t="str">
        <f>IFERROR(GETPIVOTDATA("Average of VEHS(60)",#REF!,"TIMEINT",HQ$9,"VEHICLETRAVELTIMEMEASUREMENT",$D50),"--")</f>
        <v>--</v>
      </c>
      <c r="HR50" s="324" t="str">
        <f>IFERROR(GETPIVOTDATA("Average of VEHS(60)",#REF!,"TIMEINT",HR$9,"VEHICLETRAVELTIMEMEASUREMENT",$D50),"--")</f>
        <v>--</v>
      </c>
      <c r="HS50" s="324" t="str">
        <f>IFERROR(GETPIVOTDATA("Average of VEHS(60)",#REF!,"TIMEINT",HS$9,"VEHICLETRAVELTIMEMEASUREMENT",$D50),"--")</f>
        <v>--</v>
      </c>
      <c r="HT50" s="324" t="str">
        <f>IFERROR(GETPIVOTDATA("Average of VEHS(60)",#REF!,"TIMEINT",HT$9,"VEHICLETRAVELTIMEMEASUREMENT",$D50),"--")</f>
        <v>--</v>
      </c>
      <c r="HU50" s="324" t="str">
        <f>IFERROR(GETPIVOTDATA("Average of VEHS(60)",#REF!,"TIMEINT",HU$9,"VEHICLETRAVELTIMEMEASUREMENT",$D50),"--")</f>
        <v>--</v>
      </c>
      <c r="HV50" s="324" t="str">
        <f>IFERROR(GETPIVOTDATA("Average of VEHS(60)",#REF!,"TIMEINT",HV$9,"VEHICLETRAVELTIMEMEASUREMENT",$D50),"--")</f>
        <v>--</v>
      </c>
      <c r="HW50" s="324" t="str">
        <f>IFERROR(GETPIVOTDATA("Average of VEHS(60)",#REF!,"TIMEINT",HW$9,"VEHICLETRAVELTIMEMEASUREMENT",$D50),"--")</f>
        <v>--</v>
      </c>
      <c r="HX50" s="325" t="str">
        <f>IFERROR(GETPIVOTDATA("Average of VEHS(60)",#REF!,"TIMEINT",HX$9,"VEHICLETRAVELTIMEMEASUREMENT",$D50),"--")</f>
        <v>--</v>
      </c>
      <c r="HY50" s="331"/>
      <c r="HZ50" s="209" t="str">
        <f t="shared" si="28"/>
        <v>--</v>
      </c>
      <c r="IA50" s="354" t="str">
        <f t="shared" si="29"/>
        <v>--</v>
      </c>
      <c r="IB50" s="325">
        <f t="shared" si="30"/>
        <v>0</v>
      </c>
      <c r="IC50" s="638"/>
      <c r="ID50" s="323" t="str">
        <f>IFERROR(AVERAGEIFS('VISSIM Travel Time Outputs'!#REF!,'VISSIM Travel Time Outputs'!#REF!,$D50,'VISSIM Travel Time Outputs'!#REF!,"AVG",'VISSIM Travel Time Outputs'!#REF!,ID$9),"-")</f>
        <v>-</v>
      </c>
      <c r="IE50" s="324" t="str">
        <f>IFERROR(AVERAGEIFS('VISSIM Travel Time Outputs'!#REF!,'VISSIM Travel Time Outputs'!#REF!,$D50,'VISSIM Travel Time Outputs'!#REF!,"AVG",'VISSIM Travel Time Outputs'!#REF!,IE$9),"-")</f>
        <v>-</v>
      </c>
      <c r="IF50" s="324" t="str">
        <f>IFERROR(AVERAGEIFS('VISSIM Travel Time Outputs'!#REF!,'VISSIM Travel Time Outputs'!#REF!,$D50,'VISSIM Travel Time Outputs'!#REF!,"AVG",'VISSIM Travel Time Outputs'!#REF!,IF$9),"-")</f>
        <v>-</v>
      </c>
      <c r="IG50" s="324" t="str">
        <f>IFERROR(AVERAGEIFS('VISSIM Travel Time Outputs'!#REF!,'VISSIM Travel Time Outputs'!#REF!,$D50,'VISSIM Travel Time Outputs'!#REF!,"AVG",'VISSIM Travel Time Outputs'!#REF!,IG$9),"-")</f>
        <v>-</v>
      </c>
      <c r="IH50" s="324" t="str">
        <f>IFERROR(AVERAGEIFS('VISSIM Travel Time Outputs'!#REF!,'VISSIM Travel Time Outputs'!#REF!,$D50,'VISSIM Travel Time Outputs'!#REF!,"AVG",'VISSIM Travel Time Outputs'!#REF!,IH$9),"-")</f>
        <v>-</v>
      </c>
      <c r="II50" s="324" t="str">
        <f>IFERROR(AVERAGEIFS('VISSIM Travel Time Outputs'!#REF!,'VISSIM Travel Time Outputs'!#REF!,$D50,'VISSIM Travel Time Outputs'!#REF!,"AVG",'VISSIM Travel Time Outputs'!#REF!,II$9),"-")</f>
        <v>-</v>
      </c>
      <c r="IJ50" s="324" t="str">
        <f>IFERROR(AVERAGEIFS('VISSIM Travel Time Outputs'!#REF!,'VISSIM Travel Time Outputs'!#REF!,$D50,'VISSIM Travel Time Outputs'!#REF!,"AVG",'VISSIM Travel Time Outputs'!#REF!,IJ$9),"-")</f>
        <v>-</v>
      </c>
      <c r="IK50" s="324" t="str">
        <f>IFERROR(AVERAGEIFS('VISSIM Travel Time Outputs'!#REF!,'VISSIM Travel Time Outputs'!#REF!,$D50,'VISSIM Travel Time Outputs'!#REF!,"AVG",'VISSIM Travel Time Outputs'!#REF!,IK$9),"-")</f>
        <v>-</v>
      </c>
      <c r="IL50" s="324" t="str">
        <f>IFERROR(AVERAGEIFS('VISSIM Travel Time Outputs'!#REF!,'VISSIM Travel Time Outputs'!#REF!,$D50,'VISSIM Travel Time Outputs'!#REF!,"AVG",'VISSIM Travel Time Outputs'!#REF!,IL$9),"-")</f>
        <v>-</v>
      </c>
      <c r="IM50" s="324" t="str">
        <f>IFERROR(AVERAGEIFS('VISSIM Travel Time Outputs'!#REF!,'VISSIM Travel Time Outputs'!#REF!,$D50,'VISSIM Travel Time Outputs'!#REF!,"AVG",'VISSIM Travel Time Outputs'!#REF!,IM$9),"-")</f>
        <v>-</v>
      </c>
      <c r="IN50" s="324" t="str">
        <f>IFERROR(AVERAGEIFS('VISSIM Travel Time Outputs'!#REF!,'VISSIM Travel Time Outputs'!#REF!,$D50,'VISSIM Travel Time Outputs'!#REF!,"AVG",'VISSIM Travel Time Outputs'!#REF!,IN$9),"-")</f>
        <v>-</v>
      </c>
      <c r="IO50" s="324" t="str">
        <f>IFERROR(AVERAGEIFS('VISSIM Travel Time Outputs'!#REF!,'VISSIM Travel Time Outputs'!#REF!,$D50,'VISSIM Travel Time Outputs'!#REF!,"AVG",'VISSIM Travel Time Outputs'!#REF!,IO$9),"-")</f>
        <v>-</v>
      </c>
      <c r="IP50" s="324" t="str">
        <f>IFERROR(AVERAGEIFS('VISSIM Travel Time Outputs'!#REF!,'VISSIM Travel Time Outputs'!#REF!,$D50,'VISSIM Travel Time Outputs'!#REF!,"AVG",'VISSIM Travel Time Outputs'!#REF!,IP$9),"-")</f>
        <v>-</v>
      </c>
      <c r="IQ50" s="324" t="str">
        <f>IFERROR(AVERAGEIFS('VISSIM Travel Time Outputs'!#REF!,'VISSIM Travel Time Outputs'!#REF!,$D50,'VISSIM Travel Time Outputs'!#REF!,"AVG",'VISSIM Travel Time Outputs'!#REF!,IQ$9),"-")</f>
        <v>-</v>
      </c>
      <c r="IR50" s="324" t="str">
        <f>IFERROR(AVERAGEIFS('VISSIM Travel Time Outputs'!#REF!,'VISSIM Travel Time Outputs'!#REF!,$D50,'VISSIM Travel Time Outputs'!#REF!,"AVG",'VISSIM Travel Time Outputs'!#REF!,IR$9),"-")</f>
        <v>-</v>
      </c>
      <c r="IS50" s="325" t="str">
        <f>IFERROR(AVERAGEIFS('VISSIM Travel Time Outputs'!#REF!,'VISSIM Travel Time Outputs'!#REF!,$D50,'VISSIM Travel Time Outputs'!#REF!,"AVG",'VISSIM Travel Time Outputs'!#REF!,IS$9),"-")</f>
        <v>-</v>
      </c>
      <c r="IT50" s="325" t="str">
        <f t="shared" si="31"/>
        <v>--</v>
      </c>
    </row>
    <row r="51" spans="1:254" x14ac:dyDescent="0.35">
      <c r="A51" s="252" t="str">
        <f t="shared" si="12"/>
        <v>H</v>
      </c>
      <c r="B51" s="577">
        <f t="shared" si="32"/>
        <v>42</v>
      </c>
      <c r="C51" s="413">
        <f>INDEX('Input - Travel Times'!$B$3:$AH$103,MATCH($B51,'Input - Travel Times'!$B$3:$B$103,0),MATCH(C$9,'Input - Travel Times'!$B$3:$AH$3,0))</f>
        <v>0</v>
      </c>
      <c r="D51" s="150">
        <f>INDEX('Input - Travel Times'!$B$3:$AH$103,MATCH($B51,'Input - Travel Times'!$B$3:$B$103,0),MATCH(D$9,'Input - Travel Times'!$B$3:$AH$3,0))</f>
        <v>0</v>
      </c>
      <c r="E51" s="518">
        <f>TIME(0,0,INDEX('Input - Travel Times'!$B$3:$AH$103,MATCH($B51,'Input - Travel Times'!$B$3:$B$103,0),MATCH(E$9,'Input - Travel Times'!$B$3:$AH$3,0)))</f>
        <v>0</v>
      </c>
      <c r="F51" s="518">
        <f>TIME(0,0,INDEX('Input - Travel Times'!$B$3:$AH$103,MATCH($B51,'Input - Travel Times'!$B$3:$B$103,0),MATCH(F$9,'Input - Travel Times'!$B$3:$AH$3,0)))</f>
        <v>0</v>
      </c>
      <c r="G51" s="518">
        <f>TIME(0,0,INDEX('Input - Travel Times'!$B$3:$AH$103,MATCH($B51,'Input - Travel Times'!$B$3:$B$103,0),MATCH(G$9,'Input - Travel Times'!$B$3:$AH$3,0)))</f>
        <v>0</v>
      </c>
      <c r="H51" s="518">
        <f>TIME(0,0,INDEX('Input - Travel Times'!$B$3:$AH$103,MATCH($B51,'Input - Travel Times'!$B$3:$B$103,0),MATCH(H$9,'Input - Travel Times'!$B$3:$AH$3,0)))</f>
        <v>0</v>
      </c>
      <c r="J51" s="209" t="str">
        <f>IFERROR(TIME(0,0,AVERAGEIFS('VISSIM Travel Time Outputs'!$I:$I,'VISSIM Travel Time Outputs'!$D:$D,$D51,'VISSIM Travel Time Outputs'!$A:$A,"AVG",'VISSIM Travel Time Outputs'!$B:$B,J$9)),"-")</f>
        <v>-</v>
      </c>
      <c r="K51" s="34" t="str">
        <f>IFERROR(TIME(0,0,AVERAGEIFS('VISSIM Travel Time Outputs'!$I:$I,'VISSIM Travel Time Outputs'!$D:$D,$D51,'VISSIM Travel Time Outputs'!$A:$A,"AVG",'VISSIM Travel Time Outputs'!$B:$B,K$9)),"-")</f>
        <v>-</v>
      </c>
      <c r="L51" s="34" t="str">
        <f>IFERROR(TIME(0,0,AVERAGEIFS('VISSIM Travel Time Outputs'!$I:$I,'VISSIM Travel Time Outputs'!$D:$D,$D51,'VISSIM Travel Time Outputs'!$A:$A,"AVG",'VISSIM Travel Time Outputs'!$B:$B,L$9)),"-")</f>
        <v>-</v>
      </c>
      <c r="M51" s="34" t="str">
        <f>IFERROR(TIME(0,0,AVERAGEIFS('VISSIM Travel Time Outputs'!$I:$I,'VISSIM Travel Time Outputs'!$D:$D,$D51,'VISSIM Travel Time Outputs'!$A:$A,"AVG",'VISSIM Travel Time Outputs'!$B:$B,M$9)),"-")</f>
        <v>-</v>
      </c>
      <c r="N51" s="34" t="str">
        <f>IFERROR(TIME(0,0,AVERAGEIFS('VISSIM Travel Time Outputs'!$I:$I,'VISSIM Travel Time Outputs'!$D:$D,$D51,'VISSIM Travel Time Outputs'!$A:$A,"AVG",'VISSIM Travel Time Outputs'!$B:$B,N$9)),"-")</f>
        <v>-</v>
      </c>
      <c r="O51" s="34" t="str">
        <f>IFERROR(TIME(0,0,AVERAGEIFS('VISSIM Travel Time Outputs'!$I:$I,'VISSIM Travel Time Outputs'!$D:$D,$D51,'VISSIM Travel Time Outputs'!$A:$A,"AVG",'VISSIM Travel Time Outputs'!$B:$B,O$9)),"-")</f>
        <v>-</v>
      </c>
      <c r="P51" s="34" t="str">
        <f>IFERROR(TIME(0,0,AVERAGEIFS('VISSIM Travel Time Outputs'!$I:$I,'VISSIM Travel Time Outputs'!$D:$D,$D51,'VISSIM Travel Time Outputs'!$A:$A,"AVG",'VISSIM Travel Time Outputs'!$B:$B,P$9)),"-")</f>
        <v>-</v>
      </c>
      <c r="Q51" s="34" t="str">
        <f>IFERROR(TIME(0,0,AVERAGEIFS('VISSIM Travel Time Outputs'!$I:$I,'VISSIM Travel Time Outputs'!$D:$D,$D51,'VISSIM Travel Time Outputs'!$A:$A,"AVG",'VISSIM Travel Time Outputs'!$B:$B,Q$9)),"-")</f>
        <v>-</v>
      </c>
      <c r="R51" s="34" t="str">
        <f>IFERROR(TIME(0,0,AVERAGEIFS('VISSIM Travel Time Outputs'!$I:$I,'VISSIM Travel Time Outputs'!$D:$D,$D51,'VISSIM Travel Time Outputs'!$A:$A,"AVG",'VISSIM Travel Time Outputs'!$B:$B,R$9)),"-")</f>
        <v>-</v>
      </c>
      <c r="S51" s="34" t="str">
        <f>IFERROR(TIME(0,0,AVERAGEIFS('VISSIM Travel Time Outputs'!$I:$I,'VISSIM Travel Time Outputs'!$D:$D,$D51,'VISSIM Travel Time Outputs'!$A:$A,"AVG",'VISSIM Travel Time Outputs'!$B:$B,S$9)),"-")</f>
        <v>-</v>
      </c>
      <c r="T51" s="34" t="str">
        <f>IFERROR(TIME(0,0,AVERAGEIFS('VISSIM Travel Time Outputs'!$I:$I,'VISSIM Travel Time Outputs'!$D:$D,$D51,'VISSIM Travel Time Outputs'!$A:$A,"AVG",'VISSIM Travel Time Outputs'!$B:$B,T$9)),"-")</f>
        <v>-</v>
      </c>
      <c r="U51" s="34" t="str">
        <f>IFERROR(TIME(0,0,AVERAGEIFS('VISSIM Travel Time Outputs'!$I:$I,'VISSIM Travel Time Outputs'!$D:$D,$D51,'VISSIM Travel Time Outputs'!$A:$A,"AVG",'VISSIM Travel Time Outputs'!$B:$B,U$9)),"-")</f>
        <v>-</v>
      </c>
      <c r="V51" s="34" t="str">
        <f>IFERROR(TIME(0,0,AVERAGEIFS('VISSIM Travel Time Outputs'!$I:$I,'VISSIM Travel Time Outputs'!$D:$D,$D51,'VISSIM Travel Time Outputs'!$A:$A,"AVG",'VISSIM Travel Time Outputs'!$B:$B,V$9)),"-")</f>
        <v>-</v>
      </c>
      <c r="W51" s="34" t="str">
        <f>IFERROR(TIME(0,0,AVERAGEIFS('VISSIM Travel Time Outputs'!$I:$I,'VISSIM Travel Time Outputs'!$D:$D,$D51,'VISSIM Travel Time Outputs'!$A:$A,"AVG",'VISSIM Travel Time Outputs'!$B:$B,W$9)),"-")</f>
        <v>-</v>
      </c>
      <c r="X51" s="34" t="str">
        <f>IFERROR(TIME(0,0,AVERAGEIFS('VISSIM Travel Time Outputs'!$I:$I,'VISSIM Travel Time Outputs'!$D:$D,$D51,'VISSIM Travel Time Outputs'!$A:$A,"AVG",'VISSIM Travel Time Outputs'!$B:$B,X$9)),"-")</f>
        <v>-</v>
      </c>
      <c r="Y51" s="134" t="str">
        <f>IFERROR(TIME(0,0,AVERAGEIFS('VISSIM Travel Time Outputs'!$I:$I,'VISSIM Travel Time Outputs'!$D:$D,$D51,'VISSIM Travel Time Outputs'!$A:$A,"AVG",'VISSIM Travel Time Outputs'!$B:$B,Y$9)),"-")</f>
        <v>-</v>
      </c>
      <c r="Z51" s="254"/>
      <c r="AA51" s="323" t="str">
        <f>IFERROR(AVERAGEIFS('VISSIM Travel Time Outputs'!$F:$F,'VISSIM Travel Time Outputs'!$D:$D,$D51,'VISSIM Travel Time Outputs'!$A:$A,"AVG",'VISSIM Travel Time Outputs'!$B:$B,AA$9),"-")</f>
        <v>-</v>
      </c>
      <c r="AB51" s="324" t="str">
        <f>IFERROR(AVERAGEIFS('VISSIM Travel Time Outputs'!$F:$F,'VISSIM Travel Time Outputs'!$D:$D,$D51,'VISSIM Travel Time Outputs'!$A:$A,"AVG",'VISSIM Travel Time Outputs'!$B:$B,AB$9),"-")</f>
        <v>-</v>
      </c>
      <c r="AC51" s="324" t="str">
        <f>IFERROR(AVERAGEIFS('VISSIM Travel Time Outputs'!$F:$F,'VISSIM Travel Time Outputs'!$D:$D,$D51,'VISSIM Travel Time Outputs'!$A:$A,"AVG",'VISSIM Travel Time Outputs'!$B:$B,AC$9),"-")</f>
        <v>-</v>
      </c>
      <c r="AD51" s="324" t="str">
        <f>IFERROR(AVERAGEIFS('VISSIM Travel Time Outputs'!$F:$F,'VISSIM Travel Time Outputs'!$D:$D,$D51,'VISSIM Travel Time Outputs'!$A:$A,"AVG",'VISSIM Travel Time Outputs'!$B:$B,AD$9),"-")</f>
        <v>-</v>
      </c>
      <c r="AE51" s="324" t="str">
        <f>IFERROR(AVERAGEIFS('VISSIM Travel Time Outputs'!$F:$F,'VISSIM Travel Time Outputs'!$D:$D,$D51,'VISSIM Travel Time Outputs'!$A:$A,"AVG",'VISSIM Travel Time Outputs'!$B:$B,AE$9),"-")</f>
        <v>-</v>
      </c>
      <c r="AF51" s="324" t="str">
        <f>IFERROR(AVERAGEIFS('VISSIM Travel Time Outputs'!$F:$F,'VISSIM Travel Time Outputs'!$D:$D,$D51,'VISSIM Travel Time Outputs'!$A:$A,"AVG",'VISSIM Travel Time Outputs'!$B:$B,AF$9),"-")</f>
        <v>-</v>
      </c>
      <c r="AG51" s="324" t="str">
        <f>IFERROR(AVERAGEIFS('VISSIM Travel Time Outputs'!$F:$F,'VISSIM Travel Time Outputs'!$D:$D,$D51,'VISSIM Travel Time Outputs'!$A:$A,"AVG",'VISSIM Travel Time Outputs'!$B:$B,AG$9),"-")</f>
        <v>-</v>
      </c>
      <c r="AH51" s="324" t="str">
        <f>IFERROR(AVERAGEIFS('VISSIM Travel Time Outputs'!$F:$F,'VISSIM Travel Time Outputs'!$D:$D,$D51,'VISSIM Travel Time Outputs'!$A:$A,"AVG",'VISSIM Travel Time Outputs'!$B:$B,AH$9),"-")</f>
        <v>-</v>
      </c>
      <c r="AI51" s="324" t="str">
        <f>IFERROR(AVERAGEIFS('VISSIM Travel Time Outputs'!$F:$F,'VISSIM Travel Time Outputs'!$D:$D,$D51,'VISSIM Travel Time Outputs'!$A:$A,"AVG",'VISSIM Travel Time Outputs'!$B:$B,AI$9),"-")</f>
        <v>-</v>
      </c>
      <c r="AJ51" s="324" t="str">
        <f>IFERROR(AVERAGEIFS('VISSIM Travel Time Outputs'!$F:$F,'VISSIM Travel Time Outputs'!$D:$D,$D51,'VISSIM Travel Time Outputs'!$A:$A,"AVG",'VISSIM Travel Time Outputs'!$B:$B,AJ$9),"-")</f>
        <v>-</v>
      </c>
      <c r="AK51" s="324" t="str">
        <f>IFERROR(AVERAGEIFS('VISSIM Travel Time Outputs'!$F:$F,'VISSIM Travel Time Outputs'!$D:$D,$D51,'VISSIM Travel Time Outputs'!$A:$A,"AVG",'VISSIM Travel Time Outputs'!$B:$B,AK$9),"-")</f>
        <v>-</v>
      </c>
      <c r="AL51" s="324" t="str">
        <f>IFERROR(AVERAGEIFS('VISSIM Travel Time Outputs'!$F:$F,'VISSIM Travel Time Outputs'!$D:$D,$D51,'VISSIM Travel Time Outputs'!$A:$A,"AVG",'VISSIM Travel Time Outputs'!$B:$B,AL$9),"-")</f>
        <v>-</v>
      </c>
      <c r="AM51" s="324" t="str">
        <f>IFERROR(AVERAGEIFS('VISSIM Travel Time Outputs'!$F:$F,'VISSIM Travel Time Outputs'!$D:$D,$D51,'VISSIM Travel Time Outputs'!$A:$A,"AVG",'VISSIM Travel Time Outputs'!$B:$B,AM$9),"-")</f>
        <v>-</v>
      </c>
      <c r="AN51" s="324" t="str">
        <f>IFERROR(AVERAGEIFS('VISSIM Travel Time Outputs'!$F:$F,'VISSIM Travel Time Outputs'!$D:$D,$D51,'VISSIM Travel Time Outputs'!$A:$A,"AVG",'VISSIM Travel Time Outputs'!$B:$B,AN$9),"-")</f>
        <v>-</v>
      </c>
      <c r="AO51" s="324" t="str">
        <f>IFERROR(AVERAGEIFS('VISSIM Travel Time Outputs'!$F:$F,'VISSIM Travel Time Outputs'!$D:$D,$D51,'VISSIM Travel Time Outputs'!$A:$A,"AVG",'VISSIM Travel Time Outputs'!$B:$B,AO$9),"-")</f>
        <v>-</v>
      </c>
      <c r="AP51" s="325" t="str">
        <f>IFERROR(AVERAGEIFS('VISSIM Travel Time Outputs'!$F:$F,'VISSIM Travel Time Outputs'!$D:$D,$D51,'VISSIM Travel Time Outputs'!$A:$A,"AVG",'VISSIM Travel Time Outputs'!$B:$B,AP$9),"-")</f>
        <v>-</v>
      </c>
      <c r="AQ51" s="331"/>
      <c r="AR51" s="209" t="str">
        <f t="shared" si="13"/>
        <v>--</v>
      </c>
      <c r="AS51" s="354" t="str">
        <f t="shared" si="14"/>
        <v>--</v>
      </c>
      <c r="AT51" s="325">
        <f t="shared" si="15"/>
        <v>0</v>
      </c>
      <c r="AU51" s="255"/>
      <c r="AV51" s="209" t="str">
        <f>IFERROR(TIME(0,0,AVERAGEIFS('VISSIM Travel Time Outputs'!$J:$J,'VISSIM Travel Time Outputs'!$D:$D,$D51,'VISSIM Travel Time Outputs'!$A:$A,"AVG",'VISSIM Travel Time Outputs'!$B:$B,AV$9)),"-")</f>
        <v>-</v>
      </c>
      <c r="AW51" s="34" t="str">
        <f>IFERROR(TIME(0,0,AVERAGEIFS('VISSIM Travel Time Outputs'!$J:$J,'VISSIM Travel Time Outputs'!$D:$D,$D51,'VISSIM Travel Time Outputs'!$A:$A,"AVG",'VISSIM Travel Time Outputs'!$B:$B,AW$9)),"-")</f>
        <v>-</v>
      </c>
      <c r="AX51" s="34" t="str">
        <f>IFERROR(TIME(0,0,AVERAGEIFS('VISSIM Travel Time Outputs'!$J:$J,'VISSIM Travel Time Outputs'!$D:$D,$D51,'VISSIM Travel Time Outputs'!$A:$A,"AVG",'VISSIM Travel Time Outputs'!$B:$B,AX$9)),"-")</f>
        <v>-</v>
      </c>
      <c r="AY51" s="34" t="str">
        <f>IFERROR(TIME(0,0,AVERAGEIFS('VISSIM Travel Time Outputs'!$J:$J,'VISSIM Travel Time Outputs'!$D:$D,$D51,'VISSIM Travel Time Outputs'!$A:$A,"AVG",'VISSIM Travel Time Outputs'!$B:$B,AY$9)),"-")</f>
        <v>-</v>
      </c>
      <c r="AZ51" s="34" t="str">
        <f>IFERROR(TIME(0,0,AVERAGEIFS('VISSIM Travel Time Outputs'!$J:$J,'VISSIM Travel Time Outputs'!$D:$D,$D51,'VISSIM Travel Time Outputs'!$A:$A,"AVG",'VISSIM Travel Time Outputs'!$B:$B,AZ$9)),"-")</f>
        <v>-</v>
      </c>
      <c r="BA51" s="34" t="str">
        <f>IFERROR(TIME(0,0,AVERAGEIFS('VISSIM Travel Time Outputs'!$J:$J,'VISSIM Travel Time Outputs'!$D:$D,$D51,'VISSIM Travel Time Outputs'!$A:$A,"AVG",'VISSIM Travel Time Outputs'!$B:$B,BA$9)),"-")</f>
        <v>-</v>
      </c>
      <c r="BB51" s="34" t="str">
        <f>IFERROR(TIME(0,0,AVERAGEIFS('VISSIM Travel Time Outputs'!$J:$J,'VISSIM Travel Time Outputs'!$D:$D,$D51,'VISSIM Travel Time Outputs'!$A:$A,"AVG",'VISSIM Travel Time Outputs'!$B:$B,BB$9)),"-")</f>
        <v>-</v>
      </c>
      <c r="BC51" s="34" t="str">
        <f>IFERROR(TIME(0,0,AVERAGEIFS('VISSIM Travel Time Outputs'!$J:$J,'VISSIM Travel Time Outputs'!$D:$D,$D51,'VISSIM Travel Time Outputs'!$A:$A,"AVG",'VISSIM Travel Time Outputs'!$B:$B,BC$9)),"-")</f>
        <v>-</v>
      </c>
      <c r="BD51" s="34" t="str">
        <f>IFERROR(TIME(0,0,AVERAGEIFS('VISSIM Travel Time Outputs'!$J:$J,'VISSIM Travel Time Outputs'!$D:$D,$D51,'VISSIM Travel Time Outputs'!$A:$A,"AVG",'VISSIM Travel Time Outputs'!$B:$B,BD$9)),"-")</f>
        <v>-</v>
      </c>
      <c r="BE51" s="34" t="str">
        <f>IFERROR(TIME(0,0,AVERAGEIFS('VISSIM Travel Time Outputs'!$J:$J,'VISSIM Travel Time Outputs'!$D:$D,$D51,'VISSIM Travel Time Outputs'!$A:$A,"AVG",'VISSIM Travel Time Outputs'!$B:$B,BE$9)),"-")</f>
        <v>-</v>
      </c>
      <c r="BF51" s="34" t="str">
        <f>IFERROR(TIME(0,0,AVERAGEIFS('VISSIM Travel Time Outputs'!$J:$J,'VISSIM Travel Time Outputs'!$D:$D,$D51,'VISSIM Travel Time Outputs'!$A:$A,"AVG",'VISSIM Travel Time Outputs'!$B:$B,BF$9)),"-")</f>
        <v>-</v>
      </c>
      <c r="BG51" s="34" t="str">
        <f>IFERROR(TIME(0,0,AVERAGEIFS('VISSIM Travel Time Outputs'!$J:$J,'VISSIM Travel Time Outputs'!$D:$D,$D51,'VISSIM Travel Time Outputs'!$A:$A,"AVG",'VISSIM Travel Time Outputs'!$B:$B,BG$9)),"-")</f>
        <v>-</v>
      </c>
      <c r="BH51" s="34" t="str">
        <f>IFERROR(TIME(0,0,AVERAGEIFS('VISSIM Travel Time Outputs'!$J:$J,'VISSIM Travel Time Outputs'!$D:$D,$D51,'VISSIM Travel Time Outputs'!$A:$A,"AVG",'VISSIM Travel Time Outputs'!$B:$B,BH$9)),"-")</f>
        <v>-</v>
      </c>
      <c r="BI51" s="34" t="str">
        <f>IFERROR(TIME(0,0,AVERAGEIFS('VISSIM Travel Time Outputs'!$J:$J,'VISSIM Travel Time Outputs'!$D:$D,$D51,'VISSIM Travel Time Outputs'!$A:$A,"AVG",'VISSIM Travel Time Outputs'!$B:$B,BI$9)),"-")</f>
        <v>-</v>
      </c>
      <c r="BJ51" s="34" t="str">
        <f>IFERROR(TIME(0,0,AVERAGEIFS('VISSIM Travel Time Outputs'!$J:$J,'VISSIM Travel Time Outputs'!$D:$D,$D51,'VISSIM Travel Time Outputs'!$A:$A,"AVG",'VISSIM Travel Time Outputs'!$B:$B,BJ$9)),"-")</f>
        <v>-</v>
      </c>
      <c r="BK51" s="134" t="str">
        <f>IFERROR(TIME(0,0,AVERAGEIFS('VISSIM Travel Time Outputs'!$J:$J,'VISSIM Travel Time Outputs'!$D:$D,$D51,'VISSIM Travel Time Outputs'!$A:$A,"AVG",'VISSIM Travel Time Outputs'!$B:$B,BK$9)),"-")</f>
        <v>-</v>
      </c>
      <c r="BL51" s="126"/>
      <c r="BM51" s="323" t="str">
        <f>IFERROR(AVERAGEIFS('VISSIM Travel Time Outputs'!$G:$G,'VISSIM Travel Time Outputs'!$D:$D,$D51,'VISSIM Travel Time Outputs'!$A:$A,"AVG",'VISSIM Travel Time Outputs'!$B:$B,BM$9),"-")</f>
        <v>-</v>
      </c>
      <c r="BN51" s="324" t="str">
        <f>IFERROR(AVERAGEIFS('VISSIM Travel Time Outputs'!$G:$G,'VISSIM Travel Time Outputs'!$D:$D,$D51,'VISSIM Travel Time Outputs'!$A:$A,"AVG",'VISSIM Travel Time Outputs'!$B:$B,BN$9),"-")</f>
        <v>-</v>
      </c>
      <c r="BO51" s="324" t="str">
        <f>IFERROR(AVERAGEIFS('VISSIM Travel Time Outputs'!$G:$G,'VISSIM Travel Time Outputs'!$D:$D,$D51,'VISSIM Travel Time Outputs'!$A:$A,"AVG",'VISSIM Travel Time Outputs'!$B:$B,BO$9),"-")</f>
        <v>-</v>
      </c>
      <c r="BP51" s="324" t="str">
        <f>IFERROR(AVERAGEIFS('VISSIM Travel Time Outputs'!$G:$G,'VISSIM Travel Time Outputs'!$D:$D,$D51,'VISSIM Travel Time Outputs'!$A:$A,"AVG",'VISSIM Travel Time Outputs'!$B:$B,BP$9),"-")</f>
        <v>-</v>
      </c>
      <c r="BQ51" s="324" t="str">
        <f>IFERROR(AVERAGEIFS('VISSIM Travel Time Outputs'!$G:$G,'VISSIM Travel Time Outputs'!$D:$D,$D51,'VISSIM Travel Time Outputs'!$A:$A,"AVG",'VISSIM Travel Time Outputs'!$B:$B,BQ$9),"-")</f>
        <v>-</v>
      </c>
      <c r="BR51" s="324" t="str">
        <f>IFERROR(AVERAGEIFS('VISSIM Travel Time Outputs'!$G:$G,'VISSIM Travel Time Outputs'!$D:$D,$D51,'VISSIM Travel Time Outputs'!$A:$A,"AVG",'VISSIM Travel Time Outputs'!$B:$B,BR$9),"-")</f>
        <v>-</v>
      </c>
      <c r="BS51" s="324" t="str">
        <f>IFERROR(AVERAGEIFS('VISSIM Travel Time Outputs'!$G:$G,'VISSIM Travel Time Outputs'!$D:$D,$D51,'VISSIM Travel Time Outputs'!$A:$A,"AVG",'VISSIM Travel Time Outputs'!$B:$B,BS$9),"-")</f>
        <v>-</v>
      </c>
      <c r="BT51" s="324" t="str">
        <f>IFERROR(AVERAGEIFS('VISSIM Travel Time Outputs'!$G:$G,'VISSIM Travel Time Outputs'!$D:$D,$D51,'VISSIM Travel Time Outputs'!$A:$A,"AVG",'VISSIM Travel Time Outputs'!$B:$B,BT$9),"-")</f>
        <v>-</v>
      </c>
      <c r="BU51" s="324" t="str">
        <f>IFERROR(AVERAGEIFS('VISSIM Travel Time Outputs'!$G:$G,'VISSIM Travel Time Outputs'!$D:$D,$D51,'VISSIM Travel Time Outputs'!$A:$A,"AVG",'VISSIM Travel Time Outputs'!$B:$B,BU$9),"-")</f>
        <v>-</v>
      </c>
      <c r="BV51" s="324" t="str">
        <f>IFERROR(AVERAGEIFS('VISSIM Travel Time Outputs'!$G:$G,'VISSIM Travel Time Outputs'!$D:$D,$D51,'VISSIM Travel Time Outputs'!$A:$A,"AVG",'VISSIM Travel Time Outputs'!$B:$B,BV$9),"-")</f>
        <v>-</v>
      </c>
      <c r="BW51" s="324" t="str">
        <f>IFERROR(AVERAGEIFS('VISSIM Travel Time Outputs'!$G:$G,'VISSIM Travel Time Outputs'!$D:$D,$D51,'VISSIM Travel Time Outputs'!$A:$A,"AVG",'VISSIM Travel Time Outputs'!$B:$B,BW$9),"-")</f>
        <v>-</v>
      </c>
      <c r="BX51" s="324" t="str">
        <f>IFERROR(AVERAGEIFS('VISSIM Travel Time Outputs'!$G:$G,'VISSIM Travel Time Outputs'!$D:$D,$D51,'VISSIM Travel Time Outputs'!$A:$A,"AVG",'VISSIM Travel Time Outputs'!$B:$B,BX$9),"-")</f>
        <v>-</v>
      </c>
      <c r="BY51" s="324" t="str">
        <f>IFERROR(AVERAGEIFS('VISSIM Travel Time Outputs'!$G:$G,'VISSIM Travel Time Outputs'!$D:$D,$D51,'VISSIM Travel Time Outputs'!$A:$A,"AVG",'VISSIM Travel Time Outputs'!$B:$B,BY$9),"-")</f>
        <v>-</v>
      </c>
      <c r="BZ51" s="324" t="str">
        <f>IFERROR(AVERAGEIFS('VISSIM Travel Time Outputs'!$G:$G,'VISSIM Travel Time Outputs'!$D:$D,$D51,'VISSIM Travel Time Outputs'!$A:$A,"AVG",'VISSIM Travel Time Outputs'!$B:$B,BZ$9),"-")</f>
        <v>-</v>
      </c>
      <c r="CA51" s="324" t="str">
        <f>IFERROR(AVERAGEIFS('VISSIM Travel Time Outputs'!$G:$G,'VISSIM Travel Time Outputs'!$D:$D,$D51,'VISSIM Travel Time Outputs'!$A:$A,"AVG",'VISSIM Travel Time Outputs'!$B:$B,CA$9),"-")</f>
        <v>-</v>
      </c>
      <c r="CB51" s="325" t="str">
        <f>IFERROR(AVERAGEIFS('VISSIM Travel Time Outputs'!$G:$G,'VISSIM Travel Time Outputs'!$D:$D,$D51,'VISSIM Travel Time Outputs'!$A:$A,"AVG",'VISSIM Travel Time Outputs'!$B:$B,CB$9),"-")</f>
        <v>-</v>
      </c>
      <c r="CC51" s="254"/>
      <c r="CD51" s="209" t="str">
        <f t="shared" si="16"/>
        <v>--</v>
      </c>
      <c r="CE51" s="354" t="str">
        <f t="shared" si="17"/>
        <v>--</v>
      </c>
      <c r="CF51" s="325">
        <f t="shared" si="18"/>
        <v>0</v>
      </c>
      <c r="CG51" s="331"/>
      <c r="CH51" s="209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134"/>
      <c r="CX51" s="331"/>
      <c r="CY51" s="323"/>
      <c r="CZ51" s="324"/>
      <c r="DA51" s="324"/>
      <c r="DB51" s="324"/>
      <c r="DC51" s="324"/>
      <c r="DD51" s="324"/>
      <c r="DE51" s="324"/>
      <c r="DF51" s="324"/>
      <c r="DG51" s="324"/>
      <c r="DH51" s="324"/>
      <c r="DI51" s="324"/>
      <c r="DJ51" s="324"/>
      <c r="DK51" s="324"/>
      <c r="DL51" s="324"/>
      <c r="DM51" s="324"/>
      <c r="DN51" s="325"/>
      <c r="DO51" s="331"/>
      <c r="DP51" s="209" t="str">
        <f t="shared" si="19"/>
        <v>--</v>
      </c>
      <c r="DQ51" s="354" t="str">
        <f t="shared" si="20"/>
        <v>--</v>
      </c>
      <c r="DR51" s="325">
        <f t="shared" si="21"/>
        <v>0</v>
      </c>
      <c r="DS51" s="255"/>
      <c r="DT51" s="209" t="str">
        <f>IFERROR(TIME(0,0,AVERAGEIFS('VISSIM Travel Time Outputs'!$K:$K,'VISSIM Travel Time Outputs'!$D:$D,$D51,'VISSIM Travel Time Outputs'!$A:$A,"AVG",'VISSIM Travel Time Outputs'!$B:$B,DT$9)),"-")</f>
        <v>-</v>
      </c>
      <c r="DU51" s="34" t="str">
        <f>IFERROR(TIME(0,0,AVERAGEIFS('VISSIM Travel Time Outputs'!$K:$K,'VISSIM Travel Time Outputs'!$D:$D,$D51,'VISSIM Travel Time Outputs'!$A:$A,"AVG",'VISSIM Travel Time Outputs'!$B:$B,DU$9)),"-")</f>
        <v>-</v>
      </c>
      <c r="DV51" s="34" t="str">
        <f>IFERROR(TIME(0,0,AVERAGEIFS('VISSIM Travel Time Outputs'!$K:$K,'VISSIM Travel Time Outputs'!$D:$D,$D51,'VISSIM Travel Time Outputs'!$A:$A,"AVG",'VISSIM Travel Time Outputs'!$B:$B,DV$9)),"-")</f>
        <v>-</v>
      </c>
      <c r="DW51" s="34" t="str">
        <f>IFERROR(TIME(0,0,AVERAGEIFS('VISSIM Travel Time Outputs'!$K:$K,'VISSIM Travel Time Outputs'!$D:$D,$D51,'VISSIM Travel Time Outputs'!$A:$A,"AVG",'VISSIM Travel Time Outputs'!$B:$B,DW$9)),"-")</f>
        <v>-</v>
      </c>
      <c r="DX51" s="34" t="str">
        <f>IFERROR(TIME(0,0,AVERAGEIFS('VISSIM Travel Time Outputs'!$K:$K,'VISSIM Travel Time Outputs'!$D:$D,$D51,'VISSIM Travel Time Outputs'!$A:$A,"AVG",'VISSIM Travel Time Outputs'!$B:$B,DX$9)),"-")</f>
        <v>-</v>
      </c>
      <c r="DY51" s="34" t="str">
        <f>IFERROR(TIME(0,0,AVERAGEIFS('VISSIM Travel Time Outputs'!$K:$K,'VISSIM Travel Time Outputs'!$D:$D,$D51,'VISSIM Travel Time Outputs'!$A:$A,"AVG",'VISSIM Travel Time Outputs'!$B:$B,DY$9)),"-")</f>
        <v>-</v>
      </c>
      <c r="DZ51" s="34" t="str">
        <f>IFERROR(TIME(0,0,AVERAGEIFS('VISSIM Travel Time Outputs'!$K:$K,'VISSIM Travel Time Outputs'!$D:$D,$D51,'VISSIM Travel Time Outputs'!$A:$A,"AVG",'VISSIM Travel Time Outputs'!$B:$B,DZ$9)),"-")</f>
        <v>-</v>
      </c>
      <c r="EA51" s="34" t="str">
        <f>IFERROR(TIME(0,0,AVERAGEIFS('VISSIM Travel Time Outputs'!$K:$K,'VISSIM Travel Time Outputs'!$D:$D,$D51,'VISSIM Travel Time Outputs'!$A:$A,"AVG",'VISSIM Travel Time Outputs'!$B:$B,EA$9)),"-")</f>
        <v>-</v>
      </c>
      <c r="EB51" s="34" t="str">
        <f>IFERROR(TIME(0,0,AVERAGEIFS('VISSIM Travel Time Outputs'!$K:$K,'VISSIM Travel Time Outputs'!$D:$D,$D51,'VISSIM Travel Time Outputs'!$A:$A,"AVG",'VISSIM Travel Time Outputs'!$B:$B,EB$9)),"-")</f>
        <v>-</v>
      </c>
      <c r="EC51" s="34" t="str">
        <f>IFERROR(TIME(0,0,AVERAGEIFS('VISSIM Travel Time Outputs'!$K:$K,'VISSIM Travel Time Outputs'!$D:$D,$D51,'VISSIM Travel Time Outputs'!$A:$A,"AVG",'VISSIM Travel Time Outputs'!$B:$B,EC$9)),"-")</f>
        <v>-</v>
      </c>
      <c r="ED51" s="34" t="str">
        <f>IFERROR(TIME(0,0,AVERAGEIFS('VISSIM Travel Time Outputs'!$K:$K,'VISSIM Travel Time Outputs'!$D:$D,$D51,'VISSIM Travel Time Outputs'!$A:$A,"AVG",'VISSIM Travel Time Outputs'!$B:$B,ED$9)),"-")</f>
        <v>-</v>
      </c>
      <c r="EE51" s="34" t="str">
        <f>IFERROR(TIME(0,0,AVERAGEIFS('VISSIM Travel Time Outputs'!$K:$K,'VISSIM Travel Time Outputs'!$D:$D,$D51,'VISSIM Travel Time Outputs'!$A:$A,"AVG",'VISSIM Travel Time Outputs'!$B:$B,EE$9)),"-")</f>
        <v>-</v>
      </c>
      <c r="EF51" s="34" t="str">
        <f>IFERROR(TIME(0,0,AVERAGEIFS('VISSIM Travel Time Outputs'!$K:$K,'VISSIM Travel Time Outputs'!$D:$D,$D51,'VISSIM Travel Time Outputs'!$A:$A,"AVG",'VISSIM Travel Time Outputs'!$B:$B,EF$9)),"-")</f>
        <v>-</v>
      </c>
      <c r="EG51" s="34" t="str">
        <f>IFERROR(TIME(0,0,AVERAGEIFS('VISSIM Travel Time Outputs'!$K:$K,'VISSIM Travel Time Outputs'!$D:$D,$D51,'VISSIM Travel Time Outputs'!$A:$A,"AVG",'VISSIM Travel Time Outputs'!$B:$B,EG$9)),"-")</f>
        <v>-</v>
      </c>
      <c r="EH51" s="34" t="str">
        <f>IFERROR(TIME(0,0,AVERAGEIFS('VISSIM Travel Time Outputs'!$K:$K,'VISSIM Travel Time Outputs'!$D:$D,$D51,'VISSIM Travel Time Outputs'!$A:$A,"AVG",'VISSIM Travel Time Outputs'!$B:$B,EH$9)),"-")</f>
        <v>-</v>
      </c>
      <c r="EI51" s="134" t="str">
        <f>IFERROR(TIME(0,0,AVERAGEIFS('VISSIM Travel Time Outputs'!$K:$K,'VISSIM Travel Time Outputs'!$D:$D,$D51,'VISSIM Travel Time Outputs'!$A:$A,"AVG",'VISSIM Travel Time Outputs'!$B:$B,EI$9)),"-")</f>
        <v>-</v>
      </c>
      <c r="EJ51" s="126"/>
      <c r="EK51" s="323" t="str">
        <f>IFERROR(AVERAGEIFS('VISSIM Travel Time Outputs'!$H:$H,'VISSIM Travel Time Outputs'!$D:$D,$D51,'VISSIM Travel Time Outputs'!$A:$A,"AVG",'VISSIM Travel Time Outputs'!$B:$B,EK$9),"-")</f>
        <v>-</v>
      </c>
      <c r="EL51" s="324" t="str">
        <f>IFERROR(AVERAGEIFS('VISSIM Travel Time Outputs'!$H:$H,'VISSIM Travel Time Outputs'!$D:$D,$D51,'VISSIM Travel Time Outputs'!$A:$A,"AVG",'VISSIM Travel Time Outputs'!$B:$B,EL$9),"-")</f>
        <v>-</v>
      </c>
      <c r="EM51" s="324" t="str">
        <f>IFERROR(AVERAGEIFS('VISSIM Travel Time Outputs'!$H:$H,'VISSIM Travel Time Outputs'!$D:$D,$D51,'VISSIM Travel Time Outputs'!$A:$A,"AVG",'VISSIM Travel Time Outputs'!$B:$B,EM$9),"-")</f>
        <v>-</v>
      </c>
      <c r="EN51" s="324" t="str">
        <f>IFERROR(AVERAGEIFS('VISSIM Travel Time Outputs'!$H:$H,'VISSIM Travel Time Outputs'!$D:$D,$D51,'VISSIM Travel Time Outputs'!$A:$A,"AVG",'VISSIM Travel Time Outputs'!$B:$B,EN$9),"-")</f>
        <v>-</v>
      </c>
      <c r="EO51" s="324" t="str">
        <f>IFERROR(AVERAGEIFS('VISSIM Travel Time Outputs'!$H:$H,'VISSIM Travel Time Outputs'!$D:$D,$D51,'VISSIM Travel Time Outputs'!$A:$A,"AVG",'VISSIM Travel Time Outputs'!$B:$B,EO$9),"-")</f>
        <v>-</v>
      </c>
      <c r="EP51" s="324" t="str">
        <f>IFERROR(AVERAGEIFS('VISSIM Travel Time Outputs'!$H:$H,'VISSIM Travel Time Outputs'!$D:$D,$D51,'VISSIM Travel Time Outputs'!$A:$A,"AVG",'VISSIM Travel Time Outputs'!$B:$B,EP$9),"-")</f>
        <v>-</v>
      </c>
      <c r="EQ51" s="324" t="str">
        <f>IFERROR(AVERAGEIFS('VISSIM Travel Time Outputs'!$H:$H,'VISSIM Travel Time Outputs'!$D:$D,$D51,'VISSIM Travel Time Outputs'!$A:$A,"AVG",'VISSIM Travel Time Outputs'!$B:$B,EQ$9),"-")</f>
        <v>-</v>
      </c>
      <c r="ER51" s="324" t="str">
        <f>IFERROR(AVERAGEIFS('VISSIM Travel Time Outputs'!$H:$H,'VISSIM Travel Time Outputs'!$D:$D,$D51,'VISSIM Travel Time Outputs'!$A:$A,"AVG",'VISSIM Travel Time Outputs'!$B:$B,ER$9),"-")</f>
        <v>-</v>
      </c>
      <c r="ES51" s="324" t="str">
        <f>IFERROR(AVERAGEIFS('VISSIM Travel Time Outputs'!$H:$H,'VISSIM Travel Time Outputs'!$D:$D,$D51,'VISSIM Travel Time Outputs'!$A:$A,"AVG",'VISSIM Travel Time Outputs'!$B:$B,ES$9),"-")</f>
        <v>-</v>
      </c>
      <c r="ET51" s="324" t="str">
        <f>IFERROR(AVERAGEIFS('VISSIM Travel Time Outputs'!$H:$H,'VISSIM Travel Time Outputs'!$D:$D,$D51,'VISSIM Travel Time Outputs'!$A:$A,"AVG",'VISSIM Travel Time Outputs'!$B:$B,ET$9),"-")</f>
        <v>-</v>
      </c>
      <c r="EU51" s="324" t="str">
        <f>IFERROR(AVERAGEIFS('VISSIM Travel Time Outputs'!$H:$H,'VISSIM Travel Time Outputs'!$D:$D,$D51,'VISSIM Travel Time Outputs'!$A:$A,"AVG",'VISSIM Travel Time Outputs'!$B:$B,EU$9),"-")</f>
        <v>-</v>
      </c>
      <c r="EV51" s="324" t="str">
        <f>IFERROR(AVERAGEIFS('VISSIM Travel Time Outputs'!$H:$H,'VISSIM Travel Time Outputs'!$D:$D,$D51,'VISSIM Travel Time Outputs'!$A:$A,"AVG",'VISSIM Travel Time Outputs'!$B:$B,EV$9),"-")</f>
        <v>-</v>
      </c>
      <c r="EW51" s="324" t="str">
        <f>IFERROR(AVERAGEIFS('VISSIM Travel Time Outputs'!$H:$H,'VISSIM Travel Time Outputs'!$D:$D,$D51,'VISSIM Travel Time Outputs'!$A:$A,"AVG",'VISSIM Travel Time Outputs'!$B:$B,EW$9),"-")</f>
        <v>-</v>
      </c>
      <c r="EX51" s="324" t="str">
        <f>IFERROR(AVERAGEIFS('VISSIM Travel Time Outputs'!$H:$H,'VISSIM Travel Time Outputs'!$D:$D,$D51,'VISSIM Travel Time Outputs'!$A:$A,"AVG",'VISSIM Travel Time Outputs'!$B:$B,EX$9),"-")</f>
        <v>-</v>
      </c>
      <c r="EY51" s="324" t="str">
        <f>IFERROR(AVERAGEIFS('VISSIM Travel Time Outputs'!$H:$H,'VISSIM Travel Time Outputs'!$D:$D,$D51,'VISSIM Travel Time Outputs'!$A:$A,"AVG",'VISSIM Travel Time Outputs'!$B:$B,EY$9),"-")</f>
        <v>-</v>
      </c>
      <c r="EZ51" s="325" t="str">
        <f>IFERROR(AVERAGEIFS('VISSIM Travel Time Outputs'!$H:$H,'VISSIM Travel Time Outputs'!$D:$D,$D51,'VISSIM Travel Time Outputs'!$A:$A,"AVG",'VISSIM Travel Time Outputs'!$B:$B,EZ$9),"-")</f>
        <v>-</v>
      </c>
      <c r="FA51" s="254"/>
      <c r="FB51" s="209" t="str">
        <f t="shared" si="22"/>
        <v>--</v>
      </c>
      <c r="FC51" s="354" t="str">
        <f t="shared" si="23"/>
        <v>--</v>
      </c>
      <c r="FD51" s="325">
        <f t="shared" si="24"/>
        <v>0</v>
      </c>
      <c r="FE51" s="331"/>
      <c r="FF51" s="209" t="str">
        <f>IFERROR(GETPIVOTDATA("Average of TRAVTM(40)",#REF!,"TIMEINT",FF$9,"VEHICLETRAVELTIMEMEASUREMENT",$D51)/3600/24,"--")</f>
        <v>--</v>
      </c>
      <c r="FG51" s="34" t="str">
        <f>IFERROR(GETPIVOTDATA("Average of TRAVTM(40)",#REF!,"TIMEINT",FG$9,"VEHICLETRAVELTIMEMEASUREMENT",$D51)/3600/24,"--")</f>
        <v>--</v>
      </c>
      <c r="FH51" s="34" t="str">
        <f>IFERROR(GETPIVOTDATA("Average of TRAVTM(40)",#REF!,"TIMEINT",FH$9,"VEHICLETRAVELTIMEMEASUREMENT",$D51)/3600/24,"--")</f>
        <v>--</v>
      </c>
      <c r="FI51" s="34" t="str">
        <f>IFERROR(GETPIVOTDATA("Average of TRAVTM(40)",#REF!,"TIMEINT",FI$9,"VEHICLETRAVELTIMEMEASUREMENT",$D51)/3600/24,"--")</f>
        <v>--</v>
      </c>
      <c r="FJ51" s="34" t="str">
        <f>IFERROR(GETPIVOTDATA("Average of TRAVTM(40)",#REF!,"TIMEINT",FJ$9,"VEHICLETRAVELTIMEMEASUREMENT",$D51)/3600/24,"--")</f>
        <v>--</v>
      </c>
      <c r="FK51" s="34" t="str">
        <f>IFERROR(GETPIVOTDATA("Average of TRAVTM(40)",#REF!,"TIMEINT",FK$9,"VEHICLETRAVELTIMEMEASUREMENT",$D51)/3600/24,"--")</f>
        <v>--</v>
      </c>
      <c r="FL51" s="34" t="str">
        <f>IFERROR(GETPIVOTDATA("Average of TRAVTM(40)",#REF!,"TIMEINT",FL$9,"VEHICLETRAVELTIMEMEASUREMENT",$D51)/3600/24,"--")</f>
        <v>--</v>
      </c>
      <c r="FM51" s="34" t="str">
        <f>IFERROR(GETPIVOTDATA("Average of TRAVTM(40)",#REF!,"TIMEINT",FM$9,"VEHICLETRAVELTIMEMEASUREMENT",$D51)/3600/24,"--")</f>
        <v>--</v>
      </c>
      <c r="FN51" s="34" t="str">
        <f>IFERROR(GETPIVOTDATA("Average of TRAVTM(40)",#REF!,"TIMEINT",FN$9,"VEHICLETRAVELTIMEMEASUREMENT",$D51)/3600/24,"--")</f>
        <v>--</v>
      </c>
      <c r="FO51" s="34" t="str">
        <f>IFERROR(GETPIVOTDATA("Average of TRAVTM(40)",#REF!,"TIMEINT",FO$9,"VEHICLETRAVELTIMEMEASUREMENT",$D51)/3600/24,"--")</f>
        <v>--</v>
      </c>
      <c r="FP51" s="34" t="str">
        <f>IFERROR(GETPIVOTDATA("Average of TRAVTM(40)",#REF!,"TIMEINT",FP$9,"VEHICLETRAVELTIMEMEASUREMENT",$D51)/3600/24,"--")</f>
        <v>--</v>
      </c>
      <c r="FQ51" s="34" t="str">
        <f>IFERROR(GETPIVOTDATA("Average of TRAVTM(40)",#REF!,"TIMEINT",FQ$9,"VEHICLETRAVELTIMEMEASUREMENT",$D51)/3600/24,"--")</f>
        <v>--</v>
      </c>
      <c r="FR51" s="34" t="str">
        <f>IFERROR(GETPIVOTDATA("Average of TRAVTM(40)",#REF!,"TIMEINT",FR$9,"VEHICLETRAVELTIMEMEASUREMENT",$D51)/3600/24,"--")</f>
        <v>--</v>
      </c>
      <c r="FS51" s="34" t="str">
        <f>IFERROR(GETPIVOTDATA("Average of TRAVTM(40)",#REF!,"TIMEINT",FS$9,"VEHICLETRAVELTIMEMEASUREMENT",$D51)/3600/24,"--")</f>
        <v>--</v>
      </c>
      <c r="FT51" s="34" t="str">
        <f>IFERROR(GETPIVOTDATA("Average of TRAVTM(40)",#REF!,"TIMEINT",FT$9,"VEHICLETRAVELTIMEMEASUREMENT",$D51)/3600/24,"--")</f>
        <v>--</v>
      </c>
      <c r="FU51" s="134" t="str">
        <f>IFERROR(GETPIVOTDATA("Average of TRAVTM(40)",#REF!,"TIMEINT",FU$9,"VEHICLETRAVELTIMEMEASUREMENT",$D51)/3600/24,"--")</f>
        <v>--</v>
      </c>
      <c r="FV51" s="331"/>
      <c r="FW51" s="323" t="str">
        <f>IFERROR(GETPIVOTDATA("Average of VEHS(40)",#REF!,"TIMEINT",FW$9,"VEHICLETRAVELTIMEMEASUREMENT",$D51),"--")</f>
        <v>--</v>
      </c>
      <c r="FX51" s="324" t="str">
        <f>IFERROR(GETPIVOTDATA("Average of VEHS(40)",#REF!,"TIMEINT",FX$9,"VEHICLETRAVELTIMEMEASUREMENT",$D51),"--")</f>
        <v>--</v>
      </c>
      <c r="FY51" s="324" t="str">
        <f>IFERROR(GETPIVOTDATA("Average of VEHS(40)",#REF!,"TIMEINT",FY$9,"VEHICLETRAVELTIMEMEASUREMENT",$D51),"--")</f>
        <v>--</v>
      </c>
      <c r="FZ51" s="324" t="str">
        <f>IFERROR(GETPIVOTDATA("Average of VEHS(40)",#REF!,"TIMEINT",FZ$9,"VEHICLETRAVELTIMEMEASUREMENT",$D51),"--")</f>
        <v>--</v>
      </c>
      <c r="GA51" s="324" t="str">
        <f>IFERROR(GETPIVOTDATA("Average of VEHS(40)",#REF!,"TIMEINT",GA$9,"VEHICLETRAVELTIMEMEASUREMENT",$D51),"--")</f>
        <v>--</v>
      </c>
      <c r="GB51" s="324" t="str">
        <f>IFERROR(GETPIVOTDATA("Average of VEHS(40)",#REF!,"TIMEINT",GB$9,"VEHICLETRAVELTIMEMEASUREMENT",$D51),"--")</f>
        <v>--</v>
      </c>
      <c r="GC51" s="324" t="str">
        <f>IFERROR(GETPIVOTDATA("Average of VEHS(40)",#REF!,"TIMEINT",GC$9,"VEHICLETRAVELTIMEMEASUREMENT",$D51),"--")</f>
        <v>--</v>
      </c>
      <c r="GD51" s="324" t="str">
        <f>IFERROR(GETPIVOTDATA("Average of VEHS(40)",#REF!,"TIMEINT",GD$9,"VEHICLETRAVELTIMEMEASUREMENT",$D51),"--")</f>
        <v>--</v>
      </c>
      <c r="GE51" s="324" t="str">
        <f>IFERROR(GETPIVOTDATA("Average of VEHS(40)",#REF!,"TIMEINT",GE$9,"VEHICLETRAVELTIMEMEASUREMENT",$D51),"--")</f>
        <v>--</v>
      </c>
      <c r="GF51" s="324" t="str">
        <f>IFERROR(GETPIVOTDATA("Average of VEHS(40)",#REF!,"TIMEINT",GF$9,"VEHICLETRAVELTIMEMEASUREMENT",$D51),"--")</f>
        <v>--</v>
      </c>
      <c r="GG51" s="324" t="str">
        <f>IFERROR(GETPIVOTDATA("Average of VEHS(40)",#REF!,"TIMEINT",GG$9,"VEHICLETRAVELTIMEMEASUREMENT",$D51),"--")</f>
        <v>--</v>
      </c>
      <c r="GH51" s="324" t="str">
        <f>IFERROR(GETPIVOTDATA("Average of VEHS(40)",#REF!,"TIMEINT",GH$9,"VEHICLETRAVELTIMEMEASUREMENT",$D51),"--")</f>
        <v>--</v>
      </c>
      <c r="GI51" s="324" t="str">
        <f>IFERROR(GETPIVOTDATA("Average of VEHS(40)",#REF!,"TIMEINT",GI$9,"VEHICLETRAVELTIMEMEASUREMENT",$D51),"--")</f>
        <v>--</v>
      </c>
      <c r="GJ51" s="324" t="str">
        <f>IFERROR(GETPIVOTDATA("Average of VEHS(40)",#REF!,"TIMEINT",GJ$9,"VEHICLETRAVELTIMEMEASUREMENT",$D51),"--")</f>
        <v>--</v>
      </c>
      <c r="GK51" s="324" t="str">
        <f>IFERROR(GETPIVOTDATA("Average of VEHS(40)",#REF!,"TIMEINT",GK$9,"VEHICLETRAVELTIMEMEASUREMENT",$D51),"--")</f>
        <v>--</v>
      </c>
      <c r="GL51" s="325" t="str">
        <f>IFERROR(GETPIVOTDATA("Average of VEHS(40)",#REF!,"TIMEINT",GL$9,"VEHICLETRAVELTIMEMEASUREMENT",$D51),"--")</f>
        <v>--</v>
      </c>
      <c r="GM51" s="331"/>
      <c r="GN51" s="209" t="str">
        <f t="shared" si="25"/>
        <v>--</v>
      </c>
      <c r="GO51" s="354" t="str">
        <f t="shared" si="26"/>
        <v>--</v>
      </c>
      <c r="GP51" s="325">
        <f t="shared" si="27"/>
        <v>0</v>
      </c>
      <c r="GQ51" s="331"/>
      <c r="GR51" s="209" t="str">
        <f>IFERROR(GETPIVOTDATA("Average of TRAVTM(60)",#REF!,"TIMEINT",GR$9,"VEHICLETRAVELTIMEMEASUREMENT",$D51)/3600/24,"--")</f>
        <v>--</v>
      </c>
      <c r="GS51" s="34" t="str">
        <f>IFERROR(GETPIVOTDATA("Average of TRAVTM(60)",#REF!,"TIMEINT",GS$9,"VEHICLETRAVELTIMEMEASUREMENT",$D51)/3600/24,"--")</f>
        <v>--</v>
      </c>
      <c r="GT51" s="34" t="str">
        <f>IFERROR(GETPIVOTDATA("Average of TRAVTM(60)",#REF!,"TIMEINT",GT$9,"VEHICLETRAVELTIMEMEASUREMENT",$D51)/3600/24,"--")</f>
        <v>--</v>
      </c>
      <c r="GU51" s="34" t="str">
        <f>IFERROR(GETPIVOTDATA("Average of TRAVTM(60)",#REF!,"TIMEINT",GU$9,"VEHICLETRAVELTIMEMEASUREMENT",$D51)/3600/24,"--")</f>
        <v>--</v>
      </c>
      <c r="GV51" s="34" t="str">
        <f>IFERROR(GETPIVOTDATA("Average of TRAVTM(60)",#REF!,"TIMEINT",GV$9,"VEHICLETRAVELTIMEMEASUREMENT",$D51)/3600/24,"--")</f>
        <v>--</v>
      </c>
      <c r="GW51" s="34" t="str">
        <f>IFERROR(GETPIVOTDATA("Average of TRAVTM(60)",#REF!,"TIMEINT",GW$9,"VEHICLETRAVELTIMEMEASUREMENT",$D51)/3600/24,"--")</f>
        <v>--</v>
      </c>
      <c r="GX51" s="34" t="str">
        <f>IFERROR(GETPIVOTDATA("Average of TRAVTM(60)",#REF!,"TIMEINT",GX$9,"VEHICLETRAVELTIMEMEASUREMENT",$D51)/3600/24,"--")</f>
        <v>--</v>
      </c>
      <c r="GY51" s="34" t="str">
        <f>IFERROR(GETPIVOTDATA("Average of TRAVTM(60)",#REF!,"TIMEINT",GY$9,"VEHICLETRAVELTIMEMEASUREMENT",$D51)/3600/24,"--")</f>
        <v>--</v>
      </c>
      <c r="GZ51" s="34" t="str">
        <f>IFERROR(GETPIVOTDATA("Average of TRAVTM(60)",#REF!,"TIMEINT",GZ$9,"VEHICLETRAVELTIMEMEASUREMENT",$D51)/3600/24,"--")</f>
        <v>--</v>
      </c>
      <c r="HA51" s="34" t="str">
        <f>IFERROR(GETPIVOTDATA("Average of TRAVTM(60)",#REF!,"TIMEINT",HA$9,"VEHICLETRAVELTIMEMEASUREMENT",$D51)/3600/24,"--")</f>
        <v>--</v>
      </c>
      <c r="HB51" s="34" t="str">
        <f>IFERROR(GETPIVOTDATA("Average of TRAVTM(60)",#REF!,"TIMEINT",HB$9,"VEHICLETRAVELTIMEMEASUREMENT",$D51)/3600/24,"--")</f>
        <v>--</v>
      </c>
      <c r="HC51" s="34" t="str">
        <f>IFERROR(GETPIVOTDATA("Average of TRAVTM(60)",#REF!,"TIMEINT",HC$9,"VEHICLETRAVELTIMEMEASUREMENT",$D51)/3600/24,"--")</f>
        <v>--</v>
      </c>
      <c r="HD51" s="34" t="str">
        <f>IFERROR(GETPIVOTDATA("Average of TRAVTM(60)",#REF!,"TIMEINT",HD$9,"VEHICLETRAVELTIMEMEASUREMENT",$D51)/3600/24,"--")</f>
        <v>--</v>
      </c>
      <c r="HE51" s="34" t="str">
        <f>IFERROR(GETPIVOTDATA("Average of TRAVTM(60)",#REF!,"TIMEINT",HE$9,"VEHICLETRAVELTIMEMEASUREMENT",$D51)/3600/24,"--")</f>
        <v>--</v>
      </c>
      <c r="HF51" s="34" t="str">
        <f>IFERROR(GETPIVOTDATA("Average of TRAVTM(60)",#REF!,"TIMEINT",HF$9,"VEHICLETRAVELTIMEMEASUREMENT",$D51)/3600/24,"--")</f>
        <v>--</v>
      </c>
      <c r="HG51" s="134" t="str">
        <f>IFERROR(GETPIVOTDATA("Average of TRAVTM(60)",#REF!,"TIMEINT",HG$9,"VEHICLETRAVELTIMEMEASUREMENT",$D51)/3600/24,"--")</f>
        <v>--</v>
      </c>
      <c r="HH51" s="331"/>
      <c r="HI51" s="323" t="str">
        <f>IFERROR(GETPIVOTDATA("Average of VEHS(60)",#REF!,"TIMEINT",HI$9,"VEHICLETRAVELTIMEMEASUREMENT",$D51),"--")</f>
        <v>--</v>
      </c>
      <c r="HJ51" s="324" t="str">
        <f>IFERROR(GETPIVOTDATA("Average of VEHS(60)",#REF!,"TIMEINT",HJ$9,"VEHICLETRAVELTIMEMEASUREMENT",$D51),"--")</f>
        <v>--</v>
      </c>
      <c r="HK51" s="324" t="str">
        <f>IFERROR(GETPIVOTDATA("Average of VEHS(60)",#REF!,"TIMEINT",HK$9,"VEHICLETRAVELTIMEMEASUREMENT",$D51),"--")</f>
        <v>--</v>
      </c>
      <c r="HL51" s="324" t="str">
        <f>IFERROR(GETPIVOTDATA("Average of VEHS(60)",#REF!,"TIMEINT",HL$9,"VEHICLETRAVELTIMEMEASUREMENT",$D51),"--")</f>
        <v>--</v>
      </c>
      <c r="HM51" s="324" t="str">
        <f>IFERROR(GETPIVOTDATA("Average of VEHS(60)",#REF!,"TIMEINT",HM$9,"VEHICLETRAVELTIMEMEASUREMENT",$D51),"--")</f>
        <v>--</v>
      </c>
      <c r="HN51" s="324" t="str">
        <f>IFERROR(GETPIVOTDATA("Average of VEHS(60)",#REF!,"TIMEINT",HN$9,"VEHICLETRAVELTIMEMEASUREMENT",$D51),"--")</f>
        <v>--</v>
      </c>
      <c r="HO51" s="324" t="str">
        <f>IFERROR(GETPIVOTDATA("Average of VEHS(60)",#REF!,"TIMEINT",HO$9,"VEHICLETRAVELTIMEMEASUREMENT",$D51),"--")</f>
        <v>--</v>
      </c>
      <c r="HP51" s="324" t="str">
        <f>IFERROR(GETPIVOTDATA("Average of VEHS(60)",#REF!,"TIMEINT",HP$9,"VEHICLETRAVELTIMEMEASUREMENT",$D51),"--")</f>
        <v>--</v>
      </c>
      <c r="HQ51" s="324" t="str">
        <f>IFERROR(GETPIVOTDATA("Average of VEHS(60)",#REF!,"TIMEINT",HQ$9,"VEHICLETRAVELTIMEMEASUREMENT",$D51),"--")</f>
        <v>--</v>
      </c>
      <c r="HR51" s="324" t="str">
        <f>IFERROR(GETPIVOTDATA("Average of VEHS(60)",#REF!,"TIMEINT",HR$9,"VEHICLETRAVELTIMEMEASUREMENT",$D51),"--")</f>
        <v>--</v>
      </c>
      <c r="HS51" s="324" t="str">
        <f>IFERROR(GETPIVOTDATA("Average of VEHS(60)",#REF!,"TIMEINT",HS$9,"VEHICLETRAVELTIMEMEASUREMENT",$D51),"--")</f>
        <v>--</v>
      </c>
      <c r="HT51" s="324" t="str">
        <f>IFERROR(GETPIVOTDATA("Average of VEHS(60)",#REF!,"TIMEINT",HT$9,"VEHICLETRAVELTIMEMEASUREMENT",$D51),"--")</f>
        <v>--</v>
      </c>
      <c r="HU51" s="324" t="str">
        <f>IFERROR(GETPIVOTDATA("Average of VEHS(60)",#REF!,"TIMEINT",HU$9,"VEHICLETRAVELTIMEMEASUREMENT",$D51),"--")</f>
        <v>--</v>
      </c>
      <c r="HV51" s="324" t="str">
        <f>IFERROR(GETPIVOTDATA("Average of VEHS(60)",#REF!,"TIMEINT",HV$9,"VEHICLETRAVELTIMEMEASUREMENT",$D51),"--")</f>
        <v>--</v>
      </c>
      <c r="HW51" s="324" t="str">
        <f>IFERROR(GETPIVOTDATA("Average of VEHS(60)",#REF!,"TIMEINT",HW$9,"VEHICLETRAVELTIMEMEASUREMENT",$D51),"--")</f>
        <v>--</v>
      </c>
      <c r="HX51" s="325" t="str">
        <f>IFERROR(GETPIVOTDATA("Average of VEHS(60)",#REF!,"TIMEINT",HX$9,"VEHICLETRAVELTIMEMEASUREMENT",$D51),"--")</f>
        <v>--</v>
      </c>
      <c r="HY51" s="331"/>
      <c r="HZ51" s="209" t="str">
        <f t="shared" si="28"/>
        <v>--</v>
      </c>
      <c r="IA51" s="354" t="str">
        <f t="shared" si="29"/>
        <v>--</v>
      </c>
      <c r="IB51" s="325">
        <f t="shared" si="30"/>
        <v>0</v>
      </c>
      <c r="IC51" s="638"/>
      <c r="ID51" s="323" t="str">
        <f>IFERROR(AVERAGEIFS('VISSIM Travel Time Outputs'!#REF!,'VISSIM Travel Time Outputs'!#REF!,$D51,'VISSIM Travel Time Outputs'!#REF!,"AVG",'VISSIM Travel Time Outputs'!#REF!,ID$9),"-")</f>
        <v>-</v>
      </c>
      <c r="IE51" s="324" t="str">
        <f>IFERROR(AVERAGEIFS('VISSIM Travel Time Outputs'!#REF!,'VISSIM Travel Time Outputs'!#REF!,$D51,'VISSIM Travel Time Outputs'!#REF!,"AVG",'VISSIM Travel Time Outputs'!#REF!,IE$9),"-")</f>
        <v>-</v>
      </c>
      <c r="IF51" s="324" t="str">
        <f>IFERROR(AVERAGEIFS('VISSIM Travel Time Outputs'!#REF!,'VISSIM Travel Time Outputs'!#REF!,$D51,'VISSIM Travel Time Outputs'!#REF!,"AVG",'VISSIM Travel Time Outputs'!#REF!,IF$9),"-")</f>
        <v>-</v>
      </c>
      <c r="IG51" s="324" t="str">
        <f>IFERROR(AVERAGEIFS('VISSIM Travel Time Outputs'!#REF!,'VISSIM Travel Time Outputs'!#REF!,$D51,'VISSIM Travel Time Outputs'!#REF!,"AVG",'VISSIM Travel Time Outputs'!#REF!,IG$9),"-")</f>
        <v>-</v>
      </c>
      <c r="IH51" s="324" t="str">
        <f>IFERROR(AVERAGEIFS('VISSIM Travel Time Outputs'!#REF!,'VISSIM Travel Time Outputs'!#REF!,$D51,'VISSIM Travel Time Outputs'!#REF!,"AVG",'VISSIM Travel Time Outputs'!#REF!,IH$9),"-")</f>
        <v>-</v>
      </c>
      <c r="II51" s="324" t="str">
        <f>IFERROR(AVERAGEIFS('VISSIM Travel Time Outputs'!#REF!,'VISSIM Travel Time Outputs'!#REF!,$D51,'VISSIM Travel Time Outputs'!#REF!,"AVG",'VISSIM Travel Time Outputs'!#REF!,II$9),"-")</f>
        <v>-</v>
      </c>
      <c r="IJ51" s="324" t="str">
        <f>IFERROR(AVERAGEIFS('VISSIM Travel Time Outputs'!#REF!,'VISSIM Travel Time Outputs'!#REF!,$D51,'VISSIM Travel Time Outputs'!#REF!,"AVG",'VISSIM Travel Time Outputs'!#REF!,IJ$9),"-")</f>
        <v>-</v>
      </c>
      <c r="IK51" s="324" t="str">
        <f>IFERROR(AVERAGEIFS('VISSIM Travel Time Outputs'!#REF!,'VISSIM Travel Time Outputs'!#REF!,$D51,'VISSIM Travel Time Outputs'!#REF!,"AVG",'VISSIM Travel Time Outputs'!#REF!,IK$9),"-")</f>
        <v>-</v>
      </c>
      <c r="IL51" s="324" t="str">
        <f>IFERROR(AVERAGEIFS('VISSIM Travel Time Outputs'!#REF!,'VISSIM Travel Time Outputs'!#REF!,$D51,'VISSIM Travel Time Outputs'!#REF!,"AVG",'VISSIM Travel Time Outputs'!#REF!,IL$9),"-")</f>
        <v>-</v>
      </c>
      <c r="IM51" s="324" t="str">
        <f>IFERROR(AVERAGEIFS('VISSIM Travel Time Outputs'!#REF!,'VISSIM Travel Time Outputs'!#REF!,$D51,'VISSIM Travel Time Outputs'!#REF!,"AVG",'VISSIM Travel Time Outputs'!#REF!,IM$9),"-")</f>
        <v>-</v>
      </c>
      <c r="IN51" s="324" t="str">
        <f>IFERROR(AVERAGEIFS('VISSIM Travel Time Outputs'!#REF!,'VISSIM Travel Time Outputs'!#REF!,$D51,'VISSIM Travel Time Outputs'!#REF!,"AVG",'VISSIM Travel Time Outputs'!#REF!,IN$9),"-")</f>
        <v>-</v>
      </c>
      <c r="IO51" s="324" t="str">
        <f>IFERROR(AVERAGEIFS('VISSIM Travel Time Outputs'!#REF!,'VISSIM Travel Time Outputs'!#REF!,$D51,'VISSIM Travel Time Outputs'!#REF!,"AVG",'VISSIM Travel Time Outputs'!#REF!,IO$9),"-")</f>
        <v>-</v>
      </c>
      <c r="IP51" s="324" t="str">
        <f>IFERROR(AVERAGEIFS('VISSIM Travel Time Outputs'!#REF!,'VISSIM Travel Time Outputs'!#REF!,$D51,'VISSIM Travel Time Outputs'!#REF!,"AVG",'VISSIM Travel Time Outputs'!#REF!,IP$9),"-")</f>
        <v>-</v>
      </c>
      <c r="IQ51" s="324" t="str">
        <f>IFERROR(AVERAGEIFS('VISSIM Travel Time Outputs'!#REF!,'VISSIM Travel Time Outputs'!#REF!,$D51,'VISSIM Travel Time Outputs'!#REF!,"AVG",'VISSIM Travel Time Outputs'!#REF!,IQ$9),"-")</f>
        <v>-</v>
      </c>
      <c r="IR51" s="324" t="str">
        <f>IFERROR(AVERAGEIFS('VISSIM Travel Time Outputs'!#REF!,'VISSIM Travel Time Outputs'!#REF!,$D51,'VISSIM Travel Time Outputs'!#REF!,"AVG",'VISSIM Travel Time Outputs'!#REF!,IR$9),"-")</f>
        <v>-</v>
      </c>
      <c r="IS51" s="325" t="str">
        <f>IFERROR(AVERAGEIFS('VISSIM Travel Time Outputs'!#REF!,'VISSIM Travel Time Outputs'!#REF!,$D51,'VISSIM Travel Time Outputs'!#REF!,"AVG",'VISSIM Travel Time Outputs'!#REF!,IS$9),"-")</f>
        <v>-</v>
      </c>
      <c r="IT51" s="325" t="str">
        <f t="shared" si="31"/>
        <v>--</v>
      </c>
    </row>
    <row r="52" spans="1:254" x14ac:dyDescent="0.35">
      <c r="A52" s="252" t="str">
        <f t="shared" si="12"/>
        <v>H</v>
      </c>
      <c r="B52" s="577">
        <f t="shared" si="32"/>
        <v>43</v>
      </c>
      <c r="C52" s="413">
        <f>INDEX('Input - Travel Times'!$B$3:$AH$103,MATCH($B52,'Input - Travel Times'!$B$3:$B$103,0),MATCH(C$9,'Input - Travel Times'!$B$3:$AH$3,0))</f>
        <v>0</v>
      </c>
      <c r="D52" s="150">
        <f>INDEX('Input - Travel Times'!$B$3:$AH$103,MATCH($B52,'Input - Travel Times'!$B$3:$B$103,0),MATCH(D$9,'Input - Travel Times'!$B$3:$AH$3,0))</f>
        <v>0</v>
      </c>
      <c r="E52" s="518">
        <f>TIME(0,0,INDEX('Input - Travel Times'!$B$3:$AH$103,MATCH($B52,'Input - Travel Times'!$B$3:$B$103,0),MATCH(E$9,'Input - Travel Times'!$B$3:$AH$3,0)))</f>
        <v>0</v>
      </c>
      <c r="F52" s="518">
        <f>TIME(0,0,INDEX('Input - Travel Times'!$B$3:$AH$103,MATCH($B52,'Input - Travel Times'!$B$3:$B$103,0),MATCH(F$9,'Input - Travel Times'!$B$3:$AH$3,0)))</f>
        <v>0</v>
      </c>
      <c r="G52" s="518">
        <f>TIME(0,0,INDEX('Input - Travel Times'!$B$3:$AH$103,MATCH($B52,'Input - Travel Times'!$B$3:$B$103,0),MATCH(G$9,'Input - Travel Times'!$B$3:$AH$3,0)))</f>
        <v>0</v>
      </c>
      <c r="H52" s="518">
        <f>TIME(0,0,INDEX('Input - Travel Times'!$B$3:$AH$103,MATCH($B52,'Input - Travel Times'!$B$3:$B$103,0),MATCH(H$9,'Input - Travel Times'!$B$3:$AH$3,0)))</f>
        <v>0</v>
      </c>
      <c r="J52" s="209" t="str">
        <f>IFERROR(TIME(0,0,AVERAGEIFS('VISSIM Travel Time Outputs'!$I:$I,'VISSIM Travel Time Outputs'!$D:$D,$D52,'VISSIM Travel Time Outputs'!$A:$A,"AVG",'VISSIM Travel Time Outputs'!$B:$B,J$9)),"-")</f>
        <v>-</v>
      </c>
      <c r="K52" s="34" t="str">
        <f>IFERROR(TIME(0,0,AVERAGEIFS('VISSIM Travel Time Outputs'!$I:$I,'VISSIM Travel Time Outputs'!$D:$D,$D52,'VISSIM Travel Time Outputs'!$A:$A,"AVG",'VISSIM Travel Time Outputs'!$B:$B,K$9)),"-")</f>
        <v>-</v>
      </c>
      <c r="L52" s="34" t="str">
        <f>IFERROR(TIME(0,0,AVERAGEIFS('VISSIM Travel Time Outputs'!$I:$I,'VISSIM Travel Time Outputs'!$D:$D,$D52,'VISSIM Travel Time Outputs'!$A:$A,"AVG",'VISSIM Travel Time Outputs'!$B:$B,L$9)),"-")</f>
        <v>-</v>
      </c>
      <c r="M52" s="34" t="str">
        <f>IFERROR(TIME(0,0,AVERAGEIFS('VISSIM Travel Time Outputs'!$I:$I,'VISSIM Travel Time Outputs'!$D:$D,$D52,'VISSIM Travel Time Outputs'!$A:$A,"AVG",'VISSIM Travel Time Outputs'!$B:$B,M$9)),"-")</f>
        <v>-</v>
      </c>
      <c r="N52" s="34" t="str">
        <f>IFERROR(TIME(0,0,AVERAGEIFS('VISSIM Travel Time Outputs'!$I:$I,'VISSIM Travel Time Outputs'!$D:$D,$D52,'VISSIM Travel Time Outputs'!$A:$A,"AVG",'VISSIM Travel Time Outputs'!$B:$B,N$9)),"-")</f>
        <v>-</v>
      </c>
      <c r="O52" s="34" t="str">
        <f>IFERROR(TIME(0,0,AVERAGEIFS('VISSIM Travel Time Outputs'!$I:$I,'VISSIM Travel Time Outputs'!$D:$D,$D52,'VISSIM Travel Time Outputs'!$A:$A,"AVG",'VISSIM Travel Time Outputs'!$B:$B,O$9)),"-")</f>
        <v>-</v>
      </c>
      <c r="P52" s="34" t="str">
        <f>IFERROR(TIME(0,0,AVERAGEIFS('VISSIM Travel Time Outputs'!$I:$I,'VISSIM Travel Time Outputs'!$D:$D,$D52,'VISSIM Travel Time Outputs'!$A:$A,"AVG",'VISSIM Travel Time Outputs'!$B:$B,P$9)),"-")</f>
        <v>-</v>
      </c>
      <c r="Q52" s="34" t="str">
        <f>IFERROR(TIME(0,0,AVERAGEIFS('VISSIM Travel Time Outputs'!$I:$I,'VISSIM Travel Time Outputs'!$D:$D,$D52,'VISSIM Travel Time Outputs'!$A:$A,"AVG",'VISSIM Travel Time Outputs'!$B:$B,Q$9)),"-")</f>
        <v>-</v>
      </c>
      <c r="R52" s="34" t="str">
        <f>IFERROR(TIME(0,0,AVERAGEIFS('VISSIM Travel Time Outputs'!$I:$I,'VISSIM Travel Time Outputs'!$D:$D,$D52,'VISSIM Travel Time Outputs'!$A:$A,"AVG",'VISSIM Travel Time Outputs'!$B:$B,R$9)),"-")</f>
        <v>-</v>
      </c>
      <c r="S52" s="34" t="str">
        <f>IFERROR(TIME(0,0,AVERAGEIFS('VISSIM Travel Time Outputs'!$I:$I,'VISSIM Travel Time Outputs'!$D:$D,$D52,'VISSIM Travel Time Outputs'!$A:$A,"AVG",'VISSIM Travel Time Outputs'!$B:$B,S$9)),"-")</f>
        <v>-</v>
      </c>
      <c r="T52" s="34" t="str">
        <f>IFERROR(TIME(0,0,AVERAGEIFS('VISSIM Travel Time Outputs'!$I:$I,'VISSIM Travel Time Outputs'!$D:$D,$D52,'VISSIM Travel Time Outputs'!$A:$A,"AVG",'VISSIM Travel Time Outputs'!$B:$B,T$9)),"-")</f>
        <v>-</v>
      </c>
      <c r="U52" s="34" t="str">
        <f>IFERROR(TIME(0,0,AVERAGEIFS('VISSIM Travel Time Outputs'!$I:$I,'VISSIM Travel Time Outputs'!$D:$D,$D52,'VISSIM Travel Time Outputs'!$A:$A,"AVG",'VISSIM Travel Time Outputs'!$B:$B,U$9)),"-")</f>
        <v>-</v>
      </c>
      <c r="V52" s="34" t="str">
        <f>IFERROR(TIME(0,0,AVERAGEIFS('VISSIM Travel Time Outputs'!$I:$I,'VISSIM Travel Time Outputs'!$D:$D,$D52,'VISSIM Travel Time Outputs'!$A:$A,"AVG",'VISSIM Travel Time Outputs'!$B:$B,V$9)),"-")</f>
        <v>-</v>
      </c>
      <c r="W52" s="34" t="str">
        <f>IFERROR(TIME(0,0,AVERAGEIFS('VISSIM Travel Time Outputs'!$I:$I,'VISSIM Travel Time Outputs'!$D:$D,$D52,'VISSIM Travel Time Outputs'!$A:$A,"AVG",'VISSIM Travel Time Outputs'!$B:$B,W$9)),"-")</f>
        <v>-</v>
      </c>
      <c r="X52" s="34" t="str">
        <f>IFERROR(TIME(0,0,AVERAGEIFS('VISSIM Travel Time Outputs'!$I:$I,'VISSIM Travel Time Outputs'!$D:$D,$D52,'VISSIM Travel Time Outputs'!$A:$A,"AVG",'VISSIM Travel Time Outputs'!$B:$B,X$9)),"-")</f>
        <v>-</v>
      </c>
      <c r="Y52" s="134" t="str">
        <f>IFERROR(TIME(0,0,AVERAGEIFS('VISSIM Travel Time Outputs'!$I:$I,'VISSIM Travel Time Outputs'!$D:$D,$D52,'VISSIM Travel Time Outputs'!$A:$A,"AVG",'VISSIM Travel Time Outputs'!$B:$B,Y$9)),"-")</f>
        <v>-</v>
      </c>
      <c r="Z52" s="254"/>
      <c r="AA52" s="323" t="str">
        <f>IFERROR(AVERAGEIFS('VISSIM Travel Time Outputs'!$F:$F,'VISSIM Travel Time Outputs'!$D:$D,$D52,'VISSIM Travel Time Outputs'!$A:$A,"AVG",'VISSIM Travel Time Outputs'!$B:$B,AA$9),"-")</f>
        <v>-</v>
      </c>
      <c r="AB52" s="324" t="str">
        <f>IFERROR(AVERAGEIFS('VISSIM Travel Time Outputs'!$F:$F,'VISSIM Travel Time Outputs'!$D:$D,$D52,'VISSIM Travel Time Outputs'!$A:$A,"AVG",'VISSIM Travel Time Outputs'!$B:$B,AB$9),"-")</f>
        <v>-</v>
      </c>
      <c r="AC52" s="324" t="str">
        <f>IFERROR(AVERAGEIFS('VISSIM Travel Time Outputs'!$F:$F,'VISSIM Travel Time Outputs'!$D:$D,$D52,'VISSIM Travel Time Outputs'!$A:$A,"AVG",'VISSIM Travel Time Outputs'!$B:$B,AC$9),"-")</f>
        <v>-</v>
      </c>
      <c r="AD52" s="324" t="str">
        <f>IFERROR(AVERAGEIFS('VISSIM Travel Time Outputs'!$F:$F,'VISSIM Travel Time Outputs'!$D:$D,$D52,'VISSIM Travel Time Outputs'!$A:$A,"AVG",'VISSIM Travel Time Outputs'!$B:$B,AD$9),"-")</f>
        <v>-</v>
      </c>
      <c r="AE52" s="324" t="str">
        <f>IFERROR(AVERAGEIFS('VISSIM Travel Time Outputs'!$F:$F,'VISSIM Travel Time Outputs'!$D:$D,$D52,'VISSIM Travel Time Outputs'!$A:$A,"AVG",'VISSIM Travel Time Outputs'!$B:$B,AE$9),"-")</f>
        <v>-</v>
      </c>
      <c r="AF52" s="324" t="str">
        <f>IFERROR(AVERAGEIFS('VISSIM Travel Time Outputs'!$F:$F,'VISSIM Travel Time Outputs'!$D:$D,$D52,'VISSIM Travel Time Outputs'!$A:$A,"AVG",'VISSIM Travel Time Outputs'!$B:$B,AF$9),"-")</f>
        <v>-</v>
      </c>
      <c r="AG52" s="324" t="str">
        <f>IFERROR(AVERAGEIFS('VISSIM Travel Time Outputs'!$F:$F,'VISSIM Travel Time Outputs'!$D:$D,$D52,'VISSIM Travel Time Outputs'!$A:$A,"AVG",'VISSIM Travel Time Outputs'!$B:$B,AG$9),"-")</f>
        <v>-</v>
      </c>
      <c r="AH52" s="324" t="str">
        <f>IFERROR(AVERAGEIFS('VISSIM Travel Time Outputs'!$F:$F,'VISSIM Travel Time Outputs'!$D:$D,$D52,'VISSIM Travel Time Outputs'!$A:$A,"AVG",'VISSIM Travel Time Outputs'!$B:$B,AH$9),"-")</f>
        <v>-</v>
      </c>
      <c r="AI52" s="324" t="str">
        <f>IFERROR(AVERAGEIFS('VISSIM Travel Time Outputs'!$F:$F,'VISSIM Travel Time Outputs'!$D:$D,$D52,'VISSIM Travel Time Outputs'!$A:$A,"AVG",'VISSIM Travel Time Outputs'!$B:$B,AI$9),"-")</f>
        <v>-</v>
      </c>
      <c r="AJ52" s="324" t="str">
        <f>IFERROR(AVERAGEIFS('VISSIM Travel Time Outputs'!$F:$F,'VISSIM Travel Time Outputs'!$D:$D,$D52,'VISSIM Travel Time Outputs'!$A:$A,"AVG",'VISSIM Travel Time Outputs'!$B:$B,AJ$9),"-")</f>
        <v>-</v>
      </c>
      <c r="AK52" s="324" t="str">
        <f>IFERROR(AVERAGEIFS('VISSIM Travel Time Outputs'!$F:$F,'VISSIM Travel Time Outputs'!$D:$D,$D52,'VISSIM Travel Time Outputs'!$A:$A,"AVG",'VISSIM Travel Time Outputs'!$B:$B,AK$9),"-")</f>
        <v>-</v>
      </c>
      <c r="AL52" s="324" t="str">
        <f>IFERROR(AVERAGEIFS('VISSIM Travel Time Outputs'!$F:$F,'VISSIM Travel Time Outputs'!$D:$D,$D52,'VISSIM Travel Time Outputs'!$A:$A,"AVG",'VISSIM Travel Time Outputs'!$B:$B,AL$9),"-")</f>
        <v>-</v>
      </c>
      <c r="AM52" s="324" t="str">
        <f>IFERROR(AVERAGEIFS('VISSIM Travel Time Outputs'!$F:$F,'VISSIM Travel Time Outputs'!$D:$D,$D52,'VISSIM Travel Time Outputs'!$A:$A,"AVG",'VISSIM Travel Time Outputs'!$B:$B,AM$9),"-")</f>
        <v>-</v>
      </c>
      <c r="AN52" s="324" t="str">
        <f>IFERROR(AVERAGEIFS('VISSIM Travel Time Outputs'!$F:$F,'VISSIM Travel Time Outputs'!$D:$D,$D52,'VISSIM Travel Time Outputs'!$A:$A,"AVG",'VISSIM Travel Time Outputs'!$B:$B,AN$9),"-")</f>
        <v>-</v>
      </c>
      <c r="AO52" s="324" t="str">
        <f>IFERROR(AVERAGEIFS('VISSIM Travel Time Outputs'!$F:$F,'VISSIM Travel Time Outputs'!$D:$D,$D52,'VISSIM Travel Time Outputs'!$A:$A,"AVG",'VISSIM Travel Time Outputs'!$B:$B,AO$9),"-")</f>
        <v>-</v>
      </c>
      <c r="AP52" s="325" t="str">
        <f>IFERROR(AVERAGEIFS('VISSIM Travel Time Outputs'!$F:$F,'VISSIM Travel Time Outputs'!$D:$D,$D52,'VISSIM Travel Time Outputs'!$A:$A,"AVG",'VISSIM Travel Time Outputs'!$B:$B,AP$9),"-")</f>
        <v>-</v>
      </c>
      <c r="AQ52" s="331"/>
      <c r="AR52" s="209" t="str">
        <f t="shared" si="13"/>
        <v>--</v>
      </c>
      <c r="AS52" s="354" t="str">
        <f t="shared" si="14"/>
        <v>--</v>
      </c>
      <c r="AT52" s="325">
        <f t="shared" si="15"/>
        <v>0</v>
      </c>
      <c r="AU52" s="255"/>
      <c r="AV52" s="209" t="str">
        <f>IFERROR(TIME(0,0,AVERAGEIFS('VISSIM Travel Time Outputs'!$J:$J,'VISSIM Travel Time Outputs'!$D:$D,$D52,'VISSIM Travel Time Outputs'!$A:$A,"AVG",'VISSIM Travel Time Outputs'!$B:$B,AV$9)),"-")</f>
        <v>-</v>
      </c>
      <c r="AW52" s="34" t="str">
        <f>IFERROR(TIME(0,0,AVERAGEIFS('VISSIM Travel Time Outputs'!$J:$J,'VISSIM Travel Time Outputs'!$D:$D,$D52,'VISSIM Travel Time Outputs'!$A:$A,"AVG",'VISSIM Travel Time Outputs'!$B:$B,AW$9)),"-")</f>
        <v>-</v>
      </c>
      <c r="AX52" s="34" t="str">
        <f>IFERROR(TIME(0,0,AVERAGEIFS('VISSIM Travel Time Outputs'!$J:$J,'VISSIM Travel Time Outputs'!$D:$D,$D52,'VISSIM Travel Time Outputs'!$A:$A,"AVG",'VISSIM Travel Time Outputs'!$B:$B,AX$9)),"-")</f>
        <v>-</v>
      </c>
      <c r="AY52" s="34" t="str">
        <f>IFERROR(TIME(0,0,AVERAGEIFS('VISSIM Travel Time Outputs'!$J:$J,'VISSIM Travel Time Outputs'!$D:$D,$D52,'VISSIM Travel Time Outputs'!$A:$A,"AVG",'VISSIM Travel Time Outputs'!$B:$B,AY$9)),"-")</f>
        <v>-</v>
      </c>
      <c r="AZ52" s="34" t="str">
        <f>IFERROR(TIME(0,0,AVERAGEIFS('VISSIM Travel Time Outputs'!$J:$J,'VISSIM Travel Time Outputs'!$D:$D,$D52,'VISSIM Travel Time Outputs'!$A:$A,"AVG",'VISSIM Travel Time Outputs'!$B:$B,AZ$9)),"-")</f>
        <v>-</v>
      </c>
      <c r="BA52" s="34" t="str">
        <f>IFERROR(TIME(0,0,AVERAGEIFS('VISSIM Travel Time Outputs'!$J:$J,'VISSIM Travel Time Outputs'!$D:$D,$D52,'VISSIM Travel Time Outputs'!$A:$A,"AVG",'VISSIM Travel Time Outputs'!$B:$B,BA$9)),"-")</f>
        <v>-</v>
      </c>
      <c r="BB52" s="34" t="str">
        <f>IFERROR(TIME(0,0,AVERAGEIFS('VISSIM Travel Time Outputs'!$J:$J,'VISSIM Travel Time Outputs'!$D:$D,$D52,'VISSIM Travel Time Outputs'!$A:$A,"AVG",'VISSIM Travel Time Outputs'!$B:$B,BB$9)),"-")</f>
        <v>-</v>
      </c>
      <c r="BC52" s="34" t="str">
        <f>IFERROR(TIME(0,0,AVERAGEIFS('VISSIM Travel Time Outputs'!$J:$J,'VISSIM Travel Time Outputs'!$D:$D,$D52,'VISSIM Travel Time Outputs'!$A:$A,"AVG",'VISSIM Travel Time Outputs'!$B:$B,BC$9)),"-")</f>
        <v>-</v>
      </c>
      <c r="BD52" s="34" t="str">
        <f>IFERROR(TIME(0,0,AVERAGEIFS('VISSIM Travel Time Outputs'!$J:$J,'VISSIM Travel Time Outputs'!$D:$D,$D52,'VISSIM Travel Time Outputs'!$A:$A,"AVG",'VISSIM Travel Time Outputs'!$B:$B,BD$9)),"-")</f>
        <v>-</v>
      </c>
      <c r="BE52" s="34" t="str">
        <f>IFERROR(TIME(0,0,AVERAGEIFS('VISSIM Travel Time Outputs'!$J:$J,'VISSIM Travel Time Outputs'!$D:$D,$D52,'VISSIM Travel Time Outputs'!$A:$A,"AVG",'VISSIM Travel Time Outputs'!$B:$B,BE$9)),"-")</f>
        <v>-</v>
      </c>
      <c r="BF52" s="34" t="str">
        <f>IFERROR(TIME(0,0,AVERAGEIFS('VISSIM Travel Time Outputs'!$J:$J,'VISSIM Travel Time Outputs'!$D:$D,$D52,'VISSIM Travel Time Outputs'!$A:$A,"AVG",'VISSIM Travel Time Outputs'!$B:$B,BF$9)),"-")</f>
        <v>-</v>
      </c>
      <c r="BG52" s="34" t="str">
        <f>IFERROR(TIME(0,0,AVERAGEIFS('VISSIM Travel Time Outputs'!$J:$J,'VISSIM Travel Time Outputs'!$D:$D,$D52,'VISSIM Travel Time Outputs'!$A:$A,"AVG",'VISSIM Travel Time Outputs'!$B:$B,BG$9)),"-")</f>
        <v>-</v>
      </c>
      <c r="BH52" s="34" t="str">
        <f>IFERROR(TIME(0,0,AVERAGEIFS('VISSIM Travel Time Outputs'!$J:$J,'VISSIM Travel Time Outputs'!$D:$D,$D52,'VISSIM Travel Time Outputs'!$A:$A,"AVG",'VISSIM Travel Time Outputs'!$B:$B,BH$9)),"-")</f>
        <v>-</v>
      </c>
      <c r="BI52" s="34" t="str">
        <f>IFERROR(TIME(0,0,AVERAGEIFS('VISSIM Travel Time Outputs'!$J:$J,'VISSIM Travel Time Outputs'!$D:$D,$D52,'VISSIM Travel Time Outputs'!$A:$A,"AVG",'VISSIM Travel Time Outputs'!$B:$B,BI$9)),"-")</f>
        <v>-</v>
      </c>
      <c r="BJ52" s="34" t="str">
        <f>IFERROR(TIME(0,0,AVERAGEIFS('VISSIM Travel Time Outputs'!$J:$J,'VISSIM Travel Time Outputs'!$D:$D,$D52,'VISSIM Travel Time Outputs'!$A:$A,"AVG",'VISSIM Travel Time Outputs'!$B:$B,BJ$9)),"-")</f>
        <v>-</v>
      </c>
      <c r="BK52" s="134" t="str">
        <f>IFERROR(TIME(0,0,AVERAGEIFS('VISSIM Travel Time Outputs'!$J:$J,'VISSIM Travel Time Outputs'!$D:$D,$D52,'VISSIM Travel Time Outputs'!$A:$A,"AVG",'VISSIM Travel Time Outputs'!$B:$B,BK$9)),"-")</f>
        <v>-</v>
      </c>
      <c r="BL52" s="126"/>
      <c r="BM52" s="323" t="str">
        <f>IFERROR(AVERAGEIFS('VISSIM Travel Time Outputs'!$G:$G,'VISSIM Travel Time Outputs'!$D:$D,$D52,'VISSIM Travel Time Outputs'!$A:$A,"AVG",'VISSIM Travel Time Outputs'!$B:$B,BM$9),"-")</f>
        <v>-</v>
      </c>
      <c r="BN52" s="324" t="str">
        <f>IFERROR(AVERAGEIFS('VISSIM Travel Time Outputs'!$G:$G,'VISSIM Travel Time Outputs'!$D:$D,$D52,'VISSIM Travel Time Outputs'!$A:$A,"AVG",'VISSIM Travel Time Outputs'!$B:$B,BN$9),"-")</f>
        <v>-</v>
      </c>
      <c r="BO52" s="324" t="str">
        <f>IFERROR(AVERAGEIFS('VISSIM Travel Time Outputs'!$G:$G,'VISSIM Travel Time Outputs'!$D:$D,$D52,'VISSIM Travel Time Outputs'!$A:$A,"AVG",'VISSIM Travel Time Outputs'!$B:$B,BO$9),"-")</f>
        <v>-</v>
      </c>
      <c r="BP52" s="324" t="str">
        <f>IFERROR(AVERAGEIFS('VISSIM Travel Time Outputs'!$G:$G,'VISSIM Travel Time Outputs'!$D:$D,$D52,'VISSIM Travel Time Outputs'!$A:$A,"AVG",'VISSIM Travel Time Outputs'!$B:$B,BP$9),"-")</f>
        <v>-</v>
      </c>
      <c r="BQ52" s="324" t="str">
        <f>IFERROR(AVERAGEIFS('VISSIM Travel Time Outputs'!$G:$G,'VISSIM Travel Time Outputs'!$D:$D,$D52,'VISSIM Travel Time Outputs'!$A:$A,"AVG",'VISSIM Travel Time Outputs'!$B:$B,BQ$9),"-")</f>
        <v>-</v>
      </c>
      <c r="BR52" s="324" t="str">
        <f>IFERROR(AVERAGEIFS('VISSIM Travel Time Outputs'!$G:$G,'VISSIM Travel Time Outputs'!$D:$D,$D52,'VISSIM Travel Time Outputs'!$A:$A,"AVG",'VISSIM Travel Time Outputs'!$B:$B,BR$9),"-")</f>
        <v>-</v>
      </c>
      <c r="BS52" s="324" t="str">
        <f>IFERROR(AVERAGEIFS('VISSIM Travel Time Outputs'!$G:$G,'VISSIM Travel Time Outputs'!$D:$D,$D52,'VISSIM Travel Time Outputs'!$A:$A,"AVG",'VISSIM Travel Time Outputs'!$B:$B,BS$9),"-")</f>
        <v>-</v>
      </c>
      <c r="BT52" s="324" t="str">
        <f>IFERROR(AVERAGEIFS('VISSIM Travel Time Outputs'!$G:$G,'VISSIM Travel Time Outputs'!$D:$D,$D52,'VISSIM Travel Time Outputs'!$A:$A,"AVG",'VISSIM Travel Time Outputs'!$B:$B,BT$9),"-")</f>
        <v>-</v>
      </c>
      <c r="BU52" s="324" t="str">
        <f>IFERROR(AVERAGEIFS('VISSIM Travel Time Outputs'!$G:$G,'VISSIM Travel Time Outputs'!$D:$D,$D52,'VISSIM Travel Time Outputs'!$A:$A,"AVG",'VISSIM Travel Time Outputs'!$B:$B,BU$9),"-")</f>
        <v>-</v>
      </c>
      <c r="BV52" s="324" t="str">
        <f>IFERROR(AVERAGEIFS('VISSIM Travel Time Outputs'!$G:$G,'VISSIM Travel Time Outputs'!$D:$D,$D52,'VISSIM Travel Time Outputs'!$A:$A,"AVG",'VISSIM Travel Time Outputs'!$B:$B,BV$9),"-")</f>
        <v>-</v>
      </c>
      <c r="BW52" s="324" t="str">
        <f>IFERROR(AVERAGEIFS('VISSIM Travel Time Outputs'!$G:$G,'VISSIM Travel Time Outputs'!$D:$D,$D52,'VISSIM Travel Time Outputs'!$A:$A,"AVG",'VISSIM Travel Time Outputs'!$B:$B,BW$9),"-")</f>
        <v>-</v>
      </c>
      <c r="BX52" s="324" t="str">
        <f>IFERROR(AVERAGEIFS('VISSIM Travel Time Outputs'!$G:$G,'VISSIM Travel Time Outputs'!$D:$D,$D52,'VISSIM Travel Time Outputs'!$A:$A,"AVG",'VISSIM Travel Time Outputs'!$B:$B,BX$9),"-")</f>
        <v>-</v>
      </c>
      <c r="BY52" s="324" t="str">
        <f>IFERROR(AVERAGEIFS('VISSIM Travel Time Outputs'!$G:$G,'VISSIM Travel Time Outputs'!$D:$D,$D52,'VISSIM Travel Time Outputs'!$A:$A,"AVG",'VISSIM Travel Time Outputs'!$B:$B,BY$9),"-")</f>
        <v>-</v>
      </c>
      <c r="BZ52" s="324" t="str">
        <f>IFERROR(AVERAGEIFS('VISSIM Travel Time Outputs'!$G:$G,'VISSIM Travel Time Outputs'!$D:$D,$D52,'VISSIM Travel Time Outputs'!$A:$A,"AVG",'VISSIM Travel Time Outputs'!$B:$B,BZ$9),"-")</f>
        <v>-</v>
      </c>
      <c r="CA52" s="324" t="str">
        <f>IFERROR(AVERAGEIFS('VISSIM Travel Time Outputs'!$G:$G,'VISSIM Travel Time Outputs'!$D:$D,$D52,'VISSIM Travel Time Outputs'!$A:$A,"AVG",'VISSIM Travel Time Outputs'!$B:$B,CA$9),"-")</f>
        <v>-</v>
      </c>
      <c r="CB52" s="325" t="str">
        <f>IFERROR(AVERAGEIFS('VISSIM Travel Time Outputs'!$G:$G,'VISSIM Travel Time Outputs'!$D:$D,$D52,'VISSIM Travel Time Outputs'!$A:$A,"AVG",'VISSIM Travel Time Outputs'!$B:$B,CB$9),"-")</f>
        <v>-</v>
      </c>
      <c r="CC52" s="254"/>
      <c r="CD52" s="209" t="str">
        <f t="shared" si="16"/>
        <v>--</v>
      </c>
      <c r="CE52" s="354" t="str">
        <f t="shared" si="17"/>
        <v>--</v>
      </c>
      <c r="CF52" s="325">
        <f t="shared" si="18"/>
        <v>0</v>
      </c>
      <c r="CG52" s="331"/>
      <c r="CH52" s="209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134"/>
      <c r="CX52" s="331"/>
      <c r="CY52" s="323"/>
      <c r="CZ52" s="324"/>
      <c r="DA52" s="324"/>
      <c r="DB52" s="324"/>
      <c r="DC52" s="324"/>
      <c r="DD52" s="324"/>
      <c r="DE52" s="324"/>
      <c r="DF52" s="324"/>
      <c r="DG52" s="324"/>
      <c r="DH52" s="324"/>
      <c r="DI52" s="324"/>
      <c r="DJ52" s="324"/>
      <c r="DK52" s="324"/>
      <c r="DL52" s="324"/>
      <c r="DM52" s="324"/>
      <c r="DN52" s="325"/>
      <c r="DO52" s="331"/>
      <c r="DP52" s="209" t="str">
        <f t="shared" si="19"/>
        <v>--</v>
      </c>
      <c r="DQ52" s="354" t="str">
        <f t="shared" si="20"/>
        <v>--</v>
      </c>
      <c r="DR52" s="325">
        <f t="shared" si="21"/>
        <v>0</v>
      </c>
      <c r="DS52" s="255"/>
      <c r="DT52" s="209" t="str">
        <f>IFERROR(TIME(0,0,AVERAGEIFS('VISSIM Travel Time Outputs'!$K:$K,'VISSIM Travel Time Outputs'!$D:$D,$D52,'VISSIM Travel Time Outputs'!$A:$A,"AVG",'VISSIM Travel Time Outputs'!$B:$B,DT$9)),"-")</f>
        <v>-</v>
      </c>
      <c r="DU52" s="34" t="str">
        <f>IFERROR(TIME(0,0,AVERAGEIFS('VISSIM Travel Time Outputs'!$K:$K,'VISSIM Travel Time Outputs'!$D:$D,$D52,'VISSIM Travel Time Outputs'!$A:$A,"AVG",'VISSIM Travel Time Outputs'!$B:$B,DU$9)),"-")</f>
        <v>-</v>
      </c>
      <c r="DV52" s="34" t="str">
        <f>IFERROR(TIME(0,0,AVERAGEIFS('VISSIM Travel Time Outputs'!$K:$K,'VISSIM Travel Time Outputs'!$D:$D,$D52,'VISSIM Travel Time Outputs'!$A:$A,"AVG",'VISSIM Travel Time Outputs'!$B:$B,DV$9)),"-")</f>
        <v>-</v>
      </c>
      <c r="DW52" s="34" t="str">
        <f>IFERROR(TIME(0,0,AVERAGEIFS('VISSIM Travel Time Outputs'!$K:$K,'VISSIM Travel Time Outputs'!$D:$D,$D52,'VISSIM Travel Time Outputs'!$A:$A,"AVG",'VISSIM Travel Time Outputs'!$B:$B,DW$9)),"-")</f>
        <v>-</v>
      </c>
      <c r="DX52" s="34" t="str">
        <f>IFERROR(TIME(0,0,AVERAGEIFS('VISSIM Travel Time Outputs'!$K:$K,'VISSIM Travel Time Outputs'!$D:$D,$D52,'VISSIM Travel Time Outputs'!$A:$A,"AVG",'VISSIM Travel Time Outputs'!$B:$B,DX$9)),"-")</f>
        <v>-</v>
      </c>
      <c r="DY52" s="34" t="str">
        <f>IFERROR(TIME(0,0,AVERAGEIFS('VISSIM Travel Time Outputs'!$K:$K,'VISSIM Travel Time Outputs'!$D:$D,$D52,'VISSIM Travel Time Outputs'!$A:$A,"AVG",'VISSIM Travel Time Outputs'!$B:$B,DY$9)),"-")</f>
        <v>-</v>
      </c>
      <c r="DZ52" s="34" t="str">
        <f>IFERROR(TIME(0,0,AVERAGEIFS('VISSIM Travel Time Outputs'!$K:$K,'VISSIM Travel Time Outputs'!$D:$D,$D52,'VISSIM Travel Time Outputs'!$A:$A,"AVG",'VISSIM Travel Time Outputs'!$B:$B,DZ$9)),"-")</f>
        <v>-</v>
      </c>
      <c r="EA52" s="34" t="str">
        <f>IFERROR(TIME(0,0,AVERAGEIFS('VISSIM Travel Time Outputs'!$K:$K,'VISSIM Travel Time Outputs'!$D:$D,$D52,'VISSIM Travel Time Outputs'!$A:$A,"AVG",'VISSIM Travel Time Outputs'!$B:$B,EA$9)),"-")</f>
        <v>-</v>
      </c>
      <c r="EB52" s="34" t="str">
        <f>IFERROR(TIME(0,0,AVERAGEIFS('VISSIM Travel Time Outputs'!$K:$K,'VISSIM Travel Time Outputs'!$D:$D,$D52,'VISSIM Travel Time Outputs'!$A:$A,"AVG",'VISSIM Travel Time Outputs'!$B:$B,EB$9)),"-")</f>
        <v>-</v>
      </c>
      <c r="EC52" s="34" t="str">
        <f>IFERROR(TIME(0,0,AVERAGEIFS('VISSIM Travel Time Outputs'!$K:$K,'VISSIM Travel Time Outputs'!$D:$D,$D52,'VISSIM Travel Time Outputs'!$A:$A,"AVG",'VISSIM Travel Time Outputs'!$B:$B,EC$9)),"-")</f>
        <v>-</v>
      </c>
      <c r="ED52" s="34" t="str">
        <f>IFERROR(TIME(0,0,AVERAGEIFS('VISSIM Travel Time Outputs'!$K:$K,'VISSIM Travel Time Outputs'!$D:$D,$D52,'VISSIM Travel Time Outputs'!$A:$A,"AVG",'VISSIM Travel Time Outputs'!$B:$B,ED$9)),"-")</f>
        <v>-</v>
      </c>
      <c r="EE52" s="34" t="str">
        <f>IFERROR(TIME(0,0,AVERAGEIFS('VISSIM Travel Time Outputs'!$K:$K,'VISSIM Travel Time Outputs'!$D:$D,$D52,'VISSIM Travel Time Outputs'!$A:$A,"AVG",'VISSIM Travel Time Outputs'!$B:$B,EE$9)),"-")</f>
        <v>-</v>
      </c>
      <c r="EF52" s="34" t="str">
        <f>IFERROR(TIME(0,0,AVERAGEIFS('VISSIM Travel Time Outputs'!$K:$K,'VISSIM Travel Time Outputs'!$D:$D,$D52,'VISSIM Travel Time Outputs'!$A:$A,"AVG",'VISSIM Travel Time Outputs'!$B:$B,EF$9)),"-")</f>
        <v>-</v>
      </c>
      <c r="EG52" s="34" t="str">
        <f>IFERROR(TIME(0,0,AVERAGEIFS('VISSIM Travel Time Outputs'!$K:$K,'VISSIM Travel Time Outputs'!$D:$D,$D52,'VISSIM Travel Time Outputs'!$A:$A,"AVG",'VISSIM Travel Time Outputs'!$B:$B,EG$9)),"-")</f>
        <v>-</v>
      </c>
      <c r="EH52" s="34" t="str">
        <f>IFERROR(TIME(0,0,AVERAGEIFS('VISSIM Travel Time Outputs'!$K:$K,'VISSIM Travel Time Outputs'!$D:$D,$D52,'VISSIM Travel Time Outputs'!$A:$A,"AVG",'VISSIM Travel Time Outputs'!$B:$B,EH$9)),"-")</f>
        <v>-</v>
      </c>
      <c r="EI52" s="134" t="str">
        <f>IFERROR(TIME(0,0,AVERAGEIFS('VISSIM Travel Time Outputs'!$K:$K,'VISSIM Travel Time Outputs'!$D:$D,$D52,'VISSIM Travel Time Outputs'!$A:$A,"AVG",'VISSIM Travel Time Outputs'!$B:$B,EI$9)),"-")</f>
        <v>-</v>
      </c>
      <c r="EJ52" s="126"/>
      <c r="EK52" s="323" t="str">
        <f>IFERROR(AVERAGEIFS('VISSIM Travel Time Outputs'!$H:$H,'VISSIM Travel Time Outputs'!$D:$D,$D52,'VISSIM Travel Time Outputs'!$A:$A,"AVG",'VISSIM Travel Time Outputs'!$B:$B,EK$9),"-")</f>
        <v>-</v>
      </c>
      <c r="EL52" s="324" t="str">
        <f>IFERROR(AVERAGEIFS('VISSIM Travel Time Outputs'!$H:$H,'VISSIM Travel Time Outputs'!$D:$D,$D52,'VISSIM Travel Time Outputs'!$A:$A,"AVG",'VISSIM Travel Time Outputs'!$B:$B,EL$9),"-")</f>
        <v>-</v>
      </c>
      <c r="EM52" s="324" t="str">
        <f>IFERROR(AVERAGEIFS('VISSIM Travel Time Outputs'!$H:$H,'VISSIM Travel Time Outputs'!$D:$D,$D52,'VISSIM Travel Time Outputs'!$A:$A,"AVG",'VISSIM Travel Time Outputs'!$B:$B,EM$9),"-")</f>
        <v>-</v>
      </c>
      <c r="EN52" s="324" t="str">
        <f>IFERROR(AVERAGEIFS('VISSIM Travel Time Outputs'!$H:$H,'VISSIM Travel Time Outputs'!$D:$D,$D52,'VISSIM Travel Time Outputs'!$A:$A,"AVG",'VISSIM Travel Time Outputs'!$B:$B,EN$9),"-")</f>
        <v>-</v>
      </c>
      <c r="EO52" s="324" t="str">
        <f>IFERROR(AVERAGEIFS('VISSIM Travel Time Outputs'!$H:$H,'VISSIM Travel Time Outputs'!$D:$D,$D52,'VISSIM Travel Time Outputs'!$A:$A,"AVG",'VISSIM Travel Time Outputs'!$B:$B,EO$9),"-")</f>
        <v>-</v>
      </c>
      <c r="EP52" s="324" t="str">
        <f>IFERROR(AVERAGEIFS('VISSIM Travel Time Outputs'!$H:$H,'VISSIM Travel Time Outputs'!$D:$D,$D52,'VISSIM Travel Time Outputs'!$A:$A,"AVG",'VISSIM Travel Time Outputs'!$B:$B,EP$9),"-")</f>
        <v>-</v>
      </c>
      <c r="EQ52" s="324" t="str">
        <f>IFERROR(AVERAGEIFS('VISSIM Travel Time Outputs'!$H:$H,'VISSIM Travel Time Outputs'!$D:$D,$D52,'VISSIM Travel Time Outputs'!$A:$A,"AVG",'VISSIM Travel Time Outputs'!$B:$B,EQ$9),"-")</f>
        <v>-</v>
      </c>
      <c r="ER52" s="324" t="str">
        <f>IFERROR(AVERAGEIFS('VISSIM Travel Time Outputs'!$H:$H,'VISSIM Travel Time Outputs'!$D:$D,$D52,'VISSIM Travel Time Outputs'!$A:$A,"AVG",'VISSIM Travel Time Outputs'!$B:$B,ER$9),"-")</f>
        <v>-</v>
      </c>
      <c r="ES52" s="324" t="str">
        <f>IFERROR(AVERAGEIFS('VISSIM Travel Time Outputs'!$H:$H,'VISSIM Travel Time Outputs'!$D:$D,$D52,'VISSIM Travel Time Outputs'!$A:$A,"AVG",'VISSIM Travel Time Outputs'!$B:$B,ES$9),"-")</f>
        <v>-</v>
      </c>
      <c r="ET52" s="324" t="str">
        <f>IFERROR(AVERAGEIFS('VISSIM Travel Time Outputs'!$H:$H,'VISSIM Travel Time Outputs'!$D:$D,$D52,'VISSIM Travel Time Outputs'!$A:$A,"AVG",'VISSIM Travel Time Outputs'!$B:$B,ET$9),"-")</f>
        <v>-</v>
      </c>
      <c r="EU52" s="324" t="str">
        <f>IFERROR(AVERAGEIFS('VISSIM Travel Time Outputs'!$H:$H,'VISSIM Travel Time Outputs'!$D:$D,$D52,'VISSIM Travel Time Outputs'!$A:$A,"AVG",'VISSIM Travel Time Outputs'!$B:$B,EU$9),"-")</f>
        <v>-</v>
      </c>
      <c r="EV52" s="324" t="str">
        <f>IFERROR(AVERAGEIFS('VISSIM Travel Time Outputs'!$H:$H,'VISSIM Travel Time Outputs'!$D:$D,$D52,'VISSIM Travel Time Outputs'!$A:$A,"AVG",'VISSIM Travel Time Outputs'!$B:$B,EV$9),"-")</f>
        <v>-</v>
      </c>
      <c r="EW52" s="324" t="str">
        <f>IFERROR(AVERAGEIFS('VISSIM Travel Time Outputs'!$H:$H,'VISSIM Travel Time Outputs'!$D:$D,$D52,'VISSIM Travel Time Outputs'!$A:$A,"AVG",'VISSIM Travel Time Outputs'!$B:$B,EW$9),"-")</f>
        <v>-</v>
      </c>
      <c r="EX52" s="324" t="str">
        <f>IFERROR(AVERAGEIFS('VISSIM Travel Time Outputs'!$H:$H,'VISSIM Travel Time Outputs'!$D:$D,$D52,'VISSIM Travel Time Outputs'!$A:$A,"AVG",'VISSIM Travel Time Outputs'!$B:$B,EX$9),"-")</f>
        <v>-</v>
      </c>
      <c r="EY52" s="324" t="str">
        <f>IFERROR(AVERAGEIFS('VISSIM Travel Time Outputs'!$H:$H,'VISSIM Travel Time Outputs'!$D:$D,$D52,'VISSIM Travel Time Outputs'!$A:$A,"AVG",'VISSIM Travel Time Outputs'!$B:$B,EY$9),"-")</f>
        <v>-</v>
      </c>
      <c r="EZ52" s="325" t="str">
        <f>IFERROR(AVERAGEIFS('VISSIM Travel Time Outputs'!$H:$H,'VISSIM Travel Time Outputs'!$D:$D,$D52,'VISSIM Travel Time Outputs'!$A:$A,"AVG",'VISSIM Travel Time Outputs'!$B:$B,EZ$9),"-")</f>
        <v>-</v>
      </c>
      <c r="FA52" s="254"/>
      <c r="FB52" s="209" t="str">
        <f t="shared" si="22"/>
        <v>--</v>
      </c>
      <c r="FC52" s="354" t="str">
        <f t="shared" si="23"/>
        <v>--</v>
      </c>
      <c r="FD52" s="325">
        <f t="shared" si="24"/>
        <v>0</v>
      </c>
      <c r="FE52" s="331"/>
      <c r="FF52" s="209" t="str">
        <f>IFERROR(GETPIVOTDATA("Average of TRAVTM(40)",#REF!,"TIMEINT",FF$9,"VEHICLETRAVELTIMEMEASUREMENT",$D52)/3600/24,"--")</f>
        <v>--</v>
      </c>
      <c r="FG52" s="34" t="str">
        <f>IFERROR(GETPIVOTDATA("Average of TRAVTM(40)",#REF!,"TIMEINT",FG$9,"VEHICLETRAVELTIMEMEASUREMENT",$D52)/3600/24,"--")</f>
        <v>--</v>
      </c>
      <c r="FH52" s="34" t="str">
        <f>IFERROR(GETPIVOTDATA("Average of TRAVTM(40)",#REF!,"TIMEINT",FH$9,"VEHICLETRAVELTIMEMEASUREMENT",$D52)/3600/24,"--")</f>
        <v>--</v>
      </c>
      <c r="FI52" s="34" t="str">
        <f>IFERROR(GETPIVOTDATA("Average of TRAVTM(40)",#REF!,"TIMEINT",FI$9,"VEHICLETRAVELTIMEMEASUREMENT",$D52)/3600/24,"--")</f>
        <v>--</v>
      </c>
      <c r="FJ52" s="34" t="str">
        <f>IFERROR(GETPIVOTDATA("Average of TRAVTM(40)",#REF!,"TIMEINT",FJ$9,"VEHICLETRAVELTIMEMEASUREMENT",$D52)/3600/24,"--")</f>
        <v>--</v>
      </c>
      <c r="FK52" s="34" t="str">
        <f>IFERROR(GETPIVOTDATA("Average of TRAVTM(40)",#REF!,"TIMEINT",FK$9,"VEHICLETRAVELTIMEMEASUREMENT",$D52)/3600/24,"--")</f>
        <v>--</v>
      </c>
      <c r="FL52" s="34" t="str">
        <f>IFERROR(GETPIVOTDATA("Average of TRAVTM(40)",#REF!,"TIMEINT",FL$9,"VEHICLETRAVELTIMEMEASUREMENT",$D52)/3600/24,"--")</f>
        <v>--</v>
      </c>
      <c r="FM52" s="34" t="str">
        <f>IFERROR(GETPIVOTDATA("Average of TRAVTM(40)",#REF!,"TIMEINT",FM$9,"VEHICLETRAVELTIMEMEASUREMENT",$D52)/3600/24,"--")</f>
        <v>--</v>
      </c>
      <c r="FN52" s="34" t="str">
        <f>IFERROR(GETPIVOTDATA("Average of TRAVTM(40)",#REF!,"TIMEINT",FN$9,"VEHICLETRAVELTIMEMEASUREMENT",$D52)/3600/24,"--")</f>
        <v>--</v>
      </c>
      <c r="FO52" s="34" t="str">
        <f>IFERROR(GETPIVOTDATA("Average of TRAVTM(40)",#REF!,"TIMEINT",FO$9,"VEHICLETRAVELTIMEMEASUREMENT",$D52)/3600/24,"--")</f>
        <v>--</v>
      </c>
      <c r="FP52" s="34" t="str">
        <f>IFERROR(GETPIVOTDATA("Average of TRAVTM(40)",#REF!,"TIMEINT",FP$9,"VEHICLETRAVELTIMEMEASUREMENT",$D52)/3600/24,"--")</f>
        <v>--</v>
      </c>
      <c r="FQ52" s="34" t="str">
        <f>IFERROR(GETPIVOTDATA("Average of TRAVTM(40)",#REF!,"TIMEINT",FQ$9,"VEHICLETRAVELTIMEMEASUREMENT",$D52)/3600/24,"--")</f>
        <v>--</v>
      </c>
      <c r="FR52" s="34" t="str">
        <f>IFERROR(GETPIVOTDATA("Average of TRAVTM(40)",#REF!,"TIMEINT",FR$9,"VEHICLETRAVELTIMEMEASUREMENT",$D52)/3600/24,"--")</f>
        <v>--</v>
      </c>
      <c r="FS52" s="34" t="str">
        <f>IFERROR(GETPIVOTDATA("Average of TRAVTM(40)",#REF!,"TIMEINT",FS$9,"VEHICLETRAVELTIMEMEASUREMENT",$D52)/3600/24,"--")</f>
        <v>--</v>
      </c>
      <c r="FT52" s="34" t="str">
        <f>IFERROR(GETPIVOTDATA("Average of TRAVTM(40)",#REF!,"TIMEINT",FT$9,"VEHICLETRAVELTIMEMEASUREMENT",$D52)/3600/24,"--")</f>
        <v>--</v>
      </c>
      <c r="FU52" s="134" t="str">
        <f>IFERROR(GETPIVOTDATA("Average of TRAVTM(40)",#REF!,"TIMEINT",FU$9,"VEHICLETRAVELTIMEMEASUREMENT",$D52)/3600/24,"--")</f>
        <v>--</v>
      </c>
      <c r="FV52" s="331"/>
      <c r="FW52" s="323" t="str">
        <f>IFERROR(GETPIVOTDATA("Average of VEHS(40)",#REF!,"TIMEINT",FW$9,"VEHICLETRAVELTIMEMEASUREMENT",$D52),"--")</f>
        <v>--</v>
      </c>
      <c r="FX52" s="324" t="str">
        <f>IFERROR(GETPIVOTDATA("Average of VEHS(40)",#REF!,"TIMEINT",FX$9,"VEHICLETRAVELTIMEMEASUREMENT",$D52),"--")</f>
        <v>--</v>
      </c>
      <c r="FY52" s="324" t="str">
        <f>IFERROR(GETPIVOTDATA("Average of VEHS(40)",#REF!,"TIMEINT",FY$9,"VEHICLETRAVELTIMEMEASUREMENT",$D52),"--")</f>
        <v>--</v>
      </c>
      <c r="FZ52" s="324" t="str">
        <f>IFERROR(GETPIVOTDATA("Average of VEHS(40)",#REF!,"TIMEINT",FZ$9,"VEHICLETRAVELTIMEMEASUREMENT",$D52),"--")</f>
        <v>--</v>
      </c>
      <c r="GA52" s="324" t="str">
        <f>IFERROR(GETPIVOTDATA("Average of VEHS(40)",#REF!,"TIMEINT",GA$9,"VEHICLETRAVELTIMEMEASUREMENT",$D52),"--")</f>
        <v>--</v>
      </c>
      <c r="GB52" s="324" t="str">
        <f>IFERROR(GETPIVOTDATA("Average of VEHS(40)",#REF!,"TIMEINT",GB$9,"VEHICLETRAVELTIMEMEASUREMENT",$D52),"--")</f>
        <v>--</v>
      </c>
      <c r="GC52" s="324" t="str">
        <f>IFERROR(GETPIVOTDATA("Average of VEHS(40)",#REF!,"TIMEINT",GC$9,"VEHICLETRAVELTIMEMEASUREMENT",$D52),"--")</f>
        <v>--</v>
      </c>
      <c r="GD52" s="324" t="str">
        <f>IFERROR(GETPIVOTDATA("Average of VEHS(40)",#REF!,"TIMEINT",GD$9,"VEHICLETRAVELTIMEMEASUREMENT",$D52),"--")</f>
        <v>--</v>
      </c>
      <c r="GE52" s="324" t="str">
        <f>IFERROR(GETPIVOTDATA("Average of VEHS(40)",#REF!,"TIMEINT",GE$9,"VEHICLETRAVELTIMEMEASUREMENT",$D52),"--")</f>
        <v>--</v>
      </c>
      <c r="GF52" s="324" t="str">
        <f>IFERROR(GETPIVOTDATA("Average of VEHS(40)",#REF!,"TIMEINT",GF$9,"VEHICLETRAVELTIMEMEASUREMENT",$D52),"--")</f>
        <v>--</v>
      </c>
      <c r="GG52" s="324" t="str">
        <f>IFERROR(GETPIVOTDATA("Average of VEHS(40)",#REF!,"TIMEINT",GG$9,"VEHICLETRAVELTIMEMEASUREMENT",$D52),"--")</f>
        <v>--</v>
      </c>
      <c r="GH52" s="324" t="str">
        <f>IFERROR(GETPIVOTDATA("Average of VEHS(40)",#REF!,"TIMEINT",GH$9,"VEHICLETRAVELTIMEMEASUREMENT",$D52),"--")</f>
        <v>--</v>
      </c>
      <c r="GI52" s="324" t="str">
        <f>IFERROR(GETPIVOTDATA("Average of VEHS(40)",#REF!,"TIMEINT",GI$9,"VEHICLETRAVELTIMEMEASUREMENT",$D52),"--")</f>
        <v>--</v>
      </c>
      <c r="GJ52" s="324" t="str">
        <f>IFERROR(GETPIVOTDATA("Average of VEHS(40)",#REF!,"TIMEINT",GJ$9,"VEHICLETRAVELTIMEMEASUREMENT",$D52),"--")</f>
        <v>--</v>
      </c>
      <c r="GK52" s="324" t="str">
        <f>IFERROR(GETPIVOTDATA("Average of VEHS(40)",#REF!,"TIMEINT",GK$9,"VEHICLETRAVELTIMEMEASUREMENT",$D52),"--")</f>
        <v>--</v>
      </c>
      <c r="GL52" s="325" t="str">
        <f>IFERROR(GETPIVOTDATA("Average of VEHS(40)",#REF!,"TIMEINT",GL$9,"VEHICLETRAVELTIMEMEASUREMENT",$D52),"--")</f>
        <v>--</v>
      </c>
      <c r="GM52" s="331"/>
      <c r="GN52" s="209" t="str">
        <f t="shared" si="25"/>
        <v>--</v>
      </c>
      <c r="GO52" s="354" t="str">
        <f t="shared" si="26"/>
        <v>--</v>
      </c>
      <c r="GP52" s="325">
        <f t="shared" si="27"/>
        <v>0</v>
      </c>
      <c r="GQ52" s="331"/>
      <c r="GR52" s="209" t="str">
        <f>IFERROR(GETPIVOTDATA("Average of TRAVTM(60)",#REF!,"TIMEINT",GR$9,"VEHICLETRAVELTIMEMEASUREMENT",$D52)/3600/24,"--")</f>
        <v>--</v>
      </c>
      <c r="GS52" s="34" t="str">
        <f>IFERROR(GETPIVOTDATA("Average of TRAVTM(60)",#REF!,"TIMEINT",GS$9,"VEHICLETRAVELTIMEMEASUREMENT",$D52)/3600/24,"--")</f>
        <v>--</v>
      </c>
      <c r="GT52" s="34" t="str">
        <f>IFERROR(GETPIVOTDATA("Average of TRAVTM(60)",#REF!,"TIMEINT",GT$9,"VEHICLETRAVELTIMEMEASUREMENT",$D52)/3600/24,"--")</f>
        <v>--</v>
      </c>
      <c r="GU52" s="34" t="str">
        <f>IFERROR(GETPIVOTDATA("Average of TRAVTM(60)",#REF!,"TIMEINT",GU$9,"VEHICLETRAVELTIMEMEASUREMENT",$D52)/3600/24,"--")</f>
        <v>--</v>
      </c>
      <c r="GV52" s="34" t="str">
        <f>IFERROR(GETPIVOTDATA("Average of TRAVTM(60)",#REF!,"TIMEINT",GV$9,"VEHICLETRAVELTIMEMEASUREMENT",$D52)/3600/24,"--")</f>
        <v>--</v>
      </c>
      <c r="GW52" s="34" t="str">
        <f>IFERROR(GETPIVOTDATA("Average of TRAVTM(60)",#REF!,"TIMEINT",GW$9,"VEHICLETRAVELTIMEMEASUREMENT",$D52)/3600/24,"--")</f>
        <v>--</v>
      </c>
      <c r="GX52" s="34" t="str">
        <f>IFERROR(GETPIVOTDATA("Average of TRAVTM(60)",#REF!,"TIMEINT",GX$9,"VEHICLETRAVELTIMEMEASUREMENT",$D52)/3600/24,"--")</f>
        <v>--</v>
      </c>
      <c r="GY52" s="34" t="str">
        <f>IFERROR(GETPIVOTDATA("Average of TRAVTM(60)",#REF!,"TIMEINT",GY$9,"VEHICLETRAVELTIMEMEASUREMENT",$D52)/3600/24,"--")</f>
        <v>--</v>
      </c>
      <c r="GZ52" s="34" t="str">
        <f>IFERROR(GETPIVOTDATA("Average of TRAVTM(60)",#REF!,"TIMEINT",GZ$9,"VEHICLETRAVELTIMEMEASUREMENT",$D52)/3600/24,"--")</f>
        <v>--</v>
      </c>
      <c r="HA52" s="34" t="str">
        <f>IFERROR(GETPIVOTDATA("Average of TRAVTM(60)",#REF!,"TIMEINT",HA$9,"VEHICLETRAVELTIMEMEASUREMENT",$D52)/3600/24,"--")</f>
        <v>--</v>
      </c>
      <c r="HB52" s="34" t="str">
        <f>IFERROR(GETPIVOTDATA("Average of TRAVTM(60)",#REF!,"TIMEINT",HB$9,"VEHICLETRAVELTIMEMEASUREMENT",$D52)/3600/24,"--")</f>
        <v>--</v>
      </c>
      <c r="HC52" s="34" t="str">
        <f>IFERROR(GETPIVOTDATA("Average of TRAVTM(60)",#REF!,"TIMEINT",HC$9,"VEHICLETRAVELTIMEMEASUREMENT",$D52)/3600/24,"--")</f>
        <v>--</v>
      </c>
      <c r="HD52" s="34" t="str">
        <f>IFERROR(GETPIVOTDATA("Average of TRAVTM(60)",#REF!,"TIMEINT",HD$9,"VEHICLETRAVELTIMEMEASUREMENT",$D52)/3600/24,"--")</f>
        <v>--</v>
      </c>
      <c r="HE52" s="34" t="str">
        <f>IFERROR(GETPIVOTDATA("Average of TRAVTM(60)",#REF!,"TIMEINT",HE$9,"VEHICLETRAVELTIMEMEASUREMENT",$D52)/3600/24,"--")</f>
        <v>--</v>
      </c>
      <c r="HF52" s="34" t="str">
        <f>IFERROR(GETPIVOTDATA("Average of TRAVTM(60)",#REF!,"TIMEINT",HF$9,"VEHICLETRAVELTIMEMEASUREMENT",$D52)/3600/24,"--")</f>
        <v>--</v>
      </c>
      <c r="HG52" s="134" t="str">
        <f>IFERROR(GETPIVOTDATA("Average of TRAVTM(60)",#REF!,"TIMEINT",HG$9,"VEHICLETRAVELTIMEMEASUREMENT",$D52)/3600/24,"--")</f>
        <v>--</v>
      </c>
      <c r="HH52" s="331"/>
      <c r="HI52" s="323" t="str">
        <f>IFERROR(GETPIVOTDATA("Average of VEHS(60)",#REF!,"TIMEINT",HI$9,"VEHICLETRAVELTIMEMEASUREMENT",$D52),"--")</f>
        <v>--</v>
      </c>
      <c r="HJ52" s="324" t="str">
        <f>IFERROR(GETPIVOTDATA("Average of VEHS(60)",#REF!,"TIMEINT",HJ$9,"VEHICLETRAVELTIMEMEASUREMENT",$D52),"--")</f>
        <v>--</v>
      </c>
      <c r="HK52" s="324" t="str">
        <f>IFERROR(GETPIVOTDATA("Average of VEHS(60)",#REF!,"TIMEINT",HK$9,"VEHICLETRAVELTIMEMEASUREMENT",$D52),"--")</f>
        <v>--</v>
      </c>
      <c r="HL52" s="324" t="str">
        <f>IFERROR(GETPIVOTDATA("Average of VEHS(60)",#REF!,"TIMEINT",HL$9,"VEHICLETRAVELTIMEMEASUREMENT",$D52),"--")</f>
        <v>--</v>
      </c>
      <c r="HM52" s="324" t="str">
        <f>IFERROR(GETPIVOTDATA("Average of VEHS(60)",#REF!,"TIMEINT",HM$9,"VEHICLETRAVELTIMEMEASUREMENT",$D52),"--")</f>
        <v>--</v>
      </c>
      <c r="HN52" s="324" t="str">
        <f>IFERROR(GETPIVOTDATA("Average of VEHS(60)",#REF!,"TIMEINT",HN$9,"VEHICLETRAVELTIMEMEASUREMENT",$D52),"--")</f>
        <v>--</v>
      </c>
      <c r="HO52" s="324" t="str">
        <f>IFERROR(GETPIVOTDATA("Average of VEHS(60)",#REF!,"TIMEINT",HO$9,"VEHICLETRAVELTIMEMEASUREMENT",$D52),"--")</f>
        <v>--</v>
      </c>
      <c r="HP52" s="324" t="str">
        <f>IFERROR(GETPIVOTDATA("Average of VEHS(60)",#REF!,"TIMEINT",HP$9,"VEHICLETRAVELTIMEMEASUREMENT",$D52),"--")</f>
        <v>--</v>
      </c>
      <c r="HQ52" s="324" t="str">
        <f>IFERROR(GETPIVOTDATA("Average of VEHS(60)",#REF!,"TIMEINT",HQ$9,"VEHICLETRAVELTIMEMEASUREMENT",$D52),"--")</f>
        <v>--</v>
      </c>
      <c r="HR52" s="324" t="str">
        <f>IFERROR(GETPIVOTDATA("Average of VEHS(60)",#REF!,"TIMEINT",HR$9,"VEHICLETRAVELTIMEMEASUREMENT",$D52),"--")</f>
        <v>--</v>
      </c>
      <c r="HS52" s="324" t="str">
        <f>IFERROR(GETPIVOTDATA("Average of VEHS(60)",#REF!,"TIMEINT",HS$9,"VEHICLETRAVELTIMEMEASUREMENT",$D52),"--")</f>
        <v>--</v>
      </c>
      <c r="HT52" s="324" t="str">
        <f>IFERROR(GETPIVOTDATA("Average of VEHS(60)",#REF!,"TIMEINT",HT$9,"VEHICLETRAVELTIMEMEASUREMENT",$D52),"--")</f>
        <v>--</v>
      </c>
      <c r="HU52" s="324" t="str">
        <f>IFERROR(GETPIVOTDATA("Average of VEHS(60)",#REF!,"TIMEINT",HU$9,"VEHICLETRAVELTIMEMEASUREMENT",$D52),"--")</f>
        <v>--</v>
      </c>
      <c r="HV52" s="324" t="str">
        <f>IFERROR(GETPIVOTDATA("Average of VEHS(60)",#REF!,"TIMEINT",HV$9,"VEHICLETRAVELTIMEMEASUREMENT",$D52),"--")</f>
        <v>--</v>
      </c>
      <c r="HW52" s="324" t="str">
        <f>IFERROR(GETPIVOTDATA("Average of VEHS(60)",#REF!,"TIMEINT",HW$9,"VEHICLETRAVELTIMEMEASUREMENT",$D52),"--")</f>
        <v>--</v>
      </c>
      <c r="HX52" s="325" t="str">
        <f>IFERROR(GETPIVOTDATA("Average of VEHS(60)",#REF!,"TIMEINT",HX$9,"VEHICLETRAVELTIMEMEASUREMENT",$D52),"--")</f>
        <v>--</v>
      </c>
      <c r="HY52" s="331"/>
      <c r="HZ52" s="209" t="str">
        <f t="shared" si="28"/>
        <v>--</v>
      </c>
      <c r="IA52" s="354" t="str">
        <f t="shared" si="29"/>
        <v>--</v>
      </c>
      <c r="IB52" s="325">
        <f t="shared" si="30"/>
        <v>0</v>
      </c>
      <c r="IC52" s="638"/>
      <c r="ID52" s="323" t="str">
        <f>IFERROR(AVERAGEIFS('VISSIM Travel Time Outputs'!#REF!,'VISSIM Travel Time Outputs'!#REF!,$D52,'VISSIM Travel Time Outputs'!#REF!,"AVG",'VISSIM Travel Time Outputs'!#REF!,ID$9),"-")</f>
        <v>-</v>
      </c>
      <c r="IE52" s="324" t="str">
        <f>IFERROR(AVERAGEIFS('VISSIM Travel Time Outputs'!#REF!,'VISSIM Travel Time Outputs'!#REF!,$D52,'VISSIM Travel Time Outputs'!#REF!,"AVG",'VISSIM Travel Time Outputs'!#REF!,IE$9),"-")</f>
        <v>-</v>
      </c>
      <c r="IF52" s="324" t="str">
        <f>IFERROR(AVERAGEIFS('VISSIM Travel Time Outputs'!#REF!,'VISSIM Travel Time Outputs'!#REF!,$D52,'VISSIM Travel Time Outputs'!#REF!,"AVG",'VISSIM Travel Time Outputs'!#REF!,IF$9),"-")</f>
        <v>-</v>
      </c>
      <c r="IG52" s="324" t="str">
        <f>IFERROR(AVERAGEIFS('VISSIM Travel Time Outputs'!#REF!,'VISSIM Travel Time Outputs'!#REF!,$D52,'VISSIM Travel Time Outputs'!#REF!,"AVG",'VISSIM Travel Time Outputs'!#REF!,IG$9),"-")</f>
        <v>-</v>
      </c>
      <c r="IH52" s="324" t="str">
        <f>IFERROR(AVERAGEIFS('VISSIM Travel Time Outputs'!#REF!,'VISSIM Travel Time Outputs'!#REF!,$D52,'VISSIM Travel Time Outputs'!#REF!,"AVG",'VISSIM Travel Time Outputs'!#REF!,IH$9),"-")</f>
        <v>-</v>
      </c>
      <c r="II52" s="324" t="str">
        <f>IFERROR(AVERAGEIFS('VISSIM Travel Time Outputs'!#REF!,'VISSIM Travel Time Outputs'!#REF!,$D52,'VISSIM Travel Time Outputs'!#REF!,"AVG",'VISSIM Travel Time Outputs'!#REF!,II$9),"-")</f>
        <v>-</v>
      </c>
      <c r="IJ52" s="324" t="str">
        <f>IFERROR(AVERAGEIFS('VISSIM Travel Time Outputs'!#REF!,'VISSIM Travel Time Outputs'!#REF!,$D52,'VISSIM Travel Time Outputs'!#REF!,"AVG",'VISSIM Travel Time Outputs'!#REF!,IJ$9),"-")</f>
        <v>-</v>
      </c>
      <c r="IK52" s="324" t="str">
        <f>IFERROR(AVERAGEIFS('VISSIM Travel Time Outputs'!#REF!,'VISSIM Travel Time Outputs'!#REF!,$D52,'VISSIM Travel Time Outputs'!#REF!,"AVG",'VISSIM Travel Time Outputs'!#REF!,IK$9),"-")</f>
        <v>-</v>
      </c>
      <c r="IL52" s="324" t="str">
        <f>IFERROR(AVERAGEIFS('VISSIM Travel Time Outputs'!#REF!,'VISSIM Travel Time Outputs'!#REF!,$D52,'VISSIM Travel Time Outputs'!#REF!,"AVG",'VISSIM Travel Time Outputs'!#REF!,IL$9),"-")</f>
        <v>-</v>
      </c>
      <c r="IM52" s="324" t="str">
        <f>IFERROR(AVERAGEIFS('VISSIM Travel Time Outputs'!#REF!,'VISSIM Travel Time Outputs'!#REF!,$D52,'VISSIM Travel Time Outputs'!#REF!,"AVG",'VISSIM Travel Time Outputs'!#REF!,IM$9),"-")</f>
        <v>-</v>
      </c>
      <c r="IN52" s="324" t="str">
        <f>IFERROR(AVERAGEIFS('VISSIM Travel Time Outputs'!#REF!,'VISSIM Travel Time Outputs'!#REF!,$D52,'VISSIM Travel Time Outputs'!#REF!,"AVG",'VISSIM Travel Time Outputs'!#REF!,IN$9),"-")</f>
        <v>-</v>
      </c>
      <c r="IO52" s="324" t="str">
        <f>IFERROR(AVERAGEIFS('VISSIM Travel Time Outputs'!#REF!,'VISSIM Travel Time Outputs'!#REF!,$D52,'VISSIM Travel Time Outputs'!#REF!,"AVG",'VISSIM Travel Time Outputs'!#REF!,IO$9),"-")</f>
        <v>-</v>
      </c>
      <c r="IP52" s="324" t="str">
        <f>IFERROR(AVERAGEIFS('VISSIM Travel Time Outputs'!#REF!,'VISSIM Travel Time Outputs'!#REF!,$D52,'VISSIM Travel Time Outputs'!#REF!,"AVG",'VISSIM Travel Time Outputs'!#REF!,IP$9),"-")</f>
        <v>-</v>
      </c>
      <c r="IQ52" s="324" t="str">
        <f>IFERROR(AVERAGEIFS('VISSIM Travel Time Outputs'!#REF!,'VISSIM Travel Time Outputs'!#REF!,$D52,'VISSIM Travel Time Outputs'!#REF!,"AVG",'VISSIM Travel Time Outputs'!#REF!,IQ$9),"-")</f>
        <v>-</v>
      </c>
      <c r="IR52" s="324" t="str">
        <f>IFERROR(AVERAGEIFS('VISSIM Travel Time Outputs'!#REF!,'VISSIM Travel Time Outputs'!#REF!,$D52,'VISSIM Travel Time Outputs'!#REF!,"AVG",'VISSIM Travel Time Outputs'!#REF!,IR$9),"-")</f>
        <v>-</v>
      </c>
      <c r="IS52" s="325" t="str">
        <f>IFERROR(AVERAGEIFS('VISSIM Travel Time Outputs'!#REF!,'VISSIM Travel Time Outputs'!#REF!,$D52,'VISSIM Travel Time Outputs'!#REF!,"AVG",'VISSIM Travel Time Outputs'!#REF!,IS$9),"-")</f>
        <v>-</v>
      </c>
      <c r="IT52" s="325" t="str">
        <f t="shared" si="31"/>
        <v>--</v>
      </c>
    </row>
    <row r="53" spans="1:254" x14ac:dyDescent="0.35">
      <c r="A53" s="252" t="str">
        <f t="shared" si="12"/>
        <v>H</v>
      </c>
      <c r="B53" s="577">
        <f t="shared" si="32"/>
        <v>44</v>
      </c>
      <c r="C53" s="413">
        <f>INDEX('Input - Travel Times'!$B$3:$AH$103,MATCH($B53,'Input - Travel Times'!$B$3:$B$103,0),MATCH(C$9,'Input - Travel Times'!$B$3:$AH$3,0))</f>
        <v>0</v>
      </c>
      <c r="D53" s="150">
        <f>INDEX('Input - Travel Times'!$B$3:$AH$103,MATCH($B53,'Input - Travel Times'!$B$3:$B$103,0),MATCH(D$9,'Input - Travel Times'!$B$3:$AH$3,0))</f>
        <v>0</v>
      </c>
      <c r="E53" s="518">
        <f>TIME(0,0,INDEX('Input - Travel Times'!$B$3:$AH$103,MATCH($B53,'Input - Travel Times'!$B$3:$B$103,0),MATCH(E$9,'Input - Travel Times'!$B$3:$AH$3,0)))</f>
        <v>0</v>
      </c>
      <c r="F53" s="518">
        <f>TIME(0,0,INDEX('Input - Travel Times'!$B$3:$AH$103,MATCH($B53,'Input - Travel Times'!$B$3:$B$103,0),MATCH(F$9,'Input - Travel Times'!$B$3:$AH$3,0)))</f>
        <v>0</v>
      </c>
      <c r="G53" s="518">
        <f>TIME(0,0,INDEX('Input - Travel Times'!$B$3:$AH$103,MATCH($B53,'Input - Travel Times'!$B$3:$B$103,0),MATCH(G$9,'Input - Travel Times'!$B$3:$AH$3,0)))</f>
        <v>0</v>
      </c>
      <c r="H53" s="518">
        <f>TIME(0,0,INDEX('Input - Travel Times'!$B$3:$AH$103,MATCH($B53,'Input - Travel Times'!$B$3:$B$103,0),MATCH(H$9,'Input - Travel Times'!$B$3:$AH$3,0)))</f>
        <v>0</v>
      </c>
      <c r="J53" s="209" t="str">
        <f>IFERROR(TIME(0,0,AVERAGEIFS('VISSIM Travel Time Outputs'!$I:$I,'VISSIM Travel Time Outputs'!$D:$D,$D53,'VISSIM Travel Time Outputs'!$A:$A,"AVG",'VISSIM Travel Time Outputs'!$B:$B,J$9)),"-")</f>
        <v>-</v>
      </c>
      <c r="K53" s="34" t="str">
        <f>IFERROR(TIME(0,0,AVERAGEIFS('VISSIM Travel Time Outputs'!$I:$I,'VISSIM Travel Time Outputs'!$D:$D,$D53,'VISSIM Travel Time Outputs'!$A:$A,"AVG",'VISSIM Travel Time Outputs'!$B:$B,K$9)),"-")</f>
        <v>-</v>
      </c>
      <c r="L53" s="34" t="str">
        <f>IFERROR(TIME(0,0,AVERAGEIFS('VISSIM Travel Time Outputs'!$I:$I,'VISSIM Travel Time Outputs'!$D:$D,$D53,'VISSIM Travel Time Outputs'!$A:$A,"AVG",'VISSIM Travel Time Outputs'!$B:$B,L$9)),"-")</f>
        <v>-</v>
      </c>
      <c r="M53" s="34" t="str">
        <f>IFERROR(TIME(0,0,AVERAGEIFS('VISSIM Travel Time Outputs'!$I:$I,'VISSIM Travel Time Outputs'!$D:$D,$D53,'VISSIM Travel Time Outputs'!$A:$A,"AVG",'VISSIM Travel Time Outputs'!$B:$B,M$9)),"-")</f>
        <v>-</v>
      </c>
      <c r="N53" s="34" t="str">
        <f>IFERROR(TIME(0,0,AVERAGEIFS('VISSIM Travel Time Outputs'!$I:$I,'VISSIM Travel Time Outputs'!$D:$D,$D53,'VISSIM Travel Time Outputs'!$A:$A,"AVG",'VISSIM Travel Time Outputs'!$B:$B,N$9)),"-")</f>
        <v>-</v>
      </c>
      <c r="O53" s="34" t="str">
        <f>IFERROR(TIME(0,0,AVERAGEIFS('VISSIM Travel Time Outputs'!$I:$I,'VISSIM Travel Time Outputs'!$D:$D,$D53,'VISSIM Travel Time Outputs'!$A:$A,"AVG",'VISSIM Travel Time Outputs'!$B:$B,O$9)),"-")</f>
        <v>-</v>
      </c>
      <c r="P53" s="34" t="str">
        <f>IFERROR(TIME(0,0,AVERAGEIFS('VISSIM Travel Time Outputs'!$I:$I,'VISSIM Travel Time Outputs'!$D:$D,$D53,'VISSIM Travel Time Outputs'!$A:$A,"AVG",'VISSIM Travel Time Outputs'!$B:$B,P$9)),"-")</f>
        <v>-</v>
      </c>
      <c r="Q53" s="34" t="str">
        <f>IFERROR(TIME(0,0,AVERAGEIFS('VISSIM Travel Time Outputs'!$I:$I,'VISSIM Travel Time Outputs'!$D:$D,$D53,'VISSIM Travel Time Outputs'!$A:$A,"AVG",'VISSIM Travel Time Outputs'!$B:$B,Q$9)),"-")</f>
        <v>-</v>
      </c>
      <c r="R53" s="34" t="str">
        <f>IFERROR(TIME(0,0,AVERAGEIFS('VISSIM Travel Time Outputs'!$I:$I,'VISSIM Travel Time Outputs'!$D:$D,$D53,'VISSIM Travel Time Outputs'!$A:$A,"AVG",'VISSIM Travel Time Outputs'!$B:$B,R$9)),"-")</f>
        <v>-</v>
      </c>
      <c r="S53" s="34" t="str">
        <f>IFERROR(TIME(0,0,AVERAGEIFS('VISSIM Travel Time Outputs'!$I:$I,'VISSIM Travel Time Outputs'!$D:$D,$D53,'VISSIM Travel Time Outputs'!$A:$A,"AVG",'VISSIM Travel Time Outputs'!$B:$B,S$9)),"-")</f>
        <v>-</v>
      </c>
      <c r="T53" s="34" t="str">
        <f>IFERROR(TIME(0,0,AVERAGEIFS('VISSIM Travel Time Outputs'!$I:$I,'VISSIM Travel Time Outputs'!$D:$D,$D53,'VISSIM Travel Time Outputs'!$A:$A,"AVG",'VISSIM Travel Time Outputs'!$B:$B,T$9)),"-")</f>
        <v>-</v>
      </c>
      <c r="U53" s="34" t="str">
        <f>IFERROR(TIME(0,0,AVERAGEIFS('VISSIM Travel Time Outputs'!$I:$I,'VISSIM Travel Time Outputs'!$D:$D,$D53,'VISSIM Travel Time Outputs'!$A:$A,"AVG",'VISSIM Travel Time Outputs'!$B:$B,U$9)),"-")</f>
        <v>-</v>
      </c>
      <c r="V53" s="34" t="str">
        <f>IFERROR(TIME(0,0,AVERAGEIFS('VISSIM Travel Time Outputs'!$I:$I,'VISSIM Travel Time Outputs'!$D:$D,$D53,'VISSIM Travel Time Outputs'!$A:$A,"AVG",'VISSIM Travel Time Outputs'!$B:$B,V$9)),"-")</f>
        <v>-</v>
      </c>
      <c r="W53" s="34" t="str">
        <f>IFERROR(TIME(0,0,AVERAGEIFS('VISSIM Travel Time Outputs'!$I:$I,'VISSIM Travel Time Outputs'!$D:$D,$D53,'VISSIM Travel Time Outputs'!$A:$A,"AVG",'VISSIM Travel Time Outputs'!$B:$B,W$9)),"-")</f>
        <v>-</v>
      </c>
      <c r="X53" s="34" t="str">
        <f>IFERROR(TIME(0,0,AVERAGEIFS('VISSIM Travel Time Outputs'!$I:$I,'VISSIM Travel Time Outputs'!$D:$D,$D53,'VISSIM Travel Time Outputs'!$A:$A,"AVG",'VISSIM Travel Time Outputs'!$B:$B,X$9)),"-")</f>
        <v>-</v>
      </c>
      <c r="Y53" s="134" t="str">
        <f>IFERROR(TIME(0,0,AVERAGEIFS('VISSIM Travel Time Outputs'!$I:$I,'VISSIM Travel Time Outputs'!$D:$D,$D53,'VISSIM Travel Time Outputs'!$A:$A,"AVG",'VISSIM Travel Time Outputs'!$B:$B,Y$9)),"-")</f>
        <v>-</v>
      </c>
      <c r="Z53" s="254"/>
      <c r="AA53" s="323" t="str">
        <f>IFERROR(AVERAGEIFS('VISSIM Travel Time Outputs'!$F:$F,'VISSIM Travel Time Outputs'!$D:$D,$D53,'VISSIM Travel Time Outputs'!$A:$A,"AVG",'VISSIM Travel Time Outputs'!$B:$B,AA$9),"-")</f>
        <v>-</v>
      </c>
      <c r="AB53" s="324" t="str">
        <f>IFERROR(AVERAGEIFS('VISSIM Travel Time Outputs'!$F:$F,'VISSIM Travel Time Outputs'!$D:$D,$D53,'VISSIM Travel Time Outputs'!$A:$A,"AVG",'VISSIM Travel Time Outputs'!$B:$B,AB$9),"-")</f>
        <v>-</v>
      </c>
      <c r="AC53" s="324" t="str">
        <f>IFERROR(AVERAGEIFS('VISSIM Travel Time Outputs'!$F:$F,'VISSIM Travel Time Outputs'!$D:$D,$D53,'VISSIM Travel Time Outputs'!$A:$A,"AVG",'VISSIM Travel Time Outputs'!$B:$B,AC$9),"-")</f>
        <v>-</v>
      </c>
      <c r="AD53" s="324" t="str">
        <f>IFERROR(AVERAGEIFS('VISSIM Travel Time Outputs'!$F:$F,'VISSIM Travel Time Outputs'!$D:$D,$D53,'VISSIM Travel Time Outputs'!$A:$A,"AVG",'VISSIM Travel Time Outputs'!$B:$B,AD$9),"-")</f>
        <v>-</v>
      </c>
      <c r="AE53" s="324" t="str">
        <f>IFERROR(AVERAGEIFS('VISSIM Travel Time Outputs'!$F:$F,'VISSIM Travel Time Outputs'!$D:$D,$D53,'VISSIM Travel Time Outputs'!$A:$A,"AVG",'VISSIM Travel Time Outputs'!$B:$B,AE$9),"-")</f>
        <v>-</v>
      </c>
      <c r="AF53" s="324" t="str">
        <f>IFERROR(AVERAGEIFS('VISSIM Travel Time Outputs'!$F:$F,'VISSIM Travel Time Outputs'!$D:$D,$D53,'VISSIM Travel Time Outputs'!$A:$A,"AVG",'VISSIM Travel Time Outputs'!$B:$B,AF$9),"-")</f>
        <v>-</v>
      </c>
      <c r="AG53" s="324" t="str">
        <f>IFERROR(AVERAGEIFS('VISSIM Travel Time Outputs'!$F:$F,'VISSIM Travel Time Outputs'!$D:$D,$D53,'VISSIM Travel Time Outputs'!$A:$A,"AVG",'VISSIM Travel Time Outputs'!$B:$B,AG$9),"-")</f>
        <v>-</v>
      </c>
      <c r="AH53" s="324" t="str">
        <f>IFERROR(AVERAGEIFS('VISSIM Travel Time Outputs'!$F:$F,'VISSIM Travel Time Outputs'!$D:$D,$D53,'VISSIM Travel Time Outputs'!$A:$A,"AVG",'VISSIM Travel Time Outputs'!$B:$B,AH$9),"-")</f>
        <v>-</v>
      </c>
      <c r="AI53" s="324" t="str">
        <f>IFERROR(AVERAGEIFS('VISSIM Travel Time Outputs'!$F:$F,'VISSIM Travel Time Outputs'!$D:$D,$D53,'VISSIM Travel Time Outputs'!$A:$A,"AVG",'VISSIM Travel Time Outputs'!$B:$B,AI$9),"-")</f>
        <v>-</v>
      </c>
      <c r="AJ53" s="324" t="str">
        <f>IFERROR(AVERAGEIFS('VISSIM Travel Time Outputs'!$F:$F,'VISSIM Travel Time Outputs'!$D:$D,$D53,'VISSIM Travel Time Outputs'!$A:$A,"AVG",'VISSIM Travel Time Outputs'!$B:$B,AJ$9),"-")</f>
        <v>-</v>
      </c>
      <c r="AK53" s="324" t="str">
        <f>IFERROR(AVERAGEIFS('VISSIM Travel Time Outputs'!$F:$F,'VISSIM Travel Time Outputs'!$D:$D,$D53,'VISSIM Travel Time Outputs'!$A:$A,"AVG",'VISSIM Travel Time Outputs'!$B:$B,AK$9),"-")</f>
        <v>-</v>
      </c>
      <c r="AL53" s="324" t="str">
        <f>IFERROR(AVERAGEIFS('VISSIM Travel Time Outputs'!$F:$F,'VISSIM Travel Time Outputs'!$D:$D,$D53,'VISSIM Travel Time Outputs'!$A:$A,"AVG",'VISSIM Travel Time Outputs'!$B:$B,AL$9),"-")</f>
        <v>-</v>
      </c>
      <c r="AM53" s="324" t="str">
        <f>IFERROR(AVERAGEIFS('VISSIM Travel Time Outputs'!$F:$F,'VISSIM Travel Time Outputs'!$D:$D,$D53,'VISSIM Travel Time Outputs'!$A:$A,"AVG",'VISSIM Travel Time Outputs'!$B:$B,AM$9),"-")</f>
        <v>-</v>
      </c>
      <c r="AN53" s="324" t="str">
        <f>IFERROR(AVERAGEIFS('VISSIM Travel Time Outputs'!$F:$F,'VISSIM Travel Time Outputs'!$D:$D,$D53,'VISSIM Travel Time Outputs'!$A:$A,"AVG",'VISSIM Travel Time Outputs'!$B:$B,AN$9),"-")</f>
        <v>-</v>
      </c>
      <c r="AO53" s="324" t="str">
        <f>IFERROR(AVERAGEIFS('VISSIM Travel Time Outputs'!$F:$F,'VISSIM Travel Time Outputs'!$D:$D,$D53,'VISSIM Travel Time Outputs'!$A:$A,"AVG",'VISSIM Travel Time Outputs'!$B:$B,AO$9),"-")</f>
        <v>-</v>
      </c>
      <c r="AP53" s="325" t="str">
        <f>IFERROR(AVERAGEIFS('VISSIM Travel Time Outputs'!$F:$F,'VISSIM Travel Time Outputs'!$D:$D,$D53,'VISSIM Travel Time Outputs'!$A:$A,"AVG",'VISSIM Travel Time Outputs'!$B:$B,AP$9),"-")</f>
        <v>-</v>
      </c>
      <c r="AQ53" s="331"/>
      <c r="AR53" s="209" t="str">
        <f t="shared" si="13"/>
        <v>--</v>
      </c>
      <c r="AS53" s="354" t="str">
        <f t="shared" si="14"/>
        <v>--</v>
      </c>
      <c r="AT53" s="325">
        <f t="shared" si="15"/>
        <v>0</v>
      </c>
      <c r="AU53" s="255"/>
      <c r="AV53" s="209" t="str">
        <f>IFERROR(TIME(0,0,AVERAGEIFS('VISSIM Travel Time Outputs'!$J:$J,'VISSIM Travel Time Outputs'!$D:$D,$D53,'VISSIM Travel Time Outputs'!$A:$A,"AVG",'VISSIM Travel Time Outputs'!$B:$B,AV$9)),"-")</f>
        <v>-</v>
      </c>
      <c r="AW53" s="34" t="str">
        <f>IFERROR(TIME(0,0,AVERAGEIFS('VISSIM Travel Time Outputs'!$J:$J,'VISSIM Travel Time Outputs'!$D:$D,$D53,'VISSIM Travel Time Outputs'!$A:$A,"AVG",'VISSIM Travel Time Outputs'!$B:$B,AW$9)),"-")</f>
        <v>-</v>
      </c>
      <c r="AX53" s="34" t="str">
        <f>IFERROR(TIME(0,0,AVERAGEIFS('VISSIM Travel Time Outputs'!$J:$J,'VISSIM Travel Time Outputs'!$D:$D,$D53,'VISSIM Travel Time Outputs'!$A:$A,"AVG",'VISSIM Travel Time Outputs'!$B:$B,AX$9)),"-")</f>
        <v>-</v>
      </c>
      <c r="AY53" s="34" t="str">
        <f>IFERROR(TIME(0,0,AVERAGEIFS('VISSIM Travel Time Outputs'!$J:$J,'VISSIM Travel Time Outputs'!$D:$D,$D53,'VISSIM Travel Time Outputs'!$A:$A,"AVG",'VISSIM Travel Time Outputs'!$B:$B,AY$9)),"-")</f>
        <v>-</v>
      </c>
      <c r="AZ53" s="34" t="str">
        <f>IFERROR(TIME(0,0,AVERAGEIFS('VISSIM Travel Time Outputs'!$J:$J,'VISSIM Travel Time Outputs'!$D:$D,$D53,'VISSIM Travel Time Outputs'!$A:$A,"AVG",'VISSIM Travel Time Outputs'!$B:$B,AZ$9)),"-")</f>
        <v>-</v>
      </c>
      <c r="BA53" s="34" t="str">
        <f>IFERROR(TIME(0,0,AVERAGEIFS('VISSIM Travel Time Outputs'!$J:$J,'VISSIM Travel Time Outputs'!$D:$D,$D53,'VISSIM Travel Time Outputs'!$A:$A,"AVG",'VISSIM Travel Time Outputs'!$B:$B,BA$9)),"-")</f>
        <v>-</v>
      </c>
      <c r="BB53" s="34" t="str">
        <f>IFERROR(TIME(0,0,AVERAGEIFS('VISSIM Travel Time Outputs'!$J:$J,'VISSIM Travel Time Outputs'!$D:$D,$D53,'VISSIM Travel Time Outputs'!$A:$A,"AVG",'VISSIM Travel Time Outputs'!$B:$B,BB$9)),"-")</f>
        <v>-</v>
      </c>
      <c r="BC53" s="34" t="str">
        <f>IFERROR(TIME(0,0,AVERAGEIFS('VISSIM Travel Time Outputs'!$J:$J,'VISSIM Travel Time Outputs'!$D:$D,$D53,'VISSIM Travel Time Outputs'!$A:$A,"AVG",'VISSIM Travel Time Outputs'!$B:$B,BC$9)),"-")</f>
        <v>-</v>
      </c>
      <c r="BD53" s="34" t="str">
        <f>IFERROR(TIME(0,0,AVERAGEIFS('VISSIM Travel Time Outputs'!$J:$J,'VISSIM Travel Time Outputs'!$D:$D,$D53,'VISSIM Travel Time Outputs'!$A:$A,"AVG",'VISSIM Travel Time Outputs'!$B:$B,BD$9)),"-")</f>
        <v>-</v>
      </c>
      <c r="BE53" s="34" t="str">
        <f>IFERROR(TIME(0,0,AVERAGEIFS('VISSIM Travel Time Outputs'!$J:$J,'VISSIM Travel Time Outputs'!$D:$D,$D53,'VISSIM Travel Time Outputs'!$A:$A,"AVG",'VISSIM Travel Time Outputs'!$B:$B,BE$9)),"-")</f>
        <v>-</v>
      </c>
      <c r="BF53" s="34" t="str">
        <f>IFERROR(TIME(0,0,AVERAGEIFS('VISSIM Travel Time Outputs'!$J:$J,'VISSIM Travel Time Outputs'!$D:$D,$D53,'VISSIM Travel Time Outputs'!$A:$A,"AVG",'VISSIM Travel Time Outputs'!$B:$B,BF$9)),"-")</f>
        <v>-</v>
      </c>
      <c r="BG53" s="34" t="str">
        <f>IFERROR(TIME(0,0,AVERAGEIFS('VISSIM Travel Time Outputs'!$J:$J,'VISSIM Travel Time Outputs'!$D:$D,$D53,'VISSIM Travel Time Outputs'!$A:$A,"AVG",'VISSIM Travel Time Outputs'!$B:$B,BG$9)),"-")</f>
        <v>-</v>
      </c>
      <c r="BH53" s="34" t="str">
        <f>IFERROR(TIME(0,0,AVERAGEIFS('VISSIM Travel Time Outputs'!$J:$J,'VISSIM Travel Time Outputs'!$D:$D,$D53,'VISSIM Travel Time Outputs'!$A:$A,"AVG",'VISSIM Travel Time Outputs'!$B:$B,BH$9)),"-")</f>
        <v>-</v>
      </c>
      <c r="BI53" s="34" t="str">
        <f>IFERROR(TIME(0,0,AVERAGEIFS('VISSIM Travel Time Outputs'!$J:$J,'VISSIM Travel Time Outputs'!$D:$D,$D53,'VISSIM Travel Time Outputs'!$A:$A,"AVG",'VISSIM Travel Time Outputs'!$B:$B,BI$9)),"-")</f>
        <v>-</v>
      </c>
      <c r="BJ53" s="34" t="str">
        <f>IFERROR(TIME(0,0,AVERAGEIFS('VISSIM Travel Time Outputs'!$J:$J,'VISSIM Travel Time Outputs'!$D:$D,$D53,'VISSIM Travel Time Outputs'!$A:$A,"AVG",'VISSIM Travel Time Outputs'!$B:$B,BJ$9)),"-")</f>
        <v>-</v>
      </c>
      <c r="BK53" s="134" t="str">
        <f>IFERROR(TIME(0,0,AVERAGEIFS('VISSIM Travel Time Outputs'!$J:$J,'VISSIM Travel Time Outputs'!$D:$D,$D53,'VISSIM Travel Time Outputs'!$A:$A,"AVG",'VISSIM Travel Time Outputs'!$B:$B,BK$9)),"-")</f>
        <v>-</v>
      </c>
      <c r="BL53" s="126"/>
      <c r="BM53" s="323" t="str">
        <f>IFERROR(AVERAGEIFS('VISSIM Travel Time Outputs'!$G:$G,'VISSIM Travel Time Outputs'!$D:$D,$D53,'VISSIM Travel Time Outputs'!$A:$A,"AVG",'VISSIM Travel Time Outputs'!$B:$B,BM$9),"-")</f>
        <v>-</v>
      </c>
      <c r="BN53" s="324" t="str">
        <f>IFERROR(AVERAGEIFS('VISSIM Travel Time Outputs'!$G:$G,'VISSIM Travel Time Outputs'!$D:$D,$D53,'VISSIM Travel Time Outputs'!$A:$A,"AVG",'VISSIM Travel Time Outputs'!$B:$B,BN$9),"-")</f>
        <v>-</v>
      </c>
      <c r="BO53" s="324" t="str">
        <f>IFERROR(AVERAGEIFS('VISSIM Travel Time Outputs'!$G:$G,'VISSIM Travel Time Outputs'!$D:$D,$D53,'VISSIM Travel Time Outputs'!$A:$A,"AVG",'VISSIM Travel Time Outputs'!$B:$B,BO$9),"-")</f>
        <v>-</v>
      </c>
      <c r="BP53" s="324" t="str">
        <f>IFERROR(AVERAGEIFS('VISSIM Travel Time Outputs'!$G:$G,'VISSIM Travel Time Outputs'!$D:$D,$D53,'VISSIM Travel Time Outputs'!$A:$A,"AVG",'VISSIM Travel Time Outputs'!$B:$B,BP$9),"-")</f>
        <v>-</v>
      </c>
      <c r="BQ53" s="324" t="str">
        <f>IFERROR(AVERAGEIFS('VISSIM Travel Time Outputs'!$G:$G,'VISSIM Travel Time Outputs'!$D:$D,$D53,'VISSIM Travel Time Outputs'!$A:$A,"AVG",'VISSIM Travel Time Outputs'!$B:$B,BQ$9),"-")</f>
        <v>-</v>
      </c>
      <c r="BR53" s="324" t="str">
        <f>IFERROR(AVERAGEIFS('VISSIM Travel Time Outputs'!$G:$G,'VISSIM Travel Time Outputs'!$D:$D,$D53,'VISSIM Travel Time Outputs'!$A:$A,"AVG",'VISSIM Travel Time Outputs'!$B:$B,BR$9),"-")</f>
        <v>-</v>
      </c>
      <c r="BS53" s="324" t="str">
        <f>IFERROR(AVERAGEIFS('VISSIM Travel Time Outputs'!$G:$G,'VISSIM Travel Time Outputs'!$D:$D,$D53,'VISSIM Travel Time Outputs'!$A:$A,"AVG",'VISSIM Travel Time Outputs'!$B:$B,BS$9),"-")</f>
        <v>-</v>
      </c>
      <c r="BT53" s="324" t="str">
        <f>IFERROR(AVERAGEIFS('VISSIM Travel Time Outputs'!$G:$G,'VISSIM Travel Time Outputs'!$D:$D,$D53,'VISSIM Travel Time Outputs'!$A:$A,"AVG",'VISSIM Travel Time Outputs'!$B:$B,BT$9),"-")</f>
        <v>-</v>
      </c>
      <c r="BU53" s="324" t="str">
        <f>IFERROR(AVERAGEIFS('VISSIM Travel Time Outputs'!$G:$G,'VISSIM Travel Time Outputs'!$D:$D,$D53,'VISSIM Travel Time Outputs'!$A:$A,"AVG",'VISSIM Travel Time Outputs'!$B:$B,BU$9),"-")</f>
        <v>-</v>
      </c>
      <c r="BV53" s="324" t="str">
        <f>IFERROR(AVERAGEIFS('VISSIM Travel Time Outputs'!$G:$G,'VISSIM Travel Time Outputs'!$D:$D,$D53,'VISSIM Travel Time Outputs'!$A:$A,"AVG",'VISSIM Travel Time Outputs'!$B:$B,BV$9),"-")</f>
        <v>-</v>
      </c>
      <c r="BW53" s="324" t="str">
        <f>IFERROR(AVERAGEIFS('VISSIM Travel Time Outputs'!$G:$G,'VISSIM Travel Time Outputs'!$D:$D,$D53,'VISSIM Travel Time Outputs'!$A:$A,"AVG",'VISSIM Travel Time Outputs'!$B:$B,BW$9),"-")</f>
        <v>-</v>
      </c>
      <c r="BX53" s="324" t="str">
        <f>IFERROR(AVERAGEIFS('VISSIM Travel Time Outputs'!$G:$G,'VISSIM Travel Time Outputs'!$D:$D,$D53,'VISSIM Travel Time Outputs'!$A:$A,"AVG",'VISSIM Travel Time Outputs'!$B:$B,BX$9),"-")</f>
        <v>-</v>
      </c>
      <c r="BY53" s="324" t="str">
        <f>IFERROR(AVERAGEIFS('VISSIM Travel Time Outputs'!$G:$G,'VISSIM Travel Time Outputs'!$D:$D,$D53,'VISSIM Travel Time Outputs'!$A:$A,"AVG",'VISSIM Travel Time Outputs'!$B:$B,BY$9),"-")</f>
        <v>-</v>
      </c>
      <c r="BZ53" s="324" t="str">
        <f>IFERROR(AVERAGEIFS('VISSIM Travel Time Outputs'!$G:$G,'VISSIM Travel Time Outputs'!$D:$D,$D53,'VISSIM Travel Time Outputs'!$A:$A,"AVG",'VISSIM Travel Time Outputs'!$B:$B,BZ$9),"-")</f>
        <v>-</v>
      </c>
      <c r="CA53" s="324" t="str">
        <f>IFERROR(AVERAGEIFS('VISSIM Travel Time Outputs'!$G:$G,'VISSIM Travel Time Outputs'!$D:$D,$D53,'VISSIM Travel Time Outputs'!$A:$A,"AVG",'VISSIM Travel Time Outputs'!$B:$B,CA$9),"-")</f>
        <v>-</v>
      </c>
      <c r="CB53" s="325" t="str">
        <f>IFERROR(AVERAGEIFS('VISSIM Travel Time Outputs'!$G:$G,'VISSIM Travel Time Outputs'!$D:$D,$D53,'VISSIM Travel Time Outputs'!$A:$A,"AVG",'VISSIM Travel Time Outputs'!$B:$B,CB$9),"-")</f>
        <v>-</v>
      </c>
      <c r="CC53" s="254"/>
      <c r="CD53" s="209" t="str">
        <f t="shared" si="16"/>
        <v>--</v>
      </c>
      <c r="CE53" s="354" t="str">
        <f t="shared" si="17"/>
        <v>--</v>
      </c>
      <c r="CF53" s="325">
        <f t="shared" si="18"/>
        <v>0</v>
      </c>
      <c r="CG53" s="331"/>
      <c r="CH53" s="209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134"/>
      <c r="CX53" s="331"/>
      <c r="CY53" s="323"/>
      <c r="CZ53" s="324"/>
      <c r="DA53" s="324"/>
      <c r="DB53" s="324"/>
      <c r="DC53" s="324"/>
      <c r="DD53" s="324"/>
      <c r="DE53" s="324"/>
      <c r="DF53" s="324"/>
      <c r="DG53" s="324"/>
      <c r="DH53" s="324"/>
      <c r="DI53" s="324"/>
      <c r="DJ53" s="324"/>
      <c r="DK53" s="324"/>
      <c r="DL53" s="324"/>
      <c r="DM53" s="324"/>
      <c r="DN53" s="325"/>
      <c r="DO53" s="331"/>
      <c r="DP53" s="209" t="str">
        <f t="shared" si="19"/>
        <v>--</v>
      </c>
      <c r="DQ53" s="354" t="str">
        <f t="shared" si="20"/>
        <v>--</v>
      </c>
      <c r="DR53" s="325">
        <f t="shared" si="21"/>
        <v>0</v>
      </c>
      <c r="DS53" s="255"/>
      <c r="DT53" s="209" t="str">
        <f>IFERROR(TIME(0,0,AVERAGEIFS('VISSIM Travel Time Outputs'!$K:$K,'VISSIM Travel Time Outputs'!$D:$D,$D53,'VISSIM Travel Time Outputs'!$A:$A,"AVG",'VISSIM Travel Time Outputs'!$B:$B,DT$9)),"-")</f>
        <v>-</v>
      </c>
      <c r="DU53" s="34" t="str">
        <f>IFERROR(TIME(0,0,AVERAGEIFS('VISSIM Travel Time Outputs'!$K:$K,'VISSIM Travel Time Outputs'!$D:$D,$D53,'VISSIM Travel Time Outputs'!$A:$A,"AVG",'VISSIM Travel Time Outputs'!$B:$B,DU$9)),"-")</f>
        <v>-</v>
      </c>
      <c r="DV53" s="34" t="str">
        <f>IFERROR(TIME(0,0,AVERAGEIFS('VISSIM Travel Time Outputs'!$K:$K,'VISSIM Travel Time Outputs'!$D:$D,$D53,'VISSIM Travel Time Outputs'!$A:$A,"AVG",'VISSIM Travel Time Outputs'!$B:$B,DV$9)),"-")</f>
        <v>-</v>
      </c>
      <c r="DW53" s="34" t="str">
        <f>IFERROR(TIME(0,0,AVERAGEIFS('VISSIM Travel Time Outputs'!$K:$K,'VISSIM Travel Time Outputs'!$D:$D,$D53,'VISSIM Travel Time Outputs'!$A:$A,"AVG",'VISSIM Travel Time Outputs'!$B:$B,DW$9)),"-")</f>
        <v>-</v>
      </c>
      <c r="DX53" s="34" t="str">
        <f>IFERROR(TIME(0,0,AVERAGEIFS('VISSIM Travel Time Outputs'!$K:$K,'VISSIM Travel Time Outputs'!$D:$D,$D53,'VISSIM Travel Time Outputs'!$A:$A,"AVG",'VISSIM Travel Time Outputs'!$B:$B,DX$9)),"-")</f>
        <v>-</v>
      </c>
      <c r="DY53" s="34" t="str">
        <f>IFERROR(TIME(0,0,AVERAGEIFS('VISSIM Travel Time Outputs'!$K:$K,'VISSIM Travel Time Outputs'!$D:$D,$D53,'VISSIM Travel Time Outputs'!$A:$A,"AVG",'VISSIM Travel Time Outputs'!$B:$B,DY$9)),"-")</f>
        <v>-</v>
      </c>
      <c r="DZ53" s="34" t="str">
        <f>IFERROR(TIME(0,0,AVERAGEIFS('VISSIM Travel Time Outputs'!$K:$K,'VISSIM Travel Time Outputs'!$D:$D,$D53,'VISSIM Travel Time Outputs'!$A:$A,"AVG",'VISSIM Travel Time Outputs'!$B:$B,DZ$9)),"-")</f>
        <v>-</v>
      </c>
      <c r="EA53" s="34" t="str">
        <f>IFERROR(TIME(0,0,AVERAGEIFS('VISSIM Travel Time Outputs'!$K:$K,'VISSIM Travel Time Outputs'!$D:$D,$D53,'VISSIM Travel Time Outputs'!$A:$A,"AVG",'VISSIM Travel Time Outputs'!$B:$B,EA$9)),"-")</f>
        <v>-</v>
      </c>
      <c r="EB53" s="34" t="str">
        <f>IFERROR(TIME(0,0,AVERAGEIFS('VISSIM Travel Time Outputs'!$K:$K,'VISSIM Travel Time Outputs'!$D:$D,$D53,'VISSIM Travel Time Outputs'!$A:$A,"AVG",'VISSIM Travel Time Outputs'!$B:$B,EB$9)),"-")</f>
        <v>-</v>
      </c>
      <c r="EC53" s="34" t="str">
        <f>IFERROR(TIME(0,0,AVERAGEIFS('VISSIM Travel Time Outputs'!$K:$K,'VISSIM Travel Time Outputs'!$D:$D,$D53,'VISSIM Travel Time Outputs'!$A:$A,"AVG",'VISSIM Travel Time Outputs'!$B:$B,EC$9)),"-")</f>
        <v>-</v>
      </c>
      <c r="ED53" s="34" t="str">
        <f>IFERROR(TIME(0,0,AVERAGEIFS('VISSIM Travel Time Outputs'!$K:$K,'VISSIM Travel Time Outputs'!$D:$D,$D53,'VISSIM Travel Time Outputs'!$A:$A,"AVG",'VISSIM Travel Time Outputs'!$B:$B,ED$9)),"-")</f>
        <v>-</v>
      </c>
      <c r="EE53" s="34" t="str">
        <f>IFERROR(TIME(0,0,AVERAGEIFS('VISSIM Travel Time Outputs'!$K:$K,'VISSIM Travel Time Outputs'!$D:$D,$D53,'VISSIM Travel Time Outputs'!$A:$A,"AVG",'VISSIM Travel Time Outputs'!$B:$B,EE$9)),"-")</f>
        <v>-</v>
      </c>
      <c r="EF53" s="34" t="str">
        <f>IFERROR(TIME(0,0,AVERAGEIFS('VISSIM Travel Time Outputs'!$K:$K,'VISSIM Travel Time Outputs'!$D:$D,$D53,'VISSIM Travel Time Outputs'!$A:$A,"AVG",'VISSIM Travel Time Outputs'!$B:$B,EF$9)),"-")</f>
        <v>-</v>
      </c>
      <c r="EG53" s="34" t="str">
        <f>IFERROR(TIME(0,0,AVERAGEIFS('VISSIM Travel Time Outputs'!$K:$K,'VISSIM Travel Time Outputs'!$D:$D,$D53,'VISSIM Travel Time Outputs'!$A:$A,"AVG",'VISSIM Travel Time Outputs'!$B:$B,EG$9)),"-")</f>
        <v>-</v>
      </c>
      <c r="EH53" s="34" t="str">
        <f>IFERROR(TIME(0,0,AVERAGEIFS('VISSIM Travel Time Outputs'!$K:$K,'VISSIM Travel Time Outputs'!$D:$D,$D53,'VISSIM Travel Time Outputs'!$A:$A,"AVG",'VISSIM Travel Time Outputs'!$B:$B,EH$9)),"-")</f>
        <v>-</v>
      </c>
      <c r="EI53" s="134" t="str">
        <f>IFERROR(TIME(0,0,AVERAGEIFS('VISSIM Travel Time Outputs'!$K:$K,'VISSIM Travel Time Outputs'!$D:$D,$D53,'VISSIM Travel Time Outputs'!$A:$A,"AVG",'VISSIM Travel Time Outputs'!$B:$B,EI$9)),"-")</f>
        <v>-</v>
      </c>
      <c r="EJ53" s="126"/>
      <c r="EK53" s="323" t="str">
        <f>IFERROR(AVERAGEIFS('VISSIM Travel Time Outputs'!$H:$H,'VISSIM Travel Time Outputs'!$D:$D,$D53,'VISSIM Travel Time Outputs'!$A:$A,"AVG",'VISSIM Travel Time Outputs'!$B:$B,EK$9),"-")</f>
        <v>-</v>
      </c>
      <c r="EL53" s="324" t="str">
        <f>IFERROR(AVERAGEIFS('VISSIM Travel Time Outputs'!$H:$H,'VISSIM Travel Time Outputs'!$D:$D,$D53,'VISSIM Travel Time Outputs'!$A:$A,"AVG",'VISSIM Travel Time Outputs'!$B:$B,EL$9),"-")</f>
        <v>-</v>
      </c>
      <c r="EM53" s="324" t="str">
        <f>IFERROR(AVERAGEIFS('VISSIM Travel Time Outputs'!$H:$H,'VISSIM Travel Time Outputs'!$D:$D,$D53,'VISSIM Travel Time Outputs'!$A:$A,"AVG",'VISSIM Travel Time Outputs'!$B:$B,EM$9),"-")</f>
        <v>-</v>
      </c>
      <c r="EN53" s="324" t="str">
        <f>IFERROR(AVERAGEIFS('VISSIM Travel Time Outputs'!$H:$H,'VISSIM Travel Time Outputs'!$D:$D,$D53,'VISSIM Travel Time Outputs'!$A:$A,"AVG",'VISSIM Travel Time Outputs'!$B:$B,EN$9),"-")</f>
        <v>-</v>
      </c>
      <c r="EO53" s="324" t="str">
        <f>IFERROR(AVERAGEIFS('VISSIM Travel Time Outputs'!$H:$H,'VISSIM Travel Time Outputs'!$D:$D,$D53,'VISSIM Travel Time Outputs'!$A:$A,"AVG",'VISSIM Travel Time Outputs'!$B:$B,EO$9),"-")</f>
        <v>-</v>
      </c>
      <c r="EP53" s="324" t="str">
        <f>IFERROR(AVERAGEIFS('VISSIM Travel Time Outputs'!$H:$H,'VISSIM Travel Time Outputs'!$D:$D,$D53,'VISSIM Travel Time Outputs'!$A:$A,"AVG",'VISSIM Travel Time Outputs'!$B:$B,EP$9),"-")</f>
        <v>-</v>
      </c>
      <c r="EQ53" s="324" t="str">
        <f>IFERROR(AVERAGEIFS('VISSIM Travel Time Outputs'!$H:$H,'VISSIM Travel Time Outputs'!$D:$D,$D53,'VISSIM Travel Time Outputs'!$A:$A,"AVG",'VISSIM Travel Time Outputs'!$B:$B,EQ$9),"-")</f>
        <v>-</v>
      </c>
      <c r="ER53" s="324" t="str">
        <f>IFERROR(AVERAGEIFS('VISSIM Travel Time Outputs'!$H:$H,'VISSIM Travel Time Outputs'!$D:$D,$D53,'VISSIM Travel Time Outputs'!$A:$A,"AVG",'VISSIM Travel Time Outputs'!$B:$B,ER$9),"-")</f>
        <v>-</v>
      </c>
      <c r="ES53" s="324" t="str">
        <f>IFERROR(AVERAGEIFS('VISSIM Travel Time Outputs'!$H:$H,'VISSIM Travel Time Outputs'!$D:$D,$D53,'VISSIM Travel Time Outputs'!$A:$A,"AVG",'VISSIM Travel Time Outputs'!$B:$B,ES$9),"-")</f>
        <v>-</v>
      </c>
      <c r="ET53" s="324" t="str">
        <f>IFERROR(AVERAGEIFS('VISSIM Travel Time Outputs'!$H:$H,'VISSIM Travel Time Outputs'!$D:$D,$D53,'VISSIM Travel Time Outputs'!$A:$A,"AVG",'VISSIM Travel Time Outputs'!$B:$B,ET$9),"-")</f>
        <v>-</v>
      </c>
      <c r="EU53" s="324" t="str">
        <f>IFERROR(AVERAGEIFS('VISSIM Travel Time Outputs'!$H:$H,'VISSIM Travel Time Outputs'!$D:$D,$D53,'VISSIM Travel Time Outputs'!$A:$A,"AVG",'VISSIM Travel Time Outputs'!$B:$B,EU$9),"-")</f>
        <v>-</v>
      </c>
      <c r="EV53" s="324" t="str">
        <f>IFERROR(AVERAGEIFS('VISSIM Travel Time Outputs'!$H:$H,'VISSIM Travel Time Outputs'!$D:$D,$D53,'VISSIM Travel Time Outputs'!$A:$A,"AVG",'VISSIM Travel Time Outputs'!$B:$B,EV$9),"-")</f>
        <v>-</v>
      </c>
      <c r="EW53" s="324" t="str">
        <f>IFERROR(AVERAGEIFS('VISSIM Travel Time Outputs'!$H:$H,'VISSIM Travel Time Outputs'!$D:$D,$D53,'VISSIM Travel Time Outputs'!$A:$A,"AVG",'VISSIM Travel Time Outputs'!$B:$B,EW$9),"-")</f>
        <v>-</v>
      </c>
      <c r="EX53" s="324" t="str">
        <f>IFERROR(AVERAGEIFS('VISSIM Travel Time Outputs'!$H:$H,'VISSIM Travel Time Outputs'!$D:$D,$D53,'VISSIM Travel Time Outputs'!$A:$A,"AVG",'VISSIM Travel Time Outputs'!$B:$B,EX$9),"-")</f>
        <v>-</v>
      </c>
      <c r="EY53" s="324" t="str">
        <f>IFERROR(AVERAGEIFS('VISSIM Travel Time Outputs'!$H:$H,'VISSIM Travel Time Outputs'!$D:$D,$D53,'VISSIM Travel Time Outputs'!$A:$A,"AVG",'VISSIM Travel Time Outputs'!$B:$B,EY$9),"-")</f>
        <v>-</v>
      </c>
      <c r="EZ53" s="325" t="str">
        <f>IFERROR(AVERAGEIFS('VISSIM Travel Time Outputs'!$H:$H,'VISSIM Travel Time Outputs'!$D:$D,$D53,'VISSIM Travel Time Outputs'!$A:$A,"AVG",'VISSIM Travel Time Outputs'!$B:$B,EZ$9),"-")</f>
        <v>-</v>
      </c>
      <c r="FA53" s="254"/>
      <c r="FB53" s="209" t="str">
        <f t="shared" si="22"/>
        <v>--</v>
      </c>
      <c r="FC53" s="354" t="str">
        <f t="shared" si="23"/>
        <v>--</v>
      </c>
      <c r="FD53" s="325">
        <f t="shared" si="24"/>
        <v>0</v>
      </c>
      <c r="FE53" s="331"/>
      <c r="FF53" s="209" t="str">
        <f>IFERROR(GETPIVOTDATA("Average of TRAVTM(40)",#REF!,"TIMEINT",FF$9,"VEHICLETRAVELTIMEMEASUREMENT",$D53)/3600/24,"--")</f>
        <v>--</v>
      </c>
      <c r="FG53" s="34" t="str">
        <f>IFERROR(GETPIVOTDATA("Average of TRAVTM(40)",#REF!,"TIMEINT",FG$9,"VEHICLETRAVELTIMEMEASUREMENT",$D53)/3600/24,"--")</f>
        <v>--</v>
      </c>
      <c r="FH53" s="34" t="str">
        <f>IFERROR(GETPIVOTDATA("Average of TRAVTM(40)",#REF!,"TIMEINT",FH$9,"VEHICLETRAVELTIMEMEASUREMENT",$D53)/3600/24,"--")</f>
        <v>--</v>
      </c>
      <c r="FI53" s="34" t="str">
        <f>IFERROR(GETPIVOTDATA("Average of TRAVTM(40)",#REF!,"TIMEINT",FI$9,"VEHICLETRAVELTIMEMEASUREMENT",$D53)/3600/24,"--")</f>
        <v>--</v>
      </c>
      <c r="FJ53" s="34" t="str">
        <f>IFERROR(GETPIVOTDATA("Average of TRAVTM(40)",#REF!,"TIMEINT",FJ$9,"VEHICLETRAVELTIMEMEASUREMENT",$D53)/3600/24,"--")</f>
        <v>--</v>
      </c>
      <c r="FK53" s="34" t="str">
        <f>IFERROR(GETPIVOTDATA("Average of TRAVTM(40)",#REF!,"TIMEINT",FK$9,"VEHICLETRAVELTIMEMEASUREMENT",$D53)/3600/24,"--")</f>
        <v>--</v>
      </c>
      <c r="FL53" s="34" t="str">
        <f>IFERROR(GETPIVOTDATA("Average of TRAVTM(40)",#REF!,"TIMEINT",FL$9,"VEHICLETRAVELTIMEMEASUREMENT",$D53)/3600/24,"--")</f>
        <v>--</v>
      </c>
      <c r="FM53" s="34" t="str">
        <f>IFERROR(GETPIVOTDATA("Average of TRAVTM(40)",#REF!,"TIMEINT",FM$9,"VEHICLETRAVELTIMEMEASUREMENT",$D53)/3600/24,"--")</f>
        <v>--</v>
      </c>
      <c r="FN53" s="34" t="str">
        <f>IFERROR(GETPIVOTDATA("Average of TRAVTM(40)",#REF!,"TIMEINT",FN$9,"VEHICLETRAVELTIMEMEASUREMENT",$D53)/3600/24,"--")</f>
        <v>--</v>
      </c>
      <c r="FO53" s="34" t="str">
        <f>IFERROR(GETPIVOTDATA("Average of TRAVTM(40)",#REF!,"TIMEINT",FO$9,"VEHICLETRAVELTIMEMEASUREMENT",$D53)/3600/24,"--")</f>
        <v>--</v>
      </c>
      <c r="FP53" s="34" t="str">
        <f>IFERROR(GETPIVOTDATA("Average of TRAVTM(40)",#REF!,"TIMEINT",FP$9,"VEHICLETRAVELTIMEMEASUREMENT",$D53)/3600/24,"--")</f>
        <v>--</v>
      </c>
      <c r="FQ53" s="34" t="str">
        <f>IFERROR(GETPIVOTDATA("Average of TRAVTM(40)",#REF!,"TIMEINT",FQ$9,"VEHICLETRAVELTIMEMEASUREMENT",$D53)/3600/24,"--")</f>
        <v>--</v>
      </c>
      <c r="FR53" s="34" t="str">
        <f>IFERROR(GETPIVOTDATA("Average of TRAVTM(40)",#REF!,"TIMEINT",FR$9,"VEHICLETRAVELTIMEMEASUREMENT",$D53)/3600/24,"--")</f>
        <v>--</v>
      </c>
      <c r="FS53" s="34" t="str">
        <f>IFERROR(GETPIVOTDATA("Average of TRAVTM(40)",#REF!,"TIMEINT",FS$9,"VEHICLETRAVELTIMEMEASUREMENT",$D53)/3600/24,"--")</f>
        <v>--</v>
      </c>
      <c r="FT53" s="34" t="str">
        <f>IFERROR(GETPIVOTDATA("Average of TRAVTM(40)",#REF!,"TIMEINT",FT$9,"VEHICLETRAVELTIMEMEASUREMENT",$D53)/3600/24,"--")</f>
        <v>--</v>
      </c>
      <c r="FU53" s="134" t="str">
        <f>IFERROR(GETPIVOTDATA("Average of TRAVTM(40)",#REF!,"TIMEINT",FU$9,"VEHICLETRAVELTIMEMEASUREMENT",$D53)/3600/24,"--")</f>
        <v>--</v>
      </c>
      <c r="FV53" s="331"/>
      <c r="FW53" s="323" t="str">
        <f>IFERROR(GETPIVOTDATA("Average of VEHS(40)",#REF!,"TIMEINT",FW$9,"VEHICLETRAVELTIMEMEASUREMENT",$D53),"--")</f>
        <v>--</v>
      </c>
      <c r="FX53" s="324" t="str">
        <f>IFERROR(GETPIVOTDATA("Average of VEHS(40)",#REF!,"TIMEINT",FX$9,"VEHICLETRAVELTIMEMEASUREMENT",$D53),"--")</f>
        <v>--</v>
      </c>
      <c r="FY53" s="324" t="str">
        <f>IFERROR(GETPIVOTDATA("Average of VEHS(40)",#REF!,"TIMEINT",FY$9,"VEHICLETRAVELTIMEMEASUREMENT",$D53),"--")</f>
        <v>--</v>
      </c>
      <c r="FZ53" s="324" t="str">
        <f>IFERROR(GETPIVOTDATA("Average of VEHS(40)",#REF!,"TIMEINT",FZ$9,"VEHICLETRAVELTIMEMEASUREMENT",$D53),"--")</f>
        <v>--</v>
      </c>
      <c r="GA53" s="324" t="str">
        <f>IFERROR(GETPIVOTDATA("Average of VEHS(40)",#REF!,"TIMEINT",GA$9,"VEHICLETRAVELTIMEMEASUREMENT",$D53),"--")</f>
        <v>--</v>
      </c>
      <c r="GB53" s="324" t="str">
        <f>IFERROR(GETPIVOTDATA("Average of VEHS(40)",#REF!,"TIMEINT",GB$9,"VEHICLETRAVELTIMEMEASUREMENT",$D53),"--")</f>
        <v>--</v>
      </c>
      <c r="GC53" s="324" t="str">
        <f>IFERROR(GETPIVOTDATA("Average of VEHS(40)",#REF!,"TIMEINT",GC$9,"VEHICLETRAVELTIMEMEASUREMENT",$D53),"--")</f>
        <v>--</v>
      </c>
      <c r="GD53" s="324" t="str">
        <f>IFERROR(GETPIVOTDATA("Average of VEHS(40)",#REF!,"TIMEINT",GD$9,"VEHICLETRAVELTIMEMEASUREMENT",$D53),"--")</f>
        <v>--</v>
      </c>
      <c r="GE53" s="324" t="str">
        <f>IFERROR(GETPIVOTDATA("Average of VEHS(40)",#REF!,"TIMEINT",GE$9,"VEHICLETRAVELTIMEMEASUREMENT",$D53),"--")</f>
        <v>--</v>
      </c>
      <c r="GF53" s="324" t="str">
        <f>IFERROR(GETPIVOTDATA("Average of VEHS(40)",#REF!,"TIMEINT",GF$9,"VEHICLETRAVELTIMEMEASUREMENT",$D53),"--")</f>
        <v>--</v>
      </c>
      <c r="GG53" s="324" t="str">
        <f>IFERROR(GETPIVOTDATA("Average of VEHS(40)",#REF!,"TIMEINT",GG$9,"VEHICLETRAVELTIMEMEASUREMENT",$D53),"--")</f>
        <v>--</v>
      </c>
      <c r="GH53" s="324" t="str">
        <f>IFERROR(GETPIVOTDATA("Average of VEHS(40)",#REF!,"TIMEINT",GH$9,"VEHICLETRAVELTIMEMEASUREMENT",$D53),"--")</f>
        <v>--</v>
      </c>
      <c r="GI53" s="324" t="str">
        <f>IFERROR(GETPIVOTDATA("Average of VEHS(40)",#REF!,"TIMEINT",GI$9,"VEHICLETRAVELTIMEMEASUREMENT",$D53),"--")</f>
        <v>--</v>
      </c>
      <c r="GJ53" s="324" t="str">
        <f>IFERROR(GETPIVOTDATA("Average of VEHS(40)",#REF!,"TIMEINT",GJ$9,"VEHICLETRAVELTIMEMEASUREMENT",$D53),"--")</f>
        <v>--</v>
      </c>
      <c r="GK53" s="324" t="str">
        <f>IFERROR(GETPIVOTDATA("Average of VEHS(40)",#REF!,"TIMEINT",GK$9,"VEHICLETRAVELTIMEMEASUREMENT",$D53),"--")</f>
        <v>--</v>
      </c>
      <c r="GL53" s="325" t="str">
        <f>IFERROR(GETPIVOTDATA("Average of VEHS(40)",#REF!,"TIMEINT",GL$9,"VEHICLETRAVELTIMEMEASUREMENT",$D53),"--")</f>
        <v>--</v>
      </c>
      <c r="GM53" s="331"/>
      <c r="GN53" s="209" t="str">
        <f t="shared" si="25"/>
        <v>--</v>
      </c>
      <c r="GO53" s="354" t="str">
        <f t="shared" si="26"/>
        <v>--</v>
      </c>
      <c r="GP53" s="325">
        <f t="shared" si="27"/>
        <v>0</v>
      </c>
      <c r="GQ53" s="331"/>
      <c r="GR53" s="209" t="str">
        <f>IFERROR(GETPIVOTDATA("Average of TRAVTM(60)",#REF!,"TIMEINT",GR$9,"VEHICLETRAVELTIMEMEASUREMENT",$D53)/3600/24,"--")</f>
        <v>--</v>
      </c>
      <c r="GS53" s="34" t="str">
        <f>IFERROR(GETPIVOTDATA("Average of TRAVTM(60)",#REF!,"TIMEINT",GS$9,"VEHICLETRAVELTIMEMEASUREMENT",$D53)/3600/24,"--")</f>
        <v>--</v>
      </c>
      <c r="GT53" s="34" t="str">
        <f>IFERROR(GETPIVOTDATA("Average of TRAVTM(60)",#REF!,"TIMEINT",GT$9,"VEHICLETRAVELTIMEMEASUREMENT",$D53)/3600/24,"--")</f>
        <v>--</v>
      </c>
      <c r="GU53" s="34" t="str">
        <f>IFERROR(GETPIVOTDATA("Average of TRAVTM(60)",#REF!,"TIMEINT",GU$9,"VEHICLETRAVELTIMEMEASUREMENT",$D53)/3600/24,"--")</f>
        <v>--</v>
      </c>
      <c r="GV53" s="34" t="str">
        <f>IFERROR(GETPIVOTDATA("Average of TRAVTM(60)",#REF!,"TIMEINT",GV$9,"VEHICLETRAVELTIMEMEASUREMENT",$D53)/3600/24,"--")</f>
        <v>--</v>
      </c>
      <c r="GW53" s="34" t="str">
        <f>IFERROR(GETPIVOTDATA("Average of TRAVTM(60)",#REF!,"TIMEINT",GW$9,"VEHICLETRAVELTIMEMEASUREMENT",$D53)/3600/24,"--")</f>
        <v>--</v>
      </c>
      <c r="GX53" s="34" t="str">
        <f>IFERROR(GETPIVOTDATA("Average of TRAVTM(60)",#REF!,"TIMEINT",GX$9,"VEHICLETRAVELTIMEMEASUREMENT",$D53)/3600/24,"--")</f>
        <v>--</v>
      </c>
      <c r="GY53" s="34" t="str">
        <f>IFERROR(GETPIVOTDATA("Average of TRAVTM(60)",#REF!,"TIMEINT",GY$9,"VEHICLETRAVELTIMEMEASUREMENT",$D53)/3600/24,"--")</f>
        <v>--</v>
      </c>
      <c r="GZ53" s="34" t="str">
        <f>IFERROR(GETPIVOTDATA("Average of TRAVTM(60)",#REF!,"TIMEINT",GZ$9,"VEHICLETRAVELTIMEMEASUREMENT",$D53)/3600/24,"--")</f>
        <v>--</v>
      </c>
      <c r="HA53" s="34" t="str">
        <f>IFERROR(GETPIVOTDATA("Average of TRAVTM(60)",#REF!,"TIMEINT",HA$9,"VEHICLETRAVELTIMEMEASUREMENT",$D53)/3600/24,"--")</f>
        <v>--</v>
      </c>
      <c r="HB53" s="34" t="str">
        <f>IFERROR(GETPIVOTDATA("Average of TRAVTM(60)",#REF!,"TIMEINT",HB$9,"VEHICLETRAVELTIMEMEASUREMENT",$D53)/3600/24,"--")</f>
        <v>--</v>
      </c>
      <c r="HC53" s="34" t="str">
        <f>IFERROR(GETPIVOTDATA("Average of TRAVTM(60)",#REF!,"TIMEINT",HC$9,"VEHICLETRAVELTIMEMEASUREMENT",$D53)/3600/24,"--")</f>
        <v>--</v>
      </c>
      <c r="HD53" s="34" t="str">
        <f>IFERROR(GETPIVOTDATA("Average of TRAVTM(60)",#REF!,"TIMEINT",HD$9,"VEHICLETRAVELTIMEMEASUREMENT",$D53)/3600/24,"--")</f>
        <v>--</v>
      </c>
      <c r="HE53" s="34" t="str">
        <f>IFERROR(GETPIVOTDATA("Average of TRAVTM(60)",#REF!,"TIMEINT",HE$9,"VEHICLETRAVELTIMEMEASUREMENT",$D53)/3600/24,"--")</f>
        <v>--</v>
      </c>
      <c r="HF53" s="34" t="str">
        <f>IFERROR(GETPIVOTDATA("Average of TRAVTM(60)",#REF!,"TIMEINT",HF$9,"VEHICLETRAVELTIMEMEASUREMENT",$D53)/3600/24,"--")</f>
        <v>--</v>
      </c>
      <c r="HG53" s="134" t="str">
        <f>IFERROR(GETPIVOTDATA("Average of TRAVTM(60)",#REF!,"TIMEINT",HG$9,"VEHICLETRAVELTIMEMEASUREMENT",$D53)/3600/24,"--")</f>
        <v>--</v>
      </c>
      <c r="HH53" s="331"/>
      <c r="HI53" s="323" t="str">
        <f>IFERROR(GETPIVOTDATA("Average of VEHS(60)",#REF!,"TIMEINT",HI$9,"VEHICLETRAVELTIMEMEASUREMENT",$D53),"--")</f>
        <v>--</v>
      </c>
      <c r="HJ53" s="324" t="str">
        <f>IFERROR(GETPIVOTDATA("Average of VEHS(60)",#REF!,"TIMEINT",HJ$9,"VEHICLETRAVELTIMEMEASUREMENT",$D53),"--")</f>
        <v>--</v>
      </c>
      <c r="HK53" s="324" t="str">
        <f>IFERROR(GETPIVOTDATA("Average of VEHS(60)",#REF!,"TIMEINT",HK$9,"VEHICLETRAVELTIMEMEASUREMENT",$D53),"--")</f>
        <v>--</v>
      </c>
      <c r="HL53" s="324" t="str">
        <f>IFERROR(GETPIVOTDATA("Average of VEHS(60)",#REF!,"TIMEINT",HL$9,"VEHICLETRAVELTIMEMEASUREMENT",$D53),"--")</f>
        <v>--</v>
      </c>
      <c r="HM53" s="324" t="str">
        <f>IFERROR(GETPIVOTDATA("Average of VEHS(60)",#REF!,"TIMEINT",HM$9,"VEHICLETRAVELTIMEMEASUREMENT",$D53),"--")</f>
        <v>--</v>
      </c>
      <c r="HN53" s="324" t="str">
        <f>IFERROR(GETPIVOTDATA("Average of VEHS(60)",#REF!,"TIMEINT",HN$9,"VEHICLETRAVELTIMEMEASUREMENT",$D53),"--")</f>
        <v>--</v>
      </c>
      <c r="HO53" s="324" t="str">
        <f>IFERROR(GETPIVOTDATA("Average of VEHS(60)",#REF!,"TIMEINT",HO$9,"VEHICLETRAVELTIMEMEASUREMENT",$D53),"--")</f>
        <v>--</v>
      </c>
      <c r="HP53" s="324" t="str">
        <f>IFERROR(GETPIVOTDATA("Average of VEHS(60)",#REF!,"TIMEINT",HP$9,"VEHICLETRAVELTIMEMEASUREMENT",$D53),"--")</f>
        <v>--</v>
      </c>
      <c r="HQ53" s="324" t="str">
        <f>IFERROR(GETPIVOTDATA("Average of VEHS(60)",#REF!,"TIMEINT",HQ$9,"VEHICLETRAVELTIMEMEASUREMENT",$D53),"--")</f>
        <v>--</v>
      </c>
      <c r="HR53" s="324" t="str">
        <f>IFERROR(GETPIVOTDATA("Average of VEHS(60)",#REF!,"TIMEINT",HR$9,"VEHICLETRAVELTIMEMEASUREMENT",$D53),"--")</f>
        <v>--</v>
      </c>
      <c r="HS53" s="324" t="str">
        <f>IFERROR(GETPIVOTDATA("Average of VEHS(60)",#REF!,"TIMEINT",HS$9,"VEHICLETRAVELTIMEMEASUREMENT",$D53),"--")</f>
        <v>--</v>
      </c>
      <c r="HT53" s="324" t="str">
        <f>IFERROR(GETPIVOTDATA("Average of VEHS(60)",#REF!,"TIMEINT",HT$9,"VEHICLETRAVELTIMEMEASUREMENT",$D53),"--")</f>
        <v>--</v>
      </c>
      <c r="HU53" s="324" t="str">
        <f>IFERROR(GETPIVOTDATA("Average of VEHS(60)",#REF!,"TIMEINT",HU$9,"VEHICLETRAVELTIMEMEASUREMENT",$D53),"--")</f>
        <v>--</v>
      </c>
      <c r="HV53" s="324" t="str">
        <f>IFERROR(GETPIVOTDATA("Average of VEHS(60)",#REF!,"TIMEINT",HV$9,"VEHICLETRAVELTIMEMEASUREMENT",$D53),"--")</f>
        <v>--</v>
      </c>
      <c r="HW53" s="324" t="str">
        <f>IFERROR(GETPIVOTDATA("Average of VEHS(60)",#REF!,"TIMEINT",HW$9,"VEHICLETRAVELTIMEMEASUREMENT",$D53),"--")</f>
        <v>--</v>
      </c>
      <c r="HX53" s="325" t="str">
        <f>IFERROR(GETPIVOTDATA("Average of VEHS(60)",#REF!,"TIMEINT",HX$9,"VEHICLETRAVELTIMEMEASUREMENT",$D53),"--")</f>
        <v>--</v>
      </c>
      <c r="HY53" s="331"/>
      <c r="HZ53" s="209" t="str">
        <f t="shared" si="28"/>
        <v>--</v>
      </c>
      <c r="IA53" s="354" t="str">
        <f t="shared" si="29"/>
        <v>--</v>
      </c>
      <c r="IB53" s="325">
        <f t="shared" si="30"/>
        <v>0</v>
      </c>
      <c r="IC53" s="638"/>
      <c r="ID53" s="323" t="str">
        <f>IFERROR(AVERAGEIFS('VISSIM Travel Time Outputs'!#REF!,'VISSIM Travel Time Outputs'!#REF!,$D53,'VISSIM Travel Time Outputs'!#REF!,"AVG",'VISSIM Travel Time Outputs'!#REF!,ID$9),"-")</f>
        <v>-</v>
      </c>
      <c r="IE53" s="324" t="str">
        <f>IFERROR(AVERAGEIFS('VISSIM Travel Time Outputs'!#REF!,'VISSIM Travel Time Outputs'!#REF!,$D53,'VISSIM Travel Time Outputs'!#REF!,"AVG",'VISSIM Travel Time Outputs'!#REF!,IE$9),"-")</f>
        <v>-</v>
      </c>
      <c r="IF53" s="324" t="str">
        <f>IFERROR(AVERAGEIFS('VISSIM Travel Time Outputs'!#REF!,'VISSIM Travel Time Outputs'!#REF!,$D53,'VISSIM Travel Time Outputs'!#REF!,"AVG",'VISSIM Travel Time Outputs'!#REF!,IF$9),"-")</f>
        <v>-</v>
      </c>
      <c r="IG53" s="324" t="str">
        <f>IFERROR(AVERAGEIFS('VISSIM Travel Time Outputs'!#REF!,'VISSIM Travel Time Outputs'!#REF!,$D53,'VISSIM Travel Time Outputs'!#REF!,"AVG",'VISSIM Travel Time Outputs'!#REF!,IG$9),"-")</f>
        <v>-</v>
      </c>
      <c r="IH53" s="324" t="str">
        <f>IFERROR(AVERAGEIFS('VISSIM Travel Time Outputs'!#REF!,'VISSIM Travel Time Outputs'!#REF!,$D53,'VISSIM Travel Time Outputs'!#REF!,"AVG",'VISSIM Travel Time Outputs'!#REF!,IH$9),"-")</f>
        <v>-</v>
      </c>
      <c r="II53" s="324" t="str">
        <f>IFERROR(AVERAGEIFS('VISSIM Travel Time Outputs'!#REF!,'VISSIM Travel Time Outputs'!#REF!,$D53,'VISSIM Travel Time Outputs'!#REF!,"AVG",'VISSIM Travel Time Outputs'!#REF!,II$9),"-")</f>
        <v>-</v>
      </c>
      <c r="IJ53" s="324" t="str">
        <f>IFERROR(AVERAGEIFS('VISSIM Travel Time Outputs'!#REF!,'VISSIM Travel Time Outputs'!#REF!,$D53,'VISSIM Travel Time Outputs'!#REF!,"AVG",'VISSIM Travel Time Outputs'!#REF!,IJ$9),"-")</f>
        <v>-</v>
      </c>
      <c r="IK53" s="324" t="str">
        <f>IFERROR(AVERAGEIFS('VISSIM Travel Time Outputs'!#REF!,'VISSIM Travel Time Outputs'!#REF!,$D53,'VISSIM Travel Time Outputs'!#REF!,"AVG",'VISSIM Travel Time Outputs'!#REF!,IK$9),"-")</f>
        <v>-</v>
      </c>
      <c r="IL53" s="324" t="str">
        <f>IFERROR(AVERAGEIFS('VISSIM Travel Time Outputs'!#REF!,'VISSIM Travel Time Outputs'!#REF!,$D53,'VISSIM Travel Time Outputs'!#REF!,"AVG",'VISSIM Travel Time Outputs'!#REF!,IL$9),"-")</f>
        <v>-</v>
      </c>
      <c r="IM53" s="324" t="str">
        <f>IFERROR(AVERAGEIFS('VISSIM Travel Time Outputs'!#REF!,'VISSIM Travel Time Outputs'!#REF!,$D53,'VISSIM Travel Time Outputs'!#REF!,"AVG",'VISSIM Travel Time Outputs'!#REF!,IM$9),"-")</f>
        <v>-</v>
      </c>
      <c r="IN53" s="324" t="str">
        <f>IFERROR(AVERAGEIFS('VISSIM Travel Time Outputs'!#REF!,'VISSIM Travel Time Outputs'!#REF!,$D53,'VISSIM Travel Time Outputs'!#REF!,"AVG",'VISSIM Travel Time Outputs'!#REF!,IN$9),"-")</f>
        <v>-</v>
      </c>
      <c r="IO53" s="324" t="str">
        <f>IFERROR(AVERAGEIFS('VISSIM Travel Time Outputs'!#REF!,'VISSIM Travel Time Outputs'!#REF!,$D53,'VISSIM Travel Time Outputs'!#REF!,"AVG",'VISSIM Travel Time Outputs'!#REF!,IO$9),"-")</f>
        <v>-</v>
      </c>
      <c r="IP53" s="324" t="str">
        <f>IFERROR(AVERAGEIFS('VISSIM Travel Time Outputs'!#REF!,'VISSIM Travel Time Outputs'!#REF!,$D53,'VISSIM Travel Time Outputs'!#REF!,"AVG",'VISSIM Travel Time Outputs'!#REF!,IP$9),"-")</f>
        <v>-</v>
      </c>
      <c r="IQ53" s="324" t="str">
        <f>IFERROR(AVERAGEIFS('VISSIM Travel Time Outputs'!#REF!,'VISSIM Travel Time Outputs'!#REF!,$D53,'VISSIM Travel Time Outputs'!#REF!,"AVG",'VISSIM Travel Time Outputs'!#REF!,IQ$9),"-")</f>
        <v>-</v>
      </c>
      <c r="IR53" s="324" t="str">
        <f>IFERROR(AVERAGEIFS('VISSIM Travel Time Outputs'!#REF!,'VISSIM Travel Time Outputs'!#REF!,$D53,'VISSIM Travel Time Outputs'!#REF!,"AVG",'VISSIM Travel Time Outputs'!#REF!,IR$9),"-")</f>
        <v>-</v>
      </c>
      <c r="IS53" s="325" t="str">
        <f>IFERROR(AVERAGEIFS('VISSIM Travel Time Outputs'!#REF!,'VISSIM Travel Time Outputs'!#REF!,$D53,'VISSIM Travel Time Outputs'!#REF!,"AVG",'VISSIM Travel Time Outputs'!#REF!,IS$9),"-")</f>
        <v>-</v>
      </c>
      <c r="IT53" s="325" t="str">
        <f t="shared" si="31"/>
        <v>--</v>
      </c>
    </row>
    <row r="54" spans="1:254" x14ac:dyDescent="0.35">
      <c r="A54" s="252" t="str">
        <f t="shared" si="12"/>
        <v>H</v>
      </c>
      <c r="B54" s="577">
        <f t="shared" si="32"/>
        <v>45</v>
      </c>
      <c r="C54" s="413">
        <f>INDEX('Input - Travel Times'!$B$3:$AH$103,MATCH($B54,'Input - Travel Times'!$B$3:$B$103,0),MATCH(C$9,'Input - Travel Times'!$B$3:$AH$3,0))</f>
        <v>0</v>
      </c>
      <c r="D54" s="150">
        <f>INDEX('Input - Travel Times'!$B$3:$AH$103,MATCH($B54,'Input - Travel Times'!$B$3:$B$103,0),MATCH(D$9,'Input - Travel Times'!$B$3:$AH$3,0))</f>
        <v>0</v>
      </c>
      <c r="E54" s="518">
        <f>TIME(0,0,INDEX('Input - Travel Times'!$B$3:$AH$103,MATCH($B54,'Input - Travel Times'!$B$3:$B$103,0),MATCH(E$9,'Input - Travel Times'!$B$3:$AH$3,0)))</f>
        <v>0</v>
      </c>
      <c r="F54" s="518">
        <f>TIME(0,0,INDEX('Input - Travel Times'!$B$3:$AH$103,MATCH($B54,'Input - Travel Times'!$B$3:$B$103,0),MATCH(F$9,'Input - Travel Times'!$B$3:$AH$3,0)))</f>
        <v>0</v>
      </c>
      <c r="G54" s="518">
        <f>TIME(0,0,INDEX('Input - Travel Times'!$B$3:$AH$103,MATCH($B54,'Input - Travel Times'!$B$3:$B$103,0),MATCH(G$9,'Input - Travel Times'!$B$3:$AH$3,0)))</f>
        <v>0</v>
      </c>
      <c r="H54" s="518">
        <f>TIME(0,0,INDEX('Input - Travel Times'!$B$3:$AH$103,MATCH($B54,'Input - Travel Times'!$B$3:$B$103,0),MATCH(H$9,'Input - Travel Times'!$B$3:$AH$3,0)))</f>
        <v>0</v>
      </c>
      <c r="J54" s="209" t="str">
        <f>IFERROR(TIME(0,0,AVERAGEIFS('VISSIM Travel Time Outputs'!$I:$I,'VISSIM Travel Time Outputs'!$D:$D,$D54,'VISSIM Travel Time Outputs'!$A:$A,"AVG",'VISSIM Travel Time Outputs'!$B:$B,J$9)),"-")</f>
        <v>-</v>
      </c>
      <c r="K54" s="34" t="str">
        <f>IFERROR(TIME(0,0,AVERAGEIFS('VISSIM Travel Time Outputs'!$I:$I,'VISSIM Travel Time Outputs'!$D:$D,$D54,'VISSIM Travel Time Outputs'!$A:$A,"AVG",'VISSIM Travel Time Outputs'!$B:$B,K$9)),"-")</f>
        <v>-</v>
      </c>
      <c r="L54" s="34" t="str">
        <f>IFERROR(TIME(0,0,AVERAGEIFS('VISSIM Travel Time Outputs'!$I:$I,'VISSIM Travel Time Outputs'!$D:$D,$D54,'VISSIM Travel Time Outputs'!$A:$A,"AVG",'VISSIM Travel Time Outputs'!$B:$B,L$9)),"-")</f>
        <v>-</v>
      </c>
      <c r="M54" s="34" t="str">
        <f>IFERROR(TIME(0,0,AVERAGEIFS('VISSIM Travel Time Outputs'!$I:$I,'VISSIM Travel Time Outputs'!$D:$D,$D54,'VISSIM Travel Time Outputs'!$A:$A,"AVG",'VISSIM Travel Time Outputs'!$B:$B,M$9)),"-")</f>
        <v>-</v>
      </c>
      <c r="N54" s="34" t="str">
        <f>IFERROR(TIME(0,0,AVERAGEIFS('VISSIM Travel Time Outputs'!$I:$I,'VISSIM Travel Time Outputs'!$D:$D,$D54,'VISSIM Travel Time Outputs'!$A:$A,"AVG",'VISSIM Travel Time Outputs'!$B:$B,N$9)),"-")</f>
        <v>-</v>
      </c>
      <c r="O54" s="34" t="str">
        <f>IFERROR(TIME(0,0,AVERAGEIFS('VISSIM Travel Time Outputs'!$I:$I,'VISSIM Travel Time Outputs'!$D:$D,$D54,'VISSIM Travel Time Outputs'!$A:$A,"AVG",'VISSIM Travel Time Outputs'!$B:$B,O$9)),"-")</f>
        <v>-</v>
      </c>
      <c r="P54" s="34" t="str">
        <f>IFERROR(TIME(0,0,AVERAGEIFS('VISSIM Travel Time Outputs'!$I:$I,'VISSIM Travel Time Outputs'!$D:$D,$D54,'VISSIM Travel Time Outputs'!$A:$A,"AVG",'VISSIM Travel Time Outputs'!$B:$B,P$9)),"-")</f>
        <v>-</v>
      </c>
      <c r="Q54" s="34" t="str">
        <f>IFERROR(TIME(0,0,AVERAGEIFS('VISSIM Travel Time Outputs'!$I:$I,'VISSIM Travel Time Outputs'!$D:$D,$D54,'VISSIM Travel Time Outputs'!$A:$A,"AVG",'VISSIM Travel Time Outputs'!$B:$B,Q$9)),"-")</f>
        <v>-</v>
      </c>
      <c r="R54" s="34" t="str">
        <f>IFERROR(TIME(0,0,AVERAGEIFS('VISSIM Travel Time Outputs'!$I:$I,'VISSIM Travel Time Outputs'!$D:$D,$D54,'VISSIM Travel Time Outputs'!$A:$A,"AVG",'VISSIM Travel Time Outputs'!$B:$B,R$9)),"-")</f>
        <v>-</v>
      </c>
      <c r="S54" s="34" t="str">
        <f>IFERROR(TIME(0,0,AVERAGEIFS('VISSIM Travel Time Outputs'!$I:$I,'VISSIM Travel Time Outputs'!$D:$D,$D54,'VISSIM Travel Time Outputs'!$A:$A,"AVG",'VISSIM Travel Time Outputs'!$B:$B,S$9)),"-")</f>
        <v>-</v>
      </c>
      <c r="T54" s="34" t="str">
        <f>IFERROR(TIME(0,0,AVERAGEIFS('VISSIM Travel Time Outputs'!$I:$I,'VISSIM Travel Time Outputs'!$D:$D,$D54,'VISSIM Travel Time Outputs'!$A:$A,"AVG",'VISSIM Travel Time Outputs'!$B:$B,T$9)),"-")</f>
        <v>-</v>
      </c>
      <c r="U54" s="34" t="str">
        <f>IFERROR(TIME(0,0,AVERAGEIFS('VISSIM Travel Time Outputs'!$I:$I,'VISSIM Travel Time Outputs'!$D:$D,$D54,'VISSIM Travel Time Outputs'!$A:$A,"AVG",'VISSIM Travel Time Outputs'!$B:$B,U$9)),"-")</f>
        <v>-</v>
      </c>
      <c r="V54" s="34" t="str">
        <f>IFERROR(TIME(0,0,AVERAGEIFS('VISSIM Travel Time Outputs'!$I:$I,'VISSIM Travel Time Outputs'!$D:$D,$D54,'VISSIM Travel Time Outputs'!$A:$A,"AVG",'VISSIM Travel Time Outputs'!$B:$B,V$9)),"-")</f>
        <v>-</v>
      </c>
      <c r="W54" s="34" t="str">
        <f>IFERROR(TIME(0,0,AVERAGEIFS('VISSIM Travel Time Outputs'!$I:$I,'VISSIM Travel Time Outputs'!$D:$D,$D54,'VISSIM Travel Time Outputs'!$A:$A,"AVG",'VISSIM Travel Time Outputs'!$B:$B,W$9)),"-")</f>
        <v>-</v>
      </c>
      <c r="X54" s="34" t="str">
        <f>IFERROR(TIME(0,0,AVERAGEIFS('VISSIM Travel Time Outputs'!$I:$I,'VISSIM Travel Time Outputs'!$D:$D,$D54,'VISSIM Travel Time Outputs'!$A:$A,"AVG",'VISSIM Travel Time Outputs'!$B:$B,X$9)),"-")</f>
        <v>-</v>
      </c>
      <c r="Y54" s="134" t="str">
        <f>IFERROR(TIME(0,0,AVERAGEIFS('VISSIM Travel Time Outputs'!$I:$I,'VISSIM Travel Time Outputs'!$D:$D,$D54,'VISSIM Travel Time Outputs'!$A:$A,"AVG",'VISSIM Travel Time Outputs'!$B:$B,Y$9)),"-")</f>
        <v>-</v>
      </c>
      <c r="Z54" s="254"/>
      <c r="AA54" s="323" t="str">
        <f>IFERROR(AVERAGEIFS('VISSIM Travel Time Outputs'!$F:$F,'VISSIM Travel Time Outputs'!$D:$D,$D54,'VISSIM Travel Time Outputs'!$A:$A,"AVG",'VISSIM Travel Time Outputs'!$B:$B,AA$9),"-")</f>
        <v>-</v>
      </c>
      <c r="AB54" s="324" t="str">
        <f>IFERROR(AVERAGEIFS('VISSIM Travel Time Outputs'!$F:$F,'VISSIM Travel Time Outputs'!$D:$D,$D54,'VISSIM Travel Time Outputs'!$A:$A,"AVG",'VISSIM Travel Time Outputs'!$B:$B,AB$9),"-")</f>
        <v>-</v>
      </c>
      <c r="AC54" s="324" t="str">
        <f>IFERROR(AVERAGEIFS('VISSIM Travel Time Outputs'!$F:$F,'VISSIM Travel Time Outputs'!$D:$D,$D54,'VISSIM Travel Time Outputs'!$A:$A,"AVG",'VISSIM Travel Time Outputs'!$B:$B,AC$9),"-")</f>
        <v>-</v>
      </c>
      <c r="AD54" s="324" t="str">
        <f>IFERROR(AVERAGEIFS('VISSIM Travel Time Outputs'!$F:$F,'VISSIM Travel Time Outputs'!$D:$D,$D54,'VISSIM Travel Time Outputs'!$A:$A,"AVG",'VISSIM Travel Time Outputs'!$B:$B,AD$9),"-")</f>
        <v>-</v>
      </c>
      <c r="AE54" s="324" t="str">
        <f>IFERROR(AVERAGEIFS('VISSIM Travel Time Outputs'!$F:$F,'VISSIM Travel Time Outputs'!$D:$D,$D54,'VISSIM Travel Time Outputs'!$A:$A,"AVG",'VISSIM Travel Time Outputs'!$B:$B,AE$9),"-")</f>
        <v>-</v>
      </c>
      <c r="AF54" s="324" t="str">
        <f>IFERROR(AVERAGEIFS('VISSIM Travel Time Outputs'!$F:$F,'VISSIM Travel Time Outputs'!$D:$D,$D54,'VISSIM Travel Time Outputs'!$A:$A,"AVG",'VISSIM Travel Time Outputs'!$B:$B,AF$9),"-")</f>
        <v>-</v>
      </c>
      <c r="AG54" s="324" t="str">
        <f>IFERROR(AVERAGEIFS('VISSIM Travel Time Outputs'!$F:$F,'VISSIM Travel Time Outputs'!$D:$D,$D54,'VISSIM Travel Time Outputs'!$A:$A,"AVG",'VISSIM Travel Time Outputs'!$B:$B,AG$9),"-")</f>
        <v>-</v>
      </c>
      <c r="AH54" s="324" t="str">
        <f>IFERROR(AVERAGEIFS('VISSIM Travel Time Outputs'!$F:$F,'VISSIM Travel Time Outputs'!$D:$D,$D54,'VISSIM Travel Time Outputs'!$A:$A,"AVG",'VISSIM Travel Time Outputs'!$B:$B,AH$9),"-")</f>
        <v>-</v>
      </c>
      <c r="AI54" s="324" t="str">
        <f>IFERROR(AVERAGEIFS('VISSIM Travel Time Outputs'!$F:$F,'VISSIM Travel Time Outputs'!$D:$D,$D54,'VISSIM Travel Time Outputs'!$A:$A,"AVG",'VISSIM Travel Time Outputs'!$B:$B,AI$9),"-")</f>
        <v>-</v>
      </c>
      <c r="AJ54" s="324" t="str">
        <f>IFERROR(AVERAGEIFS('VISSIM Travel Time Outputs'!$F:$F,'VISSIM Travel Time Outputs'!$D:$D,$D54,'VISSIM Travel Time Outputs'!$A:$A,"AVG",'VISSIM Travel Time Outputs'!$B:$B,AJ$9),"-")</f>
        <v>-</v>
      </c>
      <c r="AK54" s="324" t="str">
        <f>IFERROR(AVERAGEIFS('VISSIM Travel Time Outputs'!$F:$F,'VISSIM Travel Time Outputs'!$D:$D,$D54,'VISSIM Travel Time Outputs'!$A:$A,"AVG",'VISSIM Travel Time Outputs'!$B:$B,AK$9),"-")</f>
        <v>-</v>
      </c>
      <c r="AL54" s="324" t="str">
        <f>IFERROR(AVERAGEIFS('VISSIM Travel Time Outputs'!$F:$F,'VISSIM Travel Time Outputs'!$D:$D,$D54,'VISSIM Travel Time Outputs'!$A:$A,"AVG",'VISSIM Travel Time Outputs'!$B:$B,AL$9),"-")</f>
        <v>-</v>
      </c>
      <c r="AM54" s="324" t="str">
        <f>IFERROR(AVERAGEIFS('VISSIM Travel Time Outputs'!$F:$F,'VISSIM Travel Time Outputs'!$D:$D,$D54,'VISSIM Travel Time Outputs'!$A:$A,"AVG",'VISSIM Travel Time Outputs'!$B:$B,AM$9),"-")</f>
        <v>-</v>
      </c>
      <c r="AN54" s="324" t="str">
        <f>IFERROR(AVERAGEIFS('VISSIM Travel Time Outputs'!$F:$F,'VISSIM Travel Time Outputs'!$D:$D,$D54,'VISSIM Travel Time Outputs'!$A:$A,"AVG",'VISSIM Travel Time Outputs'!$B:$B,AN$9),"-")</f>
        <v>-</v>
      </c>
      <c r="AO54" s="324" t="str">
        <f>IFERROR(AVERAGEIFS('VISSIM Travel Time Outputs'!$F:$F,'VISSIM Travel Time Outputs'!$D:$D,$D54,'VISSIM Travel Time Outputs'!$A:$A,"AVG",'VISSIM Travel Time Outputs'!$B:$B,AO$9),"-")</f>
        <v>-</v>
      </c>
      <c r="AP54" s="325" t="str">
        <f>IFERROR(AVERAGEIFS('VISSIM Travel Time Outputs'!$F:$F,'VISSIM Travel Time Outputs'!$D:$D,$D54,'VISSIM Travel Time Outputs'!$A:$A,"AVG",'VISSIM Travel Time Outputs'!$B:$B,AP$9),"-")</f>
        <v>-</v>
      </c>
      <c r="AQ54" s="331"/>
      <c r="AR54" s="209" t="str">
        <f t="shared" si="13"/>
        <v>--</v>
      </c>
      <c r="AS54" s="354" t="str">
        <f t="shared" si="14"/>
        <v>--</v>
      </c>
      <c r="AT54" s="325">
        <f t="shared" si="15"/>
        <v>0</v>
      </c>
      <c r="AU54" s="255"/>
      <c r="AV54" s="209" t="str">
        <f>IFERROR(TIME(0,0,AVERAGEIFS('VISSIM Travel Time Outputs'!$J:$J,'VISSIM Travel Time Outputs'!$D:$D,$D54,'VISSIM Travel Time Outputs'!$A:$A,"AVG",'VISSIM Travel Time Outputs'!$B:$B,AV$9)),"-")</f>
        <v>-</v>
      </c>
      <c r="AW54" s="34" t="str">
        <f>IFERROR(TIME(0,0,AVERAGEIFS('VISSIM Travel Time Outputs'!$J:$J,'VISSIM Travel Time Outputs'!$D:$D,$D54,'VISSIM Travel Time Outputs'!$A:$A,"AVG",'VISSIM Travel Time Outputs'!$B:$B,AW$9)),"-")</f>
        <v>-</v>
      </c>
      <c r="AX54" s="34" t="str">
        <f>IFERROR(TIME(0,0,AVERAGEIFS('VISSIM Travel Time Outputs'!$J:$J,'VISSIM Travel Time Outputs'!$D:$D,$D54,'VISSIM Travel Time Outputs'!$A:$A,"AVG",'VISSIM Travel Time Outputs'!$B:$B,AX$9)),"-")</f>
        <v>-</v>
      </c>
      <c r="AY54" s="34" t="str">
        <f>IFERROR(TIME(0,0,AVERAGEIFS('VISSIM Travel Time Outputs'!$J:$J,'VISSIM Travel Time Outputs'!$D:$D,$D54,'VISSIM Travel Time Outputs'!$A:$A,"AVG",'VISSIM Travel Time Outputs'!$B:$B,AY$9)),"-")</f>
        <v>-</v>
      </c>
      <c r="AZ54" s="34" t="str">
        <f>IFERROR(TIME(0,0,AVERAGEIFS('VISSIM Travel Time Outputs'!$J:$J,'VISSIM Travel Time Outputs'!$D:$D,$D54,'VISSIM Travel Time Outputs'!$A:$A,"AVG",'VISSIM Travel Time Outputs'!$B:$B,AZ$9)),"-")</f>
        <v>-</v>
      </c>
      <c r="BA54" s="34" t="str">
        <f>IFERROR(TIME(0,0,AVERAGEIFS('VISSIM Travel Time Outputs'!$J:$J,'VISSIM Travel Time Outputs'!$D:$D,$D54,'VISSIM Travel Time Outputs'!$A:$A,"AVG",'VISSIM Travel Time Outputs'!$B:$B,BA$9)),"-")</f>
        <v>-</v>
      </c>
      <c r="BB54" s="34" t="str">
        <f>IFERROR(TIME(0,0,AVERAGEIFS('VISSIM Travel Time Outputs'!$J:$J,'VISSIM Travel Time Outputs'!$D:$D,$D54,'VISSIM Travel Time Outputs'!$A:$A,"AVG",'VISSIM Travel Time Outputs'!$B:$B,BB$9)),"-")</f>
        <v>-</v>
      </c>
      <c r="BC54" s="34" t="str">
        <f>IFERROR(TIME(0,0,AVERAGEIFS('VISSIM Travel Time Outputs'!$J:$J,'VISSIM Travel Time Outputs'!$D:$D,$D54,'VISSIM Travel Time Outputs'!$A:$A,"AVG",'VISSIM Travel Time Outputs'!$B:$B,BC$9)),"-")</f>
        <v>-</v>
      </c>
      <c r="BD54" s="34" t="str">
        <f>IFERROR(TIME(0,0,AVERAGEIFS('VISSIM Travel Time Outputs'!$J:$J,'VISSIM Travel Time Outputs'!$D:$D,$D54,'VISSIM Travel Time Outputs'!$A:$A,"AVG",'VISSIM Travel Time Outputs'!$B:$B,BD$9)),"-")</f>
        <v>-</v>
      </c>
      <c r="BE54" s="34" t="str">
        <f>IFERROR(TIME(0,0,AVERAGEIFS('VISSIM Travel Time Outputs'!$J:$J,'VISSIM Travel Time Outputs'!$D:$D,$D54,'VISSIM Travel Time Outputs'!$A:$A,"AVG",'VISSIM Travel Time Outputs'!$B:$B,BE$9)),"-")</f>
        <v>-</v>
      </c>
      <c r="BF54" s="34" t="str">
        <f>IFERROR(TIME(0,0,AVERAGEIFS('VISSIM Travel Time Outputs'!$J:$J,'VISSIM Travel Time Outputs'!$D:$D,$D54,'VISSIM Travel Time Outputs'!$A:$A,"AVG",'VISSIM Travel Time Outputs'!$B:$B,BF$9)),"-")</f>
        <v>-</v>
      </c>
      <c r="BG54" s="34" t="str">
        <f>IFERROR(TIME(0,0,AVERAGEIFS('VISSIM Travel Time Outputs'!$J:$J,'VISSIM Travel Time Outputs'!$D:$D,$D54,'VISSIM Travel Time Outputs'!$A:$A,"AVG",'VISSIM Travel Time Outputs'!$B:$B,BG$9)),"-")</f>
        <v>-</v>
      </c>
      <c r="BH54" s="34" t="str">
        <f>IFERROR(TIME(0,0,AVERAGEIFS('VISSIM Travel Time Outputs'!$J:$J,'VISSIM Travel Time Outputs'!$D:$D,$D54,'VISSIM Travel Time Outputs'!$A:$A,"AVG",'VISSIM Travel Time Outputs'!$B:$B,BH$9)),"-")</f>
        <v>-</v>
      </c>
      <c r="BI54" s="34" t="str">
        <f>IFERROR(TIME(0,0,AVERAGEIFS('VISSIM Travel Time Outputs'!$J:$J,'VISSIM Travel Time Outputs'!$D:$D,$D54,'VISSIM Travel Time Outputs'!$A:$A,"AVG",'VISSIM Travel Time Outputs'!$B:$B,BI$9)),"-")</f>
        <v>-</v>
      </c>
      <c r="BJ54" s="34" t="str">
        <f>IFERROR(TIME(0,0,AVERAGEIFS('VISSIM Travel Time Outputs'!$J:$J,'VISSIM Travel Time Outputs'!$D:$D,$D54,'VISSIM Travel Time Outputs'!$A:$A,"AVG",'VISSIM Travel Time Outputs'!$B:$B,BJ$9)),"-")</f>
        <v>-</v>
      </c>
      <c r="BK54" s="134" t="str">
        <f>IFERROR(TIME(0,0,AVERAGEIFS('VISSIM Travel Time Outputs'!$J:$J,'VISSIM Travel Time Outputs'!$D:$D,$D54,'VISSIM Travel Time Outputs'!$A:$A,"AVG",'VISSIM Travel Time Outputs'!$B:$B,BK$9)),"-")</f>
        <v>-</v>
      </c>
      <c r="BL54" s="126"/>
      <c r="BM54" s="323" t="str">
        <f>IFERROR(AVERAGEIFS('VISSIM Travel Time Outputs'!$G:$G,'VISSIM Travel Time Outputs'!$D:$D,$D54,'VISSIM Travel Time Outputs'!$A:$A,"AVG",'VISSIM Travel Time Outputs'!$B:$B,BM$9),"-")</f>
        <v>-</v>
      </c>
      <c r="BN54" s="324" t="str">
        <f>IFERROR(AVERAGEIFS('VISSIM Travel Time Outputs'!$G:$G,'VISSIM Travel Time Outputs'!$D:$D,$D54,'VISSIM Travel Time Outputs'!$A:$A,"AVG",'VISSIM Travel Time Outputs'!$B:$B,BN$9),"-")</f>
        <v>-</v>
      </c>
      <c r="BO54" s="324" t="str">
        <f>IFERROR(AVERAGEIFS('VISSIM Travel Time Outputs'!$G:$G,'VISSIM Travel Time Outputs'!$D:$D,$D54,'VISSIM Travel Time Outputs'!$A:$A,"AVG",'VISSIM Travel Time Outputs'!$B:$B,BO$9),"-")</f>
        <v>-</v>
      </c>
      <c r="BP54" s="324" t="str">
        <f>IFERROR(AVERAGEIFS('VISSIM Travel Time Outputs'!$G:$G,'VISSIM Travel Time Outputs'!$D:$D,$D54,'VISSIM Travel Time Outputs'!$A:$A,"AVG",'VISSIM Travel Time Outputs'!$B:$B,BP$9),"-")</f>
        <v>-</v>
      </c>
      <c r="BQ54" s="324" t="str">
        <f>IFERROR(AVERAGEIFS('VISSIM Travel Time Outputs'!$G:$G,'VISSIM Travel Time Outputs'!$D:$D,$D54,'VISSIM Travel Time Outputs'!$A:$A,"AVG",'VISSIM Travel Time Outputs'!$B:$B,BQ$9),"-")</f>
        <v>-</v>
      </c>
      <c r="BR54" s="324" t="str">
        <f>IFERROR(AVERAGEIFS('VISSIM Travel Time Outputs'!$G:$G,'VISSIM Travel Time Outputs'!$D:$D,$D54,'VISSIM Travel Time Outputs'!$A:$A,"AVG",'VISSIM Travel Time Outputs'!$B:$B,BR$9),"-")</f>
        <v>-</v>
      </c>
      <c r="BS54" s="324" t="str">
        <f>IFERROR(AVERAGEIFS('VISSIM Travel Time Outputs'!$G:$G,'VISSIM Travel Time Outputs'!$D:$D,$D54,'VISSIM Travel Time Outputs'!$A:$A,"AVG",'VISSIM Travel Time Outputs'!$B:$B,BS$9),"-")</f>
        <v>-</v>
      </c>
      <c r="BT54" s="324" t="str">
        <f>IFERROR(AVERAGEIFS('VISSIM Travel Time Outputs'!$G:$G,'VISSIM Travel Time Outputs'!$D:$D,$D54,'VISSIM Travel Time Outputs'!$A:$A,"AVG",'VISSIM Travel Time Outputs'!$B:$B,BT$9),"-")</f>
        <v>-</v>
      </c>
      <c r="BU54" s="324" t="str">
        <f>IFERROR(AVERAGEIFS('VISSIM Travel Time Outputs'!$G:$G,'VISSIM Travel Time Outputs'!$D:$D,$D54,'VISSIM Travel Time Outputs'!$A:$A,"AVG",'VISSIM Travel Time Outputs'!$B:$B,BU$9),"-")</f>
        <v>-</v>
      </c>
      <c r="BV54" s="324" t="str">
        <f>IFERROR(AVERAGEIFS('VISSIM Travel Time Outputs'!$G:$G,'VISSIM Travel Time Outputs'!$D:$D,$D54,'VISSIM Travel Time Outputs'!$A:$A,"AVG",'VISSIM Travel Time Outputs'!$B:$B,BV$9),"-")</f>
        <v>-</v>
      </c>
      <c r="BW54" s="324" t="str">
        <f>IFERROR(AVERAGEIFS('VISSIM Travel Time Outputs'!$G:$G,'VISSIM Travel Time Outputs'!$D:$D,$D54,'VISSIM Travel Time Outputs'!$A:$A,"AVG",'VISSIM Travel Time Outputs'!$B:$B,BW$9),"-")</f>
        <v>-</v>
      </c>
      <c r="BX54" s="324" t="str">
        <f>IFERROR(AVERAGEIFS('VISSIM Travel Time Outputs'!$G:$G,'VISSIM Travel Time Outputs'!$D:$D,$D54,'VISSIM Travel Time Outputs'!$A:$A,"AVG",'VISSIM Travel Time Outputs'!$B:$B,BX$9),"-")</f>
        <v>-</v>
      </c>
      <c r="BY54" s="324" t="str">
        <f>IFERROR(AVERAGEIFS('VISSIM Travel Time Outputs'!$G:$G,'VISSIM Travel Time Outputs'!$D:$D,$D54,'VISSIM Travel Time Outputs'!$A:$A,"AVG",'VISSIM Travel Time Outputs'!$B:$B,BY$9),"-")</f>
        <v>-</v>
      </c>
      <c r="BZ54" s="324" t="str">
        <f>IFERROR(AVERAGEIFS('VISSIM Travel Time Outputs'!$G:$G,'VISSIM Travel Time Outputs'!$D:$D,$D54,'VISSIM Travel Time Outputs'!$A:$A,"AVG",'VISSIM Travel Time Outputs'!$B:$B,BZ$9),"-")</f>
        <v>-</v>
      </c>
      <c r="CA54" s="324" t="str">
        <f>IFERROR(AVERAGEIFS('VISSIM Travel Time Outputs'!$G:$G,'VISSIM Travel Time Outputs'!$D:$D,$D54,'VISSIM Travel Time Outputs'!$A:$A,"AVG",'VISSIM Travel Time Outputs'!$B:$B,CA$9),"-")</f>
        <v>-</v>
      </c>
      <c r="CB54" s="325" t="str">
        <f>IFERROR(AVERAGEIFS('VISSIM Travel Time Outputs'!$G:$G,'VISSIM Travel Time Outputs'!$D:$D,$D54,'VISSIM Travel Time Outputs'!$A:$A,"AVG",'VISSIM Travel Time Outputs'!$B:$B,CB$9),"-")</f>
        <v>-</v>
      </c>
      <c r="CC54" s="254"/>
      <c r="CD54" s="209" t="str">
        <f t="shared" si="16"/>
        <v>--</v>
      </c>
      <c r="CE54" s="354" t="str">
        <f t="shared" si="17"/>
        <v>--</v>
      </c>
      <c r="CF54" s="325">
        <f t="shared" si="18"/>
        <v>0</v>
      </c>
      <c r="CG54" s="331"/>
      <c r="CH54" s="209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134"/>
      <c r="CX54" s="331"/>
      <c r="CY54" s="323"/>
      <c r="CZ54" s="324"/>
      <c r="DA54" s="324"/>
      <c r="DB54" s="324"/>
      <c r="DC54" s="324"/>
      <c r="DD54" s="324"/>
      <c r="DE54" s="324"/>
      <c r="DF54" s="324"/>
      <c r="DG54" s="324"/>
      <c r="DH54" s="324"/>
      <c r="DI54" s="324"/>
      <c r="DJ54" s="324"/>
      <c r="DK54" s="324"/>
      <c r="DL54" s="324"/>
      <c r="DM54" s="324"/>
      <c r="DN54" s="325"/>
      <c r="DO54" s="331"/>
      <c r="DP54" s="209" t="str">
        <f t="shared" si="19"/>
        <v>--</v>
      </c>
      <c r="DQ54" s="354" t="str">
        <f t="shared" si="20"/>
        <v>--</v>
      </c>
      <c r="DR54" s="325">
        <f t="shared" si="21"/>
        <v>0</v>
      </c>
      <c r="DS54" s="255"/>
      <c r="DT54" s="209" t="str">
        <f>IFERROR(TIME(0,0,AVERAGEIFS('VISSIM Travel Time Outputs'!$K:$K,'VISSIM Travel Time Outputs'!$D:$D,$D54,'VISSIM Travel Time Outputs'!$A:$A,"AVG",'VISSIM Travel Time Outputs'!$B:$B,DT$9)),"-")</f>
        <v>-</v>
      </c>
      <c r="DU54" s="34" t="str">
        <f>IFERROR(TIME(0,0,AVERAGEIFS('VISSIM Travel Time Outputs'!$K:$K,'VISSIM Travel Time Outputs'!$D:$D,$D54,'VISSIM Travel Time Outputs'!$A:$A,"AVG",'VISSIM Travel Time Outputs'!$B:$B,DU$9)),"-")</f>
        <v>-</v>
      </c>
      <c r="DV54" s="34" t="str">
        <f>IFERROR(TIME(0,0,AVERAGEIFS('VISSIM Travel Time Outputs'!$K:$K,'VISSIM Travel Time Outputs'!$D:$D,$D54,'VISSIM Travel Time Outputs'!$A:$A,"AVG",'VISSIM Travel Time Outputs'!$B:$B,DV$9)),"-")</f>
        <v>-</v>
      </c>
      <c r="DW54" s="34" t="str">
        <f>IFERROR(TIME(0,0,AVERAGEIFS('VISSIM Travel Time Outputs'!$K:$K,'VISSIM Travel Time Outputs'!$D:$D,$D54,'VISSIM Travel Time Outputs'!$A:$A,"AVG",'VISSIM Travel Time Outputs'!$B:$B,DW$9)),"-")</f>
        <v>-</v>
      </c>
      <c r="DX54" s="34" t="str">
        <f>IFERROR(TIME(0,0,AVERAGEIFS('VISSIM Travel Time Outputs'!$K:$K,'VISSIM Travel Time Outputs'!$D:$D,$D54,'VISSIM Travel Time Outputs'!$A:$A,"AVG",'VISSIM Travel Time Outputs'!$B:$B,DX$9)),"-")</f>
        <v>-</v>
      </c>
      <c r="DY54" s="34" t="str">
        <f>IFERROR(TIME(0,0,AVERAGEIFS('VISSIM Travel Time Outputs'!$K:$K,'VISSIM Travel Time Outputs'!$D:$D,$D54,'VISSIM Travel Time Outputs'!$A:$A,"AVG",'VISSIM Travel Time Outputs'!$B:$B,DY$9)),"-")</f>
        <v>-</v>
      </c>
      <c r="DZ54" s="34" t="str">
        <f>IFERROR(TIME(0,0,AVERAGEIFS('VISSIM Travel Time Outputs'!$K:$K,'VISSIM Travel Time Outputs'!$D:$D,$D54,'VISSIM Travel Time Outputs'!$A:$A,"AVG",'VISSIM Travel Time Outputs'!$B:$B,DZ$9)),"-")</f>
        <v>-</v>
      </c>
      <c r="EA54" s="34" t="str">
        <f>IFERROR(TIME(0,0,AVERAGEIFS('VISSIM Travel Time Outputs'!$K:$K,'VISSIM Travel Time Outputs'!$D:$D,$D54,'VISSIM Travel Time Outputs'!$A:$A,"AVG",'VISSIM Travel Time Outputs'!$B:$B,EA$9)),"-")</f>
        <v>-</v>
      </c>
      <c r="EB54" s="34" t="str">
        <f>IFERROR(TIME(0,0,AVERAGEIFS('VISSIM Travel Time Outputs'!$K:$K,'VISSIM Travel Time Outputs'!$D:$D,$D54,'VISSIM Travel Time Outputs'!$A:$A,"AVG",'VISSIM Travel Time Outputs'!$B:$B,EB$9)),"-")</f>
        <v>-</v>
      </c>
      <c r="EC54" s="34" t="str">
        <f>IFERROR(TIME(0,0,AVERAGEIFS('VISSIM Travel Time Outputs'!$K:$K,'VISSIM Travel Time Outputs'!$D:$D,$D54,'VISSIM Travel Time Outputs'!$A:$A,"AVG",'VISSIM Travel Time Outputs'!$B:$B,EC$9)),"-")</f>
        <v>-</v>
      </c>
      <c r="ED54" s="34" t="str">
        <f>IFERROR(TIME(0,0,AVERAGEIFS('VISSIM Travel Time Outputs'!$K:$K,'VISSIM Travel Time Outputs'!$D:$D,$D54,'VISSIM Travel Time Outputs'!$A:$A,"AVG",'VISSIM Travel Time Outputs'!$B:$B,ED$9)),"-")</f>
        <v>-</v>
      </c>
      <c r="EE54" s="34" t="str">
        <f>IFERROR(TIME(0,0,AVERAGEIFS('VISSIM Travel Time Outputs'!$K:$K,'VISSIM Travel Time Outputs'!$D:$D,$D54,'VISSIM Travel Time Outputs'!$A:$A,"AVG",'VISSIM Travel Time Outputs'!$B:$B,EE$9)),"-")</f>
        <v>-</v>
      </c>
      <c r="EF54" s="34" t="str">
        <f>IFERROR(TIME(0,0,AVERAGEIFS('VISSIM Travel Time Outputs'!$K:$K,'VISSIM Travel Time Outputs'!$D:$D,$D54,'VISSIM Travel Time Outputs'!$A:$A,"AVG",'VISSIM Travel Time Outputs'!$B:$B,EF$9)),"-")</f>
        <v>-</v>
      </c>
      <c r="EG54" s="34" t="str">
        <f>IFERROR(TIME(0,0,AVERAGEIFS('VISSIM Travel Time Outputs'!$K:$K,'VISSIM Travel Time Outputs'!$D:$D,$D54,'VISSIM Travel Time Outputs'!$A:$A,"AVG",'VISSIM Travel Time Outputs'!$B:$B,EG$9)),"-")</f>
        <v>-</v>
      </c>
      <c r="EH54" s="34" t="str">
        <f>IFERROR(TIME(0,0,AVERAGEIFS('VISSIM Travel Time Outputs'!$K:$K,'VISSIM Travel Time Outputs'!$D:$D,$D54,'VISSIM Travel Time Outputs'!$A:$A,"AVG",'VISSIM Travel Time Outputs'!$B:$B,EH$9)),"-")</f>
        <v>-</v>
      </c>
      <c r="EI54" s="134" t="str">
        <f>IFERROR(TIME(0,0,AVERAGEIFS('VISSIM Travel Time Outputs'!$K:$K,'VISSIM Travel Time Outputs'!$D:$D,$D54,'VISSIM Travel Time Outputs'!$A:$A,"AVG",'VISSIM Travel Time Outputs'!$B:$B,EI$9)),"-")</f>
        <v>-</v>
      </c>
      <c r="EJ54" s="126"/>
      <c r="EK54" s="323" t="str">
        <f>IFERROR(AVERAGEIFS('VISSIM Travel Time Outputs'!$H:$H,'VISSIM Travel Time Outputs'!$D:$D,$D54,'VISSIM Travel Time Outputs'!$A:$A,"AVG",'VISSIM Travel Time Outputs'!$B:$B,EK$9),"-")</f>
        <v>-</v>
      </c>
      <c r="EL54" s="324" t="str">
        <f>IFERROR(AVERAGEIFS('VISSIM Travel Time Outputs'!$H:$H,'VISSIM Travel Time Outputs'!$D:$D,$D54,'VISSIM Travel Time Outputs'!$A:$A,"AVG",'VISSIM Travel Time Outputs'!$B:$B,EL$9),"-")</f>
        <v>-</v>
      </c>
      <c r="EM54" s="324" t="str">
        <f>IFERROR(AVERAGEIFS('VISSIM Travel Time Outputs'!$H:$H,'VISSIM Travel Time Outputs'!$D:$D,$D54,'VISSIM Travel Time Outputs'!$A:$A,"AVG",'VISSIM Travel Time Outputs'!$B:$B,EM$9),"-")</f>
        <v>-</v>
      </c>
      <c r="EN54" s="324" t="str">
        <f>IFERROR(AVERAGEIFS('VISSIM Travel Time Outputs'!$H:$H,'VISSIM Travel Time Outputs'!$D:$D,$D54,'VISSIM Travel Time Outputs'!$A:$A,"AVG",'VISSIM Travel Time Outputs'!$B:$B,EN$9),"-")</f>
        <v>-</v>
      </c>
      <c r="EO54" s="324" t="str">
        <f>IFERROR(AVERAGEIFS('VISSIM Travel Time Outputs'!$H:$H,'VISSIM Travel Time Outputs'!$D:$D,$D54,'VISSIM Travel Time Outputs'!$A:$A,"AVG",'VISSIM Travel Time Outputs'!$B:$B,EO$9),"-")</f>
        <v>-</v>
      </c>
      <c r="EP54" s="324" t="str">
        <f>IFERROR(AVERAGEIFS('VISSIM Travel Time Outputs'!$H:$H,'VISSIM Travel Time Outputs'!$D:$D,$D54,'VISSIM Travel Time Outputs'!$A:$A,"AVG",'VISSIM Travel Time Outputs'!$B:$B,EP$9),"-")</f>
        <v>-</v>
      </c>
      <c r="EQ54" s="324" t="str">
        <f>IFERROR(AVERAGEIFS('VISSIM Travel Time Outputs'!$H:$H,'VISSIM Travel Time Outputs'!$D:$D,$D54,'VISSIM Travel Time Outputs'!$A:$A,"AVG",'VISSIM Travel Time Outputs'!$B:$B,EQ$9),"-")</f>
        <v>-</v>
      </c>
      <c r="ER54" s="324" t="str">
        <f>IFERROR(AVERAGEIFS('VISSIM Travel Time Outputs'!$H:$H,'VISSIM Travel Time Outputs'!$D:$D,$D54,'VISSIM Travel Time Outputs'!$A:$A,"AVG",'VISSIM Travel Time Outputs'!$B:$B,ER$9),"-")</f>
        <v>-</v>
      </c>
      <c r="ES54" s="324" t="str">
        <f>IFERROR(AVERAGEIFS('VISSIM Travel Time Outputs'!$H:$H,'VISSIM Travel Time Outputs'!$D:$D,$D54,'VISSIM Travel Time Outputs'!$A:$A,"AVG",'VISSIM Travel Time Outputs'!$B:$B,ES$9),"-")</f>
        <v>-</v>
      </c>
      <c r="ET54" s="324" t="str">
        <f>IFERROR(AVERAGEIFS('VISSIM Travel Time Outputs'!$H:$H,'VISSIM Travel Time Outputs'!$D:$D,$D54,'VISSIM Travel Time Outputs'!$A:$A,"AVG",'VISSIM Travel Time Outputs'!$B:$B,ET$9),"-")</f>
        <v>-</v>
      </c>
      <c r="EU54" s="324" t="str">
        <f>IFERROR(AVERAGEIFS('VISSIM Travel Time Outputs'!$H:$H,'VISSIM Travel Time Outputs'!$D:$D,$D54,'VISSIM Travel Time Outputs'!$A:$A,"AVG",'VISSIM Travel Time Outputs'!$B:$B,EU$9),"-")</f>
        <v>-</v>
      </c>
      <c r="EV54" s="324" t="str">
        <f>IFERROR(AVERAGEIFS('VISSIM Travel Time Outputs'!$H:$H,'VISSIM Travel Time Outputs'!$D:$D,$D54,'VISSIM Travel Time Outputs'!$A:$A,"AVG",'VISSIM Travel Time Outputs'!$B:$B,EV$9),"-")</f>
        <v>-</v>
      </c>
      <c r="EW54" s="324" t="str">
        <f>IFERROR(AVERAGEIFS('VISSIM Travel Time Outputs'!$H:$H,'VISSIM Travel Time Outputs'!$D:$D,$D54,'VISSIM Travel Time Outputs'!$A:$A,"AVG",'VISSIM Travel Time Outputs'!$B:$B,EW$9),"-")</f>
        <v>-</v>
      </c>
      <c r="EX54" s="324" t="str">
        <f>IFERROR(AVERAGEIFS('VISSIM Travel Time Outputs'!$H:$H,'VISSIM Travel Time Outputs'!$D:$D,$D54,'VISSIM Travel Time Outputs'!$A:$A,"AVG",'VISSIM Travel Time Outputs'!$B:$B,EX$9),"-")</f>
        <v>-</v>
      </c>
      <c r="EY54" s="324" t="str">
        <f>IFERROR(AVERAGEIFS('VISSIM Travel Time Outputs'!$H:$H,'VISSIM Travel Time Outputs'!$D:$D,$D54,'VISSIM Travel Time Outputs'!$A:$A,"AVG",'VISSIM Travel Time Outputs'!$B:$B,EY$9),"-")</f>
        <v>-</v>
      </c>
      <c r="EZ54" s="325" t="str">
        <f>IFERROR(AVERAGEIFS('VISSIM Travel Time Outputs'!$H:$H,'VISSIM Travel Time Outputs'!$D:$D,$D54,'VISSIM Travel Time Outputs'!$A:$A,"AVG",'VISSIM Travel Time Outputs'!$B:$B,EZ$9),"-")</f>
        <v>-</v>
      </c>
      <c r="FA54" s="254"/>
      <c r="FB54" s="209" t="str">
        <f t="shared" si="22"/>
        <v>--</v>
      </c>
      <c r="FC54" s="354" t="str">
        <f t="shared" si="23"/>
        <v>--</v>
      </c>
      <c r="FD54" s="325">
        <f t="shared" si="24"/>
        <v>0</v>
      </c>
      <c r="FE54" s="331"/>
      <c r="FF54" s="209" t="str">
        <f>IFERROR(GETPIVOTDATA("Average of TRAVTM(40)",#REF!,"TIMEINT",FF$9,"VEHICLETRAVELTIMEMEASUREMENT",$D54)/3600/24,"--")</f>
        <v>--</v>
      </c>
      <c r="FG54" s="34" t="str">
        <f>IFERROR(GETPIVOTDATA("Average of TRAVTM(40)",#REF!,"TIMEINT",FG$9,"VEHICLETRAVELTIMEMEASUREMENT",$D54)/3600/24,"--")</f>
        <v>--</v>
      </c>
      <c r="FH54" s="34" t="str">
        <f>IFERROR(GETPIVOTDATA("Average of TRAVTM(40)",#REF!,"TIMEINT",FH$9,"VEHICLETRAVELTIMEMEASUREMENT",$D54)/3600/24,"--")</f>
        <v>--</v>
      </c>
      <c r="FI54" s="34" t="str">
        <f>IFERROR(GETPIVOTDATA("Average of TRAVTM(40)",#REF!,"TIMEINT",FI$9,"VEHICLETRAVELTIMEMEASUREMENT",$D54)/3600/24,"--")</f>
        <v>--</v>
      </c>
      <c r="FJ54" s="34" t="str">
        <f>IFERROR(GETPIVOTDATA("Average of TRAVTM(40)",#REF!,"TIMEINT",FJ$9,"VEHICLETRAVELTIMEMEASUREMENT",$D54)/3600/24,"--")</f>
        <v>--</v>
      </c>
      <c r="FK54" s="34" t="str">
        <f>IFERROR(GETPIVOTDATA("Average of TRAVTM(40)",#REF!,"TIMEINT",FK$9,"VEHICLETRAVELTIMEMEASUREMENT",$D54)/3600/24,"--")</f>
        <v>--</v>
      </c>
      <c r="FL54" s="34" t="str">
        <f>IFERROR(GETPIVOTDATA("Average of TRAVTM(40)",#REF!,"TIMEINT",FL$9,"VEHICLETRAVELTIMEMEASUREMENT",$D54)/3600/24,"--")</f>
        <v>--</v>
      </c>
      <c r="FM54" s="34" t="str">
        <f>IFERROR(GETPIVOTDATA("Average of TRAVTM(40)",#REF!,"TIMEINT",FM$9,"VEHICLETRAVELTIMEMEASUREMENT",$D54)/3600/24,"--")</f>
        <v>--</v>
      </c>
      <c r="FN54" s="34" t="str">
        <f>IFERROR(GETPIVOTDATA("Average of TRAVTM(40)",#REF!,"TIMEINT",FN$9,"VEHICLETRAVELTIMEMEASUREMENT",$D54)/3600/24,"--")</f>
        <v>--</v>
      </c>
      <c r="FO54" s="34" t="str">
        <f>IFERROR(GETPIVOTDATA("Average of TRAVTM(40)",#REF!,"TIMEINT",FO$9,"VEHICLETRAVELTIMEMEASUREMENT",$D54)/3600/24,"--")</f>
        <v>--</v>
      </c>
      <c r="FP54" s="34" t="str">
        <f>IFERROR(GETPIVOTDATA("Average of TRAVTM(40)",#REF!,"TIMEINT",FP$9,"VEHICLETRAVELTIMEMEASUREMENT",$D54)/3600/24,"--")</f>
        <v>--</v>
      </c>
      <c r="FQ54" s="34" t="str">
        <f>IFERROR(GETPIVOTDATA("Average of TRAVTM(40)",#REF!,"TIMEINT",FQ$9,"VEHICLETRAVELTIMEMEASUREMENT",$D54)/3600/24,"--")</f>
        <v>--</v>
      </c>
      <c r="FR54" s="34" t="str">
        <f>IFERROR(GETPIVOTDATA("Average of TRAVTM(40)",#REF!,"TIMEINT",FR$9,"VEHICLETRAVELTIMEMEASUREMENT",$D54)/3600/24,"--")</f>
        <v>--</v>
      </c>
      <c r="FS54" s="34" t="str">
        <f>IFERROR(GETPIVOTDATA("Average of TRAVTM(40)",#REF!,"TIMEINT",FS$9,"VEHICLETRAVELTIMEMEASUREMENT",$D54)/3600/24,"--")</f>
        <v>--</v>
      </c>
      <c r="FT54" s="34" t="str">
        <f>IFERROR(GETPIVOTDATA("Average of TRAVTM(40)",#REF!,"TIMEINT",FT$9,"VEHICLETRAVELTIMEMEASUREMENT",$D54)/3600/24,"--")</f>
        <v>--</v>
      </c>
      <c r="FU54" s="134" t="str">
        <f>IFERROR(GETPIVOTDATA("Average of TRAVTM(40)",#REF!,"TIMEINT",FU$9,"VEHICLETRAVELTIMEMEASUREMENT",$D54)/3600/24,"--")</f>
        <v>--</v>
      </c>
      <c r="FV54" s="331"/>
      <c r="FW54" s="323" t="str">
        <f>IFERROR(GETPIVOTDATA("Average of VEHS(40)",#REF!,"TIMEINT",FW$9,"VEHICLETRAVELTIMEMEASUREMENT",$D54),"--")</f>
        <v>--</v>
      </c>
      <c r="FX54" s="324" t="str">
        <f>IFERROR(GETPIVOTDATA("Average of VEHS(40)",#REF!,"TIMEINT",FX$9,"VEHICLETRAVELTIMEMEASUREMENT",$D54),"--")</f>
        <v>--</v>
      </c>
      <c r="FY54" s="324" t="str">
        <f>IFERROR(GETPIVOTDATA("Average of VEHS(40)",#REF!,"TIMEINT",FY$9,"VEHICLETRAVELTIMEMEASUREMENT",$D54),"--")</f>
        <v>--</v>
      </c>
      <c r="FZ54" s="324" t="str">
        <f>IFERROR(GETPIVOTDATA("Average of VEHS(40)",#REF!,"TIMEINT",FZ$9,"VEHICLETRAVELTIMEMEASUREMENT",$D54),"--")</f>
        <v>--</v>
      </c>
      <c r="GA54" s="324" t="str">
        <f>IFERROR(GETPIVOTDATA("Average of VEHS(40)",#REF!,"TIMEINT",GA$9,"VEHICLETRAVELTIMEMEASUREMENT",$D54),"--")</f>
        <v>--</v>
      </c>
      <c r="GB54" s="324" t="str">
        <f>IFERROR(GETPIVOTDATA("Average of VEHS(40)",#REF!,"TIMEINT",GB$9,"VEHICLETRAVELTIMEMEASUREMENT",$D54),"--")</f>
        <v>--</v>
      </c>
      <c r="GC54" s="324" t="str">
        <f>IFERROR(GETPIVOTDATA("Average of VEHS(40)",#REF!,"TIMEINT",GC$9,"VEHICLETRAVELTIMEMEASUREMENT",$D54),"--")</f>
        <v>--</v>
      </c>
      <c r="GD54" s="324" t="str">
        <f>IFERROR(GETPIVOTDATA("Average of VEHS(40)",#REF!,"TIMEINT",GD$9,"VEHICLETRAVELTIMEMEASUREMENT",$D54),"--")</f>
        <v>--</v>
      </c>
      <c r="GE54" s="324" t="str">
        <f>IFERROR(GETPIVOTDATA("Average of VEHS(40)",#REF!,"TIMEINT",GE$9,"VEHICLETRAVELTIMEMEASUREMENT",$D54),"--")</f>
        <v>--</v>
      </c>
      <c r="GF54" s="324" t="str">
        <f>IFERROR(GETPIVOTDATA("Average of VEHS(40)",#REF!,"TIMEINT",GF$9,"VEHICLETRAVELTIMEMEASUREMENT",$D54),"--")</f>
        <v>--</v>
      </c>
      <c r="GG54" s="324" t="str">
        <f>IFERROR(GETPIVOTDATA("Average of VEHS(40)",#REF!,"TIMEINT",GG$9,"VEHICLETRAVELTIMEMEASUREMENT",$D54),"--")</f>
        <v>--</v>
      </c>
      <c r="GH54" s="324" t="str">
        <f>IFERROR(GETPIVOTDATA("Average of VEHS(40)",#REF!,"TIMEINT",GH$9,"VEHICLETRAVELTIMEMEASUREMENT",$D54),"--")</f>
        <v>--</v>
      </c>
      <c r="GI54" s="324" t="str">
        <f>IFERROR(GETPIVOTDATA("Average of VEHS(40)",#REF!,"TIMEINT",GI$9,"VEHICLETRAVELTIMEMEASUREMENT",$D54),"--")</f>
        <v>--</v>
      </c>
      <c r="GJ54" s="324" t="str">
        <f>IFERROR(GETPIVOTDATA("Average of VEHS(40)",#REF!,"TIMEINT",GJ$9,"VEHICLETRAVELTIMEMEASUREMENT",$D54),"--")</f>
        <v>--</v>
      </c>
      <c r="GK54" s="324" t="str">
        <f>IFERROR(GETPIVOTDATA("Average of VEHS(40)",#REF!,"TIMEINT",GK$9,"VEHICLETRAVELTIMEMEASUREMENT",$D54),"--")</f>
        <v>--</v>
      </c>
      <c r="GL54" s="325" t="str">
        <f>IFERROR(GETPIVOTDATA("Average of VEHS(40)",#REF!,"TIMEINT",GL$9,"VEHICLETRAVELTIMEMEASUREMENT",$D54),"--")</f>
        <v>--</v>
      </c>
      <c r="GM54" s="331"/>
      <c r="GN54" s="209" t="str">
        <f t="shared" si="25"/>
        <v>--</v>
      </c>
      <c r="GO54" s="354" t="str">
        <f t="shared" si="26"/>
        <v>--</v>
      </c>
      <c r="GP54" s="325">
        <f t="shared" si="27"/>
        <v>0</v>
      </c>
      <c r="GQ54" s="331"/>
      <c r="GR54" s="209" t="str">
        <f>IFERROR(GETPIVOTDATA("Average of TRAVTM(60)",#REF!,"TIMEINT",GR$9,"VEHICLETRAVELTIMEMEASUREMENT",$D54)/3600/24,"--")</f>
        <v>--</v>
      </c>
      <c r="GS54" s="34" t="str">
        <f>IFERROR(GETPIVOTDATA("Average of TRAVTM(60)",#REF!,"TIMEINT",GS$9,"VEHICLETRAVELTIMEMEASUREMENT",$D54)/3600/24,"--")</f>
        <v>--</v>
      </c>
      <c r="GT54" s="34" t="str">
        <f>IFERROR(GETPIVOTDATA("Average of TRAVTM(60)",#REF!,"TIMEINT",GT$9,"VEHICLETRAVELTIMEMEASUREMENT",$D54)/3600/24,"--")</f>
        <v>--</v>
      </c>
      <c r="GU54" s="34" t="str">
        <f>IFERROR(GETPIVOTDATA("Average of TRAVTM(60)",#REF!,"TIMEINT",GU$9,"VEHICLETRAVELTIMEMEASUREMENT",$D54)/3600/24,"--")</f>
        <v>--</v>
      </c>
      <c r="GV54" s="34" t="str">
        <f>IFERROR(GETPIVOTDATA("Average of TRAVTM(60)",#REF!,"TIMEINT",GV$9,"VEHICLETRAVELTIMEMEASUREMENT",$D54)/3600/24,"--")</f>
        <v>--</v>
      </c>
      <c r="GW54" s="34" t="str">
        <f>IFERROR(GETPIVOTDATA("Average of TRAVTM(60)",#REF!,"TIMEINT",GW$9,"VEHICLETRAVELTIMEMEASUREMENT",$D54)/3600/24,"--")</f>
        <v>--</v>
      </c>
      <c r="GX54" s="34" t="str">
        <f>IFERROR(GETPIVOTDATA("Average of TRAVTM(60)",#REF!,"TIMEINT",GX$9,"VEHICLETRAVELTIMEMEASUREMENT",$D54)/3600/24,"--")</f>
        <v>--</v>
      </c>
      <c r="GY54" s="34" t="str">
        <f>IFERROR(GETPIVOTDATA("Average of TRAVTM(60)",#REF!,"TIMEINT",GY$9,"VEHICLETRAVELTIMEMEASUREMENT",$D54)/3600/24,"--")</f>
        <v>--</v>
      </c>
      <c r="GZ54" s="34" t="str">
        <f>IFERROR(GETPIVOTDATA("Average of TRAVTM(60)",#REF!,"TIMEINT",GZ$9,"VEHICLETRAVELTIMEMEASUREMENT",$D54)/3600/24,"--")</f>
        <v>--</v>
      </c>
      <c r="HA54" s="34" t="str">
        <f>IFERROR(GETPIVOTDATA("Average of TRAVTM(60)",#REF!,"TIMEINT",HA$9,"VEHICLETRAVELTIMEMEASUREMENT",$D54)/3600/24,"--")</f>
        <v>--</v>
      </c>
      <c r="HB54" s="34" t="str">
        <f>IFERROR(GETPIVOTDATA("Average of TRAVTM(60)",#REF!,"TIMEINT",HB$9,"VEHICLETRAVELTIMEMEASUREMENT",$D54)/3600/24,"--")</f>
        <v>--</v>
      </c>
      <c r="HC54" s="34" t="str">
        <f>IFERROR(GETPIVOTDATA("Average of TRAVTM(60)",#REF!,"TIMEINT",HC$9,"VEHICLETRAVELTIMEMEASUREMENT",$D54)/3600/24,"--")</f>
        <v>--</v>
      </c>
      <c r="HD54" s="34" t="str">
        <f>IFERROR(GETPIVOTDATA("Average of TRAVTM(60)",#REF!,"TIMEINT",HD$9,"VEHICLETRAVELTIMEMEASUREMENT",$D54)/3600/24,"--")</f>
        <v>--</v>
      </c>
      <c r="HE54" s="34" t="str">
        <f>IFERROR(GETPIVOTDATA("Average of TRAVTM(60)",#REF!,"TIMEINT",HE$9,"VEHICLETRAVELTIMEMEASUREMENT",$D54)/3600/24,"--")</f>
        <v>--</v>
      </c>
      <c r="HF54" s="34" t="str">
        <f>IFERROR(GETPIVOTDATA("Average of TRAVTM(60)",#REF!,"TIMEINT",HF$9,"VEHICLETRAVELTIMEMEASUREMENT",$D54)/3600/24,"--")</f>
        <v>--</v>
      </c>
      <c r="HG54" s="134" t="str">
        <f>IFERROR(GETPIVOTDATA("Average of TRAVTM(60)",#REF!,"TIMEINT",HG$9,"VEHICLETRAVELTIMEMEASUREMENT",$D54)/3600/24,"--")</f>
        <v>--</v>
      </c>
      <c r="HH54" s="331"/>
      <c r="HI54" s="323" t="str">
        <f>IFERROR(GETPIVOTDATA("Average of VEHS(60)",#REF!,"TIMEINT",HI$9,"VEHICLETRAVELTIMEMEASUREMENT",$D54),"--")</f>
        <v>--</v>
      </c>
      <c r="HJ54" s="324" t="str">
        <f>IFERROR(GETPIVOTDATA("Average of VEHS(60)",#REF!,"TIMEINT",HJ$9,"VEHICLETRAVELTIMEMEASUREMENT",$D54),"--")</f>
        <v>--</v>
      </c>
      <c r="HK54" s="324" t="str">
        <f>IFERROR(GETPIVOTDATA("Average of VEHS(60)",#REF!,"TIMEINT",HK$9,"VEHICLETRAVELTIMEMEASUREMENT",$D54),"--")</f>
        <v>--</v>
      </c>
      <c r="HL54" s="324" t="str">
        <f>IFERROR(GETPIVOTDATA("Average of VEHS(60)",#REF!,"TIMEINT",HL$9,"VEHICLETRAVELTIMEMEASUREMENT",$D54),"--")</f>
        <v>--</v>
      </c>
      <c r="HM54" s="324" t="str">
        <f>IFERROR(GETPIVOTDATA("Average of VEHS(60)",#REF!,"TIMEINT",HM$9,"VEHICLETRAVELTIMEMEASUREMENT",$D54),"--")</f>
        <v>--</v>
      </c>
      <c r="HN54" s="324" t="str">
        <f>IFERROR(GETPIVOTDATA("Average of VEHS(60)",#REF!,"TIMEINT",HN$9,"VEHICLETRAVELTIMEMEASUREMENT",$D54),"--")</f>
        <v>--</v>
      </c>
      <c r="HO54" s="324" t="str">
        <f>IFERROR(GETPIVOTDATA("Average of VEHS(60)",#REF!,"TIMEINT",HO$9,"VEHICLETRAVELTIMEMEASUREMENT",$D54),"--")</f>
        <v>--</v>
      </c>
      <c r="HP54" s="324" t="str">
        <f>IFERROR(GETPIVOTDATA("Average of VEHS(60)",#REF!,"TIMEINT",HP$9,"VEHICLETRAVELTIMEMEASUREMENT",$D54),"--")</f>
        <v>--</v>
      </c>
      <c r="HQ54" s="324" t="str">
        <f>IFERROR(GETPIVOTDATA("Average of VEHS(60)",#REF!,"TIMEINT",HQ$9,"VEHICLETRAVELTIMEMEASUREMENT",$D54),"--")</f>
        <v>--</v>
      </c>
      <c r="HR54" s="324" t="str">
        <f>IFERROR(GETPIVOTDATA("Average of VEHS(60)",#REF!,"TIMEINT",HR$9,"VEHICLETRAVELTIMEMEASUREMENT",$D54),"--")</f>
        <v>--</v>
      </c>
      <c r="HS54" s="324" t="str">
        <f>IFERROR(GETPIVOTDATA("Average of VEHS(60)",#REF!,"TIMEINT",HS$9,"VEHICLETRAVELTIMEMEASUREMENT",$D54),"--")</f>
        <v>--</v>
      </c>
      <c r="HT54" s="324" t="str">
        <f>IFERROR(GETPIVOTDATA("Average of VEHS(60)",#REF!,"TIMEINT",HT$9,"VEHICLETRAVELTIMEMEASUREMENT",$D54),"--")</f>
        <v>--</v>
      </c>
      <c r="HU54" s="324" t="str">
        <f>IFERROR(GETPIVOTDATA("Average of VEHS(60)",#REF!,"TIMEINT",HU$9,"VEHICLETRAVELTIMEMEASUREMENT",$D54),"--")</f>
        <v>--</v>
      </c>
      <c r="HV54" s="324" t="str">
        <f>IFERROR(GETPIVOTDATA("Average of VEHS(60)",#REF!,"TIMEINT",HV$9,"VEHICLETRAVELTIMEMEASUREMENT",$D54),"--")</f>
        <v>--</v>
      </c>
      <c r="HW54" s="324" t="str">
        <f>IFERROR(GETPIVOTDATA("Average of VEHS(60)",#REF!,"TIMEINT",HW$9,"VEHICLETRAVELTIMEMEASUREMENT",$D54),"--")</f>
        <v>--</v>
      </c>
      <c r="HX54" s="325" t="str">
        <f>IFERROR(GETPIVOTDATA("Average of VEHS(60)",#REF!,"TIMEINT",HX$9,"VEHICLETRAVELTIMEMEASUREMENT",$D54),"--")</f>
        <v>--</v>
      </c>
      <c r="HY54" s="331"/>
      <c r="HZ54" s="209" t="str">
        <f t="shared" si="28"/>
        <v>--</v>
      </c>
      <c r="IA54" s="354" t="str">
        <f t="shared" si="29"/>
        <v>--</v>
      </c>
      <c r="IB54" s="325">
        <f t="shared" si="30"/>
        <v>0</v>
      </c>
      <c r="IC54" s="638"/>
      <c r="ID54" s="323" t="str">
        <f>IFERROR(AVERAGEIFS('VISSIM Travel Time Outputs'!#REF!,'VISSIM Travel Time Outputs'!#REF!,$D54,'VISSIM Travel Time Outputs'!#REF!,"AVG",'VISSIM Travel Time Outputs'!#REF!,ID$9),"-")</f>
        <v>-</v>
      </c>
      <c r="IE54" s="324" t="str">
        <f>IFERROR(AVERAGEIFS('VISSIM Travel Time Outputs'!#REF!,'VISSIM Travel Time Outputs'!#REF!,$D54,'VISSIM Travel Time Outputs'!#REF!,"AVG",'VISSIM Travel Time Outputs'!#REF!,IE$9),"-")</f>
        <v>-</v>
      </c>
      <c r="IF54" s="324" t="str">
        <f>IFERROR(AVERAGEIFS('VISSIM Travel Time Outputs'!#REF!,'VISSIM Travel Time Outputs'!#REF!,$D54,'VISSIM Travel Time Outputs'!#REF!,"AVG",'VISSIM Travel Time Outputs'!#REF!,IF$9),"-")</f>
        <v>-</v>
      </c>
      <c r="IG54" s="324" t="str">
        <f>IFERROR(AVERAGEIFS('VISSIM Travel Time Outputs'!#REF!,'VISSIM Travel Time Outputs'!#REF!,$D54,'VISSIM Travel Time Outputs'!#REF!,"AVG",'VISSIM Travel Time Outputs'!#REF!,IG$9),"-")</f>
        <v>-</v>
      </c>
      <c r="IH54" s="324" t="str">
        <f>IFERROR(AVERAGEIFS('VISSIM Travel Time Outputs'!#REF!,'VISSIM Travel Time Outputs'!#REF!,$D54,'VISSIM Travel Time Outputs'!#REF!,"AVG",'VISSIM Travel Time Outputs'!#REF!,IH$9),"-")</f>
        <v>-</v>
      </c>
      <c r="II54" s="324" t="str">
        <f>IFERROR(AVERAGEIFS('VISSIM Travel Time Outputs'!#REF!,'VISSIM Travel Time Outputs'!#REF!,$D54,'VISSIM Travel Time Outputs'!#REF!,"AVG",'VISSIM Travel Time Outputs'!#REF!,II$9),"-")</f>
        <v>-</v>
      </c>
      <c r="IJ54" s="324" t="str">
        <f>IFERROR(AVERAGEIFS('VISSIM Travel Time Outputs'!#REF!,'VISSIM Travel Time Outputs'!#REF!,$D54,'VISSIM Travel Time Outputs'!#REF!,"AVG",'VISSIM Travel Time Outputs'!#REF!,IJ$9),"-")</f>
        <v>-</v>
      </c>
      <c r="IK54" s="324" t="str">
        <f>IFERROR(AVERAGEIFS('VISSIM Travel Time Outputs'!#REF!,'VISSIM Travel Time Outputs'!#REF!,$D54,'VISSIM Travel Time Outputs'!#REF!,"AVG",'VISSIM Travel Time Outputs'!#REF!,IK$9),"-")</f>
        <v>-</v>
      </c>
      <c r="IL54" s="324" t="str">
        <f>IFERROR(AVERAGEIFS('VISSIM Travel Time Outputs'!#REF!,'VISSIM Travel Time Outputs'!#REF!,$D54,'VISSIM Travel Time Outputs'!#REF!,"AVG",'VISSIM Travel Time Outputs'!#REF!,IL$9),"-")</f>
        <v>-</v>
      </c>
      <c r="IM54" s="324" t="str">
        <f>IFERROR(AVERAGEIFS('VISSIM Travel Time Outputs'!#REF!,'VISSIM Travel Time Outputs'!#REF!,$D54,'VISSIM Travel Time Outputs'!#REF!,"AVG",'VISSIM Travel Time Outputs'!#REF!,IM$9),"-")</f>
        <v>-</v>
      </c>
      <c r="IN54" s="324" t="str">
        <f>IFERROR(AVERAGEIFS('VISSIM Travel Time Outputs'!#REF!,'VISSIM Travel Time Outputs'!#REF!,$D54,'VISSIM Travel Time Outputs'!#REF!,"AVG",'VISSIM Travel Time Outputs'!#REF!,IN$9),"-")</f>
        <v>-</v>
      </c>
      <c r="IO54" s="324" t="str">
        <f>IFERROR(AVERAGEIFS('VISSIM Travel Time Outputs'!#REF!,'VISSIM Travel Time Outputs'!#REF!,$D54,'VISSIM Travel Time Outputs'!#REF!,"AVG",'VISSIM Travel Time Outputs'!#REF!,IO$9),"-")</f>
        <v>-</v>
      </c>
      <c r="IP54" s="324" t="str">
        <f>IFERROR(AVERAGEIFS('VISSIM Travel Time Outputs'!#REF!,'VISSIM Travel Time Outputs'!#REF!,$D54,'VISSIM Travel Time Outputs'!#REF!,"AVG",'VISSIM Travel Time Outputs'!#REF!,IP$9),"-")</f>
        <v>-</v>
      </c>
      <c r="IQ54" s="324" t="str">
        <f>IFERROR(AVERAGEIFS('VISSIM Travel Time Outputs'!#REF!,'VISSIM Travel Time Outputs'!#REF!,$D54,'VISSIM Travel Time Outputs'!#REF!,"AVG",'VISSIM Travel Time Outputs'!#REF!,IQ$9),"-")</f>
        <v>-</v>
      </c>
      <c r="IR54" s="324" t="str">
        <f>IFERROR(AVERAGEIFS('VISSIM Travel Time Outputs'!#REF!,'VISSIM Travel Time Outputs'!#REF!,$D54,'VISSIM Travel Time Outputs'!#REF!,"AVG",'VISSIM Travel Time Outputs'!#REF!,IR$9),"-")</f>
        <v>-</v>
      </c>
      <c r="IS54" s="325" t="str">
        <f>IFERROR(AVERAGEIFS('VISSIM Travel Time Outputs'!#REF!,'VISSIM Travel Time Outputs'!#REF!,$D54,'VISSIM Travel Time Outputs'!#REF!,"AVG",'VISSIM Travel Time Outputs'!#REF!,IS$9),"-")</f>
        <v>-</v>
      </c>
      <c r="IT54" s="325" t="str">
        <f t="shared" si="31"/>
        <v>--</v>
      </c>
    </row>
    <row r="55" spans="1:254" x14ac:dyDescent="0.35">
      <c r="A55" s="252" t="str">
        <f t="shared" si="12"/>
        <v>H</v>
      </c>
      <c r="B55" s="577">
        <f t="shared" si="32"/>
        <v>46</v>
      </c>
      <c r="C55" s="413">
        <f>INDEX('Input - Travel Times'!$B$3:$AH$103,MATCH($B55,'Input - Travel Times'!$B$3:$B$103,0),MATCH(C$9,'Input - Travel Times'!$B$3:$AH$3,0))</f>
        <v>0</v>
      </c>
      <c r="D55" s="150">
        <f>INDEX('Input - Travel Times'!$B$3:$AH$103,MATCH($B55,'Input - Travel Times'!$B$3:$B$103,0),MATCH(D$9,'Input - Travel Times'!$B$3:$AH$3,0))</f>
        <v>0</v>
      </c>
      <c r="E55" s="518">
        <f>TIME(0,0,INDEX('Input - Travel Times'!$B$3:$AH$103,MATCH($B55,'Input - Travel Times'!$B$3:$B$103,0),MATCH(E$9,'Input - Travel Times'!$B$3:$AH$3,0)))</f>
        <v>0</v>
      </c>
      <c r="F55" s="518">
        <f>TIME(0,0,INDEX('Input - Travel Times'!$B$3:$AH$103,MATCH($B55,'Input - Travel Times'!$B$3:$B$103,0),MATCH(F$9,'Input - Travel Times'!$B$3:$AH$3,0)))</f>
        <v>0</v>
      </c>
      <c r="G55" s="518">
        <f>TIME(0,0,INDEX('Input - Travel Times'!$B$3:$AH$103,MATCH($B55,'Input - Travel Times'!$B$3:$B$103,0),MATCH(G$9,'Input - Travel Times'!$B$3:$AH$3,0)))</f>
        <v>0</v>
      </c>
      <c r="H55" s="518">
        <f>TIME(0,0,INDEX('Input - Travel Times'!$B$3:$AH$103,MATCH($B55,'Input - Travel Times'!$B$3:$B$103,0),MATCH(H$9,'Input - Travel Times'!$B$3:$AH$3,0)))</f>
        <v>0</v>
      </c>
      <c r="J55" s="209" t="str">
        <f>IFERROR(TIME(0,0,AVERAGEIFS('VISSIM Travel Time Outputs'!$I:$I,'VISSIM Travel Time Outputs'!$D:$D,$D55,'VISSIM Travel Time Outputs'!$A:$A,"AVG",'VISSIM Travel Time Outputs'!$B:$B,J$9)),"-")</f>
        <v>-</v>
      </c>
      <c r="K55" s="34" t="str">
        <f>IFERROR(TIME(0,0,AVERAGEIFS('VISSIM Travel Time Outputs'!$I:$I,'VISSIM Travel Time Outputs'!$D:$D,$D55,'VISSIM Travel Time Outputs'!$A:$A,"AVG",'VISSIM Travel Time Outputs'!$B:$B,K$9)),"-")</f>
        <v>-</v>
      </c>
      <c r="L55" s="34" t="str">
        <f>IFERROR(TIME(0,0,AVERAGEIFS('VISSIM Travel Time Outputs'!$I:$I,'VISSIM Travel Time Outputs'!$D:$D,$D55,'VISSIM Travel Time Outputs'!$A:$A,"AVG",'VISSIM Travel Time Outputs'!$B:$B,L$9)),"-")</f>
        <v>-</v>
      </c>
      <c r="M55" s="34" t="str">
        <f>IFERROR(TIME(0,0,AVERAGEIFS('VISSIM Travel Time Outputs'!$I:$I,'VISSIM Travel Time Outputs'!$D:$D,$D55,'VISSIM Travel Time Outputs'!$A:$A,"AVG",'VISSIM Travel Time Outputs'!$B:$B,M$9)),"-")</f>
        <v>-</v>
      </c>
      <c r="N55" s="34" t="str">
        <f>IFERROR(TIME(0,0,AVERAGEIFS('VISSIM Travel Time Outputs'!$I:$I,'VISSIM Travel Time Outputs'!$D:$D,$D55,'VISSIM Travel Time Outputs'!$A:$A,"AVG",'VISSIM Travel Time Outputs'!$B:$B,N$9)),"-")</f>
        <v>-</v>
      </c>
      <c r="O55" s="34" t="str">
        <f>IFERROR(TIME(0,0,AVERAGEIFS('VISSIM Travel Time Outputs'!$I:$I,'VISSIM Travel Time Outputs'!$D:$D,$D55,'VISSIM Travel Time Outputs'!$A:$A,"AVG",'VISSIM Travel Time Outputs'!$B:$B,O$9)),"-")</f>
        <v>-</v>
      </c>
      <c r="P55" s="34" t="str">
        <f>IFERROR(TIME(0,0,AVERAGEIFS('VISSIM Travel Time Outputs'!$I:$I,'VISSIM Travel Time Outputs'!$D:$D,$D55,'VISSIM Travel Time Outputs'!$A:$A,"AVG",'VISSIM Travel Time Outputs'!$B:$B,P$9)),"-")</f>
        <v>-</v>
      </c>
      <c r="Q55" s="34" t="str">
        <f>IFERROR(TIME(0,0,AVERAGEIFS('VISSIM Travel Time Outputs'!$I:$I,'VISSIM Travel Time Outputs'!$D:$D,$D55,'VISSIM Travel Time Outputs'!$A:$A,"AVG",'VISSIM Travel Time Outputs'!$B:$B,Q$9)),"-")</f>
        <v>-</v>
      </c>
      <c r="R55" s="34" t="str">
        <f>IFERROR(TIME(0,0,AVERAGEIFS('VISSIM Travel Time Outputs'!$I:$I,'VISSIM Travel Time Outputs'!$D:$D,$D55,'VISSIM Travel Time Outputs'!$A:$A,"AVG",'VISSIM Travel Time Outputs'!$B:$B,R$9)),"-")</f>
        <v>-</v>
      </c>
      <c r="S55" s="34" t="str">
        <f>IFERROR(TIME(0,0,AVERAGEIFS('VISSIM Travel Time Outputs'!$I:$I,'VISSIM Travel Time Outputs'!$D:$D,$D55,'VISSIM Travel Time Outputs'!$A:$A,"AVG",'VISSIM Travel Time Outputs'!$B:$B,S$9)),"-")</f>
        <v>-</v>
      </c>
      <c r="T55" s="34" t="str">
        <f>IFERROR(TIME(0,0,AVERAGEIFS('VISSIM Travel Time Outputs'!$I:$I,'VISSIM Travel Time Outputs'!$D:$D,$D55,'VISSIM Travel Time Outputs'!$A:$A,"AVG",'VISSIM Travel Time Outputs'!$B:$B,T$9)),"-")</f>
        <v>-</v>
      </c>
      <c r="U55" s="34" t="str">
        <f>IFERROR(TIME(0,0,AVERAGEIFS('VISSIM Travel Time Outputs'!$I:$I,'VISSIM Travel Time Outputs'!$D:$D,$D55,'VISSIM Travel Time Outputs'!$A:$A,"AVG",'VISSIM Travel Time Outputs'!$B:$B,U$9)),"-")</f>
        <v>-</v>
      </c>
      <c r="V55" s="34" t="str">
        <f>IFERROR(TIME(0,0,AVERAGEIFS('VISSIM Travel Time Outputs'!$I:$I,'VISSIM Travel Time Outputs'!$D:$D,$D55,'VISSIM Travel Time Outputs'!$A:$A,"AVG",'VISSIM Travel Time Outputs'!$B:$B,V$9)),"-")</f>
        <v>-</v>
      </c>
      <c r="W55" s="34" t="str">
        <f>IFERROR(TIME(0,0,AVERAGEIFS('VISSIM Travel Time Outputs'!$I:$I,'VISSIM Travel Time Outputs'!$D:$D,$D55,'VISSIM Travel Time Outputs'!$A:$A,"AVG",'VISSIM Travel Time Outputs'!$B:$B,W$9)),"-")</f>
        <v>-</v>
      </c>
      <c r="X55" s="34" t="str">
        <f>IFERROR(TIME(0,0,AVERAGEIFS('VISSIM Travel Time Outputs'!$I:$I,'VISSIM Travel Time Outputs'!$D:$D,$D55,'VISSIM Travel Time Outputs'!$A:$A,"AVG",'VISSIM Travel Time Outputs'!$B:$B,X$9)),"-")</f>
        <v>-</v>
      </c>
      <c r="Y55" s="134" t="str">
        <f>IFERROR(TIME(0,0,AVERAGEIFS('VISSIM Travel Time Outputs'!$I:$I,'VISSIM Travel Time Outputs'!$D:$D,$D55,'VISSIM Travel Time Outputs'!$A:$A,"AVG",'VISSIM Travel Time Outputs'!$B:$B,Y$9)),"-")</f>
        <v>-</v>
      </c>
      <c r="Z55" s="254"/>
      <c r="AA55" s="323" t="str">
        <f>IFERROR(AVERAGEIFS('VISSIM Travel Time Outputs'!$F:$F,'VISSIM Travel Time Outputs'!$D:$D,$D55,'VISSIM Travel Time Outputs'!$A:$A,"AVG",'VISSIM Travel Time Outputs'!$B:$B,AA$9),"-")</f>
        <v>-</v>
      </c>
      <c r="AB55" s="324" t="str">
        <f>IFERROR(AVERAGEIFS('VISSIM Travel Time Outputs'!$F:$F,'VISSIM Travel Time Outputs'!$D:$D,$D55,'VISSIM Travel Time Outputs'!$A:$A,"AVG",'VISSIM Travel Time Outputs'!$B:$B,AB$9),"-")</f>
        <v>-</v>
      </c>
      <c r="AC55" s="324" t="str">
        <f>IFERROR(AVERAGEIFS('VISSIM Travel Time Outputs'!$F:$F,'VISSIM Travel Time Outputs'!$D:$D,$D55,'VISSIM Travel Time Outputs'!$A:$A,"AVG",'VISSIM Travel Time Outputs'!$B:$B,AC$9),"-")</f>
        <v>-</v>
      </c>
      <c r="AD55" s="324" t="str">
        <f>IFERROR(AVERAGEIFS('VISSIM Travel Time Outputs'!$F:$F,'VISSIM Travel Time Outputs'!$D:$D,$D55,'VISSIM Travel Time Outputs'!$A:$A,"AVG",'VISSIM Travel Time Outputs'!$B:$B,AD$9),"-")</f>
        <v>-</v>
      </c>
      <c r="AE55" s="324" t="str">
        <f>IFERROR(AVERAGEIFS('VISSIM Travel Time Outputs'!$F:$F,'VISSIM Travel Time Outputs'!$D:$D,$D55,'VISSIM Travel Time Outputs'!$A:$A,"AVG",'VISSIM Travel Time Outputs'!$B:$B,AE$9),"-")</f>
        <v>-</v>
      </c>
      <c r="AF55" s="324" t="str">
        <f>IFERROR(AVERAGEIFS('VISSIM Travel Time Outputs'!$F:$F,'VISSIM Travel Time Outputs'!$D:$D,$D55,'VISSIM Travel Time Outputs'!$A:$A,"AVG",'VISSIM Travel Time Outputs'!$B:$B,AF$9),"-")</f>
        <v>-</v>
      </c>
      <c r="AG55" s="324" t="str">
        <f>IFERROR(AVERAGEIFS('VISSIM Travel Time Outputs'!$F:$F,'VISSIM Travel Time Outputs'!$D:$D,$D55,'VISSIM Travel Time Outputs'!$A:$A,"AVG",'VISSIM Travel Time Outputs'!$B:$B,AG$9),"-")</f>
        <v>-</v>
      </c>
      <c r="AH55" s="324" t="str">
        <f>IFERROR(AVERAGEIFS('VISSIM Travel Time Outputs'!$F:$F,'VISSIM Travel Time Outputs'!$D:$D,$D55,'VISSIM Travel Time Outputs'!$A:$A,"AVG",'VISSIM Travel Time Outputs'!$B:$B,AH$9),"-")</f>
        <v>-</v>
      </c>
      <c r="AI55" s="324" t="str">
        <f>IFERROR(AVERAGEIFS('VISSIM Travel Time Outputs'!$F:$F,'VISSIM Travel Time Outputs'!$D:$D,$D55,'VISSIM Travel Time Outputs'!$A:$A,"AVG",'VISSIM Travel Time Outputs'!$B:$B,AI$9),"-")</f>
        <v>-</v>
      </c>
      <c r="AJ55" s="324" t="str">
        <f>IFERROR(AVERAGEIFS('VISSIM Travel Time Outputs'!$F:$F,'VISSIM Travel Time Outputs'!$D:$D,$D55,'VISSIM Travel Time Outputs'!$A:$A,"AVG",'VISSIM Travel Time Outputs'!$B:$B,AJ$9),"-")</f>
        <v>-</v>
      </c>
      <c r="AK55" s="324" t="str">
        <f>IFERROR(AVERAGEIFS('VISSIM Travel Time Outputs'!$F:$F,'VISSIM Travel Time Outputs'!$D:$D,$D55,'VISSIM Travel Time Outputs'!$A:$A,"AVG",'VISSIM Travel Time Outputs'!$B:$B,AK$9),"-")</f>
        <v>-</v>
      </c>
      <c r="AL55" s="324" t="str">
        <f>IFERROR(AVERAGEIFS('VISSIM Travel Time Outputs'!$F:$F,'VISSIM Travel Time Outputs'!$D:$D,$D55,'VISSIM Travel Time Outputs'!$A:$A,"AVG",'VISSIM Travel Time Outputs'!$B:$B,AL$9),"-")</f>
        <v>-</v>
      </c>
      <c r="AM55" s="324" t="str">
        <f>IFERROR(AVERAGEIFS('VISSIM Travel Time Outputs'!$F:$F,'VISSIM Travel Time Outputs'!$D:$D,$D55,'VISSIM Travel Time Outputs'!$A:$A,"AVG",'VISSIM Travel Time Outputs'!$B:$B,AM$9),"-")</f>
        <v>-</v>
      </c>
      <c r="AN55" s="324" t="str">
        <f>IFERROR(AVERAGEIFS('VISSIM Travel Time Outputs'!$F:$F,'VISSIM Travel Time Outputs'!$D:$D,$D55,'VISSIM Travel Time Outputs'!$A:$A,"AVG",'VISSIM Travel Time Outputs'!$B:$B,AN$9),"-")</f>
        <v>-</v>
      </c>
      <c r="AO55" s="324" t="str">
        <f>IFERROR(AVERAGEIFS('VISSIM Travel Time Outputs'!$F:$F,'VISSIM Travel Time Outputs'!$D:$D,$D55,'VISSIM Travel Time Outputs'!$A:$A,"AVG",'VISSIM Travel Time Outputs'!$B:$B,AO$9),"-")</f>
        <v>-</v>
      </c>
      <c r="AP55" s="325" t="str">
        <f>IFERROR(AVERAGEIFS('VISSIM Travel Time Outputs'!$F:$F,'VISSIM Travel Time Outputs'!$D:$D,$D55,'VISSIM Travel Time Outputs'!$A:$A,"AVG",'VISSIM Travel Time Outputs'!$B:$B,AP$9),"-")</f>
        <v>-</v>
      </c>
      <c r="AQ55" s="331"/>
      <c r="AR55" s="209" t="str">
        <f t="shared" si="13"/>
        <v>--</v>
      </c>
      <c r="AS55" s="354" t="str">
        <f t="shared" si="14"/>
        <v>--</v>
      </c>
      <c r="AT55" s="325">
        <f t="shared" si="15"/>
        <v>0</v>
      </c>
      <c r="AU55" s="255"/>
      <c r="AV55" s="209" t="str">
        <f>IFERROR(TIME(0,0,AVERAGEIFS('VISSIM Travel Time Outputs'!$J:$J,'VISSIM Travel Time Outputs'!$D:$D,$D55,'VISSIM Travel Time Outputs'!$A:$A,"AVG",'VISSIM Travel Time Outputs'!$B:$B,AV$9)),"-")</f>
        <v>-</v>
      </c>
      <c r="AW55" s="34" t="str">
        <f>IFERROR(TIME(0,0,AVERAGEIFS('VISSIM Travel Time Outputs'!$J:$J,'VISSIM Travel Time Outputs'!$D:$D,$D55,'VISSIM Travel Time Outputs'!$A:$A,"AVG",'VISSIM Travel Time Outputs'!$B:$B,AW$9)),"-")</f>
        <v>-</v>
      </c>
      <c r="AX55" s="34" t="str">
        <f>IFERROR(TIME(0,0,AVERAGEIFS('VISSIM Travel Time Outputs'!$J:$J,'VISSIM Travel Time Outputs'!$D:$D,$D55,'VISSIM Travel Time Outputs'!$A:$A,"AVG",'VISSIM Travel Time Outputs'!$B:$B,AX$9)),"-")</f>
        <v>-</v>
      </c>
      <c r="AY55" s="34" t="str">
        <f>IFERROR(TIME(0,0,AVERAGEIFS('VISSIM Travel Time Outputs'!$J:$J,'VISSIM Travel Time Outputs'!$D:$D,$D55,'VISSIM Travel Time Outputs'!$A:$A,"AVG",'VISSIM Travel Time Outputs'!$B:$B,AY$9)),"-")</f>
        <v>-</v>
      </c>
      <c r="AZ55" s="34" t="str">
        <f>IFERROR(TIME(0,0,AVERAGEIFS('VISSIM Travel Time Outputs'!$J:$J,'VISSIM Travel Time Outputs'!$D:$D,$D55,'VISSIM Travel Time Outputs'!$A:$A,"AVG",'VISSIM Travel Time Outputs'!$B:$B,AZ$9)),"-")</f>
        <v>-</v>
      </c>
      <c r="BA55" s="34" t="str">
        <f>IFERROR(TIME(0,0,AVERAGEIFS('VISSIM Travel Time Outputs'!$J:$J,'VISSIM Travel Time Outputs'!$D:$D,$D55,'VISSIM Travel Time Outputs'!$A:$A,"AVG",'VISSIM Travel Time Outputs'!$B:$B,BA$9)),"-")</f>
        <v>-</v>
      </c>
      <c r="BB55" s="34" t="str">
        <f>IFERROR(TIME(0,0,AVERAGEIFS('VISSIM Travel Time Outputs'!$J:$J,'VISSIM Travel Time Outputs'!$D:$D,$D55,'VISSIM Travel Time Outputs'!$A:$A,"AVG",'VISSIM Travel Time Outputs'!$B:$B,BB$9)),"-")</f>
        <v>-</v>
      </c>
      <c r="BC55" s="34" t="str">
        <f>IFERROR(TIME(0,0,AVERAGEIFS('VISSIM Travel Time Outputs'!$J:$J,'VISSIM Travel Time Outputs'!$D:$D,$D55,'VISSIM Travel Time Outputs'!$A:$A,"AVG",'VISSIM Travel Time Outputs'!$B:$B,BC$9)),"-")</f>
        <v>-</v>
      </c>
      <c r="BD55" s="34" t="str">
        <f>IFERROR(TIME(0,0,AVERAGEIFS('VISSIM Travel Time Outputs'!$J:$J,'VISSIM Travel Time Outputs'!$D:$D,$D55,'VISSIM Travel Time Outputs'!$A:$A,"AVG",'VISSIM Travel Time Outputs'!$B:$B,BD$9)),"-")</f>
        <v>-</v>
      </c>
      <c r="BE55" s="34" t="str">
        <f>IFERROR(TIME(0,0,AVERAGEIFS('VISSIM Travel Time Outputs'!$J:$J,'VISSIM Travel Time Outputs'!$D:$D,$D55,'VISSIM Travel Time Outputs'!$A:$A,"AVG",'VISSIM Travel Time Outputs'!$B:$B,BE$9)),"-")</f>
        <v>-</v>
      </c>
      <c r="BF55" s="34" t="str">
        <f>IFERROR(TIME(0,0,AVERAGEIFS('VISSIM Travel Time Outputs'!$J:$J,'VISSIM Travel Time Outputs'!$D:$D,$D55,'VISSIM Travel Time Outputs'!$A:$A,"AVG",'VISSIM Travel Time Outputs'!$B:$B,BF$9)),"-")</f>
        <v>-</v>
      </c>
      <c r="BG55" s="34" t="str">
        <f>IFERROR(TIME(0,0,AVERAGEIFS('VISSIM Travel Time Outputs'!$J:$J,'VISSIM Travel Time Outputs'!$D:$D,$D55,'VISSIM Travel Time Outputs'!$A:$A,"AVG",'VISSIM Travel Time Outputs'!$B:$B,BG$9)),"-")</f>
        <v>-</v>
      </c>
      <c r="BH55" s="34" t="str">
        <f>IFERROR(TIME(0,0,AVERAGEIFS('VISSIM Travel Time Outputs'!$J:$J,'VISSIM Travel Time Outputs'!$D:$D,$D55,'VISSIM Travel Time Outputs'!$A:$A,"AVG",'VISSIM Travel Time Outputs'!$B:$B,BH$9)),"-")</f>
        <v>-</v>
      </c>
      <c r="BI55" s="34" t="str">
        <f>IFERROR(TIME(0,0,AVERAGEIFS('VISSIM Travel Time Outputs'!$J:$J,'VISSIM Travel Time Outputs'!$D:$D,$D55,'VISSIM Travel Time Outputs'!$A:$A,"AVG",'VISSIM Travel Time Outputs'!$B:$B,BI$9)),"-")</f>
        <v>-</v>
      </c>
      <c r="BJ55" s="34" t="str">
        <f>IFERROR(TIME(0,0,AVERAGEIFS('VISSIM Travel Time Outputs'!$J:$J,'VISSIM Travel Time Outputs'!$D:$D,$D55,'VISSIM Travel Time Outputs'!$A:$A,"AVG",'VISSIM Travel Time Outputs'!$B:$B,BJ$9)),"-")</f>
        <v>-</v>
      </c>
      <c r="BK55" s="134" t="str">
        <f>IFERROR(TIME(0,0,AVERAGEIFS('VISSIM Travel Time Outputs'!$J:$J,'VISSIM Travel Time Outputs'!$D:$D,$D55,'VISSIM Travel Time Outputs'!$A:$A,"AVG",'VISSIM Travel Time Outputs'!$B:$B,BK$9)),"-")</f>
        <v>-</v>
      </c>
      <c r="BL55" s="126"/>
      <c r="BM55" s="323" t="str">
        <f>IFERROR(AVERAGEIFS('VISSIM Travel Time Outputs'!$G:$G,'VISSIM Travel Time Outputs'!$D:$D,$D55,'VISSIM Travel Time Outputs'!$A:$A,"AVG",'VISSIM Travel Time Outputs'!$B:$B,BM$9),"-")</f>
        <v>-</v>
      </c>
      <c r="BN55" s="324" t="str">
        <f>IFERROR(AVERAGEIFS('VISSIM Travel Time Outputs'!$G:$G,'VISSIM Travel Time Outputs'!$D:$D,$D55,'VISSIM Travel Time Outputs'!$A:$A,"AVG",'VISSIM Travel Time Outputs'!$B:$B,BN$9),"-")</f>
        <v>-</v>
      </c>
      <c r="BO55" s="324" t="str">
        <f>IFERROR(AVERAGEIFS('VISSIM Travel Time Outputs'!$G:$G,'VISSIM Travel Time Outputs'!$D:$D,$D55,'VISSIM Travel Time Outputs'!$A:$A,"AVG",'VISSIM Travel Time Outputs'!$B:$B,BO$9),"-")</f>
        <v>-</v>
      </c>
      <c r="BP55" s="324" t="str">
        <f>IFERROR(AVERAGEIFS('VISSIM Travel Time Outputs'!$G:$G,'VISSIM Travel Time Outputs'!$D:$D,$D55,'VISSIM Travel Time Outputs'!$A:$A,"AVG",'VISSIM Travel Time Outputs'!$B:$B,BP$9),"-")</f>
        <v>-</v>
      </c>
      <c r="BQ55" s="324" t="str">
        <f>IFERROR(AVERAGEIFS('VISSIM Travel Time Outputs'!$G:$G,'VISSIM Travel Time Outputs'!$D:$D,$D55,'VISSIM Travel Time Outputs'!$A:$A,"AVG",'VISSIM Travel Time Outputs'!$B:$B,BQ$9),"-")</f>
        <v>-</v>
      </c>
      <c r="BR55" s="324" t="str">
        <f>IFERROR(AVERAGEIFS('VISSIM Travel Time Outputs'!$G:$G,'VISSIM Travel Time Outputs'!$D:$D,$D55,'VISSIM Travel Time Outputs'!$A:$A,"AVG",'VISSIM Travel Time Outputs'!$B:$B,BR$9),"-")</f>
        <v>-</v>
      </c>
      <c r="BS55" s="324" t="str">
        <f>IFERROR(AVERAGEIFS('VISSIM Travel Time Outputs'!$G:$G,'VISSIM Travel Time Outputs'!$D:$D,$D55,'VISSIM Travel Time Outputs'!$A:$A,"AVG",'VISSIM Travel Time Outputs'!$B:$B,BS$9),"-")</f>
        <v>-</v>
      </c>
      <c r="BT55" s="324" t="str">
        <f>IFERROR(AVERAGEIFS('VISSIM Travel Time Outputs'!$G:$G,'VISSIM Travel Time Outputs'!$D:$D,$D55,'VISSIM Travel Time Outputs'!$A:$A,"AVG",'VISSIM Travel Time Outputs'!$B:$B,BT$9),"-")</f>
        <v>-</v>
      </c>
      <c r="BU55" s="324" t="str">
        <f>IFERROR(AVERAGEIFS('VISSIM Travel Time Outputs'!$G:$G,'VISSIM Travel Time Outputs'!$D:$D,$D55,'VISSIM Travel Time Outputs'!$A:$A,"AVG",'VISSIM Travel Time Outputs'!$B:$B,BU$9),"-")</f>
        <v>-</v>
      </c>
      <c r="BV55" s="324" t="str">
        <f>IFERROR(AVERAGEIFS('VISSIM Travel Time Outputs'!$G:$G,'VISSIM Travel Time Outputs'!$D:$D,$D55,'VISSIM Travel Time Outputs'!$A:$A,"AVG",'VISSIM Travel Time Outputs'!$B:$B,BV$9),"-")</f>
        <v>-</v>
      </c>
      <c r="BW55" s="324" t="str">
        <f>IFERROR(AVERAGEIFS('VISSIM Travel Time Outputs'!$G:$G,'VISSIM Travel Time Outputs'!$D:$D,$D55,'VISSIM Travel Time Outputs'!$A:$A,"AVG",'VISSIM Travel Time Outputs'!$B:$B,BW$9),"-")</f>
        <v>-</v>
      </c>
      <c r="BX55" s="324" t="str">
        <f>IFERROR(AVERAGEIFS('VISSIM Travel Time Outputs'!$G:$G,'VISSIM Travel Time Outputs'!$D:$D,$D55,'VISSIM Travel Time Outputs'!$A:$A,"AVG",'VISSIM Travel Time Outputs'!$B:$B,BX$9),"-")</f>
        <v>-</v>
      </c>
      <c r="BY55" s="324" t="str">
        <f>IFERROR(AVERAGEIFS('VISSIM Travel Time Outputs'!$G:$G,'VISSIM Travel Time Outputs'!$D:$D,$D55,'VISSIM Travel Time Outputs'!$A:$A,"AVG",'VISSIM Travel Time Outputs'!$B:$B,BY$9),"-")</f>
        <v>-</v>
      </c>
      <c r="BZ55" s="324" t="str">
        <f>IFERROR(AVERAGEIFS('VISSIM Travel Time Outputs'!$G:$G,'VISSIM Travel Time Outputs'!$D:$D,$D55,'VISSIM Travel Time Outputs'!$A:$A,"AVG",'VISSIM Travel Time Outputs'!$B:$B,BZ$9),"-")</f>
        <v>-</v>
      </c>
      <c r="CA55" s="324" t="str">
        <f>IFERROR(AVERAGEIFS('VISSIM Travel Time Outputs'!$G:$G,'VISSIM Travel Time Outputs'!$D:$D,$D55,'VISSIM Travel Time Outputs'!$A:$A,"AVG",'VISSIM Travel Time Outputs'!$B:$B,CA$9),"-")</f>
        <v>-</v>
      </c>
      <c r="CB55" s="325" t="str">
        <f>IFERROR(AVERAGEIFS('VISSIM Travel Time Outputs'!$G:$G,'VISSIM Travel Time Outputs'!$D:$D,$D55,'VISSIM Travel Time Outputs'!$A:$A,"AVG",'VISSIM Travel Time Outputs'!$B:$B,CB$9),"-")</f>
        <v>-</v>
      </c>
      <c r="CC55" s="254"/>
      <c r="CD55" s="209" t="str">
        <f t="shared" si="16"/>
        <v>--</v>
      </c>
      <c r="CE55" s="354" t="str">
        <f t="shared" si="17"/>
        <v>--</v>
      </c>
      <c r="CF55" s="325">
        <f t="shared" si="18"/>
        <v>0</v>
      </c>
      <c r="CG55" s="331"/>
      <c r="CH55" s="209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134"/>
      <c r="CX55" s="331"/>
      <c r="CY55" s="323"/>
      <c r="CZ55" s="324"/>
      <c r="DA55" s="324"/>
      <c r="DB55" s="324"/>
      <c r="DC55" s="324"/>
      <c r="DD55" s="324"/>
      <c r="DE55" s="324"/>
      <c r="DF55" s="324"/>
      <c r="DG55" s="324"/>
      <c r="DH55" s="324"/>
      <c r="DI55" s="324"/>
      <c r="DJ55" s="324"/>
      <c r="DK55" s="324"/>
      <c r="DL55" s="324"/>
      <c r="DM55" s="324"/>
      <c r="DN55" s="325"/>
      <c r="DO55" s="331"/>
      <c r="DP55" s="209" t="str">
        <f t="shared" si="19"/>
        <v>--</v>
      </c>
      <c r="DQ55" s="354" t="str">
        <f t="shared" si="20"/>
        <v>--</v>
      </c>
      <c r="DR55" s="325">
        <f t="shared" si="21"/>
        <v>0</v>
      </c>
      <c r="DS55" s="255"/>
      <c r="DT55" s="209" t="str">
        <f>IFERROR(TIME(0,0,AVERAGEIFS('VISSIM Travel Time Outputs'!$K:$K,'VISSIM Travel Time Outputs'!$D:$D,$D55,'VISSIM Travel Time Outputs'!$A:$A,"AVG",'VISSIM Travel Time Outputs'!$B:$B,DT$9)),"-")</f>
        <v>-</v>
      </c>
      <c r="DU55" s="34" t="str">
        <f>IFERROR(TIME(0,0,AVERAGEIFS('VISSIM Travel Time Outputs'!$K:$K,'VISSIM Travel Time Outputs'!$D:$D,$D55,'VISSIM Travel Time Outputs'!$A:$A,"AVG",'VISSIM Travel Time Outputs'!$B:$B,DU$9)),"-")</f>
        <v>-</v>
      </c>
      <c r="DV55" s="34" t="str">
        <f>IFERROR(TIME(0,0,AVERAGEIFS('VISSIM Travel Time Outputs'!$K:$K,'VISSIM Travel Time Outputs'!$D:$D,$D55,'VISSIM Travel Time Outputs'!$A:$A,"AVG",'VISSIM Travel Time Outputs'!$B:$B,DV$9)),"-")</f>
        <v>-</v>
      </c>
      <c r="DW55" s="34" t="str">
        <f>IFERROR(TIME(0,0,AVERAGEIFS('VISSIM Travel Time Outputs'!$K:$K,'VISSIM Travel Time Outputs'!$D:$D,$D55,'VISSIM Travel Time Outputs'!$A:$A,"AVG",'VISSIM Travel Time Outputs'!$B:$B,DW$9)),"-")</f>
        <v>-</v>
      </c>
      <c r="DX55" s="34" t="str">
        <f>IFERROR(TIME(0,0,AVERAGEIFS('VISSIM Travel Time Outputs'!$K:$K,'VISSIM Travel Time Outputs'!$D:$D,$D55,'VISSIM Travel Time Outputs'!$A:$A,"AVG",'VISSIM Travel Time Outputs'!$B:$B,DX$9)),"-")</f>
        <v>-</v>
      </c>
      <c r="DY55" s="34" t="str">
        <f>IFERROR(TIME(0,0,AVERAGEIFS('VISSIM Travel Time Outputs'!$K:$K,'VISSIM Travel Time Outputs'!$D:$D,$D55,'VISSIM Travel Time Outputs'!$A:$A,"AVG",'VISSIM Travel Time Outputs'!$B:$B,DY$9)),"-")</f>
        <v>-</v>
      </c>
      <c r="DZ55" s="34" t="str">
        <f>IFERROR(TIME(0,0,AVERAGEIFS('VISSIM Travel Time Outputs'!$K:$K,'VISSIM Travel Time Outputs'!$D:$D,$D55,'VISSIM Travel Time Outputs'!$A:$A,"AVG",'VISSIM Travel Time Outputs'!$B:$B,DZ$9)),"-")</f>
        <v>-</v>
      </c>
      <c r="EA55" s="34" t="str">
        <f>IFERROR(TIME(0,0,AVERAGEIFS('VISSIM Travel Time Outputs'!$K:$K,'VISSIM Travel Time Outputs'!$D:$D,$D55,'VISSIM Travel Time Outputs'!$A:$A,"AVG",'VISSIM Travel Time Outputs'!$B:$B,EA$9)),"-")</f>
        <v>-</v>
      </c>
      <c r="EB55" s="34" t="str">
        <f>IFERROR(TIME(0,0,AVERAGEIFS('VISSIM Travel Time Outputs'!$K:$K,'VISSIM Travel Time Outputs'!$D:$D,$D55,'VISSIM Travel Time Outputs'!$A:$A,"AVG",'VISSIM Travel Time Outputs'!$B:$B,EB$9)),"-")</f>
        <v>-</v>
      </c>
      <c r="EC55" s="34" t="str">
        <f>IFERROR(TIME(0,0,AVERAGEIFS('VISSIM Travel Time Outputs'!$K:$K,'VISSIM Travel Time Outputs'!$D:$D,$D55,'VISSIM Travel Time Outputs'!$A:$A,"AVG",'VISSIM Travel Time Outputs'!$B:$B,EC$9)),"-")</f>
        <v>-</v>
      </c>
      <c r="ED55" s="34" t="str">
        <f>IFERROR(TIME(0,0,AVERAGEIFS('VISSIM Travel Time Outputs'!$K:$K,'VISSIM Travel Time Outputs'!$D:$D,$D55,'VISSIM Travel Time Outputs'!$A:$A,"AVG",'VISSIM Travel Time Outputs'!$B:$B,ED$9)),"-")</f>
        <v>-</v>
      </c>
      <c r="EE55" s="34" t="str">
        <f>IFERROR(TIME(0,0,AVERAGEIFS('VISSIM Travel Time Outputs'!$K:$K,'VISSIM Travel Time Outputs'!$D:$D,$D55,'VISSIM Travel Time Outputs'!$A:$A,"AVG",'VISSIM Travel Time Outputs'!$B:$B,EE$9)),"-")</f>
        <v>-</v>
      </c>
      <c r="EF55" s="34" t="str">
        <f>IFERROR(TIME(0,0,AVERAGEIFS('VISSIM Travel Time Outputs'!$K:$K,'VISSIM Travel Time Outputs'!$D:$D,$D55,'VISSIM Travel Time Outputs'!$A:$A,"AVG",'VISSIM Travel Time Outputs'!$B:$B,EF$9)),"-")</f>
        <v>-</v>
      </c>
      <c r="EG55" s="34" t="str">
        <f>IFERROR(TIME(0,0,AVERAGEIFS('VISSIM Travel Time Outputs'!$K:$K,'VISSIM Travel Time Outputs'!$D:$D,$D55,'VISSIM Travel Time Outputs'!$A:$A,"AVG",'VISSIM Travel Time Outputs'!$B:$B,EG$9)),"-")</f>
        <v>-</v>
      </c>
      <c r="EH55" s="34" t="str">
        <f>IFERROR(TIME(0,0,AVERAGEIFS('VISSIM Travel Time Outputs'!$K:$K,'VISSIM Travel Time Outputs'!$D:$D,$D55,'VISSIM Travel Time Outputs'!$A:$A,"AVG",'VISSIM Travel Time Outputs'!$B:$B,EH$9)),"-")</f>
        <v>-</v>
      </c>
      <c r="EI55" s="134" t="str">
        <f>IFERROR(TIME(0,0,AVERAGEIFS('VISSIM Travel Time Outputs'!$K:$K,'VISSIM Travel Time Outputs'!$D:$D,$D55,'VISSIM Travel Time Outputs'!$A:$A,"AVG",'VISSIM Travel Time Outputs'!$B:$B,EI$9)),"-")</f>
        <v>-</v>
      </c>
      <c r="EJ55" s="126"/>
      <c r="EK55" s="323" t="str">
        <f>IFERROR(AVERAGEIFS('VISSIM Travel Time Outputs'!$H:$H,'VISSIM Travel Time Outputs'!$D:$D,$D55,'VISSIM Travel Time Outputs'!$A:$A,"AVG",'VISSIM Travel Time Outputs'!$B:$B,EK$9),"-")</f>
        <v>-</v>
      </c>
      <c r="EL55" s="324" t="str">
        <f>IFERROR(AVERAGEIFS('VISSIM Travel Time Outputs'!$H:$H,'VISSIM Travel Time Outputs'!$D:$D,$D55,'VISSIM Travel Time Outputs'!$A:$A,"AVG",'VISSIM Travel Time Outputs'!$B:$B,EL$9),"-")</f>
        <v>-</v>
      </c>
      <c r="EM55" s="324" t="str">
        <f>IFERROR(AVERAGEIFS('VISSIM Travel Time Outputs'!$H:$H,'VISSIM Travel Time Outputs'!$D:$D,$D55,'VISSIM Travel Time Outputs'!$A:$A,"AVG",'VISSIM Travel Time Outputs'!$B:$B,EM$9),"-")</f>
        <v>-</v>
      </c>
      <c r="EN55" s="324" t="str">
        <f>IFERROR(AVERAGEIFS('VISSIM Travel Time Outputs'!$H:$H,'VISSIM Travel Time Outputs'!$D:$D,$D55,'VISSIM Travel Time Outputs'!$A:$A,"AVG",'VISSIM Travel Time Outputs'!$B:$B,EN$9),"-")</f>
        <v>-</v>
      </c>
      <c r="EO55" s="324" t="str">
        <f>IFERROR(AVERAGEIFS('VISSIM Travel Time Outputs'!$H:$H,'VISSIM Travel Time Outputs'!$D:$D,$D55,'VISSIM Travel Time Outputs'!$A:$A,"AVG",'VISSIM Travel Time Outputs'!$B:$B,EO$9),"-")</f>
        <v>-</v>
      </c>
      <c r="EP55" s="324" t="str">
        <f>IFERROR(AVERAGEIFS('VISSIM Travel Time Outputs'!$H:$H,'VISSIM Travel Time Outputs'!$D:$D,$D55,'VISSIM Travel Time Outputs'!$A:$A,"AVG",'VISSIM Travel Time Outputs'!$B:$B,EP$9),"-")</f>
        <v>-</v>
      </c>
      <c r="EQ55" s="324" t="str">
        <f>IFERROR(AVERAGEIFS('VISSIM Travel Time Outputs'!$H:$H,'VISSIM Travel Time Outputs'!$D:$D,$D55,'VISSIM Travel Time Outputs'!$A:$A,"AVG",'VISSIM Travel Time Outputs'!$B:$B,EQ$9),"-")</f>
        <v>-</v>
      </c>
      <c r="ER55" s="324" t="str">
        <f>IFERROR(AVERAGEIFS('VISSIM Travel Time Outputs'!$H:$H,'VISSIM Travel Time Outputs'!$D:$D,$D55,'VISSIM Travel Time Outputs'!$A:$A,"AVG",'VISSIM Travel Time Outputs'!$B:$B,ER$9),"-")</f>
        <v>-</v>
      </c>
      <c r="ES55" s="324" t="str">
        <f>IFERROR(AVERAGEIFS('VISSIM Travel Time Outputs'!$H:$H,'VISSIM Travel Time Outputs'!$D:$D,$D55,'VISSIM Travel Time Outputs'!$A:$A,"AVG",'VISSIM Travel Time Outputs'!$B:$B,ES$9),"-")</f>
        <v>-</v>
      </c>
      <c r="ET55" s="324" t="str">
        <f>IFERROR(AVERAGEIFS('VISSIM Travel Time Outputs'!$H:$H,'VISSIM Travel Time Outputs'!$D:$D,$D55,'VISSIM Travel Time Outputs'!$A:$A,"AVG",'VISSIM Travel Time Outputs'!$B:$B,ET$9),"-")</f>
        <v>-</v>
      </c>
      <c r="EU55" s="324" t="str">
        <f>IFERROR(AVERAGEIFS('VISSIM Travel Time Outputs'!$H:$H,'VISSIM Travel Time Outputs'!$D:$D,$D55,'VISSIM Travel Time Outputs'!$A:$A,"AVG",'VISSIM Travel Time Outputs'!$B:$B,EU$9),"-")</f>
        <v>-</v>
      </c>
      <c r="EV55" s="324" t="str">
        <f>IFERROR(AVERAGEIFS('VISSIM Travel Time Outputs'!$H:$H,'VISSIM Travel Time Outputs'!$D:$D,$D55,'VISSIM Travel Time Outputs'!$A:$A,"AVG",'VISSIM Travel Time Outputs'!$B:$B,EV$9),"-")</f>
        <v>-</v>
      </c>
      <c r="EW55" s="324" t="str">
        <f>IFERROR(AVERAGEIFS('VISSIM Travel Time Outputs'!$H:$H,'VISSIM Travel Time Outputs'!$D:$D,$D55,'VISSIM Travel Time Outputs'!$A:$A,"AVG",'VISSIM Travel Time Outputs'!$B:$B,EW$9),"-")</f>
        <v>-</v>
      </c>
      <c r="EX55" s="324" t="str">
        <f>IFERROR(AVERAGEIFS('VISSIM Travel Time Outputs'!$H:$H,'VISSIM Travel Time Outputs'!$D:$D,$D55,'VISSIM Travel Time Outputs'!$A:$A,"AVG",'VISSIM Travel Time Outputs'!$B:$B,EX$9),"-")</f>
        <v>-</v>
      </c>
      <c r="EY55" s="324" t="str">
        <f>IFERROR(AVERAGEIFS('VISSIM Travel Time Outputs'!$H:$H,'VISSIM Travel Time Outputs'!$D:$D,$D55,'VISSIM Travel Time Outputs'!$A:$A,"AVG",'VISSIM Travel Time Outputs'!$B:$B,EY$9),"-")</f>
        <v>-</v>
      </c>
      <c r="EZ55" s="325" t="str">
        <f>IFERROR(AVERAGEIFS('VISSIM Travel Time Outputs'!$H:$H,'VISSIM Travel Time Outputs'!$D:$D,$D55,'VISSIM Travel Time Outputs'!$A:$A,"AVG",'VISSIM Travel Time Outputs'!$B:$B,EZ$9),"-")</f>
        <v>-</v>
      </c>
      <c r="FA55" s="254"/>
      <c r="FB55" s="209" t="str">
        <f t="shared" si="22"/>
        <v>--</v>
      </c>
      <c r="FC55" s="354" t="str">
        <f t="shared" si="23"/>
        <v>--</v>
      </c>
      <c r="FD55" s="325">
        <f t="shared" si="24"/>
        <v>0</v>
      </c>
      <c r="FE55" s="331"/>
      <c r="FF55" s="209" t="str">
        <f>IFERROR(GETPIVOTDATA("Average of TRAVTM(40)",#REF!,"TIMEINT",FF$9,"VEHICLETRAVELTIMEMEASUREMENT",$D55)/3600/24,"--")</f>
        <v>--</v>
      </c>
      <c r="FG55" s="34" t="str">
        <f>IFERROR(GETPIVOTDATA("Average of TRAVTM(40)",#REF!,"TIMEINT",FG$9,"VEHICLETRAVELTIMEMEASUREMENT",$D55)/3600/24,"--")</f>
        <v>--</v>
      </c>
      <c r="FH55" s="34" t="str">
        <f>IFERROR(GETPIVOTDATA("Average of TRAVTM(40)",#REF!,"TIMEINT",FH$9,"VEHICLETRAVELTIMEMEASUREMENT",$D55)/3600/24,"--")</f>
        <v>--</v>
      </c>
      <c r="FI55" s="34" t="str">
        <f>IFERROR(GETPIVOTDATA("Average of TRAVTM(40)",#REF!,"TIMEINT",FI$9,"VEHICLETRAVELTIMEMEASUREMENT",$D55)/3600/24,"--")</f>
        <v>--</v>
      </c>
      <c r="FJ55" s="34" t="str">
        <f>IFERROR(GETPIVOTDATA("Average of TRAVTM(40)",#REF!,"TIMEINT",FJ$9,"VEHICLETRAVELTIMEMEASUREMENT",$D55)/3600/24,"--")</f>
        <v>--</v>
      </c>
      <c r="FK55" s="34" t="str">
        <f>IFERROR(GETPIVOTDATA("Average of TRAVTM(40)",#REF!,"TIMEINT",FK$9,"VEHICLETRAVELTIMEMEASUREMENT",$D55)/3600/24,"--")</f>
        <v>--</v>
      </c>
      <c r="FL55" s="34" t="str">
        <f>IFERROR(GETPIVOTDATA("Average of TRAVTM(40)",#REF!,"TIMEINT",FL$9,"VEHICLETRAVELTIMEMEASUREMENT",$D55)/3600/24,"--")</f>
        <v>--</v>
      </c>
      <c r="FM55" s="34" t="str">
        <f>IFERROR(GETPIVOTDATA("Average of TRAVTM(40)",#REF!,"TIMEINT",FM$9,"VEHICLETRAVELTIMEMEASUREMENT",$D55)/3600/24,"--")</f>
        <v>--</v>
      </c>
      <c r="FN55" s="34" t="str">
        <f>IFERROR(GETPIVOTDATA("Average of TRAVTM(40)",#REF!,"TIMEINT",FN$9,"VEHICLETRAVELTIMEMEASUREMENT",$D55)/3600/24,"--")</f>
        <v>--</v>
      </c>
      <c r="FO55" s="34" t="str">
        <f>IFERROR(GETPIVOTDATA("Average of TRAVTM(40)",#REF!,"TIMEINT",FO$9,"VEHICLETRAVELTIMEMEASUREMENT",$D55)/3600/24,"--")</f>
        <v>--</v>
      </c>
      <c r="FP55" s="34" t="str">
        <f>IFERROR(GETPIVOTDATA("Average of TRAVTM(40)",#REF!,"TIMEINT",FP$9,"VEHICLETRAVELTIMEMEASUREMENT",$D55)/3600/24,"--")</f>
        <v>--</v>
      </c>
      <c r="FQ55" s="34" t="str">
        <f>IFERROR(GETPIVOTDATA("Average of TRAVTM(40)",#REF!,"TIMEINT",FQ$9,"VEHICLETRAVELTIMEMEASUREMENT",$D55)/3600/24,"--")</f>
        <v>--</v>
      </c>
      <c r="FR55" s="34" t="str">
        <f>IFERROR(GETPIVOTDATA("Average of TRAVTM(40)",#REF!,"TIMEINT",FR$9,"VEHICLETRAVELTIMEMEASUREMENT",$D55)/3600/24,"--")</f>
        <v>--</v>
      </c>
      <c r="FS55" s="34" t="str">
        <f>IFERROR(GETPIVOTDATA("Average of TRAVTM(40)",#REF!,"TIMEINT",FS$9,"VEHICLETRAVELTIMEMEASUREMENT",$D55)/3600/24,"--")</f>
        <v>--</v>
      </c>
      <c r="FT55" s="34" t="str">
        <f>IFERROR(GETPIVOTDATA("Average of TRAVTM(40)",#REF!,"TIMEINT",FT$9,"VEHICLETRAVELTIMEMEASUREMENT",$D55)/3600/24,"--")</f>
        <v>--</v>
      </c>
      <c r="FU55" s="134" t="str">
        <f>IFERROR(GETPIVOTDATA("Average of TRAVTM(40)",#REF!,"TIMEINT",FU$9,"VEHICLETRAVELTIMEMEASUREMENT",$D55)/3600/24,"--")</f>
        <v>--</v>
      </c>
      <c r="FV55" s="331"/>
      <c r="FW55" s="323" t="str">
        <f>IFERROR(GETPIVOTDATA("Average of VEHS(40)",#REF!,"TIMEINT",FW$9,"VEHICLETRAVELTIMEMEASUREMENT",$D55),"--")</f>
        <v>--</v>
      </c>
      <c r="FX55" s="324" t="str">
        <f>IFERROR(GETPIVOTDATA("Average of VEHS(40)",#REF!,"TIMEINT",FX$9,"VEHICLETRAVELTIMEMEASUREMENT",$D55),"--")</f>
        <v>--</v>
      </c>
      <c r="FY55" s="324" t="str">
        <f>IFERROR(GETPIVOTDATA("Average of VEHS(40)",#REF!,"TIMEINT",FY$9,"VEHICLETRAVELTIMEMEASUREMENT",$D55),"--")</f>
        <v>--</v>
      </c>
      <c r="FZ55" s="324" t="str">
        <f>IFERROR(GETPIVOTDATA("Average of VEHS(40)",#REF!,"TIMEINT",FZ$9,"VEHICLETRAVELTIMEMEASUREMENT",$D55),"--")</f>
        <v>--</v>
      </c>
      <c r="GA55" s="324" t="str">
        <f>IFERROR(GETPIVOTDATA("Average of VEHS(40)",#REF!,"TIMEINT",GA$9,"VEHICLETRAVELTIMEMEASUREMENT",$D55),"--")</f>
        <v>--</v>
      </c>
      <c r="GB55" s="324" t="str">
        <f>IFERROR(GETPIVOTDATA("Average of VEHS(40)",#REF!,"TIMEINT",GB$9,"VEHICLETRAVELTIMEMEASUREMENT",$D55),"--")</f>
        <v>--</v>
      </c>
      <c r="GC55" s="324" t="str">
        <f>IFERROR(GETPIVOTDATA("Average of VEHS(40)",#REF!,"TIMEINT",GC$9,"VEHICLETRAVELTIMEMEASUREMENT",$D55),"--")</f>
        <v>--</v>
      </c>
      <c r="GD55" s="324" t="str">
        <f>IFERROR(GETPIVOTDATA("Average of VEHS(40)",#REF!,"TIMEINT",GD$9,"VEHICLETRAVELTIMEMEASUREMENT",$D55),"--")</f>
        <v>--</v>
      </c>
      <c r="GE55" s="324" t="str">
        <f>IFERROR(GETPIVOTDATA("Average of VEHS(40)",#REF!,"TIMEINT",GE$9,"VEHICLETRAVELTIMEMEASUREMENT",$D55),"--")</f>
        <v>--</v>
      </c>
      <c r="GF55" s="324" t="str">
        <f>IFERROR(GETPIVOTDATA("Average of VEHS(40)",#REF!,"TIMEINT",GF$9,"VEHICLETRAVELTIMEMEASUREMENT",$D55),"--")</f>
        <v>--</v>
      </c>
      <c r="GG55" s="324" t="str">
        <f>IFERROR(GETPIVOTDATA("Average of VEHS(40)",#REF!,"TIMEINT",GG$9,"VEHICLETRAVELTIMEMEASUREMENT",$D55),"--")</f>
        <v>--</v>
      </c>
      <c r="GH55" s="324" t="str">
        <f>IFERROR(GETPIVOTDATA("Average of VEHS(40)",#REF!,"TIMEINT",GH$9,"VEHICLETRAVELTIMEMEASUREMENT",$D55),"--")</f>
        <v>--</v>
      </c>
      <c r="GI55" s="324" t="str">
        <f>IFERROR(GETPIVOTDATA("Average of VEHS(40)",#REF!,"TIMEINT",GI$9,"VEHICLETRAVELTIMEMEASUREMENT",$D55),"--")</f>
        <v>--</v>
      </c>
      <c r="GJ55" s="324" t="str">
        <f>IFERROR(GETPIVOTDATA("Average of VEHS(40)",#REF!,"TIMEINT",GJ$9,"VEHICLETRAVELTIMEMEASUREMENT",$D55),"--")</f>
        <v>--</v>
      </c>
      <c r="GK55" s="324" t="str">
        <f>IFERROR(GETPIVOTDATA("Average of VEHS(40)",#REF!,"TIMEINT",GK$9,"VEHICLETRAVELTIMEMEASUREMENT",$D55),"--")</f>
        <v>--</v>
      </c>
      <c r="GL55" s="325" t="str">
        <f>IFERROR(GETPIVOTDATA("Average of VEHS(40)",#REF!,"TIMEINT",GL$9,"VEHICLETRAVELTIMEMEASUREMENT",$D55),"--")</f>
        <v>--</v>
      </c>
      <c r="GM55" s="331"/>
      <c r="GN55" s="209" t="str">
        <f t="shared" si="25"/>
        <v>--</v>
      </c>
      <c r="GO55" s="354" t="str">
        <f t="shared" si="26"/>
        <v>--</v>
      </c>
      <c r="GP55" s="325">
        <f t="shared" si="27"/>
        <v>0</v>
      </c>
      <c r="GQ55" s="331"/>
      <c r="GR55" s="209" t="str">
        <f>IFERROR(GETPIVOTDATA("Average of TRAVTM(60)",#REF!,"TIMEINT",GR$9,"VEHICLETRAVELTIMEMEASUREMENT",$D55)/3600/24,"--")</f>
        <v>--</v>
      </c>
      <c r="GS55" s="34" t="str">
        <f>IFERROR(GETPIVOTDATA("Average of TRAVTM(60)",#REF!,"TIMEINT",GS$9,"VEHICLETRAVELTIMEMEASUREMENT",$D55)/3600/24,"--")</f>
        <v>--</v>
      </c>
      <c r="GT55" s="34" t="str">
        <f>IFERROR(GETPIVOTDATA("Average of TRAVTM(60)",#REF!,"TIMEINT",GT$9,"VEHICLETRAVELTIMEMEASUREMENT",$D55)/3600/24,"--")</f>
        <v>--</v>
      </c>
      <c r="GU55" s="34" t="str">
        <f>IFERROR(GETPIVOTDATA("Average of TRAVTM(60)",#REF!,"TIMEINT",GU$9,"VEHICLETRAVELTIMEMEASUREMENT",$D55)/3600/24,"--")</f>
        <v>--</v>
      </c>
      <c r="GV55" s="34" t="str">
        <f>IFERROR(GETPIVOTDATA("Average of TRAVTM(60)",#REF!,"TIMEINT",GV$9,"VEHICLETRAVELTIMEMEASUREMENT",$D55)/3600/24,"--")</f>
        <v>--</v>
      </c>
      <c r="GW55" s="34" t="str">
        <f>IFERROR(GETPIVOTDATA("Average of TRAVTM(60)",#REF!,"TIMEINT",GW$9,"VEHICLETRAVELTIMEMEASUREMENT",$D55)/3600/24,"--")</f>
        <v>--</v>
      </c>
      <c r="GX55" s="34" t="str">
        <f>IFERROR(GETPIVOTDATA("Average of TRAVTM(60)",#REF!,"TIMEINT",GX$9,"VEHICLETRAVELTIMEMEASUREMENT",$D55)/3600/24,"--")</f>
        <v>--</v>
      </c>
      <c r="GY55" s="34" t="str">
        <f>IFERROR(GETPIVOTDATA("Average of TRAVTM(60)",#REF!,"TIMEINT",GY$9,"VEHICLETRAVELTIMEMEASUREMENT",$D55)/3600/24,"--")</f>
        <v>--</v>
      </c>
      <c r="GZ55" s="34" t="str">
        <f>IFERROR(GETPIVOTDATA("Average of TRAVTM(60)",#REF!,"TIMEINT",GZ$9,"VEHICLETRAVELTIMEMEASUREMENT",$D55)/3600/24,"--")</f>
        <v>--</v>
      </c>
      <c r="HA55" s="34" t="str">
        <f>IFERROR(GETPIVOTDATA("Average of TRAVTM(60)",#REF!,"TIMEINT",HA$9,"VEHICLETRAVELTIMEMEASUREMENT",$D55)/3600/24,"--")</f>
        <v>--</v>
      </c>
      <c r="HB55" s="34" t="str">
        <f>IFERROR(GETPIVOTDATA("Average of TRAVTM(60)",#REF!,"TIMEINT",HB$9,"VEHICLETRAVELTIMEMEASUREMENT",$D55)/3600/24,"--")</f>
        <v>--</v>
      </c>
      <c r="HC55" s="34" t="str">
        <f>IFERROR(GETPIVOTDATA("Average of TRAVTM(60)",#REF!,"TIMEINT",HC$9,"VEHICLETRAVELTIMEMEASUREMENT",$D55)/3600/24,"--")</f>
        <v>--</v>
      </c>
      <c r="HD55" s="34" t="str">
        <f>IFERROR(GETPIVOTDATA("Average of TRAVTM(60)",#REF!,"TIMEINT",HD$9,"VEHICLETRAVELTIMEMEASUREMENT",$D55)/3600/24,"--")</f>
        <v>--</v>
      </c>
      <c r="HE55" s="34" t="str">
        <f>IFERROR(GETPIVOTDATA("Average of TRAVTM(60)",#REF!,"TIMEINT",HE$9,"VEHICLETRAVELTIMEMEASUREMENT",$D55)/3600/24,"--")</f>
        <v>--</v>
      </c>
      <c r="HF55" s="34" t="str">
        <f>IFERROR(GETPIVOTDATA("Average of TRAVTM(60)",#REF!,"TIMEINT",HF$9,"VEHICLETRAVELTIMEMEASUREMENT",$D55)/3600/24,"--")</f>
        <v>--</v>
      </c>
      <c r="HG55" s="134" t="str">
        <f>IFERROR(GETPIVOTDATA("Average of TRAVTM(60)",#REF!,"TIMEINT",HG$9,"VEHICLETRAVELTIMEMEASUREMENT",$D55)/3600/24,"--")</f>
        <v>--</v>
      </c>
      <c r="HH55" s="331"/>
      <c r="HI55" s="323" t="str">
        <f>IFERROR(GETPIVOTDATA("Average of VEHS(60)",#REF!,"TIMEINT",HI$9,"VEHICLETRAVELTIMEMEASUREMENT",$D55),"--")</f>
        <v>--</v>
      </c>
      <c r="HJ55" s="324" t="str">
        <f>IFERROR(GETPIVOTDATA("Average of VEHS(60)",#REF!,"TIMEINT",HJ$9,"VEHICLETRAVELTIMEMEASUREMENT",$D55),"--")</f>
        <v>--</v>
      </c>
      <c r="HK55" s="324" t="str">
        <f>IFERROR(GETPIVOTDATA("Average of VEHS(60)",#REF!,"TIMEINT",HK$9,"VEHICLETRAVELTIMEMEASUREMENT",$D55),"--")</f>
        <v>--</v>
      </c>
      <c r="HL55" s="324" t="str">
        <f>IFERROR(GETPIVOTDATA("Average of VEHS(60)",#REF!,"TIMEINT",HL$9,"VEHICLETRAVELTIMEMEASUREMENT",$D55),"--")</f>
        <v>--</v>
      </c>
      <c r="HM55" s="324" t="str">
        <f>IFERROR(GETPIVOTDATA("Average of VEHS(60)",#REF!,"TIMEINT",HM$9,"VEHICLETRAVELTIMEMEASUREMENT",$D55),"--")</f>
        <v>--</v>
      </c>
      <c r="HN55" s="324" t="str">
        <f>IFERROR(GETPIVOTDATA("Average of VEHS(60)",#REF!,"TIMEINT",HN$9,"VEHICLETRAVELTIMEMEASUREMENT",$D55),"--")</f>
        <v>--</v>
      </c>
      <c r="HO55" s="324" t="str">
        <f>IFERROR(GETPIVOTDATA("Average of VEHS(60)",#REF!,"TIMEINT",HO$9,"VEHICLETRAVELTIMEMEASUREMENT",$D55),"--")</f>
        <v>--</v>
      </c>
      <c r="HP55" s="324" t="str">
        <f>IFERROR(GETPIVOTDATA("Average of VEHS(60)",#REF!,"TIMEINT",HP$9,"VEHICLETRAVELTIMEMEASUREMENT",$D55),"--")</f>
        <v>--</v>
      </c>
      <c r="HQ55" s="324" t="str">
        <f>IFERROR(GETPIVOTDATA("Average of VEHS(60)",#REF!,"TIMEINT",HQ$9,"VEHICLETRAVELTIMEMEASUREMENT",$D55),"--")</f>
        <v>--</v>
      </c>
      <c r="HR55" s="324" t="str">
        <f>IFERROR(GETPIVOTDATA("Average of VEHS(60)",#REF!,"TIMEINT",HR$9,"VEHICLETRAVELTIMEMEASUREMENT",$D55),"--")</f>
        <v>--</v>
      </c>
      <c r="HS55" s="324" t="str">
        <f>IFERROR(GETPIVOTDATA("Average of VEHS(60)",#REF!,"TIMEINT",HS$9,"VEHICLETRAVELTIMEMEASUREMENT",$D55),"--")</f>
        <v>--</v>
      </c>
      <c r="HT55" s="324" t="str">
        <f>IFERROR(GETPIVOTDATA("Average of VEHS(60)",#REF!,"TIMEINT",HT$9,"VEHICLETRAVELTIMEMEASUREMENT",$D55),"--")</f>
        <v>--</v>
      </c>
      <c r="HU55" s="324" t="str">
        <f>IFERROR(GETPIVOTDATA("Average of VEHS(60)",#REF!,"TIMEINT",HU$9,"VEHICLETRAVELTIMEMEASUREMENT",$D55),"--")</f>
        <v>--</v>
      </c>
      <c r="HV55" s="324" t="str">
        <f>IFERROR(GETPIVOTDATA("Average of VEHS(60)",#REF!,"TIMEINT",HV$9,"VEHICLETRAVELTIMEMEASUREMENT",$D55),"--")</f>
        <v>--</v>
      </c>
      <c r="HW55" s="324" t="str">
        <f>IFERROR(GETPIVOTDATA("Average of VEHS(60)",#REF!,"TIMEINT",HW$9,"VEHICLETRAVELTIMEMEASUREMENT",$D55),"--")</f>
        <v>--</v>
      </c>
      <c r="HX55" s="325" t="str">
        <f>IFERROR(GETPIVOTDATA("Average of VEHS(60)",#REF!,"TIMEINT",HX$9,"VEHICLETRAVELTIMEMEASUREMENT",$D55),"--")</f>
        <v>--</v>
      </c>
      <c r="HY55" s="331"/>
      <c r="HZ55" s="209" t="str">
        <f t="shared" si="28"/>
        <v>--</v>
      </c>
      <c r="IA55" s="354" t="str">
        <f t="shared" si="29"/>
        <v>--</v>
      </c>
      <c r="IB55" s="325">
        <f t="shared" si="30"/>
        <v>0</v>
      </c>
      <c r="IC55" s="638"/>
      <c r="ID55" s="323" t="str">
        <f>IFERROR(AVERAGEIFS('VISSIM Travel Time Outputs'!#REF!,'VISSIM Travel Time Outputs'!#REF!,$D55,'VISSIM Travel Time Outputs'!#REF!,"AVG",'VISSIM Travel Time Outputs'!#REF!,ID$9),"-")</f>
        <v>-</v>
      </c>
      <c r="IE55" s="324" t="str">
        <f>IFERROR(AVERAGEIFS('VISSIM Travel Time Outputs'!#REF!,'VISSIM Travel Time Outputs'!#REF!,$D55,'VISSIM Travel Time Outputs'!#REF!,"AVG",'VISSIM Travel Time Outputs'!#REF!,IE$9),"-")</f>
        <v>-</v>
      </c>
      <c r="IF55" s="324" t="str">
        <f>IFERROR(AVERAGEIFS('VISSIM Travel Time Outputs'!#REF!,'VISSIM Travel Time Outputs'!#REF!,$D55,'VISSIM Travel Time Outputs'!#REF!,"AVG",'VISSIM Travel Time Outputs'!#REF!,IF$9),"-")</f>
        <v>-</v>
      </c>
      <c r="IG55" s="324" t="str">
        <f>IFERROR(AVERAGEIFS('VISSIM Travel Time Outputs'!#REF!,'VISSIM Travel Time Outputs'!#REF!,$D55,'VISSIM Travel Time Outputs'!#REF!,"AVG",'VISSIM Travel Time Outputs'!#REF!,IG$9),"-")</f>
        <v>-</v>
      </c>
      <c r="IH55" s="324" t="str">
        <f>IFERROR(AVERAGEIFS('VISSIM Travel Time Outputs'!#REF!,'VISSIM Travel Time Outputs'!#REF!,$D55,'VISSIM Travel Time Outputs'!#REF!,"AVG",'VISSIM Travel Time Outputs'!#REF!,IH$9),"-")</f>
        <v>-</v>
      </c>
      <c r="II55" s="324" t="str">
        <f>IFERROR(AVERAGEIFS('VISSIM Travel Time Outputs'!#REF!,'VISSIM Travel Time Outputs'!#REF!,$D55,'VISSIM Travel Time Outputs'!#REF!,"AVG",'VISSIM Travel Time Outputs'!#REF!,II$9),"-")</f>
        <v>-</v>
      </c>
      <c r="IJ55" s="324" t="str">
        <f>IFERROR(AVERAGEIFS('VISSIM Travel Time Outputs'!#REF!,'VISSIM Travel Time Outputs'!#REF!,$D55,'VISSIM Travel Time Outputs'!#REF!,"AVG",'VISSIM Travel Time Outputs'!#REF!,IJ$9),"-")</f>
        <v>-</v>
      </c>
      <c r="IK55" s="324" t="str">
        <f>IFERROR(AVERAGEIFS('VISSIM Travel Time Outputs'!#REF!,'VISSIM Travel Time Outputs'!#REF!,$D55,'VISSIM Travel Time Outputs'!#REF!,"AVG",'VISSIM Travel Time Outputs'!#REF!,IK$9),"-")</f>
        <v>-</v>
      </c>
      <c r="IL55" s="324" t="str">
        <f>IFERROR(AVERAGEIFS('VISSIM Travel Time Outputs'!#REF!,'VISSIM Travel Time Outputs'!#REF!,$D55,'VISSIM Travel Time Outputs'!#REF!,"AVG",'VISSIM Travel Time Outputs'!#REF!,IL$9),"-")</f>
        <v>-</v>
      </c>
      <c r="IM55" s="324" t="str">
        <f>IFERROR(AVERAGEIFS('VISSIM Travel Time Outputs'!#REF!,'VISSIM Travel Time Outputs'!#REF!,$D55,'VISSIM Travel Time Outputs'!#REF!,"AVG",'VISSIM Travel Time Outputs'!#REF!,IM$9),"-")</f>
        <v>-</v>
      </c>
      <c r="IN55" s="324" t="str">
        <f>IFERROR(AVERAGEIFS('VISSIM Travel Time Outputs'!#REF!,'VISSIM Travel Time Outputs'!#REF!,$D55,'VISSIM Travel Time Outputs'!#REF!,"AVG",'VISSIM Travel Time Outputs'!#REF!,IN$9),"-")</f>
        <v>-</v>
      </c>
      <c r="IO55" s="324" t="str">
        <f>IFERROR(AVERAGEIFS('VISSIM Travel Time Outputs'!#REF!,'VISSIM Travel Time Outputs'!#REF!,$D55,'VISSIM Travel Time Outputs'!#REF!,"AVG",'VISSIM Travel Time Outputs'!#REF!,IO$9),"-")</f>
        <v>-</v>
      </c>
      <c r="IP55" s="324" t="str">
        <f>IFERROR(AVERAGEIFS('VISSIM Travel Time Outputs'!#REF!,'VISSIM Travel Time Outputs'!#REF!,$D55,'VISSIM Travel Time Outputs'!#REF!,"AVG",'VISSIM Travel Time Outputs'!#REF!,IP$9),"-")</f>
        <v>-</v>
      </c>
      <c r="IQ55" s="324" t="str">
        <f>IFERROR(AVERAGEIFS('VISSIM Travel Time Outputs'!#REF!,'VISSIM Travel Time Outputs'!#REF!,$D55,'VISSIM Travel Time Outputs'!#REF!,"AVG",'VISSIM Travel Time Outputs'!#REF!,IQ$9),"-")</f>
        <v>-</v>
      </c>
      <c r="IR55" s="324" t="str">
        <f>IFERROR(AVERAGEIFS('VISSIM Travel Time Outputs'!#REF!,'VISSIM Travel Time Outputs'!#REF!,$D55,'VISSIM Travel Time Outputs'!#REF!,"AVG",'VISSIM Travel Time Outputs'!#REF!,IR$9),"-")</f>
        <v>-</v>
      </c>
      <c r="IS55" s="325" t="str">
        <f>IFERROR(AVERAGEIFS('VISSIM Travel Time Outputs'!#REF!,'VISSIM Travel Time Outputs'!#REF!,$D55,'VISSIM Travel Time Outputs'!#REF!,"AVG",'VISSIM Travel Time Outputs'!#REF!,IS$9),"-")</f>
        <v>-</v>
      </c>
      <c r="IT55" s="325" t="str">
        <f t="shared" si="31"/>
        <v>--</v>
      </c>
    </row>
    <row r="56" spans="1:254" x14ac:dyDescent="0.35">
      <c r="A56" s="252" t="str">
        <f t="shared" si="12"/>
        <v>H</v>
      </c>
      <c r="B56" s="319">
        <f t="shared" ref="B56:B75" si="33">B55+1</f>
        <v>47</v>
      </c>
      <c r="C56" s="413">
        <f>INDEX('Input - Travel Times'!$B$3:$AH$103,MATCH($B56,'Input - Travel Times'!$B$3:$B$103,0),MATCH(C$9,'Input - Travel Times'!$B$3:$AH$3,0))</f>
        <v>0</v>
      </c>
      <c r="D56" s="150">
        <f>INDEX('Input - Travel Times'!$B$3:$AH$103,MATCH($B56,'Input - Travel Times'!$B$3:$B$103,0),MATCH(D$9,'Input - Travel Times'!$B$3:$AH$3,0))</f>
        <v>0</v>
      </c>
      <c r="E56" s="518">
        <f>TIME(0,0,INDEX('Input - Travel Times'!$B$3:$AH$103,MATCH($B56,'Input - Travel Times'!$B$3:$B$103,0),MATCH(E$9,'Input - Travel Times'!$B$3:$AH$3,0)))</f>
        <v>0</v>
      </c>
      <c r="F56" s="518">
        <f>TIME(0,0,INDEX('Input - Travel Times'!$B$3:$AH$103,MATCH($B56,'Input - Travel Times'!$B$3:$B$103,0),MATCH(F$9,'Input - Travel Times'!$B$3:$AH$3,0)))</f>
        <v>0</v>
      </c>
      <c r="G56" s="518">
        <f>TIME(0,0,INDEX('Input - Travel Times'!$B$3:$AH$103,MATCH($B56,'Input - Travel Times'!$B$3:$B$103,0),MATCH(G$9,'Input - Travel Times'!$B$3:$AH$3,0)))</f>
        <v>0</v>
      </c>
      <c r="H56" s="518">
        <f>TIME(0,0,INDEX('Input - Travel Times'!$B$3:$AH$103,MATCH($B56,'Input - Travel Times'!$B$3:$B$103,0),MATCH(H$9,'Input - Travel Times'!$B$3:$AH$3,0)))</f>
        <v>0</v>
      </c>
      <c r="J56" s="209" t="str">
        <f>IFERROR(TIME(0,0,AVERAGEIFS('VISSIM Travel Time Outputs'!$I:$I,'VISSIM Travel Time Outputs'!$D:$D,$D56,'VISSIM Travel Time Outputs'!$A:$A,"AVG",'VISSIM Travel Time Outputs'!$B:$B,J$9)),"-")</f>
        <v>-</v>
      </c>
      <c r="K56" s="34" t="str">
        <f>IFERROR(TIME(0,0,AVERAGEIFS('VISSIM Travel Time Outputs'!$I:$I,'VISSIM Travel Time Outputs'!$D:$D,$D56,'VISSIM Travel Time Outputs'!$A:$A,"AVG",'VISSIM Travel Time Outputs'!$B:$B,K$9)),"-")</f>
        <v>-</v>
      </c>
      <c r="L56" s="34" t="str">
        <f>IFERROR(TIME(0,0,AVERAGEIFS('VISSIM Travel Time Outputs'!$I:$I,'VISSIM Travel Time Outputs'!$D:$D,$D56,'VISSIM Travel Time Outputs'!$A:$A,"AVG",'VISSIM Travel Time Outputs'!$B:$B,L$9)),"-")</f>
        <v>-</v>
      </c>
      <c r="M56" s="34" t="str">
        <f>IFERROR(TIME(0,0,AVERAGEIFS('VISSIM Travel Time Outputs'!$I:$I,'VISSIM Travel Time Outputs'!$D:$D,$D56,'VISSIM Travel Time Outputs'!$A:$A,"AVG",'VISSIM Travel Time Outputs'!$B:$B,M$9)),"-")</f>
        <v>-</v>
      </c>
      <c r="N56" s="34" t="str">
        <f>IFERROR(TIME(0,0,AVERAGEIFS('VISSIM Travel Time Outputs'!$I:$I,'VISSIM Travel Time Outputs'!$D:$D,$D56,'VISSIM Travel Time Outputs'!$A:$A,"AVG",'VISSIM Travel Time Outputs'!$B:$B,N$9)),"-")</f>
        <v>-</v>
      </c>
      <c r="O56" s="34" t="str">
        <f>IFERROR(TIME(0,0,AVERAGEIFS('VISSIM Travel Time Outputs'!$I:$I,'VISSIM Travel Time Outputs'!$D:$D,$D56,'VISSIM Travel Time Outputs'!$A:$A,"AVG",'VISSIM Travel Time Outputs'!$B:$B,O$9)),"-")</f>
        <v>-</v>
      </c>
      <c r="P56" s="34" t="str">
        <f>IFERROR(TIME(0,0,AVERAGEIFS('VISSIM Travel Time Outputs'!$I:$I,'VISSIM Travel Time Outputs'!$D:$D,$D56,'VISSIM Travel Time Outputs'!$A:$A,"AVG",'VISSIM Travel Time Outputs'!$B:$B,P$9)),"-")</f>
        <v>-</v>
      </c>
      <c r="Q56" s="34" t="str">
        <f>IFERROR(TIME(0,0,AVERAGEIFS('VISSIM Travel Time Outputs'!$I:$I,'VISSIM Travel Time Outputs'!$D:$D,$D56,'VISSIM Travel Time Outputs'!$A:$A,"AVG",'VISSIM Travel Time Outputs'!$B:$B,Q$9)),"-")</f>
        <v>-</v>
      </c>
      <c r="R56" s="34" t="str">
        <f>IFERROR(TIME(0,0,AVERAGEIFS('VISSIM Travel Time Outputs'!$I:$I,'VISSIM Travel Time Outputs'!$D:$D,$D56,'VISSIM Travel Time Outputs'!$A:$A,"AVG",'VISSIM Travel Time Outputs'!$B:$B,R$9)),"-")</f>
        <v>-</v>
      </c>
      <c r="S56" s="34" t="str">
        <f>IFERROR(TIME(0,0,AVERAGEIFS('VISSIM Travel Time Outputs'!$I:$I,'VISSIM Travel Time Outputs'!$D:$D,$D56,'VISSIM Travel Time Outputs'!$A:$A,"AVG",'VISSIM Travel Time Outputs'!$B:$B,S$9)),"-")</f>
        <v>-</v>
      </c>
      <c r="T56" s="34" t="str">
        <f>IFERROR(TIME(0,0,AVERAGEIFS('VISSIM Travel Time Outputs'!$I:$I,'VISSIM Travel Time Outputs'!$D:$D,$D56,'VISSIM Travel Time Outputs'!$A:$A,"AVG",'VISSIM Travel Time Outputs'!$B:$B,T$9)),"-")</f>
        <v>-</v>
      </c>
      <c r="U56" s="34" t="str">
        <f>IFERROR(TIME(0,0,AVERAGEIFS('VISSIM Travel Time Outputs'!$I:$I,'VISSIM Travel Time Outputs'!$D:$D,$D56,'VISSIM Travel Time Outputs'!$A:$A,"AVG",'VISSIM Travel Time Outputs'!$B:$B,U$9)),"-")</f>
        <v>-</v>
      </c>
      <c r="V56" s="34" t="str">
        <f>IFERROR(TIME(0,0,AVERAGEIFS('VISSIM Travel Time Outputs'!$I:$I,'VISSIM Travel Time Outputs'!$D:$D,$D56,'VISSIM Travel Time Outputs'!$A:$A,"AVG",'VISSIM Travel Time Outputs'!$B:$B,V$9)),"-")</f>
        <v>-</v>
      </c>
      <c r="W56" s="34" t="str">
        <f>IFERROR(TIME(0,0,AVERAGEIFS('VISSIM Travel Time Outputs'!$I:$I,'VISSIM Travel Time Outputs'!$D:$D,$D56,'VISSIM Travel Time Outputs'!$A:$A,"AVG",'VISSIM Travel Time Outputs'!$B:$B,W$9)),"-")</f>
        <v>-</v>
      </c>
      <c r="X56" s="34" t="str">
        <f>IFERROR(TIME(0,0,AVERAGEIFS('VISSIM Travel Time Outputs'!$I:$I,'VISSIM Travel Time Outputs'!$D:$D,$D56,'VISSIM Travel Time Outputs'!$A:$A,"AVG",'VISSIM Travel Time Outputs'!$B:$B,X$9)),"-")</f>
        <v>-</v>
      </c>
      <c r="Y56" s="134" t="str">
        <f>IFERROR(TIME(0,0,AVERAGEIFS('VISSIM Travel Time Outputs'!$I:$I,'VISSIM Travel Time Outputs'!$D:$D,$D56,'VISSIM Travel Time Outputs'!$A:$A,"AVG",'VISSIM Travel Time Outputs'!$B:$B,Y$9)),"-")</f>
        <v>-</v>
      </c>
      <c r="Z56" s="254"/>
      <c r="AA56" s="323" t="str">
        <f>IFERROR(AVERAGEIFS('VISSIM Travel Time Outputs'!$F:$F,'VISSIM Travel Time Outputs'!$D:$D,$D56,'VISSIM Travel Time Outputs'!$A:$A,"AVG",'VISSIM Travel Time Outputs'!$B:$B,AA$9),"-")</f>
        <v>-</v>
      </c>
      <c r="AB56" s="324" t="str">
        <f>IFERROR(AVERAGEIFS('VISSIM Travel Time Outputs'!$F:$F,'VISSIM Travel Time Outputs'!$D:$D,$D56,'VISSIM Travel Time Outputs'!$A:$A,"AVG",'VISSIM Travel Time Outputs'!$B:$B,AB$9),"-")</f>
        <v>-</v>
      </c>
      <c r="AC56" s="324" t="str">
        <f>IFERROR(AVERAGEIFS('VISSIM Travel Time Outputs'!$F:$F,'VISSIM Travel Time Outputs'!$D:$D,$D56,'VISSIM Travel Time Outputs'!$A:$A,"AVG",'VISSIM Travel Time Outputs'!$B:$B,AC$9),"-")</f>
        <v>-</v>
      </c>
      <c r="AD56" s="324" t="str">
        <f>IFERROR(AVERAGEIFS('VISSIM Travel Time Outputs'!$F:$F,'VISSIM Travel Time Outputs'!$D:$D,$D56,'VISSIM Travel Time Outputs'!$A:$A,"AVG",'VISSIM Travel Time Outputs'!$B:$B,AD$9),"-")</f>
        <v>-</v>
      </c>
      <c r="AE56" s="324" t="str">
        <f>IFERROR(AVERAGEIFS('VISSIM Travel Time Outputs'!$F:$F,'VISSIM Travel Time Outputs'!$D:$D,$D56,'VISSIM Travel Time Outputs'!$A:$A,"AVG",'VISSIM Travel Time Outputs'!$B:$B,AE$9),"-")</f>
        <v>-</v>
      </c>
      <c r="AF56" s="324" t="str">
        <f>IFERROR(AVERAGEIFS('VISSIM Travel Time Outputs'!$F:$F,'VISSIM Travel Time Outputs'!$D:$D,$D56,'VISSIM Travel Time Outputs'!$A:$A,"AVG",'VISSIM Travel Time Outputs'!$B:$B,AF$9),"-")</f>
        <v>-</v>
      </c>
      <c r="AG56" s="324" t="str">
        <f>IFERROR(AVERAGEIFS('VISSIM Travel Time Outputs'!$F:$F,'VISSIM Travel Time Outputs'!$D:$D,$D56,'VISSIM Travel Time Outputs'!$A:$A,"AVG",'VISSIM Travel Time Outputs'!$B:$B,AG$9),"-")</f>
        <v>-</v>
      </c>
      <c r="AH56" s="324" t="str">
        <f>IFERROR(AVERAGEIFS('VISSIM Travel Time Outputs'!$F:$F,'VISSIM Travel Time Outputs'!$D:$D,$D56,'VISSIM Travel Time Outputs'!$A:$A,"AVG",'VISSIM Travel Time Outputs'!$B:$B,AH$9),"-")</f>
        <v>-</v>
      </c>
      <c r="AI56" s="324" t="str">
        <f>IFERROR(AVERAGEIFS('VISSIM Travel Time Outputs'!$F:$F,'VISSIM Travel Time Outputs'!$D:$D,$D56,'VISSIM Travel Time Outputs'!$A:$A,"AVG",'VISSIM Travel Time Outputs'!$B:$B,AI$9),"-")</f>
        <v>-</v>
      </c>
      <c r="AJ56" s="324" t="str">
        <f>IFERROR(AVERAGEIFS('VISSIM Travel Time Outputs'!$F:$F,'VISSIM Travel Time Outputs'!$D:$D,$D56,'VISSIM Travel Time Outputs'!$A:$A,"AVG",'VISSIM Travel Time Outputs'!$B:$B,AJ$9),"-")</f>
        <v>-</v>
      </c>
      <c r="AK56" s="324" t="str">
        <f>IFERROR(AVERAGEIFS('VISSIM Travel Time Outputs'!$F:$F,'VISSIM Travel Time Outputs'!$D:$D,$D56,'VISSIM Travel Time Outputs'!$A:$A,"AVG",'VISSIM Travel Time Outputs'!$B:$B,AK$9),"-")</f>
        <v>-</v>
      </c>
      <c r="AL56" s="324" t="str">
        <f>IFERROR(AVERAGEIFS('VISSIM Travel Time Outputs'!$F:$F,'VISSIM Travel Time Outputs'!$D:$D,$D56,'VISSIM Travel Time Outputs'!$A:$A,"AVG",'VISSIM Travel Time Outputs'!$B:$B,AL$9),"-")</f>
        <v>-</v>
      </c>
      <c r="AM56" s="324" t="str">
        <f>IFERROR(AVERAGEIFS('VISSIM Travel Time Outputs'!$F:$F,'VISSIM Travel Time Outputs'!$D:$D,$D56,'VISSIM Travel Time Outputs'!$A:$A,"AVG",'VISSIM Travel Time Outputs'!$B:$B,AM$9),"-")</f>
        <v>-</v>
      </c>
      <c r="AN56" s="324" t="str">
        <f>IFERROR(AVERAGEIFS('VISSIM Travel Time Outputs'!$F:$F,'VISSIM Travel Time Outputs'!$D:$D,$D56,'VISSIM Travel Time Outputs'!$A:$A,"AVG",'VISSIM Travel Time Outputs'!$B:$B,AN$9),"-")</f>
        <v>-</v>
      </c>
      <c r="AO56" s="324" t="str">
        <f>IFERROR(AVERAGEIFS('VISSIM Travel Time Outputs'!$F:$F,'VISSIM Travel Time Outputs'!$D:$D,$D56,'VISSIM Travel Time Outputs'!$A:$A,"AVG",'VISSIM Travel Time Outputs'!$B:$B,AO$9),"-")</f>
        <v>-</v>
      </c>
      <c r="AP56" s="325" t="str">
        <f>IFERROR(AVERAGEIFS('VISSIM Travel Time Outputs'!$F:$F,'VISSIM Travel Time Outputs'!$D:$D,$D56,'VISSIM Travel Time Outputs'!$A:$A,"AVG",'VISSIM Travel Time Outputs'!$B:$B,AP$9),"-")</f>
        <v>-</v>
      </c>
      <c r="AQ56" s="331"/>
      <c r="AR56" s="209" t="str">
        <f t="shared" si="13"/>
        <v>--</v>
      </c>
      <c r="AS56" s="354" t="str">
        <f t="shared" si="14"/>
        <v>--</v>
      </c>
      <c r="AT56" s="325">
        <f t="shared" si="15"/>
        <v>0</v>
      </c>
      <c r="AU56" s="255"/>
      <c r="AV56" s="209" t="str">
        <f>IFERROR(TIME(0,0,AVERAGEIFS('VISSIM Travel Time Outputs'!$J:$J,'VISSIM Travel Time Outputs'!$D:$D,$D56,'VISSIM Travel Time Outputs'!$A:$A,"AVG",'VISSIM Travel Time Outputs'!$B:$B,AV$9)),"-")</f>
        <v>-</v>
      </c>
      <c r="AW56" s="34" t="str">
        <f>IFERROR(TIME(0,0,AVERAGEIFS('VISSIM Travel Time Outputs'!$J:$J,'VISSIM Travel Time Outputs'!$D:$D,$D56,'VISSIM Travel Time Outputs'!$A:$A,"AVG",'VISSIM Travel Time Outputs'!$B:$B,AW$9)),"-")</f>
        <v>-</v>
      </c>
      <c r="AX56" s="34" t="str">
        <f>IFERROR(TIME(0,0,AVERAGEIFS('VISSIM Travel Time Outputs'!$J:$J,'VISSIM Travel Time Outputs'!$D:$D,$D56,'VISSIM Travel Time Outputs'!$A:$A,"AVG",'VISSIM Travel Time Outputs'!$B:$B,AX$9)),"-")</f>
        <v>-</v>
      </c>
      <c r="AY56" s="34" t="str">
        <f>IFERROR(TIME(0,0,AVERAGEIFS('VISSIM Travel Time Outputs'!$J:$J,'VISSIM Travel Time Outputs'!$D:$D,$D56,'VISSIM Travel Time Outputs'!$A:$A,"AVG",'VISSIM Travel Time Outputs'!$B:$B,AY$9)),"-")</f>
        <v>-</v>
      </c>
      <c r="AZ56" s="34" t="str">
        <f>IFERROR(TIME(0,0,AVERAGEIFS('VISSIM Travel Time Outputs'!$J:$J,'VISSIM Travel Time Outputs'!$D:$D,$D56,'VISSIM Travel Time Outputs'!$A:$A,"AVG",'VISSIM Travel Time Outputs'!$B:$B,AZ$9)),"-")</f>
        <v>-</v>
      </c>
      <c r="BA56" s="34" t="str">
        <f>IFERROR(TIME(0,0,AVERAGEIFS('VISSIM Travel Time Outputs'!$J:$J,'VISSIM Travel Time Outputs'!$D:$D,$D56,'VISSIM Travel Time Outputs'!$A:$A,"AVG",'VISSIM Travel Time Outputs'!$B:$B,BA$9)),"-")</f>
        <v>-</v>
      </c>
      <c r="BB56" s="34" t="str">
        <f>IFERROR(TIME(0,0,AVERAGEIFS('VISSIM Travel Time Outputs'!$J:$J,'VISSIM Travel Time Outputs'!$D:$D,$D56,'VISSIM Travel Time Outputs'!$A:$A,"AVG",'VISSIM Travel Time Outputs'!$B:$B,BB$9)),"-")</f>
        <v>-</v>
      </c>
      <c r="BC56" s="34" t="str">
        <f>IFERROR(TIME(0,0,AVERAGEIFS('VISSIM Travel Time Outputs'!$J:$J,'VISSIM Travel Time Outputs'!$D:$D,$D56,'VISSIM Travel Time Outputs'!$A:$A,"AVG",'VISSIM Travel Time Outputs'!$B:$B,BC$9)),"-")</f>
        <v>-</v>
      </c>
      <c r="BD56" s="34" t="str">
        <f>IFERROR(TIME(0,0,AVERAGEIFS('VISSIM Travel Time Outputs'!$J:$J,'VISSIM Travel Time Outputs'!$D:$D,$D56,'VISSIM Travel Time Outputs'!$A:$A,"AVG",'VISSIM Travel Time Outputs'!$B:$B,BD$9)),"-")</f>
        <v>-</v>
      </c>
      <c r="BE56" s="34" t="str">
        <f>IFERROR(TIME(0,0,AVERAGEIFS('VISSIM Travel Time Outputs'!$J:$J,'VISSIM Travel Time Outputs'!$D:$D,$D56,'VISSIM Travel Time Outputs'!$A:$A,"AVG",'VISSIM Travel Time Outputs'!$B:$B,BE$9)),"-")</f>
        <v>-</v>
      </c>
      <c r="BF56" s="34" t="str">
        <f>IFERROR(TIME(0,0,AVERAGEIFS('VISSIM Travel Time Outputs'!$J:$J,'VISSIM Travel Time Outputs'!$D:$D,$D56,'VISSIM Travel Time Outputs'!$A:$A,"AVG",'VISSIM Travel Time Outputs'!$B:$B,BF$9)),"-")</f>
        <v>-</v>
      </c>
      <c r="BG56" s="34" t="str">
        <f>IFERROR(TIME(0,0,AVERAGEIFS('VISSIM Travel Time Outputs'!$J:$J,'VISSIM Travel Time Outputs'!$D:$D,$D56,'VISSIM Travel Time Outputs'!$A:$A,"AVG",'VISSIM Travel Time Outputs'!$B:$B,BG$9)),"-")</f>
        <v>-</v>
      </c>
      <c r="BH56" s="34" t="str">
        <f>IFERROR(TIME(0,0,AVERAGEIFS('VISSIM Travel Time Outputs'!$J:$J,'VISSIM Travel Time Outputs'!$D:$D,$D56,'VISSIM Travel Time Outputs'!$A:$A,"AVG",'VISSIM Travel Time Outputs'!$B:$B,BH$9)),"-")</f>
        <v>-</v>
      </c>
      <c r="BI56" s="34" t="str">
        <f>IFERROR(TIME(0,0,AVERAGEIFS('VISSIM Travel Time Outputs'!$J:$J,'VISSIM Travel Time Outputs'!$D:$D,$D56,'VISSIM Travel Time Outputs'!$A:$A,"AVG",'VISSIM Travel Time Outputs'!$B:$B,BI$9)),"-")</f>
        <v>-</v>
      </c>
      <c r="BJ56" s="34" t="str">
        <f>IFERROR(TIME(0,0,AVERAGEIFS('VISSIM Travel Time Outputs'!$J:$J,'VISSIM Travel Time Outputs'!$D:$D,$D56,'VISSIM Travel Time Outputs'!$A:$A,"AVG",'VISSIM Travel Time Outputs'!$B:$B,BJ$9)),"-")</f>
        <v>-</v>
      </c>
      <c r="BK56" s="134" t="str">
        <f>IFERROR(TIME(0,0,AVERAGEIFS('VISSIM Travel Time Outputs'!$J:$J,'VISSIM Travel Time Outputs'!$D:$D,$D56,'VISSIM Travel Time Outputs'!$A:$A,"AVG",'VISSIM Travel Time Outputs'!$B:$B,BK$9)),"-")</f>
        <v>-</v>
      </c>
      <c r="BL56" s="126"/>
      <c r="BM56" s="323" t="str">
        <f>IFERROR(AVERAGEIFS('VISSIM Travel Time Outputs'!$G:$G,'VISSIM Travel Time Outputs'!$D:$D,$D56,'VISSIM Travel Time Outputs'!$A:$A,"AVG",'VISSIM Travel Time Outputs'!$B:$B,BM$9),"-")</f>
        <v>-</v>
      </c>
      <c r="BN56" s="324" t="str">
        <f>IFERROR(AVERAGEIFS('VISSIM Travel Time Outputs'!$G:$G,'VISSIM Travel Time Outputs'!$D:$D,$D56,'VISSIM Travel Time Outputs'!$A:$A,"AVG",'VISSIM Travel Time Outputs'!$B:$B,BN$9),"-")</f>
        <v>-</v>
      </c>
      <c r="BO56" s="324" t="str">
        <f>IFERROR(AVERAGEIFS('VISSIM Travel Time Outputs'!$G:$G,'VISSIM Travel Time Outputs'!$D:$D,$D56,'VISSIM Travel Time Outputs'!$A:$A,"AVG",'VISSIM Travel Time Outputs'!$B:$B,BO$9),"-")</f>
        <v>-</v>
      </c>
      <c r="BP56" s="324" t="str">
        <f>IFERROR(AVERAGEIFS('VISSIM Travel Time Outputs'!$G:$G,'VISSIM Travel Time Outputs'!$D:$D,$D56,'VISSIM Travel Time Outputs'!$A:$A,"AVG",'VISSIM Travel Time Outputs'!$B:$B,BP$9),"-")</f>
        <v>-</v>
      </c>
      <c r="BQ56" s="324" t="str">
        <f>IFERROR(AVERAGEIFS('VISSIM Travel Time Outputs'!$G:$G,'VISSIM Travel Time Outputs'!$D:$D,$D56,'VISSIM Travel Time Outputs'!$A:$A,"AVG",'VISSIM Travel Time Outputs'!$B:$B,BQ$9),"-")</f>
        <v>-</v>
      </c>
      <c r="BR56" s="324" t="str">
        <f>IFERROR(AVERAGEIFS('VISSIM Travel Time Outputs'!$G:$G,'VISSIM Travel Time Outputs'!$D:$D,$D56,'VISSIM Travel Time Outputs'!$A:$A,"AVG",'VISSIM Travel Time Outputs'!$B:$B,BR$9),"-")</f>
        <v>-</v>
      </c>
      <c r="BS56" s="324" t="str">
        <f>IFERROR(AVERAGEIFS('VISSIM Travel Time Outputs'!$G:$G,'VISSIM Travel Time Outputs'!$D:$D,$D56,'VISSIM Travel Time Outputs'!$A:$A,"AVG",'VISSIM Travel Time Outputs'!$B:$B,BS$9),"-")</f>
        <v>-</v>
      </c>
      <c r="BT56" s="324" t="str">
        <f>IFERROR(AVERAGEIFS('VISSIM Travel Time Outputs'!$G:$G,'VISSIM Travel Time Outputs'!$D:$D,$D56,'VISSIM Travel Time Outputs'!$A:$A,"AVG",'VISSIM Travel Time Outputs'!$B:$B,BT$9),"-")</f>
        <v>-</v>
      </c>
      <c r="BU56" s="324" t="str">
        <f>IFERROR(AVERAGEIFS('VISSIM Travel Time Outputs'!$G:$G,'VISSIM Travel Time Outputs'!$D:$D,$D56,'VISSIM Travel Time Outputs'!$A:$A,"AVG",'VISSIM Travel Time Outputs'!$B:$B,BU$9),"-")</f>
        <v>-</v>
      </c>
      <c r="BV56" s="324" t="str">
        <f>IFERROR(AVERAGEIFS('VISSIM Travel Time Outputs'!$G:$G,'VISSIM Travel Time Outputs'!$D:$D,$D56,'VISSIM Travel Time Outputs'!$A:$A,"AVG",'VISSIM Travel Time Outputs'!$B:$B,BV$9),"-")</f>
        <v>-</v>
      </c>
      <c r="BW56" s="324" t="str">
        <f>IFERROR(AVERAGEIFS('VISSIM Travel Time Outputs'!$G:$G,'VISSIM Travel Time Outputs'!$D:$D,$D56,'VISSIM Travel Time Outputs'!$A:$A,"AVG",'VISSIM Travel Time Outputs'!$B:$B,BW$9),"-")</f>
        <v>-</v>
      </c>
      <c r="BX56" s="324" t="str">
        <f>IFERROR(AVERAGEIFS('VISSIM Travel Time Outputs'!$G:$G,'VISSIM Travel Time Outputs'!$D:$D,$D56,'VISSIM Travel Time Outputs'!$A:$A,"AVG",'VISSIM Travel Time Outputs'!$B:$B,BX$9),"-")</f>
        <v>-</v>
      </c>
      <c r="BY56" s="324" t="str">
        <f>IFERROR(AVERAGEIFS('VISSIM Travel Time Outputs'!$G:$G,'VISSIM Travel Time Outputs'!$D:$D,$D56,'VISSIM Travel Time Outputs'!$A:$A,"AVG",'VISSIM Travel Time Outputs'!$B:$B,BY$9),"-")</f>
        <v>-</v>
      </c>
      <c r="BZ56" s="324" t="str">
        <f>IFERROR(AVERAGEIFS('VISSIM Travel Time Outputs'!$G:$G,'VISSIM Travel Time Outputs'!$D:$D,$D56,'VISSIM Travel Time Outputs'!$A:$A,"AVG",'VISSIM Travel Time Outputs'!$B:$B,BZ$9),"-")</f>
        <v>-</v>
      </c>
      <c r="CA56" s="324" t="str">
        <f>IFERROR(AVERAGEIFS('VISSIM Travel Time Outputs'!$G:$G,'VISSIM Travel Time Outputs'!$D:$D,$D56,'VISSIM Travel Time Outputs'!$A:$A,"AVG",'VISSIM Travel Time Outputs'!$B:$B,CA$9),"-")</f>
        <v>-</v>
      </c>
      <c r="CB56" s="325" t="str">
        <f>IFERROR(AVERAGEIFS('VISSIM Travel Time Outputs'!$G:$G,'VISSIM Travel Time Outputs'!$D:$D,$D56,'VISSIM Travel Time Outputs'!$A:$A,"AVG",'VISSIM Travel Time Outputs'!$B:$B,CB$9),"-")</f>
        <v>-</v>
      </c>
      <c r="CC56" s="254"/>
      <c r="CD56" s="209" t="str">
        <f t="shared" si="16"/>
        <v>--</v>
      </c>
      <c r="CE56" s="354" t="str">
        <f t="shared" si="17"/>
        <v>--</v>
      </c>
      <c r="CF56" s="325">
        <f t="shared" si="18"/>
        <v>0</v>
      </c>
      <c r="CG56" s="331"/>
      <c r="CH56" s="209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134"/>
      <c r="CX56" s="331"/>
      <c r="CY56" s="323"/>
      <c r="CZ56" s="324"/>
      <c r="DA56" s="324"/>
      <c r="DB56" s="324"/>
      <c r="DC56" s="324"/>
      <c r="DD56" s="324"/>
      <c r="DE56" s="324"/>
      <c r="DF56" s="324"/>
      <c r="DG56" s="324"/>
      <c r="DH56" s="324"/>
      <c r="DI56" s="324"/>
      <c r="DJ56" s="324"/>
      <c r="DK56" s="324"/>
      <c r="DL56" s="324"/>
      <c r="DM56" s="324"/>
      <c r="DN56" s="325"/>
      <c r="DO56" s="331"/>
      <c r="DP56" s="209" t="str">
        <f t="shared" si="19"/>
        <v>--</v>
      </c>
      <c r="DQ56" s="354" t="str">
        <f t="shared" si="20"/>
        <v>--</v>
      </c>
      <c r="DR56" s="325">
        <f t="shared" si="21"/>
        <v>0</v>
      </c>
      <c r="DS56" s="255"/>
      <c r="DT56" s="209" t="str">
        <f>IFERROR(TIME(0,0,AVERAGEIFS('VISSIM Travel Time Outputs'!$K:$K,'VISSIM Travel Time Outputs'!$D:$D,$D56,'VISSIM Travel Time Outputs'!$A:$A,"AVG",'VISSIM Travel Time Outputs'!$B:$B,DT$9)),"-")</f>
        <v>-</v>
      </c>
      <c r="DU56" s="34" t="str">
        <f>IFERROR(TIME(0,0,AVERAGEIFS('VISSIM Travel Time Outputs'!$K:$K,'VISSIM Travel Time Outputs'!$D:$D,$D56,'VISSIM Travel Time Outputs'!$A:$A,"AVG",'VISSIM Travel Time Outputs'!$B:$B,DU$9)),"-")</f>
        <v>-</v>
      </c>
      <c r="DV56" s="34" t="str">
        <f>IFERROR(TIME(0,0,AVERAGEIFS('VISSIM Travel Time Outputs'!$K:$K,'VISSIM Travel Time Outputs'!$D:$D,$D56,'VISSIM Travel Time Outputs'!$A:$A,"AVG",'VISSIM Travel Time Outputs'!$B:$B,DV$9)),"-")</f>
        <v>-</v>
      </c>
      <c r="DW56" s="34" t="str">
        <f>IFERROR(TIME(0,0,AVERAGEIFS('VISSIM Travel Time Outputs'!$K:$K,'VISSIM Travel Time Outputs'!$D:$D,$D56,'VISSIM Travel Time Outputs'!$A:$A,"AVG",'VISSIM Travel Time Outputs'!$B:$B,DW$9)),"-")</f>
        <v>-</v>
      </c>
      <c r="DX56" s="34" t="str">
        <f>IFERROR(TIME(0,0,AVERAGEIFS('VISSIM Travel Time Outputs'!$K:$K,'VISSIM Travel Time Outputs'!$D:$D,$D56,'VISSIM Travel Time Outputs'!$A:$A,"AVG",'VISSIM Travel Time Outputs'!$B:$B,DX$9)),"-")</f>
        <v>-</v>
      </c>
      <c r="DY56" s="34" t="str">
        <f>IFERROR(TIME(0,0,AVERAGEIFS('VISSIM Travel Time Outputs'!$K:$K,'VISSIM Travel Time Outputs'!$D:$D,$D56,'VISSIM Travel Time Outputs'!$A:$A,"AVG",'VISSIM Travel Time Outputs'!$B:$B,DY$9)),"-")</f>
        <v>-</v>
      </c>
      <c r="DZ56" s="34" t="str">
        <f>IFERROR(TIME(0,0,AVERAGEIFS('VISSIM Travel Time Outputs'!$K:$K,'VISSIM Travel Time Outputs'!$D:$D,$D56,'VISSIM Travel Time Outputs'!$A:$A,"AVG",'VISSIM Travel Time Outputs'!$B:$B,DZ$9)),"-")</f>
        <v>-</v>
      </c>
      <c r="EA56" s="34" t="str">
        <f>IFERROR(TIME(0,0,AVERAGEIFS('VISSIM Travel Time Outputs'!$K:$K,'VISSIM Travel Time Outputs'!$D:$D,$D56,'VISSIM Travel Time Outputs'!$A:$A,"AVG",'VISSIM Travel Time Outputs'!$B:$B,EA$9)),"-")</f>
        <v>-</v>
      </c>
      <c r="EB56" s="34" t="str">
        <f>IFERROR(TIME(0,0,AVERAGEIFS('VISSIM Travel Time Outputs'!$K:$K,'VISSIM Travel Time Outputs'!$D:$D,$D56,'VISSIM Travel Time Outputs'!$A:$A,"AVG",'VISSIM Travel Time Outputs'!$B:$B,EB$9)),"-")</f>
        <v>-</v>
      </c>
      <c r="EC56" s="34" t="str">
        <f>IFERROR(TIME(0,0,AVERAGEIFS('VISSIM Travel Time Outputs'!$K:$K,'VISSIM Travel Time Outputs'!$D:$D,$D56,'VISSIM Travel Time Outputs'!$A:$A,"AVG",'VISSIM Travel Time Outputs'!$B:$B,EC$9)),"-")</f>
        <v>-</v>
      </c>
      <c r="ED56" s="34" t="str">
        <f>IFERROR(TIME(0,0,AVERAGEIFS('VISSIM Travel Time Outputs'!$K:$K,'VISSIM Travel Time Outputs'!$D:$D,$D56,'VISSIM Travel Time Outputs'!$A:$A,"AVG",'VISSIM Travel Time Outputs'!$B:$B,ED$9)),"-")</f>
        <v>-</v>
      </c>
      <c r="EE56" s="34" t="str">
        <f>IFERROR(TIME(0,0,AVERAGEIFS('VISSIM Travel Time Outputs'!$K:$K,'VISSIM Travel Time Outputs'!$D:$D,$D56,'VISSIM Travel Time Outputs'!$A:$A,"AVG",'VISSIM Travel Time Outputs'!$B:$B,EE$9)),"-")</f>
        <v>-</v>
      </c>
      <c r="EF56" s="34" t="str">
        <f>IFERROR(TIME(0,0,AVERAGEIFS('VISSIM Travel Time Outputs'!$K:$K,'VISSIM Travel Time Outputs'!$D:$D,$D56,'VISSIM Travel Time Outputs'!$A:$A,"AVG",'VISSIM Travel Time Outputs'!$B:$B,EF$9)),"-")</f>
        <v>-</v>
      </c>
      <c r="EG56" s="34" t="str">
        <f>IFERROR(TIME(0,0,AVERAGEIFS('VISSIM Travel Time Outputs'!$K:$K,'VISSIM Travel Time Outputs'!$D:$D,$D56,'VISSIM Travel Time Outputs'!$A:$A,"AVG",'VISSIM Travel Time Outputs'!$B:$B,EG$9)),"-")</f>
        <v>-</v>
      </c>
      <c r="EH56" s="34" t="str">
        <f>IFERROR(TIME(0,0,AVERAGEIFS('VISSIM Travel Time Outputs'!$K:$K,'VISSIM Travel Time Outputs'!$D:$D,$D56,'VISSIM Travel Time Outputs'!$A:$A,"AVG",'VISSIM Travel Time Outputs'!$B:$B,EH$9)),"-")</f>
        <v>-</v>
      </c>
      <c r="EI56" s="134" t="str">
        <f>IFERROR(TIME(0,0,AVERAGEIFS('VISSIM Travel Time Outputs'!$K:$K,'VISSIM Travel Time Outputs'!$D:$D,$D56,'VISSIM Travel Time Outputs'!$A:$A,"AVG",'VISSIM Travel Time Outputs'!$B:$B,EI$9)),"-")</f>
        <v>-</v>
      </c>
      <c r="EJ56" s="126"/>
      <c r="EK56" s="323" t="str">
        <f>IFERROR(AVERAGEIFS('VISSIM Travel Time Outputs'!$H:$H,'VISSIM Travel Time Outputs'!$D:$D,$D56,'VISSIM Travel Time Outputs'!$A:$A,"AVG",'VISSIM Travel Time Outputs'!$B:$B,EK$9),"-")</f>
        <v>-</v>
      </c>
      <c r="EL56" s="324" t="str">
        <f>IFERROR(AVERAGEIFS('VISSIM Travel Time Outputs'!$H:$H,'VISSIM Travel Time Outputs'!$D:$D,$D56,'VISSIM Travel Time Outputs'!$A:$A,"AVG",'VISSIM Travel Time Outputs'!$B:$B,EL$9),"-")</f>
        <v>-</v>
      </c>
      <c r="EM56" s="324" t="str">
        <f>IFERROR(AVERAGEIFS('VISSIM Travel Time Outputs'!$H:$H,'VISSIM Travel Time Outputs'!$D:$D,$D56,'VISSIM Travel Time Outputs'!$A:$A,"AVG",'VISSIM Travel Time Outputs'!$B:$B,EM$9),"-")</f>
        <v>-</v>
      </c>
      <c r="EN56" s="324" t="str">
        <f>IFERROR(AVERAGEIFS('VISSIM Travel Time Outputs'!$H:$H,'VISSIM Travel Time Outputs'!$D:$D,$D56,'VISSIM Travel Time Outputs'!$A:$A,"AVG",'VISSIM Travel Time Outputs'!$B:$B,EN$9),"-")</f>
        <v>-</v>
      </c>
      <c r="EO56" s="324" t="str">
        <f>IFERROR(AVERAGEIFS('VISSIM Travel Time Outputs'!$H:$H,'VISSIM Travel Time Outputs'!$D:$D,$D56,'VISSIM Travel Time Outputs'!$A:$A,"AVG",'VISSIM Travel Time Outputs'!$B:$B,EO$9),"-")</f>
        <v>-</v>
      </c>
      <c r="EP56" s="324" t="str">
        <f>IFERROR(AVERAGEIFS('VISSIM Travel Time Outputs'!$H:$H,'VISSIM Travel Time Outputs'!$D:$D,$D56,'VISSIM Travel Time Outputs'!$A:$A,"AVG",'VISSIM Travel Time Outputs'!$B:$B,EP$9),"-")</f>
        <v>-</v>
      </c>
      <c r="EQ56" s="324" t="str">
        <f>IFERROR(AVERAGEIFS('VISSIM Travel Time Outputs'!$H:$H,'VISSIM Travel Time Outputs'!$D:$D,$D56,'VISSIM Travel Time Outputs'!$A:$A,"AVG",'VISSIM Travel Time Outputs'!$B:$B,EQ$9),"-")</f>
        <v>-</v>
      </c>
      <c r="ER56" s="324" t="str">
        <f>IFERROR(AVERAGEIFS('VISSIM Travel Time Outputs'!$H:$H,'VISSIM Travel Time Outputs'!$D:$D,$D56,'VISSIM Travel Time Outputs'!$A:$A,"AVG",'VISSIM Travel Time Outputs'!$B:$B,ER$9),"-")</f>
        <v>-</v>
      </c>
      <c r="ES56" s="324" t="str">
        <f>IFERROR(AVERAGEIFS('VISSIM Travel Time Outputs'!$H:$H,'VISSIM Travel Time Outputs'!$D:$D,$D56,'VISSIM Travel Time Outputs'!$A:$A,"AVG",'VISSIM Travel Time Outputs'!$B:$B,ES$9),"-")</f>
        <v>-</v>
      </c>
      <c r="ET56" s="324" t="str">
        <f>IFERROR(AVERAGEIFS('VISSIM Travel Time Outputs'!$H:$H,'VISSIM Travel Time Outputs'!$D:$D,$D56,'VISSIM Travel Time Outputs'!$A:$A,"AVG",'VISSIM Travel Time Outputs'!$B:$B,ET$9),"-")</f>
        <v>-</v>
      </c>
      <c r="EU56" s="324" t="str">
        <f>IFERROR(AVERAGEIFS('VISSIM Travel Time Outputs'!$H:$H,'VISSIM Travel Time Outputs'!$D:$D,$D56,'VISSIM Travel Time Outputs'!$A:$A,"AVG",'VISSIM Travel Time Outputs'!$B:$B,EU$9),"-")</f>
        <v>-</v>
      </c>
      <c r="EV56" s="324" t="str">
        <f>IFERROR(AVERAGEIFS('VISSIM Travel Time Outputs'!$H:$H,'VISSIM Travel Time Outputs'!$D:$D,$D56,'VISSIM Travel Time Outputs'!$A:$A,"AVG",'VISSIM Travel Time Outputs'!$B:$B,EV$9),"-")</f>
        <v>-</v>
      </c>
      <c r="EW56" s="324" t="str">
        <f>IFERROR(AVERAGEIFS('VISSIM Travel Time Outputs'!$H:$H,'VISSIM Travel Time Outputs'!$D:$D,$D56,'VISSIM Travel Time Outputs'!$A:$A,"AVG",'VISSIM Travel Time Outputs'!$B:$B,EW$9),"-")</f>
        <v>-</v>
      </c>
      <c r="EX56" s="324" t="str">
        <f>IFERROR(AVERAGEIFS('VISSIM Travel Time Outputs'!$H:$H,'VISSIM Travel Time Outputs'!$D:$D,$D56,'VISSIM Travel Time Outputs'!$A:$A,"AVG",'VISSIM Travel Time Outputs'!$B:$B,EX$9),"-")</f>
        <v>-</v>
      </c>
      <c r="EY56" s="324" t="str">
        <f>IFERROR(AVERAGEIFS('VISSIM Travel Time Outputs'!$H:$H,'VISSIM Travel Time Outputs'!$D:$D,$D56,'VISSIM Travel Time Outputs'!$A:$A,"AVG",'VISSIM Travel Time Outputs'!$B:$B,EY$9),"-")</f>
        <v>-</v>
      </c>
      <c r="EZ56" s="325" t="str">
        <f>IFERROR(AVERAGEIFS('VISSIM Travel Time Outputs'!$H:$H,'VISSIM Travel Time Outputs'!$D:$D,$D56,'VISSIM Travel Time Outputs'!$A:$A,"AVG",'VISSIM Travel Time Outputs'!$B:$B,EZ$9),"-")</f>
        <v>-</v>
      </c>
      <c r="FA56" s="254"/>
      <c r="FB56" s="209" t="str">
        <f t="shared" si="22"/>
        <v>--</v>
      </c>
      <c r="FC56" s="354" t="str">
        <f t="shared" si="23"/>
        <v>--</v>
      </c>
      <c r="FD56" s="325">
        <f t="shared" si="24"/>
        <v>0</v>
      </c>
      <c r="FE56" s="331"/>
      <c r="FF56" s="209" t="str">
        <f>IFERROR(GETPIVOTDATA("Average of TRAVTM(40)",#REF!,"TIMEINT",FF$9,"VEHICLETRAVELTIMEMEASUREMENT",$D56)/3600/24,"--")</f>
        <v>--</v>
      </c>
      <c r="FG56" s="34" t="str">
        <f>IFERROR(GETPIVOTDATA("Average of TRAVTM(40)",#REF!,"TIMEINT",FG$9,"VEHICLETRAVELTIMEMEASUREMENT",$D56)/3600/24,"--")</f>
        <v>--</v>
      </c>
      <c r="FH56" s="34" t="str">
        <f>IFERROR(GETPIVOTDATA("Average of TRAVTM(40)",#REF!,"TIMEINT",FH$9,"VEHICLETRAVELTIMEMEASUREMENT",$D56)/3600/24,"--")</f>
        <v>--</v>
      </c>
      <c r="FI56" s="34" t="str">
        <f>IFERROR(GETPIVOTDATA("Average of TRAVTM(40)",#REF!,"TIMEINT",FI$9,"VEHICLETRAVELTIMEMEASUREMENT",$D56)/3600/24,"--")</f>
        <v>--</v>
      </c>
      <c r="FJ56" s="34" t="str">
        <f>IFERROR(GETPIVOTDATA("Average of TRAVTM(40)",#REF!,"TIMEINT",FJ$9,"VEHICLETRAVELTIMEMEASUREMENT",$D56)/3600/24,"--")</f>
        <v>--</v>
      </c>
      <c r="FK56" s="34" t="str">
        <f>IFERROR(GETPIVOTDATA("Average of TRAVTM(40)",#REF!,"TIMEINT",FK$9,"VEHICLETRAVELTIMEMEASUREMENT",$D56)/3600/24,"--")</f>
        <v>--</v>
      </c>
      <c r="FL56" s="34" t="str">
        <f>IFERROR(GETPIVOTDATA("Average of TRAVTM(40)",#REF!,"TIMEINT",FL$9,"VEHICLETRAVELTIMEMEASUREMENT",$D56)/3600/24,"--")</f>
        <v>--</v>
      </c>
      <c r="FM56" s="34" t="str">
        <f>IFERROR(GETPIVOTDATA("Average of TRAVTM(40)",#REF!,"TIMEINT",FM$9,"VEHICLETRAVELTIMEMEASUREMENT",$D56)/3600/24,"--")</f>
        <v>--</v>
      </c>
      <c r="FN56" s="34" t="str">
        <f>IFERROR(GETPIVOTDATA("Average of TRAVTM(40)",#REF!,"TIMEINT",FN$9,"VEHICLETRAVELTIMEMEASUREMENT",$D56)/3600/24,"--")</f>
        <v>--</v>
      </c>
      <c r="FO56" s="34" t="str">
        <f>IFERROR(GETPIVOTDATA("Average of TRAVTM(40)",#REF!,"TIMEINT",FO$9,"VEHICLETRAVELTIMEMEASUREMENT",$D56)/3600/24,"--")</f>
        <v>--</v>
      </c>
      <c r="FP56" s="34" t="str">
        <f>IFERROR(GETPIVOTDATA("Average of TRAVTM(40)",#REF!,"TIMEINT",FP$9,"VEHICLETRAVELTIMEMEASUREMENT",$D56)/3600/24,"--")</f>
        <v>--</v>
      </c>
      <c r="FQ56" s="34" t="str">
        <f>IFERROR(GETPIVOTDATA("Average of TRAVTM(40)",#REF!,"TIMEINT",FQ$9,"VEHICLETRAVELTIMEMEASUREMENT",$D56)/3600/24,"--")</f>
        <v>--</v>
      </c>
      <c r="FR56" s="34" t="str">
        <f>IFERROR(GETPIVOTDATA("Average of TRAVTM(40)",#REF!,"TIMEINT",FR$9,"VEHICLETRAVELTIMEMEASUREMENT",$D56)/3600/24,"--")</f>
        <v>--</v>
      </c>
      <c r="FS56" s="34" t="str">
        <f>IFERROR(GETPIVOTDATA("Average of TRAVTM(40)",#REF!,"TIMEINT",FS$9,"VEHICLETRAVELTIMEMEASUREMENT",$D56)/3600/24,"--")</f>
        <v>--</v>
      </c>
      <c r="FT56" s="34" t="str">
        <f>IFERROR(GETPIVOTDATA("Average of TRAVTM(40)",#REF!,"TIMEINT",FT$9,"VEHICLETRAVELTIMEMEASUREMENT",$D56)/3600/24,"--")</f>
        <v>--</v>
      </c>
      <c r="FU56" s="134" t="str">
        <f>IFERROR(GETPIVOTDATA("Average of TRAVTM(40)",#REF!,"TIMEINT",FU$9,"VEHICLETRAVELTIMEMEASUREMENT",$D56)/3600/24,"--")</f>
        <v>--</v>
      </c>
      <c r="FV56" s="331"/>
      <c r="FW56" s="323" t="str">
        <f>IFERROR(GETPIVOTDATA("Average of VEHS(40)",#REF!,"TIMEINT",FW$9,"VEHICLETRAVELTIMEMEASUREMENT",$D56),"--")</f>
        <v>--</v>
      </c>
      <c r="FX56" s="324" t="str">
        <f>IFERROR(GETPIVOTDATA("Average of VEHS(40)",#REF!,"TIMEINT",FX$9,"VEHICLETRAVELTIMEMEASUREMENT",$D56),"--")</f>
        <v>--</v>
      </c>
      <c r="FY56" s="324" t="str">
        <f>IFERROR(GETPIVOTDATA("Average of VEHS(40)",#REF!,"TIMEINT",FY$9,"VEHICLETRAVELTIMEMEASUREMENT",$D56),"--")</f>
        <v>--</v>
      </c>
      <c r="FZ56" s="324" t="str">
        <f>IFERROR(GETPIVOTDATA("Average of VEHS(40)",#REF!,"TIMEINT",FZ$9,"VEHICLETRAVELTIMEMEASUREMENT",$D56),"--")</f>
        <v>--</v>
      </c>
      <c r="GA56" s="324" t="str">
        <f>IFERROR(GETPIVOTDATA("Average of VEHS(40)",#REF!,"TIMEINT",GA$9,"VEHICLETRAVELTIMEMEASUREMENT",$D56),"--")</f>
        <v>--</v>
      </c>
      <c r="GB56" s="324" t="str">
        <f>IFERROR(GETPIVOTDATA("Average of VEHS(40)",#REF!,"TIMEINT",GB$9,"VEHICLETRAVELTIMEMEASUREMENT",$D56),"--")</f>
        <v>--</v>
      </c>
      <c r="GC56" s="324" t="str">
        <f>IFERROR(GETPIVOTDATA("Average of VEHS(40)",#REF!,"TIMEINT",GC$9,"VEHICLETRAVELTIMEMEASUREMENT",$D56),"--")</f>
        <v>--</v>
      </c>
      <c r="GD56" s="324" t="str">
        <f>IFERROR(GETPIVOTDATA("Average of VEHS(40)",#REF!,"TIMEINT",GD$9,"VEHICLETRAVELTIMEMEASUREMENT",$D56),"--")</f>
        <v>--</v>
      </c>
      <c r="GE56" s="324" t="str">
        <f>IFERROR(GETPIVOTDATA("Average of VEHS(40)",#REF!,"TIMEINT",GE$9,"VEHICLETRAVELTIMEMEASUREMENT",$D56),"--")</f>
        <v>--</v>
      </c>
      <c r="GF56" s="324" t="str">
        <f>IFERROR(GETPIVOTDATA("Average of VEHS(40)",#REF!,"TIMEINT",GF$9,"VEHICLETRAVELTIMEMEASUREMENT",$D56),"--")</f>
        <v>--</v>
      </c>
      <c r="GG56" s="324" t="str">
        <f>IFERROR(GETPIVOTDATA("Average of VEHS(40)",#REF!,"TIMEINT",GG$9,"VEHICLETRAVELTIMEMEASUREMENT",$D56),"--")</f>
        <v>--</v>
      </c>
      <c r="GH56" s="324" t="str">
        <f>IFERROR(GETPIVOTDATA("Average of VEHS(40)",#REF!,"TIMEINT",GH$9,"VEHICLETRAVELTIMEMEASUREMENT",$D56),"--")</f>
        <v>--</v>
      </c>
      <c r="GI56" s="324" t="str">
        <f>IFERROR(GETPIVOTDATA("Average of VEHS(40)",#REF!,"TIMEINT",GI$9,"VEHICLETRAVELTIMEMEASUREMENT",$D56),"--")</f>
        <v>--</v>
      </c>
      <c r="GJ56" s="324" t="str">
        <f>IFERROR(GETPIVOTDATA("Average of VEHS(40)",#REF!,"TIMEINT",GJ$9,"VEHICLETRAVELTIMEMEASUREMENT",$D56),"--")</f>
        <v>--</v>
      </c>
      <c r="GK56" s="324" t="str">
        <f>IFERROR(GETPIVOTDATA("Average of VEHS(40)",#REF!,"TIMEINT",GK$9,"VEHICLETRAVELTIMEMEASUREMENT",$D56),"--")</f>
        <v>--</v>
      </c>
      <c r="GL56" s="325" t="str">
        <f>IFERROR(GETPIVOTDATA("Average of VEHS(40)",#REF!,"TIMEINT",GL$9,"VEHICLETRAVELTIMEMEASUREMENT",$D56),"--")</f>
        <v>--</v>
      </c>
      <c r="GM56" s="331"/>
      <c r="GN56" s="209" t="str">
        <f t="shared" si="25"/>
        <v>--</v>
      </c>
      <c r="GO56" s="354" t="str">
        <f t="shared" si="26"/>
        <v>--</v>
      </c>
      <c r="GP56" s="325">
        <f t="shared" si="27"/>
        <v>0</v>
      </c>
      <c r="GQ56" s="331"/>
      <c r="GR56" s="209" t="str">
        <f>IFERROR(GETPIVOTDATA("Average of TRAVTM(60)",#REF!,"TIMEINT",GR$9,"VEHICLETRAVELTIMEMEASUREMENT",$D56)/3600/24,"--")</f>
        <v>--</v>
      </c>
      <c r="GS56" s="34" t="str">
        <f>IFERROR(GETPIVOTDATA("Average of TRAVTM(60)",#REF!,"TIMEINT",GS$9,"VEHICLETRAVELTIMEMEASUREMENT",$D56)/3600/24,"--")</f>
        <v>--</v>
      </c>
      <c r="GT56" s="34" t="str">
        <f>IFERROR(GETPIVOTDATA("Average of TRAVTM(60)",#REF!,"TIMEINT",GT$9,"VEHICLETRAVELTIMEMEASUREMENT",$D56)/3600/24,"--")</f>
        <v>--</v>
      </c>
      <c r="GU56" s="34" t="str">
        <f>IFERROR(GETPIVOTDATA("Average of TRAVTM(60)",#REF!,"TIMEINT",GU$9,"VEHICLETRAVELTIMEMEASUREMENT",$D56)/3600/24,"--")</f>
        <v>--</v>
      </c>
      <c r="GV56" s="34" t="str">
        <f>IFERROR(GETPIVOTDATA("Average of TRAVTM(60)",#REF!,"TIMEINT",GV$9,"VEHICLETRAVELTIMEMEASUREMENT",$D56)/3600/24,"--")</f>
        <v>--</v>
      </c>
      <c r="GW56" s="34" t="str">
        <f>IFERROR(GETPIVOTDATA("Average of TRAVTM(60)",#REF!,"TIMEINT",GW$9,"VEHICLETRAVELTIMEMEASUREMENT",$D56)/3600/24,"--")</f>
        <v>--</v>
      </c>
      <c r="GX56" s="34" t="str">
        <f>IFERROR(GETPIVOTDATA("Average of TRAVTM(60)",#REF!,"TIMEINT",GX$9,"VEHICLETRAVELTIMEMEASUREMENT",$D56)/3600/24,"--")</f>
        <v>--</v>
      </c>
      <c r="GY56" s="34" t="str">
        <f>IFERROR(GETPIVOTDATA("Average of TRAVTM(60)",#REF!,"TIMEINT",GY$9,"VEHICLETRAVELTIMEMEASUREMENT",$D56)/3600/24,"--")</f>
        <v>--</v>
      </c>
      <c r="GZ56" s="34" t="str">
        <f>IFERROR(GETPIVOTDATA("Average of TRAVTM(60)",#REF!,"TIMEINT",GZ$9,"VEHICLETRAVELTIMEMEASUREMENT",$D56)/3600/24,"--")</f>
        <v>--</v>
      </c>
      <c r="HA56" s="34" t="str">
        <f>IFERROR(GETPIVOTDATA("Average of TRAVTM(60)",#REF!,"TIMEINT",HA$9,"VEHICLETRAVELTIMEMEASUREMENT",$D56)/3600/24,"--")</f>
        <v>--</v>
      </c>
      <c r="HB56" s="34" t="str">
        <f>IFERROR(GETPIVOTDATA("Average of TRAVTM(60)",#REF!,"TIMEINT",HB$9,"VEHICLETRAVELTIMEMEASUREMENT",$D56)/3600/24,"--")</f>
        <v>--</v>
      </c>
      <c r="HC56" s="34" t="str">
        <f>IFERROR(GETPIVOTDATA("Average of TRAVTM(60)",#REF!,"TIMEINT",HC$9,"VEHICLETRAVELTIMEMEASUREMENT",$D56)/3600/24,"--")</f>
        <v>--</v>
      </c>
      <c r="HD56" s="34" t="str">
        <f>IFERROR(GETPIVOTDATA("Average of TRAVTM(60)",#REF!,"TIMEINT",HD$9,"VEHICLETRAVELTIMEMEASUREMENT",$D56)/3600/24,"--")</f>
        <v>--</v>
      </c>
      <c r="HE56" s="34" t="str">
        <f>IFERROR(GETPIVOTDATA("Average of TRAVTM(60)",#REF!,"TIMEINT",HE$9,"VEHICLETRAVELTIMEMEASUREMENT",$D56)/3600/24,"--")</f>
        <v>--</v>
      </c>
      <c r="HF56" s="34" t="str">
        <f>IFERROR(GETPIVOTDATA("Average of TRAVTM(60)",#REF!,"TIMEINT",HF$9,"VEHICLETRAVELTIMEMEASUREMENT",$D56)/3600/24,"--")</f>
        <v>--</v>
      </c>
      <c r="HG56" s="134" t="str">
        <f>IFERROR(GETPIVOTDATA("Average of TRAVTM(60)",#REF!,"TIMEINT",HG$9,"VEHICLETRAVELTIMEMEASUREMENT",$D56)/3600/24,"--")</f>
        <v>--</v>
      </c>
      <c r="HH56" s="331"/>
      <c r="HI56" s="323" t="str">
        <f>IFERROR(GETPIVOTDATA("Average of VEHS(60)",#REF!,"TIMEINT",HI$9,"VEHICLETRAVELTIMEMEASUREMENT",$D56),"--")</f>
        <v>--</v>
      </c>
      <c r="HJ56" s="324" t="str">
        <f>IFERROR(GETPIVOTDATA("Average of VEHS(60)",#REF!,"TIMEINT",HJ$9,"VEHICLETRAVELTIMEMEASUREMENT",$D56),"--")</f>
        <v>--</v>
      </c>
      <c r="HK56" s="324" t="str">
        <f>IFERROR(GETPIVOTDATA("Average of VEHS(60)",#REF!,"TIMEINT",HK$9,"VEHICLETRAVELTIMEMEASUREMENT",$D56),"--")</f>
        <v>--</v>
      </c>
      <c r="HL56" s="324" t="str">
        <f>IFERROR(GETPIVOTDATA("Average of VEHS(60)",#REF!,"TIMEINT",HL$9,"VEHICLETRAVELTIMEMEASUREMENT",$D56),"--")</f>
        <v>--</v>
      </c>
      <c r="HM56" s="324" t="str">
        <f>IFERROR(GETPIVOTDATA("Average of VEHS(60)",#REF!,"TIMEINT",HM$9,"VEHICLETRAVELTIMEMEASUREMENT",$D56),"--")</f>
        <v>--</v>
      </c>
      <c r="HN56" s="324" t="str">
        <f>IFERROR(GETPIVOTDATA("Average of VEHS(60)",#REF!,"TIMEINT",HN$9,"VEHICLETRAVELTIMEMEASUREMENT",$D56),"--")</f>
        <v>--</v>
      </c>
      <c r="HO56" s="324" t="str">
        <f>IFERROR(GETPIVOTDATA("Average of VEHS(60)",#REF!,"TIMEINT",HO$9,"VEHICLETRAVELTIMEMEASUREMENT",$D56),"--")</f>
        <v>--</v>
      </c>
      <c r="HP56" s="324" t="str">
        <f>IFERROR(GETPIVOTDATA("Average of VEHS(60)",#REF!,"TIMEINT",HP$9,"VEHICLETRAVELTIMEMEASUREMENT",$D56),"--")</f>
        <v>--</v>
      </c>
      <c r="HQ56" s="324" t="str">
        <f>IFERROR(GETPIVOTDATA("Average of VEHS(60)",#REF!,"TIMEINT",HQ$9,"VEHICLETRAVELTIMEMEASUREMENT",$D56),"--")</f>
        <v>--</v>
      </c>
      <c r="HR56" s="324" t="str">
        <f>IFERROR(GETPIVOTDATA("Average of VEHS(60)",#REF!,"TIMEINT",HR$9,"VEHICLETRAVELTIMEMEASUREMENT",$D56),"--")</f>
        <v>--</v>
      </c>
      <c r="HS56" s="324" t="str">
        <f>IFERROR(GETPIVOTDATA("Average of VEHS(60)",#REF!,"TIMEINT",HS$9,"VEHICLETRAVELTIMEMEASUREMENT",$D56),"--")</f>
        <v>--</v>
      </c>
      <c r="HT56" s="324" t="str">
        <f>IFERROR(GETPIVOTDATA("Average of VEHS(60)",#REF!,"TIMEINT",HT$9,"VEHICLETRAVELTIMEMEASUREMENT",$D56),"--")</f>
        <v>--</v>
      </c>
      <c r="HU56" s="324" t="str">
        <f>IFERROR(GETPIVOTDATA("Average of VEHS(60)",#REF!,"TIMEINT",HU$9,"VEHICLETRAVELTIMEMEASUREMENT",$D56),"--")</f>
        <v>--</v>
      </c>
      <c r="HV56" s="324" t="str">
        <f>IFERROR(GETPIVOTDATA("Average of VEHS(60)",#REF!,"TIMEINT",HV$9,"VEHICLETRAVELTIMEMEASUREMENT",$D56),"--")</f>
        <v>--</v>
      </c>
      <c r="HW56" s="324" t="str">
        <f>IFERROR(GETPIVOTDATA("Average of VEHS(60)",#REF!,"TIMEINT",HW$9,"VEHICLETRAVELTIMEMEASUREMENT",$D56),"--")</f>
        <v>--</v>
      </c>
      <c r="HX56" s="325" t="str">
        <f>IFERROR(GETPIVOTDATA("Average of VEHS(60)",#REF!,"TIMEINT",HX$9,"VEHICLETRAVELTIMEMEASUREMENT",$D56),"--")</f>
        <v>--</v>
      </c>
      <c r="HY56" s="331"/>
      <c r="HZ56" s="209" t="str">
        <f t="shared" si="28"/>
        <v>--</v>
      </c>
      <c r="IA56" s="354" t="str">
        <f t="shared" si="29"/>
        <v>--</v>
      </c>
      <c r="IB56" s="325">
        <f t="shared" si="30"/>
        <v>0</v>
      </c>
      <c r="IC56" s="638"/>
      <c r="ID56" s="323" t="str">
        <f>IFERROR(AVERAGEIFS('VISSIM Travel Time Outputs'!#REF!,'VISSIM Travel Time Outputs'!#REF!,$D56,'VISSIM Travel Time Outputs'!#REF!,"AVG",'VISSIM Travel Time Outputs'!#REF!,ID$9),"-")</f>
        <v>-</v>
      </c>
      <c r="IE56" s="324" t="str">
        <f>IFERROR(AVERAGEIFS('VISSIM Travel Time Outputs'!#REF!,'VISSIM Travel Time Outputs'!#REF!,$D56,'VISSIM Travel Time Outputs'!#REF!,"AVG",'VISSIM Travel Time Outputs'!#REF!,IE$9),"-")</f>
        <v>-</v>
      </c>
      <c r="IF56" s="324" t="str">
        <f>IFERROR(AVERAGEIFS('VISSIM Travel Time Outputs'!#REF!,'VISSIM Travel Time Outputs'!#REF!,$D56,'VISSIM Travel Time Outputs'!#REF!,"AVG",'VISSIM Travel Time Outputs'!#REF!,IF$9),"-")</f>
        <v>-</v>
      </c>
      <c r="IG56" s="324" t="str">
        <f>IFERROR(AVERAGEIFS('VISSIM Travel Time Outputs'!#REF!,'VISSIM Travel Time Outputs'!#REF!,$D56,'VISSIM Travel Time Outputs'!#REF!,"AVG",'VISSIM Travel Time Outputs'!#REF!,IG$9),"-")</f>
        <v>-</v>
      </c>
      <c r="IH56" s="324" t="str">
        <f>IFERROR(AVERAGEIFS('VISSIM Travel Time Outputs'!#REF!,'VISSIM Travel Time Outputs'!#REF!,$D56,'VISSIM Travel Time Outputs'!#REF!,"AVG",'VISSIM Travel Time Outputs'!#REF!,IH$9),"-")</f>
        <v>-</v>
      </c>
      <c r="II56" s="324" t="str">
        <f>IFERROR(AVERAGEIFS('VISSIM Travel Time Outputs'!#REF!,'VISSIM Travel Time Outputs'!#REF!,$D56,'VISSIM Travel Time Outputs'!#REF!,"AVG",'VISSIM Travel Time Outputs'!#REF!,II$9),"-")</f>
        <v>-</v>
      </c>
      <c r="IJ56" s="324" t="str">
        <f>IFERROR(AVERAGEIFS('VISSIM Travel Time Outputs'!#REF!,'VISSIM Travel Time Outputs'!#REF!,$D56,'VISSIM Travel Time Outputs'!#REF!,"AVG",'VISSIM Travel Time Outputs'!#REF!,IJ$9),"-")</f>
        <v>-</v>
      </c>
      <c r="IK56" s="324" t="str">
        <f>IFERROR(AVERAGEIFS('VISSIM Travel Time Outputs'!#REF!,'VISSIM Travel Time Outputs'!#REF!,$D56,'VISSIM Travel Time Outputs'!#REF!,"AVG",'VISSIM Travel Time Outputs'!#REF!,IK$9),"-")</f>
        <v>-</v>
      </c>
      <c r="IL56" s="324" t="str">
        <f>IFERROR(AVERAGEIFS('VISSIM Travel Time Outputs'!#REF!,'VISSIM Travel Time Outputs'!#REF!,$D56,'VISSIM Travel Time Outputs'!#REF!,"AVG",'VISSIM Travel Time Outputs'!#REF!,IL$9),"-")</f>
        <v>-</v>
      </c>
      <c r="IM56" s="324" t="str">
        <f>IFERROR(AVERAGEIFS('VISSIM Travel Time Outputs'!#REF!,'VISSIM Travel Time Outputs'!#REF!,$D56,'VISSIM Travel Time Outputs'!#REF!,"AVG",'VISSIM Travel Time Outputs'!#REF!,IM$9),"-")</f>
        <v>-</v>
      </c>
      <c r="IN56" s="324" t="str">
        <f>IFERROR(AVERAGEIFS('VISSIM Travel Time Outputs'!#REF!,'VISSIM Travel Time Outputs'!#REF!,$D56,'VISSIM Travel Time Outputs'!#REF!,"AVG",'VISSIM Travel Time Outputs'!#REF!,IN$9),"-")</f>
        <v>-</v>
      </c>
      <c r="IO56" s="324" t="str">
        <f>IFERROR(AVERAGEIFS('VISSIM Travel Time Outputs'!#REF!,'VISSIM Travel Time Outputs'!#REF!,$D56,'VISSIM Travel Time Outputs'!#REF!,"AVG",'VISSIM Travel Time Outputs'!#REF!,IO$9),"-")</f>
        <v>-</v>
      </c>
      <c r="IP56" s="324" t="str">
        <f>IFERROR(AVERAGEIFS('VISSIM Travel Time Outputs'!#REF!,'VISSIM Travel Time Outputs'!#REF!,$D56,'VISSIM Travel Time Outputs'!#REF!,"AVG",'VISSIM Travel Time Outputs'!#REF!,IP$9),"-")</f>
        <v>-</v>
      </c>
      <c r="IQ56" s="324" t="str">
        <f>IFERROR(AVERAGEIFS('VISSIM Travel Time Outputs'!#REF!,'VISSIM Travel Time Outputs'!#REF!,$D56,'VISSIM Travel Time Outputs'!#REF!,"AVG",'VISSIM Travel Time Outputs'!#REF!,IQ$9),"-")</f>
        <v>-</v>
      </c>
      <c r="IR56" s="324" t="str">
        <f>IFERROR(AVERAGEIFS('VISSIM Travel Time Outputs'!#REF!,'VISSIM Travel Time Outputs'!#REF!,$D56,'VISSIM Travel Time Outputs'!#REF!,"AVG",'VISSIM Travel Time Outputs'!#REF!,IR$9),"-")</f>
        <v>-</v>
      </c>
      <c r="IS56" s="325" t="str">
        <f>IFERROR(AVERAGEIFS('VISSIM Travel Time Outputs'!#REF!,'VISSIM Travel Time Outputs'!#REF!,$D56,'VISSIM Travel Time Outputs'!#REF!,"AVG",'VISSIM Travel Time Outputs'!#REF!,IS$9),"-")</f>
        <v>-</v>
      </c>
      <c r="IT56" s="325" t="str">
        <f t="shared" si="31"/>
        <v>--</v>
      </c>
    </row>
    <row r="57" spans="1:254" x14ac:dyDescent="0.35">
      <c r="A57" s="252" t="str">
        <f t="shared" si="12"/>
        <v>H</v>
      </c>
      <c r="B57" s="319">
        <f t="shared" si="33"/>
        <v>48</v>
      </c>
      <c r="C57" s="413">
        <f>INDEX('Input - Travel Times'!$B$3:$AH$103,MATCH($B57,'Input - Travel Times'!$B$3:$B$103,0),MATCH(C$9,'Input - Travel Times'!$B$3:$AH$3,0))</f>
        <v>0</v>
      </c>
      <c r="D57" s="150">
        <f>INDEX('Input - Travel Times'!$B$3:$AH$103,MATCH($B57,'Input - Travel Times'!$B$3:$B$103,0),MATCH(D$9,'Input - Travel Times'!$B$3:$AH$3,0))</f>
        <v>0</v>
      </c>
      <c r="E57" s="518">
        <f>TIME(0,0,INDEX('Input - Travel Times'!$B$3:$AH$103,MATCH($B57,'Input - Travel Times'!$B$3:$B$103,0),MATCH(E$9,'Input - Travel Times'!$B$3:$AH$3,0)))</f>
        <v>0</v>
      </c>
      <c r="F57" s="518">
        <f>TIME(0,0,INDEX('Input - Travel Times'!$B$3:$AH$103,MATCH($B57,'Input - Travel Times'!$B$3:$B$103,0),MATCH(F$9,'Input - Travel Times'!$B$3:$AH$3,0)))</f>
        <v>0</v>
      </c>
      <c r="G57" s="518">
        <f>TIME(0,0,INDEX('Input - Travel Times'!$B$3:$AH$103,MATCH($B57,'Input - Travel Times'!$B$3:$B$103,0),MATCH(G$9,'Input - Travel Times'!$B$3:$AH$3,0)))</f>
        <v>0</v>
      </c>
      <c r="H57" s="518">
        <f>TIME(0,0,INDEX('Input - Travel Times'!$B$3:$AH$103,MATCH($B57,'Input - Travel Times'!$B$3:$B$103,0),MATCH(H$9,'Input - Travel Times'!$B$3:$AH$3,0)))</f>
        <v>0</v>
      </c>
      <c r="J57" s="209" t="str">
        <f>IFERROR(TIME(0,0,AVERAGEIFS('VISSIM Travel Time Outputs'!$I:$I,'VISSIM Travel Time Outputs'!$D:$D,$D57,'VISSIM Travel Time Outputs'!$A:$A,"AVG",'VISSIM Travel Time Outputs'!$B:$B,J$9)),"-")</f>
        <v>-</v>
      </c>
      <c r="K57" s="34" t="str">
        <f>IFERROR(TIME(0,0,AVERAGEIFS('VISSIM Travel Time Outputs'!$I:$I,'VISSIM Travel Time Outputs'!$D:$D,$D57,'VISSIM Travel Time Outputs'!$A:$A,"AVG",'VISSIM Travel Time Outputs'!$B:$B,K$9)),"-")</f>
        <v>-</v>
      </c>
      <c r="L57" s="34" t="str">
        <f>IFERROR(TIME(0,0,AVERAGEIFS('VISSIM Travel Time Outputs'!$I:$I,'VISSIM Travel Time Outputs'!$D:$D,$D57,'VISSIM Travel Time Outputs'!$A:$A,"AVG",'VISSIM Travel Time Outputs'!$B:$B,L$9)),"-")</f>
        <v>-</v>
      </c>
      <c r="M57" s="34" t="str">
        <f>IFERROR(TIME(0,0,AVERAGEIFS('VISSIM Travel Time Outputs'!$I:$I,'VISSIM Travel Time Outputs'!$D:$D,$D57,'VISSIM Travel Time Outputs'!$A:$A,"AVG",'VISSIM Travel Time Outputs'!$B:$B,M$9)),"-")</f>
        <v>-</v>
      </c>
      <c r="N57" s="34" t="str">
        <f>IFERROR(TIME(0,0,AVERAGEIFS('VISSIM Travel Time Outputs'!$I:$I,'VISSIM Travel Time Outputs'!$D:$D,$D57,'VISSIM Travel Time Outputs'!$A:$A,"AVG",'VISSIM Travel Time Outputs'!$B:$B,N$9)),"-")</f>
        <v>-</v>
      </c>
      <c r="O57" s="34" t="str">
        <f>IFERROR(TIME(0,0,AVERAGEIFS('VISSIM Travel Time Outputs'!$I:$I,'VISSIM Travel Time Outputs'!$D:$D,$D57,'VISSIM Travel Time Outputs'!$A:$A,"AVG",'VISSIM Travel Time Outputs'!$B:$B,O$9)),"-")</f>
        <v>-</v>
      </c>
      <c r="P57" s="34" t="str">
        <f>IFERROR(TIME(0,0,AVERAGEIFS('VISSIM Travel Time Outputs'!$I:$I,'VISSIM Travel Time Outputs'!$D:$D,$D57,'VISSIM Travel Time Outputs'!$A:$A,"AVG",'VISSIM Travel Time Outputs'!$B:$B,P$9)),"-")</f>
        <v>-</v>
      </c>
      <c r="Q57" s="34" t="str">
        <f>IFERROR(TIME(0,0,AVERAGEIFS('VISSIM Travel Time Outputs'!$I:$I,'VISSIM Travel Time Outputs'!$D:$D,$D57,'VISSIM Travel Time Outputs'!$A:$A,"AVG",'VISSIM Travel Time Outputs'!$B:$B,Q$9)),"-")</f>
        <v>-</v>
      </c>
      <c r="R57" s="34" t="str">
        <f>IFERROR(TIME(0,0,AVERAGEIFS('VISSIM Travel Time Outputs'!$I:$I,'VISSIM Travel Time Outputs'!$D:$D,$D57,'VISSIM Travel Time Outputs'!$A:$A,"AVG",'VISSIM Travel Time Outputs'!$B:$B,R$9)),"-")</f>
        <v>-</v>
      </c>
      <c r="S57" s="34" t="str">
        <f>IFERROR(TIME(0,0,AVERAGEIFS('VISSIM Travel Time Outputs'!$I:$I,'VISSIM Travel Time Outputs'!$D:$D,$D57,'VISSIM Travel Time Outputs'!$A:$A,"AVG",'VISSIM Travel Time Outputs'!$B:$B,S$9)),"-")</f>
        <v>-</v>
      </c>
      <c r="T57" s="34" t="str">
        <f>IFERROR(TIME(0,0,AVERAGEIFS('VISSIM Travel Time Outputs'!$I:$I,'VISSIM Travel Time Outputs'!$D:$D,$D57,'VISSIM Travel Time Outputs'!$A:$A,"AVG",'VISSIM Travel Time Outputs'!$B:$B,T$9)),"-")</f>
        <v>-</v>
      </c>
      <c r="U57" s="34" t="str">
        <f>IFERROR(TIME(0,0,AVERAGEIFS('VISSIM Travel Time Outputs'!$I:$I,'VISSIM Travel Time Outputs'!$D:$D,$D57,'VISSIM Travel Time Outputs'!$A:$A,"AVG",'VISSIM Travel Time Outputs'!$B:$B,U$9)),"-")</f>
        <v>-</v>
      </c>
      <c r="V57" s="34" t="str">
        <f>IFERROR(TIME(0,0,AVERAGEIFS('VISSIM Travel Time Outputs'!$I:$I,'VISSIM Travel Time Outputs'!$D:$D,$D57,'VISSIM Travel Time Outputs'!$A:$A,"AVG",'VISSIM Travel Time Outputs'!$B:$B,V$9)),"-")</f>
        <v>-</v>
      </c>
      <c r="W57" s="34" t="str">
        <f>IFERROR(TIME(0,0,AVERAGEIFS('VISSIM Travel Time Outputs'!$I:$I,'VISSIM Travel Time Outputs'!$D:$D,$D57,'VISSIM Travel Time Outputs'!$A:$A,"AVG",'VISSIM Travel Time Outputs'!$B:$B,W$9)),"-")</f>
        <v>-</v>
      </c>
      <c r="X57" s="34" t="str">
        <f>IFERROR(TIME(0,0,AVERAGEIFS('VISSIM Travel Time Outputs'!$I:$I,'VISSIM Travel Time Outputs'!$D:$D,$D57,'VISSIM Travel Time Outputs'!$A:$A,"AVG",'VISSIM Travel Time Outputs'!$B:$B,X$9)),"-")</f>
        <v>-</v>
      </c>
      <c r="Y57" s="134" t="str">
        <f>IFERROR(TIME(0,0,AVERAGEIFS('VISSIM Travel Time Outputs'!$I:$I,'VISSIM Travel Time Outputs'!$D:$D,$D57,'VISSIM Travel Time Outputs'!$A:$A,"AVG",'VISSIM Travel Time Outputs'!$B:$B,Y$9)),"-")</f>
        <v>-</v>
      </c>
      <c r="Z57" s="254"/>
      <c r="AA57" s="323" t="str">
        <f>IFERROR(AVERAGEIFS('VISSIM Travel Time Outputs'!$F:$F,'VISSIM Travel Time Outputs'!$D:$D,$D57,'VISSIM Travel Time Outputs'!$A:$A,"AVG",'VISSIM Travel Time Outputs'!$B:$B,AA$9),"-")</f>
        <v>-</v>
      </c>
      <c r="AB57" s="324" t="str">
        <f>IFERROR(AVERAGEIFS('VISSIM Travel Time Outputs'!$F:$F,'VISSIM Travel Time Outputs'!$D:$D,$D57,'VISSIM Travel Time Outputs'!$A:$A,"AVG",'VISSIM Travel Time Outputs'!$B:$B,AB$9),"-")</f>
        <v>-</v>
      </c>
      <c r="AC57" s="324" t="str">
        <f>IFERROR(AVERAGEIFS('VISSIM Travel Time Outputs'!$F:$F,'VISSIM Travel Time Outputs'!$D:$D,$D57,'VISSIM Travel Time Outputs'!$A:$A,"AVG",'VISSIM Travel Time Outputs'!$B:$B,AC$9),"-")</f>
        <v>-</v>
      </c>
      <c r="AD57" s="324" t="str">
        <f>IFERROR(AVERAGEIFS('VISSIM Travel Time Outputs'!$F:$F,'VISSIM Travel Time Outputs'!$D:$D,$D57,'VISSIM Travel Time Outputs'!$A:$A,"AVG",'VISSIM Travel Time Outputs'!$B:$B,AD$9),"-")</f>
        <v>-</v>
      </c>
      <c r="AE57" s="324" t="str">
        <f>IFERROR(AVERAGEIFS('VISSIM Travel Time Outputs'!$F:$F,'VISSIM Travel Time Outputs'!$D:$D,$D57,'VISSIM Travel Time Outputs'!$A:$A,"AVG",'VISSIM Travel Time Outputs'!$B:$B,AE$9),"-")</f>
        <v>-</v>
      </c>
      <c r="AF57" s="324" t="str">
        <f>IFERROR(AVERAGEIFS('VISSIM Travel Time Outputs'!$F:$F,'VISSIM Travel Time Outputs'!$D:$D,$D57,'VISSIM Travel Time Outputs'!$A:$A,"AVG",'VISSIM Travel Time Outputs'!$B:$B,AF$9),"-")</f>
        <v>-</v>
      </c>
      <c r="AG57" s="324" t="str">
        <f>IFERROR(AVERAGEIFS('VISSIM Travel Time Outputs'!$F:$F,'VISSIM Travel Time Outputs'!$D:$D,$D57,'VISSIM Travel Time Outputs'!$A:$A,"AVG",'VISSIM Travel Time Outputs'!$B:$B,AG$9),"-")</f>
        <v>-</v>
      </c>
      <c r="AH57" s="324" t="str">
        <f>IFERROR(AVERAGEIFS('VISSIM Travel Time Outputs'!$F:$F,'VISSIM Travel Time Outputs'!$D:$D,$D57,'VISSIM Travel Time Outputs'!$A:$A,"AVG",'VISSIM Travel Time Outputs'!$B:$B,AH$9),"-")</f>
        <v>-</v>
      </c>
      <c r="AI57" s="324" t="str">
        <f>IFERROR(AVERAGEIFS('VISSIM Travel Time Outputs'!$F:$F,'VISSIM Travel Time Outputs'!$D:$D,$D57,'VISSIM Travel Time Outputs'!$A:$A,"AVG",'VISSIM Travel Time Outputs'!$B:$B,AI$9),"-")</f>
        <v>-</v>
      </c>
      <c r="AJ57" s="324" t="str">
        <f>IFERROR(AVERAGEIFS('VISSIM Travel Time Outputs'!$F:$F,'VISSIM Travel Time Outputs'!$D:$D,$D57,'VISSIM Travel Time Outputs'!$A:$A,"AVG",'VISSIM Travel Time Outputs'!$B:$B,AJ$9),"-")</f>
        <v>-</v>
      </c>
      <c r="AK57" s="324" t="str">
        <f>IFERROR(AVERAGEIFS('VISSIM Travel Time Outputs'!$F:$F,'VISSIM Travel Time Outputs'!$D:$D,$D57,'VISSIM Travel Time Outputs'!$A:$A,"AVG",'VISSIM Travel Time Outputs'!$B:$B,AK$9),"-")</f>
        <v>-</v>
      </c>
      <c r="AL57" s="324" t="str">
        <f>IFERROR(AVERAGEIFS('VISSIM Travel Time Outputs'!$F:$F,'VISSIM Travel Time Outputs'!$D:$D,$D57,'VISSIM Travel Time Outputs'!$A:$A,"AVG",'VISSIM Travel Time Outputs'!$B:$B,AL$9),"-")</f>
        <v>-</v>
      </c>
      <c r="AM57" s="324" t="str">
        <f>IFERROR(AVERAGEIFS('VISSIM Travel Time Outputs'!$F:$F,'VISSIM Travel Time Outputs'!$D:$D,$D57,'VISSIM Travel Time Outputs'!$A:$A,"AVG",'VISSIM Travel Time Outputs'!$B:$B,AM$9),"-")</f>
        <v>-</v>
      </c>
      <c r="AN57" s="324" t="str">
        <f>IFERROR(AVERAGEIFS('VISSIM Travel Time Outputs'!$F:$F,'VISSIM Travel Time Outputs'!$D:$D,$D57,'VISSIM Travel Time Outputs'!$A:$A,"AVG",'VISSIM Travel Time Outputs'!$B:$B,AN$9),"-")</f>
        <v>-</v>
      </c>
      <c r="AO57" s="324" t="str">
        <f>IFERROR(AVERAGEIFS('VISSIM Travel Time Outputs'!$F:$F,'VISSIM Travel Time Outputs'!$D:$D,$D57,'VISSIM Travel Time Outputs'!$A:$A,"AVG",'VISSIM Travel Time Outputs'!$B:$B,AO$9),"-")</f>
        <v>-</v>
      </c>
      <c r="AP57" s="325" t="str">
        <f>IFERROR(AVERAGEIFS('VISSIM Travel Time Outputs'!$F:$F,'VISSIM Travel Time Outputs'!$D:$D,$D57,'VISSIM Travel Time Outputs'!$A:$A,"AVG",'VISSIM Travel Time Outputs'!$B:$B,AP$9),"-")</f>
        <v>-</v>
      </c>
      <c r="AQ57" s="331"/>
      <c r="AR57" s="209" t="str">
        <f t="shared" si="13"/>
        <v>--</v>
      </c>
      <c r="AS57" s="354" t="str">
        <f t="shared" si="14"/>
        <v>--</v>
      </c>
      <c r="AT57" s="325">
        <f t="shared" si="15"/>
        <v>0</v>
      </c>
      <c r="AU57" s="255"/>
      <c r="AV57" s="209" t="str">
        <f>IFERROR(TIME(0,0,AVERAGEIFS('VISSIM Travel Time Outputs'!$J:$J,'VISSIM Travel Time Outputs'!$D:$D,$D57,'VISSIM Travel Time Outputs'!$A:$A,"AVG",'VISSIM Travel Time Outputs'!$B:$B,AV$9)),"-")</f>
        <v>-</v>
      </c>
      <c r="AW57" s="34" t="str">
        <f>IFERROR(TIME(0,0,AVERAGEIFS('VISSIM Travel Time Outputs'!$J:$J,'VISSIM Travel Time Outputs'!$D:$D,$D57,'VISSIM Travel Time Outputs'!$A:$A,"AVG",'VISSIM Travel Time Outputs'!$B:$B,AW$9)),"-")</f>
        <v>-</v>
      </c>
      <c r="AX57" s="34" t="str">
        <f>IFERROR(TIME(0,0,AVERAGEIFS('VISSIM Travel Time Outputs'!$J:$J,'VISSIM Travel Time Outputs'!$D:$D,$D57,'VISSIM Travel Time Outputs'!$A:$A,"AVG",'VISSIM Travel Time Outputs'!$B:$B,AX$9)),"-")</f>
        <v>-</v>
      </c>
      <c r="AY57" s="34" t="str">
        <f>IFERROR(TIME(0,0,AVERAGEIFS('VISSIM Travel Time Outputs'!$J:$J,'VISSIM Travel Time Outputs'!$D:$D,$D57,'VISSIM Travel Time Outputs'!$A:$A,"AVG",'VISSIM Travel Time Outputs'!$B:$B,AY$9)),"-")</f>
        <v>-</v>
      </c>
      <c r="AZ57" s="34" t="str">
        <f>IFERROR(TIME(0,0,AVERAGEIFS('VISSIM Travel Time Outputs'!$J:$J,'VISSIM Travel Time Outputs'!$D:$D,$D57,'VISSIM Travel Time Outputs'!$A:$A,"AVG",'VISSIM Travel Time Outputs'!$B:$B,AZ$9)),"-")</f>
        <v>-</v>
      </c>
      <c r="BA57" s="34" t="str">
        <f>IFERROR(TIME(0,0,AVERAGEIFS('VISSIM Travel Time Outputs'!$J:$J,'VISSIM Travel Time Outputs'!$D:$D,$D57,'VISSIM Travel Time Outputs'!$A:$A,"AVG",'VISSIM Travel Time Outputs'!$B:$B,BA$9)),"-")</f>
        <v>-</v>
      </c>
      <c r="BB57" s="34" t="str">
        <f>IFERROR(TIME(0,0,AVERAGEIFS('VISSIM Travel Time Outputs'!$J:$J,'VISSIM Travel Time Outputs'!$D:$D,$D57,'VISSIM Travel Time Outputs'!$A:$A,"AVG",'VISSIM Travel Time Outputs'!$B:$B,BB$9)),"-")</f>
        <v>-</v>
      </c>
      <c r="BC57" s="34" t="str">
        <f>IFERROR(TIME(0,0,AVERAGEIFS('VISSIM Travel Time Outputs'!$J:$J,'VISSIM Travel Time Outputs'!$D:$D,$D57,'VISSIM Travel Time Outputs'!$A:$A,"AVG",'VISSIM Travel Time Outputs'!$B:$B,BC$9)),"-")</f>
        <v>-</v>
      </c>
      <c r="BD57" s="34" t="str">
        <f>IFERROR(TIME(0,0,AVERAGEIFS('VISSIM Travel Time Outputs'!$J:$J,'VISSIM Travel Time Outputs'!$D:$D,$D57,'VISSIM Travel Time Outputs'!$A:$A,"AVG",'VISSIM Travel Time Outputs'!$B:$B,BD$9)),"-")</f>
        <v>-</v>
      </c>
      <c r="BE57" s="34" t="str">
        <f>IFERROR(TIME(0,0,AVERAGEIFS('VISSIM Travel Time Outputs'!$J:$J,'VISSIM Travel Time Outputs'!$D:$D,$D57,'VISSIM Travel Time Outputs'!$A:$A,"AVG",'VISSIM Travel Time Outputs'!$B:$B,BE$9)),"-")</f>
        <v>-</v>
      </c>
      <c r="BF57" s="34" t="str">
        <f>IFERROR(TIME(0,0,AVERAGEIFS('VISSIM Travel Time Outputs'!$J:$J,'VISSIM Travel Time Outputs'!$D:$D,$D57,'VISSIM Travel Time Outputs'!$A:$A,"AVG",'VISSIM Travel Time Outputs'!$B:$B,BF$9)),"-")</f>
        <v>-</v>
      </c>
      <c r="BG57" s="34" t="str">
        <f>IFERROR(TIME(0,0,AVERAGEIFS('VISSIM Travel Time Outputs'!$J:$J,'VISSIM Travel Time Outputs'!$D:$D,$D57,'VISSIM Travel Time Outputs'!$A:$A,"AVG",'VISSIM Travel Time Outputs'!$B:$B,BG$9)),"-")</f>
        <v>-</v>
      </c>
      <c r="BH57" s="34" t="str">
        <f>IFERROR(TIME(0,0,AVERAGEIFS('VISSIM Travel Time Outputs'!$J:$J,'VISSIM Travel Time Outputs'!$D:$D,$D57,'VISSIM Travel Time Outputs'!$A:$A,"AVG",'VISSIM Travel Time Outputs'!$B:$B,BH$9)),"-")</f>
        <v>-</v>
      </c>
      <c r="BI57" s="34" t="str">
        <f>IFERROR(TIME(0,0,AVERAGEIFS('VISSIM Travel Time Outputs'!$J:$J,'VISSIM Travel Time Outputs'!$D:$D,$D57,'VISSIM Travel Time Outputs'!$A:$A,"AVG",'VISSIM Travel Time Outputs'!$B:$B,BI$9)),"-")</f>
        <v>-</v>
      </c>
      <c r="BJ57" s="34" t="str">
        <f>IFERROR(TIME(0,0,AVERAGEIFS('VISSIM Travel Time Outputs'!$J:$J,'VISSIM Travel Time Outputs'!$D:$D,$D57,'VISSIM Travel Time Outputs'!$A:$A,"AVG",'VISSIM Travel Time Outputs'!$B:$B,BJ$9)),"-")</f>
        <v>-</v>
      </c>
      <c r="BK57" s="134" t="str">
        <f>IFERROR(TIME(0,0,AVERAGEIFS('VISSIM Travel Time Outputs'!$J:$J,'VISSIM Travel Time Outputs'!$D:$D,$D57,'VISSIM Travel Time Outputs'!$A:$A,"AVG",'VISSIM Travel Time Outputs'!$B:$B,BK$9)),"-")</f>
        <v>-</v>
      </c>
      <c r="BL57" s="126"/>
      <c r="BM57" s="323" t="str">
        <f>IFERROR(AVERAGEIFS('VISSIM Travel Time Outputs'!$G:$G,'VISSIM Travel Time Outputs'!$D:$D,$D57,'VISSIM Travel Time Outputs'!$A:$A,"AVG",'VISSIM Travel Time Outputs'!$B:$B,BM$9),"-")</f>
        <v>-</v>
      </c>
      <c r="BN57" s="324" t="str">
        <f>IFERROR(AVERAGEIFS('VISSIM Travel Time Outputs'!$G:$G,'VISSIM Travel Time Outputs'!$D:$D,$D57,'VISSIM Travel Time Outputs'!$A:$A,"AVG",'VISSIM Travel Time Outputs'!$B:$B,BN$9),"-")</f>
        <v>-</v>
      </c>
      <c r="BO57" s="324" t="str">
        <f>IFERROR(AVERAGEIFS('VISSIM Travel Time Outputs'!$G:$G,'VISSIM Travel Time Outputs'!$D:$D,$D57,'VISSIM Travel Time Outputs'!$A:$A,"AVG",'VISSIM Travel Time Outputs'!$B:$B,BO$9),"-")</f>
        <v>-</v>
      </c>
      <c r="BP57" s="324" t="str">
        <f>IFERROR(AVERAGEIFS('VISSIM Travel Time Outputs'!$G:$G,'VISSIM Travel Time Outputs'!$D:$D,$D57,'VISSIM Travel Time Outputs'!$A:$A,"AVG",'VISSIM Travel Time Outputs'!$B:$B,BP$9),"-")</f>
        <v>-</v>
      </c>
      <c r="BQ57" s="324" t="str">
        <f>IFERROR(AVERAGEIFS('VISSIM Travel Time Outputs'!$G:$G,'VISSIM Travel Time Outputs'!$D:$D,$D57,'VISSIM Travel Time Outputs'!$A:$A,"AVG",'VISSIM Travel Time Outputs'!$B:$B,BQ$9),"-")</f>
        <v>-</v>
      </c>
      <c r="BR57" s="324" t="str">
        <f>IFERROR(AVERAGEIFS('VISSIM Travel Time Outputs'!$G:$G,'VISSIM Travel Time Outputs'!$D:$D,$D57,'VISSIM Travel Time Outputs'!$A:$A,"AVG",'VISSIM Travel Time Outputs'!$B:$B,BR$9),"-")</f>
        <v>-</v>
      </c>
      <c r="BS57" s="324" t="str">
        <f>IFERROR(AVERAGEIFS('VISSIM Travel Time Outputs'!$G:$G,'VISSIM Travel Time Outputs'!$D:$D,$D57,'VISSIM Travel Time Outputs'!$A:$A,"AVG",'VISSIM Travel Time Outputs'!$B:$B,BS$9),"-")</f>
        <v>-</v>
      </c>
      <c r="BT57" s="324" t="str">
        <f>IFERROR(AVERAGEIFS('VISSIM Travel Time Outputs'!$G:$G,'VISSIM Travel Time Outputs'!$D:$D,$D57,'VISSIM Travel Time Outputs'!$A:$A,"AVG",'VISSIM Travel Time Outputs'!$B:$B,BT$9),"-")</f>
        <v>-</v>
      </c>
      <c r="BU57" s="324" t="str">
        <f>IFERROR(AVERAGEIFS('VISSIM Travel Time Outputs'!$G:$G,'VISSIM Travel Time Outputs'!$D:$D,$D57,'VISSIM Travel Time Outputs'!$A:$A,"AVG",'VISSIM Travel Time Outputs'!$B:$B,BU$9),"-")</f>
        <v>-</v>
      </c>
      <c r="BV57" s="324" t="str">
        <f>IFERROR(AVERAGEIFS('VISSIM Travel Time Outputs'!$G:$G,'VISSIM Travel Time Outputs'!$D:$D,$D57,'VISSIM Travel Time Outputs'!$A:$A,"AVG",'VISSIM Travel Time Outputs'!$B:$B,BV$9),"-")</f>
        <v>-</v>
      </c>
      <c r="BW57" s="324" t="str">
        <f>IFERROR(AVERAGEIFS('VISSIM Travel Time Outputs'!$G:$G,'VISSIM Travel Time Outputs'!$D:$D,$D57,'VISSIM Travel Time Outputs'!$A:$A,"AVG",'VISSIM Travel Time Outputs'!$B:$B,BW$9),"-")</f>
        <v>-</v>
      </c>
      <c r="BX57" s="324" t="str">
        <f>IFERROR(AVERAGEIFS('VISSIM Travel Time Outputs'!$G:$G,'VISSIM Travel Time Outputs'!$D:$D,$D57,'VISSIM Travel Time Outputs'!$A:$A,"AVG",'VISSIM Travel Time Outputs'!$B:$B,BX$9),"-")</f>
        <v>-</v>
      </c>
      <c r="BY57" s="324" t="str">
        <f>IFERROR(AVERAGEIFS('VISSIM Travel Time Outputs'!$G:$G,'VISSIM Travel Time Outputs'!$D:$D,$D57,'VISSIM Travel Time Outputs'!$A:$A,"AVG",'VISSIM Travel Time Outputs'!$B:$B,BY$9),"-")</f>
        <v>-</v>
      </c>
      <c r="BZ57" s="324" t="str">
        <f>IFERROR(AVERAGEIFS('VISSIM Travel Time Outputs'!$G:$G,'VISSIM Travel Time Outputs'!$D:$D,$D57,'VISSIM Travel Time Outputs'!$A:$A,"AVG",'VISSIM Travel Time Outputs'!$B:$B,BZ$9),"-")</f>
        <v>-</v>
      </c>
      <c r="CA57" s="324" t="str">
        <f>IFERROR(AVERAGEIFS('VISSIM Travel Time Outputs'!$G:$G,'VISSIM Travel Time Outputs'!$D:$D,$D57,'VISSIM Travel Time Outputs'!$A:$A,"AVG",'VISSIM Travel Time Outputs'!$B:$B,CA$9),"-")</f>
        <v>-</v>
      </c>
      <c r="CB57" s="325" t="str">
        <f>IFERROR(AVERAGEIFS('VISSIM Travel Time Outputs'!$G:$G,'VISSIM Travel Time Outputs'!$D:$D,$D57,'VISSIM Travel Time Outputs'!$A:$A,"AVG",'VISSIM Travel Time Outputs'!$B:$B,CB$9),"-")</f>
        <v>-</v>
      </c>
      <c r="CC57" s="254"/>
      <c r="CD57" s="209" t="str">
        <f t="shared" si="16"/>
        <v>--</v>
      </c>
      <c r="CE57" s="354" t="str">
        <f t="shared" si="17"/>
        <v>--</v>
      </c>
      <c r="CF57" s="325">
        <f t="shared" si="18"/>
        <v>0</v>
      </c>
      <c r="CG57" s="331"/>
      <c r="CH57" s="209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134"/>
      <c r="CX57" s="331"/>
      <c r="CY57" s="323"/>
      <c r="CZ57" s="324"/>
      <c r="DA57" s="324"/>
      <c r="DB57" s="324"/>
      <c r="DC57" s="324"/>
      <c r="DD57" s="324"/>
      <c r="DE57" s="324"/>
      <c r="DF57" s="324"/>
      <c r="DG57" s="324"/>
      <c r="DH57" s="324"/>
      <c r="DI57" s="324"/>
      <c r="DJ57" s="324"/>
      <c r="DK57" s="324"/>
      <c r="DL57" s="324"/>
      <c r="DM57" s="324"/>
      <c r="DN57" s="325"/>
      <c r="DO57" s="331"/>
      <c r="DP57" s="209" t="str">
        <f t="shared" si="19"/>
        <v>--</v>
      </c>
      <c r="DQ57" s="354" t="str">
        <f t="shared" si="20"/>
        <v>--</v>
      </c>
      <c r="DR57" s="325">
        <f t="shared" si="21"/>
        <v>0</v>
      </c>
      <c r="DS57" s="255"/>
      <c r="DT57" s="209" t="str">
        <f>IFERROR(TIME(0,0,AVERAGEIFS('VISSIM Travel Time Outputs'!$K:$K,'VISSIM Travel Time Outputs'!$D:$D,$D57,'VISSIM Travel Time Outputs'!$A:$A,"AVG",'VISSIM Travel Time Outputs'!$B:$B,DT$9)),"-")</f>
        <v>-</v>
      </c>
      <c r="DU57" s="34" t="str">
        <f>IFERROR(TIME(0,0,AVERAGEIFS('VISSIM Travel Time Outputs'!$K:$K,'VISSIM Travel Time Outputs'!$D:$D,$D57,'VISSIM Travel Time Outputs'!$A:$A,"AVG",'VISSIM Travel Time Outputs'!$B:$B,DU$9)),"-")</f>
        <v>-</v>
      </c>
      <c r="DV57" s="34" t="str">
        <f>IFERROR(TIME(0,0,AVERAGEIFS('VISSIM Travel Time Outputs'!$K:$K,'VISSIM Travel Time Outputs'!$D:$D,$D57,'VISSIM Travel Time Outputs'!$A:$A,"AVG",'VISSIM Travel Time Outputs'!$B:$B,DV$9)),"-")</f>
        <v>-</v>
      </c>
      <c r="DW57" s="34" t="str">
        <f>IFERROR(TIME(0,0,AVERAGEIFS('VISSIM Travel Time Outputs'!$K:$K,'VISSIM Travel Time Outputs'!$D:$D,$D57,'VISSIM Travel Time Outputs'!$A:$A,"AVG",'VISSIM Travel Time Outputs'!$B:$B,DW$9)),"-")</f>
        <v>-</v>
      </c>
      <c r="DX57" s="34" t="str">
        <f>IFERROR(TIME(0,0,AVERAGEIFS('VISSIM Travel Time Outputs'!$K:$K,'VISSIM Travel Time Outputs'!$D:$D,$D57,'VISSIM Travel Time Outputs'!$A:$A,"AVG",'VISSIM Travel Time Outputs'!$B:$B,DX$9)),"-")</f>
        <v>-</v>
      </c>
      <c r="DY57" s="34" t="str">
        <f>IFERROR(TIME(0,0,AVERAGEIFS('VISSIM Travel Time Outputs'!$K:$K,'VISSIM Travel Time Outputs'!$D:$D,$D57,'VISSIM Travel Time Outputs'!$A:$A,"AVG",'VISSIM Travel Time Outputs'!$B:$B,DY$9)),"-")</f>
        <v>-</v>
      </c>
      <c r="DZ57" s="34" t="str">
        <f>IFERROR(TIME(0,0,AVERAGEIFS('VISSIM Travel Time Outputs'!$K:$K,'VISSIM Travel Time Outputs'!$D:$D,$D57,'VISSIM Travel Time Outputs'!$A:$A,"AVG",'VISSIM Travel Time Outputs'!$B:$B,DZ$9)),"-")</f>
        <v>-</v>
      </c>
      <c r="EA57" s="34" t="str">
        <f>IFERROR(TIME(0,0,AVERAGEIFS('VISSIM Travel Time Outputs'!$K:$K,'VISSIM Travel Time Outputs'!$D:$D,$D57,'VISSIM Travel Time Outputs'!$A:$A,"AVG",'VISSIM Travel Time Outputs'!$B:$B,EA$9)),"-")</f>
        <v>-</v>
      </c>
      <c r="EB57" s="34" t="str">
        <f>IFERROR(TIME(0,0,AVERAGEIFS('VISSIM Travel Time Outputs'!$K:$K,'VISSIM Travel Time Outputs'!$D:$D,$D57,'VISSIM Travel Time Outputs'!$A:$A,"AVG",'VISSIM Travel Time Outputs'!$B:$B,EB$9)),"-")</f>
        <v>-</v>
      </c>
      <c r="EC57" s="34" t="str">
        <f>IFERROR(TIME(0,0,AVERAGEIFS('VISSIM Travel Time Outputs'!$K:$K,'VISSIM Travel Time Outputs'!$D:$D,$D57,'VISSIM Travel Time Outputs'!$A:$A,"AVG",'VISSIM Travel Time Outputs'!$B:$B,EC$9)),"-")</f>
        <v>-</v>
      </c>
      <c r="ED57" s="34" t="str">
        <f>IFERROR(TIME(0,0,AVERAGEIFS('VISSIM Travel Time Outputs'!$K:$K,'VISSIM Travel Time Outputs'!$D:$D,$D57,'VISSIM Travel Time Outputs'!$A:$A,"AVG",'VISSIM Travel Time Outputs'!$B:$B,ED$9)),"-")</f>
        <v>-</v>
      </c>
      <c r="EE57" s="34" t="str">
        <f>IFERROR(TIME(0,0,AVERAGEIFS('VISSIM Travel Time Outputs'!$K:$K,'VISSIM Travel Time Outputs'!$D:$D,$D57,'VISSIM Travel Time Outputs'!$A:$A,"AVG",'VISSIM Travel Time Outputs'!$B:$B,EE$9)),"-")</f>
        <v>-</v>
      </c>
      <c r="EF57" s="34" t="str">
        <f>IFERROR(TIME(0,0,AVERAGEIFS('VISSIM Travel Time Outputs'!$K:$K,'VISSIM Travel Time Outputs'!$D:$D,$D57,'VISSIM Travel Time Outputs'!$A:$A,"AVG",'VISSIM Travel Time Outputs'!$B:$B,EF$9)),"-")</f>
        <v>-</v>
      </c>
      <c r="EG57" s="34" t="str">
        <f>IFERROR(TIME(0,0,AVERAGEIFS('VISSIM Travel Time Outputs'!$K:$K,'VISSIM Travel Time Outputs'!$D:$D,$D57,'VISSIM Travel Time Outputs'!$A:$A,"AVG",'VISSIM Travel Time Outputs'!$B:$B,EG$9)),"-")</f>
        <v>-</v>
      </c>
      <c r="EH57" s="34" t="str">
        <f>IFERROR(TIME(0,0,AVERAGEIFS('VISSIM Travel Time Outputs'!$K:$K,'VISSIM Travel Time Outputs'!$D:$D,$D57,'VISSIM Travel Time Outputs'!$A:$A,"AVG",'VISSIM Travel Time Outputs'!$B:$B,EH$9)),"-")</f>
        <v>-</v>
      </c>
      <c r="EI57" s="134" t="str">
        <f>IFERROR(TIME(0,0,AVERAGEIFS('VISSIM Travel Time Outputs'!$K:$K,'VISSIM Travel Time Outputs'!$D:$D,$D57,'VISSIM Travel Time Outputs'!$A:$A,"AVG",'VISSIM Travel Time Outputs'!$B:$B,EI$9)),"-")</f>
        <v>-</v>
      </c>
      <c r="EJ57" s="126"/>
      <c r="EK57" s="323" t="str">
        <f>IFERROR(AVERAGEIFS('VISSIM Travel Time Outputs'!$H:$H,'VISSIM Travel Time Outputs'!$D:$D,$D57,'VISSIM Travel Time Outputs'!$A:$A,"AVG",'VISSIM Travel Time Outputs'!$B:$B,EK$9),"-")</f>
        <v>-</v>
      </c>
      <c r="EL57" s="324" t="str">
        <f>IFERROR(AVERAGEIFS('VISSIM Travel Time Outputs'!$H:$H,'VISSIM Travel Time Outputs'!$D:$D,$D57,'VISSIM Travel Time Outputs'!$A:$A,"AVG",'VISSIM Travel Time Outputs'!$B:$B,EL$9),"-")</f>
        <v>-</v>
      </c>
      <c r="EM57" s="324" t="str">
        <f>IFERROR(AVERAGEIFS('VISSIM Travel Time Outputs'!$H:$H,'VISSIM Travel Time Outputs'!$D:$D,$D57,'VISSIM Travel Time Outputs'!$A:$A,"AVG",'VISSIM Travel Time Outputs'!$B:$B,EM$9),"-")</f>
        <v>-</v>
      </c>
      <c r="EN57" s="324" t="str">
        <f>IFERROR(AVERAGEIFS('VISSIM Travel Time Outputs'!$H:$H,'VISSIM Travel Time Outputs'!$D:$D,$D57,'VISSIM Travel Time Outputs'!$A:$A,"AVG",'VISSIM Travel Time Outputs'!$B:$B,EN$9),"-")</f>
        <v>-</v>
      </c>
      <c r="EO57" s="324" t="str">
        <f>IFERROR(AVERAGEIFS('VISSIM Travel Time Outputs'!$H:$H,'VISSIM Travel Time Outputs'!$D:$D,$D57,'VISSIM Travel Time Outputs'!$A:$A,"AVG",'VISSIM Travel Time Outputs'!$B:$B,EO$9),"-")</f>
        <v>-</v>
      </c>
      <c r="EP57" s="324" t="str">
        <f>IFERROR(AVERAGEIFS('VISSIM Travel Time Outputs'!$H:$H,'VISSIM Travel Time Outputs'!$D:$D,$D57,'VISSIM Travel Time Outputs'!$A:$A,"AVG",'VISSIM Travel Time Outputs'!$B:$B,EP$9),"-")</f>
        <v>-</v>
      </c>
      <c r="EQ57" s="324" t="str">
        <f>IFERROR(AVERAGEIFS('VISSIM Travel Time Outputs'!$H:$H,'VISSIM Travel Time Outputs'!$D:$D,$D57,'VISSIM Travel Time Outputs'!$A:$A,"AVG",'VISSIM Travel Time Outputs'!$B:$B,EQ$9),"-")</f>
        <v>-</v>
      </c>
      <c r="ER57" s="324" t="str">
        <f>IFERROR(AVERAGEIFS('VISSIM Travel Time Outputs'!$H:$H,'VISSIM Travel Time Outputs'!$D:$D,$D57,'VISSIM Travel Time Outputs'!$A:$A,"AVG",'VISSIM Travel Time Outputs'!$B:$B,ER$9),"-")</f>
        <v>-</v>
      </c>
      <c r="ES57" s="324" t="str">
        <f>IFERROR(AVERAGEIFS('VISSIM Travel Time Outputs'!$H:$H,'VISSIM Travel Time Outputs'!$D:$D,$D57,'VISSIM Travel Time Outputs'!$A:$A,"AVG",'VISSIM Travel Time Outputs'!$B:$B,ES$9),"-")</f>
        <v>-</v>
      </c>
      <c r="ET57" s="324" t="str">
        <f>IFERROR(AVERAGEIFS('VISSIM Travel Time Outputs'!$H:$H,'VISSIM Travel Time Outputs'!$D:$D,$D57,'VISSIM Travel Time Outputs'!$A:$A,"AVG",'VISSIM Travel Time Outputs'!$B:$B,ET$9),"-")</f>
        <v>-</v>
      </c>
      <c r="EU57" s="324" t="str">
        <f>IFERROR(AVERAGEIFS('VISSIM Travel Time Outputs'!$H:$H,'VISSIM Travel Time Outputs'!$D:$D,$D57,'VISSIM Travel Time Outputs'!$A:$A,"AVG",'VISSIM Travel Time Outputs'!$B:$B,EU$9),"-")</f>
        <v>-</v>
      </c>
      <c r="EV57" s="324" t="str">
        <f>IFERROR(AVERAGEIFS('VISSIM Travel Time Outputs'!$H:$H,'VISSIM Travel Time Outputs'!$D:$D,$D57,'VISSIM Travel Time Outputs'!$A:$A,"AVG",'VISSIM Travel Time Outputs'!$B:$B,EV$9),"-")</f>
        <v>-</v>
      </c>
      <c r="EW57" s="324" t="str">
        <f>IFERROR(AVERAGEIFS('VISSIM Travel Time Outputs'!$H:$H,'VISSIM Travel Time Outputs'!$D:$D,$D57,'VISSIM Travel Time Outputs'!$A:$A,"AVG",'VISSIM Travel Time Outputs'!$B:$B,EW$9),"-")</f>
        <v>-</v>
      </c>
      <c r="EX57" s="324" t="str">
        <f>IFERROR(AVERAGEIFS('VISSIM Travel Time Outputs'!$H:$H,'VISSIM Travel Time Outputs'!$D:$D,$D57,'VISSIM Travel Time Outputs'!$A:$A,"AVG",'VISSIM Travel Time Outputs'!$B:$B,EX$9),"-")</f>
        <v>-</v>
      </c>
      <c r="EY57" s="324" t="str">
        <f>IFERROR(AVERAGEIFS('VISSIM Travel Time Outputs'!$H:$H,'VISSIM Travel Time Outputs'!$D:$D,$D57,'VISSIM Travel Time Outputs'!$A:$A,"AVG",'VISSIM Travel Time Outputs'!$B:$B,EY$9),"-")</f>
        <v>-</v>
      </c>
      <c r="EZ57" s="325" t="str">
        <f>IFERROR(AVERAGEIFS('VISSIM Travel Time Outputs'!$H:$H,'VISSIM Travel Time Outputs'!$D:$D,$D57,'VISSIM Travel Time Outputs'!$A:$A,"AVG",'VISSIM Travel Time Outputs'!$B:$B,EZ$9),"-")</f>
        <v>-</v>
      </c>
      <c r="FA57" s="254"/>
      <c r="FB57" s="209" t="str">
        <f t="shared" si="22"/>
        <v>--</v>
      </c>
      <c r="FC57" s="354" t="str">
        <f t="shared" si="23"/>
        <v>--</v>
      </c>
      <c r="FD57" s="325">
        <f t="shared" si="24"/>
        <v>0</v>
      </c>
      <c r="FE57" s="331"/>
      <c r="FF57" s="209" t="str">
        <f>IFERROR(GETPIVOTDATA("Average of TRAVTM(40)",#REF!,"TIMEINT",FF$9,"VEHICLETRAVELTIMEMEASUREMENT",$D57)/3600/24,"--")</f>
        <v>--</v>
      </c>
      <c r="FG57" s="34" t="str">
        <f>IFERROR(GETPIVOTDATA("Average of TRAVTM(40)",#REF!,"TIMEINT",FG$9,"VEHICLETRAVELTIMEMEASUREMENT",$D57)/3600/24,"--")</f>
        <v>--</v>
      </c>
      <c r="FH57" s="34" t="str">
        <f>IFERROR(GETPIVOTDATA("Average of TRAVTM(40)",#REF!,"TIMEINT",FH$9,"VEHICLETRAVELTIMEMEASUREMENT",$D57)/3600/24,"--")</f>
        <v>--</v>
      </c>
      <c r="FI57" s="34" t="str">
        <f>IFERROR(GETPIVOTDATA("Average of TRAVTM(40)",#REF!,"TIMEINT",FI$9,"VEHICLETRAVELTIMEMEASUREMENT",$D57)/3600/24,"--")</f>
        <v>--</v>
      </c>
      <c r="FJ57" s="34" t="str">
        <f>IFERROR(GETPIVOTDATA("Average of TRAVTM(40)",#REF!,"TIMEINT",FJ$9,"VEHICLETRAVELTIMEMEASUREMENT",$D57)/3600/24,"--")</f>
        <v>--</v>
      </c>
      <c r="FK57" s="34" t="str">
        <f>IFERROR(GETPIVOTDATA("Average of TRAVTM(40)",#REF!,"TIMEINT",FK$9,"VEHICLETRAVELTIMEMEASUREMENT",$D57)/3600/24,"--")</f>
        <v>--</v>
      </c>
      <c r="FL57" s="34" t="str">
        <f>IFERROR(GETPIVOTDATA("Average of TRAVTM(40)",#REF!,"TIMEINT",FL$9,"VEHICLETRAVELTIMEMEASUREMENT",$D57)/3600/24,"--")</f>
        <v>--</v>
      </c>
      <c r="FM57" s="34" t="str">
        <f>IFERROR(GETPIVOTDATA("Average of TRAVTM(40)",#REF!,"TIMEINT",FM$9,"VEHICLETRAVELTIMEMEASUREMENT",$D57)/3600/24,"--")</f>
        <v>--</v>
      </c>
      <c r="FN57" s="34" t="str">
        <f>IFERROR(GETPIVOTDATA("Average of TRAVTM(40)",#REF!,"TIMEINT",FN$9,"VEHICLETRAVELTIMEMEASUREMENT",$D57)/3600/24,"--")</f>
        <v>--</v>
      </c>
      <c r="FO57" s="34" t="str">
        <f>IFERROR(GETPIVOTDATA("Average of TRAVTM(40)",#REF!,"TIMEINT",FO$9,"VEHICLETRAVELTIMEMEASUREMENT",$D57)/3600/24,"--")</f>
        <v>--</v>
      </c>
      <c r="FP57" s="34" t="str">
        <f>IFERROR(GETPIVOTDATA("Average of TRAVTM(40)",#REF!,"TIMEINT",FP$9,"VEHICLETRAVELTIMEMEASUREMENT",$D57)/3600/24,"--")</f>
        <v>--</v>
      </c>
      <c r="FQ57" s="34" t="str">
        <f>IFERROR(GETPIVOTDATA("Average of TRAVTM(40)",#REF!,"TIMEINT",FQ$9,"VEHICLETRAVELTIMEMEASUREMENT",$D57)/3600/24,"--")</f>
        <v>--</v>
      </c>
      <c r="FR57" s="34" t="str">
        <f>IFERROR(GETPIVOTDATA("Average of TRAVTM(40)",#REF!,"TIMEINT",FR$9,"VEHICLETRAVELTIMEMEASUREMENT",$D57)/3600/24,"--")</f>
        <v>--</v>
      </c>
      <c r="FS57" s="34" t="str">
        <f>IFERROR(GETPIVOTDATA("Average of TRAVTM(40)",#REF!,"TIMEINT",FS$9,"VEHICLETRAVELTIMEMEASUREMENT",$D57)/3600/24,"--")</f>
        <v>--</v>
      </c>
      <c r="FT57" s="34" t="str">
        <f>IFERROR(GETPIVOTDATA("Average of TRAVTM(40)",#REF!,"TIMEINT",FT$9,"VEHICLETRAVELTIMEMEASUREMENT",$D57)/3600/24,"--")</f>
        <v>--</v>
      </c>
      <c r="FU57" s="134" t="str">
        <f>IFERROR(GETPIVOTDATA("Average of TRAVTM(40)",#REF!,"TIMEINT",FU$9,"VEHICLETRAVELTIMEMEASUREMENT",$D57)/3600/24,"--")</f>
        <v>--</v>
      </c>
      <c r="FV57" s="331"/>
      <c r="FW57" s="323" t="str">
        <f>IFERROR(GETPIVOTDATA("Average of VEHS(40)",#REF!,"TIMEINT",FW$9,"VEHICLETRAVELTIMEMEASUREMENT",$D57),"--")</f>
        <v>--</v>
      </c>
      <c r="FX57" s="324" t="str">
        <f>IFERROR(GETPIVOTDATA("Average of VEHS(40)",#REF!,"TIMEINT",FX$9,"VEHICLETRAVELTIMEMEASUREMENT",$D57),"--")</f>
        <v>--</v>
      </c>
      <c r="FY57" s="324" t="str">
        <f>IFERROR(GETPIVOTDATA("Average of VEHS(40)",#REF!,"TIMEINT",FY$9,"VEHICLETRAVELTIMEMEASUREMENT",$D57),"--")</f>
        <v>--</v>
      </c>
      <c r="FZ57" s="324" t="str">
        <f>IFERROR(GETPIVOTDATA("Average of VEHS(40)",#REF!,"TIMEINT",FZ$9,"VEHICLETRAVELTIMEMEASUREMENT",$D57),"--")</f>
        <v>--</v>
      </c>
      <c r="GA57" s="324" t="str">
        <f>IFERROR(GETPIVOTDATA("Average of VEHS(40)",#REF!,"TIMEINT",GA$9,"VEHICLETRAVELTIMEMEASUREMENT",$D57),"--")</f>
        <v>--</v>
      </c>
      <c r="GB57" s="324" t="str">
        <f>IFERROR(GETPIVOTDATA("Average of VEHS(40)",#REF!,"TIMEINT",GB$9,"VEHICLETRAVELTIMEMEASUREMENT",$D57),"--")</f>
        <v>--</v>
      </c>
      <c r="GC57" s="324" t="str">
        <f>IFERROR(GETPIVOTDATA("Average of VEHS(40)",#REF!,"TIMEINT",GC$9,"VEHICLETRAVELTIMEMEASUREMENT",$D57),"--")</f>
        <v>--</v>
      </c>
      <c r="GD57" s="324" t="str">
        <f>IFERROR(GETPIVOTDATA("Average of VEHS(40)",#REF!,"TIMEINT",GD$9,"VEHICLETRAVELTIMEMEASUREMENT",$D57),"--")</f>
        <v>--</v>
      </c>
      <c r="GE57" s="324" t="str">
        <f>IFERROR(GETPIVOTDATA("Average of VEHS(40)",#REF!,"TIMEINT",GE$9,"VEHICLETRAVELTIMEMEASUREMENT",$D57),"--")</f>
        <v>--</v>
      </c>
      <c r="GF57" s="324" t="str">
        <f>IFERROR(GETPIVOTDATA("Average of VEHS(40)",#REF!,"TIMEINT",GF$9,"VEHICLETRAVELTIMEMEASUREMENT",$D57),"--")</f>
        <v>--</v>
      </c>
      <c r="GG57" s="324" t="str">
        <f>IFERROR(GETPIVOTDATA("Average of VEHS(40)",#REF!,"TIMEINT",GG$9,"VEHICLETRAVELTIMEMEASUREMENT",$D57),"--")</f>
        <v>--</v>
      </c>
      <c r="GH57" s="324" t="str">
        <f>IFERROR(GETPIVOTDATA("Average of VEHS(40)",#REF!,"TIMEINT",GH$9,"VEHICLETRAVELTIMEMEASUREMENT",$D57),"--")</f>
        <v>--</v>
      </c>
      <c r="GI57" s="324" t="str">
        <f>IFERROR(GETPIVOTDATA("Average of VEHS(40)",#REF!,"TIMEINT",GI$9,"VEHICLETRAVELTIMEMEASUREMENT",$D57),"--")</f>
        <v>--</v>
      </c>
      <c r="GJ57" s="324" t="str">
        <f>IFERROR(GETPIVOTDATA("Average of VEHS(40)",#REF!,"TIMEINT",GJ$9,"VEHICLETRAVELTIMEMEASUREMENT",$D57),"--")</f>
        <v>--</v>
      </c>
      <c r="GK57" s="324" t="str">
        <f>IFERROR(GETPIVOTDATA("Average of VEHS(40)",#REF!,"TIMEINT",GK$9,"VEHICLETRAVELTIMEMEASUREMENT",$D57),"--")</f>
        <v>--</v>
      </c>
      <c r="GL57" s="325" t="str">
        <f>IFERROR(GETPIVOTDATA("Average of VEHS(40)",#REF!,"TIMEINT",GL$9,"VEHICLETRAVELTIMEMEASUREMENT",$D57),"--")</f>
        <v>--</v>
      </c>
      <c r="GM57" s="331"/>
      <c r="GN57" s="209" t="str">
        <f t="shared" si="25"/>
        <v>--</v>
      </c>
      <c r="GO57" s="354" t="str">
        <f t="shared" si="26"/>
        <v>--</v>
      </c>
      <c r="GP57" s="325">
        <f t="shared" si="27"/>
        <v>0</v>
      </c>
      <c r="GQ57" s="331"/>
      <c r="GR57" s="209" t="str">
        <f>IFERROR(GETPIVOTDATA("Average of TRAVTM(60)",#REF!,"TIMEINT",GR$9,"VEHICLETRAVELTIMEMEASUREMENT",$D57)/3600/24,"--")</f>
        <v>--</v>
      </c>
      <c r="GS57" s="34" t="str">
        <f>IFERROR(GETPIVOTDATA("Average of TRAVTM(60)",#REF!,"TIMEINT",GS$9,"VEHICLETRAVELTIMEMEASUREMENT",$D57)/3600/24,"--")</f>
        <v>--</v>
      </c>
      <c r="GT57" s="34" t="str">
        <f>IFERROR(GETPIVOTDATA("Average of TRAVTM(60)",#REF!,"TIMEINT",GT$9,"VEHICLETRAVELTIMEMEASUREMENT",$D57)/3600/24,"--")</f>
        <v>--</v>
      </c>
      <c r="GU57" s="34" t="str">
        <f>IFERROR(GETPIVOTDATA("Average of TRAVTM(60)",#REF!,"TIMEINT",GU$9,"VEHICLETRAVELTIMEMEASUREMENT",$D57)/3600/24,"--")</f>
        <v>--</v>
      </c>
      <c r="GV57" s="34" t="str">
        <f>IFERROR(GETPIVOTDATA("Average of TRAVTM(60)",#REF!,"TIMEINT",GV$9,"VEHICLETRAVELTIMEMEASUREMENT",$D57)/3600/24,"--")</f>
        <v>--</v>
      </c>
      <c r="GW57" s="34" t="str">
        <f>IFERROR(GETPIVOTDATA("Average of TRAVTM(60)",#REF!,"TIMEINT",GW$9,"VEHICLETRAVELTIMEMEASUREMENT",$D57)/3600/24,"--")</f>
        <v>--</v>
      </c>
      <c r="GX57" s="34" t="str">
        <f>IFERROR(GETPIVOTDATA("Average of TRAVTM(60)",#REF!,"TIMEINT",GX$9,"VEHICLETRAVELTIMEMEASUREMENT",$D57)/3600/24,"--")</f>
        <v>--</v>
      </c>
      <c r="GY57" s="34" t="str">
        <f>IFERROR(GETPIVOTDATA("Average of TRAVTM(60)",#REF!,"TIMEINT",GY$9,"VEHICLETRAVELTIMEMEASUREMENT",$D57)/3600/24,"--")</f>
        <v>--</v>
      </c>
      <c r="GZ57" s="34" t="str">
        <f>IFERROR(GETPIVOTDATA("Average of TRAVTM(60)",#REF!,"TIMEINT",GZ$9,"VEHICLETRAVELTIMEMEASUREMENT",$D57)/3600/24,"--")</f>
        <v>--</v>
      </c>
      <c r="HA57" s="34" t="str">
        <f>IFERROR(GETPIVOTDATA("Average of TRAVTM(60)",#REF!,"TIMEINT",HA$9,"VEHICLETRAVELTIMEMEASUREMENT",$D57)/3600/24,"--")</f>
        <v>--</v>
      </c>
      <c r="HB57" s="34" t="str">
        <f>IFERROR(GETPIVOTDATA("Average of TRAVTM(60)",#REF!,"TIMEINT",HB$9,"VEHICLETRAVELTIMEMEASUREMENT",$D57)/3600/24,"--")</f>
        <v>--</v>
      </c>
      <c r="HC57" s="34" t="str">
        <f>IFERROR(GETPIVOTDATA("Average of TRAVTM(60)",#REF!,"TIMEINT",HC$9,"VEHICLETRAVELTIMEMEASUREMENT",$D57)/3600/24,"--")</f>
        <v>--</v>
      </c>
      <c r="HD57" s="34" t="str">
        <f>IFERROR(GETPIVOTDATA("Average of TRAVTM(60)",#REF!,"TIMEINT",HD$9,"VEHICLETRAVELTIMEMEASUREMENT",$D57)/3600/24,"--")</f>
        <v>--</v>
      </c>
      <c r="HE57" s="34" t="str">
        <f>IFERROR(GETPIVOTDATA("Average of TRAVTM(60)",#REF!,"TIMEINT",HE$9,"VEHICLETRAVELTIMEMEASUREMENT",$D57)/3600/24,"--")</f>
        <v>--</v>
      </c>
      <c r="HF57" s="34" t="str">
        <f>IFERROR(GETPIVOTDATA("Average of TRAVTM(60)",#REF!,"TIMEINT",HF$9,"VEHICLETRAVELTIMEMEASUREMENT",$D57)/3600/24,"--")</f>
        <v>--</v>
      </c>
      <c r="HG57" s="134" t="str">
        <f>IFERROR(GETPIVOTDATA("Average of TRAVTM(60)",#REF!,"TIMEINT",HG$9,"VEHICLETRAVELTIMEMEASUREMENT",$D57)/3600/24,"--")</f>
        <v>--</v>
      </c>
      <c r="HH57" s="331"/>
      <c r="HI57" s="323" t="str">
        <f>IFERROR(GETPIVOTDATA("Average of VEHS(60)",#REF!,"TIMEINT",HI$9,"VEHICLETRAVELTIMEMEASUREMENT",$D57),"--")</f>
        <v>--</v>
      </c>
      <c r="HJ57" s="324" t="str">
        <f>IFERROR(GETPIVOTDATA("Average of VEHS(60)",#REF!,"TIMEINT",HJ$9,"VEHICLETRAVELTIMEMEASUREMENT",$D57),"--")</f>
        <v>--</v>
      </c>
      <c r="HK57" s="324" t="str">
        <f>IFERROR(GETPIVOTDATA("Average of VEHS(60)",#REF!,"TIMEINT",HK$9,"VEHICLETRAVELTIMEMEASUREMENT",$D57),"--")</f>
        <v>--</v>
      </c>
      <c r="HL57" s="324" t="str">
        <f>IFERROR(GETPIVOTDATA("Average of VEHS(60)",#REF!,"TIMEINT",HL$9,"VEHICLETRAVELTIMEMEASUREMENT",$D57),"--")</f>
        <v>--</v>
      </c>
      <c r="HM57" s="324" t="str">
        <f>IFERROR(GETPIVOTDATA("Average of VEHS(60)",#REF!,"TIMEINT",HM$9,"VEHICLETRAVELTIMEMEASUREMENT",$D57),"--")</f>
        <v>--</v>
      </c>
      <c r="HN57" s="324" t="str">
        <f>IFERROR(GETPIVOTDATA("Average of VEHS(60)",#REF!,"TIMEINT",HN$9,"VEHICLETRAVELTIMEMEASUREMENT",$D57),"--")</f>
        <v>--</v>
      </c>
      <c r="HO57" s="324" t="str">
        <f>IFERROR(GETPIVOTDATA("Average of VEHS(60)",#REF!,"TIMEINT",HO$9,"VEHICLETRAVELTIMEMEASUREMENT",$D57),"--")</f>
        <v>--</v>
      </c>
      <c r="HP57" s="324" t="str">
        <f>IFERROR(GETPIVOTDATA("Average of VEHS(60)",#REF!,"TIMEINT",HP$9,"VEHICLETRAVELTIMEMEASUREMENT",$D57),"--")</f>
        <v>--</v>
      </c>
      <c r="HQ57" s="324" t="str">
        <f>IFERROR(GETPIVOTDATA("Average of VEHS(60)",#REF!,"TIMEINT",HQ$9,"VEHICLETRAVELTIMEMEASUREMENT",$D57),"--")</f>
        <v>--</v>
      </c>
      <c r="HR57" s="324" t="str">
        <f>IFERROR(GETPIVOTDATA("Average of VEHS(60)",#REF!,"TIMEINT",HR$9,"VEHICLETRAVELTIMEMEASUREMENT",$D57),"--")</f>
        <v>--</v>
      </c>
      <c r="HS57" s="324" t="str">
        <f>IFERROR(GETPIVOTDATA("Average of VEHS(60)",#REF!,"TIMEINT",HS$9,"VEHICLETRAVELTIMEMEASUREMENT",$D57),"--")</f>
        <v>--</v>
      </c>
      <c r="HT57" s="324" t="str">
        <f>IFERROR(GETPIVOTDATA("Average of VEHS(60)",#REF!,"TIMEINT",HT$9,"VEHICLETRAVELTIMEMEASUREMENT",$D57),"--")</f>
        <v>--</v>
      </c>
      <c r="HU57" s="324" t="str">
        <f>IFERROR(GETPIVOTDATA("Average of VEHS(60)",#REF!,"TIMEINT",HU$9,"VEHICLETRAVELTIMEMEASUREMENT",$D57),"--")</f>
        <v>--</v>
      </c>
      <c r="HV57" s="324" t="str">
        <f>IFERROR(GETPIVOTDATA("Average of VEHS(60)",#REF!,"TIMEINT",HV$9,"VEHICLETRAVELTIMEMEASUREMENT",$D57),"--")</f>
        <v>--</v>
      </c>
      <c r="HW57" s="324" t="str">
        <f>IFERROR(GETPIVOTDATA("Average of VEHS(60)",#REF!,"TIMEINT",HW$9,"VEHICLETRAVELTIMEMEASUREMENT",$D57),"--")</f>
        <v>--</v>
      </c>
      <c r="HX57" s="325" t="str">
        <f>IFERROR(GETPIVOTDATA("Average of VEHS(60)",#REF!,"TIMEINT",HX$9,"VEHICLETRAVELTIMEMEASUREMENT",$D57),"--")</f>
        <v>--</v>
      </c>
      <c r="HY57" s="331"/>
      <c r="HZ57" s="209" t="str">
        <f t="shared" si="28"/>
        <v>--</v>
      </c>
      <c r="IA57" s="354" t="str">
        <f t="shared" si="29"/>
        <v>--</v>
      </c>
      <c r="IB57" s="325">
        <f t="shared" si="30"/>
        <v>0</v>
      </c>
      <c r="IC57" s="638"/>
      <c r="ID57" s="323" t="str">
        <f>IFERROR(AVERAGEIFS('VISSIM Travel Time Outputs'!#REF!,'VISSIM Travel Time Outputs'!#REF!,$D57,'VISSIM Travel Time Outputs'!#REF!,"AVG",'VISSIM Travel Time Outputs'!#REF!,ID$9),"-")</f>
        <v>-</v>
      </c>
      <c r="IE57" s="324" t="str">
        <f>IFERROR(AVERAGEIFS('VISSIM Travel Time Outputs'!#REF!,'VISSIM Travel Time Outputs'!#REF!,$D57,'VISSIM Travel Time Outputs'!#REF!,"AVG",'VISSIM Travel Time Outputs'!#REF!,IE$9),"-")</f>
        <v>-</v>
      </c>
      <c r="IF57" s="324" t="str">
        <f>IFERROR(AVERAGEIFS('VISSIM Travel Time Outputs'!#REF!,'VISSIM Travel Time Outputs'!#REF!,$D57,'VISSIM Travel Time Outputs'!#REF!,"AVG",'VISSIM Travel Time Outputs'!#REF!,IF$9),"-")</f>
        <v>-</v>
      </c>
      <c r="IG57" s="324" t="str">
        <f>IFERROR(AVERAGEIFS('VISSIM Travel Time Outputs'!#REF!,'VISSIM Travel Time Outputs'!#REF!,$D57,'VISSIM Travel Time Outputs'!#REF!,"AVG",'VISSIM Travel Time Outputs'!#REF!,IG$9),"-")</f>
        <v>-</v>
      </c>
      <c r="IH57" s="324" t="str">
        <f>IFERROR(AVERAGEIFS('VISSIM Travel Time Outputs'!#REF!,'VISSIM Travel Time Outputs'!#REF!,$D57,'VISSIM Travel Time Outputs'!#REF!,"AVG",'VISSIM Travel Time Outputs'!#REF!,IH$9),"-")</f>
        <v>-</v>
      </c>
      <c r="II57" s="324" t="str">
        <f>IFERROR(AVERAGEIFS('VISSIM Travel Time Outputs'!#REF!,'VISSIM Travel Time Outputs'!#REF!,$D57,'VISSIM Travel Time Outputs'!#REF!,"AVG",'VISSIM Travel Time Outputs'!#REF!,II$9),"-")</f>
        <v>-</v>
      </c>
      <c r="IJ57" s="324" t="str">
        <f>IFERROR(AVERAGEIFS('VISSIM Travel Time Outputs'!#REF!,'VISSIM Travel Time Outputs'!#REF!,$D57,'VISSIM Travel Time Outputs'!#REF!,"AVG",'VISSIM Travel Time Outputs'!#REF!,IJ$9),"-")</f>
        <v>-</v>
      </c>
      <c r="IK57" s="324" t="str">
        <f>IFERROR(AVERAGEIFS('VISSIM Travel Time Outputs'!#REF!,'VISSIM Travel Time Outputs'!#REF!,$D57,'VISSIM Travel Time Outputs'!#REF!,"AVG",'VISSIM Travel Time Outputs'!#REF!,IK$9),"-")</f>
        <v>-</v>
      </c>
      <c r="IL57" s="324" t="str">
        <f>IFERROR(AVERAGEIFS('VISSIM Travel Time Outputs'!#REF!,'VISSIM Travel Time Outputs'!#REF!,$D57,'VISSIM Travel Time Outputs'!#REF!,"AVG",'VISSIM Travel Time Outputs'!#REF!,IL$9),"-")</f>
        <v>-</v>
      </c>
      <c r="IM57" s="324" t="str">
        <f>IFERROR(AVERAGEIFS('VISSIM Travel Time Outputs'!#REF!,'VISSIM Travel Time Outputs'!#REF!,$D57,'VISSIM Travel Time Outputs'!#REF!,"AVG",'VISSIM Travel Time Outputs'!#REF!,IM$9),"-")</f>
        <v>-</v>
      </c>
      <c r="IN57" s="324" t="str">
        <f>IFERROR(AVERAGEIFS('VISSIM Travel Time Outputs'!#REF!,'VISSIM Travel Time Outputs'!#REF!,$D57,'VISSIM Travel Time Outputs'!#REF!,"AVG",'VISSIM Travel Time Outputs'!#REF!,IN$9),"-")</f>
        <v>-</v>
      </c>
      <c r="IO57" s="324" t="str">
        <f>IFERROR(AVERAGEIFS('VISSIM Travel Time Outputs'!#REF!,'VISSIM Travel Time Outputs'!#REF!,$D57,'VISSIM Travel Time Outputs'!#REF!,"AVG",'VISSIM Travel Time Outputs'!#REF!,IO$9),"-")</f>
        <v>-</v>
      </c>
      <c r="IP57" s="324" t="str">
        <f>IFERROR(AVERAGEIFS('VISSIM Travel Time Outputs'!#REF!,'VISSIM Travel Time Outputs'!#REF!,$D57,'VISSIM Travel Time Outputs'!#REF!,"AVG",'VISSIM Travel Time Outputs'!#REF!,IP$9),"-")</f>
        <v>-</v>
      </c>
      <c r="IQ57" s="324" t="str">
        <f>IFERROR(AVERAGEIFS('VISSIM Travel Time Outputs'!#REF!,'VISSIM Travel Time Outputs'!#REF!,$D57,'VISSIM Travel Time Outputs'!#REF!,"AVG",'VISSIM Travel Time Outputs'!#REF!,IQ$9),"-")</f>
        <v>-</v>
      </c>
      <c r="IR57" s="324" t="str">
        <f>IFERROR(AVERAGEIFS('VISSIM Travel Time Outputs'!#REF!,'VISSIM Travel Time Outputs'!#REF!,$D57,'VISSIM Travel Time Outputs'!#REF!,"AVG",'VISSIM Travel Time Outputs'!#REF!,IR$9),"-")</f>
        <v>-</v>
      </c>
      <c r="IS57" s="325" t="str">
        <f>IFERROR(AVERAGEIFS('VISSIM Travel Time Outputs'!#REF!,'VISSIM Travel Time Outputs'!#REF!,$D57,'VISSIM Travel Time Outputs'!#REF!,"AVG",'VISSIM Travel Time Outputs'!#REF!,IS$9),"-")</f>
        <v>-</v>
      </c>
      <c r="IT57" s="325" t="str">
        <f t="shared" si="31"/>
        <v>--</v>
      </c>
    </row>
    <row r="58" spans="1:254" x14ac:dyDescent="0.35">
      <c r="A58" s="252" t="str">
        <f t="shared" si="12"/>
        <v>H</v>
      </c>
      <c r="B58" s="319">
        <f t="shared" si="33"/>
        <v>49</v>
      </c>
      <c r="C58" s="413">
        <f>INDEX('Input - Travel Times'!$B$3:$AH$103,MATCH($B58,'Input - Travel Times'!$B$3:$B$103,0),MATCH(C$9,'Input - Travel Times'!$B$3:$AH$3,0))</f>
        <v>0</v>
      </c>
      <c r="D58" s="150">
        <f>INDEX('Input - Travel Times'!$B$3:$AH$103,MATCH($B58,'Input - Travel Times'!$B$3:$B$103,0),MATCH(D$9,'Input - Travel Times'!$B$3:$AH$3,0))</f>
        <v>0</v>
      </c>
      <c r="E58" s="518">
        <f>TIME(0,0,INDEX('Input - Travel Times'!$B$3:$AH$103,MATCH($B58,'Input - Travel Times'!$B$3:$B$103,0),MATCH(E$9,'Input - Travel Times'!$B$3:$AH$3,0)))</f>
        <v>0</v>
      </c>
      <c r="F58" s="518">
        <f>TIME(0,0,INDEX('Input - Travel Times'!$B$3:$AH$103,MATCH($B58,'Input - Travel Times'!$B$3:$B$103,0),MATCH(F$9,'Input - Travel Times'!$B$3:$AH$3,0)))</f>
        <v>0</v>
      </c>
      <c r="G58" s="518">
        <f>TIME(0,0,INDEX('Input - Travel Times'!$B$3:$AH$103,MATCH($B58,'Input - Travel Times'!$B$3:$B$103,0),MATCH(G$9,'Input - Travel Times'!$B$3:$AH$3,0)))</f>
        <v>0</v>
      </c>
      <c r="H58" s="518">
        <f>TIME(0,0,INDEX('Input - Travel Times'!$B$3:$AH$103,MATCH($B58,'Input - Travel Times'!$B$3:$B$103,0),MATCH(H$9,'Input - Travel Times'!$B$3:$AH$3,0)))</f>
        <v>0</v>
      </c>
      <c r="J58" s="209" t="str">
        <f>IFERROR(TIME(0,0,AVERAGEIFS('VISSIM Travel Time Outputs'!$I:$I,'VISSIM Travel Time Outputs'!$D:$D,$D58,'VISSIM Travel Time Outputs'!$A:$A,"AVG",'VISSIM Travel Time Outputs'!$B:$B,J$9)),"-")</f>
        <v>-</v>
      </c>
      <c r="K58" s="34" t="str">
        <f>IFERROR(TIME(0,0,AVERAGEIFS('VISSIM Travel Time Outputs'!$I:$I,'VISSIM Travel Time Outputs'!$D:$D,$D58,'VISSIM Travel Time Outputs'!$A:$A,"AVG",'VISSIM Travel Time Outputs'!$B:$B,K$9)),"-")</f>
        <v>-</v>
      </c>
      <c r="L58" s="34" t="str">
        <f>IFERROR(TIME(0,0,AVERAGEIFS('VISSIM Travel Time Outputs'!$I:$I,'VISSIM Travel Time Outputs'!$D:$D,$D58,'VISSIM Travel Time Outputs'!$A:$A,"AVG",'VISSIM Travel Time Outputs'!$B:$B,L$9)),"-")</f>
        <v>-</v>
      </c>
      <c r="M58" s="34" t="str">
        <f>IFERROR(TIME(0,0,AVERAGEIFS('VISSIM Travel Time Outputs'!$I:$I,'VISSIM Travel Time Outputs'!$D:$D,$D58,'VISSIM Travel Time Outputs'!$A:$A,"AVG",'VISSIM Travel Time Outputs'!$B:$B,M$9)),"-")</f>
        <v>-</v>
      </c>
      <c r="N58" s="34" t="str">
        <f>IFERROR(TIME(0,0,AVERAGEIFS('VISSIM Travel Time Outputs'!$I:$I,'VISSIM Travel Time Outputs'!$D:$D,$D58,'VISSIM Travel Time Outputs'!$A:$A,"AVG",'VISSIM Travel Time Outputs'!$B:$B,N$9)),"-")</f>
        <v>-</v>
      </c>
      <c r="O58" s="34" t="str">
        <f>IFERROR(TIME(0,0,AVERAGEIFS('VISSIM Travel Time Outputs'!$I:$I,'VISSIM Travel Time Outputs'!$D:$D,$D58,'VISSIM Travel Time Outputs'!$A:$A,"AVG",'VISSIM Travel Time Outputs'!$B:$B,O$9)),"-")</f>
        <v>-</v>
      </c>
      <c r="P58" s="34" t="str">
        <f>IFERROR(TIME(0,0,AVERAGEIFS('VISSIM Travel Time Outputs'!$I:$I,'VISSIM Travel Time Outputs'!$D:$D,$D58,'VISSIM Travel Time Outputs'!$A:$A,"AVG",'VISSIM Travel Time Outputs'!$B:$B,P$9)),"-")</f>
        <v>-</v>
      </c>
      <c r="Q58" s="34" t="str">
        <f>IFERROR(TIME(0,0,AVERAGEIFS('VISSIM Travel Time Outputs'!$I:$I,'VISSIM Travel Time Outputs'!$D:$D,$D58,'VISSIM Travel Time Outputs'!$A:$A,"AVG",'VISSIM Travel Time Outputs'!$B:$B,Q$9)),"-")</f>
        <v>-</v>
      </c>
      <c r="R58" s="34" t="str">
        <f>IFERROR(TIME(0,0,AVERAGEIFS('VISSIM Travel Time Outputs'!$I:$I,'VISSIM Travel Time Outputs'!$D:$D,$D58,'VISSIM Travel Time Outputs'!$A:$A,"AVG",'VISSIM Travel Time Outputs'!$B:$B,R$9)),"-")</f>
        <v>-</v>
      </c>
      <c r="S58" s="34" t="str">
        <f>IFERROR(TIME(0,0,AVERAGEIFS('VISSIM Travel Time Outputs'!$I:$I,'VISSIM Travel Time Outputs'!$D:$D,$D58,'VISSIM Travel Time Outputs'!$A:$A,"AVG",'VISSIM Travel Time Outputs'!$B:$B,S$9)),"-")</f>
        <v>-</v>
      </c>
      <c r="T58" s="34" t="str">
        <f>IFERROR(TIME(0,0,AVERAGEIFS('VISSIM Travel Time Outputs'!$I:$I,'VISSIM Travel Time Outputs'!$D:$D,$D58,'VISSIM Travel Time Outputs'!$A:$A,"AVG",'VISSIM Travel Time Outputs'!$B:$B,T$9)),"-")</f>
        <v>-</v>
      </c>
      <c r="U58" s="34" t="str">
        <f>IFERROR(TIME(0,0,AVERAGEIFS('VISSIM Travel Time Outputs'!$I:$I,'VISSIM Travel Time Outputs'!$D:$D,$D58,'VISSIM Travel Time Outputs'!$A:$A,"AVG",'VISSIM Travel Time Outputs'!$B:$B,U$9)),"-")</f>
        <v>-</v>
      </c>
      <c r="V58" s="34" t="str">
        <f>IFERROR(TIME(0,0,AVERAGEIFS('VISSIM Travel Time Outputs'!$I:$I,'VISSIM Travel Time Outputs'!$D:$D,$D58,'VISSIM Travel Time Outputs'!$A:$A,"AVG",'VISSIM Travel Time Outputs'!$B:$B,V$9)),"-")</f>
        <v>-</v>
      </c>
      <c r="W58" s="34" t="str">
        <f>IFERROR(TIME(0,0,AVERAGEIFS('VISSIM Travel Time Outputs'!$I:$I,'VISSIM Travel Time Outputs'!$D:$D,$D58,'VISSIM Travel Time Outputs'!$A:$A,"AVG",'VISSIM Travel Time Outputs'!$B:$B,W$9)),"-")</f>
        <v>-</v>
      </c>
      <c r="X58" s="34" t="str">
        <f>IFERROR(TIME(0,0,AVERAGEIFS('VISSIM Travel Time Outputs'!$I:$I,'VISSIM Travel Time Outputs'!$D:$D,$D58,'VISSIM Travel Time Outputs'!$A:$A,"AVG",'VISSIM Travel Time Outputs'!$B:$B,X$9)),"-")</f>
        <v>-</v>
      </c>
      <c r="Y58" s="134" t="str">
        <f>IFERROR(TIME(0,0,AVERAGEIFS('VISSIM Travel Time Outputs'!$I:$I,'VISSIM Travel Time Outputs'!$D:$D,$D58,'VISSIM Travel Time Outputs'!$A:$A,"AVG",'VISSIM Travel Time Outputs'!$B:$B,Y$9)),"-")</f>
        <v>-</v>
      </c>
      <c r="Z58" s="254"/>
      <c r="AA58" s="323" t="str">
        <f>IFERROR(AVERAGEIFS('VISSIM Travel Time Outputs'!$F:$F,'VISSIM Travel Time Outputs'!$D:$D,$D58,'VISSIM Travel Time Outputs'!$A:$A,"AVG",'VISSIM Travel Time Outputs'!$B:$B,AA$9),"-")</f>
        <v>-</v>
      </c>
      <c r="AB58" s="324" t="str">
        <f>IFERROR(AVERAGEIFS('VISSIM Travel Time Outputs'!$F:$F,'VISSIM Travel Time Outputs'!$D:$D,$D58,'VISSIM Travel Time Outputs'!$A:$A,"AVG",'VISSIM Travel Time Outputs'!$B:$B,AB$9),"-")</f>
        <v>-</v>
      </c>
      <c r="AC58" s="324" t="str">
        <f>IFERROR(AVERAGEIFS('VISSIM Travel Time Outputs'!$F:$F,'VISSIM Travel Time Outputs'!$D:$D,$D58,'VISSIM Travel Time Outputs'!$A:$A,"AVG",'VISSIM Travel Time Outputs'!$B:$B,AC$9),"-")</f>
        <v>-</v>
      </c>
      <c r="AD58" s="324" t="str">
        <f>IFERROR(AVERAGEIFS('VISSIM Travel Time Outputs'!$F:$F,'VISSIM Travel Time Outputs'!$D:$D,$D58,'VISSIM Travel Time Outputs'!$A:$A,"AVG",'VISSIM Travel Time Outputs'!$B:$B,AD$9),"-")</f>
        <v>-</v>
      </c>
      <c r="AE58" s="324" t="str">
        <f>IFERROR(AVERAGEIFS('VISSIM Travel Time Outputs'!$F:$F,'VISSIM Travel Time Outputs'!$D:$D,$D58,'VISSIM Travel Time Outputs'!$A:$A,"AVG",'VISSIM Travel Time Outputs'!$B:$B,AE$9),"-")</f>
        <v>-</v>
      </c>
      <c r="AF58" s="324" t="str">
        <f>IFERROR(AVERAGEIFS('VISSIM Travel Time Outputs'!$F:$F,'VISSIM Travel Time Outputs'!$D:$D,$D58,'VISSIM Travel Time Outputs'!$A:$A,"AVG",'VISSIM Travel Time Outputs'!$B:$B,AF$9),"-")</f>
        <v>-</v>
      </c>
      <c r="AG58" s="324" t="str">
        <f>IFERROR(AVERAGEIFS('VISSIM Travel Time Outputs'!$F:$F,'VISSIM Travel Time Outputs'!$D:$D,$D58,'VISSIM Travel Time Outputs'!$A:$A,"AVG",'VISSIM Travel Time Outputs'!$B:$B,AG$9),"-")</f>
        <v>-</v>
      </c>
      <c r="AH58" s="324" t="str">
        <f>IFERROR(AVERAGEIFS('VISSIM Travel Time Outputs'!$F:$F,'VISSIM Travel Time Outputs'!$D:$D,$D58,'VISSIM Travel Time Outputs'!$A:$A,"AVG",'VISSIM Travel Time Outputs'!$B:$B,AH$9),"-")</f>
        <v>-</v>
      </c>
      <c r="AI58" s="324" t="str">
        <f>IFERROR(AVERAGEIFS('VISSIM Travel Time Outputs'!$F:$F,'VISSIM Travel Time Outputs'!$D:$D,$D58,'VISSIM Travel Time Outputs'!$A:$A,"AVG",'VISSIM Travel Time Outputs'!$B:$B,AI$9),"-")</f>
        <v>-</v>
      </c>
      <c r="AJ58" s="324" t="str">
        <f>IFERROR(AVERAGEIFS('VISSIM Travel Time Outputs'!$F:$F,'VISSIM Travel Time Outputs'!$D:$D,$D58,'VISSIM Travel Time Outputs'!$A:$A,"AVG",'VISSIM Travel Time Outputs'!$B:$B,AJ$9),"-")</f>
        <v>-</v>
      </c>
      <c r="AK58" s="324" t="str">
        <f>IFERROR(AVERAGEIFS('VISSIM Travel Time Outputs'!$F:$F,'VISSIM Travel Time Outputs'!$D:$D,$D58,'VISSIM Travel Time Outputs'!$A:$A,"AVG",'VISSIM Travel Time Outputs'!$B:$B,AK$9),"-")</f>
        <v>-</v>
      </c>
      <c r="AL58" s="324" t="str">
        <f>IFERROR(AVERAGEIFS('VISSIM Travel Time Outputs'!$F:$F,'VISSIM Travel Time Outputs'!$D:$D,$D58,'VISSIM Travel Time Outputs'!$A:$A,"AVG",'VISSIM Travel Time Outputs'!$B:$B,AL$9),"-")</f>
        <v>-</v>
      </c>
      <c r="AM58" s="324" t="str">
        <f>IFERROR(AVERAGEIFS('VISSIM Travel Time Outputs'!$F:$F,'VISSIM Travel Time Outputs'!$D:$D,$D58,'VISSIM Travel Time Outputs'!$A:$A,"AVG",'VISSIM Travel Time Outputs'!$B:$B,AM$9),"-")</f>
        <v>-</v>
      </c>
      <c r="AN58" s="324" t="str">
        <f>IFERROR(AVERAGEIFS('VISSIM Travel Time Outputs'!$F:$F,'VISSIM Travel Time Outputs'!$D:$D,$D58,'VISSIM Travel Time Outputs'!$A:$A,"AVG",'VISSIM Travel Time Outputs'!$B:$B,AN$9),"-")</f>
        <v>-</v>
      </c>
      <c r="AO58" s="324" t="str">
        <f>IFERROR(AVERAGEIFS('VISSIM Travel Time Outputs'!$F:$F,'VISSIM Travel Time Outputs'!$D:$D,$D58,'VISSIM Travel Time Outputs'!$A:$A,"AVG",'VISSIM Travel Time Outputs'!$B:$B,AO$9),"-")</f>
        <v>-</v>
      </c>
      <c r="AP58" s="325" t="str">
        <f>IFERROR(AVERAGEIFS('VISSIM Travel Time Outputs'!$F:$F,'VISSIM Travel Time Outputs'!$D:$D,$D58,'VISSIM Travel Time Outputs'!$A:$A,"AVG",'VISSIM Travel Time Outputs'!$B:$B,AP$9),"-")</f>
        <v>-</v>
      </c>
      <c r="AQ58" s="331"/>
      <c r="AR58" s="209" t="str">
        <f t="shared" si="13"/>
        <v>--</v>
      </c>
      <c r="AS58" s="354" t="str">
        <f t="shared" si="14"/>
        <v>--</v>
      </c>
      <c r="AT58" s="325">
        <f t="shared" si="15"/>
        <v>0</v>
      </c>
      <c r="AU58" s="255"/>
      <c r="AV58" s="209" t="str">
        <f>IFERROR(TIME(0,0,AVERAGEIFS('VISSIM Travel Time Outputs'!$J:$J,'VISSIM Travel Time Outputs'!$D:$D,$D58,'VISSIM Travel Time Outputs'!$A:$A,"AVG",'VISSIM Travel Time Outputs'!$B:$B,AV$9)),"-")</f>
        <v>-</v>
      </c>
      <c r="AW58" s="34" t="str">
        <f>IFERROR(TIME(0,0,AVERAGEIFS('VISSIM Travel Time Outputs'!$J:$J,'VISSIM Travel Time Outputs'!$D:$D,$D58,'VISSIM Travel Time Outputs'!$A:$A,"AVG",'VISSIM Travel Time Outputs'!$B:$B,AW$9)),"-")</f>
        <v>-</v>
      </c>
      <c r="AX58" s="34" t="str">
        <f>IFERROR(TIME(0,0,AVERAGEIFS('VISSIM Travel Time Outputs'!$J:$J,'VISSIM Travel Time Outputs'!$D:$D,$D58,'VISSIM Travel Time Outputs'!$A:$A,"AVG",'VISSIM Travel Time Outputs'!$B:$B,AX$9)),"-")</f>
        <v>-</v>
      </c>
      <c r="AY58" s="34" t="str">
        <f>IFERROR(TIME(0,0,AVERAGEIFS('VISSIM Travel Time Outputs'!$J:$J,'VISSIM Travel Time Outputs'!$D:$D,$D58,'VISSIM Travel Time Outputs'!$A:$A,"AVG",'VISSIM Travel Time Outputs'!$B:$B,AY$9)),"-")</f>
        <v>-</v>
      </c>
      <c r="AZ58" s="34" t="str">
        <f>IFERROR(TIME(0,0,AVERAGEIFS('VISSIM Travel Time Outputs'!$J:$J,'VISSIM Travel Time Outputs'!$D:$D,$D58,'VISSIM Travel Time Outputs'!$A:$A,"AVG",'VISSIM Travel Time Outputs'!$B:$B,AZ$9)),"-")</f>
        <v>-</v>
      </c>
      <c r="BA58" s="34" t="str">
        <f>IFERROR(TIME(0,0,AVERAGEIFS('VISSIM Travel Time Outputs'!$J:$J,'VISSIM Travel Time Outputs'!$D:$D,$D58,'VISSIM Travel Time Outputs'!$A:$A,"AVG",'VISSIM Travel Time Outputs'!$B:$B,BA$9)),"-")</f>
        <v>-</v>
      </c>
      <c r="BB58" s="34" t="str">
        <f>IFERROR(TIME(0,0,AVERAGEIFS('VISSIM Travel Time Outputs'!$J:$J,'VISSIM Travel Time Outputs'!$D:$D,$D58,'VISSIM Travel Time Outputs'!$A:$A,"AVG",'VISSIM Travel Time Outputs'!$B:$B,BB$9)),"-")</f>
        <v>-</v>
      </c>
      <c r="BC58" s="34" t="str">
        <f>IFERROR(TIME(0,0,AVERAGEIFS('VISSIM Travel Time Outputs'!$J:$J,'VISSIM Travel Time Outputs'!$D:$D,$D58,'VISSIM Travel Time Outputs'!$A:$A,"AVG",'VISSIM Travel Time Outputs'!$B:$B,BC$9)),"-")</f>
        <v>-</v>
      </c>
      <c r="BD58" s="34" t="str">
        <f>IFERROR(TIME(0,0,AVERAGEIFS('VISSIM Travel Time Outputs'!$J:$J,'VISSIM Travel Time Outputs'!$D:$D,$D58,'VISSIM Travel Time Outputs'!$A:$A,"AVG",'VISSIM Travel Time Outputs'!$B:$B,BD$9)),"-")</f>
        <v>-</v>
      </c>
      <c r="BE58" s="34" t="str">
        <f>IFERROR(TIME(0,0,AVERAGEIFS('VISSIM Travel Time Outputs'!$J:$J,'VISSIM Travel Time Outputs'!$D:$D,$D58,'VISSIM Travel Time Outputs'!$A:$A,"AVG",'VISSIM Travel Time Outputs'!$B:$B,BE$9)),"-")</f>
        <v>-</v>
      </c>
      <c r="BF58" s="34" t="str">
        <f>IFERROR(TIME(0,0,AVERAGEIFS('VISSIM Travel Time Outputs'!$J:$J,'VISSIM Travel Time Outputs'!$D:$D,$D58,'VISSIM Travel Time Outputs'!$A:$A,"AVG",'VISSIM Travel Time Outputs'!$B:$B,BF$9)),"-")</f>
        <v>-</v>
      </c>
      <c r="BG58" s="34" t="str">
        <f>IFERROR(TIME(0,0,AVERAGEIFS('VISSIM Travel Time Outputs'!$J:$J,'VISSIM Travel Time Outputs'!$D:$D,$D58,'VISSIM Travel Time Outputs'!$A:$A,"AVG",'VISSIM Travel Time Outputs'!$B:$B,BG$9)),"-")</f>
        <v>-</v>
      </c>
      <c r="BH58" s="34" t="str">
        <f>IFERROR(TIME(0,0,AVERAGEIFS('VISSIM Travel Time Outputs'!$J:$J,'VISSIM Travel Time Outputs'!$D:$D,$D58,'VISSIM Travel Time Outputs'!$A:$A,"AVG",'VISSIM Travel Time Outputs'!$B:$B,BH$9)),"-")</f>
        <v>-</v>
      </c>
      <c r="BI58" s="34" t="str">
        <f>IFERROR(TIME(0,0,AVERAGEIFS('VISSIM Travel Time Outputs'!$J:$J,'VISSIM Travel Time Outputs'!$D:$D,$D58,'VISSIM Travel Time Outputs'!$A:$A,"AVG",'VISSIM Travel Time Outputs'!$B:$B,BI$9)),"-")</f>
        <v>-</v>
      </c>
      <c r="BJ58" s="34" t="str">
        <f>IFERROR(TIME(0,0,AVERAGEIFS('VISSIM Travel Time Outputs'!$J:$J,'VISSIM Travel Time Outputs'!$D:$D,$D58,'VISSIM Travel Time Outputs'!$A:$A,"AVG",'VISSIM Travel Time Outputs'!$B:$B,BJ$9)),"-")</f>
        <v>-</v>
      </c>
      <c r="BK58" s="134" t="str">
        <f>IFERROR(TIME(0,0,AVERAGEIFS('VISSIM Travel Time Outputs'!$J:$J,'VISSIM Travel Time Outputs'!$D:$D,$D58,'VISSIM Travel Time Outputs'!$A:$A,"AVG",'VISSIM Travel Time Outputs'!$B:$B,BK$9)),"-")</f>
        <v>-</v>
      </c>
      <c r="BL58" s="126"/>
      <c r="BM58" s="323" t="str">
        <f>IFERROR(AVERAGEIFS('VISSIM Travel Time Outputs'!$G:$G,'VISSIM Travel Time Outputs'!$D:$D,$D58,'VISSIM Travel Time Outputs'!$A:$A,"AVG",'VISSIM Travel Time Outputs'!$B:$B,BM$9),"-")</f>
        <v>-</v>
      </c>
      <c r="BN58" s="324" t="str">
        <f>IFERROR(AVERAGEIFS('VISSIM Travel Time Outputs'!$G:$G,'VISSIM Travel Time Outputs'!$D:$D,$D58,'VISSIM Travel Time Outputs'!$A:$A,"AVG",'VISSIM Travel Time Outputs'!$B:$B,BN$9),"-")</f>
        <v>-</v>
      </c>
      <c r="BO58" s="324" t="str">
        <f>IFERROR(AVERAGEIFS('VISSIM Travel Time Outputs'!$G:$G,'VISSIM Travel Time Outputs'!$D:$D,$D58,'VISSIM Travel Time Outputs'!$A:$A,"AVG",'VISSIM Travel Time Outputs'!$B:$B,BO$9),"-")</f>
        <v>-</v>
      </c>
      <c r="BP58" s="324" t="str">
        <f>IFERROR(AVERAGEIFS('VISSIM Travel Time Outputs'!$G:$G,'VISSIM Travel Time Outputs'!$D:$D,$D58,'VISSIM Travel Time Outputs'!$A:$A,"AVG",'VISSIM Travel Time Outputs'!$B:$B,BP$9),"-")</f>
        <v>-</v>
      </c>
      <c r="BQ58" s="324" t="str">
        <f>IFERROR(AVERAGEIFS('VISSIM Travel Time Outputs'!$G:$G,'VISSIM Travel Time Outputs'!$D:$D,$D58,'VISSIM Travel Time Outputs'!$A:$A,"AVG",'VISSIM Travel Time Outputs'!$B:$B,BQ$9),"-")</f>
        <v>-</v>
      </c>
      <c r="BR58" s="324" t="str">
        <f>IFERROR(AVERAGEIFS('VISSIM Travel Time Outputs'!$G:$G,'VISSIM Travel Time Outputs'!$D:$D,$D58,'VISSIM Travel Time Outputs'!$A:$A,"AVG",'VISSIM Travel Time Outputs'!$B:$B,BR$9),"-")</f>
        <v>-</v>
      </c>
      <c r="BS58" s="324" t="str">
        <f>IFERROR(AVERAGEIFS('VISSIM Travel Time Outputs'!$G:$G,'VISSIM Travel Time Outputs'!$D:$D,$D58,'VISSIM Travel Time Outputs'!$A:$A,"AVG",'VISSIM Travel Time Outputs'!$B:$B,BS$9),"-")</f>
        <v>-</v>
      </c>
      <c r="BT58" s="324" t="str">
        <f>IFERROR(AVERAGEIFS('VISSIM Travel Time Outputs'!$G:$G,'VISSIM Travel Time Outputs'!$D:$D,$D58,'VISSIM Travel Time Outputs'!$A:$A,"AVG",'VISSIM Travel Time Outputs'!$B:$B,BT$9),"-")</f>
        <v>-</v>
      </c>
      <c r="BU58" s="324" t="str">
        <f>IFERROR(AVERAGEIFS('VISSIM Travel Time Outputs'!$G:$G,'VISSIM Travel Time Outputs'!$D:$D,$D58,'VISSIM Travel Time Outputs'!$A:$A,"AVG",'VISSIM Travel Time Outputs'!$B:$B,BU$9),"-")</f>
        <v>-</v>
      </c>
      <c r="BV58" s="324" t="str">
        <f>IFERROR(AVERAGEIFS('VISSIM Travel Time Outputs'!$G:$G,'VISSIM Travel Time Outputs'!$D:$D,$D58,'VISSIM Travel Time Outputs'!$A:$A,"AVG",'VISSIM Travel Time Outputs'!$B:$B,BV$9),"-")</f>
        <v>-</v>
      </c>
      <c r="BW58" s="324" t="str">
        <f>IFERROR(AVERAGEIFS('VISSIM Travel Time Outputs'!$G:$G,'VISSIM Travel Time Outputs'!$D:$D,$D58,'VISSIM Travel Time Outputs'!$A:$A,"AVG",'VISSIM Travel Time Outputs'!$B:$B,BW$9),"-")</f>
        <v>-</v>
      </c>
      <c r="BX58" s="324" t="str">
        <f>IFERROR(AVERAGEIFS('VISSIM Travel Time Outputs'!$G:$G,'VISSIM Travel Time Outputs'!$D:$D,$D58,'VISSIM Travel Time Outputs'!$A:$A,"AVG",'VISSIM Travel Time Outputs'!$B:$B,BX$9),"-")</f>
        <v>-</v>
      </c>
      <c r="BY58" s="324" t="str">
        <f>IFERROR(AVERAGEIFS('VISSIM Travel Time Outputs'!$G:$G,'VISSIM Travel Time Outputs'!$D:$D,$D58,'VISSIM Travel Time Outputs'!$A:$A,"AVG",'VISSIM Travel Time Outputs'!$B:$B,BY$9),"-")</f>
        <v>-</v>
      </c>
      <c r="BZ58" s="324" t="str">
        <f>IFERROR(AVERAGEIFS('VISSIM Travel Time Outputs'!$G:$G,'VISSIM Travel Time Outputs'!$D:$D,$D58,'VISSIM Travel Time Outputs'!$A:$A,"AVG",'VISSIM Travel Time Outputs'!$B:$B,BZ$9),"-")</f>
        <v>-</v>
      </c>
      <c r="CA58" s="324" t="str">
        <f>IFERROR(AVERAGEIFS('VISSIM Travel Time Outputs'!$G:$G,'VISSIM Travel Time Outputs'!$D:$D,$D58,'VISSIM Travel Time Outputs'!$A:$A,"AVG",'VISSIM Travel Time Outputs'!$B:$B,CA$9),"-")</f>
        <v>-</v>
      </c>
      <c r="CB58" s="325" t="str">
        <f>IFERROR(AVERAGEIFS('VISSIM Travel Time Outputs'!$G:$G,'VISSIM Travel Time Outputs'!$D:$D,$D58,'VISSIM Travel Time Outputs'!$A:$A,"AVG",'VISSIM Travel Time Outputs'!$B:$B,CB$9),"-")</f>
        <v>-</v>
      </c>
      <c r="CC58" s="254"/>
      <c r="CD58" s="209" t="str">
        <f t="shared" si="16"/>
        <v>--</v>
      </c>
      <c r="CE58" s="354" t="str">
        <f t="shared" si="17"/>
        <v>--</v>
      </c>
      <c r="CF58" s="325">
        <f t="shared" si="18"/>
        <v>0</v>
      </c>
      <c r="CG58" s="331"/>
      <c r="CH58" s="209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134"/>
      <c r="CX58" s="331"/>
      <c r="CY58" s="323"/>
      <c r="CZ58" s="324"/>
      <c r="DA58" s="324"/>
      <c r="DB58" s="324"/>
      <c r="DC58" s="324"/>
      <c r="DD58" s="324"/>
      <c r="DE58" s="324"/>
      <c r="DF58" s="324"/>
      <c r="DG58" s="324"/>
      <c r="DH58" s="324"/>
      <c r="DI58" s="324"/>
      <c r="DJ58" s="324"/>
      <c r="DK58" s="324"/>
      <c r="DL58" s="324"/>
      <c r="DM58" s="324"/>
      <c r="DN58" s="325"/>
      <c r="DO58" s="331"/>
      <c r="DP58" s="209" t="str">
        <f t="shared" si="19"/>
        <v>--</v>
      </c>
      <c r="DQ58" s="354" t="str">
        <f t="shared" si="20"/>
        <v>--</v>
      </c>
      <c r="DR58" s="325">
        <f t="shared" si="21"/>
        <v>0</v>
      </c>
      <c r="DS58" s="255"/>
      <c r="DT58" s="209" t="str">
        <f>IFERROR(TIME(0,0,AVERAGEIFS('VISSIM Travel Time Outputs'!$K:$K,'VISSIM Travel Time Outputs'!$D:$D,$D58,'VISSIM Travel Time Outputs'!$A:$A,"AVG",'VISSIM Travel Time Outputs'!$B:$B,DT$9)),"-")</f>
        <v>-</v>
      </c>
      <c r="DU58" s="34" t="str">
        <f>IFERROR(TIME(0,0,AVERAGEIFS('VISSIM Travel Time Outputs'!$K:$K,'VISSIM Travel Time Outputs'!$D:$D,$D58,'VISSIM Travel Time Outputs'!$A:$A,"AVG",'VISSIM Travel Time Outputs'!$B:$B,DU$9)),"-")</f>
        <v>-</v>
      </c>
      <c r="DV58" s="34" t="str">
        <f>IFERROR(TIME(0,0,AVERAGEIFS('VISSIM Travel Time Outputs'!$K:$K,'VISSIM Travel Time Outputs'!$D:$D,$D58,'VISSIM Travel Time Outputs'!$A:$A,"AVG",'VISSIM Travel Time Outputs'!$B:$B,DV$9)),"-")</f>
        <v>-</v>
      </c>
      <c r="DW58" s="34" t="str">
        <f>IFERROR(TIME(0,0,AVERAGEIFS('VISSIM Travel Time Outputs'!$K:$K,'VISSIM Travel Time Outputs'!$D:$D,$D58,'VISSIM Travel Time Outputs'!$A:$A,"AVG",'VISSIM Travel Time Outputs'!$B:$B,DW$9)),"-")</f>
        <v>-</v>
      </c>
      <c r="DX58" s="34" t="str">
        <f>IFERROR(TIME(0,0,AVERAGEIFS('VISSIM Travel Time Outputs'!$K:$K,'VISSIM Travel Time Outputs'!$D:$D,$D58,'VISSIM Travel Time Outputs'!$A:$A,"AVG",'VISSIM Travel Time Outputs'!$B:$B,DX$9)),"-")</f>
        <v>-</v>
      </c>
      <c r="DY58" s="34" t="str">
        <f>IFERROR(TIME(0,0,AVERAGEIFS('VISSIM Travel Time Outputs'!$K:$K,'VISSIM Travel Time Outputs'!$D:$D,$D58,'VISSIM Travel Time Outputs'!$A:$A,"AVG",'VISSIM Travel Time Outputs'!$B:$B,DY$9)),"-")</f>
        <v>-</v>
      </c>
      <c r="DZ58" s="34" t="str">
        <f>IFERROR(TIME(0,0,AVERAGEIFS('VISSIM Travel Time Outputs'!$K:$K,'VISSIM Travel Time Outputs'!$D:$D,$D58,'VISSIM Travel Time Outputs'!$A:$A,"AVG",'VISSIM Travel Time Outputs'!$B:$B,DZ$9)),"-")</f>
        <v>-</v>
      </c>
      <c r="EA58" s="34" t="str">
        <f>IFERROR(TIME(0,0,AVERAGEIFS('VISSIM Travel Time Outputs'!$K:$K,'VISSIM Travel Time Outputs'!$D:$D,$D58,'VISSIM Travel Time Outputs'!$A:$A,"AVG",'VISSIM Travel Time Outputs'!$B:$B,EA$9)),"-")</f>
        <v>-</v>
      </c>
      <c r="EB58" s="34" t="str">
        <f>IFERROR(TIME(0,0,AVERAGEIFS('VISSIM Travel Time Outputs'!$K:$K,'VISSIM Travel Time Outputs'!$D:$D,$D58,'VISSIM Travel Time Outputs'!$A:$A,"AVG",'VISSIM Travel Time Outputs'!$B:$B,EB$9)),"-")</f>
        <v>-</v>
      </c>
      <c r="EC58" s="34" t="str">
        <f>IFERROR(TIME(0,0,AVERAGEIFS('VISSIM Travel Time Outputs'!$K:$K,'VISSIM Travel Time Outputs'!$D:$D,$D58,'VISSIM Travel Time Outputs'!$A:$A,"AVG",'VISSIM Travel Time Outputs'!$B:$B,EC$9)),"-")</f>
        <v>-</v>
      </c>
      <c r="ED58" s="34" t="str">
        <f>IFERROR(TIME(0,0,AVERAGEIFS('VISSIM Travel Time Outputs'!$K:$K,'VISSIM Travel Time Outputs'!$D:$D,$D58,'VISSIM Travel Time Outputs'!$A:$A,"AVG",'VISSIM Travel Time Outputs'!$B:$B,ED$9)),"-")</f>
        <v>-</v>
      </c>
      <c r="EE58" s="34" t="str">
        <f>IFERROR(TIME(0,0,AVERAGEIFS('VISSIM Travel Time Outputs'!$K:$K,'VISSIM Travel Time Outputs'!$D:$D,$D58,'VISSIM Travel Time Outputs'!$A:$A,"AVG",'VISSIM Travel Time Outputs'!$B:$B,EE$9)),"-")</f>
        <v>-</v>
      </c>
      <c r="EF58" s="34" t="str">
        <f>IFERROR(TIME(0,0,AVERAGEIFS('VISSIM Travel Time Outputs'!$K:$K,'VISSIM Travel Time Outputs'!$D:$D,$D58,'VISSIM Travel Time Outputs'!$A:$A,"AVG",'VISSIM Travel Time Outputs'!$B:$B,EF$9)),"-")</f>
        <v>-</v>
      </c>
      <c r="EG58" s="34" t="str">
        <f>IFERROR(TIME(0,0,AVERAGEIFS('VISSIM Travel Time Outputs'!$K:$K,'VISSIM Travel Time Outputs'!$D:$D,$D58,'VISSIM Travel Time Outputs'!$A:$A,"AVG",'VISSIM Travel Time Outputs'!$B:$B,EG$9)),"-")</f>
        <v>-</v>
      </c>
      <c r="EH58" s="34" t="str">
        <f>IFERROR(TIME(0,0,AVERAGEIFS('VISSIM Travel Time Outputs'!$K:$K,'VISSIM Travel Time Outputs'!$D:$D,$D58,'VISSIM Travel Time Outputs'!$A:$A,"AVG",'VISSIM Travel Time Outputs'!$B:$B,EH$9)),"-")</f>
        <v>-</v>
      </c>
      <c r="EI58" s="134" t="str">
        <f>IFERROR(TIME(0,0,AVERAGEIFS('VISSIM Travel Time Outputs'!$K:$K,'VISSIM Travel Time Outputs'!$D:$D,$D58,'VISSIM Travel Time Outputs'!$A:$A,"AVG",'VISSIM Travel Time Outputs'!$B:$B,EI$9)),"-")</f>
        <v>-</v>
      </c>
      <c r="EJ58" s="126"/>
      <c r="EK58" s="323" t="str">
        <f>IFERROR(AVERAGEIFS('VISSIM Travel Time Outputs'!$H:$H,'VISSIM Travel Time Outputs'!$D:$D,$D58,'VISSIM Travel Time Outputs'!$A:$A,"AVG",'VISSIM Travel Time Outputs'!$B:$B,EK$9),"-")</f>
        <v>-</v>
      </c>
      <c r="EL58" s="324" t="str">
        <f>IFERROR(AVERAGEIFS('VISSIM Travel Time Outputs'!$H:$H,'VISSIM Travel Time Outputs'!$D:$D,$D58,'VISSIM Travel Time Outputs'!$A:$A,"AVG",'VISSIM Travel Time Outputs'!$B:$B,EL$9),"-")</f>
        <v>-</v>
      </c>
      <c r="EM58" s="324" t="str">
        <f>IFERROR(AVERAGEIFS('VISSIM Travel Time Outputs'!$H:$H,'VISSIM Travel Time Outputs'!$D:$D,$D58,'VISSIM Travel Time Outputs'!$A:$A,"AVG",'VISSIM Travel Time Outputs'!$B:$B,EM$9),"-")</f>
        <v>-</v>
      </c>
      <c r="EN58" s="324" t="str">
        <f>IFERROR(AVERAGEIFS('VISSIM Travel Time Outputs'!$H:$H,'VISSIM Travel Time Outputs'!$D:$D,$D58,'VISSIM Travel Time Outputs'!$A:$A,"AVG",'VISSIM Travel Time Outputs'!$B:$B,EN$9),"-")</f>
        <v>-</v>
      </c>
      <c r="EO58" s="324" t="str">
        <f>IFERROR(AVERAGEIFS('VISSIM Travel Time Outputs'!$H:$H,'VISSIM Travel Time Outputs'!$D:$D,$D58,'VISSIM Travel Time Outputs'!$A:$A,"AVG",'VISSIM Travel Time Outputs'!$B:$B,EO$9),"-")</f>
        <v>-</v>
      </c>
      <c r="EP58" s="324" t="str">
        <f>IFERROR(AVERAGEIFS('VISSIM Travel Time Outputs'!$H:$H,'VISSIM Travel Time Outputs'!$D:$D,$D58,'VISSIM Travel Time Outputs'!$A:$A,"AVG",'VISSIM Travel Time Outputs'!$B:$B,EP$9),"-")</f>
        <v>-</v>
      </c>
      <c r="EQ58" s="324" t="str">
        <f>IFERROR(AVERAGEIFS('VISSIM Travel Time Outputs'!$H:$H,'VISSIM Travel Time Outputs'!$D:$D,$D58,'VISSIM Travel Time Outputs'!$A:$A,"AVG",'VISSIM Travel Time Outputs'!$B:$B,EQ$9),"-")</f>
        <v>-</v>
      </c>
      <c r="ER58" s="324" t="str">
        <f>IFERROR(AVERAGEIFS('VISSIM Travel Time Outputs'!$H:$H,'VISSIM Travel Time Outputs'!$D:$D,$D58,'VISSIM Travel Time Outputs'!$A:$A,"AVG",'VISSIM Travel Time Outputs'!$B:$B,ER$9),"-")</f>
        <v>-</v>
      </c>
      <c r="ES58" s="324" t="str">
        <f>IFERROR(AVERAGEIFS('VISSIM Travel Time Outputs'!$H:$H,'VISSIM Travel Time Outputs'!$D:$D,$D58,'VISSIM Travel Time Outputs'!$A:$A,"AVG",'VISSIM Travel Time Outputs'!$B:$B,ES$9),"-")</f>
        <v>-</v>
      </c>
      <c r="ET58" s="324" t="str">
        <f>IFERROR(AVERAGEIFS('VISSIM Travel Time Outputs'!$H:$H,'VISSIM Travel Time Outputs'!$D:$D,$D58,'VISSIM Travel Time Outputs'!$A:$A,"AVG",'VISSIM Travel Time Outputs'!$B:$B,ET$9),"-")</f>
        <v>-</v>
      </c>
      <c r="EU58" s="324" t="str">
        <f>IFERROR(AVERAGEIFS('VISSIM Travel Time Outputs'!$H:$H,'VISSIM Travel Time Outputs'!$D:$D,$D58,'VISSIM Travel Time Outputs'!$A:$A,"AVG",'VISSIM Travel Time Outputs'!$B:$B,EU$9),"-")</f>
        <v>-</v>
      </c>
      <c r="EV58" s="324" t="str">
        <f>IFERROR(AVERAGEIFS('VISSIM Travel Time Outputs'!$H:$H,'VISSIM Travel Time Outputs'!$D:$D,$D58,'VISSIM Travel Time Outputs'!$A:$A,"AVG",'VISSIM Travel Time Outputs'!$B:$B,EV$9),"-")</f>
        <v>-</v>
      </c>
      <c r="EW58" s="324" t="str">
        <f>IFERROR(AVERAGEIFS('VISSIM Travel Time Outputs'!$H:$H,'VISSIM Travel Time Outputs'!$D:$D,$D58,'VISSIM Travel Time Outputs'!$A:$A,"AVG",'VISSIM Travel Time Outputs'!$B:$B,EW$9),"-")</f>
        <v>-</v>
      </c>
      <c r="EX58" s="324" t="str">
        <f>IFERROR(AVERAGEIFS('VISSIM Travel Time Outputs'!$H:$H,'VISSIM Travel Time Outputs'!$D:$D,$D58,'VISSIM Travel Time Outputs'!$A:$A,"AVG",'VISSIM Travel Time Outputs'!$B:$B,EX$9),"-")</f>
        <v>-</v>
      </c>
      <c r="EY58" s="324" t="str">
        <f>IFERROR(AVERAGEIFS('VISSIM Travel Time Outputs'!$H:$H,'VISSIM Travel Time Outputs'!$D:$D,$D58,'VISSIM Travel Time Outputs'!$A:$A,"AVG",'VISSIM Travel Time Outputs'!$B:$B,EY$9),"-")</f>
        <v>-</v>
      </c>
      <c r="EZ58" s="325" t="str">
        <f>IFERROR(AVERAGEIFS('VISSIM Travel Time Outputs'!$H:$H,'VISSIM Travel Time Outputs'!$D:$D,$D58,'VISSIM Travel Time Outputs'!$A:$A,"AVG",'VISSIM Travel Time Outputs'!$B:$B,EZ$9),"-")</f>
        <v>-</v>
      </c>
      <c r="FA58" s="254"/>
      <c r="FB58" s="209" t="str">
        <f t="shared" si="22"/>
        <v>--</v>
      </c>
      <c r="FC58" s="354" t="str">
        <f t="shared" si="23"/>
        <v>--</v>
      </c>
      <c r="FD58" s="325">
        <f t="shared" si="24"/>
        <v>0</v>
      </c>
      <c r="FE58" s="331"/>
      <c r="FF58" s="209" t="str">
        <f>IFERROR(GETPIVOTDATA("Average of TRAVTM(40)",#REF!,"TIMEINT",FF$9,"VEHICLETRAVELTIMEMEASUREMENT",$D58)/3600/24,"--")</f>
        <v>--</v>
      </c>
      <c r="FG58" s="34" t="str">
        <f>IFERROR(GETPIVOTDATA("Average of TRAVTM(40)",#REF!,"TIMEINT",FG$9,"VEHICLETRAVELTIMEMEASUREMENT",$D58)/3600/24,"--")</f>
        <v>--</v>
      </c>
      <c r="FH58" s="34" t="str">
        <f>IFERROR(GETPIVOTDATA("Average of TRAVTM(40)",#REF!,"TIMEINT",FH$9,"VEHICLETRAVELTIMEMEASUREMENT",$D58)/3600/24,"--")</f>
        <v>--</v>
      </c>
      <c r="FI58" s="34" t="str">
        <f>IFERROR(GETPIVOTDATA("Average of TRAVTM(40)",#REF!,"TIMEINT",FI$9,"VEHICLETRAVELTIMEMEASUREMENT",$D58)/3600/24,"--")</f>
        <v>--</v>
      </c>
      <c r="FJ58" s="34" t="str">
        <f>IFERROR(GETPIVOTDATA("Average of TRAVTM(40)",#REF!,"TIMEINT",FJ$9,"VEHICLETRAVELTIMEMEASUREMENT",$D58)/3600/24,"--")</f>
        <v>--</v>
      </c>
      <c r="FK58" s="34" t="str">
        <f>IFERROR(GETPIVOTDATA("Average of TRAVTM(40)",#REF!,"TIMEINT",FK$9,"VEHICLETRAVELTIMEMEASUREMENT",$D58)/3600/24,"--")</f>
        <v>--</v>
      </c>
      <c r="FL58" s="34" t="str">
        <f>IFERROR(GETPIVOTDATA("Average of TRAVTM(40)",#REF!,"TIMEINT",FL$9,"VEHICLETRAVELTIMEMEASUREMENT",$D58)/3600/24,"--")</f>
        <v>--</v>
      </c>
      <c r="FM58" s="34" t="str">
        <f>IFERROR(GETPIVOTDATA("Average of TRAVTM(40)",#REF!,"TIMEINT",FM$9,"VEHICLETRAVELTIMEMEASUREMENT",$D58)/3600/24,"--")</f>
        <v>--</v>
      </c>
      <c r="FN58" s="34" t="str">
        <f>IFERROR(GETPIVOTDATA("Average of TRAVTM(40)",#REF!,"TIMEINT",FN$9,"VEHICLETRAVELTIMEMEASUREMENT",$D58)/3600/24,"--")</f>
        <v>--</v>
      </c>
      <c r="FO58" s="34" t="str">
        <f>IFERROR(GETPIVOTDATA("Average of TRAVTM(40)",#REF!,"TIMEINT",FO$9,"VEHICLETRAVELTIMEMEASUREMENT",$D58)/3600/24,"--")</f>
        <v>--</v>
      </c>
      <c r="FP58" s="34" t="str">
        <f>IFERROR(GETPIVOTDATA("Average of TRAVTM(40)",#REF!,"TIMEINT",FP$9,"VEHICLETRAVELTIMEMEASUREMENT",$D58)/3600/24,"--")</f>
        <v>--</v>
      </c>
      <c r="FQ58" s="34" t="str">
        <f>IFERROR(GETPIVOTDATA("Average of TRAVTM(40)",#REF!,"TIMEINT",FQ$9,"VEHICLETRAVELTIMEMEASUREMENT",$D58)/3600/24,"--")</f>
        <v>--</v>
      </c>
      <c r="FR58" s="34" t="str">
        <f>IFERROR(GETPIVOTDATA("Average of TRAVTM(40)",#REF!,"TIMEINT",FR$9,"VEHICLETRAVELTIMEMEASUREMENT",$D58)/3600/24,"--")</f>
        <v>--</v>
      </c>
      <c r="FS58" s="34" t="str">
        <f>IFERROR(GETPIVOTDATA("Average of TRAVTM(40)",#REF!,"TIMEINT",FS$9,"VEHICLETRAVELTIMEMEASUREMENT",$D58)/3600/24,"--")</f>
        <v>--</v>
      </c>
      <c r="FT58" s="34" t="str">
        <f>IFERROR(GETPIVOTDATA("Average of TRAVTM(40)",#REF!,"TIMEINT",FT$9,"VEHICLETRAVELTIMEMEASUREMENT",$D58)/3600/24,"--")</f>
        <v>--</v>
      </c>
      <c r="FU58" s="134" t="str">
        <f>IFERROR(GETPIVOTDATA("Average of TRAVTM(40)",#REF!,"TIMEINT",FU$9,"VEHICLETRAVELTIMEMEASUREMENT",$D58)/3600/24,"--")</f>
        <v>--</v>
      </c>
      <c r="FV58" s="331"/>
      <c r="FW58" s="323" t="str">
        <f>IFERROR(GETPIVOTDATA("Average of VEHS(40)",#REF!,"TIMEINT",FW$9,"VEHICLETRAVELTIMEMEASUREMENT",$D58),"--")</f>
        <v>--</v>
      </c>
      <c r="FX58" s="324" t="str">
        <f>IFERROR(GETPIVOTDATA("Average of VEHS(40)",#REF!,"TIMEINT",FX$9,"VEHICLETRAVELTIMEMEASUREMENT",$D58),"--")</f>
        <v>--</v>
      </c>
      <c r="FY58" s="324" t="str">
        <f>IFERROR(GETPIVOTDATA("Average of VEHS(40)",#REF!,"TIMEINT",FY$9,"VEHICLETRAVELTIMEMEASUREMENT",$D58),"--")</f>
        <v>--</v>
      </c>
      <c r="FZ58" s="324" t="str">
        <f>IFERROR(GETPIVOTDATA("Average of VEHS(40)",#REF!,"TIMEINT",FZ$9,"VEHICLETRAVELTIMEMEASUREMENT",$D58),"--")</f>
        <v>--</v>
      </c>
      <c r="GA58" s="324" t="str">
        <f>IFERROR(GETPIVOTDATA("Average of VEHS(40)",#REF!,"TIMEINT",GA$9,"VEHICLETRAVELTIMEMEASUREMENT",$D58),"--")</f>
        <v>--</v>
      </c>
      <c r="GB58" s="324" t="str">
        <f>IFERROR(GETPIVOTDATA("Average of VEHS(40)",#REF!,"TIMEINT",GB$9,"VEHICLETRAVELTIMEMEASUREMENT",$D58),"--")</f>
        <v>--</v>
      </c>
      <c r="GC58" s="324" t="str">
        <f>IFERROR(GETPIVOTDATA("Average of VEHS(40)",#REF!,"TIMEINT",GC$9,"VEHICLETRAVELTIMEMEASUREMENT",$D58),"--")</f>
        <v>--</v>
      </c>
      <c r="GD58" s="324" t="str">
        <f>IFERROR(GETPIVOTDATA("Average of VEHS(40)",#REF!,"TIMEINT",GD$9,"VEHICLETRAVELTIMEMEASUREMENT",$D58),"--")</f>
        <v>--</v>
      </c>
      <c r="GE58" s="324" t="str">
        <f>IFERROR(GETPIVOTDATA("Average of VEHS(40)",#REF!,"TIMEINT",GE$9,"VEHICLETRAVELTIMEMEASUREMENT",$D58),"--")</f>
        <v>--</v>
      </c>
      <c r="GF58" s="324" t="str">
        <f>IFERROR(GETPIVOTDATA("Average of VEHS(40)",#REF!,"TIMEINT",GF$9,"VEHICLETRAVELTIMEMEASUREMENT",$D58),"--")</f>
        <v>--</v>
      </c>
      <c r="GG58" s="324" t="str">
        <f>IFERROR(GETPIVOTDATA("Average of VEHS(40)",#REF!,"TIMEINT",GG$9,"VEHICLETRAVELTIMEMEASUREMENT",$D58),"--")</f>
        <v>--</v>
      </c>
      <c r="GH58" s="324" t="str">
        <f>IFERROR(GETPIVOTDATA("Average of VEHS(40)",#REF!,"TIMEINT",GH$9,"VEHICLETRAVELTIMEMEASUREMENT",$D58),"--")</f>
        <v>--</v>
      </c>
      <c r="GI58" s="324" t="str">
        <f>IFERROR(GETPIVOTDATA("Average of VEHS(40)",#REF!,"TIMEINT",GI$9,"VEHICLETRAVELTIMEMEASUREMENT",$D58),"--")</f>
        <v>--</v>
      </c>
      <c r="GJ58" s="324" t="str">
        <f>IFERROR(GETPIVOTDATA("Average of VEHS(40)",#REF!,"TIMEINT",GJ$9,"VEHICLETRAVELTIMEMEASUREMENT",$D58),"--")</f>
        <v>--</v>
      </c>
      <c r="GK58" s="324" t="str">
        <f>IFERROR(GETPIVOTDATA("Average of VEHS(40)",#REF!,"TIMEINT",GK$9,"VEHICLETRAVELTIMEMEASUREMENT",$D58),"--")</f>
        <v>--</v>
      </c>
      <c r="GL58" s="325" t="str">
        <f>IFERROR(GETPIVOTDATA("Average of VEHS(40)",#REF!,"TIMEINT",GL$9,"VEHICLETRAVELTIMEMEASUREMENT",$D58),"--")</f>
        <v>--</v>
      </c>
      <c r="GM58" s="331"/>
      <c r="GN58" s="209" t="str">
        <f t="shared" si="25"/>
        <v>--</v>
      </c>
      <c r="GO58" s="354" t="str">
        <f t="shared" si="26"/>
        <v>--</v>
      </c>
      <c r="GP58" s="325">
        <f t="shared" si="27"/>
        <v>0</v>
      </c>
      <c r="GQ58" s="331"/>
      <c r="GR58" s="209" t="str">
        <f>IFERROR(GETPIVOTDATA("Average of TRAVTM(60)",#REF!,"TIMEINT",GR$9,"VEHICLETRAVELTIMEMEASUREMENT",$D58)/3600/24,"--")</f>
        <v>--</v>
      </c>
      <c r="GS58" s="34" t="str">
        <f>IFERROR(GETPIVOTDATA("Average of TRAVTM(60)",#REF!,"TIMEINT",GS$9,"VEHICLETRAVELTIMEMEASUREMENT",$D58)/3600/24,"--")</f>
        <v>--</v>
      </c>
      <c r="GT58" s="34" t="str">
        <f>IFERROR(GETPIVOTDATA("Average of TRAVTM(60)",#REF!,"TIMEINT",GT$9,"VEHICLETRAVELTIMEMEASUREMENT",$D58)/3600/24,"--")</f>
        <v>--</v>
      </c>
      <c r="GU58" s="34" t="str">
        <f>IFERROR(GETPIVOTDATA("Average of TRAVTM(60)",#REF!,"TIMEINT",GU$9,"VEHICLETRAVELTIMEMEASUREMENT",$D58)/3600/24,"--")</f>
        <v>--</v>
      </c>
      <c r="GV58" s="34" t="str">
        <f>IFERROR(GETPIVOTDATA("Average of TRAVTM(60)",#REF!,"TIMEINT",GV$9,"VEHICLETRAVELTIMEMEASUREMENT",$D58)/3600/24,"--")</f>
        <v>--</v>
      </c>
      <c r="GW58" s="34" t="str">
        <f>IFERROR(GETPIVOTDATA("Average of TRAVTM(60)",#REF!,"TIMEINT",GW$9,"VEHICLETRAVELTIMEMEASUREMENT",$D58)/3600/24,"--")</f>
        <v>--</v>
      </c>
      <c r="GX58" s="34" t="str">
        <f>IFERROR(GETPIVOTDATA("Average of TRAVTM(60)",#REF!,"TIMEINT",GX$9,"VEHICLETRAVELTIMEMEASUREMENT",$D58)/3600/24,"--")</f>
        <v>--</v>
      </c>
      <c r="GY58" s="34" t="str">
        <f>IFERROR(GETPIVOTDATA("Average of TRAVTM(60)",#REF!,"TIMEINT",GY$9,"VEHICLETRAVELTIMEMEASUREMENT",$D58)/3600/24,"--")</f>
        <v>--</v>
      </c>
      <c r="GZ58" s="34" t="str">
        <f>IFERROR(GETPIVOTDATA("Average of TRAVTM(60)",#REF!,"TIMEINT",GZ$9,"VEHICLETRAVELTIMEMEASUREMENT",$D58)/3600/24,"--")</f>
        <v>--</v>
      </c>
      <c r="HA58" s="34" t="str">
        <f>IFERROR(GETPIVOTDATA("Average of TRAVTM(60)",#REF!,"TIMEINT",HA$9,"VEHICLETRAVELTIMEMEASUREMENT",$D58)/3600/24,"--")</f>
        <v>--</v>
      </c>
      <c r="HB58" s="34" t="str">
        <f>IFERROR(GETPIVOTDATA("Average of TRAVTM(60)",#REF!,"TIMEINT",HB$9,"VEHICLETRAVELTIMEMEASUREMENT",$D58)/3600/24,"--")</f>
        <v>--</v>
      </c>
      <c r="HC58" s="34" t="str">
        <f>IFERROR(GETPIVOTDATA("Average of TRAVTM(60)",#REF!,"TIMEINT",HC$9,"VEHICLETRAVELTIMEMEASUREMENT",$D58)/3600/24,"--")</f>
        <v>--</v>
      </c>
      <c r="HD58" s="34" t="str">
        <f>IFERROR(GETPIVOTDATA("Average of TRAVTM(60)",#REF!,"TIMEINT",HD$9,"VEHICLETRAVELTIMEMEASUREMENT",$D58)/3600/24,"--")</f>
        <v>--</v>
      </c>
      <c r="HE58" s="34" t="str">
        <f>IFERROR(GETPIVOTDATA("Average of TRAVTM(60)",#REF!,"TIMEINT",HE$9,"VEHICLETRAVELTIMEMEASUREMENT",$D58)/3600/24,"--")</f>
        <v>--</v>
      </c>
      <c r="HF58" s="34" t="str">
        <f>IFERROR(GETPIVOTDATA("Average of TRAVTM(60)",#REF!,"TIMEINT",HF$9,"VEHICLETRAVELTIMEMEASUREMENT",$D58)/3600/24,"--")</f>
        <v>--</v>
      </c>
      <c r="HG58" s="134" t="str">
        <f>IFERROR(GETPIVOTDATA("Average of TRAVTM(60)",#REF!,"TIMEINT",HG$9,"VEHICLETRAVELTIMEMEASUREMENT",$D58)/3600/24,"--")</f>
        <v>--</v>
      </c>
      <c r="HH58" s="331"/>
      <c r="HI58" s="323" t="str">
        <f>IFERROR(GETPIVOTDATA("Average of VEHS(60)",#REF!,"TIMEINT",HI$9,"VEHICLETRAVELTIMEMEASUREMENT",$D58),"--")</f>
        <v>--</v>
      </c>
      <c r="HJ58" s="324" t="str">
        <f>IFERROR(GETPIVOTDATA("Average of VEHS(60)",#REF!,"TIMEINT",HJ$9,"VEHICLETRAVELTIMEMEASUREMENT",$D58),"--")</f>
        <v>--</v>
      </c>
      <c r="HK58" s="324" t="str">
        <f>IFERROR(GETPIVOTDATA("Average of VEHS(60)",#REF!,"TIMEINT",HK$9,"VEHICLETRAVELTIMEMEASUREMENT",$D58),"--")</f>
        <v>--</v>
      </c>
      <c r="HL58" s="324" t="str">
        <f>IFERROR(GETPIVOTDATA("Average of VEHS(60)",#REF!,"TIMEINT",HL$9,"VEHICLETRAVELTIMEMEASUREMENT",$D58),"--")</f>
        <v>--</v>
      </c>
      <c r="HM58" s="324" t="str">
        <f>IFERROR(GETPIVOTDATA("Average of VEHS(60)",#REF!,"TIMEINT",HM$9,"VEHICLETRAVELTIMEMEASUREMENT",$D58),"--")</f>
        <v>--</v>
      </c>
      <c r="HN58" s="324" t="str">
        <f>IFERROR(GETPIVOTDATA("Average of VEHS(60)",#REF!,"TIMEINT",HN$9,"VEHICLETRAVELTIMEMEASUREMENT",$D58),"--")</f>
        <v>--</v>
      </c>
      <c r="HO58" s="324" t="str">
        <f>IFERROR(GETPIVOTDATA("Average of VEHS(60)",#REF!,"TIMEINT",HO$9,"VEHICLETRAVELTIMEMEASUREMENT",$D58),"--")</f>
        <v>--</v>
      </c>
      <c r="HP58" s="324" t="str">
        <f>IFERROR(GETPIVOTDATA("Average of VEHS(60)",#REF!,"TIMEINT",HP$9,"VEHICLETRAVELTIMEMEASUREMENT",$D58),"--")</f>
        <v>--</v>
      </c>
      <c r="HQ58" s="324" t="str">
        <f>IFERROR(GETPIVOTDATA("Average of VEHS(60)",#REF!,"TIMEINT",HQ$9,"VEHICLETRAVELTIMEMEASUREMENT",$D58),"--")</f>
        <v>--</v>
      </c>
      <c r="HR58" s="324" t="str">
        <f>IFERROR(GETPIVOTDATA("Average of VEHS(60)",#REF!,"TIMEINT",HR$9,"VEHICLETRAVELTIMEMEASUREMENT",$D58),"--")</f>
        <v>--</v>
      </c>
      <c r="HS58" s="324" t="str">
        <f>IFERROR(GETPIVOTDATA("Average of VEHS(60)",#REF!,"TIMEINT",HS$9,"VEHICLETRAVELTIMEMEASUREMENT",$D58),"--")</f>
        <v>--</v>
      </c>
      <c r="HT58" s="324" t="str">
        <f>IFERROR(GETPIVOTDATA("Average of VEHS(60)",#REF!,"TIMEINT",HT$9,"VEHICLETRAVELTIMEMEASUREMENT",$D58),"--")</f>
        <v>--</v>
      </c>
      <c r="HU58" s="324" t="str">
        <f>IFERROR(GETPIVOTDATA("Average of VEHS(60)",#REF!,"TIMEINT",HU$9,"VEHICLETRAVELTIMEMEASUREMENT",$D58),"--")</f>
        <v>--</v>
      </c>
      <c r="HV58" s="324" t="str">
        <f>IFERROR(GETPIVOTDATA("Average of VEHS(60)",#REF!,"TIMEINT",HV$9,"VEHICLETRAVELTIMEMEASUREMENT",$D58),"--")</f>
        <v>--</v>
      </c>
      <c r="HW58" s="324" t="str">
        <f>IFERROR(GETPIVOTDATA("Average of VEHS(60)",#REF!,"TIMEINT",HW$9,"VEHICLETRAVELTIMEMEASUREMENT",$D58),"--")</f>
        <v>--</v>
      </c>
      <c r="HX58" s="325" t="str">
        <f>IFERROR(GETPIVOTDATA("Average of VEHS(60)",#REF!,"TIMEINT",HX$9,"VEHICLETRAVELTIMEMEASUREMENT",$D58),"--")</f>
        <v>--</v>
      </c>
      <c r="HY58" s="331"/>
      <c r="HZ58" s="209" t="str">
        <f t="shared" si="28"/>
        <v>--</v>
      </c>
      <c r="IA58" s="354" t="str">
        <f t="shared" si="29"/>
        <v>--</v>
      </c>
      <c r="IB58" s="325">
        <f t="shared" si="30"/>
        <v>0</v>
      </c>
      <c r="IC58" s="638"/>
      <c r="ID58" s="323" t="str">
        <f>IFERROR(AVERAGEIFS('VISSIM Travel Time Outputs'!#REF!,'VISSIM Travel Time Outputs'!#REF!,$D58,'VISSIM Travel Time Outputs'!#REF!,"AVG",'VISSIM Travel Time Outputs'!#REF!,ID$9),"-")</f>
        <v>-</v>
      </c>
      <c r="IE58" s="324" t="str">
        <f>IFERROR(AVERAGEIFS('VISSIM Travel Time Outputs'!#REF!,'VISSIM Travel Time Outputs'!#REF!,$D58,'VISSIM Travel Time Outputs'!#REF!,"AVG",'VISSIM Travel Time Outputs'!#REF!,IE$9),"-")</f>
        <v>-</v>
      </c>
      <c r="IF58" s="324" t="str">
        <f>IFERROR(AVERAGEIFS('VISSIM Travel Time Outputs'!#REF!,'VISSIM Travel Time Outputs'!#REF!,$D58,'VISSIM Travel Time Outputs'!#REF!,"AVG",'VISSIM Travel Time Outputs'!#REF!,IF$9),"-")</f>
        <v>-</v>
      </c>
      <c r="IG58" s="324" t="str">
        <f>IFERROR(AVERAGEIFS('VISSIM Travel Time Outputs'!#REF!,'VISSIM Travel Time Outputs'!#REF!,$D58,'VISSIM Travel Time Outputs'!#REF!,"AVG",'VISSIM Travel Time Outputs'!#REF!,IG$9),"-")</f>
        <v>-</v>
      </c>
      <c r="IH58" s="324" t="str">
        <f>IFERROR(AVERAGEIFS('VISSIM Travel Time Outputs'!#REF!,'VISSIM Travel Time Outputs'!#REF!,$D58,'VISSIM Travel Time Outputs'!#REF!,"AVG",'VISSIM Travel Time Outputs'!#REF!,IH$9),"-")</f>
        <v>-</v>
      </c>
      <c r="II58" s="324" t="str">
        <f>IFERROR(AVERAGEIFS('VISSIM Travel Time Outputs'!#REF!,'VISSIM Travel Time Outputs'!#REF!,$D58,'VISSIM Travel Time Outputs'!#REF!,"AVG",'VISSIM Travel Time Outputs'!#REF!,II$9),"-")</f>
        <v>-</v>
      </c>
      <c r="IJ58" s="324" t="str">
        <f>IFERROR(AVERAGEIFS('VISSIM Travel Time Outputs'!#REF!,'VISSIM Travel Time Outputs'!#REF!,$D58,'VISSIM Travel Time Outputs'!#REF!,"AVG",'VISSIM Travel Time Outputs'!#REF!,IJ$9),"-")</f>
        <v>-</v>
      </c>
      <c r="IK58" s="324" t="str">
        <f>IFERROR(AVERAGEIFS('VISSIM Travel Time Outputs'!#REF!,'VISSIM Travel Time Outputs'!#REF!,$D58,'VISSIM Travel Time Outputs'!#REF!,"AVG",'VISSIM Travel Time Outputs'!#REF!,IK$9),"-")</f>
        <v>-</v>
      </c>
      <c r="IL58" s="324" t="str">
        <f>IFERROR(AVERAGEIFS('VISSIM Travel Time Outputs'!#REF!,'VISSIM Travel Time Outputs'!#REF!,$D58,'VISSIM Travel Time Outputs'!#REF!,"AVG",'VISSIM Travel Time Outputs'!#REF!,IL$9),"-")</f>
        <v>-</v>
      </c>
      <c r="IM58" s="324" t="str">
        <f>IFERROR(AVERAGEIFS('VISSIM Travel Time Outputs'!#REF!,'VISSIM Travel Time Outputs'!#REF!,$D58,'VISSIM Travel Time Outputs'!#REF!,"AVG",'VISSIM Travel Time Outputs'!#REF!,IM$9),"-")</f>
        <v>-</v>
      </c>
      <c r="IN58" s="324" t="str">
        <f>IFERROR(AVERAGEIFS('VISSIM Travel Time Outputs'!#REF!,'VISSIM Travel Time Outputs'!#REF!,$D58,'VISSIM Travel Time Outputs'!#REF!,"AVG",'VISSIM Travel Time Outputs'!#REF!,IN$9),"-")</f>
        <v>-</v>
      </c>
      <c r="IO58" s="324" t="str">
        <f>IFERROR(AVERAGEIFS('VISSIM Travel Time Outputs'!#REF!,'VISSIM Travel Time Outputs'!#REF!,$D58,'VISSIM Travel Time Outputs'!#REF!,"AVG",'VISSIM Travel Time Outputs'!#REF!,IO$9),"-")</f>
        <v>-</v>
      </c>
      <c r="IP58" s="324" t="str">
        <f>IFERROR(AVERAGEIFS('VISSIM Travel Time Outputs'!#REF!,'VISSIM Travel Time Outputs'!#REF!,$D58,'VISSIM Travel Time Outputs'!#REF!,"AVG",'VISSIM Travel Time Outputs'!#REF!,IP$9),"-")</f>
        <v>-</v>
      </c>
      <c r="IQ58" s="324" t="str">
        <f>IFERROR(AVERAGEIFS('VISSIM Travel Time Outputs'!#REF!,'VISSIM Travel Time Outputs'!#REF!,$D58,'VISSIM Travel Time Outputs'!#REF!,"AVG",'VISSIM Travel Time Outputs'!#REF!,IQ$9),"-")</f>
        <v>-</v>
      </c>
      <c r="IR58" s="324" t="str">
        <f>IFERROR(AVERAGEIFS('VISSIM Travel Time Outputs'!#REF!,'VISSIM Travel Time Outputs'!#REF!,$D58,'VISSIM Travel Time Outputs'!#REF!,"AVG",'VISSIM Travel Time Outputs'!#REF!,IR$9),"-")</f>
        <v>-</v>
      </c>
      <c r="IS58" s="325" t="str">
        <f>IFERROR(AVERAGEIFS('VISSIM Travel Time Outputs'!#REF!,'VISSIM Travel Time Outputs'!#REF!,$D58,'VISSIM Travel Time Outputs'!#REF!,"AVG",'VISSIM Travel Time Outputs'!#REF!,IS$9),"-")</f>
        <v>-</v>
      </c>
      <c r="IT58" s="325" t="str">
        <f t="shared" si="31"/>
        <v>--</v>
      </c>
    </row>
    <row r="59" spans="1:254" x14ac:dyDescent="0.35">
      <c r="A59" s="252" t="str">
        <f t="shared" si="12"/>
        <v>H</v>
      </c>
      <c r="B59" s="319">
        <f t="shared" si="33"/>
        <v>50</v>
      </c>
      <c r="C59" s="413">
        <f>INDEX('Input - Travel Times'!$B$3:$AH$103,MATCH($B59,'Input - Travel Times'!$B$3:$B$103,0),MATCH(C$9,'Input - Travel Times'!$B$3:$AH$3,0))</f>
        <v>0</v>
      </c>
      <c r="D59" s="150">
        <f>INDEX('Input - Travel Times'!$B$3:$AH$103,MATCH($B59,'Input - Travel Times'!$B$3:$B$103,0),MATCH(D$9,'Input - Travel Times'!$B$3:$AH$3,0))</f>
        <v>0</v>
      </c>
      <c r="E59" s="518">
        <f>TIME(0,0,INDEX('Input - Travel Times'!$B$3:$AH$103,MATCH($B59,'Input - Travel Times'!$B$3:$B$103,0),MATCH(E$9,'Input - Travel Times'!$B$3:$AH$3,0)))</f>
        <v>0</v>
      </c>
      <c r="F59" s="518">
        <f>TIME(0,0,INDEX('Input - Travel Times'!$B$3:$AH$103,MATCH($B59,'Input - Travel Times'!$B$3:$B$103,0),MATCH(F$9,'Input - Travel Times'!$B$3:$AH$3,0)))</f>
        <v>0</v>
      </c>
      <c r="G59" s="518">
        <f>TIME(0,0,INDEX('Input - Travel Times'!$B$3:$AH$103,MATCH($B59,'Input - Travel Times'!$B$3:$B$103,0),MATCH(G$9,'Input - Travel Times'!$B$3:$AH$3,0)))</f>
        <v>0</v>
      </c>
      <c r="H59" s="518">
        <f>TIME(0,0,INDEX('Input - Travel Times'!$B$3:$AH$103,MATCH($B59,'Input - Travel Times'!$B$3:$B$103,0),MATCH(H$9,'Input - Travel Times'!$B$3:$AH$3,0)))</f>
        <v>0</v>
      </c>
      <c r="J59" s="209" t="str">
        <f>IFERROR(TIME(0,0,AVERAGEIFS('VISSIM Travel Time Outputs'!$I:$I,'VISSIM Travel Time Outputs'!$D:$D,$D59,'VISSIM Travel Time Outputs'!$A:$A,"AVG",'VISSIM Travel Time Outputs'!$B:$B,J$9)),"-")</f>
        <v>-</v>
      </c>
      <c r="K59" s="34" t="str">
        <f>IFERROR(TIME(0,0,AVERAGEIFS('VISSIM Travel Time Outputs'!$I:$I,'VISSIM Travel Time Outputs'!$D:$D,$D59,'VISSIM Travel Time Outputs'!$A:$A,"AVG",'VISSIM Travel Time Outputs'!$B:$B,K$9)),"-")</f>
        <v>-</v>
      </c>
      <c r="L59" s="34" t="str">
        <f>IFERROR(TIME(0,0,AVERAGEIFS('VISSIM Travel Time Outputs'!$I:$I,'VISSIM Travel Time Outputs'!$D:$D,$D59,'VISSIM Travel Time Outputs'!$A:$A,"AVG",'VISSIM Travel Time Outputs'!$B:$B,L$9)),"-")</f>
        <v>-</v>
      </c>
      <c r="M59" s="34" t="str">
        <f>IFERROR(TIME(0,0,AVERAGEIFS('VISSIM Travel Time Outputs'!$I:$I,'VISSIM Travel Time Outputs'!$D:$D,$D59,'VISSIM Travel Time Outputs'!$A:$A,"AVG",'VISSIM Travel Time Outputs'!$B:$B,M$9)),"-")</f>
        <v>-</v>
      </c>
      <c r="N59" s="34" t="str">
        <f>IFERROR(TIME(0,0,AVERAGEIFS('VISSIM Travel Time Outputs'!$I:$I,'VISSIM Travel Time Outputs'!$D:$D,$D59,'VISSIM Travel Time Outputs'!$A:$A,"AVG",'VISSIM Travel Time Outputs'!$B:$B,N$9)),"-")</f>
        <v>-</v>
      </c>
      <c r="O59" s="34" t="str">
        <f>IFERROR(TIME(0,0,AVERAGEIFS('VISSIM Travel Time Outputs'!$I:$I,'VISSIM Travel Time Outputs'!$D:$D,$D59,'VISSIM Travel Time Outputs'!$A:$A,"AVG",'VISSIM Travel Time Outputs'!$B:$B,O$9)),"-")</f>
        <v>-</v>
      </c>
      <c r="P59" s="34" t="str">
        <f>IFERROR(TIME(0,0,AVERAGEIFS('VISSIM Travel Time Outputs'!$I:$I,'VISSIM Travel Time Outputs'!$D:$D,$D59,'VISSIM Travel Time Outputs'!$A:$A,"AVG",'VISSIM Travel Time Outputs'!$B:$B,P$9)),"-")</f>
        <v>-</v>
      </c>
      <c r="Q59" s="34" t="str">
        <f>IFERROR(TIME(0,0,AVERAGEIFS('VISSIM Travel Time Outputs'!$I:$I,'VISSIM Travel Time Outputs'!$D:$D,$D59,'VISSIM Travel Time Outputs'!$A:$A,"AVG",'VISSIM Travel Time Outputs'!$B:$B,Q$9)),"-")</f>
        <v>-</v>
      </c>
      <c r="R59" s="34" t="str">
        <f>IFERROR(TIME(0,0,AVERAGEIFS('VISSIM Travel Time Outputs'!$I:$I,'VISSIM Travel Time Outputs'!$D:$D,$D59,'VISSIM Travel Time Outputs'!$A:$A,"AVG",'VISSIM Travel Time Outputs'!$B:$B,R$9)),"-")</f>
        <v>-</v>
      </c>
      <c r="S59" s="34" t="str">
        <f>IFERROR(TIME(0,0,AVERAGEIFS('VISSIM Travel Time Outputs'!$I:$I,'VISSIM Travel Time Outputs'!$D:$D,$D59,'VISSIM Travel Time Outputs'!$A:$A,"AVG",'VISSIM Travel Time Outputs'!$B:$B,S$9)),"-")</f>
        <v>-</v>
      </c>
      <c r="T59" s="34" t="str">
        <f>IFERROR(TIME(0,0,AVERAGEIFS('VISSIM Travel Time Outputs'!$I:$I,'VISSIM Travel Time Outputs'!$D:$D,$D59,'VISSIM Travel Time Outputs'!$A:$A,"AVG",'VISSIM Travel Time Outputs'!$B:$B,T$9)),"-")</f>
        <v>-</v>
      </c>
      <c r="U59" s="34" t="str">
        <f>IFERROR(TIME(0,0,AVERAGEIFS('VISSIM Travel Time Outputs'!$I:$I,'VISSIM Travel Time Outputs'!$D:$D,$D59,'VISSIM Travel Time Outputs'!$A:$A,"AVG",'VISSIM Travel Time Outputs'!$B:$B,U$9)),"-")</f>
        <v>-</v>
      </c>
      <c r="V59" s="34" t="str">
        <f>IFERROR(TIME(0,0,AVERAGEIFS('VISSIM Travel Time Outputs'!$I:$I,'VISSIM Travel Time Outputs'!$D:$D,$D59,'VISSIM Travel Time Outputs'!$A:$A,"AVG",'VISSIM Travel Time Outputs'!$B:$B,V$9)),"-")</f>
        <v>-</v>
      </c>
      <c r="W59" s="34" t="str">
        <f>IFERROR(TIME(0,0,AVERAGEIFS('VISSIM Travel Time Outputs'!$I:$I,'VISSIM Travel Time Outputs'!$D:$D,$D59,'VISSIM Travel Time Outputs'!$A:$A,"AVG",'VISSIM Travel Time Outputs'!$B:$B,W$9)),"-")</f>
        <v>-</v>
      </c>
      <c r="X59" s="34" t="str">
        <f>IFERROR(TIME(0,0,AVERAGEIFS('VISSIM Travel Time Outputs'!$I:$I,'VISSIM Travel Time Outputs'!$D:$D,$D59,'VISSIM Travel Time Outputs'!$A:$A,"AVG",'VISSIM Travel Time Outputs'!$B:$B,X$9)),"-")</f>
        <v>-</v>
      </c>
      <c r="Y59" s="134" t="str">
        <f>IFERROR(TIME(0,0,AVERAGEIFS('VISSIM Travel Time Outputs'!$I:$I,'VISSIM Travel Time Outputs'!$D:$D,$D59,'VISSIM Travel Time Outputs'!$A:$A,"AVG",'VISSIM Travel Time Outputs'!$B:$B,Y$9)),"-")</f>
        <v>-</v>
      </c>
      <c r="Z59" s="254"/>
      <c r="AA59" s="323" t="str">
        <f>IFERROR(AVERAGEIFS('VISSIM Travel Time Outputs'!$F:$F,'VISSIM Travel Time Outputs'!$D:$D,$D59,'VISSIM Travel Time Outputs'!$A:$A,"AVG",'VISSIM Travel Time Outputs'!$B:$B,AA$9),"-")</f>
        <v>-</v>
      </c>
      <c r="AB59" s="324" t="str">
        <f>IFERROR(AVERAGEIFS('VISSIM Travel Time Outputs'!$F:$F,'VISSIM Travel Time Outputs'!$D:$D,$D59,'VISSIM Travel Time Outputs'!$A:$A,"AVG",'VISSIM Travel Time Outputs'!$B:$B,AB$9),"-")</f>
        <v>-</v>
      </c>
      <c r="AC59" s="324" t="str">
        <f>IFERROR(AVERAGEIFS('VISSIM Travel Time Outputs'!$F:$F,'VISSIM Travel Time Outputs'!$D:$D,$D59,'VISSIM Travel Time Outputs'!$A:$A,"AVG",'VISSIM Travel Time Outputs'!$B:$B,AC$9),"-")</f>
        <v>-</v>
      </c>
      <c r="AD59" s="324" t="str">
        <f>IFERROR(AVERAGEIFS('VISSIM Travel Time Outputs'!$F:$F,'VISSIM Travel Time Outputs'!$D:$D,$D59,'VISSIM Travel Time Outputs'!$A:$A,"AVG",'VISSIM Travel Time Outputs'!$B:$B,AD$9),"-")</f>
        <v>-</v>
      </c>
      <c r="AE59" s="324" t="str">
        <f>IFERROR(AVERAGEIFS('VISSIM Travel Time Outputs'!$F:$F,'VISSIM Travel Time Outputs'!$D:$D,$D59,'VISSIM Travel Time Outputs'!$A:$A,"AVG",'VISSIM Travel Time Outputs'!$B:$B,AE$9),"-")</f>
        <v>-</v>
      </c>
      <c r="AF59" s="324" t="str">
        <f>IFERROR(AVERAGEIFS('VISSIM Travel Time Outputs'!$F:$F,'VISSIM Travel Time Outputs'!$D:$D,$D59,'VISSIM Travel Time Outputs'!$A:$A,"AVG",'VISSIM Travel Time Outputs'!$B:$B,AF$9),"-")</f>
        <v>-</v>
      </c>
      <c r="AG59" s="324" t="str">
        <f>IFERROR(AVERAGEIFS('VISSIM Travel Time Outputs'!$F:$F,'VISSIM Travel Time Outputs'!$D:$D,$D59,'VISSIM Travel Time Outputs'!$A:$A,"AVG",'VISSIM Travel Time Outputs'!$B:$B,AG$9),"-")</f>
        <v>-</v>
      </c>
      <c r="AH59" s="324" t="str">
        <f>IFERROR(AVERAGEIFS('VISSIM Travel Time Outputs'!$F:$F,'VISSIM Travel Time Outputs'!$D:$D,$D59,'VISSIM Travel Time Outputs'!$A:$A,"AVG",'VISSIM Travel Time Outputs'!$B:$B,AH$9),"-")</f>
        <v>-</v>
      </c>
      <c r="AI59" s="324" t="str">
        <f>IFERROR(AVERAGEIFS('VISSIM Travel Time Outputs'!$F:$F,'VISSIM Travel Time Outputs'!$D:$D,$D59,'VISSIM Travel Time Outputs'!$A:$A,"AVG",'VISSIM Travel Time Outputs'!$B:$B,AI$9),"-")</f>
        <v>-</v>
      </c>
      <c r="AJ59" s="324" t="str">
        <f>IFERROR(AVERAGEIFS('VISSIM Travel Time Outputs'!$F:$F,'VISSIM Travel Time Outputs'!$D:$D,$D59,'VISSIM Travel Time Outputs'!$A:$A,"AVG",'VISSIM Travel Time Outputs'!$B:$B,AJ$9),"-")</f>
        <v>-</v>
      </c>
      <c r="AK59" s="324" t="str">
        <f>IFERROR(AVERAGEIFS('VISSIM Travel Time Outputs'!$F:$F,'VISSIM Travel Time Outputs'!$D:$D,$D59,'VISSIM Travel Time Outputs'!$A:$A,"AVG",'VISSIM Travel Time Outputs'!$B:$B,AK$9),"-")</f>
        <v>-</v>
      </c>
      <c r="AL59" s="324" t="str">
        <f>IFERROR(AVERAGEIFS('VISSIM Travel Time Outputs'!$F:$F,'VISSIM Travel Time Outputs'!$D:$D,$D59,'VISSIM Travel Time Outputs'!$A:$A,"AVG",'VISSIM Travel Time Outputs'!$B:$B,AL$9),"-")</f>
        <v>-</v>
      </c>
      <c r="AM59" s="324" t="str">
        <f>IFERROR(AVERAGEIFS('VISSIM Travel Time Outputs'!$F:$F,'VISSIM Travel Time Outputs'!$D:$D,$D59,'VISSIM Travel Time Outputs'!$A:$A,"AVG",'VISSIM Travel Time Outputs'!$B:$B,AM$9),"-")</f>
        <v>-</v>
      </c>
      <c r="AN59" s="324" t="str">
        <f>IFERROR(AVERAGEIFS('VISSIM Travel Time Outputs'!$F:$F,'VISSIM Travel Time Outputs'!$D:$D,$D59,'VISSIM Travel Time Outputs'!$A:$A,"AVG",'VISSIM Travel Time Outputs'!$B:$B,AN$9),"-")</f>
        <v>-</v>
      </c>
      <c r="AO59" s="324" t="str">
        <f>IFERROR(AVERAGEIFS('VISSIM Travel Time Outputs'!$F:$F,'VISSIM Travel Time Outputs'!$D:$D,$D59,'VISSIM Travel Time Outputs'!$A:$A,"AVG",'VISSIM Travel Time Outputs'!$B:$B,AO$9),"-")</f>
        <v>-</v>
      </c>
      <c r="AP59" s="325" t="str">
        <f>IFERROR(AVERAGEIFS('VISSIM Travel Time Outputs'!$F:$F,'VISSIM Travel Time Outputs'!$D:$D,$D59,'VISSIM Travel Time Outputs'!$A:$A,"AVG",'VISSIM Travel Time Outputs'!$B:$B,AP$9),"-")</f>
        <v>-</v>
      </c>
      <c r="AQ59" s="331"/>
      <c r="AR59" s="209" t="str">
        <f t="shared" si="13"/>
        <v>--</v>
      </c>
      <c r="AS59" s="354" t="str">
        <f t="shared" si="14"/>
        <v>--</v>
      </c>
      <c r="AT59" s="325">
        <f t="shared" si="15"/>
        <v>0</v>
      </c>
      <c r="AU59" s="255"/>
      <c r="AV59" s="209" t="str">
        <f>IFERROR(TIME(0,0,AVERAGEIFS('VISSIM Travel Time Outputs'!$J:$J,'VISSIM Travel Time Outputs'!$D:$D,$D59,'VISSIM Travel Time Outputs'!$A:$A,"AVG",'VISSIM Travel Time Outputs'!$B:$B,AV$9)),"-")</f>
        <v>-</v>
      </c>
      <c r="AW59" s="34" t="str">
        <f>IFERROR(TIME(0,0,AVERAGEIFS('VISSIM Travel Time Outputs'!$J:$J,'VISSIM Travel Time Outputs'!$D:$D,$D59,'VISSIM Travel Time Outputs'!$A:$A,"AVG",'VISSIM Travel Time Outputs'!$B:$B,AW$9)),"-")</f>
        <v>-</v>
      </c>
      <c r="AX59" s="34" t="str">
        <f>IFERROR(TIME(0,0,AVERAGEIFS('VISSIM Travel Time Outputs'!$J:$J,'VISSIM Travel Time Outputs'!$D:$D,$D59,'VISSIM Travel Time Outputs'!$A:$A,"AVG",'VISSIM Travel Time Outputs'!$B:$B,AX$9)),"-")</f>
        <v>-</v>
      </c>
      <c r="AY59" s="34" t="str">
        <f>IFERROR(TIME(0,0,AVERAGEIFS('VISSIM Travel Time Outputs'!$J:$J,'VISSIM Travel Time Outputs'!$D:$D,$D59,'VISSIM Travel Time Outputs'!$A:$A,"AVG",'VISSIM Travel Time Outputs'!$B:$B,AY$9)),"-")</f>
        <v>-</v>
      </c>
      <c r="AZ59" s="34" t="str">
        <f>IFERROR(TIME(0,0,AVERAGEIFS('VISSIM Travel Time Outputs'!$J:$J,'VISSIM Travel Time Outputs'!$D:$D,$D59,'VISSIM Travel Time Outputs'!$A:$A,"AVG",'VISSIM Travel Time Outputs'!$B:$B,AZ$9)),"-")</f>
        <v>-</v>
      </c>
      <c r="BA59" s="34" t="str">
        <f>IFERROR(TIME(0,0,AVERAGEIFS('VISSIM Travel Time Outputs'!$J:$J,'VISSIM Travel Time Outputs'!$D:$D,$D59,'VISSIM Travel Time Outputs'!$A:$A,"AVG",'VISSIM Travel Time Outputs'!$B:$B,BA$9)),"-")</f>
        <v>-</v>
      </c>
      <c r="BB59" s="34" t="str">
        <f>IFERROR(TIME(0,0,AVERAGEIFS('VISSIM Travel Time Outputs'!$J:$J,'VISSIM Travel Time Outputs'!$D:$D,$D59,'VISSIM Travel Time Outputs'!$A:$A,"AVG",'VISSIM Travel Time Outputs'!$B:$B,BB$9)),"-")</f>
        <v>-</v>
      </c>
      <c r="BC59" s="34" t="str">
        <f>IFERROR(TIME(0,0,AVERAGEIFS('VISSIM Travel Time Outputs'!$J:$J,'VISSIM Travel Time Outputs'!$D:$D,$D59,'VISSIM Travel Time Outputs'!$A:$A,"AVG",'VISSIM Travel Time Outputs'!$B:$B,BC$9)),"-")</f>
        <v>-</v>
      </c>
      <c r="BD59" s="34" t="str">
        <f>IFERROR(TIME(0,0,AVERAGEIFS('VISSIM Travel Time Outputs'!$J:$J,'VISSIM Travel Time Outputs'!$D:$D,$D59,'VISSIM Travel Time Outputs'!$A:$A,"AVG",'VISSIM Travel Time Outputs'!$B:$B,BD$9)),"-")</f>
        <v>-</v>
      </c>
      <c r="BE59" s="34" t="str">
        <f>IFERROR(TIME(0,0,AVERAGEIFS('VISSIM Travel Time Outputs'!$J:$J,'VISSIM Travel Time Outputs'!$D:$D,$D59,'VISSIM Travel Time Outputs'!$A:$A,"AVG",'VISSIM Travel Time Outputs'!$B:$B,BE$9)),"-")</f>
        <v>-</v>
      </c>
      <c r="BF59" s="34" t="str">
        <f>IFERROR(TIME(0,0,AVERAGEIFS('VISSIM Travel Time Outputs'!$J:$J,'VISSIM Travel Time Outputs'!$D:$D,$D59,'VISSIM Travel Time Outputs'!$A:$A,"AVG",'VISSIM Travel Time Outputs'!$B:$B,BF$9)),"-")</f>
        <v>-</v>
      </c>
      <c r="BG59" s="34" t="str">
        <f>IFERROR(TIME(0,0,AVERAGEIFS('VISSIM Travel Time Outputs'!$J:$J,'VISSIM Travel Time Outputs'!$D:$D,$D59,'VISSIM Travel Time Outputs'!$A:$A,"AVG",'VISSIM Travel Time Outputs'!$B:$B,BG$9)),"-")</f>
        <v>-</v>
      </c>
      <c r="BH59" s="34" t="str">
        <f>IFERROR(TIME(0,0,AVERAGEIFS('VISSIM Travel Time Outputs'!$J:$J,'VISSIM Travel Time Outputs'!$D:$D,$D59,'VISSIM Travel Time Outputs'!$A:$A,"AVG",'VISSIM Travel Time Outputs'!$B:$B,BH$9)),"-")</f>
        <v>-</v>
      </c>
      <c r="BI59" s="34" t="str">
        <f>IFERROR(TIME(0,0,AVERAGEIFS('VISSIM Travel Time Outputs'!$J:$J,'VISSIM Travel Time Outputs'!$D:$D,$D59,'VISSIM Travel Time Outputs'!$A:$A,"AVG",'VISSIM Travel Time Outputs'!$B:$B,BI$9)),"-")</f>
        <v>-</v>
      </c>
      <c r="BJ59" s="34" t="str">
        <f>IFERROR(TIME(0,0,AVERAGEIFS('VISSIM Travel Time Outputs'!$J:$J,'VISSIM Travel Time Outputs'!$D:$D,$D59,'VISSIM Travel Time Outputs'!$A:$A,"AVG",'VISSIM Travel Time Outputs'!$B:$B,BJ$9)),"-")</f>
        <v>-</v>
      </c>
      <c r="BK59" s="134" t="str">
        <f>IFERROR(TIME(0,0,AVERAGEIFS('VISSIM Travel Time Outputs'!$J:$J,'VISSIM Travel Time Outputs'!$D:$D,$D59,'VISSIM Travel Time Outputs'!$A:$A,"AVG",'VISSIM Travel Time Outputs'!$B:$B,BK$9)),"-")</f>
        <v>-</v>
      </c>
      <c r="BL59" s="126"/>
      <c r="BM59" s="323" t="str">
        <f>IFERROR(AVERAGEIFS('VISSIM Travel Time Outputs'!$G:$G,'VISSIM Travel Time Outputs'!$D:$D,$D59,'VISSIM Travel Time Outputs'!$A:$A,"AVG",'VISSIM Travel Time Outputs'!$B:$B,BM$9),"-")</f>
        <v>-</v>
      </c>
      <c r="BN59" s="324" t="str">
        <f>IFERROR(AVERAGEIFS('VISSIM Travel Time Outputs'!$G:$G,'VISSIM Travel Time Outputs'!$D:$D,$D59,'VISSIM Travel Time Outputs'!$A:$A,"AVG",'VISSIM Travel Time Outputs'!$B:$B,BN$9),"-")</f>
        <v>-</v>
      </c>
      <c r="BO59" s="324" t="str">
        <f>IFERROR(AVERAGEIFS('VISSIM Travel Time Outputs'!$G:$G,'VISSIM Travel Time Outputs'!$D:$D,$D59,'VISSIM Travel Time Outputs'!$A:$A,"AVG",'VISSIM Travel Time Outputs'!$B:$B,BO$9),"-")</f>
        <v>-</v>
      </c>
      <c r="BP59" s="324" t="str">
        <f>IFERROR(AVERAGEIFS('VISSIM Travel Time Outputs'!$G:$G,'VISSIM Travel Time Outputs'!$D:$D,$D59,'VISSIM Travel Time Outputs'!$A:$A,"AVG",'VISSIM Travel Time Outputs'!$B:$B,BP$9),"-")</f>
        <v>-</v>
      </c>
      <c r="BQ59" s="324" t="str">
        <f>IFERROR(AVERAGEIFS('VISSIM Travel Time Outputs'!$G:$G,'VISSIM Travel Time Outputs'!$D:$D,$D59,'VISSIM Travel Time Outputs'!$A:$A,"AVG",'VISSIM Travel Time Outputs'!$B:$B,BQ$9),"-")</f>
        <v>-</v>
      </c>
      <c r="BR59" s="324" t="str">
        <f>IFERROR(AVERAGEIFS('VISSIM Travel Time Outputs'!$G:$G,'VISSIM Travel Time Outputs'!$D:$D,$D59,'VISSIM Travel Time Outputs'!$A:$A,"AVG",'VISSIM Travel Time Outputs'!$B:$B,BR$9),"-")</f>
        <v>-</v>
      </c>
      <c r="BS59" s="324" t="str">
        <f>IFERROR(AVERAGEIFS('VISSIM Travel Time Outputs'!$G:$G,'VISSIM Travel Time Outputs'!$D:$D,$D59,'VISSIM Travel Time Outputs'!$A:$A,"AVG",'VISSIM Travel Time Outputs'!$B:$B,BS$9),"-")</f>
        <v>-</v>
      </c>
      <c r="BT59" s="324" t="str">
        <f>IFERROR(AVERAGEIFS('VISSIM Travel Time Outputs'!$G:$G,'VISSIM Travel Time Outputs'!$D:$D,$D59,'VISSIM Travel Time Outputs'!$A:$A,"AVG",'VISSIM Travel Time Outputs'!$B:$B,BT$9),"-")</f>
        <v>-</v>
      </c>
      <c r="BU59" s="324" t="str">
        <f>IFERROR(AVERAGEIFS('VISSIM Travel Time Outputs'!$G:$G,'VISSIM Travel Time Outputs'!$D:$D,$D59,'VISSIM Travel Time Outputs'!$A:$A,"AVG",'VISSIM Travel Time Outputs'!$B:$B,BU$9),"-")</f>
        <v>-</v>
      </c>
      <c r="BV59" s="324" t="str">
        <f>IFERROR(AVERAGEIFS('VISSIM Travel Time Outputs'!$G:$G,'VISSIM Travel Time Outputs'!$D:$D,$D59,'VISSIM Travel Time Outputs'!$A:$A,"AVG",'VISSIM Travel Time Outputs'!$B:$B,BV$9),"-")</f>
        <v>-</v>
      </c>
      <c r="BW59" s="324" t="str">
        <f>IFERROR(AVERAGEIFS('VISSIM Travel Time Outputs'!$G:$G,'VISSIM Travel Time Outputs'!$D:$D,$D59,'VISSIM Travel Time Outputs'!$A:$A,"AVG",'VISSIM Travel Time Outputs'!$B:$B,BW$9),"-")</f>
        <v>-</v>
      </c>
      <c r="BX59" s="324" t="str">
        <f>IFERROR(AVERAGEIFS('VISSIM Travel Time Outputs'!$G:$G,'VISSIM Travel Time Outputs'!$D:$D,$D59,'VISSIM Travel Time Outputs'!$A:$A,"AVG",'VISSIM Travel Time Outputs'!$B:$B,BX$9),"-")</f>
        <v>-</v>
      </c>
      <c r="BY59" s="324" t="str">
        <f>IFERROR(AVERAGEIFS('VISSIM Travel Time Outputs'!$G:$G,'VISSIM Travel Time Outputs'!$D:$D,$D59,'VISSIM Travel Time Outputs'!$A:$A,"AVG",'VISSIM Travel Time Outputs'!$B:$B,BY$9),"-")</f>
        <v>-</v>
      </c>
      <c r="BZ59" s="324" t="str">
        <f>IFERROR(AVERAGEIFS('VISSIM Travel Time Outputs'!$G:$G,'VISSIM Travel Time Outputs'!$D:$D,$D59,'VISSIM Travel Time Outputs'!$A:$A,"AVG",'VISSIM Travel Time Outputs'!$B:$B,BZ$9),"-")</f>
        <v>-</v>
      </c>
      <c r="CA59" s="324" t="str">
        <f>IFERROR(AVERAGEIFS('VISSIM Travel Time Outputs'!$G:$G,'VISSIM Travel Time Outputs'!$D:$D,$D59,'VISSIM Travel Time Outputs'!$A:$A,"AVG",'VISSIM Travel Time Outputs'!$B:$B,CA$9),"-")</f>
        <v>-</v>
      </c>
      <c r="CB59" s="325" t="str">
        <f>IFERROR(AVERAGEIFS('VISSIM Travel Time Outputs'!$G:$G,'VISSIM Travel Time Outputs'!$D:$D,$D59,'VISSIM Travel Time Outputs'!$A:$A,"AVG",'VISSIM Travel Time Outputs'!$B:$B,CB$9),"-")</f>
        <v>-</v>
      </c>
      <c r="CC59" s="254"/>
      <c r="CD59" s="209" t="str">
        <f t="shared" si="16"/>
        <v>--</v>
      </c>
      <c r="CE59" s="354" t="str">
        <f t="shared" si="17"/>
        <v>--</v>
      </c>
      <c r="CF59" s="325">
        <f t="shared" si="18"/>
        <v>0</v>
      </c>
      <c r="CG59" s="331"/>
      <c r="CH59" s="209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134"/>
      <c r="CX59" s="331"/>
      <c r="CY59" s="323"/>
      <c r="CZ59" s="324"/>
      <c r="DA59" s="324"/>
      <c r="DB59" s="324"/>
      <c r="DC59" s="324"/>
      <c r="DD59" s="324"/>
      <c r="DE59" s="324"/>
      <c r="DF59" s="324"/>
      <c r="DG59" s="324"/>
      <c r="DH59" s="324"/>
      <c r="DI59" s="324"/>
      <c r="DJ59" s="324"/>
      <c r="DK59" s="324"/>
      <c r="DL59" s="324"/>
      <c r="DM59" s="324"/>
      <c r="DN59" s="325"/>
      <c r="DO59" s="331"/>
      <c r="DP59" s="209" t="str">
        <f t="shared" si="19"/>
        <v>--</v>
      </c>
      <c r="DQ59" s="354" t="str">
        <f t="shared" si="20"/>
        <v>--</v>
      </c>
      <c r="DR59" s="325">
        <f t="shared" si="21"/>
        <v>0</v>
      </c>
      <c r="DS59" s="255"/>
      <c r="DT59" s="209" t="str">
        <f>IFERROR(TIME(0,0,AVERAGEIFS('VISSIM Travel Time Outputs'!$K:$K,'VISSIM Travel Time Outputs'!$D:$D,$D59,'VISSIM Travel Time Outputs'!$A:$A,"AVG",'VISSIM Travel Time Outputs'!$B:$B,DT$9)),"-")</f>
        <v>-</v>
      </c>
      <c r="DU59" s="34" t="str">
        <f>IFERROR(TIME(0,0,AVERAGEIFS('VISSIM Travel Time Outputs'!$K:$K,'VISSIM Travel Time Outputs'!$D:$D,$D59,'VISSIM Travel Time Outputs'!$A:$A,"AVG",'VISSIM Travel Time Outputs'!$B:$B,DU$9)),"-")</f>
        <v>-</v>
      </c>
      <c r="DV59" s="34" t="str">
        <f>IFERROR(TIME(0,0,AVERAGEIFS('VISSIM Travel Time Outputs'!$K:$K,'VISSIM Travel Time Outputs'!$D:$D,$D59,'VISSIM Travel Time Outputs'!$A:$A,"AVG",'VISSIM Travel Time Outputs'!$B:$B,DV$9)),"-")</f>
        <v>-</v>
      </c>
      <c r="DW59" s="34" t="str">
        <f>IFERROR(TIME(0,0,AVERAGEIFS('VISSIM Travel Time Outputs'!$K:$K,'VISSIM Travel Time Outputs'!$D:$D,$D59,'VISSIM Travel Time Outputs'!$A:$A,"AVG",'VISSIM Travel Time Outputs'!$B:$B,DW$9)),"-")</f>
        <v>-</v>
      </c>
      <c r="DX59" s="34" t="str">
        <f>IFERROR(TIME(0,0,AVERAGEIFS('VISSIM Travel Time Outputs'!$K:$K,'VISSIM Travel Time Outputs'!$D:$D,$D59,'VISSIM Travel Time Outputs'!$A:$A,"AVG",'VISSIM Travel Time Outputs'!$B:$B,DX$9)),"-")</f>
        <v>-</v>
      </c>
      <c r="DY59" s="34" t="str">
        <f>IFERROR(TIME(0,0,AVERAGEIFS('VISSIM Travel Time Outputs'!$K:$K,'VISSIM Travel Time Outputs'!$D:$D,$D59,'VISSIM Travel Time Outputs'!$A:$A,"AVG",'VISSIM Travel Time Outputs'!$B:$B,DY$9)),"-")</f>
        <v>-</v>
      </c>
      <c r="DZ59" s="34" t="str">
        <f>IFERROR(TIME(0,0,AVERAGEIFS('VISSIM Travel Time Outputs'!$K:$K,'VISSIM Travel Time Outputs'!$D:$D,$D59,'VISSIM Travel Time Outputs'!$A:$A,"AVG",'VISSIM Travel Time Outputs'!$B:$B,DZ$9)),"-")</f>
        <v>-</v>
      </c>
      <c r="EA59" s="34" t="str">
        <f>IFERROR(TIME(0,0,AVERAGEIFS('VISSIM Travel Time Outputs'!$K:$K,'VISSIM Travel Time Outputs'!$D:$D,$D59,'VISSIM Travel Time Outputs'!$A:$A,"AVG",'VISSIM Travel Time Outputs'!$B:$B,EA$9)),"-")</f>
        <v>-</v>
      </c>
      <c r="EB59" s="34" t="str">
        <f>IFERROR(TIME(0,0,AVERAGEIFS('VISSIM Travel Time Outputs'!$K:$K,'VISSIM Travel Time Outputs'!$D:$D,$D59,'VISSIM Travel Time Outputs'!$A:$A,"AVG",'VISSIM Travel Time Outputs'!$B:$B,EB$9)),"-")</f>
        <v>-</v>
      </c>
      <c r="EC59" s="34" t="str">
        <f>IFERROR(TIME(0,0,AVERAGEIFS('VISSIM Travel Time Outputs'!$K:$K,'VISSIM Travel Time Outputs'!$D:$D,$D59,'VISSIM Travel Time Outputs'!$A:$A,"AVG",'VISSIM Travel Time Outputs'!$B:$B,EC$9)),"-")</f>
        <v>-</v>
      </c>
      <c r="ED59" s="34" t="str">
        <f>IFERROR(TIME(0,0,AVERAGEIFS('VISSIM Travel Time Outputs'!$K:$K,'VISSIM Travel Time Outputs'!$D:$D,$D59,'VISSIM Travel Time Outputs'!$A:$A,"AVG",'VISSIM Travel Time Outputs'!$B:$B,ED$9)),"-")</f>
        <v>-</v>
      </c>
      <c r="EE59" s="34" t="str">
        <f>IFERROR(TIME(0,0,AVERAGEIFS('VISSIM Travel Time Outputs'!$K:$K,'VISSIM Travel Time Outputs'!$D:$D,$D59,'VISSIM Travel Time Outputs'!$A:$A,"AVG",'VISSIM Travel Time Outputs'!$B:$B,EE$9)),"-")</f>
        <v>-</v>
      </c>
      <c r="EF59" s="34" t="str">
        <f>IFERROR(TIME(0,0,AVERAGEIFS('VISSIM Travel Time Outputs'!$K:$K,'VISSIM Travel Time Outputs'!$D:$D,$D59,'VISSIM Travel Time Outputs'!$A:$A,"AVG",'VISSIM Travel Time Outputs'!$B:$B,EF$9)),"-")</f>
        <v>-</v>
      </c>
      <c r="EG59" s="34" t="str">
        <f>IFERROR(TIME(0,0,AVERAGEIFS('VISSIM Travel Time Outputs'!$K:$K,'VISSIM Travel Time Outputs'!$D:$D,$D59,'VISSIM Travel Time Outputs'!$A:$A,"AVG",'VISSIM Travel Time Outputs'!$B:$B,EG$9)),"-")</f>
        <v>-</v>
      </c>
      <c r="EH59" s="34" t="str">
        <f>IFERROR(TIME(0,0,AVERAGEIFS('VISSIM Travel Time Outputs'!$K:$K,'VISSIM Travel Time Outputs'!$D:$D,$D59,'VISSIM Travel Time Outputs'!$A:$A,"AVG",'VISSIM Travel Time Outputs'!$B:$B,EH$9)),"-")</f>
        <v>-</v>
      </c>
      <c r="EI59" s="134" t="str">
        <f>IFERROR(TIME(0,0,AVERAGEIFS('VISSIM Travel Time Outputs'!$K:$K,'VISSIM Travel Time Outputs'!$D:$D,$D59,'VISSIM Travel Time Outputs'!$A:$A,"AVG",'VISSIM Travel Time Outputs'!$B:$B,EI$9)),"-")</f>
        <v>-</v>
      </c>
      <c r="EJ59" s="126"/>
      <c r="EK59" s="323" t="str">
        <f>IFERROR(AVERAGEIFS('VISSIM Travel Time Outputs'!$H:$H,'VISSIM Travel Time Outputs'!$D:$D,$D59,'VISSIM Travel Time Outputs'!$A:$A,"AVG",'VISSIM Travel Time Outputs'!$B:$B,EK$9),"-")</f>
        <v>-</v>
      </c>
      <c r="EL59" s="324" t="str">
        <f>IFERROR(AVERAGEIFS('VISSIM Travel Time Outputs'!$H:$H,'VISSIM Travel Time Outputs'!$D:$D,$D59,'VISSIM Travel Time Outputs'!$A:$A,"AVG",'VISSIM Travel Time Outputs'!$B:$B,EL$9),"-")</f>
        <v>-</v>
      </c>
      <c r="EM59" s="324" t="str">
        <f>IFERROR(AVERAGEIFS('VISSIM Travel Time Outputs'!$H:$H,'VISSIM Travel Time Outputs'!$D:$D,$D59,'VISSIM Travel Time Outputs'!$A:$A,"AVG",'VISSIM Travel Time Outputs'!$B:$B,EM$9),"-")</f>
        <v>-</v>
      </c>
      <c r="EN59" s="324" t="str">
        <f>IFERROR(AVERAGEIFS('VISSIM Travel Time Outputs'!$H:$H,'VISSIM Travel Time Outputs'!$D:$D,$D59,'VISSIM Travel Time Outputs'!$A:$A,"AVG",'VISSIM Travel Time Outputs'!$B:$B,EN$9),"-")</f>
        <v>-</v>
      </c>
      <c r="EO59" s="324" t="str">
        <f>IFERROR(AVERAGEIFS('VISSIM Travel Time Outputs'!$H:$H,'VISSIM Travel Time Outputs'!$D:$D,$D59,'VISSIM Travel Time Outputs'!$A:$A,"AVG",'VISSIM Travel Time Outputs'!$B:$B,EO$9),"-")</f>
        <v>-</v>
      </c>
      <c r="EP59" s="324" t="str">
        <f>IFERROR(AVERAGEIFS('VISSIM Travel Time Outputs'!$H:$H,'VISSIM Travel Time Outputs'!$D:$D,$D59,'VISSIM Travel Time Outputs'!$A:$A,"AVG",'VISSIM Travel Time Outputs'!$B:$B,EP$9),"-")</f>
        <v>-</v>
      </c>
      <c r="EQ59" s="324" t="str">
        <f>IFERROR(AVERAGEIFS('VISSIM Travel Time Outputs'!$H:$H,'VISSIM Travel Time Outputs'!$D:$D,$D59,'VISSIM Travel Time Outputs'!$A:$A,"AVG",'VISSIM Travel Time Outputs'!$B:$B,EQ$9),"-")</f>
        <v>-</v>
      </c>
      <c r="ER59" s="324" t="str">
        <f>IFERROR(AVERAGEIFS('VISSIM Travel Time Outputs'!$H:$H,'VISSIM Travel Time Outputs'!$D:$D,$D59,'VISSIM Travel Time Outputs'!$A:$A,"AVG",'VISSIM Travel Time Outputs'!$B:$B,ER$9),"-")</f>
        <v>-</v>
      </c>
      <c r="ES59" s="324" t="str">
        <f>IFERROR(AVERAGEIFS('VISSIM Travel Time Outputs'!$H:$H,'VISSIM Travel Time Outputs'!$D:$D,$D59,'VISSIM Travel Time Outputs'!$A:$A,"AVG",'VISSIM Travel Time Outputs'!$B:$B,ES$9),"-")</f>
        <v>-</v>
      </c>
      <c r="ET59" s="324" t="str">
        <f>IFERROR(AVERAGEIFS('VISSIM Travel Time Outputs'!$H:$H,'VISSIM Travel Time Outputs'!$D:$D,$D59,'VISSIM Travel Time Outputs'!$A:$A,"AVG",'VISSIM Travel Time Outputs'!$B:$B,ET$9),"-")</f>
        <v>-</v>
      </c>
      <c r="EU59" s="324" t="str">
        <f>IFERROR(AVERAGEIFS('VISSIM Travel Time Outputs'!$H:$H,'VISSIM Travel Time Outputs'!$D:$D,$D59,'VISSIM Travel Time Outputs'!$A:$A,"AVG",'VISSIM Travel Time Outputs'!$B:$B,EU$9),"-")</f>
        <v>-</v>
      </c>
      <c r="EV59" s="324" t="str">
        <f>IFERROR(AVERAGEIFS('VISSIM Travel Time Outputs'!$H:$H,'VISSIM Travel Time Outputs'!$D:$D,$D59,'VISSIM Travel Time Outputs'!$A:$A,"AVG",'VISSIM Travel Time Outputs'!$B:$B,EV$9),"-")</f>
        <v>-</v>
      </c>
      <c r="EW59" s="324" t="str">
        <f>IFERROR(AVERAGEIFS('VISSIM Travel Time Outputs'!$H:$H,'VISSIM Travel Time Outputs'!$D:$D,$D59,'VISSIM Travel Time Outputs'!$A:$A,"AVG",'VISSIM Travel Time Outputs'!$B:$B,EW$9),"-")</f>
        <v>-</v>
      </c>
      <c r="EX59" s="324" t="str">
        <f>IFERROR(AVERAGEIFS('VISSIM Travel Time Outputs'!$H:$H,'VISSIM Travel Time Outputs'!$D:$D,$D59,'VISSIM Travel Time Outputs'!$A:$A,"AVG",'VISSIM Travel Time Outputs'!$B:$B,EX$9),"-")</f>
        <v>-</v>
      </c>
      <c r="EY59" s="324" t="str">
        <f>IFERROR(AVERAGEIFS('VISSIM Travel Time Outputs'!$H:$H,'VISSIM Travel Time Outputs'!$D:$D,$D59,'VISSIM Travel Time Outputs'!$A:$A,"AVG",'VISSIM Travel Time Outputs'!$B:$B,EY$9),"-")</f>
        <v>-</v>
      </c>
      <c r="EZ59" s="325" t="str">
        <f>IFERROR(AVERAGEIFS('VISSIM Travel Time Outputs'!$H:$H,'VISSIM Travel Time Outputs'!$D:$D,$D59,'VISSIM Travel Time Outputs'!$A:$A,"AVG",'VISSIM Travel Time Outputs'!$B:$B,EZ$9),"-")</f>
        <v>-</v>
      </c>
      <c r="FA59" s="254"/>
      <c r="FB59" s="209" t="str">
        <f t="shared" si="22"/>
        <v>--</v>
      </c>
      <c r="FC59" s="354" t="str">
        <f t="shared" si="23"/>
        <v>--</v>
      </c>
      <c r="FD59" s="325">
        <f t="shared" si="24"/>
        <v>0</v>
      </c>
      <c r="FE59" s="331"/>
      <c r="FF59" s="209" t="str">
        <f>IFERROR(GETPIVOTDATA("Average of TRAVTM(40)",#REF!,"TIMEINT",FF$9,"VEHICLETRAVELTIMEMEASUREMENT",$D59)/3600/24,"--")</f>
        <v>--</v>
      </c>
      <c r="FG59" s="34" t="str">
        <f>IFERROR(GETPIVOTDATA("Average of TRAVTM(40)",#REF!,"TIMEINT",FG$9,"VEHICLETRAVELTIMEMEASUREMENT",$D59)/3600/24,"--")</f>
        <v>--</v>
      </c>
      <c r="FH59" s="34" t="str">
        <f>IFERROR(GETPIVOTDATA("Average of TRAVTM(40)",#REF!,"TIMEINT",FH$9,"VEHICLETRAVELTIMEMEASUREMENT",$D59)/3600/24,"--")</f>
        <v>--</v>
      </c>
      <c r="FI59" s="34" t="str">
        <f>IFERROR(GETPIVOTDATA("Average of TRAVTM(40)",#REF!,"TIMEINT",FI$9,"VEHICLETRAVELTIMEMEASUREMENT",$D59)/3600/24,"--")</f>
        <v>--</v>
      </c>
      <c r="FJ59" s="34" t="str">
        <f>IFERROR(GETPIVOTDATA("Average of TRAVTM(40)",#REF!,"TIMEINT",FJ$9,"VEHICLETRAVELTIMEMEASUREMENT",$D59)/3600/24,"--")</f>
        <v>--</v>
      </c>
      <c r="FK59" s="34" t="str">
        <f>IFERROR(GETPIVOTDATA("Average of TRAVTM(40)",#REF!,"TIMEINT",FK$9,"VEHICLETRAVELTIMEMEASUREMENT",$D59)/3600/24,"--")</f>
        <v>--</v>
      </c>
      <c r="FL59" s="34" t="str">
        <f>IFERROR(GETPIVOTDATA("Average of TRAVTM(40)",#REF!,"TIMEINT",FL$9,"VEHICLETRAVELTIMEMEASUREMENT",$D59)/3600/24,"--")</f>
        <v>--</v>
      </c>
      <c r="FM59" s="34" t="str">
        <f>IFERROR(GETPIVOTDATA("Average of TRAVTM(40)",#REF!,"TIMEINT",FM$9,"VEHICLETRAVELTIMEMEASUREMENT",$D59)/3600/24,"--")</f>
        <v>--</v>
      </c>
      <c r="FN59" s="34" t="str">
        <f>IFERROR(GETPIVOTDATA("Average of TRAVTM(40)",#REF!,"TIMEINT",FN$9,"VEHICLETRAVELTIMEMEASUREMENT",$D59)/3600/24,"--")</f>
        <v>--</v>
      </c>
      <c r="FO59" s="34" t="str">
        <f>IFERROR(GETPIVOTDATA("Average of TRAVTM(40)",#REF!,"TIMEINT",FO$9,"VEHICLETRAVELTIMEMEASUREMENT",$D59)/3600/24,"--")</f>
        <v>--</v>
      </c>
      <c r="FP59" s="34" t="str">
        <f>IFERROR(GETPIVOTDATA("Average of TRAVTM(40)",#REF!,"TIMEINT",FP$9,"VEHICLETRAVELTIMEMEASUREMENT",$D59)/3600/24,"--")</f>
        <v>--</v>
      </c>
      <c r="FQ59" s="34" t="str">
        <f>IFERROR(GETPIVOTDATA("Average of TRAVTM(40)",#REF!,"TIMEINT",FQ$9,"VEHICLETRAVELTIMEMEASUREMENT",$D59)/3600/24,"--")</f>
        <v>--</v>
      </c>
      <c r="FR59" s="34" t="str">
        <f>IFERROR(GETPIVOTDATA("Average of TRAVTM(40)",#REF!,"TIMEINT",FR$9,"VEHICLETRAVELTIMEMEASUREMENT",$D59)/3600/24,"--")</f>
        <v>--</v>
      </c>
      <c r="FS59" s="34" t="str">
        <f>IFERROR(GETPIVOTDATA("Average of TRAVTM(40)",#REF!,"TIMEINT",FS$9,"VEHICLETRAVELTIMEMEASUREMENT",$D59)/3600/24,"--")</f>
        <v>--</v>
      </c>
      <c r="FT59" s="34" t="str">
        <f>IFERROR(GETPIVOTDATA("Average of TRAVTM(40)",#REF!,"TIMEINT",FT$9,"VEHICLETRAVELTIMEMEASUREMENT",$D59)/3600/24,"--")</f>
        <v>--</v>
      </c>
      <c r="FU59" s="134" t="str">
        <f>IFERROR(GETPIVOTDATA("Average of TRAVTM(40)",#REF!,"TIMEINT",FU$9,"VEHICLETRAVELTIMEMEASUREMENT",$D59)/3600/24,"--")</f>
        <v>--</v>
      </c>
      <c r="FV59" s="331"/>
      <c r="FW59" s="323" t="str">
        <f>IFERROR(GETPIVOTDATA("Average of VEHS(40)",#REF!,"TIMEINT",FW$9,"VEHICLETRAVELTIMEMEASUREMENT",$D59),"--")</f>
        <v>--</v>
      </c>
      <c r="FX59" s="324" t="str">
        <f>IFERROR(GETPIVOTDATA("Average of VEHS(40)",#REF!,"TIMEINT",FX$9,"VEHICLETRAVELTIMEMEASUREMENT",$D59),"--")</f>
        <v>--</v>
      </c>
      <c r="FY59" s="324" t="str">
        <f>IFERROR(GETPIVOTDATA("Average of VEHS(40)",#REF!,"TIMEINT",FY$9,"VEHICLETRAVELTIMEMEASUREMENT",$D59),"--")</f>
        <v>--</v>
      </c>
      <c r="FZ59" s="324" t="str">
        <f>IFERROR(GETPIVOTDATA("Average of VEHS(40)",#REF!,"TIMEINT",FZ$9,"VEHICLETRAVELTIMEMEASUREMENT",$D59),"--")</f>
        <v>--</v>
      </c>
      <c r="GA59" s="324" t="str">
        <f>IFERROR(GETPIVOTDATA("Average of VEHS(40)",#REF!,"TIMEINT",GA$9,"VEHICLETRAVELTIMEMEASUREMENT",$D59),"--")</f>
        <v>--</v>
      </c>
      <c r="GB59" s="324" t="str">
        <f>IFERROR(GETPIVOTDATA("Average of VEHS(40)",#REF!,"TIMEINT",GB$9,"VEHICLETRAVELTIMEMEASUREMENT",$D59),"--")</f>
        <v>--</v>
      </c>
      <c r="GC59" s="324" t="str">
        <f>IFERROR(GETPIVOTDATA("Average of VEHS(40)",#REF!,"TIMEINT",GC$9,"VEHICLETRAVELTIMEMEASUREMENT",$D59),"--")</f>
        <v>--</v>
      </c>
      <c r="GD59" s="324" t="str">
        <f>IFERROR(GETPIVOTDATA("Average of VEHS(40)",#REF!,"TIMEINT",GD$9,"VEHICLETRAVELTIMEMEASUREMENT",$D59),"--")</f>
        <v>--</v>
      </c>
      <c r="GE59" s="324" t="str">
        <f>IFERROR(GETPIVOTDATA("Average of VEHS(40)",#REF!,"TIMEINT",GE$9,"VEHICLETRAVELTIMEMEASUREMENT",$D59),"--")</f>
        <v>--</v>
      </c>
      <c r="GF59" s="324" t="str">
        <f>IFERROR(GETPIVOTDATA("Average of VEHS(40)",#REF!,"TIMEINT",GF$9,"VEHICLETRAVELTIMEMEASUREMENT",$D59),"--")</f>
        <v>--</v>
      </c>
      <c r="GG59" s="324" t="str">
        <f>IFERROR(GETPIVOTDATA("Average of VEHS(40)",#REF!,"TIMEINT",GG$9,"VEHICLETRAVELTIMEMEASUREMENT",$D59),"--")</f>
        <v>--</v>
      </c>
      <c r="GH59" s="324" t="str">
        <f>IFERROR(GETPIVOTDATA("Average of VEHS(40)",#REF!,"TIMEINT",GH$9,"VEHICLETRAVELTIMEMEASUREMENT",$D59),"--")</f>
        <v>--</v>
      </c>
      <c r="GI59" s="324" t="str">
        <f>IFERROR(GETPIVOTDATA("Average of VEHS(40)",#REF!,"TIMEINT",GI$9,"VEHICLETRAVELTIMEMEASUREMENT",$D59),"--")</f>
        <v>--</v>
      </c>
      <c r="GJ59" s="324" t="str">
        <f>IFERROR(GETPIVOTDATA("Average of VEHS(40)",#REF!,"TIMEINT",GJ$9,"VEHICLETRAVELTIMEMEASUREMENT",$D59),"--")</f>
        <v>--</v>
      </c>
      <c r="GK59" s="324" t="str">
        <f>IFERROR(GETPIVOTDATA("Average of VEHS(40)",#REF!,"TIMEINT",GK$9,"VEHICLETRAVELTIMEMEASUREMENT",$D59),"--")</f>
        <v>--</v>
      </c>
      <c r="GL59" s="325" t="str">
        <f>IFERROR(GETPIVOTDATA("Average of VEHS(40)",#REF!,"TIMEINT",GL$9,"VEHICLETRAVELTIMEMEASUREMENT",$D59),"--")</f>
        <v>--</v>
      </c>
      <c r="GM59" s="331"/>
      <c r="GN59" s="209" t="str">
        <f t="shared" si="25"/>
        <v>--</v>
      </c>
      <c r="GO59" s="354" t="str">
        <f t="shared" si="26"/>
        <v>--</v>
      </c>
      <c r="GP59" s="325">
        <f t="shared" si="27"/>
        <v>0</v>
      </c>
      <c r="GQ59" s="331"/>
      <c r="GR59" s="209" t="str">
        <f>IFERROR(GETPIVOTDATA("Average of TRAVTM(60)",#REF!,"TIMEINT",GR$9,"VEHICLETRAVELTIMEMEASUREMENT",$D59)/3600/24,"--")</f>
        <v>--</v>
      </c>
      <c r="GS59" s="34" t="str">
        <f>IFERROR(GETPIVOTDATA("Average of TRAVTM(60)",#REF!,"TIMEINT",GS$9,"VEHICLETRAVELTIMEMEASUREMENT",$D59)/3600/24,"--")</f>
        <v>--</v>
      </c>
      <c r="GT59" s="34" t="str">
        <f>IFERROR(GETPIVOTDATA("Average of TRAVTM(60)",#REF!,"TIMEINT",GT$9,"VEHICLETRAVELTIMEMEASUREMENT",$D59)/3600/24,"--")</f>
        <v>--</v>
      </c>
      <c r="GU59" s="34" t="str">
        <f>IFERROR(GETPIVOTDATA("Average of TRAVTM(60)",#REF!,"TIMEINT",GU$9,"VEHICLETRAVELTIMEMEASUREMENT",$D59)/3600/24,"--")</f>
        <v>--</v>
      </c>
      <c r="GV59" s="34" t="str">
        <f>IFERROR(GETPIVOTDATA("Average of TRAVTM(60)",#REF!,"TIMEINT",GV$9,"VEHICLETRAVELTIMEMEASUREMENT",$D59)/3600/24,"--")</f>
        <v>--</v>
      </c>
      <c r="GW59" s="34" t="str">
        <f>IFERROR(GETPIVOTDATA("Average of TRAVTM(60)",#REF!,"TIMEINT",GW$9,"VEHICLETRAVELTIMEMEASUREMENT",$D59)/3600/24,"--")</f>
        <v>--</v>
      </c>
      <c r="GX59" s="34" t="str">
        <f>IFERROR(GETPIVOTDATA("Average of TRAVTM(60)",#REF!,"TIMEINT",GX$9,"VEHICLETRAVELTIMEMEASUREMENT",$D59)/3600/24,"--")</f>
        <v>--</v>
      </c>
      <c r="GY59" s="34" t="str">
        <f>IFERROR(GETPIVOTDATA("Average of TRAVTM(60)",#REF!,"TIMEINT",GY$9,"VEHICLETRAVELTIMEMEASUREMENT",$D59)/3600/24,"--")</f>
        <v>--</v>
      </c>
      <c r="GZ59" s="34" t="str">
        <f>IFERROR(GETPIVOTDATA("Average of TRAVTM(60)",#REF!,"TIMEINT",GZ$9,"VEHICLETRAVELTIMEMEASUREMENT",$D59)/3600/24,"--")</f>
        <v>--</v>
      </c>
      <c r="HA59" s="34" t="str">
        <f>IFERROR(GETPIVOTDATA("Average of TRAVTM(60)",#REF!,"TIMEINT",HA$9,"VEHICLETRAVELTIMEMEASUREMENT",$D59)/3600/24,"--")</f>
        <v>--</v>
      </c>
      <c r="HB59" s="34" t="str">
        <f>IFERROR(GETPIVOTDATA("Average of TRAVTM(60)",#REF!,"TIMEINT",HB$9,"VEHICLETRAVELTIMEMEASUREMENT",$D59)/3600/24,"--")</f>
        <v>--</v>
      </c>
      <c r="HC59" s="34" t="str">
        <f>IFERROR(GETPIVOTDATA("Average of TRAVTM(60)",#REF!,"TIMEINT",HC$9,"VEHICLETRAVELTIMEMEASUREMENT",$D59)/3600/24,"--")</f>
        <v>--</v>
      </c>
      <c r="HD59" s="34" t="str">
        <f>IFERROR(GETPIVOTDATA("Average of TRAVTM(60)",#REF!,"TIMEINT",HD$9,"VEHICLETRAVELTIMEMEASUREMENT",$D59)/3600/24,"--")</f>
        <v>--</v>
      </c>
      <c r="HE59" s="34" t="str">
        <f>IFERROR(GETPIVOTDATA("Average of TRAVTM(60)",#REF!,"TIMEINT",HE$9,"VEHICLETRAVELTIMEMEASUREMENT",$D59)/3600/24,"--")</f>
        <v>--</v>
      </c>
      <c r="HF59" s="34" t="str">
        <f>IFERROR(GETPIVOTDATA("Average of TRAVTM(60)",#REF!,"TIMEINT",HF$9,"VEHICLETRAVELTIMEMEASUREMENT",$D59)/3600/24,"--")</f>
        <v>--</v>
      </c>
      <c r="HG59" s="134" t="str">
        <f>IFERROR(GETPIVOTDATA("Average of TRAVTM(60)",#REF!,"TIMEINT",HG$9,"VEHICLETRAVELTIMEMEASUREMENT",$D59)/3600/24,"--")</f>
        <v>--</v>
      </c>
      <c r="HH59" s="331"/>
      <c r="HI59" s="323" t="str">
        <f>IFERROR(GETPIVOTDATA("Average of VEHS(60)",#REF!,"TIMEINT",HI$9,"VEHICLETRAVELTIMEMEASUREMENT",$D59),"--")</f>
        <v>--</v>
      </c>
      <c r="HJ59" s="324" t="str">
        <f>IFERROR(GETPIVOTDATA("Average of VEHS(60)",#REF!,"TIMEINT",HJ$9,"VEHICLETRAVELTIMEMEASUREMENT",$D59),"--")</f>
        <v>--</v>
      </c>
      <c r="HK59" s="324" t="str">
        <f>IFERROR(GETPIVOTDATA("Average of VEHS(60)",#REF!,"TIMEINT",HK$9,"VEHICLETRAVELTIMEMEASUREMENT",$D59),"--")</f>
        <v>--</v>
      </c>
      <c r="HL59" s="324" t="str">
        <f>IFERROR(GETPIVOTDATA("Average of VEHS(60)",#REF!,"TIMEINT",HL$9,"VEHICLETRAVELTIMEMEASUREMENT",$D59),"--")</f>
        <v>--</v>
      </c>
      <c r="HM59" s="324" t="str">
        <f>IFERROR(GETPIVOTDATA("Average of VEHS(60)",#REF!,"TIMEINT",HM$9,"VEHICLETRAVELTIMEMEASUREMENT",$D59),"--")</f>
        <v>--</v>
      </c>
      <c r="HN59" s="324" t="str">
        <f>IFERROR(GETPIVOTDATA("Average of VEHS(60)",#REF!,"TIMEINT",HN$9,"VEHICLETRAVELTIMEMEASUREMENT",$D59),"--")</f>
        <v>--</v>
      </c>
      <c r="HO59" s="324" t="str">
        <f>IFERROR(GETPIVOTDATA("Average of VEHS(60)",#REF!,"TIMEINT",HO$9,"VEHICLETRAVELTIMEMEASUREMENT",$D59),"--")</f>
        <v>--</v>
      </c>
      <c r="HP59" s="324" t="str">
        <f>IFERROR(GETPIVOTDATA("Average of VEHS(60)",#REF!,"TIMEINT",HP$9,"VEHICLETRAVELTIMEMEASUREMENT",$D59),"--")</f>
        <v>--</v>
      </c>
      <c r="HQ59" s="324" t="str">
        <f>IFERROR(GETPIVOTDATA("Average of VEHS(60)",#REF!,"TIMEINT",HQ$9,"VEHICLETRAVELTIMEMEASUREMENT",$D59),"--")</f>
        <v>--</v>
      </c>
      <c r="HR59" s="324" t="str">
        <f>IFERROR(GETPIVOTDATA("Average of VEHS(60)",#REF!,"TIMEINT",HR$9,"VEHICLETRAVELTIMEMEASUREMENT",$D59),"--")</f>
        <v>--</v>
      </c>
      <c r="HS59" s="324" t="str">
        <f>IFERROR(GETPIVOTDATA("Average of VEHS(60)",#REF!,"TIMEINT",HS$9,"VEHICLETRAVELTIMEMEASUREMENT",$D59),"--")</f>
        <v>--</v>
      </c>
      <c r="HT59" s="324" t="str">
        <f>IFERROR(GETPIVOTDATA("Average of VEHS(60)",#REF!,"TIMEINT",HT$9,"VEHICLETRAVELTIMEMEASUREMENT",$D59),"--")</f>
        <v>--</v>
      </c>
      <c r="HU59" s="324" t="str">
        <f>IFERROR(GETPIVOTDATA("Average of VEHS(60)",#REF!,"TIMEINT",HU$9,"VEHICLETRAVELTIMEMEASUREMENT",$D59),"--")</f>
        <v>--</v>
      </c>
      <c r="HV59" s="324" t="str">
        <f>IFERROR(GETPIVOTDATA("Average of VEHS(60)",#REF!,"TIMEINT",HV$9,"VEHICLETRAVELTIMEMEASUREMENT",$D59),"--")</f>
        <v>--</v>
      </c>
      <c r="HW59" s="324" t="str">
        <f>IFERROR(GETPIVOTDATA("Average of VEHS(60)",#REF!,"TIMEINT",HW$9,"VEHICLETRAVELTIMEMEASUREMENT",$D59),"--")</f>
        <v>--</v>
      </c>
      <c r="HX59" s="325" t="str">
        <f>IFERROR(GETPIVOTDATA("Average of VEHS(60)",#REF!,"TIMEINT",HX$9,"VEHICLETRAVELTIMEMEASUREMENT",$D59),"--")</f>
        <v>--</v>
      </c>
      <c r="HY59" s="331"/>
      <c r="HZ59" s="209" t="str">
        <f t="shared" si="28"/>
        <v>--</v>
      </c>
      <c r="IA59" s="354" t="str">
        <f t="shared" si="29"/>
        <v>--</v>
      </c>
      <c r="IB59" s="325">
        <f t="shared" si="30"/>
        <v>0</v>
      </c>
      <c r="IC59" s="638"/>
      <c r="ID59" s="323" t="str">
        <f>IFERROR(AVERAGEIFS('VISSIM Travel Time Outputs'!#REF!,'VISSIM Travel Time Outputs'!#REF!,$D59,'VISSIM Travel Time Outputs'!#REF!,"AVG",'VISSIM Travel Time Outputs'!#REF!,ID$9),"-")</f>
        <v>-</v>
      </c>
      <c r="IE59" s="324" t="str">
        <f>IFERROR(AVERAGEIFS('VISSIM Travel Time Outputs'!#REF!,'VISSIM Travel Time Outputs'!#REF!,$D59,'VISSIM Travel Time Outputs'!#REF!,"AVG",'VISSIM Travel Time Outputs'!#REF!,IE$9),"-")</f>
        <v>-</v>
      </c>
      <c r="IF59" s="324" t="str">
        <f>IFERROR(AVERAGEIFS('VISSIM Travel Time Outputs'!#REF!,'VISSIM Travel Time Outputs'!#REF!,$D59,'VISSIM Travel Time Outputs'!#REF!,"AVG",'VISSIM Travel Time Outputs'!#REF!,IF$9),"-")</f>
        <v>-</v>
      </c>
      <c r="IG59" s="324" t="str">
        <f>IFERROR(AVERAGEIFS('VISSIM Travel Time Outputs'!#REF!,'VISSIM Travel Time Outputs'!#REF!,$D59,'VISSIM Travel Time Outputs'!#REF!,"AVG",'VISSIM Travel Time Outputs'!#REF!,IG$9),"-")</f>
        <v>-</v>
      </c>
      <c r="IH59" s="324" t="str">
        <f>IFERROR(AVERAGEIFS('VISSIM Travel Time Outputs'!#REF!,'VISSIM Travel Time Outputs'!#REF!,$D59,'VISSIM Travel Time Outputs'!#REF!,"AVG",'VISSIM Travel Time Outputs'!#REF!,IH$9),"-")</f>
        <v>-</v>
      </c>
      <c r="II59" s="324" t="str">
        <f>IFERROR(AVERAGEIFS('VISSIM Travel Time Outputs'!#REF!,'VISSIM Travel Time Outputs'!#REF!,$D59,'VISSIM Travel Time Outputs'!#REF!,"AVG",'VISSIM Travel Time Outputs'!#REF!,II$9),"-")</f>
        <v>-</v>
      </c>
      <c r="IJ59" s="324" t="str">
        <f>IFERROR(AVERAGEIFS('VISSIM Travel Time Outputs'!#REF!,'VISSIM Travel Time Outputs'!#REF!,$D59,'VISSIM Travel Time Outputs'!#REF!,"AVG",'VISSIM Travel Time Outputs'!#REF!,IJ$9),"-")</f>
        <v>-</v>
      </c>
      <c r="IK59" s="324" t="str">
        <f>IFERROR(AVERAGEIFS('VISSIM Travel Time Outputs'!#REF!,'VISSIM Travel Time Outputs'!#REF!,$D59,'VISSIM Travel Time Outputs'!#REF!,"AVG",'VISSIM Travel Time Outputs'!#REF!,IK$9),"-")</f>
        <v>-</v>
      </c>
      <c r="IL59" s="324" t="str">
        <f>IFERROR(AVERAGEIFS('VISSIM Travel Time Outputs'!#REF!,'VISSIM Travel Time Outputs'!#REF!,$D59,'VISSIM Travel Time Outputs'!#REF!,"AVG",'VISSIM Travel Time Outputs'!#REF!,IL$9),"-")</f>
        <v>-</v>
      </c>
      <c r="IM59" s="324" t="str">
        <f>IFERROR(AVERAGEIFS('VISSIM Travel Time Outputs'!#REF!,'VISSIM Travel Time Outputs'!#REF!,$D59,'VISSIM Travel Time Outputs'!#REF!,"AVG",'VISSIM Travel Time Outputs'!#REF!,IM$9),"-")</f>
        <v>-</v>
      </c>
      <c r="IN59" s="324" t="str">
        <f>IFERROR(AVERAGEIFS('VISSIM Travel Time Outputs'!#REF!,'VISSIM Travel Time Outputs'!#REF!,$D59,'VISSIM Travel Time Outputs'!#REF!,"AVG",'VISSIM Travel Time Outputs'!#REF!,IN$9),"-")</f>
        <v>-</v>
      </c>
      <c r="IO59" s="324" t="str">
        <f>IFERROR(AVERAGEIFS('VISSIM Travel Time Outputs'!#REF!,'VISSIM Travel Time Outputs'!#REF!,$D59,'VISSIM Travel Time Outputs'!#REF!,"AVG",'VISSIM Travel Time Outputs'!#REF!,IO$9),"-")</f>
        <v>-</v>
      </c>
      <c r="IP59" s="324" t="str">
        <f>IFERROR(AVERAGEIFS('VISSIM Travel Time Outputs'!#REF!,'VISSIM Travel Time Outputs'!#REF!,$D59,'VISSIM Travel Time Outputs'!#REF!,"AVG",'VISSIM Travel Time Outputs'!#REF!,IP$9),"-")</f>
        <v>-</v>
      </c>
      <c r="IQ59" s="324" t="str">
        <f>IFERROR(AVERAGEIFS('VISSIM Travel Time Outputs'!#REF!,'VISSIM Travel Time Outputs'!#REF!,$D59,'VISSIM Travel Time Outputs'!#REF!,"AVG",'VISSIM Travel Time Outputs'!#REF!,IQ$9),"-")</f>
        <v>-</v>
      </c>
      <c r="IR59" s="324" t="str">
        <f>IFERROR(AVERAGEIFS('VISSIM Travel Time Outputs'!#REF!,'VISSIM Travel Time Outputs'!#REF!,$D59,'VISSIM Travel Time Outputs'!#REF!,"AVG",'VISSIM Travel Time Outputs'!#REF!,IR$9),"-")</f>
        <v>-</v>
      </c>
      <c r="IS59" s="325" t="str">
        <f>IFERROR(AVERAGEIFS('VISSIM Travel Time Outputs'!#REF!,'VISSIM Travel Time Outputs'!#REF!,$D59,'VISSIM Travel Time Outputs'!#REF!,"AVG",'VISSIM Travel Time Outputs'!#REF!,IS$9),"-")</f>
        <v>-</v>
      </c>
      <c r="IT59" s="325" t="str">
        <f t="shared" si="31"/>
        <v>--</v>
      </c>
    </row>
    <row r="60" spans="1:254" x14ac:dyDescent="0.35">
      <c r="A60" s="252" t="str">
        <f t="shared" si="12"/>
        <v>H</v>
      </c>
      <c r="B60" s="319">
        <f t="shared" si="33"/>
        <v>51</v>
      </c>
      <c r="C60" s="413">
        <f>INDEX('Input - Travel Times'!$B$3:$AH$103,MATCH($B60,'Input - Travel Times'!$B$3:$B$103,0),MATCH(C$9,'Input - Travel Times'!$B$3:$AH$3,0))</f>
        <v>0</v>
      </c>
      <c r="D60" s="150">
        <f>INDEX('Input - Travel Times'!$B$3:$AH$103,MATCH($B60,'Input - Travel Times'!$B$3:$B$103,0),MATCH(D$9,'Input - Travel Times'!$B$3:$AH$3,0))</f>
        <v>0</v>
      </c>
      <c r="E60" s="518">
        <f>TIME(0,0,INDEX('Input - Travel Times'!$B$3:$AH$103,MATCH($B60,'Input - Travel Times'!$B$3:$B$103,0),MATCH(E$9,'Input - Travel Times'!$B$3:$AH$3,0)))</f>
        <v>0</v>
      </c>
      <c r="F60" s="518">
        <f>TIME(0,0,INDEX('Input - Travel Times'!$B$3:$AH$103,MATCH($B60,'Input - Travel Times'!$B$3:$B$103,0),MATCH(F$9,'Input - Travel Times'!$B$3:$AH$3,0)))</f>
        <v>0</v>
      </c>
      <c r="G60" s="518">
        <f>TIME(0,0,INDEX('Input - Travel Times'!$B$3:$AH$103,MATCH($B60,'Input - Travel Times'!$B$3:$B$103,0),MATCH(G$9,'Input - Travel Times'!$B$3:$AH$3,0)))</f>
        <v>0</v>
      </c>
      <c r="H60" s="518">
        <f>TIME(0,0,INDEX('Input - Travel Times'!$B$3:$AH$103,MATCH($B60,'Input - Travel Times'!$B$3:$B$103,0),MATCH(H$9,'Input - Travel Times'!$B$3:$AH$3,0)))</f>
        <v>0</v>
      </c>
      <c r="J60" s="209" t="str">
        <f>IFERROR(TIME(0,0,AVERAGEIFS('VISSIM Travel Time Outputs'!$I:$I,'VISSIM Travel Time Outputs'!$D:$D,$D60,'VISSIM Travel Time Outputs'!$A:$A,"AVG",'VISSIM Travel Time Outputs'!$B:$B,J$9)),"-")</f>
        <v>-</v>
      </c>
      <c r="K60" s="34" t="str">
        <f>IFERROR(TIME(0,0,AVERAGEIFS('VISSIM Travel Time Outputs'!$I:$I,'VISSIM Travel Time Outputs'!$D:$D,$D60,'VISSIM Travel Time Outputs'!$A:$A,"AVG",'VISSIM Travel Time Outputs'!$B:$B,K$9)),"-")</f>
        <v>-</v>
      </c>
      <c r="L60" s="34" t="str">
        <f>IFERROR(TIME(0,0,AVERAGEIFS('VISSIM Travel Time Outputs'!$I:$I,'VISSIM Travel Time Outputs'!$D:$D,$D60,'VISSIM Travel Time Outputs'!$A:$A,"AVG",'VISSIM Travel Time Outputs'!$B:$B,L$9)),"-")</f>
        <v>-</v>
      </c>
      <c r="M60" s="34" t="str">
        <f>IFERROR(TIME(0,0,AVERAGEIFS('VISSIM Travel Time Outputs'!$I:$I,'VISSIM Travel Time Outputs'!$D:$D,$D60,'VISSIM Travel Time Outputs'!$A:$A,"AVG",'VISSIM Travel Time Outputs'!$B:$B,M$9)),"-")</f>
        <v>-</v>
      </c>
      <c r="N60" s="34" t="str">
        <f>IFERROR(TIME(0,0,AVERAGEIFS('VISSIM Travel Time Outputs'!$I:$I,'VISSIM Travel Time Outputs'!$D:$D,$D60,'VISSIM Travel Time Outputs'!$A:$A,"AVG",'VISSIM Travel Time Outputs'!$B:$B,N$9)),"-")</f>
        <v>-</v>
      </c>
      <c r="O60" s="34" t="str">
        <f>IFERROR(TIME(0,0,AVERAGEIFS('VISSIM Travel Time Outputs'!$I:$I,'VISSIM Travel Time Outputs'!$D:$D,$D60,'VISSIM Travel Time Outputs'!$A:$A,"AVG",'VISSIM Travel Time Outputs'!$B:$B,O$9)),"-")</f>
        <v>-</v>
      </c>
      <c r="P60" s="34" t="str">
        <f>IFERROR(TIME(0,0,AVERAGEIFS('VISSIM Travel Time Outputs'!$I:$I,'VISSIM Travel Time Outputs'!$D:$D,$D60,'VISSIM Travel Time Outputs'!$A:$A,"AVG",'VISSIM Travel Time Outputs'!$B:$B,P$9)),"-")</f>
        <v>-</v>
      </c>
      <c r="Q60" s="34" t="str">
        <f>IFERROR(TIME(0,0,AVERAGEIFS('VISSIM Travel Time Outputs'!$I:$I,'VISSIM Travel Time Outputs'!$D:$D,$D60,'VISSIM Travel Time Outputs'!$A:$A,"AVG",'VISSIM Travel Time Outputs'!$B:$B,Q$9)),"-")</f>
        <v>-</v>
      </c>
      <c r="R60" s="34" t="str">
        <f>IFERROR(TIME(0,0,AVERAGEIFS('VISSIM Travel Time Outputs'!$I:$I,'VISSIM Travel Time Outputs'!$D:$D,$D60,'VISSIM Travel Time Outputs'!$A:$A,"AVG",'VISSIM Travel Time Outputs'!$B:$B,R$9)),"-")</f>
        <v>-</v>
      </c>
      <c r="S60" s="34" t="str">
        <f>IFERROR(TIME(0,0,AVERAGEIFS('VISSIM Travel Time Outputs'!$I:$I,'VISSIM Travel Time Outputs'!$D:$D,$D60,'VISSIM Travel Time Outputs'!$A:$A,"AVG",'VISSIM Travel Time Outputs'!$B:$B,S$9)),"-")</f>
        <v>-</v>
      </c>
      <c r="T60" s="34" t="str">
        <f>IFERROR(TIME(0,0,AVERAGEIFS('VISSIM Travel Time Outputs'!$I:$I,'VISSIM Travel Time Outputs'!$D:$D,$D60,'VISSIM Travel Time Outputs'!$A:$A,"AVG",'VISSIM Travel Time Outputs'!$B:$B,T$9)),"-")</f>
        <v>-</v>
      </c>
      <c r="U60" s="34" t="str">
        <f>IFERROR(TIME(0,0,AVERAGEIFS('VISSIM Travel Time Outputs'!$I:$I,'VISSIM Travel Time Outputs'!$D:$D,$D60,'VISSIM Travel Time Outputs'!$A:$A,"AVG",'VISSIM Travel Time Outputs'!$B:$B,U$9)),"-")</f>
        <v>-</v>
      </c>
      <c r="V60" s="34" t="str">
        <f>IFERROR(TIME(0,0,AVERAGEIFS('VISSIM Travel Time Outputs'!$I:$I,'VISSIM Travel Time Outputs'!$D:$D,$D60,'VISSIM Travel Time Outputs'!$A:$A,"AVG",'VISSIM Travel Time Outputs'!$B:$B,V$9)),"-")</f>
        <v>-</v>
      </c>
      <c r="W60" s="34" t="str">
        <f>IFERROR(TIME(0,0,AVERAGEIFS('VISSIM Travel Time Outputs'!$I:$I,'VISSIM Travel Time Outputs'!$D:$D,$D60,'VISSIM Travel Time Outputs'!$A:$A,"AVG",'VISSIM Travel Time Outputs'!$B:$B,W$9)),"-")</f>
        <v>-</v>
      </c>
      <c r="X60" s="34" t="str">
        <f>IFERROR(TIME(0,0,AVERAGEIFS('VISSIM Travel Time Outputs'!$I:$I,'VISSIM Travel Time Outputs'!$D:$D,$D60,'VISSIM Travel Time Outputs'!$A:$A,"AVG",'VISSIM Travel Time Outputs'!$B:$B,X$9)),"-")</f>
        <v>-</v>
      </c>
      <c r="Y60" s="134" t="str">
        <f>IFERROR(TIME(0,0,AVERAGEIFS('VISSIM Travel Time Outputs'!$I:$I,'VISSIM Travel Time Outputs'!$D:$D,$D60,'VISSIM Travel Time Outputs'!$A:$A,"AVG",'VISSIM Travel Time Outputs'!$B:$B,Y$9)),"-")</f>
        <v>-</v>
      </c>
      <c r="Z60" s="254"/>
      <c r="AA60" s="323" t="str">
        <f>IFERROR(AVERAGEIFS('VISSIM Travel Time Outputs'!$F:$F,'VISSIM Travel Time Outputs'!$D:$D,$D60,'VISSIM Travel Time Outputs'!$A:$A,"AVG",'VISSIM Travel Time Outputs'!$B:$B,AA$9),"-")</f>
        <v>-</v>
      </c>
      <c r="AB60" s="324" t="str">
        <f>IFERROR(AVERAGEIFS('VISSIM Travel Time Outputs'!$F:$F,'VISSIM Travel Time Outputs'!$D:$D,$D60,'VISSIM Travel Time Outputs'!$A:$A,"AVG",'VISSIM Travel Time Outputs'!$B:$B,AB$9),"-")</f>
        <v>-</v>
      </c>
      <c r="AC60" s="324" t="str">
        <f>IFERROR(AVERAGEIFS('VISSIM Travel Time Outputs'!$F:$F,'VISSIM Travel Time Outputs'!$D:$D,$D60,'VISSIM Travel Time Outputs'!$A:$A,"AVG",'VISSIM Travel Time Outputs'!$B:$B,AC$9),"-")</f>
        <v>-</v>
      </c>
      <c r="AD60" s="324" t="str">
        <f>IFERROR(AVERAGEIFS('VISSIM Travel Time Outputs'!$F:$F,'VISSIM Travel Time Outputs'!$D:$D,$D60,'VISSIM Travel Time Outputs'!$A:$A,"AVG",'VISSIM Travel Time Outputs'!$B:$B,AD$9),"-")</f>
        <v>-</v>
      </c>
      <c r="AE60" s="324" t="str">
        <f>IFERROR(AVERAGEIFS('VISSIM Travel Time Outputs'!$F:$F,'VISSIM Travel Time Outputs'!$D:$D,$D60,'VISSIM Travel Time Outputs'!$A:$A,"AVG",'VISSIM Travel Time Outputs'!$B:$B,AE$9),"-")</f>
        <v>-</v>
      </c>
      <c r="AF60" s="324" t="str">
        <f>IFERROR(AVERAGEIFS('VISSIM Travel Time Outputs'!$F:$F,'VISSIM Travel Time Outputs'!$D:$D,$D60,'VISSIM Travel Time Outputs'!$A:$A,"AVG",'VISSIM Travel Time Outputs'!$B:$B,AF$9),"-")</f>
        <v>-</v>
      </c>
      <c r="AG60" s="324" t="str">
        <f>IFERROR(AVERAGEIFS('VISSIM Travel Time Outputs'!$F:$F,'VISSIM Travel Time Outputs'!$D:$D,$D60,'VISSIM Travel Time Outputs'!$A:$A,"AVG",'VISSIM Travel Time Outputs'!$B:$B,AG$9),"-")</f>
        <v>-</v>
      </c>
      <c r="AH60" s="324" t="str">
        <f>IFERROR(AVERAGEIFS('VISSIM Travel Time Outputs'!$F:$F,'VISSIM Travel Time Outputs'!$D:$D,$D60,'VISSIM Travel Time Outputs'!$A:$A,"AVG",'VISSIM Travel Time Outputs'!$B:$B,AH$9),"-")</f>
        <v>-</v>
      </c>
      <c r="AI60" s="324" t="str">
        <f>IFERROR(AVERAGEIFS('VISSIM Travel Time Outputs'!$F:$F,'VISSIM Travel Time Outputs'!$D:$D,$D60,'VISSIM Travel Time Outputs'!$A:$A,"AVG",'VISSIM Travel Time Outputs'!$B:$B,AI$9),"-")</f>
        <v>-</v>
      </c>
      <c r="AJ60" s="324" t="str">
        <f>IFERROR(AVERAGEIFS('VISSIM Travel Time Outputs'!$F:$F,'VISSIM Travel Time Outputs'!$D:$D,$D60,'VISSIM Travel Time Outputs'!$A:$A,"AVG",'VISSIM Travel Time Outputs'!$B:$B,AJ$9),"-")</f>
        <v>-</v>
      </c>
      <c r="AK60" s="324" t="str">
        <f>IFERROR(AVERAGEIFS('VISSIM Travel Time Outputs'!$F:$F,'VISSIM Travel Time Outputs'!$D:$D,$D60,'VISSIM Travel Time Outputs'!$A:$A,"AVG",'VISSIM Travel Time Outputs'!$B:$B,AK$9),"-")</f>
        <v>-</v>
      </c>
      <c r="AL60" s="324" t="str">
        <f>IFERROR(AVERAGEIFS('VISSIM Travel Time Outputs'!$F:$F,'VISSIM Travel Time Outputs'!$D:$D,$D60,'VISSIM Travel Time Outputs'!$A:$A,"AVG",'VISSIM Travel Time Outputs'!$B:$B,AL$9),"-")</f>
        <v>-</v>
      </c>
      <c r="AM60" s="324" t="str">
        <f>IFERROR(AVERAGEIFS('VISSIM Travel Time Outputs'!$F:$F,'VISSIM Travel Time Outputs'!$D:$D,$D60,'VISSIM Travel Time Outputs'!$A:$A,"AVG",'VISSIM Travel Time Outputs'!$B:$B,AM$9),"-")</f>
        <v>-</v>
      </c>
      <c r="AN60" s="324" t="str">
        <f>IFERROR(AVERAGEIFS('VISSIM Travel Time Outputs'!$F:$F,'VISSIM Travel Time Outputs'!$D:$D,$D60,'VISSIM Travel Time Outputs'!$A:$A,"AVG",'VISSIM Travel Time Outputs'!$B:$B,AN$9),"-")</f>
        <v>-</v>
      </c>
      <c r="AO60" s="324" t="str">
        <f>IFERROR(AVERAGEIFS('VISSIM Travel Time Outputs'!$F:$F,'VISSIM Travel Time Outputs'!$D:$D,$D60,'VISSIM Travel Time Outputs'!$A:$A,"AVG",'VISSIM Travel Time Outputs'!$B:$B,AO$9),"-")</f>
        <v>-</v>
      </c>
      <c r="AP60" s="325" t="str">
        <f>IFERROR(AVERAGEIFS('VISSIM Travel Time Outputs'!$F:$F,'VISSIM Travel Time Outputs'!$D:$D,$D60,'VISSIM Travel Time Outputs'!$A:$A,"AVG",'VISSIM Travel Time Outputs'!$B:$B,AP$9),"-")</f>
        <v>-</v>
      </c>
      <c r="AQ60" s="331"/>
      <c r="AR60" s="209" t="str">
        <f t="shared" si="13"/>
        <v>--</v>
      </c>
      <c r="AS60" s="354" t="str">
        <f t="shared" si="14"/>
        <v>--</v>
      </c>
      <c r="AT60" s="325">
        <f t="shared" si="15"/>
        <v>0</v>
      </c>
      <c r="AU60" s="255"/>
      <c r="AV60" s="209" t="str">
        <f>IFERROR(TIME(0,0,AVERAGEIFS('VISSIM Travel Time Outputs'!$J:$J,'VISSIM Travel Time Outputs'!$D:$D,$D60,'VISSIM Travel Time Outputs'!$A:$A,"AVG",'VISSIM Travel Time Outputs'!$B:$B,AV$9)),"-")</f>
        <v>-</v>
      </c>
      <c r="AW60" s="34" t="str">
        <f>IFERROR(TIME(0,0,AVERAGEIFS('VISSIM Travel Time Outputs'!$J:$J,'VISSIM Travel Time Outputs'!$D:$D,$D60,'VISSIM Travel Time Outputs'!$A:$A,"AVG",'VISSIM Travel Time Outputs'!$B:$B,AW$9)),"-")</f>
        <v>-</v>
      </c>
      <c r="AX60" s="34" t="str">
        <f>IFERROR(TIME(0,0,AVERAGEIFS('VISSIM Travel Time Outputs'!$J:$J,'VISSIM Travel Time Outputs'!$D:$D,$D60,'VISSIM Travel Time Outputs'!$A:$A,"AVG",'VISSIM Travel Time Outputs'!$B:$B,AX$9)),"-")</f>
        <v>-</v>
      </c>
      <c r="AY60" s="34" t="str">
        <f>IFERROR(TIME(0,0,AVERAGEIFS('VISSIM Travel Time Outputs'!$J:$J,'VISSIM Travel Time Outputs'!$D:$D,$D60,'VISSIM Travel Time Outputs'!$A:$A,"AVG",'VISSIM Travel Time Outputs'!$B:$B,AY$9)),"-")</f>
        <v>-</v>
      </c>
      <c r="AZ60" s="34" t="str">
        <f>IFERROR(TIME(0,0,AVERAGEIFS('VISSIM Travel Time Outputs'!$J:$J,'VISSIM Travel Time Outputs'!$D:$D,$D60,'VISSIM Travel Time Outputs'!$A:$A,"AVG",'VISSIM Travel Time Outputs'!$B:$B,AZ$9)),"-")</f>
        <v>-</v>
      </c>
      <c r="BA60" s="34" t="str">
        <f>IFERROR(TIME(0,0,AVERAGEIFS('VISSIM Travel Time Outputs'!$J:$J,'VISSIM Travel Time Outputs'!$D:$D,$D60,'VISSIM Travel Time Outputs'!$A:$A,"AVG",'VISSIM Travel Time Outputs'!$B:$B,BA$9)),"-")</f>
        <v>-</v>
      </c>
      <c r="BB60" s="34" t="str">
        <f>IFERROR(TIME(0,0,AVERAGEIFS('VISSIM Travel Time Outputs'!$J:$J,'VISSIM Travel Time Outputs'!$D:$D,$D60,'VISSIM Travel Time Outputs'!$A:$A,"AVG",'VISSIM Travel Time Outputs'!$B:$B,BB$9)),"-")</f>
        <v>-</v>
      </c>
      <c r="BC60" s="34" t="str">
        <f>IFERROR(TIME(0,0,AVERAGEIFS('VISSIM Travel Time Outputs'!$J:$J,'VISSIM Travel Time Outputs'!$D:$D,$D60,'VISSIM Travel Time Outputs'!$A:$A,"AVG",'VISSIM Travel Time Outputs'!$B:$B,BC$9)),"-")</f>
        <v>-</v>
      </c>
      <c r="BD60" s="34" t="str">
        <f>IFERROR(TIME(0,0,AVERAGEIFS('VISSIM Travel Time Outputs'!$J:$J,'VISSIM Travel Time Outputs'!$D:$D,$D60,'VISSIM Travel Time Outputs'!$A:$A,"AVG",'VISSIM Travel Time Outputs'!$B:$B,BD$9)),"-")</f>
        <v>-</v>
      </c>
      <c r="BE60" s="34" t="str">
        <f>IFERROR(TIME(0,0,AVERAGEIFS('VISSIM Travel Time Outputs'!$J:$J,'VISSIM Travel Time Outputs'!$D:$D,$D60,'VISSIM Travel Time Outputs'!$A:$A,"AVG",'VISSIM Travel Time Outputs'!$B:$B,BE$9)),"-")</f>
        <v>-</v>
      </c>
      <c r="BF60" s="34" t="str">
        <f>IFERROR(TIME(0,0,AVERAGEIFS('VISSIM Travel Time Outputs'!$J:$J,'VISSIM Travel Time Outputs'!$D:$D,$D60,'VISSIM Travel Time Outputs'!$A:$A,"AVG",'VISSIM Travel Time Outputs'!$B:$B,BF$9)),"-")</f>
        <v>-</v>
      </c>
      <c r="BG60" s="34" t="str">
        <f>IFERROR(TIME(0,0,AVERAGEIFS('VISSIM Travel Time Outputs'!$J:$J,'VISSIM Travel Time Outputs'!$D:$D,$D60,'VISSIM Travel Time Outputs'!$A:$A,"AVG",'VISSIM Travel Time Outputs'!$B:$B,BG$9)),"-")</f>
        <v>-</v>
      </c>
      <c r="BH60" s="34" t="str">
        <f>IFERROR(TIME(0,0,AVERAGEIFS('VISSIM Travel Time Outputs'!$J:$J,'VISSIM Travel Time Outputs'!$D:$D,$D60,'VISSIM Travel Time Outputs'!$A:$A,"AVG",'VISSIM Travel Time Outputs'!$B:$B,BH$9)),"-")</f>
        <v>-</v>
      </c>
      <c r="BI60" s="34" t="str">
        <f>IFERROR(TIME(0,0,AVERAGEIFS('VISSIM Travel Time Outputs'!$J:$J,'VISSIM Travel Time Outputs'!$D:$D,$D60,'VISSIM Travel Time Outputs'!$A:$A,"AVG",'VISSIM Travel Time Outputs'!$B:$B,BI$9)),"-")</f>
        <v>-</v>
      </c>
      <c r="BJ60" s="34" t="str">
        <f>IFERROR(TIME(0,0,AVERAGEIFS('VISSIM Travel Time Outputs'!$J:$J,'VISSIM Travel Time Outputs'!$D:$D,$D60,'VISSIM Travel Time Outputs'!$A:$A,"AVG",'VISSIM Travel Time Outputs'!$B:$B,BJ$9)),"-")</f>
        <v>-</v>
      </c>
      <c r="BK60" s="134" t="str">
        <f>IFERROR(TIME(0,0,AVERAGEIFS('VISSIM Travel Time Outputs'!$J:$J,'VISSIM Travel Time Outputs'!$D:$D,$D60,'VISSIM Travel Time Outputs'!$A:$A,"AVG",'VISSIM Travel Time Outputs'!$B:$B,BK$9)),"-")</f>
        <v>-</v>
      </c>
      <c r="BL60" s="126"/>
      <c r="BM60" s="323" t="str">
        <f>IFERROR(AVERAGEIFS('VISSIM Travel Time Outputs'!$G:$G,'VISSIM Travel Time Outputs'!$D:$D,$D60,'VISSIM Travel Time Outputs'!$A:$A,"AVG",'VISSIM Travel Time Outputs'!$B:$B,BM$9),"-")</f>
        <v>-</v>
      </c>
      <c r="BN60" s="324" t="str">
        <f>IFERROR(AVERAGEIFS('VISSIM Travel Time Outputs'!$G:$G,'VISSIM Travel Time Outputs'!$D:$D,$D60,'VISSIM Travel Time Outputs'!$A:$A,"AVG",'VISSIM Travel Time Outputs'!$B:$B,BN$9),"-")</f>
        <v>-</v>
      </c>
      <c r="BO60" s="324" t="str">
        <f>IFERROR(AVERAGEIFS('VISSIM Travel Time Outputs'!$G:$G,'VISSIM Travel Time Outputs'!$D:$D,$D60,'VISSIM Travel Time Outputs'!$A:$A,"AVG",'VISSIM Travel Time Outputs'!$B:$B,BO$9),"-")</f>
        <v>-</v>
      </c>
      <c r="BP60" s="324" t="str">
        <f>IFERROR(AVERAGEIFS('VISSIM Travel Time Outputs'!$G:$G,'VISSIM Travel Time Outputs'!$D:$D,$D60,'VISSIM Travel Time Outputs'!$A:$A,"AVG",'VISSIM Travel Time Outputs'!$B:$B,BP$9),"-")</f>
        <v>-</v>
      </c>
      <c r="BQ60" s="324" t="str">
        <f>IFERROR(AVERAGEIFS('VISSIM Travel Time Outputs'!$G:$G,'VISSIM Travel Time Outputs'!$D:$D,$D60,'VISSIM Travel Time Outputs'!$A:$A,"AVG",'VISSIM Travel Time Outputs'!$B:$B,BQ$9),"-")</f>
        <v>-</v>
      </c>
      <c r="BR60" s="324" t="str">
        <f>IFERROR(AVERAGEIFS('VISSIM Travel Time Outputs'!$G:$G,'VISSIM Travel Time Outputs'!$D:$D,$D60,'VISSIM Travel Time Outputs'!$A:$A,"AVG",'VISSIM Travel Time Outputs'!$B:$B,BR$9),"-")</f>
        <v>-</v>
      </c>
      <c r="BS60" s="324" t="str">
        <f>IFERROR(AVERAGEIFS('VISSIM Travel Time Outputs'!$G:$G,'VISSIM Travel Time Outputs'!$D:$D,$D60,'VISSIM Travel Time Outputs'!$A:$A,"AVG",'VISSIM Travel Time Outputs'!$B:$B,BS$9),"-")</f>
        <v>-</v>
      </c>
      <c r="BT60" s="324" t="str">
        <f>IFERROR(AVERAGEIFS('VISSIM Travel Time Outputs'!$G:$G,'VISSIM Travel Time Outputs'!$D:$D,$D60,'VISSIM Travel Time Outputs'!$A:$A,"AVG",'VISSIM Travel Time Outputs'!$B:$B,BT$9),"-")</f>
        <v>-</v>
      </c>
      <c r="BU60" s="324" t="str">
        <f>IFERROR(AVERAGEIFS('VISSIM Travel Time Outputs'!$G:$G,'VISSIM Travel Time Outputs'!$D:$D,$D60,'VISSIM Travel Time Outputs'!$A:$A,"AVG",'VISSIM Travel Time Outputs'!$B:$B,BU$9),"-")</f>
        <v>-</v>
      </c>
      <c r="BV60" s="324" t="str">
        <f>IFERROR(AVERAGEIFS('VISSIM Travel Time Outputs'!$G:$G,'VISSIM Travel Time Outputs'!$D:$D,$D60,'VISSIM Travel Time Outputs'!$A:$A,"AVG",'VISSIM Travel Time Outputs'!$B:$B,BV$9),"-")</f>
        <v>-</v>
      </c>
      <c r="BW60" s="324" t="str">
        <f>IFERROR(AVERAGEIFS('VISSIM Travel Time Outputs'!$G:$G,'VISSIM Travel Time Outputs'!$D:$D,$D60,'VISSIM Travel Time Outputs'!$A:$A,"AVG",'VISSIM Travel Time Outputs'!$B:$B,BW$9),"-")</f>
        <v>-</v>
      </c>
      <c r="BX60" s="324" t="str">
        <f>IFERROR(AVERAGEIFS('VISSIM Travel Time Outputs'!$G:$G,'VISSIM Travel Time Outputs'!$D:$D,$D60,'VISSIM Travel Time Outputs'!$A:$A,"AVG",'VISSIM Travel Time Outputs'!$B:$B,BX$9),"-")</f>
        <v>-</v>
      </c>
      <c r="BY60" s="324" t="str">
        <f>IFERROR(AVERAGEIFS('VISSIM Travel Time Outputs'!$G:$G,'VISSIM Travel Time Outputs'!$D:$D,$D60,'VISSIM Travel Time Outputs'!$A:$A,"AVG",'VISSIM Travel Time Outputs'!$B:$B,BY$9),"-")</f>
        <v>-</v>
      </c>
      <c r="BZ60" s="324" t="str">
        <f>IFERROR(AVERAGEIFS('VISSIM Travel Time Outputs'!$G:$G,'VISSIM Travel Time Outputs'!$D:$D,$D60,'VISSIM Travel Time Outputs'!$A:$A,"AVG",'VISSIM Travel Time Outputs'!$B:$B,BZ$9),"-")</f>
        <v>-</v>
      </c>
      <c r="CA60" s="324" t="str">
        <f>IFERROR(AVERAGEIFS('VISSIM Travel Time Outputs'!$G:$G,'VISSIM Travel Time Outputs'!$D:$D,$D60,'VISSIM Travel Time Outputs'!$A:$A,"AVG",'VISSIM Travel Time Outputs'!$B:$B,CA$9),"-")</f>
        <v>-</v>
      </c>
      <c r="CB60" s="325" t="str">
        <f>IFERROR(AVERAGEIFS('VISSIM Travel Time Outputs'!$G:$G,'VISSIM Travel Time Outputs'!$D:$D,$D60,'VISSIM Travel Time Outputs'!$A:$A,"AVG",'VISSIM Travel Time Outputs'!$B:$B,CB$9),"-")</f>
        <v>-</v>
      </c>
      <c r="CC60" s="254"/>
      <c r="CD60" s="209" t="str">
        <f t="shared" si="16"/>
        <v>--</v>
      </c>
      <c r="CE60" s="354" t="str">
        <f t="shared" si="17"/>
        <v>--</v>
      </c>
      <c r="CF60" s="325">
        <f t="shared" si="18"/>
        <v>0</v>
      </c>
      <c r="CG60" s="331"/>
      <c r="CH60" s="209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134"/>
      <c r="CX60" s="331"/>
      <c r="CY60" s="323"/>
      <c r="CZ60" s="324"/>
      <c r="DA60" s="324"/>
      <c r="DB60" s="324"/>
      <c r="DC60" s="324"/>
      <c r="DD60" s="324"/>
      <c r="DE60" s="324"/>
      <c r="DF60" s="324"/>
      <c r="DG60" s="324"/>
      <c r="DH60" s="324"/>
      <c r="DI60" s="324"/>
      <c r="DJ60" s="324"/>
      <c r="DK60" s="324"/>
      <c r="DL60" s="324"/>
      <c r="DM60" s="324"/>
      <c r="DN60" s="325"/>
      <c r="DO60" s="331"/>
      <c r="DP60" s="209" t="str">
        <f t="shared" si="19"/>
        <v>--</v>
      </c>
      <c r="DQ60" s="354" t="str">
        <f t="shared" si="20"/>
        <v>--</v>
      </c>
      <c r="DR60" s="325">
        <f t="shared" si="21"/>
        <v>0</v>
      </c>
      <c r="DS60" s="255"/>
      <c r="DT60" s="209" t="str">
        <f>IFERROR(TIME(0,0,AVERAGEIFS('VISSIM Travel Time Outputs'!$K:$K,'VISSIM Travel Time Outputs'!$D:$D,$D60,'VISSIM Travel Time Outputs'!$A:$A,"AVG",'VISSIM Travel Time Outputs'!$B:$B,DT$9)),"-")</f>
        <v>-</v>
      </c>
      <c r="DU60" s="34" t="str">
        <f>IFERROR(TIME(0,0,AVERAGEIFS('VISSIM Travel Time Outputs'!$K:$K,'VISSIM Travel Time Outputs'!$D:$D,$D60,'VISSIM Travel Time Outputs'!$A:$A,"AVG",'VISSIM Travel Time Outputs'!$B:$B,DU$9)),"-")</f>
        <v>-</v>
      </c>
      <c r="DV60" s="34" t="str">
        <f>IFERROR(TIME(0,0,AVERAGEIFS('VISSIM Travel Time Outputs'!$K:$K,'VISSIM Travel Time Outputs'!$D:$D,$D60,'VISSIM Travel Time Outputs'!$A:$A,"AVG",'VISSIM Travel Time Outputs'!$B:$B,DV$9)),"-")</f>
        <v>-</v>
      </c>
      <c r="DW60" s="34" t="str">
        <f>IFERROR(TIME(0,0,AVERAGEIFS('VISSIM Travel Time Outputs'!$K:$K,'VISSIM Travel Time Outputs'!$D:$D,$D60,'VISSIM Travel Time Outputs'!$A:$A,"AVG",'VISSIM Travel Time Outputs'!$B:$B,DW$9)),"-")</f>
        <v>-</v>
      </c>
      <c r="DX60" s="34" t="str">
        <f>IFERROR(TIME(0,0,AVERAGEIFS('VISSIM Travel Time Outputs'!$K:$K,'VISSIM Travel Time Outputs'!$D:$D,$D60,'VISSIM Travel Time Outputs'!$A:$A,"AVG",'VISSIM Travel Time Outputs'!$B:$B,DX$9)),"-")</f>
        <v>-</v>
      </c>
      <c r="DY60" s="34" t="str">
        <f>IFERROR(TIME(0,0,AVERAGEIFS('VISSIM Travel Time Outputs'!$K:$K,'VISSIM Travel Time Outputs'!$D:$D,$D60,'VISSIM Travel Time Outputs'!$A:$A,"AVG",'VISSIM Travel Time Outputs'!$B:$B,DY$9)),"-")</f>
        <v>-</v>
      </c>
      <c r="DZ60" s="34" t="str">
        <f>IFERROR(TIME(0,0,AVERAGEIFS('VISSIM Travel Time Outputs'!$K:$K,'VISSIM Travel Time Outputs'!$D:$D,$D60,'VISSIM Travel Time Outputs'!$A:$A,"AVG",'VISSIM Travel Time Outputs'!$B:$B,DZ$9)),"-")</f>
        <v>-</v>
      </c>
      <c r="EA60" s="34" t="str">
        <f>IFERROR(TIME(0,0,AVERAGEIFS('VISSIM Travel Time Outputs'!$K:$K,'VISSIM Travel Time Outputs'!$D:$D,$D60,'VISSIM Travel Time Outputs'!$A:$A,"AVG",'VISSIM Travel Time Outputs'!$B:$B,EA$9)),"-")</f>
        <v>-</v>
      </c>
      <c r="EB60" s="34" t="str">
        <f>IFERROR(TIME(0,0,AVERAGEIFS('VISSIM Travel Time Outputs'!$K:$K,'VISSIM Travel Time Outputs'!$D:$D,$D60,'VISSIM Travel Time Outputs'!$A:$A,"AVG",'VISSIM Travel Time Outputs'!$B:$B,EB$9)),"-")</f>
        <v>-</v>
      </c>
      <c r="EC60" s="34" t="str">
        <f>IFERROR(TIME(0,0,AVERAGEIFS('VISSIM Travel Time Outputs'!$K:$K,'VISSIM Travel Time Outputs'!$D:$D,$D60,'VISSIM Travel Time Outputs'!$A:$A,"AVG",'VISSIM Travel Time Outputs'!$B:$B,EC$9)),"-")</f>
        <v>-</v>
      </c>
      <c r="ED60" s="34" t="str">
        <f>IFERROR(TIME(0,0,AVERAGEIFS('VISSIM Travel Time Outputs'!$K:$K,'VISSIM Travel Time Outputs'!$D:$D,$D60,'VISSIM Travel Time Outputs'!$A:$A,"AVG",'VISSIM Travel Time Outputs'!$B:$B,ED$9)),"-")</f>
        <v>-</v>
      </c>
      <c r="EE60" s="34" t="str">
        <f>IFERROR(TIME(0,0,AVERAGEIFS('VISSIM Travel Time Outputs'!$K:$K,'VISSIM Travel Time Outputs'!$D:$D,$D60,'VISSIM Travel Time Outputs'!$A:$A,"AVG",'VISSIM Travel Time Outputs'!$B:$B,EE$9)),"-")</f>
        <v>-</v>
      </c>
      <c r="EF60" s="34" t="str">
        <f>IFERROR(TIME(0,0,AVERAGEIFS('VISSIM Travel Time Outputs'!$K:$K,'VISSIM Travel Time Outputs'!$D:$D,$D60,'VISSIM Travel Time Outputs'!$A:$A,"AVG",'VISSIM Travel Time Outputs'!$B:$B,EF$9)),"-")</f>
        <v>-</v>
      </c>
      <c r="EG60" s="34" t="str">
        <f>IFERROR(TIME(0,0,AVERAGEIFS('VISSIM Travel Time Outputs'!$K:$K,'VISSIM Travel Time Outputs'!$D:$D,$D60,'VISSIM Travel Time Outputs'!$A:$A,"AVG",'VISSIM Travel Time Outputs'!$B:$B,EG$9)),"-")</f>
        <v>-</v>
      </c>
      <c r="EH60" s="34" t="str">
        <f>IFERROR(TIME(0,0,AVERAGEIFS('VISSIM Travel Time Outputs'!$K:$K,'VISSIM Travel Time Outputs'!$D:$D,$D60,'VISSIM Travel Time Outputs'!$A:$A,"AVG",'VISSIM Travel Time Outputs'!$B:$B,EH$9)),"-")</f>
        <v>-</v>
      </c>
      <c r="EI60" s="134" t="str">
        <f>IFERROR(TIME(0,0,AVERAGEIFS('VISSIM Travel Time Outputs'!$K:$K,'VISSIM Travel Time Outputs'!$D:$D,$D60,'VISSIM Travel Time Outputs'!$A:$A,"AVG",'VISSIM Travel Time Outputs'!$B:$B,EI$9)),"-")</f>
        <v>-</v>
      </c>
      <c r="EJ60" s="126"/>
      <c r="EK60" s="323" t="str">
        <f>IFERROR(AVERAGEIFS('VISSIM Travel Time Outputs'!$H:$H,'VISSIM Travel Time Outputs'!$D:$D,$D60,'VISSIM Travel Time Outputs'!$A:$A,"AVG",'VISSIM Travel Time Outputs'!$B:$B,EK$9),"-")</f>
        <v>-</v>
      </c>
      <c r="EL60" s="324" t="str">
        <f>IFERROR(AVERAGEIFS('VISSIM Travel Time Outputs'!$H:$H,'VISSIM Travel Time Outputs'!$D:$D,$D60,'VISSIM Travel Time Outputs'!$A:$A,"AVG",'VISSIM Travel Time Outputs'!$B:$B,EL$9),"-")</f>
        <v>-</v>
      </c>
      <c r="EM60" s="324" t="str">
        <f>IFERROR(AVERAGEIFS('VISSIM Travel Time Outputs'!$H:$H,'VISSIM Travel Time Outputs'!$D:$D,$D60,'VISSIM Travel Time Outputs'!$A:$A,"AVG",'VISSIM Travel Time Outputs'!$B:$B,EM$9),"-")</f>
        <v>-</v>
      </c>
      <c r="EN60" s="324" t="str">
        <f>IFERROR(AVERAGEIFS('VISSIM Travel Time Outputs'!$H:$H,'VISSIM Travel Time Outputs'!$D:$D,$D60,'VISSIM Travel Time Outputs'!$A:$A,"AVG",'VISSIM Travel Time Outputs'!$B:$B,EN$9),"-")</f>
        <v>-</v>
      </c>
      <c r="EO60" s="324" t="str">
        <f>IFERROR(AVERAGEIFS('VISSIM Travel Time Outputs'!$H:$H,'VISSIM Travel Time Outputs'!$D:$D,$D60,'VISSIM Travel Time Outputs'!$A:$A,"AVG",'VISSIM Travel Time Outputs'!$B:$B,EO$9),"-")</f>
        <v>-</v>
      </c>
      <c r="EP60" s="324" t="str">
        <f>IFERROR(AVERAGEIFS('VISSIM Travel Time Outputs'!$H:$H,'VISSIM Travel Time Outputs'!$D:$D,$D60,'VISSIM Travel Time Outputs'!$A:$A,"AVG",'VISSIM Travel Time Outputs'!$B:$B,EP$9),"-")</f>
        <v>-</v>
      </c>
      <c r="EQ60" s="324" t="str">
        <f>IFERROR(AVERAGEIFS('VISSIM Travel Time Outputs'!$H:$H,'VISSIM Travel Time Outputs'!$D:$D,$D60,'VISSIM Travel Time Outputs'!$A:$A,"AVG",'VISSIM Travel Time Outputs'!$B:$B,EQ$9),"-")</f>
        <v>-</v>
      </c>
      <c r="ER60" s="324" t="str">
        <f>IFERROR(AVERAGEIFS('VISSIM Travel Time Outputs'!$H:$H,'VISSIM Travel Time Outputs'!$D:$D,$D60,'VISSIM Travel Time Outputs'!$A:$A,"AVG",'VISSIM Travel Time Outputs'!$B:$B,ER$9),"-")</f>
        <v>-</v>
      </c>
      <c r="ES60" s="324" t="str">
        <f>IFERROR(AVERAGEIFS('VISSIM Travel Time Outputs'!$H:$H,'VISSIM Travel Time Outputs'!$D:$D,$D60,'VISSIM Travel Time Outputs'!$A:$A,"AVG",'VISSIM Travel Time Outputs'!$B:$B,ES$9),"-")</f>
        <v>-</v>
      </c>
      <c r="ET60" s="324" t="str">
        <f>IFERROR(AVERAGEIFS('VISSIM Travel Time Outputs'!$H:$H,'VISSIM Travel Time Outputs'!$D:$D,$D60,'VISSIM Travel Time Outputs'!$A:$A,"AVG",'VISSIM Travel Time Outputs'!$B:$B,ET$9),"-")</f>
        <v>-</v>
      </c>
      <c r="EU60" s="324" t="str">
        <f>IFERROR(AVERAGEIFS('VISSIM Travel Time Outputs'!$H:$H,'VISSIM Travel Time Outputs'!$D:$D,$D60,'VISSIM Travel Time Outputs'!$A:$A,"AVG",'VISSIM Travel Time Outputs'!$B:$B,EU$9),"-")</f>
        <v>-</v>
      </c>
      <c r="EV60" s="324" t="str">
        <f>IFERROR(AVERAGEIFS('VISSIM Travel Time Outputs'!$H:$H,'VISSIM Travel Time Outputs'!$D:$D,$D60,'VISSIM Travel Time Outputs'!$A:$A,"AVG",'VISSIM Travel Time Outputs'!$B:$B,EV$9),"-")</f>
        <v>-</v>
      </c>
      <c r="EW60" s="324" t="str">
        <f>IFERROR(AVERAGEIFS('VISSIM Travel Time Outputs'!$H:$H,'VISSIM Travel Time Outputs'!$D:$D,$D60,'VISSIM Travel Time Outputs'!$A:$A,"AVG",'VISSIM Travel Time Outputs'!$B:$B,EW$9),"-")</f>
        <v>-</v>
      </c>
      <c r="EX60" s="324" t="str">
        <f>IFERROR(AVERAGEIFS('VISSIM Travel Time Outputs'!$H:$H,'VISSIM Travel Time Outputs'!$D:$D,$D60,'VISSIM Travel Time Outputs'!$A:$A,"AVG",'VISSIM Travel Time Outputs'!$B:$B,EX$9),"-")</f>
        <v>-</v>
      </c>
      <c r="EY60" s="324" t="str">
        <f>IFERROR(AVERAGEIFS('VISSIM Travel Time Outputs'!$H:$H,'VISSIM Travel Time Outputs'!$D:$D,$D60,'VISSIM Travel Time Outputs'!$A:$A,"AVG",'VISSIM Travel Time Outputs'!$B:$B,EY$9),"-")</f>
        <v>-</v>
      </c>
      <c r="EZ60" s="325" t="str">
        <f>IFERROR(AVERAGEIFS('VISSIM Travel Time Outputs'!$H:$H,'VISSIM Travel Time Outputs'!$D:$D,$D60,'VISSIM Travel Time Outputs'!$A:$A,"AVG",'VISSIM Travel Time Outputs'!$B:$B,EZ$9),"-")</f>
        <v>-</v>
      </c>
      <c r="FA60" s="254"/>
      <c r="FB60" s="209" t="str">
        <f t="shared" si="22"/>
        <v>--</v>
      </c>
      <c r="FC60" s="354" t="str">
        <f t="shared" si="23"/>
        <v>--</v>
      </c>
      <c r="FD60" s="325">
        <f t="shared" si="24"/>
        <v>0</v>
      </c>
      <c r="FE60" s="331"/>
      <c r="FF60" s="209" t="str">
        <f>IFERROR(GETPIVOTDATA("Average of TRAVTM(40)",#REF!,"TIMEINT",FF$9,"VEHICLETRAVELTIMEMEASUREMENT",$D60)/3600/24,"--")</f>
        <v>--</v>
      </c>
      <c r="FG60" s="34" t="str">
        <f>IFERROR(GETPIVOTDATA("Average of TRAVTM(40)",#REF!,"TIMEINT",FG$9,"VEHICLETRAVELTIMEMEASUREMENT",$D60)/3600/24,"--")</f>
        <v>--</v>
      </c>
      <c r="FH60" s="34" t="str">
        <f>IFERROR(GETPIVOTDATA("Average of TRAVTM(40)",#REF!,"TIMEINT",FH$9,"VEHICLETRAVELTIMEMEASUREMENT",$D60)/3600/24,"--")</f>
        <v>--</v>
      </c>
      <c r="FI60" s="34" t="str">
        <f>IFERROR(GETPIVOTDATA("Average of TRAVTM(40)",#REF!,"TIMEINT",FI$9,"VEHICLETRAVELTIMEMEASUREMENT",$D60)/3600/24,"--")</f>
        <v>--</v>
      </c>
      <c r="FJ60" s="34" t="str">
        <f>IFERROR(GETPIVOTDATA("Average of TRAVTM(40)",#REF!,"TIMEINT",FJ$9,"VEHICLETRAVELTIMEMEASUREMENT",$D60)/3600/24,"--")</f>
        <v>--</v>
      </c>
      <c r="FK60" s="34" t="str">
        <f>IFERROR(GETPIVOTDATA("Average of TRAVTM(40)",#REF!,"TIMEINT",FK$9,"VEHICLETRAVELTIMEMEASUREMENT",$D60)/3600/24,"--")</f>
        <v>--</v>
      </c>
      <c r="FL60" s="34" t="str">
        <f>IFERROR(GETPIVOTDATA("Average of TRAVTM(40)",#REF!,"TIMEINT",FL$9,"VEHICLETRAVELTIMEMEASUREMENT",$D60)/3600/24,"--")</f>
        <v>--</v>
      </c>
      <c r="FM60" s="34" t="str">
        <f>IFERROR(GETPIVOTDATA("Average of TRAVTM(40)",#REF!,"TIMEINT",FM$9,"VEHICLETRAVELTIMEMEASUREMENT",$D60)/3600/24,"--")</f>
        <v>--</v>
      </c>
      <c r="FN60" s="34" t="str">
        <f>IFERROR(GETPIVOTDATA("Average of TRAVTM(40)",#REF!,"TIMEINT",FN$9,"VEHICLETRAVELTIMEMEASUREMENT",$D60)/3600/24,"--")</f>
        <v>--</v>
      </c>
      <c r="FO60" s="34" t="str">
        <f>IFERROR(GETPIVOTDATA("Average of TRAVTM(40)",#REF!,"TIMEINT",FO$9,"VEHICLETRAVELTIMEMEASUREMENT",$D60)/3600/24,"--")</f>
        <v>--</v>
      </c>
      <c r="FP60" s="34" t="str">
        <f>IFERROR(GETPIVOTDATA("Average of TRAVTM(40)",#REF!,"TIMEINT",FP$9,"VEHICLETRAVELTIMEMEASUREMENT",$D60)/3600/24,"--")</f>
        <v>--</v>
      </c>
      <c r="FQ60" s="34" t="str">
        <f>IFERROR(GETPIVOTDATA("Average of TRAVTM(40)",#REF!,"TIMEINT",FQ$9,"VEHICLETRAVELTIMEMEASUREMENT",$D60)/3600/24,"--")</f>
        <v>--</v>
      </c>
      <c r="FR60" s="34" t="str">
        <f>IFERROR(GETPIVOTDATA("Average of TRAVTM(40)",#REF!,"TIMEINT",FR$9,"VEHICLETRAVELTIMEMEASUREMENT",$D60)/3600/24,"--")</f>
        <v>--</v>
      </c>
      <c r="FS60" s="34" t="str">
        <f>IFERROR(GETPIVOTDATA("Average of TRAVTM(40)",#REF!,"TIMEINT",FS$9,"VEHICLETRAVELTIMEMEASUREMENT",$D60)/3600/24,"--")</f>
        <v>--</v>
      </c>
      <c r="FT60" s="34" t="str">
        <f>IFERROR(GETPIVOTDATA("Average of TRAVTM(40)",#REF!,"TIMEINT",FT$9,"VEHICLETRAVELTIMEMEASUREMENT",$D60)/3600/24,"--")</f>
        <v>--</v>
      </c>
      <c r="FU60" s="134" t="str">
        <f>IFERROR(GETPIVOTDATA("Average of TRAVTM(40)",#REF!,"TIMEINT",FU$9,"VEHICLETRAVELTIMEMEASUREMENT",$D60)/3600/24,"--")</f>
        <v>--</v>
      </c>
      <c r="FV60" s="331"/>
      <c r="FW60" s="323" t="str">
        <f>IFERROR(GETPIVOTDATA("Average of VEHS(40)",#REF!,"TIMEINT",FW$9,"VEHICLETRAVELTIMEMEASUREMENT",$D60),"--")</f>
        <v>--</v>
      </c>
      <c r="FX60" s="324" t="str">
        <f>IFERROR(GETPIVOTDATA("Average of VEHS(40)",#REF!,"TIMEINT",FX$9,"VEHICLETRAVELTIMEMEASUREMENT",$D60),"--")</f>
        <v>--</v>
      </c>
      <c r="FY60" s="324" t="str">
        <f>IFERROR(GETPIVOTDATA("Average of VEHS(40)",#REF!,"TIMEINT",FY$9,"VEHICLETRAVELTIMEMEASUREMENT",$D60),"--")</f>
        <v>--</v>
      </c>
      <c r="FZ60" s="324" t="str">
        <f>IFERROR(GETPIVOTDATA("Average of VEHS(40)",#REF!,"TIMEINT",FZ$9,"VEHICLETRAVELTIMEMEASUREMENT",$D60),"--")</f>
        <v>--</v>
      </c>
      <c r="GA60" s="324" t="str">
        <f>IFERROR(GETPIVOTDATA("Average of VEHS(40)",#REF!,"TIMEINT",GA$9,"VEHICLETRAVELTIMEMEASUREMENT",$D60),"--")</f>
        <v>--</v>
      </c>
      <c r="GB60" s="324" t="str">
        <f>IFERROR(GETPIVOTDATA("Average of VEHS(40)",#REF!,"TIMEINT",GB$9,"VEHICLETRAVELTIMEMEASUREMENT",$D60),"--")</f>
        <v>--</v>
      </c>
      <c r="GC60" s="324" t="str">
        <f>IFERROR(GETPIVOTDATA("Average of VEHS(40)",#REF!,"TIMEINT",GC$9,"VEHICLETRAVELTIMEMEASUREMENT",$D60),"--")</f>
        <v>--</v>
      </c>
      <c r="GD60" s="324" t="str">
        <f>IFERROR(GETPIVOTDATA("Average of VEHS(40)",#REF!,"TIMEINT",GD$9,"VEHICLETRAVELTIMEMEASUREMENT",$D60),"--")</f>
        <v>--</v>
      </c>
      <c r="GE60" s="324" t="str">
        <f>IFERROR(GETPIVOTDATA("Average of VEHS(40)",#REF!,"TIMEINT",GE$9,"VEHICLETRAVELTIMEMEASUREMENT",$D60),"--")</f>
        <v>--</v>
      </c>
      <c r="GF60" s="324" t="str">
        <f>IFERROR(GETPIVOTDATA("Average of VEHS(40)",#REF!,"TIMEINT",GF$9,"VEHICLETRAVELTIMEMEASUREMENT",$D60),"--")</f>
        <v>--</v>
      </c>
      <c r="GG60" s="324" t="str">
        <f>IFERROR(GETPIVOTDATA("Average of VEHS(40)",#REF!,"TIMEINT",GG$9,"VEHICLETRAVELTIMEMEASUREMENT",$D60),"--")</f>
        <v>--</v>
      </c>
      <c r="GH60" s="324" t="str">
        <f>IFERROR(GETPIVOTDATA("Average of VEHS(40)",#REF!,"TIMEINT",GH$9,"VEHICLETRAVELTIMEMEASUREMENT",$D60),"--")</f>
        <v>--</v>
      </c>
      <c r="GI60" s="324" t="str">
        <f>IFERROR(GETPIVOTDATA("Average of VEHS(40)",#REF!,"TIMEINT",GI$9,"VEHICLETRAVELTIMEMEASUREMENT",$D60),"--")</f>
        <v>--</v>
      </c>
      <c r="GJ60" s="324" t="str">
        <f>IFERROR(GETPIVOTDATA("Average of VEHS(40)",#REF!,"TIMEINT",GJ$9,"VEHICLETRAVELTIMEMEASUREMENT",$D60),"--")</f>
        <v>--</v>
      </c>
      <c r="GK60" s="324" t="str">
        <f>IFERROR(GETPIVOTDATA("Average of VEHS(40)",#REF!,"TIMEINT",GK$9,"VEHICLETRAVELTIMEMEASUREMENT",$D60),"--")</f>
        <v>--</v>
      </c>
      <c r="GL60" s="325" t="str">
        <f>IFERROR(GETPIVOTDATA("Average of VEHS(40)",#REF!,"TIMEINT",GL$9,"VEHICLETRAVELTIMEMEASUREMENT",$D60),"--")</f>
        <v>--</v>
      </c>
      <c r="GM60" s="331"/>
      <c r="GN60" s="209" t="str">
        <f t="shared" si="25"/>
        <v>--</v>
      </c>
      <c r="GO60" s="354" t="str">
        <f t="shared" si="26"/>
        <v>--</v>
      </c>
      <c r="GP60" s="325">
        <f t="shared" si="27"/>
        <v>0</v>
      </c>
      <c r="GQ60" s="331"/>
      <c r="GR60" s="209" t="str">
        <f>IFERROR(GETPIVOTDATA("Average of TRAVTM(60)",#REF!,"TIMEINT",GR$9,"VEHICLETRAVELTIMEMEASUREMENT",$D60)/3600/24,"--")</f>
        <v>--</v>
      </c>
      <c r="GS60" s="34" t="str">
        <f>IFERROR(GETPIVOTDATA("Average of TRAVTM(60)",#REF!,"TIMEINT",GS$9,"VEHICLETRAVELTIMEMEASUREMENT",$D60)/3600/24,"--")</f>
        <v>--</v>
      </c>
      <c r="GT60" s="34" t="str">
        <f>IFERROR(GETPIVOTDATA("Average of TRAVTM(60)",#REF!,"TIMEINT",GT$9,"VEHICLETRAVELTIMEMEASUREMENT",$D60)/3600/24,"--")</f>
        <v>--</v>
      </c>
      <c r="GU60" s="34" t="str">
        <f>IFERROR(GETPIVOTDATA("Average of TRAVTM(60)",#REF!,"TIMEINT",GU$9,"VEHICLETRAVELTIMEMEASUREMENT",$D60)/3600/24,"--")</f>
        <v>--</v>
      </c>
      <c r="GV60" s="34" t="str">
        <f>IFERROR(GETPIVOTDATA("Average of TRAVTM(60)",#REF!,"TIMEINT",GV$9,"VEHICLETRAVELTIMEMEASUREMENT",$D60)/3600/24,"--")</f>
        <v>--</v>
      </c>
      <c r="GW60" s="34" t="str">
        <f>IFERROR(GETPIVOTDATA("Average of TRAVTM(60)",#REF!,"TIMEINT",GW$9,"VEHICLETRAVELTIMEMEASUREMENT",$D60)/3600/24,"--")</f>
        <v>--</v>
      </c>
      <c r="GX60" s="34" t="str">
        <f>IFERROR(GETPIVOTDATA("Average of TRAVTM(60)",#REF!,"TIMEINT",GX$9,"VEHICLETRAVELTIMEMEASUREMENT",$D60)/3600/24,"--")</f>
        <v>--</v>
      </c>
      <c r="GY60" s="34" t="str">
        <f>IFERROR(GETPIVOTDATA("Average of TRAVTM(60)",#REF!,"TIMEINT",GY$9,"VEHICLETRAVELTIMEMEASUREMENT",$D60)/3600/24,"--")</f>
        <v>--</v>
      </c>
      <c r="GZ60" s="34" t="str">
        <f>IFERROR(GETPIVOTDATA("Average of TRAVTM(60)",#REF!,"TIMEINT",GZ$9,"VEHICLETRAVELTIMEMEASUREMENT",$D60)/3600/24,"--")</f>
        <v>--</v>
      </c>
      <c r="HA60" s="34" t="str">
        <f>IFERROR(GETPIVOTDATA("Average of TRAVTM(60)",#REF!,"TIMEINT",HA$9,"VEHICLETRAVELTIMEMEASUREMENT",$D60)/3600/24,"--")</f>
        <v>--</v>
      </c>
      <c r="HB60" s="34" t="str">
        <f>IFERROR(GETPIVOTDATA("Average of TRAVTM(60)",#REF!,"TIMEINT",HB$9,"VEHICLETRAVELTIMEMEASUREMENT",$D60)/3600/24,"--")</f>
        <v>--</v>
      </c>
      <c r="HC60" s="34" t="str">
        <f>IFERROR(GETPIVOTDATA("Average of TRAVTM(60)",#REF!,"TIMEINT",HC$9,"VEHICLETRAVELTIMEMEASUREMENT",$D60)/3600/24,"--")</f>
        <v>--</v>
      </c>
      <c r="HD60" s="34" t="str">
        <f>IFERROR(GETPIVOTDATA("Average of TRAVTM(60)",#REF!,"TIMEINT",HD$9,"VEHICLETRAVELTIMEMEASUREMENT",$D60)/3600/24,"--")</f>
        <v>--</v>
      </c>
      <c r="HE60" s="34" t="str">
        <f>IFERROR(GETPIVOTDATA("Average of TRAVTM(60)",#REF!,"TIMEINT",HE$9,"VEHICLETRAVELTIMEMEASUREMENT",$D60)/3600/24,"--")</f>
        <v>--</v>
      </c>
      <c r="HF60" s="34" t="str">
        <f>IFERROR(GETPIVOTDATA("Average of TRAVTM(60)",#REF!,"TIMEINT",HF$9,"VEHICLETRAVELTIMEMEASUREMENT",$D60)/3600/24,"--")</f>
        <v>--</v>
      </c>
      <c r="HG60" s="134" t="str">
        <f>IFERROR(GETPIVOTDATA("Average of TRAVTM(60)",#REF!,"TIMEINT",HG$9,"VEHICLETRAVELTIMEMEASUREMENT",$D60)/3600/24,"--")</f>
        <v>--</v>
      </c>
      <c r="HH60" s="331"/>
      <c r="HI60" s="323" t="str">
        <f>IFERROR(GETPIVOTDATA("Average of VEHS(60)",#REF!,"TIMEINT",HI$9,"VEHICLETRAVELTIMEMEASUREMENT",$D60),"--")</f>
        <v>--</v>
      </c>
      <c r="HJ60" s="324" t="str">
        <f>IFERROR(GETPIVOTDATA("Average of VEHS(60)",#REF!,"TIMEINT",HJ$9,"VEHICLETRAVELTIMEMEASUREMENT",$D60),"--")</f>
        <v>--</v>
      </c>
      <c r="HK60" s="324" t="str">
        <f>IFERROR(GETPIVOTDATA("Average of VEHS(60)",#REF!,"TIMEINT",HK$9,"VEHICLETRAVELTIMEMEASUREMENT",$D60),"--")</f>
        <v>--</v>
      </c>
      <c r="HL60" s="324" t="str">
        <f>IFERROR(GETPIVOTDATA("Average of VEHS(60)",#REF!,"TIMEINT",HL$9,"VEHICLETRAVELTIMEMEASUREMENT",$D60),"--")</f>
        <v>--</v>
      </c>
      <c r="HM60" s="324" t="str">
        <f>IFERROR(GETPIVOTDATA("Average of VEHS(60)",#REF!,"TIMEINT",HM$9,"VEHICLETRAVELTIMEMEASUREMENT",$D60),"--")</f>
        <v>--</v>
      </c>
      <c r="HN60" s="324" t="str">
        <f>IFERROR(GETPIVOTDATA("Average of VEHS(60)",#REF!,"TIMEINT",HN$9,"VEHICLETRAVELTIMEMEASUREMENT",$D60),"--")</f>
        <v>--</v>
      </c>
      <c r="HO60" s="324" t="str">
        <f>IFERROR(GETPIVOTDATA("Average of VEHS(60)",#REF!,"TIMEINT",HO$9,"VEHICLETRAVELTIMEMEASUREMENT",$D60),"--")</f>
        <v>--</v>
      </c>
      <c r="HP60" s="324" t="str">
        <f>IFERROR(GETPIVOTDATA("Average of VEHS(60)",#REF!,"TIMEINT",HP$9,"VEHICLETRAVELTIMEMEASUREMENT",$D60),"--")</f>
        <v>--</v>
      </c>
      <c r="HQ60" s="324" t="str">
        <f>IFERROR(GETPIVOTDATA("Average of VEHS(60)",#REF!,"TIMEINT",HQ$9,"VEHICLETRAVELTIMEMEASUREMENT",$D60),"--")</f>
        <v>--</v>
      </c>
      <c r="HR60" s="324" t="str">
        <f>IFERROR(GETPIVOTDATA("Average of VEHS(60)",#REF!,"TIMEINT",HR$9,"VEHICLETRAVELTIMEMEASUREMENT",$D60),"--")</f>
        <v>--</v>
      </c>
      <c r="HS60" s="324" t="str">
        <f>IFERROR(GETPIVOTDATA("Average of VEHS(60)",#REF!,"TIMEINT",HS$9,"VEHICLETRAVELTIMEMEASUREMENT",$D60),"--")</f>
        <v>--</v>
      </c>
      <c r="HT60" s="324" t="str">
        <f>IFERROR(GETPIVOTDATA("Average of VEHS(60)",#REF!,"TIMEINT",HT$9,"VEHICLETRAVELTIMEMEASUREMENT",$D60),"--")</f>
        <v>--</v>
      </c>
      <c r="HU60" s="324" t="str">
        <f>IFERROR(GETPIVOTDATA("Average of VEHS(60)",#REF!,"TIMEINT",HU$9,"VEHICLETRAVELTIMEMEASUREMENT",$D60),"--")</f>
        <v>--</v>
      </c>
      <c r="HV60" s="324" t="str">
        <f>IFERROR(GETPIVOTDATA("Average of VEHS(60)",#REF!,"TIMEINT",HV$9,"VEHICLETRAVELTIMEMEASUREMENT",$D60),"--")</f>
        <v>--</v>
      </c>
      <c r="HW60" s="324" t="str">
        <f>IFERROR(GETPIVOTDATA("Average of VEHS(60)",#REF!,"TIMEINT",HW$9,"VEHICLETRAVELTIMEMEASUREMENT",$D60),"--")</f>
        <v>--</v>
      </c>
      <c r="HX60" s="325" t="str">
        <f>IFERROR(GETPIVOTDATA("Average of VEHS(60)",#REF!,"TIMEINT",HX$9,"VEHICLETRAVELTIMEMEASUREMENT",$D60),"--")</f>
        <v>--</v>
      </c>
      <c r="HY60" s="331"/>
      <c r="HZ60" s="209" t="str">
        <f t="shared" si="28"/>
        <v>--</v>
      </c>
      <c r="IA60" s="354" t="str">
        <f t="shared" si="29"/>
        <v>--</v>
      </c>
      <c r="IB60" s="325">
        <f t="shared" si="30"/>
        <v>0</v>
      </c>
      <c r="IC60" s="638"/>
      <c r="ID60" s="323" t="str">
        <f>IFERROR(AVERAGEIFS('VISSIM Travel Time Outputs'!#REF!,'VISSIM Travel Time Outputs'!#REF!,$D60,'VISSIM Travel Time Outputs'!#REF!,"AVG",'VISSIM Travel Time Outputs'!#REF!,ID$9),"-")</f>
        <v>-</v>
      </c>
      <c r="IE60" s="324" t="str">
        <f>IFERROR(AVERAGEIFS('VISSIM Travel Time Outputs'!#REF!,'VISSIM Travel Time Outputs'!#REF!,$D60,'VISSIM Travel Time Outputs'!#REF!,"AVG",'VISSIM Travel Time Outputs'!#REF!,IE$9),"-")</f>
        <v>-</v>
      </c>
      <c r="IF60" s="324" t="str">
        <f>IFERROR(AVERAGEIFS('VISSIM Travel Time Outputs'!#REF!,'VISSIM Travel Time Outputs'!#REF!,$D60,'VISSIM Travel Time Outputs'!#REF!,"AVG",'VISSIM Travel Time Outputs'!#REF!,IF$9),"-")</f>
        <v>-</v>
      </c>
      <c r="IG60" s="324" t="str">
        <f>IFERROR(AVERAGEIFS('VISSIM Travel Time Outputs'!#REF!,'VISSIM Travel Time Outputs'!#REF!,$D60,'VISSIM Travel Time Outputs'!#REF!,"AVG",'VISSIM Travel Time Outputs'!#REF!,IG$9),"-")</f>
        <v>-</v>
      </c>
      <c r="IH60" s="324" t="str">
        <f>IFERROR(AVERAGEIFS('VISSIM Travel Time Outputs'!#REF!,'VISSIM Travel Time Outputs'!#REF!,$D60,'VISSIM Travel Time Outputs'!#REF!,"AVG",'VISSIM Travel Time Outputs'!#REF!,IH$9),"-")</f>
        <v>-</v>
      </c>
      <c r="II60" s="324" t="str">
        <f>IFERROR(AVERAGEIFS('VISSIM Travel Time Outputs'!#REF!,'VISSIM Travel Time Outputs'!#REF!,$D60,'VISSIM Travel Time Outputs'!#REF!,"AVG",'VISSIM Travel Time Outputs'!#REF!,II$9),"-")</f>
        <v>-</v>
      </c>
      <c r="IJ60" s="324" t="str">
        <f>IFERROR(AVERAGEIFS('VISSIM Travel Time Outputs'!#REF!,'VISSIM Travel Time Outputs'!#REF!,$D60,'VISSIM Travel Time Outputs'!#REF!,"AVG",'VISSIM Travel Time Outputs'!#REF!,IJ$9),"-")</f>
        <v>-</v>
      </c>
      <c r="IK60" s="324" t="str">
        <f>IFERROR(AVERAGEIFS('VISSIM Travel Time Outputs'!#REF!,'VISSIM Travel Time Outputs'!#REF!,$D60,'VISSIM Travel Time Outputs'!#REF!,"AVG",'VISSIM Travel Time Outputs'!#REF!,IK$9),"-")</f>
        <v>-</v>
      </c>
      <c r="IL60" s="324" t="str">
        <f>IFERROR(AVERAGEIFS('VISSIM Travel Time Outputs'!#REF!,'VISSIM Travel Time Outputs'!#REF!,$D60,'VISSIM Travel Time Outputs'!#REF!,"AVG",'VISSIM Travel Time Outputs'!#REF!,IL$9),"-")</f>
        <v>-</v>
      </c>
      <c r="IM60" s="324" t="str">
        <f>IFERROR(AVERAGEIFS('VISSIM Travel Time Outputs'!#REF!,'VISSIM Travel Time Outputs'!#REF!,$D60,'VISSIM Travel Time Outputs'!#REF!,"AVG",'VISSIM Travel Time Outputs'!#REF!,IM$9),"-")</f>
        <v>-</v>
      </c>
      <c r="IN60" s="324" t="str">
        <f>IFERROR(AVERAGEIFS('VISSIM Travel Time Outputs'!#REF!,'VISSIM Travel Time Outputs'!#REF!,$D60,'VISSIM Travel Time Outputs'!#REF!,"AVG",'VISSIM Travel Time Outputs'!#REF!,IN$9),"-")</f>
        <v>-</v>
      </c>
      <c r="IO60" s="324" t="str">
        <f>IFERROR(AVERAGEIFS('VISSIM Travel Time Outputs'!#REF!,'VISSIM Travel Time Outputs'!#REF!,$D60,'VISSIM Travel Time Outputs'!#REF!,"AVG",'VISSIM Travel Time Outputs'!#REF!,IO$9),"-")</f>
        <v>-</v>
      </c>
      <c r="IP60" s="324" t="str">
        <f>IFERROR(AVERAGEIFS('VISSIM Travel Time Outputs'!#REF!,'VISSIM Travel Time Outputs'!#REF!,$D60,'VISSIM Travel Time Outputs'!#REF!,"AVG",'VISSIM Travel Time Outputs'!#REF!,IP$9),"-")</f>
        <v>-</v>
      </c>
      <c r="IQ60" s="324" t="str">
        <f>IFERROR(AVERAGEIFS('VISSIM Travel Time Outputs'!#REF!,'VISSIM Travel Time Outputs'!#REF!,$D60,'VISSIM Travel Time Outputs'!#REF!,"AVG",'VISSIM Travel Time Outputs'!#REF!,IQ$9),"-")</f>
        <v>-</v>
      </c>
      <c r="IR60" s="324" t="str">
        <f>IFERROR(AVERAGEIFS('VISSIM Travel Time Outputs'!#REF!,'VISSIM Travel Time Outputs'!#REF!,$D60,'VISSIM Travel Time Outputs'!#REF!,"AVG",'VISSIM Travel Time Outputs'!#REF!,IR$9),"-")</f>
        <v>-</v>
      </c>
      <c r="IS60" s="325" t="str">
        <f>IFERROR(AVERAGEIFS('VISSIM Travel Time Outputs'!#REF!,'VISSIM Travel Time Outputs'!#REF!,$D60,'VISSIM Travel Time Outputs'!#REF!,"AVG",'VISSIM Travel Time Outputs'!#REF!,IS$9),"-")</f>
        <v>-</v>
      </c>
      <c r="IT60" s="325" t="str">
        <f t="shared" si="31"/>
        <v>--</v>
      </c>
    </row>
    <row r="61" spans="1:254" x14ac:dyDescent="0.35">
      <c r="A61" s="252" t="str">
        <f t="shared" si="12"/>
        <v>H</v>
      </c>
      <c r="B61" s="319">
        <f t="shared" si="33"/>
        <v>52</v>
      </c>
      <c r="C61" s="413">
        <f>INDEX('Input - Travel Times'!$B$3:$AH$103,MATCH($B61,'Input - Travel Times'!$B$3:$B$103,0),MATCH(C$9,'Input - Travel Times'!$B$3:$AH$3,0))</f>
        <v>0</v>
      </c>
      <c r="D61" s="150">
        <f>INDEX('Input - Travel Times'!$B$3:$AH$103,MATCH($B61,'Input - Travel Times'!$B$3:$B$103,0),MATCH(D$9,'Input - Travel Times'!$B$3:$AH$3,0))</f>
        <v>0</v>
      </c>
      <c r="E61" s="518">
        <f>TIME(0,0,INDEX('Input - Travel Times'!$B$3:$AH$103,MATCH($B61,'Input - Travel Times'!$B$3:$B$103,0),MATCH(E$9,'Input - Travel Times'!$B$3:$AH$3,0)))</f>
        <v>0</v>
      </c>
      <c r="F61" s="518">
        <f>TIME(0,0,INDEX('Input - Travel Times'!$B$3:$AH$103,MATCH($B61,'Input - Travel Times'!$B$3:$B$103,0),MATCH(F$9,'Input - Travel Times'!$B$3:$AH$3,0)))</f>
        <v>0</v>
      </c>
      <c r="G61" s="518">
        <f>TIME(0,0,INDEX('Input - Travel Times'!$B$3:$AH$103,MATCH($B61,'Input - Travel Times'!$B$3:$B$103,0),MATCH(G$9,'Input - Travel Times'!$B$3:$AH$3,0)))</f>
        <v>0</v>
      </c>
      <c r="H61" s="518">
        <f>TIME(0,0,INDEX('Input - Travel Times'!$B$3:$AH$103,MATCH($B61,'Input - Travel Times'!$B$3:$B$103,0),MATCH(H$9,'Input - Travel Times'!$B$3:$AH$3,0)))</f>
        <v>0</v>
      </c>
      <c r="J61" s="209" t="str">
        <f>IFERROR(TIME(0,0,AVERAGEIFS('VISSIM Travel Time Outputs'!$I:$I,'VISSIM Travel Time Outputs'!$D:$D,$D61,'VISSIM Travel Time Outputs'!$A:$A,"AVG",'VISSIM Travel Time Outputs'!$B:$B,J$9)),"-")</f>
        <v>-</v>
      </c>
      <c r="K61" s="34" t="str">
        <f>IFERROR(TIME(0,0,AVERAGEIFS('VISSIM Travel Time Outputs'!$I:$I,'VISSIM Travel Time Outputs'!$D:$D,$D61,'VISSIM Travel Time Outputs'!$A:$A,"AVG",'VISSIM Travel Time Outputs'!$B:$B,K$9)),"-")</f>
        <v>-</v>
      </c>
      <c r="L61" s="34" t="str">
        <f>IFERROR(TIME(0,0,AVERAGEIFS('VISSIM Travel Time Outputs'!$I:$I,'VISSIM Travel Time Outputs'!$D:$D,$D61,'VISSIM Travel Time Outputs'!$A:$A,"AVG",'VISSIM Travel Time Outputs'!$B:$B,L$9)),"-")</f>
        <v>-</v>
      </c>
      <c r="M61" s="34" t="str">
        <f>IFERROR(TIME(0,0,AVERAGEIFS('VISSIM Travel Time Outputs'!$I:$I,'VISSIM Travel Time Outputs'!$D:$D,$D61,'VISSIM Travel Time Outputs'!$A:$A,"AVG",'VISSIM Travel Time Outputs'!$B:$B,M$9)),"-")</f>
        <v>-</v>
      </c>
      <c r="N61" s="34" t="str">
        <f>IFERROR(TIME(0,0,AVERAGEIFS('VISSIM Travel Time Outputs'!$I:$I,'VISSIM Travel Time Outputs'!$D:$D,$D61,'VISSIM Travel Time Outputs'!$A:$A,"AVG",'VISSIM Travel Time Outputs'!$B:$B,N$9)),"-")</f>
        <v>-</v>
      </c>
      <c r="O61" s="34" t="str">
        <f>IFERROR(TIME(0,0,AVERAGEIFS('VISSIM Travel Time Outputs'!$I:$I,'VISSIM Travel Time Outputs'!$D:$D,$D61,'VISSIM Travel Time Outputs'!$A:$A,"AVG",'VISSIM Travel Time Outputs'!$B:$B,O$9)),"-")</f>
        <v>-</v>
      </c>
      <c r="P61" s="34" t="str">
        <f>IFERROR(TIME(0,0,AVERAGEIFS('VISSIM Travel Time Outputs'!$I:$I,'VISSIM Travel Time Outputs'!$D:$D,$D61,'VISSIM Travel Time Outputs'!$A:$A,"AVG",'VISSIM Travel Time Outputs'!$B:$B,P$9)),"-")</f>
        <v>-</v>
      </c>
      <c r="Q61" s="34" t="str">
        <f>IFERROR(TIME(0,0,AVERAGEIFS('VISSIM Travel Time Outputs'!$I:$I,'VISSIM Travel Time Outputs'!$D:$D,$D61,'VISSIM Travel Time Outputs'!$A:$A,"AVG",'VISSIM Travel Time Outputs'!$B:$B,Q$9)),"-")</f>
        <v>-</v>
      </c>
      <c r="R61" s="34" t="str">
        <f>IFERROR(TIME(0,0,AVERAGEIFS('VISSIM Travel Time Outputs'!$I:$I,'VISSIM Travel Time Outputs'!$D:$D,$D61,'VISSIM Travel Time Outputs'!$A:$A,"AVG",'VISSIM Travel Time Outputs'!$B:$B,R$9)),"-")</f>
        <v>-</v>
      </c>
      <c r="S61" s="34" t="str">
        <f>IFERROR(TIME(0,0,AVERAGEIFS('VISSIM Travel Time Outputs'!$I:$I,'VISSIM Travel Time Outputs'!$D:$D,$D61,'VISSIM Travel Time Outputs'!$A:$A,"AVG",'VISSIM Travel Time Outputs'!$B:$B,S$9)),"-")</f>
        <v>-</v>
      </c>
      <c r="T61" s="34" t="str">
        <f>IFERROR(TIME(0,0,AVERAGEIFS('VISSIM Travel Time Outputs'!$I:$I,'VISSIM Travel Time Outputs'!$D:$D,$D61,'VISSIM Travel Time Outputs'!$A:$A,"AVG",'VISSIM Travel Time Outputs'!$B:$B,T$9)),"-")</f>
        <v>-</v>
      </c>
      <c r="U61" s="34" t="str">
        <f>IFERROR(TIME(0,0,AVERAGEIFS('VISSIM Travel Time Outputs'!$I:$I,'VISSIM Travel Time Outputs'!$D:$D,$D61,'VISSIM Travel Time Outputs'!$A:$A,"AVG",'VISSIM Travel Time Outputs'!$B:$B,U$9)),"-")</f>
        <v>-</v>
      </c>
      <c r="V61" s="34" t="str">
        <f>IFERROR(TIME(0,0,AVERAGEIFS('VISSIM Travel Time Outputs'!$I:$I,'VISSIM Travel Time Outputs'!$D:$D,$D61,'VISSIM Travel Time Outputs'!$A:$A,"AVG",'VISSIM Travel Time Outputs'!$B:$B,V$9)),"-")</f>
        <v>-</v>
      </c>
      <c r="W61" s="34" t="str">
        <f>IFERROR(TIME(0,0,AVERAGEIFS('VISSIM Travel Time Outputs'!$I:$I,'VISSIM Travel Time Outputs'!$D:$D,$D61,'VISSIM Travel Time Outputs'!$A:$A,"AVG",'VISSIM Travel Time Outputs'!$B:$B,W$9)),"-")</f>
        <v>-</v>
      </c>
      <c r="X61" s="34" t="str">
        <f>IFERROR(TIME(0,0,AVERAGEIFS('VISSIM Travel Time Outputs'!$I:$I,'VISSIM Travel Time Outputs'!$D:$D,$D61,'VISSIM Travel Time Outputs'!$A:$A,"AVG",'VISSIM Travel Time Outputs'!$B:$B,X$9)),"-")</f>
        <v>-</v>
      </c>
      <c r="Y61" s="134" t="str">
        <f>IFERROR(TIME(0,0,AVERAGEIFS('VISSIM Travel Time Outputs'!$I:$I,'VISSIM Travel Time Outputs'!$D:$D,$D61,'VISSIM Travel Time Outputs'!$A:$A,"AVG",'VISSIM Travel Time Outputs'!$B:$B,Y$9)),"-")</f>
        <v>-</v>
      </c>
      <c r="Z61" s="254"/>
      <c r="AA61" s="323" t="str">
        <f>IFERROR(AVERAGEIFS('VISSIM Travel Time Outputs'!$F:$F,'VISSIM Travel Time Outputs'!$D:$D,$D61,'VISSIM Travel Time Outputs'!$A:$A,"AVG",'VISSIM Travel Time Outputs'!$B:$B,AA$9),"-")</f>
        <v>-</v>
      </c>
      <c r="AB61" s="324" t="str">
        <f>IFERROR(AVERAGEIFS('VISSIM Travel Time Outputs'!$F:$F,'VISSIM Travel Time Outputs'!$D:$D,$D61,'VISSIM Travel Time Outputs'!$A:$A,"AVG",'VISSIM Travel Time Outputs'!$B:$B,AB$9),"-")</f>
        <v>-</v>
      </c>
      <c r="AC61" s="324" t="str">
        <f>IFERROR(AVERAGEIFS('VISSIM Travel Time Outputs'!$F:$F,'VISSIM Travel Time Outputs'!$D:$D,$D61,'VISSIM Travel Time Outputs'!$A:$A,"AVG",'VISSIM Travel Time Outputs'!$B:$B,AC$9),"-")</f>
        <v>-</v>
      </c>
      <c r="AD61" s="324" t="str">
        <f>IFERROR(AVERAGEIFS('VISSIM Travel Time Outputs'!$F:$F,'VISSIM Travel Time Outputs'!$D:$D,$D61,'VISSIM Travel Time Outputs'!$A:$A,"AVG",'VISSIM Travel Time Outputs'!$B:$B,AD$9),"-")</f>
        <v>-</v>
      </c>
      <c r="AE61" s="324" t="str">
        <f>IFERROR(AVERAGEIFS('VISSIM Travel Time Outputs'!$F:$F,'VISSIM Travel Time Outputs'!$D:$D,$D61,'VISSIM Travel Time Outputs'!$A:$A,"AVG",'VISSIM Travel Time Outputs'!$B:$B,AE$9),"-")</f>
        <v>-</v>
      </c>
      <c r="AF61" s="324" t="str">
        <f>IFERROR(AVERAGEIFS('VISSIM Travel Time Outputs'!$F:$F,'VISSIM Travel Time Outputs'!$D:$D,$D61,'VISSIM Travel Time Outputs'!$A:$A,"AVG",'VISSIM Travel Time Outputs'!$B:$B,AF$9),"-")</f>
        <v>-</v>
      </c>
      <c r="AG61" s="324" t="str">
        <f>IFERROR(AVERAGEIFS('VISSIM Travel Time Outputs'!$F:$F,'VISSIM Travel Time Outputs'!$D:$D,$D61,'VISSIM Travel Time Outputs'!$A:$A,"AVG",'VISSIM Travel Time Outputs'!$B:$B,AG$9),"-")</f>
        <v>-</v>
      </c>
      <c r="AH61" s="324" t="str">
        <f>IFERROR(AVERAGEIFS('VISSIM Travel Time Outputs'!$F:$F,'VISSIM Travel Time Outputs'!$D:$D,$D61,'VISSIM Travel Time Outputs'!$A:$A,"AVG",'VISSIM Travel Time Outputs'!$B:$B,AH$9),"-")</f>
        <v>-</v>
      </c>
      <c r="AI61" s="324" t="str">
        <f>IFERROR(AVERAGEIFS('VISSIM Travel Time Outputs'!$F:$F,'VISSIM Travel Time Outputs'!$D:$D,$D61,'VISSIM Travel Time Outputs'!$A:$A,"AVG",'VISSIM Travel Time Outputs'!$B:$B,AI$9),"-")</f>
        <v>-</v>
      </c>
      <c r="AJ61" s="324" t="str">
        <f>IFERROR(AVERAGEIFS('VISSIM Travel Time Outputs'!$F:$F,'VISSIM Travel Time Outputs'!$D:$D,$D61,'VISSIM Travel Time Outputs'!$A:$A,"AVG",'VISSIM Travel Time Outputs'!$B:$B,AJ$9),"-")</f>
        <v>-</v>
      </c>
      <c r="AK61" s="324" t="str">
        <f>IFERROR(AVERAGEIFS('VISSIM Travel Time Outputs'!$F:$F,'VISSIM Travel Time Outputs'!$D:$D,$D61,'VISSIM Travel Time Outputs'!$A:$A,"AVG",'VISSIM Travel Time Outputs'!$B:$B,AK$9),"-")</f>
        <v>-</v>
      </c>
      <c r="AL61" s="324" t="str">
        <f>IFERROR(AVERAGEIFS('VISSIM Travel Time Outputs'!$F:$F,'VISSIM Travel Time Outputs'!$D:$D,$D61,'VISSIM Travel Time Outputs'!$A:$A,"AVG",'VISSIM Travel Time Outputs'!$B:$B,AL$9),"-")</f>
        <v>-</v>
      </c>
      <c r="AM61" s="324" t="str">
        <f>IFERROR(AVERAGEIFS('VISSIM Travel Time Outputs'!$F:$F,'VISSIM Travel Time Outputs'!$D:$D,$D61,'VISSIM Travel Time Outputs'!$A:$A,"AVG",'VISSIM Travel Time Outputs'!$B:$B,AM$9),"-")</f>
        <v>-</v>
      </c>
      <c r="AN61" s="324" t="str">
        <f>IFERROR(AVERAGEIFS('VISSIM Travel Time Outputs'!$F:$F,'VISSIM Travel Time Outputs'!$D:$D,$D61,'VISSIM Travel Time Outputs'!$A:$A,"AVG",'VISSIM Travel Time Outputs'!$B:$B,AN$9),"-")</f>
        <v>-</v>
      </c>
      <c r="AO61" s="324" t="str">
        <f>IFERROR(AVERAGEIFS('VISSIM Travel Time Outputs'!$F:$F,'VISSIM Travel Time Outputs'!$D:$D,$D61,'VISSIM Travel Time Outputs'!$A:$A,"AVG",'VISSIM Travel Time Outputs'!$B:$B,AO$9),"-")</f>
        <v>-</v>
      </c>
      <c r="AP61" s="325" t="str">
        <f>IFERROR(AVERAGEIFS('VISSIM Travel Time Outputs'!$F:$F,'VISSIM Travel Time Outputs'!$D:$D,$D61,'VISSIM Travel Time Outputs'!$A:$A,"AVG",'VISSIM Travel Time Outputs'!$B:$B,AP$9),"-")</f>
        <v>-</v>
      </c>
      <c r="AQ61" s="331"/>
      <c r="AR61" s="209" t="str">
        <f t="shared" si="13"/>
        <v>--</v>
      </c>
      <c r="AS61" s="354" t="str">
        <f t="shared" si="14"/>
        <v>--</v>
      </c>
      <c r="AT61" s="325">
        <f t="shared" si="15"/>
        <v>0</v>
      </c>
      <c r="AU61" s="255"/>
      <c r="AV61" s="209" t="str">
        <f>IFERROR(TIME(0,0,AVERAGEIFS('VISSIM Travel Time Outputs'!$J:$J,'VISSIM Travel Time Outputs'!$D:$D,$D61,'VISSIM Travel Time Outputs'!$A:$A,"AVG",'VISSIM Travel Time Outputs'!$B:$B,AV$9)),"-")</f>
        <v>-</v>
      </c>
      <c r="AW61" s="34" t="str">
        <f>IFERROR(TIME(0,0,AVERAGEIFS('VISSIM Travel Time Outputs'!$J:$J,'VISSIM Travel Time Outputs'!$D:$D,$D61,'VISSIM Travel Time Outputs'!$A:$A,"AVG",'VISSIM Travel Time Outputs'!$B:$B,AW$9)),"-")</f>
        <v>-</v>
      </c>
      <c r="AX61" s="34" t="str">
        <f>IFERROR(TIME(0,0,AVERAGEIFS('VISSIM Travel Time Outputs'!$J:$J,'VISSIM Travel Time Outputs'!$D:$D,$D61,'VISSIM Travel Time Outputs'!$A:$A,"AVG",'VISSIM Travel Time Outputs'!$B:$B,AX$9)),"-")</f>
        <v>-</v>
      </c>
      <c r="AY61" s="34" t="str">
        <f>IFERROR(TIME(0,0,AVERAGEIFS('VISSIM Travel Time Outputs'!$J:$J,'VISSIM Travel Time Outputs'!$D:$D,$D61,'VISSIM Travel Time Outputs'!$A:$A,"AVG",'VISSIM Travel Time Outputs'!$B:$B,AY$9)),"-")</f>
        <v>-</v>
      </c>
      <c r="AZ61" s="34" t="str">
        <f>IFERROR(TIME(0,0,AVERAGEIFS('VISSIM Travel Time Outputs'!$J:$J,'VISSIM Travel Time Outputs'!$D:$D,$D61,'VISSIM Travel Time Outputs'!$A:$A,"AVG",'VISSIM Travel Time Outputs'!$B:$B,AZ$9)),"-")</f>
        <v>-</v>
      </c>
      <c r="BA61" s="34" t="str">
        <f>IFERROR(TIME(0,0,AVERAGEIFS('VISSIM Travel Time Outputs'!$J:$J,'VISSIM Travel Time Outputs'!$D:$D,$D61,'VISSIM Travel Time Outputs'!$A:$A,"AVG",'VISSIM Travel Time Outputs'!$B:$B,BA$9)),"-")</f>
        <v>-</v>
      </c>
      <c r="BB61" s="34" t="str">
        <f>IFERROR(TIME(0,0,AVERAGEIFS('VISSIM Travel Time Outputs'!$J:$J,'VISSIM Travel Time Outputs'!$D:$D,$D61,'VISSIM Travel Time Outputs'!$A:$A,"AVG",'VISSIM Travel Time Outputs'!$B:$B,BB$9)),"-")</f>
        <v>-</v>
      </c>
      <c r="BC61" s="34" t="str">
        <f>IFERROR(TIME(0,0,AVERAGEIFS('VISSIM Travel Time Outputs'!$J:$J,'VISSIM Travel Time Outputs'!$D:$D,$D61,'VISSIM Travel Time Outputs'!$A:$A,"AVG",'VISSIM Travel Time Outputs'!$B:$B,BC$9)),"-")</f>
        <v>-</v>
      </c>
      <c r="BD61" s="34" t="str">
        <f>IFERROR(TIME(0,0,AVERAGEIFS('VISSIM Travel Time Outputs'!$J:$J,'VISSIM Travel Time Outputs'!$D:$D,$D61,'VISSIM Travel Time Outputs'!$A:$A,"AVG",'VISSIM Travel Time Outputs'!$B:$B,BD$9)),"-")</f>
        <v>-</v>
      </c>
      <c r="BE61" s="34" t="str">
        <f>IFERROR(TIME(0,0,AVERAGEIFS('VISSIM Travel Time Outputs'!$J:$J,'VISSIM Travel Time Outputs'!$D:$D,$D61,'VISSIM Travel Time Outputs'!$A:$A,"AVG",'VISSIM Travel Time Outputs'!$B:$B,BE$9)),"-")</f>
        <v>-</v>
      </c>
      <c r="BF61" s="34" t="str">
        <f>IFERROR(TIME(0,0,AVERAGEIFS('VISSIM Travel Time Outputs'!$J:$J,'VISSIM Travel Time Outputs'!$D:$D,$D61,'VISSIM Travel Time Outputs'!$A:$A,"AVG",'VISSIM Travel Time Outputs'!$B:$B,BF$9)),"-")</f>
        <v>-</v>
      </c>
      <c r="BG61" s="34" t="str">
        <f>IFERROR(TIME(0,0,AVERAGEIFS('VISSIM Travel Time Outputs'!$J:$J,'VISSIM Travel Time Outputs'!$D:$D,$D61,'VISSIM Travel Time Outputs'!$A:$A,"AVG",'VISSIM Travel Time Outputs'!$B:$B,BG$9)),"-")</f>
        <v>-</v>
      </c>
      <c r="BH61" s="34" t="str">
        <f>IFERROR(TIME(0,0,AVERAGEIFS('VISSIM Travel Time Outputs'!$J:$J,'VISSIM Travel Time Outputs'!$D:$D,$D61,'VISSIM Travel Time Outputs'!$A:$A,"AVG",'VISSIM Travel Time Outputs'!$B:$B,BH$9)),"-")</f>
        <v>-</v>
      </c>
      <c r="BI61" s="34" t="str">
        <f>IFERROR(TIME(0,0,AVERAGEIFS('VISSIM Travel Time Outputs'!$J:$J,'VISSIM Travel Time Outputs'!$D:$D,$D61,'VISSIM Travel Time Outputs'!$A:$A,"AVG",'VISSIM Travel Time Outputs'!$B:$B,BI$9)),"-")</f>
        <v>-</v>
      </c>
      <c r="BJ61" s="34" t="str">
        <f>IFERROR(TIME(0,0,AVERAGEIFS('VISSIM Travel Time Outputs'!$J:$J,'VISSIM Travel Time Outputs'!$D:$D,$D61,'VISSIM Travel Time Outputs'!$A:$A,"AVG",'VISSIM Travel Time Outputs'!$B:$B,BJ$9)),"-")</f>
        <v>-</v>
      </c>
      <c r="BK61" s="134" t="str">
        <f>IFERROR(TIME(0,0,AVERAGEIFS('VISSIM Travel Time Outputs'!$J:$J,'VISSIM Travel Time Outputs'!$D:$D,$D61,'VISSIM Travel Time Outputs'!$A:$A,"AVG",'VISSIM Travel Time Outputs'!$B:$B,BK$9)),"-")</f>
        <v>-</v>
      </c>
      <c r="BL61" s="126"/>
      <c r="BM61" s="323" t="str">
        <f>IFERROR(AVERAGEIFS('VISSIM Travel Time Outputs'!$G:$G,'VISSIM Travel Time Outputs'!$D:$D,$D61,'VISSIM Travel Time Outputs'!$A:$A,"AVG",'VISSIM Travel Time Outputs'!$B:$B,BM$9),"-")</f>
        <v>-</v>
      </c>
      <c r="BN61" s="324" t="str">
        <f>IFERROR(AVERAGEIFS('VISSIM Travel Time Outputs'!$G:$G,'VISSIM Travel Time Outputs'!$D:$D,$D61,'VISSIM Travel Time Outputs'!$A:$A,"AVG",'VISSIM Travel Time Outputs'!$B:$B,BN$9),"-")</f>
        <v>-</v>
      </c>
      <c r="BO61" s="324" t="str">
        <f>IFERROR(AVERAGEIFS('VISSIM Travel Time Outputs'!$G:$G,'VISSIM Travel Time Outputs'!$D:$D,$D61,'VISSIM Travel Time Outputs'!$A:$A,"AVG",'VISSIM Travel Time Outputs'!$B:$B,BO$9),"-")</f>
        <v>-</v>
      </c>
      <c r="BP61" s="324" t="str">
        <f>IFERROR(AVERAGEIFS('VISSIM Travel Time Outputs'!$G:$G,'VISSIM Travel Time Outputs'!$D:$D,$D61,'VISSIM Travel Time Outputs'!$A:$A,"AVG",'VISSIM Travel Time Outputs'!$B:$B,BP$9),"-")</f>
        <v>-</v>
      </c>
      <c r="BQ61" s="324" t="str">
        <f>IFERROR(AVERAGEIFS('VISSIM Travel Time Outputs'!$G:$G,'VISSIM Travel Time Outputs'!$D:$D,$D61,'VISSIM Travel Time Outputs'!$A:$A,"AVG",'VISSIM Travel Time Outputs'!$B:$B,BQ$9),"-")</f>
        <v>-</v>
      </c>
      <c r="BR61" s="324" t="str">
        <f>IFERROR(AVERAGEIFS('VISSIM Travel Time Outputs'!$G:$G,'VISSIM Travel Time Outputs'!$D:$D,$D61,'VISSIM Travel Time Outputs'!$A:$A,"AVG",'VISSIM Travel Time Outputs'!$B:$B,BR$9),"-")</f>
        <v>-</v>
      </c>
      <c r="BS61" s="324" t="str">
        <f>IFERROR(AVERAGEIFS('VISSIM Travel Time Outputs'!$G:$G,'VISSIM Travel Time Outputs'!$D:$D,$D61,'VISSIM Travel Time Outputs'!$A:$A,"AVG",'VISSIM Travel Time Outputs'!$B:$B,BS$9),"-")</f>
        <v>-</v>
      </c>
      <c r="BT61" s="324" t="str">
        <f>IFERROR(AVERAGEIFS('VISSIM Travel Time Outputs'!$G:$G,'VISSIM Travel Time Outputs'!$D:$D,$D61,'VISSIM Travel Time Outputs'!$A:$A,"AVG",'VISSIM Travel Time Outputs'!$B:$B,BT$9),"-")</f>
        <v>-</v>
      </c>
      <c r="BU61" s="324" t="str">
        <f>IFERROR(AVERAGEIFS('VISSIM Travel Time Outputs'!$G:$G,'VISSIM Travel Time Outputs'!$D:$D,$D61,'VISSIM Travel Time Outputs'!$A:$A,"AVG",'VISSIM Travel Time Outputs'!$B:$B,BU$9),"-")</f>
        <v>-</v>
      </c>
      <c r="BV61" s="324" t="str">
        <f>IFERROR(AVERAGEIFS('VISSIM Travel Time Outputs'!$G:$G,'VISSIM Travel Time Outputs'!$D:$D,$D61,'VISSIM Travel Time Outputs'!$A:$A,"AVG",'VISSIM Travel Time Outputs'!$B:$B,BV$9),"-")</f>
        <v>-</v>
      </c>
      <c r="BW61" s="324" t="str">
        <f>IFERROR(AVERAGEIFS('VISSIM Travel Time Outputs'!$G:$G,'VISSIM Travel Time Outputs'!$D:$D,$D61,'VISSIM Travel Time Outputs'!$A:$A,"AVG",'VISSIM Travel Time Outputs'!$B:$B,BW$9),"-")</f>
        <v>-</v>
      </c>
      <c r="BX61" s="324" t="str">
        <f>IFERROR(AVERAGEIFS('VISSIM Travel Time Outputs'!$G:$G,'VISSIM Travel Time Outputs'!$D:$D,$D61,'VISSIM Travel Time Outputs'!$A:$A,"AVG",'VISSIM Travel Time Outputs'!$B:$B,BX$9),"-")</f>
        <v>-</v>
      </c>
      <c r="BY61" s="324" t="str">
        <f>IFERROR(AVERAGEIFS('VISSIM Travel Time Outputs'!$G:$G,'VISSIM Travel Time Outputs'!$D:$D,$D61,'VISSIM Travel Time Outputs'!$A:$A,"AVG",'VISSIM Travel Time Outputs'!$B:$B,BY$9),"-")</f>
        <v>-</v>
      </c>
      <c r="BZ61" s="324" t="str">
        <f>IFERROR(AVERAGEIFS('VISSIM Travel Time Outputs'!$G:$G,'VISSIM Travel Time Outputs'!$D:$D,$D61,'VISSIM Travel Time Outputs'!$A:$A,"AVG",'VISSIM Travel Time Outputs'!$B:$B,BZ$9),"-")</f>
        <v>-</v>
      </c>
      <c r="CA61" s="324" t="str">
        <f>IFERROR(AVERAGEIFS('VISSIM Travel Time Outputs'!$G:$G,'VISSIM Travel Time Outputs'!$D:$D,$D61,'VISSIM Travel Time Outputs'!$A:$A,"AVG",'VISSIM Travel Time Outputs'!$B:$B,CA$9),"-")</f>
        <v>-</v>
      </c>
      <c r="CB61" s="325" t="str">
        <f>IFERROR(AVERAGEIFS('VISSIM Travel Time Outputs'!$G:$G,'VISSIM Travel Time Outputs'!$D:$D,$D61,'VISSIM Travel Time Outputs'!$A:$A,"AVG",'VISSIM Travel Time Outputs'!$B:$B,CB$9),"-")</f>
        <v>-</v>
      </c>
      <c r="CC61" s="254"/>
      <c r="CD61" s="209" t="str">
        <f t="shared" si="16"/>
        <v>--</v>
      </c>
      <c r="CE61" s="354" t="str">
        <f t="shared" si="17"/>
        <v>--</v>
      </c>
      <c r="CF61" s="325">
        <f t="shared" si="18"/>
        <v>0</v>
      </c>
      <c r="CG61" s="331"/>
      <c r="CH61" s="209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134"/>
      <c r="CX61" s="331"/>
      <c r="CY61" s="323"/>
      <c r="CZ61" s="324"/>
      <c r="DA61" s="324"/>
      <c r="DB61" s="324"/>
      <c r="DC61" s="324"/>
      <c r="DD61" s="324"/>
      <c r="DE61" s="324"/>
      <c r="DF61" s="324"/>
      <c r="DG61" s="324"/>
      <c r="DH61" s="324"/>
      <c r="DI61" s="324"/>
      <c r="DJ61" s="324"/>
      <c r="DK61" s="324"/>
      <c r="DL61" s="324"/>
      <c r="DM61" s="324"/>
      <c r="DN61" s="325"/>
      <c r="DO61" s="331"/>
      <c r="DP61" s="209" t="str">
        <f t="shared" si="19"/>
        <v>--</v>
      </c>
      <c r="DQ61" s="354" t="str">
        <f t="shared" si="20"/>
        <v>--</v>
      </c>
      <c r="DR61" s="325">
        <f t="shared" si="21"/>
        <v>0</v>
      </c>
      <c r="DS61" s="255"/>
      <c r="DT61" s="209" t="str">
        <f>IFERROR(TIME(0,0,AVERAGEIFS('VISSIM Travel Time Outputs'!$K:$K,'VISSIM Travel Time Outputs'!$D:$D,$D61,'VISSIM Travel Time Outputs'!$A:$A,"AVG",'VISSIM Travel Time Outputs'!$B:$B,DT$9)),"-")</f>
        <v>-</v>
      </c>
      <c r="DU61" s="34" t="str">
        <f>IFERROR(TIME(0,0,AVERAGEIFS('VISSIM Travel Time Outputs'!$K:$K,'VISSIM Travel Time Outputs'!$D:$D,$D61,'VISSIM Travel Time Outputs'!$A:$A,"AVG",'VISSIM Travel Time Outputs'!$B:$B,DU$9)),"-")</f>
        <v>-</v>
      </c>
      <c r="DV61" s="34" t="str">
        <f>IFERROR(TIME(0,0,AVERAGEIFS('VISSIM Travel Time Outputs'!$K:$K,'VISSIM Travel Time Outputs'!$D:$D,$D61,'VISSIM Travel Time Outputs'!$A:$A,"AVG",'VISSIM Travel Time Outputs'!$B:$B,DV$9)),"-")</f>
        <v>-</v>
      </c>
      <c r="DW61" s="34" t="str">
        <f>IFERROR(TIME(0,0,AVERAGEIFS('VISSIM Travel Time Outputs'!$K:$K,'VISSIM Travel Time Outputs'!$D:$D,$D61,'VISSIM Travel Time Outputs'!$A:$A,"AVG",'VISSIM Travel Time Outputs'!$B:$B,DW$9)),"-")</f>
        <v>-</v>
      </c>
      <c r="DX61" s="34" t="str">
        <f>IFERROR(TIME(0,0,AVERAGEIFS('VISSIM Travel Time Outputs'!$K:$K,'VISSIM Travel Time Outputs'!$D:$D,$D61,'VISSIM Travel Time Outputs'!$A:$A,"AVG",'VISSIM Travel Time Outputs'!$B:$B,DX$9)),"-")</f>
        <v>-</v>
      </c>
      <c r="DY61" s="34" t="str">
        <f>IFERROR(TIME(0,0,AVERAGEIFS('VISSIM Travel Time Outputs'!$K:$K,'VISSIM Travel Time Outputs'!$D:$D,$D61,'VISSIM Travel Time Outputs'!$A:$A,"AVG",'VISSIM Travel Time Outputs'!$B:$B,DY$9)),"-")</f>
        <v>-</v>
      </c>
      <c r="DZ61" s="34" t="str">
        <f>IFERROR(TIME(0,0,AVERAGEIFS('VISSIM Travel Time Outputs'!$K:$K,'VISSIM Travel Time Outputs'!$D:$D,$D61,'VISSIM Travel Time Outputs'!$A:$A,"AVG",'VISSIM Travel Time Outputs'!$B:$B,DZ$9)),"-")</f>
        <v>-</v>
      </c>
      <c r="EA61" s="34" t="str">
        <f>IFERROR(TIME(0,0,AVERAGEIFS('VISSIM Travel Time Outputs'!$K:$K,'VISSIM Travel Time Outputs'!$D:$D,$D61,'VISSIM Travel Time Outputs'!$A:$A,"AVG",'VISSIM Travel Time Outputs'!$B:$B,EA$9)),"-")</f>
        <v>-</v>
      </c>
      <c r="EB61" s="34" t="str">
        <f>IFERROR(TIME(0,0,AVERAGEIFS('VISSIM Travel Time Outputs'!$K:$K,'VISSIM Travel Time Outputs'!$D:$D,$D61,'VISSIM Travel Time Outputs'!$A:$A,"AVG",'VISSIM Travel Time Outputs'!$B:$B,EB$9)),"-")</f>
        <v>-</v>
      </c>
      <c r="EC61" s="34" t="str">
        <f>IFERROR(TIME(0,0,AVERAGEIFS('VISSIM Travel Time Outputs'!$K:$K,'VISSIM Travel Time Outputs'!$D:$D,$D61,'VISSIM Travel Time Outputs'!$A:$A,"AVG",'VISSIM Travel Time Outputs'!$B:$B,EC$9)),"-")</f>
        <v>-</v>
      </c>
      <c r="ED61" s="34" t="str">
        <f>IFERROR(TIME(0,0,AVERAGEIFS('VISSIM Travel Time Outputs'!$K:$K,'VISSIM Travel Time Outputs'!$D:$D,$D61,'VISSIM Travel Time Outputs'!$A:$A,"AVG",'VISSIM Travel Time Outputs'!$B:$B,ED$9)),"-")</f>
        <v>-</v>
      </c>
      <c r="EE61" s="34" t="str">
        <f>IFERROR(TIME(0,0,AVERAGEIFS('VISSIM Travel Time Outputs'!$K:$K,'VISSIM Travel Time Outputs'!$D:$D,$D61,'VISSIM Travel Time Outputs'!$A:$A,"AVG",'VISSIM Travel Time Outputs'!$B:$B,EE$9)),"-")</f>
        <v>-</v>
      </c>
      <c r="EF61" s="34" t="str">
        <f>IFERROR(TIME(0,0,AVERAGEIFS('VISSIM Travel Time Outputs'!$K:$K,'VISSIM Travel Time Outputs'!$D:$D,$D61,'VISSIM Travel Time Outputs'!$A:$A,"AVG",'VISSIM Travel Time Outputs'!$B:$B,EF$9)),"-")</f>
        <v>-</v>
      </c>
      <c r="EG61" s="34" t="str">
        <f>IFERROR(TIME(0,0,AVERAGEIFS('VISSIM Travel Time Outputs'!$K:$K,'VISSIM Travel Time Outputs'!$D:$D,$D61,'VISSIM Travel Time Outputs'!$A:$A,"AVG",'VISSIM Travel Time Outputs'!$B:$B,EG$9)),"-")</f>
        <v>-</v>
      </c>
      <c r="EH61" s="34" t="str">
        <f>IFERROR(TIME(0,0,AVERAGEIFS('VISSIM Travel Time Outputs'!$K:$K,'VISSIM Travel Time Outputs'!$D:$D,$D61,'VISSIM Travel Time Outputs'!$A:$A,"AVG",'VISSIM Travel Time Outputs'!$B:$B,EH$9)),"-")</f>
        <v>-</v>
      </c>
      <c r="EI61" s="134" t="str">
        <f>IFERROR(TIME(0,0,AVERAGEIFS('VISSIM Travel Time Outputs'!$K:$K,'VISSIM Travel Time Outputs'!$D:$D,$D61,'VISSIM Travel Time Outputs'!$A:$A,"AVG",'VISSIM Travel Time Outputs'!$B:$B,EI$9)),"-")</f>
        <v>-</v>
      </c>
      <c r="EJ61" s="126"/>
      <c r="EK61" s="323" t="str">
        <f>IFERROR(AVERAGEIFS('VISSIM Travel Time Outputs'!$H:$H,'VISSIM Travel Time Outputs'!$D:$D,$D61,'VISSIM Travel Time Outputs'!$A:$A,"AVG",'VISSIM Travel Time Outputs'!$B:$B,EK$9),"-")</f>
        <v>-</v>
      </c>
      <c r="EL61" s="324" t="str">
        <f>IFERROR(AVERAGEIFS('VISSIM Travel Time Outputs'!$H:$H,'VISSIM Travel Time Outputs'!$D:$D,$D61,'VISSIM Travel Time Outputs'!$A:$A,"AVG",'VISSIM Travel Time Outputs'!$B:$B,EL$9),"-")</f>
        <v>-</v>
      </c>
      <c r="EM61" s="324" t="str">
        <f>IFERROR(AVERAGEIFS('VISSIM Travel Time Outputs'!$H:$H,'VISSIM Travel Time Outputs'!$D:$D,$D61,'VISSIM Travel Time Outputs'!$A:$A,"AVG",'VISSIM Travel Time Outputs'!$B:$B,EM$9),"-")</f>
        <v>-</v>
      </c>
      <c r="EN61" s="324" t="str">
        <f>IFERROR(AVERAGEIFS('VISSIM Travel Time Outputs'!$H:$H,'VISSIM Travel Time Outputs'!$D:$D,$D61,'VISSIM Travel Time Outputs'!$A:$A,"AVG",'VISSIM Travel Time Outputs'!$B:$B,EN$9),"-")</f>
        <v>-</v>
      </c>
      <c r="EO61" s="324" t="str">
        <f>IFERROR(AVERAGEIFS('VISSIM Travel Time Outputs'!$H:$H,'VISSIM Travel Time Outputs'!$D:$D,$D61,'VISSIM Travel Time Outputs'!$A:$A,"AVG",'VISSIM Travel Time Outputs'!$B:$B,EO$9),"-")</f>
        <v>-</v>
      </c>
      <c r="EP61" s="324" t="str">
        <f>IFERROR(AVERAGEIFS('VISSIM Travel Time Outputs'!$H:$H,'VISSIM Travel Time Outputs'!$D:$D,$D61,'VISSIM Travel Time Outputs'!$A:$A,"AVG",'VISSIM Travel Time Outputs'!$B:$B,EP$9),"-")</f>
        <v>-</v>
      </c>
      <c r="EQ61" s="324" t="str">
        <f>IFERROR(AVERAGEIFS('VISSIM Travel Time Outputs'!$H:$H,'VISSIM Travel Time Outputs'!$D:$D,$D61,'VISSIM Travel Time Outputs'!$A:$A,"AVG",'VISSIM Travel Time Outputs'!$B:$B,EQ$9),"-")</f>
        <v>-</v>
      </c>
      <c r="ER61" s="324" t="str">
        <f>IFERROR(AVERAGEIFS('VISSIM Travel Time Outputs'!$H:$H,'VISSIM Travel Time Outputs'!$D:$D,$D61,'VISSIM Travel Time Outputs'!$A:$A,"AVG",'VISSIM Travel Time Outputs'!$B:$B,ER$9),"-")</f>
        <v>-</v>
      </c>
      <c r="ES61" s="324" t="str">
        <f>IFERROR(AVERAGEIFS('VISSIM Travel Time Outputs'!$H:$H,'VISSIM Travel Time Outputs'!$D:$D,$D61,'VISSIM Travel Time Outputs'!$A:$A,"AVG",'VISSIM Travel Time Outputs'!$B:$B,ES$9),"-")</f>
        <v>-</v>
      </c>
      <c r="ET61" s="324" t="str">
        <f>IFERROR(AVERAGEIFS('VISSIM Travel Time Outputs'!$H:$H,'VISSIM Travel Time Outputs'!$D:$D,$D61,'VISSIM Travel Time Outputs'!$A:$A,"AVG",'VISSIM Travel Time Outputs'!$B:$B,ET$9),"-")</f>
        <v>-</v>
      </c>
      <c r="EU61" s="324" t="str">
        <f>IFERROR(AVERAGEIFS('VISSIM Travel Time Outputs'!$H:$H,'VISSIM Travel Time Outputs'!$D:$D,$D61,'VISSIM Travel Time Outputs'!$A:$A,"AVG",'VISSIM Travel Time Outputs'!$B:$B,EU$9),"-")</f>
        <v>-</v>
      </c>
      <c r="EV61" s="324" t="str">
        <f>IFERROR(AVERAGEIFS('VISSIM Travel Time Outputs'!$H:$H,'VISSIM Travel Time Outputs'!$D:$D,$D61,'VISSIM Travel Time Outputs'!$A:$A,"AVG",'VISSIM Travel Time Outputs'!$B:$B,EV$9),"-")</f>
        <v>-</v>
      </c>
      <c r="EW61" s="324" t="str">
        <f>IFERROR(AVERAGEIFS('VISSIM Travel Time Outputs'!$H:$H,'VISSIM Travel Time Outputs'!$D:$D,$D61,'VISSIM Travel Time Outputs'!$A:$A,"AVG",'VISSIM Travel Time Outputs'!$B:$B,EW$9),"-")</f>
        <v>-</v>
      </c>
      <c r="EX61" s="324" t="str">
        <f>IFERROR(AVERAGEIFS('VISSIM Travel Time Outputs'!$H:$H,'VISSIM Travel Time Outputs'!$D:$D,$D61,'VISSIM Travel Time Outputs'!$A:$A,"AVG",'VISSIM Travel Time Outputs'!$B:$B,EX$9),"-")</f>
        <v>-</v>
      </c>
      <c r="EY61" s="324" t="str">
        <f>IFERROR(AVERAGEIFS('VISSIM Travel Time Outputs'!$H:$H,'VISSIM Travel Time Outputs'!$D:$D,$D61,'VISSIM Travel Time Outputs'!$A:$A,"AVG",'VISSIM Travel Time Outputs'!$B:$B,EY$9),"-")</f>
        <v>-</v>
      </c>
      <c r="EZ61" s="325" t="str">
        <f>IFERROR(AVERAGEIFS('VISSIM Travel Time Outputs'!$H:$H,'VISSIM Travel Time Outputs'!$D:$D,$D61,'VISSIM Travel Time Outputs'!$A:$A,"AVG",'VISSIM Travel Time Outputs'!$B:$B,EZ$9),"-")</f>
        <v>-</v>
      </c>
      <c r="FA61" s="254"/>
      <c r="FB61" s="209" t="str">
        <f t="shared" si="22"/>
        <v>--</v>
      </c>
      <c r="FC61" s="354" t="str">
        <f t="shared" si="23"/>
        <v>--</v>
      </c>
      <c r="FD61" s="325">
        <f t="shared" si="24"/>
        <v>0</v>
      </c>
      <c r="FE61" s="331"/>
      <c r="FF61" s="209" t="str">
        <f>IFERROR(GETPIVOTDATA("Average of TRAVTM(40)",#REF!,"TIMEINT",FF$9,"VEHICLETRAVELTIMEMEASUREMENT",$D61)/3600/24,"--")</f>
        <v>--</v>
      </c>
      <c r="FG61" s="34" t="str">
        <f>IFERROR(GETPIVOTDATA("Average of TRAVTM(40)",#REF!,"TIMEINT",FG$9,"VEHICLETRAVELTIMEMEASUREMENT",$D61)/3600/24,"--")</f>
        <v>--</v>
      </c>
      <c r="FH61" s="34" t="str">
        <f>IFERROR(GETPIVOTDATA("Average of TRAVTM(40)",#REF!,"TIMEINT",FH$9,"VEHICLETRAVELTIMEMEASUREMENT",$D61)/3600/24,"--")</f>
        <v>--</v>
      </c>
      <c r="FI61" s="34" t="str">
        <f>IFERROR(GETPIVOTDATA("Average of TRAVTM(40)",#REF!,"TIMEINT",FI$9,"VEHICLETRAVELTIMEMEASUREMENT",$D61)/3600/24,"--")</f>
        <v>--</v>
      </c>
      <c r="FJ61" s="34" t="str">
        <f>IFERROR(GETPIVOTDATA("Average of TRAVTM(40)",#REF!,"TIMEINT",FJ$9,"VEHICLETRAVELTIMEMEASUREMENT",$D61)/3600/24,"--")</f>
        <v>--</v>
      </c>
      <c r="FK61" s="34" t="str">
        <f>IFERROR(GETPIVOTDATA("Average of TRAVTM(40)",#REF!,"TIMEINT",FK$9,"VEHICLETRAVELTIMEMEASUREMENT",$D61)/3600/24,"--")</f>
        <v>--</v>
      </c>
      <c r="FL61" s="34" t="str">
        <f>IFERROR(GETPIVOTDATA("Average of TRAVTM(40)",#REF!,"TIMEINT",FL$9,"VEHICLETRAVELTIMEMEASUREMENT",$D61)/3600/24,"--")</f>
        <v>--</v>
      </c>
      <c r="FM61" s="34" t="str">
        <f>IFERROR(GETPIVOTDATA("Average of TRAVTM(40)",#REF!,"TIMEINT",FM$9,"VEHICLETRAVELTIMEMEASUREMENT",$D61)/3600/24,"--")</f>
        <v>--</v>
      </c>
      <c r="FN61" s="34" t="str">
        <f>IFERROR(GETPIVOTDATA("Average of TRAVTM(40)",#REF!,"TIMEINT",FN$9,"VEHICLETRAVELTIMEMEASUREMENT",$D61)/3600/24,"--")</f>
        <v>--</v>
      </c>
      <c r="FO61" s="34" t="str">
        <f>IFERROR(GETPIVOTDATA("Average of TRAVTM(40)",#REF!,"TIMEINT",FO$9,"VEHICLETRAVELTIMEMEASUREMENT",$D61)/3600/24,"--")</f>
        <v>--</v>
      </c>
      <c r="FP61" s="34" t="str">
        <f>IFERROR(GETPIVOTDATA("Average of TRAVTM(40)",#REF!,"TIMEINT",FP$9,"VEHICLETRAVELTIMEMEASUREMENT",$D61)/3600/24,"--")</f>
        <v>--</v>
      </c>
      <c r="FQ61" s="34" t="str">
        <f>IFERROR(GETPIVOTDATA("Average of TRAVTM(40)",#REF!,"TIMEINT",FQ$9,"VEHICLETRAVELTIMEMEASUREMENT",$D61)/3600/24,"--")</f>
        <v>--</v>
      </c>
      <c r="FR61" s="34" t="str">
        <f>IFERROR(GETPIVOTDATA("Average of TRAVTM(40)",#REF!,"TIMEINT",FR$9,"VEHICLETRAVELTIMEMEASUREMENT",$D61)/3600/24,"--")</f>
        <v>--</v>
      </c>
      <c r="FS61" s="34" t="str">
        <f>IFERROR(GETPIVOTDATA("Average of TRAVTM(40)",#REF!,"TIMEINT",FS$9,"VEHICLETRAVELTIMEMEASUREMENT",$D61)/3600/24,"--")</f>
        <v>--</v>
      </c>
      <c r="FT61" s="34" t="str">
        <f>IFERROR(GETPIVOTDATA("Average of TRAVTM(40)",#REF!,"TIMEINT",FT$9,"VEHICLETRAVELTIMEMEASUREMENT",$D61)/3600/24,"--")</f>
        <v>--</v>
      </c>
      <c r="FU61" s="134" t="str">
        <f>IFERROR(GETPIVOTDATA("Average of TRAVTM(40)",#REF!,"TIMEINT",FU$9,"VEHICLETRAVELTIMEMEASUREMENT",$D61)/3600/24,"--")</f>
        <v>--</v>
      </c>
      <c r="FV61" s="331"/>
      <c r="FW61" s="323" t="str">
        <f>IFERROR(GETPIVOTDATA("Average of VEHS(40)",#REF!,"TIMEINT",FW$9,"VEHICLETRAVELTIMEMEASUREMENT",$D61),"--")</f>
        <v>--</v>
      </c>
      <c r="FX61" s="324" t="str">
        <f>IFERROR(GETPIVOTDATA("Average of VEHS(40)",#REF!,"TIMEINT",FX$9,"VEHICLETRAVELTIMEMEASUREMENT",$D61),"--")</f>
        <v>--</v>
      </c>
      <c r="FY61" s="324" t="str">
        <f>IFERROR(GETPIVOTDATA("Average of VEHS(40)",#REF!,"TIMEINT",FY$9,"VEHICLETRAVELTIMEMEASUREMENT",$D61),"--")</f>
        <v>--</v>
      </c>
      <c r="FZ61" s="324" t="str">
        <f>IFERROR(GETPIVOTDATA("Average of VEHS(40)",#REF!,"TIMEINT",FZ$9,"VEHICLETRAVELTIMEMEASUREMENT",$D61),"--")</f>
        <v>--</v>
      </c>
      <c r="GA61" s="324" t="str">
        <f>IFERROR(GETPIVOTDATA("Average of VEHS(40)",#REF!,"TIMEINT",GA$9,"VEHICLETRAVELTIMEMEASUREMENT",$D61),"--")</f>
        <v>--</v>
      </c>
      <c r="GB61" s="324" t="str">
        <f>IFERROR(GETPIVOTDATA("Average of VEHS(40)",#REF!,"TIMEINT",GB$9,"VEHICLETRAVELTIMEMEASUREMENT",$D61),"--")</f>
        <v>--</v>
      </c>
      <c r="GC61" s="324" t="str">
        <f>IFERROR(GETPIVOTDATA("Average of VEHS(40)",#REF!,"TIMEINT",GC$9,"VEHICLETRAVELTIMEMEASUREMENT",$D61),"--")</f>
        <v>--</v>
      </c>
      <c r="GD61" s="324" t="str">
        <f>IFERROR(GETPIVOTDATA("Average of VEHS(40)",#REF!,"TIMEINT",GD$9,"VEHICLETRAVELTIMEMEASUREMENT",$D61),"--")</f>
        <v>--</v>
      </c>
      <c r="GE61" s="324" t="str">
        <f>IFERROR(GETPIVOTDATA("Average of VEHS(40)",#REF!,"TIMEINT",GE$9,"VEHICLETRAVELTIMEMEASUREMENT",$D61),"--")</f>
        <v>--</v>
      </c>
      <c r="GF61" s="324" t="str">
        <f>IFERROR(GETPIVOTDATA("Average of VEHS(40)",#REF!,"TIMEINT",GF$9,"VEHICLETRAVELTIMEMEASUREMENT",$D61),"--")</f>
        <v>--</v>
      </c>
      <c r="GG61" s="324" t="str">
        <f>IFERROR(GETPIVOTDATA("Average of VEHS(40)",#REF!,"TIMEINT",GG$9,"VEHICLETRAVELTIMEMEASUREMENT",$D61),"--")</f>
        <v>--</v>
      </c>
      <c r="GH61" s="324" t="str">
        <f>IFERROR(GETPIVOTDATA("Average of VEHS(40)",#REF!,"TIMEINT",GH$9,"VEHICLETRAVELTIMEMEASUREMENT",$D61),"--")</f>
        <v>--</v>
      </c>
      <c r="GI61" s="324" t="str">
        <f>IFERROR(GETPIVOTDATA("Average of VEHS(40)",#REF!,"TIMEINT",GI$9,"VEHICLETRAVELTIMEMEASUREMENT",$D61),"--")</f>
        <v>--</v>
      </c>
      <c r="GJ61" s="324" t="str">
        <f>IFERROR(GETPIVOTDATA("Average of VEHS(40)",#REF!,"TIMEINT",GJ$9,"VEHICLETRAVELTIMEMEASUREMENT",$D61),"--")</f>
        <v>--</v>
      </c>
      <c r="GK61" s="324" t="str">
        <f>IFERROR(GETPIVOTDATA("Average of VEHS(40)",#REF!,"TIMEINT",GK$9,"VEHICLETRAVELTIMEMEASUREMENT",$D61),"--")</f>
        <v>--</v>
      </c>
      <c r="GL61" s="325" t="str">
        <f>IFERROR(GETPIVOTDATA("Average of VEHS(40)",#REF!,"TIMEINT",GL$9,"VEHICLETRAVELTIMEMEASUREMENT",$D61),"--")</f>
        <v>--</v>
      </c>
      <c r="GM61" s="331"/>
      <c r="GN61" s="209" t="str">
        <f t="shared" si="25"/>
        <v>--</v>
      </c>
      <c r="GO61" s="354" t="str">
        <f t="shared" si="26"/>
        <v>--</v>
      </c>
      <c r="GP61" s="325">
        <f t="shared" si="27"/>
        <v>0</v>
      </c>
      <c r="GQ61" s="331"/>
      <c r="GR61" s="209" t="str">
        <f>IFERROR(GETPIVOTDATA("Average of TRAVTM(60)",#REF!,"TIMEINT",GR$9,"VEHICLETRAVELTIMEMEASUREMENT",$D61)/3600/24,"--")</f>
        <v>--</v>
      </c>
      <c r="GS61" s="34" t="str">
        <f>IFERROR(GETPIVOTDATA("Average of TRAVTM(60)",#REF!,"TIMEINT",GS$9,"VEHICLETRAVELTIMEMEASUREMENT",$D61)/3600/24,"--")</f>
        <v>--</v>
      </c>
      <c r="GT61" s="34" t="str">
        <f>IFERROR(GETPIVOTDATA("Average of TRAVTM(60)",#REF!,"TIMEINT",GT$9,"VEHICLETRAVELTIMEMEASUREMENT",$D61)/3600/24,"--")</f>
        <v>--</v>
      </c>
      <c r="GU61" s="34" t="str">
        <f>IFERROR(GETPIVOTDATA("Average of TRAVTM(60)",#REF!,"TIMEINT",GU$9,"VEHICLETRAVELTIMEMEASUREMENT",$D61)/3600/24,"--")</f>
        <v>--</v>
      </c>
      <c r="GV61" s="34" t="str">
        <f>IFERROR(GETPIVOTDATA("Average of TRAVTM(60)",#REF!,"TIMEINT",GV$9,"VEHICLETRAVELTIMEMEASUREMENT",$D61)/3600/24,"--")</f>
        <v>--</v>
      </c>
      <c r="GW61" s="34" t="str">
        <f>IFERROR(GETPIVOTDATA("Average of TRAVTM(60)",#REF!,"TIMEINT",GW$9,"VEHICLETRAVELTIMEMEASUREMENT",$D61)/3600/24,"--")</f>
        <v>--</v>
      </c>
      <c r="GX61" s="34" t="str">
        <f>IFERROR(GETPIVOTDATA("Average of TRAVTM(60)",#REF!,"TIMEINT",GX$9,"VEHICLETRAVELTIMEMEASUREMENT",$D61)/3600/24,"--")</f>
        <v>--</v>
      </c>
      <c r="GY61" s="34" t="str">
        <f>IFERROR(GETPIVOTDATA("Average of TRAVTM(60)",#REF!,"TIMEINT",GY$9,"VEHICLETRAVELTIMEMEASUREMENT",$D61)/3600/24,"--")</f>
        <v>--</v>
      </c>
      <c r="GZ61" s="34" t="str">
        <f>IFERROR(GETPIVOTDATA("Average of TRAVTM(60)",#REF!,"TIMEINT",GZ$9,"VEHICLETRAVELTIMEMEASUREMENT",$D61)/3600/24,"--")</f>
        <v>--</v>
      </c>
      <c r="HA61" s="34" t="str">
        <f>IFERROR(GETPIVOTDATA("Average of TRAVTM(60)",#REF!,"TIMEINT",HA$9,"VEHICLETRAVELTIMEMEASUREMENT",$D61)/3600/24,"--")</f>
        <v>--</v>
      </c>
      <c r="HB61" s="34" t="str">
        <f>IFERROR(GETPIVOTDATA("Average of TRAVTM(60)",#REF!,"TIMEINT",HB$9,"VEHICLETRAVELTIMEMEASUREMENT",$D61)/3600/24,"--")</f>
        <v>--</v>
      </c>
      <c r="HC61" s="34" t="str">
        <f>IFERROR(GETPIVOTDATA("Average of TRAVTM(60)",#REF!,"TIMEINT",HC$9,"VEHICLETRAVELTIMEMEASUREMENT",$D61)/3600/24,"--")</f>
        <v>--</v>
      </c>
      <c r="HD61" s="34" t="str">
        <f>IFERROR(GETPIVOTDATA("Average of TRAVTM(60)",#REF!,"TIMEINT",HD$9,"VEHICLETRAVELTIMEMEASUREMENT",$D61)/3600/24,"--")</f>
        <v>--</v>
      </c>
      <c r="HE61" s="34" t="str">
        <f>IFERROR(GETPIVOTDATA("Average of TRAVTM(60)",#REF!,"TIMEINT",HE$9,"VEHICLETRAVELTIMEMEASUREMENT",$D61)/3600/24,"--")</f>
        <v>--</v>
      </c>
      <c r="HF61" s="34" t="str">
        <f>IFERROR(GETPIVOTDATA("Average of TRAVTM(60)",#REF!,"TIMEINT",HF$9,"VEHICLETRAVELTIMEMEASUREMENT",$D61)/3600/24,"--")</f>
        <v>--</v>
      </c>
      <c r="HG61" s="134" t="str">
        <f>IFERROR(GETPIVOTDATA("Average of TRAVTM(60)",#REF!,"TIMEINT",HG$9,"VEHICLETRAVELTIMEMEASUREMENT",$D61)/3600/24,"--")</f>
        <v>--</v>
      </c>
      <c r="HH61" s="331"/>
      <c r="HI61" s="323" t="str">
        <f>IFERROR(GETPIVOTDATA("Average of VEHS(60)",#REF!,"TIMEINT",HI$9,"VEHICLETRAVELTIMEMEASUREMENT",$D61),"--")</f>
        <v>--</v>
      </c>
      <c r="HJ61" s="324" t="str">
        <f>IFERROR(GETPIVOTDATA("Average of VEHS(60)",#REF!,"TIMEINT",HJ$9,"VEHICLETRAVELTIMEMEASUREMENT",$D61),"--")</f>
        <v>--</v>
      </c>
      <c r="HK61" s="324" t="str">
        <f>IFERROR(GETPIVOTDATA("Average of VEHS(60)",#REF!,"TIMEINT",HK$9,"VEHICLETRAVELTIMEMEASUREMENT",$D61),"--")</f>
        <v>--</v>
      </c>
      <c r="HL61" s="324" t="str">
        <f>IFERROR(GETPIVOTDATA("Average of VEHS(60)",#REF!,"TIMEINT",HL$9,"VEHICLETRAVELTIMEMEASUREMENT",$D61),"--")</f>
        <v>--</v>
      </c>
      <c r="HM61" s="324" t="str">
        <f>IFERROR(GETPIVOTDATA("Average of VEHS(60)",#REF!,"TIMEINT",HM$9,"VEHICLETRAVELTIMEMEASUREMENT",$D61),"--")</f>
        <v>--</v>
      </c>
      <c r="HN61" s="324" t="str">
        <f>IFERROR(GETPIVOTDATA("Average of VEHS(60)",#REF!,"TIMEINT",HN$9,"VEHICLETRAVELTIMEMEASUREMENT",$D61),"--")</f>
        <v>--</v>
      </c>
      <c r="HO61" s="324" t="str">
        <f>IFERROR(GETPIVOTDATA("Average of VEHS(60)",#REF!,"TIMEINT",HO$9,"VEHICLETRAVELTIMEMEASUREMENT",$D61),"--")</f>
        <v>--</v>
      </c>
      <c r="HP61" s="324" t="str">
        <f>IFERROR(GETPIVOTDATA("Average of VEHS(60)",#REF!,"TIMEINT",HP$9,"VEHICLETRAVELTIMEMEASUREMENT",$D61),"--")</f>
        <v>--</v>
      </c>
      <c r="HQ61" s="324" t="str">
        <f>IFERROR(GETPIVOTDATA("Average of VEHS(60)",#REF!,"TIMEINT",HQ$9,"VEHICLETRAVELTIMEMEASUREMENT",$D61),"--")</f>
        <v>--</v>
      </c>
      <c r="HR61" s="324" t="str">
        <f>IFERROR(GETPIVOTDATA("Average of VEHS(60)",#REF!,"TIMEINT",HR$9,"VEHICLETRAVELTIMEMEASUREMENT",$D61),"--")</f>
        <v>--</v>
      </c>
      <c r="HS61" s="324" t="str">
        <f>IFERROR(GETPIVOTDATA("Average of VEHS(60)",#REF!,"TIMEINT",HS$9,"VEHICLETRAVELTIMEMEASUREMENT",$D61),"--")</f>
        <v>--</v>
      </c>
      <c r="HT61" s="324" t="str">
        <f>IFERROR(GETPIVOTDATA("Average of VEHS(60)",#REF!,"TIMEINT",HT$9,"VEHICLETRAVELTIMEMEASUREMENT",$D61),"--")</f>
        <v>--</v>
      </c>
      <c r="HU61" s="324" t="str">
        <f>IFERROR(GETPIVOTDATA("Average of VEHS(60)",#REF!,"TIMEINT",HU$9,"VEHICLETRAVELTIMEMEASUREMENT",$D61),"--")</f>
        <v>--</v>
      </c>
      <c r="HV61" s="324" t="str">
        <f>IFERROR(GETPIVOTDATA("Average of VEHS(60)",#REF!,"TIMEINT",HV$9,"VEHICLETRAVELTIMEMEASUREMENT",$D61),"--")</f>
        <v>--</v>
      </c>
      <c r="HW61" s="324" t="str">
        <f>IFERROR(GETPIVOTDATA("Average of VEHS(60)",#REF!,"TIMEINT",HW$9,"VEHICLETRAVELTIMEMEASUREMENT",$D61),"--")</f>
        <v>--</v>
      </c>
      <c r="HX61" s="325" t="str">
        <f>IFERROR(GETPIVOTDATA("Average of VEHS(60)",#REF!,"TIMEINT",HX$9,"VEHICLETRAVELTIMEMEASUREMENT",$D61),"--")</f>
        <v>--</v>
      </c>
      <c r="HY61" s="331"/>
      <c r="HZ61" s="209" t="str">
        <f t="shared" si="28"/>
        <v>--</v>
      </c>
      <c r="IA61" s="354" t="str">
        <f t="shared" si="29"/>
        <v>--</v>
      </c>
      <c r="IB61" s="325">
        <f t="shared" si="30"/>
        <v>0</v>
      </c>
      <c r="IC61" s="638"/>
      <c r="ID61" s="323" t="str">
        <f>IFERROR(AVERAGEIFS('VISSIM Travel Time Outputs'!#REF!,'VISSIM Travel Time Outputs'!#REF!,$D61,'VISSIM Travel Time Outputs'!#REF!,"AVG",'VISSIM Travel Time Outputs'!#REF!,ID$9),"-")</f>
        <v>-</v>
      </c>
      <c r="IE61" s="324" t="str">
        <f>IFERROR(AVERAGEIFS('VISSIM Travel Time Outputs'!#REF!,'VISSIM Travel Time Outputs'!#REF!,$D61,'VISSIM Travel Time Outputs'!#REF!,"AVG",'VISSIM Travel Time Outputs'!#REF!,IE$9),"-")</f>
        <v>-</v>
      </c>
      <c r="IF61" s="324" t="str">
        <f>IFERROR(AVERAGEIFS('VISSIM Travel Time Outputs'!#REF!,'VISSIM Travel Time Outputs'!#REF!,$D61,'VISSIM Travel Time Outputs'!#REF!,"AVG",'VISSIM Travel Time Outputs'!#REF!,IF$9),"-")</f>
        <v>-</v>
      </c>
      <c r="IG61" s="324" t="str">
        <f>IFERROR(AVERAGEIFS('VISSIM Travel Time Outputs'!#REF!,'VISSIM Travel Time Outputs'!#REF!,$D61,'VISSIM Travel Time Outputs'!#REF!,"AVG",'VISSIM Travel Time Outputs'!#REF!,IG$9),"-")</f>
        <v>-</v>
      </c>
      <c r="IH61" s="324" t="str">
        <f>IFERROR(AVERAGEIFS('VISSIM Travel Time Outputs'!#REF!,'VISSIM Travel Time Outputs'!#REF!,$D61,'VISSIM Travel Time Outputs'!#REF!,"AVG",'VISSIM Travel Time Outputs'!#REF!,IH$9),"-")</f>
        <v>-</v>
      </c>
      <c r="II61" s="324" t="str">
        <f>IFERROR(AVERAGEIFS('VISSIM Travel Time Outputs'!#REF!,'VISSIM Travel Time Outputs'!#REF!,$D61,'VISSIM Travel Time Outputs'!#REF!,"AVG",'VISSIM Travel Time Outputs'!#REF!,II$9),"-")</f>
        <v>-</v>
      </c>
      <c r="IJ61" s="324" t="str">
        <f>IFERROR(AVERAGEIFS('VISSIM Travel Time Outputs'!#REF!,'VISSIM Travel Time Outputs'!#REF!,$D61,'VISSIM Travel Time Outputs'!#REF!,"AVG",'VISSIM Travel Time Outputs'!#REF!,IJ$9),"-")</f>
        <v>-</v>
      </c>
      <c r="IK61" s="324" t="str">
        <f>IFERROR(AVERAGEIFS('VISSIM Travel Time Outputs'!#REF!,'VISSIM Travel Time Outputs'!#REF!,$D61,'VISSIM Travel Time Outputs'!#REF!,"AVG",'VISSIM Travel Time Outputs'!#REF!,IK$9),"-")</f>
        <v>-</v>
      </c>
      <c r="IL61" s="324" t="str">
        <f>IFERROR(AVERAGEIFS('VISSIM Travel Time Outputs'!#REF!,'VISSIM Travel Time Outputs'!#REF!,$D61,'VISSIM Travel Time Outputs'!#REF!,"AVG",'VISSIM Travel Time Outputs'!#REF!,IL$9),"-")</f>
        <v>-</v>
      </c>
      <c r="IM61" s="324" t="str">
        <f>IFERROR(AVERAGEIFS('VISSIM Travel Time Outputs'!#REF!,'VISSIM Travel Time Outputs'!#REF!,$D61,'VISSIM Travel Time Outputs'!#REF!,"AVG",'VISSIM Travel Time Outputs'!#REF!,IM$9),"-")</f>
        <v>-</v>
      </c>
      <c r="IN61" s="324" t="str">
        <f>IFERROR(AVERAGEIFS('VISSIM Travel Time Outputs'!#REF!,'VISSIM Travel Time Outputs'!#REF!,$D61,'VISSIM Travel Time Outputs'!#REF!,"AVG",'VISSIM Travel Time Outputs'!#REF!,IN$9),"-")</f>
        <v>-</v>
      </c>
      <c r="IO61" s="324" t="str">
        <f>IFERROR(AVERAGEIFS('VISSIM Travel Time Outputs'!#REF!,'VISSIM Travel Time Outputs'!#REF!,$D61,'VISSIM Travel Time Outputs'!#REF!,"AVG",'VISSIM Travel Time Outputs'!#REF!,IO$9),"-")</f>
        <v>-</v>
      </c>
      <c r="IP61" s="324" t="str">
        <f>IFERROR(AVERAGEIFS('VISSIM Travel Time Outputs'!#REF!,'VISSIM Travel Time Outputs'!#REF!,$D61,'VISSIM Travel Time Outputs'!#REF!,"AVG",'VISSIM Travel Time Outputs'!#REF!,IP$9),"-")</f>
        <v>-</v>
      </c>
      <c r="IQ61" s="324" t="str">
        <f>IFERROR(AVERAGEIFS('VISSIM Travel Time Outputs'!#REF!,'VISSIM Travel Time Outputs'!#REF!,$D61,'VISSIM Travel Time Outputs'!#REF!,"AVG",'VISSIM Travel Time Outputs'!#REF!,IQ$9),"-")</f>
        <v>-</v>
      </c>
      <c r="IR61" s="324" t="str">
        <f>IFERROR(AVERAGEIFS('VISSIM Travel Time Outputs'!#REF!,'VISSIM Travel Time Outputs'!#REF!,$D61,'VISSIM Travel Time Outputs'!#REF!,"AVG",'VISSIM Travel Time Outputs'!#REF!,IR$9),"-")</f>
        <v>-</v>
      </c>
      <c r="IS61" s="325" t="str">
        <f>IFERROR(AVERAGEIFS('VISSIM Travel Time Outputs'!#REF!,'VISSIM Travel Time Outputs'!#REF!,$D61,'VISSIM Travel Time Outputs'!#REF!,"AVG",'VISSIM Travel Time Outputs'!#REF!,IS$9),"-")</f>
        <v>-</v>
      </c>
      <c r="IT61" s="325" t="str">
        <f t="shared" si="31"/>
        <v>--</v>
      </c>
    </row>
    <row r="62" spans="1:254" x14ac:dyDescent="0.35">
      <c r="A62" s="252" t="str">
        <f t="shared" si="12"/>
        <v>H</v>
      </c>
      <c r="B62" s="319">
        <f t="shared" si="33"/>
        <v>53</v>
      </c>
      <c r="C62" s="413">
        <f>INDEX('Input - Travel Times'!$B$3:$AH$103,MATCH($B62,'Input - Travel Times'!$B$3:$B$103,0),MATCH(C$9,'Input - Travel Times'!$B$3:$AH$3,0))</f>
        <v>0</v>
      </c>
      <c r="D62" s="150">
        <f>INDEX('Input - Travel Times'!$B$3:$AH$103,MATCH($B62,'Input - Travel Times'!$B$3:$B$103,0),MATCH(D$9,'Input - Travel Times'!$B$3:$AH$3,0))</f>
        <v>0</v>
      </c>
      <c r="E62" s="518">
        <f>TIME(0,0,INDEX('Input - Travel Times'!$B$3:$AH$103,MATCH($B62,'Input - Travel Times'!$B$3:$B$103,0),MATCH(E$9,'Input - Travel Times'!$B$3:$AH$3,0)))</f>
        <v>0</v>
      </c>
      <c r="F62" s="518">
        <f>TIME(0,0,INDEX('Input - Travel Times'!$B$3:$AH$103,MATCH($B62,'Input - Travel Times'!$B$3:$B$103,0),MATCH(F$9,'Input - Travel Times'!$B$3:$AH$3,0)))</f>
        <v>0</v>
      </c>
      <c r="G62" s="518">
        <f>TIME(0,0,INDEX('Input - Travel Times'!$B$3:$AH$103,MATCH($B62,'Input - Travel Times'!$B$3:$B$103,0),MATCH(G$9,'Input - Travel Times'!$B$3:$AH$3,0)))</f>
        <v>0</v>
      </c>
      <c r="H62" s="518">
        <f>TIME(0,0,INDEX('Input - Travel Times'!$B$3:$AH$103,MATCH($B62,'Input - Travel Times'!$B$3:$B$103,0),MATCH(H$9,'Input - Travel Times'!$B$3:$AH$3,0)))</f>
        <v>0</v>
      </c>
      <c r="J62" s="209" t="str">
        <f>IFERROR(TIME(0,0,AVERAGEIFS('VISSIM Travel Time Outputs'!$I:$I,'VISSIM Travel Time Outputs'!$D:$D,$D62,'VISSIM Travel Time Outputs'!$A:$A,"AVG",'VISSIM Travel Time Outputs'!$B:$B,J$9)),"-")</f>
        <v>-</v>
      </c>
      <c r="K62" s="34" t="str">
        <f>IFERROR(TIME(0,0,AVERAGEIFS('VISSIM Travel Time Outputs'!$I:$I,'VISSIM Travel Time Outputs'!$D:$D,$D62,'VISSIM Travel Time Outputs'!$A:$A,"AVG",'VISSIM Travel Time Outputs'!$B:$B,K$9)),"-")</f>
        <v>-</v>
      </c>
      <c r="L62" s="34" t="str">
        <f>IFERROR(TIME(0,0,AVERAGEIFS('VISSIM Travel Time Outputs'!$I:$I,'VISSIM Travel Time Outputs'!$D:$D,$D62,'VISSIM Travel Time Outputs'!$A:$A,"AVG",'VISSIM Travel Time Outputs'!$B:$B,L$9)),"-")</f>
        <v>-</v>
      </c>
      <c r="M62" s="34" t="str">
        <f>IFERROR(TIME(0,0,AVERAGEIFS('VISSIM Travel Time Outputs'!$I:$I,'VISSIM Travel Time Outputs'!$D:$D,$D62,'VISSIM Travel Time Outputs'!$A:$A,"AVG",'VISSIM Travel Time Outputs'!$B:$B,M$9)),"-")</f>
        <v>-</v>
      </c>
      <c r="N62" s="34" t="str">
        <f>IFERROR(TIME(0,0,AVERAGEIFS('VISSIM Travel Time Outputs'!$I:$I,'VISSIM Travel Time Outputs'!$D:$D,$D62,'VISSIM Travel Time Outputs'!$A:$A,"AVG",'VISSIM Travel Time Outputs'!$B:$B,N$9)),"-")</f>
        <v>-</v>
      </c>
      <c r="O62" s="34" t="str">
        <f>IFERROR(TIME(0,0,AVERAGEIFS('VISSIM Travel Time Outputs'!$I:$I,'VISSIM Travel Time Outputs'!$D:$D,$D62,'VISSIM Travel Time Outputs'!$A:$A,"AVG",'VISSIM Travel Time Outputs'!$B:$B,O$9)),"-")</f>
        <v>-</v>
      </c>
      <c r="P62" s="34" t="str">
        <f>IFERROR(TIME(0,0,AVERAGEIFS('VISSIM Travel Time Outputs'!$I:$I,'VISSIM Travel Time Outputs'!$D:$D,$D62,'VISSIM Travel Time Outputs'!$A:$A,"AVG",'VISSIM Travel Time Outputs'!$B:$B,P$9)),"-")</f>
        <v>-</v>
      </c>
      <c r="Q62" s="34" t="str">
        <f>IFERROR(TIME(0,0,AVERAGEIFS('VISSIM Travel Time Outputs'!$I:$I,'VISSIM Travel Time Outputs'!$D:$D,$D62,'VISSIM Travel Time Outputs'!$A:$A,"AVG",'VISSIM Travel Time Outputs'!$B:$B,Q$9)),"-")</f>
        <v>-</v>
      </c>
      <c r="R62" s="34" t="str">
        <f>IFERROR(TIME(0,0,AVERAGEIFS('VISSIM Travel Time Outputs'!$I:$I,'VISSIM Travel Time Outputs'!$D:$D,$D62,'VISSIM Travel Time Outputs'!$A:$A,"AVG",'VISSIM Travel Time Outputs'!$B:$B,R$9)),"-")</f>
        <v>-</v>
      </c>
      <c r="S62" s="34" t="str">
        <f>IFERROR(TIME(0,0,AVERAGEIFS('VISSIM Travel Time Outputs'!$I:$I,'VISSIM Travel Time Outputs'!$D:$D,$D62,'VISSIM Travel Time Outputs'!$A:$A,"AVG",'VISSIM Travel Time Outputs'!$B:$B,S$9)),"-")</f>
        <v>-</v>
      </c>
      <c r="T62" s="34" t="str">
        <f>IFERROR(TIME(0,0,AVERAGEIFS('VISSIM Travel Time Outputs'!$I:$I,'VISSIM Travel Time Outputs'!$D:$D,$D62,'VISSIM Travel Time Outputs'!$A:$A,"AVG",'VISSIM Travel Time Outputs'!$B:$B,T$9)),"-")</f>
        <v>-</v>
      </c>
      <c r="U62" s="34" t="str">
        <f>IFERROR(TIME(0,0,AVERAGEIFS('VISSIM Travel Time Outputs'!$I:$I,'VISSIM Travel Time Outputs'!$D:$D,$D62,'VISSIM Travel Time Outputs'!$A:$A,"AVG",'VISSIM Travel Time Outputs'!$B:$B,U$9)),"-")</f>
        <v>-</v>
      </c>
      <c r="V62" s="34" t="str">
        <f>IFERROR(TIME(0,0,AVERAGEIFS('VISSIM Travel Time Outputs'!$I:$I,'VISSIM Travel Time Outputs'!$D:$D,$D62,'VISSIM Travel Time Outputs'!$A:$A,"AVG",'VISSIM Travel Time Outputs'!$B:$B,V$9)),"-")</f>
        <v>-</v>
      </c>
      <c r="W62" s="34" t="str">
        <f>IFERROR(TIME(0,0,AVERAGEIFS('VISSIM Travel Time Outputs'!$I:$I,'VISSIM Travel Time Outputs'!$D:$D,$D62,'VISSIM Travel Time Outputs'!$A:$A,"AVG",'VISSIM Travel Time Outputs'!$B:$B,W$9)),"-")</f>
        <v>-</v>
      </c>
      <c r="X62" s="34" t="str">
        <f>IFERROR(TIME(0,0,AVERAGEIFS('VISSIM Travel Time Outputs'!$I:$I,'VISSIM Travel Time Outputs'!$D:$D,$D62,'VISSIM Travel Time Outputs'!$A:$A,"AVG",'VISSIM Travel Time Outputs'!$B:$B,X$9)),"-")</f>
        <v>-</v>
      </c>
      <c r="Y62" s="134" t="str">
        <f>IFERROR(TIME(0,0,AVERAGEIFS('VISSIM Travel Time Outputs'!$I:$I,'VISSIM Travel Time Outputs'!$D:$D,$D62,'VISSIM Travel Time Outputs'!$A:$A,"AVG",'VISSIM Travel Time Outputs'!$B:$B,Y$9)),"-")</f>
        <v>-</v>
      </c>
      <c r="Z62" s="254"/>
      <c r="AA62" s="323" t="str">
        <f>IFERROR(AVERAGEIFS('VISSIM Travel Time Outputs'!$F:$F,'VISSIM Travel Time Outputs'!$D:$D,$D62,'VISSIM Travel Time Outputs'!$A:$A,"AVG",'VISSIM Travel Time Outputs'!$B:$B,AA$9),"-")</f>
        <v>-</v>
      </c>
      <c r="AB62" s="324" t="str">
        <f>IFERROR(AVERAGEIFS('VISSIM Travel Time Outputs'!$F:$F,'VISSIM Travel Time Outputs'!$D:$D,$D62,'VISSIM Travel Time Outputs'!$A:$A,"AVG",'VISSIM Travel Time Outputs'!$B:$B,AB$9),"-")</f>
        <v>-</v>
      </c>
      <c r="AC62" s="324" t="str">
        <f>IFERROR(AVERAGEIFS('VISSIM Travel Time Outputs'!$F:$F,'VISSIM Travel Time Outputs'!$D:$D,$D62,'VISSIM Travel Time Outputs'!$A:$A,"AVG",'VISSIM Travel Time Outputs'!$B:$B,AC$9),"-")</f>
        <v>-</v>
      </c>
      <c r="AD62" s="324" t="str">
        <f>IFERROR(AVERAGEIFS('VISSIM Travel Time Outputs'!$F:$F,'VISSIM Travel Time Outputs'!$D:$D,$D62,'VISSIM Travel Time Outputs'!$A:$A,"AVG",'VISSIM Travel Time Outputs'!$B:$B,AD$9),"-")</f>
        <v>-</v>
      </c>
      <c r="AE62" s="324" t="str">
        <f>IFERROR(AVERAGEIFS('VISSIM Travel Time Outputs'!$F:$F,'VISSIM Travel Time Outputs'!$D:$D,$D62,'VISSIM Travel Time Outputs'!$A:$A,"AVG",'VISSIM Travel Time Outputs'!$B:$B,AE$9),"-")</f>
        <v>-</v>
      </c>
      <c r="AF62" s="324" t="str">
        <f>IFERROR(AVERAGEIFS('VISSIM Travel Time Outputs'!$F:$F,'VISSIM Travel Time Outputs'!$D:$D,$D62,'VISSIM Travel Time Outputs'!$A:$A,"AVG",'VISSIM Travel Time Outputs'!$B:$B,AF$9),"-")</f>
        <v>-</v>
      </c>
      <c r="AG62" s="324" t="str">
        <f>IFERROR(AVERAGEIFS('VISSIM Travel Time Outputs'!$F:$F,'VISSIM Travel Time Outputs'!$D:$D,$D62,'VISSIM Travel Time Outputs'!$A:$A,"AVG",'VISSIM Travel Time Outputs'!$B:$B,AG$9),"-")</f>
        <v>-</v>
      </c>
      <c r="AH62" s="324" t="str">
        <f>IFERROR(AVERAGEIFS('VISSIM Travel Time Outputs'!$F:$F,'VISSIM Travel Time Outputs'!$D:$D,$D62,'VISSIM Travel Time Outputs'!$A:$A,"AVG",'VISSIM Travel Time Outputs'!$B:$B,AH$9),"-")</f>
        <v>-</v>
      </c>
      <c r="AI62" s="324" t="str">
        <f>IFERROR(AVERAGEIFS('VISSIM Travel Time Outputs'!$F:$F,'VISSIM Travel Time Outputs'!$D:$D,$D62,'VISSIM Travel Time Outputs'!$A:$A,"AVG",'VISSIM Travel Time Outputs'!$B:$B,AI$9),"-")</f>
        <v>-</v>
      </c>
      <c r="AJ62" s="324" t="str">
        <f>IFERROR(AVERAGEIFS('VISSIM Travel Time Outputs'!$F:$F,'VISSIM Travel Time Outputs'!$D:$D,$D62,'VISSIM Travel Time Outputs'!$A:$A,"AVG",'VISSIM Travel Time Outputs'!$B:$B,AJ$9),"-")</f>
        <v>-</v>
      </c>
      <c r="AK62" s="324" t="str">
        <f>IFERROR(AVERAGEIFS('VISSIM Travel Time Outputs'!$F:$F,'VISSIM Travel Time Outputs'!$D:$D,$D62,'VISSIM Travel Time Outputs'!$A:$A,"AVG",'VISSIM Travel Time Outputs'!$B:$B,AK$9),"-")</f>
        <v>-</v>
      </c>
      <c r="AL62" s="324" t="str">
        <f>IFERROR(AVERAGEIFS('VISSIM Travel Time Outputs'!$F:$F,'VISSIM Travel Time Outputs'!$D:$D,$D62,'VISSIM Travel Time Outputs'!$A:$A,"AVG",'VISSIM Travel Time Outputs'!$B:$B,AL$9),"-")</f>
        <v>-</v>
      </c>
      <c r="AM62" s="324" t="str">
        <f>IFERROR(AVERAGEIFS('VISSIM Travel Time Outputs'!$F:$F,'VISSIM Travel Time Outputs'!$D:$D,$D62,'VISSIM Travel Time Outputs'!$A:$A,"AVG",'VISSIM Travel Time Outputs'!$B:$B,AM$9),"-")</f>
        <v>-</v>
      </c>
      <c r="AN62" s="324" t="str">
        <f>IFERROR(AVERAGEIFS('VISSIM Travel Time Outputs'!$F:$F,'VISSIM Travel Time Outputs'!$D:$D,$D62,'VISSIM Travel Time Outputs'!$A:$A,"AVG",'VISSIM Travel Time Outputs'!$B:$B,AN$9),"-")</f>
        <v>-</v>
      </c>
      <c r="AO62" s="324" t="str">
        <f>IFERROR(AVERAGEIFS('VISSIM Travel Time Outputs'!$F:$F,'VISSIM Travel Time Outputs'!$D:$D,$D62,'VISSIM Travel Time Outputs'!$A:$A,"AVG",'VISSIM Travel Time Outputs'!$B:$B,AO$9),"-")</f>
        <v>-</v>
      </c>
      <c r="AP62" s="325" t="str">
        <f>IFERROR(AVERAGEIFS('VISSIM Travel Time Outputs'!$F:$F,'VISSIM Travel Time Outputs'!$D:$D,$D62,'VISSIM Travel Time Outputs'!$A:$A,"AVG",'VISSIM Travel Time Outputs'!$B:$B,AP$9),"-")</f>
        <v>-</v>
      </c>
      <c r="AQ62" s="331"/>
      <c r="AR62" s="209" t="str">
        <f t="shared" si="13"/>
        <v>--</v>
      </c>
      <c r="AS62" s="354" t="str">
        <f t="shared" si="14"/>
        <v>--</v>
      </c>
      <c r="AT62" s="325">
        <f t="shared" si="15"/>
        <v>0</v>
      </c>
      <c r="AU62" s="255"/>
      <c r="AV62" s="209" t="str">
        <f>IFERROR(TIME(0,0,AVERAGEIFS('VISSIM Travel Time Outputs'!$J:$J,'VISSIM Travel Time Outputs'!$D:$D,$D62,'VISSIM Travel Time Outputs'!$A:$A,"AVG",'VISSIM Travel Time Outputs'!$B:$B,AV$9)),"-")</f>
        <v>-</v>
      </c>
      <c r="AW62" s="34" t="str">
        <f>IFERROR(TIME(0,0,AVERAGEIFS('VISSIM Travel Time Outputs'!$J:$J,'VISSIM Travel Time Outputs'!$D:$D,$D62,'VISSIM Travel Time Outputs'!$A:$A,"AVG",'VISSIM Travel Time Outputs'!$B:$B,AW$9)),"-")</f>
        <v>-</v>
      </c>
      <c r="AX62" s="34" t="str">
        <f>IFERROR(TIME(0,0,AVERAGEIFS('VISSIM Travel Time Outputs'!$J:$J,'VISSIM Travel Time Outputs'!$D:$D,$D62,'VISSIM Travel Time Outputs'!$A:$A,"AVG",'VISSIM Travel Time Outputs'!$B:$B,AX$9)),"-")</f>
        <v>-</v>
      </c>
      <c r="AY62" s="34" t="str">
        <f>IFERROR(TIME(0,0,AVERAGEIFS('VISSIM Travel Time Outputs'!$J:$J,'VISSIM Travel Time Outputs'!$D:$D,$D62,'VISSIM Travel Time Outputs'!$A:$A,"AVG",'VISSIM Travel Time Outputs'!$B:$B,AY$9)),"-")</f>
        <v>-</v>
      </c>
      <c r="AZ62" s="34" t="str">
        <f>IFERROR(TIME(0,0,AVERAGEIFS('VISSIM Travel Time Outputs'!$J:$J,'VISSIM Travel Time Outputs'!$D:$D,$D62,'VISSIM Travel Time Outputs'!$A:$A,"AVG",'VISSIM Travel Time Outputs'!$B:$B,AZ$9)),"-")</f>
        <v>-</v>
      </c>
      <c r="BA62" s="34" t="str">
        <f>IFERROR(TIME(0,0,AVERAGEIFS('VISSIM Travel Time Outputs'!$J:$J,'VISSIM Travel Time Outputs'!$D:$D,$D62,'VISSIM Travel Time Outputs'!$A:$A,"AVG",'VISSIM Travel Time Outputs'!$B:$B,BA$9)),"-")</f>
        <v>-</v>
      </c>
      <c r="BB62" s="34" t="str">
        <f>IFERROR(TIME(0,0,AVERAGEIFS('VISSIM Travel Time Outputs'!$J:$J,'VISSIM Travel Time Outputs'!$D:$D,$D62,'VISSIM Travel Time Outputs'!$A:$A,"AVG",'VISSIM Travel Time Outputs'!$B:$B,BB$9)),"-")</f>
        <v>-</v>
      </c>
      <c r="BC62" s="34" t="str">
        <f>IFERROR(TIME(0,0,AVERAGEIFS('VISSIM Travel Time Outputs'!$J:$J,'VISSIM Travel Time Outputs'!$D:$D,$D62,'VISSIM Travel Time Outputs'!$A:$A,"AVG",'VISSIM Travel Time Outputs'!$B:$B,BC$9)),"-")</f>
        <v>-</v>
      </c>
      <c r="BD62" s="34" t="str">
        <f>IFERROR(TIME(0,0,AVERAGEIFS('VISSIM Travel Time Outputs'!$J:$J,'VISSIM Travel Time Outputs'!$D:$D,$D62,'VISSIM Travel Time Outputs'!$A:$A,"AVG",'VISSIM Travel Time Outputs'!$B:$B,BD$9)),"-")</f>
        <v>-</v>
      </c>
      <c r="BE62" s="34" t="str">
        <f>IFERROR(TIME(0,0,AVERAGEIFS('VISSIM Travel Time Outputs'!$J:$J,'VISSIM Travel Time Outputs'!$D:$D,$D62,'VISSIM Travel Time Outputs'!$A:$A,"AVG",'VISSIM Travel Time Outputs'!$B:$B,BE$9)),"-")</f>
        <v>-</v>
      </c>
      <c r="BF62" s="34" t="str">
        <f>IFERROR(TIME(0,0,AVERAGEIFS('VISSIM Travel Time Outputs'!$J:$J,'VISSIM Travel Time Outputs'!$D:$D,$D62,'VISSIM Travel Time Outputs'!$A:$A,"AVG",'VISSIM Travel Time Outputs'!$B:$B,BF$9)),"-")</f>
        <v>-</v>
      </c>
      <c r="BG62" s="34" t="str">
        <f>IFERROR(TIME(0,0,AVERAGEIFS('VISSIM Travel Time Outputs'!$J:$J,'VISSIM Travel Time Outputs'!$D:$D,$D62,'VISSIM Travel Time Outputs'!$A:$A,"AVG",'VISSIM Travel Time Outputs'!$B:$B,BG$9)),"-")</f>
        <v>-</v>
      </c>
      <c r="BH62" s="34" t="str">
        <f>IFERROR(TIME(0,0,AVERAGEIFS('VISSIM Travel Time Outputs'!$J:$J,'VISSIM Travel Time Outputs'!$D:$D,$D62,'VISSIM Travel Time Outputs'!$A:$A,"AVG",'VISSIM Travel Time Outputs'!$B:$B,BH$9)),"-")</f>
        <v>-</v>
      </c>
      <c r="BI62" s="34" t="str">
        <f>IFERROR(TIME(0,0,AVERAGEIFS('VISSIM Travel Time Outputs'!$J:$J,'VISSIM Travel Time Outputs'!$D:$D,$D62,'VISSIM Travel Time Outputs'!$A:$A,"AVG",'VISSIM Travel Time Outputs'!$B:$B,BI$9)),"-")</f>
        <v>-</v>
      </c>
      <c r="BJ62" s="34" t="str">
        <f>IFERROR(TIME(0,0,AVERAGEIFS('VISSIM Travel Time Outputs'!$J:$J,'VISSIM Travel Time Outputs'!$D:$D,$D62,'VISSIM Travel Time Outputs'!$A:$A,"AVG",'VISSIM Travel Time Outputs'!$B:$B,BJ$9)),"-")</f>
        <v>-</v>
      </c>
      <c r="BK62" s="134" t="str">
        <f>IFERROR(TIME(0,0,AVERAGEIFS('VISSIM Travel Time Outputs'!$J:$J,'VISSIM Travel Time Outputs'!$D:$D,$D62,'VISSIM Travel Time Outputs'!$A:$A,"AVG",'VISSIM Travel Time Outputs'!$B:$B,BK$9)),"-")</f>
        <v>-</v>
      </c>
      <c r="BL62" s="126"/>
      <c r="BM62" s="323" t="str">
        <f>IFERROR(AVERAGEIFS('VISSIM Travel Time Outputs'!$G:$G,'VISSIM Travel Time Outputs'!$D:$D,$D62,'VISSIM Travel Time Outputs'!$A:$A,"AVG",'VISSIM Travel Time Outputs'!$B:$B,BM$9),"-")</f>
        <v>-</v>
      </c>
      <c r="BN62" s="324" t="str">
        <f>IFERROR(AVERAGEIFS('VISSIM Travel Time Outputs'!$G:$G,'VISSIM Travel Time Outputs'!$D:$D,$D62,'VISSIM Travel Time Outputs'!$A:$A,"AVG",'VISSIM Travel Time Outputs'!$B:$B,BN$9),"-")</f>
        <v>-</v>
      </c>
      <c r="BO62" s="324" t="str">
        <f>IFERROR(AVERAGEIFS('VISSIM Travel Time Outputs'!$G:$G,'VISSIM Travel Time Outputs'!$D:$D,$D62,'VISSIM Travel Time Outputs'!$A:$A,"AVG",'VISSIM Travel Time Outputs'!$B:$B,BO$9),"-")</f>
        <v>-</v>
      </c>
      <c r="BP62" s="324" t="str">
        <f>IFERROR(AVERAGEIFS('VISSIM Travel Time Outputs'!$G:$G,'VISSIM Travel Time Outputs'!$D:$D,$D62,'VISSIM Travel Time Outputs'!$A:$A,"AVG",'VISSIM Travel Time Outputs'!$B:$B,BP$9),"-")</f>
        <v>-</v>
      </c>
      <c r="BQ62" s="324" t="str">
        <f>IFERROR(AVERAGEIFS('VISSIM Travel Time Outputs'!$G:$G,'VISSIM Travel Time Outputs'!$D:$D,$D62,'VISSIM Travel Time Outputs'!$A:$A,"AVG",'VISSIM Travel Time Outputs'!$B:$B,BQ$9),"-")</f>
        <v>-</v>
      </c>
      <c r="BR62" s="324" t="str">
        <f>IFERROR(AVERAGEIFS('VISSIM Travel Time Outputs'!$G:$G,'VISSIM Travel Time Outputs'!$D:$D,$D62,'VISSIM Travel Time Outputs'!$A:$A,"AVG",'VISSIM Travel Time Outputs'!$B:$B,BR$9),"-")</f>
        <v>-</v>
      </c>
      <c r="BS62" s="324" t="str">
        <f>IFERROR(AVERAGEIFS('VISSIM Travel Time Outputs'!$G:$G,'VISSIM Travel Time Outputs'!$D:$D,$D62,'VISSIM Travel Time Outputs'!$A:$A,"AVG",'VISSIM Travel Time Outputs'!$B:$B,BS$9),"-")</f>
        <v>-</v>
      </c>
      <c r="BT62" s="324" t="str">
        <f>IFERROR(AVERAGEIFS('VISSIM Travel Time Outputs'!$G:$G,'VISSIM Travel Time Outputs'!$D:$D,$D62,'VISSIM Travel Time Outputs'!$A:$A,"AVG",'VISSIM Travel Time Outputs'!$B:$B,BT$9),"-")</f>
        <v>-</v>
      </c>
      <c r="BU62" s="324" t="str">
        <f>IFERROR(AVERAGEIFS('VISSIM Travel Time Outputs'!$G:$G,'VISSIM Travel Time Outputs'!$D:$D,$D62,'VISSIM Travel Time Outputs'!$A:$A,"AVG",'VISSIM Travel Time Outputs'!$B:$B,BU$9),"-")</f>
        <v>-</v>
      </c>
      <c r="BV62" s="324" t="str">
        <f>IFERROR(AVERAGEIFS('VISSIM Travel Time Outputs'!$G:$G,'VISSIM Travel Time Outputs'!$D:$D,$D62,'VISSIM Travel Time Outputs'!$A:$A,"AVG",'VISSIM Travel Time Outputs'!$B:$B,BV$9),"-")</f>
        <v>-</v>
      </c>
      <c r="BW62" s="324" t="str">
        <f>IFERROR(AVERAGEIFS('VISSIM Travel Time Outputs'!$G:$G,'VISSIM Travel Time Outputs'!$D:$D,$D62,'VISSIM Travel Time Outputs'!$A:$A,"AVG",'VISSIM Travel Time Outputs'!$B:$B,BW$9),"-")</f>
        <v>-</v>
      </c>
      <c r="BX62" s="324" t="str">
        <f>IFERROR(AVERAGEIFS('VISSIM Travel Time Outputs'!$G:$G,'VISSIM Travel Time Outputs'!$D:$D,$D62,'VISSIM Travel Time Outputs'!$A:$A,"AVG",'VISSIM Travel Time Outputs'!$B:$B,BX$9),"-")</f>
        <v>-</v>
      </c>
      <c r="BY62" s="324" t="str">
        <f>IFERROR(AVERAGEIFS('VISSIM Travel Time Outputs'!$G:$G,'VISSIM Travel Time Outputs'!$D:$D,$D62,'VISSIM Travel Time Outputs'!$A:$A,"AVG",'VISSIM Travel Time Outputs'!$B:$B,BY$9),"-")</f>
        <v>-</v>
      </c>
      <c r="BZ62" s="324" t="str">
        <f>IFERROR(AVERAGEIFS('VISSIM Travel Time Outputs'!$G:$G,'VISSIM Travel Time Outputs'!$D:$D,$D62,'VISSIM Travel Time Outputs'!$A:$A,"AVG",'VISSIM Travel Time Outputs'!$B:$B,BZ$9),"-")</f>
        <v>-</v>
      </c>
      <c r="CA62" s="324" t="str">
        <f>IFERROR(AVERAGEIFS('VISSIM Travel Time Outputs'!$G:$G,'VISSIM Travel Time Outputs'!$D:$D,$D62,'VISSIM Travel Time Outputs'!$A:$A,"AVG",'VISSIM Travel Time Outputs'!$B:$B,CA$9),"-")</f>
        <v>-</v>
      </c>
      <c r="CB62" s="325" t="str">
        <f>IFERROR(AVERAGEIFS('VISSIM Travel Time Outputs'!$G:$G,'VISSIM Travel Time Outputs'!$D:$D,$D62,'VISSIM Travel Time Outputs'!$A:$A,"AVG",'VISSIM Travel Time Outputs'!$B:$B,CB$9),"-")</f>
        <v>-</v>
      </c>
      <c r="CC62" s="254"/>
      <c r="CD62" s="209" t="str">
        <f t="shared" si="16"/>
        <v>--</v>
      </c>
      <c r="CE62" s="354" t="str">
        <f t="shared" si="17"/>
        <v>--</v>
      </c>
      <c r="CF62" s="325">
        <f t="shared" si="18"/>
        <v>0</v>
      </c>
      <c r="CG62" s="331"/>
      <c r="CH62" s="209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134"/>
      <c r="CX62" s="331"/>
      <c r="CY62" s="323"/>
      <c r="CZ62" s="324"/>
      <c r="DA62" s="324"/>
      <c r="DB62" s="324"/>
      <c r="DC62" s="324"/>
      <c r="DD62" s="324"/>
      <c r="DE62" s="324"/>
      <c r="DF62" s="324"/>
      <c r="DG62" s="324"/>
      <c r="DH62" s="324"/>
      <c r="DI62" s="324"/>
      <c r="DJ62" s="324"/>
      <c r="DK62" s="324"/>
      <c r="DL62" s="324"/>
      <c r="DM62" s="324"/>
      <c r="DN62" s="325"/>
      <c r="DO62" s="331"/>
      <c r="DP62" s="209" t="str">
        <f t="shared" si="19"/>
        <v>--</v>
      </c>
      <c r="DQ62" s="354" t="str">
        <f t="shared" si="20"/>
        <v>--</v>
      </c>
      <c r="DR62" s="325">
        <f t="shared" si="21"/>
        <v>0</v>
      </c>
      <c r="DS62" s="255"/>
      <c r="DT62" s="209" t="str">
        <f>IFERROR(TIME(0,0,AVERAGEIFS('VISSIM Travel Time Outputs'!$K:$K,'VISSIM Travel Time Outputs'!$D:$D,$D62,'VISSIM Travel Time Outputs'!$A:$A,"AVG",'VISSIM Travel Time Outputs'!$B:$B,DT$9)),"-")</f>
        <v>-</v>
      </c>
      <c r="DU62" s="34" t="str">
        <f>IFERROR(TIME(0,0,AVERAGEIFS('VISSIM Travel Time Outputs'!$K:$K,'VISSIM Travel Time Outputs'!$D:$D,$D62,'VISSIM Travel Time Outputs'!$A:$A,"AVG",'VISSIM Travel Time Outputs'!$B:$B,DU$9)),"-")</f>
        <v>-</v>
      </c>
      <c r="DV62" s="34" t="str">
        <f>IFERROR(TIME(0,0,AVERAGEIFS('VISSIM Travel Time Outputs'!$K:$K,'VISSIM Travel Time Outputs'!$D:$D,$D62,'VISSIM Travel Time Outputs'!$A:$A,"AVG",'VISSIM Travel Time Outputs'!$B:$B,DV$9)),"-")</f>
        <v>-</v>
      </c>
      <c r="DW62" s="34" t="str">
        <f>IFERROR(TIME(0,0,AVERAGEIFS('VISSIM Travel Time Outputs'!$K:$K,'VISSIM Travel Time Outputs'!$D:$D,$D62,'VISSIM Travel Time Outputs'!$A:$A,"AVG",'VISSIM Travel Time Outputs'!$B:$B,DW$9)),"-")</f>
        <v>-</v>
      </c>
      <c r="DX62" s="34" t="str">
        <f>IFERROR(TIME(0,0,AVERAGEIFS('VISSIM Travel Time Outputs'!$K:$K,'VISSIM Travel Time Outputs'!$D:$D,$D62,'VISSIM Travel Time Outputs'!$A:$A,"AVG",'VISSIM Travel Time Outputs'!$B:$B,DX$9)),"-")</f>
        <v>-</v>
      </c>
      <c r="DY62" s="34" t="str">
        <f>IFERROR(TIME(0,0,AVERAGEIFS('VISSIM Travel Time Outputs'!$K:$K,'VISSIM Travel Time Outputs'!$D:$D,$D62,'VISSIM Travel Time Outputs'!$A:$A,"AVG",'VISSIM Travel Time Outputs'!$B:$B,DY$9)),"-")</f>
        <v>-</v>
      </c>
      <c r="DZ62" s="34" t="str">
        <f>IFERROR(TIME(0,0,AVERAGEIFS('VISSIM Travel Time Outputs'!$K:$K,'VISSIM Travel Time Outputs'!$D:$D,$D62,'VISSIM Travel Time Outputs'!$A:$A,"AVG",'VISSIM Travel Time Outputs'!$B:$B,DZ$9)),"-")</f>
        <v>-</v>
      </c>
      <c r="EA62" s="34" t="str">
        <f>IFERROR(TIME(0,0,AVERAGEIFS('VISSIM Travel Time Outputs'!$K:$K,'VISSIM Travel Time Outputs'!$D:$D,$D62,'VISSIM Travel Time Outputs'!$A:$A,"AVG",'VISSIM Travel Time Outputs'!$B:$B,EA$9)),"-")</f>
        <v>-</v>
      </c>
      <c r="EB62" s="34" t="str">
        <f>IFERROR(TIME(0,0,AVERAGEIFS('VISSIM Travel Time Outputs'!$K:$K,'VISSIM Travel Time Outputs'!$D:$D,$D62,'VISSIM Travel Time Outputs'!$A:$A,"AVG",'VISSIM Travel Time Outputs'!$B:$B,EB$9)),"-")</f>
        <v>-</v>
      </c>
      <c r="EC62" s="34" t="str">
        <f>IFERROR(TIME(0,0,AVERAGEIFS('VISSIM Travel Time Outputs'!$K:$K,'VISSIM Travel Time Outputs'!$D:$D,$D62,'VISSIM Travel Time Outputs'!$A:$A,"AVG",'VISSIM Travel Time Outputs'!$B:$B,EC$9)),"-")</f>
        <v>-</v>
      </c>
      <c r="ED62" s="34" t="str">
        <f>IFERROR(TIME(0,0,AVERAGEIFS('VISSIM Travel Time Outputs'!$K:$K,'VISSIM Travel Time Outputs'!$D:$D,$D62,'VISSIM Travel Time Outputs'!$A:$A,"AVG",'VISSIM Travel Time Outputs'!$B:$B,ED$9)),"-")</f>
        <v>-</v>
      </c>
      <c r="EE62" s="34" t="str">
        <f>IFERROR(TIME(0,0,AVERAGEIFS('VISSIM Travel Time Outputs'!$K:$K,'VISSIM Travel Time Outputs'!$D:$D,$D62,'VISSIM Travel Time Outputs'!$A:$A,"AVG",'VISSIM Travel Time Outputs'!$B:$B,EE$9)),"-")</f>
        <v>-</v>
      </c>
      <c r="EF62" s="34" t="str">
        <f>IFERROR(TIME(0,0,AVERAGEIFS('VISSIM Travel Time Outputs'!$K:$K,'VISSIM Travel Time Outputs'!$D:$D,$D62,'VISSIM Travel Time Outputs'!$A:$A,"AVG",'VISSIM Travel Time Outputs'!$B:$B,EF$9)),"-")</f>
        <v>-</v>
      </c>
      <c r="EG62" s="34" t="str">
        <f>IFERROR(TIME(0,0,AVERAGEIFS('VISSIM Travel Time Outputs'!$K:$K,'VISSIM Travel Time Outputs'!$D:$D,$D62,'VISSIM Travel Time Outputs'!$A:$A,"AVG",'VISSIM Travel Time Outputs'!$B:$B,EG$9)),"-")</f>
        <v>-</v>
      </c>
      <c r="EH62" s="34" t="str">
        <f>IFERROR(TIME(0,0,AVERAGEIFS('VISSIM Travel Time Outputs'!$K:$K,'VISSIM Travel Time Outputs'!$D:$D,$D62,'VISSIM Travel Time Outputs'!$A:$A,"AVG",'VISSIM Travel Time Outputs'!$B:$B,EH$9)),"-")</f>
        <v>-</v>
      </c>
      <c r="EI62" s="134" t="str">
        <f>IFERROR(TIME(0,0,AVERAGEIFS('VISSIM Travel Time Outputs'!$K:$K,'VISSIM Travel Time Outputs'!$D:$D,$D62,'VISSIM Travel Time Outputs'!$A:$A,"AVG",'VISSIM Travel Time Outputs'!$B:$B,EI$9)),"-")</f>
        <v>-</v>
      </c>
      <c r="EJ62" s="126"/>
      <c r="EK62" s="323" t="str">
        <f>IFERROR(AVERAGEIFS('VISSIM Travel Time Outputs'!$H:$H,'VISSIM Travel Time Outputs'!$D:$D,$D62,'VISSIM Travel Time Outputs'!$A:$A,"AVG",'VISSIM Travel Time Outputs'!$B:$B,EK$9),"-")</f>
        <v>-</v>
      </c>
      <c r="EL62" s="324" t="str">
        <f>IFERROR(AVERAGEIFS('VISSIM Travel Time Outputs'!$H:$H,'VISSIM Travel Time Outputs'!$D:$D,$D62,'VISSIM Travel Time Outputs'!$A:$A,"AVG",'VISSIM Travel Time Outputs'!$B:$B,EL$9),"-")</f>
        <v>-</v>
      </c>
      <c r="EM62" s="324" t="str">
        <f>IFERROR(AVERAGEIFS('VISSIM Travel Time Outputs'!$H:$H,'VISSIM Travel Time Outputs'!$D:$D,$D62,'VISSIM Travel Time Outputs'!$A:$A,"AVG",'VISSIM Travel Time Outputs'!$B:$B,EM$9),"-")</f>
        <v>-</v>
      </c>
      <c r="EN62" s="324" t="str">
        <f>IFERROR(AVERAGEIFS('VISSIM Travel Time Outputs'!$H:$H,'VISSIM Travel Time Outputs'!$D:$D,$D62,'VISSIM Travel Time Outputs'!$A:$A,"AVG",'VISSIM Travel Time Outputs'!$B:$B,EN$9),"-")</f>
        <v>-</v>
      </c>
      <c r="EO62" s="324" t="str">
        <f>IFERROR(AVERAGEIFS('VISSIM Travel Time Outputs'!$H:$H,'VISSIM Travel Time Outputs'!$D:$D,$D62,'VISSIM Travel Time Outputs'!$A:$A,"AVG",'VISSIM Travel Time Outputs'!$B:$B,EO$9),"-")</f>
        <v>-</v>
      </c>
      <c r="EP62" s="324" t="str">
        <f>IFERROR(AVERAGEIFS('VISSIM Travel Time Outputs'!$H:$H,'VISSIM Travel Time Outputs'!$D:$D,$D62,'VISSIM Travel Time Outputs'!$A:$A,"AVG",'VISSIM Travel Time Outputs'!$B:$B,EP$9),"-")</f>
        <v>-</v>
      </c>
      <c r="EQ62" s="324" t="str">
        <f>IFERROR(AVERAGEIFS('VISSIM Travel Time Outputs'!$H:$H,'VISSIM Travel Time Outputs'!$D:$D,$D62,'VISSIM Travel Time Outputs'!$A:$A,"AVG",'VISSIM Travel Time Outputs'!$B:$B,EQ$9),"-")</f>
        <v>-</v>
      </c>
      <c r="ER62" s="324" t="str">
        <f>IFERROR(AVERAGEIFS('VISSIM Travel Time Outputs'!$H:$H,'VISSIM Travel Time Outputs'!$D:$D,$D62,'VISSIM Travel Time Outputs'!$A:$A,"AVG",'VISSIM Travel Time Outputs'!$B:$B,ER$9),"-")</f>
        <v>-</v>
      </c>
      <c r="ES62" s="324" t="str">
        <f>IFERROR(AVERAGEIFS('VISSIM Travel Time Outputs'!$H:$H,'VISSIM Travel Time Outputs'!$D:$D,$D62,'VISSIM Travel Time Outputs'!$A:$A,"AVG",'VISSIM Travel Time Outputs'!$B:$B,ES$9),"-")</f>
        <v>-</v>
      </c>
      <c r="ET62" s="324" t="str">
        <f>IFERROR(AVERAGEIFS('VISSIM Travel Time Outputs'!$H:$H,'VISSIM Travel Time Outputs'!$D:$D,$D62,'VISSIM Travel Time Outputs'!$A:$A,"AVG",'VISSIM Travel Time Outputs'!$B:$B,ET$9),"-")</f>
        <v>-</v>
      </c>
      <c r="EU62" s="324" t="str">
        <f>IFERROR(AVERAGEIFS('VISSIM Travel Time Outputs'!$H:$H,'VISSIM Travel Time Outputs'!$D:$D,$D62,'VISSIM Travel Time Outputs'!$A:$A,"AVG",'VISSIM Travel Time Outputs'!$B:$B,EU$9),"-")</f>
        <v>-</v>
      </c>
      <c r="EV62" s="324" t="str">
        <f>IFERROR(AVERAGEIFS('VISSIM Travel Time Outputs'!$H:$H,'VISSIM Travel Time Outputs'!$D:$D,$D62,'VISSIM Travel Time Outputs'!$A:$A,"AVG",'VISSIM Travel Time Outputs'!$B:$B,EV$9),"-")</f>
        <v>-</v>
      </c>
      <c r="EW62" s="324" t="str">
        <f>IFERROR(AVERAGEIFS('VISSIM Travel Time Outputs'!$H:$H,'VISSIM Travel Time Outputs'!$D:$D,$D62,'VISSIM Travel Time Outputs'!$A:$A,"AVG",'VISSIM Travel Time Outputs'!$B:$B,EW$9),"-")</f>
        <v>-</v>
      </c>
      <c r="EX62" s="324" t="str">
        <f>IFERROR(AVERAGEIFS('VISSIM Travel Time Outputs'!$H:$H,'VISSIM Travel Time Outputs'!$D:$D,$D62,'VISSIM Travel Time Outputs'!$A:$A,"AVG",'VISSIM Travel Time Outputs'!$B:$B,EX$9),"-")</f>
        <v>-</v>
      </c>
      <c r="EY62" s="324" t="str">
        <f>IFERROR(AVERAGEIFS('VISSIM Travel Time Outputs'!$H:$H,'VISSIM Travel Time Outputs'!$D:$D,$D62,'VISSIM Travel Time Outputs'!$A:$A,"AVG",'VISSIM Travel Time Outputs'!$B:$B,EY$9),"-")</f>
        <v>-</v>
      </c>
      <c r="EZ62" s="325" t="str">
        <f>IFERROR(AVERAGEIFS('VISSIM Travel Time Outputs'!$H:$H,'VISSIM Travel Time Outputs'!$D:$D,$D62,'VISSIM Travel Time Outputs'!$A:$A,"AVG",'VISSIM Travel Time Outputs'!$B:$B,EZ$9),"-")</f>
        <v>-</v>
      </c>
      <c r="FA62" s="254"/>
      <c r="FB62" s="209" t="str">
        <f t="shared" si="22"/>
        <v>--</v>
      </c>
      <c r="FC62" s="354" t="str">
        <f t="shared" si="23"/>
        <v>--</v>
      </c>
      <c r="FD62" s="325">
        <f t="shared" si="24"/>
        <v>0</v>
      </c>
      <c r="FE62" s="331"/>
      <c r="FF62" s="209" t="str">
        <f>IFERROR(GETPIVOTDATA("Average of TRAVTM(40)",#REF!,"TIMEINT",FF$9,"VEHICLETRAVELTIMEMEASUREMENT",$D62)/3600/24,"--")</f>
        <v>--</v>
      </c>
      <c r="FG62" s="34" t="str">
        <f>IFERROR(GETPIVOTDATA("Average of TRAVTM(40)",#REF!,"TIMEINT",FG$9,"VEHICLETRAVELTIMEMEASUREMENT",$D62)/3600/24,"--")</f>
        <v>--</v>
      </c>
      <c r="FH62" s="34" t="str">
        <f>IFERROR(GETPIVOTDATA("Average of TRAVTM(40)",#REF!,"TIMEINT",FH$9,"VEHICLETRAVELTIMEMEASUREMENT",$D62)/3600/24,"--")</f>
        <v>--</v>
      </c>
      <c r="FI62" s="34" t="str">
        <f>IFERROR(GETPIVOTDATA("Average of TRAVTM(40)",#REF!,"TIMEINT",FI$9,"VEHICLETRAVELTIMEMEASUREMENT",$D62)/3600/24,"--")</f>
        <v>--</v>
      </c>
      <c r="FJ62" s="34" t="str">
        <f>IFERROR(GETPIVOTDATA("Average of TRAVTM(40)",#REF!,"TIMEINT",FJ$9,"VEHICLETRAVELTIMEMEASUREMENT",$D62)/3600/24,"--")</f>
        <v>--</v>
      </c>
      <c r="FK62" s="34" t="str">
        <f>IFERROR(GETPIVOTDATA("Average of TRAVTM(40)",#REF!,"TIMEINT",FK$9,"VEHICLETRAVELTIMEMEASUREMENT",$D62)/3600/24,"--")</f>
        <v>--</v>
      </c>
      <c r="FL62" s="34" t="str">
        <f>IFERROR(GETPIVOTDATA("Average of TRAVTM(40)",#REF!,"TIMEINT",FL$9,"VEHICLETRAVELTIMEMEASUREMENT",$D62)/3600/24,"--")</f>
        <v>--</v>
      </c>
      <c r="FM62" s="34" t="str">
        <f>IFERROR(GETPIVOTDATA("Average of TRAVTM(40)",#REF!,"TIMEINT",FM$9,"VEHICLETRAVELTIMEMEASUREMENT",$D62)/3600/24,"--")</f>
        <v>--</v>
      </c>
      <c r="FN62" s="34" t="str">
        <f>IFERROR(GETPIVOTDATA("Average of TRAVTM(40)",#REF!,"TIMEINT",FN$9,"VEHICLETRAVELTIMEMEASUREMENT",$D62)/3600/24,"--")</f>
        <v>--</v>
      </c>
      <c r="FO62" s="34" t="str">
        <f>IFERROR(GETPIVOTDATA("Average of TRAVTM(40)",#REF!,"TIMEINT",FO$9,"VEHICLETRAVELTIMEMEASUREMENT",$D62)/3600/24,"--")</f>
        <v>--</v>
      </c>
      <c r="FP62" s="34" t="str">
        <f>IFERROR(GETPIVOTDATA("Average of TRAVTM(40)",#REF!,"TIMEINT",FP$9,"VEHICLETRAVELTIMEMEASUREMENT",$D62)/3600/24,"--")</f>
        <v>--</v>
      </c>
      <c r="FQ62" s="34" t="str">
        <f>IFERROR(GETPIVOTDATA("Average of TRAVTM(40)",#REF!,"TIMEINT",FQ$9,"VEHICLETRAVELTIMEMEASUREMENT",$D62)/3600/24,"--")</f>
        <v>--</v>
      </c>
      <c r="FR62" s="34" t="str">
        <f>IFERROR(GETPIVOTDATA("Average of TRAVTM(40)",#REF!,"TIMEINT",FR$9,"VEHICLETRAVELTIMEMEASUREMENT",$D62)/3600/24,"--")</f>
        <v>--</v>
      </c>
      <c r="FS62" s="34" t="str">
        <f>IFERROR(GETPIVOTDATA("Average of TRAVTM(40)",#REF!,"TIMEINT",FS$9,"VEHICLETRAVELTIMEMEASUREMENT",$D62)/3600/24,"--")</f>
        <v>--</v>
      </c>
      <c r="FT62" s="34" t="str">
        <f>IFERROR(GETPIVOTDATA("Average of TRAVTM(40)",#REF!,"TIMEINT",FT$9,"VEHICLETRAVELTIMEMEASUREMENT",$D62)/3600/24,"--")</f>
        <v>--</v>
      </c>
      <c r="FU62" s="134" t="str">
        <f>IFERROR(GETPIVOTDATA("Average of TRAVTM(40)",#REF!,"TIMEINT",FU$9,"VEHICLETRAVELTIMEMEASUREMENT",$D62)/3600/24,"--")</f>
        <v>--</v>
      </c>
      <c r="FV62" s="331"/>
      <c r="FW62" s="323" t="str">
        <f>IFERROR(GETPIVOTDATA("Average of VEHS(40)",#REF!,"TIMEINT",FW$9,"VEHICLETRAVELTIMEMEASUREMENT",$D62),"--")</f>
        <v>--</v>
      </c>
      <c r="FX62" s="324" t="str">
        <f>IFERROR(GETPIVOTDATA("Average of VEHS(40)",#REF!,"TIMEINT",FX$9,"VEHICLETRAVELTIMEMEASUREMENT",$D62),"--")</f>
        <v>--</v>
      </c>
      <c r="FY62" s="324" t="str">
        <f>IFERROR(GETPIVOTDATA("Average of VEHS(40)",#REF!,"TIMEINT",FY$9,"VEHICLETRAVELTIMEMEASUREMENT",$D62),"--")</f>
        <v>--</v>
      </c>
      <c r="FZ62" s="324" t="str">
        <f>IFERROR(GETPIVOTDATA("Average of VEHS(40)",#REF!,"TIMEINT",FZ$9,"VEHICLETRAVELTIMEMEASUREMENT",$D62),"--")</f>
        <v>--</v>
      </c>
      <c r="GA62" s="324" t="str">
        <f>IFERROR(GETPIVOTDATA("Average of VEHS(40)",#REF!,"TIMEINT",GA$9,"VEHICLETRAVELTIMEMEASUREMENT",$D62),"--")</f>
        <v>--</v>
      </c>
      <c r="GB62" s="324" t="str">
        <f>IFERROR(GETPIVOTDATA("Average of VEHS(40)",#REF!,"TIMEINT",GB$9,"VEHICLETRAVELTIMEMEASUREMENT",$D62),"--")</f>
        <v>--</v>
      </c>
      <c r="GC62" s="324" t="str">
        <f>IFERROR(GETPIVOTDATA("Average of VEHS(40)",#REF!,"TIMEINT",GC$9,"VEHICLETRAVELTIMEMEASUREMENT",$D62),"--")</f>
        <v>--</v>
      </c>
      <c r="GD62" s="324" t="str">
        <f>IFERROR(GETPIVOTDATA("Average of VEHS(40)",#REF!,"TIMEINT",GD$9,"VEHICLETRAVELTIMEMEASUREMENT",$D62),"--")</f>
        <v>--</v>
      </c>
      <c r="GE62" s="324" t="str">
        <f>IFERROR(GETPIVOTDATA("Average of VEHS(40)",#REF!,"TIMEINT",GE$9,"VEHICLETRAVELTIMEMEASUREMENT",$D62),"--")</f>
        <v>--</v>
      </c>
      <c r="GF62" s="324" t="str">
        <f>IFERROR(GETPIVOTDATA("Average of VEHS(40)",#REF!,"TIMEINT",GF$9,"VEHICLETRAVELTIMEMEASUREMENT",$D62),"--")</f>
        <v>--</v>
      </c>
      <c r="GG62" s="324" t="str">
        <f>IFERROR(GETPIVOTDATA("Average of VEHS(40)",#REF!,"TIMEINT",GG$9,"VEHICLETRAVELTIMEMEASUREMENT",$D62),"--")</f>
        <v>--</v>
      </c>
      <c r="GH62" s="324" t="str">
        <f>IFERROR(GETPIVOTDATA("Average of VEHS(40)",#REF!,"TIMEINT",GH$9,"VEHICLETRAVELTIMEMEASUREMENT",$D62),"--")</f>
        <v>--</v>
      </c>
      <c r="GI62" s="324" t="str">
        <f>IFERROR(GETPIVOTDATA("Average of VEHS(40)",#REF!,"TIMEINT",GI$9,"VEHICLETRAVELTIMEMEASUREMENT",$D62),"--")</f>
        <v>--</v>
      </c>
      <c r="GJ62" s="324" t="str">
        <f>IFERROR(GETPIVOTDATA("Average of VEHS(40)",#REF!,"TIMEINT",GJ$9,"VEHICLETRAVELTIMEMEASUREMENT",$D62),"--")</f>
        <v>--</v>
      </c>
      <c r="GK62" s="324" t="str">
        <f>IFERROR(GETPIVOTDATA("Average of VEHS(40)",#REF!,"TIMEINT",GK$9,"VEHICLETRAVELTIMEMEASUREMENT",$D62),"--")</f>
        <v>--</v>
      </c>
      <c r="GL62" s="325" t="str">
        <f>IFERROR(GETPIVOTDATA("Average of VEHS(40)",#REF!,"TIMEINT",GL$9,"VEHICLETRAVELTIMEMEASUREMENT",$D62),"--")</f>
        <v>--</v>
      </c>
      <c r="GM62" s="331"/>
      <c r="GN62" s="209" t="str">
        <f t="shared" si="25"/>
        <v>--</v>
      </c>
      <c r="GO62" s="354" t="str">
        <f t="shared" si="26"/>
        <v>--</v>
      </c>
      <c r="GP62" s="325">
        <f t="shared" si="27"/>
        <v>0</v>
      </c>
      <c r="GQ62" s="331"/>
      <c r="GR62" s="209" t="str">
        <f>IFERROR(GETPIVOTDATA("Average of TRAVTM(60)",#REF!,"TIMEINT",GR$9,"VEHICLETRAVELTIMEMEASUREMENT",$D62)/3600/24,"--")</f>
        <v>--</v>
      </c>
      <c r="GS62" s="34" t="str">
        <f>IFERROR(GETPIVOTDATA("Average of TRAVTM(60)",#REF!,"TIMEINT",GS$9,"VEHICLETRAVELTIMEMEASUREMENT",$D62)/3600/24,"--")</f>
        <v>--</v>
      </c>
      <c r="GT62" s="34" t="str">
        <f>IFERROR(GETPIVOTDATA("Average of TRAVTM(60)",#REF!,"TIMEINT",GT$9,"VEHICLETRAVELTIMEMEASUREMENT",$D62)/3600/24,"--")</f>
        <v>--</v>
      </c>
      <c r="GU62" s="34" t="str">
        <f>IFERROR(GETPIVOTDATA("Average of TRAVTM(60)",#REF!,"TIMEINT",GU$9,"VEHICLETRAVELTIMEMEASUREMENT",$D62)/3600/24,"--")</f>
        <v>--</v>
      </c>
      <c r="GV62" s="34" t="str">
        <f>IFERROR(GETPIVOTDATA("Average of TRAVTM(60)",#REF!,"TIMEINT",GV$9,"VEHICLETRAVELTIMEMEASUREMENT",$D62)/3600/24,"--")</f>
        <v>--</v>
      </c>
      <c r="GW62" s="34" t="str">
        <f>IFERROR(GETPIVOTDATA("Average of TRAVTM(60)",#REF!,"TIMEINT",GW$9,"VEHICLETRAVELTIMEMEASUREMENT",$D62)/3600/24,"--")</f>
        <v>--</v>
      </c>
      <c r="GX62" s="34" t="str">
        <f>IFERROR(GETPIVOTDATA("Average of TRAVTM(60)",#REF!,"TIMEINT",GX$9,"VEHICLETRAVELTIMEMEASUREMENT",$D62)/3600/24,"--")</f>
        <v>--</v>
      </c>
      <c r="GY62" s="34" t="str">
        <f>IFERROR(GETPIVOTDATA("Average of TRAVTM(60)",#REF!,"TIMEINT",GY$9,"VEHICLETRAVELTIMEMEASUREMENT",$D62)/3600/24,"--")</f>
        <v>--</v>
      </c>
      <c r="GZ62" s="34" t="str">
        <f>IFERROR(GETPIVOTDATA("Average of TRAVTM(60)",#REF!,"TIMEINT",GZ$9,"VEHICLETRAVELTIMEMEASUREMENT",$D62)/3600/24,"--")</f>
        <v>--</v>
      </c>
      <c r="HA62" s="34" t="str">
        <f>IFERROR(GETPIVOTDATA("Average of TRAVTM(60)",#REF!,"TIMEINT",HA$9,"VEHICLETRAVELTIMEMEASUREMENT",$D62)/3600/24,"--")</f>
        <v>--</v>
      </c>
      <c r="HB62" s="34" t="str">
        <f>IFERROR(GETPIVOTDATA("Average of TRAVTM(60)",#REF!,"TIMEINT",HB$9,"VEHICLETRAVELTIMEMEASUREMENT",$D62)/3600/24,"--")</f>
        <v>--</v>
      </c>
      <c r="HC62" s="34" t="str">
        <f>IFERROR(GETPIVOTDATA("Average of TRAVTM(60)",#REF!,"TIMEINT",HC$9,"VEHICLETRAVELTIMEMEASUREMENT",$D62)/3600/24,"--")</f>
        <v>--</v>
      </c>
      <c r="HD62" s="34" t="str">
        <f>IFERROR(GETPIVOTDATA("Average of TRAVTM(60)",#REF!,"TIMEINT",HD$9,"VEHICLETRAVELTIMEMEASUREMENT",$D62)/3600/24,"--")</f>
        <v>--</v>
      </c>
      <c r="HE62" s="34" t="str">
        <f>IFERROR(GETPIVOTDATA("Average of TRAVTM(60)",#REF!,"TIMEINT",HE$9,"VEHICLETRAVELTIMEMEASUREMENT",$D62)/3600/24,"--")</f>
        <v>--</v>
      </c>
      <c r="HF62" s="34" t="str">
        <f>IFERROR(GETPIVOTDATA("Average of TRAVTM(60)",#REF!,"TIMEINT",HF$9,"VEHICLETRAVELTIMEMEASUREMENT",$D62)/3600/24,"--")</f>
        <v>--</v>
      </c>
      <c r="HG62" s="134" t="str">
        <f>IFERROR(GETPIVOTDATA("Average of TRAVTM(60)",#REF!,"TIMEINT",HG$9,"VEHICLETRAVELTIMEMEASUREMENT",$D62)/3600/24,"--")</f>
        <v>--</v>
      </c>
      <c r="HH62" s="331"/>
      <c r="HI62" s="323" t="str">
        <f>IFERROR(GETPIVOTDATA("Average of VEHS(60)",#REF!,"TIMEINT",HI$9,"VEHICLETRAVELTIMEMEASUREMENT",$D62),"--")</f>
        <v>--</v>
      </c>
      <c r="HJ62" s="324" t="str">
        <f>IFERROR(GETPIVOTDATA("Average of VEHS(60)",#REF!,"TIMEINT",HJ$9,"VEHICLETRAVELTIMEMEASUREMENT",$D62),"--")</f>
        <v>--</v>
      </c>
      <c r="HK62" s="324" t="str">
        <f>IFERROR(GETPIVOTDATA("Average of VEHS(60)",#REF!,"TIMEINT",HK$9,"VEHICLETRAVELTIMEMEASUREMENT",$D62),"--")</f>
        <v>--</v>
      </c>
      <c r="HL62" s="324" t="str">
        <f>IFERROR(GETPIVOTDATA("Average of VEHS(60)",#REF!,"TIMEINT",HL$9,"VEHICLETRAVELTIMEMEASUREMENT",$D62),"--")</f>
        <v>--</v>
      </c>
      <c r="HM62" s="324" t="str">
        <f>IFERROR(GETPIVOTDATA("Average of VEHS(60)",#REF!,"TIMEINT",HM$9,"VEHICLETRAVELTIMEMEASUREMENT",$D62),"--")</f>
        <v>--</v>
      </c>
      <c r="HN62" s="324" t="str">
        <f>IFERROR(GETPIVOTDATA("Average of VEHS(60)",#REF!,"TIMEINT",HN$9,"VEHICLETRAVELTIMEMEASUREMENT",$D62),"--")</f>
        <v>--</v>
      </c>
      <c r="HO62" s="324" t="str">
        <f>IFERROR(GETPIVOTDATA("Average of VEHS(60)",#REF!,"TIMEINT",HO$9,"VEHICLETRAVELTIMEMEASUREMENT",$D62),"--")</f>
        <v>--</v>
      </c>
      <c r="HP62" s="324" t="str">
        <f>IFERROR(GETPIVOTDATA("Average of VEHS(60)",#REF!,"TIMEINT",HP$9,"VEHICLETRAVELTIMEMEASUREMENT",$D62),"--")</f>
        <v>--</v>
      </c>
      <c r="HQ62" s="324" t="str">
        <f>IFERROR(GETPIVOTDATA("Average of VEHS(60)",#REF!,"TIMEINT",HQ$9,"VEHICLETRAVELTIMEMEASUREMENT",$D62),"--")</f>
        <v>--</v>
      </c>
      <c r="HR62" s="324" t="str">
        <f>IFERROR(GETPIVOTDATA("Average of VEHS(60)",#REF!,"TIMEINT",HR$9,"VEHICLETRAVELTIMEMEASUREMENT",$D62),"--")</f>
        <v>--</v>
      </c>
      <c r="HS62" s="324" t="str">
        <f>IFERROR(GETPIVOTDATA("Average of VEHS(60)",#REF!,"TIMEINT",HS$9,"VEHICLETRAVELTIMEMEASUREMENT",$D62),"--")</f>
        <v>--</v>
      </c>
      <c r="HT62" s="324" t="str">
        <f>IFERROR(GETPIVOTDATA("Average of VEHS(60)",#REF!,"TIMEINT",HT$9,"VEHICLETRAVELTIMEMEASUREMENT",$D62),"--")</f>
        <v>--</v>
      </c>
      <c r="HU62" s="324" t="str">
        <f>IFERROR(GETPIVOTDATA("Average of VEHS(60)",#REF!,"TIMEINT",HU$9,"VEHICLETRAVELTIMEMEASUREMENT",$D62),"--")</f>
        <v>--</v>
      </c>
      <c r="HV62" s="324" t="str">
        <f>IFERROR(GETPIVOTDATA("Average of VEHS(60)",#REF!,"TIMEINT",HV$9,"VEHICLETRAVELTIMEMEASUREMENT",$D62),"--")</f>
        <v>--</v>
      </c>
      <c r="HW62" s="324" t="str">
        <f>IFERROR(GETPIVOTDATA("Average of VEHS(60)",#REF!,"TIMEINT",HW$9,"VEHICLETRAVELTIMEMEASUREMENT",$D62),"--")</f>
        <v>--</v>
      </c>
      <c r="HX62" s="325" t="str">
        <f>IFERROR(GETPIVOTDATA("Average of VEHS(60)",#REF!,"TIMEINT",HX$9,"VEHICLETRAVELTIMEMEASUREMENT",$D62),"--")</f>
        <v>--</v>
      </c>
      <c r="HY62" s="331"/>
      <c r="HZ62" s="209" t="str">
        <f t="shared" si="28"/>
        <v>--</v>
      </c>
      <c r="IA62" s="354" t="str">
        <f t="shared" si="29"/>
        <v>--</v>
      </c>
      <c r="IB62" s="325">
        <f t="shared" si="30"/>
        <v>0</v>
      </c>
      <c r="IC62" s="638"/>
      <c r="ID62" s="323" t="str">
        <f>IFERROR(AVERAGEIFS('VISSIM Travel Time Outputs'!#REF!,'VISSIM Travel Time Outputs'!#REF!,$D62,'VISSIM Travel Time Outputs'!#REF!,"AVG",'VISSIM Travel Time Outputs'!#REF!,ID$9),"-")</f>
        <v>-</v>
      </c>
      <c r="IE62" s="324" t="str">
        <f>IFERROR(AVERAGEIFS('VISSIM Travel Time Outputs'!#REF!,'VISSIM Travel Time Outputs'!#REF!,$D62,'VISSIM Travel Time Outputs'!#REF!,"AVG",'VISSIM Travel Time Outputs'!#REF!,IE$9),"-")</f>
        <v>-</v>
      </c>
      <c r="IF62" s="324" t="str">
        <f>IFERROR(AVERAGEIFS('VISSIM Travel Time Outputs'!#REF!,'VISSIM Travel Time Outputs'!#REF!,$D62,'VISSIM Travel Time Outputs'!#REF!,"AVG",'VISSIM Travel Time Outputs'!#REF!,IF$9),"-")</f>
        <v>-</v>
      </c>
      <c r="IG62" s="324" t="str">
        <f>IFERROR(AVERAGEIFS('VISSIM Travel Time Outputs'!#REF!,'VISSIM Travel Time Outputs'!#REF!,$D62,'VISSIM Travel Time Outputs'!#REF!,"AVG",'VISSIM Travel Time Outputs'!#REF!,IG$9),"-")</f>
        <v>-</v>
      </c>
      <c r="IH62" s="324" t="str">
        <f>IFERROR(AVERAGEIFS('VISSIM Travel Time Outputs'!#REF!,'VISSIM Travel Time Outputs'!#REF!,$D62,'VISSIM Travel Time Outputs'!#REF!,"AVG",'VISSIM Travel Time Outputs'!#REF!,IH$9),"-")</f>
        <v>-</v>
      </c>
      <c r="II62" s="324" t="str">
        <f>IFERROR(AVERAGEIFS('VISSIM Travel Time Outputs'!#REF!,'VISSIM Travel Time Outputs'!#REF!,$D62,'VISSIM Travel Time Outputs'!#REF!,"AVG",'VISSIM Travel Time Outputs'!#REF!,II$9),"-")</f>
        <v>-</v>
      </c>
      <c r="IJ62" s="324" t="str">
        <f>IFERROR(AVERAGEIFS('VISSIM Travel Time Outputs'!#REF!,'VISSIM Travel Time Outputs'!#REF!,$D62,'VISSIM Travel Time Outputs'!#REF!,"AVG",'VISSIM Travel Time Outputs'!#REF!,IJ$9),"-")</f>
        <v>-</v>
      </c>
      <c r="IK62" s="324" t="str">
        <f>IFERROR(AVERAGEIFS('VISSIM Travel Time Outputs'!#REF!,'VISSIM Travel Time Outputs'!#REF!,$D62,'VISSIM Travel Time Outputs'!#REF!,"AVG",'VISSIM Travel Time Outputs'!#REF!,IK$9),"-")</f>
        <v>-</v>
      </c>
      <c r="IL62" s="324" t="str">
        <f>IFERROR(AVERAGEIFS('VISSIM Travel Time Outputs'!#REF!,'VISSIM Travel Time Outputs'!#REF!,$D62,'VISSIM Travel Time Outputs'!#REF!,"AVG",'VISSIM Travel Time Outputs'!#REF!,IL$9),"-")</f>
        <v>-</v>
      </c>
      <c r="IM62" s="324" t="str">
        <f>IFERROR(AVERAGEIFS('VISSIM Travel Time Outputs'!#REF!,'VISSIM Travel Time Outputs'!#REF!,$D62,'VISSIM Travel Time Outputs'!#REF!,"AVG",'VISSIM Travel Time Outputs'!#REF!,IM$9),"-")</f>
        <v>-</v>
      </c>
      <c r="IN62" s="324" t="str">
        <f>IFERROR(AVERAGEIFS('VISSIM Travel Time Outputs'!#REF!,'VISSIM Travel Time Outputs'!#REF!,$D62,'VISSIM Travel Time Outputs'!#REF!,"AVG",'VISSIM Travel Time Outputs'!#REF!,IN$9),"-")</f>
        <v>-</v>
      </c>
      <c r="IO62" s="324" t="str">
        <f>IFERROR(AVERAGEIFS('VISSIM Travel Time Outputs'!#REF!,'VISSIM Travel Time Outputs'!#REF!,$D62,'VISSIM Travel Time Outputs'!#REF!,"AVG",'VISSIM Travel Time Outputs'!#REF!,IO$9),"-")</f>
        <v>-</v>
      </c>
      <c r="IP62" s="324" t="str">
        <f>IFERROR(AVERAGEIFS('VISSIM Travel Time Outputs'!#REF!,'VISSIM Travel Time Outputs'!#REF!,$D62,'VISSIM Travel Time Outputs'!#REF!,"AVG",'VISSIM Travel Time Outputs'!#REF!,IP$9),"-")</f>
        <v>-</v>
      </c>
      <c r="IQ62" s="324" t="str">
        <f>IFERROR(AVERAGEIFS('VISSIM Travel Time Outputs'!#REF!,'VISSIM Travel Time Outputs'!#REF!,$D62,'VISSIM Travel Time Outputs'!#REF!,"AVG",'VISSIM Travel Time Outputs'!#REF!,IQ$9),"-")</f>
        <v>-</v>
      </c>
      <c r="IR62" s="324" t="str">
        <f>IFERROR(AVERAGEIFS('VISSIM Travel Time Outputs'!#REF!,'VISSIM Travel Time Outputs'!#REF!,$D62,'VISSIM Travel Time Outputs'!#REF!,"AVG",'VISSIM Travel Time Outputs'!#REF!,IR$9),"-")</f>
        <v>-</v>
      </c>
      <c r="IS62" s="325" t="str">
        <f>IFERROR(AVERAGEIFS('VISSIM Travel Time Outputs'!#REF!,'VISSIM Travel Time Outputs'!#REF!,$D62,'VISSIM Travel Time Outputs'!#REF!,"AVG",'VISSIM Travel Time Outputs'!#REF!,IS$9),"-")</f>
        <v>-</v>
      </c>
      <c r="IT62" s="325" t="str">
        <f t="shared" si="31"/>
        <v>--</v>
      </c>
    </row>
    <row r="63" spans="1:254" x14ac:dyDescent="0.35">
      <c r="A63" s="252" t="str">
        <f t="shared" si="12"/>
        <v>H</v>
      </c>
      <c r="B63" s="319">
        <f t="shared" si="33"/>
        <v>54</v>
      </c>
      <c r="C63" s="413">
        <f>INDEX('Input - Travel Times'!$B$3:$AH$103,MATCH($B63,'Input - Travel Times'!$B$3:$B$103,0),MATCH(C$9,'Input - Travel Times'!$B$3:$AH$3,0))</f>
        <v>0</v>
      </c>
      <c r="D63" s="150">
        <f>INDEX('Input - Travel Times'!$B$3:$AH$103,MATCH($B63,'Input - Travel Times'!$B$3:$B$103,0),MATCH(D$9,'Input - Travel Times'!$B$3:$AH$3,0))</f>
        <v>0</v>
      </c>
      <c r="E63" s="518">
        <f>TIME(0,0,INDEX('Input - Travel Times'!$B$3:$AH$103,MATCH($B63,'Input - Travel Times'!$B$3:$B$103,0),MATCH(E$9,'Input - Travel Times'!$B$3:$AH$3,0)))</f>
        <v>0</v>
      </c>
      <c r="F63" s="518">
        <f>TIME(0,0,INDEX('Input - Travel Times'!$B$3:$AH$103,MATCH($B63,'Input - Travel Times'!$B$3:$B$103,0),MATCH(F$9,'Input - Travel Times'!$B$3:$AH$3,0)))</f>
        <v>0</v>
      </c>
      <c r="G63" s="518">
        <f>TIME(0,0,INDEX('Input - Travel Times'!$B$3:$AH$103,MATCH($B63,'Input - Travel Times'!$B$3:$B$103,0),MATCH(G$9,'Input - Travel Times'!$B$3:$AH$3,0)))</f>
        <v>0</v>
      </c>
      <c r="H63" s="518">
        <f>TIME(0,0,INDEX('Input - Travel Times'!$B$3:$AH$103,MATCH($B63,'Input - Travel Times'!$B$3:$B$103,0),MATCH(H$9,'Input - Travel Times'!$B$3:$AH$3,0)))</f>
        <v>0</v>
      </c>
      <c r="J63" s="209" t="str">
        <f>IFERROR(TIME(0,0,AVERAGEIFS('VISSIM Travel Time Outputs'!$I:$I,'VISSIM Travel Time Outputs'!$D:$D,$D63,'VISSIM Travel Time Outputs'!$A:$A,"AVG",'VISSIM Travel Time Outputs'!$B:$B,J$9)),"-")</f>
        <v>-</v>
      </c>
      <c r="K63" s="34" t="str">
        <f>IFERROR(TIME(0,0,AVERAGEIFS('VISSIM Travel Time Outputs'!$I:$I,'VISSIM Travel Time Outputs'!$D:$D,$D63,'VISSIM Travel Time Outputs'!$A:$A,"AVG",'VISSIM Travel Time Outputs'!$B:$B,K$9)),"-")</f>
        <v>-</v>
      </c>
      <c r="L63" s="34" t="str">
        <f>IFERROR(TIME(0,0,AVERAGEIFS('VISSIM Travel Time Outputs'!$I:$I,'VISSIM Travel Time Outputs'!$D:$D,$D63,'VISSIM Travel Time Outputs'!$A:$A,"AVG",'VISSIM Travel Time Outputs'!$B:$B,L$9)),"-")</f>
        <v>-</v>
      </c>
      <c r="M63" s="34" t="str">
        <f>IFERROR(TIME(0,0,AVERAGEIFS('VISSIM Travel Time Outputs'!$I:$I,'VISSIM Travel Time Outputs'!$D:$D,$D63,'VISSIM Travel Time Outputs'!$A:$A,"AVG",'VISSIM Travel Time Outputs'!$B:$B,M$9)),"-")</f>
        <v>-</v>
      </c>
      <c r="N63" s="34" t="str">
        <f>IFERROR(TIME(0,0,AVERAGEIFS('VISSIM Travel Time Outputs'!$I:$I,'VISSIM Travel Time Outputs'!$D:$D,$D63,'VISSIM Travel Time Outputs'!$A:$A,"AVG",'VISSIM Travel Time Outputs'!$B:$B,N$9)),"-")</f>
        <v>-</v>
      </c>
      <c r="O63" s="34" t="str">
        <f>IFERROR(TIME(0,0,AVERAGEIFS('VISSIM Travel Time Outputs'!$I:$I,'VISSIM Travel Time Outputs'!$D:$D,$D63,'VISSIM Travel Time Outputs'!$A:$A,"AVG",'VISSIM Travel Time Outputs'!$B:$B,O$9)),"-")</f>
        <v>-</v>
      </c>
      <c r="P63" s="34" t="str">
        <f>IFERROR(TIME(0,0,AVERAGEIFS('VISSIM Travel Time Outputs'!$I:$I,'VISSIM Travel Time Outputs'!$D:$D,$D63,'VISSIM Travel Time Outputs'!$A:$A,"AVG",'VISSIM Travel Time Outputs'!$B:$B,P$9)),"-")</f>
        <v>-</v>
      </c>
      <c r="Q63" s="34" t="str">
        <f>IFERROR(TIME(0,0,AVERAGEIFS('VISSIM Travel Time Outputs'!$I:$I,'VISSIM Travel Time Outputs'!$D:$D,$D63,'VISSIM Travel Time Outputs'!$A:$A,"AVG",'VISSIM Travel Time Outputs'!$B:$B,Q$9)),"-")</f>
        <v>-</v>
      </c>
      <c r="R63" s="34" t="str">
        <f>IFERROR(TIME(0,0,AVERAGEIFS('VISSIM Travel Time Outputs'!$I:$I,'VISSIM Travel Time Outputs'!$D:$D,$D63,'VISSIM Travel Time Outputs'!$A:$A,"AVG",'VISSIM Travel Time Outputs'!$B:$B,R$9)),"-")</f>
        <v>-</v>
      </c>
      <c r="S63" s="34" t="str">
        <f>IFERROR(TIME(0,0,AVERAGEIFS('VISSIM Travel Time Outputs'!$I:$I,'VISSIM Travel Time Outputs'!$D:$D,$D63,'VISSIM Travel Time Outputs'!$A:$A,"AVG",'VISSIM Travel Time Outputs'!$B:$B,S$9)),"-")</f>
        <v>-</v>
      </c>
      <c r="T63" s="34" t="str">
        <f>IFERROR(TIME(0,0,AVERAGEIFS('VISSIM Travel Time Outputs'!$I:$I,'VISSIM Travel Time Outputs'!$D:$D,$D63,'VISSIM Travel Time Outputs'!$A:$A,"AVG",'VISSIM Travel Time Outputs'!$B:$B,T$9)),"-")</f>
        <v>-</v>
      </c>
      <c r="U63" s="34" t="str">
        <f>IFERROR(TIME(0,0,AVERAGEIFS('VISSIM Travel Time Outputs'!$I:$I,'VISSIM Travel Time Outputs'!$D:$D,$D63,'VISSIM Travel Time Outputs'!$A:$A,"AVG",'VISSIM Travel Time Outputs'!$B:$B,U$9)),"-")</f>
        <v>-</v>
      </c>
      <c r="V63" s="34" t="str">
        <f>IFERROR(TIME(0,0,AVERAGEIFS('VISSIM Travel Time Outputs'!$I:$I,'VISSIM Travel Time Outputs'!$D:$D,$D63,'VISSIM Travel Time Outputs'!$A:$A,"AVG",'VISSIM Travel Time Outputs'!$B:$B,V$9)),"-")</f>
        <v>-</v>
      </c>
      <c r="W63" s="34" t="str">
        <f>IFERROR(TIME(0,0,AVERAGEIFS('VISSIM Travel Time Outputs'!$I:$I,'VISSIM Travel Time Outputs'!$D:$D,$D63,'VISSIM Travel Time Outputs'!$A:$A,"AVG",'VISSIM Travel Time Outputs'!$B:$B,W$9)),"-")</f>
        <v>-</v>
      </c>
      <c r="X63" s="34" t="str">
        <f>IFERROR(TIME(0,0,AVERAGEIFS('VISSIM Travel Time Outputs'!$I:$I,'VISSIM Travel Time Outputs'!$D:$D,$D63,'VISSIM Travel Time Outputs'!$A:$A,"AVG",'VISSIM Travel Time Outputs'!$B:$B,X$9)),"-")</f>
        <v>-</v>
      </c>
      <c r="Y63" s="134" t="str">
        <f>IFERROR(TIME(0,0,AVERAGEIFS('VISSIM Travel Time Outputs'!$I:$I,'VISSIM Travel Time Outputs'!$D:$D,$D63,'VISSIM Travel Time Outputs'!$A:$A,"AVG",'VISSIM Travel Time Outputs'!$B:$B,Y$9)),"-")</f>
        <v>-</v>
      </c>
      <c r="Z63" s="254"/>
      <c r="AA63" s="323" t="str">
        <f>IFERROR(AVERAGEIFS('VISSIM Travel Time Outputs'!$F:$F,'VISSIM Travel Time Outputs'!$D:$D,$D63,'VISSIM Travel Time Outputs'!$A:$A,"AVG",'VISSIM Travel Time Outputs'!$B:$B,AA$9),"-")</f>
        <v>-</v>
      </c>
      <c r="AB63" s="324" t="str">
        <f>IFERROR(AVERAGEIFS('VISSIM Travel Time Outputs'!$F:$F,'VISSIM Travel Time Outputs'!$D:$D,$D63,'VISSIM Travel Time Outputs'!$A:$A,"AVG",'VISSIM Travel Time Outputs'!$B:$B,AB$9),"-")</f>
        <v>-</v>
      </c>
      <c r="AC63" s="324" t="str">
        <f>IFERROR(AVERAGEIFS('VISSIM Travel Time Outputs'!$F:$F,'VISSIM Travel Time Outputs'!$D:$D,$D63,'VISSIM Travel Time Outputs'!$A:$A,"AVG",'VISSIM Travel Time Outputs'!$B:$B,AC$9),"-")</f>
        <v>-</v>
      </c>
      <c r="AD63" s="324" t="str">
        <f>IFERROR(AVERAGEIFS('VISSIM Travel Time Outputs'!$F:$F,'VISSIM Travel Time Outputs'!$D:$D,$D63,'VISSIM Travel Time Outputs'!$A:$A,"AVG",'VISSIM Travel Time Outputs'!$B:$B,AD$9),"-")</f>
        <v>-</v>
      </c>
      <c r="AE63" s="324" t="str">
        <f>IFERROR(AVERAGEIFS('VISSIM Travel Time Outputs'!$F:$F,'VISSIM Travel Time Outputs'!$D:$D,$D63,'VISSIM Travel Time Outputs'!$A:$A,"AVG",'VISSIM Travel Time Outputs'!$B:$B,AE$9),"-")</f>
        <v>-</v>
      </c>
      <c r="AF63" s="324" t="str">
        <f>IFERROR(AVERAGEIFS('VISSIM Travel Time Outputs'!$F:$F,'VISSIM Travel Time Outputs'!$D:$D,$D63,'VISSIM Travel Time Outputs'!$A:$A,"AVG",'VISSIM Travel Time Outputs'!$B:$B,AF$9),"-")</f>
        <v>-</v>
      </c>
      <c r="AG63" s="324" t="str">
        <f>IFERROR(AVERAGEIFS('VISSIM Travel Time Outputs'!$F:$F,'VISSIM Travel Time Outputs'!$D:$D,$D63,'VISSIM Travel Time Outputs'!$A:$A,"AVG",'VISSIM Travel Time Outputs'!$B:$B,AG$9),"-")</f>
        <v>-</v>
      </c>
      <c r="AH63" s="324" t="str">
        <f>IFERROR(AVERAGEIFS('VISSIM Travel Time Outputs'!$F:$F,'VISSIM Travel Time Outputs'!$D:$D,$D63,'VISSIM Travel Time Outputs'!$A:$A,"AVG",'VISSIM Travel Time Outputs'!$B:$B,AH$9),"-")</f>
        <v>-</v>
      </c>
      <c r="AI63" s="324" t="str">
        <f>IFERROR(AVERAGEIFS('VISSIM Travel Time Outputs'!$F:$F,'VISSIM Travel Time Outputs'!$D:$D,$D63,'VISSIM Travel Time Outputs'!$A:$A,"AVG",'VISSIM Travel Time Outputs'!$B:$B,AI$9),"-")</f>
        <v>-</v>
      </c>
      <c r="AJ63" s="324" t="str">
        <f>IFERROR(AVERAGEIFS('VISSIM Travel Time Outputs'!$F:$F,'VISSIM Travel Time Outputs'!$D:$D,$D63,'VISSIM Travel Time Outputs'!$A:$A,"AVG",'VISSIM Travel Time Outputs'!$B:$B,AJ$9),"-")</f>
        <v>-</v>
      </c>
      <c r="AK63" s="324" t="str">
        <f>IFERROR(AVERAGEIFS('VISSIM Travel Time Outputs'!$F:$F,'VISSIM Travel Time Outputs'!$D:$D,$D63,'VISSIM Travel Time Outputs'!$A:$A,"AVG",'VISSIM Travel Time Outputs'!$B:$B,AK$9),"-")</f>
        <v>-</v>
      </c>
      <c r="AL63" s="324" t="str">
        <f>IFERROR(AVERAGEIFS('VISSIM Travel Time Outputs'!$F:$F,'VISSIM Travel Time Outputs'!$D:$D,$D63,'VISSIM Travel Time Outputs'!$A:$A,"AVG",'VISSIM Travel Time Outputs'!$B:$B,AL$9),"-")</f>
        <v>-</v>
      </c>
      <c r="AM63" s="324" t="str">
        <f>IFERROR(AVERAGEIFS('VISSIM Travel Time Outputs'!$F:$F,'VISSIM Travel Time Outputs'!$D:$D,$D63,'VISSIM Travel Time Outputs'!$A:$A,"AVG",'VISSIM Travel Time Outputs'!$B:$B,AM$9),"-")</f>
        <v>-</v>
      </c>
      <c r="AN63" s="324" t="str">
        <f>IFERROR(AVERAGEIFS('VISSIM Travel Time Outputs'!$F:$F,'VISSIM Travel Time Outputs'!$D:$D,$D63,'VISSIM Travel Time Outputs'!$A:$A,"AVG",'VISSIM Travel Time Outputs'!$B:$B,AN$9),"-")</f>
        <v>-</v>
      </c>
      <c r="AO63" s="324" t="str">
        <f>IFERROR(AVERAGEIFS('VISSIM Travel Time Outputs'!$F:$F,'VISSIM Travel Time Outputs'!$D:$D,$D63,'VISSIM Travel Time Outputs'!$A:$A,"AVG",'VISSIM Travel Time Outputs'!$B:$B,AO$9),"-")</f>
        <v>-</v>
      </c>
      <c r="AP63" s="325" t="str">
        <f>IFERROR(AVERAGEIFS('VISSIM Travel Time Outputs'!$F:$F,'VISSIM Travel Time Outputs'!$D:$D,$D63,'VISSIM Travel Time Outputs'!$A:$A,"AVG",'VISSIM Travel Time Outputs'!$B:$B,AP$9),"-")</f>
        <v>-</v>
      </c>
      <c r="AQ63" s="331"/>
      <c r="AR63" s="209" t="str">
        <f t="shared" si="13"/>
        <v>--</v>
      </c>
      <c r="AS63" s="354" t="str">
        <f t="shared" si="14"/>
        <v>--</v>
      </c>
      <c r="AT63" s="325">
        <f t="shared" si="15"/>
        <v>0</v>
      </c>
      <c r="AU63" s="255"/>
      <c r="AV63" s="209" t="str">
        <f>IFERROR(TIME(0,0,AVERAGEIFS('VISSIM Travel Time Outputs'!$J:$J,'VISSIM Travel Time Outputs'!$D:$D,$D63,'VISSIM Travel Time Outputs'!$A:$A,"AVG",'VISSIM Travel Time Outputs'!$B:$B,AV$9)),"-")</f>
        <v>-</v>
      </c>
      <c r="AW63" s="34" t="str">
        <f>IFERROR(TIME(0,0,AVERAGEIFS('VISSIM Travel Time Outputs'!$J:$J,'VISSIM Travel Time Outputs'!$D:$D,$D63,'VISSIM Travel Time Outputs'!$A:$A,"AVG",'VISSIM Travel Time Outputs'!$B:$B,AW$9)),"-")</f>
        <v>-</v>
      </c>
      <c r="AX63" s="34" t="str">
        <f>IFERROR(TIME(0,0,AVERAGEIFS('VISSIM Travel Time Outputs'!$J:$J,'VISSIM Travel Time Outputs'!$D:$D,$D63,'VISSIM Travel Time Outputs'!$A:$A,"AVG",'VISSIM Travel Time Outputs'!$B:$B,AX$9)),"-")</f>
        <v>-</v>
      </c>
      <c r="AY63" s="34" t="str">
        <f>IFERROR(TIME(0,0,AVERAGEIFS('VISSIM Travel Time Outputs'!$J:$J,'VISSIM Travel Time Outputs'!$D:$D,$D63,'VISSIM Travel Time Outputs'!$A:$A,"AVG",'VISSIM Travel Time Outputs'!$B:$B,AY$9)),"-")</f>
        <v>-</v>
      </c>
      <c r="AZ63" s="34" t="str">
        <f>IFERROR(TIME(0,0,AVERAGEIFS('VISSIM Travel Time Outputs'!$J:$J,'VISSIM Travel Time Outputs'!$D:$D,$D63,'VISSIM Travel Time Outputs'!$A:$A,"AVG",'VISSIM Travel Time Outputs'!$B:$B,AZ$9)),"-")</f>
        <v>-</v>
      </c>
      <c r="BA63" s="34" t="str">
        <f>IFERROR(TIME(0,0,AVERAGEIFS('VISSIM Travel Time Outputs'!$J:$J,'VISSIM Travel Time Outputs'!$D:$D,$D63,'VISSIM Travel Time Outputs'!$A:$A,"AVG",'VISSIM Travel Time Outputs'!$B:$B,BA$9)),"-")</f>
        <v>-</v>
      </c>
      <c r="BB63" s="34" t="str">
        <f>IFERROR(TIME(0,0,AVERAGEIFS('VISSIM Travel Time Outputs'!$J:$J,'VISSIM Travel Time Outputs'!$D:$D,$D63,'VISSIM Travel Time Outputs'!$A:$A,"AVG",'VISSIM Travel Time Outputs'!$B:$B,BB$9)),"-")</f>
        <v>-</v>
      </c>
      <c r="BC63" s="34" t="str">
        <f>IFERROR(TIME(0,0,AVERAGEIFS('VISSIM Travel Time Outputs'!$J:$J,'VISSIM Travel Time Outputs'!$D:$D,$D63,'VISSIM Travel Time Outputs'!$A:$A,"AVG",'VISSIM Travel Time Outputs'!$B:$B,BC$9)),"-")</f>
        <v>-</v>
      </c>
      <c r="BD63" s="34" t="str">
        <f>IFERROR(TIME(0,0,AVERAGEIFS('VISSIM Travel Time Outputs'!$J:$J,'VISSIM Travel Time Outputs'!$D:$D,$D63,'VISSIM Travel Time Outputs'!$A:$A,"AVG",'VISSIM Travel Time Outputs'!$B:$B,BD$9)),"-")</f>
        <v>-</v>
      </c>
      <c r="BE63" s="34" t="str">
        <f>IFERROR(TIME(0,0,AVERAGEIFS('VISSIM Travel Time Outputs'!$J:$J,'VISSIM Travel Time Outputs'!$D:$D,$D63,'VISSIM Travel Time Outputs'!$A:$A,"AVG",'VISSIM Travel Time Outputs'!$B:$B,BE$9)),"-")</f>
        <v>-</v>
      </c>
      <c r="BF63" s="34" t="str">
        <f>IFERROR(TIME(0,0,AVERAGEIFS('VISSIM Travel Time Outputs'!$J:$J,'VISSIM Travel Time Outputs'!$D:$D,$D63,'VISSIM Travel Time Outputs'!$A:$A,"AVG",'VISSIM Travel Time Outputs'!$B:$B,BF$9)),"-")</f>
        <v>-</v>
      </c>
      <c r="BG63" s="34" t="str">
        <f>IFERROR(TIME(0,0,AVERAGEIFS('VISSIM Travel Time Outputs'!$J:$J,'VISSIM Travel Time Outputs'!$D:$D,$D63,'VISSIM Travel Time Outputs'!$A:$A,"AVG",'VISSIM Travel Time Outputs'!$B:$B,BG$9)),"-")</f>
        <v>-</v>
      </c>
      <c r="BH63" s="34" t="str">
        <f>IFERROR(TIME(0,0,AVERAGEIFS('VISSIM Travel Time Outputs'!$J:$J,'VISSIM Travel Time Outputs'!$D:$D,$D63,'VISSIM Travel Time Outputs'!$A:$A,"AVG",'VISSIM Travel Time Outputs'!$B:$B,BH$9)),"-")</f>
        <v>-</v>
      </c>
      <c r="BI63" s="34" t="str">
        <f>IFERROR(TIME(0,0,AVERAGEIFS('VISSIM Travel Time Outputs'!$J:$J,'VISSIM Travel Time Outputs'!$D:$D,$D63,'VISSIM Travel Time Outputs'!$A:$A,"AVG",'VISSIM Travel Time Outputs'!$B:$B,BI$9)),"-")</f>
        <v>-</v>
      </c>
      <c r="BJ63" s="34" t="str">
        <f>IFERROR(TIME(0,0,AVERAGEIFS('VISSIM Travel Time Outputs'!$J:$J,'VISSIM Travel Time Outputs'!$D:$D,$D63,'VISSIM Travel Time Outputs'!$A:$A,"AVG",'VISSIM Travel Time Outputs'!$B:$B,BJ$9)),"-")</f>
        <v>-</v>
      </c>
      <c r="BK63" s="134" t="str">
        <f>IFERROR(TIME(0,0,AVERAGEIFS('VISSIM Travel Time Outputs'!$J:$J,'VISSIM Travel Time Outputs'!$D:$D,$D63,'VISSIM Travel Time Outputs'!$A:$A,"AVG",'VISSIM Travel Time Outputs'!$B:$B,BK$9)),"-")</f>
        <v>-</v>
      </c>
      <c r="BL63" s="126"/>
      <c r="BM63" s="323" t="str">
        <f>IFERROR(AVERAGEIFS('VISSIM Travel Time Outputs'!$G:$G,'VISSIM Travel Time Outputs'!$D:$D,$D63,'VISSIM Travel Time Outputs'!$A:$A,"AVG",'VISSIM Travel Time Outputs'!$B:$B,BM$9),"-")</f>
        <v>-</v>
      </c>
      <c r="BN63" s="324" t="str">
        <f>IFERROR(AVERAGEIFS('VISSIM Travel Time Outputs'!$G:$G,'VISSIM Travel Time Outputs'!$D:$D,$D63,'VISSIM Travel Time Outputs'!$A:$A,"AVG",'VISSIM Travel Time Outputs'!$B:$B,BN$9),"-")</f>
        <v>-</v>
      </c>
      <c r="BO63" s="324" t="str">
        <f>IFERROR(AVERAGEIFS('VISSIM Travel Time Outputs'!$G:$G,'VISSIM Travel Time Outputs'!$D:$D,$D63,'VISSIM Travel Time Outputs'!$A:$A,"AVG",'VISSIM Travel Time Outputs'!$B:$B,BO$9),"-")</f>
        <v>-</v>
      </c>
      <c r="BP63" s="324" t="str">
        <f>IFERROR(AVERAGEIFS('VISSIM Travel Time Outputs'!$G:$G,'VISSIM Travel Time Outputs'!$D:$D,$D63,'VISSIM Travel Time Outputs'!$A:$A,"AVG",'VISSIM Travel Time Outputs'!$B:$B,BP$9),"-")</f>
        <v>-</v>
      </c>
      <c r="BQ63" s="324" t="str">
        <f>IFERROR(AVERAGEIFS('VISSIM Travel Time Outputs'!$G:$G,'VISSIM Travel Time Outputs'!$D:$D,$D63,'VISSIM Travel Time Outputs'!$A:$A,"AVG",'VISSIM Travel Time Outputs'!$B:$B,BQ$9),"-")</f>
        <v>-</v>
      </c>
      <c r="BR63" s="324" t="str">
        <f>IFERROR(AVERAGEIFS('VISSIM Travel Time Outputs'!$G:$G,'VISSIM Travel Time Outputs'!$D:$D,$D63,'VISSIM Travel Time Outputs'!$A:$A,"AVG",'VISSIM Travel Time Outputs'!$B:$B,BR$9),"-")</f>
        <v>-</v>
      </c>
      <c r="BS63" s="324" t="str">
        <f>IFERROR(AVERAGEIFS('VISSIM Travel Time Outputs'!$G:$G,'VISSIM Travel Time Outputs'!$D:$D,$D63,'VISSIM Travel Time Outputs'!$A:$A,"AVG",'VISSIM Travel Time Outputs'!$B:$B,BS$9),"-")</f>
        <v>-</v>
      </c>
      <c r="BT63" s="324" t="str">
        <f>IFERROR(AVERAGEIFS('VISSIM Travel Time Outputs'!$G:$G,'VISSIM Travel Time Outputs'!$D:$D,$D63,'VISSIM Travel Time Outputs'!$A:$A,"AVG",'VISSIM Travel Time Outputs'!$B:$B,BT$9),"-")</f>
        <v>-</v>
      </c>
      <c r="BU63" s="324" t="str">
        <f>IFERROR(AVERAGEIFS('VISSIM Travel Time Outputs'!$G:$G,'VISSIM Travel Time Outputs'!$D:$D,$D63,'VISSIM Travel Time Outputs'!$A:$A,"AVG",'VISSIM Travel Time Outputs'!$B:$B,BU$9),"-")</f>
        <v>-</v>
      </c>
      <c r="BV63" s="324" t="str">
        <f>IFERROR(AVERAGEIFS('VISSIM Travel Time Outputs'!$G:$G,'VISSIM Travel Time Outputs'!$D:$D,$D63,'VISSIM Travel Time Outputs'!$A:$A,"AVG",'VISSIM Travel Time Outputs'!$B:$B,BV$9),"-")</f>
        <v>-</v>
      </c>
      <c r="BW63" s="324" t="str">
        <f>IFERROR(AVERAGEIFS('VISSIM Travel Time Outputs'!$G:$G,'VISSIM Travel Time Outputs'!$D:$D,$D63,'VISSIM Travel Time Outputs'!$A:$A,"AVG",'VISSIM Travel Time Outputs'!$B:$B,BW$9),"-")</f>
        <v>-</v>
      </c>
      <c r="BX63" s="324" t="str">
        <f>IFERROR(AVERAGEIFS('VISSIM Travel Time Outputs'!$G:$G,'VISSIM Travel Time Outputs'!$D:$D,$D63,'VISSIM Travel Time Outputs'!$A:$A,"AVG",'VISSIM Travel Time Outputs'!$B:$B,BX$9),"-")</f>
        <v>-</v>
      </c>
      <c r="BY63" s="324" t="str">
        <f>IFERROR(AVERAGEIFS('VISSIM Travel Time Outputs'!$G:$G,'VISSIM Travel Time Outputs'!$D:$D,$D63,'VISSIM Travel Time Outputs'!$A:$A,"AVG",'VISSIM Travel Time Outputs'!$B:$B,BY$9),"-")</f>
        <v>-</v>
      </c>
      <c r="BZ63" s="324" t="str">
        <f>IFERROR(AVERAGEIFS('VISSIM Travel Time Outputs'!$G:$G,'VISSIM Travel Time Outputs'!$D:$D,$D63,'VISSIM Travel Time Outputs'!$A:$A,"AVG",'VISSIM Travel Time Outputs'!$B:$B,BZ$9),"-")</f>
        <v>-</v>
      </c>
      <c r="CA63" s="324" t="str">
        <f>IFERROR(AVERAGEIFS('VISSIM Travel Time Outputs'!$G:$G,'VISSIM Travel Time Outputs'!$D:$D,$D63,'VISSIM Travel Time Outputs'!$A:$A,"AVG",'VISSIM Travel Time Outputs'!$B:$B,CA$9),"-")</f>
        <v>-</v>
      </c>
      <c r="CB63" s="325" t="str">
        <f>IFERROR(AVERAGEIFS('VISSIM Travel Time Outputs'!$G:$G,'VISSIM Travel Time Outputs'!$D:$D,$D63,'VISSIM Travel Time Outputs'!$A:$A,"AVG",'VISSIM Travel Time Outputs'!$B:$B,CB$9),"-")</f>
        <v>-</v>
      </c>
      <c r="CC63" s="254"/>
      <c r="CD63" s="209" t="str">
        <f t="shared" si="16"/>
        <v>--</v>
      </c>
      <c r="CE63" s="354" t="str">
        <f t="shared" si="17"/>
        <v>--</v>
      </c>
      <c r="CF63" s="325">
        <f t="shared" si="18"/>
        <v>0</v>
      </c>
      <c r="CG63" s="331"/>
      <c r="CH63" s="209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134"/>
      <c r="CX63" s="331"/>
      <c r="CY63" s="323"/>
      <c r="CZ63" s="324"/>
      <c r="DA63" s="324"/>
      <c r="DB63" s="324"/>
      <c r="DC63" s="324"/>
      <c r="DD63" s="324"/>
      <c r="DE63" s="324"/>
      <c r="DF63" s="324"/>
      <c r="DG63" s="324"/>
      <c r="DH63" s="324"/>
      <c r="DI63" s="324"/>
      <c r="DJ63" s="324"/>
      <c r="DK63" s="324"/>
      <c r="DL63" s="324"/>
      <c r="DM63" s="324"/>
      <c r="DN63" s="325"/>
      <c r="DO63" s="331"/>
      <c r="DP63" s="209" t="str">
        <f t="shared" si="19"/>
        <v>--</v>
      </c>
      <c r="DQ63" s="354" t="str">
        <f t="shared" si="20"/>
        <v>--</v>
      </c>
      <c r="DR63" s="325">
        <f t="shared" si="21"/>
        <v>0</v>
      </c>
      <c r="DS63" s="255"/>
      <c r="DT63" s="209" t="str">
        <f>IFERROR(TIME(0,0,AVERAGEIFS('VISSIM Travel Time Outputs'!$K:$K,'VISSIM Travel Time Outputs'!$D:$D,$D63,'VISSIM Travel Time Outputs'!$A:$A,"AVG",'VISSIM Travel Time Outputs'!$B:$B,DT$9)),"-")</f>
        <v>-</v>
      </c>
      <c r="DU63" s="34" t="str">
        <f>IFERROR(TIME(0,0,AVERAGEIFS('VISSIM Travel Time Outputs'!$K:$K,'VISSIM Travel Time Outputs'!$D:$D,$D63,'VISSIM Travel Time Outputs'!$A:$A,"AVG",'VISSIM Travel Time Outputs'!$B:$B,DU$9)),"-")</f>
        <v>-</v>
      </c>
      <c r="DV63" s="34" t="str">
        <f>IFERROR(TIME(0,0,AVERAGEIFS('VISSIM Travel Time Outputs'!$K:$K,'VISSIM Travel Time Outputs'!$D:$D,$D63,'VISSIM Travel Time Outputs'!$A:$A,"AVG",'VISSIM Travel Time Outputs'!$B:$B,DV$9)),"-")</f>
        <v>-</v>
      </c>
      <c r="DW63" s="34" t="str">
        <f>IFERROR(TIME(0,0,AVERAGEIFS('VISSIM Travel Time Outputs'!$K:$K,'VISSIM Travel Time Outputs'!$D:$D,$D63,'VISSIM Travel Time Outputs'!$A:$A,"AVG",'VISSIM Travel Time Outputs'!$B:$B,DW$9)),"-")</f>
        <v>-</v>
      </c>
      <c r="DX63" s="34" t="str">
        <f>IFERROR(TIME(0,0,AVERAGEIFS('VISSIM Travel Time Outputs'!$K:$K,'VISSIM Travel Time Outputs'!$D:$D,$D63,'VISSIM Travel Time Outputs'!$A:$A,"AVG",'VISSIM Travel Time Outputs'!$B:$B,DX$9)),"-")</f>
        <v>-</v>
      </c>
      <c r="DY63" s="34" t="str">
        <f>IFERROR(TIME(0,0,AVERAGEIFS('VISSIM Travel Time Outputs'!$K:$K,'VISSIM Travel Time Outputs'!$D:$D,$D63,'VISSIM Travel Time Outputs'!$A:$A,"AVG",'VISSIM Travel Time Outputs'!$B:$B,DY$9)),"-")</f>
        <v>-</v>
      </c>
      <c r="DZ63" s="34" t="str">
        <f>IFERROR(TIME(0,0,AVERAGEIFS('VISSIM Travel Time Outputs'!$K:$K,'VISSIM Travel Time Outputs'!$D:$D,$D63,'VISSIM Travel Time Outputs'!$A:$A,"AVG",'VISSIM Travel Time Outputs'!$B:$B,DZ$9)),"-")</f>
        <v>-</v>
      </c>
      <c r="EA63" s="34" t="str">
        <f>IFERROR(TIME(0,0,AVERAGEIFS('VISSIM Travel Time Outputs'!$K:$K,'VISSIM Travel Time Outputs'!$D:$D,$D63,'VISSIM Travel Time Outputs'!$A:$A,"AVG",'VISSIM Travel Time Outputs'!$B:$B,EA$9)),"-")</f>
        <v>-</v>
      </c>
      <c r="EB63" s="34" t="str">
        <f>IFERROR(TIME(0,0,AVERAGEIFS('VISSIM Travel Time Outputs'!$K:$K,'VISSIM Travel Time Outputs'!$D:$D,$D63,'VISSIM Travel Time Outputs'!$A:$A,"AVG",'VISSIM Travel Time Outputs'!$B:$B,EB$9)),"-")</f>
        <v>-</v>
      </c>
      <c r="EC63" s="34" t="str">
        <f>IFERROR(TIME(0,0,AVERAGEIFS('VISSIM Travel Time Outputs'!$K:$K,'VISSIM Travel Time Outputs'!$D:$D,$D63,'VISSIM Travel Time Outputs'!$A:$A,"AVG",'VISSIM Travel Time Outputs'!$B:$B,EC$9)),"-")</f>
        <v>-</v>
      </c>
      <c r="ED63" s="34" t="str">
        <f>IFERROR(TIME(0,0,AVERAGEIFS('VISSIM Travel Time Outputs'!$K:$K,'VISSIM Travel Time Outputs'!$D:$D,$D63,'VISSIM Travel Time Outputs'!$A:$A,"AVG",'VISSIM Travel Time Outputs'!$B:$B,ED$9)),"-")</f>
        <v>-</v>
      </c>
      <c r="EE63" s="34" t="str">
        <f>IFERROR(TIME(0,0,AVERAGEIFS('VISSIM Travel Time Outputs'!$K:$K,'VISSIM Travel Time Outputs'!$D:$D,$D63,'VISSIM Travel Time Outputs'!$A:$A,"AVG",'VISSIM Travel Time Outputs'!$B:$B,EE$9)),"-")</f>
        <v>-</v>
      </c>
      <c r="EF63" s="34" t="str">
        <f>IFERROR(TIME(0,0,AVERAGEIFS('VISSIM Travel Time Outputs'!$K:$K,'VISSIM Travel Time Outputs'!$D:$D,$D63,'VISSIM Travel Time Outputs'!$A:$A,"AVG",'VISSIM Travel Time Outputs'!$B:$B,EF$9)),"-")</f>
        <v>-</v>
      </c>
      <c r="EG63" s="34" t="str">
        <f>IFERROR(TIME(0,0,AVERAGEIFS('VISSIM Travel Time Outputs'!$K:$K,'VISSIM Travel Time Outputs'!$D:$D,$D63,'VISSIM Travel Time Outputs'!$A:$A,"AVG",'VISSIM Travel Time Outputs'!$B:$B,EG$9)),"-")</f>
        <v>-</v>
      </c>
      <c r="EH63" s="34" t="str">
        <f>IFERROR(TIME(0,0,AVERAGEIFS('VISSIM Travel Time Outputs'!$K:$K,'VISSIM Travel Time Outputs'!$D:$D,$D63,'VISSIM Travel Time Outputs'!$A:$A,"AVG",'VISSIM Travel Time Outputs'!$B:$B,EH$9)),"-")</f>
        <v>-</v>
      </c>
      <c r="EI63" s="134" t="str">
        <f>IFERROR(TIME(0,0,AVERAGEIFS('VISSIM Travel Time Outputs'!$K:$K,'VISSIM Travel Time Outputs'!$D:$D,$D63,'VISSIM Travel Time Outputs'!$A:$A,"AVG",'VISSIM Travel Time Outputs'!$B:$B,EI$9)),"-")</f>
        <v>-</v>
      </c>
      <c r="EJ63" s="126"/>
      <c r="EK63" s="323" t="str">
        <f>IFERROR(AVERAGEIFS('VISSIM Travel Time Outputs'!$H:$H,'VISSIM Travel Time Outputs'!$D:$D,$D63,'VISSIM Travel Time Outputs'!$A:$A,"AVG",'VISSIM Travel Time Outputs'!$B:$B,EK$9),"-")</f>
        <v>-</v>
      </c>
      <c r="EL63" s="324" t="str">
        <f>IFERROR(AVERAGEIFS('VISSIM Travel Time Outputs'!$H:$H,'VISSIM Travel Time Outputs'!$D:$D,$D63,'VISSIM Travel Time Outputs'!$A:$A,"AVG",'VISSIM Travel Time Outputs'!$B:$B,EL$9),"-")</f>
        <v>-</v>
      </c>
      <c r="EM63" s="324" t="str">
        <f>IFERROR(AVERAGEIFS('VISSIM Travel Time Outputs'!$H:$H,'VISSIM Travel Time Outputs'!$D:$D,$D63,'VISSIM Travel Time Outputs'!$A:$A,"AVG",'VISSIM Travel Time Outputs'!$B:$B,EM$9),"-")</f>
        <v>-</v>
      </c>
      <c r="EN63" s="324" t="str">
        <f>IFERROR(AVERAGEIFS('VISSIM Travel Time Outputs'!$H:$H,'VISSIM Travel Time Outputs'!$D:$D,$D63,'VISSIM Travel Time Outputs'!$A:$A,"AVG",'VISSIM Travel Time Outputs'!$B:$B,EN$9),"-")</f>
        <v>-</v>
      </c>
      <c r="EO63" s="324" t="str">
        <f>IFERROR(AVERAGEIFS('VISSIM Travel Time Outputs'!$H:$H,'VISSIM Travel Time Outputs'!$D:$D,$D63,'VISSIM Travel Time Outputs'!$A:$A,"AVG",'VISSIM Travel Time Outputs'!$B:$B,EO$9),"-")</f>
        <v>-</v>
      </c>
      <c r="EP63" s="324" t="str">
        <f>IFERROR(AVERAGEIFS('VISSIM Travel Time Outputs'!$H:$H,'VISSIM Travel Time Outputs'!$D:$D,$D63,'VISSIM Travel Time Outputs'!$A:$A,"AVG",'VISSIM Travel Time Outputs'!$B:$B,EP$9),"-")</f>
        <v>-</v>
      </c>
      <c r="EQ63" s="324" t="str">
        <f>IFERROR(AVERAGEIFS('VISSIM Travel Time Outputs'!$H:$H,'VISSIM Travel Time Outputs'!$D:$D,$D63,'VISSIM Travel Time Outputs'!$A:$A,"AVG",'VISSIM Travel Time Outputs'!$B:$B,EQ$9),"-")</f>
        <v>-</v>
      </c>
      <c r="ER63" s="324" t="str">
        <f>IFERROR(AVERAGEIFS('VISSIM Travel Time Outputs'!$H:$H,'VISSIM Travel Time Outputs'!$D:$D,$D63,'VISSIM Travel Time Outputs'!$A:$A,"AVG",'VISSIM Travel Time Outputs'!$B:$B,ER$9),"-")</f>
        <v>-</v>
      </c>
      <c r="ES63" s="324" t="str">
        <f>IFERROR(AVERAGEIFS('VISSIM Travel Time Outputs'!$H:$H,'VISSIM Travel Time Outputs'!$D:$D,$D63,'VISSIM Travel Time Outputs'!$A:$A,"AVG",'VISSIM Travel Time Outputs'!$B:$B,ES$9),"-")</f>
        <v>-</v>
      </c>
      <c r="ET63" s="324" t="str">
        <f>IFERROR(AVERAGEIFS('VISSIM Travel Time Outputs'!$H:$H,'VISSIM Travel Time Outputs'!$D:$D,$D63,'VISSIM Travel Time Outputs'!$A:$A,"AVG",'VISSIM Travel Time Outputs'!$B:$B,ET$9),"-")</f>
        <v>-</v>
      </c>
      <c r="EU63" s="324" t="str">
        <f>IFERROR(AVERAGEIFS('VISSIM Travel Time Outputs'!$H:$H,'VISSIM Travel Time Outputs'!$D:$D,$D63,'VISSIM Travel Time Outputs'!$A:$A,"AVG",'VISSIM Travel Time Outputs'!$B:$B,EU$9),"-")</f>
        <v>-</v>
      </c>
      <c r="EV63" s="324" t="str">
        <f>IFERROR(AVERAGEIFS('VISSIM Travel Time Outputs'!$H:$H,'VISSIM Travel Time Outputs'!$D:$D,$D63,'VISSIM Travel Time Outputs'!$A:$A,"AVG",'VISSIM Travel Time Outputs'!$B:$B,EV$9),"-")</f>
        <v>-</v>
      </c>
      <c r="EW63" s="324" t="str">
        <f>IFERROR(AVERAGEIFS('VISSIM Travel Time Outputs'!$H:$H,'VISSIM Travel Time Outputs'!$D:$D,$D63,'VISSIM Travel Time Outputs'!$A:$A,"AVG",'VISSIM Travel Time Outputs'!$B:$B,EW$9),"-")</f>
        <v>-</v>
      </c>
      <c r="EX63" s="324" t="str">
        <f>IFERROR(AVERAGEIFS('VISSIM Travel Time Outputs'!$H:$H,'VISSIM Travel Time Outputs'!$D:$D,$D63,'VISSIM Travel Time Outputs'!$A:$A,"AVG",'VISSIM Travel Time Outputs'!$B:$B,EX$9),"-")</f>
        <v>-</v>
      </c>
      <c r="EY63" s="324" t="str">
        <f>IFERROR(AVERAGEIFS('VISSIM Travel Time Outputs'!$H:$H,'VISSIM Travel Time Outputs'!$D:$D,$D63,'VISSIM Travel Time Outputs'!$A:$A,"AVG",'VISSIM Travel Time Outputs'!$B:$B,EY$9),"-")</f>
        <v>-</v>
      </c>
      <c r="EZ63" s="325" t="str">
        <f>IFERROR(AVERAGEIFS('VISSIM Travel Time Outputs'!$H:$H,'VISSIM Travel Time Outputs'!$D:$D,$D63,'VISSIM Travel Time Outputs'!$A:$A,"AVG",'VISSIM Travel Time Outputs'!$B:$B,EZ$9),"-")</f>
        <v>-</v>
      </c>
      <c r="FA63" s="254"/>
      <c r="FB63" s="209" t="str">
        <f t="shared" si="22"/>
        <v>--</v>
      </c>
      <c r="FC63" s="354" t="str">
        <f t="shared" si="23"/>
        <v>--</v>
      </c>
      <c r="FD63" s="325">
        <f t="shared" si="24"/>
        <v>0</v>
      </c>
      <c r="FE63" s="331"/>
      <c r="FF63" s="209" t="str">
        <f>IFERROR(GETPIVOTDATA("Average of TRAVTM(40)",#REF!,"TIMEINT",FF$9,"VEHICLETRAVELTIMEMEASUREMENT",$D63)/3600/24,"--")</f>
        <v>--</v>
      </c>
      <c r="FG63" s="34" t="str">
        <f>IFERROR(GETPIVOTDATA("Average of TRAVTM(40)",#REF!,"TIMEINT",FG$9,"VEHICLETRAVELTIMEMEASUREMENT",$D63)/3600/24,"--")</f>
        <v>--</v>
      </c>
      <c r="FH63" s="34" t="str">
        <f>IFERROR(GETPIVOTDATA("Average of TRAVTM(40)",#REF!,"TIMEINT",FH$9,"VEHICLETRAVELTIMEMEASUREMENT",$D63)/3600/24,"--")</f>
        <v>--</v>
      </c>
      <c r="FI63" s="34" t="str">
        <f>IFERROR(GETPIVOTDATA("Average of TRAVTM(40)",#REF!,"TIMEINT",FI$9,"VEHICLETRAVELTIMEMEASUREMENT",$D63)/3600/24,"--")</f>
        <v>--</v>
      </c>
      <c r="FJ63" s="34" t="str">
        <f>IFERROR(GETPIVOTDATA("Average of TRAVTM(40)",#REF!,"TIMEINT",FJ$9,"VEHICLETRAVELTIMEMEASUREMENT",$D63)/3600/24,"--")</f>
        <v>--</v>
      </c>
      <c r="FK63" s="34" t="str">
        <f>IFERROR(GETPIVOTDATA("Average of TRAVTM(40)",#REF!,"TIMEINT",FK$9,"VEHICLETRAVELTIMEMEASUREMENT",$D63)/3600/24,"--")</f>
        <v>--</v>
      </c>
      <c r="FL63" s="34" t="str">
        <f>IFERROR(GETPIVOTDATA("Average of TRAVTM(40)",#REF!,"TIMEINT",FL$9,"VEHICLETRAVELTIMEMEASUREMENT",$D63)/3600/24,"--")</f>
        <v>--</v>
      </c>
      <c r="FM63" s="34" t="str">
        <f>IFERROR(GETPIVOTDATA("Average of TRAVTM(40)",#REF!,"TIMEINT",FM$9,"VEHICLETRAVELTIMEMEASUREMENT",$D63)/3600/24,"--")</f>
        <v>--</v>
      </c>
      <c r="FN63" s="34" t="str">
        <f>IFERROR(GETPIVOTDATA("Average of TRAVTM(40)",#REF!,"TIMEINT",FN$9,"VEHICLETRAVELTIMEMEASUREMENT",$D63)/3600/24,"--")</f>
        <v>--</v>
      </c>
      <c r="FO63" s="34" t="str">
        <f>IFERROR(GETPIVOTDATA("Average of TRAVTM(40)",#REF!,"TIMEINT",FO$9,"VEHICLETRAVELTIMEMEASUREMENT",$D63)/3600/24,"--")</f>
        <v>--</v>
      </c>
      <c r="FP63" s="34" t="str">
        <f>IFERROR(GETPIVOTDATA("Average of TRAVTM(40)",#REF!,"TIMEINT",FP$9,"VEHICLETRAVELTIMEMEASUREMENT",$D63)/3600/24,"--")</f>
        <v>--</v>
      </c>
      <c r="FQ63" s="34" t="str">
        <f>IFERROR(GETPIVOTDATA("Average of TRAVTM(40)",#REF!,"TIMEINT",FQ$9,"VEHICLETRAVELTIMEMEASUREMENT",$D63)/3600/24,"--")</f>
        <v>--</v>
      </c>
      <c r="FR63" s="34" t="str">
        <f>IFERROR(GETPIVOTDATA("Average of TRAVTM(40)",#REF!,"TIMEINT",FR$9,"VEHICLETRAVELTIMEMEASUREMENT",$D63)/3600/24,"--")</f>
        <v>--</v>
      </c>
      <c r="FS63" s="34" t="str">
        <f>IFERROR(GETPIVOTDATA("Average of TRAVTM(40)",#REF!,"TIMEINT",FS$9,"VEHICLETRAVELTIMEMEASUREMENT",$D63)/3600/24,"--")</f>
        <v>--</v>
      </c>
      <c r="FT63" s="34" t="str">
        <f>IFERROR(GETPIVOTDATA("Average of TRAVTM(40)",#REF!,"TIMEINT",FT$9,"VEHICLETRAVELTIMEMEASUREMENT",$D63)/3600/24,"--")</f>
        <v>--</v>
      </c>
      <c r="FU63" s="134" t="str">
        <f>IFERROR(GETPIVOTDATA("Average of TRAVTM(40)",#REF!,"TIMEINT",FU$9,"VEHICLETRAVELTIMEMEASUREMENT",$D63)/3600/24,"--")</f>
        <v>--</v>
      </c>
      <c r="FV63" s="331"/>
      <c r="FW63" s="323" t="str">
        <f>IFERROR(GETPIVOTDATA("Average of VEHS(40)",#REF!,"TIMEINT",FW$9,"VEHICLETRAVELTIMEMEASUREMENT",$D63),"--")</f>
        <v>--</v>
      </c>
      <c r="FX63" s="324" t="str">
        <f>IFERROR(GETPIVOTDATA("Average of VEHS(40)",#REF!,"TIMEINT",FX$9,"VEHICLETRAVELTIMEMEASUREMENT",$D63),"--")</f>
        <v>--</v>
      </c>
      <c r="FY63" s="324" t="str">
        <f>IFERROR(GETPIVOTDATA("Average of VEHS(40)",#REF!,"TIMEINT",FY$9,"VEHICLETRAVELTIMEMEASUREMENT",$D63),"--")</f>
        <v>--</v>
      </c>
      <c r="FZ63" s="324" t="str">
        <f>IFERROR(GETPIVOTDATA("Average of VEHS(40)",#REF!,"TIMEINT",FZ$9,"VEHICLETRAVELTIMEMEASUREMENT",$D63),"--")</f>
        <v>--</v>
      </c>
      <c r="GA63" s="324" t="str">
        <f>IFERROR(GETPIVOTDATA("Average of VEHS(40)",#REF!,"TIMEINT",GA$9,"VEHICLETRAVELTIMEMEASUREMENT",$D63),"--")</f>
        <v>--</v>
      </c>
      <c r="GB63" s="324" t="str">
        <f>IFERROR(GETPIVOTDATA("Average of VEHS(40)",#REF!,"TIMEINT",GB$9,"VEHICLETRAVELTIMEMEASUREMENT",$D63),"--")</f>
        <v>--</v>
      </c>
      <c r="GC63" s="324" t="str">
        <f>IFERROR(GETPIVOTDATA("Average of VEHS(40)",#REF!,"TIMEINT",GC$9,"VEHICLETRAVELTIMEMEASUREMENT",$D63),"--")</f>
        <v>--</v>
      </c>
      <c r="GD63" s="324" t="str">
        <f>IFERROR(GETPIVOTDATA("Average of VEHS(40)",#REF!,"TIMEINT",GD$9,"VEHICLETRAVELTIMEMEASUREMENT",$D63),"--")</f>
        <v>--</v>
      </c>
      <c r="GE63" s="324" t="str">
        <f>IFERROR(GETPIVOTDATA("Average of VEHS(40)",#REF!,"TIMEINT",GE$9,"VEHICLETRAVELTIMEMEASUREMENT",$D63),"--")</f>
        <v>--</v>
      </c>
      <c r="GF63" s="324" t="str">
        <f>IFERROR(GETPIVOTDATA("Average of VEHS(40)",#REF!,"TIMEINT",GF$9,"VEHICLETRAVELTIMEMEASUREMENT",$D63),"--")</f>
        <v>--</v>
      </c>
      <c r="GG63" s="324" t="str">
        <f>IFERROR(GETPIVOTDATA("Average of VEHS(40)",#REF!,"TIMEINT",GG$9,"VEHICLETRAVELTIMEMEASUREMENT",$D63),"--")</f>
        <v>--</v>
      </c>
      <c r="GH63" s="324" t="str">
        <f>IFERROR(GETPIVOTDATA("Average of VEHS(40)",#REF!,"TIMEINT",GH$9,"VEHICLETRAVELTIMEMEASUREMENT",$D63),"--")</f>
        <v>--</v>
      </c>
      <c r="GI63" s="324" t="str">
        <f>IFERROR(GETPIVOTDATA("Average of VEHS(40)",#REF!,"TIMEINT",GI$9,"VEHICLETRAVELTIMEMEASUREMENT",$D63),"--")</f>
        <v>--</v>
      </c>
      <c r="GJ63" s="324" t="str">
        <f>IFERROR(GETPIVOTDATA("Average of VEHS(40)",#REF!,"TIMEINT",GJ$9,"VEHICLETRAVELTIMEMEASUREMENT",$D63),"--")</f>
        <v>--</v>
      </c>
      <c r="GK63" s="324" t="str">
        <f>IFERROR(GETPIVOTDATA("Average of VEHS(40)",#REF!,"TIMEINT",GK$9,"VEHICLETRAVELTIMEMEASUREMENT",$D63),"--")</f>
        <v>--</v>
      </c>
      <c r="GL63" s="325" t="str">
        <f>IFERROR(GETPIVOTDATA("Average of VEHS(40)",#REF!,"TIMEINT",GL$9,"VEHICLETRAVELTIMEMEASUREMENT",$D63),"--")</f>
        <v>--</v>
      </c>
      <c r="GM63" s="331"/>
      <c r="GN63" s="209" t="str">
        <f t="shared" si="25"/>
        <v>--</v>
      </c>
      <c r="GO63" s="354" t="str">
        <f t="shared" si="26"/>
        <v>--</v>
      </c>
      <c r="GP63" s="325">
        <f t="shared" si="27"/>
        <v>0</v>
      </c>
      <c r="GQ63" s="331"/>
      <c r="GR63" s="209" t="str">
        <f>IFERROR(GETPIVOTDATA("Average of TRAVTM(60)",#REF!,"TIMEINT",GR$9,"VEHICLETRAVELTIMEMEASUREMENT",$D63)/3600/24,"--")</f>
        <v>--</v>
      </c>
      <c r="GS63" s="34" t="str">
        <f>IFERROR(GETPIVOTDATA("Average of TRAVTM(60)",#REF!,"TIMEINT",GS$9,"VEHICLETRAVELTIMEMEASUREMENT",$D63)/3600/24,"--")</f>
        <v>--</v>
      </c>
      <c r="GT63" s="34" t="str">
        <f>IFERROR(GETPIVOTDATA("Average of TRAVTM(60)",#REF!,"TIMEINT",GT$9,"VEHICLETRAVELTIMEMEASUREMENT",$D63)/3600/24,"--")</f>
        <v>--</v>
      </c>
      <c r="GU63" s="34" t="str">
        <f>IFERROR(GETPIVOTDATA("Average of TRAVTM(60)",#REF!,"TIMEINT",GU$9,"VEHICLETRAVELTIMEMEASUREMENT",$D63)/3600/24,"--")</f>
        <v>--</v>
      </c>
      <c r="GV63" s="34" t="str">
        <f>IFERROR(GETPIVOTDATA("Average of TRAVTM(60)",#REF!,"TIMEINT",GV$9,"VEHICLETRAVELTIMEMEASUREMENT",$D63)/3600/24,"--")</f>
        <v>--</v>
      </c>
      <c r="GW63" s="34" t="str">
        <f>IFERROR(GETPIVOTDATA("Average of TRAVTM(60)",#REF!,"TIMEINT",GW$9,"VEHICLETRAVELTIMEMEASUREMENT",$D63)/3600/24,"--")</f>
        <v>--</v>
      </c>
      <c r="GX63" s="34" t="str">
        <f>IFERROR(GETPIVOTDATA("Average of TRAVTM(60)",#REF!,"TIMEINT",GX$9,"VEHICLETRAVELTIMEMEASUREMENT",$D63)/3600/24,"--")</f>
        <v>--</v>
      </c>
      <c r="GY63" s="34" t="str">
        <f>IFERROR(GETPIVOTDATA("Average of TRAVTM(60)",#REF!,"TIMEINT",GY$9,"VEHICLETRAVELTIMEMEASUREMENT",$D63)/3600/24,"--")</f>
        <v>--</v>
      </c>
      <c r="GZ63" s="34" t="str">
        <f>IFERROR(GETPIVOTDATA("Average of TRAVTM(60)",#REF!,"TIMEINT",GZ$9,"VEHICLETRAVELTIMEMEASUREMENT",$D63)/3600/24,"--")</f>
        <v>--</v>
      </c>
      <c r="HA63" s="34" t="str">
        <f>IFERROR(GETPIVOTDATA("Average of TRAVTM(60)",#REF!,"TIMEINT",HA$9,"VEHICLETRAVELTIMEMEASUREMENT",$D63)/3600/24,"--")</f>
        <v>--</v>
      </c>
      <c r="HB63" s="34" t="str">
        <f>IFERROR(GETPIVOTDATA("Average of TRAVTM(60)",#REF!,"TIMEINT",HB$9,"VEHICLETRAVELTIMEMEASUREMENT",$D63)/3600/24,"--")</f>
        <v>--</v>
      </c>
      <c r="HC63" s="34" t="str">
        <f>IFERROR(GETPIVOTDATA("Average of TRAVTM(60)",#REF!,"TIMEINT",HC$9,"VEHICLETRAVELTIMEMEASUREMENT",$D63)/3600/24,"--")</f>
        <v>--</v>
      </c>
      <c r="HD63" s="34" t="str">
        <f>IFERROR(GETPIVOTDATA("Average of TRAVTM(60)",#REF!,"TIMEINT",HD$9,"VEHICLETRAVELTIMEMEASUREMENT",$D63)/3600/24,"--")</f>
        <v>--</v>
      </c>
      <c r="HE63" s="34" t="str">
        <f>IFERROR(GETPIVOTDATA("Average of TRAVTM(60)",#REF!,"TIMEINT",HE$9,"VEHICLETRAVELTIMEMEASUREMENT",$D63)/3600/24,"--")</f>
        <v>--</v>
      </c>
      <c r="HF63" s="34" t="str">
        <f>IFERROR(GETPIVOTDATA("Average of TRAVTM(60)",#REF!,"TIMEINT",HF$9,"VEHICLETRAVELTIMEMEASUREMENT",$D63)/3600/24,"--")</f>
        <v>--</v>
      </c>
      <c r="HG63" s="134" t="str">
        <f>IFERROR(GETPIVOTDATA("Average of TRAVTM(60)",#REF!,"TIMEINT",HG$9,"VEHICLETRAVELTIMEMEASUREMENT",$D63)/3600/24,"--")</f>
        <v>--</v>
      </c>
      <c r="HH63" s="331"/>
      <c r="HI63" s="323" t="str">
        <f>IFERROR(GETPIVOTDATA("Average of VEHS(60)",#REF!,"TIMEINT",HI$9,"VEHICLETRAVELTIMEMEASUREMENT",$D63),"--")</f>
        <v>--</v>
      </c>
      <c r="HJ63" s="324" t="str">
        <f>IFERROR(GETPIVOTDATA("Average of VEHS(60)",#REF!,"TIMEINT",HJ$9,"VEHICLETRAVELTIMEMEASUREMENT",$D63),"--")</f>
        <v>--</v>
      </c>
      <c r="HK63" s="324" t="str">
        <f>IFERROR(GETPIVOTDATA("Average of VEHS(60)",#REF!,"TIMEINT",HK$9,"VEHICLETRAVELTIMEMEASUREMENT",$D63),"--")</f>
        <v>--</v>
      </c>
      <c r="HL63" s="324" t="str">
        <f>IFERROR(GETPIVOTDATA("Average of VEHS(60)",#REF!,"TIMEINT",HL$9,"VEHICLETRAVELTIMEMEASUREMENT",$D63),"--")</f>
        <v>--</v>
      </c>
      <c r="HM63" s="324" t="str">
        <f>IFERROR(GETPIVOTDATA("Average of VEHS(60)",#REF!,"TIMEINT",HM$9,"VEHICLETRAVELTIMEMEASUREMENT",$D63),"--")</f>
        <v>--</v>
      </c>
      <c r="HN63" s="324" t="str">
        <f>IFERROR(GETPIVOTDATA("Average of VEHS(60)",#REF!,"TIMEINT",HN$9,"VEHICLETRAVELTIMEMEASUREMENT",$D63),"--")</f>
        <v>--</v>
      </c>
      <c r="HO63" s="324" t="str">
        <f>IFERROR(GETPIVOTDATA("Average of VEHS(60)",#REF!,"TIMEINT",HO$9,"VEHICLETRAVELTIMEMEASUREMENT",$D63),"--")</f>
        <v>--</v>
      </c>
      <c r="HP63" s="324" t="str">
        <f>IFERROR(GETPIVOTDATA("Average of VEHS(60)",#REF!,"TIMEINT",HP$9,"VEHICLETRAVELTIMEMEASUREMENT",$D63),"--")</f>
        <v>--</v>
      </c>
      <c r="HQ63" s="324" t="str">
        <f>IFERROR(GETPIVOTDATA("Average of VEHS(60)",#REF!,"TIMEINT",HQ$9,"VEHICLETRAVELTIMEMEASUREMENT",$D63),"--")</f>
        <v>--</v>
      </c>
      <c r="HR63" s="324" t="str">
        <f>IFERROR(GETPIVOTDATA("Average of VEHS(60)",#REF!,"TIMEINT",HR$9,"VEHICLETRAVELTIMEMEASUREMENT",$D63),"--")</f>
        <v>--</v>
      </c>
      <c r="HS63" s="324" t="str">
        <f>IFERROR(GETPIVOTDATA("Average of VEHS(60)",#REF!,"TIMEINT",HS$9,"VEHICLETRAVELTIMEMEASUREMENT",$D63),"--")</f>
        <v>--</v>
      </c>
      <c r="HT63" s="324" t="str">
        <f>IFERROR(GETPIVOTDATA("Average of VEHS(60)",#REF!,"TIMEINT",HT$9,"VEHICLETRAVELTIMEMEASUREMENT",$D63),"--")</f>
        <v>--</v>
      </c>
      <c r="HU63" s="324" t="str">
        <f>IFERROR(GETPIVOTDATA("Average of VEHS(60)",#REF!,"TIMEINT",HU$9,"VEHICLETRAVELTIMEMEASUREMENT",$D63),"--")</f>
        <v>--</v>
      </c>
      <c r="HV63" s="324" t="str">
        <f>IFERROR(GETPIVOTDATA("Average of VEHS(60)",#REF!,"TIMEINT",HV$9,"VEHICLETRAVELTIMEMEASUREMENT",$D63),"--")</f>
        <v>--</v>
      </c>
      <c r="HW63" s="324" t="str">
        <f>IFERROR(GETPIVOTDATA("Average of VEHS(60)",#REF!,"TIMEINT",HW$9,"VEHICLETRAVELTIMEMEASUREMENT",$D63),"--")</f>
        <v>--</v>
      </c>
      <c r="HX63" s="325" t="str">
        <f>IFERROR(GETPIVOTDATA("Average of VEHS(60)",#REF!,"TIMEINT",HX$9,"VEHICLETRAVELTIMEMEASUREMENT",$D63),"--")</f>
        <v>--</v>
      </c>
      <c r="HY63" s="331"/>
      <c r="HZ63" s="209" t="str">
        <f t="shared" si="28"/>
        <v>--</v>
      </c>
      <c r="IA63" s="354" t="str">
        <f t="shared" si="29"/>
        <v>--</v>
      </c>
      <c r="IB63" s="325">
        <f t="shared" si="30"/>
        <v>0</v>
      </c>
      <c r="IC63" s="638"/>
      <c r="ID63" s="323" t="str">
        <f>IFERROR(AVERAGEIFS('VISSIM Travel Time Outputs'!#REF!,'VISSIM Travel Time Outputs'!#REF!,$D63,'VISSIM Travel Time Outputs'!#REF!,"AVG",'VISSIM Travel Time Outputs'!#REF!,ID$9),"-")</f>
        <v>-</v>
      </c>
      <c r="IE63" s="324" t="str">
        <f>IFERROR(AVERAGEIFS('VISSIM Travel Time Outputs'!#REF!,'VISSIM Travel Time Outputs'!#REF!,$D63,'VISSIM Travel Time Outputs'!#REF!,"AVG",'VISSIM Travel Time Outputs'!#REF!,IE$9),"-")</f>
        <v>-</v>
      </c>
      <c r="IF63" s="324" t="str">
        <f>IFERROR(AVERAGEIFS('VISSIM Travel Time Outputs'!#REF!,'VISSIM Travel Time Outputs'!#REF!,$D63,'VISSIM Travel Time Outputs'!#REF!,"AVG",'VISSIM Travel Time Outputs'!#REF!,IF$9),"-")</f>
        <v>-</v>
      </c>
      <c r="IG63" s="324" t="str">
        <f>IFERROR(AVERAGEIFS('VISSIM Travel Time Outputs'!#REF!,'VISSIM Travel Time Outputs'!#REF!,$D63,'VISSIM Travel Time Outputs'!#REF!,"AVG",'VISSIM Travel Time Outputs'!#REF!,IG$9),"-")</f>
        <v>-</v>
      </c>
      <c r="IH63" s="324" t="str">
        <f>IFERROR(AVERAGEIFS('VISSIM Travel Time Outputs'!#REF!,'VISSIM Travel Time Outputs'!#REF!,$D63,'VISSIM Travel Time Outputs'!#REF!,"AVG",'VISSIM Travel Time Outputs'!#REF!,IH$9),"-")</f>
        <v>-</v>
      </c>
      <c r="II63" s="324" t="str">
        <f>IFERROR(AVERAGEIFS('VISSIM Travel Time Outputs'!#REF!,'VISSIM Travel Time Outputs'!#REF!,$D63,'VISSIM Travel Time Outputs'!#REF!,"AVG",'VISSIM Travel Time Outputs'!#REF!,II$9),"-")</f>
        <v>-</v>
      </c>
      <c r="IJ63" s="324" t="str">
        <f>IFERROR(AVERAGEIFS('VISSIM Travel Time Outputs'!#REF!,'VISSIM Travel Time Outputs'!#REF!,$D63,'VISSIM Travel Time Outputs'!#REF!,"AVG",'VISSIM Travel Time Outputs'!#REF!,IJ$9),"-")</f>
        <v>-</v>
      </c>
      <c r="IK63" s="324" t="str">
        <f>IFERROR(AVERAGEIFS('VISSIM Travel Time Outputs'!#REF!,'VISSIM Travel Time Outputs'!#REF!,$D63,'VISSIM Travel Time Outputs'!#REF!,"AVG",'VISSIM Travel Time Outputs'!#REF!,IK$9),"-")</f>
        <v>-</v>
      </c>
      <c r="IL63" s="324" t="str">
        <f>IFERROR(AVERAGEIFS('VISSIM Travel Time Outputs'!#REF!,'VISSIM Travel Time Outputs'!#REF!,$D63,'VISSIM Travel Time Outputs'!#REF!,"AVG",'VISSIM Travel Time Outputs'!#REF!,IL$9),"-")</f>
        <v>-</v>
      </c>
      <c r="IM63" s="324" t="str">
        <f>IFERROR(AVERAGEIFS('VISSIM Travel Time Outputs'!#REF!,'VISSIM Travel Time Outputs'!#REF!,$D63,'VISSIM Travel Time Outputs'!#REF!,"AVG",'VISSIM Travel Time Outputs'!#REF!,IM$9),"-")</f>
        <v>-</v>
      </c>
      <c r="IN63" s="324" t="str">
        <f>IFERROR(AVERAGEIFS('VISSIM Travel Time Outputs'!#REF!,'VISSIM Travel Time Outputs'!#REF!,$D63,'VISSIM Travel Time Outputs'!#REF!,"AVG",'VISSIM Travel Time Outputs'!#REF!,IN$9),"-")</f>
        <v>-</v>
      </c>
      <c r="IO63" s="324" t="str">
        <f>IFERROR(AVERAGEIFS('VISSIM Travel Time Outputs'!#REF!,'VISSIM Travel Time Outputs'!#REF!,$D63,'VISSIM Travel Time Outputs'!#REF!,"AVG",'VISSIM Travel Time Outputs'!#REF!,IO$9),"-")</f>
        <v>-</v>
      </c>
      <c r="IP63" s="324" t="str">
        <f>IFERROR(AVERAGEIFS('VISSIM Travel Time Outputs'!#REF!,'VISSIM Travel Time Outputs'!#REF!,$D63,'VISSIM Travel Time Outputs'!#REF!,"AVG",'VISSIM Travel Time Outputs'!#REF!,IP$9),"-")</f>
        <v>-</v>
      </c>
      <c r="IQ63" s="324" t="str">
        <f>IFERROR(AVERAGEIFS('VISSIM Travel Time Outputs'!#REF!,'VISSIM Travel Time Outputs'!#REF!,$D63,'VISSIM Travel Time Outputs'!#REF!,"AVG",'VISSIM Travel Time Outputs'!#REF!,IQ$9),"-")</f>
        <v>-</v>
      </c>
      <c r="IR63" s="324" t="str">
        <f>IFERROR(AVERAGEIFS('VISSIM Travel Time Outputs'!#REF!,'VISSIM Travel Time Outputs'!#REF!,$D63,'VISSIM Travel Time Outputs'!#REF!,"AVG",'VISSIM Travel Time Outputs'!#REF!,IR$9),"-")</f>
        <v>-</v>
      </c>
      <c r="IS63" s="325" t="str">
        <f>IFERROR(AVERAGEIFS('VISSIM Travel Time Outputs'!#REF!,'VISSIM Travel Time Outputs'!#REF!,$D63,'VISSIM Travel Time Outputs'!#REF!,"AVG",'VISSIM Travel Time Outputs'!#REF!,IS$9),"-")</f>
        <v>-</v>
      </c>
      <c r="IT63" s="325" t="str">
        <f t="shared" si="31"/>
        <v>--</v>
      </c>
    </row>
    <row r="64" spans="1:254" x14ac:dyDescent="0.35">
      <c r="A64" s="252" t="str">
        <f t="shared" si="12"/>
        <v>H</v>
      </c>
      <c r="B64" s="319">
        <f t="shared" si="33"/>
        <v>55</v>
      </c>
      <c r="C64" s="413">
        <f>INDEX('Input - Travel Times'!$B$3:$AH$103,MATCH($B64,'Input - Travel Times'!$B$3:$B$103,0),MATCH(C$9,'Input - Travel Times'!$B$3:$AH$3,0))</f>
        <v>0</v>
      </c>
      <c r="D64" s="150">
        <f>INDEX('Input - Travel Times'!$B$3:$AH$103,MATCH($B64,'Input - Travel Times'!$B$3:$B$103,0),MATCH(D$9,'Input - Travel Times'!$B$3:$AH$3,0))</f>
        <v>0</v>
      </c>
      <c r="E64" s="518">
        <f>TIME(0,0,INDEX('Input - Travel Times'!$B$3:$AH$103,MATCH($B64,'Input - Travel Times'!$B$3:$B$103,0),MATCH(E$9,'Input - Travel Times'!$B$3:$AH$3,0)))</f>
        <v>0</v>
      </c>
      <c r="F64" s="518">
        <f>TIME(0,0,INDEX('Input - Travel Times'!$B$3:$AH$103,MATCH($B64,'Input - Travel Times'!$B$3:$B$103,0),MATCH(F$9,'Input - Travel Times'!$B$3:$AH$3,0)))</f>
        <v>0</v>
      </c>
      <c r="G64" s="518">
        <f>TIME(0,0,INDEX('Input - Travel Times'!$B$3:$AH$103,MATCH($B64,'Input - Travel Times'!$B$3:$B$103,0),MATCH(G$9,'Input - Travel Times'!$B$3:$AH$3,0)))</f>
        <v>0</v>
      </c>
      <c r="H64" s="518">
        <f>TIME(0,0,INDEX('Input - Travel Times'!$B$3:$AH$103,MATCH($B64,'Input - Travel Times'!$B$3:$B$103,0),MATCH(H$9,'Input - Travel Times'!$B$3:$AH$3,0)))</f>
        <v>0</v>
      </c>
      <c r="J64" s="209" t="str">
        <f>IFERROR(TIME(0,0,AVERAGEIFS('VISSIM Travel Time Outputs'!$I:$I,'VISSIM Travel Time Outputs'!$D:$D,$D64,'VISSIM Travel Time Outputs'!$A:$A,"AVG",'VISSIM Travel Time Outputs'!$B:$B,J$9)),"-")</f>
        <v>-</v>
      </c>
      <c r="K64" s="34" t="str">
        <f>IFERROR(TIME(0,0,AVERAGEIFS('VISSIM Travel Time Outputs'!$I:$I,'VISSIM Travel Time Outputs'!$D:$D,$D64,'VISSIM Travel Time Outputs'!$A:$A,"AVG",'VISSIM Travel Time Outputs'!$B:$B,K$9)),"-")</f>
        <v>-</v>
      </c>
      <c r="L64" s="34" t="str">
        <f>IFERROR(TIME(0,0,AVERAGEIFS('VISSIM Travel Time Outputs'!$I:$I,'VISSIM Travel Time Outputs'!$D:$D,$D64,'VISSIM Travel Time Outputs'!$A:$A,"AVG",'VISSIM Travel Time Outputs'!$B:$B,L$9)),"-")</f>
        <v>-</v>
      </c>
      <c r="M64" s="34" t="str">
        <f>IFERROR(TIME(0,0,AVERAGEIFS('VISSIM Travel Time Outputs'!$I:$I,'VISSIM Travel Time Outputs'!$D:$D,$D64,'VISSIM Travel Time Outputs'!$A:$A,"AVG",'VISSIM Travel Time Outputs'!$B:$B,M$9)),"-")</f>
        <v>-</v>
      </c>
      <c r="N64" s="34" t="str">
        <f>IFERROR(TIME(0,0,AVERAGEIFS('VISSIM Travel Time Outputs'!$I:$I,'VISSIM Travel Time Outputs'!$D:$D,$D64,'VISSIM Travel Time Outputs'!$A:$A,"AVG",'VISSIM Travel Time Outputs'!$B:$B,N$9)),"-")</f>
        <v>-</v>
      </c>
      <c r="O64" s="34" t="str">
        <f>IFERROR(TIME(0,0,AVERAGEIFS('VISSIM Travel Time Outputs'!$I:$I,'VISSIM Travel Time Outputs'!$D:$D,$D64,'VISSIM Travel Time Outputs'!$A:$A,"AVG",'VISSIM Travel Time Outputs'!$B:$B,O$9)),"-")</f>
        <v>-</v>
      </c>
      <c r="P64" s="34" t="str">
        <f>IFERROR(TIME(0,0,AVERAGEIFS('VISSIM Travel Time Outputs'!$I:$I,'VISSIM Travel Time Outputs'!$D:$D,$D64,'VISSIM Travel Time Outputs'!$A:$A,"AVG",'VISSIM Travel Time Outputs'!$B:$B,P$9)),"-")</f>
        <v>-</v>
      </c>
      <c r="Q64" s="34" t="str">
        <f>IFERROR(TIME(0,0,AVERAGEIFS('VISSIM Travel Time Outputs'!$I:$I,'VISSIM Travel Time Outputs'!$D:$D,$D64,'VISSIM Travel Time Outputs'!$A:$A,"AVG",'VISSIM Travel Time Outputs'!$B:$B,Q$9)),"-")</f>
        <v>-</v>
      </c>
      <c r="R64" s="34" t="str">
        <f>IFERROR(TIME(0,0,AVERAGEIFS('VISSIM Travel Time Outputs'!$I:$I,'VISSIM Travel Time Outputs'!$D:$D,$D64,'VISSIM Travel Time Outputs'!$A:$A,"AVG",'VISSIM Travel Time Outputs'!$B:$B,R$9)),"-")</f>
        <v>-</v>
      </c>
      <c r="S64" s="34" t="str">
        <f>IFERROR(TIME(0,0,AVERAGEIFS('VISSIM Travel Time Outputs'!$I:$I,'VISSIM Travel Time Outputs'!$D:$D,$D64,'VISSIM Travel Time Outputs'!$A:$A,"AVG",'VISSIM Travel Time Outputs'!$B:$B,S$9)),"-")</f>
        <v>-</v>
      </c>
      <c r="T64" s="34" t="str">
        <f>IFERROR(TIME(0,0,AVERAGEIFS('VISSIM Travel Time Outputs'!$I:$I,'VISSIM Travel Time Outputs'!$D:$D,$D64,'VISSIM Travel Time Outputs'!$A:$A,"AVG",'VISSIM Travel Time Outputs'!$B:$B,T$9)),"-")</f>
        <v>-</v>
      </c>
      <c r="U64" s="34" t="str">
        <f>IFERROR(TIME(0,0,AVERAGEIFS('VISSIM Travel Time Outputs'!$I:$I,'VISSIM Travel Time Outputs'!$D:$D,$D64,'VISSIM Travel Time Outputs'!$A:$A,"AVG",'VISSIM Travel Time Outputs'!$B:$B,U$9)),"-")</f>
        <v>-</v>
      </c>
      <c r="V64" s="34" t="str">
        <f>IFERROR(TIME(0,0,AVERAGEIFS('VISSIM Travel Time Outputs'!$I:$I,'VISSIM Travel Time Outputs'!$D:$D,$D64,'VISSIM Travel Time Outputs'!$A:$A,"AVG",'VISSIM Travel Time Outputs'!$B:$B,V$9)),"-")</f>
        <v>-</v>
      </c>
      <c r="W64" s="34" t="str">
        <f>IFERROR(TIME(0,0,AVERAGEIFS('VISSIM Travel Time Outputs'!$I:$I,'VISSIM Travel Time Outputs'!$D:$D,$D64,'VISSIM Travel Time Outputs'!$A:$A,"AVG",'VISSIM Travel Time Outputs'!$B:$B,W$9)),"-")</f>
        <v>-</v>
      </c>
      <c r="X64" s="34" t="str">
        <f>IFERROR(TIME(0,0,AVERAGEIFS('VISSIM Travel Time Outputs'!$I:$I,'VISSIM Travel Time Outputs'!$D:$D,$D64,'VISSIM Travel Time Outputs'!$A:$A,"AVG",'VISSIM Travel Time Outputs'!$B:$B,X$9)),"-")</f>
        <v>-</v>
      </c>
      <c r="Y64" s="134" t="str">
        <f>IFERROR(TIME(0,0,AVERAGEIFS('VISSIM Travel Time Outputs'!$I:$I,'VISSIM Travel Time Outputs'!$D:$D,$D64,'VISSIM Travel Time Outputs'!$A:$A,"AVG",'VISSIM Travel Time Outputs'!$B:$B,Y$9)),"-")</f>
        <v>-</v>
      </c>
      <c r="Z64" s="254"/>
      <c r="AA64" s="323" t="str">
        <f>IFERROR(AVERAGEIFS('VISSIM Travel Time Outputs'!$F:$F,'VISSIM Travel Time Outputs'!$D:$D,$D64,'VISSIM Travel Time Outputs'!$A:$A,"AVG",'VISSIM Travel Time Outputs'!$B:$B,AA$9),"-")</f>
        <v>-</v>
      </c>
      <c r="AB64" s="324" t="str">
        <f>IFERROR(AVERAGEIFS('VISSIM Travel Time Outputs'!$F:$F,'VISSIM Travel Time Outputs'!$D:$D,$D64,'VISSIM Travel Time Outputs'!$A:$A,"AVG",'VISSIM Travel Time Outputs'!$B:$B,AB$9),"-")</f>
        <v>-</v>
      </c>
      <c r="AC64" s="324" t="str">
        <f>IFERROR(AVERAGEIFS('VISSIM Travel Time Outputs'!$F:$F,'VISSIM Travel Time Outputs'!$D:$D,$D64,'VISSIM Travel Time Outputs'!$A:$A,"AVG",'VISSIM Travel Time Outputs'!$B:$B,AC$9),"-")</f>
        <v>-</v>
      </c>
      <c r="AD64" s="324" t="str">
        <f>IFERROR(AVERAGEIFS('VISSIM Travel Time Outputs'!$F:$F,'VISSIM Travel Time Outputs'!$D:$D,$D64,'VISSIM Travel Time Outputs'!$A:$A,"AVG",'VISSIM Travel Time Outputs'!$B:$B,AD$9),"-")</f>
        <v>-</v>
      </c>
      <c r="AE64" s="324" t="str">
        <f>IFERROR(AVERAGEIFS('VISSIM Travel Time Outputs'!$F:$F,'VISSIM Travel Time Outputs'!$D:$D,$D64,'VISSIM Travel Time Outputs'!$A:$A,"AVG",'VISSIM Travel Time Outputs'!$B:$B,AE$9),"-")</f>
        <v>-</v>
      </c>
      <c r="AF64" s="324" t="str">
        <f>IFERROR(AVERAGEIFS('VISSIM Travel Time Outputs'!$F:$F,'VISSIM Travel Time Outputs'!$D:$D,$D64,'VISSIM Travel Time Outputs'!$A:$A,"AVG",'VISSIM Travel Time Outputs'!$B:$B,AF$9),"-")</f>
        <v>-</v>
      </c>
      <c r="AG64" s="324" t="str">
        <f>IFERROR(AVERAGEIFS('VISSIM Travel Time Outputs'!$F:$F,'VISSIM Travel Time Outputs'!$D:$D,$D64,'VISSIM Travel Time Outputs'!$A:$A,"AVG",'VISSIM Travel Time Outputs'!$B:$B,AG$9),"-")</f>
        <v>-</v>
      </c>
      <c r="AH64" s="324" t="str">
        <f>IFERROR(AVERAGEIFS('VISSIM Travel Time Outputs'!$F:$F,'VISSIM Travel Time Outputs'!$D:$D,$D64,'VISSIM Travel Time Outputs'!$A:$A,"AVG",'VISSIM Travel Time Outputs'!$B:$B,AH$9),"-")</f>
        <v>-</v>
      </c>
      <c r="AI64" s="324" t="str">
        <f>IFERROR(AVERAGEIFS('VISSIM Travel Time Outputs'!$F:$F,'VISSIM Travel Time Outputs'!$D:$D,$D64,'VISSIM Travel Time Outputs'!$A:$A,"AVG",'VISSIM Travel Time Outputs'!$B:$B,AI$9),"-")</f>
        <v>-</v>
      </c>
      <c r="AJ64" s="324" t="str">
        <f>IFERROR(AVERAGEIFS('VISSIM Travel Time Outputs'!$F:$F,'VISSIM Travel Time Outputs'!$D:$D,$D64,'VISSIM Travel Time Outputs'!$A:$A,"AVG",'VISSIM Travel Time Outputs'!$B:$B,AJ$9),"-")</f>
        <v>-</v>
      </c>
      <c r="AK64" s="324" t="str">
        <f>IFERROR(AVERAGEIFS('VISSIM Travel Time Outputs'!$F:$F,'VISSIM Travel Time Outputs'!$D:$D,$D64,'VISSIM Travel Time Outputs'!$A:$A,"AVG",'VISSIM Travel Time Outputs'!$B:$B,AK$9),"-")</f>
        <v>-</v>
      </c>
      <c r="AL64" s="324" t="str">
        <f>IFERROR(AVERAGEIFS('VISSIM Travel Time Outputs'!$F:$F,'VISSIM Travel Time Outputs'!$D:$D,$D64,'VISSIM Travel Time Outputs'!$A:$A,"AVG",'VISSIM Travel Time Outputs'!$B:$B,AL$9),"-")</f>
        <v>-</v>
      </c>
      <c r="AM64" s="324" t="str">
        <f>IFERROR(AVERAGEIFS('VISSIM Travel Time Outputs'!$F:$F,'VISSIM Travel Time Outputs'!$D:$D,$D64,'VISSIM Travel Time Outputs'!$A:$A,"AVG",'VISSIM Travel Time Outputs'!$B:$B,AM$9),"-")</f>
        <v>-</v>
      </c>
      <c r="AN64" s="324" t="str">
        <f>IFERROR(AVERAGEIFS('VISSIM Travel Time Outputs'!$F:$F,'VISSIM Travel Time Outputs'!$D:$D,$D64,'VISSIM Travel Time Outputs'!$A:$A,"AVG",'VISSIM Travel Time Outputs'!$B:$B,AN$9),"-")</f>
        <v>-</v>
      </c>
      <c r="AO64" s="324" t="str">
        <f>IFERROR(AVERAGEIFS('VISSIM Travel Time Outputs'!$F:$F,'VISSIM Travel Time Outputs'!$D:$D,$D64,'VISSIM Travel Time Outputs'!$A:$A,"AVG",'VISSIM Travel Time Outputs'!$B:$B,AO$9),"-")</f>
        <v>-</v>
      </c>
      <c r="AP64" s="325" t="str">
        <f>IFERROR(AVERAGEIFS('VISSIM Travel Time Outputs'!$F:$F,'VISSIM Travel Time Outputs'!$D:$D,$D64,'VISSIM Travel Time Outputs'!$A:$A,"AVG",'VISSIM Travel Time Outputs'!$B:$B,AP$9),"-")</f>
        <v>-</v>
      </c>
      <c r="AQ64" s="331"/>
      <c r="AR64" s="209" t="str">
        <f t="shared" si="13"/>
        <v>--</v>
      </c>
      <c r="AS64" s="354" t="str">
        <f t="shared" si="14"/>
        <v>--</v>
      </c>
      <c r="AT64" s="325">
        <f t="shared" si="15"/>
        <v>0</v>
      </c>
      <c r="AU64" s="255"/>
      <c r="AV64" s="209" t="str">
        <f>IFERROR(TIME(0,0,AVERAGEIFS('VISSIM Travel Time Outputs'!$J:$J,'VISSIM Travel Time Outputs'!$D:$D,$D64,'VISSIM Travel Time Outputs'!$A:$A,"AVG",'VISSIM Travel Time Outputs'!$B:$B,AV$9)),"-")</f>
        <v>-</v>
      </c>
      <c r="AW64" s="34" t="str">
        <f>IFERROR(TIME(0,0,AVERAGEIFS('VISSIM Travel Time Outputs'!$J:$J,'VISSIM Travel Time Outputs'!$D:$D,$D64,'VISSIM Travel Time Outputs'!$A:$A,"AVG",'VISSIM Travel Time Outputs'!$B:$B,AW$9)),"-")</f>
        <v>-</v>
      </c>
      <c r="AX64" s="34" t="str">
        <f>IFERROR(TIME(0,0,AVERAGEIFS('VISSIM Travel Time Outputs'!$J:$J,'VISSIM Travel Time Outputs'!$D:$D,$D64,'VISSIM Travel Time Outputs'!$A:$A,"AVG",'VISSIM Travel Time Outputs'!$B:$B,AX$9)),"-")</f>
        <v>-</v>
      </c>
      <c r="AY64" s="34" t="str">
        <f>IFERROR(TIME(0,0,AVERAGEIFS('VISSIM Travel Time Outputs'!$J:$J,'VISSIM Travel Time Outputs'!$D:$D,$D64,'VISSIM Travel Time Outputs'!$A:$A,"AVG",'VISSIM Travel Time Outputs'!$B:$B,AY$9)),"-")</f>
        <v>-</v>
      </c>
      <c r="AZ64" s="34" t="str">
        <f>IFERROR(TIME(0,0,AVERAGEIFS('VISSIM Travel Time Outputs'!$J:$J,'VISSIM Travel Time Outputs'!$D:$D,$D64,'VISSIM Travel Time Outputs'!$A:$A,"AVG",'VISSIM Travel Time Outputs'!$B:$B,AZ$9)),"-")</f>
        <v>-</v>
      </c>
      <c r="BA64" s="34" t="str">
        <f>IFERROR(TIME(0,0,AVERAGEIFS('VISSIM Travel Time Outputs'!$J:$J,'VISSIM Travel Time Outputs'!$D:$D,$D64,'VISSIM Travel Time Outputs'!$A:$A,"AVG",'VISSIM Travel Time Outputs'!$B:$B,BA$9)),"-")</f>
        <v>-</v>
      </c>
      <c r="BB64" s="34" t="str">
        <f>IFERROR(TIME(0,0,AVERAGEIFS('VISSIM Travel Time Outputs'!$J:$J,'VISSIM Travel Time Outputs'!$D:$D,$D64,'VISSIM Travel Time Outputs'!$A:$A,"AVG",'VISSIM Travel Time Outputs'!$B:$B,BB$9)),"-")</f>
        <v>-</v>
      </c>
      <c r="BC64" s="34" t="str">
        <f>IFERROR(TIME(0,0,AVERAGEIFS('VISSIM Travel Time Outputs'!$J:$J,'VISSIM Travel Time Outputs'!$D:$D,$D64,'VISSIM Travel Time Outputs'!$A:$A,"AVG",'VISSIM Travel Time Outputs'!$B:$B,BC$9)),"-")</f>
        <v>-</v>
      </c>
      <c r="BD64" s="34" t="str">
        <f>IFERROR(TIME(0,0,AVERAGEIFS('VISSIM Travel Time Outputs'!$J:$J,'VISSIM Travel Time Outputs'!$D:$D,$D64,'VISSIM Travel Time Outputs'!$A:$A,"AVG",'VISSIM Travel Time Outputs'!$B:$B,BD$9)),"-")</f>
        <v>-</v>
      </c>
      <c r="BE64" s="34" t="str">
        <f>IFERROR(TIME(0,0,AVERAGEIFS('VISSIM Travel Time Outputs'!$J:$J,'VISSIM Travel Time Outputs'!$D:$D,$D64,'VISSIM Travel Time Outputs'!$A:$A,"AVG",'VISSIM Travel Time Outputs'!$B:$B,BE$9)),"-")</f>
        <v>-</v>
      </c>
      <c r="BF64" s="34" t="str">
        <f>IFERROR(TIME(0,0,AVERAGEIFS('VISSIM Travel Time Outputs'!$J:$J,'VISSIM Travel Time Outputs'!$D:$D,$D64,'VISSIM Travel Time Outputs'!$A:$A,"AVG",'VISSIM Travel Time Outputs'!$B:$B,BF$9)),"-")</f>
        <v>-</v>
      </c>
      <c r="BG64" s="34" t="str">
        <f>IFERROR(TIME(0,0,AVERAGEIFS('VISSIM Travel Time Outputs'!$J:$J,'VISSIM Travel Time Outputs'!$D:$D,$D64,'VISSIM Travel Time Outputs'!$A:$A,"AVG",'VISSIM Travel Time Outputs'!$B:$B,BG$9)),"-")</f>
        <v>-</v>
      </c>
      <c r="BH64" s="34" t="str">
        <f>IFERROR(TIME(0,0,AVERAGEIFS('VISSIM Travel Time Outputs'!$J:$J,'VISSIM Travel Time Outputs'!$D:$D,$D64,'VISSIM Travel Time Outputs'!$A:$A,"AVG",'VISSIM Travel Time Outputs'!$B:$B,BH$9)),"-")</f>
        <v>-</v>
      </c>
      <c r="BI64" s="34" t="str">
        <f>IFERROR(TIME(0,0,AVERAGEIFS('VISSIM Travel Time Outputs'!$J:$J,'VISSIM Travel Time Outputs'!$D:$D,$D64,'VISSIM Travel Time Outputs'!$A:$A,"AVG",'VISSIM Travel Time Outputs'!$B:$B,BI$9)),"-")</f>
        <v>-</v>
      </c>
      <c r="BJ64" s="34" t="str">
        <f>IFERROR(TIME(0,0,AVERAGEIFS('VISSIM Travel Time Outputs'!$J:$J,'VISSIM Travel Time Outputs'!$D:$D,$D64,'VISSIM Travel Time Outputs'!$A:$A,"AVG",'VISSIM Travel Time Outputs'!$B:$B,BJ$9)),"-")</f>
        <v>-</v>
      </c>
      <c r="BK64" s="134" t="str">
        <f>IFERROR(TIME(0,0,AVERAGEIFS('VISSIM Travel Time Outputs'!$J:$J,'VISSIM Travel Time Outputs'!$D:$D,$D64,'VISSIM Travel Time Outputs'!$A:$A,"AVG",'VISSIM Travel Time Outputs'!$B:$B,BK$9)),"-")</f>
        <v>-</v>
      </c>
      <c r="BL64" s="126"/>
      <c r="BM64" s="323" t="str">
        <f>IFERROR(AVERAGEIFS('VISSIM Travel Time Outputs'!$G:$G,'VISSIM Travel Time Outputs'!$D:$D,$D64,'VISSIM Travel Time Outputs'!$A:$A,"AVG",'VISSIM Travel Time Outputs'!$B:$B,BM$9),"-")</f>
        <v>-</v>
      </c>
      <c r="BN64" s="324" t="str">
        <f>IFERROR(AVERAGEIFS('VISSIM Travel Time Outputs'!$G:$G,'VISSIM Travel Time Outputs'!$D:$D,$D64,'VISSIM Travel Time Outputs'!$A:$A,"AVG",'VISSIM Travel Time Outputs'!$B:$B,BN$9),"-")</f>
        <v>-</v>
      </c>
      <c r="BO64" s="324" t="str">
        <f>IFERROR(AVERAGEIFS('VISSIM Travel Time Outputs'!$G:$G,'VISSIM Travel Time Outputs'!$D:$D,$D64,'VISSIM Travel Time Outputs'!$A:$A,"AVG",'VISSIM Travel Time Outputs'!$B:$B,BO$9),"-")</f>
        <v>-</v>
      </c>
      <c r="BP64" s="324" t="str">
        <f>IFERROR(AVERAGEIFS('VISSIM Travel Time Outputs'!$G:$G,'VISSIM Travel Time Outputs'!$D:$D,$D64,'VISSIM Travel Time Outputs'!$A:$A,"AVG",'VISSIM Travel Time Outputs'!$B:$B,BP$9),"-")</f>
        <v>-</v>
      </c>
      <c r="BQ64" s="324" t="str">
        <f>IFERROR(AVERAGEIFS('VISSIM Travel Time Outputs'!$G:$G,'VISSIM Travel Time Outputs'!$D:$D,$D64,'VISSIM Travel Time Outputs'!$A:$A,"AVG",'VISSIM Travel Time Outputs'!$B:$B,BQ$9),"-")</f>
        <v>-</v>
      </c>
      <c r="BR64" s="324" t="str">
        <f>IFERROR(AVERAGEIFS('VISSIM Travel Time Outputs'!$G:$G,'VISSIM Travel Time Outputs'!$D:$D,$D64,'VISSIM Travel Time Outputs'!$A:$A,"AVG",'VISSIM Travel Time Outputs'!$B:$B,BR$9),"-")</f>
        <v>-</v>
      </c>
      <c r="BS64" s="324" t="str">
        <f>IFERROR(AVERAGEIFS('VISSIM Travel Time Outputs'!$G:$G,'VISSIM Travel Time Outputs'!$D:$D,$D64,'VISSIM Travel Time Outputs'!$A:$A,"AVG",'VISSIM Travel Time Outputs'!$B:$B,BS$9),"-")</f>
        <v>-</v>
      </c>
      <c r="BT64" s="324" t="str">
        <f>IFERROR(AVERAGEIFS('VISSIM Travel Time Outputs'!$G:$G,'VISSIM Travel Time Outputs'!$D:$D,$D64,'VISSIM Travel Time Outputs'!$A:$A,"AVG",'VISSIM Travel Time Outputs'!$B:$B,BT$9),"-")</f>
        <v>-</v>
      </c>
      <c r="BU64" s="324" t="str">
        <f>IFERROR(AVERAGEIFS('VISSIM Travel Time Outputs'!$G:$G,'VISSIM Travel Time Outputs'!$D:$D,$D64,'VISSIM Travel Time Outputs'!$A:$A,"AVG",'VISSIM Travel Time Outputs'!$B:$B,BU$9),"-")</f>
        <v>-</v>
      </c>
      <c r="BV64" s="324" t="str">
        <f>IFERROR(AVERAGEIFS('VISSIM Travel Time Outputs'!$G:$G,'VISSIM Travel Time Outputs'!$D:$D,$D64,'VISSIM Travel Time Outputs'!$A:$A,"AVG",'VISSIM Travel Time Outputs'!$B:$B,BV$9),"-")</f>
        <v>-</v>
      </c>
      <c r="BW64" s="324" t="str">
        <f>IFERROR(AVERAGEIFS('VISSIM Travel Time Outputs'!$G:$G,'VISSIM Travel Time Outputs'!$D:$D,$D64,'VISSIM Travel Time Outputs'!$A:$A,"AVG",'VISSIM Travel Time Outputs'!$B:$B,BW$9),"-")</f>
        <v>-</v>
      </c>
      <c r="BX64" s="324" t="str">
        <f>IFERROR(AVERAGEIFS('VISSIM Travel Time Outputs'!$G:$G,'VISSIM Travel Time Outputs'!$D:$D,$D64,'VISSIM Travel Time Outputs'!$A:$A,"AVG",'VISSIM Travel Time Outputs'!$B:$B,BX$9),"-")</f>
        <v>-</v>
      </c>
      <c r="BY64" s="324" t="str">
        <f>IFERROR(AVERAGEIFS('VISSIM Travel Time Outputs'!$G:$G,'VISSIM Travel Time Outputs'!$D:$D,$D64,'VISSIM Travel Time Outputs'!$A:$A,"AVG",'VISSIM Travel Time Outputs'!$B:$B,BY$9),"-")</f>
        <v>-</v>
      </c>
      <c r="BZ64" s="324" t="str">
        <f>IFERROR(AVERAGEIFS('VISSIM Travel Time Outputs'!$G:$G,'VISSIM Travel Time Outputs'!$D:$D,$D64,'VISSIM Travel Time Outputs'!$A:$A,"AVG",'VISSIM Travel Time Outputs'!$B:$B,BZ$9),"-")</f>
        <v>-</v>
      </c>
      <c r="CA64" s="324" t="str">
        <f>IFERROR(AVERAGEIFS('VISSIM Travel Time Outputs'!$G:$G,'VISSIM Travel Time Outputs'!$D:$D,$D64,'VISSIM Travel Time Outputs'!$A:$A,"AVG",'VISSIM Travel Time Outputs'!$B:$B,CA$9),"-")</f>
        <v>-</v>
      </c>
      <c r="CB64" s="325" t="str">
        <f>IFERROR(AVERAGEIFS('VISSIM Travel Time Outputs'!$G:$G,'VISSIM Travel Time Outputs'!$D:$D,$D64,'VISSIM Travel Time Outputs'!$A:$A,"AVG",'VISSIM Travel Time Outputs'!$B:$B,CB$9),"-")</f>
        <v>-</v>
      </c>
      <c r="CC64" s="254"/>
      <c r="CD64" s="209" t="str">
        <f t="shared" si="16"/>
        <v>--</v>
      </c>
      <c r="CE64" s="354" t="str">
        <f t="shared" si="17"/>
        <v>--</v>
      </c>
      <c r="CF64" s="325">
        <f t="shared" si="18"/>
        <v>0</v>
      </c>
      <c r="CG64" s="331"/>
      <c r="CH64" s="209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134"/>
      <c r="CX64" s="331"/>
      <c r="CY64" s="323"/>
      <c r="CZ64" s="324"/>
      <c r="DA64" s="324"/>
      <c r="DB64" s="324"/>
      <c r="DC64" s="324"/>
      <c r="DD64" s="324"/>
      <c r="DE64" s="324"/>
      <c r="DF64" s="324"/>
      <c r="DG64" s="324"/>
      <c r="DH64" s="324"/>
      <c r="DI64" s="324"/>
      <c r="DJ64" s="324"/>
      <c r="DK64" s="324"/>
      <c r="DL64" s="324"/>
      <c r="DM64" s="324"/>
      <c r="DN64" s="325"/>
      <c r="DO64" s="331"/>
      <c r="DP64" s="209" t="str">
        <f t="shared" si="19"/>
        <v>--</v>
      </c>
      <c r="DQ64" s="354" t="str">
        <f t="shared" si="20"/>
        <v>--</v>
      </c>
      <c r="DR64" s="325">
        <f t="shared" si="21"/>
        <v>0</v>
      </c>
      <c r="DS64" s="255"/>
      <c r="DT64" s="209" t="str">
        <f>IFERROR(TIME(0,0,AVERAGEIFS('VISSIM Travel Time Outputs'!$K:$K,'VISSIM Travel Time Outputs'!$D:$D,$D64,'VISSIM Travel Time Outputs'!$A:$A,"AVG",'VISSIM Travel Time Outputs'!$B:$B,DT$9)),"-")</f>
        <v>-</v>
      </c>
      <c r="DU64" s="34" t="str">
        <f>IFERROR(TIME(0,0,AVERAGEIFS('VISSIM Travel Time Outputs'!$K:$K,'VISSIM Travel Time Outputs'!$D:$D,$D64,'VISSIM Travel Time Outputs'!$A:$A,"AVG",'VISSIM Travel Time Outputs'!$B:$B,DU$9)),"-")</f>
        <v>-</v>
      </c>
      <c r="DV64" s="34" t="str">
        <f>IFERROR(TIME(0,0,AVERAGEIFS('VISSIM Travel Time Outputs'!$K:$K,'VISSIM Travel Time Outputs'!$D:$D,$D64,'VISSIM Travel Time Outputs'!$A:$A,"AVG",'VISSIM Travel Time Outputs'!$B:$B,DV$9)),"-")</f>
        <v>-</v>
      </c>
      <c r="DW64" s="34" t="str">
        <f>IFERROR(TIME(0,0,AVERAGEIFS('VISSIM Travel Time Outputs'!$K:$K,'VISSIM Travel Time Outputs'!$D:$D,$D64,'VISSIM Travel Time Outputs'!$A:$A,"AVG",'VISSIM Travel Time Outputs'!$B:$B,DW$9)),"-")</f>
        <v>-</v>
      </c>
      <c r="DX64" s="34" t="str">
        <f>IFERROR(TIME(0,0,AVERAGEIFS('VISSIM Travel Time Outputs'!$K:$K,'VISSIM Travel Time Outputs'!$D:$D,$D64,'VISSIM Travel Time Outputs'!$A:$A,"AVG",'VISSIM Travel Time Outputs'!$B:$B,DX$9)),"-")</f>
        <v>-</v>
      </c>
      <c r="DY64" s="34" t="str">
        <f>IFERROR(TIME(0,0,AVERAGEIFS('VISSIM Travel Time Outputs'!$K:$K,'VISSIM Travel Time Outputs'!$D:$D,$D64,'VISSIM Travel Time Outputs'!$A:$A,"AVG",'VISSIM Travel Time Outputs'!$B:$B,DY$9)),"-")</f>
        <v>-</v>
      </c>
      <c r="DZ64" s="34" t="str">
        <f>IFERROR(TIME(0,0,AVERAGEIFS('VISSIM Travel Time Outputs'!$K:$K,'VISSIM Travel Time Outputs'!$D:$D,$D64,'VISSIM Travel Time Outputs'!$A:$A,"AVG",'VISSIM Travel Time Outputs'!$B:$B,DZ$9)),"-")</f>
        <v>-</v>
      </c>
      <c r="EA64" s="34" t="str">
        <f>IFERROR(TIME(0,0,AVERAGEIFS('VISSIM Travel Time Outputs'!$K:$K,'VISSIM Travel Time Outputs'!$D:$D,$D64,'VISSIM Travel Time Outputs'!$A:$A,"AVG",'VISSIM Travel Time Outputs'!$B:$B,EA$9)),"-")</f>
        <v>-</v>
      </c>
      <c r="EB64" s="34" t="str">
        <f>IFERROR(TIME(0,0,AVERAGEIFS('VISSIM Travel Time Outputs'!$K:$K,'VISSIM Travel Time Outputs'!$D:$D,$D64,'VISSIM Travel Time Outputs'!$A:$A,"AVG",'VISSIM Travel Time Outputs'!$B:$B,EB$9)),"-")</f>
        <v>-</v>
      </c>
      <c r="EC64" s="34" t="str">
        <f>IFERROR(TIME(0,0,AVERAGEIFS('VISSIM Travel Time Outputs'!$K:$K,'VISSIM Travel Time Outputs'!$D:$D,$D64,'VISSIM Travel Time Outputs'!$A:$A,"AVG",'VISSIM Travel Time Outputs'!$B:$B,EC$9)),"-")</f>
        <v>-</v>
      </c>
      <c r="ED64" s="34" t="str">
        <f>IFERROR(TIME(0,0,AVERAGEIFS('VISSIM Travel Time Outputs'!$K:$K,'VISSIM Travel Time Outputs'!$D:$D,$D64,'VISSIM Travel Time Outputs'!$A:$A,"AVG",'VISSIM Travel Time Outputs'!$B:$B,ED$9)),"-")</f>
        <v>-</v>
      </c>
      <c r="EE64" s="34" t="str">
        <f>IFERROR(TIME(0,0,AVERAGEIFS('VISSIM Travel Time Outputs'!$K:$K,'VISSIM Travel Time Outputs'!$D:$D,$D64,'VISSIM Travel Time Outputs'!$A:$A,"AVG",'VISSIM Travel Time Outputs'!$B:$B,EE$9)),"-")</f>
        <v>-</v>
      </c>
      <c r="EF64" s="34" t="str">
        <f>IFERROR(TIME(0,0,AVERAGEIFS('VISSIM Travel Time Outputs'!$K:$K,'VISSIM Travel Time Outputs'!$D:$D,$D64,'VISSIM Travel Time Outputs'!$A:$A,"AVG",'VISSIM Travel Time Outputs'!$B:$B,EF$9)),"-")</f>
        <v>-</v>
      </c>
      <c r="EG64" s="34" t="str">
        <f>IFERROR(TIME(0,0,AVERAGEIFS('VISSIM Travel Time Outputs'!$K:$K,'VISSIM Travel Time Outputs'!$D:$D,$D64,'VISSIM Travel Time Outputs'!$A:$A,"AVG",'VISSIM Travel Time Outputs'!$B:$B,EG$9)),"-")</f>
        <v>-</v>
      </c>
      <c r="EH64" s="34" t="str">
        <f>IFERROR(TIME(0,0,AVERAGEIFS('VISSIM Travel Time Outputs'!$K:$K,'VISSIM Travel Time Outputs'!$D:$D,$D64,'VISSIM Travel Time Outputs'!$A:$A,"AVG",'VISSIM Travel Time Outputs'!$B:$B,EH$9)),"-")</f>
        <v>-</v>
      </c>
      <c r="EI64" s="134" t="str">
        <f>IFERROR(TIME(0,0,AVERAGEIFS('VISSIM Travel Time Outputs'!$K:$K,'VISSIM Travel Time Outputs'!$D:$D,$D64,'VISSIM Travel Time Outputs'!$A:$A,"AVG",'VISSIM Travel Time Outputs'!$B:$B,EI$9)),"-")</f>
        <v>-</v>
      </c>
      <c r="EJ64" s="126"/>
      <c r="EK64" s="323" t="str">
        <f>IFERROR(AVERAGEIFS('VISSIM Travel Time Outputs'!$H:$H,'VISSIM Travel Time Outputs'!$D:$D,$D64,'VISSIM Travel Time Outputs'!$A:$A,"AVG",'VISSIM Travel Time Outputs'!$B:$B,EK$9),"-")</f>
        <v>-</v>
      </c>
      <c r="EL64" s="324" t="str">
        <f>IFERROR(AVERAGEIFS('VISSIM Travel Time Outputs'!$H:$H,'VISSIM Travel Time Outputs'!$D:$D,$D64,'VISSIM Travel Time Outputs'!$A:$A,"AVG",'VISSIM Travel Time Outputs'!$B:$B,EL$9),"-")</f>
        <v>-</v>
      </c>
      <c r="EM64" s="324" t="str">
        <f>IFERROR(AVERAGEIFS('VISSIM Travel Time Outputs'!$H:$H,'VISSIM Travel Time Outputs'!$D:$D,$D64,'VISSIM Travel Time Outputs'!$A:$A,"AVG",'VISSIM Travel Time Outputs'!$B:$B,EM$9),"-")</f>
        <v>-</v>
      </c>
      <c r="EN64" s="324" t="str">
        <f>IFERROR(AVERAGEIFS('VISSIM Travel Time Outputs'!$H:$H,'VISSIM Travel Time Outputs'!$D:$D,$D64,'VISSIM Travel Time Outputs'!$A:$A,"AVG",'VISSIM Travel Time Outputs'!$B:$B,EN$9),"-")</f>
        <v>-</v>
      </c>
      <c r="EO64" s="324" t="str">
        <f>IFERROR(AVERAGEIFS('VISSIM Travel Time Outputs'!$H:$H,'VISSIM Travel Time Outputs'!$D:$D,$D64,'VISSIM Travel Time Outputs'!$A:$A,"AVG",'VISSIM Travel Time Outputs'!$B:$B,EO$9),"-")</f>
        <v>-</v>
      </c>
      <c r="EP64" s="324" t="str">
        <f>IFERROR(AVERAGEIFS('VISSIM Travel Time Outputs'!$H:$H,'VISSIM Travel Time Outputs'!$D:$D,$D64,'VISSIM Travel Time Outputs'!$A:$A,"AVG",'VISSIM Travel Time Outputs'!$B:$B,EP$9),"-")</f>
        <v>-</v>
      </c>
      <c r="EQ64" s="324" t="str">
        <f>IFERROR(AVERAGEIFS('VISSIM Travel Time Outputs'!$H:$H,'VISSIM Travel Time Outputs'!$D:$D,$D64,'VISSIM Travel Time Outputs'!$A:$A,"AVG",'VISSIM Travel Time Outputs'!$B:$B,EQ$9),"-")</f>
        <v>-</v>
      </c>
      <c r="ER64" s="324" t="str">
        <f>IFERROR(AVERAGEIFS('VISSIM Travel Time Outputs'!$H:$H,'VISSIM Travel Time Outputs'!$D:$D,$D64,'VISSIM Travel Time Outputs'!$A:$A,"AVG",'VISSIM Travel Time Outputs'!$B:$B,ER$9),"-")</f>
        <v>-</v>
      </c>
      <c r="ES64" s="324" t="str">
        <f>IFERROR(AVERAGEIFS('VISSIM Travel Time Outputs'!$H:$H,'VISSIM Travel Time Outputs'!$D:$D,$D64,'VISSIM Travel Time Outputs'!$A:$A,"AVG",'VISSIM Travel Time Outputs'!$B:$B,ES$9),"-")</f>
        <v>-</v>
      </c>
      <c r="ET64" s="324" t="str">
        <f>IFERROR(AVERAGEIFS('VISSIM Travel Time Outputs'!$H:$H,'VISSIM Travel Time Outputs'!$D:$D,$D64,'VISSIM Travel Time Outputs'!$A:$A,"AVG",'VISSIM Travel Time Outputs'!$B:$B,ET$9),"-")</f>
        <v>-</v>
      </c>
      <c r="EU64" s="324" t="str">
        <f>IFERROR(AVERAGEIFS('VISSIM Travel Time Outputs'!$H:$H,'VISSIM Travel Time Outputs'!$D:$D,$D64,'VISSIM Travel Time Outputs'!$A:$A,"AVG",'VISSIM Travel Time Outputs'!$B:$B,EU$9),"-")</f>
        <v>-</v>
      </c>
      <c r="EV64" s="324" t="str">
        <f>IFERROR(AVERAGEIFS('VISSIM Travel Time Outputs'!$H:$H,'VISSIM Travel Time Outputs'!$D:$D,$D64,'VISSIM Travel Time Outputs'!$A:$A,"AVG",'VISSIM Travel Time Outputs'!$B:$B,EV$9),"-")</f>
        <v>-</v>
      </c>
      <c r="EW64" s="324" t="str">
        <f>IFERROR(AVERAGEIFS('VISSIM Travel Time Outputs'!$H:$H,'VISSIM Travel Time Outputs'!$D:$D,$D64,'VISSIM Travel Time Outputs'!$A:$A,"AVG",'VISSIM Travel Time Outputs'!$B:$B,EW$9),"-")</f>
        <v>-</v>
      </c>
      <c r="EX64" s="324" t="str">
        <f>IFERROR(AVERAGEIFS('VISSIM Travel Time Outputs'!$H:$H,'VISSIM Travel Time Outputs'!$D:$D,$D64,'VISSIM Travel Time Outputs'!$A:$A,"AVG",'VISSIM Travel Time Outputs'!$B:$B,EX$9),"-")</f>
        <v>-</v>
      </c>
      <c r="EY64" s="324" t="str">
        <f>IFERROR(AVERAGEIFS('VISSIM Travel Time Outputs'!$H:$H,'VISSIM Travel Time Outputs'!$D:$D,$D64,'VISSIM Travel Time Outputs'!$A:$A,"AVG",'VISSIM Travel Time Outputs'!$B:$B,EY$9),"-")</f>
        <v>-</v>
      </c>
      <c r="EZ64" s="325" t="str">
        <f>IFERROR(AVERAGEIFS('VISSIM Travel Time Outputs'!$H:$H,'VISSIM Travel Time Outputs'!$D:$D,$D64,'VISSIM Travel Time Outputs'!$A:$A,"AVG",'VISSIM Travel Time Outputs'!$B:$B,EZ$9),"-")</f>
        <v>-</v>
      </c>
      <c r="FA64" s="254"/>
      <c r="FB64" s="209" t="str">
        <f t="shared" si="22"/>
        <v>--</v>
      </c>
      <c r="FC64" s="354" t="str">
        <f t="shared" si="23"/>
        <v>--</v>
      </c>
      <c r="FD64" s="325">
        <f t="shared" si="24"/>
        <v>0</v>
      </c>
      <c r="FE64" s="331"/>
      <c r="FF64" s="209" t="str">
        <f>IFERROR(GETPIVOTDATA("Average of TRAVTM(40)",#REF!,"TIMEINT",FF$9,"VEHICLETRAVELTIMEMEASUREMENT",$D64)/3600/24,"--")</f>
        <v>--</v>
      </c>
      <c r="FG64" s="34" t="str">
        <f>IFERROR(GETPIVOTDATA("Average of TRAVTM(40)",#REF!,"TIMEINT",FG$9,"VEHICLETRAVELTIMEMEASUREMENT",$D64)/3600/24,"--")</f>
        <v>--</v>
      </c>
      <c r="FH64" s="34" t="str">
        <f>IFERROR(GETPIVOTDATA("Average of TRAVTM(40)",#REF!,"TIMEINT",FH$9,"VEHICLETRAVELTIMEMEASUREMENT",$D64)/3600/24,"--")</f>
        <v>--</v>
      </c>
      <c r="FI64" s="34" t="str">
        <f>IFERROR(GETPIVOTDATA("Average of TRAVTM(40)",#REF!,"TIMEINT",FI$9,"VEHICLETRAVELTIMEMEASUREMENT",$D64)/3600/24,"--")</f>
        <v>--</v>
      </c>
      <c r="FJ64" s="34" t="str">
        <f>IFERROR(GETPIVOTDATA("Average of TRAVTM(40)",#REF!,"TIMEINT",FJ$9,"VEHICLETRAVELTIMEMEASUREMENT",$D64)/3600/24,"--")</f>
        <v>--</v>
      </c>
      <c r="FK64" s="34" t="str">
        <f>IFERROR(GETPIVOTDATA("Average of TRAVTM(40)",#REF!,"TIMEINT",FK$9,"VEHICLETRAVELTIMEMEASUREMENT",$D64)/3600/24,"--")</f>
        <v>--</v>
      </c>
      <c r="FL64" s="34" t="str">
        <f>IFERROR(GETPIVOTDATA("Average of TRAVTM(40)",#REF!,"TIMEINT",FL$9,"VEHICLETRAVELTIMEMEASUREMENT",$D64)/3600/24,"--")</f>
        <v>--</v>
      </c>
      <c r="FM64" s="34" t="str">
        <f>IFERROR(GETPIVOTDATA("Average of TRAVTM(40)",#REF!,"TIMEINT",FM$9,"VEHICLETRAVELTIMEMEASUREMENT",$D64)/3600/24,"--")</f>
        <v>--</v>
      </c>
      <c r="FN64" s="34" t="str">
        <f>IFERROR(GETPIVOTDATA("Average of TRAVTM(40)",#REF!,"TIMEINT",FN$9,"VEHICLETRAVELTIMEMEASUREMENT",$D64)/3600/24,"--")</f>
        <v>--</v>
      </c>
      <c r="FO64" s="34" t="str">
        <f>IFERROR(GETPIVOTDATA("Average of TRAVTM(40)",#REF!,"TIMEINT",FO$9,"VEHICLETRAVELTIMEMEASUREMENT",$D64)/3600/24,"--")</f>
        <v>--</v>
      </c>
      <c r="FP64" s="34" t="str">
        <f>IFERROR(GETPIVOTDATA("Average of TRAVTM(40)",#REF!,"TIMEINT",FP$9,"VEHICLETRAVELTIMEMEASUREMENT",$D64)/3600/24,"--")</f>
        <v>--</v>
      </c>
      <c r="FQ64" s="34" t="str">
        <f>IFERROR(GETPIVOTDATA("Average of TRAVTM(40)",#REF!,"TIMEINT",FQ$9,"VEHICLETRAVELTIMEMEASUREMENT",$D64)/3600/24,"--")</f>
        <v>--</v>
      </c>
      <c r="FR64" s="34" t="str">
        <f>IFERROR(GETPIVOTDATA("Average of TRAVTM(40)",#REF!,"TIMEINT",FR$9,"VEHICLETRAVELTIMEMEASUREMENT",$D64)/3600/24,"--")</f>
        <v>--</v>
      </c>
      <c r="FS64" s="34" t="str">
        <f>IFERROR(GETPIVOTDATA("Average of TRAVTM(40)",#REF!,"TIMEINT",FS$9,"VEHICLETRAVELTIMEMEASUREMENT",$D64)/3600/24,"--")</f>
        <v>--</v>
      </c>
      <c r="FT64" s="34" t="str">
        <f>IFERROR(GETPIVOTDATA("Average of TRAVTM(40)",#REF!,"TIMEINT",FT$9,"VEHICLETRAVELTIMEMEASUREMENT",$D64)/3600/24,"--")</f>
        <v>--</v>
      </c>
      <c r="FU64" s="134" t="str">
        <f>IFERROR(GETPIVOTDATA("Average of TRAVTM(40)",#REF!,"TIMEINT",FU$9,"VEHICLETRAVELTIMEMEASUREMENT",$D64)/3600/24,"--")</f>
        <v>--</v>
      </c>
      <c r="FV64" s="331"/>
      <c r="FW64" s="323" t="str">
        <f>IFERROR(GETPIVOTDATA("Average of VEHS(40)",#REF!,"TIMEINT",FW$9,"VEHICLETRAVELTIMEMEASUREMENT",$D64),"--")</f>
        <v>--</v>
      </c>
      <c r="FX64" s="324" t="str">
        <f>IFERROR(GETPIVOTDATA("Average of VEHS(40)",#REF!,"TIMEINT",FX$9,"VEHICLETRAVELTIMEMEASUREMENT",$D64),"--")</f>
        <v>--</v>
      </c>
      <c r="FY64" s="324" t="str">
        <f>IFERROR(GETPIVOTDATA("Average of VEHS(40)",#REF!,"TIMEINT",FY$9,"VEHICLETRAVELTIMEMEASUREMENT",$D64),"--")</f>
        <v>--</v>
      </c>
      <c r="FZ64" s="324" t="str">
        <f>IFERROR(GETPIVOTDATA("Average of VEHS(40)",#REF!,"TIMEINT",FZ$9,"VEHICLETRAVELTIMEMEASUREMENT",$D64),"--")</f>
        <v>--</v>
      </c>
      <c r="GA64" s="324" t="str">
        <f>IFERROR(GETPIVOTDATA("Average of VEHS(40)",#REF!,"TIMEINT",GA$9,"VEHICLETRAVELTIMEMEASUREMENT",$D64),"--")</f>
        <v>--</v>
      </c>
      <c r="GB64" s="324" t="str">
        <f>IFERROR(GETPIVOTDATA("Average of VEHS(40)",#REF!,"TIMEINT",GB$9,"VEHICLETRAVELTIMEMEASUREMENT",$D64),"--")</f>
        <v>--</v>
      </c>
      <c r="GC64" s="324" t="str">
        <f>IFERROR(GETPIVOTDATA("Average of VEHS(40)",#REF!,"TIMEINT",GC$9,"VEHICLETRAVELTIMEMEASUREMENT",$D64),"--")</f>
        <v>--</v>
      </c>
      <c r="GD64" s="324" t="str">
        <f>IFERROR(GETPIVOTDATA("Average of VEHS(40)",#REF!,"TIMEINT",GD$9,"VEHICLETRAVELTIMEMEASUREMENT",$D64),"--")</f>
        <v>--</v>
      </c>
      <c r="GE64" s="324" t="str">
        <f>IFERROR(GETPIVOTDATA("Average of VEHS(40)",#REF!,"TIMEINT",GE$9,"VEHICLETRAVELTIMEMEASUREMENT",$D64),"--")</f>
        <v>--</v>
      </c>
      <c r="GF64" s="324" t="str">
        <f>IFERROR(GETPIVOTDATA("Average of VEHS(40)",#REF!,"TIMEINT",GF$9,"VEHICLETRAVELTIMEMEASUREMENT",$D64),"--")</f>
        <v>--</v>
      </c>
      <c r="GG64" s="324" t="str">
        <f>IFERROR(GETPIVOTDATA("Average of VEHS(40)",#REF!,"TIMEINT",GG$9,"VEHICLETRAVELTIMEMEASUREMENT",$D64),"--")</f>
        <v>--</v>
      </c>
      <c r="GH64" s="324" t="str">
        <f>IFERROR(GETPIVOTDATA("Average of VEHS(40)",#REF!,"TIMEINT",GH$9,"VEHICLETRAVELTIMEMEASUREMENT",$D64),"--")</f>
        <v>--</v>
      </c>
      <c r="GI64" s="324" t="str">
        <f>IFERROR(GETPIVOTDATA("Average of VEHS(40)",#REF!,"TIMEINT",GI$9,"VEHICLETRAVELTIMEMEASUREMENT",$D64),"--")</f>
        <v>--</v>
      </c>
      <c r="GJ64" s="324" t="str">
        <f>IFERROR(GETPIVOTDATA("Average of VEHS(40)",#REF!,"TIMEINT",GJ$9,"VEHICLETRAVELTIMEMEASUREMENT",$D64),"--")</f>
        <v>--</v>
      </c>
      <c r="GK64" s="324" t="str">
        <f>IFERROR(GETPIVOTDATA("Average of VEHS(40)",#REF!,"TIMEINT",GK$9,"VEHICLETRAVELTIMEMEASUREMENT",$D64),"--")</f>
        <v>--</v>
      </c>
      <c r="GL64" s="325" t="str">
        <f>IFERROR(GETPIVOTDATA("Average of VEHS(40)",#REF!,"TIMEINT",GL$9,"VEHICLETRAVELTIMEMEASUREMENT",$D64),"--")</f>
        <v>--</v>
      </c>
      <c r="GM64" s="331"/>
      <c r="GN64" s="209" t="str">
        <f t="shared" si="25"/>
        <v>--</v>
      </c>
      <c r="GO64" s="354" t="str">
        <f t="shared" si="26"/>
        <v>--</v>
      </c>
      <c r="GP64" s="325">
        <f t="shared" si="27"/>
        <v>0</v>
      </c>
      <c r="GQ64" s="331"/>
      <c r="GR64" s="209" t="str">
        <f>IFERROR(GETPIVOTDATA("Average of TRAVTM(60)",#REF!,"TIMEINT",GR$9,"VEHICLETRAVELTIMEMEASUREMENT",$D64)/3600/24,"--")</f>
        <v>--</v>
      </c>
      <c r="GS64" s="34" t="str">
        <f>IFERROR(GETPIVOTDATA("Average of TRAVTM(60)",#REF!,"TIMEINT",GS$9,"VEHICLETRAVELTIMEMEASUREMENT",$D64)/3600/24,"--")</f>
        <v>--</v>
      </c>
      <c r="GT64" s="34" t="str">
        <f>IFERROR(GETPIVOTDATA("Average of TRAVTM(60)",#REF!,"TIMEINT",GT$9,"VEHICLETRAVELTIMEMEASUREMENT",$D64)/3600/24,"--")</f>
        <v>--</v>
      </c>
      <c r="GU64" s="34" t="str">
        <f>IFERROR(GETPIVOTDATA("Average of TRAVTM(60)",#REF!,"TIMEINT",GU$9,"VEHICLETRAVELTIMEMEASUREMENT",$D64)/3600/24,"--")</f>
        <v>--</v>
      </c>
      <c r="GV64" s="34" t="str">
        <f>IFERROR(GETPIVOTDATA("Average of TRAVTM(60)",#REF!,"TIMEINT",GV$9,"VEHICLETRAVELTIMEMEASUREMENT",$D64)/3600/24,"--")</f>
        <v>--</v>
      </c>
      <c r="GW64" s="34" t="str">
        <f>IFERROR(GETPIVOTDATA("Average of TRAVTM(60)",#REF!,"TIMEINT",GW$9,"VEHICLETRAVELTIMEMEASUREMENT",$D64)/3600/24,"--")</f>
        <v>--</v>
      </c>
      <c r="GX64" s="34" t="str">
        <f>IFERROR(GETPIVOTDATA("Average of TRAVTM(60)",#REF!,"TIMEINT",GX$9,"VEHICLETRAVELTIMEMEASUREMENT",$D64)/3600/24,"--")</f>
        <v>--</v>
      </c>
      <c r="GY64" s="34" t="str">
        <f>IFERROR(GETPIVOTDATA("Average of TRAVTM(60)",#REF!,"TIMEINT",GY$9,"VEHICLETRAVELTIMEMEASUREMENT",$D64)/3600/24,"--")</f>
        <v>--</v>
      </c>
      <c r="GZ64" s="34" t="str">
        <f>IFERROR(GETPIVOTDATA("Average of TRAVTM(60)",#REF!,"TIMEINT",GZ$9,"VEHICLETRAVELTIMEMEASUREMENT",$D64)/3600/24,"--")</f>
        <v>--</v>
      </c>
      <c r="HA64" s="34" t="str">
        <f>IFERROR(GETPIVOTDATA("Average of TRAVTM(60)",#REF!,"TIMEINT",HA$9,"VEHICLETRAVELTIMEMEASUREMENT",$D64)/3600/24,"--")</f>
        <v>--</v>
      </c>
      <c r="HB64" s="34" t="str">
        <f>IFERROR(GETPIVOTDATA("Average of TRAVTM(60)",#REF!,"TIMEINT",HB$9,"VEHICLETRAVELTIMEMEASUREMENT",$D64)/3600/24,"--")</f>
        <v>--</v>
      </c>
      <c r="HC64" s="34" t="str">
        <f>IFERROR(GETPIVOTDATA("Average of TRAVTM(60)",#REF!,"TIMEINT",HC$9,"VEHICLETRAVELTIMEMEASUREMENT",$D64)/3600/24,"--")</f>
        <v>--</v>
      </c>
      <c r="HD64" s="34" t="str">
        <f>IFERROR(GETPIVOTDATA("Average of TRAVTM(60)",#REF!,"TIMEINT",HD$9,"VEHICLETRAVELTIMEMEASUREMENT",$D64)/3600/24,"--")</f>
        <v>--</v>
      </c>
      <c r="HE64" s="34" t="str">
        <f>IFERROR(GETPIVOTDATA("Average of TRAVTM(60)",#REF!,"TIMEINT",HE$9,"VEHICLETRAVELTIMEMEASUREMENT",$D64)/3600/24,"--")</f>
        <v>--</v>
      </c>
      <c r="HF64" s="34" t="str">
        <f>IFERROR(GETPIVOTDATA("Average of TRAVTM(60)",#REF!,"TIMEINT",HF$9,"VEHICLETRAVELTIMEMEASUREMENT",$D64)/3600/24,"--")</f>
        <v>--</v>
      </c>
      <c r="HG64" s="134" t="str">
        <f>IFERROR(GETPIVOTDATA("Average of TRAVTM(60)",#REF!,"TIMEINT",HG$9,"VEHICLETRAVELTIMEMEASUREMENT",$D64)/3600/24,"--")</f>
        <v>--</v>
      </c>
      <c r="HH64" s="331"/>
      <c r="HI64" s="323" t="str">
        <f>IFERROR(GETPIVOTDATA("Average of VEHS(60)",#REF!,"TIMEINT",HI$9,"VEHICLETRAVELTIMEMEASUREMENT",$D64),"--")</f>
        <v>--</v>
      </c>
      <c r="HJ64" s="324" t="str">
        <f>IFERROR(GETPIVOTDATA("Average of VEHS(60)",#REF!,"TIMEINT",HJ$9,"VEHICLETRAVELTIMEMEASUREMENT",$D64),"--")</f>
        <v>--</v>
      </c>
      <c r="HK64" s="324" t="str">
        <f>IFERROR(GETPIVOTDATA("Average of VEHS(60)",#REF!,"TIMEINT",HK$9,"VEHICLETRAVELTIMEMEASUREMENT",$D64),"--")</f>
        <v>--</v>
      </c>
      <c r="HL64" s="324" t="str">
        <f>IFERROR(GETPIVOTDATA("Average of VEHS(60)",#REF!,"TIMEINT",HL$9,"VEHICLETRAVELTIMEMEASUREMENT",$D64),"--")</f>
        <v>--</v>
      </c>
      <c r="HM64" s="324" t="str">
        <f>IFERROR(GETPIVOTDATA("Average of VEHS(60)",#REF!,"TIMEINT",HM$9,"VEHICLETRAVELTIMEMEASUREMENT",$D64),"--")</f>
        <v>--</v>
      </c>
      <c r="HN64" s="324" t="str">
        <f>IFERROR(GETPIVOTDATA("Average of VEHS(60)",#REF!,"TIMEINT",HN$9,"VEHICLETRAVELTIMEMEASUREMENT",$D64),"--")</f>
        <v>--</v>
      </c>
      <c r="HO64" s="324" t="str">
        <f>IFERROR(GETPIVOTDATA("Average of VEHS(60)",#REF!,"TIMEINT",HO$9,"VEHICLETRAVELTIMEMEASUREMENT",$D64),"--")</f>
        <v>--</v>
      </c>
      <c r="HP64" s="324" t="str">
        <f>IFERROR(GETPIVOTDATA("Average of VEHS(60)",#REF!,"TIMEINT",HP$9,"VEHICLETRAVELTIMEMEASUREMENT",$D64),"--")</f>
        <v>--</v>
      </c>
      <c r="HQ64" s="324" t="str">
        <f>IFERROR(GETPIVOTDATA("Average of VEHS(60)",#REF!,"TIMEINT",HQ$9,"VEHICLETRAVELTIMEMEASUREMENT",$D64),"--")</f>
        <v>--</v>
      </c>
      <c r="HR64" s="324" t="str">
        <f>IFERROR(GETPIVOTDATA("Average of VEHS(60)",#REF!,"TIMEINT",HR$9,"VEHICLETRAVELTIMEMEASUREMENT",$D64),"--")</f>
        <v>--</v>
      </c>
      <c r="HS64" s="324" t="str">
        <f>IFERROR(GETPIVOTDATA("Average of VEHS(60)",#REF!,"TIMEINT",HS$9,"VEHICLETRAVELTIMEMEASUREMENT",$D64),"--")</f>
        <v>--</v>
      </c>
      <c r="HT64" s="324" t="str">
        <f>IFERROR(GETPIVOTDATA("Average of VEHS(60)",#REF!,"TIMEINT",HT$9,"VEHICLETRAVELTIMEMEASUREMENT",$D64),"--")</f>
        <v>--</v>
      </c>
      <c r="HU64" s="324" t="str">
        <f>IFERROR(GETPIVOTDATA("Average of VEHS(60)",#REF!,"TIMEINT",HU$9,"VEHICLETRAVELTIMEMEASUREMENT",$D64),"--")</f>
        <v>--</v>
      </c>
      <c r="HV64" s="324" t="str">
        <f>IFERROR(GETPIVOTDATA("Average of VEHS(60)",#REF!,"TIMEINT",HV$9,"VEHICLETRAVELTIMEMEASUREMENT",$D64),"--")</f>
        <v>--</v>
      </c>
      <c r="HW64" s="324" t="str">
        <f>IFERROR(GETPIVOTDATA("Average of VEHS(60)",#REF!,"TIMEINT",HW$9,"VEHICLETRAVELTIMEMEASUREMENT",$D64),"--")</f>
        <v>--</v>
      </c>
      <c r="HX64" s="325" t="str">
        <f>IFERROR(GETPIVOTDATA("Average of VEHS(60)",#REF!,"TIMEINT",HX$9,"VEHICLETRAVELTIMEMEASUREMENT",$D64),"--")</f>
        <v>--</v>
      </c>
      <c r="HY64" s="331"/>
      <c r="HZ64" s="209" t="str">
        <f t="shared" si="28"/>
        <v>--</v>
      </c>
      <c r="IA64" s="354" t="str">
        <f t="shared" si="29"/>
        <v>--</v>
      </c>
      <c r="IB64" s="325">
        <f t="shared" si="30"/>
        <v>0</v>
      </c>
      <c r="IC64" s="638"/>
      <c r="ID64" s="323" t="str">
        <f>IFERROR(AVERAGEIFS('VISSIM Travel Time Outputs'!#REF!,'VISSIM Travel Time Outputs'!#REF!,$D64,'VISSIM Travel Time Outputs'!#REF!,"AVG",'VISSIM Travel Time Outputs'!#REF!,ID$9),"-")</f>
        <v>-</v>
      </c>
      <c r="IE64" s="324" t="str">
        <f>IFERROR(AVERAGEIFS('VISSIM Travel Time Outputs'!#REF!,'VISSIM Travel Time Outputs'!#REF!,$D64,'VISSIM Travel Time Outputs'!#REF!,"AVG",'VISSIM Travel Time Outputs'!#REF!,IE$9),"-")</f>
        <v>-</v>
      </c>
      <c r="IF64" s="324" t="str">
        <f>IFERROR(AVERAGEIFS('VISSIM Travel Time Outputs'!#REF!,'VISSIM Travel Time Outputs'!#REF!,$D64,'VISSIM Travel Time Outputs'!#REF!,"AVG",'VISSIM Travel Time Outputs'!#REF!,IF$9),"-")</f>
        <v>-</v>
      </c>
      <c r="IG64" s="324" t="str">
        <f>IFERROR(AVERAGEIFS('VISSIM Travel Time Outputs'!#REF!,'VISSIM Travel Time Outputs'!#REF!,$D64,'VISSIM Travel Time Outputs'!#REF!,"AVG",'VISSIM Travel Time Outputs'!#REF!,IG$9),"-")</f>
        <v>-</v>
      </c>
      <c r="IH64" s="324" t="str">
        <f>IFERROR(AVERAGEIFS('VISSIM Travel Time Outputs'!#REF!,'VISSIM Travel Time Outputs'!#REF!,$D64,'VISSIM Travel Time Outputs'!#REF!,"AVG",'VISSIM Travel Time Outputs'!#REF!,IH$9),"-")</f>
        <v>-</v>
      </c>
      <c r="II64" s="324" t="str">
        <f>IFERROR(AVERAGEIFS('VISSIM Travel Time Outputs'!#REF!,'VISSIM Travel Time Outputs'!#REF!,$D64,'VISSIM Travel Time Outputs'!#REF!,"AVG",'VISSIM Travel Time Outputs'!#REF!,II$9),"-")</f>
        <v>-</v>
      </c>
      <c r="IJ64" s="324" t="str">
        <f>IFERROR(AVERAGEIFS('VISSIM Travel Time Outputs'!#REF!,'VISSIM Travel Time Outputs'!#REF!,$D64,'VISSIM Travel Time Outputs'!#REF!,"AVG",'VISSIM Travel Time Outputs'!#REF!,IJ$9),"-")</f>
        <v>-</v>
      </c>
      <c r="IK64" s="324" t="str">
        <f>IFERROR(AVERAGEIFS('VISSIM Travel Time Outputs'!#REF!,'VISSIM Travel Time Outputs'!#REF!,$D64,'VISSIM Travel Time Outputs'!#REF!,"AVG",'VISSIM Travel Time Outputs'!#REF!,IK$9),"-")</f>
        <v>-</v>
      </c>
      <c r="IL64" s="324" t="str">
        <f>IFERROR(AVERAGEIFS('VISSIM Travel Time Outputs'!#REF!,'VISSIM Travel Time Outputs'!#REF!,$D64,'VISSIM Travel Time Outputs'!#REF!,"AVG",'VISSIM Travel Time Outputs'!#REF!,IL$9),"-")</f>
        <v>-</v>
      </c>
      <c r="IM64" s="324" t="str">
        <f>IFERROR(AVERAGEIFS('VISSIM Travel Time Outputs'!#REF!,'VISSIM Travel Time Outputs'!#REF!,$D64,'VISSIM Travel Time Outputs'!#REF!,"AVG",'VISSIM Travel Time Outputs'!#REF!,IM$9),"-")</f>
        <v>-</v>
      </c>
      <c r="IN64" s="324" t="str">
        <f>IFERROR(AVERAGEIFS('VISSIM Travel Time Outputs'!#REF!,'VISSIM Travel Time Outputs'!#REF!,$D64,'VISSIM Travel Time Outputs'!#REF!,"AVG",'VISSIM Travel Time Outputs'!#REF!,IN$9),"-")</f>
        <v>-</v>
      </c>
      <c r="IO64" s="324" t="str">
        <f>IFERROR(AVERAGEIFS('VISSIM Travel Time Outputs'!#REF!,'VISSIM Travel Time Outputs'!#REF!,$D64,'VISSIM Travel Time Outputs'!#REF!,"AVG",'VISSIM Travel Time Outputs'!#REF!,IO$9),"-")</f>
        <v>-</v>
      </c>
      <c r="IP64" s="324" t="str">
        <f>IFERROR(AVERAGEIFS('VISSIM Travel Time Outputs'!#REF!,'VISSIM Travel Time Outputs'!#REF!,$D64,'VISSIM Travel Time Outputs'!#REF!,"AVG",'VISSIM Travel Time Outputs'!#REF!,IP$9),"-")</f>
        <v>-</v>
      </c>
      <c r="IQ64" s="324" t="str">
        <f>IFERROR(AVERAGEIFS('VISSIM Travel Time Outputs'!#REF!,'VISSIM Travel Time Outputs'!#REF!,$D64,'VISSIM Travel Time Outputs'!#REF!,"AVG",'VISSIM Travel Time Outputs'!#REF!,IQ$9),"-")</f>
        <v>-</v>
      </c>
      <c r="IR64" s="324" t="str">
        <f>IFERROR(AVERAGEIFS('VISSIM Travel Time Outputs'!#REF!,'VISSIM Travel Time Outputs'!#REF!,$D64,'VISSIM Travel Time Outputs'!#REF!,"AVG",'VISSIM Travel Time Outputs'!#REF!,IR$9),"-")</f>
        <v>-</v>
      </c>
      <c r="IS64" s="325" t="str">
        <f>IFERROR(AVERAGEIFS('VISSIM Travel Time Outputs'!#REF!,'VISSIM Travel Time Outputs'!#REF!,$D64,'VISSIM Travel Time Outputs'!#REF!,"AVG",'VISSIM Travel Time Outputs'!#REF!,IS$9),"-")</f>
        <v>-</v>
      </c>
      <c r="IT64" s="325" t="str">
        <f t="shared" si="31"/>
        <v>--</v>
      </c>
    </row>
    <row r="65" spans="1:254" x14ac:dyDescent="0.35">
      <c r="A65" s="252" t="str">
        <f t="shared" si="12"/>
        <v>H</v>
      </c>
      <c r="B65" s="319">
        <f t="shared" si="33"/>
        <v>56</v>
      </c>
      <c r="C65" s="413">
        <f>INDEX('Input - Travel Times'!$B$3:$AH$103,MATCH($B65,'Input - Travel Times'!$B$3:$B$103,0),MATCH(C$9,'Input - Travel Times'!$B$3:$AH$3,0))</f>
        <v>0</v>
      </c>
      <c r="D65" s="150">
        <f>INDEX('Input - Travel Times'!$B$3:$AH$103,MATCH($B65,'Input - Travel Times'!$B$3:$B$103,0),MATCH(D$9,'Input - Travel Times'!$B$3:$AH$3,0))</f>
        <v>0</v>
      </c>
      <c r="E65" s="518">
        <f>TIME(0,0,INDEX('Input - Travel Times'!$B$3:$AH$103,MATCH($B65,'Input - Travel Times'!$B$3:$B$103,0),MATCH(E$9,'Input - Travel Times'!$B$3:$AH$3,0)))</f>
        <v>0</v>
      </c>
      <c r="F65" s="518">
        <f>TIME(0,0,INDEX('Input - Travel Times'!$B$3:$AH$103,MATCH($B65,'Input - Travel Times'!$B$3:$B$103,0),MATCH(F$9,'Input - Travel Times'!$B$3:$AH$3,0)))</f>
        <v>0</v>
      </c>
      <c r="G65" s="518">
        <f>TIME(0,0,INDEX('Input - Travel Times'!$B$3:$AH$103,MATCH($B65,'Input - Travel Times'!$B$3:$B$103,0),MATCH(G$9,'Input - Travel Times'!$B$3:$AH$3,0)))</f>
        <v>0</v>
      </c>
      <c r="H65" s="518">
        <f>TIME(0,0,INDEX('Input - Travel Times'!$B$3:$AH$103,MATCH($B65,'Input - Travel Times'!$B$3:$B$103,0),MATCH(H$9,'Input - Travel Times'!$B$3:$AH$3,0)))</f>
        <v>0</v>
      </c>
      <c r="J65" s="209" t="str">
        <f>IFERROR(TIME(0,0,AVERAGEIFS('VISSIM Travel Time Outputs'!$I:$I,'VISSIM Travel Time Outputs'!$D:$D,$D65,'VISSIM Travel Time Outputs'!$A:$A,"AVG",'VISSIM Travel Time Outputs'!$B:$B,J$9)),"-")</f>
        <v>-</v>
      </c>
      <c r="K65" s="34" t="str">
        <f>IFERROR(TIME(0,0,AVERAGEIFS('VISSIM Travel Time Outputs'!$I:$I,'VISSIM Travel Time Outputs'!$D:$D,$D65,'VISSIM Travel Time Outputs'!$A:$A,"AVG",'VISSIM Travel Time Outputs'!$B:$B,K$9)),"-")</f>
        <v>-</v>
      </c>
      <c r="L65" s="34" t="str">
        <f>IFERROR(TIME(0,0,AVERAGEIFS('VISSIM Travel Time Outputs'!$I:$I,'VISSIM Travel Time Outputs'!$D:$D,$D65,'VISSIM Travel Time Outputs'!$A:$A,"AVG",'VISSIM Travel Time Outputs'!$B:$B,L$9)),"-")</f>
        <v>-</v>
      </c>
      <c r="M65" s="34" t="str">
        <f>IFERROR(TIME(0,0,AVERAGEIFS('VISSIM Travel Time Outputs'!$I:$I,'VISSIM Travel Time Outputs'!$D:$D,$D65,'VISSIM Travel Time Outputs'!$A:$A,"AVG",'VISSIM Travel Time Outputs'!$B:$B,M$9)),"-")</f>
        <v>-</v>
      </c>
      <c r="N65" s="34" t="str">
        <f>IFERROR(TIME(0,0,AVERAGEIFS('VISSIM Travel Time Outputs'!$I:$I,'VISSIM Travel Time Outputs'!$D:$D,$D65,'VISSIM Travel Time Outputs'!$A:$A,"AVG",'VISSIM Travel Time Outputs'!$B:$B,N$9)),"-")</f>
        <v>-</v>
      </c>
      <c r="O65" s="34" t="str">
        <f>IFERROR(TIME(0,0,AVERAGEIFS('VISSIM Travel Time Outputs'!$I:$I,'VISSIM Travel Time Outputs'!$D:$D,$D65,'VISSIM Travel Time Outputs'!$A:$A,"AVG",'VISSIM Travel Time Outputs'!$B:$B,O$9)),"-")</f>
        <v>-</v>
      </c>
      <c r="P65" s="34" t="str">
        <f>IFERROR(TIME(0,0,AVERAGEIFS('VISSIM Travel Time Outputs'!$I:$I,'VISSIM Travel Time Outputs'!$D:$D,$D65,'VISSIM Travel Time Outputs'!$A:$A,"AVG",'VISSIM Travel Time Outputs'!$B:$B,P$9)),"-")</f>
        <v>-</v>
      </c>
      <c r="Q65" s="34" t="str">
        <f>IFERROR(TIME(0,0,AVERAGEIFS('VISSIM Travel Time Outputs'!$I:$I,'VISSIM Travel Time Outputs'!$D:$D,$D65,'VISSIM Travel Time Outputs'!$A:$A,"AVG",'VISSIM Travel Time Outputs'!$B:$B,Q$9)),"-")</f>
        <v>-</v>
      </c>
      <c r="R65" s="34" t="str">
        <f>IFERROR(TIME(0,0,AVERAGEIFS('VISSIM Travel Time Outputs'!$I:$I,'VISSIM Travel Time Outputs'!$D:$D,$D65,'VISSIM Travel Time Outputs'!$A:$A,"AVG",'VISSIM Travel Time Outputs'!$B:$B,R$9)),"-")</f>
        <v>-</v>
      </c>
      <c r="S65" s="34" t="str">
        <f>IFERROR(TIME(0,0,AVERAGEIFS('VISSIM Travel Time Outputs'!$I:$I,'VISSIM Travel Time Outputs'!$D:$D,$D65,'VISSIM Travel Time Outputs'!$A:$A,"AVG",'VISSIM Travel Time Outputs'!$B:$B,S$9)),"-")</f>
        <v>-</v>
      </c>
      <c r="T65" s="34" t="str">
        <f>IFERROR(TIME(0,0,AVERAGEIFS('VISSIM Travel Time Outputs'!$I:$I,'VISSIM Travel Time Outputs'!$D:$D,$D65,'VISSIM Travel Time Outputs'!$A:$A,"AVG",'VISSIM Travel Time Outputs'!$B:$B,T$9)),"-")</f>
        <v>-</v>
      </c>
      <c r="U65" s="34" t="str">
        <f>IFERROR(TIME(0,0,AVERAGEIFS('VISSIM Travel Time Outputs'!$I:$I,'VISSIM Travel Time Outputs'!$D:$D,$D65,'VISSIM Travel Time Outputs'!$A:$A,"AVG",'VISSIM Travel Time Outputs'!$B:$B,U$9)),"-")</f>
        <v>-</v>
      </c>
      <c r="V65" s="34" t="str">
        <f>IFERROR(TIME(0,0,AVERAGEIFS('VISSIM Travel Time Outputs'!$I:$I,'VISSIM Travel Time Outputs'!$D:$D,$D65,'VISSIM Travel Time Outputs'!$A:$A,"AVG",'VISSIM Travel Time Outputs'!$B:$B,V$9)),"-")</f>
        <v>-</v>
      </c>
      <c r="W65" s="34" t="str">
        <f>IFERROR(TIME(0,0,AVERAGEIFS('VISSIM Travel Time Outputs'!$I:$I,'VISSIM Travel Time Outputs'!$D:$D,$D65,'VISSIM Travel Time Outputs'!$A:$A,"AVG",'VISSIM Travel Time Outputs'!$B:$B,W$9)),"-")</f>
        <v>-</v>
      </c>
      <c r="X65" s="34" t="str">
        <f>IFERROR(TIME(0,0,AVERAGEIFS('VISSIM Travel Time Outputs'!$I:$I,'VISSIM Travel Time Outputs'!$D:$D,$D65,'VISSIM Travel Time Outputs'!$A:$A,"AVG",'VISSIM Travel Time Outputs'!$B:$B,X$9)),"-")</f>
        <v>-</v>
      </c>
      <c r="Y65" s="134" t="str">
        <f>IFERROR(TIME(0,0,AVERAGEIFS('VISSIM Travel Time Outputs'!$I:$I,'VISSIM Travel Time Outputs'!$D:$D,$D65,'VISSIM Travel Time Outputs'!$A:$A,"AVG",'VISSIM Travel Time Outputs'!$B:$B,Y$9)),"-")</f>
        <v>-</v>
      </c>
      <c r="Z65" s="254"/>
      <c r="AA65" s="323" t="str">
        <f>IFERROR(AVERAGEIFS('VISSIM Travel Time Outputs'!$F:$F,'VISSIM Travel Time Outputs'!$D:$D,$D65,'VISSIM Travel Time Outputs'!$A:$A,"AVG",'VISSIM Travel Time Outputs'!$B:$B,AA$9),"-")</f>
        <v>-</v>
      </c>
      <c r="AB65" s="324" t="str">
        <f>IFERROR(AVERAGEIFS('VISSIM Travel Time Outputs'!$F:$F,'VISSIM Travel Time Outputs'!$D:$D,$D65,'VISSIM Travel Time Outputs'!$A:$A,"AVG",'VISSIM Travel Time Outputs'!$B:$B,AB$9),"-")</f>
        <v>-</v>
      </c>
      <c r="AC65" s="324" t="str">
        <f>IFERROR(AVERAGEIFS('VISSIM Travel Time Outputs'!$F:$F,'VISSIM Travel Time Outputs'!$D:$D,$D65,'VISSIM Travel Time Outputs'!$A:$A,"AVG",'VISSIM Travel Time Outputs'!$B:$B,AC$9),"-")</f>
        <v>-</v>
      </c>
      <c r="AD65" s="324" t="str">
        <f>IFERROR(AVERAGEIFS('VISSIM Travel Time Outputs'!$F:$F,'VISSIM Travel Time Outputs'!$D:$D,$D65,'VISSIM Travel Time Outputs'!$A:$A,"AVG",'VISSIM Travel Time Outputs'!$B:$B,AD$9),"-")</f>
        <v>-</v>
      </c>
      <c r="AE65" s="324" t="str">
        <f>IFERROR(AVERAGEIFS('VISSIM Travel Time Outputs'!$F:$F,'VISSIM Travel Time Outputs'!$D:$D,$D65,'VISSIM Travel Time Outputs'!$A:$A,"AVG",'VISSIM Travel Time Outputs'!$B:$B,AE$9),"-")</f>
        <v>-</v>
      </c>
      <c r="AF65" s="324" t="str">
        <f>IFERROR(AVERAGEIFS('VISSIM Travel Time Outputs'!$F:$F,'VISSIM Travel Time Outputs'!$D:$D,$D65,'VISSIM Travel Time Outputs'!$A:$A,"AVG",'VISSIM Travel Time Outputs'!$B:$B,AF$9),"-")</f>
        <v>-</v>
      </c>
      <c r="AG65" s="324" t="str">
        <f>IFERROR(AVERAGEIFS('VISSIM Travel Time Outputs'!$F:$F,'VISSIM Travel Time Outputs'!$D:$D,$D65,'VISSIM Travel Time Outputs'!$A:$A,"AVG",'VISSIM Travel Time Outputs'!$B:$B,AG$9),"-")</f>
        <v>-</v>
      </c>
      <c r="AH65" s="324" t="str">
        <f>IFERROR(AVERAGEIFS('VISSIM Travel Time Outputs'!$F:$F,'VISSIM Travel Time Outputs'!$D:$D,$D65,'VISSIM Travel Time Outputs'!$A:$A,"AVG",'VISSIM Travel Time Outputs'!$B:$B,AH$9),"-")</f>
        <v>-</v>
      </c>
      <c r="AI65" s="324" t="str">
        <f>IFERROR(AVERAGEIFS('VISSIM Travel Time Outputs'!$F:$F,'VISSIM Travel Time Outputs'!$D:$D,$D65,'VISSIM Travel Time Outputs'!$A:$A,"AVG",'VISSIM Travel Time Outputs'!$B:$B,AI$9),"-")</f>
        <v>-</v>
      </c>
      <c r="AJ65" s="324" t="str">
        <f>IFERROR(AVERAGEIFS('VISSIM Travel Time Outputs'!$F:$F,'VISSIM Travel Time Outputs'!$D:$D,$D65,'VISSIM Travel Time Outputs'!$A:$A,"AVG",'VISSIM Travel Time Outputs'!$B:$B,AJ$9),"-")</f>
        <v>-</v>
      </c>
      <c r="AK65" s="324" t="str">
        <f>IFERROR(AVERAGEIFS('VISSIM Travel Time Outputs'!$F:$F,'VISSIM Travel Time Outputs'!$D:$D,$D65,'VISSIM Travel Time Outputs'!$A:$A,"AVG",'VISSIM Travel Time Outputs'!$B:$B,AK$9),"-")</f>
        <v>-</v>
      </c>
      <c r="AL65" s="324" t="str">
        <f>IFERROR(AVERAGEIFS('VISSIM Travel Time Outputs'!$F:$F,'VISSIM Travel Time Outputs'!$D:$D,$D65,'VISSIM Travel Time Outputs'!$A:$A,"AVG",'VISSIM Travel Time Outputs'!$B:$B,AL$9),"-")</f>
        <v>-</v>
      </c>
      <c r="AM65" s="324" t="str">
        <f>IFERROR(AVERAGEIFS('VISSIM Travel Time Outputs'!$F:$F,'VISSIM Travel Time Outputs'!$D:$D,$D65,'VISSIM Travel Time Outputs'!$A:$A,"AVG",'VISSIM Travel Time Outputs'!$B:$B,AM$9),"-")</f>
        <v>-</v>
      </c>
      <c r="AN65" s="324" t="str">
        <f>IFERROR(AVERAGEIFS('VISSIM Travel Time Outputs'!$F:$F,'VISSIM Travel Time Outputs'!$D:$D,$D65,'VISSIM Travel Time Outputs'!$A:$A,"AVG",'VISSIM Travel Time Outputs'!$B:$B,AN$9),"-")</f>
        <v>-</v>
      </c>
      <c r="AO65" s="324" t="str">
        <f>IFERROR(AVERAGEIFS('VISSIM Travel Time Outputs'!$F:$F,'VISSIM Travel Time Outputs'!$D:$D,$D65,'VISSIM Travel Time Outputs'!$A:$A,"AVG",'VISSIM Travel Time Outputs'!$B:$B,AO$9),"-")</f>
        <v>-</v>
      </c>
      <c r="AP65" s="325" t="str">
        <f>IFERROR(AVERAGEIFS('VISSIM Travel Time Outputs'!$F:$F,'VISSIM Travel Time Outputs'!$D:$D,$D65,'VISSIM Travel Time Outputs'!$A:$A,"AVG",'VISSIM Travel Time Outputs'!$B:$B,AP$9),"-")</f>
        <v>-</v>
      </c>
      <c r="AQ65" s="331"/>
      <c r="AR65" s="209" t="str">
        <f t="shared" si="13"/>
        <v>--</v>
      </c>
      <c r="AS65" s="354" t="str">
        <f t="shared" si="14"/>
        <v>--</v>
      </c>
      <c r="AT65" s="325">
        <f t="shared" si="15"/>
        <v>0</v>
      </c>
      <c r="AU65" s="255"/>
      <c r="AV65" s="209" t="str">
        <f>IFERROR(TIME(0,0,AVERAGEIFS('VISSIM Travel Time Outputs'!$J:$J,'VISSIM Travel Time Outputs'!$D:$D,$D65,'VISSIM Travel Time Outputs'!$A:$A,"AVG",'VISSIM Travel Time Outputs'!$B:$B,AV$9)),"-")</f>
        <v>-</v>
      </c>
      <c r="AW65" s="34" t="str">
        <f>IFERROR(TIME(0,0,AVERAGEIFS('VISSIM Travel Time Outputs'!$J:$J,'VISSIM Travel Time Outputs'!$D:$D,$D65,'VISSIM Travel Time Outputs'!$A:$A,"AVG",'VISSIM Travel Time Outputs'!$B:$B,AW$9)),"-")</f>
        <v>-</v>
      </c>
      <c r="AX65" s="34" t="str">
        <f>IFERROR(TIME(0,0,AVERAGEIFS('VISSIM Travel Time Outputs'!$J:$J,'VISSIM Travel Time Outputs'!$D:$D,$D65,'VISSIM Travel Time Outputs'!$A:$A,"AVG",'VISSIM Travel Time Outputs'!$B:$B,AX$9)),"-")</f>
        <v>-</v>
      </c>
      <c r="AY65" s="34" t="str">
        <f>IFERROR(TIME(0,0,AVERAGEIFS('VISSIM Travel Time Outputs'!$J:$J,'VISSIM Travel Time Outputs'!$D:$D,$D65,'VISSIM Travel Time Outputs'!$A:$A,"AVG",'VISSIM Travel Time Outputs'!$B:$B,AY$9)),"-")</f>
        <v>-</v>
      </c>
      <c r="AZ65" s="34" t="str">
        <f>IFERROR(TIME(0,0,AVERAGEIFS('VISSIM Travel Time Outputs'!$J:$J,'VISSIM Travel Time Outputs'!$D:$D,$D65,'VISSIM Travel Time Outputs'!$A:$A,"AVG",'VISSIM Travel Time Outputs'!$B:$B,AZ$9)),"-")</f>
        <v>-</v>
      </c>
      <c r="BA65" s="34" t="str">
        <f>IFERROR(TIME(0,0,AVERAGEIFS('VISSIM Travel Time Outputs'!$J:$J,'VISSIM Travel Time Outputs'!$D:$D,$D65,'VISSIM Travel Time Outputs'!$A:$A,"AVG",'VISSIM Travel Time Outputs'!$B:$B,BA$9)),"-")</f>
        <v>-</v>
      </c>
      <c r="BB65" s="34" t="str">
        <f>IFERROR(TIME(0,0,AVERAGEIFS('VISSIM Travel Time Outputs'!$J:$J,'VISSIM Travel Time Outputs'!$D:$D,$D65,'VISSIM Travel Time Outputs'!$A:$A,"AVG",'VISSIM Travel Time Outputs'!$B:$B,BB$9)),"-")</f>
        <v>-</v>
      </c>
      <c r="BC65" s="34" t="str">
        <f>IFERROR(TIME(0,0,AVERAGEIFS('VISSIM Travel Time Outputs'!$J:$J,'VISSIM Travel Time Outputs'!$D:$D,$D65,'VISSIM Travel Time Outputs'!$A:$A,"AVG",'VISSIM Travel Time Outputs'!$B:$B,BC$9)),"-")</f>
        <v>-</v>
      </c>
      <c r="BD65" s="34" t="str">
        <f>IFERROR(TIME(0,0,AVERAGEIFS('VISSIM Travel Time Outputs'!$J:$J,'VISSIM Travel Time Outputs'!$D:$D,$D65,'VISSIM Travel Time Outputs'!$A:$A,"AVG",'VISSIM Travel Time Outputs'!$B:$B,BD$9)),"-")</f>
        <v>-</v>
      </c>
      <c r="BE65" s="34" t="str">
        <f>IFERROR(TIME(0,0,AVERAGEIFS('VISSIM Travel Time Outputs'!$J:$J,'VISSIM Travel Time Outputs'!$D:$D,$D65,'VISSIM Travel Time Outputs'!$A:$A,"AVG",'VISSIM Travel Time Outputs'!$B:$B,BE$9)),"-")</f>
        <v>-</v>
      </c>
      <c r="BF65" s="34" t="str">
        <f>IFERROR(TIME(0,0,AVERAGEIFS('VISSIM Travel Time Outputs'!$J:$J,'VISSIM Travel Time Outputs'!$D:$D,$D65,'VISSIM Travel Time Outputs'!$A:$A,"AVG",'VISSIM Travel Time Outputs'!$B:$B,BF$9)),"-")</f>
        <v>-</v>
      </c>
      <c r="BG65" s="34" t="str">
        <f>IFERROR(TIME(0,0,AVERAGEIFS('VISSIM Travel Time Outputs'!$J:$J,'VISSIM Travel Time Outputs'!$D:$D,$D65,'VISSIM Travel Time Outputs'!$A:$A,"AVG",'VISSIM Travel Time Outputs'!$B:$B,BG$9)),"-")</f>
        <v>-</v>
      </c>
      <c r="BH65" s="34" t="str">
        <f>IFERROR(TIME(0,0,AVERAGEIFS('VISSIM Travel Time Outputs'!$J:$J,'VISSIM Travel Time Outputs'!$D:$D,$D65,'VISSIM Travel Time Outputs'!$A:$A,"AVG",'VISSIM Travel Time Outputs'!$B:$B,BH$9)),"-")</f>
        <v>-</v>
      </c>
      <c r="BI65" s="34" t="str">
        <f>IFERROR(TIME(0,0,AVERAGEIFS('VISSIM Travel Time Outputs'!$J:$J,'VISSIM Travel Time Outputs'!$D:$D,$D65,'VISSIM Travel Time Outputs'!$A:$A,"AVG",'VISSIM Travel Time Outputs'!$B:$B,BI$9)),"-")</f>
        <v>-</v>
      </c>
      <c r="BJ65" s="34" t="str">
        <f>IFERROR(TIME(0,0,AVERAGEIFS('VISSIM Travel Time Outputs'!$J:$J,'VISSIM Travel Time Outputs'!$D:$D,$D65,'VISSIM Travel Time Outputs'!$A:$A,"AVG",'VISSIM Travel Time Outputs'!$B:$B,BJ$9)),"-")</f>
        <v>-</v>
      </c>
      <c r="BK65" s="134" t="str">
        <f>IFERROR(TIME(0,0,AVERAGEIFS('VISSIM Travel Time Outputs'!$J:$J,'VISSIM Travel Time Outputs'!$D:$D,$D65,'VISSIM Travel Time Outputs'!$A:$A,"AVG",'VISSIM Travel Time Outputs'!$B:$B,BK$9)),"-")</f>
        <v>-</v>
      </c>
      <c r="BL65" s="126"/>
      <c r="BM65" s="323" t="str">
        <f>IFERROR(AVERAGEIFS('VISSIM Travel Time Outputs'!$G:$G,'VISSIM Travel Time Outputs'!$D:$D,$D65,'VISSIM Travel Time Outputs'!$A:$A,"AVG",'VISSIM Travel Time Outputs'!$B:$B,BM$9),"-")</f>
        <v>-</v>
      </c>
      <c r="BN65" s="324" t="str">
        <f>IFERROR(AVERAGEIFS('VISSIM Travel Time Outputs'!$G:$G,'VISSIM Travel Time Outputs'!$D:$D,$D65,'VISSIM Travel Time Outputs'!$A:$A,"AVG",'VISSIM Travel Time Outputs'!$B:$B,BN$9),"-")</f>
        <v>-</v>
      </c>
      <c r="BO65" s="324" t="str">
        <f>IFERROR(AVERAGEIFS('VISSIM Travel Time Outputs'!$G:$G,'VISSIM Travel Time Outputs'!$D:$D,$D65,'VISSIM Travel Time Outputs'!$A:$A,"AVG",'VISSIM Travel Time Outputs'!$B:$B,BO$9),"-")</f>
        <v>-</v>
      </c>
      <c r="BP65" s="324" t="str">
        <f>IFERROR(AVERAGEIFS('VISSIM Travel Time Outputs'!$G:$G,'VISSIM Travel Time Outputs'!$D:$D,$D65,'VISSIM Travel Time Outputs'!$A:$A,"AVG",'VISSIM Travel Time Outputs'!$B:$B,BP$9),"-")</f>
        <v>-</v>
      </c>
      <c r="BQ65" s="324" t="str">
        <f>IFERROR(AVERAGEIFS('VISSIM Travel Time Outputs'!$G:$G,'VISSIM Travel Time Outputs'!$D:$D,$D65,'VISSIM Travel Time Outputs'!$A:$A,"AVG",'VISSIM Travel Time Outputs'!$B:$B,BQ$9),"-")</f>
        <v>-</v>
      </c>
      <c r="BR65" s="324" t="str">
        <f>IFERROR(AVERAGEIFS('VISSIM Travel Time Outputs'!$G:$G,'VISSIM Travel Time Outputs'!$D:$D,$D65,'VISSIM Travel Time Outputs'!$A:$A,"AVG",'VISSIM Travel Time Outputs'!$B:$B,BR$9),"-")</f>
        <v>-</v>
      </c>
      <c r="BS65" s="324" t="str">
        <f>IFERROR(AVERAGEIFS('VISSIM Travel Time Outputs'!$G:$G,'VISSIM Travel Time Outputs'!$D:$D,$D65,'VISSIM Travel Time Outputs'!$A:$A,"AVG",'VISSIM Travel Time Outputs'!$B:$B,BS$9),"-")</f>
        <v>-</v>
      </c>
      <c r="BT65" s="324" t="str">
        <f>IFERROR(AVERAGEIFS('VISSIM Travel Time Outputs'!$G:$G,'VISSIM Travel Time Outputs'!$D:$D,$D65,'VISSIM Travel Time Outputs'!$A:$A,"AVG",'VISSIM Travel Time Outputs'!$B:$B,BT$9),"-")</f>
        <v>-</v>
      </c>
      <c r="BU65" s="324" t="str">
        <f>IFERROR(AVERAGEIFS('VISSIM Travel Time Outputs'!$G:$G,'VISSIM Travel Time Outputs'!$D:$D,$D65,'VISSIM Travel Time Outputs'!$A:$A,"AVG",'VISSIM Travel Time Outputs'!$B:$B,BU$9),"-")</f>
        <v>-</v>
      </c>
      <c r="BV65" s="324" t="str">
        <f>IFERROR(AVERAGEIFS('VISSIM Travel Time Outputs'!$G:$G,'VISSIM Travel Time Outputs'!$D:$D,$D65,'VISSIM Travel Time Outputs'!$A:$A,"AVG",'VISSIM Travel Time Outputs'!$B:$B,BV$9),"-")</f>
        <v>-</v>
      </c>
      <c r="BW65" s="324" t="str">
        <f>IFERROR(AVERAGEIFS('VISSIM Travel Time Outputs'!$G:$G,'VISSIM Travel Time Outputs'!$D:$D,$D65,'VISSIM Travel Time Outputs'!$A:$A,"AVG",'VISSIM Travel Time Outputs'!$B:$B,BW$9),"-")</f>
        <v>-</v>
      </c>
      <c r="BX65" s="324" t="str">
        <f>IFERROR(AVERAGEIFS('VISSIM Travel Time Outputs'!$G:$G,'VISSIM Travel Time Outputs'!$D:$D,$D65,'VISSIM Travel Time Outputs'!$A:$A,"AVG",'VISSIM Travel Time Outputs'!$B:$B,BX$9),"-")</f>
        <v>-</v>
      </c>
      <c r="BY65" s="324" t="str">
        <f>IFERROR(AVERAGEIFS('VISSIM Travel Time Outputs'!$G:$G,'VISSIM Travel Time Outputs'!$D:$D,$D65,'VISSIM Travel Time Outputs'!$A:$A,"AVG",'VISSIM Travel Time Outputs'!$B:$B,BY$9),"-")</f>
        <v>-</v>
      </c>
      <c r="BZ65" s="324" t="str">
        <f>IFERROR(AVERAGEIFS('VISSIM Travel Time Outputs'!$G:$G,'VISSIM Travel Time Outputs'!$D:$D,$D65,'VISSIM Travel Time Outputs'!$A:$A,"AVG",'VISSIM Travel Time Outputs'!$B:$B,BZ$9),"-")</f>
        <v>-</v>
      </c>
      <c r="CA65" s="324" t="str">
        <f>IFERROR(AVERAGEIFS('VISSIM Travel Time Outputs'!$G:$G,'VISSIM Travel Time Outputs'!$D:$D,$D65,'VISSIM Travel Time Outputs'!$A:$A,"AVG",'VISSIM Travel Time Outputs'!$B:$B,CA$9),"-")</f>
        <v>-</v>
      </c>
      <c r="CB65" s="325" t="str">
        <f>IFERROR(AVERAGEIFS('VISSIM Travel Time Outputs'!$G:$G,'VISSIM Travel Time Outputs'!$D:$D,$D65,'VISSIM Travel Time Outputs'!$A:$A,"AVG",'VISSIM Travel Time Outputs'!$B:$B,CB$9),"-")</f>
        <v>-</v>
      </c>
      <c r="CC65" s="254"/>
      <c r="CD65" s="209" t="str">
        <f t="shared" si="16"/>
        <v>--</v>
      </c>
      <c r="CE65" s="354" t="str">
        <f t="shared" si="17"/>
        <v>--</v>
      </c>
      <c r="CF65" s="325">
        <f t="shared" si="18"/>
        <v>0</v>
      </c>
      <c r="CG65" s="331"/>
      <c r="CH65" s="209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134"/>
      <c r="CX65" s="331"/>
      <c r="CY65" s="323"/>
      <c r="CZ65" s="324"/>
      <c r="DA65" s="324"/>
      <c r="DB65" s="324"/>
      <c r="DC65" s="324"/>
      <c r="DD65" s="324"/>
      <c r="DE65" s="324"/>
      <c r="DF65" s="324"/>
      <c r="DG65" s="324"/>
      <c r="DH65" s="324"/>
      <c r="DI65" s="324"/>
      <c r="DJ65" s="324"/>
      <c r="DK65" s="324"/>
      <c r="DL65" s="324"/>
      <c r="DM65" s="324"/>
      <c r="DN65" s="325"/>
      <c r="DO65" s="331"/>
      <c r="DP65" s="209" t="str">
        <f t="shared" si="19"/>
        <v>--</v>
      </c>
      <c r="DQ65" s="354" t="str">
        <f t="shared" si="20"/>
        <v>--</v>
      </c>
      <c r="DR65" s="325">
        <f t="shared" si="21"/>
        <v>0</v>
      </c>
      <c r="DS65" s="255"/>
      <c r="DT65" s="209" t="str">
        <f>IFERROR(TIME(0,0,AVERAGEIFS('VISSIM Travel Time Outputs'!$K:$K,'VISSIM Travel Time Outputs'!$D:$D,$D65,'VISSIM Travel Time Outputs'!$A:$A,"AVG",'VISSIM Travel Time Outputs'!$B:$B,DT$9)),"-")</f>
        <v>-</v>
      </c>
      <c r="DU65" s="34" t="str">
        <f>IFERROR(TIME(0,0,AVERAGEIFS('VISSIM Travel Time Outputs'!$K:$K,'VISSIM Travel Time Outputs'!$D:$D,$D65,'VISSIM Travel Time Outputs'!$A:$A,"AVG",'VISSIM Travel Time Outputs'!$B:$B,DU$9)),"-")</f>
        <v>-</v>
      </c>
      <c r="DV65" s="34" t="str">
        <f>IFERROR(TIME(0,0,AVERAGEIFS('VISSIM Travel Time Outputs'!$K:$K,'VISSIM Travel Time Outputs'!$D:$D,$D65,'VISSIM Travel Time Outputs'!$A:$A,"AVG",'VISSIM Travel Time Outputs'!$B:$B,DV$9)),"-")</f>
        <v>-</v>
      </c>
      <c r="DW65" s="34" t="str">
        <f>IFERROR(TIME(0,0,AVERAGEIFS('VISSIM Travel Time Outputs'!$K:$K,'VISSIM Travel Time Outputs'!$D:$D,$D65,'VISSIM Travel Time Outputs'!$A:$A,"AVG",'VISSIM Travel Time Outputs'!$B:$B,DW$9)),"-")</f>
        <v>-</v>
      </c>
      <c r="DX65" s="34" t="str">
        <f>IFERROR(TIME(0,0,AVERAGEIFS('VISSIM Travel Time Outputs'!$K:$K,'VISSIM Travel Time Outputs'!$D:$D,$D65,'VISSIM Travel Time Outputs'!$A:$A,"AVG",'VISSIM Travel Time Outputs'!$B:$B,DX$9)),"-")</f>
        <v>-</v>
      </c>
      <c r="DY65" s="34" t="str">
        <f>IFERROR(TIME(0,0,AVERAGEIFS('VISSIM Travel Time Outputs'!$K:$K,'VISSIM Travel Time Outputs'!$D:$D,$D65,'VISSIM Travel Time Outputs'!$A:$A,"AVG",'VISSIM Travel Time Outputs'!$B:$B,DY$9)),"-")</f>
        <v>-</v>
      </c>
      <c r="DZ65" s="34" t="str">
        <f>IFERROR(TIME(0,0,AVERAGEIFS('VISSIM Travel Time Outputs'!$K:$K,'VISSIM Travel Time Outputs'!$D:$D,$D65,'VISSIM Travel Time Outputs'!$A:$A,"AVG",'VISSIM Travel Time Outputs'!$B:$B,DZ$9)),"-")</f>
        <v>-</v>
      </c>
      <c r="EA65" s="34" t="str">
        <f>IFERROR(TIME(0,0,AVERAGEIFS('VISSIM Travel Time Outputs'!$K:$K,'VISSIM Travel Time Outputs'!$D:$D,$D65,'VISSIM Travel Time Outputs'!$A:$A,"AVG",'VISSIM Travel Time Outputs'!$B:$B,EA$9)),"-")</f>
        <v>-</v>
      </c>
      <c r="EB65" s="34" t="str">
        <f>IFERROR(TIME(0,0,AVERAGEIFS('VISSIM Travel Time Outputs'!$K:$K,'VISSIM Travel Time Outputs'!$D:$D,$D65,'VISSIM Travel Time Outputs'!$A:$A,"AVG",'VISSIM Travel Time Outputs'!$B:$B,EB$9)),"-")</f>
        <v>-</v>
      </c>
      <c r="EC65" s="34" t="str">
        <f>IFERROR(TIME(0,0,AVERAGEIFS('VISSIM Travel Time Outputs'!$K:$K,'VISSIM Travel Time Outputs'!$D:$D,$D65,'VISSIM Travel Time Outputs'!$A:$A,"AVG",'VISSIM Travel Time Outputs'!$B:$B,EC$9)),"-")</f>
        <v>-</v>
      </c>
      <c r="ED65" s="34" t="str">
        <f>IFERROR(TIME(0,0,AVERAGEIFS('VISSIM Travel Time Outputs'!$K:$K,'VISSIM Travel Time Outputs'!$D:$D,$D65,'VISSIM Travel Time Outputs'!$A:$A,"AVG",'VISSIM Travel Time Outputs'!$B:$B,ED$9)),"-")</f>
        <v>-</v>
      </c>
      <c r="EE65" s="34" t="str">
        <f>IFERROR(TIME(0,0,AVERAGEIFS('VISSIM Travel Time Outputs'!$K:$K,'VISSIM Travel Time Outputs'!$D:$D,$D65,'VISSIM Travel Time Outputs'!$A:$A,"AVG",'VISSIM Travel Time Outputs'!$B:$B,EE$9)),"-")</f>
        <v>-</v>
      </c>
      <c r="EF65" s="34" t="str">
        <f>IFERROR(TIME(0,0,AVERAGEIFS('VISSIM Travel Time Outputs'!$K:$K,'VISSIM Travel Time Outputs'!$D:$D,$D65,'VISSIM Travel Time Outputs'!$A:$A,"AVG",'VISSIM Travel Time Outputs'!$B:$B,EF$9)),"-")</f>
        <v>-</v>
      </c>
      <c r="EG65" s="34" t="str">
        <f>IFERROR(TIME(0,0,AVERAGEIFS('VISSIM Travel Time Outputs'!$K:$K,'VISSIM Travel Time Outputs'!$D:$D,$D65,'VISSIM Travel Time Outputs'!$A:$A,"AVG",'VISSIM Travel Time Outputs'!$B:$B,EG$9)),"-")</f>
        <v>-</v>
      </c>
      <c r="EH65" s="34" t="str">
        <f>IFERROR(TIME(0,0,AVERAGEIFS('VISSIM Travel Time Outputs'!$K:$K,'VISSIM Travel Time Outputs'!$D:$D,$D65,'VISSIM Travel Time Outputs'!$A:$A,"AVG",'VISSIM Travel Time Outputs'!$B:$B,EH$9)),"-")</f>
        <v>-</v>
      </c>
      <c r="EI65" s="134" t="str">
        <f>IFERROR(TIME(0,0,AVERAGEIFS('VISSIM Travel Time Outputs'!$K:$K,'VISSIM Travel Time Outputs'!$D:$D,$D65,'VISSIM Travel Time Outputs'!$A:$A,"AVG",'VISSIM Travel Time Outputs'!$B:$B,EI$9)),"-")</f>
        <v>-</v>
      </c>
      <c r="EJ65" s="126"/>
      <c r="EK65" s="323" t="str">
        <f>IFERROR(AVERAGEIFS('VISSIM Travel Time Outputs'!$H:$H,'VISSIM Travel Time Outputs'!$D:$D,$D65,'VISSIM Travel Time Outputs'!$A:$A,"AVG",'VISSIM Travel Time Outputs'!$B:$B,EK$9),"-")</f>
        <v>-</v>
      </c>
      <c r="EL65" s="324" t="str">
        <f>IFERROR(AVERAGEIFS('VISSIM Travel Time Outputs'!$H:$H,'VISSIM Travel Time Outputs'!$D:$D,$D65,'VISSIM Travel Time Outputs'!$A:$A,"AVG",'VISSIM Travel Time Outputs'!$B:$B,EL$9),"-")</f>
        <v>-</v>
      </c>
      <c r="EM65" s="324" t="str">
        <f>IFERROR(AVERAGEIFS('VISSIM Travel Time Outputs'!$H:$H,'VISSIM Travel Time Outputs'!$D:$D,$D65,'VISSIM Travel Time Outputs'!$A:$A,"AVG",'VISSIM Travel Time Outputs'!$B:$B,EM$9),"-")</f>
        <v>-</v>
      </c>
      <c r="EN65" s="324" t="str">
        <f>IFERROR(AVERAGEIFS('VISSIM Travel Time Outputs'!$H:$H,'VISSIM Travel Time Outputs'!$D:$D,$D65,'VISSIM Travel Time Outputs'!$A:$A,"AVG",'VISSIM Travel Time Outputs'!$B:$B,EN$9),"-")</f>
        <v>-</v>
      </c>
      <c r="EO65" s="324" t="str">
        <f>IFERROR(AVERAGEIFS('VISSIM Travel Time Outputs'!$H:$H,'VISSIM Travel Time Outputs'!$D:$D,$D65,'VISSIM Travel Time Outputs'!$A:$A,"AVG",'VISSIM Travel Time Outputs'!$B:$B,EO$9),"-")</f>
        <v>-</v>
      </c>
      <c r="EP65" s="324" t="str">
        <f>IFERROR(AVERAGEIFS('VISSIM Travel Time Outputs'!$H:$H,'VISSIM Travel Time Outputs'!$D:$D,$D65,'VISSIM Travel Time Outputs'!$A:$A,"AVG",'VISSIM Travel Time Outputs'!$B:$B,EP$9),"-")</f>
        <v>-</v>
      </c>
      <c r="EQ65" s="324" t="str">
        <f>IFERROR(AVERAGEIFS('VISSIM Travel Time Outputs'!$H:$H,'VISSIM Travel Time Outputs'!$D:$D,$D65,'VISSIM Travel Time Outputs'!$A:$A,"AVG",'VISSIM Travel Time Outputs'!$B:$B,EQ$9),"-")</f>
        <v>-</v>
      </c>
      <c r="ER65" s="324" t="str">
        <f>IFERROR(AVERAGEIFS('VISSIM Travel Time Outputs'!$H:$H,'VISSIM Travel Time Outputs'!$D:$D,$D65,'VISSIM Travel Time Outputs'!$A:$A,"AVG",'VISSIM Travel Time Outputs'!$B:$B,ER$9),"-")</f>
        <v>-</v>
      </c>
      <c r="ES65" s="324" t="str">
        <f>IFERROR(AVERAGEIFS('VISSIM Travel Time Outputs'!$H:$H,'VISSIM Travel Time Outputs'!$D:$D,$D65,'VISSIM Travel Time Outputs'!$A:$A,"AVG",'VISSIM Travel Time Outputs'!$B:$B,ES$9),"-")</f>
        <v>-</v>
      </c>
      <c r="ET65" s="324" t="str">
        <f>IFERROR(AVERAGEIFS('VISSIM Travel Time Outputs'!$H:$H,'VISSIM Travel Time Outputs'!$D:$D,$D65,'VISSIM Travel Time Outputs'!$A:$A,"AVG",'VISSIM Travel Time Outputs'!$B:$B,ET$9),"-")</f>
        <v>-</v>
      </c>
      <c r="EU65" s="324" t="str">
        <f>IFERROR(AVERAGEIFS('VISSIM Travel Time Outputs'!$H:$H,'VISSIM Travel Time Outputs'!$D:$D,$D65,'VISSIM Travel Time Outputs'!$A:$A,"AVG",'VISSIM Travel Time Outputs'!$B:$B,EU$9),"-")</f>
        <v>-</v>
      </c>
      <c r="EV65" s="324" t="str">
        <f>IFERROR(AVERAGEIFS('VISSIM Travel Time Outputs'!$H:$H,'VISSIM Travel Time Outputs'!$D:$D,$D65,'VISSIM Travel Time Outputs'!$A:$A,"AVG",'VISSIM Travel Time Outputs'!$B:$B,EV$9),"-")</f>
        <v>-</v>
      </c>
      <c r="EW65" s="324" t="str">
        <f>IFERROR(AVERAGEIFS('VISSIM Travel Time Outputs'!$H:$H,'VISSIM Travel Time Outputs'!$D:$D,$D65,'VISSIM Travel Time Outputs'!$A:$A,"AVG",'VISSIM Travel Time Outputs'!$B:$B,EW$9),"-")</f>
        <v>-</v>
      </c>
      <c r="EX65" s="324" t="str">
        <f>IFERROR(AVERAGEIFS('VISSIM Travel Time Outputs'!$H:$H,'VISSIM Travel Time Outputs'!$D:$D,$D65,'VISSIM Travel Time Outputs'!$A:$A,"AVG",'VISSIM Travel Time Outputs'!$B:$B,EX$9),"-")</f>
        <v>-</v>
      </c>
      <c r="EY65" s="324" t="str">
        <f>IFERROR(AVERAGEIFS('VISSIM Travel Time Outputs'!$H:$H,'VISSIM Travel Time Outputs'!$D:$D,$D65,'VISSIM Travel Time Outputs'!$A:$A,"AVG",'VISSIM Travel Time Outputs'!$B:$B,EY$9),"-")</f>
        <v>-</v>
      </c>
      <c r="EZ65" s="325" t="str">
        <f>IFERROR(AVERAGEIFS('VISSIM Travel Time Outputs'!$H:$H,'VISSIM Travel Time Outputs'!$D:$D,$D65,'VISSIM Travel Time Outputs'!$A:$A,"AVG",'VISSIM Travel Time Outputs'!$B:$B,EZ$9),"-")</f>
        <v>-</v>
      </c>
      <c r="FA65" s="254"/>
      <c r="FB65" s="209" t="str">
        <f t="shared" si="22"/>
        <v>--</v>
      </c>
      <c r="FC65" s="354" t="str">
        <f t="shared" si="23"/>
        <v>--</v>
      </c>
      <c r="FD65" s="325">
        <f t="shared" si="24"/>
        <v>0</v>
      </c>
      <c r="FE65" s="331"/>
      <c r="FF65" s="209" t="str">
        <f>IFERROR(GETPIVOTDATA("Average of TRAVTM(40)",#REF!,"TIMEINT",FF$9,"VEHICLETRAVELTIMEMEASUREMENT",$D65)/3600/24,"--")</f>
        <v>--</v>
      </c>
      <c r="FG65" s="34" t="str">
        <f>IFERROR(GETPIVOTDATA("Average of TRAVTM(40)",#REF!,"TIMEINT",FG$9,"VEHICLETRAVELTIMEMEASUREMENT",$D65)/3600/24,"--")</f>
        <v>--</v>
      </c>
      <c r="FH65" s="34" t="str">
        <f>IFERROR(GETPIVOTDATA("Average of TRAVTM(40)",#REF!,"TIMEINT",FH$9,"VEHICLETRAVELTIMEMEASUREMENT",$D65)/3600/24,"--")</f>
        <v>--</v>
      </c>
      <c r="FI65" s="34" t="str">
        <f>IFERROR(GETPIVOTDATA("Average of TRAVTM(40)",#REF!,"TIMEINT",FI$9,"VEHICLETRAVELTIMEMEASUREMENT",$D65)/3600/24,"--")</f>
        <v>--</v>
      </c>
      <c r="FJ65" s="34" t="str">
        <f>IFERROR(GETPIVOTDATA("Average of TRAVTM(40)",#REF!,"TIMEINT",FJ$9,"VEHICLETRAVELTIMEMEASUREMENT",$D65)/3600/24,"--")</f>
        <v>--</v>
      </c>
      <c r="FK65" s="34" t="str">
        <f>IFERROR(GETPIVOTDATA("Average of TRAVTM(40)",#REF!,"TIMEINT",FK$9,"VEHICLETRAVELTIMEMEASUREMENT",$D65)/3600/24,"--")</f>
        <v>--</v>
      </c>
      <c r="FL65" s="34" t="str">
        <f>IFERROR(GETPIVOTDATA("Average of TRAVTM(40)",#REF!,"TIMEINT",FL$9,"VEHICLETRAVELTIMEMEASUREMENT",$D65)/3600/24,"--")</f>
        <v>--</v>
      </c>
      <c r="FM65" s="34" t="str">
        <f>IFERROR(GETPIVOTDATA("Average of TRAVTM(40)",#REF!,"TIMEINT",FM$9,"VEHICLETRAVELTIMEMEASUREMENT",$D65)/3600/24,"--")</f>
        <v>--</v>
      </c>
      <c r="FN65" s="34" t="str">
        <f>IFERROR(GETPIVOTDATA("Average of TRAVTM(40)",#REF!,"TIMEINT",FN$9,"VEHICLETRAVELTIMEMEASUREMENT",$D65)/3600/24,"--")</f>
        <v>--</v>
      </c>
      <c r="FO65" s="34" t="str">
        <f>IFERROR(GETPIVOTDATA("Average of TRAVTM(40)",#REF!,"TIMEINT",FO$9,"VEHICLETRAVELTIMEMEASUREMENT",$D65)/3600/24,"--")</f>
        <v>--</v>
      </c>
      <c r="FP65" s="34" t="str">
        <f>IFERROR(GETPIVOTDATA("Average of TRAVTM(40)",#REF!,"TIMEINT",FP$9,"VEHICLETRAVELTIMEMEASUREMENT",$D65)/3600/24,"--")</f>
        <v>--</v>
      </c>
      <c r="FQ65" s="34" t="str">
        <f>IFERROR(GETPIVOTDATA("Average of TRAVTM(40)",#REF!,"TIMEINT",FQ$9,"VEHICLETRAVELTIMEMEASUREMENT",$D65)/3600/24,"--")</f>
        <v>--</v>
      </c>
      <c r="FR65" s="34" t="str">
        <f>IFERROR(GETPIVOTDATA("Average of TRAVTM(40)",#REF!,"TIMEINT",FR$9,"VEHICLETRAVELTIMEMEASUREMENT",$D65)/3600/24,"--")</f>
        <v>--</v>
      </c>
      <c r="FS65" s="34" t="str">
        <f>IFERROR(GETPIVOTDATA("Average of TRAVTM(40)",#REF!,"TIMEINT",FS$9,"VEHICLETRAVELTIMEMEASUREMENT",$D65)/3600/24,"--")</f>
        <v>--</v>
      </c>
      <c r="FT65" s="34" t="str">
        <f>IFERROR(GETPIVOTDATA("Average of TRAVTM(40)",#REF!,"TIMEINT",FT$9,"VEHICLETRAVELTIMEMEASUREMENT",$D65)/3600/24,"--")</f>
        <v>--</v>
      </c>
      <c r="FU65" s="134" t="str">
        <f>IFERROR(GETPIVOTDATA("Average of TRAVTM(40)",#REF!,"TIMEINT",FU$9,"VEHICLETRAVELTIMEMEASUREMENT",$D65)/3600/24,"--")</f>
        <v>--</v>
      </c>
      <c r="FV65" s="331"/>
      <c r="FW65" s="323" t="str">
        <f>IFERROR(GETPIVOTDATA("Average of VEHS(40)",#REF!,"TIMEINT",FW$9,"VEHICLETRAVELTIMEMEASUREMENT",$D65),"--")</f>
        <v>--</v>
      </c>
      <c r="FX65" s="324" t="str">
        <f>IFERROR(GETPIVOTDATA("Average of VEHS(40)",#REF!,"TIMEINT",FX$9,"VEHICLETRAVELTIMEMEASUREMENT",$D65),"--")</f>
        <v>--</v>
      </c>
      <c r="FY65" s="324" t="str">
        <f>IFERROR(GETPIVOTDATA("Average of VEHS(40)",#REF!,"TIMEINT",FY$9,"VEHICLETRAVELTIMEMEASUREMENT",$D65),"--")</f>
        <v>--</v>
      </c>
      <c r="FZ65" s="324" t="str">
        <f>IFERROR(GETPIVOTDATA("Average of VEHS(40)",#REF!,"TIMEINT",FZ$9,"VEHICLETRAVELTIMEMEASUREMENT",$D65),"--")</f>
        <v>--</v>
      </c>
      <c r="GA65" s="324" t="str">
        <f>IFERROR(GETPIVOTDATA("Average of VEHS(40)",#REF!,"TIMEINT",GA$9,"VEHICLETRAVELTIMEMEASUREMENT",$D65),"--")</f>
        <v>--</v>
      </c>
      <c r="GB65" s="324" t="str">
        <f>IFERROR(GETPIVOTDATA("Average of VEHS(40)",#REF!,"TIMEINT",GB$9,"VEHICLETRAVELTIMEMEASUREMENT",$D65),"--")</f>
        <v>--</v>
      </c>
      <c r="GC65" s="324" t="str">
        <f>IFERROR(GETPIVOTDATA("Average of VEHS(40)",#REF!,"TIMEINT",GC$9,"VEHICLETRAVELTIMEMEASUREMENT",$D65),"--")</f>
        <v>--</v>
      </c>
      <c r="GD65" s="324" t="str">
        <f>IFERROR(GETPIVOTDATA("Average of VEHS(40)",#REF!,"TIMEINT",GD$9,"VEHICLETRAVELTIMEMEASUREMENT",$D65),"--")</f>
        <v>--</v>
      </c>
      <c r="GE65" s="324" t="str">
        <f>IFERROR(GETPIVOTDATA("Average of VEHS(40)",#REF!,"TIMEINT",GE$9,"VEHICLETRAVELTIMEMEASUREMENT",$D65),"--")</f>
        <v>--</v>
      </c>
      <c r="GF65" s="324" t="str">
        <f>IFERROR(GETPIVOTDATA("Average of VEHS(40)",#REF!,"TIMEINT",GF$9,"VEHICLETRAVELTIMEMEASUREMENT",$D65),"--")</f>
        <v>--</v>
      </c>
      <c r="GG65" s="324" t="str">
        <f>IFERROR(GETPIVOTDATA("Average of VEHS(40)",#REF!,"TIMEINT",GG$9,"VEHICLETRAVELTIMEMEASUREMENT",$D65),"--")</f>
        <v>--</v>
      </c>
      <c r="GH65" s="324" t="str">
        <f>IFERROR(GETPIVOTDATA("Average of VEHS(40)",#REF!,"TIMEINT",GH$9,"VEHICLETRAVELTIMEMEASUREMENT",$D65),"--")</f>
        <v>--</v>
      </c>
      <c r="GI65" s="324" t="str">
        <f>IFERROR(GETPIVOTDATA("Average of VEHS(40)",#REF!,"TIMEINT",GI$9,"VEHICLETRAVELTIMEMEASUREMENT",$D65),"--")</f>
        <v>--</v>
      </c>
      <c r="GJ65" s="324" t="str">
        <f>IFERROR(GETPIVOTDATA("Average of VEHS(40)",#REF!,"TIMEINT",GJ$9,"VEHICLETRAVELTIMEMEASUREMENT",$D65),"--")</f>
        <v>--</v>
      </c>
      <c r="GK65" s="324" t="str">
        <f>IFERROR(GETPIVOTDATA("Average of VEHS(40)",#REF!,"TIMEINT",GK$9,"VEHICLETRAVELTIMEMEASUREMENT",$D65),"--")</f>
        <v>--</v>
      </c>
      <c r="GL65" s="325" t="str">
        <f>IFERROR(GETPIVOTDATA("Average of VEHS(40)",#REF!,"TIMEINT",GL$9,"VEHICLETRAVELTIMEMEASUREMENT",$D65),"--")</f>
        <v>--</v>
      </c>
      <c r="GM65" s="331"/>
      <c r="GN65" s="209" t="str">
        <f t="shared" si="25"/>
        <v>--</v>
      </c>
      <c r="GO65" s="354" t="str">
        <f t="shared" si="26"/>
        <v>--</v>
      </c>
      <c r="GP65" s="325">
        <f t="shared" si="27"/>
        <v>0</v>
      </c>
      <c r="GQ65" s="331"/>
      <c r="GR65" s="209" t="str">
        <f>IFERROR(GETPIVOTDATA("Average of TRAVTM(60)",#REF!,"TIMEINT",GR$9,"VEHICLETRAVELTIMEMEASUREMENT",$D65)/3600/24,"--")</f>
        <v>--</v>
      </c>
      <c r="GS65" s="34" t="str">
        <f>IFERROR(GETPIVOTDATA("Average of TRAVTM(60)",#REF!,"TIMEINT",GS$9,"VEHICLETRAVELTIMEMEASUREMENT",$D65)/3600/24,"--")</f>
        <v>--</v>
      </c>
      <c r="GT65" s="34" t="str">
        <f>IFERROR(GETPIVOTDATA("Average of TRAVTM(60)",#REF!,"TIMEINT",GT$9,"VEHICLETRAVELTIMEMEASUREMENT",$D65)/3600/24,"--")</f>
        <v>--</v>
      </c>
      <c r="GU65" s="34" t="str">
        <f>IFERROR(GETPIVOTDATA("Average of TRAVTM(60)",#REF!,"TIMEINT",GU$9,"VEHICLETRAVELTIMEMEASUREMENT",$D65)/3600/24,"--")</f>
        <v>--</v>
      </c>
      <c r="GV65" s="34" t="str">
        <f>IFERROR(GETPIVOTDATA("Average of TRAVTM(60)",#REF!,"TIMEINT",GV$9,"VEHICLETRAVELTIMEMEASUREMENT",$D65)/3600/24,"--")</f>
        <v>--</v>
      </c>
      <c r="GW65" s="34" t="str">
        <f>IFERROR(GETPIVOTDATA("Average of TRAVTM(60)",#REF!,"TIMEINT",GW$9,"VEHICLETRAVELTIMEMEASUREMENT",$D65)/3600/24,"--")</f>
        <v>--</v>
      </c>
      <c r="GX65" s="34" t="str">
        <f>IFERROR(GETPIVOTDATA("Average of TRAVTM(60)",#REF!,"TIMEINT",GX$9,"VEHICLETRAVELTIMEMEASUREMENT",$D65)/3600/24,"--")</f>
        <v>--</v>
      </c>
      <c r="GY65" s="34" t="str">
        <f>IFERROR(GETPIVOTDATA("Average of TRAVTM(60)",#REF!,"TIMEINT",GY$9,"VEHICLETRAVELTIMEMEASUREMENT",$D65)/3600/24,"--")</f>
        <v>--</v>
      </c>
      <c r="GZ65" s="34" t="str">
        <f>IFERROR(GETPIVOTDATA("Average of TRAVTM(60)",#REF!,"TIMEINT",GZ$9,"VEHICLETRAVELTIMEMEASUREMENT",$D65)/3600/24,"--")</f>
        <v>--</v>
      </c>
      <c r="HA65" s="34" t="str">
        <f>IFERROR(GETPIVOTDATA("Average of TRAVTM(60)",#REF!,"TIMEINT",HA$9,"VEHICLETRAVELTIMEMEASUREMENT",$D65)/3600/24,"--")</f>
        <v>--</v>
      </c>
      <c r="HB65" s="34" t="str">
        <f>IFERROR(GETPIVOTDATA("Average of TRAVTM(60)",#REF!,"TIMEINT",HB$9,"VEHICLETRAVELTIMEMEASUREMENT",$D65)/3600/24,"--")</f>
        <v>--</v>
      </c>
      <c r="HC65" s="34" t="str">
        <f>IFERROR(GETPIVOTDATA("Average of TRAVTM(60)",#REF!,"TIMEINT",HC$9,"VEHICLETRAVELTIMEMEASUREMENT",$D65)/3600/24,"--")</f>
        <v>--</v>
      </c>
      <c r="HD65" s="34" t="str">
        <f>IFERROR(GETPIVOTDATA("Average of TRAVTM(60)",#REF!,"TIMEINT",HD$9,"VEHICLETRAVELTIMEMEASUREMENT",$D65)/3600/24,"--")</f>
        <v>--</v>
      </c>
      <c r="HE65" s="34" t="str">
        <f>IFERROR(GETPIVOTDATA("Average of TRAVTM(60)",#REF!,"TIMEINT",HE$9,"VEHICLETRAVELTIMEMEASUREMENT",$D65)/3600/24,"--")</f>
        <v>--</v>
      </c>
      <c r="HF65" s="34" t="str">
        <f>IFERROR(GETPIVOTDATA("Average of TRAVTM(60)",#REF!,"TIMEINT",HF$9,"VEHICLETRAVELTIMEMEASUREMENT",$D65)/3600/24,"--")</f>
        <v>--</v>
      </c>
      <c r="HG65" s="134" t="str">
        <f>IFERROR(GETPIVOTDATA("Average of TRAVTM(60)",#REF!,"TIMEINT",HG$9,"VEHICLETRAVELTIMEMEASUREMENT",$D65)/3600/24,"--")</f>
        <v>--</v>
      </c>
      <c r="HH65" s="331"/>
      <c r="HI65" s="323" t="str">
        <f>IFERROR(GETPIVOTDATA("Average of VEHS(60)",#REF!,"TIMEINT",HI$9,"VEHICLETRAVELTIMEMEASUREMENT",$D65),"--")</f>
        <v>--</v>
      </c>
      <c r="HJ65" s="324" t="str">
        <f>IFERROR(GETPIVOTDATA("Average of VEHS(60)",#REF!,"TIMEINT",HJ$9,"VEHICLETRAVELTIMEMEASUREMENT",$D65),"--")</f>
        <v>--</v>
      </c>
      <c r="HK65" s="324" t="str">
        <f>IFERROR(GETPIVOTDATA("Average of VEHS(60)",#REF!,"TIMEINT",HK$9,"VEHICLETRAVELTIMEMEASUREMENT",$D65),"--")</f>
        <v>--</v>
      </c>
      <c r="HL65" s="324" t="str">
        <f>IFERROR(GETPIVOTDATA("Average of VEHS(60)",#REF!,"TIMEINT",HL$9,"VEHICLETRAVELTIMEMEASUREMENT",$D65),"--")</f>
        <v>--</v>
      </c>
      <c r="HM65" s="324" t="str">
        <f>IFERROR(GETPIVOTDATA("Average of VEHS(60)",#REF!,"TIMEINT",HM$9,"VEHICLETRAVELTIMEMEASUREMENT",$D65),"--")</f>
        <v>--</v>
      </c>
      <c r="HN65" s="324" t="str">
        <f>IFERROR(GETPIVOTDATA("Average of VEHS(60)",#REF!,"TIMEINT",HN$9,"VEHICLETRAVELTIMEMEASUREMENT",$D65),"--")</f>
        <v>--</v>
      </c>
      <c r="HO65" s="324" t="str">
        <f>IFERROR(GETPIVOTDATA("Average of VEHS(60)",#REF!,"TIMEINT",HO$9,"VEHICLETRAVELTIMEMEASUREMENT",$D65),"--")</f>
        <v>--</v>
      </c>
      <c r="HP65" s="324" t="str">
        <f>IFERROR(GETPIVOTDATA("Average of VEHS(60)",#REF!,"TIMEINT",HP$9,"VEHICLETRAVELTIMEMEASUREMENT",$D65),"--")</f>
        <v>--</v>
      </c>
      <c r="HQ65" s="324" t="str">
        <f>IFERROR(GETPIVOTDATA("Average of VEHS(60)",#REF!,"TIMEINT",HQ$9,"VEHICLETRAVELTIMEMEASUREMENT",$D65),"--")</f>
        <v>--</v>
      </c>
      <c r="HR65" s="324" t="str">
        <f>IFERROR(GETPIVOTDATA("Average of VEHS(60)",#REF!,"TIMEINT",HR$9,"VEHICLETRAVELTIMEMEASUREMENT",$D65),"--")</f>
        <v>--</v>
      </c>
      <c r="HS65" s="324" t="str">
        <f>IFERROR(GETPIVOTDATA("Average of VEHS(60)",#REF!,"TIMEINT",HS$9,"VEHICLETRAVELTIMEMEASUREMENT",$D65),"--")</f>
        <v>--</v>
      </c>
      <c r="HT65" s="324" t="str">
        <f>IFERROR(GETPIVOTDATA("Average of VEHS(60)",#REF!,"TIMEINT",HT$9,"VEHICLETRAVELTIMEMEASUREMENT",$D65),"--")</f>
        <v>--</v>
      </c>
      <c r="HU65" s="324" t="str">
        <f>IFERROR(GETPIVOTDATA("Average of VEHS(60)",#REF!,"TIMEINT",HU$9,"VEHICLETRAVELTIMEMEASUREMENT",$D65),"--")</f>
        <v>--</v>
      </c>
      <c r="HV65" s="324" t="str">
        <f>IFERROR(GETPIVOTDATA("Average of VEHS(60)",#REF!,"TIMEINT",HV$9,"VEHICLETRAVELTIMEMEASUREMENT",$D65),"--")</f>
        <v>--</v>
      </c>
      <c r="HW65" s="324" t="str">
        <f>IFERROR(GETPIVOTDATA("Average of VEHS(60)",#REF!,"TIMEINT",HW$9,"VEHICLETRAVELTIMEMEASUREMENT",$D65),"--")</f>
        <v>--</v>
      </c>
      <c r="HX65" s="325" t="str">
        <f>IFERROR(GETPIVOTDATA("Average of VEHS(60)",#REF!,"TIMEINT",HX$9,"VEHICLETRAVELTIMEMEASUREMENT",$D65),"--")</f>
        <v>--</v>
      </c>
      <c r="HY65" s="331"/>
      <c r="HZ65" s="209" t="str">
        <f t="shared" si="28"/>
        <v>--</v>
      </c>
      <c r="IA65" s="354" t="str">
        <f t="shared" si="29"/>
        <v>--</v>
      </c>
      <c r="IB65" s="325">
        <f t="shared" si="30"/>
        <v>0</v>
      </c>
      <c r="IC65" s="638"/>
      <c r="ID65" s="323" t="str">
        <f>IFERROR(AVERAGEIFS('VISSIM Travel Time Outputs'!#REF!,'VISSIM Travel Time Outputs'!#REF!,$D65,'VISSIM Travel Time Outputs'!#REF!,"AVG",'VISSIM Travel Time Outputs'!#REF!,ID$9),"-")</f>
        <v>-</v>
      </c>
      <c r="IE65" s="324" t="str">
        <f>IFERROR(AVERAGEIFS('VISSIM Travel Time Outputs'!#REF!,'VISSIM Travel Time Outputs'!#REF!,$D65,'VISSIM Travel Time Outputs'!#REF!,"AVG",'VISSIM Travel Time Outputs'!#REF!,IE$9),"-")</f>
        <v>-</v>
      </c>
      <c r="IF65" s="324" t="str">
        <f>IFERROR(AVERAGEIFS('VISSIM Travel Time Outputs'!#REF!,'VISSIM Travel Time Outputs'!#REF!,$D65,'VISSIM Travel Time Outputs'!#REF!,"AVG",'VISSIM Travel Time Outputs'!#REF!,IF$9),"-")</f>
        <v>-</v>
      </c>
      <c r="IG65" s="324" t="str">
        <f>IFERROR(AVERAGEIFS('VISSIM Travel Time Outputs'!#REF!,'VISSIM Travel Time Outputs'!#REF!,$D65,'VISSIM Travel Time Outputs'!#REF!,"AVG",'VISSIM Travel Time Outputs'!#REF!,IG$9),"-")</f>
        <v>-</v>
      </c>
      <c r="IH65" s="324" t="str">
        <f>IFERROR(AVERAGEIFS('VISSIM Travel Time Outputs'!#REF!,'VISSIM Travel Time Outputs'!#REF!,$D65,'VISSIM Travel Time Outputs'!#REF!,"AVG",'VISSIM Travel Time Outputs'!#REF!,IH$9),"-")</f>
        <v>-</v>
      </c>
      <c r="II65" s="324" t="str">
        <f>IFERROR(AVERAGEIFS('VISSIM Travel Time Outputs'!#REF!,'VISSIM Travel Time Outputs'!#REF!,$D65,'VISSIM Travel Time Outputs'!#REF!,"AVG",'VISSIM Travel Time Outputs'!#REF!,II$9),"-")</f>
        <v>-</v>
      </c>
      <c r="IJ65" s="324" t="str">
        <f>IFERROR(AVERAGEIFS('VISSIM Travel Time Outputs'!#REF!,'VISSIM Travel Time Outputs'!#REF!,$D65,'VISSIM Travel Time Outputs'!#REF!,"AVG",'VISSIM Travel Time Outputs'!#REF!,IJ$9),"-")</f>
        <v>-</v>
      </c>
      <c r="IK65" s="324" t="str">
        <f>IFERROR(AVERAGEIFS('VISSIM Travel Time Outputs'!#REF!,'VISSIM Travel Time Outputs'!#REF!,$D65,'VISSIM Travel Time Outputs'!#REF!,"AVG",'VISSIM Travel Time Outputs'!#REF!,IK$9),"-")</f>
        <v>-</v>
      </c>
      <c r="IL65" s="324" t="str">
        <f>IFERROR(AVERAGEIFS('VISSIM Travel Time Outputs'!#REF!,'VISSIM Travel Time Outputs'!#REF!,$D65,'VISSIM Travel Time Outputs'!#REF!,"AVG",'VISSIM Travel Time Outputs'!#REF!,IL$9),"-")</f>
        <v>-</v>
      </c>
      <c r="IM65" s="324" t="str">
        <f>IFERROR(AVERAGEIFS('VISSIM Travel Time Outputs'!#REF!,'VISSIM Travel Time Outputs'!#REF!,$D65,'VISSIM Travel Time Outputs'!#REF!,"AVG",'VISSIM Travel Time Outputs'!#REF!,IM$9),"-")</f>
        <v>-</v>
      </c>
      <c r="IN65" s="324" t="str">
        <f>IFERROR(AVERAGEIFS('VISSIM Travel Time Outputs'!#REF!,'VISSIM Travel Time Outputs'!#REF!,$D65,'VISSIM Travel Time Outputs'!#REF!,"AVG",'VISSIM Travel Time Outputs'!#REF!,IN$9),"-")</f>
        <v>-</v>
      </c>
      <c r="IO65" s="324" t="str">
        <f>IFERROR(AVERAGEIFS('VISSIM Travel Time Outputs'!#REF!,'VISSIM Travel Time Outputs'!#REF!,$D65,'VISSIM Travel Time Outputs'!#REF!,"AVG",'VISSIM Travel Time Outputs'!#REF!,IO$9),"-")</f>
        <v>-</v>
      </c>
      <c r="IP65" s="324" t="str">
        <f>IFERROR(AVERAGEIFS('VISSIM Travel Time Outputs'!#REF!,'VISSIM Travel Time Outputs'!#REF!,$D65,'VISSIM Travel Time Outputs'!#REF!,"AVG",'VISSIM Travel Time Outputs'!#REF!,IP$9),"-")</f>
        <v>-</v>
      </c>
      <c r="IQ65" s="324" t="str">
        <f>IFERROR(AVERAGEIFS('VISSIM Travel Time Outputs'!#REF!,'VISSIM Travel Time Outputs'!#REF!,$D65,'VISSIM Travel Time Outputs'!#REF!,"AVG",'VISSIM Travel Time Outputs'!#REF!,IQ$9),"-")</f>
        <v>-</v>
      </c>
      <c r="IR65" s="324" t="str">
        <f>IFERROR(AVERAGEIFS('VISSIM Travel Time Outputs'!#REF!,'VISSIM Travel Time Outputs'!#REF!,$D65,'VISSIM Travel Time Outputs'!#REF!,"AVG",'VISSIM Travel Time Outputs'!#REF!,IR$9),"-")</f>
        <v>-</v>
      </c>
      <c r="IS65" s="325" t="str">
        <f>IFERROR(AVERAGEIFS('VISSIM Travel Time Outputs'!#REF!,'VISSIM Travel Time Outputs'!#REF!,$D65,'VISSIM Travel Time Outputs'!#REF!,"AVG",'VISSIM Travel Time Outputs'!#REF!,IS$9),"-")</f>
        <v>-</v>
      </c>
      <c r="IT65" s="325" t="str">
        <f t="shared" si="31"/>
        <v>--</v>
      </c>
    </row>
    <row r="66" spans="1:254" x14ac:dyDescent="0.35">
      <c r="A66" s="252" t="str">
        <f t="shared" si="12"/>
        <v>H</v>
      </c>
      <c r="B66" s="319">
        <f t="shared" si="33"/>
        <v>57</v>
      </c>
      <c r="C66" s="413">
        <f>INDEX('Input - Travel Times'!$B$3:$AH$103,MATCH($B66,'Input - Travel Times'!$B$3:$B$103,0),MATCH(C$9,'Input - Travel Times'!$B$3:$AH$3,0))</f>
        <v>0</v>
      </c>
      <c r="D66" s="150">
        <f>INDEX('Input - Travel Times'!$B$3:$AH$103,MATCH($B66,'Input - Travel Times'!$B$3:$B$103,0),MATCH(D$9,'Input - Travel Times'!$B$3:$AH$3,0))</f>
        <v>0</v>
      </c>
      <c r="E66" s="518">
        <f>TIME(0,0,INDEX('Input - Travel Times'!$B$3:$AH$103,MATCH($B66,'Input - Travel Times'!$B$3:$B$103,0),MATCH(E$9,'Input - Travel Times'!$B$3:$AH$3,0)))</f>
        <v>0</v>
      </c>
      <c r="F66" s="518">
        <f>TIME(0,0,INDEX('Input - Travel Times'!$B$3:$AH$103,MATCH($B66,'Input - Travel Times'!$B$3:$B$103,0),MATCH(F$9,'Input - Travel Times'!$B$3:$AH$3,0)))</f>
        <v>0</v>
      </c>
      <c r="G66" s="518">
        <f>TIME(0,0,INDEX('Input - Travel Times'!$B$3:$AH$103,MATCH($B66,'Input - Travel Times'!$B$3:$B$103,0),MATCH(G$9,'Input - Travel Times'!$B$3:$AH$3,0)))</f>
        <v>0</v>
      </c>
      <c r="H66" s="518">
        <f>TIME(0,0,INDEX('Input - Travel Times'!$B$3:$AH$103,MATCH($B66,'Input - Travel Times'!$B$3:$B$103,0),MATCH(H$9,'Input - Travel Times'!$B$3:$AH$3,0)))</f>
        <v>0</v>
      </c>
      <c r="J66" s="209" t="str">
        <f>IFERROR(TIME(0,0,AVERAGEIFS('VISSIM Travel Time Outputs'!$I:$I,'VISSIM Travel Time Outputs'!$D:$D,$D66,'VISSIM Travel Time Outputs'!$A:$A,"AVG",'VISSIM Travel Time Outputs'!$B:$B,J$9)),"-")</f>
        <v>-</v>
      </c>
      <c r="K66" s="34" t="str">
        <f>IFERROR(TIME(0,0,AVERAGEIFS('VISSIM Travel Time Outputs'!$I:$I,'VISSIM Travel Time Outputs'!$D:$D,$D66,'VISSIM Travel Time Outputs'!$A:$A,"AVG",'VISSIM Travel Time Outputs'!$B:$B,K$9)),"-")</f>
        <v>-</v>
      </c>
      <c r="L66" s="34" t="str">
        <f>IFERROR(TIME(0,0,AVERAGEIFS('VISSIM Travel Time Outputs'!$I:$I,'VISSIM Travel Time Outputs'!$D:$D,$D66,'VISSIM Travel Time Outputs'!$A:$A,"AVG",'VISSIM Travel Time Outputs'!$B:$B,L$9)),"-")</f>
        <v>-</v>
      </c>
      <c r="M66" s="34" t="str">
        <f>IFERROR(TIME(0,0,AVERAGEIFS('VISSIM Travel Time Outputs'!$I:$I,'VISSIM Travel Time Outputs'!$D:$D,$D66,'VISSIM Travel Time Outputs'!$A:$A,"AVG",'VISSIM Travel Time Outputs'!$B:$B,M$9)),"-")</f>
        <v>-</v>
      </c>
      <c r="N66" s="34" t="str">
        <f>IFERROR(TIME(0,0,AVERAGEIFS('VISSIM Travel Time Outputs'!$I:$I,'VISSIM Travel Time Outputs'!$D:$D,$D66,'VISSIM Travel Time Outputs'!$A:$A,"AVG",'VISSIM Travel Time Outputs'!$B:$B,N$9)),"-")</f>
        <v>-</v>
      </c>
      <c r="O66" s="34" t="str">
        <f>IFERROR(TIME(0,0,AVERAGEIFS('VISSIM Travel Time Outputs'!$I:$I,'VISSIM Travel Time Outputs'!$D:$D,$D66,'VISSIM Travel Time Outputs'!$A:$A,"AVG",'VISSIM Travel Time Outputs'!$B:$B,O$9)),"-")</f>
        <v>-</v>
      </c>
      <c r="P66" s="34" t="str">
        <f>IFERROR(TIME(0,0,AVERAGEIFS('VISSIM Travel Time Outputs'!$I:$I,'VISSIM Travel Time Outputs'!$D:$D,$D66,'VISSIM Travel Time Outputs'!$A:$A,"AVG",'VISSIM Travel Time Outputs'!$B:$B,P$9)),"-")</f>
        <v>-</v>
      </c>
      <c r="Q66" s="34" t="str">
        <f>IFERROR(TIME(0,0,AVERAGEIFS('VISSIM Travel Time Outputs'!$I:$I,'VISSIM Travel Time Outputs'!$D:$D,$D66,'VISSIM Travel Time Outputs'!$A:$A,"AVG",'VISSIM Travel Time Outputs'!$B:$B,Q$9)),"-")</f>
        <v>-</v>
      </c>
      <c r="R66" s="34" t="str">
        <f>IFERROR(TIME(0,0,AVERAGEIFS('VISSIM Travel Time Outputs'!$I:$I,'VISSIM Travel Time Outputs'!$D:$D,$D66,'VISSIM Travel Time Outputs'!$A:$A,"AVG",'VISSIM Travel Time Outputs'!$B:$B,R$9)),"-")</f>
        <v>-</v>
      </c>
      <c r="S66" s="34" t="str">
        <f>IFERROR(TIME(0,0,AVERAGEIFS('VISSIM Travel Time Outputs'!$I:$I,'VISSIM Travel Time Outputs'!$D:$D,$D66,'VISSIM Travel Time Outputs'!$A:$A,"AVG",'VISSIM Travel Time Outputs'!$B:$B,S$9)),"-")</f>
        <v>-</v>
      </c>
      <c r="T66" s="34" t="str">
        <f>IFERROR(TIME(0,0,AVERAGEIFS('VISSIM Travel Time Outputs'!$I:$I,'VISSIM Travel Time Outputs'!$D:$D,$D66,'VISSIM Travel Time Outputs'!$A:$A,"AVG",'VISSIM Travel Time Outputs'!$B:$B,T$9)),"-")</f>
        <v>-</v>
      </c>
      <c r="U66" s="34" t="str">
        <f>IFERROR(TIME(0,0,AVERAGEIFS('VISSIM Travel Time Outputs'!$I:$I,'VISSIM Travel Time Outputs'!$D:$D,$D66,'VISSIM Travel Time Outputs'!$A:$A,"AVG",'VISSIM Travel Time Outputs'!$B:$B,U$9)),"-")</f>
        <v>-</v>
      </c>
      <c r="V66" s="34" t="str">
        <f>IFERROR(TIME(0,0,AVERAGEIFS('VISSIM Travel Time Outputs'!$I:$I,'VISSIM Travel Time Outputs'!$D:$D,$D66,'VISSIM Travel Time Outputs'!$A:$A,"AVG",'VISSIM Travel Time Outputs'!$B:$B,V$9)),"-")</f>
        <v>-</v>
      </c>
      <c r="W66" s="34" t="str">
        <f>IFERROR(TIME(0,0,AVERAGEIFS('VISSIM Travel Time Outputs'!$I:$I,'VISSIM Travel Time Outputs'!$D:$D,$D66,'VISSIM Travel Time Outputs'!$A:$A,"AVG",'VISSIM Travel Time Outputs'!$B:$B,W$9)),"-")</f>
        <v>-</v>
      </c>
      <c r="X66" s="34" t="str">
        <f>IFERROR(TIME(0,0,AVERAGEIFS('VISSIM Travel Time Outputs'!$I:$I,'VISSIM Travel Time Outputs'!$D:$D,$D66,'VISSIM Travel Time Outputs'!$A:$A,"AVG",'VISSIM Travel Time Outputs'!$B:$B,X$9)),"-")</f>
        <v>-</v>
      </c>
      <c r="Y66" s="134" t="str">
        <f>IFERROR(TIME(0,0,AVERAGEIFS('VISSIM Travel Time Outputs'!$I:$I,'VISSIM Travel Time Outputs'!$D:$D,$D66,'VISSIM Travel Time Outputs'!$A:$A,"AVG",'VISSIM Travel Time Outputs'!$B:$B,Y$9)),"-")</f>
        <v>-</v>
      </c>
      <c r="Z66" s="254"/>
      <c r="AA66" s="323" t="str">
        <f>IFERROR(AVERAGEIFS('VISSIM Travel Time Outputs'!$F:$F,'VISSIM Travel Time Outputs'!$D:$D,$D66,'VISSIM Travel Time Outputs'!$A:$A,"AVG",'VISSIM Travel Time Outputs'!$B:$B,AA$9),"-")</f>
        <v>-</v>
      </c>
      <c r="AB66" s="324" t="str">
        <f>IFERROR(AVERAGEIFS('VISSIM Travel Time Outputs'!$F:$F,'VISSIM Travel Time Outputs'!$D:$D,$D66,'VISSIM Travel Time Outputs'!$A:$A,"AVG",'VISSIM Travel Time Outputs'!$B:$B,AB$9),"-")</f>
        <v>-</v>
      </c>
      <c r="AC66" s="324" t="str">
        <f>IFERROR(AVERAGEIFS('VISSIM Travel Time Outputs'!$F:$F,'VISSIM Travel Time Outputs'!$D:$D,$D66,'VISSIM Travel Time Outputs'!$A:$A,"AVG",'VISSIM Travel Time Outputs'!$B:$B,AC$9),"-")</f>
        <v>-</v>
      </c>
      <c r="AD66" s="324" t="str">
        <f>IFERROR(AVERAGEIFS('VISSIM Travel Time Outputs'!$F:$F,'VISSIM Travel Time Outputs'!$D:$D,$D66,'VISSIM Travel Time Outputs'!$A:$A,"AVG",'VISSIM Travel Time Outputs'!$B:$B,AD$9),"-")</f>
        <v>-</v>
      </c>
      <c r="AE66" s="324" t="str">
        <f>IFERROR(AVERAGEIFS('VISSIM Travel Time Outputs'!$F:$F,'VISSIM Travel Time Outputs'!$D:$D,$D66,'VISSIM Travel Time Outputs'!$A:$A,"AVG",'VISSIM Travel Time Outputs'!$B:$B,AE$9),"-")</f>
        <v>-</v>
      </c>
      <c r="AF66" s="324" t="str">
        <f>IFERROR(AVERAGEIFS('VISSIM Travel Time Outputs'!$F:$F,'VISSIM Travel Time Outputs'!$D:$D,$D66,'VISSIM Travel Time Outputs'!$A:$A,"AVG",'VISSIM Travel Time Outputs'!$B:$B,AF$9),"-")</f>
        <v>-</v>
      </c>
      <c r="AG66" s="324" t="str">
        <f>IFERROR(AVERAGEIFS('VISSIM Travel Time Outputs'!$F:$F,'VISSIM Travel Time Outputs'!$D:$D,$D66,'VISSIM Travel Time Outputs'!$A:$A,"AVG",'VISSIM Travel Time Outputs'!$B:$B,AG$9),"-")</f>
        <v>-</v>
      </c>
      <c r="AH66" s="324" t="str">
        <f>IFERROR(AVERAGEIFS('VISSIM Travel Time Outputs'!$F:$F,'VISSIM Travel Time Outputs'!$D:$D,$D66,'VISSIM Travel Time Outputs'!$A:$A,"AVG",'VISSIM Travel Time Outputs'!$B:$B,AH$9),"-")</f>
        <v>-</v>
      </c>
      <c r="AI66" s="324" t="str">
        <f>IFERROR(AVERAGEIFS('VISSIM Travel Time Outputs'!$F:$F,'VISSIM Travel Time Outputs'!$D:$D,$D66,'VISSIM Travel Time Outputs'!$A:$A,"AVG",'VISSIM Travel Time Outputs'!$B:$B,AI$9),"-")</f>
        <v>-</v>
      </c>
      <c r="AJ66" s="324" t="str">
        <f>IFERROR(AVERAGEIFS('VISSIM Travel Time Outputs'!$F:$F,'VISSIM Travel Time Outputs'!$D:$D,$D66,'VISSIM Travel Time Outputs'!$A:$A,"AVG",'VISSIM Travel Time Outputs'!$B:$B,AJ$9),"-")</f>
        <v>-</v>
      </c>
      <c r="AK66" s="324" t="str">
        <f>IFERROR(AVERAGEIFS('VISSIM Travel Time Outputs'!$F:$F,'VISSIM Travel Time Outputs'!$D:$D,$D66,'VISSIM Travel Time Outputs'!$A:$A,"AVG",'VISSIM Travel Time Outputs'!$B:$B,AK$9),"-")</f>
        <v>-</v>
      </c>
      <c r="AL66" s="324" t="str">
        <f>IFERROR(AVERAGEIFS('VISSIM Travel Time Outputs'!$F:$F,'VISSIM Travel Time Outputs'!$D:$D,$D66,'VISSIM Travel Time Outputs'!$A:$A,"AVG",'VISSIM Travel Time Outputs'!$B:$B,AL$9),"-")</f>
        <v>-</v>
      </c>
      <c r="AM66" s="324" t="str">
        <f>IFERROR(AVERAGEIFS('VISSIM Travel Time Outputs'!$F:$F,'VISSIM Travel Time Outputs'!$D:$D,$D66,'VISSIM Travel Time Outputs'!$A:$A,"AVG",'VISSIM Travel Time Outputs'!$B:$B,AM$9),"-")</f>
        <v>-</v>
      </c>
      <c r="AN66" s="324" t="str">
        <f>IFERROR(AVERAGEIFS('VISSIM Travel Time Outputs'!$F:$F,'VISSIM Travel Time Outputs'!$D:$D,$D66,'VISSIM Travel Time Outputs'!$A:$A,"AVG",'VISSIM Travel Time Outputs'!$B:$B,AN$9),"-")</f>
        <v>-</v>
      </c>
      <c r="AO66" s="324" t="str">
        <f>IFERROR(AVERAGEIFS('VISSIM Travel Time Outputs'!$F:$F,'VISSIM Travel Time Outputs'!$D:$D,$D66,'VISSIM Travel Time Outputs'!$A:$A,"AVG",'VISSIM Travel Time Outputs'!$B:$B,AO$9),"-")</f>
        <v>-</v>
      </c>
      <c r="AP66" s="325" t="str">
        <f>IFERROR(AVERAGEIFS('VISSIM Travel Time Outputs'!$F:$F,'VISSIM Travel Time Outputs'!$D:$D,$D66,'VISSIM Travel Time Outputs'!$A:$A,"AVG",'VISSIM Travel Time Outputs'!$B:$B,AP$9),"-")</f>
        <v>-</v>
      </c>
      <c r="AQ66" s="331"/>
      <c r="AR66" s="209" t="str">
        <f t="shared" si="13"/>
        <v>--</v>
      </c>
      <c r="AS66" s="354" t="str">
        <f t="shared" si="14"/>
        <v>--</v>
      </c>
      <c r="AT66" s="325">
        <f t="shared" si="15"/>
        <v>0</v>
      </c>
      <c r="AU66" s="255"/>
      <c r="AV66" s="209" t="str">
        <f>IFERROR(TIME(0,0,AVERAGEIFS('VISSIM Travel Time Outputs'!$J:$J,'VISSIM Travel Time Outputs'!$D:$D,$D66,'VISSIM Travel Time Outputs'!$A:$A,"AVG",'VISSIM Travel Time Outputs'!$B:$B,AV$9)),"-")</f>
        <v>-</v>
      </c>
      <c r="AW66" s="34" t="str">
        <f>IFERROR(TIME(0,0,AVERAGEIFS('VISSIM Travel Time Outputs'!$J:$J,'VISSIM Travel Time Outputs'!$D:$D,$D66,'VISSIM Travel Time Outputs'!$A:$A,"AVG",'VISSIM Travel Time Outputs'!$B:$B,AW$9)),"-")</f>
        <v>-</v>
      </c>
      <c r="AX66" s="34" t="str">
        <f>IFERROR(TIME(0,0,AVERAGEIFS('VISSIM Travel Time Outputs'!$J:$J,'VISSIM Travel Time Outputs'!$D:$D,$D66,'VISSIM Travel Time Outputs'!$A:$A,"AVG",'VISSIM Travel Time Outputs'!$B:$B,AX$9)),"-")</f>
        <v>-</v>
      </c>
      <c r="AY66" s="34" t="str">
        <f>IFERROR(TIME(0,0,AVERAGEIFS('VISSIM Travel Time Outputs'!$J:$J,'VISSIM Travel Time Outputs'!$D:$D,$D66,'VISSIM Travel Time Outputs'!$A:$A,"AVG",'VISSIM Travel Time Outputs'!$B:$B,AY$9)),"-")</f>
        <v>-</v>
      </c>
      <c r="AZ66" s="34" t="str">
        <f>IFERROR(TIME(0,0,AVERAGEIFS('VISSIM Travel Time Outputs'!$J:$J,'VISSIM Travel Time Outputs'!$D:$D,$D66,'VISSIM Travel Time Outputs'!$A:$A,"AVG",'VISSIM Travel Time Outputs'!$B:$B,AZ$9)),"-")</f>
        <v>-</v>
      </c>
      <c r="BA66" s="34" t="str">
        <f>IFERROR(TIME(0,0,AVERAGEIFS('VISSIM Travel Time Outputs'!$J:$J,'VISSIM Travel Time Outputs'!$D:$D,$D66,'VISSIM Travel Time Outputs'!$A:$A,"AVG",'VISSIM Travel Time Outputs'!$B:$B,BA$9)),"-")</f>
        <v>-</v>
      </c>
      <c r="BB66" s="34" t="str">
        <f>IFERROR(TIME(0,0,AVERAGEIFS('VISSIM Travel Time Outputs'!$J:$J,'VISSIM Travel Time Outputs'!$D:$D,$D66,'VISSIM Travel Time Outputs'!$A:$A,"AVG",'VISSIM Travel Time Outputs'!$B:$B,BB$9)),"-")</f>
        <v>-</v>
      </c>
      <c r="BC66" s="34" t="str">
        <f>IFERROR(TIME(0,0,AVERAGEIFS('VISSIM Travel Time Outputs'!$J:$J,'VISSIM Travel Time Outputs'!$D:$D,$D66,'VISSIM Travel Time Outputs'!$A:$A,"AVG",'VISSIM Travel Time Outputs'!$B:$B,BC$9)),"-")</f>
        <v>-</v>
      </c>
      <c r="BD66" s="34" t="str">
        <f>IFERROR(TIME(0,0,AVERAGEIFS('VISSIM Travel Time Outputs'!$J:$J,'VISSIM Travel Time Outputs'!$D:$D,$D66,'VISSIM Travel Time Outputs'!$A:$A,"AVG",'VISSIM Travel Time Outputs'!$B:$B,BD$9)),"-")</f>
        <v>-</v>
      </c>
      <c r="BE66" s="34" t="str">
        <f>IFERROR(TIME(0,0,AVERAGEIFS('VISSIM Travel Time Outputs'!$J:$J,'VISSIM Travel Time Outputs'!$D:$D,$D66,'VISSIM Travel Time Outputs'!$A:$A,"AVG",'VISSIM Travel Time Outputs'!$B:$B,BE$9)),"-")</f>
        <v>-</v>
      </c>
      <c r="BF66" s="34" t="str">
        <f>IFERROR(TIME(0,0,AVERAGEIFS('VISSIM Travel Time Outputs'!$J:$J,'VISSIM Travel Time Outputs'!$D:$D,$D66,'VISSIM Travel Time Outputs'!$A:$A,"AVG",'VISSIM Travel Time Outputs'!$B:$B,BF$9)),"-")</f>
        <v>-</v>
      </c>
      <c r="BG66" s="34" t="str">
        <f>IFERROR(TIME(0,0,AVERAGEIFS('VISSIM Travel Time Outputs'!$J:$J,'VISSIM Travel Time Outputs'!$D:$D,$D66,'VISSIM Travel Time Outputs'!$A:$A,"AVG",'VISSIM Travel Time Outputs'!$B:$B,BG$9)),"-")</f>
        <v>-</v>
      </c>
      <c r="BH66" s="34" t="str">
        <f>IFERROR(TIME(0,0,AVERAGEIFS('VISSIM Travel Time Outputs'!$J:$J,'VISSIM Travel Time Outputs'!$D:$D,$D66,'VISSIM Travel Time Outputs'!$A:$A,"AVG",'VISSIM Travel Time Outputs'!$B:$B,BH$9)),"-")</f>
        <v>-</v>
      </c>
      <c r="BI66" s="34" t="str">
        <f>IFERROR(TIME(0,0,AVERAGEIFS('VISSIM Travel Time Outputs'!$J:$J,'VISSIM Travel Time Outputs'!$D:$D,$D66,'VISSIM Travel Time Outputs'!$A:$A,"AVG",'VISSIM Travel Time Outputs'!$B:$B,BI$9)),"-")</f>
        <v>-</v>
      </c>
      <c r="BJ66" s="34" t="str">
        <f>IFERROR(TIME(0,0,AVERAGEIFS('VISSIM Travel Time Outputs'!$J:$J,'VISSIM Travel Time Outputs'!$D:$D,$D66,'VISSIM Travel Time Outputs'!$A:$A,"AVG",'VISSIM Travel Time Outputs'!$B:$B,BJ$9)),"-")</f>
        <v>-</v>
      </c>
      <c r="BK66" s="134" t="str">
        <f>IFERROR(TIME(0,0,AVERAGEIFS('VISSIM Travel Time Outputs'!$J:$J,'VISSIM Travel Time Outputs'!$D:$D,$D66,'VISSIM Travel Time Outputs'!$A:$A,"AVG",'VISSIM Travel Time Outputs'!$B:$B,BK$9)),"-")</f>
        <v>-</v>
      </c>
      <c r="BL66" s="126"/>
      <c r="BM66" s="323" t="str">
        <f>IFERROR(AVERAGEIFS('VISSIM Travel Time Outputs'!$G:$G,'VISSIM Travel Time Outputs'!$D:$D,$D66,'VISSIM Travel Time Outputs'!$A:$A,"AVG",'VISSIM Travel Time Outputs'!$B:$B,BM$9),"-")</f>
        <v>-</v>
      </c>
      <c r="BN66" s="324" t="str">
        <f>IFERROR(AVERAGEIFS('VISSIM Travel Time Outputs'!$G:$G,'VISSIM Travel Time Outputs'!$D:$D,$D66,'VISSIM Travel Time Outputs'!$A:$A,"AVG",'VISSIM Travel Time Outputs'!$B:$B,BN$9),"-")</f>
        <v>-</v>
      </c>
      <c r="BO66" s="324" t="str">
        <f>IFERROR(AVERAGEIFS('VISSIM Travel Time Outputs'!$G:$G,'VISSIM Travel Time Outputs'!$D:$D,$D66,'VISSIM Travel Time Outputs'!$A:$A,"AVG",'VISSIM Travel Time Outputs'!$B:$B,BO$9),"-")</f>
        <v>-</v>
      </c>
      <c r="BP66" s="324" t="str">
        <f>IFERROR(AVERAGEIFS('VISSIM Travel Time Outputs'!$G:$G,'VISSIM Travel Time Outputs'!$D:$D,$D66,'VISSIM Travel Time Outputs'!$A:$A,"AVG",'VISSIM Travel Time Outputs'!$B:$B,BP$9),"-")</f>
        <v>-</v>
      </c>
      <c r="BQ66" s="324" t="str">
        <f>IFERROR(AVERAGEIFS('VISSIM Travel Time Outputs'!$G:$G,'VISSIM Travel Time Outputs'!$D:$D,$D66,'VISSIM Travel Time Outputs'!$A:$A,"AVG",'VISSIM Travel Time Outputs'!$B:$B,BQ$9),"-")</f>
        <v>-</v>
      </c>
      <c r="BR66" s="324" t="str">
        <f>IFERROR(AVERAGEIFS('VISSIM Travel Time Outputs'!$G:$G,'VISSIM Travel Time Outputs'!$D:$D,$D66,'VISSIM Travel Time Outputs'!$A:$A,"AVG",'VISSIM Travel Time Outputs'!$B:$B,BR$9),"-")</f>
        <v>-</v>
      </c>
      <c r="BS66" s="324" t="str">
        <f>IFERROR(AVERAGEIFS('VISSIM Travel Time Outputs'!$G:$G,'VISSIM Travel Time Outputs'!$D:$D,$D66,'VISSIM Travel Time Outputs'!$A:$A,"AVG",'VISSIM Travel Time Outputs'!$B:$B,BS$9),"-")</f>
        <v>-</v>
      </c>
      <c r="BT66" s="324" t="str">
        <f>IFERROR(AVERAGEIFS('VISSIM Travel Time Outputs'!$G:$G,'VISSIM Travel Time Outputs'!$D:$D,$D66,'VISSIM Travel Time Outputs'!$A:$A,"AVG",'VISSIM Travel Time Outputs'!$B:$B,BT$9),"-")</f>
        <v>-</v>
      </c>
      <c r="BU66" s="324" t="str">
        <f>IFERROR(AVERAGEIFS('VISSIM Travel Time Outputs'!$G:$G,'VISSIM Travel Time Outputs'!$D:$D,$D66,'VISSIM Travel Time Outputs'!$A:$A,"AVG",'VISSIM Travel Time Outputs'!$B:$B,BU$9),"-")</f>
        <v>-</v>
      </c>
      <c r="BV66" s="324" t="str">
        <f>IFERROR(AVERAGEIFS('VISSIM Travel Time Outputs'!$G:$G,'VISSIM Travel Time Outputs'!$D:$D,$D66,'VISSIM Travel Time Outputs'!$A:$A,"AVG",'VISSIM Travel Time Outputs'!$B:$B,BV$9),"-")</f>
        <v>-</v>
      </c>
      <c r="BW66" s="324" t="str">
        <f>IFERROR(AVERAGEIFS('VISSIM Travel Time Outputs'!$G:$G,'VISSIM Travel Time Outputs'!$D:$D,$D66,'VISSIM Travel Time Outputs'!$A:$A,"AVG",'VISSIM Travel Time Outputs'!$B:$B,BW$9),"-")</f>
        <v>-</v>
      </c>
      <c r="BX66" s="324" t="str">
        <f>IFERROR(AVERAGEIFS('VISSIM Travel Time Outputs'!$G:$G,'VISSIM Travel Time Outputs'!$D:$D,$D66,'VISSIM Travel Time Outputs'!$A:$A,"AVG",'VISSIM Travel Time Outputs'!$B:$B,BX$9),"-")</f>
        <v>-</v>
      </c>
      <c r="BY66" s="324" t="str">
        <f>IFERROR(AVERAGEIFS('VISSIM Travel Time Outputs'!$G:$G,'VISSIM Travel Time Outputs'!$D:$D,$D66,'VISSIM Travel Time Outputs'!$A:$A,"AVG",'VISSIM Travel Time Outputs'!$B:$B,BY$9),"-")</f>
        <v>-</v>
      </c>
      <c r="BZ66" s="324" t="str">
        <f>IFERROR(AVERAGEIFS('VISSIM Travel Time Outputs'!$G:$G,'VISSIM Travel Time Outputs'!$D:$D,$D66,'VISSIM Travel Time Outputs'!$A:$A,"AVG",'VISSIM Travel Time Outputs'!$B:$B,BZ$9),"-")</f>
        <v>-</v>
      </c>
      <c r="CA66" s="324" t="str">
        <f>IFERROR(AVERAGEIFS('VISSIM Travel Time Outputs'!$G:$G,'VISSIM Travel Time Outputs'!$D:$D,$D66,'VISSIM Travel Time Outputs'!$A:$A,"AVG",'VISSIM Travel Time Outputs'!$B:$B,CA$9),"-")</f>
        <v>-</v>
      </c>
      <c r="CB66" s="325" t="str">
        <f>IFERROR(AVERAGEIFS('VISSIM Travel Time Outputs'!$G:$G,'VISSIM Travel Time Outputs'!$D:$D,$D66,'VISSIM Travel Time Outputs'!$A:$A,"AVG",'VISSIM Travel Time Outputs'!$B:$B,CB$9),"-")</f>
        <v>-</v>
      </c>
      <c r="CC66" s="254"/>
      <c r="CD66" s="209" t="str">
        <f t="shared" si="16"/>
        <v>--</v>
      </c>
      <c r="CE66" s="354" t="str">
        <f t="shared" si="17"/>
        <v>--</v>
      </c>
      <c r="CF66" s="325">
        <f t="shared" si="18"/>
        <v>0</v>
      </c>
      <c r="CG66" s="331"/>
      <c r="CH66" s="209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134"/>
      <c r="CX66" s="331"/>
      <c r="CY66" s="323"/>
      <c r="CZ66" s="324"/>
      <c r="DA66" s="324"/>
      <c r="DB66" s="324"/>
      <c r="DC66" s="324"/>
      <c r="DD66" s="324"/>
      <c r="DE66" s="324"/>
      <c r="DF66" s="324"/>
      <c r="DG66" s="324"/>
      <c r="DH66" s="324"/>
      <c r="DI66" s="324"/>
      <c r="DJ66" s="324"/>
      <c r="DK66" s="324"/>
      <c r="DL66" s="324"/>
      <c r="DM66" s="324"/>
      <c r="DN66" s="325"/>
      <c r="DO66" s="331"/>
      <c r="DP66" s="209" t="str">
        <f t="shared" si="19"/>
        <v>--</v>
      </c>
      <c r="DQ66" s="354" t="str">
        <f t="shared" si="20"/>
        <v>--</v>
      </c>
      <c r="DR66" s="325">
        <f t="shared" si="21"/>
        <v>0</v>
      </c>
      <c r="DS66" s="255"/>
      <c r="DT66" s="209" t="str">
        <f>IFERROR(TIME(0,0,AVERAGEIFS('VISSIM Travel Time Outputs'!$K:$K,'VISSIM Travel Time Outputs'!$D:$D,$D66,'VISSIM Travel Time Outputs'!$A:$A,"AVG",'VISSIM Travel Time Outputs'!$B:$B,DT$9)),"-")</f>
        <v>-</v>
      </c>
      <c r="DU66" s="34" t="str">
        <f>IFERROR(TIME(0,0,AVERAGEIFS('VISSIM Travel Time Outputs'!$K:$K,'VISSIM Travel Time Outputs'!$D:$D,$D66,'VISSIM Travel Time Outputs'!$A:$A,"AVG",'VISSIM Travel Time Outputs'!$B:$B,DU$9)),"-")</f>
        <v>-</v>
      </c>
      <c r="DV66" s="34" t="str">
        <f>IFERROR(TIME(0,0,AVERAGEIFS('VISSIM Travel Time Outputs'!$K:$K,'VISSIM Travel Time Outputs'!$D:$D,$D66,'VISSIM Travel Time Outputs'!$A:$A,"AVG",'VISSIM Travel Time Outputs'!$B:$B,DV$9)),"-")</f>
        <v>-</v>
      </c>
      <c r="DW66" s="34" t="str">
        <f>IFERROR(TIME(0,0,AVERAGEIFS('VISSIM Travel Time Outputs'!$K:$K,'VISSIM Travel Time Outputs'!$D:$D,$D66,'VISSIM Travel Time Outputs'!$A:$A,"AVG",'VISSIM Travel Time Outputs'!$B:$B,DW$9)),"-")</f>
        <v>-</v>
      </c>
      <c r="DX66" s="34" t="str">
        <f>IFERROR(TIME(0,0,AVERAGEIFS('VISSIM Travel Time Outputs'!$K:$K,'VISSIM Travel Time Outputs'!$D:$D,$D66,'VISSIM Travel Time Outputs'!$A:$A,"AVG",'VISSIM Travel Time Outputs'!$B:$B,DX$9)),"-")</f>
        <v>-</v>
      </c>
      <c r="DY66" s="34" t="str">
        <f>IFERROR(TIME(0,0,AVERAGEIFS('VISSIM Travel Time Outputs'!$K:$K,'VISSIM Travel Time Outputs'!$D:$D,$D66,'VISSIM Travel Time Outputs'!$A:$A,"AVG",'VISSIM Travel Time Outputs'!$B:$B,DY$9)),"-")</f>
        <v>-</v>
      </c>
      <c r="DZ66" s="34" t="str">
        <f>IFERROR(TIME(0,0,AVERAGEIFS('VISSIM Travel Time Outputs'!$K:$K,'VISSIM Travel Time Outputs'!$D:$D,$D66,'VISSIM Travel Time Outputs'!$A:$A,"AVG",'VISSIM Travel Time Outputs'!$B:$B,DZ$9)),"-")</f>
        <v>-</v>
      </c>
      <c r="EA66" s="34" t="str">
        <f>IFERROR(TIME(0,0,AVERAGEIFS('VISSIM Travel Time Outputs'!$K:$K,'VISSIM Travel Time Outputs'!$D:$D,$D66,'VISSIM Travel Time Outputs'!$A:$A,"AVG",'VISSIM Travel Time Outputs'!$B:$B,EA$9)),"-")</f>
        <v>-</v>
      </c>
      <c r="EB66" s="34" t="str">
        <f>IFERROR(TIME(0,0,AVERAGEIFS('VISSIM Travel Time Outputs'!$K:$K,'VISSIM Travel Time Outputs'!$D:$D,$D66,'VISSIM Travel Time Outputs'!$A:$A,"AVG",'VISSIM Travel Time Outputs'!$B:$B,EB$9)),"-")</f>
        <v>-</v>
      </c>
      <c r="EC66" s="34" t="str">
        <f>IFERROR(TIME(0,0,AVERAGEIFS('VISSIM Travel Time Outputs'!$K:$K,'VISSIM Travel Time Outputs'!$D:$D,$D66,'VISSIM Travel Time Outputs'!$A:$A,"AVG",'VISSIM Travel Time Outputs'!$B:$B,EC$9)),"-")</f>
        <v>-</v>
      </c>
      <c r="ED66" s="34" t="str">
        <f>IFERROR(TIME(0,0,AVERAGEIFS('VISSIM Travel Time Outputs'!$K:$K,'VISSIM Travel Time Outputs'!$D:$D,$D66,'VISSIM Travel Time Outputs'!$A:$A,"AVG",'VISSIM Travel Time Outputs'!$B:$B,ED$9)),"-")</f>
        <v>-</v>
      </c>
      <c r="EE66" s="34" t="str">
        <f>IFERROR(TIME(0,0,AVERAGEIFS('VISSIM Travel Time Outputs'!$K:$K,'VISSIM Travel Time Outputs'!$D:$D,$D66,'VISSIM Travel Time Outputs'!$A:$A,"AVG",'VISSIM Travel Time Outputs'!$B:$B,EE$9)),"-")</f>
        <v>-</v>
      </c>
      <c r="EF66" s="34" t="str">
        <f>IFERROR(TIME(0,0,AVERAGEIFS('VISSIM Travel Time Outputs'!$K:$K,'VISSIM Travel Time Outputs'!$D:$D,$D66,'VISSIM Travel Time Outputs'!$A:$A,"AVG",'VISSIM Travel Time Outputs'!$B:$B,EF$9)),"-")</f>
        <v>-</v>
      </c>
      <c r="EG66" s="34" t="str">
        <f>IFERROR(TIME(0,0,AVERAGEIFS('VISSIM Travel Time Outputs'!$K:$K,'VISSIM Travel Time Outputs'!$D:$D,$D66,'VISSIM Travel Time Outputs'!$A:$A,"AVG",'VISSIM Travel Time Outputs'!$B:$B,EG$9)),"-")</f>
        <v>-</v>
      </c>
      <c r="EH66" s="34" t="str">
        <f>IFERROR(TIME(0,0,AVERAGEIFS('VISSIM Travel Time Outputs'!$K:$K,'VISSIM Travel Time Outputs'!$D:$D,$D66,'VISSIM Travel Time Outputs'!$A:$A,"AVG",'VISSIM Travel Time Outputs'!$B:$B,EH$9)),"-")</f>
        <v>-</v>
      </c>
      <c r="EI66" s="134" t="str">
        <f>IFERROR(TIME(0,0,AVERAGEIFS('VISSIM Travel Time Outputs'!$K:$K,'VISSIM Travel Time Outputs'!$D:$D,$D66,'VISSIM Travel Time Outputs'!$A:$A,"AVG",'VISSIM Travel Time Outputs'!$B:$B,EI$9)),"-")</f>
        <v>-</v>
      </c>
      <c r="EJ66" s="126"/>
      <c r="EK66" s="323" t="str">
        <f>IFERROR(AVERAGEIFS('VISSIM Travel Time Outputs'!$H:$H,'VISSIM Travel Time Outputs'!$D:$D,$D66,'VISSIM Travel Time Outputs'!$A:$A,"AVG",'VISSIM Travel Time Outputs'!$B:$B,EK$9),"-")</f>
        <v>-</v>
      </c>
      <c r="EL66" s="324" t="str">
        <f>IFERROR(AVERAGEIFS('VISSIM Travel Time Outputs'!$H:$H,'VISSIM Travel Time Outputs'!$D:$D,$D66,'VISSIM Travel Time Outputs'!$A:$A,"AVG",'VISSIM Travel Time Outputs'!$B:$B,EL$9),"-")</f>
        <v>-</v>
      </c>
      <c r="EM66" s="324" t="str">
        <f>IFERROR(AVERAGEIFS('VISSIM Travel Time Outputs'!$H:$H,'VISSIM Travel Time Outputs'!$D:$D,$D66,'VISSIM Travel Time Outputs'!$A:$A,"AVG",'VISSIM Travel Time Outputs'!$B:$B,EM$9),"-")</f>
        <v>-</v>
      </c>
      <c r="EN66" s="324" t="str">
        <f>IFERROR(AVERAGEIFS('VISSIM Travel Time Outputs'!$H:$H,'VISSIM Travel Time Outputs'!$D:$D,$D66,'VISSIM Travel Time Outputs'!$A:$A,"AVG",'VISSIM Travel Time Outputs'!$B:$B,EN$9),"-")</f>
        <v>-</v>
      </c>
      <c r="EO66" s="324" t="str">
        <f>IFERROR(AVERAGEIFS('VISSIM Travel Time Outputs'!$H:$H,'VISSIM Travel Time Outputs'!$D:$D,$D66,'VISSIM Travel Time Outputs'!$A:$A,"AVG",'VISSIM Travel Time Outputs'!$B:$B,EO$9),"-")</f>
        <v>-</v>
      </c>
      <c r="EP66" s="324" t="str">
        <f>IFERROR(AVERAGEIFS('VISSIM Travel Time Outputs'!$H:$H,'VISSIM Travel Time Outputs'!$D:$D,$D66,'VISSIM Travel Time Outputs'!$A:$A,"AVG",'VISSIM Travel Time Outputs'!$B:$B,EP$9),"-")</f>
        <v>-</v>
      </c>
      <c r="EQ66" s="324" t="str">
        <f>IFERROR(AVERAGEIFS('VISSIM Travel Time Outputs'!$H:$H,'VISSIM Travel Time Outputs'!$D:$D,$D66,'VISSIM Travel Time Outputs'!$A:$A,"AVG",'VISSIM Travel Time Outputs'!$B:$B,EQ$9),"-")</f>
        <v>-</v>
      </c>
      <c r="ER66" s="324" t="str">
        <f>IFERROR(AVERAGEIFS('VISSIM Travel Time Outputs'!$H:$H,'VISSIM Travel Time Outputs'!$D:$D,$D66,'VISSIM Travel Time Outputs'!$A:$A,"AVG",'VISSIM Travel Time Outputs'!$B:$B,ER$9),"-")</f>
        <v>-</v>
      </c>
      <c r="ES66" s="324" t="str">
        <f>IFERROR(AVERAGEIFS('VISSIM Travel Time Outputs'!$H:$H,'VISSIM Travel Time Outputs'!$D:$D,$D66,'VISSIM Travel Time Outputs'!$A:$A,"AVG",'VISSIM Travel Time Outputs'!$B:$B,ES$9),"-")</f>
        <v>-</v>
      </c>
      <c r="ET66" s="324" t="str">
        <f>IFERROR(AVERAGEIFS('VISSIM Travel Time Outputs'!$H:$H,'VISSIM Travel Time Outputs'!$D:$D,$D66,'VISSIM Travel Time Outputs'!$A:$A,"AVG",'VISSIM Travel Time Outputs'!$B:$B,ET$9),"-")</f>
        <v>-</v>
      </c>
      <c r="EU66" s="324" t="str">
        <f>IFERROR(AVERAGEIFS('VISSIM Travel Time Outputs'!$H:$H,'VISSIM Travel Time Outputs'!$D:$D,$D66,'VISSIM Travel Time Outputs'!$A:$A,"AVG",'VISSIM Travel Time Outputs'!$B:$B,EU$9),"-")</f>
        <v>-</v>
      </c>
      <c r="EV66" s="324" t="str">
        <f>IFERROR(AVERAGEIFS('VISSIM Travel Time Outputs'!$H:$H,'VISSIM Travel Time Outputs'!$D:$D,$D66,'VISSIM Travel Time Outputs'!$A:$A,"AVG",'VISSIM Travel Time Outputs'!$B:$B,EV$9),"-")</f>
        <v>-</v>
      </c>
      <c r="EW66" s="324" t="str">
        <f>IFERROR(AVERAGEIFS('VISSIM Travel Time Outputs'!$H:$H,'VISSIM Travel Time Outputs'!$D:$D,$D66,'VISSIM Travel Time Outputs'!$A:$A,"AVG",'VISSIM Travel Time Outputs'!$B:$B,EW$9),"-")</f>
        <v>-</v>
      </c>
      <c r="EX66" s="324" t="str">
        <f>IFERROR(AVERAGEIFS('VISSIM Travel Time Outputs'!$H:$H,'VISSIM Travel Time Outputs'!$D:$D,$D66,'VISSIM Travel Time Outputs'!$A:$A,"AVG",'VISSIM Travel Time Outputs'!$B:$B,EX$9),"-")</f>
        <v>-</v>
      </c>
      <c r="EY66" s="324" t="str">
        <f>IFERROR(AVERAGEIFS('VISSIM Travel Time Outputs'!$H:$H,'VISSIM Travel Time Outputs'!$D:$D,$D66,'VISSIM Travel Time Outputs'!$A:$A,"AVG",'VISSIM Travel Time Outputs'!$B:$B,EY$9),"-")</f>
        <v>-</v>
      </c>
      <c r="EZ66" s="325" t="str">
        <f>IFERROR(AVERAGEIFS('VISSIM Travel Time Outputs'!$H:$H,'VISSIM Travel Time Outputs'!$D:$D,$D66,'VISSIM Travel Time Outputs'!$A:$A,"AVG",'VISSIM Travel Time Outputs'!$B:$B,EZ$9),"-")</f>
        <v>-</v>
      </c>
      <c r="FA66" s="254"/>
      <c r="FB66" s="209" t="str">
        <f t="shared" si="22"/>
        <v>--</v>
      </c>
      <c r="FC66" s="354" t="str">
        <f t="shared" si="23"/>
        <v>--</v>
      </c>
      <c r="FD66" s="325">
        <f t="shared" si="24"/>
        <v>0</v>
      </c>
      <c r="FE66" s="331"/>
      <c r="FF66" s="209" t="str">
        <f>IFERROR(GETPIVOTDATA("Average of TRAVTM(40)",#REF!,"TIMEINT",FF$9,"VEHICLETRAVELTIMEMEASUREMENT",$D66)/3600/24,"--")</f>
        <v>--</v>
      </c>
      <c r="FG66" s="34" t="str">
        <f>IFERROR(GETPIVOTDATA("Average of TRAVTM(40)",#REF!,"TIMEINT",FG$9,"VEHICLETRAVELTIMEMEASUREMENT",$D66)/3600/24,"--")</f>
        <v>--</v>
      </c>
      <c r="FH66" s="34" t="str">
        <f>IFERROR(GETPIVOTDATA("Average of TRAVTM(40)",#REF!,"TIMEINT",FH$9,"VEHICLETRAVELTIMEMEASUREMENT",$D66)/3600/24,"--")</f>
        <v>--</v>
      </c>
      <c r="FI66" s="34" t="str">
        <f>IFERROR(GETPIVOTDATA("Average of TRAVTM(40)",#REF!,"TIMEINT",FI$9,"VEHICLETRAVELTIMEMEASUREMENT",$D66)/3600/24,"--")</f>
        <v>--</v>
      </c>
      <c r="FJ66" s="34" t="str">
        <f>IFERROR(GETPIVOTDATA("Average of TRAVTM(40)",#REF!,"TIMEINT",FJ$9,"VEHICLETRAVELTIMEMEASUREMENT",$D66)/3600/24,"--")</f>
        <v>--</v>
      </c>
      <c r="FK66" s="34" t="str">
        <f>IFERROR(GETPIVOTDATA("Average of TRAVTM(40)",#REF!,"TIMEINT",FK$9,"VEHICLETRAVELTIMEMEASUREMENT",$D66)/3600/24,"--")</f>
        <v>--</v>
      </c>
      <c r="FL66" s="34" t="str">
        <f>IFERROR(GETPIVOTDATA("Average of TRAVTM(40)",#REF!,"TIMEINT",FL$9,"VEHICLETRAVELTIMEMEASUREMENT",$D66)/3600/24,"--")</f>
        <v>--</v>
      </c>
      <c r="FM66" s="34" t="str">
        <f>IFERROR(GETPIVOTDATA("Average of TRAVTM(40)",#REF!,"TIMEINT",FM$9,"VEHICLETRAVELTIMEMEASUREMENT",$D66)/3600/24,"--")</f>
        <v>--</v>
      </c>
      <c r="FN66" s="34" t="str">
        <f>IFERROR(GETPIVOTDATA("Average of TRAVTM(40)",#REF!,"TIMEINT",FN$9,"VEHICLETRAVELTIMEMEASUREMENT",$D66)/3600/24,"--")</f>
        <v>--</v>
      </c>
      <c r="FO66" s="34" t="str">
        <f>IFERROR(GETPIVOTDATA("Average of TRAVTM(40)",#REF!,"TIMEINT",FO$9,"VEHICLETRAVELTIMEMEASUREMENT",$D66)/3600/24,"--")</f>
        <v>--</v>
      </c>
      <c r="FP66" s="34" t="str">
        <f>IFERROR(GETPIVOTDATA("Average of TRAVTM(40)",#REF!,"TIMEINT",FP$9,"VEHICLETRAVELTIMEMEASUREMENT",$D66)/3600/24,"--")</f>
        <v>--</v>
      </c>
      <c r="FQ66" s="34" t="str">
        <f>IFERROR(GETPIVOTDATA("Average of TRAVTM(40)",#REF!,"TIMEINT",FQ$9,"VEHICLETRAVELTIMEMEASUREMENT",$D66)/3600/24,"--")</f>
        <v>--</v>
      </c>
      <c r="FR66" s="34" t="str">
        <f>IFERROR(GETPIVOTDATA("Average of TRAVTM(40)",#REF!,"TIMEINT",FR$9,"VEHICLETRAVELTIMEMEASUREMENT",$D66)/3600/24,"--")</f>
        <v>--</v>
      </c>
      <c r="FS66" s="34" t="str">
        <f>IFERROR(GETPIVOTDATA("Average of TRAVTM(40)",#REF!,"TIMEINT",FS$9,"VEHICLETRAVELTIMEMEASUREMENT",$D66)/3600/24,"--")</f>
        <v>--</v>
      </c>
      <c r="FT66" s="34" t="str">
        <f>IFERROR(GETPIVOTDATA("Average of TRAVTM(40)",#REF!,"TIMEINT",FT$9,"VEHICLETRAVELTIMEMEASUREMENT",$D66)/3600/24,"--")</f>
        <v>--</v>
      </c>
      <c r="FU66" s="134" t="str">
        <f>IFERROR(GETPIVOTDATA("Average of TRAVTM(40)",#REF!,"TIMEINT",FU$9,"VEHICLETRAVELTIMEMEASUREMENT",$D66)/3600/24,"--")</f>
        <v>--</v>
      </c>
      <c r="FV66" s="331"/>
      <c r="FW66" s="323" t="str">
        <f>IFERROR(GETPIVOTDATA("Average of VEHS(40)",#REF!,"TIMEINT",FW$9,"VEHICLETRAVELTIMEMEASUREMENT",$D66),"--")</f>
        <v>--</v>
      </c>
      <c r="FX66" s="324" t="str">
        <f>IFERROR(GETPIVOTDATA("Average of VEHS(40)",#REF!,"TIMEINT",FX$9,"VEHICLETRAVELTIMEMEASUREMENT",$D66),"--")</f>
        <v>--</v>
      </c>
      <c r="FY66" s="324" t="str">
        <f>IFERROR(GETPIVOTDATA("Average of VEHS(40)",#REF!,"TIMEINT",FY$9,"VEHICLETRAVELTIMEMEASUREMENT",$D66),"--")</f>
        <v>--</v>
      </c>
      <c r="FZ66" s="324" t="str">
        <f>IFERROR(GETPIVOTDATA("Average of VEHS(40)",#REF!,"TIMEINT",FZ$9,"VEHICLETRAVELTIMEMEASUREMENT",$D66),"--")</f>
        <v>--</v>
      </c>
      <c r="GA66" s="324" t="str">
        <f>IFERROR(GETPIVOTDATA("Average of VEHS(40)",#REF!,"TIMEINT",GA$9,"VEHICLETRAVELTIMEMEASUREMENT",$D66),"--")</f>
        <v>--</v>
      </c>
      <c r="GB66" s="324" t="str">
        <f>IFERROR(GETPIVOTDATA("Average of VEHS(40)",#REF!,"TIMEINT",GB$9,"VEHICLETRAVELTIMEMEASUREMENT",$D66),"--")</f>
        <v>--</v>
      </c>
      <c r="GC66" s="324" t="str">
        <f>IFERROR(GETPIVOTDATA("Average of VEHS(40)",#REF!,"TIMEINT",GC$9,"VEHICLETRAVELTIMEMEASUREMENT",$D66),"--")</f>
        <v>--</v>
      </c>
      <c r="GD66" s="324" t="str">
        <f>IFERROR(GETPIVOTDATA("Average of VEHS(40)",#REF!,"TIMEINT",GD$9,"VEHICLETRAVELTIMEMEASUREMENT",$D66),"--")</f>
        <v>--</v>
      </c>
      <c r="GE66" s="324" t="str">
        <f>IFERROR(GETPIVOTDATA("Average of VEHS(40)",#REF!,"TIMEINT",GE$9,"VEHICLETRAVELTIMEMEASUREMENT",$D66),"--")</f>
        <v>--</v>
      </c>
      <c r="GF66" s="324" t="str">
        <f>IFERROR(GETPIVOTDATA("Average of VEHS(40)",#REF!,"TIMEINT",GF$9,"VEHICLETRAVELTIMEMEASUREMENT",$D66),"--")</f>
        <v>--</v>
      </c>
      <c r="GG66" s="324" t="str">
        <f>IFERROR(GETPIVOTDATA("Average of VEHS(40)",#REF!,"TIMEINT",GG$9,"VEHICLETRAVELTIMEMEASUREMENT",$D66),"--")</f>
        <v>--</v>
      </c>
      <c r="GH66" s="324" t="str">
        <f>IFERROR(GETPIVOTDATA("Average of VEHS(40)",#REF!,"TIMEINT",GH$9,"VEHICLETRAVELTIMEMEASUREMENT",$D66),"--")</f>
        <v>--</v>
      </c>
      <c r="GI66" s="324" t="str">
        <f>IFERROR(GETPIVOTDATA("Average of VEHS(40)",#REF!,"TIMEINT",GI$9,"VEHICLETRAVELTIMEMEASUREMENT",$D66),"--")</f>
        <v>--</v>
      </c>
      <c r="GJ66" s="324" t="str">
        <f>IFERROR(GETPIVOTDATA("Average of VEHS(40)",#REF!,"TIMEINT",GJ$9,"VEHICLETRAVELTIMEMEASUREMENT",$D66),"--")</f>
        <v>--</v>
      </c>
      <c r="GK66" s="324" t="str">
        <f>IFERROR(GETPIVOTDATA("Average of VEHS(40)",#REF!,"TIMEINT",GK$9,"VEHICLETRAVELTIMEMEASUREMENT",$D66),"--")</f>
        <v>--</v>
      </c>
      <c r="GL66" s="325" t="str">
        <f>IFERROR(GETPIVOTDATA("Average of VEHS(40)",#REF!,"TIMEINT",GL$9,"VEHICLETRAVELTIMEMEASUREMENT",$D66),"--")</f>
        <v>--</v>
      </c>
      <c r="GM66" s="331"/>
      <c r="GN66" s="209" t="str">
        <f t="shared" si="25"/>
        <v>--</v>
      </c>
      <c r="GO66" s="354" t="str">
        <f t="shared" si="26"/>
        <v>--</v>
      </c>
      <c r="GP66" s="325">
        <f t="shared" si="27"/>
        <v>0</v>
      </c>
      <c r="GQ66" s="331"/>
      <c r="GR66" s="209" t="str">
        <f>IFERROR(GETPIVOTDATA("Average of TRAVTM(60)",#REF!,"TIMEINT",GR$9,"VEHICLETRAVELTIMEMEASUREMENT",$D66)/3600/24,"--")</f>
        <v>--</v>
      </c>
      <c r="GS66" s="34" t="str">
        <f>IFERROR(GETPIVOTDATA("Average of TRAVTM(60)",#REF!,"TIMEINT",GS$9,"VEHICLETRAVELTIMEMEASUREMENT",$D66)/3600/24,"--")</f>
        <v>--</v>
      </c>
      <c r="GT66" s="34" t="str">
        <f>IFERROR(GETPIVOTDATA("Average of TRAVTM(60)",#REF!,"TIMEINT",GT$9,"VEHICLETRAVELTIMEMEASUREMENT",$D66)/3600/24,"--")</f>
        <v>--</v>
      </c>
      <c r="GU66" s="34" t="str">
        <f>IFERROR(GETPIVOTDATA("Average of TRAVTM(60)",#REF!,"TIMEINT",GU$9,"VEHICLETRAVELTIMEMEASUREMENT",$D66)/3600/24,"--")</f>
        <v>--</v>
      </c>
      <c r="GV66" s="34" t="str">
        <f>IFERROR(GETPIVOTDATA("Average of TRAVTM(60)",#REF!,"TIMEINT",GV$9,"VEHICLETRAVELTIMEMEASUREMENT",$D66)/3600/24,"--")</f>
        <v>--</v>
      </c>
      <c r="GW66" s="34" t="str">
        <f>IFERROR(GETPIVOTDATA("Average of TRAVTM(60)",#REF!,"TIMEINT",GW$9,"VEHICLETRAVELTIMEMEASUREMENT",$D66)/3600/24,"--")</f>
        <v>--</v>
      </c>
      <c r="GX66" s="34" t="str">
        <f>IFERROR(GETPIVOTDATA("Average of TRAVTM(60)",#REF!,"TIMEINT",GX$9,"VEHICLETRAVELTIMEMEASUREMENT",$D66)/3600/24,"--")</f>
        <v>--</v>
      </c>
      <c r="GY66" s="34" t="str">
        <f>IFERROR(GETPIVOTDATA("Average of TRAVTM(60)",#REF!,"TIMEINT",GY$9,"VEHICLETRAVELTIMEMEASUREMENT",$D66)/3600/24,"--")</f>
        <v>--</v>
      </c>
      <c r="GZ66" s="34" t="str">
        <f>IFERROR(GETPIVOTDATA("Average of TRAVTM(60)",#REF!,"TIMEINT",GZ$9,"VEHICLETRAVELTIMEMEASUREMENT",$D66)/3600/24,"--")</f>
        <v>--</v>
      </c>
      <c r="HA66" s="34" t="str">
        <f>IFERROR(GETPIVOTDATA("Average of TRAVTM(60)",#REF!,"TIMEINT",HA$9,"VEHICLETRAVELTIMEMEASUREMENT",$D66)/3600/24,"--")</f>
        <v>--</v>
      </c>
      <c r="HB66" s="34" t="str">
        <f>IFERROR(GETPIVOTDATA("Average of TRAVTM(60)",#REF!,"TIMEINT",HB$9,"VEHICLETRAVELTIMEMEASUREMENT",$D66)/3600/24,"--")</f>
        <v>--</v>
      </c>
      <c r="HC66" s="34" t="str">
        <f>IFERROR(GETPIVOTDATA("Average of TRAVTM(60)",#REF!,"TIMEINT",HC$9,"VEHICLETRAVELTIMEMEASUREMENT",$D66)/3600/24,"--")</f>
        <v>--</v>
      </c>
      <c r="HD66" s="34" t="str">
        <f>IFERROR(GETPIVOTDATA("Average of TRAVTM(60)",#REF!,"TIMEINT",HD$9,"VEHICLETRAVELTIMEMEASUREMENT",$D66)/3600/24,"--")</f>
        <v>--</v>
      </c>
      <c r="HE66" s="34" t="str">
        <f>IFERROR(GETPIVOTDATA("Average of TRAVTM(60)",#REF!,"TIMEINT",HE$9,"VEHICLETRAVELTIMEMEASUREMENT",$D66)/3600/24,"--")</f>
        <v>--</v>
      </c>
      <c r="HF66" s="34" t="str">
        <f>IFERROR(GETPIVOTDATA("Average of TRAVTM(60)",#REF!,"TIMEINT",HF$9,"VEHICLETRAVELTIMEMEASUREMENT",$D66)/3600/24,"--")</f>
        <v>--</v>
      </c>
      <c r="HG66" s="134" t="str">
        <f>IFERROR(GETPIVOTDATA("Average of TRAVTM(60)",#REF!,"TIMEINT",HG$9,"VEHICLETRAVELTIMEMEASUREMENT",$D66)/3600/24,"--")</f>
        <v>--</v>
      </c>
      <c r="HH66" s="331"/>
      <c r="HI66" s="323" t="str">
        <f>IFERROR(GETPIVOTDATA("Average of VEHS(60)",#REF!,"TIMEINT",HI$9,"VEHICLETRAVELTIMEMEASUREMENT",$D66),"--")</f>
        <v>--</v>
      </c>
      <c r="HJ66" s="324" t="str">
        <f>IFERROR(GETPIVOTDATA("Average of VEHS(60)",#REF!,"TIMEINT",HJ$9,"VEHICLETRAVELTIMEMEASUREMENT",$D66),"--")</f>
        <v>--</v>
      </c>
      <c r="HK66" s="324" t="str">
        <f>IFERROR(GETPIVOTDATA("Average of VEHS(60)",#REF!,"TIMEINT",HK$9,"VEHICLETRAVELTIMEMEASUREMENT",$D66),"--")</f>
        <v>--</v>
      </c>
      <c r="HL66" s="324" t="str">
        <f>IFERROR(GETPIVOTDATA("Average of VEHS(60)",#REF!,"TIMEINT",HL$9,"VEHICLETRAVELTIMEMEASUREMENT",$D66),"--")</f>
        <v>--</v>
      </c>
      <c r="HM66" s="324" t="str">
        <f>IFERROR(GETPIVOTDATA("Average of VEHS(60)",#REF!,"TIMEINT",HM$9,"VEHICLETRAVELTIMEMEASUREMENT",$D66),"--")</f>
        <v>--</v>
      </c>
      <c r="HN66" s="324" t="str">
        <f>IFERROR(GETPIVOTDATA("Average of VEHS(60)",#REF!,"TIMEINT",HN$9,"VEHICLETRAVELTIMEMEASUREMENT",$D66),"--")</f>
        <v>--</v>
      </c>
      <c r="HO66" s="324" t="str">
        <f>IFERROR(GETPIVOTDATA("Average of VEHS(60)",#REF!,"TIMEINT",HO$9,"VEHICLETRAVELTIMEMEASUREMENT",$D66),"--")</f>
        <v>--</v>
      </c>
      <c r="HP66" s="324" t="str">
        <f>IFERROR(GETPIVOTDATA("Average of VEHS(60)",#REF!,"TIMEINT",HP$9,"VEHICLETRAVELTIMEMEASUREMENT",$D66),"--")</f>
        <v>--</v>
      </c>
      <c r="HQ66" s="324" t="str">
        <f>IFERROR(GETPIVOTDATA("Average of VEHS(60)",#REF!,"TIMEINT",HQ$9,"VEHICLETRAVELTIMEMEASUREMENT",$D66),"--")</f>
        <v>--</v>
      </c>
      <c r="HR66" s="324" t="str">
        <f>IFERROR(GETPIVOTDATA("Average of VEHS(60)",#REF!,"TIMEINT",HR$9,"VEHICLETRAVELTIMEMEASUREMENT",$D66),"--")</f>
        <v>--</v>
      </c>
      <c r="HS66" s="324" t="str">
        <f>IFERROR(GETPIVOTDATA("Average of VEHS(60)",#REF!,"TIMEINT",HS$9,"VEHICLETRAVELTIMEMEASUREMENT",$D66),"--")</f>
        <v>--</v>
      </c>
      <c r="HT66" s="324" t="str">
        <f>IFERROR(GETPIVOTDATA("Average of VEHS(60)",#REF!,"TIMEINT",HT$9,"VEHICLETRAVELTIMEMEASUREMENT",$D66),"--")</f>
        <v>--</v>
      </c>
      <c r="HU66" s="324" t="str">
        <f>IFERROR(GETPIVOTDATA("Average of VEHS(60)",#REF!,"TIMEINT",HU$9,"VEHICLETRAVELTIMEMEASUREMENT",$D66),"--")</f>
        <v>--</v>
      </c>
      <c r="HV66" s="324" t="str">
        <f>IFERROR(GETPIVOTDATA("Average of VEHS(60)",#REF!,"TIMEINT",HV$9,"VEHICLETRAVELTIMEMEASUREMENT",$D66),"--")</f>
        <v>--</v>
      </c>
      <c r="HW66" s="324" t="str">
        <f>IFERROR(GETPIVOTDATA("Average of VEHS(60)",#REF!,"TIMEINT",HW$9,"VEHICLETRAVELTIMEMEASUREMENT",$D66),"--")</f>
        <v>--</v>
      </c>
      <c r="HX66" s="325" t="str">
        <f>IFERROR(GETPIVOTDATA("Average of VEHS(60)",#REF!,"TIMEINT",HX$9,"VEHICLETRAVELTIMEMEASUREMENT",$D66),"--")</f>
        <v>--</v>
      </c>
      <c r="HY66" s="331"/>
      <c r="HZ66" s="209" t="str">
        <f t="shared" si="28"/>
        <v>--</v>
      </c>
      <c r="IA66" s="354" t="str">
        <f t="shared" si="29"/>
        <v>--</v>
      </c>
      <c r="IB66" s="325">
        <f t="shared" si="30"/>
        <v>0</v>
      </c>
      <c r="IC66" s="638"/>
      <c r="ID66" s="323" t="str">
        <f>IFERROR(AVERAGEIFS('VISSIM Travel Time Outputs'!#REF!,'VISSIM Travel Time Outputs'!#REF!,$D66,'VISSIM Travel Time Outputs'!#REF!,"AVG",'VISSIM Travel Time Outputs'!#REF!,ID$9),"-")</f>
        <v>-</v>
      </c>
      <c r="IE66" s="324" t="str">
        <f>IFERROR(AVERAGEIFS('VISSIM Travel Time Outputs'!#REF!,'VISSIM Travel Time Outputs'!#REF!,$D66,'VISSIM Travel Time Outputs'!#REF!,"AVG",'VISSIM Travel Time Outputs'!#REF!,IE$9),"-")</f>
        <v>-</v>
      </c>
      <c r="IF66" s="324" t="str">
        <f>IFERROR(AVERAGEIFS('VISSIM Travel Time Outputs'!#REF!,'VISSIM Travel Time Outputs'!#REF!,$D66,'VISSIM Travel Time Outputs'!#REF!,"AVG",'VISSIM Travel Time Outputs'!#REF!,IF$9),"-")</f>
        <v>-</v>
      </c>
      <c r="IG66" s="324" t="str">
        <f>IFERROR(AVERAGEIFS('VISSIM Travel Time Outputs'!#REF!,'VISSIM Travel Time Outputs'!#REF!,$D66,'VISSIM Travel Time Outputs'!#REF!,"AVG",'VISSIM Travel Time Outputs'!#REF!,IG$9),"-")</f>
        <v>-</v>
      </c>
      <c r="IH66" s="324" t="str">
        <f>IFERROR(AVERAGEIFS('VISSIM Travel Time Outputs'!#REF!,'VISSIM Travel Time Outputs'!#REF!,$D66,'VISSIM Travel Time Outputs'!#REF!,"AVG",'VISSIM Travel Time Outputs'!#REF!,IH$9),"-")</f>
        <v>-</v>
      </c>
      <c r="II66" s="324" t="str">
        <f>IFERROR(AVERAGEIFS('VISSIM Travel Time Outputs'!#REF!,'VISSIM Travel Time Outputs'!#REF!,$D66,'VISSIM Travel Time Outputs'!#REF!,"AVG",'VISSIM Travel Time Outputs'!#REF!,II$9),"-")</f>
        <v>-</v>
      </c>
      <c r="IJ66" s="324" t="str">
        <f>IFERROR(AVERAGEIFS('VISSIM Travel Time Outputs'!#REF!,'VISSIM Travel Time Outputs'!#REF!,$D66,'VISSIM Travel Time Outputs'!#REF!,"AVG",'VISSIM Travel Time Outputs'!#REF!,IJ$9),"-")</f>
        <v>-</v>
      </c>
      <c r="IK66" s="324" t="str">
        <f>IFERROR(AVERAGEIFS('VISSIM Travel Time Outputs'!#REF!,'VISSIM Travel Time Outputs'!#REF!,$D66,'VISSIM Travel Time Outputs'!#REF!,"AVG",'VISSIM Travel Time Outputs'!#REF!,IK$9),"-")</f>
        <v>-</v>
      </c>
      <c r="IL66" s="324" t="str">
        <f>IFERROR(AVERAGEIFS('VISSIM Travel Time Outputs'!#REF!,'VISSIM Travel Time Outputs'!#REF!,$D66,'VISSIM Travel Time Outputs'!#REF!,"AVG",'VISSIM Travel Time Outputs'!#REF!,IL$9),"-")</f>
        <v>-</v>
      </c>
      <c r="IM66" s="324" t="str">
        <f>IFERROR(AVERAGEIFS('VISSIM Travel Time Outputs'!#REF!,'VISSIM Travel Time Outputs'!#REF!,$D66,'VISSIM Travel Time Outputs'!#REF!,"AVG",'VISSIM Travel Time Outputs'!#REF!,IM$9),"-")</f>
        <v>-</v>
      </c>
      <c r="IN66" s="324" t="str">
        <f>IFERROR(AVERAGEIFS('VISSIM Travel Time Outputs'!#REF!,'VISSIM Travel Time Outputs'!#REF!,$D66,'VISSIM Travel Time Outputs'!#REF!,"AVG",'VISSIM Travel Time Outputs'!#REF!,IN$9),"-")</f>
        <v>-</v>
      </c>
      <c r="IO66" s="324" t="str">
        <f>IFERROR(AVERAGEIFS('VISSIM Travel Time Outputs'!#REF!,'VISSIM Travel Time Outputs'!#REF!,$D66,'VISSIM Travel Time Outputs'!#REF!,"AVG",'VISSIM Travel Time Outputs'!#REF!,IO$9),"-")</f>
        <v>-</v>
      </c>
      <c r="IP66" s="324" t="str">
        <f>IFERROR(AVERAGEIFS('VISSIM Travel Time Outputs'!#REF!,'VISSIM Travel Time Outputs'!#REF!,$D66,'VISSIM Travel Time Outputs'!#REF!,"AVG",'VISSIM Travel Time Outputs'!#REF!,IP$9),"-")</f>
        <v>-</v>
      </c>
      <c r="IQ66" s="324" t="str">
        <f>IFERROR(AVERAGEIFS('VISSIM Travel Time Outputs'!#REF!,'VISSIM Travel Time Outputs'!#REF!,$D66,'VISSIM Travel Time Outputs'!#REF!,"AVG",'VISSIM Travel Time Outputs'!#REF!,IQ$9),"-")</f>
        <v>-</v>
      </c>
      <c r="IR66" s="324" t="str">
        <f>IFERROR(AVERAGEIFS('VISSIM Travel Time Outputs'!#REF!,'VISSIM Travel Time Outputs'!#REF!,$D66,'VISSIM Travel Time Outputs'!#REF!,"AVG",'VISSIM Travel Time Outputs'!#REF!,IR$9),"-")</f>
        <v>-</v>
      </c>
      <c r="IS66" s="325" t="str">
        <f>IFERROR(AVERAGEIFS('VISSIM Travel Time Outputs'!#REF!,'VISSIM Travel Time Outputs'!#REF!,$D66,'VISSIM Travel Time Outputs'!#REF!,"AVG",'VISSIM Travel Time Outputs'!#REF!,IS$9),"-")</f>
        <v>-</v>
      </c>
      <c r="IT66" s="325" t="str">
        <f t="shared" si="31"/>
        <v>--</v>
      </c>
    </row>
    <row r="67" spans="1:254" x14ac:dyDescent="0.35">
      <c r="A67" s="252" t="str">
        <f t="shared" si="12"/>
        <v>H</v>
      </c>
      <c r="B67" s="319">
        <f t="shared" si="33"/>
        <v>58</v>
      </c>
      <c r="C67" s="413">
        <f>INDEX('Input - Travel Times'!$B$3:$AH$103,MATCH($B67,'Input - Travel Times'!$B$3:$B$103,0),MATCH(C$9,'Input - Travel Times'!$B$3:$AH$3,0))</f>
        <v>0</v>
      </c>
      <c r="D67" s="150">
        <f>INDEX('Input - Travel Times'!$B$3:$AH$103,MATCH($B67,'Input - Travel Times'!$B$3:$B$103,0),MATCH(D$9,'Input - Travel Times'!$B$3:$AH$3,0))</f>
        <v>0</v>
      </c>
      <c r="E67" s="518">
        <f>TIME(0,0,INDEX('Input - Travel Times'!$B$3:$AH$103,MATCH($B67,'Input - Travel Times'!$B$3:$B$103,0),MATCH(E$9,'Input - Travel Times'!$B$3:$AH$3,0)))</f>
        <v>0</v>
      </c>
      <c r="F67" s="518">
        <f>TIME(0,0,INDEX('Input - Travel Times'!$B$3:$AH$103,MATCH($B67,'Input - Travel Times'!$B$3:$B$103,0),MATCH(F$9,'Input - Travel Times'!$B$3:$AH$3,0)))</f>
        <v>0</v>
      </c>
      <c r="G67" s="518">
        <f>TIME(0,0,INDEX('Input - Travel Times'!$B$3:$AH$103,MATCH($B67,'Input - Travel Times'!$B$3:$B$103,0),MATCH(G$9,'Input - Travel Times'!$B$3:$AH$3,0)))</f>
        <v>0</v>
      </c>
      <c r="H67" s="518">
        <f>TIME(0,0,INDEX('Input - Travel Times'!$B$3:$AH$103,MATCH($B67,'Input - Travel Times'!$B$3:$B$103,0),MATCH(H$9,'Input - Travel Times'!$B$3:$AH$3,0)))</f>
        <v>0</v>
      </c>
      <c r="J67" s="209" t="str">
        <f>IFERROR(TIME(0,0,AVERAGEIFS('VISSIM Travel Time Outputs'!$I:$I,'VISSIM Travel Time Outputs'!$D:$D,$D67,'VISSIM Travel Time Outputs'!$A:$A,"AVG",'VISSIM Travel Time Outputs'!$B:$B,J$9)),"-")</f>
        <v>-</v>
      </c>
      <c r="K67" s="34" t="str">
        <f>IFERROR(TIME(0,0,AVERAGEIFS('VISSIM Travel Time Outputs'!$I:$I,'VISSIM Travel Time Outputs'!$D:$D,$D67,'VISSIM Travel Time Outputs'!$A:$A,"AVG",'VISSIM Travel Time Outputs'!$B:$B,K$9)),"-")</f>
        <v>-</v>
      </c>
      <c r="L67" s="34" t="str">
        <f>IFERROR(TIME(0,0,AVERAGEIFS('VISSIM Travel Time Outputs'!$I:$I,'VISSIM Travel Time Outputs'!$D:$D,$D67,'VISSIM Travel Time Outputs'!$A:$A,"AVG",'VISSIM Travel Time Outputs'!$B:$B,L$9)),"-")</f>
        <v>-</v>
      </c>
      <c r="M67" s="34" t="str">
        <f>IFERROR(TIME(0,0,AVERAGEIFS('VISSIM Travel Time Outputs'!$I:$I,'VISSIM Travel Time Outputs'!$D:$D,$D67,'VISSIM Travel Time Outputs'!$A:$A,"AVG",'VISSIM Travel Time Outputs'!$B:$B,M$9)),"-")</f>
        <v>-</v>
      </c>
      <c r="N67" s="34" t="str">
        <f>IFERROR(TIME(0,0,AVERAGEIFS('VISSIM Travel Time Outputs'!$I:$I,'VISSIM Travel Time Outputs'!$D:$D,$D67,'VISSIM Travel Time Outputs'!$A:$A,"AVG",'VISSIM Travel Time Outputs'!$B:$B,N$9)),"-")</f>
        <v>-</v>
      </c>
      <c r="O67" s="34" t="str">
        <f>IFERROR(TIME(0,0,AVERAGEIFS('VISSIM Travel Time Outputs'!$I:$I,'VISSIM Travel Time Outputs'!$D:$D,$D67,'VISSIM Travel Time Outputs'!$A:$A,"AVG",'VISSIM Travel Time Outputs'!$B:$B,O$9)),"-")</f>
        <v>-</v>
      </c>
      <c r="P67" s="34" t="str">
        <f>IFERROR(TIME(0,0,AVERAGEIFS('VISSIM Travel Time Outputs'!$I:$I,'VISSIM Travel Time Outputs'!$D:$D,$D67,'VISSIM Travel Time Outputs'!$A:$A,"AVG",'VISSIM Travel Time Outputs'!$B:$B,P$9)),"-")</f>
        <v>-</v>
      </c>
      <c r="Q67" s="34" t="str">
        <f>IFERROR(TIME(0,0,AVERAGEIFS('VISSIM Travel Time Outputs'!$I:$I,'VISSIM Travel Time Outputs'!$D:$D,$D67,'VISSIM Travel Time Outputs'!$A:$A,"AVG",'VISSIM Travel Time Outputs'!$B:$B,Q$9)),"-")</f>
        <v>-</v>
      </c>
      <c r="R67" s="34" t="str">
        <f>IFERROR(TIME(0,0,AVERAGEIFS('VISSIM Travel Time Outputs'!$I:$I,'VISSIM Travel Time Outputs'!$D:$D,$D67,'VISSIM Travel Time Outputs'!$A:$A,"AVG",'VISSIM Travel Time Outputs'!$B:$B,R$9)),"-")</f>
        <v>-</v>
      </c>
      <c r="S67" s="34" t="str">
        <f>IFERROR(TIME(0,0,AVERAGEIFS('VISSIM Travel Time Outputs'!$I:$I,'VISSIM Travel Time Outputs'!$D:$D,$D67,'VISSIM Travel Time Outputs'!$A:$A,"AVG",'VISSIM Travel Time Outputs'!$B:$B,S$9)),"-")</f>
        <v>-</v>
      </c>
      <c r="T67" s="34" t="str">
        <f>IFERROR(TIME(0,0,AVERAGEIFS('VISSIM Travel Time Outputs'!$I:$I,'VISSIM Travel Time Outputs'!$D:$D,$D67,'VISSIM Travel Time Outputs'!$A:$A,"AVG",'VISSIM Travel Time Outputs'!$B:$B,T$9)),"-")</f>
        <v>-</v>
      </c>
      <c r="U67" s="34" t="str">
        <f>IFERROR(TIME(0,0,AVERAGEIFS('VISSIM Travel Time Outputs'!$I:$I,'VISSIM Travel Time Outputs'!$D:$D,$D67,'VISSIM Travel Time Outputs'!$A:$A,"AVG",'VISSIM Travel Time Outputs'!$B:$B,U$9)),"-")</f>
        <v>-</v>
      </c>
      <c r="V67" s="34" t="str">
        <f>IFERROR(TIME(0,0,AVERAGEIFS('VISSIM Travel Time Outputs'!$I:$I,'VISSIM Travel Time Outputs'!$D:$D,$D67,'VISSIM Travel Time Outputs'!$A:$A,"AVG",'VISSIM Travel Time Outputs'!$B:$B,V$9)),"-")</f>
        <v>-</v>
      </c>
      <c r="W67" s="34" t="str">
        <f>IFERROR(TIME(0,0,AVERAGEIFS('VISSIM Travel Time Outputs'!$I:$I,'VISSIM Travel Time Outputs'!$D:$D,$D67,'VISSIM Travel Time Outputs'!$A:$A,"AVG",'VISSIM Travel Time Outputs'!$B:$B,W$9)),"-")</f>
        <v>-</v>
      </c>
      <c r="X67" s="34" t="str">
        <f>IFERROR(TIME(0,0,AVERAGEIFS('VISSIM Travel Time Outputs'!$I:$I,'VISSIM Travel Time Outputs'!$D:$D,$D67,'VISSIM Travel Time Outputs'!$A:$A,"AVG",'VISSIM Travel Time Outputs'!$B:$B,X$9)),"-")</f>
        <v>-</v>
      </c>
      <c r="Y67" s="134" t="str">
        <f>IFERROR(TIME(0,0,AVERAGEIFS('VISSIM Travel Time Outputs'!$I:$I,'VISSIM Travel Time Outputs'!$D:$D,$D67,'VISSIM Travel Time Outputs'!$A:$A,"AVG",'VISSIM Travel Time Outputs'!$B:$B,Y$9)),"-")</f>
        <v>-</v>
      </c>
      <c r="Z67" s="254"/>
      <c r="AA67" s="323" t="str">
        <f>IFERROR(AVERAGEIFS('VISSIM Travel Time Outputs'!$F:$F,'VISSIM Travel Time Outputs'!$D:$D,$D67,'VISSIM Travel Time Outputs'!$A:$A,"AVG",'VISSIM Travel Time Outputs'!$B:$B,AA$9),"-")</f>
        <v>-</v>
      </c>
      <c r="AB67" s="324" t="str">
        <f>IFERROR(AVERAGEIFS('VISSIM Travel Time Outputs'!$F:$F,'VISSIM Travel Time Outputs'!$D:$D,$D67,'VISSIM Travel Time Outputs'!$A:$A,"AVG",'VISSIM Travel Time Outputs'!$B:$B,AB$9),"-")</f>
        <v>-</v>
      </c>
      <c r="AC67" s="324" t="str">
        <f>IFERROR(AVERAGEIFS('VISSIM Travel Time Outputs'!$F:$F,'VISSIM Travel Time Outputs'!$D:$D,$D67,'VISSIM Travel Time Outputs'!$A:$A,"AVG",'VISSIM Travel Time Outputs'!$B:$B,AC$9),"-")</f>
        <v>-</v>
      </c>
      <c r="AD67" s="324" t="str">
        <f>IFERROR(AVERAGEIFS('VISSIM Travel Time Outputs'!$F:$F,'VISSIM Travel Time Outputs'!$D:$D,$D67,'VISSIM Travel Time Outputs'!$A:$A,"AVG",'VISSIM Travel Time Outputs'!$B:$B,AD$9),"-")</f>
        <v>-</v>
      </c>
      <c r="AE67" s="324" t="str">
        <f>IFERROR(AVERAGEIFS('VISSIM Travel Time Outputs'!$F:$F,'VISSIM Travel Time Outputs'!$D:$D,$D67,'VISSIM Travel Time Outputs'!$A:$A,"AVG",'VISSIM Travel Time Outputs'!$B:$B,AE$9),"-")</f>
        <v>-</v>
      </c>
      <c r="AF67" s="324" t="str">
        <f>IFERROR(AVERAGEIFS('VISSIM Travel Time Outputs'!$F:$F,'VISSIM Travel Time Outputs'!$D:$D,$D67,'VISSIM Travel Time Outputs'!$A:$A,"AVG",'VISSIM Travel Time Outputs'!$B:$B,AF$9),"-")</f>
        <v>-</v>
      </c>
      <c r="AG67" s="324" t="str">
        <f>IFERROR(AVERAGEIFS('VISSIM Travel Time Outputs'!$F:$F,'VISSIM Travel Time Outputs'!$D:$D,$D67,'VISSIM Travel Time Outputs'!$A:$A,"AVG",'VISSIM Travel Time Outputs'!$B:$B,AG$9),"-")</f>
        <v>-</v>
      </c>
      <c r="AH67" s="324" t="str">
        <f>IFERROR(AVERAGEIFS('VISSIM Travel Time Outputs'!$F:$F,'VISSIM Travel Time Outputs'!$D:$D,$D67,'VISSIM Travel Time Outputs'!$A:$A,"AVG",'VISSIM Travel Time Outputs'!$B:$B,AH$9),"-")</f>
        <v>-</v>
      </c>
      <c r="AI67" s="324" t="str">
        <f>IFERROR(AVERAGEIFS('VISSIM Travel Time Outputs'!$F:$F,'VISSIM Travel Time Outputs'!$D:$D,$D67,'VISSIM Travel Time Outputs'!$A:$A,"AVG",'VISSIM Travel Time Outputs'!$B:$B,AI$9),"-")</f>
        <v>-</v>
      </c>
      <c r="AJ67" s="324" t="str">
        <f>IFERROR(AVERAGEIFS('VISSIM Travel Time Outputs'!$F:$F,'VISSIM Travel Time Outputs'!$D:$D,$D67,'VISSIM Travel Time Outputs'!$A:$A,"AVG",'VISSIM Travel Time Outputs'!$B:$B,AJ$9),"-")</f>
        <v>-</v>
      </c>
      <c r="AK67" s="324" t="str">
        <f>IFERROR(AVERAGEIFS('VISSIM Travel Time Outputs'!$F:$F,'VISSIM Travel Time Outputs'!$D:$D,$D67,'VISSIM Travel Time Outputs'!$A:$A,"AVG",'VISSIM Travel Time Outputs'!$B:$B,AK$9),"-")</f>
        <v>-</v>
      </c>
      <c r="AL67" s="324" t="str">
        <f>IFERROR(AVERAGEIFS('VISSIM Travel Time Outputs'!$F:$F,'VISSIM Travel Time Outputs'!$D:$D,$D67,'VISSIM Travel Time Outputs'!$A:$A,"AVG",'VISSIM Travel Time Outputs'!$B:$B,AL$9),"-")</f>
        <v>-</v>
      </c>
      <c r="AM67" s="324" t="str">
        <f>IFERROR(AVERAGEIFS('VISSIM Travel Time Outputs'!$F:$F,'VISSIM Travel Time Outputs'!$D:$D,$D67,'VISSIM Travel Time Outputs'!$A:$A,"AVG",'VISSIM Travel Time Outputs'!$B:$B,AM$9),"-")</f>
        <v>-</v>
      </c>
      <c r="AN67" s="324" t="str">
        <f>IFERROR(AVERAGEIFS('VISSIM Travel Time Outputs'!$F:$F,'VISSIM Travel Time Outputs'!$D:$D,$D67,'VISSIM Travel Time Outputs'!$A:$A,"AVG",'VISSIM Travel Time Outputs'!$B:$B,AN$9),"-")</f>
        <v>-</v>
      </c>
      <c r="AO67" s="324" t="str">
        <f>IFERROR(AVERAGEIFS('VISSIM Travel Time Outputs'!$F:$F,'VISSIM Travel Time Outputs'!$D:$D,$D67,'VISSIM Travel Time Outputs'!$A:$A,"AVG",'VISSIM Travel Time Outputs'!$B:$B,AO$9),"-")</f>
        <v>-</v>
      </c>
      <c r="AP67" s="325" t="str">
        <f>IFERROR(AVERAGEIFS('VISSIM Travel Time Outputs'!$F:$F,'VISSIM Travel Time Outputs'!$D:$D,$D67,'VISSIM Travel Time Outputs'!$A:$A,"AVG",'VISSIM Travel Time Outputs'!$B:$B,AP$9),"-")</f>
        <v>-</v>
      </c>
      <c r="AQ67" s="331"/>
      <c r="AR67" s="209" t="str">
        <f t="shared" si="13"/>
        <v>--</v>
      </c>
      <c r="AS67" s="354" t="str">
        <f t="shared" si="14"/>
        <v>--</v>
      </c>
      <c r="AT67" s="325">
        <f t="shared" si="15"/>
        <v>0</v>
      </c>
      <c r="AU67" s="255"/>
      <c r="AV67" s="209" t="str">
        <f>IFERROR(TIME(0,0,AVERAGEIFS('VISSIM Travel Time Outputs'!$J:$J,'VISSIM Travel Time Outputs'!$D:$D,$D67,'VISSIM Travel Time Outputs'!$A:$A,"AVG",'VISSIM Travel Time Outputs'!$B:$B,AV$9)),"-")</f>
        <v>-</v>
      </c>
      <c r="AW67" s="34" t="str">
        <f>IFERROR(TIME(0,0,AVERAGEIFS('VISSIM Travel Time Outputs'!$J:$J,'VISSIM Travel Time Outputs'!$D:$D,$D67,'VISSIM Travel Time Outputs'!$A:$A,"AVG",'VISSIM Travel Time Outputs'!$B:$B,AW$9)),"-")</f>
        <v>-</v>
      </c>
      <c r="AX67" s="34" t="str">
        <f>IFERROR(TIME(0,0,AVERAGEIFS('VISSIM Travel Time Outputs'!$J:$J,'VISSIM Travel Time Outputs'!$D:$D,$D67,'VISSIM Travel Time Outputs'!$A:$A,"AVG",'VISSIM Travel Time Outputs'!$B:$B,AX$9)),"-")</f>
        <v>-</v>
      </c>
      <c r="AY67" s="34" t="str">
        <f>IFERROR(TIME(0,0,AVERAGEIFS('VISSIM Travel Time Outputs'!$J:$J,'VISSIM Travel Time Outputs'!$D:$D,$D67,'VISSIM Travel Time Outputs'!$A:$A,"AVG",'VISSIM Travel Time Outputs'!$B:$B,AY$9)),"-")</f>
        <v>-</v>
      </c>
      <c r="AZ67" s="34" t="str">
        <f>IFERROR(TIME(0,0,AVERAGEIFS('VISSIM Travel Time Outputs'!$J:$J,'VISSIM Travel Time Outputs'!$D:$D,$D67,'VISSIM Travel Time Outputs'!$A:$A,"AVG",'VISSIM Travel Time Outputs'!$B:$B,AZ$9)),"-")</f>
        <v>-</v>
      </c>
      <c r="BA67" s="34" t="str">
        <f>IFERROR(TIME(0,0,AVERAGEIFS('VISSIM Travel Time Outputs'!$J:$J,'VISSIM Travel Time Outputs'!$D:$D,$D67,'VISSIM Travel Time Outputs'!$A:$A,"AVG",'VISSIM Travel Time Outputs'!$B:$B,BA$9)),"-")</f>
        <v>-</v>
      </c>
      <c r="BB67" s="34" t="str">
        <f>IFERROR(TIME(0,0,AVERAGEIFS('VISSIM Travel Time Outputs'!$J:$J,'VISSIM Travel Time Outputs'!$D:$D,$D67,'VISSIM Travel Time Outputs'!$A:$A,"AVG",'VISSIM Travel Time Outputs'!$B:$B,BB$9)),"-")</f>
        <v>-</v>
      </c>
      <c r="BC67" s="34" t="str">
        <f>IFERROR(TIME(0,0,AVERAGEIFS('VISSIM Travel Time Outputs'!$J:$J,'VISSIM Travel Time Outputs'!$D:$D,$D67,'VISSIM Travel Time Outputs'!$A:$A,"AVG",'VISSIM Travel Time Outputs'!$B:$B,BC$9)),"-")</f>
        <v>-</v>
      </c>
      <c r="BD67" s="34" t="str">
        <f>IFERROR(TIME(0,0,AVERAGEIFS('VISSIM Travel Time Outputs'!$J:$J,'VISSIM Travel Time Outputs'!$D:$D,$D67,'VISSIM Travel Time Outputs'!$A:$A,"AVG",'VISSIM Travel Time Outputs'!$B:$B,BD$9)),"-")</f>
        <v>-</v>
      </c>
      <c r="BE67" s="34" t="str">
        <f>IFERROR(TIME(0,0,AVERAGEIFS('VISSIM Travel Time Outputs'!$J:$J,'VISSIM Travel Time Outputs'!$D:$D,$D67,'VISSIM Travel Time Outputs'!$A:$A,"AVG",'VISSIM Travel Time Outputs'!$B:$B,BE$9)),"-")</f>
        <v>-</v>
      </c>
      <c r="BF67" s="34" t="str">
        <f>IFERROR(TIME(0,0,AVERAGEIFS('VISSIM Travel Time Outputs'!$J:$J,'VISSIM Travel Time Outputs'!$D:$D,$D67,'VISSIM Travel Time Outputs'!$A:$A,"AVG",'VISSIM Travel Time Outputs'!$B:$B,BF$9)),"-")</f>
        <v>-</v>
      </c>
      <c r="BG67" s="34" t="str">
        <f>IFERROR(TIME(0,0,AVERAGEIFS('VISSIM Travel Time Outputs'!$J:$J,'VISSIM Travel Time Outputs'!$D:$D,$D67,'VISSIM Travel Time Outputs'!$A:$A,"AVG",'VISSIM Travel Time Outputs'!$B:$B,BG$9)),"-")</f>
        <v>-</v>
      </c>
      <c r="BH67" s="34" t="str">
        <f>IFERROR(TIME(0,0,AVERAGEIFS('VISSIM Travel Time Outputs'!$J:$J,'VISSIM Travel Time Outputs'!$D:$D,$D67,'VISSIM Travel Time Outputs'!$A:$A,"AVG",'VISSIM Travel Time Outputs'!$B:$B,BH$9)),"-")</f>
        <v>-</v>
      </c>
      <c r="BI67" s="34" t="str">
        <f>IFERROR(TIME(0,0,AVERAGEIFS('VISSIM Travel Time Outputs'!$J:$J,'VISSIM Travel Time Outputs'!$D:$D,$D67,'VISSIM Travel Time Outputs'!$A:$A,"AVG",'VISSIM Travel Time Outputs'!$B:$B,BI$9)),"-")</f>
        <v>-</v>
      </c>
      <c r="BJ67" s="34" t="str">
        <f>IFERROR(TIME(0,0,AVERAGEIFS('VISSIM Travel Time Outputs'!$J:$J,'VISSIM Travel Time Outputs'!$D:$D,$D67,'VISSIM Travel Time Outputs'!$A:$A,"AVG",'VISSIM Travel Time Outputs'!$B:$B,BJ$9)),"-")</f>
        <v>-</v>
      </c>
      <c r="BK67" s="134" t="str">
        <f>IFERROR(TIME(0,0,AVERAGEIFS('VISSIM Travel Time Outputs'!$J:$J,'VISSIM Travel Time Outputs'!$D:$D,$D67,'VISSIM Travel Time Outputs'!$A:$A,"AVG",'VISSIM Travel Time Outputs'!$B:$B,BK$9)),"-")</f>
        <v>-</v>
      </c>
      <c r="BL67" s="126"/>
      <c r="BM67" s="323" t="str">
        <f>IFERROR(AVERAGEIFS('VISSIM Travel Time Outputs'!$G:$G,'VISSIM Travel Time Outputs'!$D:$D,$D67,'VISSIM Travel Time Outputs'!$A:$A,"AVG",'VISSIM Travel Time Outputs'!$B:$B,BM$9),"-")</f>
        <v>-</v>
      </c>
      <c r="BN67" s="324" t="str">
        <f>IFERROR(AVERAGEIFS('VISSIM Travel Time Outputs'!$G:$G,'VISSIM Travel Time Outputs'!$D:$D,$D67,'VISSIM Travel Time Outputs'!$A:$A,"AVG",'VISSIM Travel Time Outputs'!$B:$B,BN$9),"-")</f>
        <v>-</v>
      </c>
      <c r="BO67" s="324" t="str">
        <f>IFERROR(AVERAGEIFS('VISSIM Travel Time Outputs'!$G:$G,'VISSIM Travel Time Outputs'!$D:$D,$D67,'VISSIM Travel Time Outputs'!$A:$A,"AVG",'VISSIM Travel Time Outputs'!$B:$B,BO$9),"-")</f>
        <v>-</v>
      </c>
      <c r="BP67" s="324" t="str">
        <f>IFERROR(AVERAGEIFS('VISSIM Travel Time Outputs'!$G:$G,'VISSIM Travel Time Outputs'!$D:$D,$D67,'VISSIM Travel Time Outputs'!$A:$A,"AVG",'VISSIM Travel Time Outputs'!$B:$B,BP$9),"-")</f>
        <v>-</v>
      </c>
      <c r="BQ67" s="324" t="str">
        <f>IFERROR(AVERAGEIFS('VISSIM Travel Time Outputs'!$G:$G,'VISSIM Travel Time Outputs'!$D:$D,$D67,'VISSIM Travel Time Outputs'!$A:$A,"AVG",'VISSIM Travel Time Outputs'!$B:$B,BQ$9),"-")</f>
        <v>-</v>
      </c>
      <c r="BR67" s="324" t="str">
        <f>IFERROR(AVERAGEIFS('VISSIM Travel Time Outputs'!$G:$G,'VISSIM Travel Time Outputs'!$D:$D,$D67,'VISSIM Travel Time Outputs'!$A:$A,"AVG",'VISSIM Travel Time Outputs'!$B:$B,BR$9),"-")</f>
        <v>-</v>
      </c>
      <c r="BS67" s="324" t="str">
        <f>IFERROR(AVERAGEIFS('VISSIM Travel Time Outputs'!$G:$G,'VISSIM Travel Time Outputs'!$D:$D,$D67,'VISSIM Travel Time Outputs'!$A:$A,"AVG",'VISSIM Travel Time Outputs'!$B:$B,BS$9),"-")</f>
        <v>-</v>
      </c>
      <c r="BT67" s="324" t="str">
        <f>IFERROR(AVERAGEIFS('VISSIM Travel Time Outputs'!$G:$G,'VISSIM Travel Time Outputs'!$D:$D,$D67,'VISSIM Travel Time Outputs'!$A:$A,"AVG",'VISSIM Travel Time Outputs'!$B:$B,BT$9),"-")</f>
        <v>-</v>
      </c>
      <c r="BU67" s="324" t="str">
        <f>IFERROR(AVERAGEIFS('VISSIM Travel Time Outputs'!$G:$G,'VISSIM Travel Time Outputs'!$D:$D,$D67,'VISSIM Travel Time Outputs'!$A:$A,"AVG",'VISSIM Travel Time Outputs'!$B:$B,BU$9),"-")</f>
        <v>-</v>
      </c>
      <c r="BV67" s="324" t="str">
        <f>IFERROR(AVERAGEIFS('VISSIM Travel Time Outputs'!$G:$G,'VISSIM Travel Time Outputs'!$D:$D,$D67,'VISSIM Travel Time Outputs'!$A:$A,"AVG",'VISSIM Travel Time Outputs'!$B:$B,BV$9),"-")</f>
        <v>-</v>
      </c>
      <c r="BW67" s="324" t="str">
        <f>IFERROR(AVERAGEIFS('VISSIM Travel Time Outputs'!$G:$G,'VISSIM Travel Time Outputs'!$D:$D,$D67,'VISSIM Travel Time Outputs'!$A:$A,"AVG",'VISSIM Travel Time Outputs'!$B:$B,BW$9),"-")</f>
        <v>-</v>
      </c>
      <c r="BX67" s="324" t="str">
        <f>IFERROR(AVERAGEIFS('VISSIM Travel Time Outputs'!$G:$G,'VISSIM Travel Time Outputs'!$D:$D,$D67,'VISSIM Travel Time Outputs'!$A:$A,"AVG",'VISSIM Travel Time Outputs'!$B:$B,BX$9),"-")</f>
        <v>-</v>
      </c>
      <c r="BY67" s="324" t="str">
        <f>IFERROR(AVERAGEIFS('VISSIM Travel Time Outputs'!$G:$G,'VISSIM Travel Time Outputs'!$D:$D,$D67,'VISSIM Travel Time Outputs'!$A:$A,"AVG",'VISSIM Travel Time Outputs'!$B:$B,BY$9),"-")</f>
        <v>-</v>
      </c>
      <c r="BZ67" s="324" t="str">
        <f>IFERROR(AVERAGEIFS('VISSIM Travel Time Outputs'!$G:$G,'VISSIM Travel Time Outputs'!$D:$D,$D67,'VISSIM Travel Time Outputs'!$A:$A,"AVG",'VISSIM Travel Time Outputs'!$B:$B,BZ$9),"-")</f>
        <v>-</v>
      </c>
      <c r="CA67" s="324" t="str">
        <f>IFERROR(AVERAGEIFS('VISSIM Travel Time Outputs'!$G:$G,'VISSIM Travel Time Outputs'!$D:$D,$D67,'VISSIM Travel Time Outputs'!$A:$A,"AVG",'VISSIM Travel Time Outputs'!$B:$B,CA$9),"-")</f>
        <v>-</v>
      </c>
      <c r="CB67" s="325" t="str">
        <f>IFERROR(AVERAGEIFS('VISSIM Travel Time Outputs'!$G:$G,'VISSIM Travel Time Outputs'!$D:$D,$D67,'VISSIM Travel Time Outputs'!$A:$A,"AVG",'VISSIM Travel Time Outputs'!$B:$B,CB$9),"-")</f>
        <v>-</v>
      </c>
      <c r="CC67" s="254"/>
      <c r="CD67" s="209" t="str">
        <f t="shared" si="16"/>
        <v>--</v>
      </c>
      <c r="CE67" s="354" t="str">
        <f t="shared" si="17"/>
        <v>--</v>
      </c>
      <c r="CF67" s="325">
        <f t="shared" si="18"/>
        <v>0</v>
      </c>
      <c r="CG67" s="331"/>
      <c r="CH67" s="209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134"/>
      <c r="CX67" s="331"/>
      <c r="CY67" s="323"/>
      <c r="CZ67" s="324"/>
      <c r="DA67" s="324"/>
      <c r="DB67" s="324"/>
      <c r="DC67" s="324"/>
      <c r="DD67" s="324"/>
      <c r="DE67" s="324"/>
      <c r="DF67" s="324"/>
      <c r="DG67" s="324"/>
      <c r="DH67" s="324"/>
      <c r="DI67" s="324"/>
      <c r="DJ67" s="324"/>
      <c r="DK67" s="324"/>
      <c r="DL67" s="324"/>
      <c r="DM67" s="324"/>
      <c r="DN67" s="325"/>
      <c r="DO67" s="331"/>
      <c r="DP67" s="209" t="str">
        <f t="shared" si="19"/>
        <v>--</v>
      </c>
      <c r="DQ67" s="354" t="str">
        <f t="shared" si="20"/>
        <v>--</v>
      </c>
      <c r="DR67" s="325">
        <f t="shared" si="21"/>
        <v>0</v>
      </c>
      <c r="DS67" s="255"/>
      <c r="DT67" s="209" t="str">
        <f>IFERROR(TIME(0,0,AVERAGEIFS('VISSIM Travel Time Outputs'!$K:$K,'VISSIM Travel Time Outputs'!$D:$D,$D67,'VISSIM Travel Time Outputs'!$A:$A,"AVG",'VISSIM Travel Time Outputs'!$B:$B,DT$9)),"-")</f>
        <v>-</v>
      </c>
      <c r="DU67" s="34" t="str">
        <f>IFERROR(TIME(0,0,AVERAGEIFS('VISSIM Travel Time Outputs'!$K:$K,'VISSIM Travel Time Outputs'!$D:$D,$D67,'VISSIM Travel Time Outputs'!$A:$A,"AVG",'VISSIM Travel Time Outputs'!$B:$B,DU$9)),"-")</f>
        <v>-</v>
      </c>
      <c r="DV67" s="34" t="str">
        <f>IFERROR(TIME(0,0,AVERAGEIFS('VISSIM Travel Time Outputs'!$K:$K,'VISSIM Travel Time Outputs'!$D:$D,$D67,'VISSIM Travel Time Outputs'!$A:$A,"AVG",'VISSIM Travel Time Outputs'!$B:$B,DV$9)),"-")</f>
        <v>-</v>
      </c>
      <c r="DW67" s="34" t="str">
        <f>IFERROR(TIME(0,0,AVERAGEIFS('VISSIM Travel Time Outputs'!$K:$K,'VISSIM Travel Time Outputs'!$D:$D,$D67,'VISSIM Travel Time Outputs'!$A:$A,"AVG",'VISSIM Travel Time Outputs'!$B:$B,DW$9)),"-")</f>
        <v>-</v>
      </c>
      <c r="DX67" s="34" t="str">
        <f>IFERROR(TIME(0,0,AVERAGEIFS('VISSIM Travel Time Outputs'!$K:$K,'VISSIM Travel Time Outputs'!$D:$D,$D67,'VISSIM Travel Time Outputs'!$A:$A,"AVG",'VISSIM Travel Time Outputs'!$B:$B,DX$9)),"-")</f>
        <v>-</v>
      </c>
      <c r="DY67" s="34" t="str">
        <f>IFERROR(TIME(0,0,AVERAGEIFS('VISSIM Travel Time Outputs'!$K:$K,'VISSIM Travel Time Outputs'!$D:$D,$D67,'VISSIM Travel Time Outputs'!$A:$A,"AVG",'VISSIM Travel Time Outputs'!$B:$B,DY$9)),"-")</f>
        <v>-</v>
      </c>
      <c r="DZ67" s="34" t="str">
        <f>IFERROR(TIME(0,0,AVERAGEIFS('VISSIM Travel Time Outputs'!$K:$K,'VISSIM Travel Time Outputs'!$D:$D,$D67,'VISSIM Travel Time Outputs'!$A:$A,"AVG",'VISSIM Travel Time Outputs'!$B:$B,DZ$9)),"-")</f>
        <v>-</v>
      </c>
      <c r="EA67" s="34" t="str">
        <f>IFERROR(TIME(0,0,AVERAGEIFS('VISSIM Travel Time Outputs'!$K:$K,'VISSIM Travel Time Outputs'!$D:$D,$D67,'VISSIM Travel Time Outputs'!$A:$A,"AVG",'VISSIM Travel Time Outputs'!$B:$B,EA$9)),"-")</f>
        <v>-</v>
      </c>
      <c r="EB67" s="34" t="str">
        <f>IFERROR(TIME(0,0,AVERAGEIFS('VISSIM Travel Time Outputs'!$K:$K,'VISSIM Travel Time Outputs'!$D:$D,$D67,'VISSIM Travel Time Outputs'!$A:$A,"AVG",'VISSIM Travel Time Outputs'!$B:$B,EB$9)),"-")</f>
        <v>-</v>
      </c>
      <c r="EC67" s="34" t="str">
        <f>IFERROR(TIME(0,0,AVERAGEIFS('VISSIM Travel Time Outputs'!$K:$K,'VISSIM Travel Time Outputs'!$D:$D,$D67,'VISSIM Travel Time Outputs'!$A:$A,"AVG",'VISSIM Travel Time Outputs'!$B:$B,EC$9)),"-")</f>
        <v>-</v>
      </c>
      <c r="ED67" s="34" t="str">
        <f>IFERROR(TIME(0,0,AVERAGEIFS('VISSIM Travel Time Outputs'!$K:$K,'VISSIM Travel Time Outputs'!$D:$D,$D67,'VISSIM Travel Time Outputs'!$A:$A,"AVG",'VISSIM Travel Time Outputs'!$B:$B,ED$9)),"-")</f>
        <v>-</v>
      </c>
      <c r="EE67" s="34" t="str">
        <f>IFERROR(TIME(0,0,AVERAGEIFS('VISSIM Travel Time Outputs'!$K:$K,'VISSIM Travel Time Outputs'!$D:$D,$D67,'VISSIM Travel Time Outputs'!$A:$A,"AVG",'VISSIM Travel Time Outputs'!$B:$B,EE$9)),"-")</f>
        <v>-</v>
      </c>
      <c r="EF67" s="34" t="str">
        <f>IFERROR(TIME(0,0,AVERAGEIFS('VISSIM Travel Time Outputs'!$K:$K,'VISSIM Travel Time Outputs'!$D:$D,$D67,'VISSIM Travel Time Outputs'!$A:$A,"AVG",'VISSIM Travel Time Outputs'!$B:$B,EF$9)),"-")</f>
        <v>-</v>
      </c>
      <c r="EG67" s="34" t="str">
        <f>IFERROR(TIME(0,0,AVERAGEIFS('VISSIM Travel Time Outputs'!$K:$K,'VISSIM Travel Time Outputs'!$D:$D,$D67,'VISSIM Travel Time Outputs'!$A:$A,"AVG",'VISSIM Travel Time Outputs'!$B:$B,EG$9)),"-")</f>
        <v>-</v>
      </c>
      <c r="EH67" s="34" t="str">
        <f>IFERROR(TIME(0,0,AVERAGEIFS('VISSIM Travel Time Outputs'!$K:$K,'VISSIM Travel Time Outputs'!$D:$D,$D67,'VISSIM Travel Time Outputs'!$A:$A,"AVG",'VISSIM Travel Time Outputs'!$B:$B,EH$9)),"-")</f>
        <v>-</v>
      </c>
      <c r="EI67" s="134" t="str">
        <f>IFERROR(TIME(0,0,AVERAGEIFS('VISSIM Travel Time Outputs'!$K:$K,'VISSIM Travel Time Outputs'!$D:$D,$D67,'VISSIM Travel Time Outputs'!$A:$A,"AVG",'VISSIM Travel Time Outputs'!$B:$B,EI$9)),"-")</f>
        <v>-</v>
      </c>
      <c r="EJ67" s="126"/>
      <c r="EK67" s="323" t="str">
        <f>IFERROR(AVERAGEIFS('VISSIM Travel Time Outputs'!$H:$H,'VISSIM Travel Time Outputs'!$D:$D,$D67,'VISSIM Travel Time Outputs'!$A:$A,"AVG",'VISSIM Travel Time Outputs'!$B:$B,EK$9),"-")</f>
        <v>-</v>
      </c>
      <c r="EL67" s="324" t="str">
        <f>IFERROR(AVERAGEIFS('VISSIM Travel Time Outputs'!$H:$H,'VISSIM Travel Time Outputs'!$D:$D,$D67,'VISSIM Travel Time Outputs'!$A:$A,"AVG",'VISSIM Travel Time Outputs'!$B:$B,EL$9),"-")</f>
        <v>-</v>
      </c>
      <c r="EM67" s="324" t="str">
        <f>IFERROR(AVERAGEIFS('VISSIM Travel Time Outputs'!$H:$H,'VISSIM Travel Time Outputs'!$D:$D,$D67,'VISSIM Travel Time Outputs'!$A:$A,"AVG",'VISSIM Travel Time Outputs'!$B:$B,EM$9),"-")</f>
        <v>-</v>
      </c>
      <c r="EN67" s="324" t="str">
        <f>IFERROR(AVERAGEIFS('VISSIM Travel Time Outputs'!$H:$H,'VISSIM Travel Time Outputs'!$D:$D,$D67,'VISSIM Travel Time Outputs'!$A:$A,"AVG",'VISSIM Travel Time Outputs'!$B:$B,EN$9),"-")</f>
        <v>-</v>
      </c>
      <c r="EO67" s="324" t="str">
        <f>IFERROR(AVERAGEIFS('VISSIM Travel Time Outputs'!$H:$H,'VISSIM Travel Time Outputs'!$D:$D,$D67,'VISSIM Travel Time Outputs'!$A:$A,"AVG",'VISSIM Travel Time Outputs'!$B:$B,EO$9),"-")</f>
        <v>-</v>
      </c>
      <c r="EP67" s="324" t="str">
        <f>IFERROR(AVERAGEIFS('VISSIM Travel Time Outputs'!$H:$H,'VISSIM Travel Time Outputs'!$D:$D,$D67,'VISSIM Travel Time Outputs'!$A:$A,"AVG",'VISSIM Travel Time Outputs'!$B:$B,EP$9),"-")</f>
        <v>-</v>
      </c>
      <c r="EQ67" s="324" t="str">
        <f>IFERROR(AVERAGEIFS('VISSIM Travel Time Outputs'!$H:$H,'VISSIM Travel Time Outputs'!$D:$D,$D67,'VISSIM Travel Time Outputs'!$A:$A,"AVG",'VISSIM Travel Time Outputs'!$B:$B,EQ$9),"-")</f>
        <v>-</v>
      </c>
      <c r="ER67" s="324" t="str">
        <f>IFERROR(AVERAGEIFS('VISSIM Travel Time Outputs'!$H:$H,'VISSIM Travel Time Outputs'!$D:$D,$D67,'VISSIM Travel Time Outputs'!$A:$A,"AVG",'VISSIM Travel Time Outputs'!$B:$B,ER$9),"-")</f>
        <v>-</v>
      </c>
      <c r="ES67" s="324" t="str">
        <f>IFERROR(AVERAGEIFS('VISSIM Travel Time Outputs'!$H:$H,'VISSIM Travel Time Outputs'!$D:$D,$D67,'VISSIM Travel Time Outputs'!$A:$A,"AVG",'VISSIM Travel Time Outputs'!$B:$B,ES$9),"-")</f>
        <v>-</v>
      </c>
      <c r="ET67" s="324" t="str">
        <f>IFERROR(AVERAGEIFS('VISSIM Travel Time Outputs'!$H:$H,'VISSIM Travel Time Outputs'!$D:$D,$D67,'VISSIM Travel Time Outputs'!$A:$A,"AVG",'VISSIM Travel Time Outputs'!$B:$B,ET$9),"-")</f>
        <v>-</v>
      </c>
      <c r="EU67" s="324" t="str">
        <f>IFERROR(AVERAGEIFS('VISSIM Travel Time Outputs'!$H:$H,'VISSIM Travel Time Outputs'!$D:$D,$D67,'VISSIM Travel Time Outputs'!$A:$A,"AVG",'VISSIM Travel Time Outputs'!$B:$B,EU$9),"-")</f>
        <v>-</v>
      </c>
      <c r="EV67" s="324" t="str">
        <f>IFERROR(AVERAGEIFS('VISSIM Travel Time Outputs'!$H:$H,'VISSIM Travel Time Outputs'!$D:$D,$D67,'VISSIM Travel Time Outputs'!$A:$A,"AVG",'VISSIM Travel Time Outputs'!$B:$B,EV$9),"-")</f>
        <v>-</v>
      </c>
      <c r="EW67" s="324" t="str">
        <f>IFERROR(AVERAGEIFS('VISSIM Travel Time Outputs'!$H:$H,'VISSIM Travel Time Outputs'!$D:$D,$D67,'VISSIM Travel Time Outputs'!$A:$A,"AVG",'VISSIM Travel Time Outputs'!$B:$B,EW$9),"-")</f>
        <v>-</v>
      </c>
      <c r="EX67" s="324" t="str">
        <f>IFERROR(AVERAGEIFS('VISSIM Travel Time Outputs'!$H:$H,'VISSIM Travel Time Outputs'!$D:$D,$D67,'VISSIM Travel Time Outputs'!$A:$A,"AVG",'VISSIM Travel Time Outputs'!$B:$B,EX$9),"-")</f>
        <v>-</v>
      </c>
      <c r="EY67" s="324" t="str">
        <f>IFERROR(AVERAGEIFS('VISSIM Travel Time Outputs'!$H:$H,'VISSIM Travel Time Outputs'!$D:$D,$D67,'VISSIM Travel Time Outputs'!$A:$A,"AVG",'VISSIM Travel Time Outputs'!$B:$B,EY$9),"-")</f>
        <v>-</v>
      </c>
      <c r="EZ67" s="325" t="str">
        <f>IFERROR(AVERAGEIFS('VISSIM Travel Time Outputs'!$H:$H,'VISSIM Travel Time Outputs'!$D:$D,$D67,'VISSIM Travel Time Outputs'!$A:$A,"AVG",'VISSIM Travel Time Outputs'!$B:$B,EZ$9),"-")</f>
        <v>-</v>
      </c>
      <c r="FA67" s="254"/>
      <c r="FB67" s="209" t="str">
        <f t="shared" si="22"/>
        <v>--</v>
      </c>
      <c r="FC67" s="354" t="str">
        <f t="shared" si="23"/>
        <v>--</v>
      </c>
      <c r="FD67" s="325">
        <f t="shared" si="24"/>
        <v>0</v>
      </c>
      <c r="FE67" s="331"/>
      <c r="FF67" s="209" t="str">
        <f>IFERROR(GETPIVOTDATA("Average of TRAVTM(40)",#REF!,"TIMEINT",FF$9,"VEHICLETRAVELTIMEMEASUREMENT",$D67)/3600/24,"--")</f>
        <v>--</v>
      </c>
      <c r="FG67" s="34" t="str">
        <f>IFERROR(GETPIVOTDATA("Average of TRAVTM(40)",#REF!,"TIMEINT",FG$9,"VEHICLETRAVELTIMEMEASUREMENT",$D67)/3600/24,"--")</f>
        <v>--</v>
      </c>
      <c r="FH67" s="34" t="str">
        <f>IFERROR(GETPIVOTDATA("Average of TRAVTM(40)",#REF!,"TIMEINT",FH$9,"VEHICLETRAVELTIMEMEASUREMENT",$D67)/3600/24,"--")</f>
        <v>--</v>
      </c>
      <c r="FI67" s="34" t="str">
        <f>IFERROR(GETPIVOTDATA("Average of TRAVTM(40)",#REF!,"TIMEINT",FI$9,"VEHICLETRAVELTIMEMEASUREMENT",$D67)/3600/24,"--")</f>
        <v>--</v>
      </c>
      <c r="FJ67" s="34" t="str">
        <f>IFERROR(GETPIVOTDATA("Average of TRAVTM(40)",#REF!,"TIMEINT",FJ$9,"VEHICLETRAVELTIMEMEASUREMENT",$D67)/3600/24,"--")</f>
        <v>--</v>
      </c>
      <c r="FK67" s="34" t="str">
        <f>IFERROR(GETPIVOTDATA("Average of TRAVTM(40)",#REF!,"TIMEINT",FK$9,"VEHICLETRAVELTIMEMEASUREMENT",$D67)/3600/24,"--")</f>
        <v>--</v>
      </c>
      <c r="FL67" s="34" t="str">
        <f>IFERROR(GETPIVOTDATA("Average of TRAVTM(40)",#REF!,"TIMEINT",FL$9,"VEHICLETRAVELTIMEMEASUREMENT",$D67)/3600/24,"--")</f>
        <v>--</v>
      </c>
      <c r="FM67" s="34" t="str">
        <f>IFERROR(GETPIVOTDATA("Average of TRAVTM(40)",#REF!,"TIMEINT",FM$9,"VEHICLETRAVELTIMEMEASUREMENT",$D67)/3600/24,"--")</f>
        <v>--</v>
      </c>
      <c r="FN67" s="34" t="str">
        <f>IFERROR(GETPIVOTDATA("Average of TRAVTM(40)",#REF!,"TIMEINT",FN$9,"VEHICLETRAVELTIMEMEASUREMENT",$D67)/3600/24,"--")</f>
        <v>--</v>
      </c>
      <c r="FO67" s="34" t="str">
        <f>IFERROR(GETPIVOTDATA("Average of TRAVTM(40)",#REF!,"TIMEINT",FO$9,"VEHICLETRAVELTIMEMEASUREMENT",$D67)/3600/24,"--")</f>
        <v>--</v>
      </c>
      <c r="FP67" s="34" t="str">
        <f>IFERROR(GETPIVOTDATA("Average of TRAVTM(40)",#REF!,"TIMEINT",FP$9,"VEHICLETRAVELTIMEMEASUREMENT",$D67)/3600/24,"--")</f>
        <v>--</v>
      </c>
      <c r="FQ67" s="34" t="str">
        <f>IFERROR(GETPIVOTDATA("Average of TRAVTM(40)",#REF!,"TIMEINT",FQ$9,"VEHICLETRAVELTIMEMEASUREMENT",$D67)/3600/24,"--")</f>
        <v>--</v>
      </c>
      <c r="FR67" s="34" t="str">
        <f>IFERROR(GETPIVOTDATA("Average of TRAVTM(40)",#REF!,"TIMEINT",FR$9,"VEHICLETRAVELTIMEMEASUREMENT",$D67)/3600/24,"--")</f>
        <v>--</v>
      </c>
      <c r="FS67" s="34" t="str">
        <f>IFERROR(GETPIVOTDATA("Average of TRAVTM(40)",#REF!,"TIMEINT",FS$9,"VEHICLETRAVELTIMEMEASUREMENT",$D67)/3600/24,"--")</f>
        <v>--</v>
      </c>
      <c r="FT67" s="34" t="str">
        <f>IFERROR(GETPIVOTDATA("Average of TRAVTM(40)",#REF!,"TIMEINT",FT$9,"VEHICLETRAVELTIMEMEASUREMENT",$D67)/3600/24,"--")</f>
        <v>--</v>
      </c>
      <c r="FU67" s="134" t="str">
        <f>IFERROR(GETPIVOTDATA("Average of TRAVTM(40)",#REF!,"TIMEINT",FU$9,"VEHICLETRAVELTIMEMEASUREMENT",$D67)/3600/24,"--")</f>
        <v>--</v>
      </c>
      <c r="FV67" s="331"/>
      <c r="FW67" s="323" t="str">
        <f>IFERROR(GETPIVOTDATA("Average of VEHS(40)",#REF!,"TIMEINT",FW$9,"VEHICLETRAVELTIMEMEASUREMENT",$D67),"--")</f>
        <v>--</v>
      </c>
      <c r="FX67" s="324" t="str">
        <f>IFERROR(GETPIVOTDATA("Average of VEHS(40)",#REF!,"TIMEINT",FX$9,"VEHICLETRAVELTIMEMEASUREMENT",$D67),"--")</f>
        <v>--</v>
      </c>
      <c r="FY67" s="324" t="str">
        <f>IFERROR(GETPIVOTDATA("Average of VEHS(40)",#REF!,"TIMEINT",FY$9,"VEHICLETRAVELTIMEMEASUREMENT",$D67),"--")</f>
        <v>--</v>
      </c>
      <c r="FZ67" s="324" t="str">
        <f>IFERROR(GETPIVOTDATA("Average of VEHS(40)",#REF!,"TIMEINT",FZ$9,"VEHICLETRAVELTIMEMEASUREMENT",$D67),"--")</f>
        <v>--</v>
      </c>
      <c r="GA67" s="324" t="str">
        <f>IFERROR(GETPIVOTDATA("Average of VEHS(40)",#REF!,"TIMEINT",GA$9,"VEHICLETRAVELTIMEMEASUREMENT",$D67),"--")</f>
        <v>--</v>
      </c>
      <c r="GB67" s="324" t="str">
        <f>IFERROR(GETPIVOTDATA("Average of VEHS(40)",#REF!,"TIMEINT",GB$9,"VEHICLETRAVELTIMEMEASUREMENT",$D67),"--")</f>
        <v>--</v>
      </c>
      <c r="GC67" s="324" t="str">
        <f>IFERROR(GETPIVOTDATA("Average of VEHS(40)",#REF!,"TIMEINT",GC$9,"VEHICLETRAVELTIMEMEASUREMENT",$D67),"--")</f>
        <v>--</v>
      </c>
      <c r="GD67" s="324" t="str">
        <f>IFERROR(GETPIVOTDATA("Average of VEHS(40)",#REF!,"TIMEINT",GD$9,"VEHICLETRAVELTIMEMEASUREMENT",$D67),"--")</f>
        <v>--</v>
      </c>
      <c r="GE67" s="324" t="str">
        <f>IFERROR(GETPIVOTDATA("Average of VEHS(40)",#REF!,"TIMEINT",GE$9,"VEHICLETRAVELTIMEMEASUREMENT",$D67),"--")</f>
        <v>--</v>
      </c>
      <c r="GF67" s="324" t="str">
        <f>IFERROR(GETPIVOTDATA("Average of VEHS(40)",#REF!,"TIMEINT",GF$9,"VEHICLETRAVELTIMEMEASUREMENT",$D67),"--")</f>
        <v>--</v>
      </c>
      <c r="GG67" s="324" t="str">
        <f>IFERROR(GETPIVOTDATA("Average of VEHS(40)",#REF!,"TIMEINT",GG$9,"VEHICLETRAVELTIMEMEASUREMENT",$D67),"--")</f>
        <v>--</v>
      </c>
      <c r="GH67" s="324" t="str">
        <f>IFERROR(GETPIVOTDATA("Average of VEHS(40)",#REF!,"TIMEINT",GH$9,"VEHICLETRAVELTIMEMEASUREMENT",$D67),"--")</f>
        <v>--</v>
      </c>
      <c r="GI67" s="324" t="str">
        <f>IFERROR(GETPIVOTDATA("Average of VEHS(40)",#REF!,"TIMEINT",GI$9,"VEHICLETRAVELTIMEMEASUREMENT",$D67),"--")</f>
        <v>--</v>
      </c>
      <c r="GJ67" s="324" t="str">
        <f>IFERROR(GETPIVOTDATA("Average of VEHS(40)",#REF!,"TIMEINT",GJ$9,"VEHICLETRAVELTIMEMEASUREMENT",$D67),"--")</f>
        <v>--</v>
      </c>
      <c r="GK67" s="324" t="str">
        <f>IFERROR(GETPIVOTDATA("Average of VEHS(40)",#REF!,"TIMEINT",GK$9,"VEHICLETRAVELTIMEMEASUREMENT",$D67),"--")</f>
        <v>--</v>
      </c>
      <c r="GL67" s="325" t="str">
        <f>IFERROR(GETPIVOTDATA("Average of VEHS(40)",#REF!,"TIMEINT",GL$9,"VEHICLETRAVELTIMEMEASUREMENT",$D67),"--")</f>
        <v>--</v>
      </c>
      <c r="GM67" s="331"/>
      <c r="GN67" s="209" t="str">
        <f t="shared" si="25"/>
        <v>--</v>
      </c>
      <c r="GO67" s="354" t="str">
        <f t="shared" si="26"/>
        <v>--</v>
      </c>
      <c r="GP67" s="325">
        <f t="shared" si="27"/>
        <v>0</v>
      </c>
      <c r="GQ67" s="331"/>
      <c r="GR67" s="209" t="str">
        <f>IFERROR(GETPIVOTDATA("Average of TRAVTM(60)",#REF!,"TIMEINT",GR$9,"VEHICLETRAVELTIMEMEASUREMENT",$D67)/3600/24,"--")</f>
        <v>--</v>
      </c>
      <c r="GS67" s="34" t="str">
        <f>IFERROR(GETPIVOTDATA("Average of TRAVTM(60)",#REF!,"TIMEINT",GS$9,"VEHICLETRAVELTIMEMEASUREMENT",$D67)/3600/24,"--")</f>
        <v>--</v>
      </c>
      <c r="GT67" s="34" t="str">
        <f>IFERROR(GETPIVOTDATA("Average of TRAVTM(60)",#REF!,"TIMEINT",GT$9,"VEHICLETRAVELTIMEMEASUREMENT",$D67)/3600/24,"--")</f>
        <v>--</v>
      </c>
      <c r="GU67" s="34" t="str">
        <f>IFERROR(GETPIVOTDATA("Average of TRAVTM(60)",#REF!,"TIMEINT",GU$9,"VEHICLETRAVELTIMEMEASUREMENT",$D67)/3600/24,"--")</f>
        <v>--</v>
      </c>
      <c r="GV67" s="34" t="str">
        <f>IFERROR(GETPIVOTDATA("Average of TRAVTM(60)",#REF!,"TIMEINT",GV$9,"VEHICLETRAVELTIMEMEASUREMENT",$D67)/3600/24,"--")</f>
        <v>--</v>
      </c>
      <c r="GW67" s="34" t="str">
        <f>IFERROR(GETPIVOTDATA("Average of TRAVTM(60)",#REF!,"TIMEINT",GW$9,"VEHICLETRAVELTIMEMEASUREMENT",$D67)/3600/24,"--")</f>
        <v>--</v>
      </c>
      <c r="GX67" s="34" t="str">
        <f>IFERROR(GETPIVOTDATA("Average of TRAVTM(60)",#REF!,"TIMEINT",GX$9,"VEHICLETRAVELTIMEMEASUREMENT",$D67)/3600/24,"--")</f>
        <v>--</v>
      </c>
      <c r="GY67" s="34" t="str">
        <f>IFERROR(GETPIVOTDATA("Average of TRAVTM(60)",#REF!,"TIMEINT",GY$9,"VEHICLETRAVELTIMEMEASUREMENT",$D67)/3600/24,"--")</f>
        <v>--</v>
      </c>
      <c r="GZ67" s="34" t="str">
        <f>IFERROR(GETPIVOTDATA("Average of TRAVTM(60)",#REF!,"TIMEINT",GZ$9,"VEHICLETRAVELTIMEMEASUREMENT",$D67)/3600/24,"--")</f>
        <v>--</v>
      </c>
      <c r="HA67" s="34" t="str">
        <f>IFERROR(GETPIVOTDATA("Average of TRAVTM(60)",#REF!,"TIMEINT",HA$9,"VEHICLETRAVELTIMEMEASUREMENT",$D67)/3600/24,"--")</f>
        <v>--</v>
      </c>
      <c r="HB67" s="34" t="str">
        <f>IFERROR(GETPIVOTDATA("Average of TRAVTM(60)",#REF!,"TIMEINT",HB$9,"VEHICLETRAVELTIMEMEASUREMENT",$D67)/3600/24,"--")</f>
        <v>--</v>
      </c>
      <c r="HC67" s="34" t="str">
        <f>IFERROR(GETPIVOTDATA("Average of TRAVTM(60)",#REF!,"TIMEINT",HC$9,"VEHICLETRAVELTIMEMEASUREMENT",$D67)/3600/24,"--")</f>
        <v>--</v>
      </c>
      <c r="HD67" s="34" t="str">
        <f>IFERROR(GETPIVOTDATA("Average of TRAVTM(60)",#REF!,"TIMEINT",HD$9,"VEHICLETRAVELTIMEMEASUREMENT",$D67)/3600/24,"--")</f>
        <v>--</v>
      </c>
      <c r="HE67" s="34" t="str">
        <f>IFERROR(GETPIVOTDATA("Average of TRAVTM(60)",#REF!,"TIMEINT",HE$9,"VEHICLETRAVELTIMEMEASUREMENT",$D67)/3600/24,"--")</f>
        <v>--</v>
      </c>
      <c r="HF67" s="34" t="str">
        <f>IFERROR(GETPIVOTDATA("Average of TRAVTM(60)",#REF!,"TIMEINT",HF$9,"VEHICLETRAVELTIMEMEASUREMENT",$D67)/3600/24,"--")</f>
        <v>--</v>
      </c>
      <c r="HG67" s="134" t="str">
        <f>IFERROR(GETPIVOTDATA("Average of TRAVTM(60)",#REF!,"TIMEINT",HG$9,"VEHICLETRAVELTIMEMEASUREMENT",$D67)/3600/24,"--")</f>
        <v>--</v>
      </c>
      <c r="HH67" s="331"/>
      <c r="HI67" s="323" t="str">
        <f>IFERROR(GETPIVOTDATA("Average of VEHS(60)",#REF!,"TIMEINT",HI$9,"VEHICLETRAVELTIMEMEASUREMENT",$D67),"--")</f>
        <v>--</v>
      </c>
      <c r="HJ67" s="324" t="str">
        <f>IFERROR(GETPIVOTDATA("Average of VEHS(60)",#REF!,"TIMEINT",HJ$9,"VEHICLETRAVELTIMEMEASUREMENT",$D67),"--")</f>
        <v>--</v>
      </c>
      <c r="HK67" s="324" t="str">
        <f>IFERROR(GETPIVOTDATA("Average of VEHS(60)",#REF!,"TIMEINT",HK$9,"VEHICLETRAVELTIMEMEASUREMENT",$D67),"--")</f>
        <v>--</v>
      </c>
      <c r="HL67" s="324" t="str">
        <f>IFERROR(GETPIVOTDATA("Average of VEHS(60)",#REF!,"TIMEINT",HL$9,"VEHICLETRAVELTIMEMEASUREMENT",$D67),"--")</f>
        <v>--</v>
      </c>
      <c r="HM67" s="324" t="str">
        <f>IFERROR(GETPIVOTDATA("Average of VEHS(60)",#REF!,"TIMEINT",HM$9,"VEHICLETRAVELTIMEMEASUREMENT",$D67),"--")</f>
        <v>--</v>
      </c>
      <c r="HN67" s="324" t="str">
        <f>IFERROR(GETPIVOTDATA("Average of VEHS(60)",#REF!,"TIMEINT",HN$9,"VEHICLETRAVELTIMEMEASUREMENT",$D67),"--")</f>
        <v>--</v>
      </c>
      <c r="HO67" s="324" t="str">
        <f>IFERROR(GETPIVOTDATA("Average of VEHS(60)",#REF!,"TIMEINT",HO$9,"VEHICLETRAVELTIMEMEASUREMENT",$D67),"--")</f>
        <v>--</v>
      </c>
      <c r="HP67" s="324" t="str">
        <f>IFERROR(GETPIVOTDATA("Average of VEHS(60)",#REF!,"TIMEINT",HP$9,"VEHICLETRAVELTIMEMEASUREMENT",$D67),"--")</f>
        <v>--</v>
      </c>
      <c r="HQ67" s="324" t="str">
        <f>IFERROR(GETPIVOTDATA("Average of VEHS(60)",#REF!,"TIMEINT",HQ$9,"VEHICLETRAVELTIMEMEASUREMENT",$D67),"--")</f>
        <v>--</v>
      </c>
      <c r="HR67" s="324" t="str">
        <f>IFERROR(GETPIVOTDATA("Average of VEHS(60)",#REF!,"TIMEINT",HR$9,"VEHICLETRAVELTIMEMEASUREMENT",$D67),"--")</f>
        <v>--</v>
      </c>
      <c r="HS67" s="324" t="str">
        <f>IFERROR(GETPIVOTDATA("Average of VEHS(60)",#REF!,"TIMEINT",HS$9,"VEHICLETRAVELTIMEMEASUREMENT",$D67),"--")</f>
        <v>--</v>
      </c>
      <c r="HT67" s="324" t="str">
        <f>IFERROR(GETPIVOTDATA("Average of VEHS(60)",#REF!,"TIMEINT",HT$9,"VEHICLETRAVELTIMEMEASUREMENT",$D67),"--")</f>
        <v>--</v>
      </c>
      <c r="HU67" s="324" t="str">
        <f>IFERROR(GETPIVOTDATA("Average of VEHS(60)",#REF!,"TIMEINT",HU$9,"VEHICLETRAVELTIMEMEASUREMENT",$D67),"--")</f>
        <v>--</v>
      </c>
      <c r="HV67" s="324" t="str">
        <f>IFERROR(GETPIVOTDATA("Average of VEHS(60)",#REF!,"TIMEINT",HV$9,"VEHICLETRAVELTIMEMEASUREMENT",$D67),"--")</f>
        <v>--</v>
      </c>
      <c r="HW67" s="324" t="str">
        <f>IFERROR(GETPIVOTDATA("Average of VEHS(60)",#REF!,"TIMEINT",HW$9,"VEHICLETRAVELTIMEMEASUREMENT",$D67),"--")</f>
        <v>--</v>
      </c>
      <c r="HX67" s="325" t="str">
        <f>IFERROR(GETPIVOTDATA("Average of VEHS(60)",#REF!,"TIMEINT",HX$9,"VEHICLETRAVELTIMEMEASUREMENT",$D67),"--")</f>
        <v>--</v>
      </c>
      <c r="HY67" s="331"/>
      <c r="HZ67" s="209" t="str">
        <f t="shared" si="28"/>
        <v>--</v>
      </c>
      <c r="IA67" s="354" t="str">
        <f t="shared" si="29"/>
        <v>--</v>
      </c>
      <c r="IB67" s="325">
        <f t="shared" si="30"/>
        <v>0</v>
      </c>
      <c r="IC67" s="638"/>
      <c r="ID67" s="323" t="str">
        <f>IFERROR(AVERAGEIFS('VISSIM Travel Time Outputs'!#REF!,'VISSIM Travel Time Outputs'!#REF!,$D67,'VISSIM Travel Time Outputs'!#REF!,"AVG",'VISSIM Travel Time Outputs'!#REF!,ID$9),"-")</f>
        <v>-</v>
      </c>
      <c r="IE67" s="324" t="str">
        <f>IFERROR(AVERAGEIFS('VISSIM Travel Time Outputs'!#REF!,'VISSIM Travel Time Outputs'!#REF!,$D67,'VISSIM Travel Time Outputs'!#REF!,"AVG",'VISSIM Travel Time Outputs'!#REF!,IE$9),"-")</f>
        <v>-</v>
      </c>
      <c r="IF67" s="324" t="str">
        <f>IFERROR(AVERAGEIFS('VISSIM Travel Time Outputs'!#REF!,'VISSIM Travel Time Outputs'!#REF!,$D67,'VISSIM Travel Time Outputs'!#REF!,"AVG",'VISSIM Travel Time Outputs'!#REF!,IF$9),"-")</f>
        <v>-</v>
      </c>
      <c r="IG67" s="324" t="str">
        <f>IFERROR(AVERAGEIFS('VISSIM Travel Time Outputs'!#REF!,'VISSIM Travel Time Outputs'!#REF!,$D67,'VISSIM Travel Time Outputs'!#REF!,"AVG",'VISSIM Travel Time Outputs'!#REF!,IG$9),"-")</f>
        <v>-</v>
      </c>
      <c r="IH67" s="324" t="str">
        <f>IFERROR(AVERAGEIFS('VISSIM Travel Time Outputs'!#REF!,'VISSIM Travel Time Outputs'!#REF!,$D67,'VISSIM Travel Time Outputs'!#REF!,"AVG",'VISSIM Travel Time Outputs'!#REF!,IH$9),"-")</f>
        <v>-</v>
      </c>
      <c r="II67" s="324" t="str">
        <f>IFERROR(AVERAGEIFS('VISSIM Travel Time Outputs'!#REF!,'VISSIM Travel Time Outputs'!#REF!,$D67,'VISSIM Travel Time Outputs'!#REF!,"AVG",'VISSIM Travel Time Outputs'!#REF!,II$9),"-")</f>
        <v>-</v>
      </c>
      <c r="IJ67" s="324" t="str">
        <f>IFERROR(AVERAGEIFS('VISSIM Travel Time Outputs'!#REF!,'VISSIM Travel Time Outputs'!#REF!,$D67,'VISSIM Travel Time Outputs'!#REF!,"AVG",'VISSIM Travel Time Outputs'!#REF!,IJ$9),"-")</f>
        <v>-</v>
      </c>
      <c r="IK67" s="324" t="str">
        <f>IFERROR(AVERAGEIFS('VISSIM Travel Time Outputs'!#REF!,'VISSIM Travel Time Outputs'!#REF!,$D67,'VISSIM Travel Time Outputs'!#REF!,"AVG",'VISSIM Travel Time Outputs'!#REF!,IK$9),"-")</f>
        <v>-</v>
      </c>
      <c r="IL67" s="324" t="str">
        <f>IFERROR(AVERAGEIFS('VISSIM Travel Time Outputs'!#REF!,'VISSIM Travel Time Outputs'!#REF!,$D67,'VISSIM Travel Time Outputs'!#REF!,"AVG",'VISSIM Travel Time Outputs'!#REF!,IL$9),"-")</f>
        <v>-</v>
      </c>
      <c r="IM67" s="324" t="str">
        <f>IFERROR(AVERAGEIFS('VISSIM Travel Time Outputs'!#REF!,'VISSIM Travel Time Outputs'!#REF!,$D67,'VISSIM Travel Time Outputs'!#REF!,"AVG",'VISSIM Travel Time Outputs'!#REF!,IM$9),"-")</f>
        <v>-</v>
      </c>
      <c r="IN67" s="324" t="str">
        <f>IFERROR(AVERAGEIFS('VISSIM Travel Time Outputs'!#REF!,'VISSIM Travel Time Outputs'!#REF!,$D67,'VISSIM Travel Time Outputs'!#REF!,"AVG",'VISSIM Travel Time Outputs'!#REF!,IN$9),"-")</f>
        <v>-</v>
      </c>
      <c r="IO67" s="324" t="str">
        <f>IFERROR(AVERAGEIFS('VISSIM Travel Time Outputs'!#REF!,'VISSIM Travel Time Outputs'!#REF!,$D67,'VISSIM Travel Time Outputs'!#REF!,"AVG",'VISSIM Travel Time Outputs'!#REF!,IO$9),"-")</f>
        <v>-</v>
      </c>
      <c r="IP67" s="324" t="str">
        <f>IFERROR(AVERAGEIFS('VISSIM Travel Time Outputs'!#REF!,'VISSIM Travel Time Outputs'!#REF!,$D67,'VISSIM Travel Time Outputs'!#REF!,"AVG",'VISSIM Travel Time Outputs'!#REF!,IP$9),"-")</f>
        <v>-</v>
      </c>
      <c r="IQ67" s="324" t="str">
        <f>IFERROR(AVERAGEIFS('VISSIM Travel Time Outputs'!#REF!,'VISSIM Travel Time Outputs'!#REF!,$D67,'VISSIM Travel Time Outputs'!#REF!,"AVG",'VISSIM Travel Time Outputs'!#REF!,IQ$9),"-")</f>
        <v>-</v>
      </c>
      <c r="IR67" s="324" t="str">
        <f>IFERROR(AVERAGEIFS('VISSIM Travel Time Outputs'!#REF!,'VISSIM Travel Time Outputs'!#REF!,$D67,'VISSIM Travel Time Outputs'!#REF!,"AVG",'VISSIM Travel Time Outputs'!#REF!,IR$9),"-")</f>
        <v>-</v>
      </c>
      <c r="IS67" s="325" t="str">
        <f>IFERROR(AVERAGEIFS('VISSIM Travel Time Outputs'!#REF!,'VISSIM Travel Time Outputs'!#REF!,$D67,'VISSIM Travel Time Outputs'!#REF!,"AVG",'VISSIM Travel Time Outputs'!#REF!,IS$9),"-")</f>
        <v>-</v>
      </c>
      <c r="IT67" s="325" t="str">
        <f t="shared" si="31"/>
        <v>--</v>
      </c>
    </row>
    <row r="68" spans="1:254" x14ac:dyDescent="0.35">
      <c r="A68" s="252" t="str">
        <f t="shared" si="12"/>
        <v>H</v>
      </c>
      <c r="B68" s="319">
        <f t="shared" si="33"/>
        <v>59</v>
      </c>
      <c r="C68" s="413">
        <f>INDEX('Input - Travel Times'!$B$3:$AH$103,MATCH($B68,'Input - Travel Times'!$B$3:$B$103,0),MATCH(C$9,'Input - Travel Times'!$B$3:$AH$3,0))</f>
        <v>0</v>
      </c>
      <c r="D68" s="150">
        <f>INDEX('Input - Travel Times'!$B$3:$AH$103,MATCH($B68,'Input - Travel Times'!$B$3:$B$103,0),MATCH(D$9,'Input - Travel Times'!$B$3:$AH$3,0))</f>
        <v>0</v>
      </c>
      <c r="E68" s="518">
        <f>TIME(0,0,INDEX('Input - Travel Times'!$B$3:$AH$103,MATCH($B68,'Input - Travel Times'!$B$3:$B$103,0),MATCH(E$9,'Input - Travel Times'!$B$3:$AH$3,0)))</f>
        <v>0</v>
      </c>
      <c r="F68" s="518">
        <f>TIME(0,0,INDEX('Input - Travel Times'!$B$3:$AH$103,MATCH($B68,'Input - Travel Times'!$B$3:$B$103,0),MATCH(F$9,'Input - Travel Times'!$B$3:$AH$3,0)))</f>
        <v>0</v>
      </c>
      <c r="G68" s="518">
        <f>TIME(0,0,INDEX('Input - Travel Times'!$B$3:$AH$103,MATCH($B68,'Input - Travel Times'!$B$3:$B$103,0),MATCH(G$9,'Input - Travel Times'!$B$3:$AH$3,0)))</f>
        <v>0</v>
      </c>
      <c r="H68" s="518">
        <f>TIME(0,0,INDEX('Input - Travel Times'!$B$3:$AH$103,MATCH($B68,'Input - Travel Times'!$B$3:$B$103,0),MATCH(H$9,'Input - Travel Times'!$B$3:$AH$3,0)))</f>
        <v>0</v>
      </c>
      <c r="J68" s="209" t="str">
        <f>IFERROR(TIME(0,0,AVERAGEIFS('VISSIM Travel Time Outputs'!$I:$I,'VISSIM Travel Time Outputs'!$D:$D,$D68,'VISSIM Travel Time Outputs'!$A:$A,"AVG",'VISSIM Travel Time Outputs'!$B:$B,J$9)),"-")</f>
        <v>-</v>
      </c>
      <c r="K68" s="34" t="str">
        <f>IFERROR(TIME(0,0,AVERAGEIFS('VISSIM Travel Time Outputs'!$I:$I,'VISSIM Travel Time Outputs'!$D:$D,$D68,'VISSIM Travel Time Outputs'!$A:$A,"AVG",'VISSIM Travel Time Outputs'!$B:$B,K$9)),"-")</f>
        <v>-</v>
      </c>
      <c r="L68" s="34" t="str">
        <f>IFERROR(TIME(0,0,AVERAGEIFS('VISSIM Travel Time Outputs'!$I:$I,'VISSIM Travel Time Outputs'!$D:$D,$D68,'VISSIM Travel Time Outputs'!$A:$A,"AVG",'VISSIM Travel Time Outputs'!$B:$B,L$9)),"-")</f>
        <v>-</v>
      </c>
      <c r="M68" s="34" t="str">
        <f>IFERROR(TIME(0,0,AVERAGEIFS('VISSIM Travel Time Outputs'!$I:$I,'VISSIM Travel Time Outputs'!$D:$D,$D68,'VISSIM Travel Time Outputs'!$A:$A,"AVG",'VISSIM Travel Time Outputs'!$B:$B,M$9)),"-")</f>
        <v>-</v>
      </c>
      <c r="N68" s="34" t="str">
        <f>IFERROR(TIME(0,0,AVERAGEIFS('VISSIM Travel Time Outputs'!$I:$I,'VISSIM Travel Time Outputs'!$D:$D,$D68,'VISSIM Travel Time Outputs'!$A:$A,"AVG",'VISSIM Travel Time Outputs'!$B:$B,N$9)),"-")</f>
        <v>-</v>
      </c>
      <c r="O68" s="34" t="str">
        <f>IFERROR(TIME(0,0,AVERAGEIFS('VISSIM Travel Time Outputs'!$I:$I,'VISSIM Travel Time Outputs'!$D:$D,$D68,'VISSIM Travel Time Outputs'!$A:$A,"AVG",'VISSIM Travel Time Outputs'!$B:$B,O$9)),"-")</f>
        <v>-</v>
      </c>
      <c r="P68" s="34" t="str">
        <f>IFERROR(TIME(0,0,AVERAGEIFS('VISSIM Travel Time Outputs'!$I:$I,'VISSIM Travel Time Outputs'!$D:$D,$D68,'VISSIM Travel Time Outputs'!$A:$A,"AVG",'VISSIM Travel Time Outputs'!$B:$B,P$9)),"-")</f>
        <v>-</v>
      </c>
      <c r="Q68" s="34" t="str">
        <f>IFERROR(TIME(0,0,AVERAGEIFS('VISSIM Travel Time Outputs'!$I:$I,'VISSIM Travel Time Outputs'!$D:$D,$D68,'VISSIM Travel Time Outputs'!$A:$A,"AVG",'VISSIM Travel Time Outputs'!$B:$B,Q$9)),"-")</f>
        <v>-</v>
      </c>
      <c r="R68" s="34" t="str">
        <f>IFERROR(TIME(0,0,AVERAGEIFS('VISSIM Travel Time Outputs'!$I:$I,'VISSIM Travel Time Outputs'!$D:$D,$D68,'VISSIM Travel Time Outputs'!$A:$A,"AVG",'VISSIM Travel Time Outputs'!$B:$B,R$9)),"-")</f>
        <v>-</v>
      </c>
      <c r="S68" s="34" t="str">
        <f>IFERROR(TIME(0,0,AVERAGEIFS('VISSIM Travel Time Outputs'!$I:$I,'VISSIM Travel Time Outputs'!$D:$D,$D68,'VISSIM Travel Time Outputs'!$A:$A,"AVG",'VISSIM Travel Time Outputs'!$B:$B,S$9)),"-")</f>
        <v>-</v>
      </c>
      <c r="T68" s="34" t="str">
        <f>IFERROR(TIME(0,0,AVERAGEIFS('VISSIM Travel Time Outputs'!$I:$I,'VISSIM Travel Time Outputs'!$D:$D,$D68,'VISSIM Travel Time Outputs'!$A:$A,"AVG",'VISSIM Travel Time Outputs'!$B:$B,T$9)),"-")</f>
        <v>-</v>
      </c>
      <c r="U68" s="34" t="str">
        <f>IFERROR(TIME(0,0,AVERAGEIFS('VISSIM Travel Time Outputs'!$I:$I,'VISSIM Travel Time Outputs'!$D:$D,$D68,'VISSIM Travel Time Outputs'!$A:$A,"AVG",'VISSIM Travel Time Outputs'!$B:$B,U$9)),"-")</f>
        <v>-</v>
      </c>
      <c r="V68" s="34" t="str">
        <f>IFERROR(TIME(0,0,AVERAGEIFS('VISSIM Travel Time Outputs'!$I:$I,'VISSIM Travel Time Outputs'!$D:$D,$D68,'VISSIM Travel Time Outputs'!$A:$A,"AVG",'VISSIM Travel Time Outputs'!$B:$B,V$9)),"-")</f>
        <v>-</v>
      </c>
      <c r="W68" s="34" t="str">
        <f>IFERROR(TIME(0,0,AVERAGEIFS('VISSIM Travel Time Outputs'!$I:$I,'VISSIM Travel Time Outputs'!$D:$D,$D68,'VISSIM Travel Time Outputs'!$A:$A,"AVG",'VISSIM Travel Time Outputs'!$B:$B,W$9)),"-")</f>
        <v>-</v>
      </c>
      <c r="X68" s="34" t="str">
        <f>IFERROR(TIME(0,0,AVERAGEIFS('VISSIM Travel Time Outputs'!$I:$I,'VISSIM Travel Time Outputs'!$D:$D,$D68,'VISSIM Travel Time Outputs'!$A:$A,"AVG",'VISSIM Travel Time Outputs'!$B:$B,X$9)),"-")</f>
        <v>-</v>
      </c>
      <c r="Y68" s="134" t="str">
        <f>IFERROR(TIME(0,0,AVERAGEIFS('VISSIM Travel Time Outputs'!$I:$I,'VISSIM Travel Time Outputs'!$D:$D,$D68,'VISSIM Travel Time Outputs'!$A:$A,"AVG",'VISSIM Travel Time Outputs'!$B:$B,Y$9)),"-")</f>
        <v>-</v>
      </c>
      <c r="Z68" s="254"/>
      <c r="AA68" s="323" t="str">
        <f>IFERROR(AVERAGEIFS('VISSIM Travel Time Outputs'!$F:$F,'VISSIM Travel Time Outputs'!$D:$D,$D68,'VISSIM Travel Time Outputs'!$A:$A,"AVG",'VISSIM Travel Time Outputs'!$B:$B,AA$9),"-")</f>
        <v>-</v>
      </c>
      <c r="AB68" s="324" t="str">
        <f>IFERROR(AVERAGEIFS('VISSIM Travel Time Outputs'!$F:$F,'VISSIM Travel Time Outputs'!$D:$D,$D68,'VISSIM Travel Time Outputs'!$A:$A,"AVG",'VISSIM Travel Time Outputs'!$B:$B,AB$9),"-")</f>
        <v>-</v>
      </c>
      <c r="AC68" s="324" t="str">
        <f>IFERROR(AVERAGEIFS('VISSIM Travel Time Outputs'!$F:$F,'VISSIM Travel Time Outputs'!$D:$D,$D68,'VISSIM Travel Time Outputs'!$A:$A,"AVG",'VISSIM Travel Time Outputs'!$B:$B,AC$9),"-")</f>
        <v>-</v>
      </c>
      <c r="AD68" s="324" t="str">
        <f>IFERROR(AVERAGEIFS('VISSIM Travel Time Outputs'!$F:$F,'VISSIM Travel Time Outputs'!$D:$D,$D68,'VISSIM Travel Time Outputs'!$A:$A,"AVG",'VISSIM Travel Time Outputs'!$B:$B,AD$9),"-")</f>
        <v>-</v>
      </c>
      <c r="AE68" s="324" t="str">
        <f>IFERROR(AVERAGEIFS('VISSIM Travel Time Outputs'!$F:$F,'VISSIM Travel Time Outputs'!$D:$D,$D68,'VISSIM Travel Time Outputs'!$A:$A,"AVG",'VISSIM Travel Time Outputs'!$B:$B,AE$9),"-")</f>
        <v>-</v>
      </c>
      <c r="AF68" s="324" t="str">
        <f>IFERROR(AVERAGEIFS('VISSIM Travel Time Outputs'!$F:$F,'VISSIM Travel Time Outputs'!$D:$D,$D68,'VISSIM Travel Time Outputs'!$A:$A,"AVG",'VISSIM Travel Time Outputs'!$B:$B,AF$9),"-")</f>
        <v>-</v>
      </c>
      <c r="AG68" s="324" t="str">
        <f>IFERROR(AVERAGEIFS('VISSIM Travel Time Outputs'!$F:$F,'VISSIM Travel Time Outputs'!$D:$D,$D68,'VISSIM Travel Time Outputs'!$A:$A,"AVG",'VISSIM Travel Time Outputs'!$B:$B,AG$9),"-")</f>
        <v>-</v>
      </c>
      <c r="AH68" s="324" t="str">
        <f>IFERROR(AVERAGEIFS('VISSIM Travel Time Outputs'!$F:$F,'VISSIM Travel Time Outputs'!$D:$D,$D68,'VISSIM Travel Time Outputs'!$A:$A,"AVG",'VISSIM Travel Time Outputs'!$B:$B,AH$9),"-")</f>
        <v>-</v>
      </c>
      <c r="AI68" s="324" t="str">
        <f>IFERROR(AVERAGEIFS('VISSIM Travel Time Outputs'!$F:$F,'VISSIM Travel Time Outputs'!$D:$D,$D68,'VISSIM Travel Time Outputs'!$A:$A,"AVG",'VISSIM Travel Time Outputs'!$B:$B,AI$9),"-")</f>
        <v>-</v>
      </c>
      <c r="AJ68" s="324" t="str">
        <f>IFERROR(AVERAGEIFS('VISSIM Travel Time Outputs'!$F:$F,'VISSIM Travel Time Outputs'!$D:$D,$D68,'VISSIM Travel Time Outputs'!$A:$A,"AVG",'VISSIM Travel Time Outputs'!$B:$B,AJ$9),"-")</f>
        <v>-</v>
      </c>
      <c r="AK68" s="324" t="str">
        <f>IFERROR(AVERAGEIFS('VISSIM Travel Time Outputs'!$F:$F,'VISSIM Travel Time Outputs'!$D:$D,$D68,'VISSIM Travel Time Outputs'!$A:$A,"AVG",'VISSIM Travel Time Outputs'!$B:$B,AK$9),"-")</f>
        <v>-</v>
      </c>
      <c r="AL68" s="324" t="str">
        <f>IFERROR(AVERAGEIFS('VISSIM Travel Time Outputs'!$F:$F,'VISSIM Travel Time Outputs'!$D:$D,$D68,'VISSIM Travel Time Outputs'!$A:$A,"AVG",'VISSIM Travel Time Outputs'!$B:$B,AL$9),"-")</f>
        <v>-</v>
      </c>
      <c r="AM68" s="324" t="str">
        <f>IFERROR(AVERAGEIFS('VISSIM Travel Time Outputs'!$F:$F,'VISSIM Travel Time Outputs'!$D:$D,$D68,'VISSIM Travel Time Outputs'!$A:$A,"AVG",'VISSIM Travel Time Outputs'!$B:$B,AM$9),"-")</f>
        <v>-</v>
      </c>
      <c r="AN68" s="324" t="str">
        <f>IFERROR(AVERAGEIFS('VISSIM Travel Time Outputs'!$F:$F,'VISSIM Travel Time Outputs'!$D:$D,$D68,'VISSIM Travel Time Outputs'!$A:$A,"AVG",'VISSIM Travel Time Outputs'!$B:$B,AN$9),"-")</f>
        <v>-</v>
      </c>
      <c r="AO68" s="324" t="str">
        <f>IFERROR(AVERAGEIFS('VISSIM Travel Time Outputs'!$F:$F,'VISSIM Travel Time Outputs'!$D:$D,$D68,'VISSIM Travel Time Outputs'!$A:$A,"AVG",'VISSIM Travel Time Outputs'!$B:$B,AO$9),"-")</f>
        <v>-</v>
      </c>
      <c r="AP68" s="325" t="str">
        <f>IFERROR(AVERAGEIFS('VISSIM Travel Time Outputs'!$F:$F,'VISSIM Travel Time Outputs'!$D:$D,$D68,'VISSIM Travel Time Outputs'!$A:$A,"AVG",'VISSIM Travel Time Outputs'!$B:$B,AP$9),"-")</f>
        <v>-</v>
      </c>
      <c r="AQ68" s="331"/>
      <c r="AR68" s="209" t="str">
        <f t="shared" si="13"/>
        <v>--</v>
      </c>
      <c r="AS68" s="354" t="str">
        <f t="shared" si="14"/>
        <v>--</v>
      </c>
      <c r="AT68" s="325">
        <f t="shared" si="15"/>
        <v>0</v>
      </c>
      <c r="AU68" s="255"/>
      <c r="AV68" s="209" t="str">
        <f>IFERROR(TIME(0,0,AVERAGEIFS('VISSIM Travel Time Outputs'!$J:$J,'VISSIM Travel Time Outputs'!$D:$D,$D68,'VISSIM Travel Time Outputs'!$A:$A,"AVG",'VISSIM Travel Time Outputs'!$B:$B,AV$9)),"-")</f>
        <v>-</v>
      </c>
      <c r="AW68" s="34" t="str">
        <f>IFERROR(TIME(0,0,AVERAGEIFS('VISSIM Travel Time Outputs'!$J:$J,'VISSIM Travel Time Outputs'!$D:$D,$D68,'VISSIM Travel Time Outputs'!$A:$A,"AVG",'VISSIM Travel Time Outputs'!$B:$B,AW$9)),"-")</f>
        <v>-</v>
      </c>
      <c r="AX68" s="34" t="str">
        <f>IFERROR(TIME(0,0,AVERAGEIFS('VISSIM Travel Time Outputs'!$J:$J,'VISSIM Travel Time Outputs'!$D:$D,$D68,'VISSIM Travel Time Outputs'!$A:$A,"AVG",'VISSIM Travel Time Outputs'!$B:$B,AX$9)),"-")</f>
        <v>-</v>
      </c>
      <c r="AY68" s="34" t="str">
        <f>IFERROR(TIME(0,0,AVERAGEIFS('VISSIM Travel Time Outputs'!$J:$J,'VISSIM Travel Time Outputs'!$D:$D,$D68,'VISSIM Travel Time Outputs'!$A:$A,"AVG",'VISSIM Travel Time Outputs'!$B:$B,AY$9)),"-")</f>
        <v>-</v>
      </c>
      <c r="AZ68" s="34" t="str">
        <f>IFERROR(TIME(0,0,AVERAGEIFS('VISSIM Travel Time Outputs'!$J:$J,'VISSIM Travel Time Outputs'!$D:$D,$D68,'VISSIM Travel Time Outputs'!$A:$A,"AVG",'VISSIM Travel Time Outputs'!$B:$B,AZ$9)),"-")</f>
        <v>-</v>
      </c>
      <c r="BA68" s="34" t="str">
        <f>IFERROR(TIME(0,0,AVERAGEIFS('VISSIM Travel Time Outputs'!$J:$J,'VISSIM Travel Time Outputs'!$D:$D,$D68,'VISSIM Travel Time Outputs'!$A:$A,"AVG",'VISSIM Travel Time Outputs'!$B:$B,BA$9)),"-")</f>
        <v>-</v>
      </c>
      <c r="BB68" s="34" t="str">
        <f>IFERROR(TIME(0,0,AVERAGEIFS('VISSIM Travel Time Outputs'!$J:$J,'VISSIM Travel Time Outputs'!$D:$D,$D68,'VISSIM Travel Time Outputs'!$A:$A,"AVG",'VISSIM Travel Time Outputs'!$B:$B,BB$9)),"-")</f>
        <v>-</v>
      </c>
      <c r="BC68" s="34" t="str">
        <f>IFERROR(TIME(0,0,AVERAGEIFS('VISSIM Travel Time Outputs'!$J:$J,'VISSIM Travel Time Outputs'!$D:$D,$D68,'VISSIM Travel Time Outputs'!$A:$A,"AVG",'VISSIM Travel Time Outputs'!$B:$B,BC$9)),"-")</f>
        <v>-</v>
      </c>
      <c r="BD68" s="34" t="str">
        <f>IFERROR(TIME(0,0,AVERAGEIFS('VISSIM Travel Time Outputs'!$J:$J,'VISSIM Travel Time Outputs'!$D:$D,$D68,'VISSIM Travel Time Outputs'!$A:$A,"AVG",'VISSIM Travel Time Outputs'!$B:$B,BD$9)),"-")</f>
        <v>-</v>
      </c>
      <c r="BE68" s="34" t="str">
        <f>IFERROR(TIME(0,0,AVERAGEIFS('VISSIM Travel Time Outputs'!$J:$J,'VISSIM Travel Time Outputs'!$D:$D,$D68,'VISSIM Travel Time Outputs'!$A:$A,"AVG",'VISSIM Travel Time Outputs'!$B:$B,BE$9)),"-")</f>
        <v>-</v>
      </c>
      <c r="BF68" s="34" t="str">
        <f>IFERROR(TIME(0,0,AVERAGEIFS('VISSIM Travel Time Outputs'!$J:$J,'VISSIM Travel Time Outputs'!$D:$D,$D68,'VISSIM Travel Time Outputs'!$A:$A,"AVG",'VISSIM Travel Time Outputs'!$B:$B,BF$9)),"-")</f>
        <v>-</v>
      </c>
      <c r="BG68" s="34" t="str">
        <f>IFERROR(TIME(0,0,AVERAGEIFS('VISSIM Travel Time Outputs'!$J:$J,'VISSIM Travel Time Outputs'!$D:$D,$D68,'VISSIM Travel Time Outputs'!$A:$A,"AVG",'VISSIM Travel Time Outputs'!$B:$B,BG$9)),"-")</f>
        <v>-</v>
      </c>
      <c r="BH68" s="34" t="str">
        <f>IFERROR(TIME(0,0,AVERAGEIFS('VISSIM Travel Time Outputs'!$J:$J,'VISSIM Travel Time Outputs'!$D:$D,$D68,'VISSIM Travel Time Outputs'!$A:$A,"AVG",'VISSIM Travel Time Outputs'!$B:$B,BH$9)),"-")</f>
        <v>-</v>
      </c>
      <c r="BI68" s="34" t="str">
        <f>IFERROR(TIME(0,0,AVERAGEIFS('VISSIM Travel Time Outputs'!$J:$J,'VISSIM Travel Time Outputs'!$D:$D,$D68,'VISSIM Travel Time Outputs'!$A:$A,"AVG",'VISSIM Travel Time Outputs'!$B:$B,BI$9)),"-")</f>
        <v>-</v>
      </c>
      <c r="BJ68" s="34" t="str">
        <f>IFERROR(TIME(0,0,AVERAGEIFS('VISSIM Travel Time Outputs'!$J:$J,'VISSIM Travel Time Outputs'!$D:$D,$D68,'VISSIM Travel Time Outputs'!$A:$A,"AVG",'VISSIM Travel Time Outputs'!$B:$B,BJ$9)),"-")</f>
        <v>-</v>
      </c>
      <c r="BK68" s="134" t="str">
        <f>IFERROR(TIME(0,0,AVERAGEIFS('VISSIM Travel Time Outputs'!$J:$J,'VISSIM Travel Time Outputs'!$D:$D,$D68,'VISSIM Travel Time Outputs'!$A:$A,"AVG",'VISSIM Travel Time Outputs'!$B:$B,BK$9)),"-")</f>
        <v>-</v>
      </c>
      <c r="BL68" s="126"/>
      <c r="BM68" s="323" t="str">
        <f>IFERROR(AVERAGEIFS('VISSIM Travel Time Outputs'!$G:$G,'VISSIM Travel Time Outputs'!$D:$D,$D68,'VISSIM Travel Time Outputs'!$A:$A,"AVG",'VISSIM Travel Time Outputs'!$B:$B,BM$9),"-")</f>
        <v>-</v>
      </c>
      <c r="BN68" s="324" t="str">
        <f>IFERROR(AVERAGEIFS('VISSIM Travel Time Outputs'!$G:$G,'VISSIM Travel Time Outputs'!$D:$D,$D68,'VISSIM Travel Time Outputs'!$A:$A,"AVG",'VISSIM Travel Time Outputs'!$B:$B,BN$9),"-")</f>
        <v>-</v>
      </c>
      <c r="BO68" s="324" t="str">
        <f>IFERROR(AVERAGEIFS('VISSIM Travel Time Outputs'!$G:$G,'VISSIM Travel Time Outputs'!$D:$D,$D68,'VISSIM Travel Time Outputs'!$A:$A,"AVG",'VISSIM Travel Time Outputs'!$B:$B,BO$9),"-")</f>
        <v>-</v>
      </c>
      <c r="BP68" s="324" t="str">
        <f>IFERROR(AVERAGEIFS('VISSIM Travel Time Outputs'!$G:$G,'VISSIM Travel Time Outputs'!$D:$D,$D68,'VISSIM Travel Time Outputs'!$A:$A,"AVG",'VISSIM Travel Time Outputs'!$B:$B,BP$9),"-")</f>
        <v>-</v>
      </c>
      <c r="BQ68" s="324" t="str">
        <f>IFERROR(AVERAGEIFS('VISSIM Travel Time Outputs'!$G:$G,'VISSIM Travel Time Outputs'!$D:$D,$D68,'VISSIM Travel Time Outputs'!$A:$A,"AVG",'VISSIM Travel Time Outputs'!$B:$B,BQ$9),"-")</f>
        <v>-</v>
      </c>
      <c r="BR68" s="324" t="str">
        <f>IFERROR(AVERAGEIFS('VISSIM Travel Time Outputs'!$G:$G,'VISSIM Travel Time Outputs'!$D:$D,$D68,'VISSIM Travel Time Outputs'!$A:$A,"AVG",'VISSIM Travel Time Outputs'!$B:$B,BR$9),"-")</f>
        <v>-</v>
      </c>
      <c r="BS68" s="324" t="str">
        <f>IFERROR(AVERAGEIFS('VISSIM Travel Time Outputs'!$G:$G,'VISSIM Travel Time Outputs'!$D:$D,$D68,'VISSIM Travel Time Outputs'!$A:$A,"AVG",'VISSIM Travel Time Outputs'!$B:$B,BS$9),"-")</f>
        <v>-</v>
      </c>
      <c r="BT68" s="324" t="str">
        <f>IFERROR(AVERAGEIFS('VISSIM Travel Time Outputs'!$G:$G,'VISSIM Travel Time Outputs'!$D:$D,$D68,'VISSIM Travel Time Outputs'!$A:$A,"AVG",'VISSIM Travel Time Outputs'!$B:$B,BT$9),"-")</f>
        <v>-</v>
      </c>
      <c r="BU68" s="324" t="str">
        <f>IFERROR(AVERAGEIFS('VISSIM Travel Time Outputs'!$G:$G,'VISSIM Travel Time Outputs'!$D:$D,$D68,'VISSIM Travel Time Outputs'!$A:$A,"AVG",'VISSIM Travel Time Outputs'!$B:$B,BU$9),"-")</f>
        <v>-</v>
      </c>
      <c r="BV68" s="324" t="str">
        <f>IFERROR(AVERAGEIFS('VISSIM Travel Time Outputs'!$G:$G,'VISSIM Travel Time Outputs'!$D:$D,$D68,'VISSIM Travel Time Outputs'!$A:$A,"AVG",'VISSIM Travel Time Outputs'!$B:$B,BV$9),"-")</f>
        <v>-</v>
      </c>
      <c r="BW68" s="324" t="str">
        <f>IFERROR(AVERAGEIFS('VISSIM Travel Time Outputs'!$G:$G,'VISSIM Travel Time Outputs'!$D:$D,$D68,'VISSIM Travel Time Outputs'!$A:$A,"AVG",'VISSIM Travel Time Outputs'!$B:$B,BW$9),"-")</f>
        <v>-</v>
      </c>
      <c r="BX68" s="324" t="str">
        <f>IFERROR(AVERAGEIFS('VISSIM Travel Time Outputs'!$G:$G,'VISSIM Travel Time Outputs'!$D:$D,$D68,'VISSIM Travel Time Outputs'!$A:$A,"AVG",'VISSIM Travel Time Outputs'!$B:$B,BX$9),"-")</f>
        <v>-</v>
      </c>
      <c r="BY68" s="324" t="str">
        <f>IFERROR(AVERAGEIFS('VISSIM Travel Time Outputs'!$G:$G,'VISSIM Travel Time Outputs'!$D:$D,$D68,'VISSIM Travel Time Outputs'!$A:$A,"AVG",'VISSIM Travel Time Outputs'!$B:$B,BY$9),"-")</f>
        <v>-</v>
      </c>
      <c r="BZ68" s="324" t="str">
        <f>IFERROR(AVERAGEIFS('VISSIM Travel Time Outputs'!$G:$G,'VISSIM Travel Time Outputs'!$D:$D,$D68,'VISSIM Travel Time Outputs'!$A:$A,"AVG",'VISSIM Travel Time Outputs'!$B:$B,BZ$9),"-")</f>
        <v>-</v>
      </c>
      <c r="CA68" s="324" t="str">
        <f>IFERROR(AVERAGEIFS('VISSIM Travel Time Outputs'!$G:$G,'VISSIM Travel Time Outputs'!$D:$D,$D68,'VISSIM Travel Time Outputs'!$A:$A,"AVG",'VISSIM Travel Time Outputs'!$B:$B,CA$9),"-")</f>
        <v>-</v>
      </c>
      <c r="CB68" s="325" t="str">
        <f>IFERROR(AVERAGEIFS('VISSIM Travel Time Outputs'!$G:$G,'VISSIM Travel Time Outputs'!$D:$D,$D68,'VISSIM Travel Time Outputs'!$A:$A,"AVG",'VISSIM Travel Time Outputs'!$B:$B,CB$9),"-")</f>
        <v>-</v>
      </c>
      <c r="CC68" s="254"/>
      <c r="CD68" s="209" t="str">
        <f t="shared" si="16"/>
        <v>--</v>
      </c>
      <c r="CE68" s="354" t="str">
        <f t="shared" si="17"/>
        <v>--</v>
      </c>
      <c r="CF68" s="325">
        <f t="shared" si="18"/>
        <v>0</v>
      </c>
      <c r="CG68" s="331"/>
      <c r="CH68" s="209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134"/>
      <c r="CX68" s="331"/>
      <c r="CY68" s="323"/>
      <c r="CZ68" s="324"/>
      <c r="DA68" s="324"/>
      <c r="DB68" s="324"/>
      <c r="DC68" s="324"/>
      <c r="DD68" s="324"/>
      <c r="DE68" s="324"/>
      <c r="DF68" s="324"/>
      <c r="DG68" s="324"/>
      <c r="DH68" s="324"/>
      <c r="DI68" s="324"/>
      <c r="DJ68" s="324"/>
      <c r="DK68" s="324"/>
      <c r="DL68" s="324"/>
      <c r="DM68" s="324"/>
      <c r="DN68" s="325"/>
      <c r="DO68" s="331"/>
      <c r="DP68" s="209" t="str">
        <f t="shared" si="19"/>
        <v>--</v>
      </c>
      <c r="DQ68" s="354" t="str">
        <f t="shared" si="20"/>
        <v>--</v>
      </c>
      <c r="DR68" s="325">
        <f t="shared" si="21"/>
        <v>0</v>
      </c>
      <c r="DS68" s="255"/>
      <c r="DT68" s="209" t="str">
        <f>IFERROR(TIME(0,0,AVERAGEIFS('VISSIM Travel Time Outputs'!$K:$K,'VISSIM Travel Time Outputs'!$D:$D,$D68,'VISSIM Travel Time Outputs'!$A:$A,"AVG",'VISSIM Travel Time Outputs'!$B:$B,DT$9)),"-")</f>
        <v>-</v>
      </c>
      <c r="DU68" s="34" t="str">
        <f>IFERROR(TIME(0,0,AVERAGEIFS('VISSIM Travel Time Outputs'!$K:$K,'VISSIM Travel Time Outputs'!$D:$D,$D68,'VISSIM Travel Time Outputs'!$A:$A,"AVG",'VISSIM Travel Time Outputs'!$B:$B,DU$9)),"-")</f>
        <v>-</v>
      </c>
      <c r="DV68" s="34" t="str">
        <f>IFERROR(TIME(0,0,AVERAGEIFS('VISSIM Travel Time Outputs'!$K:$K,'VISSIM Travel Time Outputs'!$D:$D,$D68,'VISSIM Travel Time Outputs'!$A:$A,"AVG",'VISSIM Travel Time Outputs'!$B:$B,DV$9)),"-")</f>
        <v>-</v>
      </c>
      <c r="DW68" s="34" t="str">
        <f>IFERROR(TIME(0,0,AVERAGEIFS('VISSIM Travel Time Outputs'!$K:$K,'VISSIM Travel Time Outputs'!$D:$D,$D68,'VISSIM Travel Time Outputs'!$A:$A,"AVG",'VISSIM Travel Time Outputs'!$B:$B,DW$9)),"-")</f>
        <v>-</v>
      </c>
      <c r="DX68" s="34" t="str">
        <f>IFERROR(TIME(0,0,AVERAGEIFS('VISSIM Travel Time Outputs'!$K:$K,'VISSIM Travel Time Outputs'!$D:$D,$D68,'VISSIM Travel Time Outputs'!$A:$A,"AVG",'VISSIM Travel Time Outputs'!$B:$B,DX$9)),"-")</f>
        <v>-</v>
      </c>
      <c r="DY68" s="34" t="str">
        <f>IFERROR(TIME(0,0,AVERAGEIFS('VISSIM Travel Time Outputs'!$K:$K,'VISSIM Travel Time Outputs'!$D:$D,$D68,'VISSIM Travel Time Outputs'!$A:$A,"AVG",'VISSIM Travel Time Outputs'!$B:$B,DY$9)),"-")</f>
        <v>-</v>
      </c>
      <c r="DZ68" s="34" t="str">
        <f>IFERROR(TIME(0,0,AVERAGEIFS('VISSIM Travel Time Outputs'!$K:$K,'VISSIM Travel Time Outputs'!$D:$D,$D68,'VISSIM Travel Time Outputs'!$A:$A,"AVG",'VISSIM Travel Time Outputs'!$B:$B,DZ$9)),"-")</f>
        <v>-</v>
      </c>
      <c r="EA68" s="34" t="str">
        <f>IFERROR(TIME(0,0,AVERAGEIFS('VISSIM Travel Time Outputs'!$K:$K,'VISSIM Travel Time Outputs'!$D:$D,$D68,'VISSIM Travel Time Outputs'!$A:$A,"AVG",'VISSIM Travel Time Outputs'!$B:$B,EA$9)),"-")</f>
        <v>-</v>
      </c>
      <c r="EB68" s="34" t="str">
        <f>IFERROR(TIME(0,0,AVERAGEIFS('VISSIM Travel Time Outputs'!$K:$K,'VISSIM Travel Time Outputs'!$D:$D,$D68,'VISSIM Travel Time Outputs'!$A:$A,"AVG",'VISSIM Travel Time Outputs'!$B:$B,EB$9)),"-")</f>
        <v>-</v>
      </c>
      <c r="EC68" s="34" t="str">
        <f>IFERROR(TIME(0,0,AVERAGEIFS('VISSIM Travel Time Outputs'!$K:$K,'VISSIM Travel Time Outputs'!$D:$D,$D68,'VISSIM Travel Time Outputs'!$A:$A,"AVG",'VISSIM Travel Time Outputs'!$B:$B,EC$9)),"-")</f>
        <v>-</v>
      </c>
      <c r="ED68" s="34" t="str">
        <f>IFERROR(TIME(0,0,AVERAGEIFS('VISSIM Travel Time Outputs'!$K:$K,'VISSIM Travel Time Outputs'!$D:$D,$D68,'VISSIM Travel Time Outputs'!$A:$A,"AVG",'VISSIM Travel Time Outputs'!$B:$B,ED$9)),"-")</f>
        <v>-</v>
      </c>
      <c r="EE68" s="34" t="str">
        <f>IFERROR(TIME(0,0,AVERAGEIFS('VISSIM Travel Time Outputs'!$K:$K,'VISSIM Travel Time Outputs'!$D:$D,$D68,'VISSIM Travel Time Outputs'!$A:$A,"AVG",'VISSIM Travel Time Outputs'!$B:$B,EE$9)),"-")</f>
        <v>-</v>
      </c>
      <c r="EF68" s="34" t="str">
        <f>IFERROR(TIME(0,0,AVERAGEIFS('VISSIM Travel Time Outputs'!$K:$K,'VISSIM Travel Time Outputs'!$D:$D,$D68,'VISSIM Travel Time Outputs'!$A:$A,"AVG",'VISSIM Travel Time Outputs'!$B:$B,EF$9)),"-")</f>
        <v>-</v>
      </c>
      <c r="EG68" s="34" t="str">
        <f>IFERROR(TIME(0,0,AVERAGEIFS('VISSIM Travel Time Outputs'!$K:$K,'VISSIM Travel Time Outputs'!$D:$D,$D68,'VISSIM Travel Time Outputs'!$A:$A,"AVG",'VISSIM Travel Time Outputs'!$B:$B,EG$9)),"-")</f>
        <v>-</v>
      </c>
      <c r="EH68" s="34" t="str">
        <f>IFERROR(TIME(0,0,AVERAGEIFS('VISSIM Travel Time Outputs'!$K:$K,'VISSIM Travel Time Outputs'!$D:$D,$D68,'VISSIM Travel Time Outputs'!$A:$A,"AVG",'VISSIM Travel Time Outputs'!$B:$B,EH$9)),"-")</f>
        <v>-</v>
      </c>
      <c r="EI68" s="134" t="str">
        <f>IFERROR(TIME(0,0,AVERAGEIFS('VISSIM Travel Time Outputs'!$K:$K,'VISSIM Travel Time Outputs'!$D:$D,$D68,'VISSIM Travel Time Outputs'!$A:$A,"AVG",'VISSIM Travel Time Outputs'!$B:$B,EI$9)),"-")</f>
        <v>-</v>
      </c>
      <c r="EJ68" s="126"/>
      <c r="EK68" s="323" t="str">
        <f>IFERROR(AVERAGEIFS('VISSIM Travel Time Outputs'!$H:$H,'VISSIM Travel Time Outputs'!$D:$D,$D68,'VISSIM Travel Time Outputs'!$A:$A,"AVG",'VISSIM Travel Time Outputs'!$B:$B,EK$9),"-")</f>
        <v>-</v>
      </c>
      <c r="EL68" s="324" t="str">
        <f>IFERROR(AVERAGEIFS('VISSIM Travel Time Outputs'!$H:$H,'VISSIM Travel Time Outputs'!$D:$D,$D68,'VISSIM Travel Time Outputs'!$A:$A,"AVG",'VISSIM Travel Time Outputs'!$B:$B,EL$9),"-")</f>
        <v>-</v>
      </c>
      <c r="EM68" s="324" t="str">
        <f>IFERROR(AVERAGEIFS('VISSIM Travel Time Outputs'!$H:$H,'VISSIM Travel Time Outputs'!$D:$D,$D68,'VISSIM Travel Time Outputs'!$A:$A,"AVG",'VISSIM Travel Time Outputs'!$B:$B,EM$9),"-")</f>
        <v>-</v>
      </c>
      <c r="EN68" s="324" t="str">
        <f>IFERROR(AVERAGEIFS('VISSIM Travel Time Outputs'!$H:$H,'VISSIM Travel Time Outputs'!$D:$D,$D68,'VISSIM Travel Time Outputs'!$A:$A,"AVG",'VISSIM Travel Time Outputs'!$B:$B,EN$9),"-")</f>
        <v>-</v>
      </c>
      <c r="EO68" s="324" t="str">
        <f>IFERROR(AVERAGEIFS('VISSIM Travel Time Outputs'!$H:$H,'VISSIM Travel Time Outputs'!$D:$D,$D68,'VISSIM Travel Time Outputs'!$A:$A,"AVG",'VISSIM Travel Time Outputs'!$B:$B,EO$9),"-")</f>
        <v>-</v>
      </c>
      <c r="EP68" s="324" t="str">
        <f>IFERROR(AVERAGEIFS('VISSIM Travel Time Outputs'!$H:$H,'VISSIM Travel Time Outputs'!$D:$D,$D68,'VISSIM Travel Time Outputs'!$A:$A,"AVG",'VISSIM Travel Time Outputs'!$B:$B,EP$9),"-")</f>
        <v>-</v>
      </c>
      <c r="EQ68" s="324" t="str">
        <f>IFERROR(AVERAGEIFS('VISSIM Travel Time Outputs'!$H:$H,'VISSIM Travel Time Outputs'!$D:$D,$D68,'VISSIM Travel Time Outputs'!$A:$A,"AVG",'VISSIM Travel Time Outputs'!$B:$B,EQ$9),"-")</f>
        <v>-</v>
      </c>
      <c r="ER68" s="324" t="str">
        <f>IFERROR(AVERAGEIFS('VISSIM Travel Time Outputs'!$H:$H,'VISSIM Travel Time Outputs'!$D:$D,$D68,'VISSIM Travel Time Outputs'!$A:$A,"AVG",'VISSIM Travel Time Outputs'!$B:$B,ER$9),"-")</f>
        <v>-</v>
      </c>
      <c r="ES68" s="324" t="str">
        <f>IFERROR(AVERAGEIFS('VISSIM Travel Time Outputs'!$H:$H,'VISSIM Travel Time Outputs'!$D:$D,$D68,'VISSIM Travel Time Outputs'!$A:$A,"AVG",'VISSIM Travel Time Outputs'!$B:$B,ES$9),"-")</f>
        <v>-</v>
      </c>
      <c r="ET68" s="324" t="str">
        <f>IFERROR(AVERAGEIFS('VISSIM Travel Time Outputs'!$H:$H,'VISSIM Travel Time Outputs'!$D:$D,$D68,'VISSIM Travel Time Outputs'!$A:$A,"AVG",'VISSIM Travel Time Outputs'!$B:$B,ET$9),"-")</f>
        <v>-</v>
      </c>
      <c r="EU68" s="324" t="str">
        <f>IFERROR(AVERAGEIFS('VISSIM Travel Time Outputs'!$H:$H,'VISSIM Travel Time Outputs'!$D:$D,$D68,'VISSIM Travel Time Outputs'!$A:$A,"AVG",'VISSIM Travel Time Outputs'!$B:$B,EU$9),"-")</f>
        <v>-</v>
      </c>
      <c r="EV68" s="324" t="str">
        <f>IFERROR(AVERAGEIFS('VISSIM Travel Time Outputs'!$H:$H,'VISSIM Travel Time Outputs'!$D:$D,$D68,'VISSIM Travel Time Outputs'!$A:$A,"AVG",'VISSIM Travel Time Outputs'!$B:$B,EV$9),"-")</f>
        <v>-</v>
      </c>
      <c r="EW68" s="324" t="str">
        <f>IFERROR(AVERAGEIFS('VISSIM Travel Time Outputs'!$H:$H,'VISSIM Travel Time Outputs'!$D:$D,$D68,'VISSIM Travel Time Outputs'!$A:$A,"AVG",'VISSIM Travel Time Outputs'!$B:$B,EW$9),"-")</f>
        <v>-</v>
      </c>
      <c r="EX68" s="324" t="str">
        <f>IFERROR(AVERAGEIFS('VISSIM Travel Time Outputs'!$H:$H,'VISSIM Travel Time Outputs'!$D:$D,$D68,'VISSIM Travel Time Outputs'!$A:$A,"AVG",'VISSIM Travel Time Outputs'!$B:$B,EX$9),"-")</f>
        <v>-</v>
      </c>
      <c r="EY68" s="324" t="str">
        <f>IFERROR(AVERAGEIFS('VISSIM Travel Time Outputs'!$H:$H,'VISSIM Travel Time Outputs'!$D:$D,$D68,'VISSIM Travel Time Outputs'!$A:$A,"AVG",'VISSIM Travel Time Outputs'!$B:$B,EY$9),"-")</f>
        <v>-</v>
      </c>
      <c r="EZ68" s="325" t="str">
        <f>IFERROR(AVERAGEIFS('VISSIM Travel Time Outputs'!$H:$H,'VISSIM Travel Time Outputs'!$D:$D,$D68,'VISSIM Travel Time Outputs'!$A:$A,"AVG",'VISSIM Travel Time Outputs'!$B:$B,EZ$9),"-")</f>
        <v>-</v>
      </c>
      <c r="FA68" s="254"/>
      <c r="FB68" s="209" t="str">
        <f t="shared" si="22"/>
        <v>--</v>
      </c>
      <c r="FC68" s="354" t="str">
        <f t="shared" si="23"/>
        <v>--</v>
      </c>
      <c r="FD68" s="325">
        <f t="shared" si="24"/>
        <v>0</v>
      </c>
      <c r="FE68" s="331"/>
      <c r="FF68" s="209" t="str">
        <f>IFERROR(GETPIVOTDATA("Average of TRAVTM(40)",#REF!,"TIMEINT",FF$9,"VEHICLETRAVELTIMEMEASUREMENT",$D68)/3600/24,"--")</f>
        <v>--</v>
      </c>
      <c r="FG68" s="34" t="str">
        <f>IFERROR(GETPIVOTDATA("Average of TRAVTM(40)",#REF!,"TIMEINT",FG$9,"VEHICLETRAVELTIMEMEASUREMENT",$D68)/3600/24,"--")</f>
        <v>--</v>
      </c>
      <c r="FH68" s="34" t="str">
        <f>IFERROR(GETPIVOTDATA("Average of TRAVTM(40)",#REF!,"TIMEINT",FH$9,"VEHICLETRAVELTIMEMEASUREMENT",$D68)/3600/24,"--")</f>
        <v>--</v>
      </c>
      <c r="FI68" s="34" t="str">
        <f>IFERROR(GETPIVOTDATA("Average of TRAVTM(40)",#REF!,"TIMEINT",FI$9,"VEHICLETRAVELTIMEMEASUREMENT",$D68)/3600/24,"--")</f>
        <v>--</v>
      </c>
      <c r="FJ68" s="34" t="str">
        <f>IFERROR(GETPIVOTDATA("Average of TRAVTM(40)",#REF!,"TIMEINT",FJ$9,"VEHICLETRAVELTIMEMEASUREMENT",$D68)/3600/24,"--")</f>
        <v>--</v>
      </c>
      <c r="FK68" s="34" t="str">
        <f>IFERROR(GETPIVOTDATA("Average of TRAVTM(40)",#REF!,"TIMEINT",FK$9,"VEHICLETRAVELTIMEMEASUREMENT",$D68)/3600/24,"--")</f>
        <v>--</v>
      </c>
      <c r="FL68" s="34" t="str">
        <f>IFERROR(GETPIVOTDATA("Average of TRAVTM(40)",#REF!,"TIMEINT",FL$9,"VEHICLETRAVELTIMEMEASUREMENT",$D68)/3600/24,"--")</f>
        <v>--</v>
      </c>
      <c r="FM68" s="34" t="str">
        <f>IFERROR(GETPIVOTDATA("Average of TRAVTM(40)",#REF!,"TIMEINT",FM$9,"VEHICLETRAVELTIMEMEASUREMENT",$D68)/3600/24,"--")</f>
        <v>--</v>
      </c>
      <c r="FN68" s="34" t="str">
        <f>IFERROR(GETPIVOTDATA("Average of TRAVTM(40)",#REF!,"TIMEINT",FN$9,"VEHICLETRAVELTIMEMEASUREMENT",$D68)/3600/24,"--")</f>
        <v>--</v>
      </c>
      <c r="FO68" s="34" t="str">
        <f>IFERROR(GETPIVOTDATA("Average of TRAVTM(40)",#REF!,"TIMEINT",FO$9,"VEHICLETRAVELTIMEMEASUREMENT",$D68)/3600/24,"--")</f>
        <v>--</v>
      </c>
      <c r="FP68" s="34" t="str">
        <f>IFERROR(GETPIVOTDATA("Average of TRAVTM(40)",#REF!,"TIMEINT",FP$9,"VEHICLETRAVELTIMEMEASUREMENT",$D68)/3600/24,"--")</f>
        <v>--</v>
      </c>
      <c r="FQ68" s="34" t="str">
        <f>IFERROR(GETPIVOTDATA("Average of TRAVTM(40)",#REF!,"TIMEINT",FQ$9,"VEHICLETRAVELTIMEMEASUREMENT",$D68)/3600/24,"--")</f>
        <v>--</v>
      </c>
      <c r="FR68" s="34" t="str">
        <f>IFERROR(GETPIVOTDATA("Average of TRAVTM(40)",#REF!,"TIMEINT",FR$9,"VEHICLETRAVELTIMEMEASUREMENT",$D68)/3600/24,"--")</f>
        <v>--</v>
      </c>
      <c r="FS68" s="34" t="str">
        <f>IFERROR(GETPIVOTDATA("Average of TRAVTM(40)",#REF!,"TIMEINT",FS$9,"VEHICLETRAVELTIMEMEASUREMENT",$D68)/3600/24,"--")</f>
        <v>--</v>
      </c>
      <c r="FT68" s="34" t="str">
        <f>IFERROR(GETPIVOTDATA("Average of TRAVTM(40)",#REF!,"TIMEINT",FT$9,"VEHICLETRAVELTIMEMEASUREMENT",$D68)/3600/24,"--")</f>
        <v>--</v>
      </c>
      <c r="FU68" s="134" t="str">
        <f>IFERROR(GETPIVOTDATA("Average of TRAVTM(40)",#REF!,"TIMEINT",FU$9,"VEHICLETRAVELTIMEMEASUREMENT",$D68)/3600/24,"--")</f>
        <v>--</v>
      </c>
      <c r="FV68" s="331"/>
      <c r="FW68" s="323" t="str">
        <f>IFERROR(GETPIVOTDATA("Average of VEHS(40)",#REF!,"TIMEINT",FW$9,"VEHICLETRAVELTIMEMEASUREMENT",$D68),"--")</f>
        <v>--</v>
      </c>
      <c r="FX68" s="324" t="str">
        <f>IFERROR(GETPIVOTDATA("Average of VEHS(40)",#REF!,"TIMEINT",FX$9,"VEHICLETRAVELTIMEMEASUREMENT",$D68),"--")</f>
        <v>--</v>
      </c>
      <c r="FY68" s="324" t="str">
        <f>IFERROR(GETPIVOTDATA("Average of VEHS(40)",#REF!,"TIMEINT",FY$9,"VEHICLETRAVELTIMEMEASUREMENT",$D68),"--")</f>
        <v>--</v>
      </c>
      <c r="FZ68" s="324" t="str">
        <f>IFERROR(GETPIVOTDATA("Average of VEHS(40)",#REF!,"TIMEINT",FZ$9,"VEHICLETRAVELTIMEMEASUREMENT",$D68),"--")</f>
        <v>--</v>
      </c>
      <c r="GA68" s="324" t="str">
        <f>IFERROR(GETPIVOTDATA("Average of VEHS(40)",#REF!,"TIMEINT",GA$9,"VEHICLETRAVELTIMEMEASUREMENT",$D68),"--")</f>
        <v>--</v>
      </c>
      <c r="GB68" s="324" t="str">
        <f>IFERROR(GETPIVOTDATA("Average of VEHS(40)",#REF!,"TIMEINT",GB$9,"VEHICLETRAVELTIMEMEASUREMENT",$D68),"--")</f>
        <v>--</v>
      </c>
      <c r="GC68" s="324" t="str">
        <f>IFERROR(GETPIVOTDATA("Average of VEHS(40)",#REF!,"TIMEINT",GC$9,"VEHICLETRAVELTIMEMEASUREMENT",$D68),"--")</f>
        <v>--</v>
      </c>
      <c r="GD68" s="324" t="str">
        <f>IFERROR(GETPIVOTDATA("Average of VEHS(40)",#REF!,"TIMEINT",GD$9,"VEHICLETRAVELTIMEMEASUREMENT",$D68),"--")</f>
        <v>--</v>
      </c>
      <c r="GE68" s="324" t="str">
        <f>IFERROR(GETPIVOTDATA("Average of VEHS(40)",#REF!,"TIMEINT",GE$9,"VEHICLETRAVELTIMEMEASUREMENT",$D68),"--")</f>
        <v>--</v>
      </c>
      <c r="GF68" s="324" t="str">
        <f>IFERROR(GETPIVOTDATA("Average of VEHS(40)",#REF!,"TIMEINT",GF$9,"VEHICLETRAVELTIMEMEASUREMENT",$D68),"--")</f>
        <v>--</v>
      </c>
      <c r="GG68" s="324" t="str">
        <f>IFERROR(GETPIVOTDATA("Average of VEHS(40)",#REF!,"TIMEINT",GG$9,"VEHICLETRAVELTIMEMEASUREMENT",$D68),"--")</f>
        <v>--</v>
      </c>
      <c r="GH68" s="324" t="str">
        <f>IFERROR(GETPIVOTDATA("Average of VEHS(40)",#REF!,"TIMEINT",GH$9,"VEHICLETRAVELTIMEMEASUREMENT",$D68),"--")</f>
        <v>--</v>
      </c>
      <c r="GI68" s="324" t="str">
        <f>IFERROR(GETPIVOTDATA("Average of VEHS(40)",#REF!,"TIMEINT",GI$9,"VEHICLETRAVELTIMEMEASUREMENT",$D68),"--")</f>
        <v>--</v>
      </c>
      <c r="GJ68" s="324" t="str">
        <f>IFERROR(GETPIVOTDATA("Average of VEHS(40)",#REF!,"TIMEINT",GJ$9,"VEHICLETRAVELTIMEMEASUREMENT",$D68),"--")</f>
        <v>--</v>
      </c>
      <c r="GK68" s="324" t="str">
        <f>IFERROR(GETPIVOTDATA("Average of VEHS(40)",#REF!,"TIMEINT",GK$9,"VEHICLETRAVELTIMEMEASUREMENT",$D68),"--")</f>
        <v>--</v>
      </c>
      <c r="GL68" s="325" t="str">
        <f>IFERROR(GETPIVOTDATA("Average of VEHS(40)",#REF!,"TIMEINT",GL$9,"VEHICLETRAVELTIMEMEASUREMENT",$D68),"--")</f>
        <v>--</v>
      </c>
      <c r="GM68" s="331"/>
      <c r="GN68" s="209" t="str">
        <f t="shared" si="25"/>
        <v>--</v>
      </c>
      <c r="GO68" s="354" t="str">
        <f t="shared" si="26"/>
        <v>--</v>
      </c>
      <c r="GP68" s="325">
        <f t="shared" si="27"/>
        <v>0</v>
      </c>
      <c r="GQ68" s="331"/>
      <c r="GR68" s="209" t="str">
        <f>IFERROR(GETPIVOTDATA("Average of TRAVTM(60)",#REF!,"TIMEINT",GR$9,"VEHICLETRAVELTIMEMEASUREMENT",$D68)/3600/24,"--")</f>
        <v>--</v>
      </c>
      <c r="GS68" s="34" t="str">
        <f>IFERROR(GETPIVOTDATA("Average of TRAVTM(60)",#REF!,"TIMEINT",GS$9,"VEHICLETRAVELTIMEMEASUREMENT",$D68)/3600/24,"--")</f>
        <v>--</v>
      </c>
      <c r="GT68" s="34" t="str">
        <f>IFERROR(GETPIVOTDATA("Average of TRAVTM(60)",#REF!,"TIMEINT",GT$9,"VEHICLETRAVELTIMEMEASUREMENT",$D68)/3600/24,"--")</f>
        <v>--</v>
      </c>
      <c r="GU68" s="34" t="str">
        <f>IFERROR(GETPIVOTDATA("Average of TRAVTM(60)",#REF!,"TIMEINT",GU$9,"VEHICLETRAVELTIMEMEASUREMENT",$D68)/3600/24,"--")</f>
        <v>--</v>
      </c>
      <c r="GV68" s="34" t="str">
        <f>IFERROR(GETPIVOTDATA("Average of TRAVTM(60)",#REF!,"TIMEINT",GV$9,"VEHICLETRAVELTIMEMEASUREMENT",$D68)/3600/24,"--")</f>
        <v>--</v>
      </c>
      <c r="GW68" s="34" t="str">
        <f>IFERROR(GETPIVOTDATA("Average of TRAVTM(60)",#REF!,"TIMEINT",GW$9,"VEHICLETRAVELTIMEMEASUREMENT",$D68)/3600/24,"--")</f>
        <v>--</v>
      </c>
      <c r="GX68" s="34" t="str">
        <f>IFERROR(GETPIVOTDATA("Average of TRAVTM(60)",#REF!,"TIMEINT",GX$9,"VEHICLETRAVELTIMEMEASUREMENT",$D68)/3600/24,"--")</f>
        <v>--</v>
      </c>
      <c r="GY68" s="34" t="str">
        <f>IFERROR(GETPIVOTDATA("Average of TRAVTM(60)",#REF!,"TIMEINT",GY$9,"VEHICLETRAVELTIMEMEASUREMENT",$D68)/3600/24,"--")</f>
        <v>--</v>
      </c>
      <c r="GZ68" s="34" t="str">
        <f>IFERROR(GETPIVOTDATA("Average of TRAVTM(60)",#REF!,"TIMEINT",GZ$9,"VEHICLETRAVELTIMEMEASUREMENT",$D68)/3600/24,"--")</f>
        <v>--</v>
      </c>
      <c r="HA68" s="34" t="str">
        <f>IFERROR(GETPIVOTDATA("Average of TRAVTM(60)",#REF!,"TIMEINT",HA$9,"VEHICLETRAVELTIMEMEASUREMENT",$D68)/3600/24,"--")</f>
        <v>--</v>
      </c>
      <c r="HB68" s="34" t="str">
        <f>IFERROR(GETPIVOTDATA("Average of TRAVTM(60)",#REF!,"TIMEINT",HB$9,"VEHICLETRAVELTIMEMEASUREMENT",$D68)/3600/24,"--")</f>
        <v>--</v>
      </c>
      <c r="HC68" s="34" t="str">
        <f>IFERROR(GETPIVOTDATA("Average of TRAVTM(60)",#REF!,"TIMEINT",HC$9,"VEHICLETRAVELTIMEMEASUREMENT",$D68)/3600/24,"--")</f>
        <v>--</v>
      </c>
      <c r="HD68" s="34" t="str">
        <f>IFERROR(GETPIVOTDATA("Average of TRAVTM(60)",#REF!,"TIMEINT",HD$9,"VEHICLETRAVELTIMEMEASUREMENT",$D68)/3600/24,"--")</f>
        <v>--</v>
      </c>
      <c r="HE68" s="34" t="str">
        <f>IFERROR(GETPIVOTDATA("Average of TRAVTM(60)",#REF!,"TIMEINT",HE$9,"VEHICLETRAVELTIMEMEASUREMENT",$D68)/3600/24,"--")</f>
        <v>--</v>
      </c>
      <c r="HF68" s="34" t="str">
        <f>IFERROR(GETPIVOTDATA("Average of TRAVTM(60)",#REF!,"TIMEINT",HF$9,"VEHICLETRAVELTIMEMEASUREMENT",$D68)/3600/24,"--")</f>
        <v>--</v>
      </c>
      <c r="HG68" s="134" t="str">
        <f>IFERROR(GETPIVOTDATA("Average of TRAVTM(60)",#REF!,"TIMEINT",HG$9,"VEHICLETRAVELTIMEMEASUREMENT",$D68)/3600/24,"--")</f>
        <v>--</v>
      </c>
      <c r="HH68" s="331"/>
      <c r="HI68" s="323" t="str">
        <f>IFERROR(GETPIVOTDATA("Average of VEHS(60)",#REF!,"TIMEINT",HI$9,"VEHICLETRAVELTIMEMEASUREMENT",$D68),"--")</f>
        <v>--</v>
      </c>
      <c r="HJ68" s="324" t="str">
        <f>IFERROR(GETPIVOTDATA("Average of VEHS(60)",#REF!,"TIMEINT",HJ$9,"VEHICLETRAVELTIMEMEASUREMENT",$D68),"--")</f>
        <v>--</v>
      </c>
      <c r="HK68" s="324" t="str">
        <f>IFERROR(GETPIVOTDATA("Average of VEHS(60)",#REF!,"TIMEINT",HK$9,"VEHICLETRAVELTIMEMEASUREMENT",$D68),"--")</f>
        <v>--</v>
      </c>
      <c r="HL68" s="324" t="str">
        <f>IFERROR(GETPIVOTDATA("Average of VEHS(60)",#REF!,"TIMEINT",HL$9,"VEHICLETRAVELTIMEMEASUREMENT",$D68),"--")</f>
        <v>--</v>
      </c>
      <c r="HM68" s="324" t="str">
        <f>IFERROR(GETPIVOTDATA("Average of VEHS(60)",#REF!,"TIMEINT",HM$9,"VEHICLETRAVELTIMEMEASUREMENT",$D68),"--")</f>
        <v>--</v>
      </c>
      <c r="HN68" s="324" t="str">
        <f>IFERROR(GETPIVOTDATA("Average of VEHS(60)",#REF!,"TIMEINT",HN$9,"VEHICLETRAVELTIMEMEASUREMENT",$D68),"--")</f>
        <v>--</v>
      </c>
      <c r="HO68" s="324" t="str">
        <f>IFERROR(GETPIVOTDATA("Average of VEHS(60)",#REF!,"TIMEINT",HO$9,"VEHICLETRAVELTIMEMEASUREMENT",$D68),"--")</f>
        <v>--</v>
      </c>
      <c r="HP68" s="324" t="str">
        <f>IFERROR(GETPIVOTDATA("Average of VEHS(60)",#REF!,"TIMEINT",HP$9,"VEHICLETRAVELTIMEMEASUREMENT",$D68),"--")</f>
        <v>--</v>
      </c>
      <c r="HQ68" s="324" t="str">
        <f>IFERROR(GETPIVOTDATA("Average of VEHS(60)",#REF!,"TIMEINT",HQ$9,"VEHICLETRAVELTIMEMEASUREMENT",$D68),"--")</f>
        <v>--</v>
      </c>
      <c r="HR68" s="324" t="str">
        <f>IFERROR(GETPIVOTDATA("Average of VEHS(60)",#REF!,"TIMEINT",HR$9,"VEHICLETRAVELTIMEMEASUREMENT",$D68),"--")</f>
        <v>--</v>
      </c>
      <c r="HS68" s="324" t="str">
        <f>IFERROR(GETPIVOTDATA("Average of VEHS(60)",#REF!,"TIMEINT",HS$9,"VEHICLETRAVELTIMEMEASUREMENT",$D68),"--")</f>
        <v>--</v>
      </c>
      <c r="HT68" s="324" t="str">
        <f>IFERROR(GETPIVOTDATA("Average of VEHS(60)",#REF!,"TIMEINT",HT$9,"VEHICLETRAVELTIMEMEASUREMENT",$D68),"--")</f>
        <v>--</v>
      </c>
      <c r="HU68" s="324" t="str">
        <f>IFERROR(GETPIVOTDATA("Average of VEHS(60)",#REF!,"TIMEINT",HU$9,"VEHICLETRAVELTIMEMEASUREMENT",$D68),"--")</f>
        <v>--</v>
      </c>
      <c r="HV68" s="324" t="str">
        <f>IFERROR(GETPIVOTDATA("Average of VEHS(60)",#REF!,"TIMEINT",HV$9,"VEHICLETRAVELTIMEMEASUREMENT",$D68),"--")</f>
        <v>--</v>
      </c>
      <c r="HW68" s="324" t="str">
        <f>IFERROR(GETPIVOTDATA("Average of VEHS(60)",#REF!,"TIMEINT",HW$9,"VEHICLETRAVELTIMEMEASUREMENT",$D68),"--")</f>
        <v>--</v>
      </c>
      <c r="HX68" s="325" t="str">
        <f>IFERROR(GETPIVOTDATA("Average of VEHS(60)",#REF!,"TIMEINT",HX$9,"VEHICLETRAVELTIMEMEASUREMENT",$D68),"--")</f>
        <v>--</v>
      </c>
      <c r="HY68" s="331"/>
      <c r="HZ68" s="209" t="str">
        <f t="shared" si="28"/>
        <v>--</v>
      </c>
      <c r="IA68" s="354" t="str">
        <f t="shared" si="29"/>
        <v>--</v>
      </c>
      <c r="IB68" s="325">
        <f t="shared" si="30"/>
        <v>0</v>
      </c>
      <c r="IC68" s="638"/>
      <c r="ID68" s="323" t="str">
        <f>IFERROR(AVERAGEIFS('VISSIM Travel Time Outputs'!#REF!,'VISSIM Travel Time Outputs'!#REF!,$D68,'VISSIM Travel Time Outputs'!#REF!,"AVG",'VISSIM Travel Time Outputs'!#REF!,ID$9),"-")</f>
        <v>-</v>
      </c>
      <c r="IE68" s="324" t="str">
        <f>IFERROR(AVERAGEIFS('VISSIM Travel Time Outputs'!#REF!,'VISSIM Travel Time Outputs'!#REF!,$D68,'VISSIM Travel Time Outputs'!#REF!,"AVG",'VISSIM Travel Time Outputs'!#REF!,IE$9),"-")</f>
        <v>-</v>
      </c>
      <c r="IF68" s="324" t="str">
        <f>IFERROR(AVERAGEIFS('VISSIM Travel Time Outputs'!#REF!,'VISSIM Travel Time Outputs'!#REF!,$D68,'VISSIM Travel Time Outputs'!#REF!,"AVG",'VISSIM Travel Time Outputs'!#REF!,IF$9),"-")</f>
        <v>-</v>
      </c>
      <c r="IG68" s="324" t="str">
        <f>IFERROR(AVERAGEIFS('VISSIM Travel Time Outputs'!#REF!,'VISSIM Travel Time Outputs'!#REF!,$D68,'VISSIM Travel Time Outputs'!#REF!,"AVG",'VISSIM Travel Time Outputs'!#REF!,IG$9),"-")</f>
        <v>-</v>
      </c>
      <c r="IH68" s="324" t="str">
        <f>IFERROR(AVERAGEIFS('VISSIM Travel Time Outputs'!#REF!,'VISSIM Travel Time Outputs'!#REF!,$D68,'VISSIM Travel Time Outputs'!#REF!,"AVG",'VISSIM Travel Time Outputs'!#REF!,IH$9),"-")</f>
        <v>-</v>
      </c>
      <c r="II68" s="324" t="str">
        <f>IFERROR(AVERAGEIFS('VISSIM Travel Time Outputs'!#REF!,'VISSIM Travel Time Outputs'!#REF!,$D68,'VISSIM Travel Time Outputs'!#REF!,"AVG",'VISSIM Travel Time Outputs'!#REF!,II$9),"-")</f>
        <v>-</v>
      </c>
      <c r="IJ68" s="324" t="str">
        <f>IFERROR(AVERAGEIFS('VISSIM Travel Time Outputs'!#REF!,'VISSIM Travel Time Outputs'!#REF!,$D68,'VISSIM Travel Time Outputs'!#REF!,"AVG",'VISSIM Travel Time Outputs'!#REF!,IJ$9),"-")</f>
        <v>-</v>
      </c>
      <c r="IK68" s="324" t="str">
        <f>IFERROR(AVERAGEIFS('VISSIM Travel Time Outputs'!#REF!,'VISSIM Travel Time Outputs'!#REF!,$D68,'VISSIM Travel Time Outputs'!#REF!,"AVG",'VISSIM Travel Time Outputs'!#REF!,IK$9),"-")</f>
        <v>-</v>
      </c>
      <c r="IL68" s="324" t="str">
        <f>IFERROR(AVERAGEIFS('VISSIM Travel Time Outputs'!#REF!,'VISSIM Travel Time Outputs'!#REF!,$D68,'VISSIM Travel Time Outputs'!#REF!,"AVG",'VISSIM Travel Time Outputs'!#REF!,IL$9),"-")</f>
        <v>-</v>
      </c>
      <c r="IM68" s="324" t="str">
        <f>IFERROR(AVERAGEIFS('VISSIM Travel Time Outputs'!#REF!,'VISSIM Travel Time Outputs'!#REF!,$D68,'VISSIM Travel Time Outputs'!#REF!,"AVG",'VISSIM Travel Time Outputs'!#REF!,IM$9),"-")</f>
        <v>-</v>
      </c>
      <c r="IN68" s="324" t="str">
        <f>IFERROR(AVERAGEIFS('VISSIM Travel Time Outputs'!#REF!,'VISSIM Travel Time Outputs'!#REF!,$D68,'VISSIM Travel Time Outputs'!#REF!,"AVG",'VISSIM Travel Time Outputs'!#REF!,IN$9),"-")</f>
        <v>-</v>
      </c>
      <c r="IO68" s="324" t="str">
        <f>IFERROR(AVERAGEIFS('VISSIM Travel Time Outputs'!#REF!,'VISSIM Travel Time Outputs'!#REF!,$D68,'VISSIM Travel Time Outputs'!#REF!,"AVG",'VISSIM Travel Time Outputs'!#REF!,IO$9),"-")</f>
        <v>-</v>
      </c>
      <c r="IP68" s="324" t="str">
        <f>IFERROR(AVERAGEIFS('VISSIM Travel Time Outputs'!#REF!,'VISSIM Travel Time Outputs'!#REF!,$D68,'VISSIM Travel Time Outputs'!#REF!,"AVG",'VISSIM Travel Time Outputs'!#REF!,IP$9),"-")</f>
        <v>-</v>
      </c>
      <c r="IQ68" s="324" t="str">
        <f>IFERROR(AVERAGEIFS('VISSIM Travel Time Outputs'!#REF!,'VISSIM Travel Time Outputs'!#REF!,$D68,'VISSIM Travel Time Outputs'!#REF!,"AVG",'VISSIM Travel Time Outputs'!#REF!,IQ$9),"-")</f>
        <v>-</v>
      </c>
      <c r="IR68" s="324" t="str">
        <f>IFERROR(AVERAGEIFS('VISSIM Travel Time Outputs'!#REF!,'VISSIM Travel Time Outputs'!#REF!,$D68,'VISSIM Travel Time Outputs'!#REF!,"AVG",'VISSIM Travel Time Outputs'!#REF!,IR$9),"-")</f>
        <v>-</v>
      </c>
      <c r="IS68" s="325" t="str">
        <f>IFERROR(AVERAGEIFS('VISSIM Travel Time Outputs'!#REF!,'VISSIM Travel Time Outputs'!#REF!,$D68,'VISSIM Travel Time Outputs'!#REF!,"AVG",'VISSIM Travel Time Outputs'!#REF!,IS$9),"-")</f>
        <v>-</v>
      </c>
      <c r="IT68" s="325" t="str">
        <f t="shared" si="31"/>
        <v>--</v>
      </c>
    </row>
    <row r="69" spans="1:254" x14ac:dyDescent="0.35">
      <c r="A69" s="252" t="str">
        <f t="shared" si="12"/>
        <v>H</v>
      </c>
      <c r="B69" s="319">
        <f t="shared" si="33"/>
        <v>60</v>
      </c>
      <c r="C69" s="413">
        <f>INDEX('Input - Travel Times'!$B$3:$AH$103,MATCH($B69,'Input - Travel Times'!$B$3:$B$103,0),MATCH(C$9,'Input - Travel Times'!$B$3:$AH$3,0))</f>
        <v>0</v>
      </c>
      <c r="D69" s="150">
        <f>INDEX('Input - Travel Times'!$B$3:$AH$103,MATCH($B69,'Input - Travel Times'!$B$3:$B$103,0),MATCH(D$9,'Input - Travel Times'!$B$3:$AH$3,0))</f>
        <v>0</v>
      </c>
      <c r="E69" s="518">
        <f>TIME(0,0,INDEX('Input - Travel Times'!$B$3:$AH$103,MATCH($B69,'Input - Travel Times'!$B$3:$B$103,0),MATCH(E$9,'Input - Travel Times'!$B$3:$AH$3,0)))</f>
        <v>0</v>
      </c>
      <c r="F69" s="518">
        <f>TIME(0,0,INDEX('Input - Travel Times'!$B$3:$AH$103,MATCH($B69,'Input - Travel Times'!$B$3:$B$103,0),MATCH(F$9,'Input - Travel Times'!$B$3:$AH$3,0)))</f>
        <v>0</v>
      </c>
      <c r="G69" s="518">
        <f>TIME(0,0,INDEX('Input - Travel Times'!$B$3:$AH$103,MATCH($B69,'Input - Travel Times'!$B$3:$B$103,0),MATCH(G$9,'Input - Travel Times'!$B$3:$AH$3,0)))</f>
        <v>0</v>
      </c>
      <c r="H69" s="518">
        <f>TIME(0,0,INDEX('Input - Travel Times'!$B$3:$AH$103,MATCH($B69,'Input - Travel Times'!$B$3:$B$103,0),MATCH(H$9,'Input - Travel Times'!$B$3:$AH$3,0)))</f>
        <v>0</v>
      </c>
      <c r="J69" s="209" t="str">
        <f>IFERROR(TIME(0,0,AVERAGEIFS('VISSIM Travel Time Outputs'!$I:$I,'VISSIM Travel Time Outputs'!$D:$D,$D69,'VISSIM Travel Time Outputs'!$A:$A,"AVG",'VISSIM Travel Time Outputs'!$B:$B,J$9)),"-")</f>
        <v>-</v>
      </c>
      <c r="K69" s="34" t="str">
        <f>IFERROR(TIME(0,0,AVERAGEIFS('VISSIM Travel Time Outputs'!$I:$I,'VISSIM Travel Time Outputs'!$D:$D,$D69,'VISSIM Travel Time Outputs'!$A:$A,"AVG",'VISSIM Travel Time Outputs'!$B:$B,K$9)),"-")</f>
        <v>-</v>
      </c>
      <c r="L69" s="34" t="str">
        <f>IFERROR(TIME(0,0,AVERAGEIFS('VISSIM Travel Time Outputs'!$I:$I,'VISSIM Travel Time Outputs'!$D:$D,$D69,'VISSIM Travel Time Outputs'!$A:$A,"AVG",'VISSIM Travel Time Outputs'!$B:$B,L$9)),"-")</f>
        <v>-</v>
      </c>
      <c r="M69" s="34" t="str">
        <f>IFERROR(TIME(0,0,AVERAGEIFS('VISSIM Travel Time Outputs'!$I:$I,'VISSIM Travel Time Outputs'!$D:$D,$D69,'VISSIM Travel Time Outputs'!$A:$A,"AVG",'VISSIM Travel Time Outputs'!$B:$B,M$9)),"-")</f>
        <v>-</v>
      </c>
      <c r="N69" s="34" t="str">
        <f>IFERROR(TIME(0,0,AVERAGEIFS('VISSIM Travel Time Outputs'!$I:$I,'VISSIM Travel Time Outputs'!$D:$D,$D69,'VISSIM Travel Time Outputs'!$A:$A,"AVG",'VISSIM Travel Time Outputs'!$B:$B,N$9)),"-")</f>
        <v>-</v>
      </c>
      <c r="O69" s="34" t="str">
        <f>IFERROR(TIME(0,0,AVERAGEIFS('VISSIM Travel Time Outputs'!$I:$I,'VISSIM Travel Time Outputs'!$D:$D,$D69,'VISSIM Travel Time Outputs'!$A:$A,"AVG",'VISSIM Travel Time Outputs'!$B:$B,O$9)),"-")</f>
        <v>-</v>
      </c>
      <c r="P69" s="34" t="str">
        <f>IFERROR(TIME(0,0,AVERAGEIFS('VISSIM Travel Time Outputs'!$I:$I,'VISSIM Travel Time Outputs'!$D:$D,$D69,'VISSIM Travel Time Outputs'!$A:$A,"AVG",'VISSIM Travel Time Outputs'!$B:$B,P$9)),"-")</f>
        <v>-</v>
      </c>
      <c r="Q69" s="34" t="str">
        <f>IFERROR(TIME(0,0,AVERAGEIFS('VISSIM Travel Time Outputs'!$I:$I,'VISSIM Travel Time Outputs'!$D:$D,$D69,'VISSIM Travel Time Outputs'!$A:$A,"AVG",'VISSIM Travel Time Outputs'!$B:$B,Q$9)),"-")</f>
        <v>-</v>
      </c>
      <c r="R69" s="34" t="str">
        <f>IFERROR(TIME(0,0,AVERAGEIFS('VISSIM Travel Time Outputs'!$I:$I,'VISSIM Travel Time Outputs'!$D:$D,$D69,'VISSIM Travel Time Outputs'!$A:$A,"AVG",'VISSIM Travel Time Outputs'!$B:$B,R$9)),"-")</f>
        <v>-</v>
      </c>
      <c r="S69" s="34" t="str">
        <f>IFERROR(TIME(0,0,AVERAGEIFS('VISSIM Travel Time Outputs'!$I:$I,'VISSIM Travel Time Outputs'!$D:$D,$D69,'VISSIM Travel Time Outputs'!$A:$A,"AVG",'VISSIM Travel Time Outputs'!$B:$B,S$9)),"-")</f>
        <v>-</v>
      </c>
      <c r="T69" s="34" t="str">
        <f>IFERROR(TIME(0,0,AVERAGEIFS('VISSIM Travel Time Outputs'!$I:$I,'VISSIM Travel Time Outputs'!$D:$D,$D69,'VISSIM Travel Time Outputs'!$A:$A,"AVG",'VISSIM Travel Time Outputs'!$B:$B,T$9)),"-")</f>
        <v>-</v>
      </c>
      <c r="U69" s="34" t="str">
        <f>IFERROR(TIME(0,0,AVERAGEIFS('VISSIM Travel Time Outputs'!$I:$I,'VISSIM Travel Time Outputs'!$D:$D,$D69,'VISSIM Travel Time Outputs'!$A:$A,"AVG",'VISSIM Travel Time Outputs'!$B:$B,U$9)),"-")</f>
        <v>-</v>
      </c>
      <c r="V69" s="34" t="str">
        <f>IFERROR(TIME(0,0,AVERAGEIFS('VISSIM Travel Time Outputs'!$I:$I,'VISSIM Travel Time Outputs'!$D:$D,$D69,'VISSIM Travel Time Outputs'!$A:$A,"AVG",'VISSIM Travel Time Outputs'!$B:$B,V$9)),"-")</f>
        <v>-</v>
      </c>
      <c r="W69" s="34" t="str">
        <f>IFERROR(TIME(0,0,AVERAGEIFS('VISSIM Travel Time Outputs'!$I:$I,'VISSIM Travel Time Outputs'!$D:$D,$D69,'VISSIM Travel Time Outputs'!$A:$A,"AVG",'VISSIM Travel Time Outputs'!$B:$B,W$9)),"-")</f>
        <v>-</v>
      </c>
      <c r="X69" s="34" t="str">
        <f>IFERROR(TIME(0,0,AVERAGEIFS('VISSIM Travel Time Outputs'!$I:$I,'VISSIM Travel Time Outputs'!$D:$D,$D69,'VISSIM Travel Time Outputs'!$A:$A,"AVG",'VISSIM Travel Time Outputs'!$B:$B,X$9)),"-")</f>
        <v>-</v>
      </c>
      <c r="Y69" s="134" t="str">
        <f>IFERROR(TIME(0,0,AVERAGEIFS('VISSIM Travel Time Outputs'!$I:$I,'VISSIM Travel Time Outputs'!$D:$D,$D69,'VISSIM Travel Time Outputs'!$A:$A,"AVG",'VISSIM Travel Time Outputs'!$B:$B,Y$9)),"-")</f>
        <v>-</v>
      </c>
      <c r="Z69" s="254"/>
      <c r="AA69" s="323" t="str">
        <f>IFERROR(AVERAGEIFS('VISSIM Travel Time Outputs'!$F:$F,'VISSIM Travel Time Outputs'!$D:$D,$D69,'VISSIM Travel Time Outputs'!$A:$A,"AVG",'VISSIM Travel Time Outputs'!$B:$B,AA$9),"-")</f>
        <v>-</v>
      </c>
      <c r="AB69" s="324" t="str">
        <f>IFERROR(AVERAGEIFS('VISSIM Travel Time Outputs'!$F:$F,'VISSIM Travel Time Outputs'!$D:$D,$D69,'VISSIM Travel Time Outputs'!$A:$A,"AVG",'VISSIM Travel Time Outputs'!$B:$B,AB$9),"-")</f>
        <v>-</v>
      </c>
      <c r="AC69" s="324" t="str">
        <f>IFERROR(AVERAGEIFS('VISSIM Travel Time Outputs'!$F:$F,'VISSIM Travel Time Outputs'!$D:$D,$D69,'VISSIM Travel Time Outputs'!$A:$A,"AVG",'VISSIM Travel Time Outputs'!$B:$B,AC$9),"-")</f>
        <v>-</v>
      </c>
      <c r="AD69" s="324" t="str">
        <f>IFERROR(AVERAGEIFS('VISSIM Travel Time Outputs'!$F:$F,'VISSIM Travel Time Outputs'!$D:$D,$D69,'VISSIM Travel Time Outputs'!$A:$A,"AVG",'VISSIM Travel Time Outputs'!$B:$B,AD$9),"-")</f>
        <v>-</v>
      </c>
      <c r="AE69" s="324" t="str">
        <f>IFERROR(AVERAGEIFS('VISSIM Travel Time Outputs'!$F:$F,'VISSIM Travel Time Outputs'!$D:$D,$D69,'VISSIM Travel Time Outputs'!$A:$A,"AVG",'VISSIM Travel Time Outputs'!$B:$B,AE$9),"-")</f>
        <v>-</v>
      </c>
      <c r="AF69" s="324" t="str">
        <f>IFERROR(AVERAGEIFS('VISSIM Travel Time Outputs'!$F:$F,'VISSIM Travel Time Outputs'!$D:$D,$D69,'VISSIM Travel Time Outputs'!$A:$A,"AVG",'VISSIM Travel Time Outputs'!$B:$B,AF$9),"-")</f>
        <v>-</v>
      </c>
      <c r="AG69" s="324" t="str">
        <f>IFERROR(AVERAGEIFS('VISSIM Travel Time Outputs'!$F:$F,'VISSIM Travel Time Outputs'!$D:$D,$D69,'VISSIM Travel Time Outputs'!$A:$A,"AVG",'VISSIM Travel Time Outputs'!$B:$B,AG$9),"-")</f>
        <v>-</v>
      </c>
      <c r="AH69" s="324" t="str">
        <f>IFERROR(AVERAGEIFS('VISSIM Travel Time Outputs'!$F:$F,'VISSIM Travel Time Outputs'!$D:$D,$D69,'VISSIM Travel Time Outputs'!$A:$A,"AVG",'VISSIM Travel Time Outputs'!$B:$B,AH$9),"-")</f>
        <v>-</v>
      </c>
      <c r="AI69" s="324" t="str">
        <f>IFERROR(AVERAGEIFS('VISSIM Travel Time Outputs'!$F:$F,'VISSIM Travel Time Outputs'!$D:$D,$D69,'VISSIM Travel Time Outputs'!$A:$A,"AVG",'VISSIM Travel Time Outputs'!$B:$B,AI$9),"-")</f>
        <v>-</v>
      </c>
      <c r="AJ69" s="324" t="str">
        <f>IFERROR(AVERAGEIFS('VISSIM Travel Time Outputs'!$F:$F,'VISSIM Travel Time Outputs'!$D:$D,$D69,'VISSIM Travel Time Outputs'!$A:$A,"AVG",'VISSIM Travel Time Outputs'!$B:$B,AJ$9),"-")</f>
        <v>-</v>
      </c>
      <c r="AK69" s="324" t="str">
        <f>IFERROR(AVERAGEIFS('VISSIM Travel Time Outputs'!$F:$F,'VISSIM Travel Time Outputs'!$D:$D,$D69,'VISSIM Travel Time Outputs'!$A:$A,"AVG",'VISSIM Travel Time Outputs'!$B:$B,AK$9),"-")</f>
        <v>-</v>
      </c>
      <c r="AL69" s="324" t="str">
        <f>IFERROR(AVERAGEIFS('VISSIM Travel Time Outputs'!$F:$F,'VISSIM Travel Time Outputs'!$D:$D,$D69,'VISSIM Travel Time Outputs'!$A:$A,"AVG",'VISSIM Travel Time Outputs'!$B:$B,AL$9),"-")</f>
        <v>-</v>
      </c>
      <c r="AM69" s="324" t="str">
        <f>IFERROR(AVERAGEIFS('VISSIM Travel Time Outputs'!$F:$F,'VISSIM Travel Time Outputs'!$D:$D,$D69,'VISSIM Travel Time Outputs'!$A:$A,"AVG",'VISSIM Travel Time Outputs'!$B:$B,AM$9),"-")</f>
        <v>-</v>
      </c>
      <c r="AN69" s="324" t="str">
        <f>IFERROR(AVERAGEIFS('VISSIM Travel Time Outputs'!$F:$F,'VISSIM Travel Time Outputs'!$D:$D,$D69,'VISSIM Travel Time Outputs'!$A:$A,"AVG",'VISSIM Travel Time Outputs'!$B:$B,AN$9),"-")</f>
        <v>-</v>
      </c>
      <c r="AO69" s="324" t="str">
        <f>IFERROR(AVERAGEIFS('VISSIM Travel Time Outputs'!$F:$F,'VISSIM Travel Time Outputs'!$D:$D,$D69,'VISSIM Travel Time Outputs'!$A:$A,"AVG",'VISSIM Travel Time Outputs'!$B:$B,AO$9),"-")</f>
        <v>-</v>
      </c>
      <c r="AP69" s="325" t="str">
        <f>IFERROR(AVERAGEIFS('VISSIM Travel Time Outputs'!$F:$F,'VISSIM Travel Time Outputs'!$D:$D,$D69,'VISSIM Travel Time Outputs'!$A:$A,"AVG",'VISSIM Travel Time Outputs'!$B:$B,AP$9),"-")</f>
        <v>-</v>
      </c>
      <c r="AQ69" s="331"/>
      <c r="AR69" s="209" t="str">
        <f t="shared" si="13"/>
        <v>--</v>
      </c>
      <c r="AS69" s="354" t="str">
        <f t="shared" si="14"/>
        <v>--</v>
      </c>
      <c r="AT69" s="325">
        <f t="shared" si="15"/>
        <v>0</v>
      </c>
      <c r="AU69" s="255"/>
      <c r="AV69" s="209" t="str">
        <f>IFERROR(TIME(0,0,AVERAGEIFS('VISSIM Travel Time Outputs'!$J:$J,'VISSIM Travel Time Outputs'!$D:$D,$D69,'VISSIM Travel Time Outputs'!$A:$A,"AVG",'VISSIM Travel Time Outputs'!$B:$B,AV$9)),"-")</f>
        <v>-</v>
      </c>
      <c r="AW69" s="34" t="str">
        <f>IFERROR(TIME(0,0,AVERAGEIFS('VISSIM Travel Time Outputs'!$J:$J,'VISSIM Travel Time Outputs'!$D:$D,$D69,'VISSIM Travel Time Outputs'!$A:$A,"AVG",'VISSIM Travel Time Outputs'!$B:$B,AW$9)),"-")</f>
        <v>-</v>
      </c>
      <c r="AX69" s="34" t="str">
        <f>IFERROR(TIME(0,0,AVERAGEIFS('VISSIM Travel Time Outputs'!$J:$J,'VISSIM Travel Time Outputs'!$D:$D,$D69,'VISSIM Travel Time Outputs'!$A:$A,"AVG",'VISSIM Travel Time Outputs'!$B:$B,AX$9)),"-")</f>
        <v>-</v>
      </c>
      <c r="AY69" s="34" t="str">
        <f>IFERROR(TIME(0,0,AVERAGEIFS('VISSIM Travel Time Outputs'!$J:$J,'VISSIM Travel Time Outputs'!$D:$D,$D69,'VISSIM Travel Time Outputs'!$A:$A,"AVG",'VISSIM Travel Time Outputs'!$B:$B,AY$9)),"-")</f>
        <v>-</v>
      </c>
      <c r="AZ69" s="34" t="str">
        <f>IFERROR(TIME(0,0,AVERAGEIFS('VISSIM Travel Time Outputs'!$J:$J,'VISSIM Travel Time Outputs'!$D:$D,$D69,'VISSIM Travel Time Outputs'!$A:$A,"AVG",'VISSIM Travel Time Outputs'!$B:$B,AZ$9)),"-")</f>
        <v>-</v>
      </c>
      <c r="BA69" s="34" t="str">
        <f>IFERROR(TIME(0,0,AVERAGEIFS('VISSIM Travel Time Outputs'!$J:$J,'VISSIM Travel Time Outputs'!$D:$D,$D69,'VISSIM Travel Time Outputs'!$A:$A,"AVG",'VISSIM Travel Time Outputs'!$B:$B,BA$9)),"-")</f>
        <v>-</v>
      </c>
      <c r="BB69" s="34" t="str">
        <f>IFERROR(TIME(0,0,AVERAGEIFS('VISSIM Travel Time Outputs'!$J:$J,'VISSIM Travel Time Outputs'!$D:$D,$D69,'VISSIM Travel Time Outputs'!$A:$A,"AVG",'VISSIM Travel Time Outputs'!$B:$B,BB$9)),"-")</f>
        <v>-</v>
      </c>
      <c r="BC69" s="34" t="str">
        <f>IFERROR(TIME(0,0,AVERAGEIFS('VISSIM Travel Time Outputs'!$J:$J,'VISSIM Travel Time Outputs'!$D:$D,$D69,'VISSIM Travel Time Outputs'!$A:$A,"AVG",'VISSIM Travel Time Outputs'!$B:$B,BC$9)),"-")</f>
        <v>-</v>
      </c>
      <c r="BD69" s="34" t="str">
        <f>IFERROR(TIME(0,0,AVERAGEIFS('VISSIM Travel Time Outputs'!$J:$J,'VISSIM Travel Time Outputs'!$D:$D,$D69,'VISSIM Travel Time Outputs'!$A:$A,"AVG",'VISSIM Travel Time Outputs'!$B:$B,BD$9)),"-")</f>
        <v>-</v>
      </c>
      <c r="BE69" s="34" t="str">
        <f>IFERROR(TIME(0,0,AVERAGEIFS('VISSIM Travel Time Outputs'!$J:$J,'VISSIM Travel Time Outputs'!$D:$D,$D69,'VISSIM Travel Time Outputs'!$A:$A,"AVG",'VISSIM Travel Time Outputs'!$B:$B,BE$9)),"-")</f>
        <v>-</v>
      </c>
      <c r="BF69" s="34" t="str">
        <f>IFERROR(TIME(0,0,AVERAGEIFS('VISSIM Travel Time Outputs'!$J:$J,'VISSIM Travel Time Outputs'!$D:$D,$D69,'VISSIM Travel Time Outputs'!$A:$A,"AVG",'VISSIM Travel Time Outputs'!$B:$B,BF$9)),"-")</f>
        <v>-</v>
      </c>
      <c r="BG69" s="34" t="str">
        <f>IFERROR(TIME(0,0,AVERAGEIFS('VISSIM Travel Time Outputs'!$J:$J,'VISSIM Travel Time Outputs'!$D:$D,$D69,'VISSIM Travel Time Outputs'!$A:$A,"AVG",'VISSIM Travel Time Outputs'!$B:$B,BG$9)),"-")</f>
        <v>-</v>
      </c>
      <c r="BH69" s="34" t="str">
        <f>IFERROR(TIME(0,0,AVERAGEIFS('VISSIM Travel Time Outputs'!$J:$J,'VISSIM Travel Time Outputs'!$D:$D,$D69,'VISSIM Travel Time Outputs'!$A:$A,"AVG",'VISSIM Travel Time Outputs'!$B:$B,BH$9)),"-")</f>
        <v>-</v>
      </c>
      <c r="BI69" s="34" t="str">
        <f>IFERROR(TIME(0,0,AVERAGEIFS('VISSIM Travel Time Outputs'!$J:$J,'VISSIM Travel Time Outputs'!$D:$D,$D69,'VISSIM Travel Time Outputs'!$A:$A,"AVG",'VISSIM Travel Time Outputs'!$B:$B,BI$9)),"-")</f>
        <v>-</v>
      </c>
      <c r="BJ69" s="34" t="str">
        <f>IFERROR(TIME(0,0,AVERAGEIFS('VISSIM Travel Time Outputs'!$J:$J,'VISSIM Travel Time Outputs'!$D:$D,$D69,'VISSIM Travel Time Outputs'!$A:$A,"AVG",'VISSIM Travel Time Outputs'!$B:$B,BJ$9)),"-")</f>
        <v>-</v>
      </c>
      <c r="BK69" s="134" t="str">
        <f>IFERROR(TIME(0,0,AVERAGEIFS('VISSIM Travel Time Outputs'!$J:$J,'VISSIM Travel Time Outputs'!$D:$D,$D69,'VISSIM Travel Time Outputs'!$A:$A,"AVG",'VISSIM Travel Time Outputs'!$B:$B,BK$9)),"-")</f>
        <v>-</v>
      </c>
      <c r="BL69" s="126"/>
      <c r="BM69" s="323" t="str">
        <f>IFERROR(AVERAGEIFS('VISSIM Travel Time Outputs'!$G:$G,'VISSIM Travel Time Outputs'!$D:$D,$D69,'VISSIM Travel Time Outputs'!$A:$A,"AVG",'VISSIM Travel Time Outputs'!$B:$B,BM$9),"-")</f>
        <v>-</v>
      </c>
      <c r="BN69" s="324" t="str">
        <f>IFERROR(AVERAGEIFS('VISSIM Travel Time Outputs'!$G:$G,'VISSIM Travel Time Outputs'!$D:$D,$D69,'VISSIM Travel Time Outputs'!$A:$A,"AVG",'VISSIM Travel Time Outputs'!$B:$B,BN$9),"-")</f>
        <v>-</v>
      </c>
      <c r="BO69" s="324" t="str">
        <f>IFERROR(AVERAGEIFS('VISSIM Travel Time Outputs'!$G:$G,'VISSIM Travel Time Outputs'!$D:$D,$D69,'VISSIM Travel Time Outputs'!$A:$A,"AVG",'VISSIM Travel Time Outputs'!$B:$B,BO$9),"-")</f>
        <v>-</v>
      </c>
      <c r="BP69" s="324" t="str">
        <f>IFERROR(AVERAGEIFS('VISSIM Travel Time Outputs'!$G:$G,'VISSIM Travel Time Outputs'!$D:$D,$D69,'VISSIM Travel Time Outputs'!$A:$A,"AVG",'VISSIM Travel Time Outputs'!$B:$B,BP$9),"-")</f>
        <v>-</v>
      </c>
      <c r="BQ69" s="324" t="str">
        <f>IFERROR(AVERAGEIFS('VISSIM Travel Time Outputs'!$G:$G,'VISSIM Travel Time Outputs'!$D:$D,$D69,'VISSIM Travel Time Outputs'!$A:$A,"AVG",'VISSIM Travel Time Outputs'!$B:$B,BQ$9),"-")</f>
        <v>-</v>
      </c>
      <c r="BR69" s="324" t="str">
        <f>IFERROR(AVERAGEIFS('VISSIM Travel Time Outputs'!$G:$G,'VISSIM Travel Time Outputs'!$D:$D,$D69,'VISSIM Travel Time Outputs'!$A:$A,"AVG",'VISSIM Travel Time Outputs'!$B:$B,BR$9),"-")</f>
        <v>-</v>
      </c>
      <c r="BS69" s="324" t="str">
        <f>IFERROR(AVERAGEIFS('VISSIM Travel Time Outputs'!$G:$G,'VISSIM Travel Time Outputs'!$D:$D,$D69,'VISSIM Travel Time Outputs'!$A:$A,"AVG",'VISSIM Travel Time Outputs'!$B:$B,BS$9),"-")</f>
        <v>-</v>
      </c>
      <c r="BT69" s="324" t="str">
        <f>IFERROR(AVERAGEIFS('VISSIM Travel Time Outputs'!$G:$G,'VISSIM Travel Time Outputs'!$D:$D,$D69,'VISSIM Travel Time Outputs'!$A:$A,"AVG",'VISSIM Travel Time Outputs'!$B:$B,BT$9),"-")</f>
        <v>-</v>
      </c>
      <c r="BU69" s="324" t="str">
        <f>IFERROR(AVERAGEIFS('VISSIM Travel Time Outputs'!$G:$G,'VISSIM Travel Time Outputs'!$D:$D,$D69,'VISSIM Travel Time Outputs'!$A:$A,"AVG",'VISSIM Travel Time Outputs'!$B:$B,BU$9),"-")</f>
        <v>-</v>
      </c>
      <c r="BV69" s="324" t="str">
        <f>IFERROR(AVERAGEIFS('VISSIM Travel Time Outputs'!$G:$G,'VISSIM Travel Time Outputs'!$D:$D,$D69,'VISSIM Travel Time Outputs'!$A:$A,"AVG",'VISSIM Travel Time Outputs'!$B:$B,BV$9),"-")</f>
        <v>-</v>
      </c>
      <c r="BW69" s="324" t="str">
        <f>IFERROR(AVERAGEIFS('VISSIM Travel Time Outputs'!$G:$G,'VISSIM Travel Time Outputs'!$D:$D,$D69,'VISSIM Travel Time Outputs'!$A:$A,"AVG",'VISSIM Travel Time Outputs'!$B:$B,BW$9),"-")</f>
        <v>-</v>
      </c>
      <c r="BX69" s="324" t="str">
        <f>IFERROR(AVERAGEIFS('VISSIM Travel Time Outputs'!$G:$G,'VISSIM Travel Time Outputs'!$D:$D,$D69,'VISSIM Travel Time Outputs'!$A:$A,"AVG",'VISSIM Travel Time Outputs'!$B:$B,BX$9),"-")</f>
        <v>-</v>
      </c>
      <c r="BY69" s="324" t="str">
        <f>IFERROR(AVERAGEIFS('VISSIM Travel Time Outputs'!$G:$G,'VISSIM Travel Time Outputs'!$D:$D,$D69,'VISSIM Travel Time Outputs'!$A:$A,"AVG",'VISSIM Travel Time Outputs'!$B:$B,BY$9),"-")</f>
        <v>-</v>
      </c>
      <c r="BZ69" s="324" t="str">
        <f>IFERROR(AVERAGEIFS('VISSIM Travel Time Outputs'!$G:$G,'VISSIM Travel Time Outputs'!$D:$D,$D69,'VISSIM Travel Time Outputs'!$A:$A,"AVG",'VISSIM Travel Time Outputs'!$B:$B,BZ$9),"-")</f>
        <v>-</v>
      </c>
      <c r="CA69" s="324" t="str">
        <f>IFERROR(AVERAGEIFS('VISSIM Travel Time Outputs'!$G:$G,'VISSIM Travel Time Outputs'!$D:$D,$D69,'VISSIM Travel Time Outputs'!$A:$A,"AVG",'VISSIM Travel Time Outputs'!$B:$B,CA$9),"-")</f>
        <v>-</v>
      </c>
      <c r="CB69" s="325" t="str">
        <f>IFERROR(AVERAGEIFS('VISSIM Travel Time Outputs'!$G:$G,'VISSIM Travel Time Outputs'!$D:$D,$D69,'VISSIM Travel Time Outputs'!$A:$A,"AVG",'VISSIM Travel Time Outputs'!$B:$B,CB$9),"-")</f>
        <v>-</v>
      </c>
      <c r="CC69" s="254"/>
      <c r="CD69" s="209" t="str">
        <f t="shared" si="16"/>
        <v>--</v>
      </c>
      <c r="CE69" s="354" t="str">
        <f t="shared" si="17"/>
        <v>--</v>
      </c>
      <c r="CF69" s="325">
        <f t="shared" si="18"/>
        <v>0</v>
      </c>
      <c r="CG69" s="331"/>
      <c r="CH69" s="209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134"/>
      <c r="CX69" s="331"/>
      <c r="CY69" s="323"/>
      <c r="CZ69" s="324"/>
      <c r="DA69" s="324"/>
      <c r="DB69" s="324"/>
      <c r="DC69" s="324"/>
      <c r="DD69" s="324"/>
      <c r="DE69" s="324"/>
      <c r="DF69" s="324"/>
      <c r="DG69" s="324"/>
      <c r="DH69" s="324"/>
      <c r="DI69" s="324"/>
      <c r="DJ69" s="324"/>
      <c r="DK69" s="324"/>
      <c r="DL69" s="324"/>
      <c r="DM69" s="324"/>
      <c r="DN69" s="325"/>
      <c r="DO69" s="331"/>
      <c r="DP69" s="209" t="str">
        <f t="shared" si="19"/>
        <v>--</v>
      </c>
      <c r="DQ69" s="354" t="str">
        <f t="shared" si="20"/>
        <v>--</v>
      </c>
      <c r="DR69" s="325">
        <f t="shared" si="21"/>
        <v>0</v>
      </c>
      <c r="DS69" s="255"/>
      <c r="DT69" s="209" t="str">
        <f>IFERROR(TIME(0,0,AVERAGEIFS('VISSIM Travel Time Outputs'!$K:$K,'VISSIM Travel Time Outputs'!$D:$D,$D69,'VISSIM Travel Time Outputs'!$A:$A,"AVG",'VISSIM Travel Time Outputs'!$B:$B,DT$9)),"-")</f>
        <v>-</v>
      </c>
      <c r="DU69" s="34" t="str">
        <f>IFERROR(TIME(0,0,AVERAGEIFS('VISSIM Travel Time Outputs'!$K:$K,'VISSIM Travel Time Outputs'!$D:$D,$D69,'VISSIM Travel Time Outputs'!$A:$A,"AVG",'VISSIM Travel Time Outputs'!$B:$B,DU$9)),"-")</f>
        <v>-</v>
      </c>
      <c r="DV69" s="34" t="str">
        <f>IFERROR(TIME(0,0,AVERAGEIFS('VISSIM Travel Time Outputs'!$K:$K,'VISSIM Travel Time Outputs'!$D:$D,$D69,'VISSIM Travel Time Outputs'!$A:$A,"AVG",'VISSIM Travel Time Outputs'!$B:$B,DV$9)),"-")</f>
        <v>-</v>
      </c>
      <c r="DW69" s="34" t="str">
        <f>IFERROR(TIME(0,0,AVERAGEIFS('VISSIM Travel Time Outputs'!$K:$K,'VISSIM Travel Time Outputs'!$D:$D,$D69,'VISSIM Travel Time Outputs'!$A:$A,"AVG",'VISSIM Travel Time Outputs'!$B:$B,DW$9)),"-")</f>
        <v>-</v>
      </c>
      <c r="DX69" s="34" t="str">
        <f>IFERROR(TIME(0,0,AVERAGEIFS('VISSIM Travel Time Outputs'!$K:$K,'VISSIM Travel Time Outputs'!$D:$D,$D69,'VISSIM Travel Time Outputs'!$A:$A,"AVG",'VISSIM Travel Time Outputs'!$B:$B,DX$9)),"-")</f>
        <v>-</v>
      </c>
      <c r="DY69" s="34" t="str">
        <f>IFERROR(TIME(0,0,AVERAGEIFS('VISSIM Travel Time Outputs'!$K:$K,'VISSIM Travel Time Outputs'!$D:$D,$D69,'VISSIM Travel Time Outputs'!$A:$A,"AVG",'VISSIM Travel Time Outputs'!$B:$B,DY$9)),"-")</f>
        <v>-</v>
      </c>
      <c r="DZ69" s="34" t="str">
        <f>IFERROR(TIME(0,0,AVERAGEIFS('VISSIM Travel Time Outputs'!$K:$K,'VISSIM Travel Time Outputs'!$D:$D,$D69,'VISSIM Travel Time Outputs'!$A:$A,"AVG",'VISSIM Travel Time Outputs'!$B:$B,DZ$9)),"-")</f>
        <v>-</v>
      </c>
      <c r="EA69" s="34" t="str">
        <f>IFERROR(TIME(0,0,AVERAGEIFS('VISSIM Travel Time Outputs'!$K:$K,'VISSIM Travel Time Outputs'!$D:$D,$D69,'VISSIM Travel Time Outputs'!$A:$A,"AVG",'VISSIM Travel Time Outputs'!$B:$B,EA$9)),"-")</f>
        <v>-</v>
      </c>
      <c r="EB69" s="34" t="str">
        <f>IFERROR(TIME(0,0,AVERAGEIFS('VISSIM Travel Time Outputs'!$K:$K,'VISSIM Travel Time Outputs'!$D:$D,$D69,'VISSIM Travel Time Outputs'!$A:$A,"AVG",'VISSIM Travel Time Outputs'!$B:$B,EB$9)),"-")</f>
        <v>-</v>
      </c>
      <c r="EC69" s="34" t="str">
        <f>IFERROR(TIME(0,0,AVERAGEIFS('VISSIM Travel Time Outputs'!$K:$K,'VISSIM Travel Time Outputs'!$D:$D,$D69,'VISSIM Travel Time Outputs'!$A:$A,"AVG",'VISSIM Travel Time Outputs'!$B:$B,EC$9)),"-")</f>
        <v>-</v>
      </c>
      <c r="ED69" s="34" t="str">
        <f>IFERROR(TIME(0,0,AVERAGEIFS('VISSIM Travel Time Outputs'!$K:$K,'VISSIM Travel Time Outputs'!$D:$D,$D69,'VISSIM Travel Time Outputs'!$A:$A,"AVG",'VISSIM Travel Time Outputs'!$B:$B,ED$9)),"-")</f>
        <v>-</v>
      </c>
      <c r="EE69" s="34" t="str">
        <f>IFERROR(TIME(0,0,AVERAGEIFS('VISSIM Travel Time Outputs'!$K:$K,'VISSIM Travel Time Outputs'!$D:$D,$D69,'VISSIM Travel Time Outputs'!$A:$A,"AVG",'VISSIM Travel Time Outputs'!$B:$B,EE$9)),"-")</f>
        <v>-</v>
      </c>
      <c r="EF69" s="34" t="str">
        <f>IFERROR(TIME(0,0,AVERAGEIFS('VISSIM Travel Time Outputs'!$K:$K,'VISSIM Travel Time Outputs'!$D:$D,$D69,'VISSIM Travel Time Outputs'!$A:$A,"AVG",'VISSIM Travel Time Outputs'!$B:$B,EF$9)),"-")</f>
        <v>-</v>
      </c>
      <c r="EG69" s="34" t="str">
        <f>IFERROR(TIME(0,0,AVERAGEIFS('VISSIM Travel Time Outputs'!$K:$K,'VISSIM Travel Time Outputs'!$D:$D,$D69,'VISSIM Travel Time Outputs'!$A:$A,"AVG",'VISSIM Travel Time Outputs'!$B:$B,EG$9)),"-")</f>
        <v>-</v>
      </c>
      <c r="EH69" s="34" t="str">
        <f>IFERROR(TIME(0,0,AVERAGEIFS('VISSIM Travel Time Outputs'!$K:$K,'VISSIM Travel Time Outputs'!$D:$D,$D69,'VISSIM Travel Time Outputs'!$A:$A,"AVG",'VISSIM Travel Time Outputs'!$B:$B,EH$9)),"-")</f>
        <v>-</v>
      </c>
      <c r="EI69" s="134" t="str">
        <f>IFERROR(TIME(0,0,AVERAGEIFS('VISSIM Travel Time Outputs'!$K:$K,'VISSIM Travel Time Outputs'!$D:$D,$D69,'VISSIM Travel Time Outputs'!$A:$A,"AVG",'VISSIM Travel Time Outputs'!$B:$B,EI$9)),"-")</f>
        <v>-</v>
      </c>
      <c r="EJ69" s="126"/>
      <c r="EK69" s="323" t="str">
        <f>IFERROR(AVERAGEIFS('VISSIM Travel Time Outputs'!$H:$H,'VISSIM Travel Time Outputs'!$D:$D,$D69,'VISSIM Travel Time Outputs'!$A:$A,"AVG",'VISSIM Travel Time Outputs'!$B:$B,EK$9),"-")</f>
        <v>-</v>
      </c>
      <c r="EL69" s="324" t="str">
        <f>IFERROR(AVERAGEIFS('VISSIM Travel Time Outputs'!$H:$H,'VISSIM Travel Time Outputs'!$D:$D,$D69,'VISSIM Travel Time Outputs'!$A:$A,"AVG",'VISSIM Travel Time Outputs'!$B:$B,EL$9),"-")</f>
        <v>-</v>
      </c>
      <c r="EM69" s="324" t="str">
        <f>IFERROR(AVERAGEIFS('VISSIM Travel Time Outputs'!$H:$H,'VISSIM Travel Time Outputs'!$D:$D,$D69,'VISSIM Travel Time Outputs'!$A:$A,"AVG",'VISSIM Travel Time Outputs'!$B:$B,EM$9),"-")</f>
        <v>-</v>
      </c>
      <c r="EN69" s="324" t="str">
        <f>IFERROR(AVERAGEIFS('VISSIM Travel Time Outputs'!$H:$H,'VISSIM Travel Time Outputs'!$D:$D,$D69,'VISSIM Travel Time Outputs'!$A:$A,"AVG",'VISSIM Travel Time Outputs'!$B:$B,EN$9),"-")</f>
        <v>-</v>
      </c>
      <c r="EO69" s="324" t="str">
        <f>IFERROR(AVERAGEIFS('VISSIM Travel Time Outputs'!$H:$H,'VISSIM Travel Time Outputs'!$D:$D,$D69,'VISSIM Travel Time Outputs'!$A:$A,"AVG",'VISSIM Travel Time Outputs'!$B:$B,EO$9),"-")</f>
        <v>-</v>
      </c>
      <c r="EP69" s="324" t="str">
        <f>IFERROR(AVERAGEIFS('VISSIM Travel Time Outputs'!$H:$H,'VISSIM Travel Time Outputs'!$D:$D,$D69,'VISSIM Travel Time Outputs'!$A:$A,"AVG",'VISSIM Travel Time Outputs'!$B:$B,EP$9),"-")</f>
        <v>-</v>
      </c>
      <c r="EQ69" s="324" t="str">
        <f>IFERROR(AVERAGEIFS('VISSIM Travel Time Outputs'!$H:$H,'VISSIM Travel Time Outputs'!$D:$D,$D69,'VISSIM Travel Time Outputs'!$A:$A,"AVG",'VISSIM Travel Time Outputs'!$B:$B,EQ$9),"-")</f>
        <v>-</v>
      </c>
      <c r="ER69" s="324" t="str">
        <f>IFERROR(AVERAGEIFS('VISSIM Travel Time Outputs'!$H:$H,'VISSIM Travel Time Outputs'!$D:$D,$D69,'VISSIM Travel Time Outputs'!$A:$A,"AVG",'VISSIM Travel Time Outputs'!$B:$B,ER$9),"-")</f>
        <v>-</v>
      </c>
      <c r="ES69" s="324" t="str">
        <f>IFERROR(AVERAGEIFS('VISSIM Travel Time Outputs'!$H:$H,'VISSIM Travel Time Outputs'!$D:$D,$D69,'VISSIM Travel Time Outputs'!$A:$A,"AVG",'VISSIM Travel Time Outputs'!$B:$B,ES$9),"-")</f>
        <v>-</v>
      </c>
      <c r="ET69" s="324" t="str">
        <f>IFERROR(AVERAGEIFS('VISSIM Travel Time Outputs'!$H:$H,'VISSIM Travel Time Outputs'!$D:$D,$D69,'VISSIM Travel Time Outputs'!$A:$A,"AVG",'VISSIM Travel Time Outputs'!$B:$B,ET$9),"-")</f>
        <v>-</v>
      </c>
      <c r="EU69" s="324" t="str">
        <f>IFERROR(AVERAGEIFS('VISSIM Travel Time Outputs'!$H:$H,'VISSIM Travel Time Outputs'!$D:$D,$D69,'VISSIM Travel Time Outputs'!$A:$A,"AVG",'VISSIM Travel Time Outputs'!$B:$B,EU$9),"-")</f>
        <v>-</v>
      </c>
      <c r="EV69" s="324" t="str">
        <f>IFERROR(AVERAGEIFS('VISSIM Travel Time Outputs'!$H:$H,'VISSIM Travel Time Outputs'!$D:$D,$D69,'VISSIM Travel Time Outputs'!$A:$A,"AVG",'VISSIM Travel Time Outputs'!$B:$B,EV$9),"-")</f>
        <v>-</v>
      </c>
      <c r="EW69" s="324" t="str">
        <f>IFERROR(AVERAGEIFS('VISSIM Travel Time Outputs'!$H:$H,'VISSIM Travel Time Outputs'!$D:$D,$D69,'VISSIM Travel Time Outputs'!$A:$A,"AVG",'VISSIM Travel Time Outputs'!$B:$B,EW$9),"-")</f>
        <v>-</v>
      </c>
      <c r="EX69" s="324" t="str">
        <f>IFERROR(AVERAGEIFS('VISSIM Travel Time Outputs'!$H:$H,'VISSIM Travel Time Outputs'!$D:$D,$D69,'VISSIM Travel Time Outputs'!$A:$A,"AVG",'VISSIM Travel Time Outputs'!$B:$B,EX$9),"-")</f>
        <v>-</v>
      </c>
      <c r="EY69" s="324" t="str">
        <f>IFERROR(AVERAGEIFS('VISSIM Travel Time Outputs'!$H:$H,'VISSIM Travel Time Outputs'!$D:$D,$D69,'VISSIM Travel Time Outputs'!$A:$A,"AVG",'VISSIM Travel Time Outputs'!$B:$B,EY$9),"-")</f>
        <v>-</v>
      </c>
      <c r="EZ69" s="325" t="str">
        <f>IFERROR(AVERAGEIFS('VISSIM Travel Time Outputs'!$H:$H,'VISSIM Travel Time Outputs'!$D:$D,$D69,'VISSIM Travel Time Outputs'!$A:$A,"AVG",'VISSIM Travel Time Outputs'!$B:$B,EZ$9),"-")</f>
        <v>-</v>
      </c>
      <c r="FA69" s="254"/>
      <c r="FB69" s="209" t="str">
        <f t="shared" si="22"/>
        <v>--</v>
      </c>
      <c r="FC69" s="354" t="str">
        <f t="shared" si="23"/>
        <v>--</v>
      </c>
      <c r="FD69" s="325">
        <f t="shared" si="24"/>
        <v>0</v>
      </c>
      <c r="FE69" s="331"/>
      <c r="FF69" s="209" t="str">
        <f>IFERROR(GETPIVOTDATA("Average of TRAVTM(40)",#REF!,"TIMEINT",FF$9,"VEHICLETRAVELTIMEMEASUREMENT",$D69)/3600/24,"--")</f>
        <v>--</v>
      </c>
      <c r="FG69" s="34" t="str">
        <f>IFERROR(GETPIVOTDATA("Average of TRAVTM(40)",#REF!,"TIMEINT",FG$9,"VEHICLETRAVELTIMEMEASUREMENT",$D69)/3600/24,"--")</f>
        <v>--</v>
      </c>
      <c r="FH69" s="34" t="str">
        <f>IFERROR(GETPIVOTDATA("Average of TRAVTM(40)",#REF!,"TIMEINT",FH$9,"VEHICLETRAVELTIMEMEASUREMENT",$D69)/3600/24,"--")</f>
        <v>--</v>
      </c>
      <c r="FI69" s="34" t="str">
        <f>IFERROR(GETPIVOTDATA("Average of TRAVTM(40)",#REF!,"TIMEINT",FI$9,"VEHICLETRAVELTIMEMEASUREMENT",$D69)/3600/24,"--")</f>
        <v>--</v>
      </c>
      <c r="FJ69" s="34" t="str">
        <f>IFERROR(GETPIVOTDATA("Average of TRAVTM(40)",#REF!,"TIMEINT",FJ$9,"VEHICLETRAVELTIMEMEASUREMENT",$D69)/3600/24,"--")</f>
        <v>--</v>
      </c>
      <c r="FK69" s="34" t="str">
        <f>IFERROR(GETPIVOTDATA("Average of TRAVTM(40)",#REF!,"TIMEINT",FK$9,"VEHICLETRAVELTIMEMEASUREMENT",$D69)/3600/24,"--")</f>
        <v>--</v>
      </c>
      <c r="FL69" s="34" t="str">
        <f>IFERROR(GETPIVOTDATA("Average of TRAVTM(40)",#REF!,"TIMEINT",FL$9,"VEHICLETRAVELTIMEMEASUREMENT",$D69)/3600/24,"--")</f>
        <v>--</v>
      </c>
      <c r="FM69" s="34" t="str">
        <f>IFERROR(GETPIVOTDATA("Average of TRAVTM(40)",#REF!,"TIMEINT",FM$9,"VEHICLETRAVELTIMEMEASUREMENT",$D69)/3600/24,"--")</f>
        <v>--</v>
      </c>
      <c r="FN69" s="34" t="str">
        <f>IFERROR(GETPIVOTDATA("Average of TRAVTM(40)",#REF!,"TIMEINT",FN$9,"VEHICLETRAVELTIMEMEASUREMENT",$D69)/3600/24,"--")</f>
        <v>--</v>
      </c>
      <c r="FO69" s="34" t="str">
        <f>IFERROR(GETPIVOTDATA("Average of TRAVTM(40)",#REF!,"TIMEINT",FO$9,"VEHICLETRAVELTIMEMEASUREMENT",$D69)/3600/24,"--")</f>
        <v>--</v>
      </c>
      <c r="FP69" s="34" t="str">
        <f>IFERROR(GETPIVOTDATA("Average of TRAVTM(40)",#REF!,"TIMEINT",FP$9,"VEHICLETRAVELTIMEMEASUREMENT",$D69)/3600/24,"--")</f>
        <v>--</v>
      </c>
      <c r="FQ69" s="34" t="str">
        <f>IFERROR(GETPIVOTDATA("Average of TRAVTM(40)",#REF!,"TIMEINT",FQ$9,"VEHICLETRAVELTIMEMEASUREMENT",$D69)/3600/24,"--")</f>
        <v>--</v>
      </c>
      <c r="FR69" s="34" t="str">
        <f>IFERROR(GETPIVOTDATA("Average of TRAVTM(40)",#REF!,"TIMEINT",FR$9,"VEHICLETRAVELTIMEMEASUREMENT",$D69)/3600/24,"--")</f>
        <v>--</v>
      </c>
      <c r="FS69" s="34" t="str">
        <f>IFERROR(GETPIVOTDATA("Average of TRAVTM(40)",#REF!,"TIMEINT",FS$9,"VEHICLETRAVELTIMEMEASUREMENT",$D69)/3600/24,"--")</f>
        <v>--</v>
      </c>
      <c r="FT69" s="34" t="str">
        <f>IFERROR(GETPIVOTDATA("Average of TRAVTM(40)",#REF!,"TIMEINT",FT$9,"VEHICLETRAVELTIMEMEASUREMENT",$D69)/3600/24,"--")</f>
        <v>--</v>
      </c>
      <c r="FU69" s="134" t="str">
        <f>IFERROR(GETPIVOTDATA("Average of TRAVTM(40)",#REF!,"TIMEINT",FU$9,"VEHICLETRAVELTIMEMEASUREMENT",$D69)/3600/24,"--")</f>
        <v>--</v>
      </c>
      <c r="FV69" s="331"/>
      <c r="FW69" s="323" t="str">
        <f>IFERROR(GETPIVOTDATA("Average of VEHS(40)",#REF!,"TIMEINT",FW$9,"VEHICLETRAVELTIMEMEASUREMENT",$D69),"--")</f>
        <v>--</v>
      </c>
      <c r="FX69" s="324" t="str">
        <f>IFERROR(GETPIVOTDATA("Average of VEHS(40)",#REF!,"TIMEINT",FX$9,"VEHICLETRAVELTIMEMEASUREMENT",$D69),"--")</f>
        <v>--</v>
      </c>
      <c r="FY69" s="324" t="str">
        <f>IFERROR(GETPIVOTDATA("Average of VEHS(40)",#REF!,"TIMEINT",FY$9,"VEHICLETRAVELTIMEMEASUREMENT",$D69),"--")</f>
        <v>--</v>
      </c>
      <c r="FZ69" s="324" t="str">
        <f>IFERROR(GETPIVOTDATA("Average of VEHS(40)",#REF!,"TIMEINT",FZ$9,"VEHICLETRAVELTIMEMEASUREMENT",$D69),"--")</f>
        <v>--</v>
      </c>
      <c r="GA69" s="324" t="str">
        <f>IFERROR(GETPIVOTDATA("Average of VEHS(40)",#REF!,"TIMEINT",GA$9,"VEHICLETRAVELTIMEMEASUREMENT",$D69),"--")</f>
        <v>--</v>
      </c>
      <c r="GB69" s="324" t="str">
        <f>IFERROR(GETPIVOTDATA("Average of VEHS(40)",#REF!,"TIMEINT",GB$9,"VEHICLETRAVELTIMEMEASUREMENT",$D69),"--")</f>
        <v>--</v>
      </c>
      <c r="GC69" s="324" t="str">
        <f>IFERROR(GETPIVOTDATA("Average of VEHS(40)",#REF!,"TIMEINT",GC$9,"VEHICLETRAVELTIMEMEASUREMENT",$D69),"--")</f>
        <v>--</v>
      </c>
      <c r="GD69" s="324" t="str">
        <f>IFERROR(GETPIVOTDATA("Average of VEHS(40)",#REF!,"TIMEINT",GD$9,"VEHICLETRAVELTIMEMEASUREMENT",$D69),"--")</f>
        <v>--</v>
      </c>
      <c r="GE69" s="324" t="str">
        <f>IFERROR(GETPIVOTDATA("Average of VEHS(40)",#REF!,"TIMEINT",GE$9,"VEHICLETRAVELTIMEMEASUREMENT",$D69),"--")</f>
        <v>--</v>
      </c>
      <c r="GF69" s="324" t="str">
        <f>IFERROR(GETPIVOTDATA("Average of VEHS(40)",#REF!,"TIMEINT",GF$9,"VEHICLETRAVELTIMEMEASUREMENT",$D69),"--")</f>
        <v>--</v>
      </c>
      <c r="GG69" s="324" t="str">
        <f>IFERROR(GETPIVOTDATA("Average of VEHS(40)",#REF!,"TIMEINT",GG$9,"VEHICLETRAVELTIMEMEASUREMENT",$D69),"--")</f>
        <v>--</v>
      </c>
      <c r="GH69" s="324" t="str">
        <f>IFERROR(GETPIVOTDATA("Average of VEHS(40)",#REF!,"TIMEINT",GH$9,"VEHICLETRAVELTIMEMEASUREMENT",$D69),"--")</f>
        <v>--</v>
      </c>
      <c r="GI69" s="324" t="str">
        <f>IFERROR(GETPIVOTDATA("Average of VEHS(40)",#REF!,"TIMEINT",GI$9,"VEHICLETRAVELTIMEMEASUREMENT",$D69),"--")</f>
        <v>--</v>
      </c>
      <c r="GJ69" s="324" t="str">
        <f>IFERROR(GETPIVOTDATA("Average of VEHS(40)",#REF!,"TIMEINT",GJ$9,"VEHICLETRAVELTIMEMEASUREMENT",$D69),"--")</f>
        <v>--</v>
      </c>
      <c r="GK69" s="324" t="str">
        <f>IFERROR(GETPIVOTDATA("Average of VEHS(40)",#REF!,"TIMEINT",GK$9,"VEHICLETRAVELTIMEMEASUREMENT",$D69),"--")</f>
        <v>--</v>
      </c>
      <c r="GL69" s="325" t="str">
        <f>IFERROR(GETPIVOTDATA("Average of VEHS(40)",#REF!,"TIMEINT",GL$9,"VEHICLETRAVELTIMEMEASUREMENT",$D69),"--")</f>
        <v>--</v>
      </c>
      <c r="GM69" s="331"/>
      <c r="GN69" s="209" t="str">
        <f t="shared" si="25"/>
        <v>--</v>
      </c>
      <c r="GO69" s="354" t="str">
        <f t="shared" si="26"/>
        <v>--</v>
      </c>
      <c r="GP69" s="325">
        <f t="shared" si="27"/>
        <v>0</v>
      </c>
      <c r="GQ69" s="331"/>
      <c r="GR69" s="209" t="str">
        <f>IFERROR(GETPIVOTDATA("Average of TRAVTM(60)",#REF!,"TIMEINT",GR$9,"VEHICLETRAVELTIMEMEASUREMENT",$D69)/3600/24,"--")</f>
        <v>--</v>
      </c>
      <c r="GS69" s="34" t="str">
        <f>IFERROR(GETPIVOTDATA("Average of TRAVTM(60)",#REF!,"TIMEINT",GS$9,"VEHICLETRAVELTIMEMEASUREMENT",$D69)/3600/24,"--")</f>
        <v>--</v>
      </c>
      <c r="GT69" s="34" t="str">
        <f>IFERROR(GETPIVOTDATA("Average of TRAVTM(60)",#REF!,"TIMEINT",GT$9,"VEHICLETRAVELTIMEMEASUREMENT",$D69)/3600/24,"--")</f>
        <v>--</v>
      </c>
      <c r="GU69" s="34" t="str">
        <f>IFERROR(GETPIVOTDATA("Average of TRAVTM(60)",#REF!,"TIMEINT",GU$9,"VEHICLETRAVELTIMEMEASUREMENT",$D69)/3600/24,"--")</f>
        <v>--</v>
      </c>
      <c r="GV69" s="34" t="str">
        <f>IFERROR(GETPIVOTDATA("Average of TRAVTM(60)",#REF!,"TIMEINT",GV$9,"VEHICLETRAVELTIMEMEASUREMENT",$D69)/3600/24,"--")</f>
        <v>--</v>
      </c>
      <c r="GW69" s="34" t="str">
        <f>IFERROR(GETPIVOTDATA("Average of TRAVTM(60)",#REF!,"TIMEINT",GW$9,"VEHICLETRAVELTIMEMEASUREMENT",$D69)/3600/24,"--")</f>
        <v>--</v>
      </c>
      <c r="GX69" s="34" t="str">
        <f>IFERROR(GETPIVOTDATA("Average of TRAVTM(60)",#REF!,"TIMEINT",GX$9,"VEHICLETRAVELTIMEMEASUREMENT",$D69)/3600/24,"--")</f>
        <v>--</v>
      </c>
      <c r="GY69" s="34" t="str">
        <f>IFERROR(GETPIVOTDATA("Average of TRAVTM(60)",#REF!,"TIMEINT",GY$9,"VEHICLETRAVELTIMEMEASUREMENT",$D69)/3600/24,"--")</f>
        <v>--</v>
      </c>
      <c r="GZ69" s="34" t="str">
        <f>IFERROR(GETPIVOTDATA("Average of TRAVTM(60)",#REF!,"TIMEINT",GZ$9,"VEHICLETRAVELTIMEMEASUREMENT",$D69)/3600/24,"--")</f>
        <v>--</v>
      </c>
      <c r="HA69" s="34" t="str">
        <f>IFERROR(GETPIVOTDATA("Average of TRAVTM(60)",#REF!,"TIMEINT",HA$9,"VEHICLETRAVELTIMEMEASUREMENT",$D69)/3600/24,"--")</f>
        <v>--</v>
      </c>
      <c r="HB69" s="34" t="str">
        <f>IFERROR(GETPIVOTDATA("Average of TRAVTM(60)",#REF!,"TIMEINT",HB$9,"VEHICLETRAVELTIMEMEASUREMENT",$D69)/3600/24,"--")</f>
        <v>--</v>
      </c>
      <c r="HC69" s="34" t="str">
        <f>IFERROR(GETPIVOTDATA("Average of TRAVTM(60)",#REF!,"TIMEINT",HC$9,"VEHICLETRAVELTIMEMEASUREMENT",$D69)/3600/24,"--")</f>
        <v>--</v>
      </c>
      <c r="HD69" s="34" t="str">
        <f>IFERROR(GETPIVOTDATA("Average of TRAVTM(60)",#REF!,"TIMEINT",HD$9,"VEHICLETRAVELTIMEMEASUREMENT",$D69)/3600/24,"--")</f>
        <v>--</v>
      </c>
      <c r="HE69" s="34" t="str">
        <f>IFERROR(GETPIVOTDATA("Average of TRAVTM(60)",#REF!,"TIMEINT",HE$9,"VEHICLETRAVELTIMEMEASUREMENT",$D69)/3600/24,"--")</f>
        <v>--</v>
      </c>
      <c r="HF69" s="34" t="str">
        <f>IFERROR(GETPIVOTDATA("Average of TRAVTM(60)",#REF!,"TIMEINT",HF$9,"VEHICLETRAVELTIMEMEASUREMENT",$D69)/3600/24,"--")</f>
        <v>--</v>
      </c>
      <c r="HG69" s="134" t="str">
        <f>IFERROR(GETPIVOTDATA("Average of TRAVTM(60)",#REF!,"TIMEINT",HG$9,"VEHICLETRAVELTIMEMEASUREMENT",$D69)/3600/24,"--")</f>
        <v>--</v>
      </c>
      <c r="HH69" s="331"/>
      <c r="HI69" s="323" t="str">
        <f>IFERROR(GETPIVOTDATA("Average of VEHS(60)",#REF!,"TIMEINT",HI$9,"VEHICLETRAVELTIMEMEASUREMENT",$D69),"--")</f>
        <v>--</v>
      </c>
      <c r="HJ69" s="324" t="str">
        <f>IFERROR(GETPIVOTDATA("Average of VEHS(60)",#REF!,"TIMEINT",HJ$9,"VEHICLETRAVELTIMEMEASUREMENT",$D69),"--")</f>
        <v>--</v>
      </c>
      <c r="HK69" s="324" t="str">
        <f>IFERROR(GETPIVOTDATA("Average of VEHS(60)",#REF!,"TIMEINT",HK$9,"VEHICLETRAVELTIMEMEASUREMENT",$D69),"--")</f>
        <v>--</v>
      </c>
      <c r="HL69" s="324" t="str">
        <f>IFERROR(GETPIVOTDATA("Average of VEHS(60)",#REF!,"TIMEINT",HL$9,"VEHICLETRAVELTIMEMEASUREMENT",$D69),"--")</f>
        <v>--</v>
      </c>
      <c r="HM69" s="324" t="str">
        <f>IFERROR(GETPIVOTDATA("Average of VEHS(60)",#REF!,"TIMEINT",HM$9,"VEHICLETRAVELTIMEMEASUREMENT",$D69),"--")</f>
        <v>--</v>
      </c>
      <c r="HN69" s="324" t="str">
        <f>IFERROR(GETPIVOTDATA("Average of VEHS(60)",#REF!,"TIMEINT",HN$9,"VEHICLETRAVELTIMEMEASUREMENT",$D69),"--")</f>
        <v>--</v>
      </c>
      <c r="HO69" s="324" t="str">
        <f>IFERROR(GETPIVOTDATA("Average of VEHS(60)",#REF!,"TIMEINT",HO$9,"VEHICLETRAVELTIMEMEASUREMENT",$D69),"--")</f>
        <v>--</v>
      </c>
      <c r="HP69" s="324" t="str">
        <f>IFERROR(GETPIVOTDATA("Average of VEHS(60)",#REF!,"TIMEINT",HP$9,"VEHICLETRAVELTIMEMEASUREMENT",$D69),"--")</f>
        <v>--</v>
      </c>
      <c r="HQ69" s="324" t="str">
        <f>IFERROR(GETPIVOTDATA("Average of VEHS(60)",#REF!,"TIMEINT",HQ$9,"VEHICLETRAVELTIMEMEASUREMENT",$D69),"--")</f>
        <v>--</v>
      </c>
      <c r="HR69" s="324" t="str">
        <f>IFERROR(GETPIVOTDATA("Average of VEHS(60)",#REF!,"TIMEINT",HR$9,"VEHICLETRAVELTIMEMEASUREMENT",$D69),"--")</f>
        <v>--</v>
      </c>
      <c r="HS69" s="324" t="str">
        <f>IFERROR(GETPIVOTDATA("Average of VEHS(60)",#REF!,"TIMEINT",HS$9,"VEHICLETRAVELTIMEMEASUREMENT",$D69),"--")</f>
        <v>--</v>
      </c>
      <c r="HT69" s="324" t="str">
        <f>IFERROR(GETPIVOTDATA("Average of VEHS(60)",#REF!,"TIMEINT",HT$9,"VEHICLETRAVELTIMEMEASUREMENT",$D69),"--")</f>
        <v>--</v>
      </c>
      <c r="HU69" s="324" t="str">
        <f>IFERROR(GETPIVOTDATA("Average of VEHS(60)",#REF!,"TIMEINT",HU$9,"VEHICLETRAVELTIMEMEASUREMENT",$D69),"--")</f>
        <v>--</v>
      </c>
      <c r="HV69" s="324" t="str">
        <f>IFERROR(GETPIVOTDATA("Average of VEHS(60)",#REF!,"TIMEINT",HV$9,"VEHICLETRAVELTIMEMEASUREMENT",$D69),"--")</f>
        <v>--</v>
      </c>
      <c r="HW69" s="324" t="str">
        <f>IFERROR(GETPIVOTDATA("Average of VEHS(60)",#REF!,"TIMEINT",HW$9,"VEHICLETRAVELTIMEMEASUREMENT",$D69),"--")</f>
        <v>--</v>
      </c>
      <c r="HX69" s="325" t="str">
        <f>IFERROR(GETPIVOTDATA("Average of VEHS(60)",#REF!,"TIMEINT",HX$9,"VEHICLETRAVELTIMEMEASUREMENT",$D69),"--")</f>
        <v>--</v>
      </c>
      <c r="HY69" s="331"/>
      <c r="HZ69" s="209" t="str">
        <f t="shared" si="28"/>
        <v>--</v>
      </c>
      <c r="IA69" s="354" t="str">
        <f t="shared" si="29"/>
        <v>--</v>
      </c>
      <c r="IB69" s="325">
        <f t="shared" si="30"/>
        <v>0</v>
      </c>
      <c r="IC69" s="638"/>
      <c r="ID69" s="323" t="str">
        <f>IFERROR(AVERAGEIFS('VISSIM Travel Time Outputs'!#REF!,'VISSIM Travel Time Outputs'!#REF!,$D69,'VISSIM Travel Time Outputs'!#REF!,"AVG",'VISSIM Travel Time Outputs'!#REF!,ID$9),"-")</f>
        <v>-</v>
      </c>
      <c r="IE69" s="324" t="str">
        <f>IFERROR(AVERAGEIFS('VISSIM Travel Time Outputs'!#REF!,'VISSIM Travel Time Outputs'!#REF!,$D69,'VISSIM Travel Time Outputs'!#REF!,"AVG",'VISSIM Travel Time Outputs'!#REF!,IE$9),"-")</f>
        <v>-</v>
      </c>
      <c r="IF69" s="324" t="str">
        <f>IFERROR(AVERAGEIFS('VISSIM Travel Time Outputs'!#REF!,'VISSIM Travel Time Outputs'!#REF!,$D69,'VISSIM Travel Time Outputs'!#REF!,"AVG",'VISSIM Travel Time Outputs'!#REF!,IF$9),"-")</f>
        <v>-</v>
      </c>
      <c r="IG69" s="324" t="str">
        <f>IFERROR(AVERAGEIFS('VISSIM Travel Time Outputs'!#REF!,'VISSIM Travel Time Outputs'!#REF!,$D69,'VISSIM Travel Time Outputs'!#REF!,"AVG",'VISSIM Travel Time Outputs'!#REF!,IG$9),"-")</f>
        <v>-</v>
      </c>
      <c r="IH69" s="324" t="str">
        <f>IFERROR(AVERAGEIFS('VISSIM Travel Time Outputs'!#REF!,'VISSIM Travel Time Outputs'!#REF!,$D69,'VISSIM Travel Time Outputs'!#REF!,"AVG",'VISSIM Travel Time Outputs'!#REF!,IH$9),"-")</f>
        <v>-</v>
      </c>
      <c r="II69" s="324" t="str">
        <f>IFERROR(AVERAGEIFS('VISSIM Travel Time Outputs'!#REF!,'VISSIM Travel Time Outputs'!#REF!,$D69,'VISSIM Travel Time Outputs'!#REF!,"AVG",'VISSIM Travel Time Outputs'!#REF!,II$9),"-")</f>
        <v>-</v>
      </c>
      <c r="IJ69" s="324" t="str">
        <f>IFERROR(AVERAGEIFS('VISSIM Travel Time Outputs'!#REF!,'VISSIM Travel Time Outputs'!#REF!,$D69,'VISSIM Travel Time Outputs'!#REF!,"AVG",'VISSIM Travel Time Outputs'!#REF!,IJ$9),"-")</f>
        <v>-</v>
      </c>
      <c r="IK69" s="324" t="str">
        <f>IFERROR(AVERAGEIFS('VISSIM Travel Time Outputs'!#REF!,'VISSIM Travel Time Outputs'!#REF!,$D69,'VISSIM Travel Time Outputs'!#REF!,"AVG",'VISSIM Travel Time Outputs'!#REF!,IK$9),"-")</f>
        <v>-</v>
      </c>
      <c r="IL69" s="324" t="str">
        <f>IFERROR(AVERAGEIFS('VISSIM Travel Time Outputs'!#REF!,'VISSIM Travel Time Outputs'!#REF!,$D69,'VISSIM Travel Time Outputs'!#REF!,"AVG",'VISSIM Travel Time Outputs'!#REF!,IL$9),"-")</f>
        <v>-</v>
      </c>
      <c r="IM69" s="324" t="str">
        <f>IFERROR(AVERAGEIFS('VISSIM Travel Time Outputs'!#REF!,'VISSIM Travel Time Outputs'!#REF!,$D69,'VISSIM Travel Time Outputs'!#REF!,"AVG",'VISSIM Travel Time Outputs'!#REF!,IM$9),"-")</f>
        <v>-</v>
      </c>
      <c r="IN69" s="324" t="str">
        <f>IFERROR(AVERAGEIFS('VISSIM Travel Time Outputs'!#REF!,'VISSIM Travel Time Outputs'!#REF!,$D69,'VISSIM Travel Time Outputs'!#REF!,"AVG",'VISSIM Travel Time Outputs'!#REF!,IN$9),"-")</f>
        <v>-</v>
      </c>
      <c r="IO69" s="324" t="str">
        <f>IFERROR(AVERAGEIFS('VISSIM Travel Time Outputs'!#REF!,'VISSIM Travel Time Outputs'!#REF!,$D69,'VISSIM Travel Time Outputs'!#REF!,"AVG",'VISSIM Travel Time Outputs'!#REF!,IO$9),"-")</f>
        <v>-</v>
      </c>
      <c r="IP69" s="324" t="str">
        <f>IFERROR(AVERAGEIFS('VISSIM Travel Time Outputs'!#REF!,'VISSIM Travel Time Outputs'!#REF!,$D69,'VISSIM Travel Time Outputs'!#REF!,"AVG",'VISSIM Travel Time Outputs'!#REF!,IP$9),"-")</f>
        <v>-</v>
      </c>
      <c r="IQ69" s="324" t="str">
        <f>IFERROR(AVERAGEIFS('VISSIM Travel Time Outputs'!#REF!,'VISSIM Travel Time Outputs'!#REF!,$D69,'VISSIM Travel Time Outputs'!#REF!,"AVG",'VISSIM Travel Time Outputs'!#REF!,IQ$9),"-")</f>
        <v>-</v>
      </c>
      <c r="IR69" s="324" t="str">
        <f>IFERROR(AVERAGEIFS('VISSIM Travel Time Outputs'!#REF!,'VISSIM Travel Time Outputs'!#REF!,$D69,'VISSIM Travel Time Outputs'!#REF!,"AVG",'VISSIM Travel Time Outputs'!#REF!,IR$9),"-")</f>
        <v>-</v>
      </c>
      <c r="IS69" s="325" t="str">
        <f>IFERROR(AVERAGEIFS('VISSIM Travel Time Outputs'!#REF!,'VISSIM Travel Time Outputs'!#REF!,$D69,'VISSIM Travel Time Outputs'!#REF!,"AVG",'VISSIM Travel Time Outputs'!#REF!,IS$9),"-")</f>
        <v>-</v>
      </c>
      <c r="IT69" s="325" t="str">
        <f t="shared" si="31"/>
        <v>--</v>
      </c>
    </row>
    <row r="70" spans="1:254" x14ac:dyDescent="0.35">
      <c r="A70" s="252" t="str">
        <f t="shared" si="12"/>
        <v>H</v>
      </c>
      <c r="B70" s="319">
        <f t="shared" si="33"/>
        <v>61</v>
      </c>
      <c r="C70" s="413">
        <f>INDEX('Input - Travel Times'!$B$3:$AH$103,MATCH($B70,'Input - Travel Times'!$B$3:$B$103,0),MATCH(C$9,'Input - Travel Times'!$B$3:$AH$3,0))</f>
        <v>0</v>
      </c>
      <c r="D70" s="150">
        <f>INDEX('Input - Travel Times'!$B$3:$AH$103,MATCH($B70,'Input - Travel Times'!$B$3:$B$103,0),MATCH(D$9,'Input - Travel Times'!$B$3:$AH$3,0))</f>
        <v>0</v>
      </c>
      <c r="E70" s="518">
        <f>TIME(0,0,INDEX('Input - Travel Times'!$B$3:$AH$103,MATCH($B70,'Input - Travel Times'!$B$3:$B$103,0),MATCH(E$9,'Input - Travel Times'!$B$3:$AH$3,0)))</f>
        <v>0</v>
      </c>
      <c r="F70" s="518">
        <f>TIME(0,0,INDEX('Input - Travel Times'!$B$3:$AH$103,MATCH($B70,'Input - Travel Times'!$B$3:$B$103,0),MATCH(F$9,'Input - Travel Times'!$B$3:$AH$3,0)))</f>
        <v>0</v>
      </c>
      <c r="G70" s="518">
        <f>TIME(0,0,INDEX('Input - Travel Times'!$B$3:$AH$103,MATCH($B70,'Input - Travel Times'!$B$3:$B$103,0),MATCH(G$9,'Input - Travel Times'!$B$3:$AH$3,0)))</f>
        <v>0</v>
      </c>
      <c r="H70" s="518">
        <f>TIME(0,0,INDEX('Input - Travel Times'!$B$3:$AH$103,MATCH($B70,'Input - Travel Times'!$B$3:$B$103,0),MATCH(H$9,'Input - Travel Times'!$B$3:$AH$3,0)))</f>
        <v>0</v>
      </c>
      <c r="J70" s="209" t="str">
        <f>IFERROR(TIME(0,0,AVERAGEIFS('VISSIM Travel Time Outputs'!$I:$I,'VISSIM Travel Time Outputs'!$D:$D,$D70,'VISSIM Travel Time Outputs'!$A:$A,"AVG",'VISSIM Travel Time Outputs'!$B:$B,J$9)),"-")</f>
        <v>-</v>
      </c>
      <c r="K70" s="34" t="str">
        <f>IFERROR(TIME(0,0,AVERAGEIFS('VISSIM Travel Time Outputs'!$I:$I,'VISSIM Travel Time Outputs'!$D:$D,$D70,'VISSIM Travel Time Outputs'!$A:$A,"AVG",'VISSIM Travel Time Outputs'!$B:$B,K$9)),"-")</f>
        <v>-</v>
      </c>
      <c r="L70" s="34" t="str">
        <f>IFERROR(TIME(0,0,AVERAGEIFS('VISSIM Travel Time Outputs'!$I:$I,'VISSIM Travel Time Outputs'!$D:$D,$D70,'VISSIM Travel Time Outputs'!$A:$A,"AVG",'VISSIM Travel Time Outputs'!$B:$B,L$9)),"-")</f>
        <v>-</v>
      </c>
      <c r="M70" s="34" t="str">
        <f>IFERROR(TIME(0,0,AVERAGEIFS('VISSIM Travel Time Outputs'!$I:$I,'VISSIM Travel Time Outputs'!$D:$D,$D70,'VISSIM Travel Time Outputs'!$A:$A,"AVG",'VISSIM Travel Time Outputs'!$B:$B,M$9)),"-")</f>
        <v>-</v>
      </c>
      <c r="N70" s="34" t="str">
        <f>IFERROR(TIME(0,0,AVERAGEIFS('VISSIM Travel Time Outputs'!$I:$I,'VISSIM Travel Time Outputs'!$D:$D,$D70,'VISSIM Travel Time Outputs'!$A:$A,"AVG",'VISSIM Travel Time Outputs'!$B:$B,N$9)),"-")</f>
        <v>-</v>
      </c>
      <c r="O70" s="34" t="str">
        <f>IFERROR(TIME(0,0,AVERAGEIFS('VISSIM Travel Time Outputs'!$I:$I,'VISSIM Travel Time Outputs'!$D:$D,$D70,'VISSIM Travel Time Outputs'!$A:$A,"AVG",'VISSIM Travel Time Outputs'!$B:$B,O$9)),"-")</f>
        <v>-</v>
      </c>
      <c r="P70" s="34" t="str">
        <f>IFERROR(TIME(0,0,AVERAGEIFS('VISSIM Travel Time Outputs'!$I:$I,'VISSIM Travel Time Outputs'!$D:$D,$D70,'VISSIM Travel Time Outputs'!$A:$A,"AVG",'VISSIM Travel Time Outputs'!$B:$B,P$9)),"-")</f>
        <v>-</v>
      </c>
      <c r="Q70" s="34" t="str">
        <f>IFERROR(TIME(0,0,AVERAGEIFS('VISSIM Travel Time Outputs'!$I:$I,'VISSIM Travel Time Outputs'!$D:$D,$D70,'VISSIM Travel Time Outputs'!$A:$A,"AVG",'VISSIM Travel Time Outputs'!$B:$B,Q$9)),"-")</f>
        <v>-</v>
      </c>
      <c r="R70" s="34" t="str">
        <f>IFERROR(TIME(0,0,AVERAGEIFS('VISSIM Travel Time Outputs'!$I:$I,'VISSIM Travel Time Outputs'!$D:$D,$D70,'VISSIM Travel Time Outputs'!$A:$A,"AVG",'VISSIM Travel Time Outputs'!$B:$B,R$9)),"-")</f>
        <v>-</v>
      </c>
      <c r="S70" s="34" t="str">
        <f>IFERROR(TIME(0,0,AVERAGEIFS('VISSIM Travel Time Outputs'!$I:$I,'VISSIM Travel Time Outputs'!$D:$D,$D70,'VISSIM Travel Time Outputs'!$A:$A,"AVG",'VISSIM Travel Time Outputs'!$B:$B,S$9)),"-")</f>
        <v>-</v>
      </c>
      <c r="T70" s="34" t="str">
        <f>IFERROR(TIME(0,0,AVERAGEIFS('VISSIM Travel Time Outputs'!$I:$I,'VISSIM Travel Time Outputs'!$D:$D,$D70,'VISSIM Travel Time Outputs'!$A:$A,"AVG",'VISSIM Travel Time Outputs'!$B:$B,T$9)),"-")</f>
        <v>-</v>
      </c>
      <c r="U70" s="34" t="str">
        <f>IFERROR(TIME(0,0,AVERAGEIFS('VISSIM Travel Time Outputs'!$I:$I,'VISSIM Travel Time Outputs'!$D:$D,$D70,'VISSIM Travel Time Outputs'!$A:$A,"AVG",'VISSIM Travel Time Outputs'!$B:$B,U$9)),"-")</f>
        <v>-</v>
      </c>
      <c r="V70" s="34" t="str">
        <f>IFERROR(TIME(0,0,AVERAGEIFS('VISSIM Travel Time Outputs'!$I:$I,'VISSIM Travel Time Outputs'!$D:$D,$D70,'VISSIM Travel Time Outputs'!$A:$A,"AVG",'VISSIM Travel Time Outputs'!$B:$B,V$9)),"-")</f>
        <v>-</v>
      </c>
      <c r="W70" s="34" t="str">
        <f>IFERROR(TIME(0,0,AVERAGEIFS('VISSIM Travel Time Outputs'!$I:$I,'VISSIM Travel Time Outputs'!$D:$D,$D70,'VISSIM Travel Time Outputs'!$A:$A,"AVG",'VISSIM Travel Time Outputs'!$B:$B,W$9)),"-")</f>
        <v>-</v>
      </c>
      <c r="X70" s="34" t="str">
        <f>IFERROR(TIME(0,0,AVERAGEIFS('VISSIM Travel Time Outputs'!$I:$I,'VISSIM Travel Time Outputs'!$D:$D,$D70,'VISSIM Travel Time Outputs'!$A:$A,"AVG",'VISSIM Travel Time Outputs'!$B:$B,X$9)),"-")</f>
        <v>-</v>
      </c>
      <c r="Y70" s="134" t="str">
        <f>IFERROR(TIME(0,0,AVERAGEIFS('VISSIM Travel Time Outputs'!$I:$I,'VISSIM Travel Time Outputs'!$D:$D,$D70,'VISSIM Travel Time Outputs'!$A:$A,"AVG",'VISSIM Travel Time Outputs'!$B:$B,Y$9)),"-")</f>
        <v>-</v>
      </c>
      <c r="Z70" s="254"/>
      <c r="AA70" s="323" t="str">
        <f>IFERROR(AVERAGEIFS('VISSIM Travel Time Outputs'!$F:$F,'VISSIM Travel Time Outputs'!$D:$D,$D70,'VISSIM Travel Time Outputs'!$A:$A,"AVG",'VISSIM Travel Time Outputs'!$B:$B,AA$9),"-")</f>
        <v>-</v>
      </c>
      <c r="AB70" s="324" t="str">
        <f>IFERROR(AVERAGEIFS('VISSIM Travel Time Outputs'!$F:$F,'VISSIM Travel Time Outputs'!$D:$D,$D70,'VISSIM Travel Time Outputs'!$A:$A,"AVG",'VISSIM Travel Time Outputs'!$B:$B,AB$9),"-")</f>
        <v>-</v>
      </c>
      <c r="AC70" s="324" t="str">
        <f>IFERROR(AVERAGEIFS('VISSIM Travel Time Outputs'!$F:$F,'VISSIM Travel Time Outputs'!$D:$D,$D70,'VISSIM Travel Time Outputs'!$A:$A,"AVG",'VISSIM Travel Time Outputs'!$B:$B,AC$9),"-")</f>
        <v>-</v>
      </c>
      <c r="AD70" s="324" t="str">
        <f>IFERROR(AVERAGEIFS('VISSIM Travel Time Outputs'!$F:$F,'VISSIM Travel Time Outputs'!$D:$D,$D70,'VISSIM Travel Time Outputs'!$A:$A,"AVG",'VISSIM Travel Time Outputs'!$B:$B,AD$9),"-")</f>
        <v>-</v>
      </c>
      <c r="AE70" s="324" t="str">
        <f>IFERROR(AVERAGEIFS('VISSIM Travel Time Outputs'!$F:$F,'VISSIM Travel Time Outputs'!$D:$D,$D70,'VISSIM Travel Time Outputs'!$A:$A,"AVG",'VISSIM Travel Time Outputs'!$B:$B,AE$9),"-")</f>
        <v>-</v>
      </c>
      <c r="AF70" s="324" t="str">
        <f>IFERROR(AVERAGEIFS('VISSIM Travel Time Outputs'!$F:$F,'VISSIM Travel Time Outputs'!$D:$D,$D70,'VISSIM Travel Time Outputs'!$A:$A,"AVG",'VISSIM Travel Time Outputs'!$B:$B,AF$9),"-")</f>
        <v>-</v>
      </c>
      <c r="AG70" s="324" t="str">
        <f>IFERROR(AVERAGEIFS('VISSIM Travel Time Outputs'!$F:$F,'VISSIM Travel Time Outputs'!$D:$D,$D70,'VISSIM Travel Time Outputs'!$A:$A,"AVG",'VISSIM Travel Time Outputs'!$B:$B,AG$9),"-")</f>
        <v>-</v>
      </c>
      <c r="AH70" s="324" t="str">
        <f>IFERROR(AVERAGEIFS('VISSIM Travel Time Outputs'!$F:$F,'VISSIM Travel Time Outputs'!$D:$D,$D70,'VISSIM Travel Time Outputs'!$A:$A,"AVG",'VISSIM Travel Time Outputs'!$B:$B,AH$9),"-")</f>
        <v>-</v>
      </c>
      <c r="AI70" s="324" t="str">
        <f>IFERROR(AVERAGEIFS('VISSIM Travel Time Outputs'!$F:$F,'VISSIM Travel Time Outputs'!$D:$D,$D70,'VISSIM Travel Time Outputs'!$A:$A,"AVG",'VISSIM Travel Time Outputs'!$B:$B,AI$9),"-")</f>
        <v>-</v>
      </c>
      <c r="AJ70" s="324" t="str">
        <f>IFERROR(AVERAGEIFS('VISSIM Travel Time Outputs'!$F:$F,'VISSIM Travel Time Outputs'!$D:$D,$D70,'VISSIM Travel Time Outputs'!$A:$A,"AVG",'VISSIM Travel Time Outputs'!$B:$B,AJ$9),"-")</f>
        <v>-</v>
      </c>
      <c r="AK70" s="324" t="str">
        <f>IFERROR(AVERAGEIFS('VISSIM Travel Time Outputs'!$F:$F,'VISSIM Travel Time Outputs'!$D:$D,$D70,'VISSIM Travel Time Outputs'!$A:$A,"AVG",'VISSIM Travel Time Outputs'!$B:$B,AK$9),"-")</f>
        <v>-</v>
      </c>
      <c r="AL70" s="324" t="str">
        <f>IFERROR(AVERAGEIFS('VISSIM Travel Time Outputs'!$F:$F,'VISSIM Travel Time Outputs'!$D:$D,$D70,'VISSIM Travel Time Outputs'!$A:$A,"AVG",'VISSIM Travel Time Outputs'!$B:$B,AL$9),"-")</f>
        <v>-</v>
      </c>
      <c r="AM70" s="324" t="str">
        <f>IFERROR(AVERAGEIFS('VISSIM Travel Time Outputs'!$F:$F,'VISSIM Travel Time Outputs'!$D:$D,$D70,'VISSIM Travel Time Outputs'!$A:$A,"AVG",'VISSIM Travel Time Outputs'!$B:$B,AM$9),"-")</f>
        <v>-</v>
      </c>
      <c r="AN70" s="324" t="str">
        <f>IFERROR(AVERAGEIFS('VISSIM Travel Time Outputs'!$F:$F,'VISSIM Travel Time Outputs'!$D:$D,$D70,'VISSIM Travel Time Outputs'!$A:$A,"AVG",'VISSIM Travel Time Outputs'!$B:$B,AN$9),"-")</f>
        <v>-</v>
      </c>
      <c r="AO70" s="324" t="str">
        <f>IFERROR(AVERAGEIFS('VISSIM Travel Time Outputs'!$F:$F,'VISSIM Travel Time Outputs'!$D:$D,$D70,'VISSIM Travel Time Outputs'!$A:$A,"AVG",'VISSIM Travel Time Outputs'!$B:$B,AO$9),"-")</f>
        <v>-</v>
      </c>
      <c r="AP70" s="325" t="str">
        <f>IFERROR(AVERAGEIFS('VISSIM Travel Time Outputs'!$F:$F,'VISSIM Travel Time Outputs'!$D:$D,$D70,'VISSIM Travel Time Outputs'!$A:$A,"AVG",'VISSIM Travel Time Outputs'!$B:$B,AP$9),"-")</f>
        <v>-</v>
      </c>
      <c r="AQ70" s="331"/>
      <c r="AR70" s="209" t="str">
        <f t="shared" si="13"/>
        <v>--</v>
      </c>
      <c r="AS70" s="354" t="str">
        <f t="shared" si="14"/>
        <v>--</v>
      </c>
      <c r="AT70" s="325">
        <f t="shared" si="15"/>
        <v>0</v>
      </c>
      <c r="AU70" s="255"/>
      <c r="AV70" s="209" t="str">
        <f>IFERROR(TIME(0,0,AVERAGEIFS('VISSIM Travel Time Outputs'!$J:$J,'VISSIM Travel Time Outputs'!$D:$D,$D70,'VISSIM Travel Time Outputs'!$A:$A,"AVG",'VISSIM Travel Time Outputs'!$B:$B,AV$9)),"-")</f>
        <v>-</v>
      </c>
      <c r="AW70" s="34" t="str">
        <f>IFERROR(TIME(0,0,AVERAGEIFS('VISSIM Travel Time Outputs'!$J:$J,'VISSIM Travel Time Outputs'!$D:$D,$D70,'VISSIM Travel Time Outputs'!$A:$A,"AVG",'VISSIM Travel Time Outputs'!$B:$B,AW$9)),"-")</f>
        <v>-</v>
      </c>
      <c r="AX70" s="34" t="str">
        <f>IFERROR(TIME(0,0,AVERAGEIFS('VISSIM Travel Time Outputs'!$J:$J,'VISSIM Travel Time Outputs'!$D:$D,$D70,'VISSIM Travel Time Outputs'!$A:$A,"AVG",'VISSIM Travel Time Outputs'!$B:$B,AX$9)),"-")</f>
        <v>-</v>
      </c>
      <c r="AY70" s="34" t="str">
        <f>IFERROR(TIME(0,0,AVERAGEIFS('VISSIM Travel Time Outputs'!$J:$J,'VISSIM Travel Time Outputs'!$D:$D,$D70,'VISSIM Travel Time Outputs'!$A:$A,"AVG",'VISSIM Travel Time Outputs'!$B:$B,AY$9)),"-")</f>
        <v>-</v>
      </c>
      <c r="AZ70" s="34" t="str">
        <f>IFERROR(TIME(0,0,AVERAGEIFS('VISSIM Travel Time Outputs'!$J:$J,'VISSIM Travel Time Outputs'!$D:$D,$D70,'VISSIM Travel Time Outputs'!$A:$A,"AVG",'VISSIM Travel Time Outputs'!$B:$B,AZ$9)),"-")</f>
        <v>-</v>
      </c>
      <c r="BA70" s="34" t="str">
        <f>IFERROR(TIME(0,0,AVERAGEIFS('VISSIM Travel Time Outputs'!$J:$J,'VISSIM Travel Time Outputs'!$D:$D,$D70,'VISSIM Travel Time Outputs'!$A:$A,"AVG",'VISSIM Travel Time Outputs'!$B:$B,BA$9)),"-")</f>
        <v>-</v>
      </c>
      <c r="BB70" s="34" t="str">
        <f>IFERROR(TIME(0,0,AVERAGEIFS('VISSIM Travel Time Outputs'!$J:$J,'VISSIM Travel Time Outputs'!$D:$D,$D70,'VISSIM Travel Time Outputs'!$A:$A,"AVG",'VISSIM Travel Time Outputs'!$B:$B,BB$9)),"-")</f>
        <v>-</v>
      </c>
      <c r="BC70" s="34" t="str">
        <f>IFERROR(TIME(0,0,AVERAGEIFS('VISSIM Travel Time Outputs'!$J:$J,'VISSIM Travel Time Outputs'!$D:$D,$D70,'VISSIM Travel Time Outputs'!$A:$A,"AVG",'VISSIM Travel Time Outputs'!$B:$B,BC$9)),"-")</f>
        <v>-</v>
      </c>
      <c r="BD70" s="34" t="str">
        <f>IFERROR(TIME(0,0,AVERAGEIFS('VISSIM Travel Time Outputs'!$J:$J,'VISSIM Travel Time Outputs'!$D:$D,$D70,'VISSIM Travel Time Outputs'!$A:$A,"AVG",'VISSIM Travel Time Outputs'!$B:$B,BD$9)),"-")</f>
        <v>-</v>
      </c>
      <c r="BE70" s="34" t="str">
        <f>IFERROR(TIME(0,0,AVERAGEIFS('VISSIM Travel Time Outputs'!$J:$J,'VISSIM Travel Time Outputs'!$D:$D,$D70,'VISSIM Travel Time Outputs'!$A:$A,"AVG",'VISSIM Travel Time Outputs'!$B:$B,BE$9)),"-")</f>
        <v>-</v>
      </c>
      <c r="BF70" s="34" t="str">
        <f>IFERROR(TIME(0,0,AVERAGEIFS('VISSIM Travel Time Outputs'!$J:$J,'VISSIM Travel Time Outputs'!$D:$D,$D70,'VISSIM Travel Time Outputs'!$A:$A,"AVG",'VISSIM Travel Time Outputs'!$B:$B,BF$9)),"-")</f>
        <v>-</v>
      </c>
      <c r="BG70" s="34" t="str">
        <f>IFERROR(TIME(0,0,AVERAGEIFS('VISSIM Travel Time Outputs'!$J:$J,'VISSIM Travel Time Outputs'!$D:$D,$D70,'VISSIM Travel Time Outputs'!$A:$A,"AVG",'VISSIM Travel Time Outputs'!$B:$B,BG$9)),"-")</f>
        <v>-</v>
      </c>
      <c r="BH70" s="34" t="str">
        <f>IFERROR(TIME(0,0,AVERAGEIFS('VISSIM Travel Time Outputs'!$J:$J,'VISSIM Travel Time Outputs'!$D:$D,$D70,'VISSIM Travel Time Outputs'!$A:$A,"AVG",'VISSIM Travel Time Outputs'!$B:$B,BH$9)),"-")</f>
        <v>-</v>
      </c>
      <c r="BI70" s="34" t="str">
        <f>IFERROR(TIME(0,0,AVERAGEIFS('VISSIM Travel Time Outputs'!$J:$J,'VISSIM Travel Time Outputs'!$D:$D,$D70,'VISSIM Travel Time Outputs'!$A:$A,"AVG",'VISSIM Travel Time Outputs'!$B:$B,BI$9)),"-")</f>
        <v>-</v>
      </c>
      <c r="BJ70" s="34" t="str">
        <f>IFERROR(TIME(0,0,AVERAGEIFS('VISSIM Travel Time Outputs'!$J:$J,'VISSIM Travel Time Outputs'!$D:$D,$D70,'VISSIM Travel Time Outputs'!$A:$A,"AVG",'VISSIM Travel Time Outputs'!$B:$B,BJ$9)),"-")</f>
        <v>-</v>
      </c>
      <c r="BK70" s="134" t="str">
        <f>IFERROR(TIME(0,0,AVERAGEIFS('VISSIM Travel Time Outputs'!$J:$J,'VISSIM Travel Time Outputs'!$D:$D,$D70,'VISSIM Travel Time Outputs'!$A:$A,"AVG",'VISSIM Travel Time Outputs'!$B:$B,BK$9)),"-")</f>
        <v>-</v>
      </c>
      <c r="BL70" s="126"/>
      <c r="BM70" s="323" t="str">
        <f>IFERROR(AVERAGEIFS('VISSIM Travel Time Outputs'!$G:$G,'VISSIM Travel Time Outputs'!$D:$D,$D70,'VISSIM Travel Time Outputs'!$A:$A,"AVG",'VISSIM Travel Time Outputs'!$B:$B,BM$9),"-")</f>
        <v>-</v>
      </c>
      <c r="BN70" s="324" t="str">
        <f>IFERROR(AVERAGEIFS('VISSIM Travel Time Outputs'!$G:$G,'VISSIM Travel Time Outputs'!$D:$D,$D70,'VISSIM Travel Time Outputs'!$A:$A,"AVG",'VISSIM Travel Time Outputs'!$B:$B,BN$9),"-")</f>
        <v>-</v>
      </c>
      <c r="BO70" s="324" t="str">
        <f>IFERROR(AVERAGEIFS('VISSIM Travel Time Outputs'!$G:$G,'VISSIM Travel Time Outputs'!$D:$D,$D70,'VISSIM Travel Time Outputs'!$A:$A,"AVG",'VISSIM Travel Time Outputs'!$B:$B,BO$9),"-")</f>
        <v>-</v>
      </c>
      <c r="BP70" s="324" t="str">
        <f>IFERROR(AVERAGEIFS('VISSIM Travel Time Outputs'!$G:$G,'VISSIM Travel Time Outputs'!$D:$D,$D70,'VISSIM Travel Time Outputs'!$A:$A,"AVG",'VISSIM Travel Time Outputs'!$B:$B,BP$9),"-")</f>
        <v>-</v>
      </c>
      <c r="BQ70" s="324" t="str">
        <f>IFERROR(AVERAGEIFS('VISSIM Travel Time Outputs'!$G:$G,'VISSIM Travel Time Outputs'!$D:$D,$D70,'VISSIM Travel Time Outputs'!$A:$A,"AVG",'VISSIM Travel Time Outputs'!$B:$B,BQ$9),"-")</f>
        <v>-</v>
      </c>
      <c r="BR70" s="324" t="str">
        <f>IFERROR(AVERAGEIFS('VISSIM Travel Time Outputs'!$G:$G,'VISSIM Travel Time Outputs'!$D:$D,$D70,'VISSIM Travel Time Outputs'!$A:$A,"AVG",'VISSIM Travel Time Outputs'!$B:$B,BR$9),"-")</f>
        <v>-</v>
      </c>
      <c r="BS70" s="324" t="str">
        <f>IFERROR(AVERAGEIFS('VISSIM Travel Time Outputs'!$G:$G,'VISSIM Travel Time Outputs'!$D:$D,$D70,'VISSIM Travel Time Outputs'!$A:$A,"AVG",'VISSIM Travel Time Outputs'!$B:$B,BS$9),"-")</f>
        <v>-</v>
      </c>
      <c r="BT70" s="324" t="str">
        <f>IFERROR(AVERAGEIFS('VISSIM Travel Time Outputs'!$G:$G,'VISSIM Travel Time Outputs'!$D:$D,$D70,'VISSIM Travel Time Outputs'!$A:$A,"AVG",'VISSIM Travel Time Outputs'!$B:$B,BT$9),"-")</f>
        <v>-</v>
      </c>
      <c r="BU70" s="324" t="str">
        <f>IFERROR(AVERAGEIFS('VISSIM Travel Time Outputs'!$G:$G,'VISSIM Travel Time Outputs'!$D:$D,$D70,'VISSIM Travel Time Outputs'!$A:$A,"AVG",'VISSIM Travel Time Outputs'!$B:$B,BU$9),"-")</f>
        <v>-</v>
      </c>
      <c r="BV70" s="324" t="str">
        <f>IFERROR(AVERAGEIFS('VISSIM Travel Time Outputs'!$G:$G,'VISSIM Travel Time Outputs'!$D:$D,$D70,'VISSIM Travel Time Outputs'!$A:$A,"AVG",'VISSIM Travel Time Outputs'!$B:$B,BV$9),"-")</f>
        <v>-</v>
      </c>
      <c r="BW70" s="324" t="str">
        <f>IFERROR(AVERAGEIFS('VISSIM Travel Time Outputs'!$G:$G,'VISSIM Travel Time Outputs'!$D:$D,$D70,'VISSIM Travel Time Outputs'!$A:$A,"AVG",'VISSIM Travel Time Outputs'!$B:$B,BW$9),"-")</f>
        <v>-</v>
      </c>
      <c r="BX70" s="324" t="str">
        <f>IFERROR(AVERAGEIFS('VISSIM Travel Time Outputs'!$G:$G,'VISSIM Travel Time Outputs'!$D:$D,$D70,'VISSIM Travel Time Outputs'!$A:$A,"AVG",'VISSIM Travel Time Outputs'!$B:$B,BX$9),"-")</f>
        <v>-</v>
      </c>
      <c r="BY70" s="324" t="str">
        <f>IFERROR(AVERAGEIFS('VISSIM Travel Time Outputs'!$G:$G,'VISSIM Travel Time Outputs'!$D:$D,$D70,'VISSIM Travel Time Outputs'!$A:$A,"AVG",'VISSIM Travel Time Outputs'!$B:$B,BY$9),"-")</f>
        <v>-</v>
      </c>
      <c r="BZ70" s="324" t="str">
        <f>IFERROR(AVERAGEIFS('VISSIM Travel Time Outputs'!$G:$G,'VISSIM Travel Time Outputs'!$D:$D,$D70,'VISSIM Travel Time Outputs'!$A:$A,"AVG",'VISSIM Travel Time Outputs'!$B:$B,BZ$9),"-")</f>
        <v>-</v>
      </c>
      <c r="CA70" s="324" t="str">
        <f>IFERROR(AVERAGEIFS('VISSIM Travel Time Outputs'!$G:$G,'VISSIM Travel Time Outputs'!$D:$D,$D70,'VISSIM Travel Time Outputs'!$A:$A,"AVG",'VISSIM Travel Time Outputs'!$B:$B,CA$9),"-")</f>
        <v>-</v>
      </c>
      <c r="CB70" s="325" t="str">
        <f>IFERROR(AVERAGEIFS('VISSIM Travel Time Outputs'!$G:$G,'VISSIM Travel Time Outputs'!$D:$D,$D70,'VISSIM Travel Time Outputs'!$A:$A,"AVG",'VISSIM Travel Time Outputs'!$B:$B,CB$9),"-")</f>
        <v>-</v>
      </c>
      <c r="CC70" s="254"/>
      <c r="CD70" s="209" t="str">
        <f t="shared" si="16"/>
        <v>--</v>
      </c>
      <c r="CE70" s="354" t="str">
        <f t="shared" si="17"/>
        <v>--</v>
      </c>
      <c r="CF70" s="325">
        <f t="shared" si="18"/>
        <v>0</v>
      </c>
      <c r="CG70" s="331"/>
      <c r="CH70" s="209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134"/>
      <c r="CX70" s="331"/>
      <c r="CY70" s="323"/>
      <c r="CZ70" s="324"/>
      <c r="DA70" s="324"/>
      <c r="DB70" s="324"/>
      <c r="DC70" s="324"/>
      <c r="DD70" s="324"/>
      <c r="DE70" s="324"/>
      <c r="DF70" s="324"/>
      <c r="DG70" s="324"/>
      <c r="DH70" s="324"/>
      <c r="DI70" s="324"/>
      <c r="DJ70" s="324"/>
      <c r="DK70" s="324"/>
      <c r="DL70" s="324"/>
      <c r="DM70" s="324"/>
      <c r="DN70" s="325"/>
      <c r="DO70" s="331"/>
      <c r="DP70" s="209" t="str">
        <f t="shared" si="19"/>
        <v>--</v>
      </c>
      <c r="DQ70" s="354" t="str">
        <f t="shared" si="20"/>
        <v>--</v>
      </c>
      <c r="DR70" s="325">
        <f t="shared" si="21"/>
        <v>0</v>
      </c>
      <c r="DS70" s="255"/>
      <c r="DT70" s="209" t="str">
        <f>IFERROR(TIME(0,0,AVERAGEIFS('VISSIM Travel Time Outputs'!$K:$K,'VISSIM Travel Time Outputs'!$D:$D,$D70,'VISSIM Travel Time Outputs'!$A:$A,"AVG",'VISSIM Travel Time Outputs'!$B:$B,DT$9)),"-")</f>
        <v>-</v>
      </c>
      <c r="DU70" s="34" t="str">
        <f>IFERROR(TIME(0,0,AVERAGEIFS('VISSIM Travel Time Outputs'!$K:$K,'VISSIM Travel Time Outputs'!$D:$D,$D70,'VISSIM Travel Time Outputs'!$A:$A,"AVG",'VISSIM Travel Time Outputs'!$B:$B,DU$9)),"-")</f>
        <v>-</v>
      </c>
      <c r="DV70" s="34" t="str">
        <f>IFERROR(TIME(0,0,AVERAGEIFS('VISSIM Travel Time Outputs'!$K:$K,'VISSIM Travel Time Outputs'!$D:$D,$D70,'VISSIM Travel Time Outputs'!$A:$A,"AVG",'VISSIM Travel Time Outputs'!$B:$B,DV$9)),"-")</f>
        <v>-</v>
      </c>
      <c r="DW70" s="34" t="str">
        <f>IFERROR(TIME(0,0,AVERAGEIFS('VISSIM Travel Time Outputs'!$K:$K,'VISSIM Travel Time Outputs'!$D:$D,$D70,'VISSIM Travel Time Outputs'!$A:$A,"AVG",'VISSIM Travel Time Outputs'!$B:$B,DW$9)),"-")</f>
        <v>-</v>
      </c>
      <c r="DX70" s="34" t="str">
        <f>IFERROR(TIME(0,0,AVERAGEIFS('VISSIM Travel Time Outputs'!$K:$K,'VISSIM Travel Time Outputs'!$D:$D,$D70,'VISSIM Travel Time Outputs'!$A:$A,"AVG",'VISSIM Travel Time Outputs'!$B:$B,DX$9)),"-")</f>
        <v>-</v>
      </c>
      <c r="DY70" s="34" t="str">
        <f>IFERROR(TIME(0,0,AVERAGEIFS('VISSIM Travel Time Outputs'!$K:$K,'VISSIM Travel Time Outputs'!$D:$D,$D70,'VISSIM Travel Time Outputs'!$A:$A,"AVG",'VISSIM Travel Time Outputs'!$B:$B,DY$9)),"-")</f>
        <v>-</v>
      </c>
      <c r="DZ70" s="34" t="str">
        <f>IFERROR(TIME(0,0,AVERAGEIFS('VISSIM Travel Time Outputs'!$K:$K,'VISSIM Travel Time Outputs'!$D:$D,$D70,'VISSIM Travel Time Outputs'!$A:$A,"AVG",'VISSIM Travel Time Outputs'!$B:$B,DZ$9)),"-")</f>
        <v>-</v>
      </c>
      <c r="EA70" s="34" t="str">
        <f>IFERROR(TIME(0,0,AVERAGEIFS('VISSIM Travel Time Outputs'!$K:$K,'VISSIM Travel Time Outputs'!$D:$D,$D70,'VISSIM Travel Time Outputs'!$A:$A,"AVG",'VISSIM Travel Time Outputs'!$B:$B,EA$9)),"-")</f>
        <v>-</v>
      </c>
      <c r="EB70" s="34" t="str">
        <f>IFERROR(TIME(0,0,AVERAGEIFS('VISSIM Travel Time Outputs'!$K:$K,'VISSIM Travel Time Outputs'!$D:$D,$D70,'VISSIM Travel Time Outputs'!$A:$A,"AVG",'VISSIM Travel Time Outputs'!$B:$B,EB$9)),"-")</f>
        <v>-</v>
      </c>
      <c r="EC70" s="34" t="str">
        <f>IFERROR(TIME(0,0,AVERAGEIFS('VISSIM Travel Time Outputs'!$K:$K,'VISSIM Travel Time Outputs'!$D:$D,$D70,'VISSIM Travel Time Outputs'!$A:$A,"AVG",'VISSIM Travel Time Outputs'!$B:$B,EC$9)),"-")</f>
        <v>-</v>
      </c>
      <c r="ED70" s="34" t="str">
        <f>IFERROR(TIME(0,0,AVERAGEIFS('VISSIM Travel Time Outputs'!$K:$K,'VISSIM Travel Time Outputs'!$D:$D,$D70,'VISSIM Travel Time Outputs'!$A:$A,"AVG",'VISSIM Travel Time Outputs'!$B:$B,ED$9)),"-")</f>
        <v>-</v>
      </c>
      <c r="EE70" s="34" t="str">
        <f>IFERROR(TIME(0,0,AVERAGEIFS('VISSIM Travel Time Outputs'!$K:$K,'VISSIM Travel Time Outputs'!$D:$D,$D70,'VISSIM Travel Time Outputs'!$A:$A,"AVG",'VISSIM Travel Time Outputs'!$B:$B,EE$9)),"-")</f>
        <v>-</v>
      </c>
      <c r="EF70" s="34" t="str">
        <f>IFERROR(TIME(0,0,AVERAGEIFS('VISSIM Travel Time Outputs'!$K:$K,'VISSIM Travel Time Outputs'!$D:$D,$D70,'VISSIM Travel Time Outputs'!$A:$A,"AVG",'VISSIM Travel Time Outputs'!$B:$B,EF$9)),"-")</f>
        <v>-</v>
      </c>
      <c r="EG70" s="34" t="str">
        <f>IFERROR(TIME(0,0,AVERAGEIFS('VISSIM Travel Time Outputs'!$K:$K,'VISSIM Travel Time Outputs'!$D:$D,$D70,'VISSIM Travel Time Outputs'!$A:$A,"AVG",'VISSIM Travel Time Outputs'!$B:$B,EG$9)),"-")</f>
        <v>-</v>
      </c>
      <c r="EH70" s="34" t="str">
        <f>IFERROR(TIME(0,0,AVERAGEIFS('VISSIM Travel Time Outputs'!$K:$K,'VISSIM Travel Time Outputs'!$D:$D,$D70,'VISSIM Travel Time Outputs'!$A:$A,"AVG",'VISSIM Travel Time Outputs'!$B:$B,EH$9)),"-")</f>
        <v>-</v>
      </c>
      <c r="EI70" s="134" t="str">
        <f>IFERROR(TIME(0,0,AVERAGEIFS('VISSIM Travel Time Outputs'!$K:$K,'VISSIM Travel Time Outputs'!$D:$D,$D70,'VISSIM Travel Time Outputs'!$A:$A,"AVG",'VISSIM Travel Time Outputs'!$B:$B,EI$9)),"-")</f>
        <v>-</v>
      </c>
      <c r="EJ70" s="126"/>
      <c r="EK70" s="323" t="str">
        <f>IFERROR(AVERAGEIFS('VISSIM Travel Time Outputs'!$H:$H,'VISSIM Travel Time Outputs'!$D:$D,$D70,'VISSIM Travel Time Outputs'!$A:$A,"AVG",'VISSIM Travel Time Outputs'!$B:$B,EK$9),"-")</f>
        <v>-</v>
      </c>
      <c r="EL70" s="324" t="str">
        <f>IFERROR(AVERAGEIFS('VISSIM Travel Time Outputs'!$H:$H,'VISSIM Travel Time Outputs'!$D:$D,$D70,'VISSIM Travel Time Outputs'!$A:$A,"AVG",'VISSIM Travel Time Outputs'!$B:$B,EL$9),"-")</f>
        <v>-</v>
      </c>
      <c r="EM70" s="324" t="str">
        <f>IFERROR(AVERAGEIFS('VISSIM Travel Time Outputs'!$H:$H,'VISSIM Travel Time Outputs'!$D:$D,$D70,'VISSIM Travel Time Outputs'!$A:$A,"AVG",'VISSIM Travel Time Outputs'!$B:$B,EM$9),"-")</f>
        <v>-</v>
      </c>
      <c r="EN70" s="324" t="str">
        <f>IFERROR(AVERAGEIFS('VISSIM Travel Time Outputs'!$H:$H,'VISSIM Travel Time Outputs'!$D:$D,$D70,'VISSIM Travel Time Outputs'!$A:$A,"AVG",'VISSIM Travel Time Outputs'!$B:$B,EN$9),"-")</f>
        <v>-</v>
      </c>
      <c r="EO70" s="324" t="str">
        <f>IFERROR(AVERAGEIFS('VISSIM Travel Time Outputs'!$H:$H,'VISSIM Travel Time Outputs'!$D:$D,$D70,'VISSIM Travel Time Outputs'!$A:$A,"AVG",'VISSIM Travel Time Outputs'!$B:$B,EO$9),"-")</f>
        <v>-</v>
      </c>
      <c r="EP70" s="324" t="str">
        <f>IFERROR(AVERAGEIFS('VISSIM Travel Time Outputs'!$H:$H,'VISSIM Travel Time Outputs'!$D:$D,$D70,'VISSIM Travel Time Outputs'!$A:$A,"AVG",'VISSIM Travel Time Outputs'!$B:$B,EP$9),"-")</f>
        <v>-</v>
      </c>
      <c r="EQ70" s="324" t="str">
        <f>IFERROR(AVERAGEIFS('VISSIM Travel Time Outputs'!$H:$H,'VISSIM Travel Time Outputs'!$D:$D,$D70,'VISSIM Travel Time Outputs'!$A:$A,"AVG",'VISSIM Travel Time Outputs'!$B:$B,EQ$9),"-")</f>
        <v>-</v>
      </c>
      <c r="ER70" s="324" t="str">
        <f>IFERROR(AVERAGEIFS('VISSIM Travel Time Outputs'!$H:$H,'VISSIM Travel Time Outputs'!$D:$D,$D70,'VISSIM Travel Time Outputs'!$A:$A,"AVG",'VISSIM Travel Time Outputs'!$B:$B,ER$9),"-")</f>
        <v>-</v>
      </c>
      <c r="ES70" s="324" t="str">
        <f>IFERROR(AVERAGEIFS('VISSIM Travel Time Outputs'!$H:$H,'VISSIM Travel Time Outputs'!$D:$D,$D70,'VISSIM Travel Time Outputs'!$A:$A,"AVG",'VISSIM Travel Time Outputs'!$B:$B,ES$9),"-")</f>
        <v>-</v>
      </c>
      <c r="ET70" s="324" t="str">
        <f>IFERROR(AVERAGEIFS('VISSIM Travel Time Outputs'!$H:$H,'VISSIM Travel Time Outputs'!$D:$D,$D70,'VISSIM Travel Time Outputs'!$A:$A,"AVG",'VISSIM Travel Time Outputs'!$B:$B,ET$9),"-")</f>
        <v>-</v>
      </c>
      <c r="EU70" s="324" t="str">
        <f>IFERROR(AVERAGEIFS('VISSIM Travel Time Outputs'!$H:$H,'VISSIM Travel Time Outputs'!$D:$D,$D70,'VISSIM Travel Time Outputs'!$A:$A,"AVG",'VISSIM Travel Time Outputs'!$B:$B,EU$9),"-")</f>
        <v>-</v>
      </c>
      <c r="EV70" s="324" t="str">
        <f>IFERROR(AVERAGEIFS('VISSIM Travel Time Outputs'!$H:$H,'VISSIM Travel Time Outputs'!$D:$D,$D70,'VISSIM Travel Time Outputs'!$A:$A,"AVG",'VISSIM Travel Time Outputs'!$B:$B,EV$9),"-")</f>
        <v>-</v>
      </c>
      <c r="EW70" s="324" t="str">
        <f>IFERROR(AVERAGEIFS('VISSIM Travel Time Outputs'!$H:$H,'VISSIM Travel Time Outputs'!$D:$D,$D70,'VISSIM Travel Time Outputs'!$A:$A,"AVG",'VISSIM Travel Time Outputs'!$B:$B,EW$9),"-")</f>
        <v>-</v>
      </c>
      <c r="EX70" s="324" t="str">
        <f>IFERROR(AVERAGEIFS('VISSIM Travel Time Outputs'!$H:$H,'VISSIM Travel Time Outputs'!$D:$D,$D70,'VISSIM Travel Time Outputs'!$A:$A,"AVG",'VISSIM Travel Time Outputs'!$B:$B,EX$9),"-")</f>
        <v>-</v>
      </c>
      <c r="EY70" s="324" t="str">
        <f>IFERROR(AVERAGEIFS('VISSIM Travel Time Outputs'!$H:$H,'VISSIM Travel Time Outputs'!$D:$D,$D70,'VISSIM Travel Time Outputs'!$A:$A,"AVG",'VISSIM Travel Time Outputs'!$B:$B,EY$9),"-")</f>
        <v>-</v>
      </c>
      <c r="EZ70" s="325" t="str">
        <f>IFERROR(AVERAGEIFS('VISSIM Travel Time Outputs'!$H:$H,'VISSIM Travel Time Outputs'!$D:$D,$D70,'VISSIM Travel Time Outputs'!$A:$A,"AVG",'VISSIM Travel Time Outputs'!$B:$B,EZ$9),"-")</f>
        <v>-</v>
      </c>
      <c r="FA70" s="254"/>
      <c r="FB70" s="209" t="str">
        <f t="shared" si="22"/>
        <v>--</v>
      </c>
      <c r="FC70" s="354" t="str">
        <f t="shared" si="23"/>
        <v>--</v>
      </c>
      <c r="FD70" s="325">
        <f t="shared" si="24"/>
        <v>0</v>
      </c>
      <c r="FE70" s="331"/>
      <c r="FF70" s="209" t="str">
        <f>IFERROR(GETPIVOTDATA("Average of TRAVTM(40)",#REF!,"TIMEINT",FF$9,"VEHICLETRAVELTIMEMEASUREMENT",$D70)/3600/24,"--")</f>
        <v>--</v>
      </c>
      <c r="FG70" s="34" t="str">
        <f>IFERROR(GETPIVOTDATA("Average of TRAVTM(40)",#REF!,"TIMEINT",FG$9,"VEHICLETRAVELTIMEMEASUREMENT",$D70)/3600/24,"--")</f>
        <v>--</v>
      </c>
      <c r="FH70" s="34" t="str">
        <f>IFERROR(GETPIVOTDATA("Average of TRAVTM(40)",#REF!,"TIMEINT",FH$9,"VEHICLETRAVELTIMEMEASUREMENT",$D70)/3600/24,"--")</f>
        <v>--</v>
      </c>
      <c r="FI70" s="34" t="str">
        <f>IFERROR(GETPIVOTDATA("Average of TRAVTM(40)",#REF!,"TIMEINT",FI$9,"VEHICLETRAVELTIMEMEASUREMENT",$D70)/3600/24,"--")</f>
        <v>--</v>
      </c>
      <c r="FJ70" s="34" t="str">
        <f>IFERROR(GETPIVOTDATA("Average of TRAVTM(40)",#REF!,"TIMEINT",FJ$9,"VEHICLETRAVELTIMEMEASUREMENT",$D70)/3600/24,"--")</f>
        <v>--</v>
      </c>
      <c r="FK70" s="34" t="str">
        <f>IFERROR(GETPIVOTDATA("Average of TRAVTM(40)",#REF!,"TIMEINT",FK$9,"VEHICLETRAVELTIMEMEASUREMENT",$D70)/3600/24,"--")</f>
        <v>--</v>
      </c>
      <c r="FL70" s="34" t="str">
        <f>IFERROR(GETPIVOTDATA("Average of TRAVTM(40)",#REF!,"TIMEINT",FL$9,"VEHICLETRAVELTIMEMEASUREMENT",$D70)/3600/24,"--")</f>
        <v>--</v>
      </c>
      <c r="FM70" s="34" t="str">
        <f>IFERROR(GETPIVOTDATA("Average of TRAVTM(40)",#REF!,"TIMEINT",FM$9,"VEHICLETRAVELTIMEMEASUREMENT",$D70)/3600/24,"--")</f>
        <v>--</v>
      </c>
      <c r="FN70" s="34" t="str">
        <f>IFERROR(GETPIVOTDATA("Average of TRAVTM(40)",#REF!,"TIMEINT",FN$9,"VEHICLETRAVELTIMEMEASUREMENT",$D70)/3600/24,"--")</f>
        <v>--</v>
      </c>
      <c r="FO70" s="34" t="str">
        <f>IFERROR(GETPIVOTDATA("Average of TRAVTM(40)",#REF!,"TIMEINT",FO$9,"VEHICLETRAVELTIMEMEASUREMENT",$D70)/3600/24,"--")</f>
        <v>--</v>
      </c>
      <c r="FP70" s="34" t="str">
        <f>IFERROR(GETPIVOTDATA("Average of TRAVTM(40)",#REF!,"TIMEINT",FP$9,"VEHICLETRAVELTIMEMEASUREMENT",$D70)/3600/24,"--")</f>
        <v>--</v>
      </c>
      <c r="FQ70" s="34" t="str">
        <f>IFERROR(GETPIVOTDATA("Average of TRAVTM(40)",#REF!,"TIMEINT",FQ$9,"VEHICLETRAVELTIMEMEASUREMENT",$D70)/3600/24,"--")</f>
        <v>--</v>
      </c>
      <c r="FR70" s="34" t="str">
        <f>IFERROR(GETPIVOTDATA("Average of TRAVTM(40)",#REF!,"TIMEINT",FR$9,"VEHICLETRAVELTIMEMEASUREMENT",$D70)/3600/24,"--")</f>
        <v>--</v>
      </c>
      <c r="FS70" s="34" t="str">
        <f>IFERROR(GETPIVOTDATA("Average of TRAVTM(40)",#REF!,"TIMEINT",FS$9,"VEHICLETRAVELTIMEMEASUREMENT",$D70)/3600/24,"--")</f>
        <v>--</v>
      </c>
      <c r="FT70" s="34" t="str">
        <f>IFERROR(GETPIVOTDATA("Average of TRAVTM(40)",#REF!,"TIMEINT",FT$9,"VEHICLETRAVELTIMEMEASUREMENT",$D70)/3600/24,"--")</f>
        <v>--</v>
      </c>
      <c r="FU70" s="134" t="str">
        <f>IFERROR(GETPIVOTDATA("Average of TRAVTM(40)",#REF!,"TIMEINT",FU$9,"VEHICLETRAVELTIMEMEASUREMENT",$D70)/3600/24,"--")</f>
        <v>--</v>
      </c>
      <c r="FV70" s="331"/>
      <c r="FW70" s="323" t="str">
        <f>IFERROR(GETPIVOTDATA("Average of VEHS(40)",#REF!,"TIMEINT",FW$9,"VEHICLETRAVELTIMEMEASUREMENT",$D70),"--")</f>
        <v>--</v>
      </c>
      <c r="FX70" s="324" t="str">
        <f>IFERROR(GETPIVOTDATA("Average of VEHS(40)",#REF!,"TIMEINT",FX$9,"VEHICLETRAVELTIMEMEASUREMENT",$D70),"--")</f>
        <v>--</v>
      </c>
      <c r="FY70" s="324" t="str">
        <f>IFERROR(GETPIVOTDATA("Average of VEHS(40)",#REF!,"TIMEINT",FY$9,"VEHICLETRAVELTIMEMEASUREMENT",$D70),"--")</f>
        <v>--</v>
      </c>
      <c r="FZ70" s="324" t="str">
        <f>IFERROR(GETPIVOTDATA("Average of VEHS(40)",#REF!,"TIMEINT",FZ$9,"VEHICLETRAVELTIMEMEASUREMENT",$D70),"--")</f>
        <v>--</v>
      </c>
      <c r="GA70" s="324" t="str">
        <f>IFERROR(GETPIVOTDATA("Average of VEHS(40)",#REF!,"TIMEINT",GA$9,"VEHICLETRAVELTIMEMEASUREMENT",$D70),"--")</f>
        <v>--</v>
      </c>
      <c r="GB70" s="324" t="str">
        <f>IFERROR(GETPIVOTDATA("Average of VEHS(40)",#REF!,"TIMEINT",GB$9,"VEHICLETRAVELTIMEMEASUREMENT",$D70),"--")</f>
        <v>--</v>
      </c>
      <c r="GC70" s="324" t="str">
        <f>IFERROR(GETPIVOTDATA("Average of VEHS(40)",#REF!,"TIMEINT",GC$9,"VEHICLETRAVELTIMEMEASUREMENT",$D70),"--")</f>
        <v>--</v>
      </c>
      <c r="GD70" s="324" t="str">
        <f>IFERROR(GETPIVOTDATA("Average of VEHS(40)",#REF!,"TIMEINT",GD$9,"VEHICLETRAVELTIMEMEASUREMENT",$D70),"--")</f>
        <v>--</v>
      </c>
      <c r="GE70" s="324" t="str">
        <f>IFERROR(GETPIVOTDATA("Average of VEHS(40)",#REF!,"TIMEINT",GE$9,"VEHICLETRAVELTIMEMEASUREMENT",$D70),"--")</f>
        <v>--</v>
      </c>
      <c r="GF70" s="324" t="str">
        <f>IFERROR(GETPIVOTDATA("Average of VEHS(40)",#REF!,"TIMEINT",GF$9,"VEHICLETRAVELTIMEMEASUREMENT",$D70),"--")</f>
        <v>--</v>
      </c>
      <c r="GG70" s="324" t="str">
        <f>IFERROR(GETPIVOTDATA("Average of VEHS(40)",#REF!,"TIMEINT",GG$9,"VEHICLETRAVELTIMEMEASUREMENT",$D70),"--")</f>
        <v>--</v>
      </c>
      <c r="GH70" s="324" t="str">
        <f>IFERROR(GETPIVOTDATA("Average of VEHS(40)",#REF!,"TIMEINT",GH$9,"VEHICLETRAVELTIMEMEASUREMENT",$D70),"--")</f>
        <v>--</v>
      </c>
      <c r="GI70" s="324" t="str">
        <f>IFERROR(GETPIVOTDATA("Average of VEHS(40)",#REF!,"TIMEINT",GI$9,"VEHICLETRAVELTIMEMEASUREMENT",$D70),"--")</f>
        <v>--</v>
      </c>
      <c r="GJ70" s="324" t="str">
        <f>IFERROR(GETPIVOTDATA("Average of VEHS(40)",#REF!,"TIMEINT",GJ$9,"VEHICLETRAVELTIMEMEASUREMENT",$D70),"--")</f>
        <v>--</v>
      </c>
      <c r="GK70" s="324" t="str">
        <f>IFERROR(GETPIVOTDATA("Average of VEHS(40)",#REF!,"TIMEINT",GK$9,"VEHICLETRAVELTIMEMEASUREMENT",$D70),"--")</f>
        <v>--</v>
      </c>
      <c r="GL70" s="325" t="str">
        <f>IFERROR(GETPIVOTDATA("Average of VEHS(40)",#REF!,"TIMEINT",GL$9,"VEHICLETRAVELTIMEMEASUREMENT",$D70),"--")</f>
        <v>--</v>
      </c>
      <c r="GM70" s="331"/>
      <c r="GN70" s="209" t="str">
        <f t="shared" si="25"/>
        <v>--</v>
      </c>
      <c r="GO70" s="354" t="str">
        <f t="shared" si="26"/>
        <v>--</v>
      </c>
      <c r="GP70" s="325">
        <f t="shared" si="27"/>
        <v>0</v>
      </c>
      <c r="GQ70" s="331"/>
      <c r="GR70" s="209" t="str">
        <f>IFERROR(GETPIVOTDATA("Average of TRAVTM(60)",#REF!,"TIMEINT",GR$9,"VEHICLETRAVELTIMEMEASUREMENT",$D70)/3600/24,"--")</f>
        <v>--</v>
      </c>
      <c r="GS70" s="34" t="str">
        <f>IFERROR(GETPIVOTDATA("Average of TRAVTM(60)",#REF!,"TIMEINT",GS$9,"VEHICLETRAVELTIMEMEASUREMENT",$D70)/3600/24,"--")</f>
        <v>--</v>
      </c>
      <c r="GT70" s="34" t="str">
        <f>IFERROR(GETPIVOTDATA("Average of TRAVTM(60)",#REF!,"TIMEINT",GT$9,"VEHICLETRAVELTIMEMEASUREMENT",$D70)/3600/24,"--")</f>
        <v>--</v>
      </c>
      <c r="GU70" s="34" t="str">
        <f>IFERROR(GETPIVOTDATA("Average of TRAVTM(60)",#REF!,"TIMEINT",GU$9,"VEHICLETRAVELTIMEMEASUREMENT",$D70)/3600/24,"--")</f>
        <v>--</v>
      </c>
      <c r="GV70" s="34" t="str">
        <f>IFERROR(GETPIVOTDATA("Average of TRAVTM(60)",#REF!,"TIMEINT",GV$9,"VEHICLETRAVELTIMEMEASUREMENT",$D70)/3600/24,"--")</f>
        <v>--</v>
      </c>
      <c r="GW70" s="34" t="str">
        <f>IFERROR(GETPIVOTDATA("Average of TRAVTM(60)",#REF!,"TIMEINT",GW$9,"VEHICLETRAVELTIMEMEASUREMENT",$D70)/3600/24,"--")</f>
        <v>--</v>
      </c>
      <c r="GX70" s="34" t="str">
        <f>IFERROR(GETPIVOTDATA("Average of TRAVTM(60)",#REF!,"TIMEINT",GX$9,"VEHICLETRAVELTIMEMEASUREMENT",$D70)/3600/24,"--")</f>
        <v>--</v>
      </c>
      <c r="GY70" s="34" t="str">
        <f>IFERROR(GETPIVOTDATA("Average of TRAVTM(60)",#REF!,"TIMEINT",GY$9,"VEHICLETRAVELTIMEMEASUREMENT",$D70)/3600/24,"--")</f>
        <v>--</v>
      </c>
      <c r="GZ70" s="34" t="str">
        <f>IFERROR(GETPIVOTDATA("Average of TRAVTM(60)",#REF!,"TIMEINT",GZ$9,"VEHICLETRAVELTIMEMEASUREMENT",$D70)/3600/24,"--")</f>
        <v>--</v>
      </c>
      <c r="HA70" s="34" t="str">
        <f>IFERROR(GETPIVOTDATA("Average of TRAVTM(60)",#REF!,"TIMEINT",HA$9,"VEHICLETRAVELTIMEMEASUREMENT",$D70)/3600/24,"--")</f>
        <v>--</v>
      </c>
      <c r="HB70" s="34" t="str">
        <f>IFERROR(GETPIVOTDATA("Average of TRAVTM(60)",#REF!,"TIMEINT",HB$9,"VEHICLETRAVELTIMEMEASUREMENT",$D70)/3600/24,"--")</f>
        <v>--</v>
      </c>
      <c r="HC70" s="34" t="str">
        <f>IFERROR(GETPIVOTDATA("Average of TRAVTM(60)",#REF!,"TIMEINT",HC$9,"VEHICLETRAVELTIMEMEASUREMENT",$D70)/3600/24,"--")</f>
        <v>--</v>
      </c>
      <c r="HD70" s="34" t="str">
        <f>IFERROR(GETPIVOTDATA("Average of TRAVTM(60)",#REF!,"TIMEINT",HD$9,"VEHICLETRAVELTIMEMEASUREMENT",$D70)/3600/24,"--")</f>
        <v>--</v>
      </c>
      <c r="HE70" s="34" t="str">
        <f>IFERROR(GETPIVOTDATA("Average of TRAVTM(60)",#REF!,"TIMEINT",HE$9,"VEHICLETRAVELTIMEMEASUREMENT",$D70)/3600/24,"--")</f>
        <v>--</v>
      </c>
      <c r="HF70" s="34" t="str">
        <f>IFERROR(GETPIVOTDATA("Average of TRAVTM(60)",#REF!,"TIMEINT",HF$9,"VEHICLETRAVELTIMEMEASUREMENT",$D70)/3600/24,"--")</f>
        <v>--</v>
      </c>
      <c r="HG70" s="134" t="str">
        <f>IFERROR(GETPIVOTDATA("Average of TRAVTM(60)",#REF!,"TIMEINT",HG$9,"VEHICLETRAVELTIMEMEASUREMENT",$D70)/3600/24,"--")</f>
        <v>--</v>
      </c>
      <c r="HH70" s="331"/>
      <c r="HI70" s="323" t="str">
        <f>IFERROR(GETPIVOTDATA("Average of VEHS(60)",#REF!,"TIMEINT",HI$9,"VEHICLETRAVELTIMEMEASUREMENT",$D70),"--")</f>
        <v>--</v>
      </c>
      <c r="HJ70" s="324" t="str">
        <f>IFERROR(GETPIVOTDATA("Average of VEHS(60)",#REF!,"TIMEINT",HJ$9,"VEHICLETRAVELTIMEMEASUREMENT",$D70),"--")</f>
        <v>--</v>
      </c>
      <c r="HK70" s="324" t="str">
        <f>IFERROR(GETPIVOTDATA("Average of VEHS(60)",#REF!,"TIMEINT",HK$9,"VEHICLETRAVELTIMEMEASUREMENT",$D70),"--")</f>
        <v>--</v>
      </c>
      <c r="HL70" s="324" t="str">
        <f>IFERROR(GETPIVOTDATA("Average of VEHS(60)",#REF!,"TIMEINT",HL$9,"VEHICLETRAVELTIMEMEASUREMENT",$D70),"--")</f>
        <v>--</v>
      </c>
      <c r="HM70" s="324" t="str">
        <f>IFERROR(GETPIVOTDATA("Average of VEHS(60)",#REF!,"TIMEINT",HM$9,"VEHICLETRAVELTIMEMEASUREMENT",$D70),"--")</f>
        <v>--</v>
      </c>
      <c r="HN70" s="324" t="str">
        <f>IFERROR(GETPIVOTDATA("Average of VEHS(60)",#REF!,"TIMEINT",HN$9,"VEHICLETRAVELTIMEMEASUREMENT",$D70),"--")</f>
        <v>--</v>
      </c>
      <c r="HO70" s="324" t="str">
        <f>IFERROR(GETPIVOTDATA("Average of VEHS(60)",#REF!,"TIMEINT",HO$9,"VEHICLETRAVELTIMEMEASUREMENT",$D70),"--")</f>
        <v>--</v>
      </c>
      <c r="HP70" s="324" t="str">
        <f>IFERROR(GETPIVOTDATA("Average of VEHS(60)",#REF!,"TIMEINT",HP$9,"VEHICLETRAVELTIMEMEASUREMENT",$D70),"--")</f>
        <v>--</v>
      </c>
      <c r="HQ70" s="324" t="str">
        <f>IFERROR(GETPIVOTDATA("Average of VEHS(60)",#REF!,"TIMEINT",HQ$9,"VEHICLETRAVELTIMEMEASUREMENT",$D70),"--")</f>
        <v>--</v>
      </c>
      <c r="HR70" s="324" t="str">
        <f>IFERROR(GETPIVOTDATA("Average of VEHS(60)",#REF!,"TIMEINT",HR$9,"VEHICLETRAVELTIMEMEASUREMENT",$D70),"--")</f>
        <v>--</v>
      </c>
      <c r="HS70" s="324" t="str">
        <f>IFERROR(GETPIVOTDATA("Average of VEHS(60)",#REF!,"TIMEINT",HS$9,"VEHICLETRAVELTIMEMEASUREMENT",$D70),"--")</f>
        <v>--</v>
      </c>
      <c r="HT70" s="324" t="str">
        <f>IFERROR(GETPIVOTDATA("Average of VEHS(60)",#REF!,"TIMEINT",HT$9,"VEHICLETRAVELTIMEMEASUREMENT",$D70),"--")</f>
        <v>--</v>
      </c>
      <c r="HU70" s="324" t="str">
        <f>IFERROR(GETPIVOTDATA("Average of VEHS(60)",#REF!,"TIMEINT",HU$9,"VEHICLETRAVELTIMEMEASUREMENT",$D70),"--")</f>
        <v>--</v>
      </c>
      <c r="HV70" s="324" t="str">
        <f>IFERROR(GETPIVOTDATA("Average of VEHS(60)",#REF!,"TIMEINT",HV$9,"VEHICLETRAVELTIMEMEASUREMENT",$D70),"--")</f>
        <v>--</v>
      </c>
      <c r="HW70" s="324" t="str">
        <f>IFERROR(GETPIVOTDATA("Average of VEHS(60)",#REF!,"TIMEINT",HW$9,"VEHICLETRAVELTIMEMEASUREMENT",$D70),"--")</f>
        <v>--</v>
      </c>
      <c r="HX70" s="325" t="str">
        <f>IFERROR(GETPIVOTDATA("Average of VEHS(60)",#REF!,"TIMEINT",HX$9,"VEHICLETRAVELTIMEMEASUREMENT",$D70),"--")</f>
        <v>--</v>
      </c>
      <c r="HY70" s="331"/>
      <c r="HZ70" s="209" t="str">
        <f t="shared" si="28"/>
        <v>--</v>
      </c>
      <c r="IA70" s="354" t="str">
        <f t="shared" si="29"/>
        <v>--</v>
      </c>
      <c r="IB70" s="325">
        <f t="shared" si="30"/>
        <v>0</v>
      </c>
      <c r="IC70" s="638"/>
      <c r="ID70" s="323" t="str">
        <f>IFERROR(AVERAGEIFS('VISSIM Travel Time Outputs'!#REF!,'VISSIM Travel Time Outputs'!#REF!,$D70,'VISSIM Travel Time Outputs'!#REF!,"AVG",'VISSIM Travel Time Outputs'!#REF!,ID$9),"-")</f>
        <v>-</v>
      </c>
      <c r="IE70" s="324" t="str">
        <f>IFERROR(AVERAGEIFS('VISSIM Travel Time Outputs'!#REF!,'VISSIM Travel Time Outputs'!#REF!,$D70,'VISSIM Travel Time Outputs'!#REF!,"AVG",'VISSIM Travel Time Outputs'!#REF!,IE$9),"-")</f>
        <v>-</v>
      </c>
      <c r="IF70" s="324" t="str">
        <f>IFERROR(AVERAGEIFS('VISSIM Travel Time Outputs'!#REF!,'VISSIM Travel Time Outputs'!#REF!,$D70,'VISSIM Travel Time Outputs'!#REF!,"AVG",'VISSIM Travel Time Outputs'!#REF!,IF$9),"-")</f>
        <v>-</v>
      </c>
      <c r="IG70" s="324" t="str">
        <f>IFERROR(AVERAGEIFS('VISSIM Travel Time Outputs'!#REF!,'VISSIM Travel Time Outputs'!#REF!,$D70,'VISSIM Travel Time Outputs'!#REF!,"AVG",'VISSIM Travel Time Outputs'!#REF!,IG$9),"-")</f>
        <v>-</v>
      </c>
      <c r="IH70" s="324" t="str">
        <f>IFERROR(AVERAGEIFS('VISSIM Travel Time Outputs'!#REF!,'VISSIM Travel Time Outputs'!#REF!,$D70,'VISSIM Travel Time Outputs'!#REF!,"AVG",'VISSIM Travel Time Outputs'!#REF!,IH$9),"-")</f>
        <v>-</v>
      </c>
      <c r="II70" s="324" t="str">
        <f>IFERROR(AVERAGEIFS('VISSIM Travel Time Outputs'!#REF!,'VISSIM Travel Time Outputs'!#REF!,$D70,'VISSIM Travel Time Outputs'!#REF!,"AVG",'VISSIM Travel Time Outputs'!#REF!,II$9),"-")</f>
        <v>-</v>
      </c>
      <c r="IJ70" s="324" t="str">
        <f>IFERROR(AVERAGEIFS('VISSIM Travel Time Outputs'!#REF!,'VISSIM Travel Time Outputs'!#REF!,$D70,'VISSIM Travel Time Outputs'!#REF!,"AVG",'VISSIM Travel Time Outputs'!#REF!,IJ$9),"-")</f>
        <v>-</v>
      </c>
      <c r="IK70" s="324" t="str">
        <f>IFERROR(AVERAGEIFS('VISSIM Travel Time Outputs'!#REF!,'VISSIM Travel Time Outputs'!#REF!,$D70,'VISSIM Travel Time Outputs'!#REF!,"AVG",'VISSIM Travel Time Outputs'!#REF!,IK$9),"-")</f>
        <v>-</v>
      </c>
      <c r="IL70" s="324" t="str">
        <f>IFERROR(AVERAGEIFS('VISSIM Travel Time Outputs'!#REF!,'VISSIM Travel Time Outputs'!#REF!,$D70,'VISSIM Travel Time Outputs'!#REF!,"AVG",'VISSIM Travel Time Outputs'!#REF!,IL$9),"-")</f>
        <v>-</v>
      </c>
      <c r="IM70" s="324" t="str">
        <f>IFERROR(AVERAGEIFS('VISSIM Travel Time Outputs'!#REF!,'VISSIM Travel Time Outputs'!#REF!,$D70,'VISSIM Travel Time Outputs'!#REF!,"AVG",'VISSIM Travel Time Outputs'!#REF!,IM$9),"-")</f>
        <v>-</v>
      </c>
      <c r="IN70" s="324" t="str">
        <f>IFERROR(AVERAGEIFS('VISSIM Travel Time Outputs'!#REF!,'VISSIM Travel Time Outputs'!#REF!,$D70,'VISSIM Travel Time Outputs'!#REF!,"AVG",'VISSIM Travel Time Outputs'!#REF!,IN$9),"-")</f>
        <v>-</v>
      </c>
      <c r="IO70" s="324" t="str">
        <f>IFERROR(AVERAGEIFS('VISSIM Travel Time Outputs'!#REF!,'VISSIM Travel Time Outputs'!#REF!,$D70,'VISSIM Travel Time Outputs'!#REF!,"AVG",'VISSIM Travel Time Outputs'!#REF!,IO$9),"-")</f>
        <v>-</v>
      </c>
      <c r="IP70" s="324" t="str">
        <f>IFERROR(AVERAGEIFS('VISSIM Travel Time Outputs'!#REF!,'VISSIM Travel Time Outputs'!#REF!,$D70,'VISSIM Travel Time Outputs'!#REF!,"AVG",'VISSIM Travel Time Outputs'!#REF!,IP$9),"-")</f>
        <v>-</v>
      </c>
      <c r="IQ70" s="324" t="str">
        <f>IFERROR(AVERAGEIFS('VISSIM Travel Time Outputs'!#REF!,'VISSIM Travel Time Outputs'!#REF!,$D70,'VISSIM Travel Time Outputs'!#REF!,"AVG",'VISSIM Travel Time Outputs'!#REF!,IQ$9),"-")</f>
        <v>-</v>
      </c>
      <c r="IR70" s="324" t="str">
        <f>IFERROR(AVERAGEIFS('VISSIM Travel Time Outputs'!#REF!,'VISSIM Travel Time Outputs'!#REF!,$D70,'VISSIM Travel Time Outputs'!#REF!,"AVG",'VISSIM Travel Time Outputs'!#REF!,IR$9),"-")</f>
        <v>-</v>
      </c>
      <c r="IS70" s="325" t="str">
        <f>IFERROR(AVERAGEIFS('VISSIM Travel Time Outputs'!#REF!,'VISSIM Travel Time Outputs'!#REF!,$D70,'VISSIM Travel Time Outputs'!#REF!,"AVG",'VISSIM Travel Time Outputs'!#REF!,IS$9),"-")</f>
        <v>-</v>
      </c>
      <c r="IT70" s="325" t="str">
        <f t="shared" si="31"/>
        <v>--</v>
      </c>
    </row>
    <row r="71" spans="1:254" x14ac:dyDescent="0.35">
      <c r="A71" s="252" t="str">
        <f t="shared" si="12"/>
        <v>H</v>
      </c>
      <c r="B71" s="319">
        <f t="shared" si="33"/>
        <v>62</v>
      </c>
      <c r="C71" s="413">
        <f>INDEX('Input - Travel Times'!$B$3:$AH$103,MATCH($B71,'Input - Travel Times'!$B$3:$B$103,0),MATCH(C$9,'Input - Travel Times'!$B$3:$AH$3,0))</f>
        <v>0</v>
      </c>
      <c r="D71" s="150">
        <f>INDEX('Input - Travel Times'!$B$3:$AH$103,MATCH($B71,'Input - Travel Times'!$B$3:$B$103,0),MATCH(D$9,'Input - Travel Times'!$B$3:$AH$3,0))</f>
        <v>0</v>
      </c>
      <c r="E71" s="518">
        <f>TIME(0,0,INDEX('Input - Travel Times'!$B$3:$AH$103,MATCH($B71,'Input - Travel Times'!$B$3:$B$103,0),MATCH(E$9,'Input - Travel Times'!$B$3:$AH$3,0)))</f>
        <v>0</v>
      </c>
      <c r="F71" s="518">
        <f>TIME(0,0,INDEX('Input - Travel Times'!$B$3:$AH$103,MATCH($B71,'Input - Travel Times'!$B$3:$B$103,0),MATCH(F$9,'Input - Travel Times'!$B$3:$AH$3,0)))</f>
        <v>0</v>
      </c>
      <c r="G71" s="518">
        <f>TIME(0,0,INDEX('Input - Travel Times'!$B$3:$AH$103,MATCH($B71,'Input - Travel Times'!$B$3:$B$103,0),MATCH(G$9,'Input - Travel Times'!$B$3:$AH$3,0)))</f>
        <v>0</v>
      </c>
      <c r="H71" s="518">
        <f>TIME(0,0,INDEX('Input - Travel Times'!$B$3:$AH$103,MATCH($B71,'Input - Travel Times'!$B$3:$B$103,0),MATCH(H$9,'Input - Travel Times'!$B$3:$AH$3,0)))</f>
        <v>0</v>
      </c>
      <c r="J71" s="209" t="str">
        <f>IFERROR(TIME(0,0,AVERAGEIFS('VISSIM Travel Time Outputs'!$I:$I,'VISSIM Travel Time Outputs'!$D:$D,$D71,'VISSIM Travel Time Outputs'!$A:$A,"AVG",'VISSIM Travel Time Outputs'!$B:$B,J$9)),"-")</f>
        <v>-</v>
      </c>
      <c r="K71" s="34" t="str">
        <f>IFERROR(TIME(0,0,AVERAGEIFS('VISSIM Travel Time Outputs'!$I:$I,'VISSIM Travel Time Outputs'!$D:$D,$D71,'VISSIM Travel Time Outputs'!$A:$A,"AVG",'VISSIM Travel Time Outputs'!$B:$B,K$9)),"-")</f>
        <v>-</v>
      </c>
      <c r="L71" s="34" t="str">
        <f>IFERROR(TIME(0,0,AVERAGEIFS('VISSIM Travel Time Outputs'!$I:$I,'VISSIM Travel Time Outputs'!$D:$D,$D71,'VISSIM Travel Time Outputs'!$A:$A,"AVG",'VISSIM Travel Time Outputs'!$B:$B,L$9)),"-")</f>
        <v>-</v>
      </c>
      <c r="M71" s="34" t="str">
        <f>IFERROR(TIME(0,0,AVERAGEIFS('VISSIM Travel Time Outputs'!$I:$I,'VISSIM Travel Time Outputs'!$D:$D,$D71,'VISSIM Travel Time Outputs'!$A:$A,"AVG",'VISSIM Travel Time Outputs'!$B:$B,M$9)),"-")</f>
        <v>-</v>
      </c>
      <c r="N71" s="34" t="str">
        <f>IFERROR(TIME(0,0,AVERAGEIFS('VISSIM Travel Time Outputs'!$I:$I,'VISSIM Travel Time Outputs'!$D:$D,$D71,'VISSIM Travel Time Outputs'!$A:$A,"AVG",'VISSIM Travel Time Outputs'!$B:$B,N$9)),"-")</f>
        <v>-</v>
      </c>
      <c r="O71" s="34" t="str">
        <f>IFERROR(TIME(0,0,AVERAGEIFS('VISSIM Travel Time Outputs'!$I:$I,'VISSIM Travel Time Outputs'!$D:$D,$D71,'VISSIM Travel Time Outputs'!$A:$A,"AVG",'VISSIM Travel Time Outputs'!$B:$B,O$9)),"-")</f>
        <v>-</v>
      </c>
      <c r="P71" s="34" t="str">
        <f>IFERROR(TIME(0,0,AVERAGEIFS('VISSIM Travel Time Outputs'!$I:$I,'VISSIM Travel Time Outputs'!$D:$D,$D71,'VISSIM Travel Time Outputs'!$A:$A,"AVG",'VISSIM Travel Time Outputs'!$B:$B,P$9)),"-")</f>
        <v>-</v>
      </c>
      <c r="Q71" s="34" t="str">
        <f>IFERROR(TIME(0,0,AVERAGEIFS('VISSIM Travel Time Outputs'!$I:$I,'VISSIM Travel Time Outputs'!$D:$D,$D71,'VISSIM Travel Time Outputs'!$A:$A,"AVG",'VISSIM Travel Time Outputs'!$B:$B,Q$9)),"-")</f>
        <v>-</v>
      </c>
      <c r="R71" s="34" t="str">
        <f>IFERROR(TIME(0,0,AVERAGEIFS('VISSIM Travel Time Outputs'!$I:$I,'VISSIM Travel Time Outputs'!$D:$D,$D71,'VISSIM Travel Time Outputs'!$A:$A,"AVG",'VISSIM Travel Time Outputs'!$B:$B,R$9)),"-")</f>
        <v>-</v>
      </c>
      <c r="S71" s="34" t="str">
        <f>IFERROR(TIME(0,0,AVERAGEIFS('VISSIM Travel Time Outputs'!$I:$I,'VISSIM Travel Time Outputs'!$D:$D,$D71,'VISSIM Travel Time Outputs'!$A:$A,"AVG",'VISSIM Travel Time Outputs'!$B:$B,S$9)),"-")</f>
        <v>-</v>
      </c>
      <c r="T71" s="34" t="str">
        <f>IFERROR(TIME(0,0,AVERAGEIFS('VISSIM Travel Time Outputs'!$I:$I,'VISSIM Travel Time Outputs'!$D:$D,$D71,'VISSIM Travel Time Outputs'!$A:$A,"AVG",'VISSIM Travel Time Outputs'!$B:$B,T$9)),"-")</f>
        <v>-</v>
      </c>
      <c r="U71" s="34" t="str">
        <f>IFERROR(TIME(0,0,AVERAGEIFS('VISSIM Travel Time Outputs'!$I:$I,'VISSIM Travel Time Outputs'!$D:$D,$D71,'VISSIM Travel Time Outputs'!$A:$A,"AVG",'VISSIM Travel Time Outputs'!$B:$B,U$9)),"-")</f>
        <v>-</v>
      </c>
      <c r="V71" s="34" t="str">
        <f>IFERROR(TIME(0,0,AVERAGEIFS('VISSIM Travel Time Outputs'!$I:$I,'VISSIM Travel Time Outputs'!$D:$D,$D71,'VISSIM Travel Time Outputs'!$A:$A,"AVG",'VISSIM Travel Time Outputs'!$B:$B,V$9)),"-")</f>
        <v>-</v>
      </c>
      <c r="W71" s="34" t="str">
        <f>IFERROR(TIME(0,0,AVERAGEIFS('VISSIM Travel Time Outputs'!$I:$I,'VISSIM Travel Time Outputs'!$D:$D,$D71,'VISSIM Travel Time Outputs'!$A:$A,"AVG",'VISSIM Travel Time Outputs'!$B:$B,W$9)),"-")</f>
        <v>-</v>
      </c>
      <c r="X71" s="34" t="str">
        <f>IFERROR(TIME(0,0,AVERAGEIFS('VISSIM Travel Time Outputs'!$I:$I,'VISSIM Travel Time Outputs'!$D:$D,$D71,'VISSIM Travel Time Outputs'!$A:$A,"AVG",'VISSIM Travel Time Outputs'!$B:$B,X$9)),"-")</f>
        <v>-</v>
      </c>
      <c r="Y71" s="134" t="str">
        <f>IFERROR(TIME(0,0,AVERAGEIFS('VISSIM Travel Time Outputs'!$I:$I,'VISSIM Travel Time Outputs'!$D:$D,$D71,'VISSIM Travel Time Outputs'!$A:$A,"AVG",'VISSIM Travel Time Outputs'!$B:$B,Y$9)),"-")</f>
        <v>-</v>
      </c>
      <c r="Z71" s="254"/>
      <c r="AA71" s="323" t="str">
        <f>IFERROR(AVERAGEIFS('VISSIM Travel Time Outputs'!$F:$F,'VISSIM Travel Time Outputs'!$D:$D,$D71,'VISSIM Travel Time Outputs'!$A:$A,"AVG",'VISSIM Travel Time Outputs'!$B:$B,AA$9),"-")</f>
        <v>-</v>
      </c>
      <c r="AB71" s="324" t="str">
        <f>IFERROR(AVERAGEIFS('VISSIM Travel Time Outputs'!$F:$F,'VISSIM Travel Time Outputs'!$D:$D,$D71,'VISSIM Travel Time Outputs'!$A:$A,"AVG",'VISSIM Travel Time Outputs'!$B:$B,AB$9),"-")</f>
        <v>-</v>
      </c>
      <c r="AC71" s="324" t="str">
        <f>IFERROR(AVERAGEIFS('VISSIM Travel Time Outputs'!$F:$F,'VISSIM Travel Time Outputs'!$D:$D,$D71,'VISSIM Travel Time Outputs'!$A:$A,"AVG",'VISSIM Travel Time Outputs'!$B:$B,AC$9),"-")</f>
        <v>-</v>
      </c>
      <c r="AD71" s="324" t="str">
        <f>IFERROR(AVERAGEIFS('VISSIM Travel Time Outputs'!$F:$F,'VISSIM Travel Time Outputs'!$D:$D,$D71,'VISSIM Travel Time Outputs'!$A:$A,"AVG",'VISSIM Travel Time Outputs'!$B:$B,AD$9),"-")</f>
        <v>-</v>
      </c>
      <c r="AE71" s="324" t="str">
        <f>IFERROR(AVERAGEIFS('VISSIM Travel Time Outputs'!$F:$F,'VISSIM Travel Time Outputs'!$D:$D,$D71,'VISSIM Travel Time Outputs'!$A:$A,"AVG",'VISSIM Travel Time Outputs'!$B:$B,AE$9),"-")</f>
        <v>-</v>
      </c>
      <c r="AF71" s="324" t="str">
        <f>IFERROR(AVERAGEIFS('VISSIM Travel Time Outputs'!$F:$F,'VISSIM Travel Time Outputs'!$D:$D,$D71,'VISSIM Travel Time Outputs'!$A:$A,"AVG",'VISSIM Travel Time Outputs'!$B:$B,AF$9),"-")</f>
        <v>-</v>
      </c>
      <c r="AG71" s="324" t="str">
        <f>IFERROR(AVERAGEIFS('VISSIM Travel Time Outputs'!$F:$F,'VISSIM Travel Time Outputs'!$D:$D,$D71,'VISSIM Travel Time Outputs'!$A:$A,"AVG",'VISSIM Travel Time Outputs'!$B:$B,AG$9),"-")</f>
        <v>-</v>
      </c>
      <c r="AH71" s="324" t="str">
        <f>IFERROR(AVERAGEIFS('VISSIM Travel Time Outputs'!$F:$F,'VISSIM Travel Time Outputs'!$D:$D,$D71,'VISSIM Travel Time Outputs'!$A:$A,"AVG",'VISSIM Travel Time Outputs'!$B:$B,AH$9),"-")</f>
        <v>-</v>
      </c>
      <c r="AI71" s="324" t="str">
        <f>IFERROR(AVERAGEIFS('VISSIM Travel Time Outputs'!$F:$F,'VISSIM Travel Time Outputs'!$D:$D,$D71,'VISSIM Travel Time Outputs'!$A:$A,"AVG",'VISSIM Travel Time Outputs'!$B:$B,AI$9),"-")</f>
        <v>-</v>
      </c>
      <c r="AJ71" s="324" t="str">
        <f>IFERROR(AVERAGEIFS('VISSIM Travel Time Outputs'!$F:$F,'VISSIM Travel Time Outputs'!$D:$D,$D71,'VISSIM Travel Time Outputs'!$A:$A,"AVG",'VISSIM Travel Time Outputs'!$B:$B,AJ$9),"-")</f>
        <v>-</v>
      </c>
      <c r="AK71" s="324" t="str">
        <f>IFERROR(AVERAGEIFS('VISSIM Travel Time Outputs'!$F:$F,'VISSIM Travel Time Outputs'!$D:$D,$D71,'VISSIM Travel Time Outputs'!$A:$A,"AVG",'VISSIM Travel Time Outputs'!$B:$B,AK$9),"-")</f>
        <v>-</v>
      </c>
      <c r="AL71" s="324" t="str">
        <f>IFERROR(AVERAGEIFS('VISSIM Travel Time Outputs'!$F:$F,'VISSIM Travel Time Outputs'!$D:$D,$D71,'VISSIM Travel Time Outputs'!$A:$A,"AVG",'VISSIM Travel Time Outputs'!$B:$B,AL$9),"-")</f>
        <v>-</v>
      </c>
      <c r="AM71" s="324" t="str">
        <f>IFERROR(AVERAGEIFS('VISSIM Travel Time Outputs'!$F:$F,'VISSIM Travel Time Outputs'!$D:$D,$D71,'VISSIM Travel Time Outputs'!$A:$A,"AVG",'VISSIM Travel Time Outputs'!$B:$B,AM$9),"-")</f>
        <v>-</v>
      </c>
      <c r="AN71" s="324" t="str">
        <f>IFERROR(AVERAGEIFS('VISSIM Travel Time Outputs'!$F:$F,'VISSIM Travel Time Outputs'!$D:$D,$D71,'VISSIM Travel Time Outputs'!$A:$A,"AVG",'VISSIM Travel Time Outputs'!$B:$B,AN$9),"-")</f>
        <v>-</v>
      </c>
      <c r="AO71" s="324" t="str">
        <f>IFERROR(AVERAGEIFS('VISSIM Travel Time Outputs'!$F:$F,'VISSIM Travel Time Outputs'!$D:$D,$D71,'VISSIM Travel Time Outputs'!$A:$A,"AVG",'VISSIM Travel Time Outputs'!$B:$B,AO$9),"-")</f>
        <v>-</v>
      </c>
      <c r="AP71" s="325" t="str">
        <f>IFERROR(AVERAGEIFS('VISSIM Travel Time Outputs'!$F:$F,'VISSIM Travel Time Outputs'!$D:$D,$D71,'VISSIM Travel Time Outputs'!$A:$A,"AVG",'VISSIM Travel Time Outputs'!$B:$B,AP$9),"-")</f>
        <v>-</v>
      </c>
      <c r="AQ71" s="331"/>
      <c r="AR71" s="209" t="str">
        <f t="shared" si="13"/>
        <v>--</v>
      </c>
      <c r="AS71" s="354" t="str">
        <f t="shared" si="14"/>
        <v>--</v>
      </c>
      <c r="AT71" s="325">
        <f t="shared" si="15"/>
        <v>0</v>
      </c>
      <c r="AU71" s="255"/>
      <c r="AV71" s="209" t="str">
        <f>IFERROR(TIME(0,0,AVERAGEIFS('VISSIM Travel Time Outputs'!$J:$J,'VISSIM Travel Time Outputs'!$D:$D,$D71,'VISSIM Travel Time Outputs'!$A:$A,"AVG",'VISSIM Travel Time Outputs'!$B:$B,AV$9)),"-")</f>
        <v>-</v>
      </c>
      <c r="AW71" s="34" t="str">
        <f>IFERROR(TIME(0,0,AVERAGEIFS('VISSIM Travel Time Outputs'!$J:$J,'VISSIM Travel Time Outputs'!$D:$D,$D71,'VISSIM Travel Time Outputs'!$A:$A,"AVG",'VISSIM Travel Time Outputs'!$B:$B,AW$9)),"-")</f>
        <v>-</v>
      </c>
      <c r="AX71" s="34" t="str">
        <f>IFERROR(TIME(0,0,AVERAGEIFS('VISSIM Travel Time Outputs'!$J:$J,'VISSIM Travel Time Outputs'!$D:$D,$D71,'VISSIM Travel Time Outputs'!$A:$A,"AVG",'VISSIM Travel Time Outputs'!$B:$B,AX$9)),"-")</f>
        <v>-</v>
      </c>
      <c r="AY71" s="34" t="str">
        <f>IFERROR(TIME(0,0,AVERAGEIFS('VISSIM Travel Time Outputs'!$J:$J,'VISSIM Travel Time Outputs'!$D:$D,$D71,'VISSIM Travel Time Outputs'!$A:$A,"AVG",'VISSIM Travel Time Outputs'!$B:$B,AY$9)),"-")</f>
        <v>-</v>
      </c>
      <c r="AZ71" s="34" t="str">
        <f>IFERROR(TIME(0,0,AVERAGEIFS('VISSIM Travel Time Outputs'!$J:$J,'VISSIM Travel Time Outputs'!$D:$D,$D71,'VISSIM Travel Time Outputs'!$A:$A,"AVG",'VISSIM Travel Time Outputs'!$B:$B,AZ$9)),"-")</f>
        <v>-</v>
      </c>
      <c r="BA71" s="34" t="str">
        <f>IFERROR(TIME(0,0,AVERAGEIFS('VISSIM Travel Time Outputs'!$J:$J,'VISSIM Travel Time Outputs'!$D:$D,$D71,'VISSIM Travel Time Outputs'!$A:$A,"AVG",'VISSIM Travel Time Outputs'!$B:$B,BA$9)),"-")</f>
        <v>-</v>
      </c>
      <c r="BB71" s="34" t="str">
        <f>IFERROR(TIME(0,0,AVERAGEIFS('VISSIM Travel Time Outputs'!$J:$J,'VISSIM Travel Time Outputs'!$D:$D,$D71,'VISSIM Travel Time Outputs'!$A:$A,"AVG",'VISSIM Travel Time Outputs'!$B:$B,BB$9)),"-")</f>
        <v>-</v>
      </c>
      <c r="BC71" s="34" t="str">
        <f>IFERROR(TIME(0,0,AVERAGEIFS('VISSIM Travel Time Outputs'!$J:$J,'VISSIM Travel Time Outputs'!$D:$D,$D71,'VISSIM Travel Time Outputs'!$A:$A,"AVG",'VISSIM Travel Time Outputs'!$B:$B,BC$9)),"-")</f>
        <v>-</v>
      </c>
      <c r="BD71" s="34" t="str">
        <f>IFERROR(TIME(0,0,AVERAGEIFS('VISSIM Travel Time Outputs'!$J:$J,'VISSIM Travel Time Outputs'!$D:$D,$D71,'VISSIM Travel Time Outputs'!$A:$A,"AVG",'VISSIM Travel Time Outputs'!$B:$B,BD$9)),"-")</f>
        <v>-</v>
      </c>
      <c r="BE71" s="34" t="str">
        <f>IFERROR(TIME(0,0,AVERAGEIFS('VISSIM Travel Time Outputs'!$J:$J,'VISSIM Travel Time Outputs'!$D:$D,$D71,'VISSIM Travel Time Outputs'!$A:$A,"AVG",'VISSIM Travel Time Outputs'!$B:$B,BE$9)),"-")</f>
        <v>-</v>
      </c>
      <c r="BF71" s="34" t="str">
        <f>IFERROR(TIME(0,0,AVERAGEIFS('VISSIM Travel Time Outputs'!$J:$J,'VISSIM Travel Time Outputs'!$D:$D,$D71,'VISSIM Travel Time Outputs'!$A:$A,"AVG",'VISSIM Travel Time Outputs'!$B:$B,BF$9)),"-")</f>
        <v>-</v>
      </c>
      <c r="BG71" s="34" t="str">
        <f>IFERROR(TIME(0,0,AVERAGEIFS('VISSIM Travel Time Outputs'!$J:$J,'VISSIM Travel Time Outputs'!$D:$D,$D71,'VISSIM Travel Time Outputs'!$A:$A,"AVG",'VISSIM Travel Time Outputs'!$B:$B,BG$9)),"-")</f>
        <v>-</v>
      </c>
      <c r="BH71" s="34" t="str">
        <f>IFERROR(TIME(0,0,AVERAGEIFS('VISSIM Travel Time Outputs'!$J:$J,'VISSIM Travel Time Outputs'!$D:$D,$D71,'VISSIM Travel Time Outputs'!$A:$A,"AVG",'VISSIM Travel Time Outputs'!$B:$B,BH$9)),"-")</f>
        <v>-</v>
      </c>
      <c r="BI71" s="34" t="str">
        <f>IFERROR(TIME(0,0,AVERAGEIFS('VISSIM Travel Time Outputs'!$J:$J,'VISSIM Travel Time Outputs'!$D:$D,$D71,'VISSIM Travel Time Outputs'!$A:$A,"AVG",'VISSIM Travel Time Outputs'!$B:$B,BI$9)),"-")</f>
        <v>-</v>
      </c>
      <c r="BJ71" s="34" t="str">
        <f>IFERROR(TIME(0,0,AVERAGEIFS('VISSIM Travel Time Outputs'!$J:$J,'VISSIM Travel Time Outputs'!$D:$D,$D71,'VISSIM Travel Time Outputs'!$A:$A,"AVG",'VISSIM Travel Time Outputs'!$B:$B,BJ$9)),"-")</f>
        <v>-</v>
      </c>
      <c r="BK71" s="134" t="str">
        <f>IFERROR(TIME(0,0,AVERAGEIFS('VISSIM Travel Time Outputs'!$J:$J,'VISSIM Travel Time Outputs'!$D:$D,$D71,'VISSIM Travel Time Outputs'!$A:$A,"AVG",'VISSIM Travel Time Outputs'!$B:$B,BK$9)),"-")</f>
        <v>-</v>
      </c>
      <c r="BL71" s="126"/>
      <c r="BM71" s="323" t="str">
        <f>IFERROR(AVERAGEIFS('VISSIM Travel Time Outputs'!$G:$G,'VISSIM Travel Time Outputs'!$D:$D,$D71,'VISSIM Travel Time Outputs'!$A:$A,"AVG",'VISSIM Travel Time Outputs'!$B:$B,BM$9),"-")</f>
        <v>-</v>
      </c>
      <c r="BN71" s="324" t="str">
        <f>IFERROR(AVERAGEIFS('VISSIM Travel Time Outputs'!$G:$G,'VISSIM Travel Time Outputs'!$D:$D,$D71,'VISSIM Travel Time Outputs'!$A:$A,"AVG",'VISSIM Travel Time Outputs'!$B:$B,BN$9),"-")</f>
        <v>-</v>
      </c>
      <c r="BO71" s="324" t="str">
        <f>IFERROR(AVERAGEIFS('VISSIM Travel Time Outputs'!$G:$G,'VISSIM Travel Time Outputs'!$D:$D,$D71,'VISSIM Travel Time Outputs'!$A:$A,"AVG",'VISSIM Travel Time Outputs'!$B:$B,BO$9),"-")</f>
        <v>-</v>
      </c>
      <c r="BP71" s="324" t="str">
        <f>IFERROR(AVERAGEIFS('VISSIM Travel Time Outputs'!$G:$G,'VISSIM Travel Time Outputs'!$D:$D,$D71,'VISSIM Travel Time Outputs'!$A:$A,"AVG",'VISSIM Travel Time Outputs'!$B:$B,BP$9),"-")</f>
        <v>-</v>
      </c>
      <c r="BQ71" s="324" t="str">
        <f>IFERROR(AVERAGEIFS('VISSIM Travel Time Outputs'!$G:$G,'VISSIM Travel Time Outputs'!$D:$D,$D71,'VISSIM Travel Time Outputs'!$A:$A,"AVG",'VISSIM Travel Time Outputs'!$B:$B,BQ$9),"-")</f>
        <v>-</v>
      </c>
      <c r="BR71" s="324" t="str">
        <f>IFERROR(AVERAGEIFS('VISSIM Travel Time Outputs'!$G:$G,'VISSIM Travel Time Outputs'!$D:$D,$D71,'VISSIM Travel Time Outputs'!$A:$A,"AVG",'VISSIM Travel Time Outputs'!$B:$B,BR$9),"-")</f>
        <v>-</v>
      </c>
      <c r="BS71" s="324" t="str">
        <f>IFERROR(AVERAGEIFS('VISSIM Travel Time Outputs'!$G:$G,'VISSIM Travel Time Outputs'!$D:$D,$D71,'VISSIM Travel Time Outputs'!$A:$A,"AVG",'VISSIM Travel Time Outputs'!$B:$B,BS$9),"-")</f>
        <v>-</v>
      </c>
      <c r="BT71" s="324" t="str">
        <f>IFERROR(AVERAGEIFS('VISSIM Travel Time Outputs'!$G:$G,'VISSIM Travel Time Outputs'!$D:$D,$D71,'VISSIM Travel Time Outputs'!$A:$A,"AVG",'VISSIM Travel Time Outputs'!$B:$B,BT$9),"-")</f>
        <v>-</v>
      </c>
      <c r="BU71" s="324" t="str">
        <f>IFERROR(AVERAGEIFS('VISSIM Travel Time Outputs'!$G:$G,'VISSIM Travel Time Outputs'!$D:$D,$D71,'VISSIM Travel Time Outputs'!$A:$A,"AVG",'VISSIM Travel Time Outputs'!$B:$B,BU$9),"-")</f>
        <v>-</v>
      </c>
      <c r="BV71" s="324" t="str">
        <f>IFERROR(AVERAGEIFS('VISSIM Travel Time Outputs'!$G:$G,'VISSIM Travel Time Outputs'!$D:$D,$D71,'VISSIM Travel Time Outputs'!$A:$A,"AVG",'VISSIM Travel Time Outputs'!$B:$B,BV$9),"-")</f>
        <v>-</v>
      </c>
      <c r="BW71" s="324" t="str">
        <f>IFERROR(AVERAGEIFS('VISSIM Travel Time Outputs'!$G:$G,'VISSIM Travel Time Outputs'!$D:$D,$D71,'VISSIM Travel Time Outputs'!$A:$A,"AVG",'VISSIM Travel Time Outputs'!$B:$B,BW$9),"-")</f>
        <v>-</v>
      </c>
      <c r="BX71" s="324" t="str">
        <f>IFERROR(AVERAGEIFS('VISSIM Travel Time Outputs'!$G:$G,'VISSIM Travel Time Outputs'!$D:$D,$D71,'VISSIM Travel Time Outputs'!$A:$A,"AVG",'VISSIM Travel Time Outputs'!$B:$B,BX$9),"-")</f>
        <v>-</v>
      </c>
      <c r="BY71" s="324" t="str">
        <f>IFERROR(AVERAGEIFS('VISSIM Travel Time Outputs'!$G:$G,'VISSIM Travel Time Outputs'!$D:$D,$D71,'VISSIM Travel Time Outputs'!$A:$A,"AVG",'VISSIM Travel Time Outputs'!$B:$B,BY$9),"-")</f>
        <v>-</v>
      </c>
      <c r="BZ71" s="324" t="str">
        <f>IFERROR(AVERAGEIFS('VISSIM Travel Time Outputs'!$G:$G,'VISSIM Travel Time Outputs'!$D:$D,$D71,'VISSIM Travel Time Outputs'!$A:$A,"AVG",'VISSIM Travel Time Outputs'!$B:$B,BZ$9),"-")</f>
        <v>-</v>
      </c>
      <c r="CA71" s="324" t="str">
        <f>IFERROR(AVERAGEIFS('VISSIM Travel Time Outputs'!$G:$G,'VISSIM Travel Time Outputs'!$D:$D,$D71,'VISSIM Travel Time Outputs'!$A:$A,"AVG",'VISSIM Travel Time Outputs'!$B:$B,CA$9),"-")</f>
        <v>-</v>
      </c>
      <c r="CB71" s="325" t="str">
        <f>IFERROR(AVERAGEIFS('VISSIM Travel Time Outputs'!$G:$G,'VISSIM Travel Time Outputs'!$D:$D,$D71,'VISSIM Travel Time Outputs'!$A:$A,"AVG",'VISSIM Travel Time Outputs'!$B:$B,CB$9),"-")</f>
        <v>-</v>
      </c>
      <c r="CC71" s="254"/>
      <c r="CD71" s="209" t="str">
        <f t="shared" si="16"/>
        <v>--</v>
      </c>
      <c r="CE71" s="354" t="str">
        <f t="shared" si="17"/>
        <v>--</v>
      </c>
      <c r="CF71" s="325">
        <f t="shared" si="18"/>
        <v>0</v>
      </c>
      <c r="CG71" s="331"/>
      <c r="CH71" s="209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134"/>
      <c r="CX71" s="331"/>
      <c r="CY71" s="323"/>
      <c r="CZ71" s="324"/>
      <c r="DA71" s="324"/>
      <c r="DB71" s="324"/>
      <c r="DC71" s="324"/>
      <c r="DD71" s="324"/>
      <c r="DE71" s="324"/>
      <c r="DF71" s="324"/>
      <c r="DG71" s="324"/>
      <c r="DH71" s="324"/>
      <c r="DI71" s="324"/>
      <c r="DJ71" s="324"/>
      <c r="DK71" s="324"/>
      <c r="DL71" s="324"/>
      <c r="DM71" s="324"/>
      <c r="DN71" s="325"/>
      <c r="DO71" s="331"/>
      <c r="DP71" s="209" t="str">
        <f t="shared" si="19"/>
        <v>--</v>
      </c>
      <c r="DQ71" s="354" t="str">
        <f t="shared" si="20"/>
        <v>--</v>
      </c>
      <c r="DR71" s="325">
        <f t="shared" si="21"/>
        <v>0</v>
      </c>
      <c r="DS71" s="255"/>
      <c r="DT71" s="209" t="str">
        <f>IFERROR(TIME(0,0,AVERAGEIFS('VISSIM Travel Time Outputs'!$K:$K,'VISSIM Travel Time Outputs'!$D:$D,$D71,'VISSIM Travel Time Outputs'!$A:$A,"AVG",'VISSIM Travel Time Outputs'!$B:$B,DT$9)),"-")</f>
        <v>-</v>
      </c>
      <c r="DU71" s="34" t="str">
        <f>IFERROR(TIME(0,0,AVERAGEIFS('VISSIM Travel Time Outputs'!$K:$K,'VISSIM Travel Time Outputs'!$D:$D,$D71,'VISSIM Travel Time Outputs'!$A:$A,"AVG",'VISSIM Travel Time Outputs'!$B:$B,DU$9)),"-")</f>
        <v>-</v>
      </c>
      <c r="DV71" s="34" t="str">
        <f>IFERROR(TIME(0,0,AVERAGEIFS('VISSIM Travel Time Outputs'!$K:$K,'VISSIM Travel Time Outputs'!$D:$D,$D71,'VISSIM Travel Time Outputs'!$A:$A,"AVG",'VISSIM Travel Time Outputs'!$B:$B,DV$9)),"-")</f>
        <v>-</v>
      </c>
      <c r="DW71" s="34" t="str">
        <f>IFERROR(TIME(0,0,AVERAGEIFS('VISSIM Travel Time Outputs'!$K:$K,'VISSIM Travel Time Outputs'!$D:$D,$D71,'VISSIM Travel Time Outputs'!$A:$A,"AVG",'VISSIM Travel Time Outputs'!$B:$B,DW$9)),"-")</f>
        <v>-</v>
      </c>
      <c r="DX71" s="34" t="str">
        <f>IFERROR(TIME(0,0,AVERAGEIFS('VISSIM Travel Time Outputs'!$K:$K,'VISSIM Travel Time Outputs'!$D:$D,$D71,'VISSIM Travel Time Outputs'!$A:$A,"AVG",'VISSIM Travel Time Outputs'!$B:$B,DX$9)),"-")</f>
        <v>-</v>
      </c>
      <c r="DY71" s="34" t="str">
        <f>IFERROR(TIME(0,0,AVERAGEIFS('VISSIM Travel Time Outputs'!$K:$K,'VISSIM Travel Time Outputs'!$D:$D,$D71,'VISSIM Travel Time Outputs'!$A:$A,"AVG",'VISSIM Travel Time Outputs'!$B:$B,DY$9)),"-")</f>
        <v>-</v>
      </c>
      <c r="DZ71" s="34" t="str">
        <f>IFERROR(TIME(0,0,AVERAGEIFS('VISSIM Travel Time Outputs'!$K:$K,'VISSIM Travel Time Outputs'!$D:$D,$D71,'VISSIM Travel Time Outputs'!$A:$A,"AVG",'VISSIM Travel Time Outputs'!$B:$B,DZ$9)),"-")</f>
        <v>-</v>
      </c>
      <c r="EA71" s="34" t="str">
        <f>IFERROR(TIME(0,0,AVERAGEIFS('VISSIM Travel Time Outputs'!$K:$K,'VISSIM Travel Time Outputs'!$D:$D,$D71,'VISSIM Travel Time Outputs'!$A:$A,"AVG",'VISSIM Travel Time Outputs'!$B:$B,EA$9)),"-")</f>
        <v>-</v>
      </c>
      <c r="EB71" s="34" t="str">
        <f>IFERROR(TIME(0,0,AVERAGEIFS('VISSIM Travel Time Outputs'!$K:$K,'VISSIM Travel Time Outputs'!$D:$D,$D71,'VISSIM Travel Time Outputs'!$A:$A,"AVG",'VISSIM Travel Time Outputs'!$B:$B,EB$9)),"-")</f>
        <v>-</v>
      </c>
      <c r="EC71" s="34" t="str">
        <f>IFERROR(TIME(0,0,AVERAGEIFS('VISSIM Travel Time Outputs'!$K:$K,'VISSIM Travel Time Outputs'!$D:$D,$D71,'VISSIM Travel Time Outputs'!$A:$A,"AVG",'VISSIM Travel Time Outputs'!$B:$B,EC$9)),"-")</f>
        <v>-</v>
      </c>
      <c r="ED71" s="34" t="str">
        <f>IFERROR(TIME(0,0,AVERAGEIFS('VISSIM Travel Time Outputs'!$K:$K,'VISSIM Travel Time Outputs'!$D:$D,$D71,'VISSIM Travel Time Outputs'!$A:$A,"AVG",'VISSIM Travel Time Outputs'!$B:$B,ED$9)),"-")</f>
        <v>-</v>
      </c>
      <c r="EE71" s="34" t="str">
        <f>IFERROR(TIME(0,0,AVERAGEIFS('VISSIM Travel Time Outputs'!$K:$K,'VISSIM Travel Time Outputs'!$D:$D,$D71,'VISSIM Travel Time Outputs'!$A:$A,"AVG",'VISSIM Travel Time Outputs'!$B:$B,EE$9)),"-")</f>
        <v>-</v>
      </c>
      <c r="EF71" s="34" t="str">
        <f>IFERROR(TIME(0,0,AVERAGEIFS('VISSIM Travel Time Outputs'!$K:$K,'VISSIM Travel Time Outputs'!$D:$D,$D71,'VISSIM Travel Time Outputs'!$A:$A,"AVG",'VISSIM Travel Time Outputs'!$B:$B,EF$9)),"-")</f>
        <v>-</v>
      </c>
      <c r="EG71" s="34" t="str">
        <f>IFERROR(TIME(0,0,AVERAGEIFS('VISSIM Travel Time Outputs'!$K:$K,'VISSIM Travel Time Outputs'!$D:$D,$D71,'VISSIM Travel Time Outputs'!$A:$A,"AVG",'VISSIM Travel Time Outputs'!$B:$B,EG$9)),"-")</f>
        <v>-</v>
      </c>
      <c r="EH71" s="34" t="str">
        <f>IFERROR(TIME(0,0,AVERAGEIFS('VISSIM Travel Time Outputs'!$K:$K,'VISSIM Travel Time Outputs'!$D:$D,$D71,'VISSIM Travel Time Outputs'!$A:$A,"AVG",'VISSIM Travel Time Outputs'!$B:$B,EH$9)),"-")</f>
        <v>-</v>
      </c>
      <c r="EI71" s="134" t="str">
        <f>IFERROR(TIME(0,0,AVERAGEIFS('VISSIM Travel Time Outputs'!$K:$K,'VISSIM Travel Time Outputs'!$D:$D,$D71,'VISSIM Travel Time Outputs'!$A:$A,"AVG",'VISSIM Travel Time Outputs'!$B:$B,EI$9)),"-")</f>
        <v>-</v>
      </c>
      <c r="EJ71" s="126"/>
      <c r="EK71" s="323" t="str">
        <f>IFERROR(AVERAGEIFS('VISSIM Travel Time Outputs'!$H:$H,'VISSIM Travel Time Outputs'!$D:$D,$D71,'VISSIM Travel Time Outputs'!$A:$A,"AVG",'VISSIM Travel Time Outputs'!$B:$B,EK$9),"-")</f>
        <v>-</v>
      </c>
      <c r="EL71" s="324" t="str">
        <f>IFERROR(AVERAGEIFS('VISSIM Travel Time Outputs'!$H:$H,'VISSIM Travel Time Outputs'!$D:$D,$D71,'VISSIM Travel Time Outputs'!$A:$A,"AVG",'VISSIM Travel Time Outputs'!$B:$B,EL$9),"-")</f>
        <v>-</v>
      </c>
      <c r="EM71" s="324" t="str">
        <f>IFERROR(AVERAGEIFS('VISSIM Travel Time Outputs'!$H:$H,'VISSIM Travel Time Outputs'!$D:$D,$D71,'VISSIM Travel Time Outputs'!$A:$A,"AVG",'VISSIM Travel Time Outputs'!$B:$B,EM$9),"-")</f>
        <v>-</v>
      </c>
      <c r="EN71" s="324" t="str">
        <f>IFERROR(AVERAGEIFS('VISSIM Travel Time Outputs'!$H:$H,'VISSIM Travel Time Outputs'!$D:$D,$D71,'VISSIM Travel Time Outputs'!$A:$A,"AVG",'VISSIM Travel Time Outputs'!$B:$B,EN$9),"-")</f>
        <v>-</v>
      </c>
      <c r="EO71" s="324" t="str">
        <f>IFERROR(AVERAGEIFS('VISSIM Travel Time Outputs'!$H:$H,'VISSIM Travel Time Outputs'!$D:$D,$D71,'VISSIM Travel Time Outputs'!$A:$A,"AVG",'VISSIM Travel Time Outputs'!$B:$B,EO$9),"-")</f>
        <v>-</v>
      </c>
      <c r="EP71" s="324" t="str">
        <f>IFERROR(AVERAGEIFS('VISSIM Travel Time Outputs'!$H:$H,'VISSIM Travel Time Outputs'!$D:$D,$D71,'VISSIM Travel Time Outputs'!$A:$A,"AVG",'VISSIM Travel Time Outputs'!$B:$B,EP$9),"-")</f>
        <v>-</v>
      </c>
      <c r="EQ71" s="324" t="str">
        <f>IFERROR(AVERAGEIFS('VISSIM Travel Time Outputs'!$H:$H,'VISSIM Travel Time Outputs'!$D:$D,$D71,'VISSIM Travel Time Outputs'!$A:$A,"AVG",'VISSIM Travel Time Outputs'!$B:$B,EQ$9),"-")</f>
        <v>-</v>
      </c>
      <c r="ER71" s="324" t="str">
        <f>IFERROR(AVERAGEIFS('VISSIM Travel Time Outputs'!$H:$H,'VISSIM Travel Time Outputs'!$D:$D,$D71,'VISSIM Travel Time Outputs'!$A:$A,"AVG",'VISSIM Travel Time Outputs'!$B:$B,ER$9),"-")</f>
        <v>-</v>
      </c>
      <c r="ES71" s="324" t="str">
        <f>IFERROR(AVERAGEIFS('VISSIM Travel Time Outputs'!$H:$H,'VISSIM Travel Time Outputs'!$D:$D,$D71,'VISSIM Travel Time Outputs'!$A:$A,"AVG",'VISSIM Travel Time Outputs'!$B:$B,ES$9),"-")</f>
        <v>-</v>
      </c>
      <c r="ET71" s="324" t="str">
        <f>IFERROR(AVERAGEIFS('VISSIM Travel Time Outputs'!$H:$H,'VISSIM Travel Time Outputs'!$D:$D,$D71,'VISSIM Travel Time Outputs'!$A:$A,"AVG",'VISSIM Travel Time Outputs'!$B:$B,ET$9),"-")</f>
        <v>-</v>
      </c>
      <c r="EU71" s="324" t="str">
        <f>IFERROR(AVERAGEIFS('VISSIM Travel Time Outputs'!$H:$H,'VISSIM Travel Time Outputs'!$D:$D,$D71,'VISSIM Travel Time Outputs'!$A:$A,"AVG",'VISSIM Travel Time Outputs'!$B:$B,EU$9),"-")</f>
        <v>-</v>
      </c>
      <c r="EV71" s="324" t="str">
        <f>IFERROR(AVERAGEIFS('VISSIM Travel Time Outputs'!$H:$H,'VISSIM Travel Time Outputs'!$D:$D,$D71,'VISSIM Travel Time Outputs'!$A:$A,"AVG",'VISSIM Travel Time Outputs'!$B:$B,EV$9),"-")</f>
        <v>-</v>
      </c>
      <c r="EW71" s="324" t="str">
        <f>IFERROR(AVERAGEIFS('VISSIM Travel Time Outputs'!$H:$H,'VISSIM Travel Time Outputs'!$D:$D,$D71,'VISSIM Travel Time Outputs'!$A:$A,"AVG",'VISSIM Travel Time Outputs'!$B:$B,EW$9),"-")</f>
        <v>-</v>
      </c>
      <c r="EX71" s="324" t="str">
        <f>IFERROR(AVERAGEIFS('VISSIM Travel Time Outputs'!$H:$H,'VISSIM Travel Time Outputs'!$D:$D,$D71,'VISSIM Travel Time Outputs'!$A:$A,"AVG",'VISSIM Travel Time Outputs'!$B:$B,EX$9),"-")</f>
        <v>-</v>
      </c>
      <c r="EY71" s="324" t="str">
        <f>IFERROR(AVERAGEIFS('VISSIM Travel Time Outputs'!$H:$H,'VISSIM Travel Time Outputs'!$D:$D,$D71,'VISSIM Travel Time Outputs'!$A:$A,"AVG",'VISSIM Travel Time Outputs'!$B:$B,EY$9),"-")</f>
        <v>-</v>
      </c>
      <c r="EZ71" s="325" t="str">
        <f>IFERROR(AVERAGEIFS('VISSIM Travel Time Outputs'!$H:$H,'VISSIM Travel Time Outputs'!$D:$D,$D71,'VISSIM Travel Time Outputs'!$A:$A,"AVG",'VISSIM Travel Time Outputs'!$B:$B,EZ$9),"-")</f>
        <v>-</v>
      </c>
      <c r="FA71" s="254"/>
      <c r="FB71" s="209" t="str">
        <f t="shared" si="22"/>
        <v>--</v>
      </c>
      <c r="FC71" s="354" t="str">
        <f t="shared" si="23"/>
        <v>--</v>
      </c>
      <c r="FD71" s="325">
        <f t="shared" si="24"/>
        <v>0</v>
      </c>
      <c r="FE71" s="331"/>
      <c r="FF71" s="209" t="str">
        <f>IFERROR(GETPIVOTDATA("Average of TRAVTM(40)",#REF!,"TIMEINT",FF$9,"VEHICLETRAVELTIMEMEASUREMENT",$D71)/3600/24,"--")</f>
        <v>--</v>
      </c>
      <c r="FG71" s="34" t="str">
        <f>IFERROR(GETPIVOTDATA("Average of TRAVTM(40)",#REF!,"TIMEINT",FG$9,"VEHICLETRAVELTIMEMEASUREMENT",$D71)/3600/24,"--")</f>
        <v>--</v>
      </c>
      <c r="FH71" s="34" t="str">
        <f>IFERROR(GETPIVOTDATA("Average of TRAVTM(40)",#REF!,"TIMEINT",FH$9,"VEHICLETRAVELTIMEMEASUREMENT",$D71)/3600/24,"--")</f>
        <v>--</v>
      </c>
      <c r="FI71" s="34" t="str">
        <f>IFERROR(GETPIVOTDATA("Average of TRAVTM(40)",#REF!,"TIMEINT",FI$9,"VEHICLETRAVELTIMEMEASUREMENT",$D71)/3600/24,"--")</f>
        <v>--</v>
      </c>
      <c r="FJ71" s="34" t="str">
        <f>IFERROR(GETPIVOTDATA("Average of TRAVTM(40)",#REF!,"TIMEINT",FJ$9,"VEHICLETRAVELTIMEMEASUREMENT",$D71)/3600/24,"--")</f>
        <v>--</v>
      </c>
      <c r="FK71" s="34" t="str">
        <f>IFERROR(GETPIVOTDATA("Average of TRAVTM(40)",#REF!,"TIMEINT",FK$9,"VEHICLETRAVELTIMEMEASUREMENT",$D71)/3600/24,"--")</f>
        <v>--</v>
      </c>
      <c r="FL71" s="34" t="str">
        <f>IFERROR(GETPIVOTDATA("Average of TRAVTM(40)",#REF!,"TIMEINT",FL$9,"VEHICLETRAVELTIMEMEASUREMENT",$D71)/3600/24,"--")</f>
        <v>--</v>
      </c>
      <c r="FM71" s="34" t="str">
        <f>IFERROR(GETPIVOTDATA("Average of TRAVTM(40)",#REF!,"TIMEINT",FM$9,"VEHICLETRAVELTIMEMEASUREMENT",$D71)/3600/24,"--")</f>
        <v>--</v>
      </c>
      <c r="FN71" s="34" t="str">
        <f>IFERROR(GETPIVOTDATA("Average of TRAVTM(40)",#REF!,"TIMEINT",FN$9,"VEHICLETRAVELTIMEMEASUREMENT",$D71)/3600/24,"--")</f>
        <v>--</v>
      </c>
      <c r="FO71" s="34" t="str">
        <f>IFERROR(GETPIVOTDATA("Average of TRAVTM(40)",#REF!,"TIMEINT",FO$9,"VEHICLETRAVELTIMEMEASUREMENT",$D71)/3600/24,"--")</f>
        <v>--</v>
      </c>
      <c r="FP71" s="34" t="str">
        <f>IFERROR(GETPIVOTDATA("Average of TRAVTM(40)",#REF!,"TIMEINT",FP$9,"VEHICLETRAVELTIMEMEASUREMENT",$D71)/3600/24,"--")</f>
        <v>--</v>
      </c>
      <c r="FQ71" s="34" t="str">
        <f>IFERROR(GETPIVOTDATA("Average of TRAVTM(40)",#REF!,"TIMEINT",FQ$9,"VEHICLETRAVELTIMEMEASUREMENT",$D71)/3600/24,"--")</f>
        <v>--</v>
      </c>
      <c r="FR71" s="34" t="str">
        <f>IFERROR(GETPIVOTDATA("Average of TRAVTM(40)",#REF!,"TIMEINT",FR$9,"VEHICLETRAVELTIMEMEASUREMENT",$D71)/3600/24,"--")</f>
        <v>--</v>
      </c>
      <c r="FS71" s="34" t="str">
        <f>IFERROR(GETPIVOTDATA("Average of TRAVTM(40)",#REF!,"TIMEINT",FS$9,"VEHICLETRAVELTIMEMEASUREMENT",$D71)/3600/24,"--")</f>
        <v>--</v>
      </c>
      <c r="FT71" s="34" t="str">
        <f>IFERROR(GETPIVOTDATA("Average of TRAVTM(40)",#REF!,"TIMEINT",FT$9,"VEHICLETRAVELTIMEMEASUREMENT",$D71)/3600/24,"--")</f>
        <v>--</v>
      </c>
      <c r="FU71" s="134" t="str">
        <f>IFERROR(GETPIVOTDATA("Average of TRAVTM(40)",#REF!,"TIMEINT",FU$9,"VEHICLETRAVELTIMEMEASUREMENT",$D71)/3600/24,"--")</f>
        <v>--</v>
      </c>
      <c r="FV71" s="331"/>
      <c r="FW71" s="323" t="str">
        <f>IFERROR(GETPIVOTDATA("Average of VEHS(40)",#REF!,"TIMEINT",FW$9,"VEHICLETRAVELTIMEMEASUREMENT",$D71),"--")</f>
        <v>--</v>
      </c>
      <c r="FX71" s="324" t="str">
        <f>IFERROR(GETPIVOTDATA("Average of VEHS(40)",#REF!,"TIMEINT",FX$9,"VEHICLETRAVELTIMEMEASUREMENT",$D71),"--")</f>
        <v>--</v>
      </c>
      <c r="FY71" s="324" t="str">
        <f>IFERROR(GETPIVOTDATA("Average of VEHS(40)",#REF!,"TIMEINT",FY$9,"VEHICLETRAVELTIMEMEASUREMENT",$D71),"--")</f>
        <v>--</v>
      </c>
      <c r="FZ71" s="324" t="str">
        <f>IFERROR(GETPIVOTDATA("Average of VEHS(40)",#REF!,"TIMEINT",FZ$9,"VEHICLETRAVELTIMEMEASUREMENT",$D71),"--")</f>
        <v>--</v>
      </c>
      <c r="GA71" s="324" t="str">
        <f>IFERROR(GETPIVOTDATA("Average of VEHS(40)",#REF!,"TIMEINT",GA$9,"VEHICLETRAVELTIMEMEASUREMENT",$D71),"--")</f>
        <v>--</v>
      </c>
      <c r="GB71" s="324" t="str">
        <f>IFERROR(GETPIVOTDATA("Average of VEHS(40)",#REF!,"TIMEINT",GB$9,"VEHICLETRAVELTIMEMEASUREMENT",$D71),"--")</f>
        <v>--</v>
      </c>
      <c r="GC71" s="324" t="str">
        <f>IFERROR(GETPIVOTDATA("Average of VEHS(40)",#REF!,"TIMEINT",GC$9,"VEHICLETRAVELTIMEMEASUREMENT",$D71),"--")</f>
        <v>--</v>
      </c>
      <c r="GD71" s="324" t="str">
        <f>IFERROR(GETPIVOTDATA("Average of VEHS(40)",#REF!,"TIMEINT",GD$9,"VEHICLETRAVELTIMEMEASUREMENT",$D71),"--")</f>
        <v>--</v>
      </c>
      <c r="GE71" s="324" t="str">
        <f>IFERROR(GETPIVOTDATA("Average of VEHS(40)",#REF!,"TIMEINT",GE$9,"VEHICLETRAVELTIMEMEASUREMENT",$D71),"--")</f>
        <v>--</v>
      </c>
      <c r="GF71" s="324" t="str">
        <f>IFERROR(GETPIVOTDATA("Average of VEHS(40)",#REF!,"TIMEINT",GF$9,"VEHICLETRAVELTIMEMEASUREMENT",$D71),"--")</f>
        <v>--</v>
      </c>
      <c r="GG71" s="324" t="str">
        <f>IFERROR(GETPIVOTDATA("Average of VEHS(40)",#REF!,"TIMEINT",GG$9,"VEHICLETRAVELTIMEMEASUREMENT",$D71),"--")</f>
        <v>--</v>
      </c>
      <c r="GH71" s="324" t="str">
        <f>IFERROR(GETPIVOTDATA("Average of VEHS(40)",#REF!,"TIMEINT",GH$9,"VEHICLETRAVELTIMEMEASUREMENT",$D71),"--")</f>
        <v>--</v>
      </c>
      <c r="GI71" s="324" t="str">
        <f>IFERROR(GETPIVOTDATA("Average of VEHS(40)",#REF!,"TIMEINT",GI$9,"VEHICLETRAVELTIMEMEASUREMENT",$D71),"--")</f>
        <v>--</v>
      </c>
      <c r="GJ71" s="324" t="str">
        <f>IFERROR(GETPIVOTDATA("Average of VEHS(40)",#REF!,"TIMEINT",GJ$9,"VEHICLETRAVELTIMEMEASUREMENT",$D71),"--")</f>
        <v>--</v>
      </c>
      <c r="GK71" s="324" t="str">
        <f>IFERROR(GETPIVOTDATA("Average of VEHS(40)",#REF!,"TIMEINT",GK$9,"VEHICLETRAVELTIMEMEASUREMENT",$D71),"--")</f>
        <v>--</v>
      </c>
      <c r="GL71" s="325" t="str">
        <f>IFERROR(GETPIVOTDATA("Average of VEHS(40)",#REF!,"TIMEINT",GL$9,"VEHICLETRAVELTIMEMEASUREMENT",$D71),"--")</f>
        <v>--</v>
      </c>
      <c r="GM71" s="331"/>
      <c r="GN71" s="209" t="str">
        <f t="shared" si="25"/>
        <v>--</v>
      </c>
      <c r="GO71" s="354" t="str">
        <f t="shared" si="26"/>
        <v>--</v>
      </c>
      <c r="GP71" s="325">
        <f t="shared" si="27"/>
        <v>0</v>
      </c>
      <c r="GQ71" s="331"/>
      <c r="GR71" s="209" t="str">
        <f>IFERROR(GETPIVOTDATA("Average of TRAVTM(60)",#REF!,"TIMEINT",GR$9,"VEHICLETRAVELTIMEMEASUREMENT",$D71)/3600/24,"--")</f>
        <v>--</v>
      </c>
      <c r="GS71" s="34" t="str">
        <f>IFERROR(GETPIVOTDATA("Average of TRAVTM(60)",#REF!,"TIMEINT",GS$9,"VEHICLETRAVELTIMEMEASUREMENT",$D71)/3600/24,"--")</f>
        <v>--</v>
      </c>
      <c r="GT71" s="34" t="str">
        <f>IFERROR(GETPIVOTDATA("Average of TRAVTM(60)",#REF!,"TIMEINT",GT$9,"VEHICLETRAVELTIMEMEASUREMENT",$D71)/3600/24,"--")</f>
        <v>--</v>
      </c>
      <c r="GU71" s="34" t="str">
        <f>IFERROR(GETPIVOTDATA("Average of TRAVTM(60)",#REF!,"TIMEINT",GU$9,"VEHICLETRAVELTIMEMEASUREMENT",$D71)/3600/24,"--")</f>
        <v>--</v>
      </c>
      <c r="GV71" s="34" t="str">
        <f>IFERROR(GETPIVOTDATA("Average of TRAVTM(60)",#REF!,"TIMEINT",GV$9,"VEHICLETRAVELTIMEMEASUREMENT",$D71)/3600/24,"--")</f>
        <v>--</v>
      </c>
      <c r="GW71" s="34" t="str">
        <f>IFERROR(GETPIVOTDATA("Average of TRAVTM(60)",#REF!,"TIMEINT",GW$9,"VEHICLETRAVELTIMEMEASUREMENT",$D71)/3600/24,"--")</f>
        <v>--</v>
      </c>
      <c r="GX71" s="34" t="str">
        <f>IFERROR(GETPIVOTDATA("Average of TRAVTM(60)",#REF!,"TIMEINT",GX$9,"VEHICLETRAVELTIMEMEASUREMENT",$D71)/3600/24,"--")</f>
        <v>--</v>
      </c>
      <c r="GY71" s="34" t="str">
        <f>IFERROR(GETPIVOTDATA("Average of TRAVTM(60)",#REF!,"TIMEINT",GY$9,"VEHICLETRAVELTIMEMEASUREMENT",$D71)/3600/24,"--")</f>
        <v>--</v>
      </c>
      <c r="GZ71" s="34" t="str">
        <f>IFERROR(GETPIVOTDATA("Average of TRAVTM(60)",#REF!,"TIMEINT",GZ$9,"VEHICLETRAVELTIMEMEASUREMENT",$D71)/3600/24,"--")</f>
        <v>--</v>
      </c>
      <c r="HA71" s="34" t="str">
        <f>IFERROR(GETPIVOTDATA("Average of TRAVTM(60)",#REF!,"TIMEINT",HA$9,"VEHICLETRAVELTIMEMEASUREMENT",$D71)/3600/24,"--")</f>
        <v>--</v>
      </c>
      <c r="HB71" s="34" t="str">
        <f>IFERROR(GETPIVOTDATA("Average of TRAVTM(60)",#REF!,"TIMEINT",HB$9,"VEHICLETRAVELTIMEMEASUREMENT",$D71)/3600/24,"--")</f>
        <v>--</v>
      </c>
      <c r="HC71" s="34" t="str">
        <f>IFERROR(GETPIVOTDATA("Average of TRAVTM(60)",#REF!,"TIMEINT",HC$9,"VEHICLETRAVELTIMEMEASUREMENT",$D71)/3600/24,"--")</f>
        <v>--</v>
      </c>
      <c r="HD71" s="34" t="str">
        <f>IFERROR(GETPIVOTDATA("Average of TRAVTM(60)",#REF!,"TIMEINT",HD$9,"VEHICLETRAVELTIMEMEASUREMENT",$D71)/3600/24,"--")</f>
        <v>--</v>
      </c>
      <c r="HE71" s="34" t="str">
        <f>IFERROR(GETPIVOTDATA("Average of TRAVTM(60)",#REF!,"TIMEINT",HE$9,"VEHICLETRAVELTIMEMEASUREMENT",$D71)/3600/24,"--")</f>
        <v>--</v>
      </c>
      <c r="HF71" s="34" t="str">
        <f>IFERROR(GETPIVOTDATA("Average of TRAVTM(60)",#REF!,"TIMEINT",HF$9,"VEHICLETRAVELTIMEMEASUREMENT",$D71)/3600/24,"--")</f>
        <v>--</v>
      </c>
      <c r="HG71" s="134" t="str">
        <f>IFERROR(GETPIVOTDATA("Average of TRAVTM(60)",#REF!,"TIMEINT",HG$9,"VEHICLETRAVELTIMEMEASUREMENT",$D71)/3600/24,"--")</f>
        <v>--</v>
      </c>
      <c r="HH71" s="331"/>
      <c r="HI71" s="323" t="str">
        <f>IFERROR(GETPIVOTDATA("Average of VEHS(60)",#REF!,"TIMEINT",HI$9,"VEHICLETRAVELTIMEMEASUREMENT",$D71),"--")</f>
        <v>--</v>
      </c>
      <c r="HJ71" s="324" t="str">
        <f>IFERROR(GETPIVOTDATA("Average of VEHS(60)",#REF!,"TIMEINT",HJ$9,"VEHICLETRAVELTIMEMEASUREMENT",$D71),"--")</f>
        <v>--</v>
      </c>
      <c r="HK71" s="324" t="str">
        <f>IFERROR(GETPIVOTDATA("Average of VEHS(60)",#REF!,"TIMEINT",HK$9,"VEHICLETRAVELTIMEMEASUREMENT",$D71),"--")</f>
        <v>--</v>
      </c>
      <c r="HL71" s="324" t="str">
        <f>IFERROR(GETPIVOTDATA("Average of VEHS(60)",#REF!,"TIMEINT",HL$9,"VEHICLETRAVELTIMEMEASUREMENT",$D71),"--")</f>
        <v>--</v>
      </c>
      <c r="HM71" s="324" t="str">
        <f>IFERROR(GETPIVOTDATA("Average of VEHS(60)",#REF!,"TIMEINT",HM$9,"VEHICLETRAVELTIMEMEASUREMENT",$D71),"--")</f>
        <v>--</v>
      </c>
      <c r="HN71" s="324" t="str">
        <f>IFERROR(GETPIVOTDATA("Average of VEHS(60)",#REF!,"TIMEINT",HN$9,"VEHICLETRAVELTIMEMEASUREMENT",$D71),"--")</f>
        <v>--</v>
      </c>
      <c r="HO71" s="324" t="str">
        <f>IFERROR(GETPIVOTDATA("Average of VEHS(60)",#REF!,"TIMEINT",HO$9,"VEHICLETRAVELTIMEMEASUREMENT",$D71),"--")</f>
        <v>--</v>
      </c>
      <c r="HP71" s="324" t="str">
        <f>IFERROR(GETPIVOTDATA("Average of VEHS(60)",#REF!,"TIMEINT",HP$9,"VEHICLETRAVELTIMEMEASUREMENT",$D71),"--")</f>
        <v>--</v>
      </c>
      <c r="HQ71" s="324" t="str">
        <f>IFERROR(GETPIVOTDATA("Average of VEHS(60)",#REF!,"TIMEINT",HQ$9,"VEHICLETRAVELTIMEMEASUREMENT",$D71),"--")</f>
        <v>--</v>
      </c>
      <c r="HR71" s="324" t="str">
        <f>IFERROR(GETPIVOTDATA("Average of VEHS(60)",#REF!,"TIMEINT",HR$9,"VEHICLETRAVELTIMEMEASUREMENT",$D71),"--")</f>
        <v>--</v>
      </c>
      <c r="HS71" s="324" t="str">
        <f>IFERROR(GETPIVOTDATA("Average of VEHS(60)",#REF!,"TIMEINT",HS$9,"VEHICLETRAVELTIMEMEASUREMENT",$D71),"--")</f>
        <v>--</v>
      </c>
      <c r="HT71" s="324" t="str">
        <f>IFERROR(GETPIVOTDATA("Average of VEHS(60)",#REF!,"TIMEINT",HT$9,"VEHICLETRAVELTIMEMEASUREMENT",$D71),"--")</f>
        <v>--</v>
      </c>
      <c r="HU71" s="324" t="str">
        <f>IFERROR(GETPIVOTDATA("Average of VEHS(60)",#REF!,"TIMEINT",HU$9,"VEHICLETRAVELTIMEMEASUREMENT",$D71),"--")</f>
        <v>--</v>
      </c>
      <c r="HV71" s="324" t="str">
        <f>IFERROR(GETPIVOTDATA("Average of VEHS(60)",#REF!,"TIMEINT",HV$9,"VEHICLETRAVELTIMEMEASUREMENT",$D71),"--")</f>
        <v>--</v>
      </c>
      <c r="HW71" s="324" t="str">
        <f>IFERROR(GETPIVOTDATA("Average of VEHS(60)",#REF!,"TIMEINT",HW$9,"VEHICLETRAVELTIMEMEASUREMENT",$D71),"--")</f>
        <v>--</v>
      </c>
      <c r="HX71" s="325" t="str">
        <f>IFERROR(GETPIVOTDATA("Average of VEHS(60)",#REF!,"TIMEINT",HX$9,"VEHICLETRAVELTIMEMEASUREMENT",$D71),"--")</f>
        <v>--</v>
      </c>
      <c r="HY71" s="331"/>
      <c r="HZ71" s="209" t="str">
        <f t="shared" si="28"/>
        <v>--</v>
      </c>
      <c r="IA71" s="354" t="str">
        <f t="shared" si="29"/>
        <v>--</v>
      </c>
      <c r="IB71" s="325">
        <f t="shared" si="30"/>
        <v>0</v>
      </c>
      <c r="IC71" s="638"/>
      <c r="ID71" s="323" t="str">
        <f>IFERROR(AVERAGEIFS('VISSIM Travel Time Outputs'!#REF!,'VISSIM Travel Time Outputs'!#REF!,$D71,'VISSIM Travel Time Outputs'!#REF!,"AVG",'VISSIM Travel Time Outputs'!#REF!,ID$9),"-")</f>
        <v>-</v>
      </c>
      <c r="IE71" s="324" t="str">
        <f>IFERROR(AVERAGEIFS('VISSIM Travel Time Outputs'!#REF!,'VISSIM Travel Time Outputs'!#REF!,$D71,'VISSIM Travel Time Outputs'!#REF!,"AVG",'VISSIM Travel Time Outputs'!#REF!,IE$9),"-")</f>
        <v>-</v>
      </c>
      <c r="IF71" s="324" t="str">
        <f>IFERROR(AVERAGEIFS('VISSIM Travel Time Outputs'!#REF!,'VISSIM Travel Time Outputs'!#REF!,$D71,'VISSIM Travel Time Outputs'!#REF!,"AVG",'VISSIM Travel Time Outputs'!#REF!,IF$9),"-")</f>
        <v>-</v>
      </c>
      <c r="IG71" s="324" t="str">
        <f>IFERROR(AVERAGEIFS('VISSIM Travel Time Outputs'!#REF!,'VISSIM Travel Time Outputs'!#REF!,$D71,'VISSIM Travel Time Outputs'!#REF!,"AVG",'VISSIM Travel Time Outputs'!#REF!,IG$9),"-")</f>
        <v>-</v>
      </c>
      <c r="IH71" s="324" t="str">
        <f>IFERROR(AVERAGEIFS('VISSIM Travel Time Outputs'!#REF!,'VISSIM Travel Time Outputs'!#REF!,$D71,'VISSIM Travel Time Outputs'!#REF!,"AVG",'VISSIM Travel Time Outputs'!#REF!,IH$9),"-")</f>
        <v>-</v>
      </c>
      <c r="II71" s="324" t="str">
        <f>IFERROR(AVERAGEIFS('VISSIM Travel Time Outputs'!#REF!,'VISSIM Travel Time Outputs'!#REF!,$D71,'VISSIM Travel Time Outputs'!#REF!,"AVG",'VISSIM Travel Time Outputs'!#REF!,II$9),"-")</f>
        <v>-</v>
      </c>
      <c r="IJ71" s="324" t="str">
        <f>IFERROR(AVERAGEIFS('VISSIM Travel Time Outputs'!#REF!,'VISSIM Travel Time Outputs'!#REF!,$D71,'VISSIM Travel Time Outputs'!#REF!,"AVG",'VISSIM Travel Time Outputs'!#REF!,IJ$9),"-")</f>
        <v>-</v>
      </c>
      <c r="IK71" s="324" t="str">
        <f>IFERROR(AVERAGEIFS('VISSIM Travel Time Outputs'!#REF!,'VISSIM Travel Time Outputs'!#REF!,$D71,'VISSIM Travel Time Outputs'!#REF!,"AVG",'VISSIM Travel Time Outputs'!#REF!,IK$9),"-")</f>
        <v>-</v>
      </c>
      <c r="IL71" s="324" t="str">
        <f>IFERROR(AVERAGEIFS('VISSIM Travel Time Outputs'!#REF!,'VISSIM Travel Time Outputs'!#REF!,$D71,'VISSIM Travel Time Outputs'!#REF!,"AVG",'VISSIM Travel Time Outputs'!#REF!,IL$9),"-")</f>
        <v>-</v>
      </c>
      <c r="IM71" s="324" t="str">
        <f>IFERROR(AVERAGEIFS('VISSIM Travel Time Outputs'!#REF!,'VISSIM Travel Time Outputs'!#REF!,$D71,'VISSIM Travel Time Outputs'!#REF!,"AVG",'VISSIM Travel Time Outputs'!#REF!,IM$9),"-")</f>
        <v>-</v>
      </c>
      <c r="IN71" s="324" t="str">
        <f>IFERROR(AVERAGEIFS('VISSIM Travel Time Outputs'!#REF!,'VISSIM Travel Time Outputs'!#REF!,$D71,'VISSIM Travel Time Outputs'!#REF!,"AVG",'VISSIM Travel Time Outputs'!#REF!,IN$9),"-")</f>
        <v>-</v>
      </c>
      <c r="IO71" s="324" t="str">
        <f>IFERROR(AVERAGEIFS('VISSIM Travel Time Outputs'!#REF!,'VISSIM Travel Time Outputs'!#REF!,$D71,'VISSIM Travel Time Outputs'!#REF!,"AVG",'VISSIM Travel Time Outputs'!#REF!,IO$9),"-")</f>
        <v>-</v>
      </c>
      <c r="IP71" s="324" t="str">
        <f>IFERROR(AVERAGEIFS('VISSIM Travel Time Outputs'!#REF!,'VISSIM Travel Time Outputs'!#REF!,$D71,'VISSIM Travel Time Outputs'!#REF!,"AVG",'VISSIM Travel Time Outputs'!#REF!,IP$9),"-")</f>
        <v>-</v>
      </c>
      <c r="IQ71" s="324" t="str">
        <f>IFERROR(AVERAGEIFS('VISSIM Travel Time Outputs'!#REF!,'VISSIM Travel Time Outputs'!#REF!,$D71,'VISSIM Travel Time Outputs'!#REF!,"AVG",'VISSIM Travel Time Outputs'!#REF!,IQ$9),"-")</f>
        <v>-</v>
      </c>
      <c r="IR71" s="324" t="str">
        <f>IFERROR(AVERAGEIFS('VISSIM Travel Time Outputs'!#REF!,'VISSIM Travel Time Outputs'!#REF!,$D71,'VISSIM Travel Time Outputs'!#REF!,"AVG",'VISSIM Travel Time Outputs'!#REF!,IR$9),"-")</f>
        <v>-</v>
      </c>
      <c r="IS71" s="325" t="str">
        <f>IFERROR(AVERAGEIFS('VISSIM Travel Time Outputs'!#REF!,'VISSIM Travel Time Outputs'!#REF!,$D71,'VISSIM Travel Time Outputs'!#REF!,"AVG",'VISSIM Travel Time Outputs'!#REF!,IS$9),"-")</f>
        <v>-</v>
      </c>
      <c r="IT71" s="325" t="str">
        <f t="shared" si="31"/>
        <v>--</v>
      </c>
    </row>
    <row r="72" spans="1:254" x14ac:dyDescent="0.35">
      <c r="A72" s="252" t="str">
        <f t="shared" si="12"/>
        <v>H</v>
      </c>
      <c r="B72" s="319">
        <f t="shared" si="33"/>
        <v>63</v>
      </c>
      <c r="C72" s="413">
        <f>INDEX('Input - Travel Times'!$B$3:$AH$103,MATCH($B72,'Input - Travel Times'!$B$3:$B$103,0),MATCH(C$9,'Input - Travel Times'!$B$3:$AH$3,0))</f>
        <v>0</v>
      </c>
      <c r="D72" s="150">
        <f>INDEX('Input - Travel Times'!$B$3:$AH$103,MATCH($B72,'Input - Travel Times'!$B$3:$B$103,0),MATCH(D$9,'Input - Travel Times'!$B$3:$AH$3,0))</f>
        <v>0</v>
      </c>
      <c r="E72" s="518">
        <f>TIME(0,0,INDEX('Input - Travel Times'!$B$3:$AH$103,MATCH($B72,'Input - Travel Times'!$B$3:$B$103,0),MATCH(E$9,'Input - Travel Times'!$B$3:$AH$3,0)))</f>
        <v>0</v>
      </c>
      <c r="F72" s="518">
        <f>TIME(0,0,INDEX('Input - Travel Times'!$B$3:$AH$103,MATCH($B72,'Input - Travel Times'!$B$3:$B$103,0),MATCH(F$9,'Input - Travel Times'!$B$3:$AH$3,0)))</f>
        <v>0</v>
      </c>
      <c r="G72" s="518">
        <f>TIME(0,0,INDEX('Input - Travel Times'!$B$3:$AH$103,MATCH($B72,'Input - Travel Times'!$B$3:$B$103,0),MATCH(G$9,'Input - Travel Times'!$B$3:$AH$3,0)))</f>
        <v>0</v>
      </c>
      <c r="H72" s="518">
        <f>TIME(0,0,INDEX('Input - Travel Times'!$B$3:$AH$103,MATCH($B72,'Input - Travel Times'!$B$3:$B$103,0),MATCH(H$9,'Input - Travel Times'!$B$3:$AH$3,0)))</f>
        <v>0</v>
      </c>
      <c r="J72" s="209" t="str">
        <f>IFERROR(TIME(0,0,AVERAGEIFS('VISSIM Travel Time Outputs'!$I:$I,'VISSIM Travel Time Outputs'!$D:$D,$D72,'VISSIM Travel Time Outputs'!$A:$A,"AVG",'VISSIM Travel Time Outputs'!$B:$B,J$9)),"-")</f>
        <v>-</v>
      </c>
      <c r="K72" s="34" t="str">
        <f>IFERROR(TIME(0,0,AVERAGEIFS('VISSIM Travel Time Outputs'!$I:$I,'VISSIM Travel Time Outputs'!$D:$D,$D72,'VISSIM Travel Time Outputs'!$A:$A,"AVG",'VISSIM Travel Time Outputs'!$B:$B,K$9)),"-")</f>
        <v>-</v>
      </c>
      <c r="L72" s="34" t="str">
        <f>IFERROR(TIME(0,0,AVERAGEIFS('VISSIM Travel Time Outputs'!$I:$I,'VISSIM Travel Time Outputs'!$D:$D,$D72,'VISSIM Travel Time Outputs'!$A:$A,"AVG",'VISSIM Travel Time Outputs'!$B:$B,L$9)),"-")</f>
        <v>-</v>
      </c>
      <c r="M72" s="34" t="str">
        <f>IFERROR(TIME(0,0,AVERAGEIFS('VISSIM Travel Time Outputs'!$I:$I,'VISSIM Travel Time Outputs'!$D:$D,$D72,'VISSIM Travel Time Outputs'!$A:$A,"AVG",'VISSIM Travel Time Outputs'!$B:$B,M$9)),"-")</f>
        <v>-</v>
      </c>
      <c r="N72" s="34" t="str">
        <f>IFERROR(TIME(0,0,AVERAGEIFS('VISSIM Travel Time Outputs'!$I:$I,'VISSIM Travel Time Outputs'!$D:$D,$D72,'VISSIM Travel Time Outputs'!$A:$A,"AVG",'VISSIM Travel Time Outputs'!$B:$B,N$9)),"-")</f>
        <v>-</v>
      </c>
      <c r="O72" s="34" t="str">
        <f>IFERROR(TIME(0,0,AVERAGEIFS('VISSIM Travel Time Outputs'!$I:$I,'VISSIM Travel Time Outputs'!$D:$D,$D72,'VISSIM Travel Time Outputs'!$A:$A,"AVG",'VISSIM Travel Time Outputs'!$B:$B,O$9)),"-")</f>
        <v>-</v>
      </c>
      <c r="P72" s="34" t="str">
        <f>IFERROR(TIME(0,0,AVERAGEIFS('VISSIM Travel Time Outputs'!$I:$I,'VISSIM Travel Time Outputs'!$D:$D,$D72,'VISSIM Travel Time Outputs'!$A:$A,"AVG",'VISSIM Travel Time Outputs'!$B:$B,P$9)),"-")</f>
        <v>-</v>
      </c>
      <c r="Q72" s="34" t="str">
        <f>IFERROR(TIME(0,0,AVERAGEIFS('VISSIM Travel Time Outputs'!$I:$I,'VISSIM Travel Time Outputs'!$D:$D,$D72,'VISSIM Travel Time Outputs'!$A:$A,"AVG",'VISSIM Travel Time Outputs'!$B:$B,Q$9)),"-")</f>
        <v>-</v>
      </c>
      <c r="R72" s="34" t="str">
        <f>IFERROR(TIME(0,0,AVERAGEIFS('VISSIM Travel Time Outputs'!$I:$I,'VISSIM Travel Time Outputs'!$D:$D,$D72,'VISSIM Travel Time Outputs'!$A:$A,"AVG",'VISSIM Travel Time Outputs'!$B:$B,R$9)),"-")</f>
        <v>-</v>
      </c>
      <c r="S72" s="34" t="str">
        <f>IFERROR(TIME(0,0,AVERAGEIFS('VISSIM Travel Time Outputs'!$I:$I,'VISSIM Travel Time Outputs'!$D:$D,$D72,'VISSIM Travel Time Outputs'!$A:$A,"AVG",'VISSIM Travel Time Outputs'!$B:$B,S$9)),"-")</f>
        <v>-</v>
      </c>
      <c r="T72" s="34" t="str">
        <f>IFERROR(TIME(0,0,AVERAGEIFS('VISSIM Travel Time Outputs'!$I:$I,'VISSIM Travel Time Outputs'!$D:$D,$D72,'VISSIM Travel Time Outputs'!$A:$A,"AVG",'VISSIM Travel Time Outputs'!$B:$B,T$9)),"-")</f>
        <v>-</v>
      </c>
      <c r="U72" s="34" t="str">
        <f>IFERROR(TIME(0,0,AVERAGEIFS('VISSIM Travel Time Outputs'!$I:$I,'VISSIM Travel Time Outputs'!$D:$D,$D72,'VISSIM Travel Time Outputs'!$A:$A,"AVG",'VISSIM Travel Time Outputs'!$B:$B,U$9)),"-")</f>
        <v>-</v>
      </c>
      <c r="V72" s="34" t="str">
        <f>IFERROR(TIME(0,0,AVERAGEIFS('VISSIM Travel Time Outputs'!$I:$I,'VISSIM Travel Time Outputs'!$D:$D,$D72,'VISSIM Travel Time Outputs'!$A:$A,"AVG",'VISSIM Travel Time Outputs'!$B:$B,V$9)),"-")</f>
        <v>-</v>
      </c>
      <c r="W72" s="34" t="str">
        <f>IFERROR(TIME(0,0,AVERAGEIFS('VISSIM Travel Time Outputs'!$I:$I,'VISSIM Travel Time Outputs'!$D:$D,$D72,'VISSIM Travel Time Outputs'!$A:$A,"AVG",'VISSIM Travel Time Outputs'!$B:$B,W$9)),"-")</f>
        <v>-</v>
      </c>
      <c r="X72" s="34" t="str">
        <f>IFERROR(TIME(0,0,AVERAGEIFS('VISSIM Travel Time Outputs'!$I:$I,'VISSIM Travel Time Outputs'!$D:$D,$D72,'VISSIM Travel Time Outputs'!$A:$A,"AVG",'VISSIM Travel Time Outputs'!$B:$B,X$9)),"-")</f>
        <v>-</v>
      </c>
      <c r="Y72" s="134" t="str">
        <f>IFERROR(TIME(0,0,AVERAGEIFS('VISSIM Travel Time Outputs'!$I:$I,'VISSIM Travel Time Outputs'!$D:$D,$D72,'VISSIM Travel Time Outputs'!$A:$A,"AVG",'VISSIM Travel Time Outputs'!$B:$B,Y$9)),"-")</f>
        <v>-</v>
      </c>
      <c r="Z72" s="254"/>
      <c r="AA72" s="323" t="str">
        <f>IFERROR(AVERAGEIFS('VISSIM Travel Time Outputs'!$F:$F,'VISSIM Travel Time Outputs'!$D:$D,$D72,'VISSIM Travel Time Outputs'!$A:$A,"AVG",'VISSIM Travel Time Outputs'!$B:$B,AA$9),"-")</f>
        <v>-</v>
      </c>
      <c r="AB72" s="324" t="str">
        <f>IFERROR(AVERAGEIFS('VISSIM Travel Time Outputs'!$F:$F,'VISSIM Travel Time Outputs'!$D:$D,$D72,'VISSIM Travel Time Outputs'!$A:$A,"AVG",'VISSIM Travel Time Outputs'!$B:$B,AB$9),"-")</f>
        <v>-</v>
      </c>
      <c r="AC72" s="324" t="str">
        <f>IFERROR(AVERAGEIFS('VISSIM Travel Time Outputs'!$F:$F,'VISSIM Travel Time Outputs'!$D:$D,$D72,'VISSIM Travel Time Outputs'!$A:$A,"AVG",'VISSIM Travel Time Outputs'!$B:$B,AC$9),"-")</f>
        <v>-</v>
      </c>
      <c r="AD72" s="324" t="str">
        <f>IFERROR(AVERAGEIFS('VISSIM Travel Time Outputs'!$F:$F,'VISSIM Travel Time Outputs'!$D:$D,$D72,'VISSIM Travel Time Outputs'!$A:$A,"AVG",'VISSIM Travel Time Outputs'!$B:$B,AD$9),"-")</f>
        <v>-</v>
      </c>
      <c r="AE72" s="324" t="str">
        <f>IFERROR(AVERAGEIFS('VISSIM Travel Time Outputs'!$F:$F,'VISSIM Travel Time Outputs'!$D:$D,$D72,'VISSIM Travel Time Outputs'!$A:$A,"AVG",'VISSIM Travel Time Outputs'!$B:$B,AE$9),"-")</f>
        <v>-</v>
      </c>
      <c r="AF72" s="324" t="str">
        <f>IFERROR(AVERAGEIFS('VISSIM Travel Time Outputs'!$F:$F,'VISSIM Travel Time Outputs'!$D:$D,$D72,'VISSIM Travel Time Outputs'!$A:$A,"AVG",'VISSIM Travel Time Outputs'!$B:$B,AF$9),"-")</f>
        <v>-</v>
      </c>
      <c r="AG72" s="324" t="str">
        <f>IFERROR(AVERAGEIFS('VISSIM Travel Time Outputs'!$F:$F,'VISSIM Travel Time Outputs'!$D:$D,$D72,'VISSIM Travel Time Outputs'!$A:$A,"AVG",'VISSIM Travel Time Outputs'!$B:$B,AG$9),"-")</f>
        <v>-</v>
      </c>
      <c r="AH72" s="324" t="str">
        <f>IFERROR(AVERAGEIFS('VISSIM Travel Time Outputs'!$F:$F,'VISSIM Travel Time Outputs'!$D:$D,$D72,'VISSIM Travel Time Outputs'!$A:$A,"AVG",'VISSIM Travel Time Outputs'!$B:$B,AH$9),"-")</f>
        <v>-</v>
      </c>
      <c r="AI72" s="324" t="str">
        <f>IFERROR(AVERAGEIFS('VISSIM Travel Time Outputs'!$F:$F,'VISSIM Travel Time Outputs'!$D:$D,$D72,'VISSIM Travel Time Outputs'!$A:$A,"AVG",'VISSIM Travel Time Outputs'!$B:$B,AI$9),"-")</f>
        <v>-</v>
      </c>
      <c r="AJ72" s="324" t="str">
        <f>IFERROR(AVERAGEIFS('VISSIM Travel Time Outputs'!$F:$F,'VISSIM Travel Time Outputs'!$D:$D,$D72,'VISSIM Travel Time Outputs'!$A:$A,"AVG",'VISSIM Travel Time Outputs'!$B:$B,AJ$9),"-")</f>
        <v>-</v>
      </c>
      <c r="AK72" s="324" t="str">
        <f>IFERROR(AVERAGEIFS('VISSIM Travel Time Outputs'!$F:$F,'VISSIM Travel Time Outputs'!$D:$D,$D72,'VISSIM Travel Time Outputs'!$A:$A,"AVG",'VISSIM Travel Time Outputs'!$B:$B,AK$9),"-")</f>
        <v>-</v>
      </c>
      <c r="AL72" s="324" t="str">
        <f>IFERROR(AVERAGEIFS('VISSIM Travel Time Outputs'!$F:$F,'VISSIM Travel Time Outputs'!$D:$D,$D72,'VISSIM Travel Time Outputs'!$A:$A,"AVG",'VISSIM Travel Time Outputs'!$B:$B,AL$9),"-")</f>
        <v>-</v>
      </c>
      <c r="AM72" s="324" t="str">
        <f>IFERROR(AVERAGEIFS('VISSIM Travel Time Outputs'!$F:$F,'VISSIM Travel Time Outputs'!$D:$D,$D72,'VISSIM Travel Time Outputs'!$A:$A,"AVG",'VISSIM Travel Time Outputs'!$B:$B,AM$9),"-")</f>
        <v>-</v>
      </c>
      <c r="AN72" s="324" t="str">
        <f>IFERROR(AVERAGEIFS('VISSIM Travel Time Outputs'!$F:$F,'VISSIM Travel Time Outputs'!$D:$D,$D72,'VISSIM Travel Time Outputs'!$A:$A,"AVG",'VISSIM Travel Time Outputs'!$B:$B,AN$9),"-")</f>
        <v>-</v>
      </c>
      <c r="AO72" s="324" t="str">
        <f>IFERROR(AVERAGEIFS('VISSIM Travel Time Outputs'!$F:$F,'VISSIM Travel Time Outputs'!$D:$D,$D72,'VISSIM Travel Time Outputs'!$A:$A,"AVG",'VISSIM Travel Time Outputs'!$B:$B,AO$9),"-")</f>
        <v>-</v>
      </c>
      <c r="AP72" s="325" t="str">
        <f>IFERROR(AVERAGEIFS('VISSIM Travel Time Outputs'!$F:$F,'VISSIM Travel Time Outputs'!$D:$D,$D72,'VISSIM Travel Time Outputs'!$A:$A,"AVG",'VISSIM Travel Time Outputs'!$B:$B,AP$9),"-")</f>
        <v>-</v>
      </c>
      <c r="AQ72" s="331"/>
      <c r="AR72" s="209" t="str">
        <f t="shared" si="13"/>
        <v>--</v>
      </c>
      <c r="AS72" s="354" t="str">
        <f t="shared" si="14"/>
        <v>--</v>
      </c>
      <c r="AT72" s="325">
        <f t="shared" si="15"/>
        <v>0</v>
      </c>
      <c r="AU72" s="255"/>
      <c r="AV72" s="209" t="str">
        <f>IFERROR(TIME(0,0,AVERAGEIFS('VISSIM Travel Time Outputs'!$J:$J,'VISSIM Travel Time Outputs'!$D:$D,$D72,'VISSIM Travel Time Outputs'!$A:$A,"AVG",'VISSIM Travel Time Outputs'!$B:$B,AV$9)),"-")</f>
        <v>-</v>
      </c>
      <c r="AW72" s="34" t="str">
        <f>IFERROR(TIME(0,0,AVERAGEIFS('VISSIM Travel Time Outputs'!$J:$J,'VISSIM Travel Time Outputs'!$D:$D,$D72,'VISSIM Travel Time Outputs'!$A:$A,"AVG",'VISSIM Travel Time Outputs'!$B:$B,AW$9)),"-")</f>
        <v>-</v>
      </c>
      <c r="AX72" s="34" t="str">
        <f>IFERROR(TIME(0,0,AVERAGEIFS('VISSIM Travel Time Outputs'!$J:$J,'VISSIM Travel Time Outputs'!$D:$D,$D72,'VISSIM Travel Time Outputs'!$A:$A,"AVG",'VISSIM Travel Time Outputs'!$B:$B,AX$9)),"-")</f>
        <v>-</v>
      </c>
      <c r="AY72" s="34" t="str">
        <f>IFERROR(TIME(0,0,AVERAGEIFS('VISSIM Travel Time Outputs'!$J:$J,'VISSIM Travel Time Outputs'!$D:$D,$D72,'VISSIM Travel Time Outputs'!$A:$A,"AVG",'VISSIM Travel Time Outputs'!$B:$B,AY$9)),"-")</f>
        <v>-</v>
      </c>
      <c r="AZ72" s="34" t="str">
        <f>IFERROR(TIME(0,0,AVERAGEIFS('VISSIM Travel Time Outputs'!$J:$J,'VISSIM Travel Time Outputs'!$D:$D,$D72,'VISSIM Travel Time Outputs'!$A:$A,"AVG",'VISSIM Travel Time Outputs'!$B:$B,AZ$9)),"-")</f>
        <v>-</v>
      </c>
      <c r="BA72" s="34" t="str">
        <f>IFERROR(TIME(0,0,AVERAGEIFS('VISSIM Travel Time Outputs'!$J:$J,'VISSIM Travel Time Outputs'!$D:$D,$D72,'VISSIM Travel Time Outputs'!$A:$A,"AVG",'VISSIM Travel Time Outputs'!$B:$B,BA$9)),"-")</f>
        <v>-</v>
      </c>
      <c r="BB72" s="34" t="str">
        <f>IFERROR(TIME(0,0,AVERAGEIFS('VISSIM Travel Time Outputs'!$J:$J,'VISSIM Travel Time Outputs'!$D:$D,$D72,'VISSIM Travel Time Outputs'!$A:$A,"AVG",'VISSIM Travel Time Outputs'!$B:$B,BB$9)),"-")</f>
        <v>-</v>
      </c>
      <c r="BC72" s="34" t="str">
        <f>IFERROR(TIME(0,0,AVERAGEIFS('VISSIM Travel Time Outputs'!$J:$J,'VISSIM Travel Time Outputs'!$D:$D,$D72,'VISSIM Travel Time Outputs'!$A:$A,"AVG",'VISSIM Travel Time Outputs'!$B:$B,BC$9)),"-")</f>
        <v>-</v>
      </c>
      <c r="BD72" s="34" t="str">
        <f>IFERROR(TIME(0,0,AVERAGEIFS('VISSIM Travel Time Outputs'!$J:$J,'VISSIM Travel Time Outputs'!$D:$D,$D72,'VISSIM Travel Time Outputs'!$A:$A,"AVG",'VISSIM Travel Time Outputs'!$B:$B,BD$9)),"-")</f>
        <v>-</v>
      </c>
      <c r="BE72" s="34" t="str">
        <f>IFERROR(TIME(0,0,AVERAGEIFS('VISSIM Travel Time Outputs'!$J:$J,'VISSIM Travel Time Outputs'!$D:$D,$D72,'VISSIM Travel Time Outputs'!$A:$A,"AVG",'VISSIM Travel Time Outputs'!$B:$B,BE$9)),"-")</f>
        <v>-</v>
      </c>
      <c r="BF72" s="34" t="str">
        <f>IFERROR(TIME(0,0,AVERAGEIFS('VISSIM Travel Time Outputs'!$J:$J,'VISSIM Travel Time Outputs'!$D:$D,$D72,'VISSIM Travel Time Outputs'!$A:$A,"AVG",'VISSIM Travel Time Outputs'!$B:$B,BF$9)),"-")</f>
        <v>-</v>
      </c>
      <c r="BG72" s="34" t="str">
        <f>IFERROR(TIME(0,0,AVERAGEIFS('VISSIM Travel Time Outputs'!$J:$J,'VISSIM Travel Time Outputs'!$D:$D,$D72,'VISSIM Travel Time Outputs'!$A:$A,"AVG",'VISSIM Travel Time Outputs'!$B:$B,BG$9)),"-")</f>
        <v>-</v>
      </c>
      <c r="BH72" s="34" t="str">
        <f>IFERROR(TIME(0,0,AVERAGEIFS('VISSIM Travel Time Outputs'!$J:$J,'VISSIM Travel Time Outputs'!$D:$D,$D72,'VISSIM Travel Time Outputs'!$A:$A,"AVG",'VISSIM Travel Time Outputs'!$B:$B,BH$9)),"-")</f>
        <v>-</v>
      </c>
      <c r="BI72" s="34" t="str">
        <f>IFERROR(TIME(0,0,AVERAGEIFS('VISSIM Travel Time Outputs'!$J:$J,'VISSIM Travel Time Outputs'!$D:$D,$D72,'VISSIM Travel Time Outputs'!$A:$A,"AVG",'VISSIM Travel Time Outputs'!$B:$B,BI$9)),"-")</f>
        <v>-</v>
      </c>
      <c r="BJ72" s="34" t="str">
        <f>IFERROR(TIME(0,0,AVERAGEIFS('VISSIM Travel Time Outputs'!$J:$J,'VISSIM Travel Time Outputs'!$D:$D,$D72,'VISSIM Travel Time Outputs'!$A:$A,"AVG",'VISSIM Travel Time Outputs'!$B:$B,BJ$9)),"-")</f>
        <v>-</v>
      </c>
      <c r="BK72" s="134" t="str">
        <f>IFERROR(TIME(0,0,AVERAGEIFS('VISSIM Travel Time Outputs'!$J:$J,'VISSIM Travel Time Outputs'!$D:$D,$D72,'VISSIM Travel Time Outputs'!$A:$A,"AVG",'VISSIM Travel Time Outputs'!$B:$B,BK$9)),"-")</f>
        <v>-</v>
      </c>
      <c r="BL72" s="126"/>
      <c r="BM72" s="323" t="str">
        <f>IFERROR(AVERAGEIFS('VISSIM Travel Time Outputs'!$G:$G,'VISSIM Travel Time Outputs'!$D:$D,$D72,'VISSIM Travel Time Outputs'!$A:$A,"AVG",'VISSIM Travel Time Outputs'!$B:$B,BM$9),"-")</f>
        <v>-</v>
      </c>
      <c r="BN72" s="324" t="str">
        <f>IFERROR(AVERAGEIFS('VISSIM Travel Time Outputs'!$G:$G,'VISSIM Travel Time Outputs'!$D:$D,$D72,'VISSIM Travel Time Outputs'!$A:$A,"AVG",'VISSIM Travel Time Outputs'!$B:$B,BN$9),"-")</f>
        <v>-</v>
      </c>
      <c r="BO72" s="324" t="str">
        <f>IFERROR(AVERAGEIFS('VISSIM Travel Time Outputs'!$G:$G,'VISSIM Travel Time Outputs'!$D:$D,$D72,'VISSIM Travel Time Outputs'!$A:$A,"AVG",'VISSIM Travel Time Outputs'!$B:$B,BO$9),"-")</f>
        <v>-</v>
      </c>
      <c r="BP72" s="324" t="str">
        <f>IFERROR(AVERAGEIFS('VISSIM Travel Time Outputs'!$G:$G,'VISSIM Travel Time Outputs'!$D:$D,$D72,'VISSIM Travel Time Outputs'!$A:$A,"AVG",'VISSIM Travel Time Outputs'!$B:$B,BP$9),"-")</f>
        <v>-</v>
      </c>
      <c r="BQ72" s="324" t="str">
        <f>IFERROR(AVERAGEIFS('VISSIM Travel Time Outputs'!$G:$G,'VISSIM Travel Time Outputs'!$D:$D,$D72,'VISSIM Travel Time Outputs'!$A:$A,"AVG",'VISSIM Travel Time Outputs'!$B:$B,BQ$9),"-")</f>
        <v>-</v>
      </c>
      <c r="BR72" s="324" t="str">
        <f>IFERROR(AVERAGEIFS('VISSIM Travel Time Outputs'!$G:$G,'VISSIM Travel Time Outputs'!$D:$D,$D72,'VISSIM Travel Time Outputs'!$A:$A,"AVG",'VISSIM Travel Time Outputs'!$B:$B,BR$9),"-")</f>
        <v>-</v>
      </c>
      <c r="BS72" s="324" t="str">
        <f>IFERROR(AVERAGEIFS('VISSIM Travel Time Outputs'!$G:$G,'VISSIM Travel Time Outputs'!$D:$D,$D72,'VISSIM Travel Time Outputs'!$A:$A,"AVG",'VISSIM Travel Time Outputs'!$B:$B,BS$9),"-")</f>
        <v>-</v>
      </c>
      <c r="BT72" s="324" t="str">
        <f>IFERROR(AVERAGEIFS('VISSIM Travel Time Outputs'!$G:$G,'VISSIM Travel Time Outputs'!$D:$D,$D72,'VISSIM Travel Time Outputs'!$A:$A,"AVG",'VISSIM Travel Time Outputs'!$B:$B,BT$9),"-")</f>
        <v>-</v>
      </c>
      <c r="BU72" s="324" t="str">
        <f>IFERROR(AVERAGEIFS('VISSIM Travel Time Outputs'!$G:$G,'VISSIM Travel Time Outputs'!$D:$D,$D72,'VISSIM Travel Time Outputs'!$A:$A,"AVG",'VISSIM Travel Time Outputs'!$B:$B,BU$9),"-")</f>
        <v>-</v>
      </c>
      <c r="BV72" s="324" t="str">
        <f>IFERROR(AVERAGEIFS('VISSIM Travel Time Outputs'!$G:$G,'VISSIM Travel Time Outputs'!$D:$D,$D72,'VISSIM Travel Time Outputs'!$A:$A,"AVG",'VISSIM Travel Time Outputs'!$B:$B,BV$9),"-")</f>
        <v>-</v>
      </c>
      <c r="BW72" s="324" t="str">
        <f>IFERROR(AVERAGEIFS('VISSIM Travel Time Outputs'!$G:$G,'VISSIM Travel Time Outputs'!$D:$D,$D72,'VISSIM Travel Time Outputs'!$A:$A,"AVG",'VISSIM Travel Time Outputs'!$B:$B,BW$9),"-")</f>
        <v>-</v>
      </c>
      <c r="BX72" s="324" t="str">
        <f>IFERROR(AVERAGEIFS('VISSIM Travel Time Outputs'!$G:$G,'VISSIM Travel Time Outputs'!$D:$D,$D72,'VISSIM Travel Time Outputs'!$A:$A,"AVG",'VISSIM Travel Time Outputs'!$B:$B,BX$9),"-")</f>
        <v>-</v>
      </c>
      <c r="BY72" s="324" t="str">
        <f>IFERROR(AVERAGEIFS('VISSIM Travel Time Outputs'!$G:$G,'VISSIM Travel Time Outputs'!$D:$D,$D72,'VISSIM Travel Time Outputs'!$A:$A,"AVG",'VISSIM Travel Time Outputs'!$B:$B,BY$9),"-")</f>
        <v>-</v>
      </c>
      <c r="BZ72" s="324" t="str">
        <f>IFERROR(AVERAGEIFS('VISSIM Travel Time Outputs'!$G:$G,'VISSIM Travel Time Outputs'!$D:$D,$D72,'VISSIM Travel Time Outputs'!$A:$A,"AVG",'VISSIM Travel Time Outputs'!$B:$B,BZ$9),"-")</f>
        <v>-</v>
      </c>
      <c r="CA72" s="324" t="str">
        <f>IFERROR(AVERAGEIFS('VISSIM Travel Time Outputs'!$G:$G,'VISSIM Travel Time Outputs'!$D:$D,$D72,'VISSIM Travel Time Outputs'!$A:$A,"AVG",'VISSIM Travel Time Outputs'!$B:$B,CA$9),"-")</f>
        <v>-</v>
      </c>
      <c r="CB72" s="325" t="str">
        <f>IFERROR(AVERAGEIFS('VISSIM Travel Time Outputs'!$G:$G,'VISSIM Travel Time Outputs'!$D:$D,$D72,'VISSIM Travel Time Outputs'!$A:$A,"AVG",'VISSIM Travel Time Outputs'!$B:$B,CB$9),"-")</f>
        <v>-</v>
      </c>
      <c r="CC72" s="254"/>
      <c r="CD72" s="209" t="str">
        <f t="shared" si="16"/>
        <v>--</v>
      </c>
      <c r="CE72" s="354" t="str">
        <f t="shared" si="17"/>
        <v>--</v>
      </c>
      <c r="CF72" s="325">
        <f t="shared" si="18"/>
        <v>0</v>
      </c>
      <c r="CG72" s="331"/>
      <c r="CH72" s="209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134"/>
      <c r="CX72" s="331"/>
      <c r="CY72" s="323"/>
      <c r="CZ72" s="324"/>
      <c r="DA72" s="324"/>
      <c r="DB72" s="324"/>
      <c r="DC72" s="324"/>
      <c r="DD72" s="324"/>
      <c r="DE72" s="324"/>
      <c r="DF72" s="324"/>
      <c r="DG72" s="324"/>
      <c r="DH72" s="324"/>
      <c r="DI72" s="324"/>
      <c r="DJ72" s="324"/>
      <c r="DK72" s="324"/>
      <c r="DL72" s="324"/>
      <c r="DM72" s="324"/>
      <c r="DN72" s="325"/>
      <c r="DO72" s="331"/>
      <c r="DP72" s="209" t="str">
        <f t="shared" si="19"/>
        <v>--</v>
      </c>
      <c r="DQ72" s="354" t="str">
        <f t="shared" si="20"/>
        <v>--</v>
      </c>
      <c r="DR72" s="325">
        <f t="shared" si="21"/>
        <v>0</v>
      </c>
      <c r="DS72" s="255"/>
      <c r="DT72" s="209" t="str">
        <f>IFERROR(TIME(0,0,AVERAGEIFS('VISSIM Travel Time Outputs'!$K:$K,'VISSIM Travel Time Outputs'!$D:$D,$D72,'VISSIM Travel Time Outputs'!$A:$A,"AVG",'VISSIM Travel Time Outputs'!$B:$B,DT$9)),"-")</f>
        <v>-</v>
      </c>
      <c r="DU72" s="34" t="str">
        <f>IFERROR(TIME(0,0,AVERAGEIFS('VISSIM Travel Time Outputs'!$K:$K,'VISSIM Travel Time Outputs'!$D:$D,$D72,'VISSIM Travel Time Outputs'!$A:$A,"AVG",'VISSIM Travel Time Outputs'!$B:$B,DU$9)),"-")</f>
        <v>-</v>
      </c>
      <c r="DV72" s="34" t="str">
        <f>IFERROR(TIME(0,0,AVERAGEIFS('VISSIM Travel Time Outputs'!$K:$K,'VISSIM Travel Time Outputs'!$D:$D,$D72,'VISSIM Travel Time Outputs'!$A:$A,"AVG",'VISSIM Travel Time Outputs'!$B:$B,DV$9)),"-")</f>
        <v>-</v>
      </c>
      <c r="DW72" s="34" t="str">
        <f>IFERROR(TIME(0,0,AVERAGEIFS('VISSIM Travel Time Outputs'!$K:$K,'VISSIM Travel Time Outputs'!$D:$D,$D72,'VISSIM Travel Time Outputs'!$A:$A,"AVG",'VISSIM Travel Time Outputs'!$B:$B,DW$9)),"-")</f>
        <v>-</v>
      </c>
      <c r="DX72" s="34" t="str">
        <f>IFERROR(TIME(0,0,AVERAGEIFS('VISSIM Travel Time Outputs'!$K:$K,'VISSIM Travel Time Outputs'!$D:$D,$D72,'VISSIM Travel Time Outputs'!$A:$A,"AVG",'VISSIM Travel Time Outputs'!$B:$B,DX$9)),"-")</f>
        <v>-</v>
      </c>
      <c r="DY72" s="34" t="str">
        <f>IFERROR(TIME(0,0,AVERAGEIFS('VISSIM Travel Time Outputs'!$K:$K,'VISSIM Travel Time Outputs'!$D:$D,$D72,'VISSIM Travel Time Outputs'!$A:$A,"AVG",'VISSIM Travel Time Outputs'!$B:$B,DY$9)),"-")</f>
        <v>-</v>
      </c>
      <c r="DZ72" s="34" t="str">
        <f>IFERROR(TIME(0,0,AVERAGEIFS('VISSIM Travel Time Outputs'!$K:$K,'VISSIM Travel Time Outputs'!$D:$D,$D72,'VISSIM Travel Time Outputs'!$A:$A,"AVG",'VISSIM Travel Time Outputs'!$B:$B,DZ$9)),"-")</f>
        <v>-</v>
      </c>
      <c r="EA72" s="34" t="str">
        <f>IFERROR(TIME(0,0,AVERAGEIFS('VISSIM Travel Time Outputs'!$K:$K,'VISSIM Travel Time Outputs'!$D:$D,$D72,'VISSIM Travel Time Outputs'!$A:$A,"AVG",'VISSIM Travel Time Outputs'!$B:$B,EA$9)),"-")</f>
        <v>-</v>
      </c>
      <c r="EB72" s="34" t="str">
        <f>IFERROR(TIME(0,0,AVERAGEIFS('VISSIM Travel Time Outputs'!$K:$K,'VISSIM Travel Time Outputs'!$D:$D,$D72,'VISSIM Travel Time Outputs'!$A:$A,"AVG",'VISSIM Travel Time Outputs'!$B:$B,EB$9)),"-")</f>
        <v>-</v>
      </c>
      <c r="EC72" s="34" t="str">
        <f>IFERROR(TIME(0,0,AVERAGEIFS('VISSIM Travel Time Outputs'!$K:$K,'VISSIM Travel Time Outputs'!$D:$D,$D72,'VISSIM Travel Time Outputs'!$A:$A,"AVG",'VISSIM Travel Time Outputs'!$B:$B,EC$9)),"-")</f>
        <v>-</v>
      </c>
      <c r="ED72" s="34" t="str">
        <f>IFERROR(TIME(0,0,AVERAGEIFS('VISSIM Travel Time Outputs'!$K:$K,'VISSIM Travel Time Outputs'!$D:$D,$D72,'VISSIM Travel Time Outputs'!$A:$A,"AVG",'VISSIM Travel Time Outputs'!$B:$B,ED$9)),"-")</f>
        <v>-</v>
      </c>
      <c r="EE72" s="34" t="str">
        <f>IFERROR(TIME(0,0,AVERAGEIFS('VISSIM Travel Time Outputs'!$K:$K,'VISSIM Travel Time Outputs'!$D:$D,$D72,'VISSIM Travel Time Outputs'!$A:$A,"AVG",'VISSIM Travel Time Outputs'!$B:$B,EE$9)),"-")</f>
        <v>-</v>
      </c>
      <c r="EF72" s="34" t="str">
        <f>IFERROR(TIME(0,0,AVERAGEIFS('VISSIM Travel Time Outputs'!$K:$K,'VISSIM Travel Time Outputs'!$D:$D,$D72,'VISSIM Travel Time Outputs'!$A:$A,"AVG",'VISSIM Travel Time Outputs'!$B:$B,EF$9)),"-")</f>
        <v>-</v>
      </c>
      <c r="EG72" s="34" t="str">
        <f>IFERROR(TIME(0,0,AVERAGEIFS('VISSIM Travel Time Outputs'!$K:$K,'VISSIM Travel Time Outputs'!$D:$D,$D72,'VISSIM Travel Time Outputs'!$A:$A,"AVG",'VISSIM Travel Time Outputs'!$B:$B,EG$9)),"-")</f>
        <v>-</v>
      </c>
      <c r="EH72" s="34" t="str">
        <f>IFERROR(TIME(0,0,AVERAGEIFS('VISSIM Travel Time Outputs'!$K:$K,'VISSIM Travel Time Outputs'!$D:$D,$D72,'VISSIM Travel Time Outputs'!$A:$A,"AVG",'VISSIM Travel Time Outputs'!$B:$B,EH$9)),"-")</f>
        <v>-</v>
      </c>
      <c r="EI72" s="134" t="str">
        <f>IFERROR(TIME(0,0,AVERAGEIFS('VISSIM Travel Time Outputs'!$K:$K,'VISSIM Travel Time Outputs'!$D:$D,$D72,'VISSIM Travel Time Outputs'!$A:$A,"AVG",'VISSIM Travel Time Outputs'!$B:$B,EI$9)),"-")</f>
        <v>-</v>
      </c>
      <c r="EJ72" s="126"/>
      <c r="EK72" s="323" t="str">
        <f>IFERROR(AVERAGEIFS('VISSIM Travel Time Outputs'!$H:$H,'VISSIM Travel Time Outputs'!$D:$D,$D72,'VISSIM Travel Time Outputs'!$A:$A,"AVG",'VISSIM Travel Time Outputs'!$B:$B,EK$9),"-")</f>
        <v>-</v>
      </c>
      <c r="EL72" s="324" t="str">
        <f>IFERROR(AVERAGEIFS('VISSIM Travel Time Outputs'!$H:$H,'VISSIM Travel Time Outputs'!$D:$D,$D72,'VISSIM Travel Time Outputs'!$A:$A,"AVG",'VISSIM Travel Time Outputs'!$B:$B,EL$9),"-")</f>
        <v>-</v>
      </c>
      <c r="EM72" s="324" t="str">
        <f>IFERROR(AVERAGEIFS('VISSIM Travel Time Outputs'!$H:$H,'VISSIM Travel Time Outputs'!$D:$D,$D72,'VISSIM Travel Time Outputs'!$A:$A,"AVG",'VISSIM Travel Time Outputs'!$B:$B,EM$9),"-")</f>
        <v>-</v>
      </c>
      <c r="EN72" s="324" t="str">
        <f>IFERROR(AVERAGEIFS('VISSIM Travel Time Outputs'!$H:$H,'VISSIM Travel Time Outputs'!$D:$D,$D72,'VISSIM Travel Time Outputs'!$A:$A,"AVG",'VISSIM Travel Time Outputs'!$B:$B,EN$9),"-")</f>
        <v>-</v>
      </c>
      <c r="EO72" s="324" t="str">
        <f>IFERROR(AVERAGEIFS('VISSIM Travel Time Outputs'!$H:$H,'VISSIM Travel Time Outputs'!$D:$D,$D72,'VISSIM Travel Time Outputs'!$A:$A,"AVG",'VISSIM Travel Time Outputs'!$B:$B,EO$9),"-")</f>
        <v>-</v>
      </c>
      <c r="EP72" s="324" t="str">
        <f>IFERROR(AVERAGEIFS('VISSIM Travel Time Outputs'!$H:$H,'VISSIM Travel Time Outputs'!$D:$D,$D72,'VISSIM Travel Time Outputs'!$A:$A,"AVG",'VISSIM Travel Time Outputs'!$B:$B,EP$9),"-")</f>
        <v>-</v>
      </c>
      <c r="EQ72" s="324" t="str">
        <f>IFERROR(AVERAGEIFS('VISSIM Travel Time Outputs'!$H:$H,'VISSIM Travel Time Outputs'!$D:$D,$D72,'VISSIM Travel Time Outputs'!$A:$A,"AVG",'VISSIM Travel Time Outputs'!$B:$B,EQ$9),"-")</f>
        <v>-</v>
      </c>
      <c r="ER72" s="324" t="str">
        <f>IFERROR(AVERAGEIFS('VISSIM Travel Time Outputs'!$H:$H,'VISSIM Travel Time Outputs'!$D:$D,$D72,'VISSIM Travel Time Outputs'!$A:$A,"AVG",'VISSIM Travel Time Outputs'!$B:$B,ER$9),"-")</f>
        <v>-</v>
      </c>
      <c r="ES72" s="324" t="str">
        <f>IFERROR(AVERAGEIFS('VISSIM Travel Time Outputs'!$H:$H,'VISSIM Travel Time Outputs'!$D:$D,$D72,'VISSIM Travel Time Outputs'!$A:$A,"AVG",'VISSIM Travel Time Outputs'!$B:$B,ES$9),"-")</f>
        <v>-</v>
      </c>
      <c r="ET72" s="324" t="str">
        <f>IFERROR(AVERAGEIFS('VISSIM Travel Time Outputs'!$H:$H,'VISSIM Travel Time Outputs'!$D:$D,$D72,'VISSIM Travel Time Outputs'!$A:$A,"AVG",'VISSIM Travel Time Outputs'!$B:$B,ET$9),"-")</f>
        <v>-</v>
      </c>
      <c r="EU72" s="324" t="str">
        <f>IFERROR(AVERAGEIFS('VISSIM Travel Time Outputs'!$H:$H,'VISSIM Travel Time Outputs'!$D:$D,$D72,'VISSIM Travel Time Outputs'!$A:$A,"AVG",'VISSIM Travel Time Outputs'!$B:$B,EU$9),"-")</f>
        <v>-</v>
      </c>
      <c r="EV72" s="324" t="str">
        <f>IFERROR(AVERAGEIFS('VISSIM Travel Time Outputs'!$H:$H,'VISSIM Travel Time Outputs'!$D:$D,$D72,'VISSIM Travel Time Outputs'!$A:$A,"AVG",'VISSIM Travel Time Outputs'!$B:$B,EV$9),"-")</f>
        <v>-</v>
      </c>
      <c r="EW72" s="324" t="str">
        <f>IFERROR(AVERAGEIFS('VISSIM Travel Time Outputs'!$H:$H,'VISSIM Travel Time Outputs'!$D:$D,$D72,'VISSIM Travel Time Outputs'!$A:$A,"AVG",'VISSIM Travel Time Outputs'!$B:$B,EW$9),"-")</f>
        <v>-</v>
      </c>
      <c r="EX72" s="324" t="str">
        <f>IFERROR(AVERAGEIFS('VISSIM Travel Time Outputs'!$H:$H,'VISSIM Travel Time Outputs'!$D:$D,$D72,'VISSIM Travel Time Outputs'!$A:$A,"AVG",'VISSIM Travel Time Outputs'!$B:$B,EX$9),"-")</f>
        <v>-</v>
      </c>
      <c r="EY72" s="324" t="str">
        <f>IFERROR(AVERAGEIFS('VISSIM Travel Time Outputs'!$H:$H,'VISSIM Travel Time Outputs'!$D:$D,$D72,'VISSIM Travel Time Outputs'!$A:$A,"AVG",'VISSIM Travel Time Outputs'!$B:$B,EY$9),"-")</f>
        <v>-</v>
      </c>
      <c r="EZ72" s="325" t="str">
        <f>IFERROR(AVERAGEIFS('VISSIM Travel Time Outputs'!$H:$H,'VISSIM Travel Time Outputs'!$D:$D,$D72,'VISSIM Travel Time Outputs'!$A:$A,"AVG",'VISSIM Travel Time Outputs'!$B:$B,EZ$9),"-")</f>
        <v>-</v>
      </c>
      <c r="FA72" s="254"/>
      <c r="FB72" s="209" t="str">
        <f t="shared" si="22"/>
        <v>--</v>
      </c>
      <c r="FC72" s="354" t="str">
        <f t="shared" si="23"/>
        <v>--</v>
      </c>
      <c r="FD72" s="325">
        <f t="shared" si="24"/>
        <v>0</v>
      </c>
      <c r="FE72" s="331"/>
      <c r="FF72" s="209" t="str">
        <f>IFERROR(GETPIVOTDATA("Average of TRAVTM(40)",#REF!,"TIMEINT",FF$9,"VEHICLETRAVELTIMEMEASUREMENT",$D72)/3600/24,"--")</f>
        <v>--</v>
      </c>
      <c r="FG72" s="34" t="str">
        <f>IFERROR(GETPIVOTDATA("Average of TRAVTM(40)",#REF!,"TIMEINT",FG$9,"VEHICLETRAVELTIMEMEASUREMENT",$D72)/3600/24,"--")</f>
        <v>--</v>
      </c>
      <c r="FH72" s="34" t="str">
        <f>IFERROR(GETPIVOTDATA("Average of TRAVTM(40)",#REF!,"TIMEINT",FH$9,"VEHICLETRAVELTIMEMEASUREMENT",$D72)/3600/24,"--")</f>
        <v>--</v>
      </c>
      <c r="FI72" s="34" t="str">
        <f>IFERROR(GETPIVOTDATA("Average of TRAVTM(40)",#REF!,"TIMEINT",FI$9,"VEHICLETRAVELTIMEMEASUREMENT",$D72)/3600/24,"--")</f>
        <v>--</v>
      </c>
      <c r="FJ72" s="34" t="str">
        <f>IFERROR(GETPIVOTDATA("Average of TRAVTM(40)",#REF!,"TIMEINT",FJ$9,"VEHICLETRAVELTIMEMEASUREMENT",$D72)/3600/24,"--")</f>
        <v>--</v>
      </c>
      <c r="FK72" s="34" t="str">
        <f>IFERROR(GETPIVOTDATA("Average of TRAVTM(40)",#REF!,"TIMEINT",FK$9,"VEHICLETRAVELTIMEMEASUREMENT",$D72)/3600/24,"--")</f>
        <v>--</v>
      </c>
      <c r="FL72" s="34" t="str">
        <f>IFERROR(GETPIVOTDATA("Average of TRAVTM(40)",#REF!,"TIMEINT",FL$9,"VEHICLETRAVELTIMEMEASUREMENT",$D72)/3600/24,"--")</f>
        <v>--</v>
      </c>
      <c r="FM72" s="34" t="str">
        <f>IFERROR(GETPIVOTDATA("Average of TRAVTM(40)",#REF!,"TIMEINT",FM$9,"VEHICLETRAVELTIMEMEASUREMENT",$D72)/3600/24,"--")</f>
        <v>--</v>
      </c>
      <c r="FN72" s="34" t="str">
        <f>IFERROR(GETPIVOTDATA("Average of TRAVTM(40)",#REF!,"TIMEINT",FN$9,"VEHICLETRAVELTIMEMEASUREMENT",$D72)/3600/24,"--")</f>
        <v>--</v>
      </c>
      <c r="FO72" s="34" t="str">
        <f>IFERROR(GETPIVOTDATA("Average of TRAVTM(40)",#REF!,"TIMEINT",FO$9,"VEHICLETRAVELTIMEMEASUREMENT",$D72)/3600/24,"--")</f>
        <v>--</v>
      </c>
      <c r="FP72" s="34" t="str">
        <f>IFERROR(GETPIVOTDATA("Average of TRAVTM(40)",#REF!,"TIMEINT",FP$9,"VEHICLETRAVELTIMEMEASUREMENT",$D72)/3600/24,"--")</f>
        <v>--</v>
      </c>
      <c r="FQ72" s="34" t="str">
        <f>IFERROR(GETPIVOTDATA("Average of TRAVTM(40)",#REF!,"TIMEINT",FQ$9,"VEHICLETRAVELTIMEMEASUREMENT",$D72)/3600/24,"--")</f>
        <v>--</v>
      </c>
      <c r="FR72" s="34" t="str">
        <f>IFERROR(GETPIVOTDATA("Average of TRAVTM(40)",#REF!,"TIMEINT",FR$9,"VEHICLETRAVELTIMEMEASUREMENT",$D72)/3600/24,"--")</f>
        <v>--</v>
      </c>
      <c r="FS72" s="34" t="str">
        <f>IFERROR(GETPIVOTDATA("Average of TRAVTM(40)",#REF!,"TIMEINT",FS$9,"VEHICLETRAVELTIMEMEASUREMENT",$D72)/3600/24,"--")</f>
        <v>--</v>
      </c>
      <c r="FT72" s="34" t="str">
        <f>IFERROR(GETPIVOTDATA("Average of TRAVTM(40)",#REF!,"TIMEINT",FT$9,"VEHICLETRAVELTIMEMEASUREMENT",$D72)/3600/24,"--")</f>
        <v>--</v>
      </c>
      <c r="FU72" s="134" t="str">
        <f>IFERROR(GETPIVOTDATA("Average of TRAVTM(40)",#REF!,"TIMEINT",FU$9,"VEHICLETRAVELTIMEMEASUREMENT",$D72)/3600/24,"--")</f>
        <v>--</v>
      </c>
      <c r="FV72" s="331"/>
      <c r="FW72" s="323" t="str">
        <f>IFERROR(GETPIVOTDATA("Average of VEHS(40)",#REF!,"TIMEINT",FW$9,"VEHICLETRAVELTIMEMEASUREMENT",$D72),"--")</f>
        <v>--</v>
      </c>
      <c r="FX72" s="324" t="str">
        <f>IFERROR(GETPIVOTDATA("Average of VEHS(40)",#REF!,"TIMEINT",FX$9,"VEHICLETRAVELTIMEMEASUREMENT",$D72),"--")</f>
        <v>--</v>
      </c>
      <c r="FY72" s="324" t="str">
        <f>IFERROR(GETPIVOTDATA("Average of VEHS(40)",#REF!,"TIMEINT",FY$9,"VEHICLETRAVELTIMEMEASUREMENT",$D72),"--")</f>
        <v>--</v>
      </c>
      <c r="FZ72" s="324" t="str">
        <f>IFERROR(GETPIVOTDATA("Average of VEHS(40)",#REF!,"TIMEINT",FZ$9,"VEHICLETRAVELTIMEMEASUREMENT",$D72),"--")</f>
        <v>--</v>
      </c>
      <c r="GA72" s="324" t="str">
        <f>IFERROR(GETPIVOTDATA("Average of VEHS(40)",#REF!,"TIMEINT",GA$9,"VEHICLETRAVELTIMEMEASUREMENT",$D72),"--")</f>
        <v>--</v>
      </c>
      <c r="GB72" s="324" t="str">
        <f>IFERROR(GETPIVOTDATA("Average of VEHS(40)",#REF!,"TIMEINT",GB$9,"VEHICLETRAVELTIMEMEASUREMENT",$D72),"--")</f>
        <v>--</v>
      </c>
      <c r="GC72" s="324" t="str">
        <f>IFERROR(GETPIVOTDATA("Average of VEHS(40)",#REF!,"TIMEINT",GC$9,"VEHICLETRAVELTIMEMEASUREMENT",$D72),"--")</f>
        <v>--</v>
      </c>
      <c r="GD72" s="324" t="str">
        <f>IFERROR(GETPIVOTDATA("Average of VEHS(40)",#REF!,"TIMEINT",GD$9,"VEHICLETRAVELTIMEMEASUREMENT",$D72),"--")</f>
        <v>--</v>
      </c>
      <c r="GE72" s="324" t="str">
        <f>IFERROR(GETPIVOTDATA("Average of VEHS(40)",#REF!,"TIMEINT",GE$9,"VEHICLETRAVELTIMEMEASUREMENT",$D72),"--")</f>
        <v>--</v>
      </c>
      <c r="GF72" s="324" t="str">
        <f>IFERROR(GETPIVOTDATA("Average of VEHS(40)",#REF!,"TIMEINT",GF$9,"VEHICLETRAVELTIMEMEASUREMENT",$D72),"--")</f>
        <v>--</v>
      </c>
      <c r="GG72" s="324" t="str">
        <f>IFERROR(GETPIVOTDATA("Average of VEHS(40)",#REF!,"TIMEINT",GG$9,"VEHICLETRAVELTIMEMEASUREMENT",$D72),"--")</f>
        <v>--</v>
      </c>
      <c r="GH72" s="324" t="str">
        <f>IFERROR(GETPIVOTDATA("Average of VEHS(40)",#REF!,"TIMEINT",GH$9,"VEHICLETRAVELTIMEMEASUREMENT",$D72),"--")</f>
        <v>--</v>
      </c>
      <c r="GI72" s="324" t="str">
        <f>IFERROR(GETPIVOTDATA("Average of VEHS(40)",#REF!,"TIMEINT",GI$9,"VEHICLETRAVELTIMEMEASUREMENT",$D72),"--")</f>
        <v>--</v>
      </c>
      <c r="GJ72" s="324" t="str">
        <f>IFERROR(GETPIVOTDATA("Average of VEHS(40)",#REF!,"TIMEINT",GJ$9,"VEHICLETRAVELTIMEMEASUREMENT",$D72),"--")</f>
        <v>--</v>
      </c>
      <c r="GK72" s="324" t="str">
        <f>IFERROR(GETPIVOTDATA("Average of VEHS(40)",#REF!,"TIMEINT",GK$9,"VEHICLETRAVELTIMEMEASUREMENT",$D72),"--")</f>
        <v>--</v>
      </c>
      <c r="GL72" s="325" t="str">
        <f>IFERROR(GETPIVOTDATA("Average of VEHS(40)",#REF!,"TIMEINT",GL$9,"VEHICLETRAVELTIMEMEASUREMENT",$D72),"--")</f>
        <v>--</v>
      </c>
      <c r="GM72" s="331"/>
      <c r="GN72" s="209" t="str">
        <f t="shared" si="25"/>
        <v>--</v>
      </c>
      <c r="GO72" s="354" t="str">
        <f t="shared" si="26"/>
        <v>--</v>
      </c>
      <c r="GP72" s="325">
        <f t="shared" si="27"/>
        <v>0</v>
      </c>
      <c r="GQ72" s="331"/>
      <c r="GR72" s="209" t="str">
        <f>IFERROR(GETPIVOTDATA("Average of TRAVTM(60)",#REF!,"TIMEINT",GR$9,"VEHICLETRAVELTIMEMEASUREMENT",$D72)/3600/24,"--")</f>
        <v>--</v>
      </c>
      <c r="GS72" s="34" t="str">
        <f>IFERROR(GETPIVOTDATA("Average of TRAVTM(60)",#REF!,"TIMEINT",GS$9,"VEHICLETRAVELTIMEMEASUREMENT",$D72)/3600/24,"--")</f>
        <v>--</v>
      </c>
      <c r="GT72" s="34" t="str">
        <f>IFERROR(GETPIVOTDATA("Average of TRAVTM(60)",#REF!,"TIMEINT",GT$9,"VEHICLETRAVELTIMEMEASUREMENT",$D72)/3600/24,"--")</f>
        <v>--</v>
      </c>
      <c r="GU72" s="34" t="str">
        <f>IFERROR(GETPIVOTDATA("Average of TRAVTM(60)",#REF!,"TIMEINT",GU$9,"VEHICLETRAVELTIMEMEASUREMENT",$D72)/3600/24,"--")</f>
        <v>--</v>
      </c>
      <c r="GV72" s="34" t="str">
        <f>IFERROR(GETPIVOTDATA("Average of TRAVTM(60)",#REF!,"TIMEINT",GV$9,"VEHICLETRAVELTIMEMEASUREMENT",$D72)/3600/24,"--")</f>
        <v>--</v>
      </c>
      <c r="GW72" s="34" t="str">
        <f>IFERROR(GETPIVOTDATA("Average of TRAVTM(60)",#REF!,"TIMEINT",GW$9,"VEHICLETRAVELTIMEMEASUREMENT",$D72)/3600/24,"--")</f>
        <v>--</v>
      </c>
      <c r="GX72" s="34" t="str">
        <f>IFERROR(GETPIVOTDATA("Average of TRAVTM(60)",#REF!,"TIMEINT",GX$9,"VEHICLETRAVELTIMEMEASUREMENT",$D72)/3600/24,"--")</f>
        <v>--</v>
      </c>
      <c r="GY72" s="34" t="str">
        <f>IFERROR(GETPIVOTDATA("Average of TRAVTM(60)",#REF!,"TIMEINT",GY$9,"VEHICLETRAVELTIMEMEASUREMENT",$D72)/3600/24,"--")</f>
        <v>--</v>
      </c>
      <c r="GZ72" s="34" t="str">
        <f>IFERROR(GETPIVOTDATA("Average of TRAVTM(60)",#REF!,"TIMEINT",GZ$9,"VEHICLETRAVELTIMEMEASUREMENT",$D72)/3600/24,"--")</f>
        <v>--</v>
      </c>
      <c r="HA72" s="34" t="str">
        <f>IFERROR(GETPIVOTDATA("Average of TRAVTM(60)",#REF!,"TIMEINT",HA$9,"VEHICLETRAVELTIMEMEASUREMENT",$D72)/3600/24,"--")</f>
        <v>--</v>
      </c>
      <c r="HB72" s="34" t="str">
        <f>IFERROR(GETPIVOTDATA("Average of TRAVTM(60)",#REF!,"TIMEINT",HB$9,"VEHICLETRAVELTIMEMEASUREMENT",$D72)/3600/24,"--")</f>
        <v>--</v>
      </c>
      <c r="HC72" s="34" t="str">
        <f>IFERROR(GETPIVOTDATA("Average of TRAVTM(60)",#REF!,"TIMEINT",HC$9,"VEHICLETRAVELTIMEMEASUREMENT",$D72)/3600/24,"--")</f>
        <v>--</v>
      </c>
      <c r="HD72" s="34" t="str">
        <f>IFERROR(GETPIVOTDATA("Average of TRAVTM(60)",#REF!,"TIMEINT",HD$9,"VEHICLETRAVELTIMEMEASUREMENT",$D72)/3600/24,"--")</f>
        <v>--</v>
      </c>
      <c r="HE72" s="34" t="str">
        <f>IFERROR(GETPIVOTDATA("Average of TRAVTM(60)",#REF!,"TIMEINT",HE$9,"VEHICLETRAVELTIMEMEASUREMENT",$D72)/3600/24,"--")</f>
        <v>--</v>
      </c>
      <c r="HF72" s="34" t="str">
        <f>IFERROR(GETPIVOTDATA("Average of TRAVTM(60)",#REF!,"TIMEINT",HF$9,"VEHICLETRAVELTIMEMEASUREMENT",$D72)/3600/24,"--")</f>
        <v>--</v>
      </c>
      <c r="HG72" s="134" t="str">
        <f>IFERROR(GETPIVOTDATA("Average of TRAVTM(60)",#REF!,"TIMEINT",HG$9,"VEHICLETRAVELTIMEMEASUREMENT",$D72)/3600/24,"--")</f>
        <v>--</v>
      </c>
      <c r="HH72" s="331"/>
      <c r="HI72" s="323" t="str">
        <f>IFERROR(GETPIVOTDATA("Average of VEHS(60)",#REF!,"TIMEINT",HI$9,"VEHICLETRAVELTIMEMEASUREMENT",$D72),"--")</f>
        <v>--</v>
      </c>
      <c r="HJ72" s="324" t="str">
        <f>IFERROR(GETPIVOTDATA("Average of VEHS(60)",#REF!,"TIMEINT",HJ$9,"VEHICLETRAVELTIMEMEASUREMENT",$D72),"--")</f>
        <v>--</v>
      </c>
      <c r="HK72" s="324" t="str">
        <f>IFERROR(GETPIVOTDATA("Average of VEHS(60)",#REF!,"TIMEINT",HK$9,"VEHICLETRAVELTIMEMEASUREMENT",$D72),"--")</f>
        <v>--</v>
      </c>
      <c r="HL72" s="324" t="str">
        <f>IFERROR(GETPIVOTDATA("Average of VEHS(60)",#REF!,"TIMEINT",HL$9,"VEHICLETRAVELTIMEMEASUREMENT",$D72),"--")</f>
        <v>--</v>
      </c>
      <c r="HM72" s="324" t="str">
        <f>IFERROR(GETPIVOTDATA("Average of VEHS(60)",#REF!,"TIMEINT",HM$9,"VEHICLETRAVELTIMEMEASUREMENT",$D72),"--")</f>
        <v>--</v>
      </c>
      <c r="HN72" s="324" t="str">
        <f>IFERROR(GETPIVOTDATA("Average of VEHS(60)",#REF!,"TIMEINT",HN$9,"VEHICLETRAVELTIMEMEASUREMENT",$D72),"--")</f>
        <v>--</v>
      </c>
      <c r="HO72" s="324" t="str">
        <f>IFERROR(GETPIVOTDATA("Average of VEHS(60)",#REF!,"TIMEINT",HO$9,"VEHICLETRAVELTIMEMEASUREMENT",$D72),"--")</f>
        <v>--</v>
      </c>
      <c r="HP72" s="324" t="str">
        <f>IFERROR(GETPIVOTDATA("Average of VEHS(60)",#REF!,"TIMEINT",HP$9,"VEHICLETRAVELTIMEMEASUREMENT",$D72),"--")</f>
        <v>--</v>
      </c>
      <c r="HQ72" s="324" t="str">
        <f>IFERROR(GETPIVOTDATA("Average of VEHS(60)",#REF!,"TIMEINT",HQ$9,"VEHICLETRAVELTIMEMEASUREMENT",$D72),"--")</f>
        <v>--</v>
      </c>
      <c r="HR72" s="324" t="str">
        <f>IFERROR(GETPIVOTDATA("Average of VEHS(60)",#REF!,"TIMEINT",HR$9,"VEHICLETRAVELTIMEMEASUREMENT",$D72),"--")</f>
        <v>--</v>
      </c>
      <c r="HS72" s="324" t="str">
        <f>IFERROR(GETPIVOTDATA("Average of VEHS(60)",#REF!,"TIMEINT",HS$9,"VEHICLETRAVELTIMEMEASUREMENT",$D72),"--")</f>
        <v>--</v>
      </c>
      <c r="HT72" s="324" t="str">
        <f>IFERROR(GETPIVOTDATA("Average of VEHS(60)",#REF!,"TIMEINT",HT$9,"VEHICLETRAVELTIMEMEASUREMENT",$D72),"--")</f>
        <v>--</v>
      </c>
      <c r="HU72" s="324" t="str">
        <f>IFERROR(GETPIVOTDATA("Average of VEHS(60)",#REF!,"TIMEINT",HU$9,"VEHICLETRAVELTIMEMEASUREMENT",$D72),"--")</f>
        <v>--</v>
      </c>
      <c r="HV72" s="324" t="str">
        <f>IFERROR(GETPIVOTDATA("Average of VEHS(60)",#REF!,"TIMEINT",HV$9,"VEHICLETRAVELTIMEMEASUREMENT",$D72),"--")</f>
        <v>--</v>
      </c>
      <c r="HW72" s="324" t="str">
        <f>IFERROR(GETPIVOTDATA("Average of VEHS(60)",#REF!,"TIMEINT",HW$9,"VEHICLETRAVELTIMEMEASUREMENT",$D72),"--")</f>
        <v>--</v>
      </c>
      <c r="HX72" s="325" t="str">
        <f>IFERROR(GETPIVOTDATA("Average of VEHS(60)",#REF!,"TIMEINT",HX$9,"VEHICLETRAVELTIMEMEASUREMENT",$D72),"--")</f>
        <v>--</v>
      </c>
      <c r="HY72" s="331"/>
      <c r="HZ72" s="209" t="str">
        <f t="shared" si="28"/>
        <v>--</v>
      </c>
      <c r="IA72" s="354" t="str">
        <f t="shared" si="29"/>
        <v>--</v>
      </c>
      <c r="IB72" s="325">
        <f t="shared" si="30"/>
        <v>0</v>
      </c>
      <c r="IC72" s="638"/>
      <c r="ID72" s="323" t="str">
        <f>IFERROR(AVERAGEIFS('VISSIM Travel Time Outputs'!#REF!,'VISSIM Travel Time Outputs'!#REF!,$D72,'VISSIM Travel Time Outputs'!#REF!,"AVG",'VISSIM Travel Time Outputs'!#REF!,ID$9),"-")</f>
        <v>-</v>
      </c>
      <c r="IE72" s="324" t="str">
        <f>IFERROR(AVERAGEIFS('VISSIM Travel Time Outputs'!#REF!,'VISSIM Travel Time Outputs'!#REF!,$D72,'VISSIM Travel Time Outputs'!#REF!,"AVG",'VISSIM Travel Time Outputs'!#REF!,IE$9),"-")</f>
        <v>-</v>
      </c>
      <c r="IF72" s="324" t="str">
        <f>IFERROR(AVERAGEIFS('VISSIM Travel Time Outputs'!#REF!,'VISSIM Travel Time Outputs'!#REF!,$D72,'VISSIM Travel Time Outputs'!#REF!,"AVG",'VISSIM Travel Time Outputs'!#REF!,IF$9),"-")</f>
        <v>-</v>
      </c>
      <c r="IG72" s="324" t="str">
        <f>IFERROR(AVERAGEIFS('VISSIM Travel Time Outputs'!#REF!,'VISSIM Travel Time Outputs'!#REF!,$D72,'VISSIM Travel Time Outputs'!#REF!,"AVG",'VISSIM Travel Time Outputs'!#REF!,IG$9),"-")</f>
        <v>-</v>
      </c>
      <c r="IH72" s="324" t="str">
        <f>IFERROR(AVERAGEIFS('VISSIM Travel Time Outputs'!#REF!,'VISSIM Travel Time Outputs'!#REF!,$D72,'VISSIM Travel Time Outputs'!#REF!,"AVG",'VISSIM Travel Time Outputs'!#REF!,IH$9),"-")</f>
        <v>-</v>
      </c>
      <c r="II72" s="324" t="str">
        <f>IFERROR(AVERAGEIFS('VISSIM Travel Time Outputs'!#REF!,'VISSIM Travel Time Outputs'!#REF!,$D72,'VISSIM Travel Time Outputs'!#REF!,"AVG",'VISSIM Travel Time Outputs'!#REF!,II$9),"-")</f>
        <v>-</v>
      </c>
      <c r="IJ72" s="324" t="str">
        <f>IFERROR(AVERAGEIFS('VISSIM Travel Time Outputs'!#REF!,'VISSIM Travel Time Outputs'!#REF!,$D72,'VISSIM Travel Time Outputs'!#REF!,"AVG",'VISSIM Travel Time Outputs'!#REF!,IJ$9),"-")</f>
        <v>-</v>
      </c>
      <c r="IK72" s="324" t="str">
        <f>IFERROR(AVERAGEIFS('VISSIM Travel Time Outputs'!#REF!,'VISSIM Travel Time Outputs'!#REF!,$D72,'VISSIM Travel Time Outputs'!#REF!,"AVG",'VISSIM Travel Time Outputs'!#REF!,IK$9),"-")</f>
        <v>-</v>
      </c>
      <c r="IL72" s="324" t="str">
        <f>IFERROR(AVERAGEIFS('VISSIM Travel Time Outputs'!#REF!,'VISSIM Travel Time Outputs'!#REF!,$D72,'VISSIM Travel Time Outputs'!#REF!,"AVG",'VISSIM Travel Time Outputs'!#REF!,IL$9),"-")</f>
        <v>-</v>
      </c>
      <c r="IM72" s="324" t="str">
        <f>IFERROR(AVERAGEIFS('VISSIM Travel Time Outputs'!#REF!,'VISSIM Travel Time Outputs'!#REF!,$D72,'VISSIM Travel Time Outputs'!#REF!,"AVG",'VISSIM Travel Time Outputs'!#REF!,IM$9),"-")</f>
        <v>-</v>
      </c>
      <c r="IN72" s="324" t="str">
        <f>IFERROR(AVERAGEIFS('VISSIM Travel Time Outputs'!#REF!,'VISSIM Travel Time Outputs'!#REF!,$D72,'VISSIM Travel Time Outputs'!#REF!,"AVG",'VISSIM Travel Time Outputs'!#REF!,IN$9),"-")</f>
        <v>-</v>
      </c>
      <c r="IO72" s="324" t="str">
        <f>IFERROR(AVERAGEIFS('VISSIM Travel Time Outputs'!#REF!,'VISSIM Travel Time Outputs'!#REF!,$D72,'VISSIM Travel Time Outputs'!#REF!,"AVG",'VISSIM Travel Time Outputs'!#REF!,IO$9),"-")</f>
        <v>-</v>
      </c>
      <c r="IP72" s="324" t="str">
        <f>IFERROR(AVERAGEIFS('VISSIM Travel Time Outputs'!#REF!,'VISSIM Travel Time Outputs'!#REF!,$D72,'VISSIM Travel Time Outputs'!#REF!,"AVG",'VISSIM Travel Time Outputs'!#REF!,IP$9),"-")</f>
        <v>-</v>
      </c>
      <c r="IQ72" s="324" t="str">
        <f>IFERROR(AVERAGEIFS('VISSIM Travel Time Outputs'!#REF!,'VISSIM Travel Time Outputs'!#REF!,$D72,'VISSIM Travel Time Outputs'!#REF!,"AVG",'VISSIM Travel Time Outputs'!#REF!,IQ$9),"-")</f>
        <v>-</v>
      </c>
      <c r="IR72" s="324" t="str">
        <f>IFERROR(AVERAGEIFS('VISSIM Travel Time Outputs'!#REF!,'VISSIM Travel Time Outputs'!#REF!,$D72,'VISSIM Travel Time Outputs'!#REF!,"AVG",'VISSIM Travel Time Outputs'!#REF!,IR$9),"-")</f>
        <v>-</v>
      </c>
      <c r="IS72" s="325" t="str">
        <f>IFERROR(AVERAGEIFS('VISSIM Travel Time Outputs'!#REF!,'VISSIM Travel Time Outputs'!#REF!,$D72,'VISSIM Travel Time Outputs'!#REF!,"AVG",'VISSIM Travel Time Outputs'!#REF!,IS$9),"-")</f>
        <v>-</v>
      </c>
      <c r="IT72" s="325" t="str">
        <f t="shared" si="31"/>
        <v>--</v>
      </c>
    </row>
    <row r="73" spans="1:254" x14ac:dyDescent="0.35">
      <c r="A73" s="252" t="str">
        <f t="shared" si="12"/>
        <v>H</v>
      </c>
      <c r="B73" s="319">
        <f t="shared" si="33"/>
        <v>64</v>
      </c>
      <c r="C73" s="413">
        <f>INDEX('Input - Travel Times'!$B$3:$AH$103,MATCH($B73,'Input - Travel Times'!$B$3:$B$103,0),MATCH(C$9,'Input - Travel Times'!$B$3:$AH$3,0))</f>
        <v>0</v>
      </c>
      <c r="D73" s="150">
        <f>INDEX('Input - Travel Times'!$B$3:$AH$103,MATCH($B73,'Input - Travel Times'!$B$3:$B$103,0),MATCH(D$9,'Input - Travel Times'!$B$3:$AH$3,0))</f>
        <v>0</v>
      </c>
      <c r="E73" s="518">
        <f>TIME(0,0,INDEX('Input - Travel Times'!$B$3:$AH$103,MATCH($B73,'Input - Travel Times'!$B$3:$B$103,0),MATCH(E$9,'Input - Travel Times'!$B$3:$AH$3,0)))</f>
        <v>0</v>
      </c>
      <c r="F73" s="518">
        <f>TIME(0,0,INDEX('Input - Travel Times'!$B$3:$AH$103,MATCH($B73,'Input - Travel Times'!$B$3:$B$103,0),MATCH(F$9,'Input - Travel Times'!$B$3:$AH$3,0)))</f>
        <v>0</v>
      </c>
      <c r="G73" s="518">
        <f>TIME(0,0,INDEX('Input - Travel Times'!$B$3:$AH$103,MATCH($B73,'Input - Travel Times'!$B$3:$B$103,0),MATCH(G$9,'Input - Travel Times'!$B$3:$AH$3,0)))</f>
        <v>0</v>
      </c>
      <c r="H73" s="518">
        <f>TIME(0,0,INDEX('Input - Travel Times'!$B$3:$AH$103,MATCH($B73,'Input - Travel Times'!$B$3:$B$103,0),MATCH(H$9,'Input - Travel Times'!$B$3:$AH$3,0)))</f>
        <v>0</v>
      </c>
      <c r="J73" s="209" t="str">
        <f>IFERROR(TIME(0,0,AVERAGEIFS('VISSIM Travel Time Outputs'!$I:$I,'VISSIM Travel Time Outputs'!$D:$D,$D73,'VISSIM Travel Time Outputs'!$A:$A,"AVG",'VISSIM Travel Time Outputs'!$B:$B,J$9)),"-")</f>
        <v>-</v>
      </c>
      <c r="K73" s="34" t="str">
        <f>IFERROR(TIME(0,0,AVERAGEIFS('VISSIM Travel Time Outputs'!$I:$I,'VISSIM Travel Time Outputs'!$D:$D,$D73,'VISSIM Travel Time Outputs'!$A:$A,"AVG",'VISSIM Travel Time Outputs'!$B:$B,K$9)),"-")</f>
        <v>-</v>
      </c>
      <c r="L73" s="34" t="str">
        <f>IFERROR(TIME(0,0,AVERAGEIFS('VISSIM Travel Time Outputs'!$I:$I,'VISSIM Travel Time Outputs'!$D:$D,$D73,'VISSIM Travel Time Outputs'!$A:$A,"AVG",'VISSIM Travel Time Outputs'!$B:$B,L$9)),"-")</f>
        <v>-</v>
      </c>
      <c r="M73" s="34" t="str">
        <f>IFERROR(TIME(0,0,AVERAGEIFS('VISSIM Travel Time Outputs'!$I:$I,'VISSIM Travel Time Outputs'!$D:$D,$D73,'VISSIM Travel Time Outputs'!$A:$A,"AVG",'VISSIM Travel Time Outputs'!$B:$B,M$9)),"-")</f>
        <v>-</v>
      </c>
      <c r="N73" s="34" t="str">
        <f>IFERROR(TIME(0,0,AVERAGEIFS('VISSIM Travel Time Outputs'!$I:$I,'VISSIM Travel Time Outputs'!$D:$D,$D73,'VISSIM Travel Time Outputs'!$A:$A,"AVG",'VISSIM Travel Time Outputs'!$B:$B,N$9)),"-")</f>
        <v>-</v>
      </c>
      <c r="O73" s="34" t="str">
        <f>IFERROR(TIME(0,0,AVERAGEIFS('VISSIM Travel Time Outputs'!$I:$I,'VISSIM Travel Time Outputs'!$D:$D,$D73,'VISSIM Travel Time Outputs'!$A:$A,"AVG",'VISSIM Travel Time Outputs'!$B:$B,O$9)),"-")</f>
        <v>-</v>
      </c>
      <c r="P73" s="34" t="str">
        <f>IFERROR(TIME(0,0,AVERAGEIFS('VISSIM Travel Time Outputs'!$I:$I,'VISSIM Travel Time Outputs'!$D:$D,$D73,'VISSIM Travel Time Outputs'!$A:$A,"AVG",'VISSIM Travel Time Outputs'!$B:$B,P$9)),"-")</f>
        <v>-</v>
      </c>
      <c r="Q73" s="34" t="str">
        <f>IFERROR(TIME(0,0,AVERAGEIFS('VISSIM Travel Time Outputs'!$I:$I,'VISSIM Travel Time Outputs'!$D:$D,$D73,'VISSIM Travel Time Outputs'!$A:$A,"AVG",'VISSIM Travel Time Outputs'!$B:$B,Q$9)),"-")</f>
        <v>-</v>
      </c>
      <c r="R73" s="34" t="str">
        <f>IFERROR(TIME(0,0,AVERAGEIFS('VISSIM Travel Time Outputs'!$I:$I,'VISSIM Travel Time Outputs'!$D:$D,$D73,'VISSIM Travel Time Outputs'!$A:$A,"AVG",'VISSIM Travel Time Outputs'!$B:$B,R$9)),"-")</f>
        <v>-</v>
      </c>
      <c r="S73" s="34" t="str">
        <f>IFERROR(TIME(0,0,AVERAGEIFS('VISSIM Travel Time Outputs'!$I:$I,'VISSIM Travel Time Outputs'!$D:$D,$D73,'VISSIM Travel Time Outputs'!$A:$A,"AVG",'VISSIM Travel Time Outputs'!$B:$B,S$9)),"-")</f>
        <v>-</v>
      </c>
      <c r="T73" s="34" t="str">
        <f>IFERROR(TIME(0,0,AVERAGEIFS('VISSIM Travel Time Outputs'!$I:$I,'VISSIM Travel Time Outputs'!$D:$D,$D73,'VISSIM Travel Time Outputs'!$A:$A,"AVG",'VISSIM Travel Time Outputs'!$B:$B,T$9)),"-")</f>
        <v>-</v>
      </c>
      <c r="U73" s="34" t="str">
        <f>IFERROR(TIME(0,0,AVERAGEIFS('VISSIM Travel Time Outputs'!$I:$I,'VISSIM Travel Time Outputs'!$D:$D,$D73,'VISSIM Travel Time Outputs'!$A:$A,"AVG",'VISSIM Travel Time Outputs'!$B:$B,U$9)),"-")</f>
        <v>-</v>
      </c>
      <c r="V73" s="34" t="str">
        <f>IFERROR(TIME(0,0,AVERAGEIFS('VISSIM Travel Time Outputs'!$I:$I,'VISSIM Travel Time Outputs'!$D:$D,$D73,'VISSIM Travel Time Outputs'!$A:$A,"AVG",'VISSIM Travel Time Outputs'!$B:$B,V$9)),"-")</f>
        <v>-</v>
      </c>
      <c r="W73" s="34" t="str">
        <f>IFERROR(TIME(0,0,AVERAGEIFS('VISSIM Travel Time Outputs'!$I:$I,'VISSIM Travel Time Outputs'!$D:$D,$D73,'VISSIM Travel Time Outputs'!$A:$A,"AVG",'VISSIM Travel Time Outputs'!$B:$B,W$9)),"-")</f>
        <v>-</v>
      </c>
      <c r="X73" s="34" t="str">
        <f>IFERROR(TIME(0,0,AVERAGEIFS('VISSIM Travel Time Outputs'!$I:$I,'VISSIM Travel Time Outputs'!$D:$D,$D73,'VISSIM Travel Time Outputs'!$A:$A,"AVG",'VISSIM Travel Time Outputs'!$B:$B,X$9)),"-")</f>
        <v>-</v>
      </c>
      <c r="Y73" s="134" t="str">
        <f>IFERROR(TIME(0,0,AVERAGEIFS('VISSIM Travel Time Outputs'!$I:$I,'VISSIM Travel Time Outputs'!$D:$D,$D73,'VISSIM Travel Time Outputs'!$A:$A,"AVG",'VISSIM Travel Time Outputs'!$B:$B,Y$9)),"-")</f>
        <v>-</v>
      </c>
      <c r="Z73" s="254"/>
      <c r="AA73" s="323" t="str">
        <f>IFERROR(AVERAGEIFS('VISSIM Travel Time Outputs'!$F:$F,'VISSIM Travel Time Outputs'!$D:$D,$D73,'VISSIM Travel Time Outputs'!$A:$A,"AVG",'VISSIM Travel Time Outputs'!$B:$B,AA$9),"-")</f>
        <v>-</v>
      </c>
      <c r="AB73" s="324" t="str">
        <f>IFERROR(AVERAGEIFS('VISSIM Travel Time Outputs'!$F:$F,'VISSIM Travel Time Outputs'!$D:$D,$D73,'VISSIM Travel Time Outputs'!$A:$A,"AVG",'VISSIM Travel Time Outputs'!$B:$B,AB$9),"-")</f>
        <v>-</v>
      </c>
      <c r="AC73" s="324" t="str">
        <f>IFERROR(AVERAGEIFS('VISSIM Travel Time Outputs'!$F:$F,'VISSIM Travel Time Outputs'!$D:$D,$D73,'VISSIM Travel Time Outputs'!$A:$A,"AVG",'VISSIM Travel Time Outputs'!$B:$B,AC$9),"-")</f>
        <v>-</v>
      </c>
      <c r="AD73" s="324" t="str">
        <f>IFERROR(AVERAGEIFS('VISSIM Travel Time Outputs'!$F:$F,'VISSIM Travel Time Outputs'!$D:$D,$D73,'VISSIM Travel Time Outputs'!$A:$A,"AVG",'VISSIM Travel Time Outputs'!$B:$B,AD$9),"-")</f>
        <v>-</v>
      </c>
      <c r="AE73" s="324" t="str">
        <f>IFERROR(AVERAGEIFS('VISSIM Travel Time Outputs'!$F:$F,'VISSIM Travel Time Outputs'!$D:$D,$D73,'VISSIM Travel Time Outputs'!$A:$A,"AVG",'VISSIM Travel Time Outputs'!$B:$B,AE$9),"-")</f>
        <v>-</v>
      </c>
      <c r="AF73" s="324" t="str">
        <f>IFERROR(AVERAGEIFS('VISSIM Travel Time Outputs'!$F:$F,'VISSIM Travel Time Outputs'!$D:$D,$D73,'VISSIM Travel Time Outputs'!$A:$A,"AVG",'VISSIM Travel Time Outputs'!$B:$B,AF$9),"-")</f>
        <v>-</v>
      </c>
      <c r="AG73" s="324" t="str">
        <f>IFERROR(AVERAGEIFS('VISSIM Travel Time Outputs'!$F:$F,'VISSIM Travel Time Outputs'!$D:$D,$D73,'VISSIM Travel Time Outputs'!$A:$A,"AVG",'VISSIM Travel Time Outputs'!$B:$B,AG$9),"-")</f>
        <v>-</v>
      </c>
      <c r="AH73" s="324" t="str">
        <f>IFERROR(AVERAGEIFS('VISSIM Travel Time Outputs'!$F:$F,'VISSIM Travel Time Outputs'!$D:$D,$D73,'VISSIM Travel Time Outputs'!$A:$A,"AVG",'VISSIM Travel Time Outputs'!$B:$B,AH$9),"-")</f>
        <v>-</v>
      </c>
      <c r="AI73" s="324" t="str">
        <f>IFERROR(AVERAGEIFS('VISSIM Travel Time Outputs'!$F:$F,'VISSIM Travel Time Outputs'!$D:$D,$D73,'VISSIM Travel Time Outputs'!$A:$A,"AVG",'VISSIM Travel Time Outputs'!$B:$B,AI$9),"-")</f>
        <v>-</v>
      </c>
      <c r="AJ73" s="324" t="str">
        <f>IFERROR(AVERAGEIFS('VISSIM Travel Time Outputs'!$F:$F,'VISSIM Travel Time Outputs'!$D:$D,$D73,'VISSIM Travel Time Outputs'!$A:$A,"AVG",'VISSIM Travel Time Outputs'!$B:$B,AJ$9),"-")</f>
        <v>-</v>
      </c>
      <c r="AK73" s="324" t="str">
        <f>IFERROR(AVERAGEIFS('VISSIM Travel Time Outputs'!$F:$F,'VISSIM Travel Time Outputs'!$D:$D,$D73,'VISSIM Travel Time Outputs'!$A:$A,"AVG",'VISSIM Travel Time Outputs'!$B:$B,AK$9),"-")</f>
        <v>-</v>
      </c>
      <c r="AL73" s="324" t="str">
        <f>IFERROR(AVERAGEIFS('VISSIM Travel Time Outputs'!$F:$F,'VISSIM Travel Time Outputs'!$D:$D,$D73,'VISSIM Travel Time Outputs'!$A:$A,"AVG",'VISSIM Travel Time Outputs'!$B:$B,AL$9),"-")</f>
        <v>-</v>
      </c>
      <c r="AM73" s="324" t="str">
        <f>IFERROR(AVERAGEIFS('VISSIM Travel Time Outputs'!$F:$F,'VISSIM Travel Time Outputs'!$D:$D,$D73,'VISSIM Travel Time Outputs'!$A:$A,"AVG",'VISSIM Travel Time Outputs'!$B:$B,AM$9),"-")</f>
        <v>-</v>
      </c>
      <c r="AN73" s="324" t="str">
        <f>IFERROR(AVERAGEIFS('VISSIM Travel Time Outputs'!$F:$F,'VISSIM Travel Time Outputs'!$D:$D,$D73,'VISSIM Travel Time Outputs'!$A:$A,"AVG",'VISSIM Travel Time Outputs'!$B:$B,AN$9),"-")</f>
        <v>-</v>
      </c>
      <c r="AO73" s="324" t="str">
        <f>IFERROR(AVERAGEIFS('VISSIM Travel Time Outputs'!$F:$F,'VISSIM Travel Time Outputs'!$D:$D,$D73,'VISSIM Travel Time Outputs'!$A:$A,"AVG",'VISSIM Travel Time Outputs'!$B:$B,AO$9),"-")</f>
        <v>-</v>
      </c>
      <c r="AP73" s="325" t="str">
        <f>IFERROR(AVERAGEIFS('VISSIM Travel Time Outputs'!$F:$F,'VISSIM Travel Time Outputs'!$D:$D,$D73,'VISSIM Travel Time Outputs'!$A:$A,"AVG",'VISSIM Travel Time Outputs'!$B:$B,AP$9),"-")</f>
        <v>-</v>
      </c>
      <c r="AQ73" s="331"/>
      <c r="AR73" s="209" t="str">
        <f t="shared" si="13"/>
        <v>--</v>
      </c>
      <c r="AS73" s="354" t="str">
        <f t="shared" si="14"/>
        <v>--</v>
      </c>
      <c r="AT73" s="325">
        <f t="shared" si="15"/>
        <v>0</v>
      </c>
      <c r="AU73" s="255"/>
      <c r="AV73" s="209" t="str">
        <f>IFERROR(TIME(0,0,AVERAGEIFS('VISSIM Travel Time Outputs'!$J:$J,'VISSIM Travel Time Outputs'!$D:$D,$D73,'VISSIM Travel Time Outputs'!$A:$A,"AVG",'VISSIM Travel Time Outputs'!$B:$B,AV$9)),"-")</f>
        <v>-</v>
      </c>
      <c r="AW73" s="34" t="str">
        <f>IFERROR(TIME(0,0,AVERAGEIFS('VISSIM Travel Time Outputs'!$J:$J,'VISSIM Travel Time Outputs'!$D:$D,$D73,'VISSIM Travel Time Outputs'!$A:$A,"AVG",'VISSIM Travel Time Outputs'!$B:$B,AW$9)),"-")</f>
        <v>-</v>
      </c>
      <c r="AX73" s="34" t="str">
        <f>IFERROR(TIME(0,0,AVERAGEIFS('VISSIM Travel Time Outputs'!$J:$J,'VISSIM Travel Time Outputs'!$D:$D,$D73,'VISSIM Travel Time Outputs'!$A:$A,"AVG",'VISSIM Travel Time Outputs'!$B:$B,AX$9)),"-")</f>
        <v>-</v>
      </c>
      <c r="AY73" s="34" t="str">
        <f>IFERROR(TIME(0,0,AVERAGEIFS('VISSIM Travel Time Outputs'!$J:$J,'VISSIM Travel Time Outputs'!$D:$D,$D73,'VISSIM Travel Time Outputs'!$A:$A,"AVG",'VISSIM Travel Time Outputs'!$B:$B,AY$9)),"-")</f>
        <v>-</v>
      </c>
      <c r="AZ73" s="34" t="str">
        <f>IFERROR(TIME(0,0,AVERAGEIFS('VISSIM Travel Time Outputs'!$J:$J,'VISSIM Travel Time Outputs'!$D:$D,$D73,'VISSIM Travel Time Outputs'!$A:$A,"AVG",'VISSIM Travel Time Outputs'!$B:$B,AZ$9)),"-")</f>
        <v>-</v>
      </c>
      <c r="BA73" s="34" t="str">
        <f>IFERROR(TIME(0,0,AVERAGEIFS('VISSIM Travel Time Outputs'!$J:$J,'VISSIM Travel Time Outputs'!$D:$D,$D73,'VISSIM Travel Time Outputs'!$A:$A,"AVG",'VISSIM Travel Time Outputs'!$B:$B,BA$9)),"-")</f>
        <v>-</v>
      </c>
      <c r="BB73" s="34" t="str">
        <f>IFERROR(TIME(0,0,AVERAGEIFS('VISSIM Travel Time Outputs'!$J:$J,'VISSIM Travel Time Outputs'!$D:$D,$D73,'VISSIM Travel Time Outputs'!$A:$A,"AVG",'VISSIM Travel Time Outputs'!$B:$B,BB$9)),"-")</f>
        <v>-</v>
      </c>
      <c r="BC73" s="34" t="str">
        <f>IFERROR(TIME(0,0,AVERAGEIFS('VISSIM Travel Time Outputs'!$J:$J,'VISSIM Travel Time Outputs'!$D:$D,$D73,'VISSIM Travel Time Outputs'!$A:$A,"AVG",'VISSIM Travel Time Outputs'!$B:$B,BC$9)),"-")</f>
        <v>-</v>
      </c>
      <c r="BD73" s="34" t="str">
        <f>IFERROR(TIME(0,0,AVERAGEIFS('VISSIM Travel Time Outputs'!$J:$J,'VISSIM Travel Time Outputs'!$D:$D,$D73,'VISSIM Travel Time Outputs'!$A:$A,"AVG",'VISSIM Travel Time Outputs'!$B:$B,BD$9)),"-")</f>
        <v>-</v>
      </c>
      <c r="BE73" s="34" t="str">
        <f>IFERROR(TIME(0,0,AVERAGEIFS('VISSIM Travel Time Outputs'!$J:$J,'VISSIM Travel Time Outputs'!$D:$D,$D73,'VISSIM Travel Time Outputs'!$A:$A,"AVG",'VISSIM Travel Time Outputs'!$B:$B,BE$9)),"-")</f>
        <v>-</v>
      </c>
      <c r="BF73" s="34" t="str">
        <f>IFERROR(TIME(0,0,AVERAGEIFS('VISSIM Travel Time Outputs'!$J:$J,'VISSIM Travel Time Outputs'!$D:$D,$D73,'VISSIM Travel Time Outputs'!$A:$A,"AVG",'VISSIM Travel Time Outputs'!$B:$B,BF$9)),"-")</f>
        <v>-</v>
      </c>
      <c r="BG73" s="34" t="str">
        <f>IFERROR(TIME(0,0,AVERAGEIFS('VISSIM Travel Time Outputs'!$J:$J,'VISSIM Travel Time Outputs'!$D:$D,$D73,'VISSIM Travel Time Outputs'!$A:$A,"AVG",'VISSIM Travel Time Outputs'!$B:$B,BG$9)),"-")</f>
        <v>-</v>
      </c>
      <c r="BH73" s="34" t="str">
        <f>IFERROR(TIME(0,0,AVERAGEIFS('VISSIM Travel Time Outputs'!$J:$J,'VISSIM Travel Time Outputs'!$D:$D,$D73,'VISSIM Travel Time Outputs'!$A:$A,"AVG",'VISSIM Travel Time Outputs'!$B:$B,BH$9)),"-")</f>
        <v>-</v>
      </c>
      <c r="BI73" s="34" t="str">
        <f>IFERROR(TIME(0,0,AVERAGEIFS('VISSIM Travel Time Outputs'!$J:$J,'VISSIM Travel Time Outputs'!$D:$D,$D73,'VISSIM Travel Time Outputs'!$A:$A,"AVG",'VISSIM Travel Time Outputs'!$B:$B,BI$9)),"-")</f>
        <v>-</v>
      </c>
      <c r="BJ73" s="34" t="str">
        <f>IFERROR(TIME(0,0,AVERAGEIFS('VISSIM Travel Time Outputs'!$J:$J,'VISSIM Travel Time Outputs'!$D:$D,$D73,'VISSIM Travel Time Outputs'!$A:$A,"AVG",'VISSIM Travel Time Outputs'!$B:$B,BJ$9)),"-")</f>
        <v>-</v>
      </c>
      <c r="BK73" s="134" t="str">
        <f>IFERROR(TIME(0,0,AVERAGEIFS('VISSIM Travel Time Outputs'!$J:$J,'VISSIM Travel Time Outputs'!$D:$D,$D73,'VISSIM Travel Time Outputs'!$A:$A,"AVG",'VISSIM Travel Time Outputs'!$B:$B,BK$9)),"-")</f>
        <v>-</v>
      </c>
      <c r="BL73" s="126"/>
      <c r="BM73" s="323" t="str">
        <f>IFERROR(AVERAGEIFS('VISSIM Travel Time Outputs'!$G:$G,'VISSIM Travel Time Outputs'!$D:$D,$D73,'VISSIM Travel Time Outputs'!$A:$A,"AVG",'VISSIM Travel Time Outputs'!$B:$B,BM$9),"-")</f>
        <v>-</v>
      </c>
      <c r="BN73" s="324" t="str">
        <f>IFERROR(AVERAGEIFS('VISSIM Travel Time Outputs'!$G:$G,'VISSIM Travel Time Outputs'!$D:$D,$D73,'VISSIM Travel Time Outputs'!$A:$A,"AVG",'VISSIM Travel Time Outputs'!$B:$B,BN$9),"-")</f>
        <v>-</v>
      </c>
      <c r="BO73" s="324" t="str">
        <f>IFERROR(AVERAGEIFS('VISSIM Travel Time Outputs'!$G:$G,'VISSIM Travel Time Outputs'!$D:$D,$D73,'VISSIM Travel Time Outputs'!$A:$A,"AVG",'VISSIM Travel Time Outputs'!$B:$B,BO$9),"-")</f>
        <v>-</v>
      </c>
      <c r="BP73" s="324" t="str">
        <f>IFERROR(AVERAGEIFS('VISSIM Travel Time Outputs'!$G:$G,'VISSIM Travel Time Outputs'!$D:$D,$D73,'VISSIM Travel Time Outputs'!$A:$A,"AVG",'VISSIM Travel Time Outputs'!$B:$B,BP$9),"-")</f>
        <v>-</v>
      </c>
      <c r="BQ73" s="324" t="str">
        <f>IFERROR(AVERAGEIFS('VISSIM Travel Time Outputs'!$G:$G,'VISSIM Travel Time Outputs'!$D:$D,$D73,'VISSIM Travel Time Outputs'!$A:$A,"AVG",'VISSIM Travel Time Outputs'!$B:$B,BQ$9),"-")</f>
        <v>-</v>
      </c>
      <c r="BR73" s="324" t="str">
        <f>IFERROR(AVERAGEIFS('VISSIM Travel Time Outputs'!$G:$G,'VISSIM Travel Time Outputs'!$D:$D,$D73,'VISSIM Travel Time Outputs'!$A:$A,"AVG",'VISSIM Travel Time Outputs'!$B:$B,BR$9),"-")</f>
        <v>-</v>
      </c>
      <c r="BS73" s="324" t="str">
        <f>IFERROR(AVERAGEIFS('VISSIM Travel Time Outputs'!$G:$G,'VISSIM Travel Time Outputs'!$D:$D,$D73,'VISSIM Travel Time Outputs'!$A:$A,"AVG",'VISSIM Travel Time Outputs'!$B:$B,BS$9),"-")</f>
        <v>-</v>
      </c>
      <c r="BT73" s="324" t="str">
        <f>IFERROR(AVERAGEIFS('VISSIM Travel Time Outputs'!$G:$G,'VISSIM Travel Time Outputs'!$D:$D,$D73,'VISSIM Travel Time Outputs'!$A:$A,"AVG",'VISSIM Travel Time Outputs'!$B:$B,BT$9),"-")</f>
        <v>-</v>
      </c>
      <c r="BU73" s="324" t="str">
        <f>IFERROR(AVERAGEIFS('VISSIM Travel Time Outputs'!$G:$G,'VISSIM Travel Time Outputs'!$D:$D,$D73,'VISSIM Travel Time Outputs'!$A:$A,"AVG",'VISSIM Travel Time Outputs'!$B:$B,BU$9),"-")</f>
        <v>-</v>
      </c>
      <c r="BV73" s="324" t="str">
        <f>IFERROR(AVERAGEIFS('VISSIM Travel Time Outputs'!$G:$G,'VISSIM Travel Time Outputs'!$D:$D,$D73,'VISSIM Travel Time Outputs'!$A:$A,"AVG",'VISSIM Travel Time Outputs'!$B:$B,BV$9),"-")</f>
        <v>-</v>
      </c>
      <c r="BW73" s="324" t="str">
        <f>IFERROR(AVERAGEIFS('VISSIM Travel Time Outputs'!$G:$G,'VISSIM Travel Time Outputs'!$D:$D,$D73,'VISSIM Travel Time Outputs'!$A:$A,"AVG",'VISSIM Travel Time Outputs'!$B:$B,BW$9),"-")</f>
        <v>-</v>
      </c>
      <c r="BX73" s="324" t="str">
        <f>IFERROR(AVERAGEIFS('VISSIM Travel Time Outputs'!$G:$G,'VISSIM Travel Time Outputs'!$D:$D,$D73,'VISSIM Travel Time Outputs'!$A:$A,"AVG",'VISSIM Travel Time Outputs'!$B:$B,BX$9),"-")</f>
        <v>-</v>
      </c>
      <c r="BY73" s="324" t="str">
        <f>IFERROR(AVERAGEIFS('VISSIM Travel Time Outputs'!$G:$G,'VISSIM Travel Time Outputs'!$D:$D,$D73,'VISSIM Travel Time Outputs'!$A:$A,"AVG",'VISSIM Travel Time Outputs'!$B:$B,BY$9),"-")</f>
        <v>-</v>
      </c>
      <c r="BZ73" s="324" t="str">
        <f>IFERROR(AVERAGEIFS('VISSIM Travel Time Outputs'!$G:$G,'VISSIM Travel Time Outputs'!$D:$D,$D73,'VISSIM Travel Time Outputs'!$A:$A,"AVG",'VISSIM Travel Time Outputs'!$B:$B,BZ$9),"-")</f>
        <v>-</v>
      </c>
      <c r="CA73" s="324" t="str">
        <f>IFERROR(AVERAGEIFS('VISSIM Travel Time Outputs'!$G:$G,'VISSIM Travel Time Outputs'!$D:$D,$D73,'VISSIM Travel Time Outputs'!$A:$A,"AVG",'VISSIM Travel Time Outputs'!$B:$B,CA$9),"-")</f>
        <v>-</v>
      </c>
      <c r="CB73" s="325" t="str">
        <f>IFERROR(AVERAGEIFS('VISSIM Travel Time Outputs'!$G:$G,'VISSIM Travel Time Outputs'!$D:$D,$D73,'VISSIM Travel Time Outputs'!$A:$A,"AVG",'VISSIM Travel Time Outputs'!$B:$B,CB$9),"-")</f>
        <v>-</v>
      </c>
      <c r="CC73" s="254"/>
      <c r="CD73" s="209" t="str">
        <f t="shared" si="16"/>
        <v>--</v>
      </c>
      <c r="CE73" s="354" t="str">
        <f t="shared" si="17"/>
        <v>--</v>
      </c>
      <c r="CF73" s="325">
        <f t="shared" si="18"/>
        <v>0</v>
      </c>
      <c r="CG73" s="331"/>
      <c r="CH73" s="209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134"/>
      <c r="CX73" s="331"/>
      <c r="CY73" s="323"/>
      <c r="CZ73" s="324"/>
      <c r="DA73" s="324"/>
      <c r="DB73" s="324"/>
      <c r="DC73" s="324"/>
      <c r="DD73" s="324"/>
      <c r="DE73" s="324"/>
      <c r="DF73" s="324"/>
      <c r="DG73" s="324"/>
      <c r="DH73" s="324"/>
      <c r="DI73" s="324"/>
      <c r="DJ73" s="324"/>
      <c r="DK73" s="324"/>
      <c r="DL73" s="324"/>
      <c r="DM73" s="324"/>
      <c r="DN73" s="325"/>
      <c r="DO73" s="331"/>
      <c r="DP73" s="209" t="str">
        <f t="shared" si="19"/>
        <v>--</v>
      </c>
      <c r="DQ73" s="354" t="str">
        <f t="shared" si="20"/>
        <v>--</v>
      </c>
      <c r="DR73" s="325">
        <f t="shared" si="21"/>
        <v>0</v>
      </c>
      <c r="DS73" s="255"/>
      <c r="DT73" s="209" t="str">
        <f>IFERROR(TIME(0,0,AVERAGEIFS('VISSIM Travel Time Outputs'!$K:$K,'VISSIM Travel Time Outputs'!$D:$D,$D73,'VISSIM Travel Time Outputs'!$A:$A,"AVG",'VISSIM Travel Time Outputs'!$B:$B,DT$9)),"-")</f>
        <v>-</v>
      </c>
      <c r="DU73" s="34" t="str">
        <f>IFERROR(TIME(0,0,AVERAGEIFS('VISSIM Travel Time Outputs'!$K:$K,'VISSIM Travel Time Outputs'!$D:$D,$D73,'VISSIM Travel Time Outputs'!$A:$A,"AVG",'VISSIM Travel Time Outputs'!$B:$B,DU$9)),"-")</f>
        <v>-</v>
      </c>
      <c r="DV73" s="34" t="str">
        <f>IFERROR(TIME(0,0,AVERAGEIFS('VISSIM Travel Time Outputs'!$K:$K,'VISSIM Travel Time Outputs'!$D:$D,$D73,'VISSIM Travel Time Outputs'!$A:$A,"AVG",'VISSIM Travel Time Outputs'!$B:$B,DV$9)),"-")</f>
        <v>-</v>
      </c>
      <c r="DW73" s="34" t="str">
        <f>IFERROR(TIME(0,0,AVERAGEIFS('VISSIM Travel Time Outputs'!$K:$K,'VISSIM Travel Time Outputs'!$D:$D,$D73,'VISSIM Travel Time Outputs'!$A:$A,"AVG",'VISSIM Travel Time Outputs'!$B:$B,DW$9)),"-")</f>
        <v>-</v>
      </c>
      <c r="DX73" s="34" t="str">
        <f>IFERROR(TIME(0,0,AVERAGEIFS('VISSIM Travel Time Outputs'!$K:$K,'VISSIM Travel Time Outputs'!$D:$D,$D73,'VISSIM Travel Time Outputs'!$A:$A,"AVG",'VISSIM Travel Time Outputs'!$B:$B,DX$9)),"-")</f>
        <v>-</v>
      </c>
      <c r="DY73" s="34" t="str">
        <f>IFERROR(TIME(0,0,AVERAGEIFS('VISSIM Travel Time Outputs'!$K:$K,'VISSIM Travel Time Outputs'!$D:$D,$D73,'VISSIM Travel Time Outputs'!$A:$A,"AVG",'VISSIM Travel Time Outputs'!$B:$B,DY$9)),"-")</f>
        <v>-</v>
      </c>
      <c r="DZ73" s="34" t="str">
        <f>IFERROR(TIME(0,0,AVERAGEIFS('VISSIM Travel Time Outputs'!$K:$K,'VISSIM Travel Time Outputs'!$D:$D,$D73,'VISSIM Travel Time Outputs'!$A:$A,"AVG",'VISSIM Travel Time Outputs'!$B:$B,DZ$9)),"-")</f>
        <v>-</v>
      </c>
      <c r="EA73" s="34" t="str">
        <f>IFERROR(TIME(0,0,AVERAGEIFS('VISSIM Travel Time Outputs'!$K:$K,'VISSIM Travel Time Outputs'!$D:$D,$D73,'VISSIM Travel Time Outputs'!$A:$A,"AVG",'VISSIM Travel Time Outputs'!$B:$B,EA$9)),"-")</f>
        <v>-</v>
      </c>
      <c r="EB73" s="34" t="str">
        <f>IFERROR(TIME(0,0,AVERAGEIFS('VISSIM Travel Time Outputs'!$K:$K,'VISSIM Travel Time Outputs'!$D:$D,$D73,'VISSIM Travel Time Outputs'!$A:$A,"AVG",'VISSIM Travel Time Outputs'!$B:$B,EB$9)),"-")</f>
        <v>-</v>
      </c>
      <c r="EC73" s="34" t="str">
        <f>IFERROR(TIME(0,0,AVERAGEIFS('VISSIM Travel Time Outputs'!$K:$K,'VISSIM Travel Time Outputs'!$D:$D,$D73,'VISSIM Travel Time Outputs'!$A:$A,"AVG",'VISSIM Travel Time Outputs'!$B:$B,EC$9)),"-")</f>
        <v>-</v>
      </c>
      <c r="ED73" s="34" t="str">
        <f>IFERROR(TIME(0,0,AVERAGEIFS('VISSIM Travel Time Outputs'!$K:$K,'VISSIM Travel Time Outputs'!$D:$D,$D73,'VISSIM Travel Time Outputs'!$A:$A,"AVG",'VISSIM Travel Time Outputs'!$B:$B,ED$9)),"-")</f>
        <v>-</v>
      </c>
      <c r="EE73" s="34" t="str">
        <f>IFERROR(TIME(0,0,AVERAGEIFS('VISSIM Travel Time Outputs'!$K:$K,'VISSIM Travel Time Outputs'!$D:$D,$D73,'VISSIM Travel Time Outputs'!$A:$A,"AVG",'VISSIM Travel Time Outputs'!$B:$B,EE$9)),"-")</f>
        <v>-</v>
      </c>
      <c r="EF73" s="34" t="str">
        <f>IFERROR(TIME(0,0,AVERAGEIFS('VISSIM Travel Time Outputs'!$K:$K,'VISSIM Travel Time Outputs'!$D:$D,$D73,'VISSIM Travel Time Outputs'!$A:$A,"AVG",'VISSIM Travel Time Outputs'!$B:$B,EF$9)),"-")</f>
        <v>-</v>
      </c>
      <c r="EG73" s="34" t="str">
        <f>IFERROR(TIME(0,0,AVERAGEIFS('VISSIM Travel Time Outputs'!$K:$K,'VISSIM Travel Time Outputs'!$D:$D,$D73,'VISSIM Travel Time Outputs'!$A:$A,"AVG",'VISSIM Travel Time Outputs'!$B:$B,EG$9)),"-")</f>
        <v>-</v>
      </c>
      <c r="EH73" s="34" t="str">
        <f>IFERROR(TIME(0,0,AVERAGEIFS('VISSIM Travel Time Outputs'!$K:$K,'VISSIM Travel Time Outputs'!$D:$D,$D73,'VISSIM Travel Time Outputs'!$A:$A,"AVG",'VISSIM Travel Time Outputs'!$B:$B,EH$9)),"-")</f>
        <v>-</v>
      </c>
      <c r="EI73" s="134" t="str">
        <f>IFERROR(TIME(0,0,AVERAGEIFS('VISSIM Travel Time Outputs'!$K:$K,'VISSIM Travel Time Outputs'!$D:$D,$D73,'VISSIM Travel Time Outputs'!$A:$A,"AVG",'VISSIM Travel Time Outputs'!$B:$B,EI$9)),"-")</f>
        <v>-</v>
      </c>
      <c r="EJ73" s="126"/>
      <c r="EK73" s="323" t="str">
        <f>IFERROR(AVERAGEIFS('VISSIM Travel Time Outputs'!$H:$H,'VISSIM Travel Time Outputs'!$D:$D,$D73,'VISSIM Travel Time Outputs'!$A:$A,"AVG",'VISSIM Travel Time Outputs'!$B:$B,EK$9),"-")</f>
        <v>-</v>
      </c>
      <c r="EL73" s="324" t="str">
        <f>IFERROR(AVERAGEIFS('VISSIM Travel Time Outputs'!$H:$H,'VISSIM Travel Time Outputs'!$D:$D,$D73,'VISSIM Travel Time Outputs'!$A:$A,"AVG",'VISSIM Travel Time Outputs'!$B:$B,EL$9),"-")</f>
        <v>-</v>
      </c>
      <c r="EM73" s="324" t="str">
        <f>IFERROR(AVERAGEIFS('VISSIM Travel Time Outputs'!$H:$H,'VISSIM Travel Time Outputs'!$D:$D,$D73,'VISSIM Travel Time Outputs'!$A:$A,"AVG",'VISSIM Travel Time Outputs'!$B:$B,EM$9),"-")</f>
        <v>-</v>
      </c>
      <c r="EN73" s="324" t="str">
        <f>IFERROR(AVERAGEIFS('VISSIM Travel Time Outputs'!$H:$H,'VISSIM Travel Time Outputs'!$D:$D,$D73,'VISSIM Travel Time Outputs'!$A:$A,"AVG",'VISSIM Travel Time Outputs'!$B:$B,EN$9),"-")</f>
        <v>-</v>
      </c>
      <c r="EO73" s="324" t="str">
        <f>IFERROR(AVERAGEIFS('VISSIM Travel Time Outputs'!$H:$H,'VISSIM Travel Time Outputs'!$D:$D,$D73,'VISSIM Travel Time Outputs'!$A:$A,"AVG",'VISSIM Travel Time Outputs'!$B:$B,EO$9),"-")</f>
        <v>-</v>
      </c>
      <c r="EP73" s="324" t="str">
        <f>IFERROR(AVERAGEIFS('VISSIM Travel Time Outputs'!$H:$H,'VISSIM Travel Time Outputs'!$D:$D,$D73,'VISSIM Travel Time Outputs'!$A:$A,"AVG",'VISSIM Travel Time Outputs'!$B:$B,EP$9),"-")</f>
        <v>-</v>
      </c>
      <c r="EQ73" s="324" t="str">
        <f>IFERROR(AVERAGEIFS('VISSIM Travel Time Outputs'!$H:$H,'VISSIM Travel Time Outputs'!$D:$D,$D73,'VISSIM Travel Time Outputs'!$A:$A,"AVG",'VISSIM Travel Time Outputs'!$B:$B,EQ$9),"-")</f>
        <v>-</v>
      </c>
      <c r="ER73" s="324" t="str">
        <f>IFERROR(AVERAGEIFS('VISSIM Travel Time Outputs'!$H:$H,'VISSIM Travel Time Outputs'!$D:$D,$D73,'VISSIM Travel Time Outputs'!$A:$A,"AVG",'VISSIM Travel Time Outputs'!$B:$B,ER$9),"-")</f>
        <v>-</v>
      </c>
      <c r="ES73" s="324" t="str">
        <f>IFERROR(AVERAGEIFS('VISSIM Travel Time Outputs'!$H:$H,'VISSIM Travel Time Outputs'!$D:$D,$D73,'VISSIM Travel Time Outputs'!$A:$A,"AVG",'VISSIM Travel Time Outputs'!$B:$B,ES$9),"-")</f>
        <v>-</v>
      </c>
      <c r="ET73" s="324" t="str">
        <f>IFERROR(AVERAGEIFS('VISSIM Travel Time Outputs'!$H:$H,'VISSIM Travel Time Outputs'!$D:$D,$D73,'VISSIM Travel Time Outputs'!$A:$A,"AVG",'VISSIM Travel Time Outputs'!$B:$B,ET$9),"-")</f>
        <v>-</v>
      </c>
      <c r="EU73" s="324" t="str">
        <f>IFERROR(AVERAGEIFS('VISSIM Travel Time Outputs'!$H:$H,'VISSIM Travel Time Outputs'!$D:$D,$D73,'VISSIM Travel Time Outputs'!$A:$A,"AVG",'VISSIM Travel Time Outputs'!$B:$B,EU$9),"-")</f>
        <v>-</v>
      </c>
      <c r="EV73" s="324" t="str">
        <f>IFERROR(AVERAGEIFS('VISSIM Travel Time Outputs'!$H:$H,'VISSIM Travel Time Outputs'!$D:$D,$D73,'VISSIM Travel Time Outputs'!$A:$A,"AVG",'VISSIM Travel Time Outputs'!$B:$B,EV$9),"-")</f>
        <v>-</v>
      </c>
      <c r="EW73" s="324" t="str">
        <f>IFERROR(AVERAGEIFS('VISSIM Travel Time Outputs'!$H:$H,'VISSIM Travel Time Outputs'!$D:$D,$D73,'VISSIM Travel Time Outputs'!$A:$A,"AVG",'VISSIM Travel Time Outputs'!$B:$B,EW$9),"-")</f>
        <v>-</v>
      </c>
      <c r="EX73" s="324" t="str">
        <f>IFERROR(AVERAGEIFS('VISSIM Travel Time Outputs'!$H:$H,'VISSIM Travel Time Outputs'!$D:$D,$D73,'VISSIM Travel Time Outputs'!$A:$A,"AVG",'VISSIM Travel Time Outputs'!$B:$B,EX$9),"-")</f>
        <v>-</v>
      </c>
      <c r="EY73" s="324" t="str">
        <f>IFERROR(AVERAGEIFS('VISSIM Travel Time Outputs'!$H:$H,'VISSIM Travel Time Outputs'!$D:$D,$D73,'VISSIM Travel Time Outputs'!$A:$A,"AVG",'VISSIM Travel Time Outputs'!$B:$B,EY$9),"-")</f>
        <v>-</v>
      </c>
      <c r="EZ73" s="325" t="str">
        <f>IFERROR(AVERAGEIFS('VISSIM Travel Time Outputs'!$H:$H,'VISSIM Travel Time Outputs'!$D:$D,$D73,'VISSIM Travel Time Outputs'!$A:$A,"AVG",'VISSIM Travel Time Outputs'!$B:$B,EZ$9),"-")</f>
        <v>-</v>
      </c>
      <c r="FA73" s="254"/>
      <c r="FB73" s="209" t="str">
        <f t="shared" si="22"/>
        <v>--</v>
      </c>
      <c r="FC73" s="354" t="str">
        <f t="shared" si="23"/>
        <v>--</v>
      </c>
      <c r="FD73" s="325">
        <f t="shared" si="24"/>
        <v>0</v>
      </c>
      <c r="FE73" s="331"/>
      <c r="FF73" s="209" t="str">
        <f>IFERROR(GETPIVOTDATA("Average of TRAVTM(40)",#REF!,"TIMEINT",FF$9,"VEHICLETRAVELTIMEMEASUREMENT",$D73)/3600/24,"--")</f>
        <v>--</v>
      </c>
      <c r="FG73" s="34" t="str">
        <f>IFERROR(GETPIVOTDATA("Average of TRAVTM(40)",#REF!,"TIMEINT",FG$9,"VEHICLETRAVELTIMEMEASUREMENT",$D73)/3600/24,"--")</f>
        <v>--</v>
      </c>
      <c r="FH73" s="34" t="str">
        <f>IFERROR(GETPIVOTDATA("Average of TRAVTM(40)",#REF!,"TIMEINT",FH$9,"VEHICLETRAVELTIMEMEASUREMENT",$D73)/3600/24,"--")</f>
        <v>--</v>
      </c>
      <c r="FI73" s="34" t="str">
        <f>IFERROR(GETPIVOTDATA("Average of TRAVTM(40)",#REF!,"TIMEINT",FI$9,"VEHICLETRAVELTIMEMEASUREMENT",$D73)/3600/24,"--")</f>
        <v>--</v>
      </c>
      <c r="FJ73" s="34" t="str">
        <f>IFERROR(GETPIVOTDATA("Average of TRAVTM(40)",#REF!,"TIMEINT",FJ$9,"VEHICLETRAVELTIMEMEASUREMENT",$D73)/3600/24,"--")</f>
        <v>--</v>
      </c>
      <c r="FK73" s="34" t="str">
        <f>IFERROR(GETPIVOTDATA("Average of TRAVTM(40)",#REF!,"TIMEINT",FK$9,"VEHICLETRAVELTIMEMEASUREMENT",$D73)/3600/24,"--")</f>
        <v>--</v>
      </c>
      <c r="FL73" s="34" t="str">
        <f>IFERROR(GETPIVOTDATA("Average of TRAVTM(40)",#REF!,"TIMEINT",FL$9,"VEHICLETRAVELTIMEMEASUREMENT",$D73)/3600/24,"--")</f>
        <v>--</v>
      </c>
      <c r="FM73" s="34" t="str">
        <f>IFERROR(GETPIVOTDATA("Average of TRAVTM(40)",#REF!,"TIMEINT",FM$9,"VEHICLETRAVELTIMEMEASUREMENT",$D73)/3600/24,"--")</f>
        <v>--</v>
      </c>
      <c r="FN73" s="34" t="str">
        <f>IFERROR(GETPIVOTDATA("Average of TRAVTM(40)",#REF!,"TIMEINT",FN$9,"VEHICLETRAVELTIMEMEASUREMENT",$D73)/3600/24,"--")</f>
        <v>--</v>
      </c>
      <c r="FO73" s="34" t="str">
        <f>IFERROR(GETPIVOTDATA("Average of TRAVTM(40)",#REF!,"TIMEINT",FO$9,"VEHICLETRAVELTIMEMEASUREMENT",$D73)/3600/24,"--")</f>
        <v>--</v>
      </c>
      <c r="FP73" s="34" t="str">
        <f>IFERROR(GETPIVOTDATA("Average of TRAVTM(40)",#REF!,"TIMEINT",FP$9,"VEHICLETRAVELTIMEMEASUREMENT",$D73)/3600/24,"--")</f>
        <v>--</v>
      </c>
      <c r="FQ73" s="34" t="str">
        <f>IFERROR(GETPIVOTDATA("Average of TRAVTM(40)",#REF!,"TIMEINT",FQ$9,"VEHICLETRAVELTIMEMEASUREMENT",$D73)/3600/24,"--")</f>
        <v>--</v>
      </c>
      <c r="FR73" s="34" t="str">
        <f>IFERROR(GETPIVOTDATA("Average of TRAVTM(40)",#REF!,"TIMEINT",FR$9,"VEHICLETRAVELTIMEMEASUREMENT",$D73)/3600/24,"--")</f>
        <v>--</v>
      </c>
      <c r="FS73" s="34" t="str">
        <f>IFERROR(GETPIVOTDATA("Average of TRAVTM(40)",#REF!,"TIMEINT",FS$9,"VEHICLETRAVELTIMEMEASUREMENT",$D73)/3600/24,"--")</f>
        <v>--</v>
      </c>
      <c r="FT73" s="34" t="str">
        <f>IFERROR(GETPIVOTDATA("Average of TRAVTM(40)",#REF!,"TIMEINT",FT$9,"VEHICLETRAVELTIMEMEASUREMENT",$D73)/3600/24,"--")</f>
        <v>--</v>
      </c>
      <c r="FU73" s="134" t="str">
        <f>IFERROR(GETPIVOTDATA("Average of TRAVTM(40)",#REF!,"TIMEINT",FU$9,"VEHICLETRAVELTIMEMEASUREMENT",$D73)/3600/24,"--")</f>
        <v>--</v>
      </c>
      <c r="FV73" s="331"/>
      <c r="FW73" s="323" t="str">
        <f>IFERROR(GETPIVOTDATA("Average of VEHS(40)",#REF!,"TIMEINT",FW$9,"VEHICLETRAVELTIMEMEASUREMENT",$D73),"--")</f>
        <v>--</v>
      </c>
      <c r="FX73" s="324" t="str">
        <f>IFERROR(GETPIVOTDATA("Average of VEHS(40)",#REF!,"TIMEINT",FX$9,"VEHICLETRAVELTIMEMEASUREMENT",$D73),"--")</f>
        <v>--</v>
      </c>
      <c r="FY73" s="324" t="str">
        <f>IFERROR(GETPIVOTDATA("Average of VEHS(40)",#REF!,"TIMEINT",FY$9,"VEHICLETRAVELTIMEMEASUREMENT",$D73),"--")</f>
        <v>--</v>
      </c>
      <c r="FZ73" s="324" t="str">
        <f>IFERROR(GETPIVOTDATA("Average of VEHS(40)",#REF!,"TIMEINT",FZ$9,"VEHICLETRAVELTIMEMEASUREMENT",$D73),"--")</f>
        <v>--</v>
      </c>
      <c r="GA73" s="324" t="str">
        <f>IFERROR(GETPIVOTDATA("Average of VEHS(40)",#REF!,"TIMEINT",GA$9,"VEHICLETRAVELTIMEMEASUREMENT",$D73),"--")</f>
        <v>--</v>
      </c>
      <c r="GB73" s="324" t="str">
        <f>IFERROR(GETPIVOTDATA("Average of VEHS(40)",#REF!,"TIMEINT",GB$9,"VEHICLETRAVELTIMEMEASUREMENT",$D73),"--")</f>
        <v>--</v>
      </c>
      <c r="GC73" s="324" t="str">
        <f>IFERROR(GETPIVOTDATA("Average of VEHS(40)",#REF!,"TIMEINT",GC$9,"VEHICLETRAVELTIMEMEASUREMENT",$D73),"--")</f>
        <v>--</v>
      </c>
      <c r="GD73" s="324" t="str">
        <f>IFERROR(GETPIVOTDATA("Average of VEHS(40)",#REF!,"TIMEINT",GD$9,"VEHICLETRAVELTIMEMEASUREMENT",$D73),"--")</f>
        <v>--</v>
      </c>
      <c r="GE73" s="324" t="str">
        <f>IFERROR(GETPIVOTDATA("Average of VEHS(40)",#REF!,"TIMEINT",GE$9,"VEHICLETRAVELTIMEMEASUREMENT",$D73),"--")</f>
        <v>--</v>
      </c>
      <c r="GF73" s="324" t="str">
        <f>IFERROR(GETPIVOTDATA("Average of VEHS(40)",#REF!,"TIMEINT",GF$9,"VEHICLETRAVELTIMEMEASUREMENT",$D73),"--")</f>
        <v>--</v>
      </c>
      <c r="GG73" s="324" t="str">
        <f>IFERROR(GETPIVOTDATA("Average of VEHS(40)",#REF!,"TIMEINT",GG$9,"VEHICLETRAVELTIMEMEASUREMENT",$D73),"--")</f>
        <v>--</v>
      </c>
      <c r="GH73" s="324" t="str">
        <f>IFERROR(GETPIVOTDATA("Average of VEHS(40)",#REF!,"TIMEINT",GH$9,"VEHICLETRAVELTIMEMEASUREMENT",$D73),"--")</f>
        <v>--</v>
      </c>
      <c r="GI73" s="324" t="str">
        <f>IFERROR(GETPIVOTDATA("Average of VEHS(40)",#REF!,"TIMEINT",GI$9,"VEHICLETRAVELTIMEMEASUREMENT",$D73),"--")</f>
        <v>--</v>
      </c>
      <c r="GJ73" s="324" t="str">
        <f>IFERROR(GETPIVOTDATA("Average of VEHS(40)",#REF!,"TIMEINT",GJ$9,"VEHICLETRAVELTIMEMEASUREMENT",$D73),"--")</f>
        <v>--</v>
      </c>
      <c r="GK73" s="324" t="str">
        <f>IFERROR(GETPIVOTDATA("Average of VEHS(40)",#REF!,"TIMEINT",GK$9,"VEHICLETRAVELTIMEMEASUREMENT",$D73),"--")</f>
        <v>--</v>
      </c>
      <c r="GL73" s="325" t="str">
        <f>IFERROR(GETPIVOTDATA("Average of VEHS(40)",#REF!,"TIMEINT",GL$9,"VEHICLETRAVELTIMEMEASUREMENT",$D73),"--")</f>
        <v>--</v>
      </c>
      <c r="GM73" s="331"/>
      <c r="GN73" s="209" t="str">
        <f t="shared" si="25"/>
        <v>--</v>
      </c>
      <c r="GO73" s="354" t="str">
        <f t="shared" si="26"/>
        <v>--</v>
      </c>
      <c r="GP73" s="325">
        <f t="shared" si="27"/>
        <v>0</v>
      </c>
      <c r="GQ73" s="331"/>
      <c r="GR73" s="209" t="str">
        <f>IFERROR(GETPIVOTDATA("Average of TRAVTM(60)",#REF!,"TIMEINT",GR$9,"VEHICLETRAVELTIMEMEASUREMENT",$D73)/3600/24,"--")</f>
        <v>--</v>
      </c>
      <c r="GS73" s="34" t="str">
        <f>IFERROR(GETPIVOTDATA("Average of TRAVTM(60)",#REF!,"TIMEINT",GS$9,"VEHICLETRAVELTIMEMEASUREMENT",$D73)/3600/24,"--")</f>
        <v>--</v>
      </c>
      <c r="GT73" s="34" t="str">
        <f>IFERROR(GETPIVOTDATA("Average of TRAVTM(60)",#REF!,"TIMEINT",GT$9,"VEHICLETRAVELTIMEMEASUREMENT",$D73)/3600/24,"--")</f>
        <v>--</v>
      </c>
      <c r="GU73" s="34" t="str">
        <f>IFERROR(GETPIVOTDATA("Average of TRAVTM(60)",#REF!,"TIMEINT",GU$9,"VEHICLETRAVELTIMEMEASUREMENT",$D73)/3600/24,"--")</f>
        <v>--</v>
      </c>
      <c r="GV73" s="34" t="str">
        <f>IFERROR(GETPIVOTDATA("Average of TRAVTM(60)",#REF!,"TIMEINT",GV$9,"VEHICLETRAVELTIMEMEASUREMENT",$D73)/3600/24,"--")</f>
        <v>--</v>
      </c>
      <c r="GW73" s="34" t="str">
        <f>IFERROR(GETPIVOTDATA("Average of TRAVTM(60)",#REF!,"TIMEINT",GW$9,"VEHICLETRAVELTIMEMEASUREMENT",$D73)/3600/24,"--")</f>
        <v>--</v>
      </c>
      <c r="GX73" s="34" t="str">
        <f>IFERROR(GETPIVOTDATA("Average of TRAVTM(60)",#REF!,"TIMEINT",GX$9,"VEHICLETRAVELTIMEMEASUREMENT",$D73)/3600/24,"--")</f>
        <v>--</v>
      </c>
      <c r="GY73" s="34" t="str">
        <f>IFERROR(GETPIVOTDATA("Average of TRAVTM(60)",#REF!,"TIMEINT",GY$9,"VEHICLETRAVELTIMEMEASUREMENT",$D73)/3600/24,"--")</f>
        <v>--</v>
      </c>
      <c r="GZ73" s="34" t="str">
        <f>IFERROR(GETPIVOTDATA("Average of TRAVTM(60)",#REF!,"TIMEINT",GZ$9,"VEHICLETRAVELTIMEMEASUREMENT",$D73)/3600/24,"--")</f>
        <v>--</v>
      </c>
      <c r="HA73" s="34" t="str">
        <f>IFERROR(GETPIVOTDATA("Average of TRAVTM(60)",#REF!,"TIMEINT",HA$9,"VEHICLETRAVELTIMEMEASUREMENT",$D73)/3600/24,"--")</f>
        <v>--</v>
      </c>
      <c r="HB73" s="34" t="str">
        <f>IFERROR(GETPIVOTDATA("Average of TRAVTM(60)",#REF!,"TIMEINT",HB$9,"VEHICLETRAVELTIMEMEASUREMENT",$D73)/3600/24,"--")</f>
        <v>--</v>
      </c>
      <c r="HC73" s="34" t="str">
        <f>IFERROR(GETPIVOTDATA("Average of TRAVTM(60)",#REF!,"TIMEINT",HC$9,"VEHICLETRAVELTIMEMEASUREMENT",$D73)/3600/24,"--")</f>
        <v>--</v>
      </c>
      <c r="HD73" s="34" t="str">
        <f>IFERROR(GETPIVOTDATA("Average of TRAVTM(60)",#REF!,"TIMEINT",HD$9,"VEHICLETRAVELTIMEMEASUREMENT",$D73)/3600/24,"--")</f>
        <v>--</v>
      </c>
      <c r="HE73" s="34" t="str">
        <f>IFERROR(GETPIVOTDATA("Average of TRAVTM(60)",#REF!,"TIMEINT",HE$9,"VEHICLETRAVELTIMEMEASUREMENT",$D73)/3600/24,"--")</f>
        <v>--</v>
      </c>
      <c r="HF73" s="34" t="str">
        <f>IFERROR(GETPIVOTDATA("Average of TRAVTM(60)",#REF!,"TIMEINT",HF$9,"VEHICLETRAVELTIMEMEASUREMENT",$D73)/3600/24,"--")</f>
        <v>--</v>
      </c>
      <c r="HG73" s="134" t="str">
        <f>IFERROR(GETPIVOTDATA("Average of TRAVTM(60)",#REF!,"TIMEINT",HG$9,"VEHICLETRAVELTIMEMEASUREMENT",$D73)/3600/24,"--")</f>
        <v>--</v>
      </c>
      <c r="HH73" s="331"/>
      <c r="HI73" s="323" t="str">
        <f>IFERROR(GETPIVOTDATA("Average of VEHS(60)",#REF!,"TIMEINT",HI$9,"VEHICLETRAVELTIMEMEASUREMENT",$D73),"--")</f>
        <v>--</v>
      </c>
      <c r="HJ73" s="324" t="str">
        <f>IFERROR(GETPIVOTDATA("Average of VEHS(60)",#REF!,"TIMEINT",HJ$9,"VEHICLETRAVELTIMEMEASUREMENT",$D73),"--")</f>
        <v>--</v>
      </c>
      <c r="HK73" s="324" t="str">
        <f>IFERROR(GETPIVOTDATA("Average of VEHS(60)",#REF!,"TIMEINT",HK$9,"VEHICLETRAVELTIMEMEASUREMENT",$D73),"--")</f>
        <v>--</v>
      </c>
      <c r="HL73" s="324" t="str">
        <f>IFERROR(GETPIVOTDATA("Average of VEHS(60)",#REF!,"TIMEINT",HL$9,"VEHICLETRAVELTIMEMEASUREMENT",$D73),"--")</f>
        <v>--</v>
      </c>
      <c r="HM73" s="324" t="str">
        <f>IFERROR(GETPIVOTDATA("Average of VEHS(60)",#REF!,"TIMEINT",HM$9,"VEHICLETRAVELTIMEMEASUREMENT",$D73),"--")</f>
        <v>--</v>
      </c>
      <c r="HN73" s="324" t="str">
        <f>IFERROR(GETPIVOTDATA("Average of VEHS(60)",#REF!,"TIMEINT",HN$9,"VEHICLETRAVELTIMEMEASUREMENT",$D73),"--")</f>
        <v>--</v>
      </c>
      <c r="HO73" s="324" t="str">
        <f>IFERROR(GETPIVOTDATA("Average of VEHS(60)",#REF!,"TIMEINT",HO$9,"VEHICLETRAVELTIMEMEASUREMENT",$D73),"--")</f>
        <v>--</v>
      </c>
      <c r="HP73" s="324" t="str">
        <f>IFERROR(GETPIVOTDATA("Average of VEHS(60)",#REF!,"TIMEINT",HP$9,"VEHICLETRAVELTIMEMEASUREMENT",$D73),"--")</f>
        <v>--</v>
      </c>
      <c r="HQ73" s="324" t="str">
        <f>IFERROR(GETPIVOTDATA("Average of VEHS(60)",#REF!,"TIMEINT",HQ$9,"VEHICLETRAVELTIMEMEASUREMENT",$D73),"--")</f>
        <v>--</v>
      </c>
      <c r="HR73" s="324" t="str">
        <f>IFERROR(GETPIVOTDATA("Average of VEHS(60)",#REF!,"TIMEINT",HR$9,"VEHICLETRAVELTIMEMEASUREMENT",$D73),"--")</f>
        <v>--</v>
      </c>
      <c r="HS73" s="324" t="str">
        <f>IFERROR(GETPIVOTDATA("Average of VEHS(60)",#REF!,"TIMEINT",HS$9,"VEHICLETRAVELTIMEMEASUREMENT",$D73),"--")</f>
        <v>--</v>
      </c>
      <c r="HT73" s="324" t="str">
        <f>IFERROR(GETPIVOTDATA("Average of VEHS(60)",#REF!,"TIMEINT",HT$9,"VEHICLETRAVELTIMEMEASUREMENT",$D73),"--")</f>
        <v>--</v>
      </c>
      <c r="HU73" s="324" t="str">
        <f>IFERROR(GETPIVOTDATA("Average of VEHS(60)",#REF!,"TIMEINT",HU$9,"VEHICLETRAVELTIMEMEASUREMENT",$D73),"--")</f>
        <v>--</v>
      </c>
      <c r="HV73" s="324" t="str">
        <f>IFERROR(GETPIVOTDATA("Average of VEHS(60)",#REF!,"TIMEINT",HV$9,"VEHICLETRAVELTIMEMEASUREMENT",$D73),"--")</f>
        <v>--</v>
      </c>
      <c r="HW73" s="324" t="str">
        <f>IFERROR(GETPIVOTDATA("Average of VEHS(60)",#REF!,"TIMEINT",HW$9,"VEHICLETRAVELTIMEMEASUREMENT",$D73),"--")</f>
        <v>--</v>
      </c>
      <c r="HX73" s="325" t="str">
        <f>IFERROR(GETPIVOTDATA("Average of VEHS(60)",#REF!,"TIMEINT",HX$9,"VEHICLETRAVELTIMEMEASUREMENT",$D73),"--")</f>
        <v>--</v>
      </c>
      <c r="HY73" s="331"/>
      <c r="HZ73" s="209" t="str">
        <f t="shared" si="28"/>
        <v>--</v>
      </c>
      <c r="IA73" s="354" t="str">
        <f t="shared" si="29"/>
        <v>--</v>
      </c>
      <c r="IB73" s="325">
        <f t="shared" si="30"/>
        <v>0</v>
      </c>
      <c r="IC73" s="638"/>
      <c r="ID73" s="323" t="str">
        <f>IFERROR(AVERAGEIFS('VISSIM Travel Time Outputs'!#REF!,'VISSIM Travel Time Outputs'!#REF!,$D73,'VISSIM Travel Time Outputs'!#REF!,"AVG",'VISSIM Travel Time Outputs'!#REF!,ID$9),"-")</f>
        <v>-</v>
      </c>
      <c r="IE73" s="324" t="str">
        <f>IFERROR(AVERAGEIFS('VISSIM Travel Time Outputs'!#REF!,'VISSIM Travel Time Outputs'!#REF!,$D73,'VISSIM Travel Time Outputs'!#REF!,"AVG",'VISSIM Travel Time Outputs'!#REF!,IE$9),"-")</f>
        <v>-</v>
      </c>
      <c r="IF73" s="324" t="str">
        <f>IFERROR(AVERAGEIFS('VISSIM Travel Time Outputs'!#REF!,'VISSIM Travel Time Outputs'!#REF!,$D73,'VISSIM Travel Time Outputs'!#REF!,"AVG",'VISSIM Travel Time Outputs'!#REF!,IF$9),"-")</f>
        <v>-</v>
      </c>
      <c r="IG73" s="324" t="str">
        <f>IFERROR(AVERAGEIFS('VISSIM Travel Time Outputs'!#REF!,'VISSIM Travel Time Outputs'!#REF!,$D73,'VISSIM Travel Time Outputs'!#REF!,"AVG",'VISSIM Travel Time Outputs'!#REF!,IG$9),"-")</f>
        <v>-</v>
      </c>
      <c r="IH73" s="324" t="str">
        <f>IFERROR(AVERAGEIFS('VISSIM Travel Time Outputs'!#REF!,'VISSIM Travel Time Outputs'!#REF!,$D73,'VISSIM Travel Time Outputs'!#REF!,"AVG",'VISSIM Travel Time Outputs'!#REF!,IH$9),"-")</f>
        <v>-</v>
      </c>
      <c r="II73" s="324" t="str">
        <f>IFERROR(AVERAGEIFS('VISSIM Travel Time Outputs'!#REF!,'VISSIM Travel Time Outputs'!#REF!,$D73,'VISSIM Travel Time Outputs'!#REF!,"AVG",'VISSIM Travel Time Outputs'!#REF!,II$9),"-")</f>
        <v>-</v>
      </c>
      <c r="IJ73" s="324" t="str">
        <f>IFERROR(AVERAGEIFS('VISSIM Travel Time Outputs'!#REF!,'VISSIM Travel Time Outputs'!#REF!,$D73,'VISSIM Travel Time Outputs'!#REF!,"AVG",'VISSIM Travel Time Outputs'!#REF!,IJ$9),"-")</f>
        <v>-</v>
      </c>
      <c r="IK73" s="324" t="str">
        <f>IFERROR(AVERAGEIFS('VISSIM Travel Time Outputs'!#REF!,'VISSIM Travel Time Outputs'!#REF!,$D73,'VISSIM Travel Time Outputs'!#REF!,"AVG",'VISSIM Travel Time Outputs'!#REF!,IK$9),"-")</f>
        <v>-</v>
      </c>
      <c r="IL73" s="324" t="str">
        <f>IFERROR(AVERAGEIFS('VISSIM Travel Time Outputs'!#REF!,'VISSIM Travel Time Outputs'!#REF!,$D73,'VISSIM Travel Time Outputs'!#REF!,"AVG",'VISSIM Travel Time Outputs'!#REF!,IL$9),"-")</f>
        <v>-</v>
      </c>
      <c r="IM73" s="324" t="str">
        <f>IFERROR(AVERAGEIFS('VISSIM Travel Time Outputs'!#REF!,'VISSIM Travel Time Outputs'!#REF!,$D73,'VISSIM Travel Time Outputs'!#REF!,"AVG",'VISSIM Travel Time Outputs'!#REF!,IM$9),"-")</f>
        <v>-</v>
      </c>
      <c r="IN73" s="324" t="str">
        <f>IFERROR(AVERAGEIFS('VISSIM Travel Time Outputs'!#REF!,'VISSIM Travel Time Outputs'!#REF!,$D73,'VISSIM Travel Time Outputs'!#REF!,"AVG",'VISSIM Travel Time Outputs'!#REF!,IN$9),"-")</f>
        <v>-</v>
      </c>
      <c r="IO73" s="324" t="str">
        <f>IFERROR(AVERAGEIFS('VISSIM Travel Time Outputs'!#REF!,'VISSIM Travel Time Outputs'!#REF!,$D73,'VISSIM Travel Time Outputs'!#REF!,"AVG",'VISSIM Travel Time Outputs'!#REF!,IO$9),"-")</f>
        <v>-</v>
      </c>
      <c r="IP73" s="324" t="str">
        <f>IFERROR(AVERAGEIFS('VISSIM Travel Time Outputs'!#REF!,'VISSIM Travel Time Outputs'!#REF!,$D73,'VISSIM Travel Time Outputs'!#REF!,"AVG",'VISSIM Travel Time Outputs'!#REF!,IP$9),"-")</f>
        <v>-</v>
      </c>
      <c r="IQ73" s="324" t="str">
        <f>IFERROR(AVERAGEIFS('VISSIM Travel Time Outputs'!#REF!,'VISSIM Travel Time Outputs'!#REF!,$D73,'VISSIM Travel Time Outputs'!#REF!,"AVG",'VISSIM Travel Time Outputs'!#REF!,IQ$9),"-")</f>
        <v>-</v>
      </c>
      <c r="IR73" s="324" t="str">
        <f>IFERROR(AVERAGEIFS('VISSIM Travel Time Outputs'!#REF!,'VISSIM Travel Time Outputs'!#REF!,$D73,'VISSIM Travel Time Outputs'!#REF!,"AVG",'VISSIM Travel Time Outputs'!#REF!,IR$9),"-")</f>
        <v>-</v>
      </c>
      <c r="IS73" s="325" t="str">
        <f>IFERROR(AVERAGEIFS('VISSIM Travel Time Outputs'!#REF!,'VISSIM Travel Time Outputs'!#REF!,$D73,'VISSIM Travel Time Outputs'!#REF!,"AVG",'VISSIM Travel Time Outputs'!#REF!,IS$9),"-")</f>
        <v>-</v>
      </c>
      <c r="IT73" s="325" t="str">
        <f t="shared" si="31"/>
        <v>--</v>
      </c>
    </row>
    <row r="74" spans="1:254" x14ac:dyDescent="0.35">
      <c r="A74" s="252" t="str">
        <f t="shared" si="12"/>
        <v>H</v>
      </c>
      <c r="B74" s="319">
        <f t="shared" si="33"/>
        <v>65</v>
      </c>
      <c r="C74" s="413">
        <f>INDEX('Input - Travel Times'!$B$3:$AH$103,MATCH($B74,'Input - Travel Times'!$B$3:$B$103,0),MATCH(C$9,'Input - Travel Times'!$B$3:$AH$3,0))</f>
        <v>0</v>
      </c>
      <c r="D74" s="150">
        <f>INDEX('Input - Travel Times'!$B$3:$AH$103,MATCH($B74,'Input - Travel Times'!$B$3:$B$103,0),MATCH(D$9,'Input - Travel Times'!$B$3:$AH$3,0))</f>
        <v>0</v>
      </c>
      <c r="E74" s="518">
        <f>TIME(0,0,INDEX('Input - Travel Times'!$B$3:$AH$103,MATCH($B74,'Input - Travel Times'!$B$3:$B$103,0),MATCH(E$9,'Input - Travel Times'!$B$3:$AH$3,0)))</f>
        <v>0</v>
      </c>
      <c r="F74" s="518">
        <f>TIME(0,0,INDEX('Input - Travel Times'!$B$3:$AH$103,MATCH($B74,'Input - Travel Times'!$B$3:$B$103,0),MATCH(F$9,'Input - Travel Times'!$B$3:$AH$3,0)))</f>
        <v>0</v>
      </c>
      <c r="G74" s="518">
        <f>TIME(0,0,INDEX('Input - Travel Times'!$B$3:$AH$103,MATCH($B74,'Input - Travel Times'!$B$3:$B$103,0),MATCH(G$9,'Input - Travel Times'!$B$3:$AH$3,0)))</f>
        <v>0</v>
      </c>
      <c r="H74" s="518">
        <f>TIME(0,0,INDEX('Input - Travel Times'!$B$3:$AH$103,MATCH($B74,'Input - Travel Times'!$B$3:$B$103,0),MATCH(H$9,'Input - Travel Times'!$B$3:$AH$3,0)))</f>
        <v>0</v>
      </c>
      <c r="J74" s="209" t="str">
        <f>IFERROR(TIME(0,0,AVERAGEIFS('VISSIM Travel Time Outputs'!$I:$I,'VISSIM Travel Time Outputs'!$D:$D,$D74,'VISSIM Travel Time Outputs'!$A:$A,"AVG",'VISSIM Travel Time Outputs'!$B:$B,J$9)),"-")</f>
        <v>-</v>
      </c>
      <c r="K74" s="34" t="str">
        <f>IFERROR(TIME(0,0,AVERAGEIFS('VISSIM Travel Time Outputs'!$I:$I,'VISSIM Travel Time Outputs'!$D:$D,$D74,'VISSIM Travel Time Outputs'!$A:$A,"AVG",'VISSIM Travel Time Outputs'!$B:$B,K$9)),"-")</f>
        <v>-</v>
      </c>
      <c r="L74" s="34" t="str">
        <f>IFERROR(TIME(0,0,AVERAGEIFS('VISSIM Travel Time Outputs'!$I:$I,'VISSIM Travel Time Outputs'!$D:$D,$D74,'VISSIM Travel Time Outputs'!$A:$A,"AVG",'VISSIM Travel Time Outputs'!$B:$B,L$9)),"-")</f>
        <v>-</v>
      </c>
      <c r="M74" s="34" t="str">
        <f>IFERROR(TIME(0,0,AVERAGEIFS('VISSIM Travel Time Outputs'!$I:$I,'VISSIM Travel Time Outputs'!$D:$D,$D74,'VISSIM Travel Time Outputs'!$A:$A,"AVG",'VISSIM Travel Time Outputs'!$B:$B,M$9)),"-")</f>
        <v>-</v>
      </c>
      <c r="N74" s="34" t="str">
        <f>IFERROR(TIME(0,0,AVERAGEIFS('VISSIM Travel Time Outputs'!$I:$I,'VISSIM Travel Time Outputs'!$D:$D,$D74,'VISSIM Travel Time Outputs'!$A:$A,"AVG",'VISSIM Travel Time Outputs'!$B:$B,N$9)),"-")</f>
        <v>-</v>
      </c>
      <c r="O74" s="34" t="str">
        <f>IFERROR(TIME(0,0,AVERAGEIFS('VISSIM Travel Time Outputs'!$I:$I,'VISSIM Travel Time Outputs'!$D:$D,$D74,'VISSIM Travel Time Outputs'!$A:$A,"AVG",'VISSIM Travel Time Outputs'!$B:$B,O$9)),"-")</f>
        <v>-</v>
      </c>
      <c r="P74" s="34" t="str">
        <f>IFERROR(TIME(0,0,AVERAGEIFS('VISSIM Travel Time Outputs'!$I:$I,'VISSIM Travel Time Outputs'!$D:$D,$D74,'VISSIM Travel Time Outputs'!$A:$A,"AVG",'VISSIM Travel Time Outputs'!$B:$B,P$9)),"-")</f>
        <v>-</v>
      </c>
      <c r="Q74" s="34" t="str">
        <f>IFERROR(TIME(0,0,AVERAGEIFS('VISSIM Travel Time Outputs'!$I:$I,'VISSIM Travel Time Outputs'!$D:$D,$D74,'VISSIM Travel Time Outputs'!$A:$A,"AVG",'VISSIM Travel Time Outputs'!$B:$B,Q$9)),"-")</f>
        <v>-</v>
      </c>
      <c r="R74" s="34" t="str">
        <f>IFERROR(TIME(0,0,AVERAGEIFS('VISSIM Travel Time Outputs'!$I:$I,'VISSIM Travel Time Outputs'!$D:$D,$D74,'VISSIM Travel Time Outputs'!$A:$A,"AVG",'VISSIM Travel Time Outputs'!$B:$B,R$9)),"-")</f>
        <v>-</v>
      </c>
      <c r="S74" s="34" t="str">
        <f>IFERROR(TIME(0,0,AVERAGEIFS('VISSIM Travel Time Outputs'!$I:$I,'VISSIM Travel Time Outputs'!$D:$D,$D74,'VISSIM Travel Time Outputs'!$A:$A,"AVG",'VISSIM Travel Time Outputs'!$B:$B,S$9)),"-")</f>
        <v>-</v>
      </c>
      <c r="T74" s="34" t="str">
        <f>IFERROR(TIME(0,0,AVERAGEIFS('VISSIM Travel Time Outputs'!$I:$I,'VISSIM Travel Time Outputs'!$D:$D,$D74,'VISSIM Travel Time Outputs'!$A:$A,"AVG",'VISSIM Travel Time Outputs'!$B:$B,T$9)),"-")</f>
        <v>-</v>
      </c>
      <c r="U74" s="34" t="str">
        <f>IFERROR(TIME(0,0,AVERAGEIFS('VISSIM Travel Time Outputs'!$I:$I,'VISSIM Travel Time Outputs'!$D:$D,$D74,'VISSIM Travel Time Outputs'!$A:$A,"AVG",'VISSIM Travel Time Outputs'!$B:$B,U$9)),"-")</f>
        <v>-</v>
      </c>
      <c r="V74" s="34" t="str">
        <f>IFERROR(TIME(0,0,AVERAGEIFS('VISSIM Travel Time Outputs'!$I:$I,'VISSIM Travel Time Outputs'!$D:$D,$D74,'VISSIM Travel Time Outputs'!$A:$A,"AVG",'VISSIM Travel Time Outputs'!$B:$B,V$9)),"-")</f>
        <v>-</v>
      </c>
      <c r="W74" s="34" t="str">
        <f>IFERROR(TIME(0,0,AVERAGEIFS('VISSIM Travel Time Outputs'!$I:$I,'VISSIM Travel Time Outputs'!$D:$D,$D74,'VISSIM Travel Time Outputs'!$A:$A,"AVG",'VISSIM Travel Time Outputs'!$B:$B,W$9)),"-")</f>
        <v>-</v>
      </c>
      <c r="X74" s="34" t="str">
        <f>IFERROR(TIME(0,0,AVERAGEIFS('VISSIM Travel Time Outputs'!$I:$I,'VISSIM Travel Time Outputs'!$D:$D,$D74,'VISSIM Travel Time Outputs'!$A:$A,"AVG",'VISSIM Travel Time Outputs'!$B:$B,X$9)),"-")</f>
        <v>-</v>
      </c>
      <c r="Y74" s="134" t="str">
        <f>IFERROR(TIME(0,0,AVERAGEIFS('VISSIM Travel Time Outputs'!$I:$I,'VISSIM Travel Time Outputs'!$D:$D,$D74,'VISSIM Travel Time Outputs'!$A:$A,"AVG",'VISSIM Travel Time Outputs'!$B:$B,Y$9)),"-")</f>
        <v>-</v>
      </c>
      <c r="Z74" s="254"/>
      <c r="AA74" s="323" t="str">
        <f>IFERROR(AVERAGEIFS('VISSIM Travel Time Outputs'!$F:$F,'VISSIM Travel Time Outputs'!$D:$D,$D74,'VISSIM Travel Time Outputs'!$A:$A,"AVG",'VISSIM Travel Time Outputs'!$B:$B,AA$9),"-")</f>
        <v>-</v>
      </c>
      <c r="AB74" s="324" t="str">
        <f>IFERROR(AVERAGEIFS('VISSIM Travel Time Outputs'!$F:$F,'VISSIM Travel Time Outputs'!$D:$D,$D74,'VISSIM Travel Time Outputs'!$A:$A,"AVG",'VISSIM Travel Time Outputs'!$B:$B,AB$9),"-")</f>
        <v>-</v>
      </c>
      <c r="AC74" s="324" t="str">
        <f>IFERROR(AVERAGEIFS('VISSIM Travel Time Outputs'!$F:$F,'VISSIM Travel Time Outputs'!$D:$D,$D74,'VISSIM Travel Time Outputs'!$A:$A,"AVG",'VISSIM Travel Time Outputs'!$B:$B,AC$9),"-")</f>
        <v>-</v>
      </c>
      <c r="AD74" s="324" t="str">
        <f>IFERROR(AVERAGEIFS('VISSIM Travel Time Outputs'!$F:$F,'VISSIM Travel Time Outputs'!$D:$D,$D74,'VISSIM Travel Time Outputs'!$A:$A,"AVG",'VISSIM Travel Time Outputs'!$B:$B,AD$9),"-")</f>
        <v>-</v>
      </c>
      <c r="AE74" s="324" t="str">
        <f>IFERROR(AVERAGEIFS('VISSIM Travel Time Outputs'!$F:$F,'VISSIM Travel Time Outputs'!$D:$D,$D74,'VISSIM Travel Time Outputs'!$A:$A,"AVG",'VISSIM Travel Time Outputs'!$B:$B,AE$9),"-")</f>
        <v>-</v>
      </c>
      <c r="AF74" s="324" t="str">
        <f>IFERROR(AVERAGEIFS('VISSIM Travel Time Outputs'!$F:$F,'VISSIM Travel Time Outputs'!$D:$D,$D74,'VISSIM Travel Time Outputs'!$A:$A,"AVG",'VISSIM Travel Time Outputs'!$B:$B,AF$9),"-")</f>
        <v>-</v>
      </c>
      <c r="AG74" s="324" t="str">
        <f>IFERROR(AVERAGEIFS('VISSIM Travel Time Outputs'!$F:$F,'VISSIM Travel Time Outputs'!$D:$D,$D74,'VISSIM Travel Time Outputs'!$A:$A,"AVG",'VISSIM Travel Time Outputs'!$B:$B,AG$9),"-")</f>
        <v>-</v>
      </c>
      <c r="AH74" s="324" t="str">
        <f>IFERROR(AVERAGEIFS('VISSIM Travel Time Outputs'!$F:$F,'VISSIM Travel Time Outputs'!$D:$D,$D74,'VISSIM Travel Time Outputs'!$A:$A,"AVG",'VISSIM Travel Time Outputs'!$B:$B,AH$9),"-")</f>
        <v>-</v>
      </c>
      <c r="AI74" s="324" t="str">
        <f>IFERROR(AVERAGEIFS('VISSIM Travel Time Outputs'!$F:$F,'VISSIM Travel Time Outputs'!$D:$D,$D74,'VISSIM Travel Time Outputs'!$A:$A,"AVG",'VISSIM Travel Time Outputs'!$B:$B,AI$9),"-")</f>
        <v>-</v>
      </c>
      <c r="AJ74" s="324" t="str">
        <f>IFERROR(AVERAGEIFS('VISSIM Travel Time Outputs'!$F:$F,'VISSIM Travel Time Outputs'!$D:$D,$D74,'VISSIM Travel Time Outputs'!$A:$A,"AVG",'VISSIM Travel Time Outputs'!$B:$B,AJ$9),"-")</f>
        <v>-</v>
      </c>
      <c r="AK74" s="324" t="str">
        <f>IFERROR(AVERAGEIFS('VISSIM Travel Time Outputs'!$F:$F,'VISSIM Travel Time Outputs'!$D:$D,$D74,'VISSIM Travel Time Outputs'!$A:$A,"AVG",'VISSIM Travel Time Outputs'!$B:$B,AK$9),"-")</f>
        <v>-</v>
      </c>
      <c r="AL74" s="324" t="str">
        <f>IFERROR(AVERAGEIFS('VISSIM Travel Time Outputs'!$F:$F,'VISSIM Travel Time Outputs'!$D:$D,$D74,'VISSIM Travel Time Outputs'!$A:$A,"AVG",'VISSIM Travel Time Outputs'!$B:$B,AL$9),"-")</f>
        <v>-</v>
      </c>
      <c r="AM74" s="324" t="str">
        <f>IFERROR(AVERAGEIFS('VISSIM Travel Time Outputs'!$F:$F,'VISSIM Travel Time Outputs'!$D:$D,$D74,'VISSIM Travel Time Outputs'!$A:$A,"AVG",'VISSIM Travel Time Outputs'!$B:$B,AM$9),"-")</f>
        <v>-</v>
      </c>
      <c r="AN74" s="324" t="str">
        <f>IFERROR(AVERAGEIFS('VISSIM Travel Time Outputs'!$F:$F,'VISSIM Travel Time Outputs'!$D:$D,$D74,'VISSIM Travel Time Outputs'!$A:$A,"AVG",'VISSIM Travel Time Outputs'!$B:$B,AN$9),"-")</f>
        <v>-</v>
      </c>
      <c r="AO74" s="324" t="str">
        <f>IFERROR(AVERAGEIFS('VISSIM Travel Time Outputs'!$F:$F,'VISSIM Travel Time Outputs'!$D:$D,$D74,'VISSIM Travel Time Outputs'!$A:$A,"AVG",'VISSIM Travel Time Outputs'!$B:$B,AO$9),"-")</f>
        <v>-</v>
      </c>
      <c r="AP74" s="325" t="str">
        <f>IFERROR(AVERAGEIFS('VISSIM Travel Time Outputs'!$F:$F,'VISSIM Travel Time Outputs'!$D:$D,$D74,'VISSIM Travel Time Outputs'!$A:$A,"AVG",'VISSIM Travel Time Outputs'!$B:$B,AP$9),"-")</f>
        <v>-</v>
      </c>
      <c r="AQ74" s="331"/>
      <c r="AR74" s="209" t="str">
        <f t="shared" si="13"/>
        <v>--</v>
      </c>
      <c r="AS74" s="354" t="str">
        <f t="shared" si="14"/>
        <v>--</v>
      </c>
      <c r="AT74" s="325">
        <f t="shared" si="15"/>
        <v>0</v>
      </c>
      <c r="AU74" s="255"/>
      <c r="AV74" s="209" t="str">
        <f>IFERROR(TIME(0,0,AVERAGEIFS('VISSIM Travel Time Outputs'!$J:$J,'VISSIM Travel Time Outputs'!$D:$D,$D74,'VISSIM Travel Time Outputs'!$A:$A,"AVG",'VISSIM Travel Time Outputs'!$B:$B,AV$9)),"-")</f>
        <v>-</v>
      </c>
      <c r="AW74" s="34" t="str">
        <f>IFERROR(TIME(0,0,AVERAGEIFS('VISSIM Travel Time Outputs'!$J:$J,'VISSIM Travel Time Outputs'!$D:$D,$D74,'VISSIM Travel Time Outputs'!$A:$A,"AVG",'VISSIM Travel Time Outputs'!$B:$B,AW$9)),"-")</f>
        <v>-</v>
      </c>
      <c r="AX74" s="34" t="str">
        <f>IFERROR(TIME(0,0,AVERAGEIFS('VISSIM Travel Time Outputs'!$J:$J,'VISSIM Travel Time Outputs'!$D:$D,$D74,'VISSIM Travel Time Outputs'!$A:$A,"AVG",'VISSIM Travel Time Outputs'!$B:$B,AX$9)),"-")</f>
        <v>-</v>
      </c>
      <c r="AY74" s="34" t="str">
        <f>IFERROR(TIME(0,0,AVERAGEIFS('VISSIM Travel Time Outputs'!$J:$J,'VISSIM Travel Time Outputs'!$D:$D,$D74,'VISSIM Travel Time Outputs'!$A:$A,"AVG",'VISSIM Travel Time Outputs'!$B:$B,AY$9)),"-")</f>
        <v>-</v>
      </c>
      <c r="AZ74" s="34" t="str">
        <f>IFERROR(TIME(0,0,AVERAGEIFS('VISSIM Travel Time Outputs'!$J:$J,'VISSIM Travel Time Outputs'!$D:$D,$D74,'VISSIM Travel Time Outputs'!$A:$A,"AVG",'VISSIM Travel Time Outputs'!$B:$B,AZ$9)),"-")</f>
        <v>-</v>
      </c>
      <c r="BA74" s="34" t="str">
        <f>IFERROR(TIME(0,0,AVERAGEIFS('VISSIM Travel Time Outputs'!$J:$J,'VISSIM Travel Time Outputs'!$D:$D,$D74,'VISSIM Travel Time Outputs'!$A:$A,"AVG",'VISSIM Travel Time Outputs'!$B:$B,BA$9)),"-")</f>
        <v>-</v>
      </c>
      <c r="BB74" s="34" t="str">
        <f>IFERROR(TIME(0,0,AVERAGEIFS('VISSIM Travel Time Outputs'!$J:$J,'VISSIM Travel Time Outputs'!$D:$D,$D74,'VISSIM Travel Time Outputs'!$A:$A,"AVG",'VISSIM Travel Time Outputs'!$B:$B,BB$9)),"-")</f>
        <v>-</v>
      </c>
      <c r="BC74" s="34" t="str">
        <f>IFERROR(TIME(0,0,AVERAGEIFS('VISSIM Travel Time Outputs'!$J:$J,'VISSIM Travel Time Outputs'!$D:$D,$D74,'VISSIM Travel Time Outputs'!$A:$A,"AVG",'VISSIM Travel Time Outputs'!$B:$B,BC$9)),"-")</f>
        <v>-</v>
      </c>
      <c r="BD74" s="34" t="str">
        <f>IFERROR(TIME(0,0,AVERAGEIFS('VISSIM Travel Time Outputs'!$J:$J,'VISSIM Travel Time Outputs'!$D:$D,$D74,'VISSIM Travel Time Outputs'!$A:$A,"AVG",'VISSIM Travel Time Outputs'!$B:$B,BD$9)),"-")</f>
        <v>-</v>
      </c>
      <c r="BE74" s="34" t="str">
        <f>IFERROR(TIME(0,0,AVERAGEIFS('VISSIM Travel Time Outputs'!$J:$J,'VISSIM Travel Time Outputs'!$D:$D,$D74,'VISSIM Travel Time Outputs'!$A:$A,"AVG",'VISSIM Travel Time Outputs'!$B:$B,BE$9)),"-")</f>
        <v>-</v>
      </c>
      <c r="BF74" s="34" t="str">
        <f>IFERROR(TIME(0,0,AVERAGEIFS('VISSIM Travel Time Outputs'!$J:$J,'VISSIM Travel Time Outputs'!$D:$D,$D74,'VISSIM Travel Time Outputs'!$A:$A,"AVG",'VISSIM Travel Time Outputs'!$B:$B,BF$9)),"-")</f>
        <v>-</v>
      </c>
      <c r="BG74" s="34" t="str">
        <f>IFERROR(TIME(0,0,AVERAGEIFS('VISSIM Travel Time Outputs'!$J:$J,'VISSIM Travel Time Outputs'!$D:$D,$D74,'VISSIM Travel Time Outputs'!$A:$A,"AVG",'VISSIM Travel Time Outputs'!$B:$B,BG$9)),"-")</f>
        <v>-</v>
      </c>
      <c r="BH74" s="34" t="str">
        <f>IFERROR(TIME(0,0,AVERAGEIFS('VISSIM Travel Time Outputs'!$J:$J,'VISSIM Travel Time Outputs'!$D:$D,$D74,'VISSIM Travel Time Outputs'!$A:$A,"AVG",'VISSIM Travel Time Outputs'!$B:$B,BH$9)),"-")</f>
        <v>-</v>
      </c>
      <c r="BI74" s="34" t="str">
        <f>IFERROR(TIME(0,0,AVERAGEIFS('VISSIM Travel Time Outputs'!$J:$J,'VISSIM Travel Time Outputs'!$D:$D,$D74,'VISSIM Travel Time Outputs'!$A:$A,"AVG",'VISSIM Travel Time Outputs'!$B:$B,BI$9)),"-")</f>
        <v>-</v>
      </c>
      <c r="BJ74" s="34" t="str">
        <f>IFERROR(TIME(0,0,AVERAGEIFS('VISSIM Travel Time Outputs'!$J:$J,'VISSIM Travel Time Outputs'!$D:$D,$D74,'VISSIM Travel Time Outputs'!$A:$A,"AVG",'VISSIM Travel Time Outputs'!$B:$B,BJ$9)),"-")</f>
        <v>-</v>
      </c>
      <c r="BK74" s="134" t="str">
        <f>IFERROR(TIME(0,0,AVERAGEIFS('VISSIM Travel Time Outputs'!$J:$J,'VISSIM Travel Time Outputs'!$D:$D,$D74,'VISSIM Travel Time Outputs'!$A:$A,"AVG",'VISSIM Travel Time Outputs'!$B:$B,BK$9)),"-")</f>
        <v>-</v>
      </c>
      <c r="BL74" s="126"/>
      <c r="BM74" s="323" t="str">
        <f>IFERROR(AVERAGEIFS('VISSIM Travel Time Outputs'!$G:$G,'VISSIM Travel Time Outputs'!$D:$D,$D74,'VISSIM Travel Time Outputs'!$A:$A,"AVG",'VISSIM Travel Time Outputs'!$B:$B,BM$9),"-")</f>
        <v>-</v>
      </c>
      <c r="BN74" s="324" t="str">
        <f>IFERROR(AVERAGEIFS('VISSIM Travel Time Outputs'!$G:$G,'VISSIM Travel Time Outputs'!$D:$D,$D74,'VISSIM Travel Time Outputs'!$A:$A,"AVG",'VISSIM Travel Time Outputs'!$B:$B,BN$9),"-")</f>
        <v>-</v>
      </c>
      <c r="BO74" s="324" t="str">
        <f>IFERROR(AVERAGEIFS('VISSIM Travel Time Outputs'!$G:$G,'VISSIM Travel Time Outputs'!$D:$D,$D74,'VISSIM Travel Time Outputs'!$A:$A,"AVG",'VISSIM Travel Time Outputs'!$B:$B,BO$9),"-")</f>
        <v>-</v>
      </c>
      <c r="BP74" s="324" t="str">
        <f>IFERROR(AVERAGEIFS('VISSIM Travel Time Outputs'!$G:$G,'VISSIM Travel Time Outputs'!$D:$D,$D74,'VISSIM Travel Time Outputs'!$A:$A,"AVG",'VISSIM Travel Time Outputs'!$B:$B,BP$9),"-")</f>
        <v>-</v>
      </c>
      <c r="BQ74" s="324" t="str">
        <f>IFERROR(AVERAGEIFS('VISSIM Travel Time Outputs'!$G:$G,'VISSIM Travel Time Outputs'!$D:$D,$D74,'VISSIM Travel Time Outputs'!$A:$A,"AVG",'VISSIM Travel Time Outputs'!$B:$B,BQ$9),"-")</f>
        <v>-</v>
      </c>
      <c r="BR74" s="324" t="str">
        <f>IFERROR(AVERAGEIFS('VISSIM Travel Time Outputs'!$G:$G,'VISSIM Travel Time Outputs'!$D:$D,$D74,'VISSIM Travel Time Outputs'!$A:$A,"AVG",'VISSIM Travel Time Outputs'!$B:$B,BR$9),"-")</f>
        <v>-</v>
      </c>
      <c r="BS74" s="324" t="str">
        <f>IFERROR(AVERAGEIFS('VISSIM Travel Time Outputs'!$G:$G,'VISSIM Travel Time Outputs'!$D:$D,$D74,'VISSIM Travel Time Outputs'!$A:$A,"AVG",'VISSIM Travel Time Outputs'!$B:$B,BS$9),"-")</f>
        <v>-</v>
      </c>
      <c r="BT74" s="324" t="str">
        <f>IFERROR(AVERAGEIFS('VISSIM Travel Time Outputs'!$G:$G,'VISSIM Travel Time Outputs'!$D:$D,$D74,'VISSIM Travel Time Outputs'!$A:$A,"AVG",'VISSIM Travel Time Outputs'!$B:$B,BT$9),"-")</f>
        <v>-</v>
      </c>
      <c r="BU74" s="324" t="str">
        <f>IFERROR(AVERAGEIFS('VISSIM Travel Time Outputs'!$G:$G,'VISSIM Travel Time Outputs'!$D:$D,$D74,'VISSIM Travel Time Outputs'!$A:$A,"AVG",'VISSIM Travel Time Outputs'!$B:$B,BU$9),"-")</f>
        <v>-</v>
      </c>
      <c r="BV74" s="324" t="str">
        <f>IFERROR(AVERAGEIFS('VISSIM Travel Time Outputs'!$G:$G,'VISSIM Travel Time Outputs'!$D:$D,$D74,'VISSIM Travel Time Outputs'!$A:$A,"AVG",'VISSIM Travel Time Outputs'!$B:$B,BV$9),"-")</f>
        <v>-</v>
      </c>
      <c r="BW74" s="324" t="str">
        <f>IFERROR(AVERAGEIFS('VISSIM Travel Time Outputs'!$G:$G,'VISSIM Travel Time Outputs'!$D:$D,$D74,'VISSIM Travel Time Outputs'!$A:$A,"AVG",'VISSIM Travel Time Outputs'!$B:$B,BW$9),"-")</f>
        <v>-</v>
      </c>
      <c r="BX74" s="324" t="str">
        <f>IFERROR(AVERAGEIFS('VISSIM Travel Time Outputs'!$G:$G,'VISSIM Travel Time Outputs'!$D:$D,$D74,'VISSIM Travel Time Outputs'!$A:$A,"AVG",'VISSIM Travel Time Outputs'!$B:$B,BX$9),"-")</f>
        <v>-</v>
      </c>
      <c r="BY74" s="324" t="str">
        <f>IFERROR(AVERAGEIFS('VISSIM Travel Time Outputs'!$G:$G,'VISSIM Travel Time Outputs'!$D:$D,$D74,'VISSIM Travel Time Outputs'!$A:$A,"AVG",'VISSIM Travel Time Outputs'!$B:$B,BY$9),"-")</f>
        <v>-</v>
      </c>
      <c r="BZ74" s="324" t="str">
        <f>IFERROR(AVERAGEIFS('VISSIM Travel Time Outputs'!$G:$G,'VISSIM Travel Time Outputs'!$D:$D,$D74,'VISSIM Travel Time Outputs'!$A:$A,"AVG",'VISSIM Travel Time Outputs'!$B:$B,BZ$9),"-")</f>
        <v>-</v>
      </c>
      <c r="CA74" s="324" t="str">
        <f>IFERROR(AVERAGEIFS('VISSIM Travel Time Outputs'!$G:$G,'VISSIM Travel Time Outputs'!$D:$D,$D74,'VISSIM Travel Time Outputs'!$A:$A,"AVG",'VISSIM Travel Time Outputs'!$B:$B,CA$9),"-")</f>
        <v>-</v>
      </c>
      <c r="CB74" s="325" t="str">
        <f>IFERROR(AVERAGEIFS('VISSIM Travel Time Outputs'!$G:$G,'VISSIM Travel Time Outputs'!$D:$D,$D74,'VISSIM Travel Time Outputs'!$A:$A,"AVG",'VISSIM Travel Time Outputs'!$B:$B,CB$9),"-")</f>
        <v>-</v>
      </c>
      <c r="CC74" s="254"/>
      <c r="CD74" s="209" t="str">
        <f t="shared" si="16"/>
        <v>--</v>
      </c>
      <c r="CE74" s="354" t="str">
        <f t="shared" si="17"/>
        <v>--</v>
      </c>
      <c r="CF74" s="325">
        <f t="shared" si="18"/>
        <v>0</v>
      </c>
      <c r="CG74" s="331"/>
      <c r="CH74" s="209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134"/>
      <c r="CX74" s="331"/>
      <c r="CY74" s="323"/>
      <c r="CZ74" s="324"/>
      <c r="DA74" s="324"/>
      <c r="DB74" s="324"/>
      <c r="DC74" s="324"/>
      <c r="DD74" s="324"/>
      <c r="DE74" s="324"/>
      <c r="DF74" s="324"/>
      <c r="DG74" s="324"/>
      <c r="DH74" s="324"/>
      <c r="DI74" s="324"/>
      <c r="DJ74" s="324"/>
      <c r="DK74" s="324"/>
      <c r="DL74" s="324"/>
      <c r="DM74" s="324"/>
      <c r="DN74" s="325"/>
      <c r="DO74" s="331"/>
      <c r="DP74" s="209" t="str">
        <f t="shared" si="19"/>
        <v>--</v>
      </c>
      <c r="DQ74" s="354" t="str">
        <f t="shared" si="20"/>
        <v>--</v>
      </c>
      <c r="DR74" s="325">
        <f t="shared" si="21"/>
        <v>0</v>
      </c>
      <c r="DS74" s="255"/>
      <c r="DT74" s="209" t="str">
        <f>IFERROR(TIME(0,0,AVERAGEIFS('VISSIM Travel Time Outputs'!$K:$K,'VISSIM Travel Time Outputs'!$D:$D,$D74,'VISSIM Travel Time Outputs'!$A:$A,"AVG",'VISSIM Travel Time Outputs'!$B:$B,DT$9)),"-")</f>
        <v>-</v>
      </c>
      <c r="DU74" s="34" t="str">
        <f>IFERROR(TIME(0,0,AVERAGEIFS('VISSIM Travel Time Outputs'!$K:$K,'VISSIM Travel Time Outputs'!$D:$D,$D74,'VISSIM Travel Time Outputs'!$A:$A,"AVG",'VISSIM Travel Time Outputs'!$B:$B,DU$9)),"-")</f>
        <v>-</v>
      </c>
      <c r="DV74" s="34" t="str">
        <f>IFERROR(TIME(0,0,AVERAGEIFS('VISSIM Travel Time Outputs'!$K:$K,'VISSIM Travel Time Outputs'!$D:$D,$D74,'VISSIM Travel Time Outputs'!$A:$A,"AVG",'VISSIM Travel Time Outputs'!$B:$B,DV$9)),"-")</f>
        <v>-</v>
      </c>
      <c r="DW74" s="34" t="str">
        <f>IFERROR(TIME(0,0,AVERAGEIFS('VISSIM Travel Time Outputs'!$K:$K,'VISSIM Travel Time Outputs'!$D:$D,$D74,'VISSIM Travel Time Outputs'!$A:$A,"AVG",'VISSIM Travel Time Outputs'!$B:$B,DW$9)),"-")</f>
        <v>-</v>
      </c>
      <c r="DX74" s="34" t="str">
        <f>IFERROR(TIME(0,0,AVERAGEIFS('VISSIM Travel Time Outputs'!$K:$K,'VISSIM Travel Time Outputs'!$D:$D,$D74,'VISSIM Travel Time Outputs'!$A:$A,"AVG",'VISSIM Travel Time Outputs'!$B:$B,DX$9)),"-")</f>
        <v>-</v>
      </c>
      <c r="DY74" s="34" t="str">
        <f>IFERROR(TIME(0,0,AVERAGEIFS('VISSIM Travel Time Outputs'!$K:$K,'VISSIM Travel Time Outputs'!$D:$D,$D74,'VISSIM Travel Time Outputs'!$A:$A,"AVG",'VISSIM Travel Time Outputs'!$B:$B,DY$9)),"-")</f>
        <v>-</v>
      </c>
      <c r="DZ74" s="34" t="str">
        <f>IFERROR(TIME(0,0,AVERAGEIFS('VISSIM Travel Time Outputs'!$K:$K,'VISSIM Travel Time Outputs'!$D:$D,$D74,'VISSIM Travel Time Outputs'!$A:$A,"AVG",'VISSIM Travel Time Outputs'!$B:$B,DZ$9)),"-")</f>
        <v>-</v>
      </c>
      <c r="EA74" s="34" t="str">
        <f>IFERROR(TIME(0,0,AVERAGEIFS('VISSIM Travel Time Outputs'!$K:$K,'VISSIM Travel Time Outputs'!$D:$D,$D74,'VISSIM Travel Time Outputs'!$A:$A,"AVG",'VISSIM Travel Time Outputs'!$B:$B,EA$9)),"-")</f>
        <v>-</v>
      </c>
      <c r="EB74" s="34" t="str">
        <f>IFERROR(TIME(0,0,AVERAGEIFS('VISSIM Travel Time Outputs'!$K:$K,'VISSIM Travel Time Outputs'!$D:$D,$D74,'VISSIM Travel Time Outputs'!$A:$A,"AVG",'VISSIM Travel Time Outputs'!$B:$B,EB$9)),"-")</f>
        <v>-</v>
      </c>
      <c r="EC74" s="34" t="str">
        <f>IFERROR(TIME(0,0,AVERAGEIFS('VISSIM Travel Time Outputs'!$K:$K,'VISSIM Travel Time Outputs'!$D:$D,$D74,'VISSIM Travel Time Outputs'!$A:$A,"AVG",'VISSIM Travel Time Outputs'!$B:$B,EC$9)),"-")</f>
        <v>-</v>
      </c>
      <c r="ED74" s="34" t="str">
        <f>IFERROR(TIME(0,0,AVERAGEIFS('VISSIM Travel Time Outputs'!$K:$K,'VISSIM Travel Time Outputs'!$D:$D,$D74,'VISSIM Travel Time Outputs'!$A:$A,"AVG",'VISSIM Travel Time Outputs'!$B:$B,ED$9)),"-")</f>
        <v>-</v>
      </c>
      <c r="EE74" s="34" t="str">
        <f>IFERROR(TIME(0,0,AVERAGEIFS('VISSIM Travel Time Outputs'!$K:$K,'VISSIM Travel Time Outputs'!$D:$D,$D74,'VISSIM Travel Time Outputs'!$A:$A,"AVG",'VISSIM Travel Time Outputs'!$B:$B,EE$9)),"-")</f>
        <v>-</v>
      </c>
      <c r="EF74" s="34" t="str">
        <f>IFERROR(TIME(0,0,AVERAGEIFS('VISSIM Travel Time Outputs'!$K:$K,'VISSIM Travel Time Outputs'!$D:$D,$D74,'VISSIM Travel Time Outputs'!$A:$A,"AVG",'VISSIM Travel Time Outputs'!$B:$B,EF$9)),"-")</f>
        <v>-</v>
      </c>
      <c r="EG74" s="34" t="str">
        <f>IFERROR(TIME(0,0,AVERAGEIFS('VISSIM Travel Time Outputs'!$K:$K,'VISSIM Travel Time Outputs'!$D:$D,$D74,'VISSIM Travel Time Outputs'!$A:$A,"AVG",'VISSIM Travel Time Outputs'!$B:$B,EG$9)),"-")</f>
        <v>-</v>
      </c>
      <c r="EH74" s="34" t="str">
        <f>IFERROR(TIME(0,0,AVERAGEIFS('VISSIM Travel Time Outputs'!$K:$K,'VISSIM Travel Time Outputs'!$D:$D,$D74,'VISSIM Travel Time Outputs'!$A:$A,"AVG",'VISSIM Travel Time Outputs'!$B:$B,EH$9)),"-")</f>
        <v>-</v>
      </c>
      <c r="EI74" s="134" t="str">
        <f>IFERROR(TIME(0,0,AVERAGEIFS('VISSIM Travel Time Outputs'!$K:$K,'VISSIM Travel Time Outputs'!$D:$D,$D74,'VISSIM Travel Time Outputs'!$A:$A,"AVG",'VISSIM Travel Time Outputs'!$B:$B,EI$9)),"-")</f>
        <v>-</v>
      </c>
      <c r="EJ74" s="126"/>
      <c r="EK74" s="323" t="str">
        <f>IFERROR(AVERAGEIFS('VISSIM Travel Time Outputs'!$H:$H,'VISSIM Travel Time Outputs'!$D:$D,$D74,'VISSIM Travel Time Outputs'!$A:$A,"AVG",'VISSIM Travel Time Outputs'!$B:$B,EK$9),"-")</f>
        <v>-</v>
      </c>
      <c r="EL74" s="324" t="str">
        <f>IFERROR(AVERAGEIFS('VISSIM Travel Time Outputs'!$H:$H,'VISSIM Travel Time Outputs'!$D:$D,$D74,'VISSIM Travel Time Outputs'!$A:$A,"AVG",'VISSIM Travel Time Outputs'!$B:$B,EL$9),"-")</f>
        <v>-</v>
      </c>
      <c r="EM74" s="324" t="str">
        <f>IFERROR(AVERAGEIFS('VISSIM Travel Time Outputs'!$H:$H,'VISSIM Travel Time Outputs'!$D:$D,$D74,'VISSIM Travel Time Outputs'!$A:$A,"AVG",'VISSIM Travel Time Outputs'!$B:$B,EM$9),"-")</f>
        <v>-</v>
      </c>
      <c r="EN74" s="324" t="str">
        <f>IFERROR(AVERAGEIFS('VISSIM Travel Time Outputs'!$H:$H,'VISSIM Travel Time Outputs'!$D:$D,$D74,'VISSIM Travel Time Outputs'!$A:$A,"AVG",'VISSIM Travel Time Outputs'!$B:$B,EN$9),"-")</f>
        <v>-</v>
      </c>
      <c r="EO74" s="324" t="str">
        <f>IFERROR(AVERAGEIFS('VISSIM Travel Time Outputs'!$H:$H,'VISSIM Travel Time Outputs'!$D:$D,$D74,'VISSIM Travel Time Outputs'!$A:$A,"AVG",'VISSIM Travel Time Outputs'!$B:$B,EO$9),"-")</f>
        <v>-</v>
      </c>
      <c r="EP74" s="324" t="str">
        <f>IFERROR(AVERAGEIFS('VISSIM Travel Time Outputs'!$H:$H,'VISSIM Travel Time Outputs'!$D:$D,$D74,'VISSIM Travel Time Outputs'!$A:$A,"AVG",'VISSIM Travel Time Outputs'!$B:$B,EP$9),"-")</f>
        <v>-</v>
      </c>
      <c r="EQ74" s="324" t="str">
        <f>IFERROR(AVERAGEIFS('VISSIM Travel Time Outputs'!$H:$H,'VISSIM Travel Time Outputs'!$D:$D,$D74,'VISSIM Travel Time Outputs'!$A:$A,"AVG",'VISSIM Travel Time Outputs'!$B:$B,EQ$9),"-")</f>
        <v>-</v>
      </c>
      <c r="ER74" s="324" t="str">
        <f>IFERROR(AVERAGEIFS('VISSIM Travel Time Outputs'!$H:$H,'VISSIM Travel Time Outputs'!$D:$D,$D74,'VISSIM Travel Time Outputs'!$A:$A,"AVG",'VISSIM Travel Time Outputs'!$B:$B,ER$9),"-")</f>
        <v>-</v>
      </c>
      <c r="ES74" s="324" t="str">
        <f>IFERROR(AVERAGEIFS('VISSIM Travel Time Outputs'!$H:$H,'VISSIM Travel Time Outputs'!$D:$D,$D74,'VISSIM Travel Time Outputs'!$A:$A,"AVG",'VISSIM Travel Time Outputs'!$B:$B,ES$9),"-")</f>
        <v>-</v>
      </c>
      <c r="ET74" s="324" t="str">
        <f>IFERROR(AVERAGEIFS('VISSIM Travel Time Outputs'!$H:$H,'VISSIM Travel Time Outputs'!$D:$D,$D74,'VISSIM Travel Time Outputs'!$A:$A,"AVG",'VISSIM Travel Time Outputs'!$B:$B,ET$9),"-")</f>
        <v>-</v>
      </c>
      <c r="EU74" s="324" t="str">
        <f>IFERROR(AVERAGEIFS('VISSIM Travel Time Outputs'!$H:$H,'VISSIM Travel Time Outputs'!$D:$D,$D74,'VISSIM Travel Time Outputs'!$A:$A,"AVG",'VISSIM Travel Time Outputs'!$B:$B,EU$9),"-")</f>
        <v>-</v>
      </c>
      <c r="EV74" s="324" t="str">
        <f>IFERROR(AVERAGEIFS('VISSIM Travel Time Outputs'!$H:$H,'VISSIM Travel Time Outputs'!$D:$D,$D74,'VISSIM Travel Time Outputs'!$A:$A,"AVG",'VISSIM Travel Time Outputs'!$B:$B,EV$9),"-")</f>
        <v>-</v>
      </c>
      <c r="EW74" s="324" t="str">
        <f>IFERROR(AVERAGEIFS('VISSIM Travel Time Outputs'!$H:$H,'VISSIM Travel Time Outputs'!$D:$D,$D74,'VISSIM Travel Time Outputs'!$A:$A,"AVG",'VISSIM Travel Time Outputs'!$B:$B,EW$9),"-")</f>
        <v>-</v>
      </c>
      <c r="EX74" s="324" t="str">
        <f>IFERROR(AVERAGEIFS('VISSIM Travel Time Outputs'!$H:$H,'VISSIM Travel Time Outputs'!$D:$D,$D74,'VISSIM Travel Time Outputs'!$A:$A,"AVG",'VISSIM Travel Time Outputs'!$B:$B,EX$9),"-")</f>
        <v>-</v>
      </c>
      <c r="EY74" s="324" t="str">
        <f>IFERROR(AVERAGEIFS('VISSIM Travel Time Outputs'!$H:$H,'VISSIM Travel Time Outputs'!$D:$D,$D74,'VISSIM Travel Time Outputs'!$A:$A,"AVG",'VISSIM Travel Time Outputs'!$B:$B,EY$9),"-")</f>
        <v>-</v>
      </c>
      <c r="EZ74" s="325" t="str">
        <f>IFERROR(AVERAGEIFS('VISSIM Travel Time Outputs'!$H:$H,'VISSIM Travel Time Outputs'!$D:$D,$D74,'VISSIM Travel Time Outputs'!$A:$A,"AVG",'VISSIM Travel Time Outputs'!$B:$B,EZ$9),"-")</f>
        <v>-</v>
      </c>
      <c r="FA74" s="254"/>
      <c r="FB74" s="209" t="str">
        <f t="shared" si="22"/>
        <v>--</v>
      </c>
      <c r="FC74" s="354" t="str">
        <f t="shared" si="23"/>
        <v>--</v>
      </c>
      <c r="FD74" s="325">
        <f t="shared" si="24"/>
        <v>0</v>
      </c>
      <c r="FE74" s="331"/>
      <c r="FF74" s="209" t="str">
        <f>IFERROR(GETPIVOTDATA("Average of TRAVTM(40)",#REF!,"TIMEINT",FF$9,"VEHICLETRAVELTIMEMEASUREMENT",$D74)/3600/24,"--")</f>
        <v>--</v>
      </c>
      <c r="FG74" s="34" t="str">
        <f>IFERROR(GETPIVOTDATA("Average of TRAVTM(40)",#REF!,"TIMEINT",FG$9,"VEHICLETRAVELTIMEMEASUREMENT",$D74)/3600/24,"--")</f>
        <v>--</v>
      </c>
      <c r="FH74" s="34" t="str">
        <f>IFERROR(GETPIVOTDATA("Average of TRAVTM(40)",#REF!,"TIMEINT",FH$9,"VEHICLETRAVELTIMEMEASUREMENT",$D74)/3600/24,"--")</f>
        <v>--</v>
      </c>
      <c r="FI74" s="34" t="str">
        <f>IFERROR(GETPIVOTDATA("Average of TRAVTM(40)",#REF!,"TIMEINT",FI$9,"VEHICLETRAVELTIMEMEASUREMENT",$D74)/3600/24,"--")</f>
        <v>--</v>
      </c>
      <c r="FJ74" s="34" t="str">
        <f>IFERROR(GETPIVOTDATA("Average of TRAVTM(40)",#REF!,"TIMEINT",FJ$9,"VEHICLETRAVELTIMEMEASUREMENT",$D74)/3600/24,"--")</f>
        <v>--</v>
      </c>
      <c r="FK74" s="34" t="str">
        <f>IFERROR(GETPIVOTDATA("Average of TRAVTM(40)",#REF!,"TIMEINT",FK$9,"VEHICLETRAVELTIMEMEASUREMENT",$D74)/3600/24,"--")</f>
        <v>--</v>
      </c>
      <c r="FL74" s="34" t="str">
        <f>IFERROR(GETPIVOTDATA("Average of TRAVTM(40)",#REF!,"TIMEINT",FL$9,"VEHICLETRAVELTIMEMEASUREMENT",$D74)/3600/24,"--")</f>
        <v>--</v>
      </c>
      <c r="FM74" s="34" t="str">
        <f>IFERROR(GETPIVOTDATA("Average of TRAVTM(40)",#REF!,"TIMEINT",FM$9,"VEHICLETRAVELTIMEMEASUREMENT",$D74)/3600/24,"--")</f>
        <v>--</v>
      </c>
      <c r="FN74" s="34" t="str">
        <f>IFERROR(GETPIVOTDATA("Average of TRAVTM(40)",#REF!,"TIMEINT",FN$9,"VEHICLETRAVELTIMEMEASUREMENT",$D74)/3600/24,"--")</f>
        <v>--</v>
      </c>
      <c r="FO74" s="34" t="str">
        <f>IFERROR(GETPIVOTDATA("Average of TRAVTM(40)",#REF!,"TIMEINT",FO$9,"VEHICLETRAVELTIMEMEASUREMENT",$D74)/3600/24,"--")</f>
        <v>--</v>
      </c>
      <c r="FP74" s="34" t="str">
        <f>IFERROR(GETPIVOTDATA("Average of TRAVTM(40)",#REF!,"TIMEINT",FP$9,"VEHICLETRAVELTIMEMEASUREMENT",$D74)/3600/24,"--")</f>
        <v>--</v>
      </c>
      <c r="FQ74" s="34" t="str">
        <f>IFERROR(GETPIVOTDATA("Average of TRAVTM(40)",#REF!,"TIMEINT",FQ$9,"VEHICLETRAVELTIMEMEASUREMENT",$D74)/3600/24,"--")</f>
        <v>--</v>
      </c>
      <c r="FR74" s="34" t="str">
        <f>IFERROR(GETPIVOTDATA("Average of TRAVTM(40)",#REF!,"TIMEINT",FR$9,"VEHICLETRAVELTIMEMEASUREMENT",$D74)/3600/24,"--")</f>
        <v>--</v>
      </c>
      <c r="FS74" s="34" t="str">
        <f>IFERROR(GETPIVOTDATA("Average of TRAVTM(40)",#REF!,"TIMEINT",FS$9,"VEHICLETRAVELTIMEMEASUREMENT",$D74)/3600/24,"--")</f>
        <v>--</v>
      </c>
      <c r="FT74" s="34" t="str">
        <f>IFERROR(GETPIVOTDATA("Average of TRAVTM(40)",#REF!,"TIMEINT",FT$9,"VEHICLETRAVELTIMEMEASUREMENT",$D74)/3600/24,"--")</f>
        <v>--</v>
      </c>
      <c r="FU74" s="134" t="str">
        <f>IFERROR(GETPIVOTDATA("Average of TRAVTM(40)",#REF!,"TIMEINT",FU$9,"VEHICLETRAVELTIMEMEASUREMENT",$D74)/3600/24,"--")</f>
        <v>--</v>
      </c>
      <c r="FV74" s="331"/>
      <c r="FW74" s="323" t="str">
        <f>IFERROR(GETPIVOTDATA("Average of VEHS(40)",#REF!,"TIMEINT",FW$9,"VEHICLETRAVELTIMEMEASUREMENT",$D74),"--")</f>
        <v>--</v>
      </c>
      <c r="FX74" s="324" t="str">
        <f>IFERROR(GETPIVOTDATA("Average of VEHS(40)",#REF!,"TIMEINT",FX$9,"VEHICLETRAVELTIMEMEASUREMENT",$D74),"--")</f>
        <v>--</v>
      </c>
      <c r="FY74" s="324" t="str">
        <f>IFERROR(GETPIVOTDATA("Average of VEHS(40)",#REF!,"TIMEINT",FY$9,"VEHICLETRAVELTIMEMEASUREMENT",$D74),"--")</f>
        <v>--</v>
      </c>
      <c r="FZ74" s="324" t="str">
        <f>IFERROR(GETPIVOTDATA("Average of VEHS(40)",#REF!,"TIMEINT",FZ$9,"VEHICLETRAVELTIMEMEASUREMENT",$D74),"--")</f>
        <v>--</v>
      </c>
      <c r="GA74" s="324" t="str">
        <f>IFERROR(GETPIVOTDATA("Average of VEHS(40)",#REF!,"TIMEINT",GA$9,"VEHICLETRAVELTIMEMEASUREMENT",$D74),"--")</f>
        <v>--</v>
      </c>
      <c r="GB74" s="324" t="str">
        <f>IFERROR(GETPIVOTDATA("Average of VEHS(40)",#REF!,"TIMEINT",GB$9,"VEHICLETRAVELTIMEMEASUREMENT",$D74),"--")</f>
        <v>--</v>
      </c>
      <c r="GC74" s="324" t="str">
        <f>IFERROR(GETPIVOTDATA("Average of VEHS(40)",#REF!,"TIMEINT",GC$9,"VEHICLETRAVELTIMEMEASUREMENT",$D74),"--")</f>
        <v>--</v>
      </c>
      <c r="GD74" s="324" t="str">
        <f>IFERROR(GETPIVOTDATA("Average of VEHS(40)",#REF!,"TIMEINT",GD$9,"VEHICLETRAVELTIMEMEASUREMENT",$D74),"--")</f>
        <v>--</v>
      </c>
      <c r="GE74" s="324" t="str">
        <f>IFERROR(GETPIVOTDATA("Average of VEHS(40)",#REF!,"TIMEINT",GE$9,"VEHICLETRAVELTIMEMEASUREMENT",$D74),"--")</f>
        <v>--</v>
      </c>
      <c r="GF74" s="324" t="str">
        <f>IFERROR(GETPIVOTDATA("Average of VEHS(40)",#REF!,"TIMEINT",GF$9,"VEHICLETRAVELTIMEMEASUREMENT",$D74),"--")</f>
        <v>--</v>
      </c>
      <c r="GG74" s="324" t="str">
        <f>IFERROR(GETPIVOTDATA("Average of VEHS(40)",#REF!,"TIMEINT",GG$9,"VEHICLETRAVELTIMEMEASUREMENT",$D74),"--")</f>
        <v>--</v>
      </c>
      <c r="GH74" s="324" t="str">
        <f>IFERROR(GETPIVOTDATA("Average of VEHS(40)",#REF!,"TIMEINT",GH$9,"VEHICLETRAVELTIMEMEASUREMENT",$D74),"--")</f>
        <v>--</v>
      </c>
      <c r="GI74" s="324" t="str">
        <f>IFERROR(GETPIVOTDATA("Average of VEHS(40)",#REF!,"TIMEINT",GI$9,"VEHICLETRAVELTIMEMEASUREMENT",$D74),"--")</f>
        <v>--</v>
      </c>
      <c r="GJ74" s="324" t="str">
        <f>IFERROR(GETPIVOTDATA("Average of VEHS(40)",#REF!,"TIMEINT",GJ$9,"VEHICLETRAVELTIMEMEASUREMENT",$D74),"--")</f>
        <v>--</v>
      </c>
      <c r="GK74" s="324" t="str">
        <f>IFERROR(GETPIVOTDATA("Average of VEHS(40)",#REF!,"TIMEINT",GK$9,"VEHICLETRAVELTIMEMEASUREMENT",$D74),"--")</f>
        <v>--</v>
      </c>
      <c r="GL74" s="325" t="str">
        <f>IFERROR(GETPIVOTDATA("Average of VEHS(40)",#REF!,"TIMEINT",GL$9,"VEHICLETRAVELTIMEMEASUREMENT",$D74),"--")</f>
        <v>--</v>
      </c>
      <c r="GM74" s="331"/>
      <c r="GN74" s="209" t="str">
        <f t="shared" si="25"/>
        <v>--</v>
      </c>
      <c r="GO74" s="354" t="str">
        <f t="shared" si="26"/>
        <v>--</v>
      </c>
      <c r="GP74" s="325">
        <f t="shared" si="27"/>
        <v>0</v>
      </c>
      <c r="GQ74" s="331"/>
      <c r="GR74" s="209" t="str">
        <f>IFERROR(GETPIVOTDATA("Average of TRAVTM(60)",#REF!,"TIMEINT",GR$9,"VEHICLETRAVELTIMEMEASUREMENT",$D74)/3600/24,"--")</f>
        <v>--</v>
      </c>
      <c r="GS74" s="34" t="str">
        <f>IFERROR(GETPIVOTDATA("Average of TRAVTM(60)",#REF!,"TIMEINT",GS$9,"VEHICLETRAVELTIMEMEASUREMENT",$D74)/3600/24,"--")</f>
        <v>--</v>
      </c>
      <c r="GT74" s="34" t="str">
        <f>IFERROR(GETPIVOTDATA("Average of TRAVTM(60)",#REF!,"TIMEINT",GT$9,"VEHICLETRAVELTIMEMEASUREMENT",$D74)/3600/24,"--")</f>
        <v>--</v>
      </c>
      <c r="GU74" s="34" t="str">
        <f>IFERROR(GETPIVOTDATA("Average of TRAVTM(60)",#REF!,"TIMEINT",GU$9,"VEHICLETRAVELTIMEMEASUREMENT",$D74)/3600/24,"--")</f>
        <v>--</v>
      </c>
      <c r="GV74" s="34" t="str">
        <f>IFERROR(GETPIVOTDATA("Average of TRAVTM(60)",#REF!,"TIMEINT",GV$9,"VEHICLETRAVELTIMEMEASUREMENT",$D74)/3600/24,"--")</f>
        <v>--</v>
      </c>
      <c r="GW74" s="34" t="str">
        <f>IFERROR(GETPIVOTDATA("Average of TRAVTM(60)",#REF!,"TIMEINT",GW$9,"VEHICLETRAVELTIMEMEASUREMENT",$D74)/3600/24,"--")</f>
        <v>--</v>
      </c>
      <c r="GX74" s="34" t="str">
        <f>IFERROR(GETPIVOTDATA("Average of TRAVTM(60)",#REF!,"TIMEINT",GX$9,"VEHICLETRAVELTIMEMEASUREMENT",$D74)/3600/24,"--")</f>
        <v>--</v>
      </c>
      <c r="GY74" s="34" t="str">
        <f>IFERROR(GETPIVOTDATA("Average of TRAVTM(60)",#REF!,"TIMEINT",GY$9,"VEHICLETRAVELTIMEMEASUREMENT",$D74)/3600/24,"--")</f>
        <v>--</v>
      </c>
      <c r="GZ74" s="34" t="str">
        <f>IFERROR(GETPIVOTDATA("Average of TRAVTM(60)",#REF!,"TIMEINT",GZ$9,"VEHICLETRAVELTIMEMEASUREMENT",$D74)/3600/24,"--")</f>
        <v>--</v>
      </c>
      <c r="HA74" s="34" t="str">
        <f>IFERROR(GETPIVOTDATA("Average of TRAVTM(60)",#REF!,"TIMEINT",HA$9,"VEHICLETRAVELTIMEMEASUREMENT",$D74)/3600/24,"--")</f>
        <v>--</v>
      </c>
      <c r="HB74" s="34" t="str">
        <f>IFERROR(GETPIVOTDATA("Average of TRAVTM(60)",#REF!,"TIMEINT",HB$9,"VEHICLETRAVELTIMEMEASUREMENT",$D74)/3600/24,"--")</f>
        <v>--</v>
      </c>
      <c r="HC74" s="34" t="str">
        <f>IFERROR(GETPIVOTDATA("Average of TRAVTM(60)",#REF!,"TIMEINT",HC$9,"VEHICLETRAVELTIMEMEASUREMENT",$D74)/3600/24,"--")</f>
        <v>--</v>
      </c>
      <c r="HD74" s="34" t="str">
        <f>IFERROR(GETPIVOTDATA("Average of TRAVTM(60)",#REF!,"TIMEINT",HD$9,"VEHICLETRAVELTIMEMEASUREMENT",$D74)/3600/24,"--")</f>
        <v>--</v>
      </c>
      <c r="HE74" s="34" t="str">
        <f>IFERROR(GETPIVOTDATA("Average of TRAVTM(60)",#REF!,"TIMEINT",HE$9,"VEHICLETRAVELTIMEMEASUREMENT",$D74)/3600/24,"--")</f>
        <v>--</v>
      </c>
      <c r="HF74" s="34" t="str">
        <f>IFERROR(GETPIVOTDATA("Average of TRAVTM(60)",#REF!,"TIMEINT",HF$9,"VEHICLETRAVELTIMEMEASUREMENT",$D74)/3600/24,"--")</f>
        <v>--</v>
      </c>
      <c r="HG74" s="134" t="str">
        <f>IFERROR(GETPIVOTDATA("Average of TRAVTM(60)",#REF!,"TIMEINT",HG$9,"VEHICLETRAVELTIMEMEASUREMENT",$D74)/3600/24,"--")</f>
        <v>--</v>
      </c>
      <c r="HH74" s="331"/>
      <c r="HI74" s="323" t="str">
        <f>IFERROR(GETPIVOTDATA("Average of VEHS(60)",#REF!,"TIMEINT",HI$9,"VEHICLETRAVELTIMEMEASUREMENT",$D74),"--")</f>
        <v>--</v>
      </c>
      <c r="HJ74" s="324" t="str">
        <f>IFERROR(GETPIVOTDATA("Average of VEHS(60)",#REF!,"TIMEINT",HJ$9,"VEHICLETRAVELTIMEMEASUREMENT",$D74),"--")</f>
        <v>--</v>
      </c>
      <c r="HK74" s="324" t="str">
        <f>IFERROR(GETPIVOTDATA("Average of VEHS(60)",#REF!,"TIMEINT",HK$9,"VEHICLETRAVELTIMEMEASUREMENT",$D74),"--")</f>
        <v>--</v>
      </c>
      <c r="HL74" s="324" t="str">
        <f>IFERROR(GETPIVOTDATA("Average of VEHS(60)",#REF!,"TIMEINT",HL$9,"VEHICLETRAVELTIMEMEASUREMENT",$D74),"--")</f>
        <v>--</v>
      </c>
      <c r="HM74" s="324" t="str">
        <f>IFERROR(GETPIVOTDATA("Average of VEHS(60)",#REF!,"TIMEINT",HM$9,"VEHICLETRAVELTIMEMEASUREMENT",$D74),"--")</f>
        <v>--</v>
      </c>
      <c r="HN74" s="324" t="str">
        <f>IFERROR(GETPIVOTDATA("Average of VEHS(60)",#REF!,"TIMEINT",HN$9,"VEHICLETRAVELTIMEMEASUREMENT",$D74),"--")</f>
        <v>--</v>
      </c>
      <c r="HO74" s="324" t="str">
        <f>IFERROR(GETPIVOTDATA("Average of VEHS(60)",#REF!,"TIMEINT",HO$9,"VEHICLETRAVELTIMEMEASUREMENT",$D74),"--")</f>
        <v>--</v>
      </c>
      <c r="HP74" s="324" t="str">
        <f>IFERROR(GETPIVOTDATA("Average of VEHS(60)",#REF!,"TIMEINT",HP$9,"VEHICLETRAVELTIMEMEASUREMENT",$D74),"--")</f>
        <v>--</v>
      </c>
      <c r="HQ74" s="324" t="str">
        <f>IFERROR(GETPIVOTDATA("Average of VEHS(60)",#REF!,"TIMEINT",HQ$9,"VEHICLETRAVELTIMEMEASUREMENT",$D74),"--")</f>
        <v>--</v>
      </c>
      <c r="HR74" s="324" t="str">
        <f>IFERROR(GETPIVOTDATA("Average of VEHS(60)",#REF!,"TIMEINT",HR$9,"VEHICLETRAVELTIMEMEASUREMENT",$D74),"--")</f>
        <v>--</v>
      </c>
      <c r="HS74" s="324" t="str">
        <f>IFERROR(GETPIVOTDATA("Average of VEHS(60)",#REF!,"TIMEINT",HS$9,"VEHICLETRAVELTIMEMEASUREMENT",$D74),"--")</f>
        <v>--</v>
      </c>
      <c r="HT74" s="324" t="str">
        <f>IFERROR(GETPIVOTDATA("Average of VEHS(60)",#REF!,"TIMEINT",HT$9,"VEHICLETRAVELTIMEMEASUREMENT",$D74),"--")</f>
        <v>--</v>
      </c>
      <c r="HU74" s="324" t="str">
        <f>IFERROR(GETPIVOTDATA("Average of VEHS(60)",#REF!,"TIMEINT",HU$9,"VEHICLETRAVELTIMEMEASUREMENT",$D74),"--")</f>
        <v>--</v>
      </c>
      <c r="HV74" s="324" t="str">
        <f>IFERROR(GETPIVOTDATA("Average of VEHS(60)",#REF!,"TIMEINT",HV$9,"VEHICLETRAVELTIMEMEASUREMENT",$D74),"--")</f>
        <v>--</v>
      </c>
      <c r="HW74" s="324" t="str">
        <f>IFERROR(GETPIVOTDATA("Average of VEHS(60)",#REF!,"TIMEINT",HW$9,"VEHICLETRAVELTIMEMEASUREMENT",$D74),"--")</f>
        <v>--</v>
      </c>
      <c r="HX74" s="325" t="str">
        <f>IFERROR(GETPIVOTDATA("Average of VEHS(60)",#REF!,"TIMEINT",HX$9,"VEHICLETRAVELTIMEMEASUREMENT",$D74),"--")</f>
        <v>--</v>
      </c>
      <c r="HY74" s="331"/>
      <c r="HZ74" s="209" t="str">
        <f t="shared" si="28"/>
        <v>--</v>
      </c>
      <c r="IA74" s="354" t="str">
        <f t="shared" si="29"/>
        <v>--</v>
      </c>
      <c r="IB74" s="325">
        <f t="shared" si="30"/>
        <v>0</v>
      </c>
      <c r="IC74" s="638"/>
      <c r="ID74" s="323" t="str">
        <f>IFERROR(AVERAGEIFS('VISSIM Travel Time Outputs'!#REF!,'VISSIM Travel Time Outputs'!#REF!,$D74,'VISSIM Travel Time Outputs'!#REF!,"AVG",'VISSIM Travel Time Outputs'!#REF!,ID$9),"-")</f>
        <v>-</v>
      </c>
      <c r="IE74" s="324" t="str">
        <f>IFERROR(AVERAGEIFS('VISSIM Travel Time Outputs'!#REF!,'VISSIM Travel Time Outputs'!#REF!,$D74,'VISSIM Travel Time Outputs'!#REF!,"AVG",'VISSIM Travel Time Outputs'!#REF!,IE$9),"-")</f>
        <v>-</v>
      </c>
      <c r="IF74" s="324" t="str">
        <f>IFERROR(AVERAGEIFS('VISSIM Travel Time Outputs'!#REF!,'VISSIM Travel Time Outputs'!#REF!,$D74,'VISSIM Travel Time Outputs'!#REF!,"AVG",'VISSIM Travel Time Outputs'!#REF!,IF$9),"-")</f>
        <v>-</v>
      </c>
      <c r="IG74" s="324" t="str">
        <f>IFERROR(AVERAGEIFS('VISSIM Travel Time Outputs'!#REF!,'VISSIM Travel Time Outputs'!#REF!,$D74,'VISSIM Travel Time Outputs'!#REF!,"AVG",'VISSIM Travel Time Outputs'!#REF!,IG$9),"-")</f>
        <v>-</v>
      </c>
      <c r="IH74" s="324" t="str">
        <f>IFERROR(AVERAGEIFS('VISSIM Travel Time Outputs'!#REF!,'VISSIM Travel Time Outputs'!#REF!,$D74,'VISSIM Travel Time Outputs'!#REF!,"AVG",'VISSIM Travel Time Outputs'!#REF!,IH$9),"-")</f>
        <v>-</v>
      </c>
      <c r="II74" s="324" t="str">
        <f>IFERROR(AVERAGEIFS('VISSIM Travel Time Outputs'!#REF!,'VISSIM Travel Time Outputs'!#REF!,$D74,'VISSIM Travel Time Outputs'!#REF!,"AVG",'VISSIM Travel Time Outputs'!#REF!,II$9),"-")</f>
        <v>-</v>
      </c>
      <c r="IJ74" s="324" t="str">
        <f>IFERROR(AVERAGEIFS('VISSIM Travel Time Outputs'!#REF!,'VISSIM Travel Time Outputs'!#REF!,$D74,'VISSIM Travel Time Outputs'!#REF!,"AVG",'VISSIM Travel Time Outputs'!#REF!,IJ$9),"-")</f>
        <v>-</v>
      </c>
      <c r="IK74" s="324" t="str">
        <f>IFERROR(AVERAGEIFS('VISSIM Travel Time Outputs'!#REF!,'VISSIM Travel Time Outputs'!#REF!,$D74,'VISSIM Travel Time Outputs'!#REF!,"AVG",'VISSIM Travel Time Outputs'!#REF!,IK$9),"-")</f>
        <v>-</v>
      </c>
      <c r="IL74" s="324" t="str">
        <f>IFERROR(AVERAGEIFS('VISSIM Travel Time Outputs'!#REF!,'VISSIM Travel Time Outputs'!#REF!,$D74,'VISSIM Travel Time Outputs'!#REF!,"AVG",'VISSIM Travel Time Outputs'!#REF!,IL$9),"-")</f>
        <v>-</v>
      </c>
      <c r="IM74" s="324" t="str">
        <f>IFERROR(AVERAGEIFS('VISSIM Travel Time Outputs'!#REF!,'VISSIM Travel Time Outputs'!#REF!,$D74,'VISSIM Travel Time Outputs'!#REF!,"AVG",'VISSIM Travel Time Outputs'!#REF!,IM$9),"-")</f>
        <v>-</v>
      </c>
      <c r="IN74" s="324" t="str">
        <f>IFERROR(AVERAGEIFS('VISSIM Travel Time Outputs'!#REF!,'VISSIM Travel Time Outputs'!#REF!,$D74,'VISSIM Travel Time Outputs'!#REF!,"AVG",'VISSIM Travel Time Outputs'!#REF!,IN$9),"-")</f>
        <v>-</v>
      </c>
      <c r="IO74" s="324" t="str">
        <f>IFERROR(AVERAGEIFS('VISSIM Travel Time Outputs'!#REF!,'VISSIM Travel Time Outputs'!#REF!,$D74,'VISSIM Travel Time Outputs'!#REF!,"AVG",'VISSIM Travel Time Outputs'!#REF!,IO$9),"-")</f>
        <v>-</v>
      </c>
      <c r="IP74" s="324" t="str">
        <f>IFERROR(AVERAGEIFS('VISSIM Travel Time Outputs'!#REF!,'VISSIM Travel Time Outputs'!#REF!,$D74,'VISSIM Travel Time Outputs'!#REF!,"AVG",'VISSIM Travel Time Outputs'!#REF!,IP$9),"-")</f>
        <v>-</v>
      </c>
      <c r="IQ74" s="324" t="str">
        <f>IFERROR(AVERAGEIFS('VISSIM Travel Time Outputs'!#REF!,'VISSIM Travel Time Outputs'!#REF!,$D74,'VISSIM Travel Time Outputs'!#REF!,"AVG",'VISSIM Travel Time Outputs'!#REF!,IQ$9),"-")</f>
        <v>-</v>
      </c>
      <c r="IR74" s="324" t="str">
        <f>IFERROR(AVERAGEIFS('VISSIM Travel Time Outputs'!#REF!,'VISSIM Travel Time Outputs'!#REF!,$D74,'VISSIM Travel Time Outputs'!#REF!,"AVG",'VISSIM Travel Time Outputs'!#REF!,IR$9),"-")</f>
        <v>-</v>
      </c>
      <c r="IS74" s="325" t="str">
        <f>IFERROR(AVERAGEIFS('VISSIM Travel Time Outputs'!#REF!,'VISSIM Travel Time Outputs'!#REF!,$D74,'VISSIM Travel Time Outputs'!#REF!,"AVG",'VISSIM Travel Time Outputs'!#REF!,IS$9),"-")</f>
        <v>-</v>
      </c>
      <c r="IT74" s="325" t="str">
        <f t="shared" si="31"/>
        <v>--</v>
      </c>
    </row>
    <row r="75" spans="1:254" x14ac:dyDescent="0.35">
      <c r="A75" s="252" t="str">
        <f t="shared" ref="A75:A109" si="34">IF(C75=0,"H","")</f>
        <v>H</v>
      </c>
      <c r="B75" s="319">
        <f t="shared" si="33"/>
        <v>66</v>
      </c>
      <c r="C75" s="413">
        <f>INDEX('Input - Travel Times'!$B$3:$AH$103,MATCH($B75,'Input - Travel Times'!$B$3:$B$103,0),MATCH(C$9,'Input - Travel Times'!$B$3:$AH$3,0))</f>
        <v>0</v>
      </c>
      <c r="D75" s="150">
        <f>INDEX('Input - Travel Times'!$B$3:$AH$103,MATCH($B75,'Input - Travel Times'!$B$3:$B$103,0),MATCH(D$9,'Input - Travel Times'!$B$3:$AH$3,0))</f>
        <v>0</v>
      </c>
      <c r="E75" s="518">
        <f>TIME(0,0,INDEX('Input - Travel Times'!$B$3:$AH$103,MATCH($B75,'Input - Travel Times'!$B$3:$B$103,0),MATCH(E$9,'Input - Travel Times'!$B$3:$AH$3,0)))</f>
        <v>0</v>
      </c>
      <c r="F75" s="518">
        <f>TIME(0,0,INDEX('Input - Travel Times'!$B$3:$AH$103,MATCH($B75,'Input - Travel Times'!$B$3:$B$103,0),MATCH(F$9,'Input - Travel Times'!$B$3:$AH$3,0)))</f>
        <v>0</v>
      </c>
      <c r="G75" s="518">
        <f>TIME(0,0,INDEX('Input - Travel Times'!$B$3:$AH$103,MATCH($B75,'Input - Travel Times'!$B$3:$B$103,0),MATCH(G$9,'Input - Travel Times'!$B$3:$AH$3,0)))</f>
        <v>0</v>
      </c>
      <c r="H75" s="518">
        <f>TIME(0,0,INDEX('Input - Travel Times'!$B$3:$AH$103,MATCH($B75,'Input - Travel Times'!$B$3:$B$103,0),MATCH(H$9,'Input - Travel Times'!$B$3:$AH$3,0)))</f>
        <v>0</v>
      </c>
      <c r="J75" s="209" t="str">
        <f>IFERROR(TIME(0,0,AVERAGEIFS('VISSIM Travel Time Outputs'!$I:$I,'VISSIM Travel Time Outputs'!$D:$D,$D75,'VISSIM Travel Time Outputs'!$A:$A,"AVG",'VISSIM Travel Time Outputs'!$B:$B,J$9)),"-")</f>
        <v>-</v>
      </c>
      <c r="K75" s="34" t="str">
        <f>IFERROR(TIME(0,0,AVERAGEIFS('VISSIM Travel Time Outputs'!$I:$I,'VISSIM Travel Time Outputs'!$D:$D,$D75,'VISSIM Travel Time Outputs'!$A:$A,"AVG",'VISSIM Travel Time Outputs'!$B:$B,K$9)),"-")</f>
        <v>-</v>
      </c>
      <c r="L75" s="34" t="str">
        <f>IFERROR(TIME(0,0,AVERAGEIFS('VISSIM Travel Time Outputs'!$I:$I,'VISSIM Travel Time Outputs'!$D:$D,$D75,'VISSIM Travel Time Outputs'!$A:$A,"AVG",'VISSIM Travel Time Outputs'!$B:$B,L$9)),"-")</f>
        <v>-</v>
      </c>
      <c r="M75" s="34" t="str">
        <f>IFERROR(TIME(0,0,AVERAGEIFS('VISSIM Travel Time Outputs'!$I:$I,'VISSIM Travel Time Outputs'!$D:$D,$D75,'VISSIM Travel Time Outputs'!$A:$A,"AVG",'VISSIM Travel Time Outputs'!$B:$B,M$9)),"-")</f>
        <v>-</v>
      </c>
      <c r="N75" s="34" t="str">
        <f>IFERROR(TIME(0,0,AVERAGEIFS('VISSIM Travel Time Outputs'!$I:$I,'VISSIM Travel Time Outputs'!$D:$D,$D75,'VISSIM Travel Time Outputs'!$A:$A,"AVG",'VISSIM Travel Time Outputs'!$B:$B,N$9)),"-")</f>
        <v>-</v>
      </c>
      <c r="O75" s="34" t="str">
        <f>IFERROR(TIME(0,0,AVERAGEIFS('VISSIM Travel Time Outputs'!$I:$I,'VISSIM Travel Time Outputs'!$D:$D,$D75,'VISSIM Travel Time Outputs'!$A:$A,"AVG",'VISSIM Travel Time Outputs'!$B:$B,O$9)),"-")</f>
        <v>-</v>
      </c>
      <c r="P75" s="34" t="str">
        <f>IFERROR(TIME(0,0,AVERAGEIFS('VISSIM Travel Time Outputs'!$I:$I,'VISSIM Travel Time Outputs'!$D:$D,$D75,'VISSIM Travel Time Outputs'!$A:$A,"AVG",'VISSIM Travel Time Outputs'!$B:$B,P$9)),"-")</f>
        <v>-</v>
      </c>
      <c r="Q75" s="34" t="str">
        <f>IFERROR(TIME(0,0,AVERAGEIFS('VISSIM Travel Time Outputs'!$I:$I,'VISSIM Travel Time Outputs'!$D:$D,$D75,'VISSIM Travel Time Outputs'!$A:$A,"AVG",'VISSIM Travel Time Outputs'!$B:$B,Q$9)),"-")</f>
        <v>-</v>
      </c>
      <c r="R75" s="34" t="str">
        <f>IFERROR(TIME(0,0,AVERAGEIFS('VISSIM Travel Time Outputs'!$I:$I,'VISSIM Travel Time Outputs'!$D:$D,$D75,'VISSIM Travel Time Outputs'!$A:$A,"AVG",'VISSIM Travel Time Outputs'!$B:$B,R$9)),"-")</f>
        <v>-</v>
      </c>
      <c r="S75" s="34" t="str">
        <f>IFERROR(TIME(0,0,AVERAGEIFS('VISSIM Travel Time Outputs'!$I:$I,'VISSIM Travel Time Outputs'!$D:$D,$D75,'VISSIM Travel Time Outputs'!$A:$A,"AVG",'VISSIM Travel Time Outputs'!$B:$B,S$9)),"-")</f>
        <v>-</v>
      </c>
      <c r="T75" s="34" t="str">
        <f>IFERROR(TIME(0,0,AVERAGEIFS('VISSIM Travel Time Outputs'!$I:$I,'VISSIM Travel Time Outputs'!$D:$D,$D75,'VISSIM Travel Time Outputs'!$A:$A,"AVG",'VISSIM Travel Time Outputs'!$B:$B,T$9)),"-")</f>
        <v>-</v>
      </c>
      <c r="U75" s="34" t="str">
        <f>IFERROR(TIME(0,0,AVERAGEIFS('VISSIM Travel Time Outputs'!$I:$I,'VISSIM Travel Time Outputs'!$D:$D,$D75,'VISSIM Travel Time Outputs'!$A:$A,"AVG",'VISSIM Travel Time Outputs'!$B:$B,U$9)),"-")</f>
        <v>-</v>
      </c>
      <c r="V75" s="34" t="str">
        <f>IFERROR(TIME(0,0,AVERAGEIFS('VISSIM Travel Time Outputs'!$I:$I,'VISSIM Travel Time Outputs'!$D:$D,$D75,'VISSIM Travel Time Outputs'!$A:$A,"AVG",'VISSIM Travel Time Outputs'!$B:$B,V$9)),"-")</f>
        <v>-</v>
      </c>
      <c r="W75" s="34" t="str">
        <f>IFERROR(TIME(0,0,AVERAGEIFS('VISSIM Travel Time Outputs'!$I:$I,'VISSIM Travel Time Outputs'!$D:$D,$D75,'VISSIM Travel Time Outputs'!$A:$A,"AVG",'VISSIM Travel Time Outputs'!$B:$B,W$9)),"-")</f>
        <v>-</v>
      </c>
      <c r="X75" s="34" t="str">
        <f>IFERROR(TIME(0,0,AVERAGEIFS('VISSIM Travel Time Outputs'!$I:$I,'VISSIM Travel Time Outputs'!$D:$D,$D75,'VISSIM Travel Time Outputs'!$A:$A,"AVG",'VISSIM Travel Time Outputs'!$B:$B,X$9)),"-")</f>
        <v>-</v>
      </c>
      <c r="Y75" s="134" t="str">
        <f>IFERROR(TIME(0,0,AVERAGEIFS('VISSIM Travel Time Outputs'!$I:$I,'VISSIM Travel Time Outputs'!$D:$D,$D75,'VISSIM Travel Time Outputs'!$A:$A,"AVG",'VISSIM Travel Time Outputs'!$B:$B,Y$9)),"-")</f>
        <v>-</v>
      </c>
      <c r="Z75" s="254"/>
      <c r="AA75" s="323" t="str">
        <f>IFERROR(AVERAGEIFS('VISSIM Travel Time Outputs'!$F:$F,'VISSIM Travel Time Outputs'!$D:$D,$D75,'VISSIM Travel Time Outputs'!$A:$A,"AVG",'VISSIM Travel Time Outputs'!$B:$B,AA$9),"-")</f>
        <v>-</v>
      </c>
      <c r="AB75" s="324" t="str">
        <f>IFERROR(AVERAGEIFS('VISSIM Travel Time Outputs'!$F:$F,'VISSIM Travel Time Outputs'!$D:$D,$D75,'VISSIM Travel Time Outputs'!$A:$A,"AVG",'VISSIM Travel Time Outputs'!$B:$B,AB$9),"-")</f>
        <v>-</v>
      </c>
      <c r="AC75" s="324" t="str">
        <f>IFERROR(AVERAGEIFS('VISSIM Travel Time Outputs'!$F:$F,'VISSIM Travel Time Outputs'!$D:$D,$D75,'VISSIM Travel Time Outputs'!$A:$A,"AVG",'VISSIM Travel Time Outputs'!$B:$B,AC$9),"-")</f>
        <v>-</v>
      </c>
      <c r="AD75" s="324" t="str">
        <f>IFERROR(AVERAGEIFS('VISSIM Travel Time Outputs'!$F:$F,'VISSIM Travel Time Outputs'!$D:$D,$D75,'VISSIM Travel Time Outputs'!$A:$A,"AVG",'VISSIM Travel Time Outputs'!$B:$B,AD$9),"-")</f>
        <v>-</v>
      </c>
      <c r="AE75" s="324" t="str">
        <f>IFERROR(AVERAGEIFS('VISSIM Travel Time Outputs'!$F:$F,'VISSIM Travel Time Outputs'!$D:$D,$D75,'VISSIM Travel Time Outputs'!$A:$A,"AVG",'VISSIM Travel Time Outputs'!$B:$B,AE$9),"-")</f>
        <v>-</v>
      </c>
      <c r="AF75" s="324" t="str">
        <f>IFERROR(AVERAGEIFS('VISSIM Travel Time Outputs'!$F:$F,'VISSIM Travel Time Outputs'!$D:$D,$D75,'VISSIM Travel Time Outputs'!$A:$A,"AVG",'VISSIM Travel Time Outputs'!$B:$B,AF$9),"-")</f>
        <v>-</v>
      </c>
      <c r="AG75" s="324" t="str">
        <f>IFERROR(AVERAGEIFS('VISSIM Travel Time Outputs'!$F:$F,'VISSIM Travel Time Outputs'!$D:$D,$D75,'VISSIM Travel Time Outputs'!$A:$A,"AVG",'VISSIM Travel Time Outputs'!$B:$B,AG$9),"-")</f>
        <v>-</v>
      </c>
      <c r="AH75" s="324" t="str">
        <f>IFERROR(AVERAGEIFS('VISSIM Travel Time Outputs'!$F:$F,'VISSIM Travel Time Outputs'!$D:$D,$D75,'VISSIM Travel Time Outputs'!$A:$A,"AVG",'VISSIM Travel Time Outputs'!$B:$B,AH$9),"-")</f>
        <v>-</v>
      </c>
      <c r="AI75" s="324" t="str">
        <f>IFERROR(AVERAGEIFS('VISSIM Travel Time Outputs'!$F:$F,'VISSIM Travel Time Outputs'!$D:$D,$D75,'VISSIM Travel Time Outputs'!$A:$A,"AVG",'VISSIM Travel Time Outputs'!$B:$B,AI$9),"-")</f>
        <v>-</v>
      </c>
      <c r="AJ75" s="324" t="str">
        <f>IFERROR(AVERAGEIFS('VISSIM Travel Time Outputs'!$F:$F,'VISSIM Travel Time Outputs'!$D:$D,$D75,'VISSIM Travel Time Outputs'!$A:$A,"AVG",'VISSIM Travel Time Outputs'!$B:$B,AJ$9),"-")</f>
        <v>-</v>
      </c>
      <c r="AK75" s="324" t="str">
        <f>IFERROR(AVERAGEIFS('VISSIM Travel Time Outputs'!$F:$F,'VISSIM Travel Time Outputs'!$D:$D,$D75,'VISSIM Travel Time Outputs'!$A:$A,"AVG",'VISSIM Travel Time Outputs'!$B:$B,AK$9),"-")</f>
        <v>-</v>
      </c>
      <c r="AL75" s="324" t="str">
        <f>IFERROR(AVERAGEIFS('VISSIM Travel Time Outputs'!$F:$F,'VISSIM Travel Time Outputs'!$D:$D,$D75,'VISSIM Travel Time Outputs'!$A:$A,"AVG",'VISSIM Travel Time Outputs'!$B:$B,AL$9),"-")</f>
        <v>-</v>
      </c>
      <c r="AM75" s="324" t="str">
        <f>IFERROR(AVERAGEIFS('VISSIM Travel Time Outputs'!$F:$F,'VISSIM Travel Time Outputs'!$D:$D,$D75,'VISSIM Travel Time Outputs'!$A:$A,"AVG",'VISSIM Travel Time Outputs'!$B:$B,AM$9),"-")</f>
        <v>-</v>
      </c>
      <c r="AN75" s="324" t="str">
        <f>IFERROR(AVERAGEIFS('VISSIM Travel Time Outputs'!$F:$F,'VISSIM Travel Time Outputs'!$D:$D,$D75,'VISSIM Travel Time Outputs'!$A:$A,"AVG",'VISSIM Travel Time Outputs'!$B:$B,AN$9),"-")</f>
        <v>-</v>
      </c>
      <c r="AO75" s="324" t="str">
        <f>IFERROR(AVERAGEIFS('VISSIM Travel Time Outputs'!$F:$F,'VISSIM Travel Time Outputs'!$D:$D,$D75,'VISSIM Travel Time Outputs'!$A:$A,"AVG",'VISSIM Travel Time Outputs'!$B:$B,AO$9),"-")</f>
        <v>-</v>
      </c>
      <c r="AP75" s="325" t="str">
        <f>IFERROR(AVERAGEIFS('VISSIM Travel Time Outputs'!$F:$F,'VISSIM Travel Time Outputs'!$D:$D,$D75,'VISSIM Travel Time Outputs'!$A:$A,"AVG",'VISSIM Travel Time Outputs'!$B:$B,AP$9),"-")</f>
        <v>-</v>
      </c>
      <c r="AQ75" s="331"/>
      <c r="AR75" s="209" t="str">
        <f t="shared" ref="AR75:AR109" si="35">IFERROR(SUMPRODUCT(J75:Y75,AA75:AP75)/SUM(AA75:AP75),"--")</f>
        <v>--</v>
      </c>
      <c r="AS75" s="354" t="str">
        <f t="shared" ref="AS75:AS109" si="36">IFERROR(_xlfn.STDEV.S(J75:Y75),"--")</f>
        <v>--</v>
      </c>
      <c r="AT75" s="325">
        <f t="shared" ref="AT75:AT109" si="37">SUM(AA75:AP75)</f>
        <v>0</v>
      </c>
      <c r="AU75" s="255"/>
      <c r="AV75" s="209" t="str">
        <f>IFERROR(TIME(0,0,AVERAGEIFS('VISSIM Travel Time Outputs'!$J:$J,'VISSIM Travel Time Outputs'!$D:$D,$D75,'VISSIM Travel Time Outputs'!$A:$A,"AVG",'VISSIM Travel Time Outputs'!$B:$B,AV$9)),"-")</f>
        <v>-</v>
      </c>
      <c r="AW75" s="34" t="str">
        <f>IFERROR(TIME(0,0,AVERAGEIFS('VISSIM Travel Time Outputs'!$J:$J,'VISSIM Travel Time Outputs'!$D:$D,$D75,'VISSIM Travel Time Outputs'!$A:$A,"AVG",'VISSIM Travel Time Outputs'!$B:$B,AW$9)),"-")</f>
        <v>-</v>
      </c>
      <c r="AX75" s="34" t="str">
        <f>IFERROR(TIME(0,0,AVERAGEIFS('VISSIM Travel Time Outputs'!$J:$J,'VISSIM Travel Time Outputs'!$D:$D,$D75,'VISSIM Travel Time Outputs'!$A:$A,"AVG",'VISSIM Travel Time Outputs'!$B:$B,AX$9)),"-")</f>
        <v>-</v>
      </c>
      <c r="AY75" s="34" t="str">
        <f>IFERROR(TIME(0,0,AVERAGEIFS('VISSIM Travel Time Outputs'!$J:$J,'VISSIM Travel Time Outputs'!$D:$D,$D75,'VISSIM Travel Time Outputs'!$A:$A,"AVG",'VISSIM Travel Time Outputs'!$B:$B,AY$9)),"-")</f>
        <v>-</v>
      </c>
      <c r="AZ75" s="34" t="str">
        <f>IFERROR(TIME(0,0,AVERAGEIFS('VISSIM Travel Time Outputs'!$J:$J,'VISSIM Travel Time Outputs'!$D:$D,$D75,'VISSIM Travel Time Outputs'!$A:$A,"AVG",'VISSIM Travel Time Outputs'!$B:$B,AZ$9)),"-")</f>
        <v>-</v>
      </c>
      <c r="BA75" s="34" t="str">
        <f>IFERROR(TIME(0,0,AVERAGEIFS('VISSIM Travel Time Outputs'!$J:$J,'VISSIM Travel Time Outputs'!$D:$D,$D75,'VISSIM Travel Time Outputs'!$A:$A,"AVG",'VISSIM Travel Time Outputs'!$B:$B,BA$9)),"-")</f>
        <v>-</v>
      </c>
      <c r="BB75" s="34" t="str">
        <f>IFERROR(TIME(0,0,AVERAGEIFS('VISSIM Travel Time Outputs'!$J:$J,'VISSIM Travel Time Outputs'!$D:$D,$D75,'VISSIM Travel Time Outputs'!$A:$A,"AVG",'VISSIM Travel Time Outputs'!$B:$B,BB$9)),"-")</f>
        <v>-</v>
      </c>
      <c r="BC75" s="34" t="str">
        <f>IFERROR(TIME(0,0,AVERAGEIFS('VISSIM Travel Time Outputs'!$J:$J,'VISSIM Travel Time Outputs'!$D:$D,$D75,'VISSIM Travel Time Outputs'!$A:$A,"AVG",'VISSIM Travel Time Outputs'!$B:$B,BC$9)),"-")</f>
        <v>-</v>
      </c>
      <c r="BD75" s="34" t="str">
        <f>IFERROR(TIME(0,0,AVERAGEIFS('VISSIM Travel Time Outputs'!$J:$J,'VISSIM Travel Time Outputs'!$D:$D,$D75,'VISSIM Travel Time Outputs'!$A:$A,"AVG",'VISSIM Travel Time Outputs'!$B:$B,BD$9)),"-")</f>
        <v>-</v>
      </c>
      <c r="BE75" s="34" t="str">
        <f>IFERROR(TIME(0,0,AVERAGEIFS('VISSIM Travel Time Outputs'!$J:$J,'VISSIM Travel Time Outputs'!$D:$D,$D75,'VISSIM Travel Time Outputs'!$A:$A,"AVG",'VISSIM Travel Time Outputs'!$B:$B,BE$9)),"-")</f>
        <v>-</v>
      </c>
      <c r="BF75" s="34" t="str">
        <f>IFERROR(TIME(0,0,AVERAGEIFS('VISSIM Travel Time Outputs'!$J:$J,'VISSIM Travel Time Outputs'!$D:$D,$D75,'VISSIM Travel Time Outputs'!$A:$A,"AVG",'VISSIM Travel Time Outputs'!$B:$B,BF$9)),"-")</f>
        <v>-</v>
      </c>
      <c r="BG75" s="34" t="str">
        <f>IFERROR(TIME(0,0,AVERAGEIFS('VISSIM Travel Time Outputs'!$J:$J,'VISSIM Travel Time Outputs'!$D:$D,$D75,'VISSIM Travel Time Outputs'!$A:$A,"AVG",'VISSIM Travel Time Outputs'!$B:$B,BG$9)),"-")</f>
        <v>-</v>
      </c>
      <c r="BH75" s="34" t="str">
        <f>IFERROR(TIME(0,0,AVERAGEIFS('VISSIM Travel Time Outputs'!$J:$J,'VISSIM Travel Time Outputs'!$D:$D,$D75,'VISSIM Travel Time Outputs'!$A:$A,"AVG",'VISSIM Travel Time Outputs'!$B:$B,BH$9)),"-")</f>
        <v>-</v>
      </c>
      <c r="BI75" s="34" t="str">
        <f>IFERROR(TIME(0,0,AVERAGEIFS('VISSIM Travel Time Outputs'!$J:$J,'VISSIM Travel Time Outputs'!$D:$D,$D75,'VISSIM Travel Time Outputs'!$A:$A,"AVG",'VISSIM Travel Time Outputs'!$B:$B,BI$9)),"-")</f>
        <v>-</v>
      </c>
      <c r="BJ75" s="34" t="str">
        <f>IFERROR(TIME(0,0,AVERAGEIFS('VISSIM Travel Time Outputs'!$J:$J,'VISSIM Travel Time Outputs'!$D:$D,$D75,'VISSIM Travel Time Outputs'!$A:$A,"AVG",'VISSIM Travel Time Outputs'!$B:$B,BJ$9)),"-")</f>
        <v>-</v>
      </c>
      <c r="BK75" s="134" t="str">
        <f>IFERROR(TIME(0,0,AVERAGEIFS('VISSIM Travel Time Outputs'!$J:$J,'VISSIM Travel Time Outputs'!$D:$D,$D75,'VISSIM Travel Time Outputs'!$A:$A,"AVG",'VISSIM Travel Time Outputs'!$B:$B,BK$9)),"-")</f>
        <v>-</v>
      </c>
      <c r="BL75" s="126"/>
      <c r="BM75" s="323" t="str">
        <f>IFERROR(AVERAGEIFS('VISSIM Travel Time Outputs'!$G:$G,'VISSIM Travel Time Outputs'!$D:$D,$D75,'VISSIM Travel Time Outputs'!$A:$A,"AVG",'VISSIM Travel Time Outputs'!$B:$B,BM$9),"-")</f>
        <v>-</v>
      </c>
      <c r="BN75" s="324" t="str">
        <f>IFERROR(AVERAGEIFS('VISSIM Travel Time Outputs'!$G:$G,'VISSIM Travel Time Outputs'!$D:$D,$D75,'VISSIM Travel Time Outputs'!$A:$A,"AVG",'VISSIM Travel Time Outputs'!$B:$B,BN$9),"-")</f>
        <v>-</v>
      </c>
      <c r="BO75" s="324" t="str">
        <f>IFERROR(AVERAGEIFS('VISSIM Travel Time Outputs'!$G:$G,'VISSIM Travel Time Outputs'!$D:$D,$D75,'VISSIM Travel Time Outputs'!$A:$A,"AVG",'VISSIM Travel Time Outputs'!$B:$B,BO$9),"-")</f>
        <v>-</v>
      </c>
      <c r="BP75" s="324" t="str">
        <f>IFERROR(AVERAGEIFS('VISSIM Travel Time Outputs'!$G:$G,'VISSIM Travel Time Outputs'!$D:$D,$D75,'VISSIM Travel Time Outputs'!$A:$A,"AVG",'VISSIM Travel Time Outputs'!$B:$B,BP$9),"-")</f>
        <v>-</v>
      </c>
      <c r="BQ75" s="324" t="str">
        <f>IFERROR(AVERAGEIFS('VISSIM Travel Time Outputs'!$G:$G,'VISSIM Travel Time Outputs'!$D:$D,$D75,'VISSIM Travel Time Outputs'!$A:$A,"AVG",'VISSIM Travel Time Outputs'!$B:$B,BQ$9),"-")</f>
        <v>-</v>
      </c>
      <c r="BR75" s="324" t="str">
        <f>IFERROR(AVERAGEIFS('VISSIM Travel Time Outputs'!$G:$G,'VISSIM Travel Time Outputs'!$D:$D,$D75,'VISSIM Travel Time Outputs'!$A:$A,"AVG",'VISSIM Travel Time Outputs'!$B:$B,BR$9),"-")</f>
        <v>-</v>
      </c>
      <c r="BS75" s="324" t="str">
        <f>IFERROR(AVERAGEIFS('VISSIM Travel Time Outputs'!$G:$G,'VISSIM Travel Time Outputs'!$D:$D,$D75,'VISSIM Travel Time Outputs'!$A:$A,"AVG",'VISSIM Travel Time Outputs'!$B:$B,BS$9),"-")</f>
        <v>-</v>
      </c>
      <c r="BT75" s="324" t="str">
        <f>IFERROR(AVERAGEIFS('VISSIM Travel Time Outputs'!$G:$G,'VISSIM Travel Time Outputs'!$D:$D,$D75,'VISSIM Travel Time Outputs'!$A:$A,"AVG",'VISSIM Travel Time Outputs'!$B:$B,BT$9),"-")</f>
        <v>-</v>
      </c>
      <c r="BU75" s="324" t="str">
        <f>IFERROR(AVERAGEIFS('VISSIM Travel Time Outputs'!$G:$G,'VISSIM Travel Time Outputs'!$D:$D,$D75,'VISSIM Travel Time Outputs'!$A:$A,"AVG",'VISSIM Travel Time Outputs'!$B:$B,BU$9),"-")</f>
        <v>-</v>
      </c>
      <c r="BV75" s="324" t="str">
        <f>IFERROR(AVERAGEIFS('VISSIM Travel Time Outputs'!$G:$G,'VISSIM Travel Time Outputs'!$D:$D,$D75,'VISSIM Travel Time Outputs'!$A:$A,"AVG",'VISSIM Travel Time Outputs'!$B:$B,BV$9),"-")</f>
        <v>-</v>
      </c>
      <c r="BW75" s="324" t="str">
        <f>IFERROR(AVERAGEIFS('VISSIM Travel Time Outputs'!$G:$G,'VISSIM Travel Time Outputs'!$D:$D,$D75,'VISSIM Travel Time Outputs'!$A:$A,"AVG",'VISSIM Travel Time Outputs'!$B:$B,BW$9),"-")</f>
        <v>-</v>
      </c>
      <c r="BX75" s="324" t="str">
        <f>IFERROR(AVERAGEIFS('VISSIM Travel Time Outputs'!$G:$G,'VISSIM Travel Time Outputs'!$D:$D,$D75,'VISSIM Travel Time Outputs'!$A:$A,"AVG",'VISSIM Travel Time Outputs'!$B:$B,BX$9),"-")</f>
        <v>-</v>
      </c>
      <c r="BY75" s="324" t="str">
        <f>IFERROR(AVERAGEIFS('VISSIM Travel Time Outputs'!$G:$G,'VISSIM Travel Time Outputs'!$D:$D,$D75,'VISSIM Travel Time Outputs'!$A:$A,"AVG",'VISSIM Travel Time Outputs'!$B:$B,BY$9),"-")</f>
        <v>-</v>
      </c>
      <c r="BZ75" s="324" t="str">
        <f>IFERROR(AVERAGEIFS('VISSIM Travel Time Outputs'!$G:$G,'VISSIM Travel Time Outputs'!$D:$D,$D75,'VISSIM Travel Time Outputs'!$A:$A,"AVG",'VISSIM Travel Time Outputs'!$B:$B,BZ$9),"-")</f>
        <v>-</v>
      </c>
      <c r="CA75" s="324" t="str">
        <f>IFERROR(AVERAGEIFS('VISSIM Travel Time Outputs'!$G:$G,'VISSIM Travel Time Outputs'!$D:$D,$D75,'VISSIM Travel Time Outputs'!$A:$A,"AVG",'VISSIM Travel Time Outputs'!$B:$B,CA$9),"-")</f>
        <v>-</v>
      </c>
      <c r="CB75" s="325" t="str">
        <f>IFERROR(AVERAGEIFS('VISSIM Travel Time Outputs'!$G:$G,'VISSIM Travel Time Outputs'!$D:$D,$D75,'VISSIM Travel Time Outputs'!$A:$A,"AVG",'VISSIM Travel Time Outputs'!$B:$B,CB$9),"-")</f>
        <v>-</v>
      </c>
      <c r="CC75" s="254"/>
      <c r="CD75" s="209" t="str">
        <f t="shared" ref="CD75:CD109" si="38">IFERROR(SUMPRODUCT(AV75:BK75,BM75:CB75)/SUM(BM75:CB75),"--")</f>
        <v>--</v>
      </c>
      <c r="CE75" s="354" t="str">
        <f t="shared" ref="CE75:CE109" si="39">IFERROR(_xlfn.STDEV.S(AV75:BK75),"--")</f>
        <v>--</v>
      </c>
      <c r="CF75" s="325">
        <f t="shared" ref="CF75:CF109" si="40">SUM(BM75:CB75)</f>
        <v>0</v>
      </c>
      <c r="CG75" s="331"/>
      <c r="CH75" s="209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134"/>
      <c r="CX75" s="331"/>
      <c r="CY75" s="323"/>
      <c r="CZ75" s="324"/>
      <c r="DA75" s="324"/>
      <c r="DB75" s="324"/>
      <c r="DC75" s="324"/>
      <c r="DD75" s="324"/>
      <c r="DE75" s="324"/>
      <c r="DF75" s="324"/>
      <c r="DG75" s="324"/>
      <c r="DH75" s="324"/>
      <c r="DI75" s="324"/>
      <c r="DJ75" s="324"/>
      <c r="DK75" s="324"/>
      <c r="DL75" s="324"/>
      <c r="DM75" s="324"/>
      <c r="DN75" s="325"/>
      <c r="DO75" s="331"/>
      <c r="DP75" s="209" t="str">
        <f t="shared" ref="DP75:DP109" si="41">IFERROR(SUMPRODUCT(CH75:CW75,CY75:DN75)/SUM(CY75:DN75),"--")</f>
        <v>--</v>
      </c>
      <c r="DQ75" s="354" t="str">
        <f t="shared" ref="DQ75:DQ109" si="42">IFERROR(_xlfn.STDEV.S(CH75:CW75),"--")</f>
        <v>--</v>
      </c>
      <c r="DR75" s="325">
        <f t="shared" ref="DR75:DR109" si="43">SUM(CY75:DN75)</f>
        <v>0</v>
      </c>
      <c r="DS75" s="255"/>
      <c r="DT75" s="209" t="str">
        <f>IFERROR(TIME(0,0,AVERAGEIFS('VISSIM Travel Time Outputs'!$K:$K,'VISSIM Travel Time Outputs'!$D:$D,$D75,'VISSIM Travel Time Outputs'!$A:$A,"AVG",'VISSIM Travel Time Outputs'!$B:$B,DT$9)),"-")</f>
        <v>-</v>
      </c>
      <c r="DU75" s="34" t="str">
        <f>IFERROR(TIME(0,0,AVERAGEIFS('VISSIM Travel Time Outputs'!$K:$K,'VISSIM Travel Time Outputs'!$D:$D,$D75,'VISSIM Travel Time Outputs'!$A:$A,"AVG",'VISSIM Travel Time Outputs'!$B:$B,DU$9)),"-")</f>
        <v>-</v>
      </c>
      <c r="DV75" s="34" t="str">
        <f>IFERROR(TIME(0,0,AVERAGEIFS('VISSIM Travel Time Outputs'!$K:$K,'VISSIM Travel Time Outputs'!$D:$D,$D75,'VISSIM Travel Time Outputs'!$A:$A,"AVG",'VISSIM Travel Time Outputs'!$B:$B,DV$9)),"-")</f>
        <v>-</v>
      </c>
      <c r="DW75" s="34" t="str">
        <f>IFERROR(TIME(0,0,AVERAGEIFS('VISSIM Travel Time Outputs'!$K:$K,'VISSIM Travel Time Outputs'!$D:$D,$D75,'VISSIM Travel Time Outputs'!$A:$A,"AVG",'VISSIM Travel Time Outputs'!$B:$B,DW$9)),"-")</f>
        <v>-</v>
      </c>
      <c r="DX75" s="34" t="str">
        <f>IFERROR(TIME(0,0,AVERAGEIFS('VISSIM Travel Time Outputs'!$K:$K,'VISSIM Travel Time Outputs'!$D:$D,$D75,'VISSIM Travel Time Outputs'!$A:$A,"AVG",'VISSIM Travel Time Outputs'!$B:$B,DX$9)),"-")</f>
        <v>-</v>
      </c>
      <c r="DY75" s="34" t="str">
        <f>IFERROR(TIME(0,0,AVERAGEIFS('VISSIM Travel Time Outputs'!$K:$K,'VISSIM Travel Time Outputs'!$D:$D,$D75,'VISSIM Travel Time Outputs'!$A:$A,"AVG",'VISSIM Travel Time Outputs'!$B:$B,DY$9)),"-")</f>
        <v>-</v>
      </c>
      <c r="DZ75" s="34" t="str">
        <f>IFERROR(TIME(0,0,AVERAGEIFS('VISSIM Travel Time Outputs'!$K:$K,'VISSIM Travel Time Outputs'!$D:$D,$D75,'VISSIM Travel Time Outputs'!$A:$A,"AVG",'VISSIM Travel Time Outputs'!$B:$B,DZ$9)),"-")</f>
        <v>-</v>
      </c>
      <c r="EA75" s="34" t="str">
        <f>IFERROR(TIME(0,0,AVERAGEIFS('VISSIM Travel Time Outputs'!$K:$K,'VISSIM Travel Time Outputs'!$D:$D,$D75,'VISSIM Travel Time Outputs'!$A:$A,"AVG",'VISSIM Travel Time Outputs'!$B:$B,EA$9)),"-")</f>
        <v>-</v>
      </c>
      <c r="EB75" s="34" t="str">
        <f>IFERROR(TIME(0,0,AVERAGEIFS('VISSIM Travel Time Outputs'!$K:$K,'VISSIM Travel Time Outputs'!$D:$D,$D75,'VISSIM Travel Time Outputs'!$A:$A,"AVG",'VISSIM Travel Time Outputs'!$B:$B,EB$9)),"-")</f>
        <v>-</v>
      </c>
      <c r="EC75" s="34" t="str">
        <f>IFERROR(TIME(0,0,AVERAGEIFS('VISSIM Travel Time Outputs'!$K:$K,'VISSIM Travel Time Outputs'!$D:$D,$D75,'VISSIM Travel Time Outputs'!$A:$A,"AVG",'VISSIM Travel Time Outputs'!$B:$B,EC$9)),"-")</f>
        <v>-</v>
      </c>
      <c r="ED75" s="34" t="str">
        <f>IFERROR(TIME(0,0,AVERAGEIFS('VISSIM Travel Time Outputs'!$K:$K,'VISSIM Travel Time Outputs'!$D:$D,$D75,'VISSIM Travel Time Outputs'!$A:$A,"AVG",'VISSIM Travel Time Outputs'!$B:$B,ED$9)),"-")</f>
        <v>-</v>
      </c>
      <c r="EE75" s="34" t="str">
        <f>IFERROR(TIME(0,0,AVERAGEIFS('VISSIM Travel Time Outputs'!$K:$K,'VISSIM Travel Time Outputs'!$D:$D,$D75,'VISSIM Travel Time Outputs'!$A:$A,"AVG",'VISSIM Travel Time Outputs'!$B:$B,EE$9)),"-")</f>
        <v>-</v>
      </c>
      <c r="EF75" s="34" t="str">
        <f>IFERROR(TIME(0,0,AVERAGEIFS('VISSIM Travel Time Outputs'!$K:$K,'VISSIM Travel Time Outputs'!$D:$D,$D75,'VISSIM Travel Time Outputs'!$A:$A,"AVG",'VISSIM Travel Time Outputs'!$B:$B,EF$9)),"-")</f>
        <v>-</v>
      </c>
      <c r="EG75" s="34" t="str">
        <f>IFERROR(TIME(0,0,AVERAGEIFS('VISSIM Travel Time Outputs'!$K:$K,'VISSIM Travel Time Outputs'!$D:$D,$D75,'VISSIM Travel Time Outputs'!$A:$A,"AVG",'VISSIM Travel Time Outputs'!$B:$B,EG$9)),"-")</f>
        <v>-</v>
      </c>
      <c r="EH75" s="34" t="str">
        <f>IFERROR(TIME(0,0,AVERAGEIFS('VISSIM Travel Time Outputs'!$K:$K,'VISSIM Travel Time Outputs'!$D:$D,$D75,'VISSIM Travel Time Outputs'!$A:$A,"AVG",'VISSIM Travel Time Outputs'!$B:$B,EH$9)),"-")</f>
        <v>-</v>
      </c>
      <c r="EI75" s="134" t="str">
        <f>IFERROR(TIME(0,0,AVERAGEIFS('VISSIM Travel Time Outputs'!$K:$K,'VISSIM Travel Time Outputs'!$D:$D,$D75,'VISSIM Travel Time Outputs'!$A:$A,"AVG",'VISSIM Travel Time Outputs'!$B:$B,EI$9)),"-")</f>
        <v>-</v>
      </c>
      <c r="EJ75" s="126"/>
      <c r="EK75" s="323" t="str">
        <f>IFERROR(AVERAGEIFS('VISSIM Travel Time Outputs'!$H:$H,'VISSIM Travel Time Outputs'!$D:$D,$D75,'VISSIM Travel Time Outputs'!$A:$A,"AVG",'VISSIM Travel Time Outputs'!$B:$B,EK$9),"-")</f>
        <v>-</v>
      </c>
      <c r="EL75" s="324" t="str">
        <f>IFERROR(AVERAGEIFS('VISSIM Travel Time Outputs'!$H:$H,'VISSIM Travel Time Outputs'!$D:$D,$D75,'VISSIM Travel Time Outputs'!$A:$A,"AVG",'VISSIM Travel Time Outputs'!$B:$B,EL$9),"-")</f>
        <v>-</v>
      </c>
      <c r="EM75" s="324" t="str">
        <f>IFERROR(AVERAGEIFS('VISSIM Travel Time Outputs'!$H:$H,'VISSIM Travel Time Outputs'!$D:$D,$D75,'VISSIM Travel Time Outputs'!$A:$A,"AVG",'VISSIM Travel Time Outputs'!$B:$B,EM$9),"-")</f>
        <v>-</v>
      </c>
      <c r="EN75" s="324" t="str">
        <f>IFERROR(AVERAGEIFS('VISSIM Travel Time Outputs'!$H:$H,'VISSIM Travel Time Outputs'!$D:$D,$D75,'VISSIM Travel Time Outputs'!$A:$A,"AVG",'VISSIM Travel Time Outputs'!$B:$B,EN$9),"-")</f>
        <v>-</v>
      </c>
      <c r="EO75" s="324" t="str">
        <f>IFERROR(AVERAGEIFS('VISSIM Travel Time Outputs'!$H:$H,'VISSIM Travel Time Outputs'!$D:$D,$D75,'VISSIM Travel Time Outputs'!$A:$A,"AVG",'VISSIM Travel Time Outputs'!$B:$B,EO$9),"-")</f>
        <v>-</v>
      </c>
      <c r="EP75" s="324" t="str">
        <f>IFERROR(AVERAGEIFS('VISSIM Travel Time Outputs'!$H:$H,'VISSIM Travel Time Outputs'!$D:$D,$D75,'VISSIM Travel Time Outputs'!$A:$A,"AVG",'VISSIM Travel Time Outputs'!$B:$B,EP$9),"-")</f>
        <v>-</v>
      </c>
      <c r="EQ75" s="324" t="str">
        <f>IFERROR(AVERAGEIFS('VISSIM Travel Time Outputs'!$H:$H,'VISSIM Travel Time Outputs'!$D:$D,$D75,'VISSIM Travel Time Outputs'!$A:$A,"AVG",'VISSIM Travel Time Outputs'!$B:$B,EQ$9),"-")</f>
        <v>-</v>
      </c>
      <c r="ER75" s="324" t="str">
        <f>IFERROR(AVERAGEIFS('VISSIM Travel Time Outputs'!$H:$H,'VISSIM Travel Time Outputs'!$D:$D,$D75,'VISSIM Travel Time Outputs'!$A:$A,"AVG",'VISSIM Travel Time Outputs'!$B:$B,ER$9),"-")</f>
        <v>-</v>
      </c>
      <c r="ES75" s="324" t="str">
        <f>IFERROR(AVERAGEIFS('VISSIM Travel Time Outputs'!$H:$H,'VISSIM Travel Time Outputs'!$D:$D,$D75,'VISSIM Travel Time Outputs'!$A:$A,"AVG",'VISSIM Travel Time Outputs'!$B:$B,ES$9),"-")</f>
        <v>-</v>
      </c>
      <c r="ET75" s="324" t="str">
        <f>IFERROR(AVERAGEIFS('VISSIM Travel Time Outputs'!$H:$H,'VISSIM Travel Time Outputs'!$D:$D,$D75,'VISSIM Travel Time Outputs'!$A:$A,"AVG",'VISSIM Travel Time Outputs'!$B:$B,ET$9),"-")</f>
        <v>-</v>
      </c>
      <c r="EU75" s="324" t="str">
        <f>IFERROR(AVERAGEIFS('VISSIM Travel Time Outputs'!$H:$H,'VISSIM Travel Time Outputs'!$D:$D,$D75,'VISSIM Travel Time Outputs'!$A:$A,"AVG",'VISSIM Travel Time Outputs'!$B:$B,EU$9),"-")</f>
        <v>-</v>
      </c>
      <c r="EV75" s="324" t="str">
        <f>IFERROR(AVERAGEIFS('VISSIM Travel Time Outputs'!$H:$H,'VISSIM Travel Time Outputs'!$D:$D,$D75,'VISSIM Travel Time Outputs'!$A:$A,"AVG",'VISSIM Travel Time Outputs'!$B:$B,EV$9),"-")</f>
        <v>-</v>
      </c>
      <c r="EW75" s="324" t="str">
        <f>IFERROR(AVERAGEIFS('VISSIM Travel Time Outputs'!$H:$H,'VISSIM Travel Time Outputs'!$D:$D,$D75,'VISSIM Travel Time Outputs'!$A:$A,"AVG",'VISSIM Travel Time Outputs'!$B:$B,EW$9),"-")</f>
        <v>-</v>
      </c>
      <c r="EX75" s="324" t="str">
        <f>IFERROR(AVERAGEIFS('VISSIM Travel Time Outputs'!$H:$H,'VISSIM Travel Time Outputs'!$D:$D,$D75,'VISSIM Travel Time Outputs'!$A:$A,"AVG",'VISSIM Travel Time Outputs'!$B:$B,EX$9),"-")</f>
        <v>-</v>
      </c>
      <c r="EY75" s="324" t="str">
        <f>IFERROR(AVERAGEIFS('VISSIM Travel Time Outputs'!$H:$H,'VISSIM Travel Time Outputs'!$D:$D,$D75,'VISSIM Travel Time Outputs'!$A:$A,"AVG",'VISSIM Travel Time Outputs'!$B:$B,EY$9),"-")</f>
        <v>-</v>
      </c>
      <c r="EZ75" s="325" t="str">
        <f>IFERROR(AVERAGEIFS('VISSIM Travel Time Outputs'!$H:$H,'VISSIM Travel Time Outputs'!$D:$D,$D75,'VISSIM Travel Time Outputs'!$A:$A,"AVG",'VISSIM Travel Time Outputs'!$B:$B,EZ$9),"-")</f>
        <v>-</v>
      </c>
      <c r="FA75" s="254"/>
      <c r="FB75" s="209" t="str">
        <f t="shared" ref="FB75:FB109" si="44">IFERROR(SUMPRODUCT(DT75:EI75,EK75:EZ75)/SUM(EK75:EZ75),"--")</f>
        <v>--</v>
      </c>
      <c r="FC75" s="354" t="str">
        <f t="shared" ref="FC75:FC109" si="45">IFERROR(_xlfn.STDEV.S(DT75:EI75),"--")</f>
        <v>--</v>
      </c>
      <c r="FD75" s="325">
        <f t="shared" ref="FD75:FD109" si="46">SUM(EK75:EZ75)</f>
        <v>0</v>
      </c>
      <c r="FE75" s="331"/>
      <c r="FF75" s="209" t="str">
        <f>IFERROR(GETPIVOTDATA("Average of TRAVTM(40)",#REF!,"TIMEINT",FF$9,"VEHICLETRAVELTIMEMEASUREMENT",$D75)/3600/24,"--")</f>
        <v>--</v>
      </c>
      <c r="FG75" s="34" t="str">
        <f>IFERROR(GETPIVOTDATA("Average of TRAVTM(40)",#REF!,"TIMEINT",FG$9,"VEHICLETRAVELTIMEMEASUREMENT",$D75)/3600/24,"--")</f>
        <v>--</v>
      </c>
      <c r="FH75" s="34" t="str">
        <f>IFERROR(GETPIVOTDATA("Average of TRAVTM(40)",#REF!,"TIMEINT",FH$9,"VEHICLETRAVELTIMEMEASUREMENT",$D75)/3600/24,"--")</f>
        <v>--</v>
      </c>
      <c r="FI75" s="34" t="str">
        <f>IFERROR(GETPIVOTDATA("Average of TRAVTM(40)",#REF!,"TIMEINT",FI$9,"VEHICLETRAVELTIMEMEASUREMENT",$D75)/3600/24,"--")</f>
        <v>--</v>
      </c>
      <c r="FJ75" s="34" t="str">
        <f>IFERROR(GETPIVOTDATA("Average of TRAVTM(40)",#REF!,"TIMEINT",FJ$9,"VEHICLETRAVELTIMEMEASUREMENT",$D75)/3600/24,"--")</f>
        <v>--</v>
      </c>
      <c r="FK75" s="34" t="str">
        <f>IFERROR(GETPIVOTDATA("Average of TRAVTM(40)",#REF!,"TIMEINT",FK$9,"VEHICLETRAVELTIMEMEASUREMENT",$D75)/3600/24,"--")</f>
        <v>--</v>
      </c>
      <c r="FL75" s="34" t="str">
        <f>IFERROR(GETPIVOTDATA("Average of TRAVTM(40)",#REF!,"TIMEINT",FL$9,"VEHICLETRAVELTIMEMEASUREMENT",$D75)/3600/24,"--")</f>
        <v>--</v>
      </c>
      <c r="FM75" s="34" t="str">
        <f>IFERROR(GETPIVOTDATA("Average of TRAVTM(40)",#REF!,"TIMEINT",FM$9,"VEHICLETRAVELTIMEMEASUREMENT",$D75)/3600/24,"--")</f>
        <v>--</v>
      </c>
      <c r="FN75" s="34" t="str">
        <f>IFERROR(GETPIVOTDATA("Average of TRAVTM(40)",#REF!,"TIMEINT",FN$9,"VEHICLETRAVELTIMEMEASUREMENT",$D75)/3600/24,"--")</f>
        <v>--</v>
      </c>
      <c r="FO75" s="34" t="str">
        <f>IFERROR(GETPIVOTDATA("Average of TRAVTM(40)",#REF!,"TIMEINT",FO$9,"VEHICLETRAVELTIMEMEASUREMENT",$D75)/3600/24,"--")</f>
        <v>--</v>
      </c>
      <c r="FP75" s="34" t="str">
        <f>IFERROR(GETPIVOTDATA("Average of TRAVTM(40)",#REF!,"TIMEINT",FP$9,"VEHICLETRAVELTIMEMEASUREMENT",$D75)/3600/24,"--")</f>
        <v>--</v>
      </c>
      <c r="FQ75" s="34" t="str">
        <f>IFERROR(GETPIVOTDATA("Average of TRAVTM(40)",#REF!,"TIMEINT",FQ$9,"VEHICLETRAVELTIMEMEASUREMENT",$D75)/3600/24,"--")</f>
        <v>--</v>
      </c>
      <c r="FR75" s="34" t="str">
        <f>IFERROR(GETPIVOTDATA("Average of TRAVTM(40)",#REF!,"TIMEINT",FR$9,"VEHICLETRAVELTIMEMEASUREMENT",$D75)/3600/24,"--")</f>
        <v>--</v>
      </c>
      <c r="FS75" s="34" t="str">
        <f>IFERROR(GETPIVOTDATA("Average of TRAVTM(40)",#REF!,"TIMEINT",FS$9,"VEHICLETRAVELTIMEMEASUREMENT",$D75)/3600/24,"--")</f>
        <v>--</v>
      </c>
      <c r="FT75" s="34" t="str">
        <f>IFERROR(GETPIVOTDATA("Average of TRAVTM(40)",#REF!,"TIMEINT",FT$9,"VEHICLETRAVELTIMEMEASUREMENT",$D75)/3600/24,"--")</f>
        <v>--</v>
      </c>
      <c r="FU75" s="134" t="str">
        <f>IFERROR(GETPIVOTDATA("Average of TRAVTM(40)",#REF!,"TIMEINT",FU$9,"VEHICLETRAVELTIMEMEASUREMENT",$D75)/3600/24,"--")</f>
        <v>--</v>
      </c>
      <c r="FV75" s="331"/>
      <c r="FW75" s="323" t="str">
        <f>IFERROR(GETPIVOTDATA("Average of VEHS(40)",#REF!,"TIMEINT",FW$9,"VEHICLETRAVELTIMEMEASUREMENT",$D75),"--")</f>
        <v>--</v>
      </c>
      <c r="FX75" s="324" t="str">
        <f>IFERROR(GETPIVOTDATA("Average of VEHS(40)",#REF!,"TIMEINT",FX$9,"VEHICLETRAVELTIMEMEASUREMENT",$D75),"--")</f>
        <v>--</v>
      </c>
      <c r="FY75" s="324" t="str">
        <f>IFERROR(GETPIVOTDATA("Average of VEHS(40)",#REF!,"TIMEINT",FY$9,"VEHICLETRAVELTIMEMEASUREMENT",$D75),"--")</f>
        <v>--</v>
      </c>
      <c r="FZ75" s="324" t="str">
        <f>IFERROR(GETPIVOTDATA("Average of VEHS(40)",#REF!,"TIMEINT",FZ$9,"VEHICLETRAVELTIMEMEASUREMENT",$D75),"--")</f>
        <v>--</v>
      </c>
      <c r="GA75" s="324" t="str">
        <f>IFERROR(GETPIVOTDATA("Average of VEHS(40)",#REF!,"TIMEINT",GA$9,"VEHICLETRAVELTIMEMEASUREMENT",$D75),"--")</f>
        <v>--</v>
      </c>
      <c r="GB75" s="324" t="str">
        <f>IFERROR(GETPIVOTDATA("Average of VEHS(40)",#REF!,"TIMEINT",GB$9,"VEHICLETRAVELTIMEMEASUREMENT",$D75),"--")</f>
        <v>--</v>
      </c>
      <c r="GC75" s="324" t="str">
        <f>IFERROR(GETPIVOTDATA("Average of VEHS(40)",#REF!,"TIMEINT",GC$9,"VEHICLETRAVELTIMEMEASUREMENT",$D75),"--")</f>
        <v>--</v>
      </c>
      <c r="GD75" s="324" t="str">
        <f>IFERROR(GETPIVOTDATA("Average of VEHS(40)",#REF!,"TIMEINT",GD$9,"VEHICLETRAVELTIMEMEASUREMENT",$D75),"--")</f>
        <v>--</v>
      </c>
      <c r="GE75" s="324" t="str">
        <f>IFERROR(GETPIVOTDATA("Average of VEHS(40)",#REF!,"TIMEINT",GE$9,"VEHICLETRAVELTIMEMEASUREMENT",$D75),"--")</f>
        <v>--</v>
      </c>
      <c r="GF75" s="324" t="str">
        <f>IFERROR(GETPIVOTDATA("Average of VEHS(40)",#REF!,"TIMEINT",GF$9,"VEHICLETRAVELTIMEMEASUREMENT",$D75),"--")</f>
        <v>--</v>
      </c>
      <c r="GG75" s="324" t="str">
        <f>IFERROR(GETPIVOTDATA("Average of VEHS(40)",#REF!,"TIMEINT",GG$9,"VEHICLETRAVELTIMEMEASUREMENT",$D75),"--")</f>
        <v>--</v>
      </c>
      <c r="GH75" s="324" t="str">
        <f>IFERROR(GETPIVOTDATA("Average of VEHS(40)",#REF!,"TIMEINT",GH$9,"VEHICLETRAVELTIMEMEASUREMENT",$D75),"--")</f>
        <v>--</v>
      </c>
      <c r="GI75" s="324" t="str">
        <f>IFERROR(GETPIVOTDATA("Average of VEHS(40)",#REF!,"TIMEINT",GI$9,"VEHICLETRAVELTIMEMEASUREMENT",$D75),"--")</f>
        <v>--</v>
      </c>
      <c r="GJ75" s="324" t="str">
        <f>IFERROR(GETPIVOTDATA("Average of VEHS(40)",#REF!,"TIMEINT",GJ$9,"VEHICLETRAVELTIMEMEASUREMENT",$D75),"--")</f>
        <v>--</v>
      </c>
      <c r="GK75" s="324" t="str">
        <f>IFERROR(GETPIVOTDATA("Average of VEHS(40)",#REF!,"TIMEINT",GK$9,"VEHICLETRAVELTIMEMEASUREMENT",$D75),"--")</f>
        <v>--</v>
      </c>
      <c r="GL75" s="325" t="str">
        <f>IFERROR(GETPIVOTDATA("Average of VEHS(40)",#REF!,"TIMEINT",GL$9,"VEHICLETRAVELTIMEMEASUREMENT",$D75),"--")</f>
        <v>--</v>
      </c>
      <c r="GM75" s="331"/>
      <c r="GN75" s="209" t="str">
        <f t="shared" ref="GN75:GN109" si="47">IFERROR(SUMPRODUCT(FF75:FU75,FW75:GL75)/SUM(FW75:GL75),"--")</f>
        <v>--</v>
      </c>
      <c r="GO75" s="354" t="str">
        <f t="shared" ref="GO75:GO109" si="48">IFERROR(_xlfn.STDEV.S(FF75:FU75),"--")</f>
        <v>--</v>
      </c>
      <c r="GP75" s="325">
        <f t="shared" ref="GP75:GP109" si="49">SUM(FW75:GL75)</f>
        <v>0</v>
      </c>
      <c r="GQ75" s="331"/>
      <c r="GR75" s="209" t="str">
        <f>IFERROR(GETPIVOTDATA("Average of TRAVTM(60)",#REF!,"TIMEINT",GR$9,"VEHICLETRAVELTIMEMEASUREMENT",$D75)/3600/24,"--")</f>
        <v>--</v>
      </c>
      <c r="GS75" s="34" t="str">
        <f>IFERROR(GETPIVOTDATA("Average of TRAVTM(60)",#REF!,"TIMEINT",GS$9,"VEHICLETRAVELTIMEMEASUREMENT",$D75)/3600/24,"--")</f>
        <v>--</v>
      </c>
      <c r="GT75" s="34" t="str">
        <f>IFERROR(GETPIVOTDATA("Average of TRAVTM(60)",#REF!,"TIMEINT",GT$9,"VEHICLETRAVELTIMEMEASUREMENT",$D75)/3600/24,"--")</f>
        <v>--</v>
      </c>
      <c r="GU75" s="34" t="str">
        <f>IFERROR(GETPIVOTDATA("Average of TRAVTM(60)",#REF!,"TIMEINT",GU$9,"VEHICLETRAVELTIMEMEASUREMENT",$D75)/3600/24,"--")</f>
        <v>--</v>
      </c>
      <c r="GV75" s="34" t="str">
        <f>IFERROR(GETPIVOTDATA("Average of TRAVTM(60)",#REF!,"TIMEINT",GV$9,"VEHICLETRAVELTIMEMEASUREMENT",$D75)/3600/24,"--")</f>
        <v>--</v>
      </c>
      <c r="GW75" s="34" t="str">
        <f>IFERROR(GETPIVOTDATA("Average of TRAVTM(60)",#REF!,"TIMEINT",GW$9,"VEHICLETRAVELTIMEMEASUREMENT",$D75)/3600/24,"--")</f>
        <v>--</v>
      </c>
      <c r="GX75" s="34" t="str">
        <f>IFERROR(GETPIVOTDATA("Average of TRAVTM(60)",#REF!,"TIMEINT",GX$9,"VEHICLETRAVELTIMEMEASUREMENT",$D75)/3600/24,"--")</f>
        <v>--</v>
      </c>
      <c r="GY75" s="34" t="str">
        <f>IFERROR(GETPIVOTDATA("Average of TRAVTM(60)",#REF!,"TIMEINT",GY$9,"VEHICLETRAVELTIMEMEASUREMENT",$D75)/3600/24,"--")</f>
        <v>--</v>
      </c>
      <c r="GZ75" s="34" t="str">
        <f>IFERROR(GETPIVOTDATA("Average of TRAVTM(60)",#REF!,"TIMEINT",GZ$9,"VEHICLETRAVELTIMEMEASUREMENT",$D75)/3600/24,"--")</f>
        <v>--</v>
      </c>
      <c r="HA75" s="34" t="str">
        <f>IFERROR(GETPIVOTDATA("Average of TRAVTM(60)",#REF!,"TIMEINT",HA$9,"VEHICLETRAVELTIMEMEASUREMENT",$D75)/3600/24,"--")</f>
        <v>--</v>
      </c>
      <c r="HB75" s="34" t="str">
        <f>IFERROR(GETPIVOTDATA("Average of TRAVTM(60)",#REF!,"TIMEINT",HB$9,"VEHICLETRAVELTIMEMEASUREMENT",$D75)/3600/24,"--")</f>
        <v>--</v>
      </c>
      <c r="HC75" s="34" t="str">
        <f>IFERROR(GETPIVOTDATA("Average of TRAVTM(60)",#REF!,"TIMEINT",HC$9,"VEHICLETRAVELTIMEMEASUREMENT",$D75)/3600/24,"--")</f>
        <v>--</v>
      </c>
      <c r="HD75" s="34" t="str">
        <f>IFERROR(GETPIVOTDATA("Average of TRAVTM(60)",#REF!,"TIMEINT",HD$9,"VEHICLETRAVELTIMEMEASUREMENT",$D75)/3600/24,"--")</f>
        <v>--</v>
      </c>
      <c r="HE75" s="34" t="str">
        <f>IFERROR(GETPIVOTDATA("Average of TRAVTM(60)",#REF!,"TIMEINT",HE$9,"VEHICLETRAVELTIMEMEASUREMENT",$D75)/3600/24,"--")</f>
        <v>--</v>
      </c>
      <c r="HF75" s="34" t="str">
        <f>IFERROR(GETPIVOTDATA("Average of TRAVTM(60)",#REF!,"TIMEINT",HF$9,"VEHICLETRAVELTIMEMEASUREMENT",$D75)/3600/24,"--")</f>
        <v>--</v>
      </c>
      <c r="HG75" s="134" t="str">
        <f>IFERROR(GETPIVOTDATA("Average of TRAVTM(60)",#REF!,"TIMEINT",HG$9,"VEHICLETRAVELTIMEMEASUREMENT",$D75)/3600/24,"--")</f>
        <v>--</v>
      </c>
      <c r="HH75" s="331"/>
      <c r="HI75" s="323" t="str">
        <f>IFERROR(GETPIVOTDATA("Average of VEHS(60)",#REF!,"TIMEINT",HI$9,"VEHICLETRAVELTIMEMEASUREMENT",$D75),"--")</f>
        <v>--</v>
      </c>
      <c r="HJ75" s="324" t="str">
        <f>IFERROR(GETPIVOTDATA("Average of VEHS(60)",#REF!,"TIMEINT",HJ$9,"VEHICLETRAVELTIMEMEASUREMENT",$D75),"--")</f>
        <v>--</v>
      </c>
      <c r="HK75" s="324" t="str">
        <f>IFERROR(GETPIVOTDATA("Average of VEHS(60)",#REF!,"TIMEINT",HK$9,"VEHICLETRAVELTIMEMEASUREMENT",$D75),"--")</f>
        <v>--</v>
      </c>
      <c r="HL75" s="324" t="str">
        <f>IFERROR(GETPIVOTDATA("Average of VEHS(60)",#REF!,"TIMEINT",HL$9,"VEHICLETRAVELTIMEMEASUREMENT",$D75),"--")</f>
        <v>--</v>
      </c>
      <c r="HM75" s="324" t="str">
        <f>IFERROR(GETPIVOTDATA("Average of VEHS(60)",#REF!,"TIMEINT",HM$9,"VEHICLETRAVELTIMEMEASUREMENT",$D75),"--")</f>
        <v>--</v>
      </c>
      <c r="HN75" s="324" t="str">
        <f>IFERROR(GETPIVOTDATA("Average of VEHS(60)",#REF!,"TIMEINT",HN$9,"VEHICLETRAVELTIMEMEASUREMENT",$D75),"--")</f>
        <v>--</v>
      </c>
      <c r="HO75" s="324" t="str">
        <f>IFERROR(GETPIVOTDATA("Average of VEHS(60)",#REF!,"TIMEINT",HO$9,"VEHICLETRAVELTIMEMEASUREMENT",$D75),"--")</f>
        <v>--</v>
      </c>
      <c r="HP75" s="324" t="str">
        <f>IFERROR(GETPIVOTDATA("Average of VEHS(60)",#REF!,"TIMEINT",HP$9,"VEHICLETRAVELTIMEMEASUREMENT",$D75),"--")</f>
        <v>--</v>
      </c>
      <c r="HQ75" s="324" t="str">
        <f>IFERROR(GETPIVOTDATA("Average of VEHS(60)",#REF!,"TIMEINT",HQ$9,"VEHICLETRAVELTIMEMEASUREMENT",$D75),"--")</f>
        <v>--</v>
      </c>
      <c r="HR75" s="324" t="str">
        <f>IFERROR(GETPIVOTDATA("Average of VEHS(60)",#REF!,"TIMEINT",HR$9,"VEHICLETRAVELTIMEMEASUREMENT",$D75),"--")</f>
        <v>--</v>
      </c>
      <c r="HS75" s="324" t="str">
        <f>IFERROR(GETPIVOTDATA("Average of VEHS(60)",#REF!,"TIMEINT",HS$9,"VEHICLETRAVELTIMEMEASUREMENT",$D75),"--")</f>
        <v>--</v>
      </c>
      <c r="HT75" s="324" t="str">
        <f>IFERROR(GETPIVOTDATA("Average of VEHS(60)",#REF!,"TIMEINT",HT$9,"VEHICLETRAVELTIMEMEASUREMENT",$D75),"--")</f>
        <v>--</v>
      </c>
      <c r="HU75" s="324" t="str">
        <f>IFERROR(GETPIVOTDATA("Average of VEHS(60)",#REF!,"TIMEINT",HU$9,"VEHICLETRAVELTIMEMEASUREMENT",$D75),"--")</f>
        <v>--</v>
      </c>
      <c r="HV75" s="324" t="str">
        <f>IFERROR(GETPIVOTDATA("Average of VEHS(60)",#REF!,"TIMEINT",HV$9,"VEHICLETRAVELTIMEMEASUREMENT",$D75),"--")</f>
        <v>--</v>
      </c>
      <c r="HW75" s="324" t="str">
        <f>IFERROR(GETPIVOTDATA("Average of VEHS(60)",#REF!,"TIMEINT",HW$9,"VEHICLETRAVELTIMEMEASUREMENT",$D75),"--")</f>
        <v>--</v>
      </c>
      <c r="HX75" s="325" t="str">
        <f>IFERROR(GETPIVOTDATA("Average of VEHS(60)",#REF!,"TIMEINT",HX$9,"VEHICLETRAVELTIMEMEASUREMENT",$D75),"--")</f>
        <v>--</v>
      </c>
      <c r="HY75" s="331"/>
      <c r="HZ75" s="209" t="str">
        <f t="shared" ref="HZ75:HZ109" si="50">IFERROR(SUMPRODUCT(GR75:HG75,HI75:HX75)/SUM(HI75:HX75),"--")</f>
        <v>--</v>
      </c>
      <c r="IA75" s="354" t="str">
        <f t="shared" ref="IA75:IA109" si="51">IFERROR(_xlfn.STDEV.S(GR75:HG75),"--")</f>
        <v>--</v>
      </c>
      <c r="IB75" s="325">
        <f t="shared" ref="IB75:IB109" si="52">SUM(HI75:HX75)</f>
        <v>0</v>
      </c>
      <c r="IC75" s="638"/>
      <c r="ID75" s="323" t="str">
        <f>IFERROR(AVERAGEIFS('VISSIM Travel Time Outputs'!#REF!,'VISSIM Travel Time Outputs'!#REF!,$D75,'VISSIM Travel Time Outputs'!#REF!,"AVG",'VISSIM Travel Time Outputs'!#REF!,ID$9),"-")</f>
        <v>-</v>
      </c>
      <c r="IE75" s="324" t="str">
        <f>IFERROR(AVERAGEIFS('VISSIM Travel Time Outputs'!#REF!,'VISSIM Travel Time Outputs'!#REF!,$D75,'VISSIM Travel Time Outputs'!#REF!,"AVG",'VISSIM Travel Time Outputs'!#REF!,IE$9),"-")</f>
        <v>-</v>
      </c>
      <c r="IF75" s="324" t="str">
        <f>IFERROR(AVERAGEIFS('VISSIM Travel Time Outputs'!#REF!,'VISSIM Travel Time Outputs'!#REF!,$D75,'VISSIM Travel Time Outputs'!#REF!,"AVG",'VISSIM Travel Time Outputs'!#REF!,IF$9),"-")</f>
        <v>-</v>
      </c>
      <c r="IG75" s="324" t="str">
        <f>IFERROR(AVERAGEIFS('VISSIM Travel Time Outputs'!#REF!,'VISSIM Travel Time Outputs'!#REF!,$D75,'VISSIM Travel Time Outputs'!#REF!,"AVG",'VISSIM Travel Time Outputs'!#REF!,IG$9),"-")</f>
        <v>-</v>
      </c>
      <c r="IH75" s="324" t="str">
        <f>IFERROR(AVERAGEIFS('VISSIM Travel Time Outputs'!#REF!,'VISSIM Travel Time Outputs'!#REF!,$D75,'VISSIM Travel Time Outputs'!#REF!,"AVG",'VISSIM Travel Time Outputs'!#REF!,IH$9),"-")</f>
        <v>-</v>
      </c>
      <c r="II75" s="324" t="str">
        <f>IFERROR(AVERAGEIFS('VISSIM Travel Time Outputs'!#REF!,'VISSIM Travel Time Outputs'!#REF!,$D75,'VISSIM Travel Time Outputs'!#REF!,"AVG",'VISSIM Travel Time Outputs'!#REF!,II$9),"-")</f>
        <v>-</v>
      </c>
      <c r="IJ75" s="324" t="str">
        <f>IFERROR(AVERAGEIFS('VISSIM Travel Time Outputs'!#REF!,'VISSIM Travel Time Outputs'!#REF!,$D75,'VISSIM Travel Time Outputs'!#REF!,"AVG",'VISSIM Travel Time Outputs'!#REF!,IJ$9),"-")</f>
        <v>-</v>
      </c>
      <c r="IK75" s="324" t="str">
        <f>IFERROR(AVERAGEIFS('VISSIM Travel Time Outputs'!#REF!,'VISSIM Travel Time Outputs'!#REF!,$D75,'VISSIM Travel Time Outputs'!#REF!,"AVG",'VISSIM Travel Time Outputs'!#REF!,IK$9),"-")</f>
        <v>-</v>
      </c>
      <c r="IL75" s="324" t="str">
        <f>IFERROR(AVERAGEIFS('VISSIM Travel Time Outputs'!#REF!,'VISSIM Travel Time Outputs'!#REF!,$D75,'VISSIM Travel Time Outputs'!#REF!,"AVG",'VISSIM Travel Time Outputs'!#REF!,IL$9),"-")</f>
        <v>-</v>
      </c>
      <c r="IM75" s="324" t="str">
        <f>IFERROR(AVERAGEIFS('VISSIM Travel Time Outputs'!#REF!,'VISSIM Travel Time Outputs'!#REF!,$D75,'VISSIM Travel Time Outputs'!#REF!,"AVG",'VISSIM Travel Time Outputs'!#REF!,IM$9),"-")</f>
        <v>-</v>
      </c>
      <c r="IN75" s="324" t="str">
        <f>IFERROR(AVERAGEIFS('VISSIM Travel Time Outputs'!#REF!,'VISSIM Travel Time Outputs'!#REF!,$D75,'VISSIM Travel Time Outputs'!#REF!,"AVG",'VISSIM Travel Time Outputs'!#REF!,IN$9),"-")</f>
        <v>-</v>
      </c>
      <c r="IO75" s="324" t="str">
        <f>IFERROR(AVERAGEIFS('VISSIM Travel Time Outputs'!#REF!,'VISSIM Travel Time Outputs'!#REF!,$D75,'VISSIM Travel Time Outputs'!#REF!,"AVG",'VISSIM Travel Time Outputs'!#REF!,IO$9),"-")</f>
        <v>-</v>
      </c>
      <c r="IP75" s="324" t="str">
        <f>IFERROR(AVERAGEIFS('VISSIM Travel Time Outputs'!#REF!,'VISSIM Travel Time Outputs'!#REF!,$D75,'VISSIM Travel Time Outputs'!#REF!,"AVG",'VISSIM Travel Time Outputs'!#REF!,IP$9),"-")</f>
        <v>-</v>
      </c>
      <c r="IQ75" s="324" t="str">
        <f>IFERROR(AVERAGEIFS('VISSIM Travel Time Outputs'!#REF!,'VISSIM Travel Time Outputs'!#REF!,$D75,'VISSIM Travel Time Outputs'!#REF!,"AVG",'VISSIM Travel Time Outputs'!#REF!,IQ$9),"-")</f>
        <v>-</v>
      </c>
      <c r="IR75" s="324" t="str">
        <f>IFERROR(AVERAGEIFS('VISSIM Travel Time Outputs'!#REF!,'VISSIM Travel Time Outputs'!#REF!,$D75,'VISSIM Travel Time Outputs'!#REF!,"AVG",'VISSIM Travel Time Outputs'!#REF!,IR$9),"-")</f>
        <v>-</v>
      </c>
      <c r="IS75" s="325" t="str">
        <f>IFERROR(AVERAGEIFS('VISSIM Travel Time Outputs'!#REF!,'VISSIM Travel Time Outputs'!#REF!,$D75,'VISSIM Travel Time Outputs'!#REF!,"AVG",'VISSIM Travel Time Outputs'!#REF!,IS$9),"-")</f>
        <v>-</v>
      </c>
      <c r="IT75" s="325" t="str">
        <f t="shared" ref="IT75:IT109" si="53">IFERROR(AVERAGE(ID75:IS75),"--")</f>
        <v>--</v>
      </c>
    </row>
    <row r="76" spans="1:254" x14ac:dyDescent="0.35">
      <c r="A76" s="252" t="str">
        <f t="shared" si="34"/>
        <v>H</v>
      </c>
      <c r="B76" s="319">
        <f t="shared" ref="B76:B109" si="54">B75+1</f>
        <v>67</v>
      </c>
      <c r="C76" s="413">
        <f>INDEX('Input - Travel Times'!$B$3:$AH$103,MATCH($B76,'Input - Travel Times'!$B$3:$B$103,0),MATCH(C$9,'Input - Travel Times'!$B$3:$AH$3,0))</f>
        <v>0</v>
      </c>
      <c r="D76" s="150">
        <f>INDEX('Input - Travel Times'!$B$3:$AH$103,MATCH($B76,'Input - Travel Times'!$B$3:$B$103,0),MATCH(D$9,'Input - Travel Times'!$B$3:$AH$3,0))</f>
        <v>0</v>
      </c>
      <c r="E76" s="518">
        <f>TIME(0,0,INDEX('Input - Travel Times'!$B$3:$AH$103,MATCH($B76,'Input - Travel Times'!$B$3:$B$103,0),MATCH(E$9,'Input - Travel Times'!$B$3:$AH$3,0)))</f>
        <v>0</v>
      </c>
      <c r="F76" s="518">
        <f>TIME(0,0,INDEX('Input - Travel Times'!$B$3:$AH$103,MATCH($B76,'Input - Travel Times'!$B$3:$B$103,0),MATCH(F$9,'Input - Travel Times'!$B$3:$AH$3,0)))</f>
        <v>0</v>
      </c>
      <c r="G76" s="518">
        <f>TIME(0,0,INDEX('Input - Travel Times'!$B$3:$AH$103,MATCH($B76,'Input - Travel Times'!$B$3:$B$103,0),MATCH(G$9,'Input - Travel Times'!$B$3:$AH$3,0)))</f>
        <v>0</v>
      </c>
      <c r="H76" s="518">
        <f>TIME(0,0,INDEX('Input - Travel Times'!$B$3:$AH$103,MATCH($B76,'Input - Travel Times'!$B$3:$B$103,0),MATCH(H$9,'Input - Travel Times'!$B$3:$AH$3,0)))</f>
        <v>0</v>
      </c>
      <c r="J76" s="209" t="str">
        <f>IFERROR(TIME(0,0,AVERAGEIFS('VISSIM Travel Time Outputs'!$I:$I,'VISSIM Travel Time Outputs'!$D:$D,$D76,'VISSIM Travel Time Outputs'!$A:$A,"AVG",'VISSIM Travel Time Outputs'!$B:$B,J$9)),"-")</f>
        <v>-</v>
      </c>
      <c r="K76" s="34" t="str">
        <f>IFERROR(TIME(0,0,AVERAGEIFS('VISSIM Travel Time Outputs'!$I:$I,'VISSIM Travel Time Outputs'!$D:$D,$D76,'VISSIM Travel Time Outputs'!$A:$A,"AVG",'VISSIM Travel Time Outputs'!$B:$B,K$9)),"-")</f>
        <v>-</v>
      </c>
      <c r="L76" s="34" t="str">
        <f>IFERROR(TIME(0,0,AVERAGEIFS('VISSIM Travel Time Outputs'!$I:$I,'VISSIM Travel Time Outputs'!$D:$D,$D76,'VISSIM Travel Time Outputs'!$A:$A,"AVG",'VISSIM Travel Time Outputs'!$B:$B,L$9)),"-")</f>
        <v>-</v>
      </c>
      <c r="M76" s="34" t="str">
        <f>IFERROR(TIME(0,0,AVERAGEIFS('VISSIM Travel Time Outputs'!$I:$I,'VISSIM Travel Time Outputs'!$D:$D,$D76,'VISSIM Travel Time Outputs'!$A:$A,"AVG",'VISSIM Travel Time Outputs'!$B:$B,M$9)),"-")</f>
        <v>-</v>
      </c>
      <c r="N76" s="34" t="str">
        <f>IFERROR(TIME(0,0,AVERAGEIFS('VISSIM Travel Time Outputs'!$I:$I,'VISSIM Travel Time Outputs'!$D:$D,$D76,'VISSIM Travel Time Outputs'!$A:$A,"AVG",'VISSIM Travel Time Outputs'!$B:$B,N$9)),"-")</f>
        <v>-</v>
      </c>
      <c r="O76" s="34" t="str">
        <f>IFERROR(TIME(0,0,AVERAGEIFS('VISSIM Travel Time Outputs'!$I:$I,'VISSIM Travel Time Outputs'!$D:$D,$D76,'VISSIM Travel Time Outputs'!$A:$A,"AVG",'VISSIM Travel Time Outputs'!$B:$B,O$9)),"-")</f>
        <v>-</v>
      </c>
      <c r="P76" s="34" t="str">
        <f>IFERROR(TIME(0,0,AVERAGEIFS('VISSIM Travel Time Outputs'!$I:$I,'VISSIM Travel Time Outputs'!$D:$D,$D76,'VISSIM Travel Time Outputs'!$A:$A,"AVG",'VISSIM Travel Time Outputs'!$B:$B,P$9)),"-")</f>
        <v>-</v>
      </c>
      <c r="Q76" s="34" t="str">
        <f>IFERROR(TIME(0,0,AVERAGEIFS('VISSIM Travel Time Outputs'!$I:$I,'VISSIM Travel Time Outputs'!$D:$D,$D76,'VISSIM Travel Time Outputs'!$A:$A,"AVG",'VISSIM Travel Time Outputs'!$B:$B,Q$9)),"-")</f>
        <v>-</v>
      </c>
      <c r="R76" s="34" t="str">
        <f>IFERROR(TIME(0,0,AVERAGEIFS('VISSIM Travel Time Outputs'!$I:$I,'VISSIM Travel Time Outputs'!$D:$D,$D76,'VISSIM Travel Time Outputs'!$A:$A,"AVG",'VISSIM Travel Time Outputs'!$B:$B,R$9)),"-")</f>
        <v>-</v>
      </c>
      <c r="S76" s="34" t="str">
        <f>IFERROR(TIME(0,0,AVERAGEIFS('VISSIM Travel Time Outputs'!$I:$I,'VISSIM Travel Time Outputs'!$D:$D,$D76,'VISSIM Travel Time Outputs'!$A:$A,"AVG",'VISSIM Travel Time Outputs'!$B:$B,S$9)),"-")</f>
        <v>-</v>
      </c>
      <c r="T76" s="34" t="str">
        <f>IFERROR(TIME(0,0,AVERAGEIFS('VISSIM Travel Time Outputs'!$I:$I,'VISSIM Travel Time Outputs'!$D:$D,$D76,'VISSIM Travel Time Outputs'!$A:$A,"AVG",'VISSIM Travel Time Outputs'!$B:$B,T$9)),"-")</f>
        <v>-</v>
      </c>
      <c r="U76" s="34" t="str">
        <f>IFERROR(TIME(0,0,AVERAGEIFS('VISSIM Travel Time Outputs'!$I:$I,'VISSIM Travel Time Outputs'!$D:$D,$D76,'VISSIM Travel Time Outputs'!$A:$A,"AVG",'VISSIM Travel Time Outputs'!$B:$B,U$9)),"-")</f>
        <v>-</v>
      </c>
      <c r="V76" s="34" t="str">
        <f>IFERROR(TIME(0,0,AVERAGEIFS('VISSIM Travel Time Outputs'!$I:$I,'VISSIM Travel Time Outputs'!$D:$D,$D76,'VISSIM Travel Time Outputs'!$A:$A,"AVG",'VISSIM Travel Time Outputs'!$B:$B,V$9)),"-")</f>
        <v>-</v>
      </c>
      <c r="W76" s="34" t="str">
        <f>IFERROR(TIME(0,0,AVERAGEIFS('VISSIM Travel Time Outputs'!$I:$I,'VISSIM Travel Time Outputs'!$D:$D,$D76,'VISSIM Travel Time Outputs'!$A:$A,"AVG",'VISSIM Travel Time Outputs'!$B:$B,W$9)),"-")</f>
        <v>-</v>
      </c>
      <c r="X76" s="34" t="str">
        <f>IFERROR(TIME(0,0,AVERAGEIFS('VISSIM Travel Time Outputs'!$I:$I,'VISSIM Travel Time Outputs'!$D:$D,$D76,'VISSIM Travel Time Outputs'!$A:$A,"AVG",'VISSIM Travel Time Outputs'!$B:$B,X$9)),"-")</f>
        <v>-</v>
      </c>
      <c r="Y76" s="134" t="str">
        <f>IFERROR(TIME(0,0,AVERAGEIFS('VISSIM Travel Time Outputs'!$I:$I,'VISSIM Travel Time Outputs'!$D:$D,$D76,'VISSIM Travel Time Outputs'!$A:$A,"AVG",'VISSIM Travel Time Outputs'!$B:$B,Y$9)),"-")</f>
        <v>-</v>
      </c>
      <c r="Z76" s="254"/>
      <c r="AA76" s="323" t="str">
        <f>IFERROR(AVERAGEIFS('VISSIM Travel Time Outputs'!$F:$F,'VISSIM Travel Time Outputs'!$D:$D,$D76,'VISSIM Travel Time Outputs'!$A:$A,"AVG",'VISSIM Travel Time Outputs'!$B:$B,AA$9),"-")</f>
        <v>-</v>
      </c>
      <c r="AB76" s="324" t="str">
        <f>IFERROR(AVERAGEIFS('VISSIM Travel Time Outputs'!$F:$F,'VISSIM Travel Time Outputs'!$D:$D,$D76,'VISSIM Travel Time Outputs'!$A:$A,"AVG",'VISSIM Travel Time Outputs'!$B:$B,AB$9),"-")</f>
        <v>-</v>
      </c>
      <c r="AC76" s="324" t="str">
        <f>IFERROR(AVERAGEIFS('VISSIM Travel Time Outputs'!$F:$F,'VISSIM Travel Time Outputs'!$D:$D,$D76,'VISSIM Travel Time Outputs'!$A:$A,"AVG",'VISSIM Travel Time Outputs'!$B:$B,AC$9),"-")</f>
        <v>-</v>
      </c>
      <c r="AD76" s="324" t="str">
        <f>IFERROR(AVERAGEIFS('VISSIM Travel Time Outputs'!$F:$F,'VISSIM Travel Time Outputs'!$D:$D,$D76,'VISSIM Travel Time Outputs'!$A:$A,"AVG",'VISSIM Travel Time Outputs'!$B:$B,AD$9),"-")</f>
        <v>-</v>
      </c>
      <c r="AE76" s="324" t="str">
        <f>IFERROR(AVERAGEIFS('VISSIM Travel Time Outputs'!$F:$F,'VISSIM Travel Time Outputs'!$D:$D,$D76,'VISSIM Travel Time Outputs'!$A:$A,"AVG",'VISSIM Travel Time Outputs'!$B:$B,AE$9),"-")</f>
        <v>-</v>
      </c>
      <c r="AF76" s="324" t="str">
        <f>IFERROR(AVERAGEIFS('VISSIM Travel Time Outputs'!$F:$F,'VISSIM Travel Time Outputs'!$D:$D,$D76,'VISSIM Travel Time Outputs'!$A:$A,"AVG",'VISSIM Travel Time Outputs'!$B:$B,AF$9),"-")</f>
        <v>-</v>
      </c>
      <c r="AG76" s="324" t="str">
        <f>IFERROR(AVERAGEIFS('VISSIM Travel Time Outputs'!$F:$F,'VISSIM Travel Time Outputs'!$D:$D,$D76,'VISSIM Travel Time Outputs'!$A:$A,"AVG",'VISSIM Travel Time Outputs'!$B:$B,AG$9),"-")</f>
        <v>-</v>
      </c>
      <c r="AH76" s="324" t="str">
        <f>IFERROR(AVERAGEIFS('VISSIM Travel Time Outputs'!$F:$F,'VISSIM Travel Time Outputs'!$D:$D,$D76,'VISSIM Travel Time Outputs'!$A:$A,"AVG",'VISSIM Travel Time Outputs'!$B:$B,AH$9),"-")</f>
        <v>-</v>
      </c>
      <c r="AI76" s="324" t="str">
        <f>IFERROR(AVERAGEIFS('VISSIM Travel Time Outputs'!$F:$F,'VISSIM Travel Time Outputs'!$D:$D,$D76,'VISSIM Travel Time Outputs'!$A:$A,"AVG",'VISSIM Travel Time Outputs'!$B:$B,AI$9),"-")</f>
        <v>-</v>
      </c>
      <c r="AJ76" s="324" t="str">
        <f>IFERROR(AVERAGEIFS('VISSIM Travel Time Outputs'!$F:$F,'VISSIM Travel Time Outputs'!$D:$D,$D76,'VISSIM Travel Time Outputs'!$A:$A,"AVG",'VISSIM Travel Time Outputs'!$B:$B,AJ$9),"-")</f>
        <v>-</v>
      </c>
      <c r="AK76" s="324" t="str">
        <f>IFERROR(AVERAGEIFS('VISSIM Travel Time Outputs'!$F:$F,'VISSIM Travel Time Outputs'!$D:$D,$D76,'VISSIM Travel Time Outputs'!$A:$A,"AVG",'VISSIM Travel Time Outputs'!$B:$B,AK$9),"-")</f>
        <v>-</v>
      </c>
      <c r="AL76" s="324" t="str">
        <f>IFERROR(AVERAGEIFS('VISSIM Travel Time Outputs'!$F:$F,'VISSIM Travel Time Outputs'!$D:$D,$D76,'VISSIM Travel Time Outputs'!$A:$A,"AVG",'VISSIM Travel Time Outputs'!$B:$B,AL$9),"-")</f>
        <v>-</v>
      </c>
      <c r="AM76" s="324" t="str">
        <f>IFERROR(AVERAGEIFS('VISSIM Travel Time Outputs'!$F:$F,'VISSIM Travel Time Outputs'!$D:$D,$D76,'VISSIM Travel Time Outputs'!$A:$A,"AVG",'VISSIM Travel Time Outputs'!$B:$B,AM$9),"-")</f>
        <v>-</v>
      </c>
      <c r="AN76" s="324" t="str">
        <f>IFERROR(AVERAGEIFS('VISSIM Travel Time Outputs'!$F:$F,'VISSIM Travel Time Outputs'!$D:$D,$D76,'VISSIM Travel Time Outputs'!$A:$A,"AVG",'VISSIM Travel Time Outputs'!$B:$B,AN$9),"-")</f>
        <v>-</v>
      </c>
      <c r="AO76" s="324" t="str">
        <f>IFERROR(AVERAGEIFS('VISSIM Travel Time Outputs'!$F:$F,'VISSIM Travel Time Outputs'!$D:$D,$D76,'VISSIM Travel Time Outputs'!$A:$A,"AVG",'VISSIM Travel Time Outputs'!$B:$B,AO$9),"-")</f>
        <v>-</v>
      </c>
      <c r="AP76" s="325" t="str">
        <f>IFERROR(AVERAGEIFS('VISSIM Travel Time Outputs'!$F:$F,'VISSIM Travel Time Outputs'!$D:$D,$D76,'VISSIM Travel Time Outputs'!$A:$A,"AVG",'VISSIM Travel Time Outputs'!$B:$B,AP$9),"-")</f>
        <v>-</v>
      </c>
      <c r="AQ76" s="331"/>
      <c r="AR76" s="209" t="str">
        <f t="shared" si="35"/>
        <v>--</v>
      </c>
      <c r="AS76" s="354" t="str">
        <f t="shared" si="36"/>
        <v>--</v>
      </c>
      <c r="AT76" s="325">
        <f t="shared" si="37"/>
        <v>0</v>
      </c>
      <c r="AU76" s="255"/>
      <c r="AV76" s="209" t="str">
        <f>IFERROR(TIME(0,0,AVERAGEIFS('VISSIM Travel Time Outputs'!$J:$J,'VISSIM Travel Time Outputs'!$D:$D,$D76,'VISSIM Travel Time Outputs'!$A:$A,"AVG",'VISSIM Travel Time Outputs'!$B:$B,AV$9)),"-")</f>
        <v>-</v>
      </c>
      <c r="AW76" s="34" t="str">
        <f>IFERROR(TIME(0,0,AVERAGEIFS('VISSIM Travel Time Outputs'!$J:$J,'VISSIM Travel Time Outputs'!$D:$D,$D76,'VISSIM Travel Time Outputs'!$A:$A,"AVG",'VISSIM Travel Time Outputs'!$B:$B,AW$9)),"-")</f>
        <v>-</v>
      </c>
      <c r="AX76" s="34" t="str">
        <f>IFERROR(TIME(0,0,AVERAGEIFS('VISSIM Travel Time Outputs'!$J:$J,'VISSIM Travel Time Outputs'!$D:$D,$D76,'VISSIM Travel Time Outputs'!$A:$A,"AVG",'VISSIM Travel Time Outputs'!$B:$B,AX$9)),"-")</f>
        <v>-</v>
      </c>
      <c r="AY76" s="34" t="str">
        <f>IFERROR(TIME(0,0,AVERAGEIFS('VISSIM Travel Time Outputs'!$J:$J,'VISSIM Travel Time Outputs'!$D:$D,$D76,'VISSIM Travel Time Outputs'!$A:$A,"AVG",'VISSIM Travel Time Outputs'!$B:$B,AY$9)),"-")</f>
        <v>-</v>
      </c>
      <c r="AZ76" s="34" t="str">
        <f>IFERROR(TIME(0,0,AVERAGEIFS('VISSIM Travel Time Outputs'!$J:$J,'VISSIM Travel Time Outputs'!$D:$D,$D76,'VISSIM Travel Time Outputs'!$A:$A,"AVG",'VISSIM Travel Time Outputs'!$B:$B,AZ$9)),"-")</f>
        <v>-</v>
      </c>
      <c r="BA76" s="34" t="str">
        <f>IFERROR(TIME(0,0,AVERAGEIFS('VISSIM Travel Time Outputs'!$J:$J,'VISSIM Travel Time Outputs'!$D:$D,$D76,'VISSIM Travel Time Outputs'!$A:$A,"AVG",'VISSIM Travel Time Outputs'!$B:$B,BA$9)),"-")</f>
        <v>-</v>
      </c>
      <c r="BB76" s="34" t="str">
        <f>IFERROR(TIME(0,0,AVERAGEIFS('VISSIM Travel Time Outputs'!$J:$J,'VISSIM Travel Time Outputs'!$D:$D,$D76,'VISSIM Travel Time Outputs'!$A:$A,"AVG",'VISSIM Travel Time Outputs'!$B:$B,BB$9)),"-")</f>
        <v>-</v>
      </c>
      <c r="BC76" s="34" t="str">
        <f>IFERROR(TIME(0,0,AVERAGEIFS('VISSIM Travel Time Outputs'!$J:$J,'VISSIM Travel Time Outputs'!$D:$D,$D76,'VISSIM Travel Time Outputs'!$A:$A,"AVG",'VISSIM Travel Time Outputs'!$B:$B,BC$9)),"-")</f>
        <v>-</v>
      </c>
      <c r="BD76" s="34" t="str">
        <f>IFERROR(TIME(0,0,AVERAGEIFS('VISSIM Travel Time Outputs'!$J:$J,'VISSIM Travel Time Outputs'!$D:$D,$D76,'VISSIM Travel Time Outputs'!$A:$A,"AVG",'VISSIM Travel Time Outputs'!$B:$B,BD$9)),"-")</f>
        <v>-</v>
      </c>
      <c r="BE76" s="34" t="str">
        <f>IFERROR(TIME(0,0,AVERAGEIFS('VISSIM Travel Time Outputs'!$J:$J,'VISSIM Travel Time Outputs'!$D:$D,$D76,'VISSIM Travel Time Outputs'!$A:$A,"AVG",'VISSIM Travel Time Outputs'!$B:$B,BE$9)),"-")</f>
        <v>-</v>
      </c>
      <c r="BF76" s="34" t="str">
        <f>IFERROR(TIME(0,0,AVERAGEIFS('VISSIM Travel Time Outputs'!$J:$J,'VISSIM Travel Time Outputs'!$D:$D,$D76,'VISSIM Travel Time Outputs'!$A:$A,"AVG",'VISSIM Travel Time Outputs'!$B:$B,BF$9)),"-")</f>
        <v>-</v>
      </c>
      <c r="BG76" s="34" t="str">
        <f>IFERROR(TIME(0,0,AVERAGEIFS('VISSIM Travel Time Outputs'!$J:$J,'VISSIM Travel Time Outputs'!$D:$D,$D76,'VISSIM Travel Time Outputs'!$A:$A,"AVG",'VISSIM Travel Time Outputs'!$B:$B,BG$9)),"-")</f>
        <v>-</v>
      </c>
      <c r="BH76" s="34" t="str">
        <f>IFERROR(TIME(0,0,AVERAGEIFS('VISSIM Travel Time Outputs'!$J:$J,'VISSIM Travel Time Outputs'!$D:$D,$D76,'VISSIM Travel Time Outputs'!$A:$A,"AVG",'VISSIM Travel Time Outputs'!$B:$B,BH$9)),"-")</f>
        <v>-</v>
      </c>
      <c r="BI76" s="34" t="str">
        <f>IFERROR(TIME(0,0,AVERAGEIFS('VISSIM Travel Time Outputs'!$J:$J,'VISSIM Travel Time Outputs'!$D:$D,$D76,'VISSIM Travel Time Outputs'!$A:$A,"AVG",'VISSIM Travel Time Outputs'!$B:$B,BI$9)),"-")</f>
        <v>-</v>
      </c>
      <c r="BJ76" s="34" t="str">
        <f>IFERROR(TIME(0,0,AVERAGEIFS('VISSIM Travel Time Outputs'!$J:$J,'VISSIM Travel Time Outputs'!$D:$D,$D76,'VISSIM Travel Time Outputs'!$A:$A,"AVG",'VISSIM Travel Time Outputs'!$B:$B,BJ$9)),"-")</f>
        <v>-</v>
      </c>
      <c r="BK76" s="134" t="str">
        <f>IFERROR(TIME(0,0,AVERAGEIFS('VISSIM Travel Time Outputs'!$J:$J,'VISSIM Travel Time Outputs'!$D:$D,$D76,'VISSIM Travel Time Outputs'!$A:$A,"AVG",'VISSIM Travel Time Outputs'!$B:$B,BK$9)),"-")</f>
        <v>-</v>
      </c>
      <c r="BL76" s="126"/>
      <c r="BM76" s="323" t="str">
        <f>IFERROR(AVERAGEIFS('VISSIM Travel Time Outputs'!$G:$G,'VISSIM Travel Time Outputs'!$D:$D,$D76,'VISSIM Travel Time Outputs'!$A:$A,"AVG",'VISSIM Travel Time Outputs'!$B:$B,BM$9),"-")</f>
        <v>-</v>
      </c>
      <c r="BN76" s="324" t="str">
        <f>IFERROR(AVERAGEIFS('VISSIM Travel Time Outputs'!$G:$G,'VISSIM Travel Time Outputs'!$D:$D,$D76,'VISSIM Travel Time Outputs'!$A:$A,"AVG",'VISSIM Travel Time Outputs'!$B:$B,BN$9),"-")</f>
        <v>-</v>
      </c>
      <c r="BO76" s="324" t="str">
        <f>IFERROR(AVERAGEIFS('VISSIM Travel Time Outputs'!$G:$G,'VISSIM Travel Time Outputs'!$D:$D,$D76,'VISSIM Travel Time Outputs'!$A:$A,"AVG",'VISSIM Travel Time Outputs'!$B:$B,BO$9),"-")</f>
        <v>-</v>
      </c>
      <c r="BP76" s="324" t="str">
        <f>IFERROR(AVERAGEIFS('VISSIM Travel Time Outputs'!$G:$G,'VISSIM Travel Time Outputs'!$D:$D,$D76,'VISSIM Travel Time Outputs'!$A:$A,"AVG",'VISSIM Travel Time Outputs'!$B:$B,BP$9),"-")</f>
        <v>-</v>
      </c>
      <c r="BQ76" s="324" t="str">
        <f>IFERROR(AVERAGEIFS('VISSIM Travel Time Outputs'!$G:$G,'VISSIM Travel Time Outputs'!$D:$D,$D76,'VISSIM Travel Time Outputs'!$A:$A,"AVG",'VISSIM Travel Time Outputs'!$B:$B,BQ$9),"-")</f>
        <v>-</v>
      </c>
      <c r="BR76" s="324" t="str">
        <f>IFERROR(AVERAGEIFS('VISSIM Travel Time Outputs'!$G:$G,'VISSIM Travel Time Outputs'!$D:$D,$D76,'VISSIM Travel Time Outputs'!$A:$A,"AVG",'VISSIM Travel Time Outputs'!$B:$B,BR$9),"-")</f>
        <v>-</v>
      </c>
      <c r="BS76" s="324" t="str">
        <f>IFERROR(AVERAGEIFS('VISSIM Travel Time Outputs'!$G:$G,'VISSIM Travel Time Outputs'!$D:$D,$D76,'VISSIM Travel Time Outputs'!$A:$A,"AVG",'VISSIM Travel Time Outputs'!$B:$B,BS$9),"-")</f>
        <v>-</v>
      </c>
      <c r="BT76" s="324" t="str">
        <f>IFERROR(AVERAGEIFS('VISSIM Travel Time Outputs'!$G:$G,'VISSIM Travel Time Outputs'!$D:$D,$D76,'VISSIM Travel Time Outputs'!$A:$A,"AVG",'VISSIM Travel Time Outputs'!$B:$B,BT$9),"-")</f>
        <v>-</v>
      </c>
      <c r="BU76" s="324" t="str">
        <f>IFERROR(AVERAGEIFS('VISSIM Travel Time Outputs'!$G:$G,'VISSIM Travel Time Outputs'!$D:$D,$D76,'VISSIM Travel Time Outputs'!$A:$A,"AVG",'VISSIM Travel Time Outputs'!$B:$B,BU$9),"-")</f>
        <v>-</v>
      </c>
      <c r="BV76" s="324" t="str">
        <f>IFERROR(AVERAGEIFS('VISSIM Travel Time Outputs'!$G:$G,'VISSIM Travel Time Outputs'!$D:$D,$D76,'VISSIM Travel Time Outputs'!$A:$A,"AVG",'VISSIM Travel Time Outputs'!$B:$B,BV$9),"-")</f>
        <v>-</v>
      </c>
      <c r="BW76" s="324" t="str">
        <f>IFERROR(AVERAGEIFS('VISSIM Travel Time Outputs'!$G:$G,'VISSIM Travel Time Outputs'!$D:$D,$D76,'VISSIM Travel Time Outputs'!$A:$A,"AVG",'VISSIM Travel Time Outputs'!$B:$B,BW$9),"-")</f>
        <v>-</v>
      </c>
      <c r="BX76" s="324" t="str">
        <f>IFERROR(AVERAGEIFS('VISSIM Travel Time Outputs'!$G:$G,'VISSIM Travel Time Outputs'!$D:$D,$D76,'VISSIM Travel Time Outputs'!$A:$A,"AVG",'VISSIM Travel Time Outputs'!$B:$B,BX$9),"-")</f>
        <v>-</v>
      </c>
      <c r="BY76" s="324" t="str">
        <f>IFERROR(AVERAGEIFS('VISSIM Travel Time Outputs'!$G:$G,'VISSIM Travel Time Outputs'!$D:$D,$D76,'VISSIM Travel Time Outputs'!$A:$A,"AVG",'VISSIM Travel Time Outputs'!$B:$B,BY$9),"-")</f>
        <v>-</v>
      </c>
      <c r="BZ76" s="324" t="str">
        <f>IFERROR(AVERAGEIFS('VISSIM Travel Time Outputs'!$G:$G,'VISSIM Travel Time Outputs'!$D:$D,$D76,'VISSIM Travel Time Outputs'!$A:$A,"AVG",'VISSIM Travel Time Outputs'!$B:$B,BZ$9),"-")</f>
        <v>-</v>
      </c>
      <c r="CA76" s="324" t="str">
        <f>IFERROR(AVERAGEIFS('VISSIM Travel Time Outputs'!$G:$G,'VISSIM Travel Time Outputs'!$D:$D,$D76,'VISSIM Travel Time Outputs'!$A:$A,"AVG",'VISSIM Travel Time Outputs'!$B:$B,CA$9),"-")</f>
        <v>-</v>
      </c>
      <c r="CB76" s="325" t="str">
        <f>IFERROR(AVERAGEIFS('VISSIM Travel Time Outputs'!$G:$G,'VISSIM Travel Time Outputs'!$D:$D,$D76,'VISSIM Travel Time Outputs'!$A:$A,"AVG",'VISSIM Travel Time Outputs'!$B:$B,CB$9),"-")</f>
        <v>-</v>
      </c>
      <c r="CC76" s="254"/>
      <c r="CD76" s="209" t="str">
        <f t="shared" si="38"/>
        <v>--</v>
      </c>
      <c r="CE76" s="354" t="str">
        <f t="shared" si="39"/>
        <v>--</v>
      </c>
      <c r="CF76" s="325">
        <f t="shared" si="40"/>
        <v>0</v>
      </c>
      <c r="CG76" s="331"/>
      <c r="CH76" s="209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134"/>
      <c r="CX76" s="331"/>
      <c r="CY76" s="323"/>
      <c r="CZ76" s="324"/>
      <c r="DA76" s="324"/>
      <c r="DB76" s="324"/>
      <c r="DC76" s="324"/>
      <c r="DD76" s="324"/>
      <c r="DE76" s="324"/>
      <c r="DF76" s="324"/>
      <c r="DG76" s="324"/>
      <c r="DH76" s="324"/>
      <c r="DI76" s="324"/>
      <c r="DJ76" s="324"/>
      <c r="DK76" s="324"/>
      <c r="DL76" s="324"/>
      <c r="DM76" s="324"/>
      <c r="DN76" s="325"/>
      <c r="DO76" s="331"/>
      <c r="DP76" s="209" t="str">
        <f t="shared" si="41"/>
        <v>--</v>
      </c>
      <c r="DQ76" s="354" t="str">
        <f t="shared" si="42"/>
        <v>--</v>
      </c>
      <c r="DR76" s="325">
        <f t="shared" si="43"/>
        <v>0</v>
      </c>
      <c r="DS76" s="255"/>
      <c r="DT76" s="209" t="str">
        <f>IFERROR(TIME(0,0,AVERAGEIFS('VISSIM Travel Time Outputs'!$K:$K,'VISSIM Travel Time Outputs'!$D:$D,$D76,'VISSIM Travel Time Outputs'!$A:$A,"AVG",'VISSIM Travel Time Outputs'!$B:$B,DT$9)),"-")</f>
        <v>-</v>
      </c>
      <c r="DU76" s="34" t="str">
        <f>IFERROR(TIME(0,0,AVERAGEIFS('VISSIM Travel Time Outputs'!$K:$K,'VISSIM Travel Time Outputs'!$D:$D,$D76,'VISSIM Travel Time Outputs'!$A:$A,"AVG",'VISSIM Travel Time Outputs'!$B:$B,DU$9)),"-")</f>
        <v>-</v>
      </c>
      <c r="DV76" s="34" t="str">
        <f>IFERROR(TIME(0,0,AVERAGEIFS('VISSIM Travel Time Outputs'!$K:$K,'VISSIM Travel Time Outputs'!$D:$D,$D76,'VISSIM Travel Time Outputs'!$A:$A,"AVG",'VISSIM Travel Time Outputs'!$B:$B,DV$9)),"-")</f>
        <v>-</v>
      </c>
      <c r="DW76" s="34" t="str">
        <f>IFERROR(TIME(0,0,AVERAGEIFS('VISSIM Travel Time Outputs'!$K:$K,'VISSIM Travel Time Outputs'!$D:$D,$D76,'VISSIM Travel Time Outputs'!$A:$A,"AVG",'VISSIM Travel Time Outputs'!$B:$B,DW$9)),"-")</f>
        <v>-</v>
      </c>
      <c r="DX76" s="34" t="str">
        <f>IFERROR(TIME(0,0,AVERAGEIFS('VISSIM Travel Time Outputs'!$K:$K,'VISSIM Travel Time Outputs'!$D:$D,$D76,'VISSIM Travel Time Outputs'!$A:$A,"AVG",'VISSIM Travel Time Outputs'!$B:$B,DX$9)),"-")</f>
        <v>-</v>
      </c>
      <c r="DY76" s="34" t="str">
        <f>IFERROR(TIME(0,0,AVERAGEIFS('VISSIM Travel Time Outputs'!$K:$K,'VISSIM Travel Time Outputs'!$D:$D,$D76,'VISSIM Travel Time Outputs'!$A:$A,"AVG",'VISSIM Travel Time Outputs'!$B:$B,DY$9)),"-")</f>
        <v>-</v>
      </c>
      <c r="DZ76" s="34" t="str">
        <f>IFERROR(TIME(0,0,AVERAGEIFS('VISSIM Travel Time Outputs'!$K:$K,'VISSIM Travel Time Outputs'!$D:$D,$D76,'VISSIM Travel Time Outputs'!$A:$A,"AVG",'VISSIM Travel Time Outputs'!$B:$B,DZ$9)),"-")</f>
        <v>-</v>
      </c>
      <c r="EA76" s="34" t="str">
        <f>IFERROR(TIME(0,0,AVERAGEIFS('VISSIM Travel Time Outputs'!$K:$K,'VISSIM Travel Time Outputs'!$D:$D,$D76,'VISSIM Travel Time Outputs'!$A:$A,"AVG",'VISSIM Travel Time Outputs'!$B:$B,EA$9)),"-")</f>
        <v>-</v>
      </c>
      <c r="EB76" s="34" t="str">
        <f>IFERROR(TIME(0,0,AVERAGEIFS('VISSIM Travel Time Outputs'!$K:$K,'VISSIM Travel Time Outputs'!$D:$D,$D76,'VISSIM Travel Time Outputs'!$A:$A,"AVG",'VISSIM Travel Time Outputs'!$B:$B,EB$9)),"-")</f>
        <v>-</v>
      </c>
      <c r="EC76" s="34" t="str">
        <f>IFERROR(TIME(0,0,AVERAGEIFS('VISSIM Travel Time Outputs'!$K:$K,'VISSIM Travel Time Outputs'!$D:$D,$D76,'VISSIM Travel Time Outputs'!$A:$A,"AVG",'VISSIM Travel Time Outputs'!$B:$B,EC$9)),"-")</f>
        <v>-</v>
      </c>
      <c r="ED76" s="34" t="str">
        <f>IFERROR(TIME(0,0,AVERAGEIFS('VISSIM Travel Time Outputs'!$K:$K,'VISSIM Travel Time Outputs'!$D:$D,$D76,'VISSIM Travel Time Outputs'!$A:$A,"AVG",'VISSIM Travel Time Outputs'!$B:$B,ED$9)),"-")</f>
        <v>-</v>
      </c>
      <c r="EE76" s="34" t="str">
        <f>IFERROR(TIME(0,0,AVERAGEIFS('VISSIM Travel Time Outputs'!$K:$K,'VISSIM Travel Time Outputs'!$D:$D,$D76,'VISSIM Travel Time Outputs'!$A:$A,"AVG",'VISSIM Travel Time Outputs'!$B:$B,EE$9)),"-")</f>
        <v>-</v>
      </c>
      <c r="EF76" s="34" t="str">
        <f>IFERROR(TIME(0,0,AVERAGEIFS('VISSIM Travel Time Outputs'!$K:$K,'VISSIM Travel Time Outputs'!$D:$D,$D76,'VISSIM Travel Time Outputs'!$A:$A,"AVG",'VISSIM Travel Time Outputs'!$B:$B,EF$9)),"-")</f>
        <v>-</v>
      </c>
      <c r="EG76" s="34" t="str">
        <f>IFERROR(TIME(0,0,AVERAGEIFS('VISSIM Travel Time Outputs'!$K:$K,'VISSIM Travel Time Outputs'!$D:$D,$D76,'VISSIM Travel Time Outputs'!$A:$A,"AVG",'VISSIM Travel Time Outputs'!$B:$B,EG$9)),"-")</f>
        <v>-</v>
      </c>
      <c r="EH76" s="34" t="str">
        <f>IFERROR(TIME(0,0,AVERAGEIFS('VISSIM Travel Time Outputs'!$K:$K,'VISSIM Travel Time Outputs'!$D:$D,$D76,'VISSIM Travel Time Outputs'!$A:$A,"AVG",'VISSIM Travel Time Outputs'!$B:$B,EH$9)),"-")</f>
        <v>-</v>
      </c>
      <c r="EI76" s="134" t="str">
        <f>IFERROR(TIME(0,0,AVERAGEIFS('VISSIM Travel Time Outputs'!$K:$K,'VISSIM Travel Time Outputs'!$D:$D,$D76,'VISSIM Travel Time Outputs'!$A:$A,"AVG",'VISSIM Travel Time Outputs'!$B:$B,EI$9)),"-")</f>
        <v>-</v>
      </c>
      <c r="EJ76" s="126"/>
      <c r="EK76" s="323" t="str">
        <f>IFERROR(AVERAGEIFS('VISSIM Travel Time Outputs'!$H:$H,'VISSIM Travel Time Outputs'!$D:$D,$D76,'VISSIM Travel Time Outputs'!$A:$A,"AVG",'VISSIM Travel Time Outputs'!$B:$B,EK$9),"-")</f>
        <v>-</v>
      </c>
      <c r="EL76" s="324" t="str">
        <f>IFERROR(AVERAGEIFS('VISSIM Travel Time Outputs'!$H:$H,'VISSIM Travel Time Outputs'!$D:$D,$D76,'VISSIM Travel Time Outputs'!$A:$A,"AVG",'VISSIM Travel Time Outputs'!$B:$B,EL$9),"-")</f>
        <v>-</v>
      </c>
      <c r="EM76" s="324" t="str">
        <f>IFERROR(AVERAGEIFS('VISSIM Travel Time Outputs'!$H:$H,'VISSIM Travel Time Outputs'!$D:$D,$D76,'VISSIM Travel Time Outputs'!$A:$A,"AVG",'VISSIM Travel Time Outputs'!$B:$B,EM$9),"-")</f>
        <v>-</v>
      </c>
      <c r="EN76" s="324" t="str">
        <f>IFERROR(AVERAGEIFS('VISSIM Travel Time Outputs'!$H:$H,'VISSIM Travel Time Outputs'!$D:$D,$D76,'VISSIM Travel Time Outputs'!$A:$A,"AVG",'VISSIM Travel Time Outputs'!$B:$B,EN$9),"-")</f>
        <v>-</v>
      </c>
      <c r="EO76" s="324" t="str">
        <f>IFERROR(AVERAGEIFS('VISSIM Travel Time Outputs'!$H:$H,'VISSIM Travel Time Outputs'!$D:$D,$D76,'VISSIM Travel Time Outputs'!$A:$A,"AVG",'VISSIM Travel Time Outputs'!$B:$B,EO$9),"-")</f>
        <v>-</v>
      </c>
      <c r="EP76" s="324" t="str">
        <f>IFERROR(AVERAGEIFS('VISSIM Travel Time Outputs'!$H:$H,'VISSIM Travel Time Outputs'!$D:$D,$D76,'VISSIM Travel Time Outputs'!$A:$A,"AVG",'VISSIM Travel Time Outputs'!$B:$B,EP$9),"-")</f>
        <v>-</v>
      </c>
      <c r="EQ76" s="324" t="str">
        <f>IFERROR(AVERAGEIFS('VISSIM Travel Time Outputs'!$H:$H,'VISSIM Travel Time Outputs'!$D:$D,$D76,'VISSIM Travel Time Outputs'!$A:$A,"AVG",'VISSIM Travel Time Outputs'!$B:$B,EQ$9),"-")</f>
        <v>-</v>
      </c>
      <c r="ER76" s="324" t="str">
        <f>IFERROR(AVERAGEIFS('VISSIM Travel Time Outputs'!$H:$H,'VISSIM Travel Time Outputs'!$D:$D,$D76,'VISSIM Travel Time Outputs'!$A:$A,"AVG",'VISSIM Travel Time Outputs'!$B:$B,ER$9),"-")</f>
        <v>-</v>
      </c>
      <c r="ES76" s="324" t="str">
        <f>IFERROR(AVERAGEIFS('VISSIM Travel Time Outputs'!$H:$H,'VISSIM Travel Time Outputs'!$D:$D,$D76,'VISSIM Travel Time Outputs'!$A:$A,"AVG",'VISSIM Travel Time Outputs'!$B:$B,ES$9),"-")</f>
        <v>-</v>
      </c>
      <c r="ET76" s="324" t="str">
        <f>IFERROR(AVERAGEIFS('VISSIM Travel Time Outputs'!$H:$H,'VISSIM Travel Time Outputs'!$D:$D,$D76,'VISSIM Travel Time Outputs'!$A:$A,"AVG",'VISSIM Travel Time Outputs'!$B:$B,ET$9),"-")</f>
        <v>-</v>
      </c>
      <c r="EU76" s="324" t="str">
        <f>IFERROR(AVERAGEIFS('VISSIM Travel Time Outputs'!$H:$H,'VISSIM Travel Time Outputs'!$D:$D,$D76,'VISSIM Travel Time Outputs'!$A:$A,"AVG",'VISSIM Travel Time Outputs'!$B:$B,EU$9),"-")</f>
        <v>-</v>
      </c>
      <c r="EV76" s="324" t="str">
        <f>IFERROR(AVERAGEIFS('VISSIM Travel Time Outputs'!$H:$H,'VISSIM Travel Time Outputs'!$D:$D,$D76,'VISSIM Travel Time Outputs'!$A:$A,"AVG",'VISSIM Travel Time Outputs'!$B:$B,EV$9),"-")</f>
        <v>-</v>
      </c>
      <c r="EW76" s="324" t="str">
        <f>IFERROR(AVERAGEIFS('VISSIM Travel Time Outputs'!$H:$H,'VISSIM Travel Time Outputs'!$D:$D,$D76,'VISSIM Travel Time Outputs'!$A:$A,"AVG",'VISSIM Travel Time Outputs'!$B:$B,EW$9),"-")</f>
        <v>-</v>
      </c>
      <c r="EX76" s="324" t="str">
        <f>IFERROR(AVERAGEIFS('VISSIM Travel Time Outputs'!$H:$H,'VISSIM Travel Time Outputs'!$D:$D,$D76,'VISSIM Travel Time Outputs'!$A:$A,"AVG",'VISSIM Travel Time Outputs'!$B:$B,EX$9),"-")</f>
        <v>-</v>
      </c>
      <c r="EY76" s="324" t="str">
        <f>IFERROR(AVERAGEIFS('VISSIM Travel Time Outputs'!$H:$H,'VISSIM Travel Time Outputs'!$D:$D,$D76,'VISSIM Travel Time Outputs'!$A:$A,"AVG",'VISSIM Travel Time Outputs'!$B:$B,EY$9),"-")</f>
        <v>-</v>
      </c>
      <c r="EZ76" s="325" t="str">
        <f>IFERROR(AVERAGEIFS('VISSIM Travel Time Outputs'!$H:$H,'VISSIM Travel Time Outputs'!$D:$D,$D76,'VISSIM Travel Time Outputs'!$A:$A,"AVG",'VISSIM Travel Time Outputs'!$B:$B,EZ$9),"-")</f>
        <v>-</v>
      </c>
      <c r="FA76" s="254"/>
      <c r="FB76" s="209" t="str">
        <f t="shared" si="44"/>
        <v>--</v>
      </c>
      <c r="FC76" s="354" t="str">
        <f t="shared" si="45"/>
        <v>--</v>
      </c>
      <c r="FD76" s="325">
        <f t="shared" si="46"/>
        <v>0</v>
      </c>
      <c r="FE76" s="331"/>
      <c r="FF76" s="209" t="str">
        <f>IFERROR(GETPIVOTDATA("Average of TRAVTM(40)",#REF!,"TIMEINT",FF$9,"VEHICLETRAVELTIMEMEASUREMENT",$D76)/3600/24,"--")</f>
        <v>--</v>
      </c>
      <c r="FG76" s="34" t="str">
        <f>IFERROR(GETPIVOTDATA("Average of TRAVTM(40)",#REF!,"TIMEINT",FG$9,"VEHICLETRAVELTIMEMEASUREMENT",$D76)/3600/24,"--")</f>
        <v>--</v>
      </c>
      <c r="FH76" s="34" t="str">
        <f>IFERROR(GETPIVOTDATA("Average of TRAVTM(40)",#REF!,"TIMEINT",FH$9,"VEHICLETRAVELTIMEMEASUREMENT",$D76)/3600/24,"--")</f>
        <v>--</v>
      </c>
      <c r="FI76" s="34" t="str">
        <f>IFERROR(GETPIVOTDATA("Average of TRAVTM(40)",#REF!,"TIMEINT",FI$9,"VEHICLETRAVELTIMEMEASUREMENT",$D76)/3600/24,"--")</f>
        <v>--</v>
      </c>
      <c r="FJ76" s="34" t="str">
        <f>IFERROR(GETPIVOTDATA("Average of TRAVTM(40)",#REF!,"TIMEINT",FJ$9,"VEHICLETRAVELTIMEMEASUREMENT",$D76)/3600/24,"--")</f>
        <v>--</v>
      </c>
      <c r="FK76" s="34" t="str">
        <f>IFERROR(GETPIVOTDATA("Average of TRAVTM(40)",#REF!,"TIMEINT",FK$9,"VEHICLETRAVELTIMEMEASUREMENT",$D76)/3600/24,"--")</f>
        <v>--</v>
      </c>
      <c r="FL76" s="34" t="str">
        <f>IFERROR(GETPIVOTDATA("Average of TRAVTM(40)",#REF!,"TIMEINT",FL$9,"VEHICLETRAVELTIMEMEASUREMENT",$D76)/3600/24,"--")</f>
        <v>--</v>
      </c>
      <c r="FM76" s="34" t="str">
        <f>IFERROR(GETPIVOTDATA("Average of TRAVTM(40)",#REF!,"TIMEINT",FM$9,"VEHICLETRAVELTIMEMEASUREMENT",$D76)/3600/24,"--")</f>
        <v>--</v>
      </c>
      <c r="FN76" s="34" t="str">
        <f>IFERROR(GETPIVOTDATA("Average of TRAVTM(40)",#REF!,"TIMEINT",FN$9,"VEHICLETRAVELTIMEMEASUREMENT",$D76)/3600/24,"--")</f>
        <v>--</v>
      </c>
      <c r="FO76" s="34" t="str">
        <f>IFERROR(GETPIVOTDATA("Average of TRAVTM(40)",#REF!,"TIMEINT",FO$9,"VEHICLETRAVELTIMEMEASUREMENT",$D76)/3600/24,"--")</f>
        <v>--</v>
      </c>
      <c r="FP76" s="34" t="str">
        <f>IFERROR(GETPIVOTDATA("Average of TRAVTM(40)",#REF!,"TIMEINT",FP$9,"VEHICLETRAVELTIMEMEASUREMENT",$D76)/3600/24,"--")</f>
        <v>--</v>
      </c>
      <c r="FQ76" s="34" t="str">
        <f>IFERROR(GETPIVOTDATA("Average of TRAVTM(40)",#REF!,"TIMEINT",FQ$9,"VEHICLETRAVELTIMEMEASUREMENT",$D76)/3600/24,"--")</f>
        <v>--</v>
      </c>
      <c r="FR76" s="34" t="str">
        <f>IFERROR(GETPIVOTDATA("Average of TRAVTM(40)",#REF!,"TIMEINT",FR$9,"VEHICLETRAVELTIMEMEASUREMENT",$D76)/3600/24,"--")</f>
        <v>--</v>
      </c>
      <c r="FS76" s="34" t="str">
        <f>IFERROR(GETPIVOTDATA("Average of TRAVTM(40)",#REF!,"TIMEINT",FS$9,"VEHICLETRAVELTIMEMEASUREMENT",$D76)/3600/24,"--")</f>
        <v>--</v>
      </c>
      <c r="FT76" s="34" t="str">
        <f>IFERROR(GETPIVOTDATA("Average of TRAVTM(40)",#REF!,"TIMEINT",FT$9,"VEHICLETRAVELTIMEMEASUREMENT",$D76)/3600/24,"--")</f>
        <v>--</v>
      </c>
      <c r="FU76" s="134" t="str">
        <f>IFERROR(GETPIVOTDATA("Average of TRAVTM(40)",#REF!,"TIMEINT",FU$9,"VEHICLETRAVELTIMEMEASUREMENT",$D76)/3600/24,"--")</f>
        <v>--</v>
      </c>
      <c r="FV76" s="331"/>
      <c r="FW76" s="323" t="str">
        <f>IFERROR(GETPIVOTDATA("Average of VEHS(40)",#REF!,"TIMEINT",FW$9,"VEHICLETRAVELTIMEMEASUREMENT",$D76),"--")</f>
        <v>--</v>
      </c>
      <c r="FX76" s="324" t="str">
        <f>IFERROR(GETPIVOTDATA("Average of VEHS(40)",#REF!,"TIMEINT",FX$9,"VEHICLETRAVELTIMEMEASUREMENT",$D76),"--")</f>
        <v>--</v>
      </c>
      <c r="FY76" s="324" t="str">
        <f>IFERROR(GETPIVOTDATA("Average of VEHS(40)",#REF!,"TIMEINT",FY$9,"VEHICLETRAVELTIMEMEASUREMENT",$D76),"--")</f>
        <v>--</v>
      </c>
      <c r="FZ76" s="324" t="str">
        <f>IFERROR(GETPIVOTDATA("Average of VEHS(40)",#REF!,"TIMEINT",FZ$9,"VEHICLETRAVELTIMEMEASUREMENT",$D76),"--")</f>
        <v>--</v>
      </c>
      <c r="GA76" s="324" t="str">
        <f>IFERROR(GETPIVOTDATA("Average of VEHS(40)",#REF!,"TIMEINT",GA$9,"VEHICLETRAVELTIMEMEASUREMENT",$D76),"--")</f>
        <v>--</v>
      </c>
      <c r="GB76" s="324" t="str">
        <f>IFERROR(GETPIVOTDATA("Average of VEHS(40)",#REF!,"TIMEINT",GB$9,"VEHICLETRAVELTIMEMEASUREMENT",$D76),"--")</f>
        <v>--</v>
      </c>
      <c r="GC76" s="324" t="str">
        <f>IFERROR(GETPIVOTDATA("Average of VEHS(40)",#REF!,"TIMEINT",GC$9,"VEHICLETRAVELTIMEMEASUREMENT",$D76),"--")</f>
        <v>--</v>
      </c>
      <c r="GD76" s="324" t="str">
        <f>IFERROR(GETPIVOTDATA("Average of VEHS(40)",#REF!,"TIMEINT",GD$9,"VEHICLETRAVELTIMEMEASUREMENT",$D76),"--")</f>
        <v>--</v>
      </c>
      <c r="GE76" s="324" t="str">
        <f>IFERROR(GETPIVOTDATA("Average of VEHS(40)",#REF!,"TIMEINT",GE$9,"VEHICLETRAVELTIMEMEASUREMENT",$D76),"--")</f>
        <v>--</v>
      </c>
      <c r="GF76" s="324" t="str">
        <f>IFERROR(GETPIVOTDATA("Average of VEHS(40)",#REF!,"TIMEINT",GF$9,"VEHICLETRAVELTIMEMEASUREMENT",$D76),"--")</f>
        <v>--</v>
      </c>
      <c r="GG76" s="324" t="str">
        <f>IFERROR(GETPIVOTDATA("Average of VEHS(40)",#REF!,"TIMEINT",GG$9,"VEHICLETRAVELTIMEMEASUREMENT",$D76),"--")</f>
        <v>--</v>
      </c>
      <c r="GH76" s="324" t="str">
        <f>IFERROR(GETPIVOTDATA("Average of VEHS(40)",#REF!,"TIMEINT",GH$9,"VEHICLETRAVELTIMEMEASUREMENT",$D76),"--")</f>
        <v>--</v>
      </c>
      <c r="GI76" s="324" t="str">
        <f>IFERROR(GETPIVOTDATA("Average of VEHS(40)",#REF!,"TIMEINT",GI$9,"VEHICLETRAVELTIMEMEASUREMENT",$D76),"--")</f>
        <v>--</v>
      </c>
      <c r="GJ76" s="324" t="str">
        <f>IFERROR(GETPIVOTDATA("Average of VEHS(40)",#REF!,"TIMEINT",GJ$9,"VEHICLETRAVELTIMEMEASUREMENT",$D76),"--")</f>
        <v>--</v>
      </c>
      <c r="GK76" s="324" t="str">
        <f>IFERROR(GETPIVOTDATA("Average of VEHS(40)",#REF!,"TIMEINT",GK$9,"VEHICLETRAVELTIMEMEASUREMENT",$D76),"--")</f>
        <v>--</v>
      </c>
      <c r="GL76" s="325" t="str">
        <f>IFERROR(GETPIVOTDATA("Average of VEHS(40)",#REF!,"TIMEINT",GL$9,"VEHICLETRAVELTIMEMEASUREMENT",$D76),"--")</f>
        <v>--</v>
      </c>
      <c r="GM76" s="331"/>
      <c r="GN76" s="209" t="str">
        <f t="shared" si="47"/>
        <v>--</v>
      </c>
      <c r="GO76" s="354" t="str">
        <f t="shared" si="48"/>
        <v>--</v>
      </c>
      <c r="GP76" s="325">
        <f t="shared" si="49"/>
        <v>0</v>
      </c>
      <c r="GQ76" s="331"/>
      <c r="GR76" s="209" t="str">
        <f>IFERROR(GETPIVOTDATA("Average of TRAVTM(60)",#REF!,"TIMEINT",GR$9,"VEHICLETRAVELTIMEMEASUREMENT",$D76)/3600/24,"--")</f>
        <v>--</v>
      </c>
      <c r="GS76" s="34" t="str">
        <f>IFERROR(GETPIVOTDATA("Average of TRAVTM(60)",#REF!,"TIMEINT",GS$9,"VEHICLETRAVELTIMEMEASUREMENT",$D76)/3600/24,"--")</f>
        <v>--</v>
      </c>
      <c r="GT76" s="34" t="str">
        <f>IFERROR(GETPIVOTDATA("Average of TRAVTM(60)",#REF!,"TIMEINT",GT$9,"VEHICLETRAVELTIMEMEASUREMENT",$D76)/3600/24,"--")</f>
        <v>--</v>
      </c>
      <c r="GU76" s="34" t="str">
        <f>IFERROR(GETPIVOTDATA("Average of TRAVTM(60)",#REF!,"TIMEINT",GU$9,"VEHICLETRAVELTIMEMEASUREMENT",$D76)/3600/24,"--")</f>
        <v>--</v>
      </c>
      <c r="GV76" s="34" t="str">
        <f>IFERROR(GETPIVOTDATA("Average of TRAVTM(60)",#REF!,"TIMEINT",GV$9,"VEHICLETRAVELTIMEMEASUREMENT",$D76)/3600/24,"--")</f>
        <v>--</v>
      </c>
      <c r="GW76" s="34" t="str">
        <f>IFERROR(GETPIVOTDATA("Average of TRAVTM(60)",#REF!,"TIMEINT",GW$9,"VEHICLETRAVELTIMEMEASUREMENT",$D76)/3600/24,"--")</f>
        <v>--</v>
      </c>
      <c r="GX76" s="34" t="str">
        <f>IFERROR(GETPIVOTDATA("Average of TRAVTM(60)",#REF!,"TIMEINT",GX$9,"VEHICLETRAVELTIMEMEASUREMENT",$D76)/3600/24,"--")</f>
        <v>--</v>
      </c>
      <c r="GY76" s="34" t="str">
        <f>IFERROR(GETPIVOTDATA("Average of TRAVTM(60)",#REF!,"TIMEINT",GY$9,"VEHICLETRAVELTIMEMEASUREMENT",$D76)/3600/24,"--")</f>
        <v>--</v>
      </c>
      <c r="GZ76" s="34" t="str">
        <f>IFERROR(GETPIVOTDATA("Average of TRAVTM(60)",#REF!,"TIMEINT",GZ$9,"VEHICLETRAVELTIMEMEASUREMENT",$D76)/3600/24,"--")</f>
        <v>--</v>
      </c>
      <c r="HA76" s="34" t="str">
        <f>IFERROR(GETPIVOTDATA("Average of TRAVTM(60)",#REF!,"TIMEINT",HA$9,"VEHICLETRAVELTIMEMEASUREMENT",$D76)/3600/24,"--")</f>
        <v>--</v>
      </c>
      <c r="HB76" s="34" t="str">
        <f>IFERROR(GETPIVOTDATA("Average of TRAVTM(60)",#REF!,"TIMEINT",HB$9,"VEHICLETRAVELTIMEMEASUREMENT",$D76)/3600/24,"--")</f>
        <v>--</v>
      </c>
      <c r="HC76" s="34" t="str">
        <f>IFERROR(GETPIVOTDATA("Average of TRAVTM(60)",#REF!,"TIMEINT",HC$9,"VEHICLETRAVELTIMEMEASUREMENT",$D76)/3600/24,"--")</f>
        <v>--</v>
      </c>
      <c r="HD76" s="34" t="str">
        <f>IFERROR(GETPIVOTDATA("Average of TRAVTM(60)",#REF!,"TIMEINT",HD$9,"VEHICLETRAVELTIMEMEASUREMENT",$D76)/3600/24,"--")</f>
        <v>--</v>
      </c>
      <c r="HE76" s="34" t="str">
        <f>IFERROR(GETPIVOTDATA("Average of TRAVTM(60)",#REF!,"TIMEINT",HE$9,"VEHICLETRAVELTIMEMEASUREMENT",$D76)/3600/24,"--")</f>
        <v>--</v>
      </c>
      <c r="HF76" s="34" t="str">
        <f>IFERROR(GETPIVOTDATA("Average of TRAVTM(60)",#REF!,"TIMEINT",HF$9,"VEHICLETRAVELTIMEMEASUREMENT",$D76)/3600/24,"--")</f>
        <v>--</v>
      </c>
      <c r="HG76" s="134" t="str">
        <f>IFERROR(GETPIVOTDATA("Average of TRAVTM(60)",#REF!,"TIMEINT",HG$9,"VEHICLETRAVELTIMEMEASUREMENT",$D76)/3600/24,"--")</f>
        <v>--</v>
      </c>
      <c r="HH76" s="331"/>
      <c r="HI76" s="323" t="str">
        <f>IFERROR(GETPIVOTDATA("Average of VEHS(60)",#REF!,"TIMEINT",HI$9,"VEHICLETRAVELTIMEMEASUREMENT",$D76),"--")</f>
        <v>--</v>
      </c>
      <c r="HJ76" s="324" t="str">
        <f>IFERROR(GETPIVOTDATA("Average of VEHS(60)",#REF!,"TIMEINT",HJ$9,"VEHICLETRAVELTIMEMEASUREMENT",$D76),"--")</f>
        <v>--</v>
      </c>
      <c r="HK76" s="324" t="str">
        <f>IFERROR(GETPIVOTDATA("Average of VEHS(60)",#REF!,"TIMEINT",HK$9,"VEHICLETRAVELTIMEMEASUREMENT",$D76),"--")</f>
        <v>--</v>
      </c>
      <c r="HL76" s="324" t="str">
        <f>IFERROR(GETPIVOTDATA("Average of VEHS(60)",#REF!,"TIMEINT",HL$9,"VEHICLETRAVELTIMEMEASUREMENT",$D76),"--")</f>
        <v>--</v>
      </c>
      <c r="HM76" s="324" t="str">
        <f>IFERROR(GETPIVOTDATA("Average of VEHS(60)",#REF!,"TIMEINT",HM$9,"VEHICLETRAVELTIMEMEASUREMENT",$D76),"--")</f>
        <v>--</v>
      </c>
      <c r="HN76" s="324" t="str">
        <f>IFERROR(GETPIVOTDATA("Average of VEHS(60)",#REF!,"TIMEINT",HN$9,"VEHICLETRAVELTIMEMEASUREMENT",$D76),"--")</f>
        <v>--</v>
      </c>
      <c r="HO76" s="324" t="str">
        <f>IFERROR(GETPIVOTDATA("Average of VEHS(60)",#REF!,"TIMEINT",HO$9,"VEHICLETRAVELTIMEMEASUREMENT",$D76),"--")</f>
        <v>--</v>
      </c>
      <c r="HP76" s="324" t="str">
        <f>IFERROR(GETPIVOTDATA("Average of VEHS(60)",#REF!,"TIMEINT",HP$9,"VEHICLETRAVELTIMEMEASUREMENT",$D76),"--")</f>
        <v>--</v>
      </c>
      <c r="HQ76" s="324" t="str">
        <f>IFERROR(GETPIVOTDATA("Average of VEHS(60)",#REF!,"TIMEINT",HQ$9,"VEHICLETRAVELTIMEMEASUREMENT",$D76),"--")</f>
        <v>--</v>
      </c>
      <c r="HR76" s="324" t="str">
        <f>IFERROR(GETPIVOTDATA("Average of VEHS(60)",#REF!,"TIMEINT",HR$9,"VEHICLETRAVELTIMEMEASUREMENT",$D76),"--")</f>
        <v>--</v>
      </c>
      <c r="HS76" s="324" t="str">
        <f>IFERROR(GETPIVOTDATA("Average of VEHS(60)",#REF!,"TIMEINT",HS$9,"VEHICLETRAVELTIMEMEASUREMENT",$D76),"--")</f>
        <v>--</v>
      </c>
      <c r="HT76" s="324" t="str">
        <f>IFERROR(GETPIVOTDATA("Average of VEHS(60)",#REF!,"TIMEINT",HT$9,"VEHICLETRAVELTIMEMEASUREMENT",$D76),"--")</f>
        <v>--</v>
      </c>
      <c r="HU76" s="324" t="str">
        <f>IFERROR(GETPIVOTDATA("Average of VEHS(60)",#REF!,"TIMEINT",HU$9,"VEHICLETRAVELTIMEMEASUREMENT",$D76),"--")</f>
        <v>--</v>
      </c>
      <c r="HV76" s="324" t="str">
        <f>IFERROR(GETPIVOTDATA("Average of VEHS(60)",#REF!,"TIMEINT",HV$9,"VEHICLETRAVELTIMEMEASUREMENT",$D76),"--")</f>
        <v>--</v>
      </c>
      <c r="HW76" s="324" t="str">
        <f>IFERROR(GETPIVOTDATA("Average of VEHS(60)",#REF!,"TIMEINT",HW$9,"VEHICLETRAVELTIMEMEASUREMENT",$D76),"--")</f>
        <v>--</v>
      </c>
      <c r="HX76" s="325" t="str">
        <f>IFERROR(GETPIVOTDATA("Average of VEHS(60)",#REF!,"TIMEINT",HX$9,"VEHICLETRAVELTIMEMEASUREMENT",$D76),"--")</f>
        <v>--</v>
      </c>
      <c r="HY76" s="331"/>
      <c r="HZ76" s="209" t="str">
        <f t="shared" si="50"/>
        <v>--</v>
      </c>
      <c r="IA76" s="354" t="str">
        <f t="shared" si="51"/>
        <v>--</v>
      </c>
      <c r="IB76" s="325">
        <f t="shared" si="52"/>
        <v>0</v>
      </c>
      <c r="IC76" s="638"/>
      <c r="ID76" s="323" t="str">
        <f>IFERROR(AVERAGEIFS('VISSIM Travel Time Outputs'!#REF!,'VISSIM Travel Time Outputs'!#REF!,$D76,'VISSIM Travel Time Outputs'!#REF!,"AVG",'VISSIM Travel Time Outputs'!#REF!,ID$9),"-")</f>
        <v>-</v>
      </c>
      <c r="IE76" s="324" t="str">
        <f>IFERROR(AVERAGEIFS('VISSIM Travel Time Outputs'!#REF!,'VISSIM Travel Time Outputs'!#REF!,$D76,'VISSIM Travel Time Outputs'!#REF!,"AVG",'VISSIM Travel Time Outputs'!#REF!,IE$9),"-")</f>
        <v>-</v>
      </c>
      <c r="IF76" s="324" t="str">
        <f>IFERROR(AVERAGEIFS('VISSIM Travel Time Outputs'!#REF!,'VISSIM Travel Time Outputs'!#REF!,$D76,'VISSIM Travel Time Outputs'!#REF!,"AVG",'VISSIM Travel Time Outputs'!#REF!,IF$9),"-")</f>
        <v>-</v>
      </c>
      <c r="IG76" s="324" t="str">
        <f>IFERROR(AVERAGEIFS('VISSIM Travel Time Outputs'!#REF!,'VISSIM Travel Time Outputs'!#REF!,$D76,'VISSIM Travel Time Outputs'!#REF!,"AVG",'VISSIM Travel Time Outputs'!#REF!,IG$9),"-")</f>
        <v>-</v>
      </c>
      <c r="IH76" s="324" t="str">
        <f>IFERROR(AVERAGEIFS('VISSIM Travel Time Outputs'!#REF!,'VISSIM Travel Time Outputs'!#REF!,$D76,'VISSIM Travel Time Outputs'!#REF!,"AVG",'VISSIM Travel Time Outputs'!#REF!,IH$9),"-")</f>
        <v>-</v>
      </c>
      <c r="II76" s="324" t="str">
        <f>IFERROR(AVERAGEIFS('VISSIM Travel Time Outputs'!#REF!,'VISSIM Travel Time Outputs'!#REF!,$D76,'VISSIM Travel Time Outputs'!#REF!,"AVG",'VISSIM Travel Time Outputs'!#REF!,II$9),"-")</f>
        <v>-</v>
      </c>
      <c r="IJ76" s="324" t="str">
        <f>IFERROR(AVERAGEIFS('VISSIM Travel Time Outputs'!#REF!,'VISSIM Travel Time Outputs'!#REF!,$D76,'VISSIM Travel Time Outputs'!#REF!,"AVG",'VISSIM Travel Time Outputs'!#REF!,IJ$9),"-")</f>
        <v>-</v>
      </c>
      <c r="IK76" s="324" t="str">
        <f>IFERROR(AVERAGEIFS('VISSIM Travel Time Outputs'!#REF!,'VISSIM Travel Time Outputs'!#REF!,$D76,'VISSIM Travel Time Outputs'!#REF!,"AVG",'VISSIM Travel Time Outputs'!#REF!,IK$9),"-")</f>
        <v>-</v>
      </c>
      <c r="IL76" s="324" t="str">
        <f>IFERROR(AVERAGEIFS('VISSIM Travel Time Outputs'!#REF!,'VISSIM Travel Time Outputs'!#REF!,$D76,'VISSIM Travel Time Outputs'!#REF!,"AVG",'VISSIM Travel Time Outputs'!#REF!,IL$9),"-")</f>
        <v>-</v>
      </c>
      <c r="IM76" s="324" t="str">
        <f>IFERROR(AVERAGEIFS('VISSIM Travel Time Outputs'!#REF!,'VISSIM Travel Time Outputs'!#REF!,$D76,'VISSIM Travel Time Outputs'!#REF!,"AVG",'VISSIM Travel Time Outputs'!#REF!,IM$9),"-")</f>
        <v>-</v>
      </c>
      <c r="IN76" s="324" t="str">
        <f>IFERROR(AVERAGEIFS('VISSIM Travel Time Outputs'!#REF!,'VISSIM Travel Time Outputs'!#REF!,$D76,'VISSIM Travel Time Outputs'!#REF!,"AVG",'VISSIM Travel Time Outputs'!#REF!,IN$9),"-")</f>
        <v>-</v>
      </c>
      <c r="IO76" s="324" t="str">
        <f>IFERROR(AVERAGEIFS('VISSIM Travel Time Outputs'!#REF!,'VISSIM Travel Time Outputs'!#REF!,$D76,'VISSIM Travel Time Outputs'!#REF!,"AVG",'VISSIM Travel Time Outputs'!#REF!,IO$9),"-")</f>
        <v>-</v>
      </c>
      <c r="IP76" s="324" t="str">
        <f>IFERROR(AVERAGEIFS('VISSIM Travel Time Outputs'!#REF!,'VISSIM Travel Time Outputs'!#REF!,$D76,'VISSIM Travel Time Outputs'!#REF!,"AVG",'VISSIM Travel Time Outputs'!#REF!,IP$9),"-")</f>
        <v>-</v>
      </c>
      <c r="IQ76" s="324" t="str">
        <f>IFERROR(AVERAGEIFS('VISSIM Travel Time Outputs'!#REF!,'VISSIM Travel Time Outputs'!#REF!,$D76,'VISSIM Travel Time Outputs'!#REF!,"AVG",'VISSIM Travel Time Outputs'!#REF!,IQ$9),"-")</f>
        <v>-</v>
      </c>
      <c r="IR76" s="324" t="str">
        <f>IFERROR(AVERAGEIFS('VISSIM Travel Time Outputs'!#REF!,'VISSIM Travel Time Outputs'!#REF!,$D76,'VISSIM Travel Time Outputs'!#REF!,"AVG",'VISSIM Travel Time Outputs'!#REF!,IR$9),"-")</f>
        <v>-</v>
      </c>
      <c r="IS76" s="325" t="str">
        <f>IFERROR(AVERAGEIFS('VISSIM Travel Time Outputs'!#REF!,'VISSIM Travel Time Outputs'!#REF!,$D76,'VISSIM Travel Time Outputs'!#REF!,"AVG",'VISSIM Travel Time Outputs'!#REF!,IS$9),"-")</f>
        <v>-</v>
      </c>
      <c r="IT76" s="325" t="str">
        <f t="shared" si="53"/>
        <v>--</v>
      </c>
    </row>
    <row r="77" spans="1:254" x14ac:dyDescent="0.35">
      <c r="A77" s="252" t="str">
        <f t="shared" si="34"/>
        <v>H</v>
      </c>
      <c r="B77" s="319">
        <f t="shared" si="54"/>
        <v>68</v>
      </c>
      <c r="C77" s="413">
        <f>INDEX('Input - Travel Times'!$B$3:$AH$103,MATCH($B77,'Input - Travel Times'!$B$3:$B$103,0),MATCH(C$9,'Input - Travel Times'!$B$3:$AH$3,0))</f>
        <v>0</v>
      </c>
      <c r="D77" s="150">
        <f>INDEX('Input - Travel Times'!$B$3:$AH$103,MATCH($B77,'Input - Travel Times'!$B$3:$B$103,0),MATCH(D$9,'Input - Travel Times'!$B$3:$AH$3,0))</f>
        <v>0</v>
      </c>
      <c r="E77" s="518">
        <f>TIME(0,0,INDEX('Input - Travel Times'!$B$3:$AH$103,MATCH($B77,'Input - Travel Times'!$B$3:$B$103,0),MATCH(E$9,'Input - Travel Times'!$B$3:$AH$3,0)))</f>
        <v>0</v>
      </c>
      <c r="F77" s="518">
        <f>TIME(0,0,INDEX('Input - Travel Times'!$B$3:$AH$103,MATCH($B77,'Input - Travel Times'!$B$3:$B$103,0),MATCH(F$9,'Input - Travel Times'!$B$3:$AH$3,0)))</f>
        <v>0</v>
      </c>
      <c r="G77" s="518">
        <f>TIME(0,0,INDEX('Input - Travel Times'!$B$3:$AH$103,MATCH($B77,'Input - Travel Times'!$B$3:$B$103,0),MATCH(G$9,'Input - Travel Times'!$B$3:$AH$3,0)))</f>
        <v>0</v>
      </c>
      <c r="H77" s="518">
        <f>TIME(0,0,INDEX('Input - Travel Times'!$B$3:$AH$103,MATCH($B77,'Input - Travel Times'!$B$3:$B$103,0),MATCH(H$9,'Input - Travel Times'!$B$3:$AH$3,0)))</f>
        <v>0</v>
      </c>
      <c r="J77" s="209" t="str">
        <f>IFERROR(TIME(0,0,AVERAGEIFS('VISSIM Travel Time Outputs'!$I:$I,'VISSIM Travel Time Outputs'!$D:$D,$D77,'VISSIM Travel Time Outputs'!$A:$A,"AVG",'VISSIM Travel Time Outputs'!$B:$B,J$9)),"-")</f>
        <v>-</v>
      </c>
      <c r="K77" s="34" t="str">
        <f>IFERROR(TIME(0,0,AVERAGEIFS('VISSIM Travel Time Outputs'!$I:$I,'VISSIM Travel Time Outputs'!$D:$D,$D77,'VISSIM Travel Time Outputs'!$A:$A,"AVG",'VISSIM Travel Time Outputs'!$B:$B,K$9)),"-")</f>
        <v>-</v>
      </c>
      <c r="L77" s="34" t="str">
        <f>IFERROR(TIME(0,0,AVERAGEIFS('VISSIM Travel Time Outputs'!$I:$I,'VISSIM Travel Time Outputs'!$D:$D,$D77,'VISSIM Travel Time Outputs'!$A:$A,"AVG",'VISSIM Travel Time Outputs'!$B:$B,L$9)),"-")</f>
        <v>-</v>
      </c>
      <c r="M77" s="34" t="str">
        <f>IFERROR(TIME(0,0,AVERAGEIFS('VISSIM Travel Time Outputs'!$I:$I,'VISSIM Travel Time Outputs'!$D:$D,$D77,'VISSIM Travel Time Outputs'!$A:$A,"AVG",'VISSIM Travel Time Outputs'!$B:$B,M$9)),"-")</f>
        <v>-</v>
      </c>
      <c r="N77" s="34" t="str">
        <f>IFERROR(TIME(0,0,AVERAGEIFS('VISSIM Travel Time Outputs'!$I:$I,'VISSIM Travel Time Outputs'!$D:$D,$D77,'VISSIM Travel Time Outputs'!$A:$A,"AVG",'VISSIM Travel Time Outputs'!$B:$B,N$9)),"-")</f>
        <v>-</v>
      </c>
      <c r="O77" s="34" t="str">
        <f>IFERROR(TIME(0,0,AVERAGEIFS('VISSIM Travel Time Outputs'!$I:$I,'VISSIM Travel Time Outputs'!$D:$D,$D77,'VISSIM Travel Time Outputs'!$A:$A,"AVG",'VISSIM Travel Time Outputs'!$B:$B,O$9)),"-")</f>
        <v>-</v>
      </c>
      <c r="P77" s="34" t="str">
        <f>IFERROR(TIME(0,0,AVERAGEIFS('VISSIM Travel Time Outputs'!$I:$I,'VISSIM Travel Time Outputs'!$D:$D,$D77,'VISSIM Travel Time Outputs'!$A:$A,"AVG",'VISSIM Travel Time Outputs'!$B:$B,P$9)),"-")</f>
        <v>-</v>
      </c>
      <c r="Q77" s="34" t="str">
        <f>IFERROR(TIME(0,0,AVERAGEIFS('VISSIM Travel Time Outputs'!$I:$I,'VISSIM Travel Time Outputs'!$D:$D,$D77,'VISSIM Travel Time Outputs'!$A:$A,"AVG",'VISSIM Travel Time Outputs'!$B:$B,Q$9)),"-")</f>
        <v>-</v>
      </c>
      <c r="R77" s="34" t="str">
        <f>IFERROR(TIME(0,0,AVERAGEIFS('VISSIM Travel Time Outputs'!$I:$I,'VISSIM Travel Time Outputs'!$D:$D,$D77,'VISSIM Travel Time Outputs'!$A:$A,"AVG",'VISSIM Travel Time Outputs'!$B:$B,R$9)),"-")</f>
        <v>-</v>
      </c>
      <c r="S77" s="34" t="str">
        <f>IFERROR(TIME(0,0,AVERAGEIFS('VISSIM Travel Time Outputs'!$I:$I,'VISSIM Travel Time Outputs'!$D:$D,$D77,'VISSIM Travel Time Outputs'!$A:$A,"AVG",'VISSIM Travel Time Outputs'!$B:$B,S$9)),"-")</f>
        <v>-</v>
      </c>
      <c r="T77" s="34" t="str">
        <f>IFERROR(TIME(0,0,AVERAGEIFS('VISSIM Travel Time Outputs'!$I:$I,'VISSIM Travel Time Outputs'!$D:$D,$D77,'VISSIM Travel Time Outputs'!$A:$A,"AVG",'VISSIM Travel Time Outputs'!$B:$B,T$9)),"-")</f>
        <v>-</v>
      </c>
      <c r="U77" s="34" t="str">
        <f>IFERROR(TIME(0,0,AVERAGEIFS('VISSIM Travel Time Outputs'!$I:$I,'VISSIM Travel Time Outputs'!$D:$D,$D77,'VISSIM Travel Time Outputs'!$A:$A,"AVG",'VISSIM Travel Time Outputs'!$B:$B,U$9)),"-")</f>
        <v>-</v>
      </c>
      <c r="V77" s="34" t="str">
        <f>IFERROR(TIME(0,0,AVERAGEIFS('VISSIM Travel Time Outputs'!$I:$I,'VISSIM Travel Time Outputs'!$D:$D,$D77,'VISSIM Travel Time Outputs'!$A:$A,"AVG",'VISSIM Travel Time Outputs'!$B:$B,V$9)),"-")</f>
        <v>-</v>
      </c>
      <c r="W77" s="34" t="str">
        <f>IFERROR(TIME(0,0,AVERAGEIFS('VISSIM Travel Time Outputs'!$I:$I,'VISSIM Travel Time Outputs'!$D:$D,$D77,'VISSIM Travel Time Outputs'!$A:$A,"AVG",'VISSIM Travel Time Outputs'!$B:$B,W$9)),"-")</f>
        <v>-</v>
      </c>
      <c r="X77" s="34" t="str">
        <f>IFERROR(TIME(0,0,AVERAGEIFS('VISSIM Travel Time Outputs'!$I:$I,'VISSIM Travel Time Outputs'!$D:$D,$D77,'VISSIM Travel Time Outputs'!$A:$A,"AVG",'VISSIM Travel Time Outputs'!$B:$B,X$9)),"-")</f>
        <v>-</v>
      </c>
      <c r="Y77" s="134" t="str">
        <f>IFERROR(TIME(0,0,AVERAGEIFS('VISSIM Travel Time Outputs'!$I:$I,'VISSIM Travel Time Outputs'!$D:$D,$D77,'VISSIM Travel Time Outputs'!$A:$A,"AVG",'VISSIM Travel Time Outputs'!$B:$B,Y$9)),"-")</f>
        <v>-</v>
      </c>
      <c r="Z77" s="254"/>
      <c r="AA77" s="323" t="str">
        <f>IFERROR(AVERAGEIFS('VISSIM Travel Time Outputs'!$F:$F,'VISSIM Travel Time Outputs'!$D:$D,$D77,'VISSIM Travel Time Outputs'!$A:$A,"AVG",'VISSIM Travel Time Outputs'!$B:$B,AA$9),"-")</f>
        <v>-</v>
      </c>
      <c r="AB77" s="324" t="str">
        <f>IFERROR(AVERAGEIFS('VISSIM Travel Time Outputs'!$F:$F,'VISSIM Travel Time Outputs'!$D:$D,$D77,'VISSIM Travel Time Outputs'!$A:$A,"AVG",'VISSIM Travel Time Outputs'!$B:$B,AB$9),"-")</f>
        <v>-</v>
      </c>
      <c r="AC77" s="324" t="str">
        <f>IFERROR(AVERAGEIFS('VISSIM Travel Time Outputs'!$F:$F,'VISSIM Travel Time Outputs'!$D:$D,$D77,'VISSIM Travel Time Outputs'!$A:$A,"AVG",'VISSIM Travel Time Outputs'!$B:$B,AC$9),"-")</f>
        <v>-</v>
      </c>
      <c r="AD77" s="324" t="str">
        <f>IFERROR(AVERAGEIFS('VISSIM Travel Time Outputs'!$F:$F,'VISSIM Travel Time Outputs'!$D:$D,$D77,'VISSIM Travel Time Outputs'!$A:$A,"AVG",'VISSIM Travel Time Outputs'!$B:$B,AD$9),"-")</f>
        <v>-</v>
      </c>
      <c r="AE77" s="324" t="str">
        <f>IFERROR(AVERAGEIFS('VISSIM Travel Time Outputs'!$F:$F,'VISSIM Travel Time Outputs'!$D:$D,$D77,'VISSIM Travel Time Outputs'!$A:$A,"AVG",'VISSIM Travel Time Outputs'!$B:$B,AE$9),"-")</f>
        <v>-</v>
      </c>
      <c r="AF77" s="324" t="str">
        <f>IFERROR(AVERAGEIFS('VISSIM Travel Time Outputs'!$F:$F,'VISSIM Travel Time Outputs'!$D:$D,$D77,'VISSIM Travel Time Outputs'!$A:$A,"AVG",'VISSIM Travel Time Outputs'!$B:$B,AF$9),"-")</f>
        <v>-</v>
      </c>
      <c r="AG77" s="324" t="str">
        <f>IFERROR(AVERAGEIFS('VISSIM Travel Time Outputs'!$F:$F,'VISSIM Travel Time Outputs'!$D:$D,$D77,'VISSIM Travel Time Outputs'!$A:$A,"AVG",'VISSIM Travel Time Outputs'!$B:$B,AG$9),"-")</f>
        <v>-</v>
      </c>
      <c r="AH77" s="324" t="str">
        <f>IFERROR(AVERAGEIFS('VISSIM Travel Time Outputs'!$F:$F,'VISSIM Travel Time Outputs'!$D:$D,$D77,'VISSIM Travel Time Outputs'!$A:$A,"AVG",'VISSIM Travel Time Outputs'!$B:$B,AH$9),"-")</f>
        <v>-</v>
      </c>
      <c r="AI77" s="324" t="str">
        <f>IFERROR(AVERAGEIFS('VISSIM Travel Time Outputs'!$F:$F,'VISSIM Travel Time Outputs'!$D:$D,$D77,'VISSIM Travel Time Outputs'!$A:$A,"AVG",'VISSIM Travel Time Outputs'!$B:$B,AI$9),"-")</f>
        <v>-</v>
      </c>
      <c r="AJ77" s="324" t="str">
        <f>IFERROR(AVERAGEIFS('VISSIM Travel Time Outputs'!$F:$F,'VISSIM Travel Time Outputs'!$D:$D,$D77,'VISSIM Travel Time Outputs'!$A:$A,"AVG",'VISSIM Travel Time Outputs'!$B:$B,AJ$9),"-")</f>
        <v>-</v>
      </c>
      <c r="AK77" s="324" t="str">
        <f>IFERROR(AVERAGEIFS('VISSIM Travel Time Outputs'!$F:$F,'VISSIM Travel Time Outputs'!$D:$D,$D77,'VISSIM Travel Time Outputs'!$A:$A,"AVG",'VISSIM Travel Time Outputs'!$B:$B,AK$9),"-")</f>
        <v>-</v>
      </c>
      <c r="AL77" s="324" t="str">
        <f>IFERROR(AVERAGEIFS('VISSIM Travel Time Outputs'!$F:$F,'VISSIM Travel Time Outputs'!$D:$D,$D77,'VISSIM Travel Time Outputs'!$A:$A,"AVG",'VISSIM Travel Time Outputs'!$B:$B,AL$9),"-")</f>
        <v>-</v>
      </c>
      <c r="AM77" s="324" t="str">
        <f>IFERROR(AVERAGEIFS('VISSIM Travel Time Outputs'!$F:$F,'VISSIM Travel Time Outputs'!$D:$D,$D77,'VISSIM Travel Time Outputs'!$A:$A,"AVG",'VISSIM Travel Time Outputs'!$B:$B,AM$9),"-")</f>
        <v>-</v>
      </c>
      <c r="AN77" s="324" t="str">
        <f>IFERROR(AVERAGEIFS('VISSIM Travel Time Outputs'!$F:$F,'VISSIM Travel Time Outputs'!$D:$D,$D77,'VISSIM Travel Time Outputs'!$A:$A,"AVG",'VISSIM Travel Time Outputs'!$B:$B,AN$9),"-")</f>
        <v>-</v>
      </c>
      <c r="AO77" s="324" t="str">
        <f>IFERROR(AVERAGEIFS('VISSIM Travel Time Outputs'!$F:$F,'VISSIM Travel Time Outputs'!$D:$D,$D77,'VISSIM Travel Time Outputs'!$A:$A,"AVG",'VISSIM Travel Time Outputs'!$B:$B,AO$9),"-")</f>
        <v>-</v>
      </c>
      <c r="AP77" s="325" t="str">
        <f>IFERROR(AVERAGEIFS('VISSIM Travel Time Outputs'!$F:$F,'VISSIM Travel Time Outputs'!$D:$D,$D77,'VISSIM Travel Time Outputs'!$A:$A,"AVG",'VISSIM Travel Time Outputs'!$B:$B,AP$9),"-")</f>
        <v>-</v>
      </c>
      <c r="AQ77" s="331"/>
      <c r="AR77" s="209" t="str">
        <f t="shared" si="35"/>
        <v>--</v>
      </c>
      <c r="AS77" s="354" t="str">
        <f t="shared" si="36"/>
        <v>--</v>
      </c>
      <c r="AT77" s="325">
        <f t="shared" si="37"/>
        <v>0</v>
      </c>
      <c r="AU77" s="255"/>
      <c r="AV77" s="209" t="str">
        <f>IFERROR(TIME(0,0,AVERAGEIFS('VISSIM Travel Time Outputs'!$J:$J,'VISSIM Travel Time Outputs'!$D:$D,$D77,'VISSIM Travel Time Outputs'!$A:$A,"AVG",'VISSIM Travel Time Outputs'!$B:$B,AV$9)),"-")</f>
        <v>-</v>
      </c>
      <c r="AW77" s="34" t="str">
        <f>IFERROR(TIME(0,0,AVERAGEIFS('VISSIM Travel Time Outputs'!$J:$J,'VISSIM Travel Time Outputs'!$D:$D,$D77,'VISSIM Travel Time Outputs'!$A:$A,"AVG",'VISSIM Travel Time Outputs'!$B:$B,AW$9)),"-")</f>
        <v>-</v>
      </c>
      <c r="AX77" s="34" t="str">
        <f>IFERROR(TIME(0,0,AVERAGEIFS('VISSIM Travel Time Outputs'!$J:$J,'VISSIM Travel Time Outputs'!$D:$D,$D77,'VISSIM Travel Time Outputs'!$A:$A,"AVG",'VISSIM Travel Time Outputs'!$B:$B,AX$9)),"-")</f>
        <v>-</v>
      </c>
      <c r="AY77" s="34" t="str">
        <f>IFERROR(TIME(0,0,AVERAGEIFS('VISSIM Travel Time Outputs'!$J:$J,'VISSIM Travel Time Outputs'!$D:$D,$D77,'VISSIM Travel Time Outputs'!$A:$A,"AVG",'VISSIM Travel Time Outputs'!$B:$B,AY$9)),"-")</f>
        <v>-</v>
      </c>
      <c r="AZ77" s="34" t="str">
        <f>IFERROR(TIME(0,0,AVERAGEIFS('VISSIM Travel Time Outputs'!$J:$J,'VISSIM Travel Time Outputs'!$D:$D,$D77,'VISSIM Travel Time Outputs'!$A:$A,"AVG",'VISSIM Travel Time Outputs'!$B:$B,AZ$9)),"-")</f>
        <v>-</v>
      </c>
      <c r="BA77" s="34" t="str">
        <f>IFERROR(TIME(0,0,AVERAGEIFS('VISSIM Travel Time Outputs'!$J:$J,'VISSIM Travel Time Outputs'!$D:$D,$D77,'VISSIM Travel Time Outputs'!$A:$A,"AVG",'VISSIM Travel Time Outputs'!$B:$B,BA$9)),"-")</f>
        <v>-</v>
      </c>
      <c r="BB77" s="34" t="str">
        <f>IFERROR(TIME(0,0,AVERAGEIFS('VISSIM Travel Time Outputs'!$J:$J,'VISSIM Travel Time Outputs'!$D:$D,$D77,'VISSIM Travel Time Outputs'!$A:$A,"AVG",'VISSIM Travel Time Outputs'!$B:$B,BB$9)),"-")</f>
        <v>-</v>
      </c>
      <c r="BC77" s="34" t="str">
        <f>IFERROR(TIME(0,0,AVERAGEIFS('VISSIM Travel Time Outputs'!$J:$J,'VISSIM Travel Time Outputs'!$D:$D,$D77,'VISSIM Travel Time Outputs'!$A:$A,"AVG",'VISSIM Travel Time Outputs'!$B:$B,BC$9)),"-")</f>
        <v>-</v>
      </c>
      <c r="BD77" s="34" t="str">
        <f>IFERROR(TIME(0,0,AVERAGEIFS('VISSIM Travel Time Outputs'!$J:$J,'VISSIM Travel Time Outputs'!$D:$D,$D77,'VISSIM Travel Time Outputs'!$A:$A,"AVG",'VISSIM Travel Time Outputs'!$B:$B,BD$9)),"-")</f>
        <v>-</v>
      </c>
      <c r="BE77" s="34" t="str">
        <f>IFERROR(TIME(0,0,AVERAGEIFS('VISSIM Travel Time Outputs'!$J:$J,'VISSIM Travel Time Outputs'!$D:$D,$D77,'VISSIM Travel Time Outputs'!$A:$A,"AVG",'VISSIM Travel Time Outputs'!$B:$B,BE$9)),"-")</f>
        <v>-</v>
      </c>
      <c r="BF77" s="34" t="str">
        <f>IFERROR(TIME(0,0,AVERAGEIFS('VISSIM Travel Time Outputs'!$J:$J,'VISSIM Travel Time Outputs'!$D:$D,$D77,'VISSIM Travel Time Outputs'!$A:$A,"AVG",'VISSIM Travel Time Outputs'!$B:$B,BF$9)),"-")</f>
        <v>-</v>
      </c>
      <c r="BG77" s="34" t="str">
        <f>IFERROR(TIME(0,0,AVERAGEIFS('VISSIM Travel Time Outputs'!$J:$J,'VISSIM Travel Time Outputs'!$D:$D,$D77,'VISSIM Travel Time Outputs'!$A:$A,"AVG",'VISSIM Travel Time Outputs'!$B:$B,BG$9)),"-")</f>
        <v>-</v>
      </c>
      <c r="BH77" s="34" t="str">
        <f>IFERROR(TIME(0,0,AVERAGEIFS('VISSIM Travel Time Outputs'!$J:$J,'VISSIM Travel Time Outputs'!$D:$D,$D77,'VISSIM Travel Time Outputs'!$A:$A,"AVG",'VISSIM Travel Time Outputs'!$B:$B,BH$9)),"-")</f>
        <v>-</v>
      </c>
      <c r="BI77" s="34" t="str">
        <f>IFERROR(TIME(0,0,AVERAGEIFS('VISSIM Travel Time Outputs'!$J:$J,'VISSIM Travel Time Outputs'!$D:$D,$D77,'VISSIM Travel Time Outputs'!$A:$A,"AVG",'VISSIM Travel Time Outputs'!$B:$B,BI$9)),"-")</f>
        <v>-</v>
      </c>
      <c r="BJ77" s="34" t="str">
        <f>IFERROR(TIME(0,0,AVERAGEIFS('VISSIM Travel Time Outputs'!$J:$J,'VISSIM Travel Time Outputs'!$D:$D,$D77,'VISSIM Travel Time Outputs'!$A:$A,"AVG",'VISSIM Travel Time Outputs'!$B:$B,BJ$9)),"-")</f>
        <v>-</v>
      </c>
      <c r="BK77" s="134" t="str">
        <f>IFERROR(TIME(0,0,AVERAGEIFS('VISSIM Travel Time Outputs'!$J:$J,'VISSIM Travel Time Outputs'!$D:$D,$D77,'VISSIM Travel Time Outputs'!$A:$A,"AVG",'VISSIM Travel Time Outputs'!$B:$B,BK$9)),"-")</f>
        <v>-</v>
      </c>
      <c r="BL77" s="126"/>
      <c r="BM77" s="323" t="str">
        <f>IFERROR(AVERAGEIFS('VISSIM Travel Time Outputs'!$G:$G,'VISSIM Travel Time Outputs'!$D:$D,$D77,'VISSIM Travel Time Outputs'!$A:$A,"AVG",'VISSIM Travel Time Outputs'!$B:$B,BM$9),"-")</f>
        <v>-</v>
      </c>
      <c r="BN77" s="324" t="str">
        <f>IFERROR(AVERAGEIFS('VISSIM Travel Time Outputs'!$G:$G,'VISSIM Travel Time Outputs'!$D:$D,$D77,'VISSIM Travel Time Outputs'!$A:$A,"AVG",'VISSIM Travel Time Outputs'!$B:$B,BN$9),"-")</f>
        <v>-</v>
      </c>
      <c r="BO77" s="324" t="str">
        <f>IFERROR(AVERAGEIFS('VISSIM Travel Time Outputs'!$G:$G,'VISSIM Travel Time Outputs'!$D:$D,$D77,'VISSIM Travel Time Outputs'!$A:$A,"AVG",'VISSIM Travel Time Outputs'!$B:$B,BO$9),"-")</f>
        <v>-</v>
      </c>
      <c r="BP77" s="324" t="str">
        <f>IFERROR(AVERAGEIFS('VISSIM Travel Time Outputs'!$G:$G,'VISSIM Travel Time Outputs'!$D:$D,$D77,'VISSIM Travel Time Outputs'!$A:$A,"AVG",'VISSIM Travel Time Outputs'!$B:$B,BP$9),"-")</f>
        <v>-</v>
      </c>
      <c r="BQ77" s="324" t="str">
        <f>IFERROR(AVERAGEIFS('VISSIM Travel Time Outputs'!$G:$G,'VISSIM Travel Time Outputs'!$D:$D,$D77,'VISSIM Travel Time Outputs'!$A:$A,"AVG",'VISSIM Travel Time Outputs'!$B:$B,BQ$9),"-")</f>
        <v>-</v>
      </c>
      <c r="BR77" s="324" t="str">
        <f>IFERROR(AVERAGEIFS('VISSIM Travel Time Outputs'!$G:$G,'VISSIM Travel Time Outputs'!$D:$D,$D77,'VISSIM Travel Time Outputs'!$A:$A,"AVG",'VISSIM Travel Time Outputs'!$B:$B,BR$9),"-")</f>
        <v>-</v>
      </c>
      <c r="BS77" s="324" t="str">
        <f>IFERROR(AVERAGEIFS('VISSIM Travel Time Outputs'!$G:$G,'VISSIM Travel Time Outputs'!$D:$D,$D77,'VISSIM Travel Time Outputs'!$A:$A,"AVG",'VISSIM Travel Time Outputs'!$B:$B,BS$9),"-")</f>
        <v>-</v>
      </c>
      <c r="BT77" s="324" t="str">
        <f>IFERROR(AVERAGEIFS('VISSIM Travel Time Outputs'!$G:$G,'VISSIM Travel Time Outputs'!$D:$D,$D77,'VISSIM Travel Time Outputs'!$A:$A,"AVG",'VISSIM Travel Time Outputs'!$B:$B,BT$9),"-")</f>
        <v>-</v>
      </c>
      <c r="BU77" s="324" t="str">
        <f>IFERROR(AVERAGEIFS('VISSIM Travel Time Outputs'!$G:$G,'VISSIM Travel Time Outputs'!$D:$D,$D77,'VISSIM Travel Time Outputs'!$A:$A,"AVG",'VISSIM Travel Time Outputs'!$B:$B,BU$9),"-")</f>
        <v>-</v>
      </c>
      <c r="BV77" s="324" t="str">
        <f>IFERROR(AVERAGEIFS('VISSIM Travel Time Outputs'!$G:$G,'VISSIM Travel Time Outputs'!$D:$D,$D77,'VISSIM Travel Time Outputs'!$A:$A,"AVG",'VISSIM Travel Time Outputs'!$B:$B,BV$9),"-")</f>
        <v>-</v>
      </c>
      <c r="BW77" s="324" t="str">
        <f>IFERROR(AVERAGEIFS('VISSIM Travel Time Outputs'!$G:$G,'VISSIM Travel Time Outputs'!$D:$D,$D77,'VISSIM Travel Time Outputs'!$A:$A,"AVG",'VISSIM Travel Time Outputs'!$B:$B,BW$9),"-")</f>
        <v>-</v>
      </c>
      <c r="BX77" s="324" t="str">
        <f>IFERROR(AVERAGEIFS('VISSIM Travel Time Outputs'!$G:$G,'VISSIM Travel Time Outputs'!$D:$D,$D77,'VISSIM Travel Time Outputs'!$A:$A,"AVG",'VISSIM Travel Time Outputs'!$B:$B,BX$9),"-")</f>
        <v>-</v>
      </c>
      <c r="BY77" s="324" t="str">
        <f>IFERROR(AVERAGEIFS('VISSIM Travel Time Outputs'!$G:$G,'VISSIM Travel Time Outputs'!$D:$D,$D77,'VISSIM Travel Time Outputs'!$A:$A,"AVG",'VISSIM Travel Time Outputs'!$B:$B,BY$9),"-")</f>
        <v>-</v>
      </c>
      <c r="BZ77" s="324" t="str">
        <f>IFERROR(AVERAGEIFS('VISSIM Travel Time Outputs'!$G:$G,'VISSIM Travel Time Outputs'!$D:$D,$D77,'VISSIM Travel Time Outputs'!$A:$A,"AVG",'VISSIM Travel Time Outputs'!$B:$B,BZ$9),"-")</f>
        <v>-</v>
      </c>
      <c r="CA77" s="324" t="str">
        <f>IFERROR(AVERAGEIFS('VISSIM Travel Time Outputs'!$G:$G,'VISSIM Travel Time Outputs'!$D:$D,$D77,'VISSIM Travel Time Outputs'!$A:$A,"AVG",'VISSIM Travel Time Outputs'!$B:$B,CA$9),"-")</f>
        <v>-</v>
      </c>
      <c r="CB77" s="325" t="str">
        <f>IFERROR(AVERAGEIFS('VISSIM Travel Time Outputs'!$G:$G,'VISSIM Travel Time Outputs'!$D:$D,$D77,'VISSIM Travel Time Outputs'!$A:$A,"AVG",'VISSIM Travel Time Outputs'!$B:$B,CB$9),"-")</f>
        <v>-</v>
      </c>
      <c r="CC77" s="254"/>
      <c r="CD77" s="209" t="str">
        <f t="shared" si="38"/>
        <v>--</v>
      </c>
      <c r="CE77" s="354" t="str">
        <f t="shared" si="39"/>
        <v>--</v>
      </c>
      <c r="CF77" s="325">
        <f t="shared" si="40"/>
        <v>0</v>
      </c>
      <c r="CG77" s="331"/>
      <c r="CH77" s="209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134"/>
      <c r="CX77" s="331"/>
      <c r="CY77" s="323"/>
      <c r="CZ77" s="324"/>
      <c r="DA77" s="324"/>
      <c r="DB77" s="324"/>
      <c r="DC77" s="324"/>
      <c r="DD77" s="324"/>
      <c r="DE77" s="324"/>
      <c r="DF77" s="324"/>
      <c r="DG77" s="324"/>
      <c r="DH77" s="324"/>
      <c r="DI77" s="324"/>
      <c r="DJ77" s="324"/>
      <c r="DK77" s="324"/>
      <c r="DL77" s="324"/>
      <c r="DM77" s="324"/>
      <c r="DN77" s="325"/>
      <c r="DO77" s="331"/>
      <c r="DP77" s="209" t="str">
        <f t="shared" si="41"/>
        <v>--</v>
      </c>
      <c r="DQ77" s="354" t="str">
        <f t="shared" si="42"/>
        <v>--</v>
      </c>
      <c r="DR77" s="325">
        <f t="shared" si="43"/>
        <v>0</v>
      </c>
      <c r="DS77" s="255"/>
      <c r="DT77" s="209" t="str">
        <f>IFERROR(TIME(0,0,AVERAGEIFS('VISSIM Travel Time Outputs'!$K:$K,'VISSIM Travel Time Outputs'!$D:$D,$D77,'VISSIM Travel Time Outputs'!$A:$A,"AVG",'VISSIM Travel Time Outputs'!$B:$B,DT$9)),"-")</f>
        <v>-</v>
      </c>
      <c r="DU77" s="34" t="str">
        <f>IFERROR(TIME(0,0,AVERAGEIFS('VISSIM Travel Time Outputs'!$K:$K,'VISSIM Travel Time Outputs'!$D:$D,$D77,'VISSIM Travel Time Outputs'!$A:$A,"AVG",'VISSIM Travel Time Outputs'!$B:$B,DU$9)),"-")</f>
        <v>-</v>
      </c>
      <c r="DV77" s="34" t="str">
        <f>IFERROR(TIME(0,0,AVERAGEIFS('VISSIM Travel Time Outputs'!$K:$K,'VISSIM Travel Time Outputs'!$D:$D,$D77,'VISSIM Travel Time Outputs'!$A:$A,"AVG",'VISSIM Travel Time Outputs'!$B:$B,DV$9)),"-")</f>
        <v>-</v>
      </c>
      <c r="DW77" s="34" t="str">
        <f>IFERROR(TIME(0,0,AVERAGEIFS('VISSIM Travel Time Outputs'!$K:$K,'VISSIM Travel Time Outputs'!$D:$D,$D77,'VISSIM Travel Time Outputs'!$A:$A,"AVG",'VISSIM Travel Time Outputs'!$B:$B,DW$9)),"-")</f>
        <v>-</v>
      </c>
      <c r="DX77" s="34" t="str">
        <f>IFERROR(TIME(0,0,AVERAGEIFS('VISSIM Travel Time Outputs'!$K:$K,'VISSIM Travel Time Outputs'!$D:$D,$D77,'VISSIM Travel Time Outputs'!$A:$A,"AVG",'VISSIM Travel Time Outputs'!$B:$B,DX$9)),"-")</f>
        <v>-</v>
      </c>
      <c r="DY77" s="34" t="str">
        <f>IFERROR(TIME(0,0,AVERAGEIFS('VISSIM Travel Time Outputs'!$K:$K,'VISSIM Travel Time Outputs'!$D:$D,$D77,'VISSIM Travel Time Outputs'!$A:$A,"AVG",'VISSIM Travel Time Outputs'!$B:$B,DY$9)),"-")</f>
        <v>-</v>
      </c>
      <c r="DZ77" s="34" t="str">
        <f>IFERROR(TIME(0,0,AVERAGEIFS('VISSIM Travel Time Outputs'!$K:$K,'VISSIM Travel Time Outputs'!$D:$D,$D77,'VISSIM Travel Time Outputs'!$A:$A,"AVG",'VISSIM Travel Time Outputs'!$B:$B,DZ$9)),"-")</f>
        <v>-</v>
      </c>
      <c r="EA77" s="34" t="str">
        <f>IFERROR(TIME(0,0,AVERAGEIFS('VISSIM Travel Time Outputs'!$K:$K,'VISSIM Travel Time Outputs'!$D:$D,$D77,'VISSIM Travel Time Outputs'!$A:$A,"AVG",'VISSIM Travel Time Outputs'!$B:$B,EA$9)),"-")</f>
        <v>-</v>
      </c>
      <c r="EB77" s="34" t="str">
        <f>IFERROR(TIME(0,0,AVERAGEIFS('VISSIM Travel Time Outputs'!$K:$K,'VISSIM Travel Time Outputs'!$D:$D,$D77,'VISSIM Travel Time Outputs'!$A:$A,"AVG",'VISSIM Travel Time Outputs'!$B:$B,EB$9)),"-")</f>
        <v>-</v>
      </c>
      <c r="EC77" s="34" t="str">
        <f>IFERROR(TIME(0,0,AVERAGEIFS('VISSIM Travel Time Outputs'!$K:$K,'VISSIM Travel Time Outputs'!$D:$D,$D77,'VISSIM Travel Time Outputs'!$A:$A,"AVG",'VISSIM Travel Time Outputs'!$B:$B,EC$9)),"-")</f>
        <v>-</v>
      </c>
      <c r="ED77" s="34" t="str">
        <f>IFERROR(TIME(0,0,AVERAGEIFS('VISSIM Travel Time Outputs'!$K:$K,'VISSIM Travel Time Outputs'!$D:$D,$D77,'VISSIM Travel Time Outputs'!$A:$A,"AVG",'VISSIM Travel Time Outputs'!$B:$B,ED$9)),"-")</f>
        <v>-</v>
      </c>
      <c r="EE77" s="34" t="str">
        <f>IFERROR(TIME(0,0,AVERAGEIFS('VISSIM Travel Time Outputs'!$K:$K,'VISSIM Travel Time Outputs'!$D:$D,$D77,'VISSIM Travel Time Outputs'!$A:$A,"AVG",'VISSIM Travel Time Outputs'!$B:$B,EE$9)),"-")</f>
        <v>-</v>
      </c>
      <c r="EF77" s="34" t="str">
        <f>IFERROR(TIME(0,0,AVERAGEIFS('VISSIM Travel Time Outputs'!$K:$K,'VISSIM Travel Time Outputs'!$D:$D,$D77,'VISSIM Travel Time Outputs'!$A:$A,"AVG",'VISSIM Travel Time Outputs'!$B:$B,EF$9)),"-")</f>
        <v>-</v>
      </c>
      <c r="EG77" s="34" t="str">
        <f>IFERROR(TIME(0,0,AVERAGEIFS('VISSIM Travel Time Outputs'!$K:$K,'VISSIM Travel Time Outputs'!$D:$D,$D77,'VISSIM Travel Time Outputs'!$A:$A,"AVG",'VISSIM Travel Time Outputs'!$B:$B,EG$9)),"-")</f>
        <v>-</v>
      </c>
      <c r="EH77" s="34" t="str">
        <f>IFERROR(TIME(0,0,AVERAGEIFS('VISSIM Travel Time Outputs'!$K:$K,'VISSIM Travel Time Outputs'!$D:$D,$D77,'VISSIM Travel Time Outputs'!$A:$A,"AVG",'VISSIM Travel Time Outputs'!$B:$B,EH$9)),"-")</f>
        <v>-</v>
      </c>
      <c r="EI77" s="134" t="str">
        <f>IFERROR(TIME(0,0,AVERAGEIFS('VISSIM Travel Time Outputs'!$K:$K,'VISSIM Travel Time Outputs'!$D:$D,$D77,'VISSIM Travel Time Outputs'!$A:$A,"AVG",'VISSIM Travel Time Outputs'!$B:$B,EI$9)),"-")</f>
        <v>-</v>
      </c>
      <c r="EJ77" s="126"/>
      <c r="EK77" s="323" t="str">
        <f>IFERROR(AVERAGEIFS('VISSIM Travel Time Outputs'!$H:$H,'VISSIM Travel Time Outputs'!$D:$D,$D77,'VISSIM Travel Time Outputs'!$A:$A,"AVG",'VISSIM Travel Time Outputs'!$B:$B,EK$9),"-")</f>
        <v>-</v>
      </c>
      <c r="EL77" s="324" t="str">
        <f>IFERROR(AVERAGEIFS('VISSIM Travel Time Outputs'!$H:$H,'VISSIM Travel Time Outputs'!$D:$D,$D77,'VISSIM Travel Time Outputs'!$A:$A,"AVG",'VISSIM Travel Time Outputs'!$B:$B,EL$9),"-")</f>
        <v>-</v>
      </c>
      <c r="EM77" s="324" t="str">
        <f>IFERROR(AVERAGEIFS('VISSIM Travel Time Outputs'!$H:$H,'VISSIM Travel Time Outputs'!$D:$D,$D77,'VISSIM Travel Time Outputs'!$A:$A,"AVG",'VISSIM Travel Time Outputs'!$B:$B,EM$9),"-")</f>
        <v>-</v>
      </c>
      <c r="EN77" s="324" t="str">
        <f>IFERROR(AVERAGEIFS('VISSIM Travel Time Outputs'!$H:$H,'VISSIM Travel Time Outputs'!$D:$D,$D77,'VISSIM Travel Time Outputs'!$A:$A,"AVG",'VISSIM Travel Time Outputs'!$B:$B,EN$9),"-")</f>
        <v>-</v>
      </c>
      <c r="EO77" s="324" t="str">
        <f>IFERROR(AVERAGEIFS('VISSIM Travel Time Outputs'!$H:$H,'VISSIM Travel Time Outputs'!$D:$D,$D77,'VISSIM Travel Time Outputs'!$A:$A,"AVG",'VISSIM Travel Time Outputs'!$B:$B,EO$9),"-")</f>
        <v>-</v>
      </c>
      <c r="EP77" s="324" t="str">
        <f>IFERROR(AVERAGEIFS('VISSIM Travel Time Outputs'!$H:$H,'VISSIM Travel Time Outputs'!$D:$D,$D77,'VISSIM Travel Time Outputs'!$A:$A,"AVG",'VISSIM Travel Time Outputs'!$B:$B,EP$9),"-")</f>
        <v>-</v>
      </c>
      <c r="EQ77" s="324" t="str">
        <f>IFERROR(AVERAGEIFS('VISSIM Travel Time Outputs'!$H:$H,'VISSIM Travel Time Outputs'!$D:$D,$D77,'VISSIM Travel Time Outputs'!$A:$A,"AVG",'VISSIM Travel Time Outputs'!$B:$B,EQ$9),"-")</f>
        <v>-</v>
      </c>
      <c r="ER77" s="324" t="str">
        <f>IFERROR(AVERAGEIFS('VISSIM Travel Time Outputs'!$H:$H,'VISSIM Travel Time Outputs'!$D:$D,$D77,'VISSIM Travel Time Outputs'!$A:$A,"AVG",'VISSIM Travel Time Outputs'!$B:$B,ER$9),"-")</f>
        <v>-</v>
      </c>
      <c r="ES77" s="324" t="str">
        <f>IFERROR(AVERAGEIFS('VISSIM Travel Time Outputs'!$H:$H,'VISSIM Travel Time Outputs'!$D:$D,$D77,'VISSIM Travel Time Outputs'!$A:$A,"AVG",'VISSIM Travel Time Outputs'!$B:$B,ES$9),"-")</f>
        <v>-</v>
      </c>
      <c r="ET77" s="324" t="str">
        <f>IFERROR(AVERAGEIFS('VISSIM Travel Time Outputs'!$H:$H,'VISSIM Travel Time Outputs'!$D:$D,$D77,'VISSIM Travel Time Outputs'!$A:$A,"AVG",'VISSIM Travel Time Outputs'!$B:$B,ET$9),"-")</f>
        <v>-</v>
      </c>
      <c r="EU77" s="324" t="str">
        <f>IFERROR(AVERAGEIFS('VISSIM Travel Time Outputs'!$H:$H,'VISSIM Travel Time Outputs'!$D:$D,$D77,'VISSIM Travel Time Outputs'!$A:$A,"AVG",'VISSIM Travel Time Outputs'!$B:$B,EU$9),"-")</f>
        <v>-</v>
      </c>
      <c r="EV77" s="324" t="str">
        <f>IFERROR(AVERAGEIFS('VISSIM Travel Time Outputs'!$H:$H,'VISSIM Travel Time Outputs'!$D:$D,$D77,'VISSIM Travel Time Outputs'!$A:$A,"AVG",'VISSIM Travel Time Outputs'!$B:$B,EV$9),"-")</f>
        <v>-</v>
      </c>
      <c r="EW77" s="324" t="str">
        <f>IFERROR(AVERAGEIFS('VISSIM Travel Time Outputs'!$H:$H,'VISSIM Travel Time Outputs'!$D:$D,$D77,'VISSIM Travel Time Outputs'!$A:$A,"AVG",'VISSIM Travel Time Outputs'!$B:$B,EW$9),"-")</f>
        <v>-</v>
      </c>
      <c r="EX77" s="324" t="str">
        <f>IFERROR(AVERAGEIFS('VISSIM Travel Time Outputs'!$H:$H,'VISSIM Travel Time Outputs'!$D:$D,$D77,'VISSIM Travel Time Outputs'!$A:$A,"AVG",'VISSIM Travel Time Outputs'!$B:$B,EX$9),"-")</f>
        <v>-</v>
      </c>
      <c r="EY77" s="324" t="str">
        <f>IFERROR(AVERAGEIFS('VISSIM Travel Time Outputs'!$H:$H,'VISSIM Travel Time Outputs'!$D:$D,$D77,'VISSIM Travel Time Outputs'!$A:$A,"AVG",'VISSIM Travel Time Outputs'!$B:$B,EY$9),"-")</f>
        <v>-</v>
      </c>
      <c r="EZ77" s="325" t="str">
        <f>IFERROR(AVERAGEIFS('VISSIM Travel Time Outputs'!$H:$H,'VISSIM Travel Time Outputs'!$D:$D,$D77,'VISSIM Travel Time Outputs'!$A:$A,"AVG",'VISSIM Travel Time Outputs'!$B:$B,EZ$9),"-")</f>
        <v>-</v>
      </c>
      <c r="FA77" s="254"/>
      <c r="FB77" s="209" t="str">
        <f t="shared" si="44"/>
        <v>--</v>
      </c>
      <c r="FC77" s="354" t="str">
        <f t="shared" si="45"/>
        <v>--</v>
      </c>
      <c r="FD77" s="325">
        <f t="shared" si="46"/>
        <v>0</v>
      </c>
      <c r="FE77" s="331"/>
      <c r="FF77" s="209" t="str">
        <f>IFERROR(GETPIVOTDATA("Average of TRAVTM(40)",#REF!,"TIMEINT",FF$9,"VEHICLETRAVELTIMEMEASUREMENT",$D77)/3600/24,"--")</f>
        <v>--</v>
      </c>
      <c r="FG77" s="34" t="str">
        <f>IFERROR(GETPIVOTDATA("Average of TRAVTM(40)",#REF!,"TIMEINT",FG$9,"VEHICLETRAVELTIMEMEASUREMENT",$D77)/3600/24,"--")</f>
        <v>--</v>
      </c>
      <c r="FH77" s="34" t="str">
        <f>IFERROR(GETPIVOTDATA("Average of TRAVTM(40)",#REF!,"TIMEINT",FH$9,"VEHICLETRAVELTIMEMEASUREMENT",$D77)/3600/24,"--")</f>
        <v>--</v>
      </c>
      <c r="FI77" s="34" t="str">
        <f>IFERROR(GETPIVOTDATA("Average of TRAVTM(40)",#REF!,"TIMEINT",FI$9,"VEHICLETRAVELTIMEMEASUREMENT",$D77)/3600/24,"--")</f>
        <v>--</v>
      </c>
      <c r="FJ77" s="34" t="str">
        <f>IFERROR(GETPIVOTDATA("Average of TRAVTM(40)",#REF!,"TIMEINT",FJ$9,"VEHICLETRAVELTIMEMEASUREMENT",$D77)/3600/24,"--")</f>
        <v>--</v>
      </c>
      <c r="FK77" s="34" t="str">
        <f>IFERROR(GETPIVOTDATA("Average of TRAVTM(40)",#REF!,"TIMEINT",FK$9,"VEHICLETRAVELTIMEMEASUREMENT",$D77)/3600/24,"--")</f>
        <v>--</v>
      </c>
      <c r="FL77" s="34" t="str">
        <f>IFERROR(GETPIVOTDATA("Average of TRAVTM(40)",#REF!,"TIMEINT",FL$9,"VEHICLETRAVELTIMEMEASUREMENT",$D77)/3600/24,"--")</f>
        <v>--</v>
      </c>
      <c r="FM77" s="34" t="str">
        <f>IFERROR(GETPIVOTDATA("Average of TRAVTM(40)",#REF!,"TIMEINT",FM$9,"VEHICLETRAVELTIMEMEASUREMENT",$D77)/3600/24,"--")</f>
        <v>--</v>
      </c>
      <c r="FN77" s="34" t="str">
        <f>IFERROR(GETPIVOTDATA("Average of TRAVTM(40)",#REF!,"TIMEINT",FN$9,"VEHICLETRAVELTIMEMEASUREMENT",$D77)/3600/24,"--")</f>
        <v>--</v>
      </c>
      <c r="FO77" s="34" t="str">
        <f>IFERROR(GETPIVOTDATA("Average of TRAVTM(40)",#REF!,"TIMEINT",FO$9,"VEHICLETRAVELTIMEMEASUREMENT",$D77)/3600/24,"--")</f>
        <v>--</v>
      </c>
      <c r="FP77" s="34" t="str">
        <f>IFERROR(GETPIVOTDATA("Average of TRAVTM(40)",#REF!,"TIMEINT",FP$9,"VEHICLETRAVELTIMEMEASUREMENT",$D77)/3600/24,"--")</f>
        <v>--</v>
      </c>
      <c r="FQ77" s="34" t="str">
        <f>IFERROR(GETPIVOTDATA("Average of TRAVTM(40)",#REF!,"TIMEINT",FQ$9,"VEHICLETRAVELTIMEMEASUREMENT",$D77)/3600/24,"--")</f>
        <v>--</v>
      </c>
      <c r="FR77" s="34" t="str">
        <f>IFERROR(GETPIVOTDATA("Average of TRAVTM(40)",#REF!,"TIMEINT",FR$9,"VEHICLETRAVELTIMEMEASUREMENT",$D77)/3600/24,"--")</f>
        <v>--</v>
      </c>
      <c r="FS77" s="34" t="str">
        <f>IFERROR(GETPIVOTDATA("Average of TRAVTM(40)",#REF!,"TIMEINT",FS$9,"VEHICLETRAVELTIMEMEASUREMENT",$D77)/3600/24,"--")</f>
        <v>--</v>
      </c>
      <c r="FT77" s="34" t="str">
        <f>IFERROR(GETPIVOTDATA("Average of TRAVTM(40)",#REF!,"TIMEINT",FT$9,"VEHICLETRAVELTIMEMEASUREMENT",$D77)/3600/24,"--")</f>
        <v>--</v>
      </c>
      <c r="FU77" s="134" t="str">
        <f>IFERROR(GETPIVOTDATA("Average of TRAVTM(40)",#REF!,"TIMEINT",FU$9,"VEHICLETRAVELTIMEMEASUREMENT",$D77)/3600/24,"--")</f>
        <v>--</v>
      </c>
      <c r="FV77" s="331"/>
      <c r="FW77" s="323" t="str">
        <f>IFERROR(GETPIVOTDATA("Average of VEHS(40)",#REF!,"TIMEINT",FW$9,"VEHICLETRAVELTIMEMEASUREMENT",$D77),"--")</f>
        <v>--</v>
      </c>
      <c r="FX77" s="324" t="str">
        <f>IFERROR(GETPIVOTDATA("Average of VEHS(40)",#REF!,"TIMEINT",FX$9,"VEHICLETRAVELTIMEMEASUREMENT",$D77),"--")</f>
        <v>--</v>
      </c>
      <c r="FY77" s="324" t="str">
        <f>IFERROR(GETPIVOTDATA("Average of VEHS(40)",#REF!,"TIMEINT",FY$9,"VEHICLETRAVELTIMEMEASUREMENT",$D77),"--")</f>
        <v>--</v>
      </c>
      <c r="FZ77" s="324" t="str">
        <f>IFERROR(GETPIVOTDATA("Average of VEHS(40)",#REF!,"TIMEINT",FZ$9,"VEHICLETRAVELTIMEMEASUREMENT",$D77),"--")</f>
        <v>--</v>
      </c>
      <c r="GA77" s="324" t="str">
        <f>IFERROR(GETPIVOTDATA("Average of VEHS(40)",#REF!,"TIMEINT",GA$9,"VEHICLETRAVELTIMEMEASUREMENT",$D77),"--")</f>
        <v>--</v>
      </c>
      <c r="GB77" s="324" t="str">
        <f>IFERROR(GETPIVOTDATA("Average of VEHS(40)",#REF!,"TIMEINT",GB$9,"VEHICLETRAVELTIMEMEASUREMENT",$D77),"--")</f>
        <v>--</v>
      </c>
      <c r="GC77" s="324" t="str">
        <f>IFERROR(GETPIVOTDATA("Average of VEHS(40)",#REF!,"TIMEINT",GC$9,"VEHICLETRAVELTIMEMEASUREMENT",$D77),"--")</f>
        <v>--</v>
      </c>
      <c r="GD77" s="324" t="str">
        <f>IFERROR(GETPIVOTDATA("Average of VEHS(40)",#REF!,"TIMEINT",GD$9,"VEHICLETRAVELTIMEMEASUREMENT",$D77),"--")</f>
        <v>--</v>
      </c>
      <c r="GE77" s="324" t="str">
        <f>IFERROR(GETPIVOTDATA("Average of VEHS(40)",#REF!,"TIMEINT",GE$9,"VEHICLETRAVELTIMEMEASUREMENT",$D77),"--")</f>
        <v>--</v>
      </c>
      <c r="GF77" s="324" t="str">
        <f>IFERROR(GETPIVOTDATA("Average of VEHS(40)",#REF!,"TIMEINT",GF$9,"VEHICLETRAVELTIMEMEASUREMENT",$D77),"--")</f>
        <v>--</v>
      </c>
      <c r="GG77" s="324" t="str">
        <f>IFERROR(GETPIVOTDATA("Average of VEHS(40)",#REF!,"TIMEINT",GG$9,"VEHICLETRAVELTIMEMEASUREMENT",$D77),"--")</f>
        <v>--</v>
      </c>
      <c r="GH77" s="324" t="str">
        <f>IFERROR(GETPIVOTDATA("Average of VEHS(40)",#REF!,"TIMEINT",GH$9,"VEHICLETRAVELTIMEMEASUREMENT",$D77),"--")</f>
        <v>--</v>
      </c>
      <c r="GI77" s="324" t="str">
        <f>IFERROR(GETPIVOTDATA("Average of VEHS(40)",#REF!,"TIMEINT",GI$9,"VEHICLETRAVELTIMEMEASUREMENT",$D77),"--")</f>
        <v>--</v>
      </c>
      <c r="GJ77" s="324" t="str">
        <f>IFERROR(GETPIVOTDATA("Average of VEHS(40)",#REF!,"TIMEINT",GJ$9,"VEHICLETRAVELTIMEMEASUREMENT",$D77),"--")</f>
        <v>--</v>
      </c>
      <c r="GK77" s="324" t="str">
        <f>IFERROR(GETPIVOTDATA("Average of VEHS(40)",#REF!,"TIMEINT",GK$9,"VEHICLETRAVELTIMEMEASUREMENT",$D77),"--")</f>
        <v>--</v>
      </c>
      <c r="GL77" s="325" t="str">
        <f>IFERROR(GETPIVOTDATA("Average of VEHS(40)",#REF!,"TIMEINT",GL$9,"VEHICLETRAVELTIMEMEASUREMENT",$D77),"--")</f>
        <v>--</v>
      </c>
      <c r="GM77" s="331"/>
      <c r="GN77" s="209" t="str">
        <f t="shared" si="47"/>
        <v>--</v>
      </c>
      <c r="GO77" s="354" t="str">
        <f t="shared" si="48"/>
        <v>--</v>
      </c>
      <c r="GP77" s="325">
        <f t="shared" si="49"/>
        <v>0</v>
      </c>
      <c r="GQ77" s="331"/>
      <c r="GR77" s="209" t="str">
        <f>IFERROR(GETPIVOTDATA("Average of TRAVTM(60)",#REF!,"TIMEINT",GR$9,"VEHICLETRAVELTIMEMEASUREMENT",$D77)/3600/24,"--")</f>
        <v>--</v>
      </c>
      <c r="GS77" s="34" t="str">
        <f>IFERROR(GETPIVOTDATA("Average of TRAVTM(60)",#REF!,"TIMEINT",GS$9,"VEHICLETRAVELTIMEMEASUREMENT",$D77)/3600/24,"--")</f>
        <v>--</v>
      </c>
      <c r="GT77" s="34" t="str">
        <f>IFERROR(GETPIVOTDATA("Average of TRAVTM(60)",#REF!,"TIMEINT",GT$9,"VEHICLETRAVELTIMEMEASUREMENT",$D77)/3600/24,"--")</f>
        <v>--</v>
      </c>
      <c r="GU77" s="34" t="str">
        <f>IFERROR(GETPIVOTDATA("Average of TRAVTM(60)",#REF!,"TIMEINT",GU$9,"VEHICLETRAVELTIMEMEASUREMENT",$D77)/3600/24,"--")</f>
        <v>--</v>
      </c>
      <c r="GV77" s="34" t="str">
        <f>IFERROR(GETPIVOTDATA("Average of TRAVTM(60)",#REF!,"TIMEINT",GV$9,"VEHICLETRAVELTIMEMEASUREMENT",$D77)/3600/24,"--")</f>
        <v>--</v>
      </c>
      <c r="GW77" s="34" t="str">
        <f>IFERROR(GETPIVOTDATA("Average of TRAVTM(60)",#REF!,"TIMEINT",GW$9,"VEHICLETRAVELTIMEMEASUREMENT",$D77)/3600/24,"--")</f>
        <v>--</v>
      </c>
      <c r="GX77" s="34" t="str">
        <f>IFERROR(GETPIVOTDATA("Average of TRAVTM(60)",#REF!,"TIMEINT",GX$9,"VEHICLETRAVELTIMEMEASUREMENT",$D77)/3600/24,"--")</f>
        <v>--</v>
      </c>
      <c r="GY77" s="34" t="str">
        <f>IFERROR(GETPIVOTDATA("Average of TRAVTM(60)",#REF!,"TIMEINT",GY$9,"VEHICLETRAVELTIMEMEASUREMENT",$D77)/3600/24,"--")</f>
        <v>--</v>
      </c>
      <c r="GZ77" s="34" t="str">
        <f>IFERROR(GETPIVOTDATA("Average of TRAVTM(60)",#REF!,"TIMEINT",GZ$9,"VEHICLETRAVELTIMEMEASUREMENT",$D77)/3600/24,"--")</f>
        <v>--</v>
      </c>
      <c r="HA77" s="34" t="str">
        <f>IFERROR(GETPIVOTDATA("Average of TRAVTM(60)",#REF!,"TIMEINT",HA$9,"VEHICLETRAVELTIMEMEASUREMENT",$D77)/3600/24,"--")</f>
        <v>--</v>
      </c>
      <c r="HB77" s="34" t="str">
        <f>IFERROR(GETPIVOTDATA("Average of TRAVTM(60)",#REF!,"TIMEINT",HB$9,"VEHICLETRAVELTIMEMEASUREMENT",$D77)/3600/24,"--")</f>
        <v>--</v>
      </c>
      <c r="HC77" s="34" t="str">
        <f>IFERROR(GETPIVOTDATA("Average of TRAVTM(60)",#REF!,"TIMEINT",HC$9,"VEHICLETRAVELTIMEMEASUREMENT",$D77)/3600/24,"--")</f>
        <v>--</v>
      </c>
      <c r="HD77" s="34" t="str">
        <f>IFERROR(GETPIVOTDATA("Average of TRAVTM(60)",#REF!,"TIMEINT",HD$9,"VEHICLETRAVELTIMEMEASUREMENT",$D77)/3600/24,"--")</f>
        <v>--</v>
      </c>
      <c r="HE77" s="34" t="str">
        <f>IFERROR(GETPIVOTDATA("Average of TRAVTM(60)",#REF!,"TIMEINT",HE$9,"VEHICLETRAVELTIMEMEASUREMENT",$D77)/3600/24,"--")</f>
        <v>--</v>
      </c>
      <c r="HF77" s="34" t="str">
        <f>IFERROR(GETPIVOTDATA("Average of TRAVTM(60)",#REF!,"TIMEINT",HF$9,"VEHICLETRAVELTIMEMEASUREMENT",$D77)/3600/24,"--")</f>
        <v>--</v>
      </c>
      <c r="HG77" s="134" t="str">
        <f>IFERROR(GETPIVOTDATA("Average of TRAVTM(60)",#REF!,"TIMEINT",HG$9,"VEHICLETRAVELTIMEMEASUREMENT",$D77)/3600/24,"--")</f>
        <v>--</v>
      </c>
      <c r="HH77" s="331"/>
      <c r="HI77" s="323" t="str">
        <f>IFERROR(GETPIVOTDATA("Average of VEHS(60)",#REF!,"TIMEINT",HI$9,"VEHICLETRAVELTIMEMEASUREMENT",$D77),"--")</f>
        <v>--</v>
      </c>
      <c r="HJ77" s="324" t="str">
        <f>IFERROR(GETPIVOTDATA("Average of VEHS(60)",#REF!,"TIMEINT",HJ$9,"VEHICLETRAVELTIMEMEASUREMENT",$D77),"--")</f>
        <v>--</v>
      </c>
      <c r="HK77" s="324" t="str">
        <f>IFERROR(GETPIVOTDATA("Average of VEHS(60)",#REF!,"TIMEINT",HK$9,"VEHICLETRAVELTIMEMEASUREMENT",$D77),"--")</f>
        <v>--</v>
      </c>
      <c r="HL77" s="324" t="str">
        <f>IFERROR(GETPIVOTDATA("Average of VEHS(60)",#REF!,"TIMEINT",HL$9,"VEHICLETRAVELTIMEMEASUREMENT",$D77),"--")</f>
        <v>--</v>
      </c>
      <c r="HM77" s="324" t="str">
        <f>IFERROR(GETPIVOTDATA("Average of VEHS(60)",#REF!,"TIMEINT",HM$9,"VEHICLETRAVELTIMEMEASUREMENT",$D77),"--")</f>
        <v>--</v>
      </c>
      <c r="HN77" s="324" t="str">
        <f>IFERROR(GETPIVOTDATA("Average of VEHS(60)",#REF!,"TIMEINT",HN$9,"VEHICLETRAVELTIMEMEASUREMENT",$D77),"--")</f>
        <v>--</v>
      </c>
      <c r="HO77" s="324" t="str">
        <f>IFERROR(GETPIVOTDATA("Average of VEHS(60)",#REF!,"TIMEINT",HO$9,"VEHICLETRAVELTIMEMEASUREMENT",$D77),"--")</f>
        <v>--</v>
      </c>
      <c r="HP77" s="324" t="str">
        <f>IFERROR(GETPIVOTDATA("Average of VEHS(60)",#REF!,"TIMEINT",HP$9,"VEHICLETRAVELTIMEMEASUREMENT",$D77),"--")</f>
        <v>--</v>
      </c>
      <c r="HQ77" s="324" t="str">
        <f>IFERROR(GETPIVOTDATA("Average of VEHS(60)",#REF!,"TIMEINT",HQ$9,"VEHICLETRAVELTIMEMEASUREMENT",$D77),"--")</f>
        <v>--</v>
      </c>
      <c r="HR77" s="324" t="str">
        <f>IFERROR(GETPIVOTDATA("Average of VEHS(60)",#REF!,"TIMEINT",HR$9,"VEHICLETRAVELTIMEMEASUREMENT",$D77),"--")</f>
        <v>--</v>
      </c>
      <c r="HS77" s="324" t="str">
        <f>IFERROR(GETPIVOTDATA("Average of VEHS(60)",#REF!,"TIMEINT",HS$9,"VEHICLETRAVELTIMEMEASUREMENT",$D77),"--")</f>
        <v>--</v>
      </c>
      <c r="HT77" s="324" t="str">
        <f>IFERROR(GETPIVOTDATA("Average of VEHS(60)",#REF!,"TIMEINT",HT$9,"VEHICLETRAVELTIMEMEASUREMENT",$D77),"--")</f>
        <v>--</v>
      </c>
      <c r="HU77" s="324" t="str">
        <f>IFERROR(GETPIVOTDATA("Average of VEHS(60)",#REF!,"TIMEINT",HU$9,"VEHICLETRAVELTIMEMEASUREMENT",$D77),"--")</f>
        <v>--</v>
      </c>
      <c r="HV77" s="324" t="str">
        <f>IFERROR(GETPIVOTDATA("Average of VEHS(60)",#REF!,"TIMEINT",HV$9,"VEHICLETRAVELTIMEMEASUREMENT",$D77),"--")</f>
        <v>--</v>
      </c>
      <c r="HW77" s="324" t="str">
        <f>IFERROR(GETPIVOTDATA("Average of VEHS(60)",#REF!,"TIMEINT",HW$9,"VEHICLETRAVELTIMEMEASUREMENT",$D77),"--")</f>
        <v>--</v>
      </c>
      <c r="HX77" s="325" t="str">
        <f>IFERROR(GETPIVOTDATA("Average of VEHS(60)",#REF!,"TIMEINT",HX$9,"VEHICLETRAVELTIMEMEASUREMENT",$D77),"--")</f>
        <v>--</v>
      </c>
      <c r="HY77" s="331"/>
      <c r="HZ77" s="209" t="str">
        <f t="shared" si="50"/>
        <v>--</v>
      </c>
      <c r="IA77" s="354" t="str">
        <f t="shared" si="51"/>
        <v>--</v>
      </c>
      <c r="IB77" s="325">
        <f t="shared" si="52"/>
        <v>0</v>
      </c>
      <c r="IC77" s="638"/>
      <c r="ID77" s="323" t="str">
        <f>IFERROR(AVERAGEIFS('VISSIM Travel Time Outputs'!#REF!,'VISSIM Travel Time Outputs'!#REF!,$D77,'VISSIM Travel Time Outputs'!#REF!,"AVG",'VISSIM Travel Time Outputs'!#REF!,ID$9),"-")</f>
        <v>-</v>
      </c>
      <c r="IE77" s="324" t="str">
        <f>IFERROR(AVERAGEIFS('VISSIM Travel Time Outputs'!#REF!,'VISSIM Travel Time Outputs'!#REF!,$D77,'VISSIM Travel Time Outputs'!#REF!,"AVG",'VISSIM Travel Time Outputs'!#REF!,IE$9),"-")</f>
        <v>-</v>
      </c>
      <c r="IF77" s="324" t="str">
        <f>IFERROR(AVERAGEIFS('VISSIM Travel Time Outputs'!#REF!,'VISSIM Travel Time Outputs'!#REF!,$D77,'VISSIM Travel Time Outputs'!#REF!,"AVG",'VISSIM Travel Time Outputs'!#REF!,IF$9),"-")</f>
        <v>-</v>
      </c>
      <c r="IG77" s="324" t="str">
        <f>IFERROR(AVERAGEIFS('VISSIM Travel Time Outputs'!#REF!,'VISSIM Travel Time Outputs'!#REF!,$D77,'VISSIM Travel Time Outputs'!#REF!,"AVG",'VISSIM Travel Time Outputs'!#REF!,IG$9),"-")</f>
        <v>-</v>
      </c>
      <c r="IH77" s="324" t="str">
        <f>IFERROR(AVERAGEIFS('VISSIM Travel Time Outputs'!#REF!,'VISSIM Travel Time Outputs'!#REF!,$D77,'VISSIM Travel Time Outputs'!#REF!,"AVG",'VISSIM Travel Time Outputs'!#REF!,IH$9),"-")</f>
        <v>-</v>
      </c>
      <c r="II77" s="324" t="str">
        <f>IFERROR(AVERAGEIFS('VISSIM Travel Time Outputs'!#REF!,'VISSIM Travel Time Outputs'!#REF!,$D77,'VISSIM Travel Time Outputs'!#REF!,"AVG",'VISSIM Travel Time Outputs'!#REF!,II$9),"-")</f>
        <v>-</v>
      </c>
      <c r="IJ77" s="324" t="str">
        <f>IFERROR(AVERAGEIFS('VISSIM Travel Time Outputs'!#REF!,'VISSIM Travel Time Outputs'!#REF!,$D77,'VISSIM Travel Time Outputs'!#REF!,"AVG",'VISSIM Travel Time Outputs'!#REF!,IJ$9),"-")</f>
        <v>-</v>
      </c>
      <c r="IK77" s="324" t="str">
        <f>IFERROR(AVERAGEIFS('VISSIM Travel Time Outputs'!#REF!,'VISSIM Travel Time Outputs'!#REF!,$D77,'VISSIM Travel Time Outputs'!#REF!,"AVG",'VISSIM Travel Time Outputs'!#REF!,IK$9),"-")</f>
        <v>-</v>
      </c>
      <c r="IL77" s="324" t="str">
        <f>IFERROR(AVERAGEIFS('VISSIM Travel Time Outputs'!#REF!,'VISSIM Travel Time Outputs'!#REF!,$D77,'VISSIM Travel Time Outputs'!#REF!,"AVG",'VISSIM Travel Time Outputs'!#REF!,IL$9),"-")</f>
        <v>-</v>
      </c>
      <c r="IM77" s="324" t="str">
        <f>IFERROR(AVERAGEIFS('VISSIM Travel Time Outputs'!#REF!,'VISSIM Travel Time Outputs'!#REF!,$D77,'VISSIM Travel Time Outputs'!#REF!,"AVG",'VISSIM Travel Time Outputs'!#REF!,IM$9),"-")</f>
        <v>-</v>
      </c>
      <c r="IN77" s="324" t="str">
        <f>IFERROR(AVERAGEIFS('VISSIM Travel Time Outputs'!#REF!,'VISSIM Travel Time Outputs'!#REF!,$D77,'VISSIM Travel Time Outputs'!#REF!,"AVG",'VISSIM Travel Time Outputs'!#REF!,IN$9),"-")</f>
        <v>-</v>
      </c>
      <c r="IO77" s="324" t="str">
        <f>IFERROR(AVERAGEIFS('VISSIM Travel Time Outputs'!#REF!,'VISSIM Travel Time Outputs'!#REF!,$D77,'VISSIM Travel Time Outputs'!#REF!,"AVG",'VISSIM Travel Time Outputs'!#REF!,IO$9),"-")</f>
        <v>-</v>
      </c>
      <c r="IP77" s="324" t="str">
        <f>IFERROR(AVERAGEIFS('VISSIM Travel Time Outputs'!#REF!,'VISSIM Travel Time Outputs'!#REF!,$D77,'VISSIM Travel Time Outputs'!#REF!,"AVG",'VISSIM Travel Time Outputs'!#REF!,IP$9),"-")</f>
        <v>-</v>
      </c>
      <c r="IQ77" s="324" t="str">
        <f>IFERROR(AVERAGEIFS('VISSIM Travel Time Outputs'!#REF!,'VISSIM Travel Time Outputs'!#REF!,$D77,'VISSIM Travel Time Outputs'!#REF!,"AVG",'VISSIM Travel Time Outputs'!#REF!,IQ$9),"-")</f>
        <v>-</v>
      </c>
      <c r="IR77" s="324" t="str">
        <f>IFERROR(AVERAGEIFS('VISSIM Travel Time Outputs'!#REF!,'VISSIM Travel Time Outputs'!#REF!,$D77,'VISSIM Travel Time Outputs'!#REF!,"AVG",'VISSIM Travel Time Outputs'!#REF!,IR$9),"-")</f>
        <v>-</v>
      </c>
      <c r="IS77" s="325" t="str">
        <f>IFERROR(AVERAGEIFS('VISSIM Travel Time Outputs'!#REF!,'VISSIM Travel Time Outputs'!#REF!,$D77,'VISSIM Travel Time Outputs'!#REF!,"AVG",'VISSIM Travel Time Outputs'!#REF!,IS$9),"-")</f>
        <v>-</v>
      </c>
      <c r="IT77" s="325" t="str">
        <f t="shared" si="53"/>
        <v>--</v>
      </c>
    </row>
    <row r="78" spans="1:254" x14ac:dyDescent="0.35">
      <c r="A78" s="252" t="str">
        <f t="shared" si="34"/>
        <v>H</v>
      </c>
      <c r="B78" s="319">
        <f t="shared" si="54"/>
        <v>69</v>
      </c>
      <c r="C78" s="413">
        <f>INDEX('Input - Travel Times'!$B$3:$AH$103,MATCH($B78,'Input - Travel Times'!$B$3:$B$103,0),MATCH(C$9,'Input - Travel Times'!$B$3:$AH$3,0))</f>
        <v>0</v>
      </c>
      <c r="D78" s="150">
        <f>INDEX('Input - Travel Times'!$B$3:$AH$103,MATCH($B78,'Input - Travel Times'!$B$3:$B$103,0),MATCH(D$9,'Input - Travel Times'!$B$3:$AH$3,0))</f>
        <v>0</v>
      </c>
      <c r="E78" s="518">
        <f>TIME(0,0,INDEX('Input - Travel Times'!$B$3:$AH$103,MATCH($B78,'Input - Travel Times'!$B$3:$B$103,0),MATCH(E$9,'Input - Travel Times'!$B$3:$AH$3,0)))</f>
        <v>0</v>
      </c>
      <c r="F78" s="518">
        <f>TIME(0,0,INDEX('Input - Travel Times'!$B$3:$AH$103,MATCH($B78,'Input - Travel Times'!$B$3:$B$103,0),MATCH(F$9,'Input - Travel Times'!$B$3:$AH$3,0)))</f>
        <v>0</v>
      </c>
      <c r="G78" s="518">
        <f>TIME(0,0,INDEX('Input - Travel Times'!$B$3:$AH$103,MATCH($B78,'Input - Travel Times'!$B$3:$B$103,0),MATCH(G$9,'Input - Travel Times'!$B$3:$AH$3,0)))</f>
        <v>0</v>
      </c>
      <c r="H78" s="518">
        <f>TIME(0,0,INDEX('Input - Travel Times'!$B$3:$AH$103,MATCH($B78,'Input - Travel Times'!$B$3:$B$103,0),MATCH(H$9,'Input - Travel Times'!$B$3:$AH$3,0)))</f>
        <v>0</v>
      </c>
      <c r="J78" s="209" t="str">
        <f>IFERROR(TIME(0,0,AVERAGEIFS('VISSIM Travel Time Outputs'!$I:$I,'VISSIM Travel Time Outputs'!$D:$D,$D78,'VISSIM Travel Time Outputs'!$A:$A,"AVG",'VISSIM Travel Time Outputs'!$B:$B,J$9)),"-")</f>
        <v>-</v>
      </c>
      <c r="K78" s="34" t="str">
        <f>IFERROR(TIME(0,0,AVERAGEIFS('VISSIM Travel Time Outputs'!$I:$I,'VISSIM Travel Time Outputs'!$D:$D,$D78,'VISSIM Travel Time Outputs'!$A:$A,"AVG",'VISSIM Travel Time Outputs'!$B:$B,K$9)),"-")</f>
        <v>-</v>
      </c>
      <c r="L78" s="34" t="str">
        <f>IFERROR(TIME(0,0,AVERAGEIFS('VISSIM Travel Time Outputs'!$I:$I,'VISSIM Travel Time Outputs'!$D:$D,$D78,'VISSIM Travel Time Outputs'!$A:$A,"AVG",'VISSIM Travel Time Outputs'!$B:$B,L$9)),"-")</f>
        <v>-</v>
      </c>
      <c r="M78" s="34" t="str">
        <f>IFERROR(TIME(0,0,AVERAGEIFS('VISSIM Travel Time Outputs'!$I:$I,'VISSIM Travel Time Outputs'!$D:$D,$D78,'VISSIM Travel Time Outputs'!$A:$A,"AVG",'VISSIM Travel Time Outputs'!$B:$B,M$9)),"-")</f>
        <v>-</v>
      </c>
      <c r="N78" s="34" t="str">
        <f>IFERROR(TIME(0,0,AVERAGEIFS('VISSIM Travel Time Outputs'!$I:$I,'VISSIM Travel Time Outputs'!$D:$D,$D78,'VISSIM Travel Time Outputs'!$A:$A,"AVG",'VISSIM Travel Time Outputs'!$B:$B,N$9)),"-")</f>
        <v>-</v>
      </c>
      <c r="O78" s="34" t="str">
        <f>IFERROR(TIME(0,0,AVERAGEIFS('VISSIM Travel Time Outputs'!$I:$I,'VISSIM Travel Time Outputs'!$D:$D,$D78,'VISSIM Travel Time Outputs'!$A:$A,"AVG",'VISSIM Travel Time Outputs'!$B:$B,O$9)),"-")</f>
        <v>-</v>
      </c>
      <c r="P78" s="34" t="str">
        <f>IFERROR(TIME(0,0,AVERAGEIFS('VISSIM Travel Time Outputs'!$I:$I,'VISSIM Travel Time Outputs'!$D:$D,$D78,'VISSIM Travel Time Outputs'!$A:$A,"AVG",'VISSIM Travel Time Outputs'!$B:$B,P$9)),"-")</f>
        <v>-</v>
      </c>
      <c r="Q78" s="34" t="str">
        <f>IFERROR(TIME(0,0,AVERAGEIFS('VISSIM Travel Time Outputs'!$I:$I,'VISSIM Travel Time Outputs'!$D:$D,$D78,'VISSIM Travel Time Outputs'!$A:$A,"AVG",'VISSIM Travel Time Outputs'!$B:$B,Q$9)),"-")</f>
        <v>-</v>
      </c>
      <c r="R78" s="34" t="str">
        <f>IFERROR(TIME(0,0,AVERAGEIFS('VISSIM Travel Time Outputs'!$I:$I,'VISSIM Travel Time Outputs'!$D:$D,$D78,'VISSIM Travel Time Outputs'!$A:$A,"AVG",'VISSIM Travel Time Outputs'!$B:$B,R$9)),"-")</f>
        <v>-</v>
      </c>
      <c r="S78" s="34" t="str">
        <f>IFERROR(TIME(0,0,AVERAGEIFS('VISSIM Travel Time Outputs'!$I:$I,'VISSIM Travel Time Outputs'!$D:$D,$D78,'VISSIM Travel Time Outputs'!$A:$A,"AVG",'VISSIM Travel Time Outputs'!$B:$B,S$9)),"-")</f>
        <v>-</v>
      </c>
      <c r="T78" s="34" t="str">
        <f>IFERROR(TIME(0,0,AVERAGEIFS('VISSIM Travel Time Outputs'!$I:$I,'VISSIM Travel Time Outputs'!$D:$D,$D78,'VISSIM Travel Time Outputs'!$A:$A,"AVG",'VISSIM Travel Time Outputs'!$B:$B,T$9)),"-")</f>
        <v>-</v>
      </c>
      <c r="U78" s="34" t="str">
        <f>IFERROR(TIME(0,0,AVERAGEIFS('VISSIM Travel Time Outputs'!$I:$I,'VISSIM Travel Time Outputs'!$D:$D,$D78,'VISSIM Travel Time Outputs'!$A:$A,"AVG",'VISSIM Travel Time Outputs'!$B:$B,U$9)),"-")</f>
        <v>-</v>
      </c>
      <c r="V78" s="34" t="str">
        <f>IFERROR(TIME(0,0,AVERAGEIFS('VISSIM Travel Time Outputs'!$I:$I,'VISSIM Travel Time Outputs'!$D:$D,$D78,'VISSIM Travel Time Outputs'!$A:$A,"AVG",'VISSIM Travel Time Outputs'!$B:$B,V$9)),"-")</f>
        <v>-</v>
      </c>
      <c r="W78" s="34" t="str">
        <f>IFERROR(TIME(0,0,AVERAGEIFS('VISSIM Travel Time Outputs'!$I:$I,'VISSIM Travel Time Outputs'!$D:$D,$D78,'VISSIM Travel Time Outputs'!$A:$A,"AVG",'VISSIM Travel Time Outputs'!$B:$B,W$9)),"-")</f>
        <v>-</v>
      </c>
      <c r="X78" s="34" t="str">
        <f>IFERROR(TIME(0,0,AVERAGEIFS('VISSIM Travel Time Outputs'!$I:$I,'VISSIM Travel Time Outputs'!$D:$D,$D78,'VISSIM Travel Time Outputs'!$A:$A,"AVG",'VISSIM Travel Time Outputs'!$B:$B,X$9)),"-")</f>
        <v>-</v>
      </c>
      <c r="Y78" s="134" t="str">
        <f>IFERROR(TIME(0,0,AVERAGEIFS('VISSIM Travel Time Outputs'!$I:$I,'VISSIM Travel Time Outputs'!$D:$D,$D78,'VISSIM Travel Time Outputs'!$A:$A,"AVG",'VISSIM Travel Time Outputs'!$B:$B,Y$9)),"-")</f>
        <v>-</v>
      </c>
      <c r="Z78" s="254"/>
      <c r="AA78" s="323" t="str">
        <f>IFERROR(AVERAGEIFS('VISSIM Travel Time Outputs'!$F:$F,'VISSIM Travel Time Outputs'!$D:$D,$D78,'VISSIM Travel Time Outputs'!$A:$A,"AVG",'VISSIM Travel Time Outputs'!$B:$B,AA$9),"-")</f>
        <v>-</v>
      </c>
      <c r="AB78" s="324" t="str">
        <f>IFERROR(AVERAGEIFS('VISSIM Travel Time Outputs'!$F:$F,'VISSIM Travel Time Outputs'!$D:$D,$D78,'VISSIM Travel Time Outputs'!$A:$A,"AVG",'VISSIM Travel Time Outputs'!$B:$B,AB$9),"-")</f>
        <v>-</v>
      </c>
      <c r="AC78" s="324" t="str">
        <f>IFERROR(AVERAGEIFS('VISSIM Travel Time Outputs'!$F:$F,'VISSIM Travel Time Outputs'!$D:$D,$D78,'VISSIM Travel Time Outputs'!$A:$A,"AVG",'VISSIM Travel Time Outputs'!$B:$B,AC$9),"-")</f>
        <v>-</v>
      </c>
      <c r="AD78" s="324" t="str">
        <f>IFERROR(AVERAGEIFS('VISSIM Travel Time Outputs'!$F:$F,'VISSIM Travel Time Outputs'!$D:$D,$D78,'VISSIM Travel Time Outputs'!$A:$A,"AVG",'VISSIM Travel Time Outputs'!$B:$B,AD$9),"-")</f>
        <v>-</v>
      </c>
      <c r="AE78" s="324" t="str">
        <f>IFERROR(AVERAGEIFS('VISSIM Travel Time Outputs'!$F:$F,'VISSIM Travel Time Outputs'!$D:$D,$D78,'VISSIM Travel Time Outputs'!$A:$A,"AVG",'VISSIM Travel Time Outputs'!$B:$B,AE$9),"-")</f>
        <v>-</v>
      </c>
      <c r="AF78" s="324" t="str">
        <f>IFERROR(AVERAGEIFS('VISSIM Travel Time Outputs'!$F:$F,'VISSIM Travel Time Outputs'!$D:$D,$D78,'VISSIM Travel Time Outputs'!$A:$A,"AVG",'VISSIM Travel Time Outputs'!$B:$B,AF$9),"-")</f>
        <v>-</v>
      </c>
      <c r="AG78" s="324" t="str">
        <f>IFERROR(AVERAGEIFS('VISSIM Travel Time Outputs'!$F:$F,'VISSIM Travel Time Outputs'!$D:$D,$D78,'VISSIM Travel Time Outputs'!$A:$A,"AVG",'VISSIM Travel Time Outputs'!$B:$B,AG$9),"-")</f>
        <v>-</v>
      </c>
      <c r="AH78" s="324" t="str">
        <f>IFERROR(AVERAGEIFS('VISSIM Travel Time Outputs'!$F:$F,'VISSIM Travel Time Outputs'!$D:$D,$D78,'VISSIM Travel Time Outputs'!$A:$A,"AVG",'VISSIM Travel Time Outputs'!$B:$B,AH$9),"-")</f>
        <v>-</v>
      </c>
      <c r="AI78" s="324" t="str">
        <f>IFERROR(AVERAGEIFS('VISSIM Travel Time Outputs'!$F:$F,'VISSIM Travel Time Outputs'!$D:$D,$D78,'VISSIM Travel Time Outputs'!$A:$A,"AVG",'VISSIM Travel Time Outputs'!$B:$B,AI$9),"-")</f>
        <v>-</v>
      </c>
      <c r="AJ78" s="324" t="str">
        <f>IFERROR(AVERAGEIFS('VISSIM Travel Time Outputs'!$F:$F,'VISSIM Travel Time Outputs'!$D:$D,$D78,'VISSIM Travel Time Outputs'!$A:$A,"AVG",'VISSIM Travel Time Outputs'!$B:$B,AJ$9),"-")</f>
        <v>-</v>
      </c>
      <c r="AK78" s="324" t="str">
        <f>IFERROR(AVERAGEIFS('VISSIM Travel Time Outputs'!$F:$F,'VISSIM Travel Time Outputs'!$D:$D,$D78,'VISSIM Travel Time Outputs'!$A:$A,"AVG",'VISSIM Travel Time Outputs'!$B:$B,AK$9),"-")</f>
        <v>-</v>
      </c>
      <c r="AL78" s="324" t="str">
        <f>IFERROR(AVERAGEIFS('VISSIM Travel Time Outputs'!$F:$F,'VISSIM Travel Time Outputs'!$D:$D,$D78,'VISSIM Travel Time Outputs'!$A:$A,"AVG",'VISSIM Travel Time Outputs'!$B:$B,AL$9),"-")</f>
        <v>-</v>
      </c>
      <c r="AM78" s="324" t="str">
        <f>IFERROR(AVERAGEIFS('VISSIM Travel Time Outputs'!$F:$F,'VISSIM Travel Time Outputs'!$D:$D,$D78,'VISSIM Travel Time Outputs'!$A:$A,"AVG",'VISSIM Travel Time Outputs'!$B:$B,AM$9),"-")</f>
        <v>-</v>
      </c>
      <c r="AN78" s="324" t="str">
        <f>IFERROR(AVERAGEIFS('VISSIM Travel Time Outputs'!$F:$F,'VISSIM Travel Time Outputs'!$D:$D,$D78,'VISSIM Travel Time Outputs'!$A:$A,"AVG",'VISSIM Travel Time Outputs'!$B:$B,AN$9),"-")</f>
        <v>-</v>
      </c>
      <c r="AO78" s="324" t="str">
        <f>IFERROR(AVERAGEIFS('VISSIM Travel Time Outputs'!$F:$F,'VISSIM Travel Time Outputs'!$D:$D,$D78,'VISSIM Travel Time Outputs'!$A:$A,"AVG",'VISSIM Travel Time Outputs'!$B:$B,AO$9),"-")</f>
        <v>-</v>
      </c>
      <c r="AP78" s="325" t="str">
        <f>IFERROR(AVERAGEIFS('VISSIM Travel Time Outputs'!$F:$F,'VISSIM Travel Time Outputs'!$D:$D,$D78,'VISSIM Travel Time Outputs'!$A:$A,"AVG",'VISSIM Travel Time Outputs'!$B:$B,AP$9),"-")</f>
        <v>-</v>
      </c>
      <c r="AQ78" s="331"/>
      <c r="AR78" s="209" t="str">
        <f t="shared" si="35"/>
        <v>--</v>
      </c>
      <c r="AS78" s="354" t="str">
        <f t="shared" si="36"/>
        <v>--</v>
      </c>
      <c r="AT78" s="325">
        <f t="shared" si="37"/>
        <v>0</v>
      </c>
      <c r="AU78" s="255"/>
      <c r="AV78" s="209" t="str">
        <f>IFERROR(TIME(0,0,AVERAGEIFS('VISSIM Travel Time Outputs'!$J:$J,'VISSIM Travel Time Outputs'!$D:$D,$D78,'VISSIM Travel Time Outputs'!$A:$A,"AVG",'VISSIM Travel Time Outputs'!$B:$B,AV$9)),"-")</f>
        <v>-</v>
      </c>
      <c r="AW78" s="34" t="str">
        <f>IFERROR(TIME(0,0,AVERAGEIFS('VISSIM Travel Time Outputs'!$J:$J,'VISSIM Travel Time Outputs'!$D:$D,$D78,'VISSIM Travel Time Outputs'!$A:$A,"AVG",'VISSIM Travel Time Outputs'!$B:$B,AW$9)),"-")</f>
        <v>-</v>
      </c>
      <c r="AX78" s="34" t="str">
        <f>IFERROR(TIME(0,0,AVERAGEIFS('VISSIM Travel Time Outputs'!$J:$J,'VISSIM Travel Time Outputs'!$D:$D,$D78,'VISSIM Travel Time Outputs'!$A:$A,"AVG",'VISSIM Travel Time Outputs'!$B:$B,AX$9)),"-")</f>
        <v>-</v>
      </c>
      <c r="AY78" s="34" t="str">
        <f>IFERROR(TIME(0,0,AVERAGEIFS('VISSIM Travel Time Outputs'!$J:$J,'VISSIM Travel Time Outputs'!$D:$D,$D78,'VISSIM Travel Time Outputs'!$A:$A,"AVG",'VISSIM Travel Time Outputs'!$B:$B,AY$9)),"-")</f>
        <v>-</v>
      </c>
      <c r="AZ78" s="34" t="str">
        <f>IFERROR(TIME(0,0,AVERAGEIFS('VISSIM Travel Time Outputs'!$J:$J,'VISSIM Travel Time Outputs'!$D:$D,$D78,'VISSIM Travel Time Outputs'!$A:$A,"AVG",'VISSIM Travel Time Outputs'!$B:$B,AZ$9)),"-")</f>
        <v>-</v>
      </c>
      <c r="BA78" s="34" t="str">
        <f>IFERROR(TIME(0,0,AVERAGEIFS('VISSIM Travel Time Outputs'!$J:$J,'VISSIM Travel Time Outputs'!$D:$D,$D78,'VISSIM Travel Time Outputs'!$A:$A,"AVG",'VISSIM Travel Time Outputs'!$B:$B,BA$9)),"-")</f>
        <v>-</v>
      </c>
      <c r="BB78" s="34" t="str">
        <f>IFERROR(TIME(0,0,AVERAGEIFS('VISSIM Travel Time Outputs'!$J:$J,'VISSIM Travel Time Outputs'!$D:$D,$D78,'VISSIM Travel Time Outputs'!$A:$A,"AVG",'VISSIM Travel Time Outputs'!$B:$B,BB$9)),"-")</f>
        <v>-</v>
      </c>
      <c r="BC78" s="34" t="str">
        <f>IFERROR(TIME(0,0,AVERAGEIFS('VISSIM Travel Time Outputs'!$J:$J,'VISSIM Travel Time Outputs'!$D:$D,$D78,'VISSIM Travel Time Outputs'!$A:$A,"AVG",'VISSIM Travel Time Outputs'!$B:$B,BC$9)),"-")</f>
        <v>-</v>
      </c>
      <c r="BD78" s="34" t="str">
        <f>IFERROR(TIME(0,0,AVERAGEIFS('VISSIM Travel Time Outputs'!$J:$J,'VISSIM Travel Time Outputs'!$D:$D,$D78,'VISSIM Travel Time Outputs'!$A:$A,"AVG",'VISSIM Travel Time Outputs'!$B:$B,BD$9)),"-")</f>
        <v>-</v>
      </c>
      <c r="BE78" s="34" t="str">
        <f>IFERROR(TIME(0,0,AVERAGEIFS('VISSIM Travel Time Outputs'!$J:$J,'VISSIM Travel Time Outputs'!$D:$D,$D78,'VISSIM Travel Time Outputs'!$A:$A,"AVG",'VISSIM Travel Time Outputs'!$B:$B,BE$9)),"-")</f>
        <v>-</v>
      </c>
      <c r="BF78" s="34" t="str">
        <f>IFERROR(TIME(0,0,AVERAGEIFS('VISSIM Travel Time Outputs'!$J:$J,'VISSIM Travel Time Outputs'!$D:$D,$D78,'VISSIM Travel Time Outputs'!$A:$A,"AVG",'VISSIM Travel Time Outputs'!$B:$B,BF$9)),"-")</f>
        <v>-</v>
      </c>
      <c r="BG78" s="34" t="str">
        <f>IFERROR(TIME(0,0,AVERAGEIFS('VISSIM Travel Time Outputs'!$J:$J,'VISSIM Travel Time Outputs'!$D:$D,$D78,'VISSIM Travel Time Outputs'!$A:$A,"AVG",'VISSIM Travel Time Outputs'!$B:$B,BG$9)),"-")</f>
        <v>-</v>
      </c>
      <c r="BH78" s="34" t="str">
        <f>IFERROR(TIME(0,0,AVERAGEIFS('VISSIM Travel Time Outputs'!$J:$J,'VISSIM Travel Time Outputs'!$D:$D,$D78,'VISSIM Travel Time Outputs'!$A:$A,"AVG",'VISSIM Travel Time Outputs'!$B:$B,BH$9)),"-")</f>
        <v>-</v>
      </c>
      <c r="BI78" s="34" t="str">
        <f>IFERROR(TIME(0,0,AVERAGEIFS('VISSIM Travel Time Outputs'!$J:$J,'VISSIM Travel Time Outputs'!$D:$D,$D78,'VISSIM Travel Time Outputs'!$A:$A,"AVG",'VISSIM Travel Time Outputs'!$B:$B,BI$9)),"-")</f>
        <v>-</v>
      </c>
      <c r="BJ78" s="34" t="str">
        <f>IFERROR(TIME(0,0,AVERAGEIFS('VISSIM Travel Time Outputs'!$J:$J,'VISSIM Travel Time Outputs'!$D:$D,$D78,'VISSIM Travel Time Outputs'!$A:$A,"AVG",'VISSIM Travel Time Outputs'!$B:$B,BJ$9)),"-")</f>
        <v>-</v>
      </c>
      <c r="BK78" s="134" t="str">
        <f>IFERROR(TIME(0,0,AVERAGEIFS('VISSIM Travel Time Outputs'!$J:$J,'VISSIM Travel Time Outputs'!$D:$D,$D78,'VISSIM Travel Time Outputs'!$A:$A,"AVG",'VISSIM Travel Time Outputs'!$B:$B,BK$9)),"-")</f>
        <v>-</v>
      </c>
      <c r="BL78" s="126"/>
      <c r="BM78" s="323" t="str">
        <f>IFERROR(AVERAGEIFS('VISSIM Travel Time Outputs'!$G:$G,'VISSIM Travel Time Outputs'!$D:$D,$D78,'VISSIM Travel Time Outputs'!$A:$A,"AVG",'VISSIM Travel Time Outputs'!$B:$B,BM$9),"-")</f>
        <v>-</v>
      </c>
      <c r="BN78" s="324" t="str">
        <f>IFERROR(AVERAGEIFS('VISSIM Travel Time Outputs'!$G:$G,'VISSIM Travel Time Outputs'!$D:$D,$D78,'VISSIM Travel Time Outputs'!$A:$A,"AVG",'VISSIM Travel Time Outputs'!$B:$B,BN$9),"-")</f>
        <v>-</v>
      </c>
      <c r="BO78" s="324" t="str">
        <f>IFERROR(AVERAGEIFS('VISSIM Travel Time Outputs'!$G:$G,'VISSIM Travel Time Outputs'!$D:$D,$D78,'VISSIM Travel Time Outputs'!$A:$A,"AVG",'VISSIM Travel Time Outputs'!$B:$B,BO$9),"-")</f>
        <v>-</v>
      </c>
      <c r="BP78" s="324" t="str">
        <f>IFERROR(AVERAGEIFS('VISSIM Travel Time Outputs'!$G:$G,'VISSIM Travel Time Outputs'!$D:$D,$D78,'VISSIM Travel Time Outputs'!$A:$A,"AVG",'VISSIM Travel Time Outputs'!$B:$B,BP$9),"-")</f>
        <v>-</v>
      </c>
      <c r="BQ78" s="324" t="str">
        <f>IFERROR(AVERAGEIFS('VISSIM Travel Time Outputs'!$G:$G,'VISSIM Travel Time Outputs'!$D:$D,$D78,'VISSIM Travel Time Outputs'!$A:$A,"AVG",'VISSIM Travel Time Outputs'!$B:$B,BQ$9),"-")</f>
        <v>-</v>
      </c>
      <c r="BR78" s="324" t="str">
        <f>IFERROR(AVERAGEIFS('VISSIM Travel Time Outputs'!$G:$G,'VISSIM Travel Time Outputs'!$D:$D,$D78,'VISSIM Travel Time Outputs'!$A:$A,"AVG",'VISSIM Travel Time Outputs'!$B:$B,BR$9),"-")</f>
        <v>-</v>
      </c>
      <c r="BS78" s="324" t="str">
        <f>IFERROR(AVERAGEIFS('VISSIM Travel Time Outputs'!$G:$G,'VISSIM Travel Time Outputs'!$D:$D,$D78,'VISSIM Travel Time Outputs'!$A:$A,"AVG",'VISSIM Travel Time Outputs'!$B:$B,BS$9),"-")</f>
        <v>-</v>
      </c>
      <c r="BT78" s="324" t="str">
        <f>IFERROR(AVERAGEIFS('VISSIM Travel Time Outputs'!$G:$G,'VISSIM Travel Time Outputs'!$D:$D,$D78,'VISSIM Travel Time Outputs'!$A:$A,"AVG",'VISSIM Travel Time Outputs'!$B:$B,BT$9),"-")</f>
        <v>-</v>
      </c>
      <c r="BU78" s="324" t="str">
        <f>IFERROR(AVERAGEIFS('VISSIM Travel Time Outputs'!$G:$G,'VISSIM Travel Time Outputs'!$D:$D,$D78,'VISSIM Travel Time Outputs'!$A:$A,"AVG",'VISSIM Travel Time Outputs'!$B:$B,BU$9),"-")</f>
        <v>-</v>
      </c>
      <c r="BV78" s="324" t="str">
        <f>IFERROR(AVERAGEIFS('VISSIM Travel Time Outputs'!$G:$G,'VISSIM Travel Time Outputs'!$D:$D,$D78,'VISSIM Travel Time Outputs'!$A:$A,"AVG",'VISSIM Travel Time Outputs'!$B:$B,BV$9),"-")</f>
        <v>-</v>
      </c>
      <c r="BW78" s="324" t="str">
        <f>IFERROR(AVERAGEIFS('VISSIM Travel Time Outputs'!$G:$G,'VISSIM Travel Time Outputs'!$D:$D,$D78,'VISSIM Travel Time Outputs'!$A:$A,"AVG",'VISSIM Travel Time Outputs'!$B:$B,BW$9),"-")</f>
        <v>-</v>
      </c>
      <c r="BX78" s="324" t="str">
        <f>IFERROR(AVERAGEIFS('VISSIM Travel Time Outputs'!$G:$G,'VISSIM Travel Time Outputs'!$D:$D,$D78,'VISSIM Travel Time Outputs'!$A:$A,"AVG",'VISSIM Travel Time Outputs'!$B:$B,BX$9),"-")</f>
        <v>-</v>
      </c>
      <c r="BY78" s="324" t="str">
        <f>IFERROR(AVERAGEIFS('VISSIM Travel Time Outputs'!$G:$G,'VISSIM Travel Time Outputs'!$D:$D,$D78,'VISSIM Travel Time Outputs'!$A:$A,"AVG",'VISSIM Travel Time Outputs'!$B:$B,BY$9),"-")</f>
        <v>-</v>
      </c>
      <c r="BZ78" s="324" t="str">
        <f>IFERROR(AVERAGEIFS('VISSIM Travel Time Outputs'!$G:$G,'VISSIM Travel Time Outputs'!$D:$D,$D78,'VISSIM Travel Time Outputs'!$A:$A,"AVG",'VISSIM Travel Time Outputs'!$B:$B,BZ$9),"-")</f>
        <v>-</v>
      </c>
      <c r="CA78" s="324" t="str">
        <f>IFERROR(AVERAGEIFS('VISSIM Travel Time Outputs'!$G:$G,'VISSIM Travel Time Outputs'!$D:$D,$D78,'VISSIM Travel Time Outputs'!$A:$A,"AVG",'VISSIM Travel Time Outputs'!$B:$B,CA$9),"-")</f>
        <v>-</v>
      </c>
      <c r="CB78" s="325" t="str">
        <f>IFERROR(AVERAGEIFS('VISSIM Travel Time Outputs'!$G:$G,'VISSIM Travel Time Outputs'!$D:$D,$D78,'VISSIM Travel Time Outputs'!$A:$A,"AVG",'VISSIM Travel Time Outputs'!$B:$B,CB$9),"-")</f>
        <v>-</v>
      </c>
      <c r="CC78" s="254"/>
      <c r="CD78" s="209" t="str">
        <f t="shared" si="38"/>
        <v>--</v>
      </c>
      <c r="CE78" s="354" t="str">
        <f t="shared" si="39"/>
        <v>--</v>
      </c>
      <c r="CF78" s="325">
        <f t="shared" si="40"/>
        <v>0</v>
      </c>
      <c r="CG78" s="331"/>
      <c r="CH78" s="209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134"/>
      <c r="CX78" s="331"/>
      <c r="CY78" s="323"/>
      <c r="CZ78" s="324"/>
      <c r="DA78" s="324"/>
      <c r="DB78" s="324"/>
      <c r="DC78" s="324"/>
      <c r="DD78" s="324"/>
      <c r="DE78" s="324"/>
      <c r="DF78" s="324"/>
      <c r="DG78" s="324"/>
      <c r="DH78" s="324"/>
      <c r="DI78" s="324"/>
      <c r="DJ78" s="324"/>
      <c r="DK78" s="324"/>
      <c r="DL78" s="324"/>
      <c r="DM78" s="324"/>
      <c r="DN78" s="325"/>
      <c r="DO78" s="331"/>
      <c r="DP78" s="209" t="str">
        <f t="shared" si="41"/>
        <v>--</v>
      </c>
      <c r="DQ78" s="354" t="str">
        <f t="shared" si="42"/>
        <v>--</v>
      </c>
      <c r="DR78" s="325">
        <f t="shared" si="43"/>
        <v>0</v>
      </c>
      <c r="DS78" s="255"/>
      <c r="DT78" s="209" t="str">
        <f>IFERROR(TIME(0,0,AVERAGEIFS('VISSIM Travel Time Outputs'!$K:$K,'VISSIM Travel Time Outputs'!$D:$D,$D78,'VISSIM Travel Time Outputs'!$A:$A,"AVG",'VISSIM Travel Time Outputs'!$B:$B,DT$9)),"-")</f>
        <v>-</v>
      </c>
      <c r="DU78" s="34" t="str">
        <f>IFERROR(TIME(0,0,AVERAGEIFS('VISSIM Travel Time Outputs'!$K:$K,'VISSIM Travel Time Outputs'!$D:$D,$D78,'VISSIM Travel Time Outputs'!$A:$A,"AVG",'VISSIM Travel Time Outputs'!$B:$B,DU$9)),"-")</f>
        <v>-</v>
      </c>
      <c r="DV78" s="34" t="str">
        <f>IFERROR(TIME(0,0,AVERAGEIFS('VISSIM Travel Time Outputs'!$K:$K,'VISSIM Travel Time Outputs'!$D:$D,$D78,'VISSIM Travel Time Outputs'!$A:$A,"AVG",'VISSIM Travel Time Outputs'!$B:$B,DV$9)),"-")</f>
        <v>-</v>
      </c>
      <c r="DW78" s="34" t="str">
        <f>IFERROR(TIME(0,0,AVERAGEIFS('VISSIM Travel Time Outputs'!$K:$K,'VISSIM Travel Time Outputs'!$D:$D,$D78,'VISSIM Travel Time Outputs'!$A:$A,"AVG",'VISSIM Travel Time Outputs'!$B:$B,DW$9)),"-")</f>
        <v>-</v>
      </c>
      <c r="DX78" s="34" t="str">
        <f>IFERROR(TIME(0,0,AVERAGEIFS('VISSIM Travel Time Outputs'!$K:$K,'VISSIM Travel Time Outputs'!$D:$D,$D78,'VISSIM Travel Time Outputs'!$A:$A,"AVG",'VISSIM Travel Time Outputs'!$B:$B,DX$9)),"-")</f>
        <v>-</v>
      </c>
      <c r="DY78" s="34" t="str">
        <f>IFERROR(TIME(0,0,AVERAGEIFS('VISSIM Travel Time Outputs'!$K:$K,'VISSIM Travel Time Outputs'!$D:$D,$D78,'VISSIM Travel Time Outputs'!$A:$A,"AVG",'VISSIM Travel Time Outputs'!$B:$B,DY$9)),"-")</f>
        <v>-</v>
      </c>
      <c r="DZ78" s="34" t="str">
        <f>IFERROR(TIME(0,0,AVERAGEIFS('VISSIM Travel Time Outputs'!$K:$K,'VISSIM Travel Time Outputs'!$D:$D,$D78,'VISSIM Travel Time Outputs'!$A:$A,"AVG",'VISSIM Travel Time Outputs'!$B:$B,DZ$9)),"-")</f>
        <v>-</v>
      </c>
      <c r="EA78" s="34" t="str">
        <f>IFERROR(TIME(0,0,AVERAGEIFS('VISSIM Travel Time Outputs'!$K:$K,'VISSIM Travel Time Outputs'!$D:$D,$D78,'VISSIM Travel Time Outputs'!$A:$A,"AVG",'VISSIM Travel Time Outputs'!$B:$B,EA$9)),"-")</f>
        <v>-</v>
      </c>
      <c r="EB78" s="34" t="str">
        <f>IFERROR(TIME(0,0,AVERAGEIFS('VISSIM Travel Time Outputs'!$K:$K,'VISSIM Travel Time Outputs'!$D:$D,$D78,'VISSIM Travel Time Outputs'!$A:$A,"AVG",'VISSIM Travel Time Outputs'!$B:$B,EB$9)),"-")</f>
        <v>-</v>
      </c>
      <c r="EC78" s="34" t="str">
        <f>IFERROR(TIME(0,0,AVERAGEIFS('VISSIM Travel Time Outputs'!$K:$K,'VISSIM Travel Time Outputs'!$D:$D,$D78,'VISSIM Travel Time Outputs'!$A:$A,"AVG",'VISSIM Travel Time Outputs'!$B:$B,EC$9)),"-")</f>
        <v>-</v>
      </c>
      <c r="ED78" s="34" t="str">
        <f>IFERROR(TIME(0,0,AVERAGEIFS('VISSIM Travel Time Outputs'!$K:$K,'VISSIM Travel Time Outputs'!$D:$D,$D78,'VISSIM Travel Time Outputs'!$A:$A,"AVG",'VISSIM Travel Time Outputs'!$B:$B,ED$9)),"-")</f>
        <v>-</v>
      </c>
      <c r="EE78" s="34" t="str">
        <f>IFERROR(TIME(0,0,AVERAGEIFS('VISSIM Travel Time Outputs'!$K:$K,'VISSIM Travel Time Outputs'!$D:$D,$D78,'VISSIM Travel Time Outputs'!$A:$A,"AVG",'VISSIM Travel Time Outputs'!$B:$B,EE$9)),"-")</f>
        <v>-</v>
      </c>
      <c r="EF78" s="34" t="str">
        <f>IFERROR(TIME(0,0,AVERAGEIFS('VISSIM Travel Time Outputs'!$K:$K,'VISSIM Travel Time Outputs'!$D:$D,$D78,'VISSIM Travel Time Outputs'!$A:$A,"AVG",'VISSIM Travel Time Outputs'!$B:$B,EF$9)),"-")</f>
        <v>-</v>
      </c>
      <c r="EG78" s="34" t="str">
        <f>IFERROR(TIME(0,0,AVERAGEIFS('VISSIM Travel Time Outputs'!$K:$K,'VISSIM Travel Time Outputs'!$D:$D,$D78,'VISSIM Travel Time Outputs'!$A:$A,"AVG",'VISSIM Travel Time Outputs'!$B:$B,EG$9)),"-")</f>
        <v>-</v>
      </c>
      <c r="EH78" s="34" t="str">
        <f>IFERROR(TIME(0,0,AVERAGEIFS('VISSIM Travel Time Outputs'!$K:$K,'VISSIM Travel Time Outputs'!$D:$D,$D78,'VISSIM Travel Time Outputs'!$A:$A,"AVG",'VISSIM Travel Time Outputs'!$B:$B,EH$9)),"-")</f>
        <v>-</v>
      </c>
      <c r="EI78" s="134" t="str">
        <f>IFERROR(TIME(0,0,AVERAGEIFS('VISSIM Travel Time Outputs'!$K:$K,'VISSIM Travel Time Outputs'!$D:$D,$D78,'VISSIM Travel Time Outputs'!$A:$A,"AVG",'VISSIM Travel Time Outputs'!$B:$B,EI$9)),"-")</f>
        <v>-</v>
      </c>
      <c r="EJ78" s="126"/>
      <c r="EK78" s="323" t="str">
        <f>IFERROR(AVERAGEIFS('VISSIM Travel Time Outputs'!$H:$H,'VISSIM Travel Time Outputs'!$D:$D,$D78,'VISSIM Travel Time Outputs'!$A:$A,"AVG",'VISSIM Travel Time Outputs'!$B:$B,EK$9),"-")</f>
        <v>-</v>
      </c>
      <c r="EL78" s="324" t="str">
        <f>IFERROR(AVERAGEIFS('VISSIM Travel Time Outputs'!$H:$H,'VISSIM Travel Time Outputs'!$D:$D,$D78,'VISSIM Travel Time Outputs'!$A:$A,"AVG",'VISSIM Travel Time Outputs'!$B:$B,EL$9),"-")</f>
        <v>-</v>
      </c>
      <c r="EM78" s="324" t="str">
        <f>IFERROR(AVERAGEIFS('VISSIM Travel Time Outputs'!$H:$H,'VISSIM Travel Time Outputs'!$D:$D,$D78,'VISSIM Travel Time Outputs'!$A:$A,"AVG",'VISSIM Travel Time Outputs'!$B:$B,EM$9),"-")</f>
        <v>-</v>
      </c>
      <c r="EN78" s="324" t="str">
        <f>IFERROR(AVERAGEIFS('VISSIM Travel Time Outputs'!$H:$H,'VISSIM Travel Time Outputs'!$D:$D,$D78,'VISSIM Travel Time Outputs'!$A:$A,"AVG",'VISSIM Travel Time Outputs'!$B:$B,EN$9),"-")</f>
        <v>-</v>
      </c>
      <c r="EO78" s="324" t="str">
        <f>IFERROR(AVERAGEIFS('VISSIM Travel Time Outputs'!$H:$H,'VISSIM Travel Time Outputs'!$D:$D,$D78,'VISSIM Travel Time Outputs'!$A:$A,"AVG",'VISSIM Travel Time Outputs'!$B:$B,EO$9),"-")</f>
        <v>-</v>
      </c>
      <c r="EP78" s="324" t="str">
        <f>IFERROR(AVERAGEIFS('VISSIM Travel Time Outputs'!$H:$H,'VISSIM Travel Time Outputs'!$D:$D,$D78,'VISSIM Travel Time Outputs'!$A:$A,"AVG",'VISSIM Travel Time Outputs'!$B:$B,EP$9),"-")</f>
        <v>-</v>
      </c>
      <c r="EQ78" s="324" t="str">
        <f>IFERROR(AVERAGEIFS('VISSIM Travel Time Outputs'!$H:$H,'VISSIM Travel Time Outputs'!$D:$D,$D78,'VISSIM Travel Time Outputs'!$A:$A,"AVG",'VISSIM Travel Time Outputs'!$B:$B,EQ$9),"-")</f>
        <v>-</v>
      </c>
      <c r="ER78" s="324" t="str">
        <f>IFERROR(AVERAGEIFS('VISSIM Travel Time Outputs'!$H:$H,'VISSIM Travel Time Outputs'!$D:$D,$D78,'VISSIM Travel Time Outputs'!$A:$A,"AVG",'VISSIM Travel Time Outputs'!$B:$B,ER$9),"-")</f>
        <v>-</v>
      </c>
      <c r="ES78" s="324" t="str">
        <f>IFERROR(AVERAGEIFS('VISSIM Travel Time Outputs'!$H:$H,'VISSIM Travel Time Outputs'!$D:$D,$D78,'VISSIM Travel Time Outputs'!$A:$A,"AVG",'VISSIM Travel Time Outputs'!$B:$B,ES$9),"-")</f>
        <v>-</v>
      </c>
      <c r="ET78" s="324" t="str">
        <f>IFERROR(AVERAGEIFS('VISSIM Travel Time Outputs'!$H:$H,'VISSIM Travel Time Outputs'!$D:$D,$D78,'VISSIM Travel Time Outputs'!$A:$A,"AVG",'VISSIM Travel Time Outputs'!$B:$B,ET$9),"-")</f>
        <v>-</v>
      </c>
      <c r="EU78" s="324" t="str">
        <f>IFERROR(AVERAGEIFS('VISSIM Travel Time Outputs'!$H:$H,'VISSIM Travel Time Outputs'!$D:$D,$D78,'VISSIM Travel Time Outputs'!$A:$A,"AVG",'VISSIM Travel Time Outputs'!$B:$B,EU$9),"-")</f>
        <v>-</v>
      </c>
      <c r="EV78" s="324" t="str">
        <f>IFERROR(AVERAGEIFS('VISSIM Travel Time Outputs'!$H:$H,'VISSIM Travel Time Outputs'!$D:$D,$D78,'VISSIM Travel Time Outputs'!$A:$A,"AVG",'VISSIM Travel Time Outputs'!$B:$B,EV$9),"-")</f>
        <v>-</v>
      </c>
      <c r="EW78" s="324" t="str">
        <f>IFERROR(AVERAGEIFS('VISSIM Travel Time Outputs'!$H:$H,'VISSIM Travel Time Outputs'!$D:$D,$D78,'VISSIM Travel Time Outputs'!$A:$A,"AVG",'VISSIM Travel Time Outputs'!$B:$B,EW$9),"-")</f>
        <v>-</v>
      </c>
      <c r="EX78" s="324" t="str">
        <f>IFERROR(AVERAGEIFS('VISSIM Travel Time Outputs'!$H:$H,'VISSIM Travel Time Outputs'!$D:$D,$D78,'VISSIM Travel Time Outputs'!$A:$A,"AVG",'VISSIM Travel Time Outputs'!$B:$B,EX$9),"-")</f>
        <v>-</v>
      </c>
      <c r="EY78" s="324" t="str">
        <f>IFERROR(AVERAGEIFS('VISSIM Travel Time Outputs'!$H:$H,'VISSIM Travel Time Outputs'!$D:$D,$D78,'VISSIM Travel Time Outputs'!$A:$A,"AVG",'VISSIM Travel Time Outputs'!$B:$B,EY$9),"-")</f>
        <v>-</v>
      </c>
      <c r="EZ78" s="325" t="str">
        <f>IFERROR(AVERAGEIFS('VISSIM Travel Time Outputs'!$H:$H,'VISSIM Travel Time Outputs'!$D:$D,$D78,'VISSIM Travel Time Outputs'!$A:$A,"AVG",'VISSIM Travel Time Outputs'!$B:$B,EZ$9),"-")</f>
        <v>-</v>
      </c>
      <c r="FA78" s="254"/>
      <c r="FB78" s="209" t="str">
        <f t="shared" si="44"/>
        <v>--</v>
      </c>
      <c r="FC78" s="354" t="str">
        <f t="shared" si="45"/>
        <v>--</v>
      </c>
      <c r="FD78" s="325">
        <f t="shared" si="46"/>
        <v>0</v>
      </c>
      <c r="FE78" s="331"/>
      <c r="FF78" s="209" t="str">
        <f>IFERROR(GETPIVOTDATA("Average of TRAVTM(40)",#REF!,"TIMEINT",FF$9,"VEHICLETRAVELTIMEMEASUREMENT",$D78)/3600/24,"--")</f>
        <v>--</v>
      </c>
      <c r="FG78" s="34" t="str">
        <f>IFERROR(GETPIVOTDATA("Average of TRAVTM(40)",#REF!,"TIMEINT",FG$9,"VEHICLETRAVELTIMEMEASUREMENT",$D78)/3600/24,"--")</f>
        <v>--</v>
      </c>
      <c r="FH78" s="34" t="str">
        <f>IFERROR(GETPIVOTDATA("Average of TRAVTM(40)",#REF!,"TIMEINT",FH$9,"VEHICLETRAVELTIMEMEASUREMENT",$D78)/3600/24,"--")</f>
        <v>--</v>
      </c>
      <c r="FI78" s="34" t="str">
        <f>IFERROR(GETPIVOTDATA("Average of TRAVTM(40)",#REF!,"TIMEINT",FI$9,"VEHICLETRAVELTIMEMEASUREMENT",$D78)/3600/24,"--")</f>
        <v>--</v>
      </c>
      <c r="FJ78" s="34" t="str">
        <f>IFERROR(GETPIVOTDATA("Average of TRAVTM(40)",#REF!,"TIMEINT",FJ$9,"VEHICLETRAVELTIMEMEASUREMENT",$D78)/3600/24,"--")</f>
        <v>--</v>
      </c>
      <c r="FK78" s="34" t="str">
        <f>IFERROR(GETPIVOTDATA("Average of TRAVTM(40)",#REF!,"TIMEINT",FK$9,"VEHICLETRAVELTIMEMEASUREMENT",$D78)/3600/24,"--")</f>
        <v>--</v>
      </c>
      <c r="FL78" s="34" t="str">
        <f>IFERROR(GETPIVOTDATA("Average of TRAVTM(40)",#REF!,"TIMEINT",FL$9,"VEHICLETRAVELTIMEMEASUREMENT",$D78)/3600/24,"--")</f>
        <v>--</v>
      </c>
      <c r="FM78" s="34" t="str">
        <f>IFERROR(GETPIVOTDATA("Average of TRAVTM(40)",#REF!,"TIMEINT",FM$9,"VEHICLETRAVELTIMEMEASUREMENT",$D78)/3600/24,"--")</f>
        <v>--</v>
      </c>
      <c r="FN78" s="34" t="str">
        <f>IFERROR(GETPIVOTDATA("Average of TRAVTM(40)",#REF!,"TIMEINT",FN$9,"VEHICLETRAVELTIMEMEASUREMENT",$D78)/3600/24,"--")</f>
        <v>--</v>
      </c>
      <c r="FO78" s="34" t="str">
        <f>IFERROR(GETPIVOTDATA("Average of TRAVTM(40)",#REF!,"TIMEINT",FO$9,"VEHICLETRAVELTIMEMEASUREMENT",$D78)/3600/24,"--")</f>
        <v>--</v>
      </c>
      <c r="FP78" s="34" t="str">
        <f>IFERROR(GETPIVOTDATA("Average of TRAVTM(40)",#REF!,"TIMEINT",FP$9,"VEHICLETRAVELTIMEMEASUREMENT",$D78)/3600/24,"--")</f>
        <v>--</v>
      </c>
      <c r="FQ78" s="34" t="str">
        <f>IFERROR(GETPIVOTDATA("Average of TRAVTM(40)",#REF!,"TIMEINT",FQ$9,"VEHICLETRAVELTIMEMEASUREMENT",$D78)/3600/24,"--")</f>
        <v>--</v>
      </c>
      <c r="FR78" s="34" t="str">
        <f>IFERROR(GETPIVOTDATA("Average of TRAVTM(40)",#REF!,"TIMEINT",FR$9,"VEHICLETRAVELTIMEMEASUREMENT",$D78)/3600/24,"--")</f>
        <v>--</v>
      </c>
      <c r="FS78" s="34" t="str">
        <f>IFERROR(GETPIVOTDATA("Average of TRAVTM(40)",#REF!,"TIMEINT",FS$9,"VEHICLETRAVELTIMEMEASUREMENT",$D78)/3600/24,"--")</f>
        <v>--</v>
      </c>
      <c r="FT78" s="34" t="str">
        <f>IFERROR(GETPIVOTDATA("Average of TRAVTM(40)",#REF!,"TIMEINT",FT$9,"VEHICLETRAVELTIMEMEASUREMENT",$D78)/3600/24,"--")</f>
        <v>--</v>
      </c>
      <c r="FU78" s="134" t="str">
        <f>IFERROR(GETPIVOTDATA("Average of TRAVTM(40)",#REF!,"TIMEINT",FU$9,"VEHICLETRAVELTIMEMEASUREMENT",$D78)/3600/24,"--")</f>
        <v>--</v>
      </c>
      <c r="FV78" s="331"/>
      <c r="FW78" s="323" t="str">
        <f>IFERROR(GETPIVOTDATA("Average of VEHS(40)",#REF!,"TIMEINT",FW$9,"VEHICLETRAVELTIMEMEASUREMENT",$D78),"--")</f>
        <v>--</v>
      </c>
      <c r="FX78" s="324" t="str">
        <f>IFERROR(GETPIVOTDATA("Average of VEHS(40)",#REF!,"TIMEINT",FX$9,"VEHICLETRAVELTIMEMEASUREMENT",$D78),"--")</f>
        <v>--</v>
      </c>
      <c r="FY78" s="324" t="str">
        <f>IFERROR(GETPIVOTDATA("Average of VEHS(40)",#REF!,"TIMEINT",FY$9,"VEHICLETRAVELTIMEMEASUREMENT",$D78),"--")</f>
        <v>--</v>
      </c>
      <c r="FZ78" s="324" t="str">
        <f>IFERROR(GETPIVOTDATA("Average of VEHS(40)",#REF!,"TIMEINT",FZ$9,"VEHICLETRAVELTIMEMEASUREMENT",$D78),"--")</f>
        <v>--</v>
      </c>
      <c r="GA78" s="324" t="str">
        <f>IFERROR(GETPIVOTDATA("Average of VEHS(40)",#REF!,"TIMEINT",GA$9,"VEHICLETRAVELTIMEMEASUREMENT",$D78),"--")</f>
        <v>--</v>
      </c>
      <c r="GB78" s="324" t="str">
        <f>IFERROR(GETPIVOTDATA("Average of VEHS(40)",#REF!,"TIMEINT",GB$9,"VEHICLETRAVELTIMEMEASUREMENT",$D78),"--")</f>
        <v>--</v>
      </c>
      <c r="GC78" s="324" t="str">
        <f>IFERROR(GETPIVOTDATA("Average of VEHS(40)",#REF!,"TIMEINT",GC$9,"VEHICLETRAVELTIMEMEASUREMENT",$D78),"--")</f>
        <v>--</v>
      </c>
      <c r="GD78" s="324" t="str">
        <f>IFERROR(GETPIVOTDATA("Average of VEHS(40)",#REF!,"TIMEINT",GD$9,"VEHICLETRAVELTIMEMEASUREMENT",$D78),"--")</f>
        <v>--</v>
      </c>
      <c r="GE78" s="324" t="str">
        <f>IFERROR(GETPIVOTDATA("Average of VEHS(40)",#REF!,"TIMEINT",GE$9,"VEHICLETRAVELTIMEMEASUREMENT",$D78),"--")</f>
        <v>--</v>
      </c>
      <c r="GF78" s="324" t="str">
        <f>IFERROR(GETPIVOTDATA("Average of VEHS(40)",#REF!,"TIMEINT",GF$9,"VEHICLETRAVELTIMEMEASUREMENT",$D78),"--")</f>
        <v>--</v>
      </c>
      <c r="GG78" s="324" t="str">
        <f>IFERROR(GETPIVOTDATA("Average of VEHS(40)",#REF!,"TIMEINT",GG$9,"VEHICLETRAVELTIMEMEASUREMENT",$D78),"--")</f>
        <v>--</v>
      </c>
      <c r="GH78" s="324" t="str">
        <f>IFERROR(GETPIVOTDATA("Average of VEHS(40)",#REF!,"TIMEINT",GH$9,"VEHICLETRAVELTIMEMEASUREMENT",$D78),"--")</f>
        <v>--</v>
      </c>
      <c r="GI78" s="324" t="str">
        <f>IFERROR(GETPIVOTDATA("Average of VEHS(40)",#REF!,"TIMEINT",GI$9,"VEHICLETRAVELTIMEMEASUREMENT",$D78),"--")</f>
        <v>--</v>
      </c>
      <c r="GJ78" s="324" t="str">
        <f>IFERROR(GETPIVOTDATA("Average of VEHS(40)",#REF!,"TIMEINT",GJ$9,"VEHICLETRAVELTIMEMEASUREMENT",$D78),"--")</f>
        <v>--</v>
      </c>
      <c r="GK78" s="324" t="str">
        <f>IFERROR(GETPIVOTDATA("Average of VEHS(40)",#REF!,"TIMEINT",GK$9,"VEHICLETRAVELTIMEMEASUREMENT",$D78),"--")</f>
        <v>--</v>
      </c>
      <c r="GL78" s="325" t="str">
        <f>IFERROR(GETPIVOTDATA("Average of VEHS(40)",#REF!,"TIMEINT",GL$9,"VEHICLETRAVELTIMEMEASUREMENT",$D78),"--")</f>
        <v>--</v>
      </c>
      <c r="GM78" s="331"/>
      <c r="GN78" s="209" t="str">
        <f t="shared" si="47"/>
        <v>--</v>
      </c>
      <c r="GO78" s="354" t="str">
        <f t="shared" si="48"/>
        <v>--</v>
      </c>
      <c r="GP78" s="325">
        <f t="shared" si="49"/>
        <v>0</v>
      </c>
      <c r="GQ78" s="331"/>
      <c r="GR78" s="209" t="str">
        <f>IFERROR(GETPIVOTDATA("Average of TRAVTM(60)",#REF!,"TIMEINT",GR$9,"VEHICLETRAVELTIMEMEASUREMENT",$D78)/3600/24,"--")</f>
        <v>--</v>
      </c>
      <c r="GS78" s="34" t="str">
        <f>IFERROR(GETPIVOTDATA("Average of TRAVTM(60)",#REF!,"TIMEINT",GS$9,"VEHICLETRAVELTIMEMEASUREMENT",$D78)/3600/24,"--")</f>
        <v>--</v>
      </c>
      <c r="GT78" s="34" t="str">
        <f>IFERROR(GETPIVOTDATA("Average of TRAVTM(60)",#REF!,"TIMEINT",GT$9,"VEHICLETRAVELTIMEMEASUREMENT",$D78)/3600/24,"--")</f>
        <v>--</v>
      </c>
      <c r="GU78" s="34" t="str">
        <f>IFERROR(GETPIVOTDATA("Average of TRAVTM(60)",#REF!,"TIMEINT",GU$9,"VEHICLETRAVELTIMEMEASUREMENT",$D78)/3600/24,"--")</f>
        <v>--</v>
      </c>
      <c r="GV78" s="34" t="str">
        <f>IFERROR(GETPIVOTDATA("Average of TRAVTM(60)",#REF!,"TIMEINT",GV$9,"VEHICLETRAVELTIMEMEASUREMENT",$D78)/3600/24,"--")</f>
        <v>--</v>
      </c>
      <c r="GW78" s="34" t="str">
        <f>IFERROR(GETPIVOTDATA("Average of TRAVTM(60)",#REF!,"TIMEINT",GW$9,"VEHICLETRAVELTIMEMEASUREMENT",$D78)/3600/24,"--")</f>
        <v>--</v>
      </c>
      <c r="GX78" s="34" t="str">
        <f>IFERROR(GETPIVOTDATA("Average of TRAVTM(60)",#REF!,"TIMEINT",GX$9,"VEHICLETRAVELTIMEMEASUREMENT",$D78)/3600/24,"--")</f>
        <v>--</v>
      </c>
      <c r="GY78" s="34" t="str">
        <f>IFERROR(GETPIVOTDATA("Average of TRAVTM(60)",#REF!,"TIMEINT",GY$9,"VEHICLETRAVELTIMEMEASUREMENT",$D78)/3600/24,"--")</f>
        <v>--</v>
      </c>
      <c r="GZ78" s="34" t="str">
        <f>IFERROR(GETPIVOTDATA("Average of TRAVTM(60)",#REF!,"TIMEINT",GZ$9,"VEHICLETRAVELTIMEMEASUREMENT",$D78)/3600/24,"--")</f>
        <v>--</v>
      </c>
      <c r="HA78" s="34" t="str">
        <f>IFERROR(GETPIVOTDATA("Average of TRAVTM(60)",#REF!,"TIMEINT",HA$9,"VEHICLETRAVELTIMEMEASUREMENT",$D78)/3600/24,"--")</f>
        <v>--</v>
      </c>
      <c r="HB78" s="34" t="str">
        <f>IFERROR(GETPIVOTDATA("Average of TRAVTM(60)",#REF!,"TIMEINT",HB$9,"VEHICLETRAVELTIMEMEASUREMENT",$D78)/3600/24,"--")</f>
        <v>--</v>
      </c>
      <c r="HC78" s="34" t="str">
        <f>IFERROR(GETPIVOTDATA("Average of TRAVTM(60)",#REF!,"TIMEINT",HC$9,"VEHICLETRAVELTIMEMEASUREMENT",$D78)/3600/24,"--")</f>
        <v>--</v>
      </c>
      <c r="HD78" s="34" t="str">
        <f>IFERROR(GETPIVOTDATA("Average of TRAVTM(60)",#REF!,"TIMEINT",HD$9,"VEHICLETRAVELTIMEMEASUREMENT",$D78)/3600/24,"--")</f>
        <v>--</v>
      </c>
      <c r="HE78" s="34" t="str">
        <f>IFERROR(GETPIVOTDATA("Average of TRAVTM(60)",#REF!,"TIMEINT",HE$9,"VEHICLETRAVELTIMEMEASUREMENT",$D78)/3600/24,"--")</f>
        <v>--</v>
      </c>
      <c r="HF78" s="34" t="str">
        <f>IFERROR(GETPIVOTDATA("Average of TRAVTM(60)",#REF!,"TIMEINT",HF$9,"VEHICLETRAVELTIMEMEASUREMENT",$D78)/3600/24,"--")</f>
        <v>--</v>
      </c>
      <c r="HG78" s="134" t="str">
        <f>IFERROR(GETPIVOTDATA("Average of TRAVTM(60)",#REF!,"TIMEINT",HG$9,"VEHICLETRAVELTIMEMEASUREMENT",$D78)/3600/24,"--")</f>
        <v>--</v>
      </c>
      <c r="HH78" s="331"/>
      <c r="HI78" s="323" t="str">
        <f>IFERROR(GETPIVOTDATA("Average of VEHS(60)",#REF!,"TIMEINT",HI$9,"VEHICLETRAVELTIMEMEASUREMENT",$D78),"--")</f>
        <v>--</v>
      </c>
      <c r="HJ78" s="324" t="str">
        <f>IFERROR(GETPIVOTDATA("Average of VEHS(60)",#REF!,"TIMEINT",HJ$9,"VEHICLETRAVELTIMEMEASUREMENT",$D78),"--")</f>
        <v>--</v>
      </c>
      <c r="HK78" s="324" t="str">
        <f>IFERROR(GETPIVOTDATA("Average of VEHS(60)",#REF!,"TIMEINT",HK$9,"VEHICLETRAVELTIMEMEASUREMENT",$D78),"--")</f>
        <v>--</v>
      </c>
      <c r="HL78" s="324" t="str">
        <f>IFERROR(GETPIVOTDATA("Average of VEHS(60)",#REF!,"TIMEINT",HL$9,"VEHICLETRAVELTIMEMEASUREMENT",$D78),"--")</f>
        <v>--</v>
      </c>
      <c r="HM78" s="324" t="str">
        <f>IFERROR(GETPIVOTDATA("Average of VEHS(60)",#REF!,"TIMEINT",HM$9,"VEHICLETRAVELTIMEMEASUREMENT",$D78),"--")</f>
        <v>--</v>
      </c>
      <c r="HN78" s="324" t="str">
        <f>IFERROR(GETPIVOTDATA("Average of VEHS(60)",#REF!,"TIMEINT",HN$9,"VEHICLETRAVELTIMEMEASUREMENT",$D78),"--")</f>
        <v>--</v>
      </c>
      <c r="HO78" s="324" t="str">
        <f>IFERROR(GETPIVOTDATA("Average of VEHS(60)",#REF!,"TIMEINT",HO$9,"VEHICLETRAVELTIMEMEASUREMENT",$D78),"--")</f>
        <v>--</v>
      </c>
      <c r="HP78" s="324" t="str">
        <f>IFERROR(GETPIVOTDATA("Average of VEHS(60)",#REF!,"TIMEINT",HP$9,"VEHICLETRAVELTIMEMEASUREMENT",$D78),"--")</f>
        <v>--</v>
      </c>
      <c r="HQ78" s="324" t="str">
        <f>IFERROR(GETPIVOTDATA("Average of VEHS(60)",#REF!,"TIMEINT",HQ$9,"VEHICLETRAVELTIMEMEASUREMENT",$D78),"--")</f>
        <v>--</v>
      </c>
      <c r="HR78" s="324" t="str">
        <f>IFERROR(GETPIVOTDATA("Average of VEHS(60)",#REF!,"TIMEINT",HR$9,"VEHICLETRAVELTIMEMEASUREMENT",$D78),"--")</f>
        <v>--</v>
      </c>
      <c r="HS78" s="324" t="str">
        <f>IFERROR(GETPIVOTDATA("Average of VEHS(60)",#REF!,"TIMEINT",HS$9,"VEHICLETRAVELTIMEMEASUREMENT",$D78),"--")</f>
        <v>--</v>
      </c>
      <c r="HT78" s="324" t="str">
        <f>IFERROR(GETPIVOTDATA("Average of VEHS(60)",#REF!,"TIMEINT",HT$9,"VEHICLETRAVELTIMEMEASUREMENT",$D78),"--")</f>
        <v>--</v>
      </c>
      <c r="HU78" s="324" t="str">
        <f>IFERROR(GETPIVOTDATA("Average of VEHS(60)",#REF!,"TIMEINT",HU$9,"VEHICLETRAVELTIMEMEASUREMENT",$D78),"--")</f>
        <v>--</v>
      </c>
      <c r="HV78" s="324" t="str">
        <f>IFERROR(GETPIVOTDATA("Average of VEHS(60)",#REF!,"TIMEINT",HV$9,"VEHICLETRAVELTIMEMEASUREMENT",$D78),"--")</f>
        <v>--</v>
      </c>
      <c r="HW78" s="324" t="str">
        <f>IFERROR(GETPIVOTDATA("Average of VEHS(60)",#REF!,"TIMEINT",HW$9,"VEHICLETRAVELTIMEMEASUREMENT",$D78),"--")</f>
        <v>--</v>
      </c>
      <c r="HX78" s="325" t="str">
        <f>IFERROR(GETPIVOTDATA("Average of VEHS(60)",#REF!,"TIMEINT",HX$9,"VEHICLETRAVELTIMEMEASUREMENT",$D78),"--")</f>
        <v>--</v>
      </c>
      <c r="HY78" s="331"/>
      <c r="HZ78" s="209" t="str">
        <f t="shared" si="50"/>
        <v>--</v>
      </c>
      <c r="IA78" s="354" t="str">
        <f t="shared" si="51"/>
        <v>--</v>
      </c>
      <c r="IB78" s="325">
        <f t="shared" si="52"/>
        <v>0</v>
      </c>
      <c r="IC78" s="638"/>
      <c r="ID78" s="323" t="str">
        <f>IFERROR(AVERAGEIFS('VISSIM Travel Time Outputs'!#REF!,'VISSIM Travel Time Outputs'!#REF!,$D78,'VISSIM Travel Time Outputs'!#REF!,"AVG",'VISSIM Travel Time Outputs'!#REF!,ID$9),"-")</f>
        <v>-</v>
      </c>
      <c r="IE78" s="324" t="str">
        <f>IFERROR(AVERAGEIFS('VISSIM Travel Time Outputs'!#REF!,'VISSIM Travel Time Outputs'!#REF!,$D78,'VISSIM Travel Time Outputs'!#REF!,"AVG",'VISSIM Travel Time Outputs'!#REF!,IE$9),"-")</f>
        <v>-</v>
      </c>
      <c r="IF78" s="324" t="str">
        <f>IFERROR(AVERAGEIFS('VISSIM Travel Time Outputs'!#REF!,'VISSIM Travel Time Outputs'!#REF!,$D78,'VISSIM Travel Time Outputs'!#REF!,"AVG",'VISSIM Travel Time Outputs'!#REF!,IF$9),"-")</f>
        <v>-</v>
      </c>
      <c r="IG78" s="324" t="str">
        <f>IFERROR(AVERAGEIFS('VISSIM Travel Time Outputs'!#REF!,'VISSIM Travel Time Outputs'!#REF!,$D78,'VISSIM Travel Time Outputs'!#REF!,"AVG",'VISSIM Travel Time Outputs'!#REF!,IG$9),"-")</f>
        <v>-</v>
      </c>
      <c r="IH78" s="324" t="str">
        <f>IFERROR(AVERAGEIFS('VISSIM Travel Time Outputs'!#REF!,'VISSIM Travel Time Outputs'!#REF!,$D78,'VISSIM Travel Time Outputs'!#REF!,"AVG",'VISSIM Travel Time Outputs'!#REF!,IH$9),"-")</f>
        <v>-</v>
      </c>
      <c r="II78" s="324" t="str">
        <f>IFERROR(AVERAGEIFS('VISSIM Travel Time Outputs'!#REF!,'VISSIM Travel Time Outputs'!#REF!,$D78,'VISSIM Travel Time Outputs'!#REF!,"AVG",'VISSIM Travel Time Outputs'!#REF!,II$9),"-")</f>
        <v>-</v>
      </c>
      <c r="IJ78" s="324" t="str">
        <f>IFERROR(AVERAGEIFS('VISSIM Travel Time Outputs'!#REF!,'VISSIM Travel Time Outputs'!#REF!,$D78,'VISSIM Travel Time Outputs'!#REF!,"AVG",'VISSIM Travel Time Outputs'!#REF!,IJ$9),"-")</f>
        <v>-</v>
      </c>
      <c r="IK78" s="324" t="str">
        <f>IFERROR(AVERAGEIFS('VISSIM Travel Time Outputs'!#REF!,'VISSIM Travel Time Outputs'!#REF!,$D78,'VISSIM Travel Time Outputs'!#REF!,"AVG",'VISSIM Travel Time Outputs'!#REF!,IK$9),"-")</f>
        <v>-</v>
      </c>
      <c r="IL78" s="324" t="str">
        <f>IFERROR(AVERAGEIFS('VISSIM Travel Time Outputs'!#REF!,'VISSIM Travel Time Outputs'!#REF!,$D78,'VISSIM Travel Time Outputs'!#REF!,"AVG",'VISSIM Travel Time Outputs'!#REF!,IL$9),"-")</f>
        <v>-</v>
      </c>
      <c r="IM78" s="324" t="str">
        <f>IFERROR(AVERAGEIFS('VISSIM Travel Time Outputs'!#REF!,'VISSIM Travel Time Outputs'!#REF!,$D78,'VISSIM Travel Time Outputs'!#REF!,"AVG",'VISSIM Travel Time Outputs'!#REF!,IM$9),"-")</f>
        <v>-</v>
      </c>
      <c r="IN78" s="324" t="str">
        <f>IFERROR(AVERAGEIFS('VISSIM Travel Time Outputs'!#REF!,'VISSIM Travel Time Outputs'!#REF!,$D78,'VISSIM Travel Time Outputs'!#REF!,"AVG",'VISSIM Travel Time Outputs'!#REF!,IN$9),"-")</f>
        <v>-</v>
      </c>
      <c r="IO78" s="324" t="str">
        <f>IFERROR(AVERAGEIFS('VISSIM Travel Time Outputs'!#REF!,'VISSIM Travel Time Outputs'!#REF!,$D78,'VISSIM Travel Time Outputs'!#REF!,"AVG",'VISSIM Travel Time Outputs'!#REF!,IO$9),"-")</f>
        <v>-</v>
      </c>
      <c r="IP78" s="324" t="str">
        <f>IFERROR(AVERAGEIFS('VISSIM Travel Time Outputs'!#REF!,'VISSIM Travel Time Outputs'!#REF!,$D78,'VISSIM Travel Time Outputs'!#REF!,"AVG",'VISSIM Travel Time Outputs'!#REF!,IP$9),"-")</f>
        <v>-</v>
      </c>
      <c r="IQ78" s="324" t="str">
        <f>IFERROR(AVERAGEIFS('VISSIM Travel Time Outputs'!#REF!,'VISSIM Travel Time Outputs'!#REF!,$D78,'VISSIM Travel Time Outputs'!#REF!,"AVG",'VISSIM Travel Time Outputs'!#REF!,IQ$9),"-")</f>
        <v>-</v>
      </c>
      <c r="IR78" s="324" t="str">
        <f>IFERROR(AVERAGEIFS('VISSIM Travel Time Outputs'!#REF!,'VISSIM Travel Time Outputs'!#REF!,$D78,'VISSIM Travel Time Outputs'!#REF!,"AVG",'VISSIM Travel Time Outputs'!#REF!,IR$9),"-")</f>
        <v>-</v>
      </c>
      <c r="IS78" s="325" t="str">
        <f>IFERROR(AVERAGEIFS('VISSIM Travel Time Outputs'!#REF!,'VISSIM Travel Time Outputs'!#REF!,$D78,'VISSIM Travel Time Outputs'!#REF!,"AVG",'VISSIM Travel Time Outputs'!#REF!,IS$9),"-")</f>
        <v>-</v>
      </c>
      <c r="IT78" s="325" t="str">
        <f t="shared" si="53"/>
        <v>--</v>
      </c>
    </row>
    <row r="79" spans="1:254" x14ac:dyDescent="0.35">
      <c r="A79" s="252" t="str">
        <f t="shared" si="34"/>
        <v>H</v>
      </c>
      <c r="B79" s="319">
        <f t="shared" si="54"/>
        <v>70</v>
      </c>
      <c r="C79" s="413">
        <f>INDEX('Input - Travel Times'!$B$3:$AH$103,MATCH($B79,'Input - Travel Times'!$B$3:$B$103,0),MATCH(C$9,'Input - Travel Times'!$B$3:$AH$3,0))</f>
        <v>0</v>
      </c>
      <c r="D79" s="150">
        <f>INDEX('Input - Travel Times'!$B$3:$AH$103,MATCH($B79,'Input - Travel Times'!$B$3:$B$103,0),MATCH(D$9,'Input - Travel Times'!$B$3:$AH$3,0))</f>
        <v>0</v>
      </c>
      <c r="E79" s="518">
        <f>TIME(0,0,INDEX('Input - Travel Times'!$B$3:$AH$103,MATCH($B79,'Input - Travel Times'!$B$3:$B$103,0),MATCH(E$9,'Input - Travel Times'!$B$3:$AH$3,0)))</f>
        <v>0</v>
      </c>
      <c r="F79" s="518">
        <f>TIME(0,0,INDEX('Input - Travel Times'!$B$3:$AH$103,MATCH($B79,'Input - Travel Times'!$B$3:$B$103,0),MATCH(F$9,'Input - Travel Times'!$B$3:$AH$3,0)))</f>
        <v>0</v>
      </c>
      <c r="G79" s="518">
        <f>TIME(0,0,INDEX('Input - Travel Times'!$B$3:$AH$103,MATCH($B79,'Input - Travel Times'!$B$3:$B$103,0),MATCH(G$9,'Input - Travel Times'!$B$3:$AH$3,0)))</f>
        <v>0</v>
      </c>
      <c r="H79" s="518">
        <f>TIME(0,0,INDEX('Input - Travel Times'!$B$3:$AH$103,MATCH($B79,'Input - Travel Times'!$B$3:$B$103,0),MATCH(H$9,'Input - Travel Times'!$B$3:$AH$3,0)))</f>
        <v>0</v>
      </c>
      <c r="J79" s="209" t="str">
        <f>IFERROR(TIME(0,0,AVERAGEIFS('VISSIM Travel Time Outputs'!$I:$I,'VISSIM Travel Time Outputs'!$D:$D,$D79,'VISSIM Travel Time Outputs'!$A:$A,"AVG",'VISSIM Travel Time Outputs'!$B:$B,J$9)),"-")</f>
        <v>-</v>
      </c>
      <c r="K79" s="34" t="str">
        <f>IFERROR(TIME(0,0,AVERAGEIFS('VISSIM Travel Time Outputs'!$I:$I,'VISSIM Travel Time Outputs'!$D:$D,$D79,'VISSIM Travel Time Outputs'!$A:$A,"AVG",'VISSIM Travel Time Outputs'!$B:$B,K$9)),"-")</f>
        <v>-</v>
      </c>
      <c r="L79" s="34" t="str">
        <f>IFERROR(TIME(0,0,AVERAGEIFS('VISSIM Travel Time Outputs'!$I:$I,'VISSIM Travel Time Outputs'!$D:$D,$D79,'VISSIM Travel Time Outputs'!$A:$A,"AVG",'VISSIM Travel Time Outputs'!$B:$B,L$9)),"-")</f>
        <v>-</v>
      </c>
      <c r="M79" s="34" t="str">
        <f>IFERROR(TIME(0,0,AVERAGEIFS('VISSIM Travel Time Outputs'!$I:$I,'VISSIM Travel Time Outputs'!$D:$D,$D79,'VISSIM Travel Time Outputs'!$A:$A,"AVG",'VISSIM Travel Time Outputs'!$B:$B,M$9)),"-")</f>
        <v>-</v>
      </c>
      <c r="N79" s="34" t="str">
        <f>IFERROR(TIME(0,0,AVERAGEIFS('VISSIM Travel Time Outputs'!$I:$I,'VISSIM Travel Time Outputs'!$D:$D,$D79,'VISSIM Travel Time Outputs'!$A:$A,"AVG",'VISSIM Travel Time Outputs'!$B:$B,N$9)),"-")</f>
        <v>-</v>
      </c>
      <c r="O79" s="34" t="str">
        <f>IFERROR(TIME(0,0,AVERAGEIFS('VISSIM Travel Time Outputs'!$I:$I,'VISSIM Travel Time Outputs'!$D:$D,$D79,'VISSIM Travel Time Outputs'!$A:$A,"AVG",'VISSIM Travel Time Outputs'!$B:$B,O$9)),"-")</f>
        <v>-</v>
      </c>
      <c r="P79" s="34" t="str">
        <f>IFERROR(TIME(0,0,AVERAGEIFS('VISSIM Travel Time Outputs'!$I:$I,'VISSIM Travel Time Outputs'!$D:$D,$D79,'VISSIM Travel Time Outputs'!$A:$A,"AVG",'VISSIM Travel Time Outputs'!$B:$B,P$9)),"-")</f>
        <v>-</v>
      </c>
      <c r="Q79" s="34" t="str">
        <f>IFERROR(TIME(0,0,AVERAGEIFS('VISSIM Travel Time Outputs'!$I:$I,'VISSIM Travel Time Outputs'!$D:$D,$D79,'VISSIM Travel Time Outputs'!$A:$A,"AVG",'VISSIM Travel Time Outputs'!$B:$B,Q$9)),"-")</f>
        <v>-</v>
      </c>
      <c r="R79" s="34" t="str">
        <f>IFERROR(TIME(0,0,AVERAGEIFS('VISSIM Travel Time Outputs'!$I:$I,'VISSIM Travel Time Outputs'!$D:$D,$D79,'VISSIM Travel Time Outputs'!$A:$A,"AVG",'VISSIM Travel Time Outputs'!$B:$B,R$9)),"-")</f>
        <v>-</v>
      </c>
      <c r="S79" s="34" t="str">
        <f>IFERROR(TIME(0,0,AVERAGEIFS('VISSIM Travel Time Outputs'!$I:$I,'VISSIM Travel Time Outputs'!$D:$D,$D79,'VISSIM Travel Time Outputs'!$A:$A,"AVG",'VISSIM Travel Time Outputs'!$B:$B,S$9)),"-")</f>
        <v>-</v>
      </c>
      <c r="T79" s="34" t="str">
        <f>IFERROR(TIME(0,0,AVERAGEIFS('VISSIM Travel Time Outputs'!$I:$I,'VISSIM Travel Time Outputs'!$D:$D,$D79,'VISSIM Travel Time Outputs'!$A:$A,"AVG",'VISSIM Travel Time Outputs'!$B:$B,T$9)),"-")</f>
        <v>-</v>
      </c>
      <c r="U79" s="34" t="str">
        <f>IFERROR(TIME(0,0,AVERAGEIFS('VISSIM Travel Time Outputs'!$I:$I,'VISSIM Travel Time Outputs'!$D:$D,$D79,'VISSIM Travel Time Outputs'!$A:$A,"AVG",'VISSIM Travel Time Outputs'!$B:$B,U$9)),"-")</f>
        <v>-</v>
      </c>
      <c r="V79" s="34" t="str">
        <f>IFERROR(TIME(0,0,AVERAGEIFS('VISSIM Travel Time Outputs'!$I:$I,'VISSIM Travel Time Outputs'!$D:$D,$D79,'VISSIM Travel Time Outputs'!$A:$A,"AVG",'VISSIM Travel Time Outputs'!$B:$B,V$9)),"-")</f>
        <v>-</v>
      </c>
      <c r="W79" s="34" t="str">
        <f>IFERROR(TIME(0,0,AVERAGEIFS('VISSIM Travel Time Outputs'!$I:$I,'VISSIM Travel Time Outputs'!$D:$D,$D79,'VISSIM Travel Time Outputs'!$A:$A,"AVG",'VISSIM Travel Time Outputs'!$B:$B,W$9)),"-")</f>
        <v>-</v>
      </c>
      <c r="X79" s="34" t="str">
        <f>IFERROR(TIME(0,0,AVERAGEIFS('VISSIM Travel Time Outputs'!$I:$I,'VISSIM Travel Time Outputs'!$D:$D,$D79,'VISSIM Travel Time Outputs'!$A:$A,"AVG",'VISSIM Travel Time Outputs'!$B:$B,X$9)),"-")</f>
        <v>-</v>
      </c>
      <c r="Y79" s="134" t="str">
        <f>IFERROR(TIME(0,0,AVERAGEIFS('VISSIM Travel Time Outputs'!$I:$I,'VISSIM Travel Time Outputs'!$D:$D,$D79,'VISSIM Travel Time Outputs'!$A:$A,"AVG",'VISSIM Travel Time Outputs'!$B:$B,Y$9)),"-")</f>
        <v>-</v>
      </c>
      <c r="Z79" s="254"/>
      <c r="AA79" s="323" t="str">
        <f>IFERROR(AVERAGEIFS('VISSIM Travel Time Outputs'!$F:$F,'VISSIM Travel Time Outputs'!$D:$D,$D79,'VISSIM Travel Time Outputs'!$A:$A,"AVG",'VISSIM Travel Time Outputs'!$B:$B,AA$9),"-")</f>
        <v>-</v>
      </c>
      <c r="AB79" s="324" t="str">
        <f>IFERROR(AVERAGEIFS('VISSIM Travel Time Outputs'!$F:$F,'VISSIM Travel Time Outputs'!$D:$D,$D79,'VISSIM Travel Time Outputs'!$A:$A,"AVG",'VISSIM Travel Time Outputs'!$B:$B,AB$9),"-")</f>
        <v>-</v>
      </c>
      <c r="AC79" s="324" t="str">
        <f>IFERROR(AVERAGEIFS('VISSIM Travel Time Outputs'!$F:$F,'VISSIM Travel Time Outputs'!$D:$D,$D79,'VISSIM Travel Time Outputs'!$A:$A,"AVG",'VISSIM Travel Time Outputs'!$B:$B,AC$9),"-")</f>
        <v>-</v>
      </c>
      <c r="AD79" s="324" t="str">
        <f>IFERROR(AVERAGEIFS('VISSIM Travel Time Outputs'!$F:$F,'VISSIM Travel Time Outputs'!$D:$D,$D79,'VISSIM Travel Time Outputs'!$A:$A,"AVG",'VISSIM Travel Time Outputs'!$B:$B,AD$9),"-")</f>
        <v>-</v>
      </c>
      <c r="AE79" s="324" t="str">
        <f>IFERROR(AVERAGEIFS('VISSIM Travel Time Outputs'!$F:$F,'VISSIM Travel Time Outputs'!$D:$D,$D79,'VISSIM Travel Time Outputs'!$A:$A,"AVG",'VISSIM Travel Time Outputs'!$B:$B,AE$9),"-")</f>
        <v>-</v>
      </c>
      <c r="AF79" s="324" t="str">
        <f>IFERROR(AVERAGEIFS('VISSIM Travel Time Outputs'!$F:$F,'VISSIM Travel Time Outputs'!$D:$D,$D79,'VISSIM Travel Time Outputs'!$A:$A,"AVG",'VISSIM Travel Time Outputs'!$B:$B,AF$9),"-")</f>
        <v>-</v>
      </c>
      <c r="AG79" s="324" t="str">
        <f>IFERROR(AVERAGEIFS('VISSIM Travel Time Outputs'!$F:$F,'VISSIM Travel Time Outputs'!$D:$D,$D79,'VISSIM Travel Time Outputs'!$A:$A,"AVG",'VISSIM Travel Time Outputs'!$B:$B,AG$9),"-")</f>
        <v>-</v>
      </c>
      <c r="AH79" s="324" t="str">
        <f>IFERROR(AVERAGEIFS('VISSIM Travel Time Outputs'!$F:$F,'VISSIM Travel Time Outputs'!$D:$D,$D79,'VISSIM Travel Time Outputs'!$A:$A,"AVG",'VISSIM Travel Time Outputs'!$B:$B,AH$9),"-")</f>
        <v>-</v>
      </c>
      <c r="AI79" s="324" t="str">
        <f>IFERROR(AVERAGEIFS('VISSIM Travel Time Outputs'!$F:$F,'VISSIM Travel Time Outputs'!$D:$D,$D79,'VISSIM Travel Time Outputs'!$A:$A,"AVG",'VISSIM Travel Time Outputs'!$B:$B,AI$9),"-")</f>
        <v>-</v>
      </c>
      <c r="AJ79" s="324" t="str">
        <f>IFERROR(AVERAGEIFS('VISSIM Travel Time Outputs'!$F:$F,'VISSIM Travel Time Outputs'!$D:$D,$D79,'VISSIM Travel Time Outputs'!$A:$A,"AVG",'VISSIM Travel Time Outputs'!$B:$B,AJ$9),"-")</f>
        <v>-</v>
      </c>
      <c r="AK79" s="324" t="str">
        <f>IFERROR(AVERAGEIFS('VISSIM Travel Time Outputs'!$F:$F,'VISSIM Travel Time Outputs'!$D:$D,$D79,'VISSIM Travel Time Outputs'!$A:$A,"AVG",'VISSIM Travel Time Outputs'!$B:$B,AK$9),"-")</f>
        <v>-</v>
      </c>
      <c r="AL79" s="324" t="str">
        <f>IFERROR(AVERAGEIFS('VISSIM Travel Time Outputs'!$F:$F,'VISSIM Travel Time Outputs'!$D:$D,$D79,'VISSIM Travel Time Outputs'!$A:$A,"AVG",'VISSIM Travel Time Outputs'!$B:$B,AL$9),"-")</f>
        <v>-</v>
      </c>
      <c r="AM79" s="324" t="str">
        <f>IFERROR(AVERAGEIFS('VISSIM Travel Time Outputs'!$F:$F,'VISSIM Travel Time Outputs'!$D:$D,$D79,'VISSIM Travel Time Outputs'!$A:$A,"AVG",'VISSIM Travel Time Outputs'!$B:$B,AM$9),"-")</f>
        <v>-</v>
      </c>
      <c r="AN79" s="324" t="str">
        <f>IFERROR(AVERAGEIFS('VISSIM Travel Time Outputs'!$F:$F,'VISSIM Travel Time Outputs'!$D:$D,$D79,'VISSIM Travel Time Outputs'!$A:$A,"AVG",'VISSIM Travel Time Outputs'!$B:$B,AN$9),"-")</f>
        <v>-</v>
      </c>
      <c r="AO79" s="324" t="str">
        <f>IFERROR(AVERAGEIFS('VISSIM Travel Time Outputs'!$F:$F,'VISSIM Travel Time Outputs'!$D:$D,$D79,'VISSIM Travel Time Outputs'!$A:$A,"AVG",'VISSIM Travel Time Outputs'!$B:$B,AO$9),"-")</f>
        <v>-</v>
      </c>
      <c r="AP79" s="325" t="str">
        <f>IFERROR(AVERAGEIFS('VISSIM Travel Time Outputs'!$F:$F,'VISSIM Travel Time Outputs'!$D:$D,$D79,'VISSIM Travel Time Outputs'!$A:$A,"AVG",'VISSIM Travel Time Outputs'!$B:$B,AP$9),"-")</f>
        <v>-</v>
      </c>
      <c r="AQ79" s="331"/>
      <c r="AR79" s="209" t="str">
        <f t="shared" si="35"/>
        <v>--</v>
      </c>
      <c r="AS79" s="354" t="str">
        <f t="shared" si="36"/>
        <v>--</v>
      </c>
      <c r="AT79" s="325">
        <f t="shared" si="37"/>
        <v>0</v>
      </c>
      <c r="AU79" s="255"/>
      <c r="AV79" s="209" t="str">
        <f>IFERROR(TIME(0,0,AVERAGEIFS('VISSIM Travel Time Outputs'!$J:$J,'VISSIM Travel Time Outputs'!$D:$D,$D79,'VISSIM Travel Time Outputs'!$A:$A,"AVG",'VISSIM Travel Time Outputs'!$B:$B,AV$9)),"-")</f>
        <v>-</v>
      </c>
      <c r="AW79" s="34" t="str">
        <f>IFERROR(TIME(0,0,AVERAGEIFS('VISSIM Travel Time Outputs'!$J:$J,'VISSIM Travel Time Outputs'!$D:$D,$D79,'VISSIM Travel Time Outputs'!$A:$A,"AVG",'VISSIM Travel Time Outputs'!$B:$B,AW$9)),"-")</f>
        <v>-</v>
      </c>
      <c r="AX79" s="34" t="str">
        <f>IFERROR(TIME(0,0,AVERAGEIFS('VISSIM Travel Time Outputs'!$J:$J,'VISSIM Travel Time Outputs'!$D:$D,$D79,'VISSIM Travel Time Outputs'!$A:$A,"AVG",'VISSIM Travel Time Outputs'!$B:$B,AX$9)),"-")</f>
        <v>-</v>
      </c>
      <c r="AY79" s="34" t="str">
        <f>IFERROR(TIME(0,0,AVERAGEIFS('VISSIM Travel Time Outputs'!$J:$J,'VISSIM Travel Time Outputs'!$D:$D,$D79,'VISSIM Travel Time Outputs'!$A:$A,"AVG",'VISSIM Travel Time Outputs'!$B:$B,AY$9)),"-")</f>
        <v>-</v>
      </c>
      <c r="AZ79" s="34" t="str">
        <f>IFERROR(TIME(0,0,AVERAGEIFS('VISSIM Travel Time Outputs'!$J:$J,'VISSIM Travel Time Outputs'!$D:$D,$D79,'VISSIM Travel Time Outputs'!$A:$A,"AVG",'VISSIM Travel Time Outputs'!$B:$B,AZ$9)),"-")</f>
        <v>-</v>
      </c>
      <c r="BA79" s="34" t="str">
        <f>IFERROR(TIME(0,0,AVERAGEIFS('VISSIM Travel Time Outputs'!$J:$J,'VISSIM Travel Time Outputs'!$D:$D,$D79,'VISSIM Travel Time Outputs'!$A:$A,"AVG",'VISSIM Travel Time Outputs'!$B:$B,BA$9)),"-")</f>
        <v>-</v>
      </c>
      <c r="BB79" s="34" t="str">
        <f>IFERROR(TIME(0,0,AVERAGEIFS('VISSIM Travel Time Outputs'!$J:$J,'VISSIM Travel Time Outputs'!$D:$D,$D79,'VISSIM Travel Time Outputs'!$A:$A,"AVG",'VISSIM Travel Time Outputs'!$B:$B,BB$9)),"-")</f>
        <v>-</v>
      </c>
      <c r="BC79" s="34" t="str">
        <f>IFERROR(TIME(0,0,AVERAGEIFS('VISSIM Travel Time Outputs'!$J:$J,'VISSIM Travel Time Outputs'!$D:$D,$D79,'VISSIM Travel Time Outputs'!$A:$A,"AVG",'VISSIM Travel Time Outputs'!$B:$B,BC$9)),"-")</f>
        <v>-</v>
      </c>
      <c r="BD79" s="34" t="str">
        <f>IFERROR(TIME(0,0,AVERAGEIFS('VISSIM Travel Time Outputs'!$J:$J,'VISSIM Travel Time Outputs'!$D:$D,$D79,'VISSIM Travel Time Outputs'!$A:$A,"AVG",'VISSIM Travel Time Outputs'!$B:$B,BD$9)),"-")</f>
        <v>-</v>
      </c>
      <c r="BE79" s="34" t="str">
        <f>IFERROR(TIME(0,0,AVERAGEIFS('VISSIM Travel Time Outputs'!$J:$J,'VISSIM Travel Time Outputs'!$D:$D,$D79,'VISSIM Travel Time Outputs'!$A:$A,"AVG",'VISSIM Travel Time Outputs'!$B:$B,BE$9)),"-")</f>
        <v>-</v>
      </c>
      <c r="BF79" s="34" t="str">
        <f>IFERROR(TIME(0,0,AVERAGEIFS('VISSIM Travel Time Outputs'!$J:$J,'VISSIM Travel Time Outputs'!$D:$D,$D79,'VISSIM Travel Time Outputs'!$A:$A,"AVG",'VISSIM Travel Time Outputs'!$B:$B,BF$9)),"-")</f>
        <v>-</v>
      </c>
      <c r="BG79" s="34" t="str">
        <f>IFERROR(TIME(0,0,AVERAGEIFS('VISSIM Travel Time Outputs'!$J:$J,'VISSIM Travel Time Outputs'!$D:$D,$D79,'VISSIM Travel Time Outputs'!$A:$A,"AVG",'VISSIM Travel Time Outputs'!$B:$B,BG$9)),"-")</f>
        <v>-</v>
      </c>
      <c r="BH79" s="34" t="str">
        <f>IFERROR(TIME(0,0,AVERAGEIFS('VISSIM Travel Time Outputs'!$J:$J,'VISSIM Travel Time Outputs'!$D:$D,$D79,'VISSIM Travel Time Outputs'!$A:$A,"AVG",'VISSIM Travel Time Outputs'!$B:$B,BH$9)),"-")</f>
        <v>-</v>
      </c>
      <c r="BI79" s="34" t="str">
        <f>IFERROR(TIME(0,0,AVERAGEIFS('VISSIM Travel Time Outputs'!$J:$J,'VISSIM Travel Time Outputs'!$D:$D,$D79,'VISSIM Travel Time Outputs'!$A:$A,"AVG",'VISSIM Travel Time Outputs'!$B:$B,BI$9)),"-")</f>
        <v>-</v>
      </c>
      <c r="BJ79" s="34" t="str">
        <f>IFERROR(TIME(0,0,AVERAGEIFS('VISSIM Travel Time Outputs'!$J:$J,'VISSIM Travel Time Outputs'!$D:$D,$D79,'VISSIM Travel Time Outputs'!$A:$A,"AVG",'VISSIM Travel Time Outputs'!$B:$B,BJ$9)),"-")</f>
        <v>-</v>
      </c>
      <c r="BK79" s="134" t="str">
        <f>IFERROR(TIME(0,0,AVERAGEIFS('VISSIM Travel Time Outputs'!$J:$J,'VISSIM Travel Time Outputs'!$D:$D,$D79,'VISSIM Travel Time Outputs'!$A:$A,"AVG",'VISSIM Travel Time Outputs'!$B:$B,BK$9)),"-")</f>
        <v>-</v>
      </c>
      <c r="BL79" s="126"/>
      <c r="BM79" s="323" t="str">
        <f>IFERROR(AVERAGEIFS('VISSIM Travel Time Outputs'!$G:$G,'VISSIM Travel Time Outputs'!$D:$D,$D79,'VISSIM Travel Time Outputs'!$A:$A,"AVG",'VISSIM Travel Time Outputs'!$B:$B,BM$9),"-")</f>
        <v>-</v>
      </c>
      <c r="BN79" s="324" t="str">
        <f>IFERROR(AVERAGEIFS('VISSIM Travel Time Outputs'!$G:$G,'VISSIM Travel Time Outputs'!$D:$D,$D79,'VISSIM Travel Time Outputs'!$A:$A,"AVG",'VISSIM Travel Time Outputs'!$B:$B,BN$9),"-")</f>
        <v>-</v>
      </c>
      <c r="BO79" s="324" t="str">
        <f>IFERROR(AVERAGEIFS('VISSIM Travel Time Outputs'!$G:$G,'VISSIM Travel Time Outputs'!$D:$D,$D79,'VISSIM Travel Time Outputs'!$A:$A,"AVG",'VISSIM Travel Time Outputs'!$B:$B,BO$9),"-")</f>
        <v>-</v>
      </c>
      <c r="BP79" s="324" t="str">
        <f>IFERROR(AVERAGEIFS('VISSIM Travel Time Outputs'!$G:$G,'VISSIM Travel Time Outputs'!$D:$D,$D79,'VISSIM Travel Time Outputs'!$A:$A,"AVG",'VISSIM Travel Time Outputs'!$B:$B,BP$9),"-")</f>
        <v>-</v>
      </c>
      <c r="BQ79" s="324" t="str">
        <f>IFERROR(AVERAGEIFS('VISSIM Travel Time Outputs'!$G:$G,'VISSIM Travel Time Outputs'!$D:$D,$D79,'VISSIM Travel Time Outputs'!$A:$A,"AVG",'VISSIM Travel Time Outputs'!$B:$B,BQ$9),"-")</f>
        <v>-</v>
      </c>
      <c r="BR79" s="324" t="str">
        <f>IFERROR(AVERAGEIFS('VISSIM Travel Time Outputs'!$G:$G,'VISSIM Travel Time Outputs'!$D:$D,$D79,'VISSIM Travel Time Outputs'!$A:$A,"AVG",'VISSIM Travel Time Outputs'!$B:$B,BR$9),"-")</f>
        <v>-</v>
      </c>
      <c r="BS79" s="324" t="str">
        <f>IFERROR(AVERAGEIFS('VISSIM Travel Time Outputs'!$G:$G,'VISSIM Travel Time Outputs'!$D:$D,$D79,'VISSIM Travel Time Outputs'!$A:$A,"AVG",'VISSIM Travel Time Outputs'!$B:$B,BS$9),"-")</f>
        <v>-</v>
      </c>
      <c r="BT79" s="324" t="str">
        <f>IFERROR(AVERAGEIFS('VISSIM Travel Time Outputs'!$G:$G,'VISSIM Travel Time Outputs'!$D:$D,$D79,'VISSIM Travel Time Outputs'!$A:$A,"AVG",'VISSIM Travel Time Outputs'!$B:$B,BT$9),"-")</f>
        <v>-</v>
      </c>
      <c r="BU79" s="324" t="str">
        <f>IFERROR(AVERAGEIFS('VISSIM Travel Time Outputs'!$G:$G,'VISSIM Travel Time Outputs'!$D:$D,$D79,'VISSIM Travel Time Outputs'!$A:$A,"AVG",'VISSIM Travel Time Outputs'!$B:$B,BU$9),"-")</f>
        <v>-</v>
      </c>
      <c r="BV79" s="324" t="str">
        <f>IFERROR(AVERAGEIFS('VISSIM Travel Time Outputs'!$G:$G,'VISSIM Travel Time Outputs'!$D:$D,$D79,'VISSIM Travel Time Outputs'!$A:$A,"AVG",'VISSIM Travel Time Outputs'!$B:$B,BV$9),"-")</f>
        <v>-</v>
      </c>
      <c r="BW79" s="324" t="str">
        <f>IFERROR(AVERAGEIFS('VISSIM Travel Time Outputs'!$G:$G,'VISSIM Travel Time Outputs'!$D:$D,$D79,'VISSIM Travel Time Outputs'!$A:$A,"AVG",'VISSIM Travel Time Outputs'!$B:$B,BW$9),"-")</f>
        <v>-</v>
      </c>
      <c r="BX79" s="324" t="str">
        <f>IFERROR(AVERAGEIFS('VISSIM Travel Time Outputs'!$G:$G,'VISSIM Travel Time Outputs'!$D:$D,$D79,'VISSIM Travel Time Outputs'!$A:$A,"AVG",'VISSIM Travel Time Outputs'!$B:$B,BX$9),"-")</f>
        <v>-</v>
      </c>
      <c r="BY79" s="324" t="str">
        <f>IFERROR(AVERAGEIFS('VISSIM Travel Time Outputs'!$G:$G,'VISSIM Travel Time Outputs'!$D:$D,$D79,'VISSIM Travel Time Outputs'!$A:$A,"AVG",'VISSIM Travel Time Outputs'!$B:$B,BY$9),"-")</f>
        <v>-</v>
      </c>
      <c r="BZ79" s="324" t="str">
        <f>IFERROR(AVERAGEIFS('VISSIM Travel Time Outputs'!$G:$G,'VISSIM Travel Time Outputs'!$D:$D,$D79,'VISSIM Travel Time Outputs'!$A:$A,"AVG",'VISSIM Travel Time Outputs'!$B:$B,BZ$9),"-")</f>
        <v>-</v>
      </c>
      <c r="CA79" s="324" t="str">
        <f>IFERROR(AVERAGEIFS('VISSIM Travel Time Outputs'!$G:$G,'VISSIM Travel Time Outputs'!$D:$D,$D79,'VISSIM Travel Time Outputs'!$A:$A,"AVG",'VISSIM Travel Time Outputs'!$B:$B,CA$9),"-")</f>
        <v>-</v>
      </c>
      <c r="CB79" s="325" t="str">
        <f>IFERROR(AVERAGEIFS('VISSIM Travel Time Outputs'!$G:$G,'VISSIM Travel Time Outputs'!$D:$D,$D79,'VISSIM Travel Time Outputs'!$A:$A,"AVG",'VISSIM Travel Time Outputs'!$B:$B,CB$9),"-")</f>
        <v>-</v>
      </c>
      <c r="CC79" s="254"/>
      <c r="CD79" s="209" t="str">
        <f t="shared" si="38"/>
        <v>--</v>
      </c>
      <c r="CE79" s="354" t="str">
        <f t="shared" si="39"/>
        <v>--</v>
      </c>
      <c r="CF79" s="325">
        <f t="shared" si="40"/>
        <v>0</v>
      </c>
      <c r="CG79" s="331"/>
      <c r="CH79" s="209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134"/>
      <c r="CX79" s="331"/>
      <c r="CY79" s="323"/>
      <c r="CZ79" s="324"/>
      <c r="DA79" s="324"/>
      <c r="DB79" s="324"/>
      <c r="DC79" s="324"/>
      <c r="DD79" s="324"/>
      <c r="DE79" s="324"/>
      <c r="DF79" s="324"/>
      <c r="DG79" s="324"/>
      <c r="DH79" s="324"/>
      <c r="DI79" s="324"/>
      <c r="DJ79" s="324"/>
      <c r="DK79" s="324"/>
      <c r="DL79" s="324"/>
      <c r="DM79" s="324"/>
      <c r="DN79" s="325"/>
      <c r="DO79" s="331"/>
      <c r="DP79" s="209" t="str">
        <f t="shared" si="41"/>
        <v>--</v>
      </c>
      <c r="DQ79" s="354" t="str">
        <f t="shared" si="42"/>
        <v>--</v>
      </c>
      <c r="DR79" s="325">
        <f t="shared" si="43"/>
        <v>0</v>
      </c>
      <c r="DS79" s="255"/>
      <c r="DT79" s="209" t="str">
        <f>IFERROR(TIME(0,0,AVERAGEIFS('VISSIM Travel Time Outputs'!$K:$K,'VISSIM Travel Time Outputs'!$D:$D,$D79,'VISSIM Travel Time Outputs'!$A:$A,"AVG",'VISSIM Travel Time Outputs'!$B:$B,DT$9)),"-")</f>
        <v>-</v>
      </c>
      <c r="DU79" s="34" t="str">
        <f>IFERROR(TIME(0,0,AVERAGEIFS('VISSIM Travel Time Outputs'!$K:$K,'VISSIM Travel Time Outputs'!$D:$D,$D79,'VISSIM Travel Time Outputs'!$A:$A,"AVG",'VISSIM Travel Time Outputs'!$B:$B,DU$9)),"-")</f>
        <v>-</v>
      </c>
      <c r="DV79" s="34" t="str">
        <f>IFERROR(TIME(0,0,AVERAGEIFS('VISSIM Travel Time Outputs'!$K:$K,'VISSIM Travel Time Outputs'!$D:$D,$D79,'VISSIM Travel Time Outputs'!$A:$A,"AVG",'VISSIM Travel Time Outputs'!$B:$B,DV$9)),"-")</f>
        <v>-</v>
      </c>
      <c r="DW79" s="34" t="str">
        <f>IFERROR(TIME(0,0,AVERAGEIFS('VISSIM Travel Time Outputs'!$K:$K,'VISSIM Travel Time Outputs'!$D:$D,$D79,'VISSIM Travel Time Outputs'!$A:$A,"AVG",'VISSIM Travel Time Outputs'!$B:$B,DW$9)),"-")</f>
        <v>-</v>
      </c>
      <c r="DX79" s="34" t="str">
        <f>IFERROR(TIME(0,0,AVERAGEIFS('VISSIM Travel Time Outputs'!$K:$K,'VISSIM Travel Time Outputs'!$D:$D,$D79,'VISSIM Travel Time Outputs'!$A:$A,"AVG",'VISSIM Travel Time Outputs'!$B:$B,DX$9)),"-")</f>
        <v>-</v>
      </c>
      <c r="DY79" s="34" t="str">
        <f>IFERROR(TIME(0,0,AVERAGEIFS('VISSIM Travel Time Outputs'!$K:$K,'VISSIM Travel Time Outputs'!$D:$D,$D79,'VISSIM Travel Time Outputs'!$A:$A,"AVG",'VISSIM Travel Time Outputs'!$B:$B,DY$9)),"-")</f>
        <v>-</v>
      </c>
      <c r="DZ79" s="34" t="str">
        <f>IFERROR(TIME(0,0,AVERAGEIFS('VISSIM Travel Time Outputs'!$K:$K,'VISSIM Travel Time Outputs'!$D:$D,$D79,'VISSIM Travel Time Outputs'!$A:$A,"AVG",'VISSIM Travel Time Outputs'!$B:$B,DZ$9)),"-")</f>
        <v>-</v>
      </c>
      <c r="EA79" s="34" t="str">
        <f>IFERROR(TIME(0,0,AVERAGEIFS('VISSIM Travel Time Outputs'!$K:$K,'VISSIM Travel Time Outputs'!$D:$D,$D79,'VISSIM Travel Time Outputs'!$A:$A,"AVG",'VISSIM Travel Time Outputs'!$B:$B,EA$9)),"-")</f>
        <v>-</v>
      </c>
      <c r="EB79" s="34" t="str">
        <f>IFERROR(TIME(0,0,AVERAGEIFS('VISSIM Travel Time Outputs'!$K:$K,'VISSIM Travel Time Outputs'!$D:$D,$D79,'VISSIM Travel Time Outputs'!$A:$A,"AVG",'VISSIM Travel Time Outputs'!$B:$B,EB$9)),"-")</f>
        <v>-</v>
      </c>
      <c r="EC79" s="34" t="str">
        <f>IFERROR(TIME(0,0,AVERAGEIFS('VISSIM Travel Time Outputs'!$K:$K,'VISSIM Travel Time Outputs'!$D:$D,$D79,'VISSIM Travel Time Outputs'!$A:$A,"AVG",'VISSIM Travel Time Outputs'!$B:$B,EC$9)),"-")</f>
        <v>-</v>
      </c>
      <c r="ED79" s="34" t="str">
        <f>IFERROR(TIME(0,0,AVERAGEIFS('VISSIM Travel Time Outputs'!$K:$K,'VISSIM Travel Time Outputs'!$D:$D,$D79,'VISSIM Travel Time Outputs'!$A:$A,"AVG",'VISSIM Travel Time Outputs'!$B:$B,ED$9)),"-")</f>
        <v>-</v>
      </c>
      <c r="EE79" s="34" t="str">
        <f>IFERROR(TIME(0,0,AVERAGEIFS('VISSIM Travel Time Outputs'!$K:$K,'VISSIM Travel Time Outputs'!$D:$D,$D79,'VISSIM Travel Time Outputs'!$A:$A,"AVG",'VISSIM Travel Time Outputs'!$B:$B,EE$9)),"-")</f>
        <v>-</v>
      </c>
      <c r="EF79" s="34" t="str">
        <f>IFERROR(TIME(0,0,AVERAGEIFS('VISSIM Travel Time Outputs'!$K:$K,'VISSIM Travel Time Outputs'!$D:$D,$D79,'VISSIM Travel Time Outputs'!$A:$A,"AVG",'VISSIM Travel Time Outputs'!$B:$B,EF$9)),"-")</f>
        <v>-</v>
      </c>
      <c r="EG79" s="34" t="str">
        <f>IFERROR(TIME(0,0,AVERAGEIFS('VISSIM Travel Time Outputs'!$K:$K,'VISSIM Travel Time Outputs'!$D:$D,$D79,'VISSIM Travel Time Outputs'!$A:$A,"AVG",'VISSIM Travel Time Outputs'!$B:$B,EG$9)),"-")</f>
        <v>-</v>
      </c>
      <c r="EH79" s="34" t="str">
        <f>IFERROR(TIME(0,0,AVERAGEIFS('VISSIM Travel Time Outputs'!$K:$K,'VISSIM Travel Time Outputs'!$D:$D,$D79,'VISSIM Travel Time Outputs'!$A:$A,"AVG",'VISSIM Travel Time Outputs'!$B:$B,EH$9)),"-")</f>
        <v>-</v>
      </c>
      <c r="EI79" s="134" t="str">
        <f>IFERROR(TIME(0,0,AVERAGEIFS('VISSIM Travel Time Outputs'!$K:$K,'VISSIM Travel Time Outputs'!$D:$D,$D79,'VISSIM Travel Time Outputs'!$A:$A,"AVG",'VISSIM Travel Time Outputs'!$B:$B,EI$9)),"-")</f>
        <v>-</v>
      </c>
      <c r="EJ79" s="126"/>
      <c r="EK79" s="323" t="str">
        <f>IFERROR(AVERAGEIFS('VISSIM Travel Time Outputs'!$H:$H,'VISSIM Travel Time Outputs'!$D:$D,$D79,'VISSIM Travel Time Outputs'!$A:$A,"AVG",'VISSIM Travel Time Outputs'!$B:$B,EK$9),"-")</f>
        <v>-</v>
      </c>
      <c r="EL79" s="324" t="str">
        <f>IFERROR(AVERAGEIFS('VISSIM Travel Time Outputs'!$H:$H,'VISSIM Travel Time Outputs'!$D:$D,$D79,'VISSIM Travel Time Outputs'!$A:$A,"AVG",'VISSIM Travel Time Outputs'!$B:$B,EL$9),"-")</f>
        <v>-</v>
      </c>
      <c r="EM79" s="324" t="str">
        <f>IFERROR(AVERAGEIFS('VISSIM Travel Time Outputs'!$H:$H,'VISSIM Travel Time Outputs'!$D:$D,$D79,'VISSIM Travel Time Outputs'!$A:$A,"AVG",'VISSIM Travel Time Outputs'!$B:$B,EM$9),"-")</f>
        <v>-</v>
      </c>
      <c r="EN79" s="324" t="str">
        <f>IFERROR(AVERAGEIFS('VISSIM Travel Time Outputs'!$H:$H,'VISSIM Travel Time Outputs'!$D:$D,$D79,'VISSIM Travel Time Outputs'!$A:$A,"AVG",'VISSIM Travel Time Outputs'!$B:$B,EN$9),"-")</f>
        <v>-</v>
      </c>
      <c r="EO79" s="324" t="str">
        <f>IFERROR(AVERAGEIFS('VISSIM Travel Time Outputs'!$H:$H,'VISSIM Travel Time Outputs'!$D:$D,$D79,'VISSIM Travel Time Outputs'!$A:$A,"AVG",'VISSIM Travel Time Outputs'!$B:$B,EO$9),"-")</f>
        <v>-</v>
      </c>
      <c r="EP79" s="324" t="str">
        <f>IFERROR(AVERAGEIFS('VISSIM Travel Time Outputs'!$H:$H,'VISSIM Travel Time Outputs'!$D:$D,$D79,'VISSIM Travel Time Outputs'!$A:$A,"AVG",'VISSIM Travel Time Outputs'!$B:$B,EP$9),"-")</f>
        <v>-</v>
      </c>
      <c r="EQ79" s="324" t="str">
        <f>IFERROR(AVERAGEIFS('VISSIM Travel Time Outputs'!$H:$H,'VISSIM Travel Time Outputs'!$D:$D,$D79,'VISSIM Travel Time Outputs'!$A:$A,"AVG",'VISSIM Travel Time Outputs'!$B:$B,EQ$9),"-")</f>
        <v>-</v>
      </c>
      <c r="ER79" s="324" t="str">
        <f>IFERROR(AVERAGEIFS('VISSIM Travel Time Outputs'!$H:$H,'VISSIM Travel Time Outputs'!$D:$D,$D79,'VISSIM Travel Time Outputs'!$A:$A,"AVG",'VISSIM Travel Time Outputs'!$B:$B,ER$9),"-")</f>
        <v>-</v>
      </c>
      <c r="ES79" s="324" t="str">
        <f>IFERROR(AVERAGEIFS('VISSIM Travel Time Outputs'!$H:$H,'VISSIM Travel Time Outputs'!$D:$D,$D79,'VISSIM Travel Time Outputs'!$A:$A,"AVG",'VISSIM Travel Time Outputs'!$B:$B,ES$9),"-")</f>
        <v>-</v>
      </c>
      <c r="ET79" s="324" t="str">
        <f>IFERROR(AVERAGEIFS('VISSIM Travel Time Outputs'!$H:$H,'VISSIM Travel Time Outputs'!$D:$D,$D79,'VISSIM Travel Time Outputs'!$A:$A,"AVG",'VISSIM Travel Time Outputs'!$B:$B,ET$9),"-")</f>
        <v>-</v>
      </c>
      <c r="EU79" s="324" t="str">
        <f>IFERROR(AVERAGEIFS('VISSIM Travel Time Outputs'!$H:$H,'VISSIM Travel Time Outputs'!$D:$D,$D79,'VISSIM Travel Time Outputs'!$A:$A,"AVG",'VISSIM Travel Time Outputs'!$B:$B,EU$9),"-")</f>
        <v>-</v>
      </c>
      <c r="EV79" s="324" t="str">
        <f>IFERROR(AVERAGEIFS('VISSIM Travel Time Outputs'!$H:$H,'VISSIM Travel Time Outputs'!$D:$D,$D79,'VISSIM Travel Time Outputs'!$A:$A,"AVG",'VISSIM Travel Time Outputs'!$B:$B,EV$9),"-")</f>
        <v>-</v>
      </c>
      <c r="EW79" s="324" t="str">
        <f>IFERROR(AVERAGEIFS('VISSIM Travel Time Outputs'!$H:$H,'VISSIM Travel Time Outputs'!$D:$D,$D79,'VISSIM Travel Time Outputs'!$A:$A,"AVG",'VISSIM Travel Time Outputs'!$B:$B,EW$9),"-")</f>
        <v>-</v>
      </c>
      <c r="EX79" s="324" t="str">
        <f>IFERROR(AVERAGEIFS('VISSIM Travel Time Outputs'!$H:$H,'VISSIM Travel Time Outputs'!$D:$D,$D79,'VISSIM Travel Time Outputs'!$A:$A,"AVG",'VISSIM Travel Time Outputs'!$B:$B,EX$9),"-")</f>
        <v>-</v>
      </c>
      <c r="EY79" s="324" t="str">
        <f>IFERROR(AVERAGEIFS('VISSIM Travel Time Outputs'!$H:$H,'VISSIM Travel Time Outputs'!$D:$D,$D79,'VISSIM Travel Time Outputs'!$A:$A,"AVG",'VISSIM Travel Time Outputs'!$B:$B,EY$9),"-")</f>
        <v>-</v>
      </c>
      <c r="EZ79" s="325" t="str">
        <f>IFERROR(AVERAGEIFS('VISSIM Travel Time Outputs'!$H:$H,'VISSIM Travel Time Outputs'!$D:$D,$D79,'VISSIM Travel Time Outputs'!$A:$A,"AVG",'VISSIM Travel Time Outputs'!$B:$B,EZ$9),"-")</f>
        <v>-</v>
      </c>
      <c r="FA79" s="254"/>
      <c r="FB79" s="209" t="str">
        <f t="shared" si="44"/>
        <v>--</v>
      </c>
      <c r="FC79" s="354" t="str">
        <f t="shared" si="45"/>
        <v>--</v>
      </c>
      <c r="FD79" s="325">
        <f t="shared" si="46"/>
        <v>0</v>
      </c>
      <c r="FE79" s="331"/>
      <c r="FF79" s="209" t="str">
        <f>IFERROR(GETPIVOTDATA("Average of TRAVTM(40)",#REF!,"TIMEINT",FF$9,"VEHICLETRAVELTIMEMEASUREMENT",$D79)/3600/24,"--")</f>
        <v>--</v>
      </c>
      <c r="FG79" s="34" t="str">
        <f>IFERROR(GETPIVOTDATA("Average of TRAVTM(40)",#REF!,"TIMEINT",FG$9,"VEHICLETRAVELTIMEMEASUREMENT",$D79)/3600/24,"--")</f>
        <v>--</v>
      </c>
      <c r="FH79" s="34" t="str">
        <f>IFERROR(GETPIVOTDATA("Average of TRAVTM(40)",#REF!,"TIMEINT",FH$9,"VEHICLETRAVELTIMEMEASUREMENT",$D79)/3600/24,"--")</f>
        <v>--</v>
      </c>
      <c r="FI79" s="34" t="str">
        <f>IFERROR(GETPIVOTDATA("Average of TRAVTM(40)",#REF!,"TIMEINT",FI$9,"VEHICLETRAVELTIMEMEASUREMENT",$D79)/3600/24,"--")</f>
        <v>--</v>
      </c>
      <c r="FJ79" s="34" t="str">
        <f>IFERROR(GETPIVOTDATA("Average of TRAVTM(40)",#REF!,"TIMEINT",FJ$9,"VEHICLETRAVELTIMEMEASUREMENT",$D79)/3600/24,"--")</f>
        <v>--</v>
      </c>
      <c r="FK79" s="34" t="str">
        <f>IFERROR(GETPIVOTDATA("Average of TRAVTM(40)",#REF!,"TIMEINT",FK$9,"VEHICLETRAVELTIMEMEASUREMENT",$D79)/3600/24,"--")</f>
        <v>--</v>
      </c>
      <c r="FL79" s="34" t="str">
        <f>IFERROR(GETPIVOTDATA("Average of TRAVTM(40)",#REF!,"TIMEINT",FL$9,"VEHICLETRAVELTIMEMEASUREMENT",$D79)/3600/24,"--")</f>
        <v>--</v>
      </c>
      <c r="FM79" s="34" t="str">
        <f>IFERROR(GETPIVOTDATA("Average of TRAVTM(40)",#REF!,"TIMEINT",FM$9,"VEHICLETRAVELTIMEMEASUREMENT",$D79)/3600/24,"--")</f>
        <v>--</v>
      </c>
      <c r="FN79" s="34" t="str">
        <f>IFERROR(GETPIVOTDATA("Average of TRAVTM(40)",#REF!,"TIMEINT",FN$9,"VEHICLETRAVELTIMEMEASUREMENT",$D79)/3600/24,"--")</f>
        <v>--</v>
      </c>
      <c r="FO79" s="34" t="str">
        <f>IFERROR(GETPIVOTDATA("Average of TRAVTM(40)",#REF!,"TIMEINT",FO$9,"VEHICLETRAVELTIMEMEASUREMENT",$D79)/3600/24,"--")</f>
        <v>--</v>
      </c>
      <c r="FP79" s="34" t="str">
        <f>IFERROR(GETPIVOTDATA("Average of TRAVTM(40)",#REF!,"TIMEINT",FP$9,"VEHICLETRAVELTIMEMEASUREMENT",$D79)/3600/24,"--")</f>
        <v>--</v>
      </c>
      <c r="FQ79" s="34" t="str">
        <f>IFERROR(GETPIVOTDATA("Average of TRAVTM(40)",#REF!,"TIMEINT",FQ$9,"VEHICLETRAVELTIMEMEASUREMENT",$D79)/3600/24,"--")</f>
        <v>--</v>
      </c>
      <c r="FR79" s="34" t="str">
        <f>IFERROR(GETPIVOTDATA("Average of TRAVTM(40)",#REF!,"TIMEINT",FR$9,"VEHICLETRAVELTIMEMEASUREMENT",$D79)/3600/24,"--")</f>
        <v>--</v>
      </c>
      <c r="FS79" s="34" t="str">
        <f>IFERROR(GETPIVOTDATA("Average of TRAVTM(40)",#REF!,"TIMEINT",FS$9,"VEHICLETRAVELTIMEMEASUREMENT",$D79)/3600/24,"--")</f>
        <v>--</v>
      </c>
      <c r="FT79" s="34" t="str">
        <f>IFERROR(GETPIVOTDATA("Average of TRAVTM(40)",#REF!,"TIMEINT",FT$9,"VEHICLETRAVELTIMEMEASUREMENT",$D79)/3600/24,"--")</f>
        <v>--</v>
      </c>
      <c r="FU79" s="134" t="str">
        <f>IFERROR(GETPIVOTDATA("Average of TRAVTM(40)",#REF!,"TIMEINT",FU$9,"VEHICLETRAVELTIMEMEASUREMENT",$D79)/3600/24,"--")</f>
        <v>--</v>
      </c>
      <c r="FV79" s="331"/>
      <c r="FW79" s="323" t="str">
        <f>IFERROR(GETPIVOTDATA("Average of VEHS(40)",#REF!,"TIMEINT",FW$9,"VEHICLETRAVELTIMEMEASUREMENT",$D79),"--")</f>
        <v>--</v>
      </c>
      <c r="FX79" s="324" t="str">
        <f>IFERROR(GETPIVOTDATA("Average of VEHS(40)",#REF!,"TIMEINT",FX$9,"VEHICLETRAVELTIMEMEASUREMENT",$D79),"--")</f>
        <v>--</v>
      </c>
      <c r="FY79" s="324" t="str">
        <f>IFERROR(GETPIVOTDATA("Average of VEHS(40)",#REF!,"TIMEINT",FY$9,"VEHICLETRAVELTIMEMEASUREMENT",$D79),"--")</f>
        <v>--</v>
      </c>
      <c r="FZ79" s="324" t="str">
        <f>IFERROR(GETPIVOTDATA("Average of VEHS(40)",#REF!,"TIMEINT",FZ$9,"VEHICLETRAVELTIMEMEASUREMENT",$D79),"--")</f>
        <v>--</v>
      </c>
      <c r="GA79" s="324" t="str">
        <f>IFERROR(GETPIVOTDATA("Average of VEHS(40)",#REF!,"TIMEINT",GA$9,"VEHICLETRAVELTIMEMEASUREMENT",$D79),"--")</f>
        <v>--</v>
      </c>
      <c r="GB79" s="324" t="str">
        <f>IFERROR(GETPIVOTDATA("Average of VEHS(40)",#REF!,"TIMEINT",GB$9,"VEHICLETRAVELTIMEMEASUREMENT",$D79),"--")</f>
        <v>--</v>
      </c>
      <c r="GC79" s="324" t="str">
        <f>IFERROR(GETPIVOTDATA("Average of VEHS(40)",#REF!,"TIMEINT",GC$9,"VEHICLETRAVELTIMEMEASUREMENT",$D79),"--")</f>
        <v>--</v>
      </c>
      <c r="GD79" s="324" t="str">
        <f>IFERROR(GETPIVOTDATA("Average of VEHS(40)",#REF!,"TIMEINT",GD$9,"VEHICLETRAVELTIMEMEASUREMENT",$D79),"--")</f>
        <v>--</v>
      </c>
      <c r="GE79" s="324" t="str">
        <f>IFERROR(GETPIVOTDATA("Average of VEHS(40)",#REF!,"TIMEINT",GE$9,"VEHICLETRAVELTIMEMEASUREMENT",$D79),"--")</f>
        <v>--</v>
      </c>
      <c r="GF79" s="324" t="str">
        <f>IFERROR(GETPIVOTDATA("Average of VEHS(40)",#REF!,"TIMEINT",GF$9,"VEHICLETRAVELTIMEMEASUREMENT",$D79),"--")</f>
        <v>--</v>
      </c>
      <c r="GG79" s="324" t="str">
        <f>IFERROR(GETPIVOTDATA("Average of VEHS(40)",#REF!,"TIMEINT",GG$9,"VEHICLETRAVELTIMEMEASUREMENT",$D79),"--")</f>
        <v>--</v>
      </c>
      <c r="GH79" s="324" t="str">
        <f>IFERROR(GETPIVOTDATA("Average of VEHS(40)",#REF!,"TIMEINT",GH$9,"VEHICLETRAVELTIMEMEASUREMENT",$D79),"--")</f>
        <v>--</v>
      </c>
      <c r="GI79" s="324" t="str">
        <f>IFERROR(GETPIVOTDATA("Average of VEHS(40)",#REF!,"TIMEINT",GI$9,"VEHICLETRAVELTIMEMEASUREMENT",$D79),"--")</f>
        <v>--</v>
      </c>
      <c r="GJ79" s="324" t="str">
        <f>IFERROR(GETPIVOTDATA("Average of VEHS(40)",#REF!,"TIMEINT",GJ$9,"VEHICLETRAVELTIMEMEASUREMENT",$D79),"--")</f>
        <v>--</v>
      </c>
      <c r="GK79" s="324" t="str">
        <f>IFERROR(GETPIVOTDATA("Average of VEHS(40)",#REF!,"TIMEINT",GK$9,"VEHICLETRAVELTIMEMEASUREMENT",$D79),"--")</f>
        <v>--</v>
      </c>
      <c r="GL79" s="325" t="str">
        <f>IFERROR(GETPIVOTDATA("Average of VEHS(40)",#REF!,"TIMEINT",GL$9,"VEHICLETRAVELTIMEMEASUREMENT",$D79),"--")</f>
        <v>--</v>
      </c>
      <c r="GM79" s="331"/>
      <c r="GN79" s="209" t="str">
        <f t="shared" si="47"/>
        <v>--</v>
      </c>
      <c r="GO79" s="354" t="str">
        <f t="shared" si="48"/>
        <v>--</v>
      </c>
      <c r="GP79" s="325">
        <f t="shared" si="49"/>
        <v>0</v>
      </c>
      <c r="GQ79" s="331"/>
      <c r="GR79" s="209" t="str">
        <f>IFERROR(GETPIVOTDATA("Average of TRAVTM(60)",#REF!,"TIMEINT",GR$9,"VEHICLETRAVELTIMEMEASUREMENT",$D79)/3600/24,"--")</f>
        <v>--</v>
      </c>
      <c r="GS79" s="34" t="str">
        <f>IFERROR(GETPIVOTDATA("Average of TRAVTM(60)",#REF!,"TIMEINT",GS$9,"VEHICLETRAVELTIMEMEASUREMENT",$D79)/3600/24,"--")</f>
        <v>--</v>
      </c>
      <c r="GT79" s="34" t="str">
        <f>IFERROR(GETPIVOTDATA("Average of TRAVTM(60)",#REF!,"TIMEINT",GT$9,"VEHICLETRAVELTIMEMEASUREMENT",$D79)/3600/24,"--")</f>
        <v>--</v>
      </c>
      <c r="GU79" s="34" t="str">
        <f>IFERROR(GETPIVOTDATA("Average of TRAVTM(60)",#REF!,"TIMEINT",GU$9,"VEHICLETRAVELTIMEMEASUREMENT",$D79)/3600/24,"--")</f>
        <v>--</v>
      </c>
      <c r="GV79" s="34" t="str">
        <f>IFERROR(GETPIVOTDATA("Average of TRAVTM(60)",#REF!,"TIMEINT",GV$9,"VEHICLETRAVELTIMEMEASUREMENT",$D79)/3600/24,"--")</f>
        <v>--</v>
      </c>
      <c r="GW79" s="34" t="str">
        <f>IFERROR(GETPIVOTDATA("Average of TRAVTM(60)",#REF!,"TIMEINT",GW$9,"VEHICLETRAVELTIMEMEASUREMENT",$D79)/3600/24,"--")</f>
        <v>--</v>
      </c>
      <c r="GX79" s="34" t="str">
        <f>IFERROR(GETPIVOTDATA("Average of TRAVTM(60)",#REF!,"TIMEINT",GX$9,"VEHICLETRAVELTIMEMEASUREMENT",$D79)/3600/24,"--")</f>
        <v>--</v>
      </c>
      <c r="GY79" s="34" t="str">
        <f>IFERROR(GETPIVOTDATA("Average of TRAVTM(60)",#REF!,"TIMEINT",GY$9,"VEHICLETRAVELTIMEMEASUREMENT",$D79)/3600/24,"--")</f>
        <v>--</v>
      </c>
      <c r="GZ79" s="34" t="str">
        <f>IFERROR(GETPIVOTDATA("Average of TRAVTM(60)",#REF!,"TIMEINT",GZ$9,"VEHICLETRAVELTIMEMEASUREMENT",$D79)/3600/24,"--")</f>
        <v>--</v>
      </c>
      <c r="HA79" s="34" t="str">
        <f>IFERROR(GETPIVOTDATA("Average of TRAVTM(60)",#REF!,"TIMEINT",HA$9,"VEHICLETRAVELTIMEMEASUREMENT",$D79)/3600/24,"--")</f>
        <v>--</v>
      </c>
      <c r="HB79" s="34" t="str">
        <f>IFERROR(GETPIVOTDATA("Average of TRAVTM(60)",#REF!,"TIMEINT",HB$9,"VEHICLETRAVELTIMEMEASUREMENT",$D79)/3600/24,"--")</f>
        <v>--</v>
      </c>
      <c r="HC79" s="34" t="str">
        <f>IFERROR(GETPIVOTDATA("Average of TRAVTM(60)",#REF!,"TIMEINT",HC$9,"VEHICLETRAVELTIMEMEASUREMENT",$D79)/3600/24,"--")</f>
        <v>--</v>
      </c>
      <c r="HD79" s="34" t="str">
        <f>IFERROR(GETPIVOTDATA("Average of TRAVTM(60)",#REF!,"TIMEINT",HD$9,"VEHICLETRAVELTIMEMEASUREMENT",$D79)/3600/24,"--")</f>
        <v>--</v>
      </c>
      <c r="HE79" s="34" t="str">
        <f>IFERROR(GETPIVOTDATA("Average of TRAVTM(60)",#REF!,"TIMEINT",HE$9,"VEHICLETRAVELTIMEMEASUREMENT",$D79)/3600/24,"--")</f>
        <v>--</v>
      </c>
      <c r="HF79" s="34" t="str">
        <f>IFERROR(GETPIVOTDATA("Average of TRAVTM(60)",#REF!,"TIMEINT",HF$9,"VEHICLETRAVELTIMEMEASUREMENT",$D79)/3600/24,"--")</f>
        <v>--</v>
      </c>
      <c r="HG79" s="134" t="str">
        <f>IFERROR(GETPIVOTDATA("Average of TRAVTM(60)",#REF!,"TIMEINT",HG$9,"VEHICLETRAVELTIMEMEASUREMENT",$D79)/3600/24,"--")</f>
        <v>--</v>
      </c>
      <c r="HH79" s="331"/>
      <c r="HI79" s="323" t="str">
        <f>IFERROR(GETPIVOTDATA("Average of VEHS(60)",#REF!,"TIMEINT",HI$9,"VEHICLETRAVELTIMEMEASUREMENT",$D79),"--")</f>
        <v>--</v>
      </c>
      <c r="HJ79" s="324" t="str">
        <f>IFERROR(GETPIVOTDATA("Average of VEHS(60)",#REF!,"TIMEINT",HJ$9,"VEHICLETRAVELTIMEMEASUREMENT",$D79),"--")</f>
        <v>--</v>
      </c>
      <c r="HK79" s="324" t="str">
        <f>IFERROR(GETPIVOTDATA("Average of VEHS(60)",#REF!,"TIMEINT",HK$9,"VEHICLETRAVELTIMEMEASUREMENT",$D79),"--")</f>
        <v>--</v>
      </c>
      <c r="HL79" s="324" t="str">
        <f>IFERROR(GETPIVOTDATA("Average of VEHS(60)",#REF!,"TIMEINT",HL$9,"VEHICLETRAVELTIMEMEASUREMENT",$D79),"--")</f>
        <v>--</v>
      </c>
      <c r="HM79" s="324" t="str">
        <f>IFERROR(GETPIVOTDATA("Average of VEHS(60)",#REF!,"TIMEINT",HM$9,"VEHICLETRAVELTIMEMEASUREMENT",$D79),"--")</f>
        <v>--</v>
      </c>
      <c r="HN79" s="324" t="str">
        <f>IFERROR(GETPIVOTDATA("Average of VEHS(60)",#REF!,"TIMEINT",HN$9,"VEHICLETRAVELTIMEMEASUREMENT",$D79),"--")</f>
        <v>--</v>
      </c>
      <c r="HO79" s="324" t="str">
        <f>IFERROR(GETPIVOTDATA("Average of VEHS(60)",#REF!,"TIMEINT",HO$9,"VEHICLETRAVELTIMEMEASUREMENT",$D79),"--")</f>
        <v>--</v>
      </c>
      <c r="HP79" s="324" t="str">
        <f>IFERROR(GETPIVOTDATA("Average of VEHS(60)",#REF!,"TIMEINT",HP$9,"VEHICLETRAVELTIMEMEASUREMENT",$D79),"--")</f>
        <v>--</v>
      </c>
      <c r="HQ79" s="324" t="str">
        <f>IFERROR(GETPIVOTDATA("Average of VEHS(60)",#REF!,"TIMEINT",HQ$9,"VEHICLETRAVELTIMEMEASUREMENT",$D79),"--")</f>
        <v>--</v>
      </c>
      <c r="HR79" s="324" t="str">
        <f>IFERROR(GETPIVOTDATA("Average of VEHS(60)",#REF!,"TIMEINT",HR$9,"VEHICLETRAVELTIMEMEASUREMENT",$D79),"--")</f>
        <v>--</v>
      </c>
      <c r="HS79" s="324" t="str">
        <f>IFERROR(GETPIVOTDATA("Average of VEHS(60)",#REF!,"TIMEINT",HS$9,"VEHICLETRAVELTIMEMEASUREMENT",$D79),"--")</f>
        <v>--</v>
      </c>
      <c r="HT79" s="324" t="str">
        <f>IFERROR(GETPIVOTDATA("Average of VEHS(60)",#REF!,"TIMEINT",HT$9,"VEHICLETRAVELTIMEMEASUREMENT",$D79),"--")</f>
        <v>--</v>
      </c>
      <c r="HU79" s="324" t="str">
        <f>IFERROR(GETPIVOTDATA("Average of VEHS(60)",#REF!,"TIMEINT",HU$9,"VEHICLETRAVELTIMEMEASUREMENT",$D79),"--")</f>
        <v>--</v>
      </c>
      <c r="HV79" s="324" t="str">
        <f>IFERROR(GETPIVOTDATA("Average of VEHS(60)",#REF!,"TIMEINT",HV$9,"VEHICLETRAVELTIMEMEASUREMENT",$D79),"--")</f>
        <v>--</v>
      </c>
      <c r="HW79" s="324" t="str">
        <f>IFERROR(GETPIVOTDATA("Average of VEHS(60)",#REF!,"TIMEINT",HW$9,"VEHICLETRAVELTIMEMEASUREMENT",$D79),"--")</f>
        <v>--</v>
      </c>
      <c r="HX79" s="325" t="str">
        <f>IFERROR(GETPIVOTDATA("Average of VEHS(60)",#REF!,"TIMEINT",HX$9,"VEHICLETRAVELTIMEMEASUREMENT",$D79),"--")</f>
        <v>--</v>
      </c>
      <c r="HY79" s="331"/>
      <c r="HZ79" s="209" t="str">
        <f t="shared" si="50"/>
        <v>--</v>
      </c>
      <c r="IA79" s="354" t="str">
        <f t="shared" si="51"/>
        <v>--</v>
      </c>
      <c r="IB79" s="325">
        <f t="shared" si="52"/>
        <v>0</v>
      </c>
      <c r="IC79" s="638"/>
      <c r="ID79" s="323" t="str">
        <f>IFERROR(AVERAGEIFS('VISSIM Travel Time Outputs'!#REF!,'VISSIM Travel Time Outputs'!#REF!,$D79,'VISSIM Travel Time Outputs'!#REF!,"AVG",'VISSIM Travel Time Outputs'!#REF!,ID$9),"-")</f>
        <v>-</v>
      </c>
      <c r="IE79" s="324" t="str">
        <f>IFERROR(AVERAGEIFS('VISSIM Travel Time Outputs'!#REF!,'VISSIM Travel Time Outputs'!#REF!,$D79,'VISSIM Travel Time Outputs'!#REF!,"AVG",'VISSIM Travel Time Outputs'!#REF!,IE$9),"-")</f>
        <v>-</v>
      </c>
      <c r="IF79" s="324" t="str">
        <f>IFERROR(AVERAGEIFS('VISSIM Travel Time Outputs'!#REF!,'VISSIM Travel Time Outputs'!#REF!,$D79,'VISSIM Travel Time Outputs'!#REF!,"AVG",'VISSIM Travel Time Outputs'!#REF!,IF$9),"-")</f>
        <v>-</v>
      </c>
      <c r="IG79" s="324" t="str">
        <f>IFERROR(AVERAGEIFS('VISSIM Travel Time Outputs'!#REF!,'VISSIM Travel Time Outputs'!#REF!,$D79,'VISSIM Travel Time Outputs'!#REF!,"AVG",'VISSIM Travel Time Outputs'!#REF!,IG$9),"-")</f>
        <v>-</v>
      </c>
      <c r="IH79" s="324" t="str">
        <f>IFERROR(AVERAGEIFS('VISSIM Travel Time Outputs'!#REF!,'VISSIM Travel Time Outputs'!#REF!,$D79,'VISSIM Travel Time Outputs'!#REF!,"AVG",'VISSIM Travel Time Outputs'!#REF!,IH$9),"-")</f>
        <v>-</v>
      </c>
      <c r="II79" s="324" t="str">
        <f>IFERROR(AVERAGEIFS('VISSIM Travel Time Outputs'!#REF!,'VISSIM Travel Time Outputs'!#REF!,$D79,'VISSIM Travel Time Outputs'!#REF!,"AVG",'VISSIM Travel Time Outputs'!#REF!,II$9),"-")</f>
        <v>-</v>
      </c>
      <c r="IJ79" s="324" t="str">
        <f>IFERROR(AVERAGEIFS('VISSIM Travel Time Outputs'!#REF!,'VISSIM Travel Time Outputs'!#REF!,$D79,'VISSIM Travel Time Outputs'!#REF!,"AVG",'VISSIM Travel Time Outputs'!#REF!,IJ$9),"-")</f>
        <v>-</v>
      </c>
      <c r="IK79" s="324" t="str">
        <f>IFERROR(AVERAGEIFS('VISSIM Travel Time Outputs'!#REF!,'VISSIM Travel Time Outputs'!#REF!,$D79,'VISSIM Travel Time Outputs'!#REF!,"AVG",'VISSIM Travel Time Outputs'!#REF!,IK$9),"-")</f>
        <v>-</v>
      </c>
      <c r="IL79" s="324" t="str">
        <f>IFERROR(AVERAGEIFS('VISSIM Travel Time Outputs'!#REF!,'VISSIM Travel Time Outputs'!#REF!,$D79,'VISSIM Travel Time Outputs'!#REF!,"AVG",'VISSIM Travel Time Outputs'!#REF!,IL$9),"-")</f>
        <v>-</v>
      </c>
      <c r="IM79" s="324" t="str">
        <f>IFERROR(AVERAGEIFS('VISSIM Travel Time Outputs'!#REF!,'VISSIM Travel Time Outputs'!#REF!,$D79,'VISSIM Travel Time Outputs'!#REF!,"AVG",'VISSIM Travel Time Outputs'!#REF!,IM$9),"-")</f>
        <v>-</v>
      </c>
      <c r="IN79" s="324" t="str">
        <f>IFERROR(AVERAGEIFS('VISSIM Travel Time Outputs'!#REF!,'VISSIM Travel Time Outputs'!#REF!,$D79,'VISSIM Travel Time Outputs'!#REF!,"AVG",'VISSIM Travel Time Outputs'!#REF!,IN$9),"-")</f>
        <v>-</v>
      </c>
      <c r="IO79" s="324" t="str">
        <f>IFERROR(AVERAGEIFS('VISSIM Travel Time Outputs'!#REF!,'VISSIM Travel Time Outputs'!#REF!,$D79,'VISSIM Travel Time Outputs'!#REF!,"AVG",'VISSIM Travel Time Outputs'!#REF!,IO$9),"-")</f>
        <v>-</v>
      </c>
      <c r="IP79" s="324" t="str">
        <f>IFERROR(AVERAGEIFS('VISSIM Travel Time Outputs'!#REF!,'VISSIM Travel Time Outputs'!#REF!,$D79,'VISSIM Travel Time Outputs'!#REF!,"AVG",'VISSIM Travel Time Outputs'!#REF!,IP$9),"-")</f>
        <v>-</v>
      </c>
      <c r="IQ79" s="324" t="str">
        <f>IFERROR(AVERAGEIFS('VISSIM Travel Time Outputs'!#REF!,'VISSIM Travel Time Outputs'!#REF!,$D79,'VISSIM Travel Time Outputs'!#REF!,"AVG",'VISSIM Travel Time Outputs'!#REF!,IQ$9),"-")</f>
        <v>-</v>
      </c>
      <c r="IR79" s="324" t="str">
        <f>IFERROR(AVERAGEIFS('VISSIM Travel Time Outputs'!#REF!,'VISSIM Travel Time Outputs'!#REF!,$D79,'VISSIM Travel Time Outputs'!#REF!,"AVG",'VISSIM Travel Time Outputs'!#REF!,IR$9),"-")</f>
        <v>-</v>
      </c>
      <c r="IS79" s="325" t="str">
        <f>IFERROR(AVERAGEIFS('VISSIM Travel Time Outputs'!#REF!,'VISSIM Travel Time Outputs'!#REF!,$D79,'VISSIM Travel Time Outputs'!#REF!,"AVG",'VISSIM Travel Time Outputs'!#REF!,IS$9),"-")</f>
        <v>-</v>
      </c>
      <c r="IT79" s="325" t="str">
        <f t="shared" si="53"/>
        <v>--</v>
      </c>
    </row>
    <row r="80" spans="1:254" x14ac:dyDescent="0.35">
      <c r="A80" s="252" t="str">
        <f t="shared" si="34"/>
        <v>H</v>
      </c>
      <c r="B80" s="319">
        <f t="shared" si="54"/>
        <v>71</v>
      </c>
      <c r="C80" s="413">
        <f>INDEX('Input - Travel Times'!$B$3:$AH$103,MATCH($B80,'Input - Travel Times'!$B$3:$B$103,0),MATCH(C$9,'Input - Travel Times'!$B$3:$AH$3,0))</f>
        <v>0</v>
      </c>
      <c r="D80" s="150">
        <f>INDEX('Input - Travel Times'!$B$3:$AH$103,MATCH($B80,'Input - Travel Times'!$B$3:$B$103,0),MATCH(D$9,'Input - Travel Times'!$B$3:$AH$3,0))</f>
        <v>0</v>
      </c>
      <c r="E80" s="518">
        <f>TIME(0,0,INDEX('Input - Travel Times'!$B$3:$AH$103,MATCH($B80,'Input - Travel Times'!$B$3:$B$103,0),MATCH(E$9,'Input - Travel Times'!$B$3:$AH$3,0)))</f>
        <v>0</v>
      </c>
      <c r="F80" s="518">
        <f>TIME(0,0,INDEX('Input - Travel Times'!$B$3:$AH$103,MATCH($B80,'Input - Travel Times'!$B$3:$B$103,0),MATCH(F$9,'Input - Travel Times'!$B$3:$AH$3,0)))</f>
        <v>0</v>
      </c>
      <c r="G80" s="518">
        <f>TIME(0,0,INDEX('Input - Travel Times'!$B$3:$AH$103,MATCH($B80,'Input - Travel Times'!$B$3:$B$103,0),MATCH(G$9,'Input - Travel Times'!$B$3:$AH$3,0)))</f>
        <v>0</v>
      </c>
      <c r="H80" s="518">
        <f>TIME(0,0,INDEX('Input - Travel Times'!$B$3:$AH$103,MATCH($B80,'Input - Travel Times'!$B$3:$B$103,0),MATCH(H$9,'Input - Travel Times'!$B$3:$AH$3,0)))</f>
        <v>0</v>
      </c>
      <c r="J80" s="209" t="str">
        <f>IFERROR(TIME(0,0,AVERAGEIFS('VISSIM Travel Time Outputs'!$I:$I,'VISSIM Travel Time Outputs'!$D:$D,$D80,'VISSIM Travel Time Outputs'!$A:$A,"AVG",'VISSIM Travel Time Outputs'!$B:$B,J$9)),"-")</f>
        <v>-</v>
      </c>
      <c r="K80" s="34" t="str">
        <f>IFERROR(TIME(0,0,AVERAGEIFS('VISSIM Travel Time Outputs'!$I:$I,'VISSIM Travel Time Outputs'!$D:$D,$D80,'VISSIM Travel Time Outputs'!$A:$A,"AVG",'VISSIM Travel Time Outputs'!$B:$B,K$9)),"-")</f>
        <v>-</v>
      </c>
      <c r="L80" s="34" t="str">
        <f>IFERROR(TIME(0,0,AVERAGEIFS('VISSIM Travel Time Outputs'!$I:$I,'VISSIM Travel Time Outputs'!$D:$D,$D80,'VISSIM Travel Time Outputs'!$A:$A,"AVG",'VISSIM Travel Time Outputs'!$B:$B,L$9)),"-")</f>
        <v>-</v>
      </c>
      <c r="M80" s="34" t="str">
        <f>IFERROR(TIME(0,0,AVERAGEIFS('VISSIM Travel Time Outputs'!$I:$I,'VISSIM Travel Time Outputs'!$D:$D,$D80,'VISSIM Travel Time Outputs'!$A:$A,"AVG",'VISSIM Travel Time Outputs'!$B:$B,M$9)),"-")</f>
        <v>-</v>
      </c>
      <c r="N80" s="34" t="str">
        <f>IFERROR(TIME(0,0,AVERAGEIFS('VISSIM Travel Time Outputs'!$I:$I,'VISSIM Travel Time Outputs'!$D:$D,$D80,'VISSIM Travel Time Outputs'!$A:$A,"AVG",'VISSIM Travel Time Outputs'!$B:$B,N$9)),"-")</f>
        <v>-</v>
      </c>
      <c r="O80" s="34" t="str">
        <f>IFERROR(TIME(0,0,AVERAGEIFS('VISSIM Travel Time Outputs'!$I:$I,'VISSIM Travel Time Outputs'!$D:$D,$D80,'VISSIM Travel Time Outputs'!$A:$A,"AVG",'VISSIM Travel Time Outputs'!$B:$B,O$9)),"-")</f>
        <v>-</v>
      </c>
      <c r="P80" s="34" t="str">
        <f>IFERROR(TIME(0,0,AVERAGEIFS('VISSIM Travel Time Outputs'!$I:$I,'VISSIM Travel Time Outputs'!$D:$D,$D80,'VISSIM Travel Time Outputs'!$A:$A,"AVG",'VISSIM Travel Time Outputs'!$B:$B,P$9)),"-")</f>
        <v>-</v>
      </c>
      <c r="Q80" s="34" t="str">
        <f>IFERROR(TIME(0,0,AVERAGEIFS('VISSIM Travel Time Outputs'!$I:$I,'VISSIM Travel Time Outputs'!$D:$D,$D80,'VISSIM Travel Time Outputs'!$A:$A,"AVG",'VISSIM Travel Time Outputs'!$B:$B,Q$9)),"-")</f>
        <v>-</v>
      </c>
      <c r="R80" s="34" t="str">
        <f>IFERROR(TIME(0,0,AVERAGEIFS('VISSIM Travel Time Outputs'!$I:$I,'VISSIM Travel Time Outputs'!$D:$D,$D80,'VISSIM Travel Time Outputs'!$A:$A,"AVG",'VISSIM Travel Time Outputs'!$B:$B,R$9)),"-")</f>
        <v>-</v>
      </c>
      <c r="S80" s="34" t="str">
        <f>IFERROR(TIME(0,0,AVERAGEIFS('VISSIM Travel Time Outputs'!$I:$I,'VISSIM Travel Time Outputs'!$D:$D,$D80,'VISSIM Travel Time Outputs'!$A:$A,"AVG",'VISSIM Travel Time Outputs'!$B:$B,S$9)),"-")</f>
        <v>-</v>
      </c>
      <c r="T80" s="34" t="str">
        <f>IFERROR(TIME(0,0,AVERAGEIFS('VISSIM Travel Time Outputs'!$I:$I,'VISSIM Travel Time Outputs'!$D:$D,$D80,'VISSIM Travel Time Outputs'!$A:$A,"AVG",'VISSIM Travel Time Outputs'!$B:$B,T$9)),"-")</f>
        <v>-</v>
      </c>
      <c r="U80" s="34" t="str">
        <f>IFERROR(TIME(0,0,AVERAGEIFS('VISSIM Travel Time Outputs'!$I:$I,'VISSIM Travel Time Outputs'!$D:$D,$D80,'VISSIM Travel Time Outputs'!$A:$A,"AVG",'VISSIM Travel Time Outputs'!$B:$B,U$9)),"-")</f>
        <v>-</v>
      </c>
      <c r="V80" s="34" t="str">
        <f>IFERROR(TIME(0,0,AVERAGEIFS('VISSIM Travel Time Outputs'!$I:$I,'VISSIM Travel Time Outputs'!$D:$D,$D80,'VISSIM Travel Time Outputs'!$A:$A,"AVG",'VISSIM Travel Time Outputs'!$B:$B,V$9)),"-")</f>
        <v>-</v>
      </c>
      <c r="W80" s="34" t="str">
        <f>IFERROR(TIME(0,0,AVERAGEIFS('VISSIM Travel Time Outputs'!$I:$I,'VISSIM Travel Time Outputs'!$D:$D,$D80,'VISSIM Travel Time Outputs'!$A:$A,"AVG",'VISSIM Travel Time Outputs'!$B:$B,W$9)),"-")</f>
        <v>-</v>
      </c>
      <c r="X80" s="34" t="str">
        <f>IFERROR(TIME(0,0,AVERAGEIFS('VISSIM Travel Time Outputs'!$I:$I,'VISSIM Travel Time Outputs'!$D:$D,$D80,'VISSIM Travel Time Outputs'!$A:$A,"AVG",'VISSIM Travel Time Outputs'!$B:$B,X$9)),"-")</f>
        <v>-</v>
      </c>
      <c r="Y80" s="134" t="str">
        <f>IFERROR(TIME(0,0,AVERAGEIFS('VISSIM Travel Time Outputs'!$I:$I,'VISSIM Travel Time Outputs'!$D:$D,$D80,'VISSIM Travel Time Outputs'!$A:$A,"AVG",'VISSIM Travel Time Outputs'!$B:$B,Y$9)),"-")</f>
        <v>-</v>
      </c>
      <c r="Z80" s="254"/>
      <c r="AA80" s="323" t="str">
        <f>IFERROR(AVERAGEIFS('VISSIM Travel Time Outputs'!$F:$F,'VISSIM Travel Time Outputs'!$D:$D,$D80,'VISSIM Travel Time Outputs'!$A:$A,"AVG",'VISSIM Travel Time Outputs'!$B:$B,AA$9),"-")</f>
        <v>-</v>
      </c>
      <c r="AB80" s="324" t="str">
        <f>IFERROR(AVERAGEIFS('VISSIM Travel Time Outputs'!$F:$F,'VISSIM Travel Time Outputs'!$D:$D,$D80,'VISSIM Travel Time Outputs'!$A:$A,"AVG",'VISSIM Travel Time Outputs'!$B:$B,AB$9),"-")</f>
        <v>-</v>
      </c>
      <c r="AC80" s="324" t="str">
        <f>IFERROR(AVERAGEIFS('VISSIM Travel Time Outputs'!$F:$F,'VISSIM Travel Time Outputs'!$D:$D,$D80,'VISSIM Travel Time Outputs'!$A:$A,"AVG",'VISSIM Travel Time Outputs'!$B:$B,AC$9),"-")</f>
        <v>-</v>
      </c>
      <c r="AD80" s="324" t="str">
        <f>IFERROR(AVERAGEIFS('VISSIM Travel Time Outputs'!$F:$F,'VISSIM Travel Time Outputs'!$D:$D,$D80,'VISSIM Travel Time Outputs'!$A:$A,"AVG",'VISSIM Travel Time Outputs'!$B:$B,AD$9),"-")</f>
        <v>-</v>
      </c>
      <c r="AE80" s="324" t="str">
        <f>IFERROR(AVERAGEIFS('VISSIM Travel Time Outputs'!$F:$F,'VISSIM Travel Time Outputs'!$D:$D,$D80,'VISSIM Travel Time Outputs'!$A:$A,"AVG",'VISSIM Travel Time Outputs'!$B:$B,AE$9),"-")</f>
        <v>-</v>
      </c>
      <c r="AF80" s="324" t="str">
        <f>IFERROR(AVERAGEIFS('VISSIM Travel Time Outputs'!$F:$F,'VISSIM Travel Time Outputs'!$D:$D,$D80,'VISSIM Travel Time Outputs'!$A:$A,"AVG",'VISSIM Travel Time Outputs'!$B:$B,AF$9),"-")</f>
        <v>-</v>
      </c>
      <c r="AG80" s="324" t="str">
        <f>IFERROR(AVERAGEIFS('VISSIM Travel Time Outputs'!$F:$F,'VISSIM Travel Time Outputs'!$D:$D,$D80,'VISSIM Travel Time Outputs'!$A:$A,"AVG",'VISSIM Travel Time Outputs'!$B:$B,AG$9),"-")</f>
        <v>-</v>
      </c>
      <c r="AH80" s="324" t="str">
        <f>IFERROR(AVERAGEIFS('VISSIM Travel Time Outputs'!$F:$F,'VISSIM Travel Time Outputs'!$D:$D,$D80,'VISSIM Travel Time Outputs'!$A:$A,"AVG",'VISSIM Travel Time Outputs'!$B:$B,AH$9),"-")</f>
        <v>-</v>
      </c>
      <c r="AI80" s="324" t="str">
        <f>IFERROR(AVERAGEIFS('VISSIM Travel Time Outputs'!$F:$F,'VISSIM Travel Time Outputs'!$D:$D,$D80,'VISSIM Travel Time Outputs'!$A:$A,"AVG",'VISSIM Travel Time Outputs'!$B:$B,AI$9),"-")</f>
        <v>-</v>
      </c>
      <c r="AJ80" s="324" t="str">
        <f>IFERROR(AVERAGEIFS('VISSIM Travel Time Outputs'!$F:$F,'VISSIM Travel Time Outputs'!$D:$D,$D80,'VISSIM Travel Time Outputs'!$A:$A,"AVG",'VISSIM Travel Time Outputs'!$B:$B,AJ$9),"-")</f>
        <v>-</v>
      </c>
      <c r="AK80" s="324" t="str">
        <f>IFERROR(AVERAGEIFS('VISSIM Travel Time Outputs'!$F:$F,'VISSIM Travel Time Outputs'!$D:$D,$D80,'VISSIM Travel Time Outputs'!$A:$A,"AVG",'VISSIM Travel Time Outputs'!$B:$B,AK$9),"-")</f>
        <v>-</v>
      </c>
      <c r="AL80" s="324" t="str">
        <f>IFERROR(AVERAGEIFS('VISSIM Travel Time Outputs'!$F:$F,'VISSIM Travel Time Outputs'!$D:$D,$D80,'VISSIM Travel Time Outputs'!$A:$A,"AVG",'VISSIM Travel Time Outputs'!$B:$B,AL$9),"-")</f>
        <v>-</v>
      </c>
      <c r="AM80" s="324" t="str">
        <f>IFERROR(AVERAGEIFS('VISSIM Travel Time Outputs'!$F:$F,'VISSIM Travel Time Outputs'!$D:$D,$D80,'VISSIM Travel Time Outputs'!$A:$A,"AVG",'VISSIM Travel Time Outputs'!$B:$B,AM$9),"-")</f>
        <v>-</v>
      </c>
      <c r="AN80" s="324" t="str">
        <f>IFERROR(AVERAGEIFS('VISSIM Travel Time Outputs'!$F:$F,'VISSIM Travel Time Outputs'!$D:$D,$D80,'VISSIM Travel Time Outputs'!$A:$A,"AVG",'VISSIM Travel Time Outputs'!$B:$B,AN$9),"-")</f>
        <v>-</v>
      </c>
      <c r="AO80" s="324" t="str">
        <f>IFERROR(AVERAGEIFS('VISSIM Travel Time Outputs'!$F:$F,'VISSIM Travel Time Outputs'!$D:$D,$D80,'VISSIM Travel Time Outputs'!$A:$A,"AVG",'VISSIM Travel Time Outputs'!$B:$B,AO$9),"-")</f>
        <v>-</v>
      </c>
      <c r="AP80" s="325" t="str">
        <f>IFERROR(AVERAGEIFS('VISSIM Travel Time Outputs'!$F:$F,'VISSIM Travel Time Outputs'!$D:$D,$D80,'VISSIM Travel Time Outputs'!$A:$A,"AVG",'VISSIM Travel Time Outputs'!$B:$B,AP$9),"-")</f>
        <v>-</v>
      </c>
      <c r="AQ80" s="331"/>
      <c r="AR80" s="209" t="str">
        <f t="shared" si="35"/>
        <v>--</v>
      </c>
      <c r="AS80" s="354" t="str">
        <f t="shared" si="36"/>
        <v>--</v>
      </c>
      <c r="AT80" s="325">
        <f t="shared" si="37"/>
        <v>0</v>
      </c>
      <c r="AU80" s="255"/>
      <c r="AV80" s="209" t="str">
        <f>IFERROR(TIME(0,0,AVERAGEIFS('VISSIM Travel Time Outputs'!$J:$J,'VISSIM Travel Time Outputs'!$D:$D,$D80,'VISSIM Travel Time Outputs'!$A:$A,"AVG",'VISSIM Travel Time Outputs'!$B:$B,AV$9)),"-")</f>
        <v>-</v>
      </c>
      <c r="AW80" s="34" t="str">
        <f>IFERROR(TIME(0,0,AVERAGEIFS('VISSIM Travel Time Outputs'!$J:$J,'VISSIM Travel Time Outputs'!$D:$D,$D80,'VISSIM Travel Time Outputs'!$A:$A,"AVG",'VISSIM Travel Time Outputs'!$B:$B,AW$9)),"-")</f>
        <v>-</v>
      </c>
      <c r="AX80" s="34" t="str">
        <f>IFERROR(TIME(0,0,AVERAGEIFS('VISSIM Travel Time Outputs'!$J:$J,'VISSIM Travel Time Outputs'!$D:$D,$D80,'VISSIM Travel Time Outputs'!$A:$A,"AVG",'VISSIM Travel Time Outputs'!$B:$B,AX$9)),"-")</f>
        <v>-</v>
      </c>
      <c r="AY80" s="34" t="str">
        <f>IFERROR(TIME(0,0,AVERAGEIFS('VISSIM Travel Time Outputs'!$J:$J,'VISSIM Travel Time Outputs'!$D:$D,$D80,'VISSIM Travel Time Outputs'!$A:$A,"AVG",'VISSIM Travel Time Outputs'!$B:$B,AY$9)),"-")</f>
        <v>-</v>
      </c>
      <c r="AZ80" s="34" t="str">
        <f>IFERROR(TIME(0,0,AVERAGEIFS('VISSIM Travel Time Outputs'!$J:$J,'VISSIM Travel Time Outputs'!$D:$D,$D80,'VISSIM Travel Time Outputs'!$A:$A,"AVG",'VISSIM Travel Time Outputs'!$B:$B,AZ$9)),"-")</f>
        <v>-</v>
      </c>
      <c r="BA80" s="34" t="str">
        <f>IFERROR(TIME(0,0,AVERAGEIFS('VISSIM Travel Time Outputs'!$J:$J,'VISSIM Travel Time Outputs'!$D:$D,$D80,'VISSIM Travel Time Outputs'!$A:$A,"AVG",'VISSIM Travel Time Outputs'!$B:$B,BA$9)),"-")</f>
        <v>-</v>
      </c>
      <c r="BB80" s="34" t="str">
        <f>IFERROR(TIME(0,0,AVERAGEIFS('VISSIM Travel Time Outputs'!$J:$J,'VISSIM Travel Time Outputs'!$D:$D,$D80,'VISSIM Travel Time Outputs'!$A:$A,"AVG",'VISSIM Travel Time Outputs'!$B:$B,BB$9)),"-")</f>
        <v>-</v>
      </c>
      <c r="BC80" s="34" t="str">
        <f>IFERROR(TIME(0,0,AVERAGEIFS('VISSIM Travel Time Outputs'!$J:$J,'VISSIM Travel Time Outputs'!$D:$D,$D80,'VISSIM Travel Time Outputs'!$A:$A,"AVG",'VISSIM Travel Time Outputs'!$B:$B,BC$9)),"-")</f>
        <v>-</v>
      </c>
      <c r="BD80" s="34" t="str">
        <f>IFERROR(TIME(0,0,AVERAGEIFS('VISSIM Travel Time Outputs'!$J:$J,'VISSIM Travel Time Outputs'!$D:$D,$D80,'VISSIM Travel Time Outputs'!$A:$A,"AVG",'VISSIM Travel Time Outputs'!$B:$B,BD$9)),"-")</f>
        <v>-</v>
      </c>
      <c r="BE80" s="34" t="str">
        <f>IFERROR(TIME(0,0,AVERAGEIFS('VISSIM Travel Time Outputs'!$J:$J,'VISSIM Travel Time Outputs'!$D:$D,$D80,'VISSIM Travel Time Outputs'!$A:$A,"AVG",'VISSIM Travel Time Outputs'!$B:$B,BE$9)),"-")</f>
        <v>-</v>
      </c>
      <c r="BF80" s="34" t="str">
        <f>IFERROR(TIME(0,0,AVERAGEIFS('VISSIM Travel Time Outputs'!$J:$J,'VISSIM Travel Time Outputs'!$D:$D,$D80,'VISSIM Travel Time Outputs'!$A:$A,"AVG",'VISSIM Travel Time Outputs'!$B:$B,BF$9)),"-")</f>
        <v>-</v>
      </c>
      <c r="BG80" s="34" t="str">
        <f>IFERROR(TIME(0,0,AVERAGEIFS('VISSIM Travel Time Outputs'!$J:$J,'VISSIM Travel Time Outputs'!$D:$D,$D80,'VISSIM Travel Time Outputs'!$A:$A,"AVG",'VISSIM Travel Time Outputs'!$B:$B,BG$9)),"-")</f>
        <v>-</v>
      </c>
      <c r="BH80" s="34" t="str">
        <f>IFERROR(TIME(0,0,AVERAGEIFS('VISSIM Travel Time Outputs'!$J:$J,'VISSIM Travel Time Outputs'!$D:$D,$D80,'VISSIM Travel Time Outputs'!$A:$A,"AVG",'VISSIM Travel Time Outputs'!$B:$B,BH$9)),"-")</f>
        <v>-</v>
      </c>
      <c r="BI80" s="34" t="str">
        <f>IFERROR(TIME(0,0,AVERAGEIFS('VISSIM Travel Time Outputs'!$J:$J,'VISSIM Travel Time Outputs'!$D:$D,$D80,'VISSIM Travel Time Outputs'!$A:$A,"AVG",'VISSIM Travel Time Outputs'!$B:$B,BI$9)),"-")</f>
        <v>-</v>
      </c>
      <c r="BJ80" s="34" t="str">
        <f>IFERROR(TIME(0,0,AVERAGEIFS('VISSIM Travel Time Outputs'!$J:$J,'VISSIM Travel Time Outputs'!$D:$D,$D80,'VISSIM Travel Time Outputs'!$A:$A,"AVG",'VISSIM Travel Time Outputs'!$B:$B,BJ$9)),"-")</f>
        <v>-</v>
      </c>
      <c r="BK80" s="134" t="str">
        <f>IFERROR(TIME(0,0,AVERAGEIFS('VISSIM Travel Time Outputs'!$J:$J,'VISSIM Travel Time Outputs'!$D:$D,$D80,'VISSIM Travel Time Outputs'!$A:$A,"AVG",'VISSIM Travel Time Outputs'!$B:$B,BK$9)),"-")</f>
        <v>-</v>
      </c>
      <c r="BL80" s="126"/>
      <c r="BM80" s="323" t="str">
        <f>IFERROR(AVERAGEIFS('VISSIM Travel Time Outputs'!$G:$G,'VISSIM Travel Time Outputs'!$D:$D,$D80,'VISSIM Travel Time Outputs'!$A:$A,"AVG",'VISSIM Travel Time Outputs'!$B:$B,BM$9),"-")</f>
        <v>-</v>
      </c>
      <c r="BN80" s="324" t="str">
        <f>IFERROR(AVERAGEIFS('VISSIM Travel Time Outputs'!$G:$G,'VISSIM Travel Time Outputs'!$D:$D,$D80,'VISSIM Travel Time Outputs'!$A:$A,"AVG",'VISSIM Travel Time Outputs'!$B:$B,BN$9),"-")</f>
        <v>-</v>
      </c>
      <c r="BO80" s="324" t="str">
        <f>IFERROR(AVERAGEIFS('VISSIM Travel Time Outputs'!$G:$G,'VISSIM Travel Time Outputs'!$D:$D,$D80,'VISSIM Travel Time Outputs'!$A:$A,"AVG",'VISSIM Travel Time Outputs'!$B:$B,BO$9),"-")</f>
        <v>-</v>
      </c>
      <c r="BP80" s="324" t="str">
        <f>IFERROR(AVERAGEIFS('VISSIM Travel Time Outputs'!$G:$G,'VISSIM Travel Time Outputs'!$D:$D,$D80,'VISSIM Travel Time Outputs'!$A:$A,"AVG",'VISSIM Travel Time Outputs'!$B:$B,BP$9),"-")</f>
        <v>-</v>
      </c>
      <c r="BQ80" s="324" t="str">
        <f>IFERROR(AVERAGEIFS('VISSIM Travel Time Outputs'!$G:$G,'VISSIM Travel Time Outputs'!$D:$D,$D80,'VISSIM Travel Time Outputs'!$A:$A,"AVG",'VISSIM Travel Time Outputs'!$B:$B,BQ$9),"-")</f>
        <v>-</v>
      </c>
      <c r="BR80" s="324" t="str">
        <f>IFERROR(AVERAGEIFS('VISSIM Travel Time Outputs'!$G:$G,'VISSIM Travel Time Outputs'!$D:$D,$D80,'VISSIM Travel Time Outputs'!$A:$A,"AVG",'VISSIM Travel Time Outputs'!$B:$B,BR$9),"-")</f>
        <v>-</v>
      </c>
      <c r="BS80" s="324" t="str">
        <f>IFERROR(AVERAGEIFS('VISSIM Travel Time Outputs'!$G:$G,'VISSIM Travel Time Outputs'!$D:$D,$D80,'VISSIM Travel Time Outputs'!$A:$A,"AVG",'VISSIM Travel Time Outputs'!$B:$B,BS$9),"-")</f>
        <v>-</v>
      </c>
      <c r="BT80" s="324" t="str">
        <f>IFERROR(AVERAGEIFS('VISSIM Travel Time Outputs'!$G:$G,'VISSIM Travel Time Outputs'!$D:$D,$D80,'VISSIM Travel Time Outputs'!$A:$A,"AVG",'VISSIM Travel Time Outputs'!$B:$B,BT$9),"-")</f>
        <v>-</v>
      </c>
      <c r="BU80" s="324" t="str">
        <f>IFERROR(AVERAGEIFS('VISSIM Travel Time Outputs'!$G:$G,'VISSIM Travel Time Outputs'!$D:$D,$D80,'VISSIM Travel Time Outputs'!$A:$A,"AVG",'VISSIM Travel Time Outputs'!$B:$B,BU$9),"-")</f>
        <v>-</v>
      </c>
      <c r="BV80" s="324" t="str">
        <f>IFERROR(AVERAGEIFS('VISSIM Travel Time Outputs'!$G:$G,'VISSIM Travel Time Outputs'!$D:$D,$D80,'VISSIM Travel Time Outputs'!$A:$A,"AVG",'VISSIM Travel Time Outputs'!$B:$B,BV$9),"-")</f>
        <v>-</v>
      </c>
      <c r="BW80" s="324" t="str">
        <f>IFERROR(AVERAGEIFS('VISSIM Travel Time Outputs'!$G:$G,'VISSIM Travel Time Outputs'!$D:$D,$D80,'VISSIM Travel Time Outputs'!$A:$A,"AVG",'VISSIM Travel Time Outputs'!$B:$B,BW$9),"-")</f>
        <v>-</v>
      </c>
      <c r="BX80" s="324" t="str">
        <f>IFERROR(AVERAGEIFS('VISSIM Travel Time Outputs'!$G:$G,'VISSIM Travel Time Outputs'!$D:$D,$D80,'VISSIM Travel Time Outputs'!$A:$A,"AVG",'VISSIM Travel Time Outputs'!$B:$B,BX$9),"-")</f>
        <v>-</v>
      </c>
      <c r="BY80" s="324" t="str">
        <f>IFERROR(AVERAGEIFS('VISSIM Travel Time Outputs'!$G:$G,'VISSIM Travel Time Outputs'!$D:$D,$D80,'VISSIM Travel Time Outputs'!$A:$A,"AVG",'VISSIM Travel Time Outputs'!$B:$B,BY$9),"-")</f>
        <v>-</v>
      </c>
      <c r="BZ80" s="324" t="str">
        <f>IFERROR(AVERAGEIFS('VISSIM Travel Time Outputs'!$G:$G,'VISSIM Travel Time Outputs'!$D:$D,$D80,'VISSIM Travel Time Outputs'!$A:$A,"AVG",'VISSIM Travel Time Outputs'!$B:$B,BZ$9),"-")</f>
        <v>-</v>
      </c>
      <c r="CA80" s="324" t="str">
        <f>IFERROR(AVERAGEIFS('VISSIM Travel Time Outputs'!$G:$G,'VISSIM Travel Time Outputs'!$D:$D,$D80,'VISSIM Travel Time Outputs'!$A:$A,"AVG",'VISSIM Travel Time Outputs'!$B:$B,CA$9),"-")</f>
        <v>-</v>
      </c>
      <c r="CB80" s="325" t="str">
        <f>IFERROR(AVERAGEIFS('VISSIM Travel Time Outputs'!$G:$G,'VISSIM Travel Time Outputs'!$D:$D,$D80,'VISSIM Travel Time Outputs'!$A:$A,"AVG",'VISSIM Travel Time Outputs'!$B:$B,CB$9),"-")</f>
        <v>-</v>
      </c>
      <c r="CC80" s="254"/>
      <c r="CD80" s="209" t="str">
        <f t="shared" si="38"/>
        <v>--</v>
      </c>
      <c r="CE80" s="354" t="str">
        <f t="shared" si="39"/>
        <v>--</v>
      </c>
      <c r="CF80" s="325">
        <f t="shared" si="40"/>
        <v>0</v>
      </c>
      <c r="CG80" s="331"/>
      <c r="CH80" s="209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134"/>
      <c r="CX80" s="331"/>
      <c r="CY80" s="323"/>
      <c r="CZ80" s="324"/>
      <c r="DA80" s="324"/>
      <c r="DB80" s="324"/>
      <c r="DC80" s="324"/>
      <c r="DD80" s="324"/>
      <c r="DE80" s="324"/>
      <c r="DF80" s="324"/>
      <c r="DG80" s="324"/>
      <c r="DH80" s="324"/>
      <c r="DI80" s="324"/>
      <c r="DJ80" s="324"/>
      <c r="DK80" s="324"/>
      <c r="DL80" s="324"/>
      <c r="DM80" s="324"/>
      <c r="DN80" s="325"/>
      <c r="DO80" s="331"/>
      <c r="DP80" s="209" t="str">
        <f t="shared" si="41"/>
        <v>--</v>
      </c>
      <c r="DQ80" s="354" t="str">
        <f t="shared" si="42"/>
        <v>--</v>
      </c>
      <c r="DR80" s="325">
        <f t="shared" si="43"/>
        <v>0</v>
      </c>
      <c r="DS80" s="255"/>
      <c r="DT80" s="209" t="str">
        <f>IFERROR(TIME(0,0,AVERAGEIFS('VISSIM Travel Time Outputs'!$K:$K,'VISSIM Travel Time Outputs'!$D:$D,$D80,'VISSIM Travel Time Outputs'!$A:$A,"AVG",'VISSIM Travel Time Outputs'!$B:$B,DT$9)),"-")</f>
        <v>-</v>
      </c>
      <c r="DU80" s="34" t="str">
        <f>IFERROR(TIME(0,0,AVERAGEIFS('VISSIM Travel Time Outputs'!$K:$K,'VISSIM Travel Time Outputs'!$D:$D,$D80,'VISSIM Travel Time Outputs'!$A:$A,"AVG",'VISSIM Travel Time Outputs'!$B:$B,DU$9)),"-")</f>
        <v>-</v>
      </c>
      <c r="DV80" s="34" t="str">
        <f>IFERROR(TIME(0,0,AVERAGEIFS('VISSIM Travel Time Outputs'!$K:$K,'VISSIM Travel Time Outputs'!$D:$D,$D80,'VISSIM Travel Time Outputs'!$A:$A,"AVG",'VISSIM Travel Time Outputs'!$B:$B,DV$9)),"-")</f>
        <v>-</v>
      </c>
      <c r="DW80" s="34" t="str">
        <f>IFERROR(TIME(0,0,AVERAGEIFS('VISSIM Travel Time Outputs'!$K:$K,'VISSIM Travel Time Outputs'!$D:$D,$D80,'VISSIM Travel Time Outputs'!$A:$A,"AVG",'VISSIM Travel Time Outputs'!$B:$B,DW$9)),"-")</f>
        <v>-</v>
      </c>
      <c r="DX80" s="34" t="str">
        <f>IFERROR(TIME(0,0,AVERAGEIFS('VISSIM Travel Time Outputs'!$K:$K,'VISSIM Travel Time Outputs'!$D:$D,$D80,'VISSIM Travel Time Outputs'!$A:$A,"AVG",'VISSIM Travel Time Outputs'!$B:$B,DX$9)),"-")</f>
        <v>-</v>
      </c>
      <c r="DY80" s="34" t="str">
        <f>IFERROR(TIME(0,0,AVERAGEIFS('VISSIM Travel Time Outputs'!$K:$K,'VISSIM Travel Time Outputs'!$D:$D,$D80,'VISSIM Travel Time Outputs'!$A:$A,"AVG",'VISSIM Travel Time Outputs'!$B:$B,DY$9)),"-")</f>
        <v>-</v>
      </c>
      <c r="DZ80" s="34" t="str">
        <f>IFERROR(TIME(0,0,AVERAGEIFS('VISSIM Travel Time Outputs'!$K:$K,'VISSIM Travel Time Outputs'!$D:$D,$D80,'VISSIM Travel Time Outputs'!$A:$A,"AVG",'VISSIM Travel Time Outputs'!$B:$B,DZ$9)),"-")</f>
        <v>-</v>
      </c>
      <c r="EA80" s="34" t="str">
        <f>IFERROR(TIME(0,0,AVERAGEIFS('VISSIM Travel Time Outputs'!$K:$K,'VISSIM Travel Time Outputs'!$D:$D,$D80,'VISSIM Travel Time Outputs'!$A:$A,"AVG",'VISSIM Travel Time Outputs'!$B:$B,EA$9)),"-")</f>
        <v>-</v>
      </c>
      <c r="EB80" s="34" t="str">
        <f>IFERROR(TIME(0,0,AVERAGEIFS('VISSIM Travel Time Outputs'!$K:$K,'VISSIM Travel Time Outputs'!$D:$D,$D80,'VISSIM Travel Time Outputs'!$A:$A,"AVG",'VISSIM Travel Time Outputs'!$B:$B,EB$9)),"-")</f>
        <v>-</v>
      </c>
      <c r="EC80" s="34" t="str">
        <f>IFERROR(TIME(0,0,AVERAGEIFS('VISSIM Travel Time Outputs'!$K:$K,'VISSIM Travel Time Outputs'!$D:$D,$D80,'VISSIM Travel Time Outputs'!$A:$A,"AVG",'VISSIM Travel Time Outputs'!$B:$B,EC$9)),"-")</f>
        <v>-</v>
      </c>
      <c r="ED80" s="34" t="str">
        <f>IFERROR(TIME(0,0,AVERAGEIFS('VISSIM Travel Time Outputs'!$K:$K,'VISSIM Travel Time Outputs'!$D:$D,$D80,'VISSIM Travel Time Outputs'!$A:$A,"AVG",'VISSIM Travel Time Outputs'!$B:$B,ED$9)),"-")</f>
        <v>-</v>
      </c>
      <c r="EE80" s="34" t="str">
        <f>IFERROR(TIME(0,0,AVERAGEIFS('VISSIM Travel Time Outputs'!$K:$K,'VISSIM Travel Time Outputs'!$D:$D,$D80,'VISSIM Travel Time Outputs'!$A:$A,"AVG",'VISSIM Travel Time Outputs'!$B:$B,EE$9)),"-")</f>
        <v>-</v>
      </c>
      <c r="EF80" s="34" t="str">
        <f>IFERROR(TIME(0,0,AVERAGEIFS('VISSIM Travel Time Outputs'!$K:$K,'VISSIM Travel Time Outputs'!$D:$D,$D80,'VISSIM Travel Time Outputs'!$A:$A,"AVG",'VISSIM Travel Time Outputs'!$B:$B,EF$9)),"-")</f>
        <v>-</v>
      </c>
      <c r="EG80" s="34" t="str">
        <f>IFERROR(TIME(0,0,AVERAGEIFS('VISSIM Travel Time Outputs'!$K:$K,'VISSIM Travel Time Outputs'!$D:$D,$D80,'VISSIM Travel Time Outputs'!$A:$A,"AVG",'VISSIM Travel Time Outputs'!$B:$B,EG$9)),"-")</f>
        <v>-</v>
      </c>
      <c r="EH80" s="34" t="str">
        <f>IFERROR(TIME(0,0,AVERAGEIFS('VISSIM Travel Time Outputs'!$K:$K,'VISSIM Travel Time Outputs'!$D:$D,$D80,'VISSIM Travel Time Outputs'!$A:$A,"AVG",'VISSIM Travel Time Outputs'!$B:$B,EH$9)),"-")</f>
        <v>-</v>
      </c>
      <c r="EI80" s="134" t="str">
        <f>IFERROR(TIME(0,0,AVERAGEIFS('VISSIM Travel Time Outputs'!$K:$K,'VISSIM Travel Time Outputs'!$D:$D,$D80,'VISSIM Travel Time Outputs'!$A:$A,"AVG",'VISSIM Travel Time Outputs'!$B:$B,EI$9)),"-")</f>
        <v>-</v>
      </c>
      <c r="EJ80" s="126"/>
      <c r="EK80" s="323" t="str">
        <f>IFERROR(AVERAGEIFS('VISSIM Travel Time Outputs'!$H:$H,'VISSIM Travel Time Outputs'!$D:$D,$D80,'VISSIM Travel Time Outputs'!$A:$A,"AVG",'VISSIM Travel Time Outputs'!$B:$B,EK$9),"-")</f>
        <v>-</v>
      </c>
      <c r="EL80" s="324" t="str">
        <f>IFERROR(AVERAGEIFS('VISSIM Travel Time Outputs'!$H:$H,'VISSIM Travel Time Outputs'!$D:$D,$D80,'VISSIM Travel Time Outputs'!$A:$A,"AVG",'VISSIM Travel Time Outputs'!$B:$B,EL$9),"-")</f>
        <v>-</v>
      </c>
      <c r="EM80" s="324" t="str">
        <f>IFERROR(AVERAGEIFS('VISSIM Travel Time Outputs'!$H:$H,'VISSIM Travel Time Outputs'!$D:$D,$D80,'VISSIM Travel Time Outputs'!$A:$A,"AVG",'VISSIM Travel Time Outputs'!$B:$B,EM$9),"-")</f>
        <v>-</v>
      </c>
      <c r="EN80" s="324" t="str">
        <f>IFERROR(AVERAGEIFS('VISSIM Travel Time Outputs'!$H:$H,'VISSIM Travel Time Outputs'!$D:$D,$D80,'VISSIM Travel Time Outputs'!$A:$A,"AVG",'VISSIM Travel Time Outputs'!$B:$B,EN$9),"-")</f>
        <v>-</v>
      </c>
      <c r="EO80" s="324" t="str">
        <f>IFERROR(AVERAGEIFS('VISSIM Travel Time Outputs'!$H:$H,'VISSIM Travel Time Outputs'!$D:$D,$D80,'VISSIM Travel Time Outputs'!$A:$A,"AVG",'VISSIM Travel Time Outputs'!$B:$B,EO$9),"-")</f>
        <v>-</v>
      </c>
      <c r="EP80" s="324" t="str">
        <f>IFERROR(AVERAGEIFS('VISSIM Travel Time Outputs'!$H:$H,'VISSIM Travel Time Outputs'!$D:$D,$D80,'VISSIM Travel Time Outputs'!$A:$A,"AVG",'VISSIM Travel Time Outputs'!$B:$B,EP$9),"-")</f>
        <v>-</v>
      </c>
      <c r="EQ80" s="324" t="str">
        <f>IFERROR(AVERAGEIFS('VISSIM Travel Time Outputs'!$H:$H,'VISSIM Travel Time Outputs'!$D:$D,$D80,'VISSIM Travel Time Outputs'!$A:$A,"AVG",'VISSIM Travel Time Outputs'!$B:$B,EQ$9),"-")</f>
        <v>-</v>
      </c>
      <c r="ER80" s="324" t="str">
        <f>IFERROR(AVERAGEIFS('VISSIM Travel Time Outputs'!$H:$H,'VISSIM Travel Time Outputs'!$D:$D,$D80,'VISSIM Travel Time Outputs'!$A:$A,"AVG",'VISSIM Travel Time Outputs'!$B:$B,ER$9),"-")</f>
        <v>-</v>
      </c>
      <c r="ES80" s="324" t="str">
        <f>IFERROR(AVERAGEIFS('VISSIM Travel Time Outputs'!$H:$H,'VISSIM Travel Time Outputs'!$D:$D,$D80,'VISSIM Travel Time Outputs'!$A:$A,"AVG",'VISSIM Travel Time Outputs'!$B:$B,ES$9),"-")</f>
        <v>-</v>
      </c>
      <c r="ET80" s="324" t="str">
        <f>IFERROR(AVERAGEIFS('VISSIM Travel Time Outputs'!$H:$H,'VISSIM Travel Time Outputs'!$D:$D,$D80,'VISSIM Travel Time Outputs'!$A:$A,"AVG",'VISSIM Travel Time Outputs'!$B:$B,ET$9),"-")</f>
        <v>-</v>
      </c>
      <c r="EU80" s="324" t="str">
        <f>IFERROR(AVERAGEIFS('VISSIM Travel Time Outputs'!$H:$H,'VISSIM Travel Time Outputs'!$D:$D,$D80,'VISSIM Travel Time Outputs'!$A:$A,"AVG",'VISSIM Travel Time Outputs'!$B:$B,EU$9),"-")</f>
        <v>-</v>
      </c>
      <c r="EV80" s="324" t="str">
        <f>IFERROR(AVERAGEIFS('VISSIM Travel Time Outputs'!$H:$H,'VISSIM Travel Time Outputs'!$D:$D,$D80,'VISSIM Travel Time Outputs'!$A:$A,"AVG",'VISSIM Travel Time Outputs'!$B:$B,EV$9),"-")</f>
        <v>-</v>
      </c>
      <c r="EW80" s="324" t="str">
        <f>IFERROR(AVERAGEIFS('VISSIM Travel Time Outputs'!$H:$H,'VISSIM Travel Time Outputs'!$D:$D,$D80,'VISSIM Travel Time Outputs'!$A:$A,"AVG",'VISSIM Travel Time Outputs'!$B:$B,EW$9),"-")</f>
        <v>-</v>
      </c>
      <c r="EX80" s="324" t="str">
        <f>IFERROR(AVERAGEIFS('VISSIM Travel Time Outputs'!$H:$H,'VISSIM Travel Time Outputs'!$D:$D,$D80,'VISSIM Travel Time Outputs'!$A:$A,"AVG",'VISSIM Travel Time Outputs'!$B:$B,EX$9),"-")</f>
        <v>-</v>
      </c>
      <c r="EY80" s="324" t="str">
        <f>IFERROR(AVERAGEIFS('VISSIM Travel Time Outputs'!$H:$H,'VISSIM Travel Time Outputs'!$D:$D,$D80,'VISSIM Travel Time Outputs'!$A:$A,"AVG",'VISSIM Travel Time Outputs'!$B:$B,EY$9),"-")</f>
        <v>-</v>
      </c>
      <c r="EZ80" s="325" t="str">
        <f>IFERROR(AVERAGEIFS('VISSIM Travel Time Outputs'!$H:$H,'VISSIM Travel Time Outputs'!$D:$D,$D80,'VISSIM Travel Time Outputs'!$A:$A,"AVG",'VISSIM Travel Time Outputs'!$B:$B,EZ$9),"-")</f>
        <v>-</v>
      </c>
      <c r="FA80" s="254"/>
      <c r="FB80" s="209" t="str">
        <f t="shared" si="44"/>
        <v>--</v>
      </c>
      <c r="FC80" s="354" t="str">
        <f t="shared" si="45"/>
        <v>--</v>
      </c>
      <c r="FD80" s="325">
        <f t="shared" si="46"/>
        <v>0</v>
      </c>
      <c r="FE80" s="331"/>
      <c r="FF80" s="209" t="str">
        <f>IFERROR(GETPIVOTDATA("Average of TRAVTM(40)",#REF!,"TIMEINT",FF$9,"VEHICLETRAVELTIMEMEASUREMENT",$D80)/3600/24,"--")</f>
        <v>--</v>
      </c>
      <c r="FG80" s="34" t="str">
        <f>IFERROR(GETPIVOTDATA("Average of TRAVTM(40)",#REF!,"TIMEINT",FG$9,"VEHICLETRAVELTIMEMEASUREMENT",$D80)/3600/24,"--")</f>
        <v>--</v>
      </c>
      <c r="FH80" s="34" t="str">
        <f>IFERROR(GETPIVOTDATA("Average of TRAVTM(40)",#REF!,"TIMEINT",FH$9,"VEHICLETRAVELTIMEMEASUREMENT",$D80)/3600/24,"--")</f>
        <v>--</v>
      </c>
      <c r="FI80" s="34" t="str">
        <f>IFERROR(GETPIVOTDATA("Average of TRAVTM(40)",#REF!,"TIMEINT",FI$9,"VEHICLETRAVELTIMEMEASUREMENT",$D80)/3600/24,"--")</f>
        <v>--</v>
      </c>
      <c r="FJ80" s="34" t="str">
        <f>IFERROR(GETPIVOTDATA("Average of TRAVTM(40)",#REF!,"TIMEINT",FJ$9,"VEHICLETRAVELTIMEMEASUREMENT",$D80)/3600/24,"--")</f>
        <v>--</v>
      </c>
      <c r="FK80" s="34" t="str">
        <f>IFERROR(GETPIVOTDATA("Average of TRAVTM(40)",#REF!,"TIMEINT",FK$9,"VEHICLETRAVELTIMEMEASUREMENT",$D80)/3600/24,"--")</f>
        <v>--</v>
      </c>
      <c r="FL80" s="34" t="str">
        <f>IFERROR(GETPIVOTDATA("Average of TRAVTM(40)",#REF!,"TIMEINT",FL$9,"VEHICLETRAVELTIMEMEASUREMENT",$D80)/3600/24,"--")</f>
        <v>--</v>
      </c>
      <c r="FM80" s="34" t="str">
        <f>IFERROR(GETPIVOTDATA("Average of TRAVTM(40)",#REF!,"TIMEINT",FM$9,"VEHICLETRAVELTIMEMEASUREMENT",$D80)/3600/24,"--")</f>
        <v>--</v>
      </c>
      <c r="FN80" s="34" t="str">
        <f>IFERROR(GETPIVOTDATA("Average of TRAVTM(40)",#REF!,"TIMEINT",FN$9,"VEHICLETRAVELTIMEMEASUREMENT",$D80)/3600/24,"--")</f>
        <v>--</v>
      </c>
      <c r="FO80" s="34" t="str">
        <f>IFERROR(GETPIVOTDATA("Average of TRAVTM(40)",#REF!,"TIMEINT",FO$9,"VEHICLETRAVELTIMEMEASUREMENT",$D80)/3600/24,"--")</f>
        <v>--</v>
      </c>
      <c r="FP80" s="34" t="str">
        <f>IFERROR(GETPIVOTDATA("Average of TRAVTM(40)",#REF!,"TIMEINT",FP$9,"VEHICLETRAVELTIMEMEASUREMENT",$D80)/3600/24,"--")</f>
        <v>--</v>
      </c>
      <c r="FQ80" s="34" t="str">
        <f>IFERROR(GETPIVOTDATA("Average of TRAVTM(40)",#REF!,"TIMEINT",FQ$9,"VEHICLETRAVELTIMEMEASUREMENT",$D80)/3600/24,"--")</f>
        <v>--</v>
      </c>
      <c r="FR80" s="34" t="str">
        <f>IFERROR(GETPIVOTDATA("Average of TRAVTM(40)",#REF!,"TIMEINT",FR$9,"VEHICLETRAVELTIMEMEASUREMENT",$D80)/3600/24,"--")</f>
        <v>--</v>
      </c>
      <c r="FS80" s="34" t="str">
        <f>IFERROR(GETPIVOTDATA("Average of TRAVTM(40)",#REF!,"TIMEINT",FS$9,"VEHICLETRAVELTIMEMEASUREMENT",$D80)/3600/24,"--")</f>
        <v>--</v>
      </c>
      <c r="FT80" s="34" t="str">
        <f>IFERROR(GETPIVOTDATA("Average of TRAVTM(40)",#REF!,"TIMEINT",FT$9,"VEHICLETRAVELTIMEMEASUREMENT",$D80)/3600/24,"--")</f>
        <v>--</v>
      </c>
      <c r="FU80" s="134" t="str">
        <f>IFERROR(GETPIVOTDATA("Average of TRAVTM(40)",#REF!,"TIMEINT",FU$9,"VEHICLETRAVELTIMEMEASUREMENT",$D80)/3600/24,"--")</f>
        <v>--</v>
      </c>
      <c r="FV80" s="331"/>
      <c r="FW80" s="323" t="str">
        <f>IFERROR(GETPIVOTDATA("Average of VEHS(40)",#REF!,"TIMEINT",FW$9,"VEHICLETRAVELTIMEMEASUREMENT",$D80),"--")</f>
        <v>--</v>
      </c>
      <c r="FX80" s="324" t="str">
        <f>IFERROR(GETPIVOTDATA("Average of VEHS(40)",#REF!,"TIMEINT",FX$9,"VEHICLETRAVELTIMEMEASUREMENT",$D80),"--")</f>
        <v>--</v>
      </c>
      <c r="FY80" s="324" t="str">
        <f>IFERROR(GETPIVOTDATA("Average of VEHS(40)",#REF!,"TIMEINT",FY$9,"VEHICLETRAVELTIMEMEASUREMENT",$D80),"--")</f>
        <v>--</v>
      </c>
      <c r="FZ80" s="324" t="str">
        <f>IFERROR(GETPIVOTDATA("Average of VEHS(40)",#REF!,"TIMEINT",FZ$9,"VEHICLETRAVELTIMEMEASUREMENT",$D80),"--")</f>
        <v>--</v>
      </c>
      <c r="GA80" s="324" t="str">
        <f>IFERROR(GETPIVOTDATA("Average of VEHS(40)",#REF!,"TIMEINT",GA$9,"VEHICLETRAVELTIMEMEASUREMENT",$D80),"--")</f>
        <v>--</v>
      </c>
      <c r="GB80" s="324" t="str">
        <f>IFERROR(GETPIVOTDATA("Average of VEHS(40)",#REF!,"TIMEINT",GB$9,"VEHICLETRAVELTIMEMEASUREMENT",$D80),"--")</f>
        <v>--</v>
      </c>
      <c r="GC80" s="324" t="str">
        <f>IFERROR(GETPIVOTDATA("Average of VEHS(40)",#REF!,"TIMEINT",GC$9,"VEHICLETRAVELTIMEMEASUREMENT",$D80),"--")</f>
        <v>--</v>
      </c>
      <c r="GD80" s="324" t="str">
        <f>IFERROR(GETPIVOTDATA("Average of VEHS(40)",#REF!,"TIMEINT",GD$9,"VEHICLETRAVELTIMEMEASUREMENT",$D80),"--")</f>
        <v>--</v>
      </c>
      <c r="GE80" s="324" t="str">
        <f>IFERROR(GETPIVOTDATA("Average of VEHS(40)",#REF!,"TIMEINT",GE$9,"VEHICLETRAVELTIMEMEASUREMENT",$D80),"--")</f>
        <v>--</v>
      </c>
      <c r="GF80" s="324" t="str">
        <f>IFERROR(GETPIVOTDATA("Average of VEHS(40)",#REF!,"TIMEINT",GF$9,"VEHICLETRAVELTIMEMEASUREMENT",$D80),"--")</f>
        <v>--</v>
      </c>
      <c r="GG80" s="324" t="str">
        <f>IFERROR(GETPIVOTDATA("Average of VEHS(40)",#REF!,"TIMEINT",GG$9,"VEHICLETRAVELTIMEMEASUREMENT",$D80),"--")</f>
        <v>--</v>
      </c>
      <c r="GH80" s="324" t="str">
        <f>IFERROR(GETPIVOTDATA("Average of VEHS(40)",#REF!,"TIMEINT",GH$9,"VEHICLETRAVELTIMEMEASUREMENT",$D80),"--")</f>
        <v>--</v>
      </c>
      <c r="GI80" s="324" t="str">
        <f>IFERROR(GETPIVOTDATA("Average of VEHS(40)",#REF!,"TIMEINT",GI$9,"VEHICLETRAVELTIMEMEASUREMENT",$D80),"--")</f>
        <v>--</v>
      </c>
      <c r="GJ80" s="324" t="str">
        <f>IFERROR(GETPIVOTDATA("Average of VEHS(40)",#REF!,"TIMEINT",GJ$9,"VEHICLETRAVELTIMEMEASUREMENT",$D80),"--")</f>
        <v>--</v>
      </c>
      <c r="GK80" s="324" t="str">
        <f>IFERROR(GETPIVOTDATA("Average of VEHS(40)",#REF!,"TIMEINT",GK$9,"VEHICLETRAVELTIMEMEASUREMENT",$D80),"--")</f>
        <v>--</v>
      </c>
      <c r="GL80" s="325" t="str">
        <f>IFERROR(GETPIVOTDATA("Average of VEHS(40)",#REF!,"TIMEINT",GL$9,"VEHICLETRAVELTIMEMEASUREMENT",$D80),"--")</f>
        <v>--</v>
      </c>
      <c r="GM80" s="331"/>
      <c r="GN80" s="209" t="str">
        <f t="shared" si="47"/>
        <v>--</v>
      </c>
      <c r="GO80" s="354" t="str">
        <f t="shared" si="48"/>
        <v>--</v>
      </c>
      <c r="GP80" s="325">
        <f t="shared" si="49"/>
        <v>0</v>
      </c>
      <c r="GQ80" s="331"/>
      <c r="GR80" s="209" t="str">
        <f>IFERROR(GETPIVOTDATA("Average of TRAVTM(60)",#REF!,"TIMEINT",GR$9,"VEHICLETRAVELTIMEMEASUREMENT",$D80)/3600/24,"--")</f>
        <v>--</v>
      </c>
      <c r="GS80" s="34" t="str">
        <f>IFERROR(GETPIVOTDATA("Average of TRAVTM(60)",#REF!,"TIMEINT",GS$9,"VEHICLETRAVELTIMEMEASUREMENT",$D80)/3600/24,"--")</f>
        <v>--</v>
      </c>
      <c r="GT80" s="34" t="str">
        <f>IFERROR(GETPIVOTDATA("Average of TRAVTM(60)",#REF!,"TIMEINT",GT$9,"VEHICLETRAVELTIMEMEASUREMENT",$D80)/3600/24,"--")</f>
        <v>--</v>
      </c>
      <c r="GU80" s="34" t="str">
        <f>IFERROR(GETPIVOTDATA("Average of TRAVTM(60)",#REF!,"TIMEINT",GU$9,"VEHICLETRAVELTIMEMEASUREMENT",$D80)/3600/24,"--")</f>
        <v>--</v>
      </c>
      <c r="GV80" s="34" t="str">
        <f>IFERROR(GETPIVOTDATA("Average of TRAVTM(60)",#REF!,"TIMEINT",GV$9,"VEHICLETRAVELTIMEMEASUREMENT",$D80)/3600/24,"--")</f>
        <v>--</v>
      </c>
      <c r="GW80" s="34" t="str">
        <f>IFERROR(GETPIVOTDATA("Average of TRAVTM(60)",#REF!,"TIMEINT",GW$9,"VEHICLETRAVELTIMEMEASUREMENT",$D80)/3600/24,"--")</f>
        <v>--</v>
      </c>
      <c r="GX80" s="34" t="str">
        <f>IFERROR(GETPIVOTDATA("Average of TRAVTM(60)",#REF!,"TIMEINT",GX$9,"VEHICLETRAVELTIMEMEASUREMENT",$D80)/3600/24,"--")</f>
        <v>--</v>
      </c>
      <c r="GY80" s="34" t="str">
        <f>IFERROR(GETPIVOTDATA("Average of TRAVTM(60)",#REF!,"TIMEINT",GY$9,"VEHICLETRAVELTIMEMEASUREMENT",$D80)/3600/24,"--")</f>
        <v>--</v>
      </c>
      <c r="GZ80" s="34" t="str">
        <f>IFERROR(GETPIVOTDATA("Average of TRAVTM(60)",#REF!,"TIMEINT",GZ$9,"VEHICLETRAVELTIMEMEASUREMENT",$D80)/3600/24,"--")</f>
        <v>--</v>
      </c>
      <c r="HA80" s="34" t="str">
        <f>IFERROR(GETPIVOTDATA("Average of TRAVTM(60)",#REF!,"TIMEINT",HA$9,"VEHICLETRAVELTIMEMEASUREMENT",$D80)/3600/24,"--")</f>
        <v>--</v>
      </c>
      <c r="HB80" s="34" t="str">
        <f>IFERROR(GETPIVOTDATA("Average of TRAVTM(60)",#REF!,"TIMEINT",HB$9,"VEHICLETRAVELTIMEMEASUREMENT",$D80)/3600/24,"--")</f>
        <v>--</v>
      </c>
      <c r="HC80" s="34" t="str">
        <f>IFERROR(GETPIVOTDATA("Average of TRAVTM(60)",#REF!,"TIMEINT",HC$9,"VEHICLETRAVELTIMEMEASUREMENT",$D80)/3600/24,"--")</f>
        <v>--</v>
      </c>
      <c r="HD80" s="34" t="str">
        <f>IFERROR(GETPIVOTDATA("Average of TRAVTM(60)",#REF!,"TIMEINT",HD$9,"VEHICLETRAVELTIMEMEASUREMENT",$D80)/3600/24,"--")</f>
        <v>--</v>
      </c>
      <c r="HE80" s="34" t="str">
        <f>IFERROR(GETPIVOTDATA("Average of TRAVTM(60)",#REF!,"TIMEINT",HE$9,"VEHICLETRAVELTIMEMEASUREMENT",$D80)/3600/24,"--")</f>
        <v>--</v>
      </c>
      <c r="HF80" s="34" t="str">
        <f>IFERROR(GETPIVOTDATA("Average of TRAVTM(60)",#REF!,"TIMEINT",HF$9,"VEHICLETRAVELTIMEMEASUREMENT",$D80)/3600/24,"--")</f>
        <v>--</v>
      </c>
      <c r="HG80" s="134" t="str">
        <f>IFERROR(GETPIVOTDATA("Average of TRAVTM(60)",#REF!,"TIMEINT",HG$9,"VEHICLETRAVELTIMEMEASUREMENT",$D80)/3600/24,"--")</f>
        <v>--</v>
      </c>
      <c r="HH80" s="331"/>
      <c r="HI80" s="323" t="str">
        <f>IFERROR(GETPIVOTDATA("Average of VEHS(60)",#REF!,"TIMEINT",HI$9,"VEHICLETRAVELTIMEMEASUREMENT",$D80),"--")</f>
        <v>--</v>
      </c>
      <c r="HJ80" s="324" t="str">
        <f>IFERROR(GETPIVOTDATA("Average of VEHS(60)",#REF!,"TIMEINT",HJ$9,"VEHICLETRAVELTIMEMEASUREMENT",$D80),"--")</f>
        <v>--</v>
      </c>
      <c r="HK80" s="324" t="str">
        <f>IFERROR(GETPIVOTDATA("Average of VEHS(60)",#REF!,"TIMEINT",HK$9,"VEHICLETRAVELTIMEMEASUREMENT",$D80),"--")</f>
        <v>--</v>
      </c>
      <c r="HL80" s="324" t="str">
        <f>IFERROR(GETPIVOTDATA("Average of VEHS(60)",#REF!,"TIMEINT",HL$9,"VEHICLETRAVELTIMEMEASUREMENT",$D80),"--")</f>
        <v>--</v>
      </c>
      <c r="HM80" s="324" t="str">
        <f>IFERROR(GETPIVOTDATA("Average of VEHS(60)",#REF!,"TIMEINT",HM$9,"VEHICLETRAVELTIMEMEASUREMENT",$D80),"--")</f>
        <v>--</v>
      </c>
      <c r="HN80" s="324" t="str">
        <f>IFERROR(GETPIVOTDATA("Average of VEHS(60)",#REF!,"TIMEINT",HN$9,"VEHICLETRAVELTIMEMEASUREMENT",$D80),"--")</f>
        <v>--</v>
      </c>
      <c r="HO80" s="324" t="str">
        <f>IFERROR(GETPIVOTDATA("Average of VEHS(60)",#REF!,"TIMEINT",HO$9,"VEHICLETRAVELTIMEMEASUREMENT",$D80),"--")</f>
        <v>--</v>
      </c>
      <c r="HP80" s="324" t="str">
        <f>IFERROR(GETPIVOTDATA("Average of VEHS(60)",#REF!,"TIMEINT",HP$9,"VEHICLETRAVELTIMEMEASUREMENT",$D80),"--")</f>
        <v>--</v>
      </c>
      <c r="HQ80" s="324" t="str">
        <f>IFERROR(GETPIVOTDATA("Average of VEHS(60)",#REF!,"TIMEINT",HQ$9,"VEHICLETRAVELTIMEMEASUREMENT",$D80),"--")</f>
        <v>--</v>
      </c>
      <c r="HR80" s="324" t="str">
        <f>IFERROR(GETPIVOTDATA("Average of VEHS(60)",#REF!,"TIMEINT",HR$9,"VEHICLETRAVELTIMEMEASUREMENT",$D80),"--")</f>
        <v>--</v>
      </c>
      <c r="HS80" s="324" t="str">
        <f>IFERROR(GETPIVOTDATA("Average of VEHS(60)",#REF!,"TIMEINT",HS$9,"VEHICLETRAVELTIMEMEASUREMENT",$D80),"--")</f>
        <v>--</v>
      </c>
      <c r="HT80" s="324" t="str">
        <f>IFERROR(GETPIVOTDATA("Average of VEHS(60)",#REF!,"TIMEINT",HT$9,"VEHICLETRAVELTIMEMEASUREMENT",$D80),"--")</f>
        <v>--</v>
      </c>
      <c r="HU80" s="324" t="str">
        <f>IFERROR(GETPIVOTDATA("Average of VEHS(60)",#REF!,"TIMEINT",HU$9,"VEHICLETRAVELTIMEMEASUREMENT",$D80),"--")</f>
        <v>--</v>
      </c>
      <c r="HV80" s="324" t="str">
        <f>IFERROR(GETPIVOTDATA("Average of VEHS(60)",#REF!,"TIMEINT",HV$9,"VEHICLETRAVELTIMEMEASUREMENT",$D80),"--")</f>
        <v>--</v>
      </c>
      <c r="HW80" s="324" t="str">
        <f>IFERROR(GETPIVOTDATA("Average of VEHS(60)",#REF!,"TIMEINT",HW$9,"VEHICLETRAVELTIMEMEASUREMENT",$D80),"--")</f>
        <v>--</v>
      </c>
      <c r="HX80" s="325" t="str">
        <f>IFERROR(GETPIVOTDATA("Average of VEHS(60)",#REF!,"TIMEINT",HX$9,"VEHICLETRAVELTIMEMEASUREMENT",$D80),"--")</f>
        <v>--</v>
      </c>
      <c r="HY80" s="331"/>
      <c r="HZ80" s="209" t="str">
        <f t="shared" si="50"/>
        <v>--</v>
      </c>
      <c r="IA80" s="354" t="str">
        <f t="shared" si="51"/>
        <v>--</v>
      </c>
      <c r="IB80" s="325">
        <f t="shared" si="52"/>
        <v>0</v>
      </c>
      <c r="IC80" s="638"/>
      <c r="ID80" s="323" t="str">
        <f>IFERROR(AVERAGEIFS('VISSIM Travel Time Outputs'!#REF!,'VISSIM Travel Time Outputs'!#REF!,$D80,'VISSIM Travel Time Outputs'!#REF!,"AVG",'VISSIM Travel Time Outputs'!#REF!,ID$9),"-")</f>
        <v>-</v>
      </c>
      <c r="IE80" s="324" t="str">
        <f>IFERROR(AVERAGEIFS('VISSIM Travel Time Outputs'!#REF!,'VISSIM Travel Time Outputs'!#REF!,$D80,'VISSIM Travel Time Outputs'!#REF!,"AVG",'VISSIM Travel Time Outputs'!#REF!,IE$9),"-")</f>
        <v>-</v>
      </c>
      <c r="IF80" s="324" t="str">
        <f>IFERROR(AVERAGEIFS('VISSIM Travel Time Outputs'!#REF!,'VISSIM Travel Time Outputs'!#REF!,$D80,'VISSIM Travel Time Outputs'!#REF!,"AVG",'VISSIM Travel Time Outputs'!#REF!,IF$9),"-")</f>
        <v>-</v>
      </c>
      <c r="IG80" s="324" t="str">
        <f>IFERROR(AVERAGEIFS('VISSIM Travel Time Outputs'!#REF!,'VISSIM Travel Time Outputs'!#REF!,$D80,'VISSIM Travel Time Outputs'!#REF!,"AVG",'VISSIM Travel Time Outputs'!#REF!,IG$9),"-")</f>
        <v>-</v>
      </c>
      <c r="IH80" s="324" t="str">
        <f>IFERROR(AVERAGEIFS('VISSIM Travel Time Outputs'!#REF!,'VISSIM Travel Time Outputs'!#REF!,$D80,'VISSIM Travel Time Outputs'!#REF!,"AVG",'VISSIM Travel Time Outputs'!#REF!,IH$9),"-")</f>
        <v>-</v>
      </c>
      <c r="II80" s="324" t="str">
        <f>IFERROR(AVERAGEIFS('VISSIM Travel Time Outputs'!#REF!,'VISSIM Travel Time Outputs'!#REF!,$D80,'VISSIM Travel Time Outputs'!#REF!,"AVG",'VISSIM Travel Time Outputs'!#REF!,II$9),"-")</f>
        <v>-</v>
      </c>
      <c r="IJ80" s="324" t="str">
        <f>IFERROR(AVERAGEIFS('VISSIM Travel Time Outputs'!#REF!,'VISSIM Travel Time Outputs'!#REF!,$D80,'VISSIM Travel Time Outputs'!#REF!,"AVG",'VISSIM Travel Time Outputs'!#REF!,IJ$9),"-")</f>
        <v>-</v>
      </c>
      <c r="IK80" s="324" t="str">
        <f>IFERROR(AVERAGEIFS('VISSIM Travel Time Outputs'!#REF!,'VISSIM Travel Time Outputs'!#REF!,$D80,'VISSIM Travel Time Outputs'!#REF!,"AVG",'VISSIM Travel Time Outputs'!#REF!,IK$9),"-")</f>
        <v>-</v>
      </c>
      <c r="IL80" s="324" t="str">
        <f>IFERROR(AVERAGEIFS('VISSIM Travel Time Outputs'!#REF!,'VISSIM Travel Time Outputs'!#REF!,$D80,'VISSIM Travel Time Outputs'!#REF!,"AVG",'VISSIM Travel Time Outputs'!#REF!,IL$9),"-")</f>
        <v>-</v>
      </c>
      <c r="IM80" s="324" t="str">
        <f>IFERROR(AVERAGEIFS('VISSIM Travel Time Outputs'!#REF!,'VISSIM Travel Time Outputs'!#REF!,$D80,'VISSIM Travel Time Outputs'!#REF!,"AVG",'VISSIM Travel Time Outputs'!#REF!,IM$9),"-")</f>
        <v>-</v>
      </c>
      <c r="IN80" s="324" t="str">
        <f>IFERROR(AVERAGEIFS('VISSIM Travel Time Outputs'!#REF!,'VISSIM Travel Time Outputs'!#REF!,$D80,'VISSIM Travel Time Outputs'!#REF!,"AVG",'VISSIM Travel Time Outputs'!#REF!,IN$9),"-")</f>
        <v>-</v>
      </c>
      <c r="IO80" s="324" t="str">
        <f>IFERROR(AVERAGEIFS('VISSIM Travel Time Outputs'!#REF!,'VISSIM Travel Time Outputs'!#REF!,$D80,'VISSIM Travel Time Outputs'!#REF!,"AVG",'VISSIM Travel Time Outputs'!#REF!,IO$9),"-")</f>
        <v>-</v>
      </c>
      <c r="IP80" s="324" t="str">
        <f>IFERROR(AVERAGEIFS('VISSIM Travel Time Outputs'!#REF!,'VISSIM Travel Time Outputs'!#REF!,$D80,'VISSIM Travel Time Outputs'!#REF!,"AVG",'VISSIM Travel Time Outputs'!#REF!,IP$9),"-")</f>
        <v>-</v>
      </c>
      <c r="IQ80" s="324" t="str">
        <f>IFERROR(AVERAGEIFS('VISSIM Travel Time Outputs'!#REF!,'VISSIM Travel Time Outputs'!#REF!,$D80,'VISSIM Travel Time Outputs'!#REF!,"AVG",'VISSIM Travel Time Outputs'!#REF!,IQ$9),"-")</f>
        <v>-</v>
      </c>
      <c r="IR80" s="324" t="str">
        <f>IFERROR(AVERAGEIFS('VISSIM Travel Time Outputs'!#REF!,'VISSIM Travel Time Outputs'!#REF!,$D80,'VISSIM Travel Time Outputs'!#REF!,"AVG",'VISSIM Travel Time Outputs'!#REF!,IR$9),"-")</f>
        <v>-</v>
      </c>
      <c r="IS80" s="325" t="str">
        <f>IFERROR(AVERAGEIFS('VISSIM Travel Time Outputs'!#REF!,'VISSIM Travel Time Outputs'!#REF!,$D80,'VISSIM Travel Time Outputs'!#REF!,"AVG",'VISSIM Travel Time Outputs'!#REF!,IS$9),"-")</f>
        <v>-</v>
      </c>
      <c r="IT80" s="325" t="str">
        <f t="shared" si="53"/>
        <v>--</v>
      </c>
    </row>
    <row r="81" spans="1:254" x14ac:dyDescent="0.35">
      <c r="A81" s="252" t="str">
        <f t="shared" si="34"/>
        <v>H</v>
      </c>
      <c r="B81" s="319">
        <f t="shared" si="54"/>
        <v>72</v>
      </c>
      <c r="C81" s="413">
        <f>INDEX('Input - Travel Times'!$B$3:$AH$103,MATCH($B81,'Input - Travel Times'!$B$3:$B$103,0),MATCH(C$9,'Input - Travel Times'!$B$3:$AH$3,0))</f>
        <v>0</v>
      </c>
      <c r="D81" s="150">
        <f>INDEX('Input - Travel Times'!$B$3:$AH$103,MATCH($B81,'Input - Travel Times'!$B$3:$B$103,0),MATCH(D$9,'Input - Travel Times'!$B$3:$AH$3,0))</f>
        <v>0</v>
      </c>
      <c r="E81" s="518">
        <f>TIME(0,0,INDEX('Input - Travel Times'!$B$3:$AH$103,MATCH($B81,'Input - Travel Times'!$B$3:$B$103,0),MATCH(E$9,'Input - Travel Times'!$B$3:$AH$3,0)))</f>
        <v>0</v>
      </c>
      <c r="F81" s="518">
        <f>TIME(0,0,INDEX('Input - Travel Times'!$B$3:$AH$103,MATCH($B81,'Input - Travel Times'!$B$3:$B$103,0),MATCH(F$9,'Input - Travel Times'!$B$3:$AH$3,0)))</f>
        <v>0</v>
      </c>
      <c r="G81" s="518">
        <f>TIME(0,0,INDEX('Input - Travel Times'!$B$3:$AH$103,MATCH($B81,'Input - Travel Times'!$B$3:$B$103,0),MATCH(G$9,'Input - Travel Times'!$B$3:$AH$3,0)))</f>
        <v>0</v>
      </c>
      <c r="H81" s="518">
        <f>TIME(0,0,INDEX('Input - Travel Times'!$B$3:$AH$103,MATCH($B81,'Input - Travel Times'!$B$3:$B$103,0),MATCH(H$9,'Input - Travel Times'!$B$3:$AH$3,0)))</f>
        <v>0</v>
      </c>
      <c r="J81" s="209" t="str">
        <f>IFERROR(TIME(0,0,AVERAGEIFS('VISSIM Travel Time Outputs'!$I:$I,'VISSIM Travel Time Outputs'!$D:$D,$D81,'VISSIM Travel Time Outputs'!$A:$A,"AVG",'VISSIM Travel Time Outputs'!$B:$B,J$9)),"-")</f>
        <v>-</v>
      </c>
      <c r="K81" s="34" t="str">
        <f>IFERROR(TIME(0,0,AVERAGEIFS('VISSIM Travel Time Outputs'!$I:$I,'VISSIM Travel Time Outputs'!$D:$D,$D81,'VISSIM Travel Time Outputs'!$A:$A,"AVG",'VISSIM Travel Time Outputs'!$B:$B,K$9)),"-")</f>
        <v>-</v>
      </c>
      <c r="L81" s="34" t="str">
        <f>IFERROR(TIME(0,0,AVERAGEIFS('VISSIM Travel Time Outputs'!$I:$I,'VISSIM Travel Time Outputs'!$D:$D,$D81,'VISSIM Travel Time Outputs'!$A:$A,"AVG",'VISSIM Travel Time Outputs'!$B:$B,L$9)),"-")</f>
        <v>-</v>
      </c>
      <c r="M81" s="34" t="str">
        <f>IFERROR(TIME(0,0,AVERAGEIFS('VISSIM Travel Time Outputs'!$I:$I,'VISSIM Travel Time Outputs'!$D:$D,$D81,'VISSIM Travel Time Outputs'!$A:$A,"AVG",'VISSIM Travel Time Outputs'!$B:$B,M$9)),"-")</f>
        <v>-</v>
      </c>
      <c r="N81" s="34" t="str">
        <f>IFERROR(TIME(0,0,AVERAGEIFS('VISSIM Travel Time Outputs'!$I:$I,'VISSIM Travel Time Outputs'!$D:$D,$D81,'VISSIM Travel Time Outputs'!$A:$A,"AVG",'VISSIM Travel Time Outputs'!$B:$B,N$9)),"-")</f>
        <v>-</v>
      </c>
      <c r="O81" s="34" t="str">
        <f>IFERROR(TIME(0,0,AVERAGEIFS('VISSIM Travel Time Outputs'!$I:$I,'VISSIM Travel Time Outputs'!$D:$D,$D81,'VISSIM Travel Time Outputs'!$A:$A,"AVG",'VISSIM Travel Time Outputs'!$B:$B,O$9)),"-")</f>
        <v>-</v>
      </c>
      <c r="P81" s="34" t="str">
        <f>IFERROR(TIME(0,0,AVERAGEIFS('VISSIM Travel Time Outputs'!$I:$I,'VISSIM Travel Time Outputs'!$D:$D,$D81,'VISSIM Travel Time Outputs'!$A:$A,"AVG",'VISSIM Travel Time Outputs'!$B:$B,P$9)),"-")</f>
        <v>-</v>
      </c>
      <c r="Q81" s="34" t="str">
        <f>IFERROR(TIME(0,0,AVERAGEIFS('VISSIM Travel Time Outputs'!$I:$I,'VISSIM Travel Time Outputs'!$D:$D,$D81,'VISSIM Travel Time Outputs'!$A:$A,"AVG",'VISSIM Travel Time Outputs'!$B:$B,Q$9)),"-")</f>
        <v>-</v>
      </c>
      <c r="R81" s="34" t="str">
        <f>IFERROR(TIME(0,0,AVERAGEIFS('VISSIM Travel Time Outputs'!$I:$I,'VISSIM Travel Time Outputs'!$D:$D,$D81,'VISSIM Travel Time Outputs'!$A:$A,"AVG",'VISSIM Travel Time Outputs'!$B:$B,R$9)),"-")</f>
        <v>-</v>
      </c>
      <c r="S81" s="34" t="str">
        <f>IFERROR(TIME(0,0,AVERAGEIFS('VISSIM Travel Time Outputs'!$I:$I,'VISSIM Travel Time Outputs'!$D:$D,$D81,'VISSIM Travel Time Outputs'!$A:$A,"AVG",'VISSIM Travel Time Outputs'!$B:$B,S$9)),"-")</f>
        <v>-</v>
      </c>
      <c r="T81" s="34" t="str">
        <f>IFERROR(TIME(0,0,AVERAGEIFS('VISSIM Travel Time Outputs'!$I:$I,'VISSIM Travel Time Outputs'!$D:$D,$D81,'VISSIM Travel Time Outputs'!$A:$A,"AVG",'VISSIM Travel Time Outputs'!$B:$B,T$9)),"-")</f>
        <v>-</v>
      </c>
      <c r="U81" s="34" t="str">
        <f>IFERROR(TIME(0,0,AVERAGEIFS('VISSIM Travel Time Outputs'!$I:$I,'VISSIM Travel Time Outputs'!$D:$D,$D81,'VISSIM Travel Time Outputs'!$A:$A,"AVG",'VISSIM Travel Time Outputs'!$B:$B,U$9)),"-")</f>
        <v>-</v>
      </c>
      <c r="V81" s="34" t="str">
        <f>IFERROR(TIME(0,0,AVERAGEIFS('VISSIM Travel Time Outputs'!$I:$I,'VISSIM Travel Time Outputs'!$D:$D,$D81,'VISSIM Travel Time Outputs'!$A:$A,"AVG",'VISSIM Travel Time Outputs'!$B:$B,V$9)),"-")</f>
        <v>-</v>
      </c>
      <c r="W81" s="34" t="str">
        <f>IFERROR(TIME(0,0,AVERAGEIFS('VISSIM Travel Time Outputs'!$I:$I,'VISSIM Travel Time Outputs'!$D:$D,$D81,'VISSIM Travel Time Outputs'!$A:$A,"AVG",'VISSIM Travel Time Outputs'!$B:$B,W$9)),"-")</f>
        <v>-</v>
      </c>
      <c r="X81" s="34" t="str">
        <f>IFERROR(TIME(0,0,AVERAGEIFS('VISSIM Travel Time Outputs'!$I:$I,'VISSIM Travel Time Outputs'!$D:$D,$D81,'VISSIM Travel Time Outputs'!$A:$A,"AVG",'VISSIM Travel Time Outputs'!$B:$B,X$9)),"-")</f>
        <v>-</v>
      </c>
      <c r="Y81" s="134" t="str">
        <f>IFERROR(TIME(0,0,AVERAGEIFS('VISSIM Travel Time Outputs'!$I:$I,'VISSIM Travel Time Outputs'!$D:$D,$D81,'VISSIM Travel Time Outputs'!$A:$A,"AVG",'VISSIM Travel Time Outputs'!$B:$B,Y$9)),"-")</f>
        <v>-</v>
      </c>
      <c r="Z81" s="254"/>
      <c r="AA81" s="323" t="str">
        <f>IFERROR(AVERAGEIFS('VISSIM Travel Time Outputs'!$F:$F,'VISSIM Travel Time Outputs'!$D:$D,$D81,'VISSIM Travel Time Outputs'!$A:$A,"AVG",'VISSIM Travel Time Outputs'!$B:$B,AA$9),"-")</f>
        <v>-</v>
      </c>
      <c r="AB81" s="324" t="str">
        <f>IFERROR(AVERAGEIFS('VISSIM Travel Time Outputs'!$F:$F,'VISSIM Travel Time Outputs'!$D:$D,$D81,'VISSIM Travel Time Outputs'!$A:$A,"AVG",'VISSIM Travel Time Outputs'!$B:$B,AB$9),"-")</f>
        <v>-</v>
      </c>
      <c r="AC81" s="324" t="str">
        <f>IFERROR(AVERAGEIFS('VISSIM Travel Time Outputs'!$F:$F,'VISSIM Travel Time Outputs'!$D:$D,$D81,'VISSIM Travel Time Outputs'!$A:$A,"AVG",'VISSIM Travel Time Outputs'!$B:$B,AC$9),"-")</f>
        <v>-</v>
      </c>
      <c r="AD81" s="324" t="str">
        <f>IFERROR(AVERAGEIFS('VISSIM Travel Time Outputs'!$F:$F,'VISSIM Travel Time Outputs'!$D:$D,$D81,'VISSIM Travel Time Outputs'!$A:$A,"AVG",'VISSIM Travel Time Outputs'!$B:$B,AD$9),"-")</f>
        <v>-</v>
      </c>
      <c r="AE81" s="324" t="str">
        <f>IFERROR(AVERAGEIFS('VISSIM Travel Time Outputs'!$F:$F,'VISSIM Travel Time Outputs'!$D:$D,$D81,'VISSIM Travel Time Outputs'!$A:$A,"AVG",'VISSIM Travel Time Outputs'!$B:$B,AE$9),"-")</f>
        <v>-</v>
      </c>
      <c r="AF81" s="324" t="str">
        <f>IFERROR(AVERAGEIFS('VISSIM Travel Time Outputs'!$F:$F,'VISSIM Travel Time Outputs'!$D:$D,$D81,'VISSIM Travel Time Outputs'!$A:$A,"AVG",'VISSIM Travel Time Outputs'!$B:$B,AF$9),"-")</f>
        <v>-</v>
      </c>
      <c r="AG81" s="324" t="str">
        <f>IFERROR(AVERAGEIFS('VISSIM Travel Time Outputs'!$F:$F,'VISSIM Travel Time Outputs'!$D:$D,$D81,'VISSIM Travel Time Outputs'!$A:$A,"AVG",'VISSIM Travel Time Outputs'!$B:$B,AG$9),"-")</f>
        <v>-</v>
      </c>
      <c r="AH81" s="324" t="str">
        <f>IFERROR(AVERAGEIFS('VISSIM Travel Time Outputs'!$F:$F,'VISSIM Travel Time Outputs'!$D:$D,$D81,'VISSIM Travel Time Outputs'!$A:$A,"AVG",'VISSIM Travel Time Outputs'!$B:$B,AH$9),"-")</f>
        <v>-</v>
      </c>
      <c r="AI81" s="324" t="str">
        <f>IFERROR(AVERAGEIFS('VISSIM Travel Time Outputs'!$F:$F,'VISSIM Travel Time Outputs'!$D:$D,$D81,'VISSIM Travel Time Outputs'!$A:$A,"AVG",'VISSIM Travel Time Outputs'!$B:$B,AI$9),"-")</f>
        <v>-</v>
      </c>
      <c r="AJ81" s="324" t="str">
        <f>IFERROR(AVERAGEIFS('VISSIM Travel Time Outputs'!$F:$F,'VISSIM Travel Time Outputs'!$D:$D,$D81,'VISSIM Travel Time Outputs'!$A:$A,"AVG",'VISSIM Travel Time Outputs'!$B:$B,AJ$9),"-")</f>
        <v>-</v>
      </c>
      <c r="AK81" s="324" t="str">
        <f>IFERROR(AVERAGEIFS('VISSIM Travel Time Outputs'!$F:$F,'VISSIM Travel Time Outputs'!$D:$D,$D81,'VISSIM Travel Time Outputs'!$A:$A,"AVG",'VISSIM Travel Time Outputs'!$B:$B,AK$9),"-")</f>
        <v>-</v>
      </c>
      <c r="AL81" s="324" t="str">
        <f>IFERROR(AVERAGEIFS('VISSIM Travel Time Outputs'!$F:$F,'VISSIM Travel Time Outputs'!$D:$D,$D81,'VISSIM Travel Time Outputs'!$A:$A,"AVG",'VISSIM Travel Time Outputs'!$B:$B,AL$9),"-")</f>
        <v>-</v>
      </c>
      <c r="AM81" s="324" t="str">
        <f>IFERROR(AVERAGEIFS('VISSIM Travel Time Outputs'!$F:$F,'VISSIM Travel Time Outputs'!$D:$D,$D81,'VISSIM Travel Time Outputs'!$A:$A,"AVG",'VISSIM Travel Time Outputs'!$B:$B,AM$9),"-")</f>
        <v>-</v>
      </c>
      <c r="AN81" s="324" t="str">
        <f>IFERROR(AVERAGEIFS('VISSIM Travel Time Outputs'!$F:$F,'VISSIM Travel Time Outputs'!$D:$D,$D81,'VISSIM Travel Time Outputs'!$A:$A,"AVG",'VISSIM Travel Time Outputs'!$B:$B,AN$9),"-")</f>
        <v>-</v>
      </c>
      <c r="AO81" s="324" t="str">
        <f>IFERROR(AVERAGEIFS('VISSIM Travel Time Outputs'!$F:$F,'VISSIM Travel Time Outputs'!$D:$D,$D81,'VISSIM Travel Time Outputs'!$A:$A,"AVG",'VISSIM Travel Time Outputs'!$B:$B,AO$9),"-")</f>
        <v>-</v>
      </c>
      <c r="AP81" s="325" t="str">
        <f>IFERROR(AVERAGEIFS('VISSIM Travel Time Outputs'!$F:$F,'VISSIM Travel Time Outputs'!$D:$D,$D81,'VISSIM Travel Time Outputs'!$A:$A,"AVG",'VISSIM Travel Time Outputs'!$B:$B,AP$9),"-")</f>
        <v>-</v>
      </c>
      <c r="AQ81" s="331"/>
      <c r="AR81" s="209" t="str">
        <f t="shared" si="35"/>
        <v>--</v>
      </c>
      <c r="AS81" s="354" t="str">
        <f t="shared" si="36"/>
        <v>--</v>
      </c>
      <c r="AT81" s="325">
        <f t="shared" si="37"/>
        <v>0</v>
      </c>
      <c r="AU81" s="255"/>
      <c r="AV81" s="209" t="str">
        <f>IFERROR(TIME(0,0,AVERAGEIFS('VISSIM Travel Time Outputs'!$J:$J,'VISSIM Travel Time Outputs'!$D:$D,$D81,'VISSIM Travel Time Outputs'!$A:$A,"AVG",'VISSIM Travel Time Outputs'!$B:$B,AV$9)),"-")</f>
        <v>-</v>
      </c>
      <c r="AW81" s="34" t="str">
        <f>IFERROR(TIME(0,0,AVERAGEIFS('VISSIM Travel Time Outputs'!$J:$J,'VISSIM Travel Time Outputs'!$D:$D,$D81,'VISSIM Travel Time Outputs'!$A:$A,"AVG",'VISSIM Travel Time Outputs'!$B:$B,AW$9)),"-")</f>
        <v>-</v>
      </c>
      <c r="AX81" s="34" t="str">
        <f>IFERROR(TIME(0,0,AVERAGEIFS('VISSIM Travel Time Outputs'!$J:$J,'VISSIM Travel Time Outputs'!$D:$D,$D81,'VISSIM Travel Time Outputs'!$A:$A,"AVG",'VISSIM Travel Time Outputs'!$B:$B,AX$9)),"-")</f>
        <v>-</v>
      </c>
      <c r="AY81" s="34" t="str">
        <f>IFERROR(TIME(0,0,AVERAGEIFS('VISSIM Travel Time Outputs'!$J:$J,'VISSIM Travel Time Outputs'!$D:$D,$D81,'VISSIM Travel Time Outputs'!$A:$A,"AVG",'VISSIM Travel Time Outputs'!$B:$B,AY$9)),"-")</f>
        <v>-</v>
      </c>
      <c r="AZ81" s="34" t="str">
        <f>IFERROR(TIME(0,0,AVERAGEIFS('VISSIM Travel Time Outputs'!$J:$J,'VISSIM Travel Time Outputs'!$D:$D,$D81,'VISSIM Travel Time Outputs'!$A:$A,"AVG",'VISSIM Travel Time Outputs'!$B:$B,AZ$9)),"-")</f>
        <v>-</v>
      </c>
      <c r="BA81" s="34" t="str">
        <f>IFERROR(TIME(0,0,AVERAGEIFS('VISSIM Travel Time Outputs'!$J:$J,'VISSIM Travel Time Outputs'!$D:$D,$D81,'VISSIM Travel Time Outputs'!$A:$A,"AVG",'VISSIM Travel Time Outputs'!$B:$B,BA$9)),"-")</f>
        <v>-</v>
      </c>
      <c r="BB81" s="34" t="str">
        <f>IFERROR(TIME(0,0,AVERAGEIFS('VISSIM Travel Time Outputs'!$J:$J,'VISSIM Travel Time Outputs'!$D:$D,$D81,'VISSIM Travel Time Outputs'!$A:$A,"AVG",'VISSIM Travel Time Outputs'!$B:$B,BB$9)),"-")</f>
        <v>-</v>
      </c>
      <c r="BC81" s="34" t="str">
        <f>IFERROR(TIME(0,0,AVERAGEIFS('VISSIM Travel Time Outputs'!$J:$J,'VISSIM Travel Time Outputs'!$D:$D,$D81,'VISSIM Travel Time Outputs'!$A:$A,"AVG",'VISSIM Travel Time Outputs'!$B:$B,BC$9)),"-")</f>
        <v>-</v>
      </c>
      <c r="BD81" s="34" t="str">
        <f>IFERROR(TIME(0,0,AVERAGEIFS('VISSIM Travel Time Outputs'!$J:$J,'VISSIM Travel Time Outputs'!$D:$D,$D81,'VISSIM Travel Time Outputs'!$A:$A,"AVG",'VISSIM Travel Time Outputs'!$B:$B,BD$9)),"-")</f>
        <v>-</v>
      </c>
      <c r="BE81" s="34" t="str">
        <f>IFERROR(TIME(0,0,AVERAGEIFS('VISSIM Travel Time Outputs'!$J:$J,'VISSIM Travel Time Outputs'!$D:$D,$D81,'VISSIM Travel Time Outputs'!$A:$A,"AVG",'VISSIM Travel Time Outputs'!$B:$B,BE$9)),"-")</f>
        <v>-</v>
      </c>
      <c r="BF81" s="34" t="str">
        <f>IFERROR(TIME(0,0,AVERAGEIFS('VISSIM Travel Time Outputs'!$J:$J,'VISSIM Travel Time Outputs'!$D:$D,$D81,'VISSIM Travel Time Outputs'!$A:$A,"AVG",'VISSIM Travel Time Outputs'!$B:$B,BF$9)),"-")</f>
        <v>-</v>
      </c>
      <c r="BG81" s="34" t="str">
        <f>IFERROR(TIME(0,0,AVERAGEIFS('VISSIM Travel Time Outputs'!$J:$J,'VISSIM Travel Time Outputs'!$D:$D,$D81,'VISSIM Travel Time Outputs'!$A:$A,"AVG",'VISSIM Travel Time Outputs'!$B:$B,BG$9)),"-")</f>
        <v>-</v>
      </c>
      <c r="BH81" s="34" t="str">
        <f>IFERROR(TIME(0,0,AVERAGEIFS('VISSIM Travel Time Outputs'!$J:$J,'VISSIM Travel Time Outputs'!$D:$D,$D81,'VISSIM Travel Time Outputs'!$A:$A,"AVG",'VISSIM Travel Time Outputs'!$B:$B,BH$9)),"-")</f>
        <v>-</v>
      </c>
      <c r="BI81" s="34" t="str">
        <f>IFERROR(TIME(0,0,AVERAGEIFS('VISSIM Travel Time Outputs'!$J:$J,'VISSIM Travel Time Outputs'!$D:$D,$D81,'VISSIM Travel Time Outputs'!$A:$A,"AVG",'VISSIM Travel Time Outputs'!$B:$B,BI$9)),"-")</f>
        <v>-</v>
      </c>
      <c r="BJ81" s="34" t="str">
        <f>IFERROR(TIME(0,0,AVERAGEIFS('VISSIM Travel Time Outputs'!$J:$J,'VISSIM Travel Time Outputs'!$D:$D,$D81,'VISSIM Travel Time Outputs'!$A:$A,"AVG",'VISSIM Travel Time Outputs'!$B:$B,BJ$9)),"-")</f>
        <v>-</v>
      </c>
      <c r="BK81" s="134" t="str">
        <f>IFERROR(TIME(0,0,AVERAGEIFS('VISSIM Travel Time Outputs'!$J:$J,'VISSIM Travel Time Outputs'!$D:$D,$D81,'VISSIM Travel Time Outputs'!$A:$A,"AVG",'VISSIM Travel Time Outputs'!$B:$B,BK$9)),"-")</f>
        <v>-</v>
      </c>
      <c r="BL81" s="126"/>
      <c r="BM81" s="323" t="str">
        <f>IFERROR(AVERAGEIFS('VISSIM Travel Time Outputs'!$G:$G,'VISSIM Travel Time Outputs'!$D:$D,$D81,'VISSIM Travel Time Outputs'!$A:$A,"AVG",'VISSIM Travel Time Outputs'!$B:$B,BM$9),"-")</f>
        <v>-</v>
      </c>
      <c r="BN81" s="324" t="str">
        <f>IFERROR(AVERAGEIFS('VISSIM Travel Time Outputs'!$G:$G,'VISSIM Travel Time Outputs'!$D:$D,$D81,'VISSIM Travel Time Outputs'!$A:$A,"AVG",'VISSIM Travel Time Outputs'!$B:$B,BN$9),"-")</f>
        <v>-</v>
      </c>
      <c r="BO81" s="324" t="str">
        <f>IFERROR(AVERAGEIFS('VISSIM Travel Time Outputs'!$G:$G,'VISSIM Travel Time Outputs'!$D:$D,$D81,'VISSIM Travel Time Outputs'!$A:$A,"AVG",'VISSIM Travel Time Outputs'!$B:$B,BO$9),"-")</f>
        <v>-</v>
      </c>
      <c r="BP81" s="324" t="str">
        <f>IFERROR(AVERAGEIFS('VISSIM Travel Time Outputs'!$G:$G,'VISSIM Travel Time Outputs'!$D:$D,$D81,'VISSIM Travel Time Outputs'!$A:$A,"AVG",'VISSIM Travel Time Outputs'!$B:$B,BP$9),"-")</f>
        <v>-</v>
      </c>
      <c r="BQ81" s="324" t="str">
        <f>IFERROR(AVERAGEIFS('VISSIM Travel Time Outputs'!$G:$G,'VISSIM Travel Time Outputs'!$D:$D,$D81,'VISSIM Travel Time Outputs'!$A:$A,"AVG",'VISSIM Travel Time Outputs'!$B:$B,BQ$9),"-")</f>
        <v>-</v>
      </c>
      <c r="BR81" s="324" t="str">
        <f>IFERROR(AVERAGEIFS('VISSIM Travel Time Outputs'!$G:$G,'VISSIM Travel Time Outputs'!$D:$D,$D81,'VISSIM Travel Time Outputs'!$A:$A,"AVG",'VISSIM Travel Time Outputs'!$B:$B,BR$9),"-")</f>
        <v>-</v>
      </c>
      <c r="BS81" s="324" t="str">
        <f>IFERROR(AVERAGEIFS('VISSIM Travel Time Outputs'!$G:$G,'VISSIM Travel Time Outputs'!$D:$D,$D81,'VISSIM Travel Time Outputs'!$A:$A,"AVG",'VISSIM Travel Time Outputs'!$B:$B,BS$9),"-")</f>
        <v>-</v>
      </c>
      <c r="BT81" s="324" t="str">
        <f>IFERROR(AVERAGEIFS('VISSIM Travel Time Outputs'!$G:$G,'VISSIM Travel Time Outputs'!$D:$D,$D81,'VISSIM Travel Time Outputs'!$A:$A,"AVG",'VISSIM Travel Time Outputs'!$B:$B,BT$9),"-")</f>
        <v>-</v>
      </c>
      <c r="BU81" s="324" t="str">
        <f>IFERROR(AVERAGEIFS('VISSIM Travel Time Outputs'!$G:$G,'VISSIM Travel Time Outputs'!$D:$D,$D81,'VISSIM Travel Time Outputs'!$A:$A,"AVG",'VISSIM Travel Time Outputs'!$B:$B,BU$9),"-")</f>
        <v>-</v>
      </c>
      <c r="BV81" s="324" t="str">
        <f>IFERROR(AVERAGEIFS('VISSIM Travel Time Outputs'!$G:$G,'VISSIM Travel Time Outputs'!$D:$D,$D81,'VISSIM Travel Time Outputs'!$A:$A,"AVG",'VISSIM Travel Time Outputs'!$B:$B,BV$9),"-")</f>
        <v>-</v>
      </c>
      <c r="BW81" s="324" t="str">
        <f>IFERROR(AVERAGEIFS('VISSIM Travel Time Outputs'!$G:$G,'VISSIM Travel Time Outputs'!$D:$D,$D81,'VISSIM Travel Time Outputs'!$A:$A,"AVG",'VISSIM Travel Time Outputs'!$B:$B,BW$9),"-")</f>
        <v>-</v>
      </c>
      <c r="BX81" s="324" t="str">
        <f>IFERROR(AVERAGEIFS('VISSIM Travel Time Outputs'!$G:$G,'VISSIM Travel Time Outputs'!$D:$D,$D81,'VISSIM Travel Time Outputs'!$A:$A,"AVG",'VISSIM Travel Time Outputs'!$B:$B,BX$9),"-")</f>
        <v>-</v>
      </c>
      <c r="BY81" s="324" t="str">
        <f>IFERROR(AVERAGEIFS('VISSIM Travel Time Outputs'!$G:$G,'VISSIM Travel Time Outputs'!$D:$D,$D81,'VISSIM Travel Time Outputs'!$A:$A,"AVG",'VISSIM Travel Time Outputs'!$B:$B,BY$9),"-")</f>
        <v>-</v>
      </c>
      <c r="BZ81" s="324" t="str">
        <f>IFERROR(AVERAGEIFS('VISSIM Travel Time Outputs'!$G:$G,'VISSIM Travel Time Outputs'!$D:$D,$D81,'VISSIM Travel Time Outputs'!$A:$A,"AVG",'VISSIM Travel Time Outputs'!$B:$B,BZ$9),"-")</f>
        <v>-</v>
      </c>
      <c r="CA81" s="324" t="str">
        <f>IFERROR(AVERAGEIFS('VISSIM Travel Time Outputs'!$G:$G,'VISSIM Travel Time Outputs'!$D:$D,$D81,'VISSIM Travel Time Outputs'!$A:$A,"AVG",'VISSIM Travel Time Outputs'!$B:$B,CA$9),"-")</f>
        <v>-</v>
      </c>
      <c r="CB81" s="325" t="str">
        <f>IFERROR(AVERAGEIFS('VISSIM Travel Time Outputs'!$G:$G,'VISSIM Travel Time Outputs'!$D:$D,$D81,'VISSIM Travel Time Outputs'!$A:$A,"AVG",'VISSIM Travel Time Outputs'!$B:$B,CB$9),"-")</f>
        <v>-</v>
      </c>
      <c r="CC81" s="254"/>
      <c r="CD81" s="209" t="str">
        <f t="shared" si="38"/>
        <v>--</v>
      </c>
      <c r="CE81" s="354" t="str">
        <f t="shared" si="39"/>
        <v>--</v>
      </c>
      <c r="CF81" s="325">
        <f t="shared" si="40"/>
        <v>0</v>
      </c>
      <c r="CG81" s="331"/>
      <c r="CH81" s="209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134"/>
      <c r="CX81" s="331"/>
      <c r="CY81" s="323"/>
      <c r="CZ81" s="324"/>
      <c r="DA81" s="324"/>
      <c r="DB81" s="324"/>
      <c r="DC81" s="324"/>
      <c r="DD81" s="324"/>
      <c r="DE81" s="324"/>
      <c r="DF81" s="324"/>
      <c r="DG81" s="324"/>
      <c r="DH81" s="324"/>
      <c r="DI81" s="324"/>
      <c r="DJ81" s="324"/>
      <c r="DK81" s="324"/>
      <c r="DL81" s="324"/>
      <c r="DM81" s="324"/>
      <c r="DN81" s="325"/>
      <c r="DO81" s="331"/>
      <c r="DP81" s="209" t="str">
        <f t="shared" si="41"/>
        <v>--</v>
      </c>
      <c r="DQ81" s="354" t="str">
        <f t="shared" si="42"/>
        <v>--</v>
      </c>
      <c r="DR81" s="325">
        <f t="shared" si="43"/>
        <v>0</v>
      </c>
      <c r="DS81" s="255"/>
      <c r="DT81" s="209" t="str">
        <f>IFERROR(TIME(0,0,AVERAGEIFS('VISSIM Travel Time Outputs'!$K:$K,'VISSIM Travel Time Outputs'!$D:$D,$D81,'VISSIM Travel Time Outputs'!$A:$A,"AVG",'VISSIM Travel Time Outputs'!$B:$B,DT$9)),"-")</f>
        <v>-</v>
      </c>
      <c r="DU81" s="34" t="str">
        <f>IFERROR(TIME(0,0,AVERAGEIFS('VISSIM Travel Time Outputs'!$K:$K,'VISSIM Travel Time Outputs'!$D:$D,$D81,'VISSIM Travel Time Outputs'!$A:$A,"AVG",'VISSIM Travel Time Outputs'!$B:$B,DU$9)),"-")</f>
        <v>-</v>
      </c>
      <c r="DV81" s="34" t="str">
        <f>IFERROR(TIME(0,0,AVERAGEIFS('VISSIM Travel Time Outputs'!$K:$K,'VISSIM Travel Time Outputs'!$D:$D,$D81,'VISSIM Travel Time Outputs'!$A:$A,"AVG",'VISSIM Travel Time Outputs'!$B:$B,DV$9)),"-")</f>
        <v>-</v>
      </c>
      <c r="DW81" s="34" t="str">
        <f>IFERROR(TIME(0,0,AVERAGEIFS('VISSIM Travel Time Outputs'!$K:$K,'VISSIM Travel Time Outputs'!$D:$D,$D81,'VISSIM Travel Time Outputs'!$A:$A,"AVG",'VISSIM Travel Time Outputs'!$B:$B,DW$9)),"-")</f>
        <v>-</v>
      </c>
      <c r="DX81" s="34" t="str">
        <f>IFERROR(TIME(0,0,AVERAGEIFS('VISSIM Travel Time Outputs'!$K:$K,'VISSIM Travel Time Outputs'!$D:$D,$D81,'VISSIM Travel Time Outputs'!$A:$A,"AVG",'VISSIM Travel Time Outputs'!$B:$B,DX$9)),"-")</f>
        <v>-</v>
      </c>
      <c r="DY81" s="34" t="str">
        <f>IFERROR(TIME(0,0,AVERAGEIFS('VISSIM Travel Time Outputs'!$K:$K,'VISSIM Travel Time Outputs'!$D:$D,$D81,'VISSIM Travel Time Outputs'!$A:$A,"AVG",'VISSIM Travel Time Outputs'!$B:$B,DY$9)),"-")</f>
        <v>-</v>
      </c>
      <c r="DZ81" s="34" t="str">
        <f>IFERROR(TIME(0,0,AVERAGEIFS('VISSIM Travel Time Outputs'!$K:$K,'VISSIM Travel Time Outputs'!$D:$D,$D81,'VISSIM Travel Time Outputs'!$A:$A,"AVG",'VISSIM Travel Time Outputs'!$B:$B,DZ$9)),"-")</f>
        <v>-</v>
      </c>
      <c r="EA81" s="34" t="str">
        <f>IFERROR(TIME(0,0,AVERAGEIFS('VISSIM Travel Time Outputs'!$K:$K,'VISSIM Travel Time Outputs'!$D:$D,$D81,'VISSIM Travel Time Outputs'!$A:$A,"AVG",'VISSIM Travel Time Outputs'!$B:$B,EA$9)),"-")</f>
        <v>-</v>
      </c>
      <c r="EB81" s="34" t="str">
        <f>IFERROR(TIME(0,0,AVERAGEIFS('VISSIM Travel Time Outputs'!$K:$K,'VISSIM Travel Time Outputs'!$D:$D,$D81,'VISSIM Travel Time Outputs'!$A:$A,"AVG",'VISSIM Travel Time Outputs'!$B:$B,EB$9)),"-")</f>
        <v>-</v>
      </c>
      <c r="EC81" s="34" t="str">
        <f>IFERROR(TIME(0,0,AVERAGEIFS('VISSIM Travel Time Outputs'!$K:$K,'VISSIM Travel Time Outputs'!$D:$D,$D81,'VISSIM Travel Time Outputs'!$A:$A,"AVG",'VISSIM Travel Time Outputs'!$B:$B,EC$9)),"-")</f>
        <v>-</v>
      </c>
      <c r="ED81" s="34" t="str">
        <f>IFERROR(TIME(0,0,AVERAGEIFS('VISSIM Travel Time Outputs'!$K:$K,'VISSIM Travel Time Outputs'!$D:$D,$D81,'VISSIM Travel Time Outputs'!$A:$A,"AVG",'VISSIM Travel Time Outputs'!$B:$B,ED$9)),"-")</f>
        <v>-</v>
      </c>
      <c r="EE81" s="34" t="str">
        <f>IFERROR(TIME(0,0,AVERAGEIFS('VISSIM Travel Time Outputs'!$K:$K,'VISSIM Travel Time Outputs'!$D:$D,$D81,'VISSIM Travel Time Outputs'!$A:$A,"AVG",'VISSIM Travel Time Outputs'!$B:$B,EE$9)),"-")</f>
        <v>-</v>
      </c>
      <c r="EF81" s="34" t="str">
        <f>IFERROR(TIME(0,0,AVERAGEIFS('VISSIM Travel Time Outputs'!$K:$K,'VISSIM Travel Time Outputs'!$D:$D,$D81,'VISSIM Travel Time Outputs'!$A:$A,"AVG",'VISSIM Travel Time Outputs'!$B:$B,EF$9)),"-")</f>
        <v>-</v>
      </c>
      <c r="EG81" s="34" t="str">
        <f>IFERROR(TIME(0,0,AVERAGEIFS('VISSIM Travel Time Outputs'!$K:$K,'VISSIM Travel Time Outputs'!$D:$D,$D81,'VISSIM Travel Time Outputs'!$A:$A,"AVG",'VISSIM Travel Time Outputs'!$B:$B,EG$9)),"-")</f>
        <v>-</v>
      </c>
      <c r="EH81" s="34" t="str">
        <f>IFERROR(TIME(0,0,AVERAGEIFS('VISSIM Travel Time Outputs'!$K:$K,'VISSIM Travel Time Outputs'!$D:$D,$D81,'VISSIM Travel Time Outputs'!$A:$A,"AVG",'VISSIM Travel Time Outputs'!$B:$B,EH$9)),"-")</f>
        <v>-</v>
      </c>
      <c r="EI81" s="134" t="str">
        <f>IFERROR(TIME(0,0,AVERAGEIFS('VISSIM Travel Time Outputs'!$K:$K,'VISSIM Travel Time Outputs'!$D:$D,$D81,'VISSIM Travel Time Outputs'!$A:$A,"AVG",'VISSIM Travel Time Outputs'!$B:$B,EI$9)),"-")</f>
        <v>-</v>
      </c>
      <c r="EJ81" s="126"/>
      <c r="EK81" s="323" t="str">
        <f>IFERROR(AVERAGEIFS('VISSIM Travel Time Outputs'!$H:$H,'VISSIM Travel Time Outputs'!$D:$D,$D81,'VISSIM Travel Time Outputs'!$A:$A,"AVG",'VISSIM Travel Time Outputs'!$B:$B,EK$9),"-")</f>
        <v>-</v>
      </c>
      <c r="EL81" s="324" t="str">
        <f>IFERROR(AVERAGEIFS('VISSIM Travel Time Outputs'!$H:$H,'VISSIM Travel Time Outputs'!$D:$D,$D81,'VISSIM Travel Time Outputs'!$A:$A,"AVG",'VISSIM Travel Time Outputs'!$B:$B,EL$9),"-")</f>
        <v>-</v>
      </c>
      <c r="EM81" s="324" t="str">
        <f>IFERROR(AVERAGEIFS('VISSIM Travel Time Outputs'!$H:$H,'VISSIM Travel Time Outputs'!$D:$D,$D81,'VISSIM Travel Time Outputs'!$A:$A,"AVG",'VISSIM Travel Time Outputs'!$B:$B,EM$9),"-")</f>
        <v>-</v>
      </c>
      <c r="EN81" s="324" t="str">
        <f>IFERROR(AVERAGEIFS('VISSIM Travel Time Outputs'!$H:$H,'VISSIM Travel Time Outputs'!$D:$D,$D81,'VISSIM Travel Time Outputs'!$A:$A,"AVG",'VISSIM Travel Time Outputs'!$B:$B,EN$9),"-")</f>
        <v>-</v>
      </c>
      <c r="EO81" s="324" t="str">
        <f>IFERROR(AVERAGEIFS('VISSIM Travel Time Outputs'!$H:$H,'VISSIM Travel Time Outputs'!$D:$D,$D81,'VISSIM Travel Time Outputs'!$A:$A,"AVG",'VISSIM Travel Time Outputs'!$B:$B,EO$9),"-")</f>
        <v>-</v>
      </c>
      <c r="EP81" s="324" t="str">
        <f>IFERROR(AVERAGEIFS('VISSIM Travel Time Outputs'!$H:$H,'VISSIM Travel Time Outputs'!$D:$D,$D81,'VISSIM Travel Time Outputs'!$A:$A,"AVG",'VISSIM Travel Time Outputs'!$B:$B,EP$9),"-")</f>
        <v>-</v>
      </c>
      <c r="EQ81" s="324" t="str">
        <f>IFERROR(AVERAGEIFS('VISSIM Travel Time Outputs'!$H:$H,'VISSIM Travel Time Outputs'!$D:$D,$D81,'VISSIM Travel Time Outputs'!$A:$A,"AVG",'VISSIM Travel Time Outputs'!$B:$B,EQ$9),"-")</f>
        <v>-</v>
      </c>
      <c r="ER81" s="324" t="str">
        <f>IFERROR(AVERAGEIFS('VISSIM Travel Time Outputs'!$H:$H,'VISSIM Travel Time Outputs'!$D:$D,$D81,'VISSIM Travel Time Outputs'!$A:$A,"AVG",'VISSIM Travel Time Outputs'!$B:$B,ER$9),"-")</f>
        <v>-</v>
      </c>
      <c r="ES81" s="324" t="str">
        <f>IFERROR(AVERAGEIFS('VISSIM Travel Time Outputs'!$H:$H,'VISSIM Travel Time Outputs'!$D:$D,$D81,'VISSIM Travel Time Outputs'!$A:$A,"AVG",'VISSIM Travel Time Outputs'!$B:$B,ES$9),"-")</f>
        <v>-</v>
      </c>
      <c r="ET81" s="324" t="str">
        <f>IFERROR(AVERAGEIFS('VISSIM Travel Time Outputs'!$H:$H,'VISSIM Travel Time Outputs'!$D:$D,$D81,'VISSIM Travel Time Outputs'!$A:$A,"AVG",'VISSIM Travel Time Outputs'!$B:$B,ET$9),"-")</f>
        <v>-</v>
      </c>
      <c r="EU81" s="324" t="str">
        <f>IFERROR(AVERAGEIFS('VISSIM Travel Time Outputs'!$H:$H,'VISSIM Travel Time Outputs'!$D:$D,$D81,'VISSIM Travel Time Outputs'!$A:$A,"AVG",'VISSIM Travel Time Outputs'!$B:$B,EU$9),"-")</f>
        <v>-</v>
      </c>
      <c r="EV81" s="324" t="str">
        <f>IFERROR(AVERAGEIFS('VISSIM Travel Time Outputs'!$H:$H,'VISSIM Travel Time Outputs'!$D:$D,$D81,'VISSIM Travel Time Outputs'!$A:$A,"AVG",'VISSIM Travel Time Outputs'!$B:$B,EV$9),"-")</f>
        <v>-</v>
      </c>
      <c r="EW81" s="324" t="str">
        <f>IFERROR(AVERAGEIFS('VISSIM Travel Time Outputs'!$H:$H,'VISSIM Travel Time Outputs'!$D:$D,$D81,'VISSIM Travel Time Outputs'!$A:$A,"AVG",'VISSIM Travel Time Outputs'!$B:$B,EW$9),"-")</f>
        <v>-</v>
      </c>
      <c r="EX81" s="324" t="str">
        <f>IFERROR(AVERAGEIFS('VISSIM Travel Time Outputs'!$H:$H,'VISSIM Travel Time Outputs'!$D:$D,$D81,'VISSIM Travel Time Outputs'!$A:$A,"AVG",'VISSIM Travel Time Outputs'!$B:$B,EX$9),"-")</f>
        <v>-</v>
      </c>
      <c r="EY81" s="324" t="str">
        <f>IFERROR(AVERAGEIFS('VISSIM Travel Time Outputs'!$H:$H,'VISSIM Travel Time Outputs'!$D:$D,$D81,'VISSIM Travel Time Outputs'!$A:$A,"AVG",'VISSIM Travel Time Outputs'!$B:$B,EY$9),"-")</f>
        <v>-</v>
      </c>
      <c r="EZ81" s="325" t="str">
        <f>IFERROR(AVERAGEIFS('VISSIM Travel Time Outputs'!$H:$H,'VISSIM Travel Time Outputs'!$D:$D,$D81,'VISSIM Travel Time Outputs'!$A:$A,"AVG",'VISSIM Travel Time Outputs'!$B:$B,EZ$9),"-")</f>
        <v>-</v>
      </c>
      <c r="FA81" s="254"/>
      <c r="FB81" s="209" t="str">
        <f t="shared" si="44"/>
        <v>--</v>
      </c>
      <c r="FC81" s="354" t="str">
        <f t="shared" si="45"/>
        <v>--</v>
      </c>
      <c r="FD81" s="325">
        <f t="shared" si="46"/>
        <v>0</v>
      </c>
      <c r="FE81" s="331"/>
      <c r="FF81" s="209" t="str">
        <f>IFERROR(GETPIVOTDATA("Average of TRAVTM(40)",#REF!,"TIMEINT",FF$9,"VEHICLETRAVELTIMEMEASUREMENT",$D81)/3600/24,"--")</f>
        <v>--</v>
      </c>
      <c r="FG81" s="34" t="str">
        <f>IFERROR(GETPIVOTDATA("Average of TRAVTM(40)",#REF!,"TIMEINT",FG$9,"VEHICLETRAVELTIMEMEASUREMENT",$D81)/3600/24,"--")</f>
        <v>--</v>
      </c>
      <c r="FH81" s="34" t="str">
        <f>IFERROR(GETPIVOTDATA("Average of TRAVTM(40)",#REF!,"TIMEINT",FH$9,"VEHICLETRAVELTIMEMEASUREMENT",$D81)/3600/24,"--")</f>
        <v>--</v>
      </c>
      <c r="FI81" s="34" t="str">
        <f>IFERROR(GETPIVOTDATA("Average of TRAVTM(40)",#REF!,"TIMEINT",FI$9,"VEHICLETRAVELTIMEMEASUREMENT",$D81)/3600/24,"--")</f>
        <v>--</v>
      </c>
      <c r="FJ81" s="34" t="str">
        <f>IFERROR(GETPIVOTDATA("Average of TRAVTM(40)",#REF!,"TIMEINT",FJ$9,"VEHICLETRAVELTIMEMEASUREMENT",$D81)/3600/24,"--")</f>
        <v>--</v>
      </c>
      <c r="FK81" s="34" t="str">
        <f>IFERROR(GETPIVOTDATA("Average of TRAVTM(40)",#REF!,"TIMEINT",FK$9,"VEHICLETRAVELTIMEMEASUREMENT",$D81)/3600/24,"--")</f>
        <v>--</v>
      </c>
      <c r="FL81" s="34" t="str">
        <f>IFERROR(GETPIVOTDATA("Average of TRAVTM(40)",#REF!,"TIMEINT",FL$9,"VEHICLETRAVELTIMEMEASUREMENT",$D81)/3600/24,"--")</f>
        <v>--</v>
      </c>
      <c r="FM81" s="34" t="str">
        <f>IFERROR(GETPIVOTDATA("Average of TRAVTM(40)",#REF!,"TIMEINT",FM$9,"VEHICLETRAVELTIMEMEASUREMENT",$D81)/3600/24,"--")</f>
        <v>--</v>
      </c>
      <c r="FN81" s="34" t="str">
        <f>IFERROR(GETPIVOTDATA("Average of TRAVTM(40)",#REF!,"TIMEINT",FN$9,"VEHICLETRAVELTIMEMEASUREMENT",$D81)/3600/24,"--")</f>
        <v>--</v>
      </c>
      <c r="FO81" s="34" t="str">
        <f>IFERROR(GETPIVOTDATA("Average of TRAVTM(40)",#REF!,"TIMEINT",FO$9,"VEHICLETRAVELTIMEMEASUREMENT",$D81)/3600/24,"--")</f>
        <v>--</v>
      </c>
      <c r="FP81" s="34" t="str">
        <f>IFERROR(GETPIVOTDATA("Average of TRAVTM(40)",#REF!,"TIMEINT",FP$9,"VEHICLETRAVELTIMEMEASUREMENT",$D81)/3600/24,"--")</f>
        <v>--</v>
      </c>
      <c r="FQ81" s="34" t="str">
        <f>IFERROR(GETPIVOTDATA("Average of TRAVTM(40)",#REF!,"TIMEINT",FQ$9,"VEHICLETRAVELTIMEMEASUREMENT",$D81)/3600/24,"--")</f>
        <v>--</v>
      </c>
      <c r="FR81" s="34" t="str">
        <f>IFERROR(GETPIVOTDATA("Average of TRAVTM(40)",#REF!,"TIMEINT",FR$9,"VEHICLETRAVELTIMEMEASUREMENT",$D81)/3600/24,"--")</f>
        <v>--</v>
      </c>
      <c r="FS81" s="34" t="str">
        <f>IFERROR(GETPIVOTDATA("Average of TRAVTM(40)",#REF!,"TIMEINT",FS$9,"VEHICLETRAVELTIMEMEASUREMENT",$D81)/3600/24,"--")</f>
        <v>--</v>
      </c>
      <c r="FT81" s="34" t="str">
        <f>IFERROR(GETPIVOTDATA("Average of TRAVTM(40)",#REF!,"TIMEINT",FT$9,"VEHICLETRAVELTIMEMEASUREMENT",$D81)/3600/24,"--")</f>
        <v>--</v>
      </c>
      <c r="FU81" s="134" t="str">
        <f>IFERROR(GETPIVOTDATA("Average of TRAVTM(40)",#REF!,"TIMEINT",FU$9,"VEHICLETRAVELTIMEMEASUREMENT",$D81)/3600/24,"--")</f>
        <v>--</v>
      </c>
      <c r="FV81" s="331"/>
      <c r="FW81" s="323" t="str">
        <f>IFERROR(GETPIVOTDATA("Average of VEHS(40)",#REF!,"TIMEINT",FW$9,"VEHICLETRAVELTIMEMEASUREMENT",$D81),"--")</f>
        <v>--</v>
      </c>
      <c r="FX81" s="324" t="str">
        <f>IFERROR(GETPIVOTDATA("Average of VEHS(40)",#REF!,"TIMEINT",FX$9,"VEHICLETRAVELTIMEMEASUREMENT",$D81),"--")</f>
        <v>--</v>
      </c>
      <c r="FY81" s="324" t="str">
        <f>IFERROR(GETPIVOTDATA("Average of VEHS(40)",#REF!,"TIMEINT",FY$9,"VEHICLETRAVELTIMEMEASUREMENT",$D81),"--")</f>
        <v>--</v>
      </c>
      <c r="FZ81" s="324" t="str">
        <f>IFERROR(GETPIVOTDATA("Average of VEHS(40)",#REF!,"TIMEINT",FZ$9,"VEHICLETRAVELTIMEMEASUREMENT",$D81),"--")</f>
        <v>--</v>
      </c>
      <c r="GA81" s="324" t="str">
        <f>IFERROR(GETPIVOTDATA("Average of VEHS(40)",#REF!,"TIMEINT",GA$9,"VEHICLETRAVELTIMEMEASUREMENT",$D81),"--")</f>
        <v>--</v>
      </c>
      <c r="GB81" s="324" t="str">
        <f>IFERROR(GETPIVOTDATA("Average of VEHS(40)",#REF!,"TIMEINT",GB$9,"VEHICLETRAVELTIMEMEASUREMENT",$D81),"--")</f>
        <v>--</v>
      </c>
      <c r="GC81" s="324" t="str">
        <f>IFERROR(GETPIVOTDATA("Average of VEHS(40)",#REF!,"TIMEINT",GC$9,"VEHICLETRAVELTIMEMEASUREMENT",$D81),"--")</f>
        <v>--</v>
      </c>
      <c r="GD81" s="324" t="str">
        <f>IFERROR(GETPIVOTDATA("Average of VEHS(40)",#REF!,"TIMEINT",GD$9,"VEHICLETRAVELTIMEMEASUREMENT",$D81),"--")</f>
        <v>--</v>
      </c>
      <c r="GE81" s="324" t="str">
        <f>IFERROR(GETPIVOTDATA("Average of VEHS(40)",#REF!,"TIMEINT",GE$9,"VEHICLETRAVELTIMEMEASUREMENT",$D81),"--")</f>
        <v>--</v>
      </c>
      <c r="GF81" s="324" t="str">
        <f>IFERROR(GETPIVOTDATA("Average of VEHS(40)",#REF!,"TIMEINT",GF$9,"VEHICLETRAVELTIMEMEASUREMENT",$D81),"--")</f>
        <v>--</v>
      </c>
      <c r="GG81" s="324" t="str">
        <f>IFERROR(GETPIVOTDATA("Average of VEHS(40)",#REF!,"TIMEINT",GG$9,"VEHICLETRAVELTIMEMEASUREMENT",$D81),"--")</f>
        <v>--</v>
      </c>
      <c r="GH81" s="324" t="str">
        <f>IFERROR(GETPIVOTDATA("Average of VEHS(40)",#REF!,"TIMEINT",GH$9,"VEHICLETRAVELTIMEMEASUREMENT",$D81),"--")</f>
        <v>--</v>
      </c>
      <c r="GI81" s="324" t="str">
        <f>IFERROR(GETPIVOTDATA("Average of VEHS(40)",#REF!,"TIMEINT",GI$9,"VEHICLETRAVELTIMEMEASUREMENT",$D81),"--")</f>
        <v>--</v>
      </c>
      <c r="GJ81" s="324" t="str">
        <f>IFERROR(GETPIVOTDATA("Average of VEHS(40)",#REF!,"TIMEINT",GJ$9,"VEHICLETRAVELTIMEMEASUREMENT",$D81),"--")</f>
        <v>--</v>
      </c>
      <c r="GK81" s="324" t="str">
        <f>IFERROR(GETPIVOTDATA("Average of VEHS(40)",#REF!,"TIMEINT",GK$9,"VEHICLETRAVELTIMEMEASUREMENT",$D81),"--")</f>
        <v>--</v>
      </c>
      <c r="GL81" s="325" t="str">
        <f>IFERROR(GETPIVOTDATA("Average of VEHS(40)",#REF!,"TIMEINT",GL$9,"VEHICLETRAVELTIMEMEASUREMENT",$D81),"--")</f>
        <v>--</v>
      </c>
      <c r="GM81" s="331"/>
      <c r="GN81" s="209" t="str">
        <f t="shared" si="47"/>
        <v>--</v>
      </c>
      <c r="GO81" s="354" t="str">
        <f t="shared" si="48"/>
        <v>--</v>
      </c>
      <c r="GP81" s="325">
        <f t="shared" si="49"/>
        <v>0</v>
      </c>
      <c r="GQ81" s="331"/>
      <c r="GR81" s="209" t="str">
        <f>IFERROR(GETPIVOTDATA("Average of TRAVTM(60)",#REF!,"TIMEINT",GR$9,"VEHICLETRAVELTIMEMEASUREMENT",$D81)/3600/24,"--")</f>
        <v>--</v>
      </c>
      <c r="GS81" s="34" t="str">
        <f>IFERROR(GETPIVOTDATA("Average of TRAVTM(60)",#REF!,"TIMEINT",GS$9,"VEHICLETRAVELTIMEMEASUREMENT",$D81)/3600/24,"--")</f>
        <v>--</v>
      </c>
      <c r="GT81" s="34" t="str">
        <f>IFERROR(GETPIVOTDATA("Average of TRAVTM(60)",#REF!,"TIMEINT",GT$9,"VEHICLETRAVELTIMEMEASUREMENT",$D81)/3600/24,"--")</f>
        <v>--</v>
      </c>
      <c r="GU81" s="34" t="str">
        <f>IFERROR(GETPIVOTDATA("Average of TRAVTM(60)",#REF!,"TIMEINT",GU$9,"VEHICLETRAVELTIMEMEASUREMENT",$D81)/3600/24,"--")</f>
        <v>--</v>
      </c>
      <c r="GV81" s="34" t="str">
        <f>IFERROR(GETPIVOTDATA("Average of TRAVTM(60)",#REF!,"TIMEINT",GV$9,"VEHICLETRAVELTIMEMEASUREMENT",$D81)/3600/24,"--")</f>
        <v>--</v>
      </c>
      <c r="GW81" s="34" t="str">
        <f>IFERROR(GETPIVOTDATA("Average of TRAVTM(60)",#REF!,"TIMEINT",GW$9,"VEHICLETRAVELTIMEMEASUREMENT",$D81)/3600/24,"--")</f>
        <v>--</v>
      </c>
      <c r="GX81" s="34" t="str">
        <f>IFERROR(GETPIVOTDATA("Average of TRAVTM(60)",#REF!,"TIMEINT",GX$9,"VEHICLETRAVELTIMEMEASUREMENT",$D81)/3600/24,"--")</f>
        <v>--</v>
      </c>
      <c r="GY81" s="34" t="str">
        <f>IFERROR(GETPIVOTDATA("Average of TRAVTM(60)",#REF!,"TIMEINT",GY$9,"VEHICLETRAVELTIMEMEASUREMENT",$D81)/3600/24,"--")</f>
        <v>--</v>
      </c>
      <c r="GZ81" s="34" t="str">
        <f>IFERROR(GETPIVOTDATA("Average of TRAVTM(60)",#REF!,"TIMEINT",GZ$9,"VEHICLETRAVELTIMEMEASUREMENT",$D81)/3600/24,"--")</f>
        <v>--</v>
      </c>
      <c r="HA81" s="34" t="str">
        <f>IFERROR(GETPIVOTDATA("Average of TRAVTM(60)",#REF!,"TIMEINT",HA$9,"VEHICLETRAVELTIMEMEASUREMENT",$D81)/3600/24,"--")</f>
        <v>--</v>
      </c>
      <c r="HB81" s="34" t="str">
        <f>IFERROR(GETPIVOTDATA("Average of TRAVTM(60)",#REF!,"TIMEINT",HB$9,"VEHICLETRAVELTIMEMEASUREMENT",$D81)/3600/24,"--")</f>
        <v>--</v>
      </c>
      <c r="HC81" s="34" t="str">
        <f>IFERROR(GETPIVOTDATA("Average of TRAVTM(60)",#REF!,"TIMEINT",HC$9,"VEHICLETRAVELTIMEMEASUREMENT",$D81)/3600/24,"--")</f>
        <v>--</v>
      </c>
      <c r="HD81" s="34" t="str">
        <f>IFERROR(GETPIVOTDATA("Average of TRAVTM(60)",#REF!,"TIMEINT",HD$9,"VEHICLETRAVELTIMEMEASUREMENT",$D81)/3600/24,"--")</f>
        <v>--</v>
      </c>
      <c r="HE81" s="34" t="str">
        <f>IFERROR(GETPIVOTDATA("Average of TRAVTM(60)",#REF!,"TIMEINT",HE$9,"VEHICLETRAVELTIMEMEASUREMENT",$D81)/3600/24,"--")</f>
        <v>--</v>
      </c>
      <c r="HF81" s="34" t="str">
        <f>IFERROR(GETPIVOTDATA("Average of TRAVTM(60)",#REF!,"TIMEINT",HF$9,"VEHICLETRAVELTIMEMEASUREMENT",$D81)/3600/24,"--")</f>
        <v>--</v>
      </c>
      <c r="HG81" s="134" t="str">
        <f>IFERROR(GETPIVOTDATA("Average of TRAVTM(60)",#REF!,"TIMEINT",HG$9,"VEHICLETRAVELTIMEMEASUREMENT",$D81)/3600/24,"--")</f>
        <v>--</v>
      </c>
      <c r="HH81" s="331"/>
      <c r="HI81" s="323" t="str">
        <f>IFERROR(GETPIVOTDATA("Average of VEHS(60)",#REF!,"TIMEINT",HI$9,"VEHICLETRAVELTIMEMEASUREMENT",$D81),"--")</f>
        <v>--</v>
      </c>
      <c r="HJ81" s="324" t="str">
        <f>IFERROR(GETPIVOTDATA("Average of VEHS(60)",#REF!,"TIMEINT",HJ$9,"VEHICLETRAVELTIMEMEASUREMENT",$D81),"--")</f>
        <v>--</v>
      </c>
      <c r="HK81" s="324" t="str">
        <f>IFERROR(GETPIVOTDATA("Average of VEHS(60)",#REF!,"TIMEINT",HK$9,"VEHICLETRAVELTIMEMEASUREMENT",$D81),"--")</f>
        <v>--</v>
      </c>
      <c r="HL81" s="324" t="str">
        <f>IFERROR(GETPIVOTDATA("Average of VEHS(60)",#REF!,"TIMEINT",HL$9,"VEHICLETRAVELTIMEMEASUREMENT",$D81),"--")</f>
        <v>--</v>
      </c>
      <c r="HM81" s="324" t="str">
        <f>IFERROR(GETPIVOTDATA("Average of VEHS(60)",#REF!,"TIMEINT",HM$9,"VEHICLETRAVELTIMEMEASUREMENT",$D81),"--")</f>
        <v>--</v>
      </c>
      <c r="HN81" s="324" t="str">
        <f>IFERROR(GETPIVOTDATA("Average of VEHS(60)",#REF!,"TIMEINT",HN$9,"VEHICLETRAVELTIMEMEASUREMENT",$D81),"--")</f>
        <v>--</v>
      </c>
      <c r="HO81" s="324" t="str">
        <f>IFERROR(GETPIVOTDATA("Average of VEHS(60)",#REF!,"TIMEINT",HO$9,"VEHICLETRAVELTIMEMEASUREMENT",$D81),"--")</f>
        <v>--</v>
      </c>
      <c r="HP81" s="324" t="str">
        <f>IFERROR(GETPIVOTDATA("Average of VEHS(60)",#REF!,"TIMEINT",HP$9,"VEHICLETRAVELTIMEMEASUREMENT",$D81),"--")</f>
        <v>--</v>
      </c>
      <c r="HQ81" s="324" t="str">
        <f>IFERROR(GETPIVOTDATA("Average of VEHS(60)",#REF!,"TIMEINT",HQ$9,"VEHICLETRAVELTIMEMEASUREMENT",$D81),"--")</f>
        <v>--</v>
      </c>
      <c r="HR81" s="324" t="str">
        <f>IFERROR(GETPIVOTDATA("Average of VEHS(60)",#REF!,"TIMEINT",HR$9,"VEHICLETRAVELTIMEMEASUREMENT",$D81),"--")</f>
        <v>--</v>
      </c>
      <c r="HS81" s="324" t="str">
        <f>IFERROR(GETPIVOTDATA("Average of VEHS(60)",#REF!,"TIMEINT",HS$9,"VEHICLETRAVELTIMEMEASUREMENT",$D81),"--")</f>
        <v>--</v>
      </c>
      <c r="HT81" s="324" t="str">
        <f>IFERROR(GETPIVOTDATA("Average of VEHS(60)",#REF!,"TIMEINT",HT$9,"VEHICLETRAVELTIMEMEASUREMENT",$D81),"--")</f>
        <v>--</v>
      </c>
      <c r="HU81" s="324" t="str">
        <f>IFERROR(GETPIVOTDATA("Average of VEHS(60)",#REF!,"TIMEINT",HU$9,"VEHICLETRAVELTIMEMEASUREMENT",$D81),"--")</f>
        <v>--</v>
      </c>
      <c r="HV81" s="324" t="str">
        <f>IFERROR(GETPIVOTDATA("Average of VEHS(60)",#REF!,"TIMEINT",HV$9,"VEHICLETRAVELTIMEMEASUREMENT",$D81),"--")</f>
        <v>--</v>
      </c>
      <c r="HW81" s="324" t="str">
        <f>IFERROR(GETPIVOTDATA("Average of VEHS(60)",#REF!,"TIMEINT",HW$9,"VEHICLETRAVELTIMEMEASUREMENT",$D81),"--")</f>
        <v>--</v>
      </c>
      <c r="HX81" s="325" t="str">
        <f>IFERROR(GETPIVOTDATA("Average of VEHS(60)",#REF!,"TIMEINT",HX$9,"VEHICLETRAVELTIMEMEASUREMENT",$D81),"--")</f>
        <v>--</v>
      </c>
      <c r="HY81" s="331"/>
      <c r="HZ81" s="209" t="str">
        <f t="shared" si="50"/>
        <v>--</v>
      </c>
      <c r="IA81" s="354" t="str">
        <f t="shared" si="51"/>
        <v>--</v>
      </c>
      <c r="IB81" s="325">
        <f t="shared" si="52"/>
        <v>0</v>
      </c>
      <c r="IC81" s="638"/>
      <c r="ID81" s="323" t="str">
        <f>IFERROR(AVERAGEIFS('VISSIM Travel Time Outputs'!#REF!,'VISSIM Travel Time Outputs'!#REF!,$D81,'VISSIM Travel Time Outputs'!#REF!,"AVG",'VISSIM Travel Time Outputs'!#REF!,ID$9),"-")</f>
        <v>-</v>
      </c>
      <c r="IE81" s="324" t="str">
        <f>IFERROR(AVERAGEIFS('VISSIM Travel Time Outputs'!#REF!,'VISSIM Travel Time Outputs'!#REF!,$D81,'VISSIM Travel Time Outputs'!#REF!,"AVG",'VISSIM Travel Time Outputs'!#REF!,IE$9),"-")</f>
        <v>-</v>
      </c>
      <c r="IF81" s="324" t="str">
        <f>IFERROR(AVERAGEIFS('VISSIM Travel Time Outputs'!#REF!,'VISSIM Travel Time Outputs'!#REF!,$D81,'VISSIM Travel Time Outputs'!#REF!,"AVG",'VISSIM Travel Time Outputs'!#REF!,IF$9),"-")</f>
        <v>-</v>
      </c>
      <c r="IG81" s="324" t="str">
        <f>IFERROR(AVERAGEIFS('VISSIM Travel Time Outputs'!#REF!,'VISSIM Travel Time Outputs'!#REF!,$D81,'VISSIM Travel Time Outputs'!#REF!,"AVG",'VISSIM Travel Time Outputs'!#REF!,IG$9),"-")</f>
        <v>-</v>
      </c>
      <c r="IH81" s="324" t="str">
        <f>IFERROR(AVERAGEIFS('VISSIM Travel Time Outputs'!#REF!,'VISSIM Travel Time Outputs'!#REF!,$D81,'VISSIM Travel Time Outputs'!#REF!,"AVG",'VISSIM Travel Time Outputs'!#REF!,IH$9),"-")</f>
        <v>-</v>
      </c>
      <c r="II81" s="324" t="str">
        <f>IFERROR(AVERAGEIFS('VISSIM Travel Time Outputs'!#REF!,'VISSIM Travel Time Outputs'!#REF!,$D81,'VISSIM Travel Time Outputs'!#REF!,"AVG",'VISSIM Travel Time Outputs'!#REF!,II$9),"-")</f>
        <v>-</v>
      </c>
      <c r="IJ81" s="324" t="str">
        <f>IFERROR(AVERAGEIFS('VISSIM Travel Time Outputs'!#REF!,'VISSIM Travel Time Outputs'!#REF!,$D81,'VISSIM Travel Time Outputs'!#REF!,"AVG",'VISSIM Travel Time Outputs'!#REF!,IJ$9),"-")</f>
        <v>-</v>
      </c>
      <c r="IK81" s="324" t="str">
        <f>IFERROR(AVERAGEIFS('VISSIM Travel Time Outputs'!#REF!,'VISSIM Travel Time Outputs'!#REF!,$D81,'VISSIM Travel Time Outputs'!#REF!,"AVG",'VISSIM Travel Time Outputs'!#REF!,IK$9),"-")</f>
        <v>-</v>
      </c>
      <c r="IL81" s="324" t="str">
        <f>IFERROR(AVERAGEIFS('VISSIM Travel Time Outputs'!#REF!,'VISSIM Travel Time Outputs'!#REF!,$D81,'VISSIM Travel Time Outputs'!#REF!,"AVG",'VISSIM Travel Time Outputs'!#REF!,IL$9),"-")</f>
        <v>-</v>
      </c>
      <c r="IM81" s="324" t="str">
        <f>IFERROR(AVERAGEIFS('VISSIM Travel Time Outputs'!#REF!,'VISSIM Travel Time Outputs'!#REF!,$D81,'VISSIM Travel Time Outputs'!#REF!,"AVG",'VISSIM Travel Time Outputs'!#REF!,IM$9),"-")</f>
        <v>-</v>
      </c>
      <c r="IN81" s="324" t="str">
        <f>IFERROR(AVERAGEIFS('VISSIM Travel Time Outputs'!#REF!,'VISSIM Travel Time Outputs'!#REF!,$D81,'VISSIM Travel Time Outputs'!#REF!,"AVG",'VISSIM Travel Time Outputs'!#REF!,IN$9),"-")</f>
        <v>-</v>
      </c>
      <c r="IO81" s="324" t="str">
        <f>IFERROR(AVERAGEIFS('VISSIM Travel Time Outputs'!#REF!,'VISSIM Travel Time Outputs'!#REF!,$D81,'VISSIM Travel Time Outputs'!#REF!,"AVG",'VISSIM Travel Time Outputs'!#REF!,IO$9),"-")</f>
        <v>-</v>
      </c>
      <c r="IP81" s="324" t="str">
        <f>IFERROR(AVERAGEIFS('VISSIM Travel Time Outputs'!#REF!,'VISSIM Travel Time Outputs'!#REF!,$D81,'VISSIM Travel Time Outputs'!#REF!,"AVG",'VISSIM Travel Time Outputs'!#REF!,IP$9),"-")</f>
        <v>-</v>
      </c>
      <c r="IQ81" s="324" t="str">
        <f>IFERROR(AVERAGEIFS('VISSIM Travel Time Outputs'!#REF!,'VISSIM Travel Time Outputs'!#REF!,$D81,'VISSIM Travel Time Outputs'!#REF!,"AVG",'VISSIM Travel Time Outputs'!#REF!,IQ$9),"-")</f>
        <v>-</v>
      </c>
      <c r="IR81" s="324" t="str">
        <f>IFERROR(AVERAGEIFS('VISSIM Travel Time Outputs'!#REF!,'VISSIM Travel Time Outputs'!#REF!,$D81,'VISSIM Travel Time Outputs'!#REF!,"AVG",'VISSIM Travel Time Outputs'!#REF!,IR$9),"-")</f>
        <v>-</v>
      </c>
      <c r="IS81" s="325" t="str">
        <f>IFERROR(AVERAGEIFS('VISSIM Travel Time Outputs'!#REF!,'VISSIM Travel Time Outputs'!#REF!,$D81,'VISSIM Travel Time Outputs'!#REF!,"AVG",'VISSIM Travel Time Outputs'!#REF!,IS$9),"-")</f>
        <v>-</v>
      </c>
      <c r="IT81" s="325" t="str">
        <f t="shared" si="53"/>
        <v>--</v>
      </c>
    </row>
    <row r="82" spans="1:254" x14ac:dyDescent="0.35">
      <c r="A82" s="252" t="str">
        <f t="shared" si="34"/>
        <v>H</v>
      </c>
      <c r="B82" s="319">
        <f t="shared" si="54"/>
        <v>73</v>
      </c>
      <c r="C82" s="413">
        <f>INDEX('Input - Travel Times'!$B$3:$AH$103,MATCH($B82,'Input - Travel Times'!$B$3:$B$103,0),MATCH(C$9,'Input - Travel Times'!$B$3:$AH$3,0))</f>
        <v>0</v>
      </c>
      <c r="D82" s="150">
        <f>INDEX('Input - Travel Times'!$B$3:$AH$103,MATCH($B82,'Input - Travel Times'!$B$3:$B$103,0),MATCH(D$9,'Input - Travel Times'!$B$3:$AH$3,0))</f>
        <v>0</v>
      </c>
      <c r="E82" s="518">
        <f>TIME(0,0,INDEX('Input - Travel Times'!$B$3:$AH$103,MATCH($B82,'Input - Travel Times'!$B$3:$B$103,0),MATCH(E$9,'Input - Travel Times'!$B$3:$AH$3,0)))</f>
        <v>0</v>
      </c>
      <c r="F82" s="518">
        <f>TIME(0,0,INDEX('Input - Travel Times'!$B$3:$AH$103,MATCH($B82,'Input - Travel Times'!$B$3:$B$103,0),MATCH(F$9,'Input - Travel Times'!$B$3:$AH$3,0)))</f>
        <v>0</v>
      </c>
      <c r="G82" s="518">
        <f>TIME(0,0,INDEX('Input - Travel Times'!$B$3:$AH$103,MATCH($B82,'Input - Travel Times'!$B$3:$B$103,0),MATCH(G$9,'Input - Travel Times'!$B$3:$AH$3,0)))</f>
        <v>0</v>
      </c>
      <c r="H82" s="518">
        <f>TIME(0,0,INDEX('Input - Travel Times'!$B$3:$AH$103,MATCH($B82,'Input - Travel Times'!$B$3:$B$103,0),MATCH(H$9,'Input - Travel Times'!$B$3:$AH$3,0)))</f>
        <v>0</v>
      </c>
      <c r="J82" s="209" t="str">
        <f>IFERROR(TIME(0,0,AVERAGEIFS('VISSIM Travel Time Outputs'!$I:$I,'VISSIM Travel Time Outputs'!$D:$D,$D82,'VISSIM Travel Time Outputs'!$A:$A,"AVG",'VISSIM Travel Time Outputs'!$B:$B,J$9)),"-")</f>
        <v>-</v>
      </c>
      <c r="K82" s="34" t="str">
        <f>IFERROR(TIME(0,0,AVERAGEIFS('VISSIM Travel Time Outputs'!$I:$I,'VISSIM Travel Time Outputs'!$D:$D,$D82,'VISSIM Travel Time Outputs'!$A:$A,"AVG",'VISSIM Travel Time Outputs'!$B:$B,K$9)),"-")</f>
        <v>-</v>
      </c>
      <c r="L82" s="34" t="str">
        <f>IFERROR(TIME(0,0,AVERAGEIFS('VISSIM Travel Time Outputs'!$I:$I,'VISSIM Travel Time Outputs'!$D:$D,$D82,'VISSIM Travel Time Outputs'!$A:$A,"AVG",'VISSIM Travel Time Outputs'!$B:$B,L$9)),"-")</f>
        <v>-</v>
      </c>
      <c r="M82" s="34" t="str">
        <f>IFERROR(TIME(0,0,AVERAGEIFS('VISSIM Travel Time Outputs'!$I:$I,'VISSIM Travel Time Outputs'!$D:$D,$D82,'VISSIM Travel Time Outputs'!$A:$A,"AVG",'VISSIM Travel Time Outputs'!$B:$B,M$9)),"-")</f>
        <v>-</v>
      </c>
      <c r="N82" s="34" t="str">
        <f>IFERROR(TIME(0,0,AVERAGEIFS('VISSIM Travel Time Outputs'!$I:$I,'VISSIM Travel Time Outputs'!$D:$D,$D82,'VISSIM Travel Time Outputs'!$A:$A,"AVG",'VISSIM Travel Time Outputs'!$B:$B,N$9)),"-")</f>
        <v>-</v>
      </c>
      <c r="O82" s="34" t="str">
        <f>IFERROR(TIME(0,0,AVERAGEIFS('VISSIM Travel Time Outputs'!$I:$I,'VISSIM Travel Time Outputs'!$D:$D,$D82,'VISSIM Travel Time Outputs'!$A:$A,"AVG",'VISSIM Travel Time Outputs'!$B:$B,O$9)),"-")</f>
        <v>-</v>
      </c>
      <c r="P82" s="34" t="str">
        <f>IFERROR(TIME(0,0,AVERAGEIFS('VISSIM Travel Time Outputs'!$I:$I,'VISSIM Travel Time Outputs'!$D:$D,$D82,'VISSIM Travel Time Outputs'!$A:$A,"AVG",'VISSIM Travel Time Outputs'!$B:$B,P$9)),"-")</f>
        <v>-</v>
      </c>
      <c r="Q82" s="34" t="str">
        <f>IFERROR(TIME(0,0,AVERAGEIFS('VISSIM Travel Time Outputs'!$I:$I,'VISSIM Travel Time Outputs'!$D:$D,$D82,'VISSIM Travel Time Outputs'!$A:$A,"AVG",'VISSIM Travel Time Outputs'!$B:$B,Q$9)),"-")</f>
        <v>-</v>
      </c>
      <c r="R82" s="34" t="str">
        <f>IFERROR(TIME(0,0,AVERAGEIFS('VISSIM Travel Time Outputs'!$I:$I,'VISSIM Travel Time Outputs'!$D:$D,$D82,'VISSIM Travel Time Outputs'!$A:$A,"AVG",'VISSIM Travel Time Outputs'!$B:$B,R$9)),"-")</f>
        <v>-</v>
      </c>
      <c r="S82" s="34" t="str">
        <f>IFERROR(TIME(0,0,AVERAGEIFS('VISSIM Travel Time Outputs'!$I:$I,'VISSIM Travel Time Outputs'!$D:$D,$D82,'VISSIM Travel Time Outputs'!$A:$A,"AVG",'VISSIM Travel Time Outputs'!$B:$B,S$9)),"-")</f>
        <v>-</v>
      </c>
      <c r="T82" s="34" t="str">
        <f>IFERROR(TIME(0,0,AVERAGEIFS('VISSIM Travel Time Outputs'!$I:$I,'VISSIM Travel Time Outputs'!$D:$D,$D82,'VISSIM Travel Time Outputs'!$A:$A,"AVG",'VISSIM Travel Time Outputs'!$B:$B,T$9)),"-")</f>
        <v>-</v>
      </c>
      <c r="U82" s="34" t="str">
        <f>IFERROR(TIME(0,0,AVERAGEIFS('VISSIM Travel Time Outputs'!$I:$I,'VISSIM Travel Time Outputs'!$D:$D,$D82,'VISSIM Travel Time Outputs'!$A:$A,"AVG",'VISSIM Travel Time Outputs'!$B:$B,U$9)),"-")</f>
        <v>-</v>
      </c>
      <c r="V82" s="34" t="str">
        <f>IFERROR(TIME(0,0,AVERAGEIFS('VISSIM Travel Time Outputs'!$I:$I,'VISSIM Travel Time Outputs'!$D:$D,$D82,'VISSIM Travel Time Outputs'!$A:$A,"AVG",'VISSIM Travel Time Outputs'!$B:$B,V$9)),"-")</f>
        <v>-</v>
      </c>
      <c r="W82" s="34" t="str">
        <f>IFERROR(TIME(0,0,AVERAGEIFS('VISSIM Travel Time Outputs'!$I:$I,'VISSIM Travel Time Outputs'!$D:$D,$D82,'VISSIM Travel Time Outputs'!$A:$A,"AVG",'VISSIM Travel Time Outputs'!$B:$B,W$9)),"-")</f>
        <v>-</v>
      </c>
      <c r="X82" s="34" t="str">
        <f>IFERROR(TIME(0,0,AVERAGEIFS('VISSIM Travel Time Outputs'!$I:$I,'VISSIM Travel Time Outputs'!$D:$D,$D82,'VISSIM Travel Time Outputs'!$A:$A,"AVG",'VISSIM Travel Time Outputs'!$B:$B,X$9)),"-")</f>
        <v>-</v>
      </c>
      <c r="Y82" s="134" t="str">
        <f>IFERROR(TIME(0,0,AVERAGEIFS('VISSIM Travel Time Outputs'!$I:$I,'VISSIM Travel Time Outputs'!$D:$D,$D82,'VISSIM Travel Time Outputs'!$A:$A,"AVG",'VISSIM Travel Time Outputs'!$B:$B,Y$9)),"-")</f>
        <v>-</v>
      </c>
      <c r="Z82" s="254"/>
      <c r="AA82" s="323" t="str">
        <f>IFERROR(AVERAGEIFS('VISSIM Travel Time Outputs'!$F:$F,'VISSIM Travel Time Outputs'!$D:$D,$D82,'VISSIM Travel Time Outputs'!$A:$A,"AVG",'VISSIM Travel Time Outputs'!$B:$B,AA$9),"-")</f>
        <v>-</v>
      </c>
      <c r="AB82" s="324" t="str">
        <f>IFERROR(AVERAGEIFS('VISSIM Travel Time Outputs'!$F:$F,'VISSIM Travel Time Outputs'!$D:$D,$D82,'VISSIM Travel Time Outputs'!$A:$A,"AVG",'VISSIM Travel Time Outputs'!$B:$B,AB$9),"-")</f>
        <v>-</v>
      </c>
      <c r="AC82" s="324" t="str">
        <f>IFERROR(AVERAGEIFS('VISSIM Travel Time Outputs'!$F:$F,'VISSIM Travel Time Outputs'!$D:$D,$D82,'VISSIM Travel Time Outputs'!$A:$A,"AVG",'VISSIM Travel Time Outputs'!$B:$B,AC$9),"-")</f>
        <v>-</v>
      </c>
      <c r="AD82" s="324" t="str">
        <f>IFERROR(AVERAGEIFS('VISSIM Travel Time Outputs'!$F:$F,'VISSIM Travel Time Outputs'!$D:$D,$D82,'VISSIM Travel Time Outputs'!$A:$A,"AVG",'VISSIM Travel Time Outputs'!$B:$B,AD$9),"-")</f>
        <v>-</v>
      </c>
      <c r="AE82" s="324" t="str">
        <f>IFERROR(AVERAGEIFS('VISSIM Travel Time Outputs'!$F:$F,'VISSIM Travel Time Outputs'!$D:$D,$D82,'VISSIM Travel Time Outputs'!$A:$A,"AVG",'VISSIM Travel Time Outputs'!$B:$B,AE$9),"-")</f>
        <v>-</v>
      </c>
      <c r="AF82" s="324" t="str">
        <f>IFERROR(AVERAGEIFS('VISSIM Travel Time Outputs'!$F:$F,'VISSIM Travel Time Outputs'!$D:$D,$D82,'VISSIM Travel Time Outputs'!$A:$A,"AVG",'VISSIM Travel Time Outputs'!$B:$B,AF$9),"-")</f>
        <v>-</v>
      </c>
      <c r="AG82" s="324" t="str">
        <f>IFERROR(AVERAGEIFS('VISSIM Travel Time Outputs'!$F:$F,'VISSIM Travel Time Outputs'!$D:$D,$D82,'VISSIM Travel Time Outputs'!$A:$A,"AVG",'VISSIM Travel Time Outputs'!$B:$B,AG$9),"-")</f>
        <v>-</v>
      </c>
      <c r="AH82" s="324" t="str">
        <f>IFERROR(AVERAGEIFS('VISSIM Travel Time Outputs'!$F:$F,'VISSIM Travel Time Outputs'!$D:$D,$D82,'VISSIM Travel Time Outputs'!$A:$A,"AVG",'VISSIM Travel Time Outputs'!$B:$B,AH$9),"-")</f>
        <v>-</v>
      </c>
      <c r="AI82" s="324" t="str">
        <f>IFERROR(AVERAGEIFS('VISSIM Travel Time Outputs'!$F:$F,'VISSIM Travel Time Outputs'!$D:$D,$D82,'VISSIM Travel Time Outputs'!$A:$A,"AVG",'VISSIM Travel Time Outputs'!$B:$B,AI$9),"-")</f>
        <v>-</v>
      </c>
      <c r="AJ82" s="324" t="str">
        <f>IFERROR(AVERAGEIFS('VISSIM Travel Time Outputs'!$F:$F,'VISSIM Travel Time Outputs'!$D:$D,$D82,'VISSIM Travel Time Outputs'!$A:$A,"AVG",'VISSIM Travel Time Outputs'!$B:$B,AJ$9),"-")</f>
        <v>-</v>
      </c>
      <c r="AK82" s="324" t="str">
        <f>IFERROR(AVERAGEIFS('VISSIM Travel Time Outputs'!$F:$F,'VISSIM Travel Time Outputs'!$D:$D,$D82,'VISSIM Travel Time Outputs'!$A:$A,"AVG",'VISSIM Travel Time Outputs'!$B:$B,AK$9),"-")</f>
        <v>-</v>
      </c>
      <c r="AL82" s="324" t="str">
        <f>IFERROR(AVERAGEIFS('VISSIM Travel Time Outputs'!$F:$F,'VISSIM Travel Time Outputs'!$D:$D,$D82,'VISSIM Travel Time Outputs'!$A:$A,"AVG",'VISSIM Travel Time Outputs'!$B:$B,AL$9),"-")</f>
        <v>-</v>
      </c>
      <c r="AM82" s="324" t="str">
        <f>IFERROR(AVERAGEIFS('VISSIM Travel Time Outputs'!$F:$F,'VISSIM Travel Time Outputs'!$D:$D,$D82,'VISSIM Travel Time Outputs'!$A:$A,"AVG",'VISSIM Travel Time Outputs'!$B:$B,AM$9),"-")</f>
        <v>-</v>
      </c>
      <c r="AN82" s="324" t="str">
        <f>IFERROR(AVERAGEIFS('VISSIM Travel Time Outputs'!$F:$F,'VISSIM Travel Time Outputs'!$D:$D,$D82,'VISSIM Travel Time Outputs'!$A:$A,"AVG",'VISSIM Travel Time Outputs'!$B:$B,AN$9),"-")</f>
        <v>-</v>
      </c>
      <c r="AO82" s="324" t="str">
        <f>IFERROR(AVERAGEIFS('VISSIM Travel Time Outputs'!$F:$F,'VISSIM Travel Time Outputs'!$D:$D,$D82,'VISSIM Travel Time Outputs'!$A:$A,"AVG",'VISSIM Travel Time Outputs'!$B:$B,AO$9),"-")</f>
        <v>-</v>
      </c>
      <c r="AP82" s="325" t="str">
        <f>IFERROR(AVERAGEIFS('VISSIM Travel Time Outputs'!$F:$F,'VISSIM Travel Time Outputs'!$D:$D,$D82,'VISSIM Travel Time Outputs'!$A:$A,"AVG",'VISSIM Travel Time Outputs'!$B:$B,AP$9),"-")</f>
        <v>-</v>
      </c>
      <c r="AQ82" s="331"/>
      <c r="AR82" s="209" t="str">
        <f t="shared" si="35"/>
        <v>--</v>
      </c>
      <c r="AS82" s="354" t="str">
        <f t="shared" si="36"/>
        <v>--</v>
      </c>
      <c r="AT82" s="325">
        <f t="shared" si="37"/>
        <v>0</v>
      </c>
      <c r="AU82" s="255"/>
      <c r="AV82" s="209" t="str">
        <f>IFERROR(TIME(0,0,AVERAGEIFS('VISSIM Travel Time Outputs'!$J:$J,'VISSIM Travel Time Outputs'!$D:$D,$D82,'VISSIM Travel Time Outputs'!$A:$A,"AVG",'VISSIM Travel Time Outputs'!$B:$B,AV$9)),"-")</f>
        <v>-</v>
      </c>
      <c r="AW82" s="34" t="str">
        <f>IFERROR(TIME(0,0,AVERAGEIFS('VISSIM Travel Time Outputs'!$J:$J,'VISSIM Travel Time Outputs'!$D:$D,$D82,'VISSIM Travel Time Outputs'!$A:$A,"AVG",'VISSIM Travel Time Outputs'!$B:$B,AW$9)),"-")</f>
        <v>-</v>
      </c>
      <c r="AX82" s="34" t="str">
        <f>IFERROR(TIME(0,0,AVERAGEIFS('VISSIM Travel Time Outputs'!$J:$J,'VISSIM Travel Time Outputs'!$D:$D,$D82,'VISSIM Travel Time Outputs'!$A:$A,"AVG",'VISSIM Travel Time Outputs'!$B:$B,AX$9)),"-")</f>
        <v>-</v>
      </c>
      <c r="AY82" s="34" t="str">
        <f>IFERROR(TIME(0,0,AVERAGEIFS('VISSIM Travel Time Outputs'!$J:$J,'VISSIM Travel Time Outputs'!$D:$D,$D82,'VISSIM Travel Time Outputs'!$A:$A,"AVG",'VISSIM Travel Time Outputs'!$B:$B,AY$9)),"-")</f>
        <v>-</v>
      </c>
      <c r="AZ82" s="34" t="str">
        <f>IFERROR(TIME(0,0,AVERAGEIFS('VISSIM Travel Time Outputs'!$J:$J,'VISSIM Travel Time Outputs'!$D:$D,$D82,'VISSIM Travel Time Outputs'!$A:$A,"AVG",'VISSIM Travel Time Outputs'!$B:$B,AZ$9)),"-")</f>
        <v>-</v>
      </c>
      <c r="BA82" s="34" t="str">
        <f>IFERROR(TIME(0,0,AVERAGEIFS('VISSIM Travel Time Outputs'!$J:$J,'VISSIM Travel Time Outputs'!$D:$D,$D82,'VISSIM Travel Time Outputs'!$A:$A,"AVG",'VISSIM Travel Time Outputs'!$B:$B,BA$9)),"-")</f>
        <v>-</v>
      </c>
      <c r="BB82" s="34" t="str">
        <f>IFERROR(TIME(0,0,AVERAGEIFS('VISSIM Travel Time Outputs'!$J:$J,'VISSIM Travel Time Outputs'!$D:$D,$D82,'VISSIM Travel Time Outputs'!$A:$A,"AVG",'VISSIM Travel Time Outputs'!$B:$B,BB$9)),"-")</f>
        <v>-</v>
      </c>
      <c r="BC82" s="34" t="str">
        <f>IFERROR(TIME(0,0,AVERAGEIFS('VISSIM Travel Time Outputs'!$J:$J,'VISSIM Travel Time Outputs'!$D:$D,$D82,'VISSIM Travel Time Outputs'!$A:$A,"AVG",'VISSIM Travel Time Outputs'!$B:$B,BC$9)),"-")</f>
        <v>-</v>
      </c>
      <c r="BD82" s="34" t="str">
        <f>IFERROR(TIME(0,0,AVERAGEIFS('VISSIM Travel Time Outputs'!$J:$J,'VISSIM Travel Time Outputs'!$D:$D,$D82,'VISSIM Travel Time Outputs'!$A:$A,"AVG",'VISSIM Travel Time Outputs'!$B:$B,BD$9)),"-")</f>
        <v>-</v>
      </c>
      <c r="BE82" s="34" t="str">
        <f>IFERROR(TIME(0,0,AVERAGEIFS('VISSIM Travel Time Outputs'!$J:$J,'VISSIM Travel Time Outputs'!$D:$D,$D82,'VISSIM Travel Time Outputs'!$A:$A,"AVG",'VISSIM Travel Time Outputs'!$B:$B,BE$9)),"-")</f>
        <v>-</v>
      </c>
      <c r="BF82" s="34" t="str">
        <f>IFERROR(TIME(0,0,AVERAGEIFS('VISSIM Travel Time Outputs'!$J:$J,'VISSIM Travel Time Outputs'!$D:$D,$D82,'VISSIM Travel Time Outputs'!$A:$A,"AVG",'VISSIM Travel Time Outputs'!$B:$B,BF$9)),"-")</f>
        <v>-</v>
      </c>
      <c r="BG82" s="34" t="str">
        <f>IFERROR(TIME(0,0,AVERAGEIFS('VISSIM Travel Time Outputs'!$J:$J,'VISSIM Travel Time Outputs'!$D:$D,$D82,'VISSIM Travel Time Outputs'!$A:$A,"AVG",'VISSIM Travel Time Outputs'!$B:$B,BG$9)),"-")</f>
        <v>-</v>
      </c>
      <c r="BH82" s="34" t="str">
        <f>IFERROR(TIME(0,0,AVERAGEIFS('VISSIM Travel Time Outputs'!$J:$J,'VISSIM Travel Time Outputs'!$D:$D,$D82,'VISSIM Travel Time Outputs'!$A:$A,"AVG",'VISSIM Travel Time Outputs'!$B:$B,BH$9)),"-")</f>
        <v>-</v>
      </c>
      <c r="BI82" s="34" t="str">
        <f>IFERROR(TIME(0,0,AVERAGEIFS('VISSIM Travel Time Outputs'!$J:$J,'VISSIM Travel Time Outputs'!$D:$D,$D82,'VISSIM Travel Time Outputs'!$A:$A,"AVG",'VISSIM Travel Time Outputs'!$B:$B,BI$9)),"-")</f>
        <v>-</v>
      </c>
      <c r="BJ82" s="34" t="str">
        <f>IFERROR(TIME(0,0,AVERAGEIFS('VISSIM Travel Time Outputs'!$J:$J,'VISSIM Travel Time Outputs'!$D:$D,$D82,'VISSIM Travel Time Outputs'!$A:$A,"AVG",'VISSIM Travel Time Outputs'!$B:$B,BJ$9)),"-")</f>
        <v>-</v>
      </c>
      <c r="BK82" s="134" t="str">
        <f>IFERROR(TIME(0,0,AVERAGEIFS('VISSIM Travel Time Outputs'!$J:$J,'VISSIM Travel Time Outputs'!$D:$D,$D82,'VISSIM Travel Time Outputs'!$A:$A,"AVG",'VISSIM Travel Time Outputs'!$B:$B,BK$9)),"-")</f>
        <v>-</v>
      </c>
      <c r="BL82" s="126"/>
      <c r="BM82" s="323" t="str">
        <f>IFERROR(AVERAGEIFS('VISSIM Travel Time Outputs'!$G:$G,'VISSIM Travel Time Outputs'!$D:$D,$D82,'VISSIM Travel Time Outputs'!$A:$A,"AVG",'VISSIM Travel Time Outputs'!$B:$B,BM$9),"-")</f>
        <v>-</v>
      </c>
      <c r="BN82" s="324" t="str">
        <f>IFERROR(AVERAGEIFS('VISSIM Travel Time Outputs'!$G:$G,'VISSIM Travel Time Outputs'!$D:$D,$D82,'VISSIM Travel Time Outputs'!$A:$A,"AVG",'VISSIM Travel Time Outputs'!$B:$B,BN$9),"-")</f>
        <v>-</v>
      </c>
      <c r="BO82" s="324" t="str">
        <f>IFERROR(AVERAGEIFS('VISSIM Travel Time Outputs'!$G:$G,'VISSIM Travel Time Outputs'!$D:$D,$D82,'VISSIM Travel Time Outputs'!$A:$A,"AVG",'VISSIM Travel Time Outputs'!$B:$B,BO$9),"-")</f>
        <v>-</v>
      </c>
      <c r="BP82" s="324" t="str">
        <f>IFERROR(AVERAGEIFS('VISSIM Travel Time Outputs'!$G:$G,'VISSIM Travel Time Outputs'!$D:$D,$D82,'VISSIM Travel Time Outputs'!$A:$A,"AVG",'VISSIM Travel Time Outputs'!$B:$B,BP$9),"-")</f>
        <v>-</v>
      </c>
      <c r="BQ82" s="324" t="str">
        <f>IFERROR(AVERAGEIFS('VISSIM Travel Time Outputs'!$G:$G,'VISSIM Travel Time Outputs'!$D:$D,$D82,'VISSIM Travel Time Outputs'!$A:$A,"AVG",'VISSIM Travel Time Outputs'!$B:$B,BQ$9),"-")</f>
        <v>-</v>
      </c>
      <c r="BR82" s="324" t="str">
        <f>IFERROR(AVERAGEIFS('VISSIM Travel Time Outputs'!$G:$G,'VISSIM Travel Time Outputs'!$D:$D,$D82,'VISSIM Travel Time Outputs'!$A:$A,"AVG",'VISSIM Travel Time Outputs'!$B:$B,BR$9),"-")</f>
        <v>-</v>
      </c>
      <c r="BS82" s="324" t="str">
        <f>IFERROR(AVERAGEIFS('VISSIM Travel Time Outputs'!$G:$G,'VISSIM Travel Time Outputs'!$D:$D,$D82,'VISSIM Travel Time Outputs'!$A:$A,"AVG",'VISSIM Travel Time Outputs'!$B:$B,BS$9),"-")</f>
        <v>-</v>
      </c>
      <c r="BT82" s="324" t="str">
        <f>IFERROR(AVERAGEIFS('VISSIM Travel Time Outputs'!$G:$G,'VISSIM Travel Time Outputs'!$D:$D,$D82,'VISSIM Travel Time Outputs'!$A:$A,"AVG",'VISSIM Travel Time Outputs'!$B:$B,BT$9),"-")</f>
        <v>-</v>
      </c>
      <c r="BU82" s="324" t="str">
        <f>IFERROR(AVERAGEIFS('VISSIM Travel Time Outputs'!$G:$G,'VISSIM Travel Time Outputs'!$D:$D,$D82,'VISSIM Travel Time Outputs'!$A:$A,"AVG",'VISSIM Travel Time Outputs'!$B:$B,BU$9),"-")</f>
        <v>-</v>
      </c>
      <c r="BV82" s="324" t="str">
        <f>IFERROR(AVERAGEIFS('VISSIM Travel Time Outputs'!$G:$G,'VISSIM Travel Time Outputs'!$D:$D,$D82,'VISSIM Travel Time Outputs'!$A:$A,"AVG",'VISSIM Travel Time Outputs'!$B:$B,BV$9),"-")</f>
        <v>-</v>
      </c>
      <c r="BW82" s="324" t="str">
        <f>IFERROR(AVERAGEIFS('VISSIM Travel Time Outputs'!$G:$G,'VISSIM Travel Time Outputs'!$D:$D,$D82,'VISSIM Travel Time Outputs'!$A:$A,"AVG",'VISSIM Travel Time Outputs'!$B:$B,BW$9),"-")</f>
        <v>-</v>
      </c>
      <c r="BX82" s="324" t="str">
        <f>IFERROR(AVERAGEIFS('VISSIM Travel Time Outputs'!$G:$G,'VISSIM Travel Time Outputs'!$D:$D,$D82,'VISSIM Travel Time Outputs'!$A:$A,"AVG",'VISSIM Travel Time Outputs'!$B:$B,BX$9),"-")</f>
        <v>-</v>
      </c>
      <c r="BY82" s="324" t="str">
        <f>IFERROR(AVERAGEIFS('VISSIM Travel Time Outputs'!$G:$G,'VISSIM Travel Time Outputs'!$D:$D,$D82,'VISSIM Travel Time Outputs'!$A:$A,"AVG",'VISSIM Travel Time Outputs'!$B:$B,BY$9),"-")</f>
        <v>-</v>
      </c>
      <c r="BZ82" s="324" t="str">
        <f>IFERROR(AVERAGEIFS('VISSIM Travel Time Outputs'!$G:$G,'VISSIM Travel Time Outputs'!$D:$D,$D82,'VISSIM Travel Time Outputs'!$A:$A,"AVG",'VISSIM Travel Time Outputs'!$B:$B,BZ$9),"-")</f>
        <v>-</v>
      </c>
      <c r="CA82" s="324" t="str">
        <f>IFERROR(AVERAGEIFS('VISSIM Travel Time Outputs'!$G:$G,'VISSIM Travel Time Outputs'!$D:$D,$D82,'VISSIM Travel Time Outputs'!$A:$A,"AVG",'VISSIM Travel Time Outputs'!$B:$B,CA$9),"-")</f>
        <v>-</v>
      </c>
      <c r="CB82" s="325" t="str">
        <f>IFERROR(AVERAGEIFS('VISSIM Travel Time Outputs'!$G:$G,'VISSIM Travel Time Outputs'!$D:$D,$D82,'VISSIM Travel Time Outputs'!$A:$A,"AVG",'VISSIM Travel Time Outputs'!$B:$B,CB$9),"-")</f>
        <v>-</v>
      </c>
      <c r="CC82" s="254"/>
      <c r="CD82" s="209" t="str">
        <f t="shared" si="38"/>
        <v>--</v>
      </c>
      <c r="CE82" s="354" t="str">
        <f t="shared" si="39"/>
        <v>--</v>
      </c>
      <c r="CF82" s="325">
        <f t="shared" si="40"/>
        <v>0</v>
      </c>
      <c r="CG82" s="331"/>
      <c r="CH82" s="209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134"/>
      <c r="CX82" s="331"/>
      <c r="CY82" s="323"/>
      <c r="CZ82" s="324"/>
      <c r="DA82" s="324"/>
      <c r="DB82" s="324"/>
      <c r="DC82" s="324"/>
      <c r="DD82" s="324"/>
      <c r="DE82" s="324"/>
      <c r="DF82" s="324"/>
      <c r="DG82" s="324"/>
      <c r="DH82" s="324"/>
      <c r="DI82" s="324"/>
      <c r="DJ82" s="324"/>
      <c r="DK82" s="324"/>
      <c r="DL82" s="324"/>
      <c r="DM82" s="324"/>
      <c r="DN82" s="325"/>
      <c r="DO82" s="331"/>
      <c r="DP82" s="209" t="str">
        <f t="shared" si="41"/>
        <v>--</v>
      </c>
      <c r="DQ82" s="354" t="str">
        <f t="shared" si="42"/>
        <v>--</v>
      </c>
      <c r="DR82" s="325">
        <f t="shared" si="43"/>
        <v>0</v>
      </c>
      <c r="DS82" s="255"/>
      <c r="DT82" s="209" t="str">
        <f>IFERROR(TIME(0,0,AVERAGEIFS('VISSIM Travel Time Outputs'!$K:$K,'VISSIM Travel Time Outputs'!$D:$D,$D82,'VISSIM Travel Time Outputs'!$A:$A,"AVG",'VISSIM Travel Time Outputs'!$B:$B,DT$9)),"-")</f>
        <v>-</v>
      </c>
      <c r="DU82" s="34" t="str">
        <f>IFERROR(TIME(0,0,AVERAGEIFS('VISSIM Travel Time Outputs'!$K:$K,'VISSIM Travel Time Outputs'!$D:$D,$D82,'VISSIM Travel Time Outputs'!$A:$A,"AVG",'VISSIM Travel Time Outputs'!$B:$B,DU$9)),"-")</f>
        <v>-</v>
      </c>
      <c r="DV82" s="34" t="str">
        <f>IFERROR(TIME(0,0,AVERAGEIFS('VISSIM Travel Time Outputs'!$K:$K,'VISSIM Travel Time Outputs'!$D:$D,$D82,'VISSIM Travel Time Outputs'!$A:$A,"AVG",'VISSIM Travel Time Outputs'!$B:$B,DV$9)),"-")</f>
        <v>-</v>
      </c>
      <c r="DW82" s="34" t="str">
        <f>IFERROR(TIME(0,0,AVERAGEIFS('VISSIM Travel Time Outputs'!$K:$K,'VISSIM Travel Time Outputs'!$D:$D,$D82,'VISSIM Travel Time Outputs'!$A:$A,"AVG",'VISSIM Travel Time Outputs'!$B:$B,DW$9)),"-")</f>
        <v>-</v>
      </c>
      <c r="DX82" s="34" t="str">
        <f>IFERROR(TIME(0,0,AVERAGEIFS('VISSIM Travel Time Outputs'!$K:$K,'VISSIM Travel Time Outputs'!$D:$D,$D82,'VISSIM Travel Time Outputs'!$A:$A,"AVG",'VISSIM Travel Time Outputs'!$B:$B,DX$9)),"-")</f>
        <v>-</v>
      </c>
      <c r="DY82" s="34" t="str">
        <f>IFERROR(TIME(0,0,AVERAGEIFS('VISSIM Travel Time Outputs'!$K:$K,'VISSIM Travel Time Outputs'!$D:$D,$D82,'VISSIM Travel Time Outputs'!$A:$A,"AVG",'VISSIM Travel Time Outputs'!$B:$B,DY$9)),"-")</f>
        <v>-</v>
      </c>
      <c r="DZ82" s="34" t="str">
        <f>IFERROR(TIME(0,0,AVERAGEIFS('VISSIM Travel Time Outputs'!$K:$K,'VISSIM Travel Time Outputs'!$D:$D,$D82,'VISSIM Travel Time Outputs'!$A:$A,"AVG",'VISSIM Travel Time Outputs'!$B:$B,DZ$9)),"-")</f>
        <v>-</v>
      </c>
      <c r="EA82" s="34" t="str">
        <f>IFERROR(TIME(0,0,AVERAGEIFS('VISSIM Travel Time Outputs'!$K:$K,'VISSIM Travel Time Outputs'!$D:$D,$D82,'VISSIM Travel Time Outputs'!$A:$A,"AVG",'VISSIM Travel Time Outputs'!$B:$B,EA$9)),"-")</f>
        <v>-</v>
      </c>
      <c r="EB82" s="34" t="str">
        <f>IFERROR(TIME(0,0,AVERAGEIFS('VISSIM Travel Time Outputs'!$K:$K,'VISSIM Travel Time Outputs'!$D:$D,$D82,'VISSIM Travel Time Outputs'!$A:$A,"AVG",'VISSIM Travel Time Outputs'!$B:$B,EB$9)),"-")</f>
        <v>-</v>
      </c>
      <c r="EC82" s="34" t="str">
        <f>IFERROR(TIME(0,0,AVERAGEIFS('VISSIM Travel Time Outputs'!$K:$K,'VISSIM Travel Time Outputs'!$D:$D,$D82,'VISSIM Travel Time Outputs'!$A:$A,"AVG",'VISSIM Travel Time Outputs'!$B:$B,EC$9)),"-")</f>
        <v>-</v>
      </c>
      <c r="ED82" s="34" t="str">
        <f>IFERROR(TIME(0,0,AVERAGEIFS('VISSIM Travel Time Outputs'!$K:$K,'VISSIM Travel Time Outputs'!$D:$D,$D82,'VISSIM Travel Time Outputs'!$A:$A,"AVG",'VISSIM Travel Time Outputs'!$B:$B,ED$9)),"-")</f>
        <v>-</v>
      </c>
      <c r="EE82" s="34" t="str">
        <f>IFERROR(TIME(0,0,AVERAGEIFS('VISSIM Travel Time Outputs'!$K:$K,'VISSIM Travel Time Outputs'!$D:$D,$D82,'VISSIM Travel Time Outputs'!$A:$A,"AVG",'VISSIM Travel Time Outputs'!$B:$B,EE$9)),"-")</f>
        <v>-</v>
      </c>
      <c r="EF82" s="34" t="str">
        <f>IFERROR(TIME(0,0,AVERAGEIFS('VISSIM Travel Time Outputs'!$K:$K,'VISSIM Travel Time Outputs'!$D:$D,$D82,'VISSIM Travel Time Outputs'!$A:$A,"AVG",'VISSIM Travel Time Outputs'!$B:$B,EF$9)),"-")</f>
        <v>-</v>
      </c>
      <c r="EG82" s="34" t="str">
        <f>IFERROR(TIME(0,0,AVERAGEIFS('VISSIM Travel Time Outputs'!$K:$K,'VISSIM Travel Time Outputs'!$D:$D,$D82,'VISSIM Travel Time Outputs'!$A:$A,"AVG",'VISSIM Travel Time Outputs'!$B:$B,EG$9)),"-")</f>
        <v>-</v>
      </c>
      <c r="EH82" s="34" t="str">
        <f>IFERROR(TIME(0,0,AVERAGEIFS('VISSIM Travel Time Outputs'!$K:$K,'VISSIM Travel Time Outputs'!$D:$D,$D82,'VISSIM Travel Time Outputs'!$A:$A,"AVG",'VISSIM Travel Time Outputs'!$B:$B,EH$9)),"-")</f>
        <v>-</v>
      </c>
      <c r="EI82" s="134" t="str">
        <f>IFERROR(TIME(0,0,AVERAGEIFS('VISSIM Travel Time Outputs'!$K:$K,'VISSIM Travel Time Outputs'!$D:$D,$D82,'VISSIM Travel Time Outputs'!$A:$A,"AVG",'VISSIM Travel Time Outputs'!$B:$B,EI$9)),"-")</f>
        <v>-</v>
      </c>
      <c r="EJ82" s="126"/>
      <c r="EK82" s="323" t="str">
        <f>IFERROR(AVERAGEIFS('VISSIM Travel Time Outputs'!$H:$H,'VISSIM Travel Time Outputs'!$D:$D,$D82,'VISSIM Travel Time Outputs'!$A:$A,"AVG",'VISSIM Travel Time Outputs'!$B:$B,EK$9),"-")</f>
        <v>-</v>
      </c>
      <c r="EL82" s="324" t="str">
        <f>IFERROR(AVERAGEIFS('VISSIM Travel Time Outputs'!$H:$H,'VISSIM Travel Time Outputs'!$D:$D,$D82,'VISSIM Travel Time Outputs'!$A:$A,"AVG",'VISSIM Travel Time Outputs'!$B:$B,EL$9),"-")</f>
        <v>-</v>
      </c>
      <c r="EM82" s="324" t="str">
        <f>IFERROR(AVERAGEIFS('VISSIM Travel Time Outputs'!$H:$H,'VISSIM Travel Time Outputs'!$D:$D,$D82,'VISSIM Travel Time Outputs'!$A:$A,"AVG",'VISSIM Travel Time Outputs'!$B:$B,EM$9),"-")</f>
        <v>-</v>
      </c>
      <c r="EN82" s="324" t="str">
        <f>IFERROR(AVERAGEIFS('VISSIM Travel Time Outputs'!$H:$H,'VISSIM Travel Time Outputs'!$D:$D,$D82,'VISSIM Travel Time Outputs'!$A:$A,"AVG",'VISSIM Travel Time Outputs'!$B:$B,EN$9),"-")</f>
        <v>-</v>
      </c>
      <c r="EO82" s="324" t="str">
        <f>IFERROR(AVERAGEIFS('VISSIM Travel Time Outputs'!$H:$H,'VISSIM Travel Time Outputs'!$D:$D,$D82,'VISSIM Travel Time Outputs'!$A:$A,"AVG",'VISSIM Travel Time Outputs'!$B:$B,EO$9),"-")</f>
        <v>-</v>
      </c>
      <c r="EP82" s="324" t="str">
        <f>IFERROR(AVERAGEIFS('VISSIM Travel Time Outputs'!$H:$H,'VISSIM Travel Time Outputs'!$D:$D,$D82,'VISSIM Travel Time Outputs'!$A:$A,"AVG",'VISSIM Travel Time Outputs'!$B:$B,EP$9),"-")</f>
        <v>-</v>
      </c>
      <c r="EQ82" s="324" t="str">
        <f>IFERROR(AVERAGEIFS('VISSIM Travel Time Outputs'!$H:$H,'VISSIM Travel Time Outputs'!$D:$D,$D82,'VISSIM Travel Time Outputs'!$A:$A,"AVG",'VISSIM Travel Time Outputs'!$B:$B,EQ$9),"-")</f>
        <v>-</v>
      </c>
      <c r="ER82" s="324" t="str">
        <f>IFERROR(AVERAGEIFS('VISSIM Travel Time Outputs'!$H:$H,'VISSIM Travel Time Outputs'!$D:$D,$D82,'VISSIM Travel Time Outputs'!$A:$A,"AVG",'VISSIM Travel Time Outputs'!$B:$B,ER$9),"-")</f>
        <v>-</v>
      </c>
      <c r="ES82" s="324" t="str">
        <f>IFERROR(AVERAGEIFS('VISSIM Travel Time Outputs'!$H:$H,'VISSIM Travel Time Outputs'!$D:$D,$D82,'VISSIM Travel Time Outputs'!$A:$A,"AVG",'VISSIM Travel Time Outputs'!$B:$B,ES$9),"-")</f>
        <v>-</v>
      </c>
      <c r="ET82" s="324" t="str">
        <f>IFERROR(AVERAGEIFS('VISSIM Travel Time Outputs'!$H:$H,'VISSIM Travel Time Outputs'!$D:$D,$D82,'VISSIM Travel Time Outputs'!$A:$A,"AVG",'VISSIM Travel Time Outputs'!$B:$B,ET$9),"-")</f>
        <v>-</v>
      </c>
      <c r="EU82" s="324" t="str">
        <f>IFERROR(AVERAGEIFS('VISSIM Travel Time Outputs'!$H:$H,'VISSIM Travel Time Outputs'!$D:$D,$D82,'VISSIM Travel Time Outputs'!$A:$A,"AVG",'VISSIM Travel Time Outputs'!$B:$B,EU$9),"-")</f>
        <v>-</v>
      </c>
      <c r="EV82" s="324" t="str">
        <f>IFERROR(AVERAGEIFS('VISSIM Travel Time Outputs'!$H:$H,'VISSIM Travel Time Outputs'!$D:$D,$D82,'VISSIM Travel Time Outputs'!$A:$A,"AVG",'VISSIM Travel Time Outputs'!$B:$B,EV$9),"-")</f>
        <v>-</v>
      </c>
      <c r="EW82" s="324" t="str">
        <f>IFERROR(AVERAGEIFS('VISSIM Travel Time Outputs'!$H:$H,'VISSIM Travel Time Outputs'!$D:$D,$D82,'VISSIM Travel Time Outputs'!$A:$A,"AVG",'VISSIM Travel Time Outputs'!$B:$B,EW$9),"-")</f>
        <v>-</v>
      </c>
      <c r="EX82" s="324" t="str">
        <f>IFERROR(AVERAGEIFS('VISSIM Travel Time Outputs'!$H:$H,'VISSIM Travel Time Outputs'!$D:$D,$D82,'VISSIM Travel Time Outputs'!$A:$A,"AVG",'VISSIM Travel Time Outputs'!$B:$B,EX$9),"-")</f>
        <v>-</v>
      </c>
      <c r="EY82" s="324" t="str">
        <f>IFERROR(AVERAGEIFS('VISSIM Travel Time Outputs'!$H:$H,'VISSIM Travel Time Outputs'!$D:$D,$D82,'VISSIM Travel Time Outputs'!$A:$A,"AVG",'VISSIM Travel Time Outputs'!$B:$B,EY$9),"-")</f>
        <v>-</v>
      </c>
      <c r="EZ82" s="325" t="str">
        <f>IFERROR(AVERAGEIFS('VISSIM Travel Time Outputs'!$H:$H,'VISSIM Travel Time Outputs'!$D:$D,$D82,'VISSIM Travel Time Outputs'!$A:$A,"AVG",'VISSIM Travel Time Outputs'!$B:$B,EZ$9),"-")</f>
        <v>-</v>
      </c>
      <c r="FA82" s="254"/>
      <c r="FB82" s="209" t="str">
        <f t="shared" si="44"/>
        <v>--</v>
      </c>
      <c r="FC82" s="354" t="str">
        <f t="shared" si="45"/>
        <v>--</v>
      </c>
      <c r="FD82" s="325">
        <f t="shared" si="46"/>
        <v>0</v>
      </c>
      <c r="FE82" s="331"/>
      <c r="FF82" s="209" t="str">
        <f>IFERROR(GETPIVOTDATA("Average of TRAVTM(40)",#REF!,"TIMEINT",FF$9,"VEHICLETRAVELTIMEMEASUREMENT",$D82)/3600/24,"--")</f>
        <v>--</v>
      </c>
      <c r="FG82" s="34" t="str">
        <f>IFERROR(GETPIVOTDATA("Average of TRAVTM(40)",#REF!,"TIMEINT",FG$9,"VEHICLETRAVELTIMEMEASUREMENT",$D82)/3600/24,"--")</f>
        <v>--</v>
      </c>
      <c r="FH82" s="34" t="str">
        <f>IFERROR(GETPIVOTDATA("Average of TRAVTM(40)",#REF!,"TIMEINT",FH$9,"VEHICLETRAVELTIMEMEASUREMENT",$D82)/3600/24,"--")</f>
        <v>--</v>
      </c>
      <c r="FI82" s="34" t="str">
        <f>IFERROR(GETPIVOTDATA("Average of TRAVTM(40)",#REF!,"TIMEINT",FI$9,"VEHICLETRAVELTIMEMEASUREMENT",$D82)/3600/24,"--")</f>
        <v>--</v>
      </c>
      <c r="FJ82" s="34" t="str">
        <f>IFERROR(GETPIVOTDATA("Average of TRAVTM(40)",#REF!,"TIMEINT",FJ$9,"VEHICLETRAVELTIMEMEASUREMENT",$D82)/3600/24,"--")</f>
        <v>--</v>
      </c>
      <c r="FK82" s="34" t="str">
        <f>IFERROR(GETPIVOTDATA("Average of TRAVTM(40)",#REF!,"TIMEINT",FK$9,"VEHICLETRAVELTIMEMEASUREMENT",$D82)/3600/24,"--")</f>
        <v>--</v>
      </c>
      <c r="FL82" s="34" t="str">
        <f>IFERROR(GETPIVOTDATA("Average of TRAVTM(40)",#REF!,"TIMEINT",FL$9,"VEHICLETRAVELTIMEMEASUREMENT",$D82)/3600/24,"--")</f>
        <v>--</v>
      </c>
      <c r="FM82" s="34" t="str">
        <f>IFERROR(GETPIVOTDATA("Average of TRAVTM(40)",#REF!,"TIMEINT",FM$9,"VEHICLETRAVELTIMEMEASUREMENT",$D82)/3600/24,"--")</f>
        <v>--</v>
      </c>
      <c r="FN82" s="34" t="str">
        <f>IFERROR(GETPIVOTDATA("Average of TRAVTM(40)",#REF!,"TIMEINT",FN$9,"VEHICLETRAVELTIMEMEASUREMENT",$D82)/3600/24,"--")</f>
        <v>--</v>
      </c>
      <c r="FO82" s="34" t="str">
        <f>IFERROR(GETPIVOTDATA("Average of TRAVTM(40)",#REF!,"TIMEINT",FO$9,"VEHICLETRAVELTIMEMEASUREMENT",$D82)/3600/24,"--")</f>
        <v>--</v>
      </c>
      <c r="FP82" s="34" t="str">
        <f>IFERROR(GETPIVOTDATA("Average of TRAVTM(40)",#REF!,"TIMEINT",FP$9,"VEHICLETRAVELTIMEMEASUREMENT",$D82)/3600/24,"--")</f>
        <v>--</v>
      </c>
      <c r="FQ82" s="34" t="str">
        <f>IFERROR(GETPIVOTDATA("Average of TRAVTM(40)",#REF!,"TIMEINT",FQ$9,"VEHICLETRAVELTIMEMEASUREMENT",$D82)/3600/24,"--")</f>
        <v>--</v>
      </c>
      <c r="FR82" s="34" t="str">
        <f>IFERROR(GETPIVOTDATA("Average of TRAVTM(40)",#REF!,"TIMEINT",FR$9,"VEHICLETRAVELTIMEMEASUREMENT",$D82)/3600/24,"--")</f>
        <v>--</v>
      </c>
      <c r="FS82" s="34" t="str">
        <f>IFERROR(GETPIVOTDATA("Average of TRAVTM(40)",#REF!,"TIMEINT",FS$9,"VEHICLETRAVELTIMEMEASUREMENT",$D82)/3600/24,"--")</f>
        <v>--</v>
      </c>
      <c r="FT82" s="34" t="str">
        <f>IFERROR(GETPIVOTDATA("Average of TRAVTM(40)",#REF!,"TIMEINT",FT$9,"VEHICLETRAVELTIMEMEASUREMENT",$D82)/3600/24,"--")</f>
        <v>--</v>
      </c>
      <c r="FU82" s="134" t="str">
        <f>IFERROR(GETPIVOTDATA("Average of TRAVTM(40)",#REF!,"TIMEINT",FU$9,"VEHICLETRAVELTIMEMEASUREMENT",$D82)/3600/24,"--")</f>
        <v>--</v>
      </c>
      <c r="FV82" s="331"/>
      <c r="FW82" s="323" t="str">
        <f>IFERROR(GETPIVOTDATA("Average of VEHS(40)",#REF!,"TIMEINT",FW$9,"VEHICLETRAVELTIMEMEASUREMENT",$D82),"--")</f>
        <v>--</v>
      </c>
      <c r="FX82" s="324" t="str">
        <f>IFERROR(GETPIVOTDATA("Average of VEHS(40)",#REF!,"TIMEINT",FX$9,"VEHICLETRAVELTIMEMEASUREMENT",$D82),"--")</f>
        <v>--</v>
      </c>
      <c r="FY82" s="324" t="str">
        <f>IFERROR(GETPIVOTDATA("Average of VEHS(40)",#REF!,"TIMEINT",FY$9,"VEHICLETRAVELTIMEMEASUREMENT",$D82),"--")</f>
        <v>--</v>
      </c>
      <c r="FZ82" s="324" t="str">
        <f>IFERROR(GETPIVOTDATA("Average of VEHS(40)",#REF!,"TIMEINT",FZ$9,"VEHICLETRAVELTIMEMEASUREMENT",$D82),"--")</f>
        <v>--</v>
      </c>
      <c r="GA82" s="324" t="str">
        <f>IFERROR(GETPIVOTDATA("Average of VEHS(40)",#REF!,"TIMEINT",GA$9,"VEHICLETRAVELTIMEMEASUREMENT",$D82),"--")</f>
        <v>--</v>
      </c>
      <c r="GB82" s="324" t="str">
        <f>IFERROR(GETPIVOTDATA("Average of VEHS(40)",#REF!,"TIMEINT",GB$9,"VEHICLETRAVELTIMEMEASUREMENT",$D82),"--")</f>
        <v>--</v>
      </c>
      <c r="GC82" s="324" t="str">
        <f>IFERROR(GETPIVOTDATA("Average of VEHS(40)",#REF!,"TIMEINT",GC$9,"VEHICLETRAVELTIMEMEASUREMENT",$D82),"--")</f>
        <v>--</v>
      </c>
      <c r="GD82" s="324" t="str">
        <f>IFERROR(GETPIVOTDATA("Average of VEHS(40)",#REF!,"TIMEINT",GD$9,"VEHICLETRAVELTIMEMEASUREMENT",$D82),"--")</f>
        <v>--</v>
      </c>
      <c r="GE82" s="324" t="str">
        <f>IFERROR(GETPIVOTDATA("Average of VEHS(40)",#REF!,"TIMEINT",GE$9,"VEHICLETRAVELTIMEMEASUREMENT",$D82),"--")</f>
        <v>--</v>
      </c>
      <c r="GF82" s="324" t="str">
        <f>IFERROR(GETPIVOTDATA("Average of VEHS(40)",#REF!,"TIMEINT",GF$9,"VEHICLETRAVELTIMEMEASUREMENT",$D82),"--")</f>
        <v>--</v>
      </c>
      <c r="GG82" s="324" t="str">
        <f>IFERROR(GETPIVOTDATA("Average of VEHS(40)",#REF!,"TIMEINT",GG$9,"VEHICLETRAVELTIMEMEASUREMENT",$D82),"--")</f>
        <v>--</v>
      </c>
      <c r="GH82" s="324" t="str">
        <f>IFERROR(GETPIVOTDATA("Average of VEHS(40)",#REF!,"TIMEINT",GH$9,"VEHICLETRAVELTIMEMEASUREMENT",$D82),"--")</f>
        <v>--</v>
      </c>
      <c r="GI82" s="324" t="str">
        <f>IFERROR(GETPIVOTDATA("Average of VEHS(40)",#REF!,"TIMEINT",GI$9,"VEHICLETRAVELTIMEMEASUREMENT",$D82),"--")</f>
        <v>--</v>
      </c>
      <c r="GJ82" s="324" t="str">
        <f>IFERROR(GETPIVOTDATA("Average of VEHS(40)",#REF!,"TIMEINT",GJ$9,"VEHICLETRAVELTIMEMEASUREMENT",$D82),"--")</f>
        <v>--</v>
      </c>
      <c r="GK82" s="324" t="str">
        <f>IFERROR(GETPIVOTDATA("Average of VEHS(40)",#REF!,"TIMEINT",GK$9,"VEHICLETRAVELTIMEMEASUREMENT",$D82),"--")</f>
        <v>--</v>
      </c>
      <c r="GL82" s="325" t="str">
        <f>IFERROR(GETPIVOTDATA("Average of VEHS(40)",#REF!,"TIMEINT",GL$9,"VEHICLETRAVELTIMEMEASUREMENT",$D82),"--")</f>
        <v>--</v>
      </c>
      <c r="GM82" s="331"/>
      <c r="GN82" s="209" t="str">
        <f t="shared" si="47"/>
        <v>--</v>
      </c>
      <c r="GO82" s="354" t="str">
        <f t="shared" si="48"/>
        <v>--</v>
      </c>
      <c r="GP82" s="325">
        <f t="shared" si="49"/>
        <v>0</v>
      </c>
      <c r="GQ82" s="331"/>
      <c r="GR82" s="209" t="str">
        <f>IFERROR(GETPIVOTDATA("Average of TRAVTM(60)",#REF!,"TIMEINT",GR$9,"VEHICLETRAVELTIMEMEASUREMENT",$D82)/3600/24,"--")</f>
        <v>--</v>
      </c>
      <c r="GS82" s="34" t="str">
        <f>IFERROR(GETPIVOTDATA("Average of TRAVTM(60)",#REF!,"TIMEINT",GS$9,"VEHICLETRAVELTIMEMEASUREMENT",$D82)/3600/24,"--")</f>
        <v>--</v>
      </c>
      <c r="GT82" s="34" t="str">
        <f>IFERROR(GETPIVOTDATA("Average of TRAVTM(60)",#REF!,"TIMEINT",GT$9,"VEHICLETRAVELTIMEMEASUREMENT",$D82)/3600/24,"--")</f>
        <v>--</v>
      </c>
      <c r="GU82" s="34" t="str">
        <f>IFERROR(GETPIVOTDATA("Average of TRAVTM(60)",#REF!,"TIMEINT",GU$9,"VEHICLETRAVELTIMEMEASUREMENT",$D82)/3600/24,"--")</f>
        <v>--</v>
      </c>
      <c r="GV82" s="34" t="str">
        <f>IFERROR(GETPIVOTDATA("Average of TRAVTM(60)",#REF!,"TIMEINT",GV$9,"VEHICLETRAVELTIMEMEASUREMENT",$D82)/3600/24,"--")</f>
        <v>--</v>
      </c>
      <c r="GW82" s="34" t="str">
        <f>IFERROR(GETPIVOTDATA("Average of TRAVTM(60)",#REF!,"TIMEINT",GW$9,"VEHICLETRAVELTIMEMEASUREMENT",$D82)/3600/24,"--")</f>
        <v>--</v>
      </c>
      <c r="GX82" s="34" t="str">
        <f>IFERROR(GETPIVOTDATA("Average of TRAVTM(60)",#REF!,"TIMEINT",GX$9,"VEHICLETRAVELTIMEMEASUREMENT",$D82)/3600/24,"--")</f>
        <v>--</v>
      </c>
      <c r="GY82" s="34" t="str">
        <f>IFERROR(GETPIVOTDATA("Average of TRAVTM(60)",#REF!,"TIMEINT",GY$9,"VEHICLETRAVELTIMEMEASUREMENT",$D82)/3600/24,"--")</f>
        <v>--</v>
      </c>
      <c r="GZ82" s="34" t="str">
        <f>IFERROR(GETPIVOTDATA("Average of TRAVTM(60)",#REF!,"TIMEINT",GZ$9,"VEHICLETRAVELTIMEMEASUREMENT",$D82)/3600/24,"--")</f>
        <v>--</v>
      </c>
      <c r="HA82" s="34" t="str">
        <f>IFERROR(GETPIVOTDATA("Average of TRAVTM(60)",#REF!,"TIMEINT",HA$9,"VEHICLETRAVELTIMEMEASUREMENT",$D82)/3600/24,"--")</f>
        <v>--</v>
      </c>
      <c r="HB82" s="34" t="str">
        <f>IFERROR(GETPIVOTDATA("Average of TRAVTM(60)",#REF!,"TIMEINT",HB$9,"VEHICLETRAVELTIMEMEASUREMENT",$D82)/3600/24,"--")</f>
        <v>--</v>
      </c>
      <c r="HC82" s="34" t="str">
        <f>IFERROR(GETPIVOTDATA("Average of TRAVTM(60)",#REF!,"TIMEINT",HC$9,"VEHICLETRAVELTIMEMEASUREMENT",$D82)/3600/24,"--")</f>
        <v>--</v>
      </c>
      <c r="HD82" s="34" t="str">
        <f>IFERROR(GETPIVOTDATA("Average of TRAVTM(60)",#REF!,"TIMEINT",HD$9,"VEHICLETRAVELTIMEMEASUREMENT",$D82)/3600/24,"--")</f>
        <v>--</v>
      </c>
      <c r="HE82" s="34" t="str">
        <f>IFERROR(GETPIVOTDATA("Average of TRAVTM(60)",#REF!,"TIMEINT",HE$9,"VEHICLETRAVELTIMEMEASUREMENT",$D82)/3600/24,"--")</f>
        <v>--</v>
      </c>
      <c r="HF82" s="34" t="str">
        <f>IFERROR(GETPIVOTDATA("Average of TRAVTM(60)",#REF!,"TIMEINT",HF$9,"VEHICLETRAVELTIMEMEASUREMENT",$D82)/3600/24,"--")</f>
        <v>--</v>
      </c>
      <c r="HG82" s="134" t="str">
        <f>IFERROR(GETPIVOTDATA("Average of TRAVTM(60)",#REF!,"TIMEINT",HG$9,"VEHICLETRAVELTIMEMEASUREMENT",$D82)/3600/24,"--")</f>
        <v>--</v>
      </c>
      <c r="HH82" s="331"/>
      <c r="HI82" s="323" t="str">
        <f>IFERROR(GETPIVOTDATA("Average of VEHS(60)",#REF!,"TIMEINT",HI$9,"VEHICLETRAVELTIMEMEASUREMENT",$D82),"--")</f>
        <v>--</v>
      </c>
      <c r="HJ82" s="324" t="str">
        <f>IFERROR(GETPIVOTDATA("Average of VEHS(60)",#REF!,"TIMEINT",HJ$9,"VEHICLETRAVELTIMEMEASUREMENT",$D82),"--")</f>
        <v>--</v>
      </c>
      <c r="HK82" s="324" t="str">
        <f>IFERROR(GETPIVOTDATA("Average of VEHS(60)",#REF!,"TIMEINT",HK$9,"VEHICLETRAVELTIMEMEASUREMENT",$D82),"--")</f>
        <v>--</v>
      </c>
      <c r="HL82" s="324" t="str">
        <f>IFERROR(GETPIVOTDATA("Average of VEHS(60)",#REF!,"TIMEINT",HL$9,"VEHICLETRAVELTIMEMEASUREMENT",$D82),"--")</f>
        <v>--</v>
      </c>
      <c r="HM82" s="324" t="str">
        <f>IFERROR(GETPIVOTDATA("Average of VEHS(60)",#REF!,"TIMEINT",HM$9,"VEHICLETRAVELTIMEMEASUREMENT",$D82),"--")</f>
        <v>--</v>
      </c>
      <c r="HN82" s="324" t="str">
        <f>IFERROR(GETPIVOTDATA("Average of VEHS(60)",#REF!,"TIMEINT",HN$9,"VEHICLETRAVELTIMEMEASUREMENT",$D82),"--")</f>
        <v>--</v>
      </c>
      <c r="HO82" s="324" t="str">
        <f>IFERROR(GETPIVOTDATA("Average of VEHS(60)",#REF!,"TIMEINT",HO$9,"VEHICLETRAVELTIMEMEASUREMENT",$D82),"--")</f>
        <v>--</v>
      </c>
      <c r="HP82" s="324" t="str">
        <f>IFERROR(GETPIVOTDATA("Average of VEHS(60)",#REF!,"TIMEINT",HP$9,"VEHICLETRAVELTIMEMEASUREMENT",$D82),"--")</f>
        <v>--</v>
      </c>
      <c r="HQ82" s="324" t="str">
        <f>IFERROR(GETPIVOTDATA("Average of VEHS(60)",#REF!,"TIMEINT",HQ$9,"VEHICLETRAVELTIMEMEASUREMENT",$D82),"--")</f>
        <v>--</v>
      </c>
      <c r="HR82" s="324" t="str">
        <f>IFERROR(GETPIVOTDATA("Average of VEHS(60)",#REF!,"TIMEINT",HR$9,"VEHICLETRAVELTIMEMEASUREMENT",$D82),"--")</f>
        <v>--</v>
      </c>
      <c r="HS82" s="324" t="str">
        <f>IFERROR(GETPIVOTDATA("Average of VEHS(60)",#REF!,"TIMEINT",HS$9,"VEHICLETRAVELTIMEMEASUREMENT",$D82),"--")</f>
        <v>--</v>
      </c>
      <c r="HT82" s="324" t="str">
        <f>IFERROR(GETPIVOTDATA("Average of VEHS(60)",#REF!,"TIMEINT",HT$9,"VEHICLETRAVELTIMEMEASUREMENT",$D82),"--")</f>
        <v>--</v>
      </c>
      <c r="HU82" s="324" t="str">
        <f>IFERROR(GETPIVOTDATA("Average of VEHS(60)",#REF!,"TIMEINT",HU$9,"VEHICLETRAVELTIMEMEASUREMENT",$D82),"--")</f>
        <v>--</v>
      </c>
      <c r="HV82" s="324" t="str">
        <f>IFERROR(GETPIVOTDATA("Average of VEHS(60)",#REF!,"TIMEINT",HV$9,"VEHICLETRAVELTIMEMEASUREMENT",$D82),"--")</f>
        <v>--</v>
      </c>
      <c r="HW82" s="324" t="str">
        <f>IFERROR(GETPIVOTDATA("Average of VEHS(60)",#REF!,"TIMEINT",HW$9,"VEHICLETRAVELTIMEMEASUREMENT",$D82),"--")</f>
        <v>--</v>
      </c>
      <c r="HX82" s="325" t="str">
        <f>IFERROR(GETPIVOTDATA("Average of VEHS(60)",#REF!,"TIMEINT",HX$9,"VEHICLETRAVELTIMEMEASUREMENT",$D82),"--")</f>
        <v>--</v>
      </c>
      <c r="HY82" s="331"/>
      <c r="HZ82" s="209" t="str">
        <f t="shared" si="50"/>
        <v>--</v>
      </c>
      <c r="IA82" s="354" t="str">
        <f t="shared" si="51"/>
        <v>--</v>
      </c>
      <c r="IB82" s="325">
        <f t="shared" si="52"/>
        <v>0</v>
      </c>
      <c r="IC82" s="638"/>
      <c r="ID82" s="323" t="str">
        <f>IFERROR(AVERAGEIFS('VISSIM Travel Time Outputs'!#REF!,'VISSIM Travel Time Outputs'!#REF!,$D82,'VISSIM Travel Time Outputs'!#REF!,"AVG",'VISSIM Travel Time Outputs'!#REF!,ID$9),"-")</f>
        <v>-</v>
      </c>
      <c r="IE82" s="324" t="str">
        <f>IFERROR(AVERAGEIFS('VISSIM Travel Time Outputs'!#REF!,'VISSIM Travel Time Outputs'!#REF!,$D82,'VISSIM Travel Time Outputs'!#REF!,"AVG",'VISSIM Travel Time Outputs'!#REF!,IE$9),"-")</f>
        <v>-</v>
      </c>
      <c r="IF82" s="324" t="str">
        <f>IFERROR(AVERAGEIFS('VISSIM Travel Time Outputs'!#REF!,'VISSIM Travel Time Outputs'!#REF!,$D82,'VISSIM Travel Time Outputs'!#REF!,"AVG",'VISSIM Travel Time Outputs'!#REF!,IF$9),"-")</f>
        <v>-</v>
      </c>
      <c r="IG82" s="324" t="str">
        <f>IFERROR(AVERAGEIFS('VISSIM Travel Time Outputs'!#REF!,'VISSIM Travel Time Outputs'!#REF!,$D82,'VISSIM Travel Time Outputs'!#REF!,"AVG",'VISSIM Travel Time Outputs'!#REF!,IG$9),"-")</f>
        <v>-</v>
      </c>
      <c r="IH82" s="324" t="str">
        <f>IFERROR(AVERAGEIFS('VISSIM Travel Time Outputs'!#REF!,'VISSIM Travel Time Outputs'!#REF!,$D82,'VISSIM Travel Time Outputs'!#REF!,"AVG",'VISSIM Travel Time Outputs'!#REF!,IH$9),"-")</f>
        <v>-</v>
      </c>
      <c r="II82" s="324" t="str">
        <f>IFERROR(AVERAGEIFS('VISSIM Travel Time Outputs'!#REF!,'VISSIM Travel Time Outputs'!#REF!,$D82,'VISSIM Travel Time Outputs'!#REF!,"AVG",'VISSIM Travel Time Outputs'!#REF!,II$9),"-")</f>
        <v>-</v>
      </c>
      <c r="IJ82" s="324" t="str">
        <f>IFERROR(AVERAGEIFS('VISSIM Travel Time Outputs'!#REF!,'VISSIM Travel Time Outputs'!#REF!,$D82,'VISSIM Travel Time Outputs'!#REF!,"AVG",'VISSIM Travel Time Outputs'!#REF!,IJ$9),"-")</f>
        <v>-</v>
      </c>
      <c r="IK82" s="324" t="str">
        <f>IFERROR(AVERAGEIFS('VISSIM Travel Time Outputs'!#REF!,'VISSIM Travel Time Outputs'!#REF!,$D82,'VISSIM Travel Time Outputs'!#REF!,"AVG",'VISSIM Travel Time Outputs'!#REF!,IK$9),"-")</f>
        <v>-</v>
      </c>
      <c r="IL82" s="324" t="str">
        <f>IFERROR(AVERAGEIFS('VISSIM Travel Time Outputs'!#REF!,'VISSIM Travel Time Outputs'!#REF!,$D82,'VISSIM Travel Time Outputs'!#REF!,"AVG",'VISSIM Travel Time Outputs'!#REF!,IL$9),"-")</f>
        <v>-</v>
      </c>
      <c r="IM82" s="324" t="str">
        <f>IFERROR(AVERAGEIFS('VISSIM Travel Time Outputs'!#REF!,'VISSIM Travel Time Outputs'!#REF!,$D82,'VISSIM Travel Time Outputs'!#REF!,"AVG",'VISSIM Travel Time Outputs'!#REF!,IM$9),"-")</f>
        <v>-</v>
      </c>
      <c r="IN82" s="324" t="str">
        <f>IFERROR(AVERAGEIFS('VISSIM Travel Time Outputs'!#REF!,'VISSIM Travel Time Outputs'!#REF!,$D82,'VISSIM Travel Time Outputs'!#REF!,"AVG",'VISSIM Travel Time Outputs'!#REF!,IN$9),"-")</f>
        <v>-</v>
      </c>
      <c r="IO82" s="324" t="str">
        <f>IFERROR(AVERAGEIFS('VISSIM Travel Time Outputs'!#REF!,'VISSIM Travel Time Outputs'!#REF!,$D82,'VISSIM Travel Time Outputs'!#REF!,"AVG",'VISSIM Travel Time Outputs'!#REF!,IO$9),"-")</f>
        <v>-</v>
      </c>
      <c r="IP82" s="324" t="str">
        <f>IFERROR(AVERAGEIFS('VISSIM Travel Time Outputs'!#REF!,'VISSIM Travel Time Outputs'!#REF!,$D82,'VISSIM Travel Time Outputs'!#REF!,"AVG",'VISSIM Travel Time Outputs'!#REF!,IP$9),"-")</f>
        <v>-</v>
      </c>
      <c r="IQ82" s="324" t="str">
        <f>IFERROR(AVERAGEIFS('VISSIM Travel Time Outputs'!#REF!,'VISSIM Travel Time Outputs'!#REF!,$D82,'VISSIM Travel Time Outputs'!#REF!,"AVG",'VISSIM Travel Time Outputs'!#REF!,IQ$9),"-")</f>
        <v>-</v>
      </c>
      <c r="IR82" s="324" t="str">
        <f>IFERROR(AVERAGEIFS('VISSIM Travel Time Outputs'!#REF!,'VISSIM Travel Time Outputs'!#REF!,$D82,'VISSIM Travel Time Outputs'!#REF!,"AVG",'VISSIM Travel Time Outputs'!#REF!,IR$9),"-")</f>
        <v>-</v>
      </c>
      <c r="IS82" s="325" t="str">
        <f>IFERROR(AVERAGEIFS('VISSIM Travel Time Outputs'!#REF!,'VISSIM Travel Time Outputs'!#REF!,$D82,'VISSIM Travel Time Outputs'!#REF!,"AVG",'VISSIM Travel Time Outputs'!#REF!,IS$9),"-")</f>
        <v>-</v>
      </c>
      <c r="IT82" s="325" t="str">
        <f t="shared" si="53"/>
        <v>--</v>
      </c>
    </row>
    <row r="83" spans="1:254" x14ac:dyDescent="0.35">
      <c r="A83" s="252" t="str">
        <f t="shared" si="34"/>
        <v>H</v>
      </c>
      <c r="B83" s="319">
        <f t="shared" si="54"/>
        <v>74</v>
      </c>
      <c r="C83" s="413">
        <f>INDEX('Input - Travel Times'!$B$3:$AH$103,MATCH($B83,'Input - Travel Times'!$B$3:$B$103,0),MATCH(C$9,'Input - Travel Times'!$B$3:$AH$3,0))</f>
        <v>0</v>
      </c>
      <c r="D83" s="150">
        <f>INDEX('Input - Travel Times'!$B$3:$AH$103,MATCH($B83,'Input - Travel Times'!$B$3:$B$103,0),MATCH(D$9,'Input - Travel Times'!$B$3:$AH$3,0))</f>
        <v>0</v>
      </c>
      <c r="E83" s="518">
        <f>TIME(0,0,INDEX('Input - Travel Times'!$B$3:$AH$103,MATCH($B83,'Input - Travel Times'!$B$3:$B$103,0),MATCH(E$9,'Input - Travel Times'!$B$3:$AH$3,0)))</f>
        <v>0</v>
      </c>
      <c r="F83" s="518">
        <f>TIME(0,0,INDEX('Input - Travel Times'!$B$3:$AH$103,MATCH($B83,'Input - Travel Times'!$B$3:$B$103,0),MATCH(F$9,'Input - Travel Times'!$B$3:$AH$3,0)))</f>
        <v>0</v>
      </c>
      <c r="G83" s="518">
        <f>TIME(0,0,INDEX('Input - Travel Times'!$B$3:$AH$103,MATCH($B83,'Input - Travel Times'!$B$3:$B$103,0),MATCH(G$9,'Input - Travel Times'!$B$3:$AH$3,0)))</f>
        <v>0</v>
      </c>
      <c r="H83" s="518">
        <f>TIME(0,0,INDEX('Input - Travel Times'!$B$3:$AH$103,MATCH($B83,'Input - Travel Times'!$B$3:$B$103,0),MATCH(H$9,'Input - Travel Times'!$B$3:$AH$3,0)))</f>
        <v>0</v>
      </c>
      <c r="J83" s="209" t="str">
        <f>IFERROR(TIME(0,0,AVERAGEIFS('VISSIM Travel Time Outputs'!$I:$I,'VISSIM Travel Time Outputs'!$D:$D,$D83,'VISSIM Travel Time Outputs'!$A:$A,"AVG",'VISSIM Travel Time Outputs'!$B:$B,J$9)),"-")</f>
        <v>-</v>
      </c>
      <c r="K83" s="34" t="str">
        <f>IFERROR(TIME(0,0,AVERAGEIFS('VISSIM Travel Time Outputs'!$I:$I,'VISSIM Travel Time Outputs'!$D:$D,$D83,'VISSIM Travel Time Outputs'!$A:$A,"AVG",'VISSIM Travel Time Outputs'!$B:$B,K$9)),"-")</f>
        <v>-</v>
      </c>
      <c r="L83" s="34" t="str">
        <f>IFERROR(TIME(0,0,AVERAGEIFS('VISSIM Travel Time Outputs'!$I:$I,'VISSIM Travel Time Outputs'!$D:$D,$D83,'VISSIM Travel Time Outputs'!$A:$A,"AVG",'VISSIM Travel Time Outputs'!$B:$B,L$9)),"-")</f>
        <v>-</v>
      </c>
      <c r="M83" s="34" t="str">
        <f>IFERROR(TIME(0,0,AVERAGEIFS('VISSIM Travel Time Outputs'!$I:$I,'VISSIM Travel Time Outputs'!$D:$D,$D83,'VISSIM Travel Time Outputs'!$A:$A,"AVG",'VISSIM Travel Time Outputs'!$B:$B,M$9)),"-")</f>
        <v>-</v>
      </c>
      <c r="N83" s="34" t="str">
        <f>IFERROR(TIME(0,0,AVERAGEIFS('VISSIM Travel Time Outputs'!$I:$I,'VISSIM Travel Time Outputs'!$D:$D,$D83,'VISSIM Travel Time Outputs'!$A:$A,"AVG",'VISSIM Travel Time Outputs'!$B:$B,N$9)),"-")</f>
        <v>-</v>
      </c>
      <c r="O83" s="34" t="str">
        <f>IFERROR(TIME(0,0,AVERAGEIFS('VISSIM Travel Time Outputs'!$I:$I,'VISSIM Travel Time Outputs'!$D:$D,$D83,'VISSIM Travel Time Outputs'!$A:$A,"AVG",'VISSIM Travel Time Outputs'!$B:$B,O$9)),"-")</f>
        <v>-</v>
      </c>
      <c r="P83" s="34" t="str">
        <f>IFERROR(TIME(0,0,AVERAGEIFS('VISSIM Travel Time Outputs'!$I:$I,'VISSIM Travel Time Outputs'!$D:$D,$D83,'VISSIM Travel Time Outputs'!$A:$A,"AVG",'VISSIM Travel Time Outputs'!$B:$B,P$9)),"-")</f>
        <v>-</v>
      </c>
      <c r="Q83" s="34" t="str">
        <f>IFERROR(TIME(0,0,AVERAGEIFS('VISSIM Travel Time Outputs'!$I:$I,'VISSIM Travel Time Outputs'!$D:$D,$D83,'VISSIM Travel Time Outputs'!$A:$A,"AVG",'VISSIM Travel Time Outputs'!$B:$B,Q$9)),"-")</f>
        <v>-</v>
      </c>
      <c r="R83" s="34" t="str">
        <f>IFERROR(TIME(0,0,AVERAGEIFS('VISSIM Travel Time Outputs'!$I:$I,'VISSIM Travel Time Outputs'!$D:$D,$D83,'VISSIM Travel Time Outputs'!$A:$A,"AVG",'VISSIM Travel Time Outputs'!$B:$B,R$9)),"-")</f>
        <v>-</v>
      </c>
      <c r="S83" s="34" t="str">
        <f>IFERROR(TIME(0,0,AVERAGEIFS('VISSIM Travel Time Outputs'!$I:$I,'VISSIM Travel Time Outputs'!$D:$D,$D83,'VISSIM Travel Time Outputs'!$A:$A,"AVG",'VISSIM Travel Time Outputs'!$B:$B,S$9)),"-")</f>
        <v>-</v>
      </c>
      <c r="T83" s="34" t="str">
        <f>IFERROR(TIME(0,0,AVERAGEIFS('VISSIM Travel Time Outputs'!$I:$I,'VISSIM Travel Time Outputs'!$D:$D,$D83,'VISSIM Travel Time Outputs'!$A:$A,"AVG",'VISSIM Travel Time Outputs'!$B:$B,T$9)),"-")</f>
        <v>-</v>
      </c>
      <c r="U83" s="34" t="str">
        <f>IFERROR(TIME(0,0,AVERAGEIFS('VISSIM Travel Time Outputs'!$I:$I,'VISSIM Travel Time Outputs'!$D:$D,$D83,'VISSIM Travel Time Outputs'!$A:$A,"AVG",'VISSIM Travel Time Outputs'!$B:$B,U$9)),"-")</f>
        <v>-</v>
      </c>
      <c r="V83" s="34" t="str">
        <f>IFERROR(TIME(0,0,AVERAGEIFS('VISSIM Travel Time Outputs'!$I:$I,'VISSIM Travel Time Outputs'!$D:$D,$D83,'VISSIM Travel Time Outputs'!$A:$A,"AVG",'VISSIM Travel Time Outputs'!$B:$B,V$9)),"-")</f>
        <v>-</v>
      </c>
      <c r="W83" s="34" t="str">
        <f>IFERROR(TIME(0,0,AVERAGEIFS('VISSIM Travel Time Outputs'!$I:$I,'VISSIM Travel Time Outputs'!$D:$D,$D83,'VISSIM Travel Time Outputs'!$A:$A,"AVG",'VISSIM Travel Time Outputs'!$B:$B,W$9)),"-")</f>
        <v>-</v>
      </c>
      <c r="X83" s="34" t="str">
        <f>IFERROR(TIME(0,0,AVERAGEIFS('VISSIM Travel Time Outputs'!$I:$I,'VISSIM Travel Time Outputs'!$D:$D,$D83,'VISSIM Travel Time Outputs'!$A:$A,"AVG",'VISSIM Travel Time Outputs'!$B:$B,X$9)),"-")</f>
        <v>-</v>
      </c>
      <c r="Y83" s="134" t="str">
        <f>IFERROR(TIME(0,0,AVERAGEIFS('VISSIM Travel Time Outputs'!$I:$I,'VISSIM Travel Time Outputs'!$D:$D,$D83,'VISSIM Travel Time Outputs'!$A:$A,"AVG",'VISSIM Travel Time Outputs'!$B:$B,Y$9)),"-")</f>
        <v>-</v>
      </c>
      <c r="Z83" s="254"/>
      <c r="AA83" s="323" t="str">
        <f>IFERROR(AVERAGEIFS('VISSIM Travel Time Outputs'!$F:$F,'VISSIM Travel Time Outputs'!$D:$D,$D83,'VISSIM Travel Time Outputs'!$A:$A,"AVG",'VISSIM Travel Time Outputs'!$B:$B,AA$9),"-")</f>
        <v>-</v>
      </c>
      <c r="AB83" s="324" t="str">
        <f>IFERROR(AVERAGEIFS('VISSIM Travel Time Outputs'!$F:$F,'VISSIM Travel Time Outputs'!$D:$D,$D83,'VISSIM Travel Time Outputs'!$A:$A,"AVG",'VISSIM Travel Time Outputs'!$B:$B,AB$9),"-")</f>
        <v>-</v>
      </c>
      <c r="AC83" s="324" t="str">
        <f>IFERROR(AVERAGEIFS('VISSIM Travel Time Outputs'!$F:$F,'VISSIM Travel Time Outputs'!$D:$D,$D83,'VISSIM Travel Time Outputs'!$A:$A,"AVG",'VISSIM Travel Time Outputs'!$B:$B,AC$9),"-")</f>
        <v>-</v>
      </c>
      <c r="AD83" s="324" t="str">
        <f>IFERROR(AVERAGEIFS('VISSIM Travel Time Outputs'!$F:$F,'VISSIM Travel Time Outputs'!$D:$D,$D83,'VISSIM Travel Time Outputs'!$A:$A,"AVG",'VISSIM Travel Time Outputs'!$B:$B,AD$9),"-")</f>
        <v>-</v>
      </c>
      <c r="AE83" s="324" t="str">
        <f>IFERROR(AVERAGEIFS('VISSIM Travel Time Outputs'!$F:$F,'VISSIM Travel Time Outputs'!$D:$D,$D83,'VISSIM Travel Time Outputs'!$A:$A,"AVG",'VISSIM Travel Time Outputs'!$B:$B,AE$9),"-")</f>
        <v>-</v>
      </c>
      <c r="AF83" s="324" t="str">
        <f>IFERROR(AVERAGEIFS('VISSIM Travel Time Outputs'!$F:$F,'VISSIM Travel Time Outputs'!$D:$D,$D83,'VISSIM Travel Time Outputs'!$A:$A,"AVG",'VISSIM Travel Time Outputs'!$B:$B,AF$9),"-")</f>
        <v>-</v>
      </c>
      <c r="AG83" s="324" t="str">
        <f>IFERROR(AVERAGEIFS('VISSIM Travel Time Outputs'!$F:$F,'VISSIM Travel Time Outputs'!$D:$D,$D83,'VISSIM Travel Time Outputs'!$A:$A,"AVG",'VISSIM Travel Time Outputs'!$B:$B,AG$9),"-")</f>
        <v>-</v>
      </c>
      <c r="AH83" s="324" t="str">
        <f>IFERROR(AVERAGEIFS('VISSIM Travel Time Outputs'!$F:$F,'VISSIM Travel Time Outputs'!$D:$D,$D83,'VISSIM Travel Time Outputs'!$A:$A,"AVG",'VISSIM Travel Time Outputs'!$B:$B,AH$9),"-")</f>
        <v>-</v>
      </c>
      <c r="AI83" s="324" t="str">
        <f>IFERROR(AVERAGEIFS('VISSIM Travel Time Outputs'!$F:$F,'VISSIM Travel Time Outputs'!$D:$D,$D83,'VISSIM Travel Time Outputs'!$A:$A,"AVG",'VISSIM Travel Time Outputs'!$B:$B,AI$9),"-")</f>
        <v>-</v>
      </c>
      <c r="AJ83" s="324" t="str">
        <f>IFERROR(AVERAGEIFS('VISSIM Travel Time Outputs'!$F:$F,'VISSIM Travel Time Outputs'!$D:$D,$D83,'VISSIM Travel Time Outputs'!$A:$A,"AVG",'VISSIM Travel Time Outputs'!$B:$B,AJ$9),"-")</f>
        <v>-</v>
      </c>
      <c r="AK83" s="324" t="str">
        <f>IFERROR(AVERAGEIFS('VISSIM Travel Time Outputs'!$F:$F,'VISSIM Travel Time Outputs'!$D:$D,$D83,'VISSIM Travel Time Outputs'!$A:$A,"AVG",'VISSIM Travel Time Outputs'!$B:$B,AK$9),"-")</f>
        <v>-</v>
      </c>
      <c r="AL83" s="324" t="str">
        <f>IFERROR(AVERAGEIFS('VISSIM Travel Time Outputs'!$F:$F,'VISSIM Travel Time Outputs'!$D:$D,$D83,'VISSIM Travel Time Outputs'!$A:$A,"AVG",'VISSIM Travel Time Outputs'!$B:$B,AL$9),"-")</f>
        <v>-</v>
      </c>
      <c r="AM83" s="324" t="str">
        <f>IFERROR(AVERAGEIFS('VISSIM Travel Time Outputs'!$F:$F,'VISSIM Travel Time Outputs'!$D:$D,$D83,'VISSIM Travel Time Outputs'!$A:$A,"AVG",'VISSIM Travel Time Outputs'!$B:$B,AM$9),"-")</f>
        <v>-</v>
      </c>
      <c r="AN83" s="324" t="str">
        <f>IFERROR(AVERAGEIFS('VISSIM Travel Time Outputs'!$F:$F,'VISSIM Travel Time Outputs'!$D:$D,$D83,'VISSIM Travel Time Outputs'!$A:$A,"AVG",'VISSIM Travel Time Outputs'!$B:$B,AN$9),"-")</f>
        <v>-</v>
      </c>
      <c r="AO83" s="324" t="str">
        <f>IFERROR(AVERAGEIFS('VISSIM Travel Time Outputs'!$F:$F,'VISSIM Travel Time Outputs'!$D:$D,$D83,'VISSIM Travel Time Outputs'!$A:$A,"AVG",'VISSIM Travel Time Outputs'!$B:$B,AO$9),"-")</f>
        <v>-</v>
      </c>
      <c r="AP83" s="325" t="str">
        <f>IFERROR(AVERAGEIFS('VISSIM Travel Time Outputs'!$F:$F,'VISSIM Travel Time Outputs'!$D:$D,$D83,'VISSIM Travel Time Outputs'!$A:$A,"AVG",'VISSIM Travel Time Outputs'!$B:$B,AP$9),"-")</f>
        <v>-</v>
      </c>
      <c r="AQ83" s="331"/>
      <c r="AR83" s="209" t="str">
        <f t="shared" si="35"/>
        <v>--</v>
      </c>
      <c r="AS83" s="354" t="str">
        <f t="shared" si="36"/>
        <v>--</v>
      </c>
      <c r="AT83" s="325">
        <f t="shared" si="37"/>
        <v>0</v>
      </c>
      <c r="AU83" s="255"/>
      <c r="AV83" s="209" t="str">
        <f>IFERROR(TIME(0,0,AVERAGEIFS('VISSIM Travel Time Outputs'!$J:$J,'VISSIM Travel Time Outputs'!$D:$D,$D83,'VISSIM Travel Time Outputs'!$A:$A,"AVG",'VISSIM Travel Time Outputs'!$B:$B,AV$9)),"-")</f>
        <v>-</v>
      </c>
      <c r="AW83" s="34" t="str">
        <f>IFERROR(TIME(0,0,AVERAGEIFS('VISSIM Travel Time Outputs'!$J:$J,'VISSIM Travel Time Outputs'!$D:$D,$D83,'VISSIM Travel Time Outputs'!$A:$A,"AVG",'VISSIM Travel Time Outputs'!$B:$B,AW$9)),"-")</f>
        <v>-</v>
      </c>
      <c r="AX83" s="34" t="str">
        <f>IFERROR(TIME(0,0,AVERAGEIFS('VISSIM Travel Time Outputs'!$J:$J,'VISSIM Travel Time Outputs'!$D:$D,$D83,'VISSIM Travel Time Outputs'!$A:$A,"AVG",'VISSIM Travel Time Outputs'!$B:$B,AX$9)),"-")</f>
        <v>-</v>
      </c>
      <c r="AY83" s="34" t="str">
        <f>IFERROR(TIME(0,0,AVERAGEIFS('VISSIM Travel Time Outputs'!$J:$J,'VISSIM Travel Time Outputs'!$D:$D,$D83,'VISSIM Travel Time Outputs'!$A:$A,"AVG",'VISSIM Travel Time Outputs'!$B:$B,AY$9)),"-")</f>
        <v>-</v>
      </c>
      <c r="AZ83" s="34" t="str">
        <f>IFERROR(TIME(0,0,AVERAGEIFS('VISSIM Travel Time Outputs'!$J:$J,'VISSIM Travel Time Outputs'!$D:$D,$D83,'VISSIM Travel Time Outputs'!$A:$A,"AVG",'VISSIM Travel Time Outputs'!$B:$B,AZ$9)),"-")</f>
        <v>-</v>
      </c>
      <c r="BA83" s="34" t="str">
        <f>IFERROR(TIME(0,0,AVERAGEIFS('VISSIM Travel Time Outputs'!$J:$J,'VISSIM Travel Time Outputs'!$D:$D,$D83,'VISSIM Travel Time Outputs'!$A:$A,"AVG",'VISSIM Travel Time Outputs'!$B:$B,BA$9)),"-")</f>
        <v>-</v>
      </c>
      <c r="BB83" s="34" t="str">
        <f>IFERROR(TIME(0,0,AVERAGEIFS('VISSIM Travel Time Outputs'!$J:$J,'VISSIM Travel Time Outputs'!$D:$D,$D83,'VISSIM Travel Time Outputs'!$A:$A,"AVG",'VISSIM Travel Time Outputs'!$B:$B,BB$9)),"-")</f>
        <v>-</v>
      </c>
      <c r="BC83" s="34" t="str">
        <f>IFERROR(TIME(0,0,AVERAGEIFS('VISSIM Travel Time Outputs'!$J:$J,'VISSIM Travel Time Outputs'!$D:$D,$D83,'VISSIM Travel Time Outputs'!$A:$A,"AVG",'VISSIM Travel Time Outputs'!$B:$B,BC$9)),"-")</f>
        <v>-</v>
      </c>
      <c r="BD83" s="34" t="str">
        <f>IFERROR(TIME(0,0,AVERAGEIFS('VISSIM Travel Time Outputs'!$J:$J,'VISSIM Travel Time Outputs'!$D:$D,$D83,'VISSIM Travel Time Outputs'!$A:$A,"AVG",'VISSIM Travel Time Outputs'!$B:$B,BD$9)),"-")</f>
        <v>-</v>
      </c>
      <c r="BE83" s="34" t="str">
        <f>IFERROR(TIME(0,0,AVERAGEIFS('VISSIM Travel Time Outputs'!$J:$J,'VISSIM Travel Time Outputs'!$D:$D,$D83,'VISSIM Travel Time Outputs'!$A:$A,"AVG",'VISSIM Travel Time Outputs'!$B:$B,BE$9)),"-")</f>
        <v>-</v>
      </c>
      <c r="BF83" s="34" t="str">
        <f>IFERROR(TIME(0,0,AVERAGEIFS('VISSIM Travel Time Outputs'!$J:$J,'VISSIM Travel Time Outputs'!$D:$D,$D83,'VISSIM Travel Time Outputs'!$A:$A,"AVG",'VISSIM Travel Time Outputs'!$B:$B,BF$9)),"-")</f>
        <v>-</v>
      </c>
      <c r="BG83" s="34" t="str">
        <f>IFERROR(TIME(0,0,AVERAGEIFS('VISSIM Travel Time Outputs'!$J:$J,'VISSIM Travel Time Outputs'!$D:$D,$D83,'VISSIM Travel Time Outputs'!$A:$A,"AVG",'VISSIM Travel Time Outputs'!$B:$B,BG$9)),"-")</f>
        <v>-</v>
      </c>
      <c r="BH83" s="34" t="str">
        <f>IFERROR(TIME(0,0,AVERAGEIFS('VISSIM Travel Time Outputs'!$J:$J,'VISSIM Travel Time Outputs'!$D:$D,$D83,'VISSIM Travel Time Outputs'!$A:$A,"AVG",'VISSIM Travel Time Outputs'!$B:$B,BH$9)),"-")</f>
        <v>-</v>
      </c>
      <c r="BI83" s="34" t="str">
        <f>IFERROR(TIME(0,0,AVERAGEIFS('VISSIM Travel Time Outputs'!$J:$J,'VISSIM Travel Time Outputs'!$D:$D,$D83,'VISSIM Travel Time Outputs'!$A:$A,"AVG",'VISSIM Travel Time Outputs'!$B:$B,BI$9)),"-")</f>
        <v>-</v>
      </c>
      <c r="BJ83" s="34" t="str">
        <f>IFERROR(TIME(0,0,AVERAGEIFS('VISSIM Travel Time Outputs'!$J:$J,'VISSIM Travel Time Outputs'!$D:$D,$D83,'VISSIM Travel Time Outputs'!$A:$A,"AVG",'VISSIM Travel Time Outputs'!$B:$B,BJ$9)),"-")</f>
        <v>-</v>
      </c>
      <c r="BK83" s="134" t="str">
        <f>IFERROR(TIME(0,0,AVERAGEIFS('VISSIM Travel Time Outputs'!$J:$J,'VISSIM Travel Time Outputs'!$D:$D,$D83,'VISSIM Travel Time Outputs'!$A:$A,"AVG",'VISSIM Travel Time Outputs'!$B:$B,BK$9)),"-")</f>
        <v>-</v>
      </c>
      <c r="BL83" s="126"/>
      <c r="BM83" s="323" t="str">
        <f>IFERROR(AVERAGEIFS('VISSIM Travel Time Outputs'!$G:$G,'VISSIM Travel Time Outputs'!$D:$D,$D83,'VISSIM Travel Time Outputs'!$A:$A,"AVG",'VISSIM Travel Time Outputs'!$B:$B,BM$9),"-")</f>
        <v>-</v>
      </c>
      <c r="BN83" s="324" t="str">
        <f>IFERROR(AVERAGEIFS('VISSIM Travel Time Outputs'!$G:$G,'VISSIM Travel Time Outputs'!$D:$D,$D83,'VISSIM Travel Time Outputs'!$A:$A,"AVG",'VISSIM Travel Time Outputs'!$B:$B,BN$9),"-")</f>
        <v>-</v>
      </c>
      <c r="BO83" s="324" t="str">
        <f>IFERROR(AVERAGEIFS('VISSIM Travel Time Outputs'!$G:$G,'VISSIM Travel Time Outputs'!$D:$D,$D83,'VISSIM Travel Time Outputs'!$A:$A,"AVG",'VISSIM Travel Time Outputs'!$B:$B,BO$9),"-")</f>
        <v>-</v>
      </c>
      <c r="BP83" s="324" t="str">
        <f>IFERROR(AVERAGEIFS('VISSIM Travel Time Outputs'!$G:$G,'VISSIM Travel Time Outputs'!$D:$D,$D83,'VISSIM Travel Time Outputs'!$A:$A,"AVG",'VISSIM Travel Time Outputs'!$B:$B,BP$9),"-")</f>
        <v>-</v>
      </c>
      <c r="BQ83" s="324" t="str">
        <f>IFERROR(AVERAGEIFS('VISSIM Travel Time Outputs'!$G:$G,'VISSIM Travel Time Outputs'!$D:$D,$D83,'VISSIM Travel Time Outputs'!$A:$A,"AVG",'VISSIM Travel Time Outputs'!$B:$B,BQ$9),"-")</f>
        <v>-</v>
      </c>
      <c r="BR83" s="324" t="str">
        <f>IFERROR(AVERAGEIFS('VISSIM Travel Time Outputs'!$G:$G,'VISSIM Travel Time Outputs'!$D:$D,$D83,'VISSIM Travel Time Outputs'!$A:$A,"AVG",'VISSIM Travel Time Outputs'!$B:$B,BR$9),"-")</f>
        <v>-</v>
      </c>
      <c r="BS83" s="324" t="str">
        <f>IFERROR(AVERAGEIFS('VISSIM Travel Time Outputs'!$G:$G,'VISSIM Travel Time Outputs'!$D:$D,$D83,'VISSIM Travel Time Outputs'!$A:$A,"AVG",'VISSIM Travel Time Outputs'!$B:$B,BS$9),"-")</f>
        <v>-</v>
      </c>
      <c r="BT83" s="324" t="str">
        <f>IFERROR(AVERAGEIFS('VISSIM Travel Time Outputs'!$G:$G,'VISSIM Travel Time Outputs'!$D:$D,$D83,'VISSIM Travel Time Outputs'!$A:$A,"AVG",'VISSIM Travel Time Outputs'!$B:$B,BT$9),"-")</f>
        <v>-</v>
      </c>
      <c r="BU83" s="324" t="str">
        <f>IFERROR(AVERAGEIFS('VISSIM Travel Time Outputs'!$G:$G,'VISSIM Travel Time Outputs'!$D:$D,$D83,'VISSIM Travel Time Outputs'!$A:$A,"AVG",'VISSIM Travel Time Outputs'!$B:$B,BU$9),"-")</f>
        <v>-</v>
      </c>
      <c r="BV83" s="324" t="str">
        <f>IFERROR(AVERAGEIFS('VISSIM Travel Time Outputs'!$G:$G,'VISSIM Travel Time Outputs'!$D:$D,$D83,'VISSIM Travel Time Outputs'!$A:$A,"AVG",'VISSIM Travel Time Outputs'!$B:$B,BV$9),"-")</f>
        <v>-</v>
      </c>
      <c r="BW83" s="324" t="str">
        <f>IFERROR(AVERAGEIFS('VISSIM Travel Time Outputs'!$G:$G,'VISSIM Travel Time Outputs'!$D:$D,$D83,'VISSIM Travel Time Outputs'!$A:$A,"AVG",'VISSIM Travel Time Outputs'!$B:$B,BW$9),"-")</f>
        <v>-</v>
      </c>
      <c r="BX83" s="324" t="str">
        <f>IFERROR(AVERAGEIFS('VISSIM Travel Time Outputs'!$G:$G,'VISSIM Travel Time Outputs'!$D:$D,$D83,'VISSIM Travel Time Outputs'!$A:$A,"AVG",'VISSIM Travel Time Outputs'!$B:$B,BX$9),"-")</f>
        <v>-</v>
      </c>
      <c r="BY83" s="324" t="str">
        <f>IFERROR(AVERAGEIFS('VISSIM Travel Time Outputs'!$G:$G,'VISSIM Travel Time Outputs'!$D:$D,$D83,'VISSIM Travel Time Outputs'!$A:$A,"AVG",'VISSIM Travel Time Outputs'!$B:$B,BY$9),"-")</f>
        <v>-</v>
      </c>
      <c r="BZ83" s="324" t="str">
        <f>IFERROR(AVERAGEIFS('VISSIM Travel Time Outputs'!$G:$G,'VISSIM Travel Time Outputs'!$D:$D,$D83,'VISSIM Travel Time Outputs'!$A:$A,"AVG",'VISSIM Travel Time Outputs'!$B:$B,BZ$9),"-")</f>
        <v>-</v>
      </c>
      <c r="CA83" s="324" t="str">
        <f>IFERROR(AVERAGEIFS('VISSIM Travel Time Outputs'!$G:$G,'VISSIM Travel Time Outputs'!$D:$D,$D83,'VISSIM Travel Time Outputs'!$A:$A,"AVG",'VISSIM Travel Time Outputs'!$B:$B,CA$9),"-")</f>
        <v>-</v>
      </c>
      <c r="CB83" s="325" t="str">
        <f>IFERROR(AVERAGEIFS('VISSIM Travel Time Outputs'!$G:$G,'VISSIM Travel Time Outputs'!$D:$D,$D83,'VISSIM Travel Time Outputs'!$A:$A,"AVG",'VISSIM Travel Time Outputs'!$B:$B,CB$9),"-")</f>
        <v>-</v>
      </c>
      <c r="CC83" s="254"/>
      <c r="CD83" s="209" t="str">
        <f t="shared" si="38"/>
        <v>--</v>
      </c>
      <c r="CE83" s="354" t="str">
        <f t="shared" si="39"/>
        <v>--</v>
      </c>
      <c r="CF83" s="325">
        <f t="shared" si="40"/>
        <v>0</v>
      </c>
      <c r="CG83" s="331"/>
      <c r="CH83" s="209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134"/>
      <c r="CX83" s="331"/>
      <c r="CY83" s="323"/>
      <c r="CZ83" s="324"/>
      <c r="DA83" s="324"/>
      <c r="DB83" s="324"/>
      <c r="DC83" s="324"/>
      <c r="DD83" s="324"/>
      <c r="DE83" s="324"/>
      <c r="DF83" s="324"/>
      <c r="DG83" s="324"/>
      <c r="DH83" s="324"/>
      <c r="DI83" s="324"/>
      <c r="DJ83" s="324"/>
      <c r="DK83" s="324"/>
      <c r="DL83" s="324"/>
      <c r="DM83" s="324"/>
      <c r="DN83" s="325"/>
      <c r="DO83" s="331"/>
      <c r="DP83" s="209" t="str">
        <f t="shared" si="41"/>
        <v>--</v>
      </c>
      <c r="DQ83" s="354" t="str">
        <f t="shared" si="42"/>
        <v>--</v>
      </c>
      <c r="DR83" s="325">
        <f t="shared" si="43"/>
        <v>0</v>
      </c>
      <c r="DS83" s="255"/>
      <c r="DT83" s="209" t="str">
        <f>IFERROR(TIME(0,0,AVERAGEIFS('VISSIM Travel Time Outputs'!$K:$K,'VISSIM Travel Time Outputs'!$D:$D,$D83,'VISSIM Travel Time Outputs'!$A:$A,"AVG",'VISSIM Travel Time Outputs'!$B:$B,DT$9)),"-")</f>
        <v>-</v>
      </c>
      <c r="DU83" s="34" t="str">
        <f>IFERROR(TIME(0,0,AVERAGEIFS('VISSIM Travel Time Outputs'!$K:$K,'VISSIM Travel Time Outputs'!$D:$D,$D83,'VISSIM Travel Time Outputs'!$A:$A,"AVG",'VISSIM Travel Time Outputs'!$B:$B,DU$9)),"-")</f>
        <v>-</v>
      </c>
      <c r="DV83" s="34" t="str">
        <f>IFERROR(TIME(0,0,AVERAGEIFS('VISSIM Travel Time Outputs'!$K:$K,'VISSIM Travel Time Outputs'!$D:$D,$D83,'VISSIM Travel Time Outputs'!$A:$A,"AVG",'VISSIM Travel Time Outputs'!$B:$B,DV$9)),"-")</f>
        <v>-</v>
      </c>
      <c r="DW83" s="34" t="str">
        <f>IFERROR(TIME(0,0,AVERAGEIFS('VISSIM Travel Time Outputs'!$K:$K,'VISSIM Travel Time Outputs'!$D:$D,$D83,'VISSIM Travel Time Outputs'!$A:$A,"AVG",'VISSIM Travel Time Outputs'!$B:$B,DW$9)),"-")</f>
        <v>-</v>
      </c>
      <c r="DX83" s="34" t="str">
        <f>IFERROR(TIME(0,0,AVERAGEIFS('VISSIM Travel Time Outputs'!$K:$K,'VISSIM Travel Time Outputs'!$D:$D,$D83,'VISSIM Travel Time Outputs'!$A:$A,"AVG",'VISSIM Travel Time Outputs'!$B:$B,DX$9)),"-")</f>
        <v>-</v>
      </c>
      <c r="DY83" s="34" t="str">
        <f>IFERROR(TIME(0,0,AVERAGEIFS('VISSIM Travel Time Outputs'!$K:$K,'VISSIM Travel Time Outputs'!$D:$D,$D83,'VISSIM Travel Time Outputs'!$A:$A,"AVG",'VISSIM Travel Time Outputs'!$B:$B,DY$9)),"-")</f>
        <v>-</v>
      </c>
      <c r="DZ83" s="34" t="str">
        <f>IFERROR(TIME(0,0,AVERAGEIFS('VISSIM Travel Time Outputs'!$K:$K,'VISSIM Travel Time Outputs'!$D:$D,$D83,'VISSIM Travel Time Outputs'!$A:$A,"AVG",'VISSIM Travel Time Outputs'!$B:$B,DZ$9)),"-")</f>
        <v>-</v>
      </c>
      <c r="EA83" s="34" t="str">
        <f>IFERROR(TIME(0,0,AVERAGEIFS('VISSIM Travel Time Outputs'!$K:$K,'VISSIM Travel Time Outputs'!$D:$D,$D83,'VISSIM Travel Time Outputs'!$A:$A,"AVG",'VISSIM Travel Time Outputs'!$B:$B,EA$9)),"-")</f>
        <v>-</v>
      </c>
      <c r="EB83" s="34" t="str">
        <f>IFERROR(TIME(0,0,AVERAGEIFS('VISSIM Travel Time Outputs'!$K:$K,'VISSIM Travel Time Outputs'!$D:$D,$D83,'VISSIM Travel Time Outputs'!$A:$A,"AVG",'VISSIM Travel Time Outputs'!$B:$B,EB$9)),"-")</f>
        <v>-</v>
      </c>
      <c r="EC83" s="34" t="str">
        <f>IFERROR(TIME(0,0,AVERAGEIFS('VISSIM Travel Time Outputs'!$K:$K,'VISSIM Travel Time Outputs'!$D:$D,$D83,'VISSIM Travel Time Outputs'!$A:$A,"AVG",'VISSIM Travel Time Outputs'!$B:$B,EC$9)),"-")</f>
        <v>-</v>
      </c>
      <c r="ED83" s="34" t="str">
        <f>IFERROR(TIME(0,0,AVERAGEIFS('VISSIM Travel Time Outputs'!$K:$K,'VISSIM Travel Time Outputs'!$D:$D,$D83,'VISSIM Travel Time Outputs'!$A:$A,"AVG",'VISSIM Travel Time Outputs'!$B:$B,ED$9)),"-")</f>
        <v>-</v>
      </c>
      <c r="EE83" s="34" t="str">
        <f>IFERROR(TIME(0,0,AVERAGEIFS('VISSIM Travel Time Outputs'!$K:$K,'VISSIM Travel Time Outputs'!$D:$D,$D83,'VISSIM Travel Time Outputs'!$A:$A,"AVG",'VISSIM Travel Time Outputs'!$B:$B,EE$9)),"-")</f>
        <v>-</v>
      </c>
      <c r="EF83" s="34" t="str">
        <f>IFERROR(TIME(0,0,AVERAGEIFS('VISSIM Travel Time Outputs'!$K:$K,'VISSIM Travel Time Outputs'!$D:$D,$D83,'VISSIM Travel Time Outputs'!$A:$A,"AVG",'VISSIM Travel Time Outputs'!$B:$B,EF$9)),"-")</f>
        <v>-</v>
      </c>
      <c r="EG83" s="34" t="str">
        <f>IFERROR(TIME(0,0,AVERAGEIFS('VISSIM Travel Time Outputs'!$K:$K,'VISSIM Travel Time Outputs'!$D:$D,$D83,'VISSIM Travel Time Outputs'!$A:$A,"AVG",'VISSIM Travel Time Outputs'!$B:$B,EG$9)),"-")</f>
        <v>-</v>
      </c>
      <c r="EH83" s="34" t="str">
        <f>IFERROR(TIME(0,0,AVERAGEIFS('VISSIM Travel Time Outputs'!$K:$K,'VISSIM Travel Time Outputs'!$D:$D,$D83,'VISSIM Travel Time Outputs'!$A:$A,"AVG",'VISSIM Travel Time Outputs'!$B:$B,EH$9)),"-")</f>
        <v>-</v>
      </c>
      <c r="EI83" s="134" t="str">
        <f>IFERROR(TIME(0,0,AVERAGEIFS('VISSIM Travel Time Outputs'!$K:$K,'VISSIM Travel Time Outputs'!$D:$D,$D83,'VISSIM Travel Time Outputs'!$A:$A,"AVG",'VISSIM Travel Time Outputs'!$B:$B,EI$9)),"-")</f>
        <v>-</v>
      </c>
      <c r="EJ83" s="126"/>
      <c r="EK83" s="323" t="str">
        <f>IFERROR(AVERAGEIFS('VISSIM Travel Time Outputs'!$H:$H,'VISSIM Travel Time Outputs'!$D:$D,$D83,'VISSIM Travel Time Outputs'!$A:$A,"AVG",'VISSIM Travel Time Outputs'!$B:$B,EK$9),"-")</f>
        <v>-</v>
      </c>
      <c r="EL83" s="324" t="str">
        <f>IFERROR(AVERAGEIFS('VISSIM Travel Time Outputs'!$H:$H,'VISSIM Travel Time Outputs'!$D:$D,$D83,'VISSIM Travel Time Outputs'!$A:$A,"AVG",'VISSIM Travel Time Outputs'!$B:$B,EL$9),"-")</f>
        <v>-</v>
      </c>
      <c r="EM83" s="324" t="str">
        <f>IFERROR(AVERAGEIFS('VISSIM Travel Time Outputs'!$H:$H,'VISSIM Travel Time Outputs'!$D:$D,$D83,'VISSIM Travel Time Outputs'!$A:$A,"AVG",'VISSIM Travel Time Outputs'!$B:$B,EM$9),"-")</f>
        <v>-</v>
      </c>
      <c r="EN83" s="324" t="str">
        <f>IFERROR(AVERAGEIFS('VISSIM Travel Time Outputs'!$H:$H,'VISSIM Travel Time Outputs'!$D:$D,$D83,'VISSIM Travel Time Outputs'!$A:$A,"AVG",'VISSIM Travel Time Outputs'!$B:$B,EN$9),"-")</f>
        <v>-</v>
      </c>
      <c r="EO83" s="324" t="str">
        <f>IFERROR(AVERAGEIFS('VISSIM Travel Time Outputs'!$H:$H,'VISSIM Travel Time Outputs'!$D:$D,$D83,'VISSIM Travel Time Outputs'!$A:$A,"AVG",'VISSIM Travel Time Outputs'!$B:$B,EO$9),"-")</f>
        <v>-</v>
      </c>
      <c r="EP83" s="324" t="str">
        <f>IFERROR(AVERAGEIFS('VISSIM Travel Time Outputs'!$H:$H,'VISSIM Travel Time Outputs'!$D:$D,$D83,'VISSIM Travel Time Outputs'!$A:$A,"AVG",'VISSIM Travel Time Outputs'!$B:$B,EP$9),"-")</f>
        <v>-</v>
      </c>
      <c r="EQ83" s="324" t="str">
        <f>IFERROR(AVERAGEIFS('VISSIM Travel Time Outputs'!$H:$H,'VISSIM Travel Time Outputs'!$D:$D,$D83,'VISSIM Travel Time Outputs'!$A:$A,"AVG",'VISSIM Travel Time Outputs'!$B:$B,EQ$9),"-")</f>
        <v>-</v>
      </c>
      <c r="ER83" s="324" t="str">
        <f>IFERROR(AVERAGEIFS('VISSIM Travel Time Outputs'!$H:$H,'VISSIM Travel Time Outputs'!$D:$D,$D83,'VISSIM Travel Time Outputs'!$A:$A,"AVG",'VISSIM Travel Time Outputs'!$B:$B,ER$9),"-")</f>
        <v>-</v>
      </c>
      <c r="ES83" s="324" t="str">
        <f>IFERROR(AVERAGEIFS('VISSIM Travel Time Outputs'!$H:$H,'VISSIM Travel Time Outputs'!$D:$D,$D83,'VISSIM Travel Time Outputs'!$A:$A,"AVG",'VISSIM Travel Time Outputs'!$B:$B,ES$9),"-")</f>
        <v>-</v>
      </c>
      <c r="ET83" s="324" t="str">
        <f>IFERROR(AVERAGEIFS('VISSIM Travel Time Outputs'!$H:$H,'VISSIM Travel Time Outputs'!$D:$D,$D83,'VISSIM Travel Time Outputs'!$A:$A,"AVG",'VISSIM Travel Time Outputs'!$B:$B,ET$9),"-")</f>
        <v>-</v>
      </c>
      <c r="EU83" s="324" t="str">
        <f>IFERROR(AVERAGEIFS('VISSIM Travel Time Outputs'!$H:$H,'VISSIM Travel Time Outputs'!$D:$D,$D83,'VISSIM Travel Time Outputs'!$A:$A,"AVG",'VISSIM Travel Time Outputs'!$B:$B,EU$9),"-")</f>
        <v>-</v>
      </c>
      <c r="EV83" s="324" t="str">
        <f>IFERROR(AVERAGEIFS('VISSIM Travel Time Outputs'!$H:$H,'VISSIM Travel Time Outputs'!$D:$D,$D83,'VISSIM Travel Time Outputs'!$A:$A,"AVG",'VISSIM Travel Time Outputs'!$B:$B,EV$9),"-")</f>
        <v>-</v>
      </c>
      <c r="EW83" s="324" t="str">
        <f>IFERROR(AVERAGEIFS('VISSIM Travel Time Outputs'!$H:$H,'VISSIM Travel Time Outputs'!$D:$D,$D83,'VISSIM Travel Time Outputs'!$A:$A,"AVG",'VISSIM Travel Time Outputs'!$B:$B,EW$9),"-")</f>
        <v>-</v>
      </c>
      <c r="EX83" s="324" t="str">
        <f>IFERROR(AVERAGEIFS('VISSIM Travel Time Outputs'!$H:$H,'VISSIM Travel Time Outputs'!$D:$D,$D83,'VISSIM Travel Time Outputs'!$A:$A,"AVG",'VISSIM Travel Time Outputs'!$B:$B,EX$9),"-")</f>
        <v>-</v>
      </c>
      <c r="EY83" s="324" t="str">
        <f>IFERROR(AVERAGEIFS('VISSIM Travel Time Outputs'!$H:$H,'VISSIM Travel Time Outputs'!$D:$D,$D83,'VISSIM Travel Time Outputs'!$A:$A,"AVG",'VISSIM Travel Time Outputs'!$B:$B,EY$9),"-")</f>
        <v>-</v>
      </c>
      <c r="EZ83" s="325" t="str">
        <f>IFERROR(AVERAGEIFS('VISSIM Travel Time Outputs'!$H:$H,'VISSIM Travel Time Outputs'!$D:$D,$D83,'VISSIM Travel Time Outputs'!$A:$A,"AVG",'VISSIM Travel Time Outputs'!$B:$B,EZ$9),"-")</f>
        <v>-</v>
      </c>
      <c r="FA83" s="254"/>
      <c r="FB83" s="209" t="str">
        <f t="shared" si="44"/>
        <v>--</v>
      </c>
      <c r="FC83" s="354" t="str">
        <f t="shared" si="45"/>
        <v>--</v>
      </c>
      <c r="FD83" s="325">
        <f t="shared" si="46"/>
        <v>0</v>
      </c>
      <c r="FE83" s="331"/>
      <c r="FF83" s="209" t="str">
        <f>IFERROR(GETPIVOTDATA("Average of TRAVTM(40)",#REF!,"TIMEINT",FF$9,"VEHICLETRAVELTIMEMEASUREMENT",$D83)/3600/24,"--")</f>
        <v>--</v>
      </c>
      <c r="FG83" s="34" t="str">
        <f>IFERROR(GETPIVOTDATA("Average of TRAVTM(40)",#REF!,"TIMEINT",FG$9,"VEHICLETRAVELTIMEMEASUREMENT",$D83)/3600/24,"--")</f>
        <v>--</v>
      </c>
      <c r="FH83" s="34" t="str">
        <f>IFERROR(GETPIVOTDATA("Average of TRAVTM(40)",#REF!,"TIMEINT",FH$9,"VEHICLETRAVELTIMEMEASUREMENT",$D83)/3600/24,"--")</f>
        <v>--</v>
      </c>
      <c r="FI83" s="34" t="str">
        <f>IFERROR(GETPIVOTDATA("Average of TRAVTM(40)",#REF!,"TIMEINT",FI$9,"VEHICLETRAVELTIMEMEASUREMENT",$D83)/3600/24,"--")</f>
        <v>--</v>
      </c>
      <c r="FJ83" s="34" t="str">
        <f>IFERROR(GETPIVOTDATA("Average of TRAVTM(40)",#REF!,"TIMEINT",FJ$9,"VEHICLETRAVELTIMEMEASUREMENT",$D83)/3600/24,"--")</f>
        <v>--</v>
      </c>
      <c r="FK83" s="34" t="str">
        <f>IFERROR(GETPIVOTDATA("Average of TRAVTM(40)",#REF!,"TIMEINT",FK$9,"VEHICLETRAVELTIMEMEASUREMENT",$D83)/3600/24,"--")</f>
        <v>--</v>
      </c>
      <c r="FL83" s="34" t="str">
        <f>IFERROR(GETPIVOTDATA("Average of TRAVTM(40)",#REF!,"TIMEINT",FL$9,"VEHICLETRAVELTIMEMEASUREMENT",$D83)/3600/24,"--")</f>
        <v>--</v>
      </c>
      <c r="FM83" s="34" t="str">
        <f>IFERROR(GETPIVOTDATA("Average of TRAVTM(40)",#REF!,"TIMEINT",FM$9,"VEHICLETRAVELTIMEMEASUREMENT",$D83)/3600/24,"--")</f>
        <v>--</v>
      </c>
      <c r="FN83" s="34" t="str">
        <f>IFERROR(GETPIVOTDATA("Average of TRAVTM(40)",#REF!,"TIMEINT",FN$9,"VEHICLETRAVELTIMEMEASUREMENT",$D83)/3600/24,"--")</f>
        <v>--</v>
      </c>
      <c r="FO83" s="34" t="str">
        <f>IFERROR(GETPIVOTDATA("Average of TRAVTM(40)",#REF!,"TIMEINT",FO$9,"VEHICLETRAVELTIMEMEASUREMENT",$D83)/3600/24,"--")</f>
        <v>--</v>
      </c>
      <c r="FP83" s="34" t="str">
        <f>IFERROR(GETPIVOTDATA("Average of TRAVTM(40)",#REF!,"TIMEINT",FP$9,"VEHICLETRAVELTIMEMEASUREMENT",$D83)/3600/24,"--")</f>
        <v>--</v>
      </c>
      <c r="FQ83" s="34" t="str">
        <f>IFERROR(GETPIVOTDATA("Average of TRAVTM(40)",#REF!,"TIMEINT",FQ$9,"VEHICLETRAVELTIMEMEASUREMENT",$D83)/3600/24,"--")</f>
        <v>--</v>
      </c>
      <c r="FR83" s="34" t="str">
        <f>IFERROR(GETPIVOTDATA("Average of TRAVTM(40)",#REF!,"TIMEINT",FR$9,"VEHICLETRAVELTIMEMEASUREMENT",$D83)/3600/24,"--")</f>
        <v>--</v>
      </c>
      <c r="FS83" s="34" t="str">
        <f>IFERROR(GETPIVOTDATA("Average of TRAVTM(40)",#REF!,"TIMEINT",FS$9,"VEHICLETRAVELTIMEMEASUREMENT",$D83)/3600/24,"--")</f>
        <v>--</v>
      </c>
      <c r="FT83" s="34" t="str">
        <f>IFERROR(GETPIVOTDATA("Average of TRAVTM(40)",#REF!,"TIMEINT",FT$9,"VEHICLETRAVELTIMEMEASUREMENT",$D83)/3600/24,"--")</f>
        <v>--</v>
      </c>
      <c r="FU83" s="134" t="str">
        <f>IFERROR(GETPIVOTDATA("Average of TRAVTM(40)",#REF!,"TIMEINT",FU$9,"VEHICLETRAVELTIMEMEASUREMENT",$D83)/3600/24,"--")</f>
        <v>--</v>
      </c>
      <c r="FV83" s="331"/>
      <c r="FW83" s="323" t="str">
        <f>IFERROR(GETPIVOTDATA("Average of VEHS(40)",#REF!,"TIMEINT",FW$9,"VEHICLETRAVELTIMEMEASUREMENT",$D83),"--")</f>
        <v>--</v>
      </c>
      <c r="FX83" s="324" t="str">
        <f>IFERROR(GETPIVOTDATA("Average of VEHS(40)",#REF!,"TIMEINT",FX$9,"VEHICLETRAVELTIMEMEASUREMENT",$D83),"--")</f>
        <v>--</v>
      </c>
      <c r="FY83" s="324" t="str">
        <f>IFERROR(GETPIVOTDATA("Average of VEHS(40)",#REF!,"TIMEINT",FY$9,"VEHICLETRAVELTIMEMEASUREMENT",$D83),"--")</f>
        <v>--</v>
      </c>
      <c r="FZ83" s="324" t="str">
        <f>IFERROR(GETPIVOTDATA("Average of VEHS(40)",#REF!,"TIMEINT",FZ$9,"VEHICLETRAVELTIMEMEASUREMENT",$D83),"--")</f>
        <v>--</v>
      </c>
      <c r="GA83" s="324" t="str">
        <f>IFERROR(GETPIVOTDATA("Average of VEHS(40)",#REF!,"TIMEINT",GA$9,"VEHICLETRAVELTIMEMEASUREMENT",$D83),"--")</f>
        <v>--</v>
      </c>
      <c r="GB83" s="324" t="str">
        <f>IFERROR(GETPIVOTDATA("Average of VEHS(40)",#REF!,"TIMEINT",GB$9,"VEHICLETRAVELTIMEMEASUREMENT",$D83),"--")</f>
        <v>--</v>
      </c>
      <c r="GC83" s="324" t="str">
        <f>IFERROR(GETPIVOTDATA("Average of VEHS(40)",#REF!,"TIMEINT",GC$9,"VEHICLETRAVELTIMEMEASUREMENT",$D83),"--")</f>
        <v>--</v>
      </c>
      <c r="GD83" s="324" t="str">
        <f>IFERROR(GETPIVOTDATA("Average of VEHS(40)",#REF!,"TIMEINT",GD$9,"VEHICLETRAVELTIMEMEASUREMENT",$D83),"--")</f>
        <v>--</v>
      </c>
      <c r="GE83" s="324" t="str">
        <f>IFERROR(GETPIVOTDATA("Average of VEHS(40)",#REF!,"TIMEINT",GE$9,"VEHICLETRAVELTIMEMEASUREMENT",$D83),"--")</f>
        <v>--</v>
      </c>
      <c r="GF83" s="324" t="str">
        <f>IFERROR(GETPIVOTDATA("Average of VEHS(40)",#REF!,"TIMEINT",GF$9,"VEHICLETRAVELTIMEMEASUREMENT",$D83),"--")</f>
        <v>--</v>
      </c>
      <c r="GG83" s="324" t="str">
        <f>IFERROR(GETPIVOTDATA("Average of VEHS(40)",#REF!,"TIMEINT",GG$9,"VEHICLETRAVELTIMEMEASUREMENT",$D83),"--")</f>
        <v>--</v>
      </c>
      <c r="GH83" s="324" t="str">
        <f>IFERROR(GETPIVOTDATA("Average of VEHS(40)",#REF!,"TIMEINT",GH$9,"VEHICLETRAVELTIMEMEASUREMENT",$D83),"--")</f>
        <v>--</v>
      </c>
      <c r="GI83" s="324" t="str">
        <f>IFERROR(GETPIVOTDATA("Average of VEHS(40)",#REF!,"TIMEINT",GI$9,"VEHICLETRAVELTIMEMEASUREMENT",$D83),"--")</f>
        <v>--</v>
      </c>
      <c r="GJ83" s="324" t="str">
        <f>IFERROR(GETPIVOTDATA("Average of VEHS(40)",#REF!,"TIMEINT",GJ$9,"VEHICLETRAVELTIMEMEASUREMENT",$D83),"--")</f>
        <v>--</v>
      </c>
      <c r="GK83" s="324" t="str">
        <f>IFERROR(GETPIVOTDATA("Average of VEHS(40)",#REF!,"TIMEINT",GK$9,"VEHICLETRAVELTIMEMEASUREMENT",$D83),"--")</f>
        <v>--</v>
      </c>
      <c r="GL83" s="325" t="str">
        <f>IFERROR(GETPIVOTDATA("Average of VEHS(40)",#REF!,"TIMEINT",GL$9,"VEHICLETRAVELTIMEMEASUREMENT",$D83),"--")</f>
        <v>--</v>
      </c>
      <c r="GM83" s="331"/>
      <c r="GN83" s="209" t="str">
        <f t="shared" si="47"/>
        <v>--</v>
      </c>
      <c r="GO83" s="354" t="str">
        <f t="shared" si="48"/>
        <v>--</v>
      </c>
      <c r="GP83" s="325">
        <f t="shared" si="49"/>
        <v>0</v>
      </c>
      <c r="GQ83" s="331"/>
      <c r="GR83" s="209" t="str">
        <f>IFERROR(GETPIVOTDATA("Average of TRAVTM(60)",#REF!,"TIMEINT",GR$9,"VEHICLETRAVELTIMEMEASUREMENT",$D83)/3600/24,"--")</f>
        <v>--</v>
      </c>
      <c r="GS83" s="34" t="str">
        <f>IFERROR(GETPIVOTDATA("Average of TRAVTM(60)",#REF!,"TIMEINT",GS$9,"VEHICLETRAVELTIMEMEASUREMENT",$D83)/3600/24,"--")</f>
        <v>--</v>
      </c>
      <c r="GT83" s="34" t="str">
        <f>IFERROR(GETPIVOTDATA("Average of TRAVTM(60)",#REF!,"TIMEINT",GT$9,"VEHICLETRAVELTIMEMEASUREMENT",$D83)/3600/24,"--")</f>
        <v>--</v>
      </c>
      <c r="GU83" s="34" t="str">
        <f>IFERROR(GETPIVOTDATA("Average of TRAVTM(60)",#REF!,"TIMEINT",GU$9,"VEHICLETRAVELTIMEMEASUREMENT",$D83)/3600/24,"--")</f>
        <v>--</v>
      </c>
      <c r="GV83" s="34" t="str">
        <f>IFERROR(GETPIVOTDATA("Average of TRAVTM(60)",#REF!,"TIMEINT",GV$9,"VEHICLETRAVELTIMEMEASUREMENT",$D83)/3600/24,"--")</f>
        <v>--</v>
      </c>
      <c r="GW83" s="34" t="str">
        <f>IFERROR(GETPIVOTDATA("Average of TRAVTM(60)",#REF!,"TIMEINT",GW$9,"VEHICLETRAVELTIMEMEASUREMENT",$D83)/3600/24,"--")</f>
        <v>--</v>
      </c>
      <c r="GX83" s="34" t="str">
        <f>IFERROR(GETPIVOTDATA("Average of TRAVTM(60)",#REF!,"TIMEINT",GX$9,"VEHICLETRAVELTIMEMEASUREMENT",$D83)/3600/24,"--")</f>
        <v>--</v>
      </c>
      <c r="GY83" s="34" t="str">
        <f>IFERROR(GETPIVOTDATA("Average of TRAVTM(60)",#REF!,"TIMEINT",GY$9,"VEHICLETRAVELTIMEMEASUREMENT",$D83)/3600/24,"--")</f>
        <v>--</v>
      </c>
      <c r="GZ83" s="34" t="str">
        <f>IFERROR(GETPIVOTDATA("Average of TRAVTM(60)",#REF!,"TIMEINT",GZ$9,"VEHICLETRAVELTIMEMEASUREMENT",$D83)/3600/24,"--")</f>
        <v>--</v>
      </c>
      <c r="HA83" s="34" t="str">
        <f>IFERROR(GETPIVOTDATA("Average of TRAVTM(60)",#REF!,"TIMEINT",HA$9,"VEHICLETRAVELTIMEMEASUREMENT",$D83)/3600/24,"--")</f>
        <v>--</v>
      </c>
      <c r="HB83" s="34" t="str">
        <f>IFERROR(GETPIVOTDATA("Average of TRAVTM(60)",#REF!,"TIMEINT",HB$9,"VEHICLETRAVELTIMEMEASUREMENT",$D83)/3600/24,"--")</f>
        <v>--</v>
      </c>
      <c r="HC83" s="34" t="str">
        <f>IFERROR(GETPIVOTDATA("Average of TRAVTM(60)",#REF!,"TIMEINT",HC$9,"VEHICLETRAVELTIMEMEASUREMENT",$D83)/3600/24,"--")</f>
        <v>--</v>
      </c>
      <c r="HD83" s="34" t="str">
        <f>IFERROR(GETPIVOTDATA("Average of TRAVTM(60)",#REF!,"TIMEINT",HD$9,"VEHICLETRAVELTIMEMEASUREMENT",$D83)/3600/24,"--")</f>
        <v>--</v>
      </c>
      <c r="HE83" s="34" t="str">
        <f>IFERROR(GETPIVOTDATA("Average of TRAVTM(60)",#REF!,"TIMEINT",HE$9,"VEHICLETRAVELTIMEMEASUREMENT",$D83)/3600/24,"--")</f>
        <v>--</v>
      </c>
      <c r="HF83" s="34" t="str">
        <f>IFERROR(GETPIVOTDATA("Average of TRAVTM(60)",#REF!,"TIMEINT",HF$9,"VEHICLETRAVELTIMEMEASUREMENT",$D83)/3600/24,"--")</f>
        <v>--</v>
      </c>
      <c r="HG83" s="134" t="str">
        <f>IFERROR(GETPIVOTDATA("Average of TRAVTM(60)",#REF!,"TIMEINT",HG$9,"VEHICLETRAVELTIMEMEASUREMENT",$D83)/3600/24,"--")</f>
        <v>--</v>
      </c>
      <c r="HH83" s="331"/>
      <c r="HI83" s="323" t="str">
        <f>IFERROR(GETPIVOTDATA("Average of VEHS(60)",#REF!,"TIMEINT",HI$9,"VEHICLETRAVELTIMEMEASUREMENT",$D83),"--")</f>
        <v>--</v>
      </c>
      <c r="HJ83" s="324" t="str">
        <f>IFERROR(GETPIVOTDATA("Average of VEHS(60)",#REF!,"TIMEINT",HJ$9,"VEHICLETRAVELTIMEMEASUREMENT",$D83),"--")</f>
        <v>--</v>
      </c>
      <c r="HK83" s="324" t="str">
        <f>IFERROR(GETPIVOTDATA("Average of VEHS(60)",#REF!,"TIMEINT",HK$9,"VEHICLETRAVELTIMEMEASUREMENT",$D83),"--")</f>
        <v>--</v>
      </c>
      <c r="HL83" s="324" t="str">
        <f>IFERROR(GETPIVOTDATA("Average of VEHS(60)",#REF!,"TIMEINT",HL$9,"VEHICLETRAVELTIMEMEASUREMENT",$D83),"--")</f>
        <v>--</v>
      </c>
      <c r="HM83" s="324" t="str">
        <f>IFERROR(GETPIVOTDATA("Average of VEHS(60)",#REF!,"TIMEINT",HM$9,"VEHICLETRAVELTIMEMEASUREMENT",$D83),"--")</f>
        <v>--</v>
      </c>
      <c r="HN83" s="324" t="str">
        <f>IFERROR(GETPIVOTDATA("Average of VEHS(60)",#REF!,"TIMEINT",HN$9,"VEHICLETRAVELTIMEMEASUREMENT",$D83),"--")</f>
        <v>--</v>
      </c>
      <c r="HO83" s="324" t="str">
        <f>IFERROR(GETPIVOTDATA("Average of VEHS(60)",#REF!,"TIMEINT",HO$9,"VEHICLETRAVELTIMEMEASUREMENT",$D83),"--")</f>
        <v>--</v>
      </c>
      <c r="HP83" s="324" t="str">
        <f>IFERROR(GETPIVOTDATA("Average of VEHS(60)",#REF!,"TIMEINT",HP$9,"VEHICLETRAVELTIMEMEASUREMENT",$D83),"--")</f>
        <v>--</v>
      </c>
      <c r="HQ83" s="324" t="str">
        <f>IFERROR(GETPIVOTDATA("Average of VEHS(60)",#REF!,"TIMEINT",HQ$9,"VEHICLETRAVELTIMEMEASUREMENT",$D83),"--")</f>
        <v>--</v>
      </c>
      <c r="HR83" s="324" t="str">
        <f>IFERROR(GETPIVOTDATA("Average of VEHS(60)",#REF!,"TIMEINT",HR$9,"VEHICLETRAVELTIMEMEASUREMENT",$D83),"--")</f>
        <v>--</v>
      </c>
      <c r="HS83" s="324" t="str">
        <f>IFERROR(GETPIVOTDATA("Average of VEHS(60)",#REF!,"TIMEINT",HS$9,"VEHICLETRAVELTIMEMEASUREMENT",$D83),"--")</f>
        <v>--</v>
      </c>
      <c r="HT83" s="324" t="str">
        <f>IFERROR(GETPIVOTDATA("Average of VEHS(60)",#REF!,"TIMEINT",HT$9,"VEHICLETRAVELTIMEMEASUREMENT",$D83),"--")</f>
        <v>--</v>
      </c>
      <c r="HU83" s="324" t="str">
        <f>IFERROR(GETPIVOTDATA("Average of VEHS(60)",#REF!,"TIMEINT",HU$9,"VEHICLETRAVELTIMEMEASUREMENT",$D83),"--")</f>
        <v>--</v>
      </c>
      <c r="HV83" s="324" t="str">
        <f>IFERROR(GETPIVOTDATA("Average of VEHS(60)",#REF!,"TIMEINT",HV$9,"VEHICLETRAVELTIMEMEASUREMENT",$D83),"--")</f>
        <v>--</v>
      </c>
      <c r="HW83" s="324" t="str">
        <f>IFERROR(GETPIVOTDATA("Average of VEHS(60)",#REF!,"TIMEINT",HW$9,"VEHICLETRAVELTIMEMEASUREMENT",$D83),"--")</f>
        <v>--</v>
      </c>
      <c r="HX83" s="325" t="str">
        <f>IFERROR(GETPIVOTDATA("Average of VEHS(60)",#REF!,"TIMEINT",HX$9,"VEHICLETRAVELTIMEMEASUREMENT",$D83),"--")</f>
        <v>--</v>
      </c>
      <c r="HY83" s="331"/>
      <c r="HZ83" s="209" t="str">
        <f t="shared" si="50"/>
        <v>--</v>
      </c>
      <c r="IA83" s="354" t="str">
        <f t="shared" si="51"/>
        <v>--</v>
      </c>
      <c r="IB83" s="325">
        <f t="shared" si="52"/>
        <v>0</v>
      </c>
      <c r="IC83" s="638"/>
      <c r="ID83" s="323" t="str">
        <f>IFERROR(AVERAGEIFS('VISSIM Travel Time Outputs'!#REF!,'VISSIM Travel Time Outputs'!#REF!,$D83,'VISSIM Travel Time Outputs'!#REF!,"AVG",'VISSIM Travel Time Outputs'!#REF!,ID$9),"-")</f>
        <v>-</v>
      </c>
      <c r="IE83" s="324" t="str">
        <f>IFERROR(AVERAGEIFS('VISSIM Travel Time Outputs'!#REF!,'VISSIM Travel Time Outputs'!#REF!,$D83,'VISSIM Travel Time Outputs'!#REF!,"AVG",'VISSIM Travel Time Outputs'!#REF!,IE$9),"-")</f>
        <v>-</v>
      </c>
      <c r="IF83" s="324" t="str">
        <f>IFERROR(AVERAGEIFS('VISSIM Travel Time Outputs'!#REF!,'VISSIM Travel Time Outputs'!#REF!,$D83,'VISSIM Travel Time Outputs'!#REF!,"AVG",'VISSIM Travel Time Outputs'!#REF!,IF$9),"-")</f>
        <v>-</v>
      </c>
      <c r="IG83" s="324" t="str">
        <f>IFERROR(AVERAGEIFS('VISSIM Travel Time Outputs'!#REF!,'VISSIM Travel Time Outputs'!#REF!,$D83,'VISSIM Travel Time Outputs'!#REF!,"AVG",'VISSIM Travel Time Outputs'!#REF!,IG$9),"-")</f>
        <v>-</v>
      </c>
      <c r="IH83" s="324" t="str">
        <f>IFERROR(AVERAGEIFS('VISSIM Travel Time Outputs'!#REF!,'VISSIM Travel Time Outputs'!#REF!,$D83,'VISSIM Travel Time Outputs'!#REF!,"AVG",'VISSIM Travel Time Outputs'!#REF!,IH$9),"-")</f>
        <v>-</v>
      </c>
      <c r="II83" s="324" t="str">
        <f>IFERROR(AVERAGEIFS('VISSIM Travel Time Outputs'!#REF!,'VISSIM Travel Time Outputs'!#REF!,$D83,'VISSIM Travel Time Outputs'!#REF!,"AVG",'VISSIM Travel Time Outputs'!#REF!,II$9),"-")</f>
        <v>-</v>
      </c>
      <c r="IJ83" s="324" t="str">
        <f>IFERROR(AVERAGEIFS('VISSIM Travel Time Outputs'!#REF!,'VISSIM Travel Time Outputs'!#REF!,$D83,'VISSIM Travel Time Outputs'!#REF!,"AVG",'VISSIM Travel Time Outputs'!#REF!,IJ$9),"-")</f>
        <v>-</v>
      </c>
      <c r="IK83" s="324" t="str">
        <f>IFERROR(AVERAGEIFS('VISSIM Travel Time Outputs'!#REF!,'VISSIM Travel Time Outputs'!#REF!,$D83,'VISSIM Travel Time Outputs'!#REF!,"AVG",'VISSIM Travel Time Outputs'!#REF!,IK$9),"-")</f>
        <v>-</v>
      </c>
      <c r="IL83" s="324" t="str">
        <f>IFERROR(AVERAGEIFS('VISSIM Travel Time Outputs'!#REF!,'VISSIM Travel Time Outputs'!#REF!,$D83,'VISSIM Travel Time Outputs'!#REF!,"AVG",'VISSIM Travel Time Outputs'!#REF!,IL$9),"-")</f>
        <v>-</v>
      </c>
      <c r="IM83" s="324" t="str">
        <f>IFERROR(AVERAGEIFS('VISSIM Travel Time Outputs'!#REF!,'VISSIM Travel Time Outputs'!#REF!,$D83,'VISSIM Travel Time Outputs'!#REF!,"AVG",'VISSIM Travel Time Outputs'!#REF!,IM$9),"-")</f>
        <v>-</v>
      </c>
      <c r="IN83" s="324" t="str">
        <f>IFERROR(AVERAGEIFS('VISSIM Travel Time Outputs'!#REF!,'VISSIM Travel Time Outputs'!#REF!,$D83,'VISSIM Travel Time Outputs'!#REF!,"AVG",'VISSIM Travel Time Outputs'!#REF!,IN$9),"-")</f>
        <v>-</v>
      </c>
      <c r="IO83" s="324" t="str">
        <f>IFERROR(AVERAGEIFS('VISSIM Travel Time Outputs'!#REF!,'VISSIM Travel Time Outputs'!#REF!,$D83,'VISSIM Travel Time Outputs'!#REF!,"AVG",'VISSIM Travel Time Outputs'!#REF!,IO$9),"-")</f>
        <v>-</v>
      </c>
      <c r="IP83" s="324" t="str">
        <f>IFERROR(AVERAGEIFS('VISSIM Travel Time Outputs'!#REF!,'VISSIM Travel Time Outputs'!#REF!,$D83,'VISSIM Travel Time Outputs'!#REF!,"AVG",'VISSIM Travel Time Outputs'!#REF!,IP$9),"-")</f>
        <v>-</v>
      </c>
      <c r="IQ83" s="324" t="str">
        <f>IFERROR(AVERAGEIFS('VISSIM Travel Time Outputs'!#REF!,'VISSIM Travel Time Outputs'!#REF!,$D83,'VISSIM Travel Time Outputs'!#REF!,"AVG",'VISSIM Travel Time Outputs'!#REF!,IQ$9),"-")</f>
        <v>-</v>
      </c>
      <c r="IR83" s="324" t="str">
        <f>IFERROR(AVERAGEIFS('VISSIM Travel Time Outputs'!#REF!,'VISSIM Travel Time Outputs'!#REF!,$D83,'VISSIM Travel Time Outputs'!#REF!,"AVG",'VISSIM Travel Time Outputs'!#REF!,IR$9),"-")</f>
        <v>-</v>
      </c>
      <c r="IS83" s="325" t="str">
        <f>IFERROR(AVERAGEIFS('VISSIM Travel Time Outputs'!#REF!,'VISSIM Travel Time Outputs'!#REF!,$D83,'VISSIM Travel Time Outputs'!#REF!,"AVG",'VISSIM Travel Time Outputs'!#REF!,IS$9),"-")</f>
        <v>-</v>
      </c>
      <c r="IT83" s="325" t="str">
        <f t="shared" si="53"/>
        <v>--</v>
      </c>
    </row>
    <row r="84" spans="1:254" x14ac:dyDescent="0.35">
      <c r="A84" s="252" t="str">
        <f t="shared" si="34"/>
        <v>H</v>
      </c>
      <c r="B84" s="319">
        <f t="shared" si="54"/>
        <v>75</v>
      </c>
      <c r="C84" s="413">
        <f>INDEX('Input - Travel Times'!$B$3:$AH$103,MATCH($B84,'Input - Travel Times'!$B$3:$B$103,0),MATCH(C$9,'Input - Travel Times'!$B$3:$AH$3,0))</f>
        <v>0</v>
      </c>
      <c r="D84" s="150">
        <f>INDEX('Input - Travel Times'!$B$3:$AH$103,MATCH($B84,'Input - Travel Times'!$B$3:$B$103,0),MATCH(D$9,'Input - Travel Times'!$B$3:$AH$3,0))</f>
        <v>0</v>
      </c>
      <c r="E84" s="518">
        <f>TIME(0,0,INDEX('Input - Travel Times'!$B$3:$AH$103,MATCH($B84,'Input - Travel Times'!$B$3:$B$103,0),MATCH(E$9,'Input - Travel Times'!$B$3:$AH$3,0)))</f>
        <v>0</v>
      </c>
      <c r="F84" s="518">
        <f>TIME(0,0,INDEX('Input - Travel Times'!$B$3:$AH$103,MATCH($B84,'Input - Travel Times'!$B$3:$B$103,0),MATCH(F$9,'Input - Travel Times'!$B$3:$AH$3,0)))</f>
        <v>0</v>
      </c>
      <c r="G84" s="518">
        <f>TIME(0,0,INDEX('Input - Travel Times'!$B$3:$AH$103,MATCH($B84,'Input - Travel Times'!$B$3:$B$103,0),MATCH(G$9,'Input - Travel Times'!$B$3:$AH$3,0)))</f>
        <v>0</v>
      </c>
      <c r="H84" s="518">
        <f>TIME(0,0,INDEX('Input - Travel Times'!$B$3:$AH$103,MATCH($B84,'Input - Travel Times'!$B$3:$B$103,0),MATCH(H$9,'Input - Travel Times'!$B$3:$AH$3,0)))</f>
        <v>0</v>
      </c>
      <c r="J84" s="209" t="str">
        <f>IFERROR(TIME(0,0,AVERAGEIFS('VISSIM Travel Time Outputs'!$I:$I,'VISSIM Travel Time Outputs'!$D:$D,$D84,'VISSIM Travel Time Outputs'!$A:$A,"AVG",'VISSIM Travel Time Outputs'!$B:$B,J$9)),"-")</f>
        <v>-</v>
      </c>
      <c r="K84" s="34" t="str">
        <f>IFERROR(TIME(0,0,AVERAGEIFS('VISSIM Travel Time Outputs'!$I:$I,'VISSIM Travel Time Outputs'!$D:$D,$D84,'VISSIM Travel Time Outputs'!$A:$A,"AVG",'VISSIM Travel Time Outputs'!$B:$B,K$9)),"-")</f>
        <v>-</v>
      </c>
      <c r="L84" s="34" t="str">
        <f>IFERROR(TIME(0,0,AVERAGEIFS('VISSIM Travel Time Outputs'!$I:$I,'VISSIM Travel Time Outputs'!$D:$D,$D84,'VISSIM Travel Time Outputs'!$A:$A,"AVG",'VISSIM Travel Time Outputs'!$B:$B,L$9)),"-")</f>
        <v>-</v>
      </c>
      <c r="M84" s="34" t="str">
        <f>IFERROR(TIME(0,0,AVERAGEIFS('VISSIM Travel Time Outputs'!$I:$I,'VISSIM Travel Time Outputs'!$D:$D,$D84,'VISSIM Travel Time Outputs'!$A:$A,"AVG",'VISSIM Travel Time Outputs'!$B:$B,M$9)),"-")</f>
        <v>-</v>
      </c>
      <c r="N84" s="34" t="str">
        <f>IFERROR(TIME(0,0,AVERAGEIFS('VISSIM Travel Time Outputs'!$I:$I,'VISSIM Travel Time Outputs'!$D:$D,$D84,'VISSIM Travel Time Outputs'!$A:$A,"AVG",'VISSIM Travel Time Outputs'!$B:$B,N$9)),"-")</f>
        <v>-</v>
      </c>
      <c r="O84" s="34" t="str">
        <f>IFERROR(TIME(0,0,AVERAGEIFS('VISSIM Travel Time Outputs'!$I:$I,'VISSIM Travel Time Outputs'!$D:$D,$D84,'VISSIM Travel Time Outputs'!$A:$A,"AVG",'VISSIM Travel Time Outputs'!$B:$B,O$9)),"-")</f>
        <v>-</v>
      </c>
      <c r="P84" s="34" t="str">
        <f>IFERROR(TIME(0,0,AVERAGEIFS('VISSIM Travel Time Outputs'!$I:$I,'VISSIM Travel Time Outputs'!$D:$D,$D84,'VISSIM Travel Time Outputs'!$A:$A,"AVG",'VISSIM Travel Time Outputs'!$B:$B,P$9)),"-")</f>
        <v>-</v>
      </c>
      <c r="Q84" s="34" t="str">
        <f>IFERROR(TIME(0,0,AVERAGEIFS('VISSIM Travel Time Outputs'!$I:$I,'VISSIM Travel Time Outputs'!$D:$D,$D84,'VISSIM Travel Time Outputs'!$A:$A,"AVG",'VISSIM Travel Time Outputs'!$B:$B,Q$9)),"-")</f>
        <v>-</v>
      </c>
      <c r="R84" s="34" t="str">
        <f>IFERROR(TIME(0,0,AVERAGEIFS('VISSIM Travel Time Outputs'!$I:$I,'VISSIM Travel Time Outputs'!$D:$D,$D84,'VISSIM Travel Time Outputs'!$A:$A,"AVG",'VISSIM Travel Time Outputs'!$B:$B,R$9)),"-")</f>
        <v>-</v>
      </c>
      <c r="S84" s="34" t="str">
        <f>IFERROR(TIME(0,0,AVERAGEIFS('VISSIM Travel Time Outputs'!$I:$I,'VISSIM Travel Time Outputs'!$D:$D,$D84,'VISSIM Travel Time Outputs'!$A:$A,"AVG",'VISSIM Travel Time Outputs'!$B:$B,S$9)),"-")</f>
        <v>-</v>
      </c>
      <c r="T84" s="34" t="str">
        <f>IFERROR(TIME(0,0,AVERAGEIFS('VISSIM Travel Time Outputs'!$I:$I,'VISSIM Travel Time Outputs'!$D:$D,$D84,'VISSIM Travel Time Outputs'!$A:$A,"AVG",'VISSIM Travel Time Outputs'!$B:$B,T$9)),"-")</f>
        <v>-</v>
      </c>
      <c r="U84" s="34" t="str">
        <f>IFERROR(TIME(0,0,AVERAGEIFS('VISSIM Travel Time Outputs'!$I:$I,'VISSIM Travel Time Outputs'!$D:$D,$D84,'VISSIM Travel Time Outputs'!$A:$A,"AVG",'VISSIM Travel Time Outputs'!$B:$B,U$9)),"-")</f>
        <v>-</v>
      </c>
      <c r="V84" s="34" t="str">
        <f>IFERROR(TIME(0,0,AVERAGEIFS('VISSIM Travel Time Outputs'!$I:$I,'VISSIM Travel Time Outputs'!$D:$D,$D84,'VISSIM Travel Time Outputs'!$A:$A,"AVG",'VISSIM Travel Time Outputs'!$B:$B,V$9)),"-")</f>
        <v>-</v>
      </c>
      <c r="W84" s="34" t="str">
        <f>IFERROR(TIME(0,0,AVERAGEIFS('VISSIM Travel Time Outputs'!$I:$I,'VISSIM Travel Time Outputs'!$D:$D,$D84,'VISSIM Travel Time Outputs'!$A:$A,"AVG",'VISSIM Travel Time Outputs'!$B:$B,W$9)),"-")</f>
        <v>-</v>
      </c>
      <c r="X84" s="34" t="str">
        <f>IFERROR(TIME(0,0,AVERAGEIFS('VISSIM Travel Time Outputs'!$I:$I,'VISSIM Travel Time Outputs'!$D:$D,$D84,'VISSIM Travel Time Outputs'!$A:$A,"AVG",'VISSIM Travel Time Outputs'!$B:$B,X$9)),"-")</f>
        <v>-</v>
      </c>
      <c r="Y84" s="134" t="str">
        <f>IFERROR(TIME(0,0,AVERAGEIFS('VISSIM Travel Time Outputs'!$I:$I,'VISSIM Travel Time Outputs'!$D:$D,$D84,'VISSIM Travel Time Outputs'!$A:$A,"AVG",'VISSIM Travel Time Outputs'!$B:$B,Y$9)),"-")</f>
        <v>-</v>
      </c>
      <c r="Z84" s="254"/>
      <c r="AA84" s="323" t="str">
        <f>IFERROR(AVERAGEIFS('VISSIM Travel Time Outputs'!$F:$F,'VISSIM Travel Time Outputs'!$D:$D,$D84,'VISSIM Travel Time Outputs'!$A:$A,"AVG",'VISSIM Travel Time Outputs'!$B:$B,AA$9),"-")</f>
        <v>-</v>
      </c>
      <c r="AB84" s="324" t="str">
        <f>IFERROR(AVERAGEIFS('VISSIM Travel Time Outputs'!$F:$F,'VISSIM Travel Time Outputs'!$D:$D,$D84,'VISSIM Travel Time Outputs'!$A:$A,"AVG",'VISSIM Travel Time Outputs'!$B:$B,AB$9),"-")</f>
        <v>-</v>
      </c>
      <c r="AC84" s="324" t="str">
        <f>IFERROR(AVERAGEIFS('VISSIM Travel Time Outputs'!$F:$F,'VISSIM Travel Time Outputs'!$D:$D,$D84,'VISSIM Travel Time Outputs'!$A:$A,"AVG",'VISSIM Travel Time Outputs'!$B:$B,AC$9),"-")</f>
        <v>-</v>
      </c>
      <c r="AD84" s="324" t="str">
        <f>IFERROR(AVERAGEIFS('VISSIM Travel Time Outputs'!$F:$F,'VISSIM Travel Time Outputs'!$D:$D,$D84,'VISSIM Travel Time Outputs'!$A:$A,"AVG",'VISSIM Travel Time Outputs'!$B:$B,AD$9),"-")</f>
        <v>-</v>
      </c>
      <c r="AE84" s="324" t="str">
        <f>IFERROR(AVERAGEIFS('VISSIM Travel Time Outputs'!$F:$F,'VISSIM Travel Time Outputs'!$D:$D,$D84,'VISSIM Travel Time Outputs'!$A:$A,"AVG",'VISSIM Travel Time Outputs'!$B:$B,AE$9),"-")</f>
        <v>-</v>
      </c>
      <c r="AF84" s="324" t="str">
        <f>IFERROR(AVERAGEIFS('VISSIM Travel Time Outputs'!$F:$F,'VISSIM Travel Time Outputs'!$D:$D,$D84,'VISSIM Travel Time Outputs'!$A:$A,"AVG",'VISSIM Travel Time Outputs'!$B:$B,AF$9),"-")</f>
        <v>-</v>
      </c>
      <c r="AG84" s="324" t="str">
        <f>IFERROR(AVERAGEIFS('VISSIM Travel Time Outputs'!$F:$F,'VISSIM Travel Time Outputs'!$D:$D,$D84,'VISSIM Travel Time Outputs'!$A:$A,"AVG",'VISSIM Travel Time Outputs'!$B:$B,AG$9),"-")</f>
        <v>-</v>
      </c>
      <c r="AH84" s="324" t="str">
        <f>IFERROR(AVERAGEIFS('VISSIM Travel Time Outputs'!$F:$F,'VISSIM Travel Time Outputs'!$D:$D,$D84,'VISSIM Travel Time Outputs'!$A:$A,"AVG",'VISSIM Travel Time Outputs'!$B:$B,AH$9),"-")</f>
        <v>-</v>
      </c>
      <c r="AI84" s="324" t="str">
        <f>IFERROR(AVERAGEIFS('VISSIM Travel Time Outputs'!$F:$F,'VISSIM Travel Time Outputs'!$D:$D,$D84,'VISSIM Travel Time Outputs'!$A:$A,"AVG",'VISSIM Travel Time Outputs'!$B:$B,AI$9),"-")</f>
        <v>-</v>
      </c>
      <c r="AJ84" s="324" t="str">
        <f>IFERROR(AVERAGEIFS('VISSIM Travel Time Outputs'!$F:$F,'VISSIM Travel Time Outputs'!$D:$D,$D84,'VISSIM Travel Time Outputs'!$A:$A,"AVG",'VISSIM Travel Time Outputs'!$B:$B,AJ$9),"-")</f>
        <v>-</v>
      </c>
      <c r="AK84" s="324" t="str">
        <f>IFERROR(AVERAGEIFS('VISSIM Travel Time Outputs'!$F:$F,'VISSIM Travel Time Outputs'!$D:$D,$D84,'VISSIM Travel Time Outputs'!$A:$A,"AVG",'VISSIM Travel Time Outputs'!$B:$B,AK$9),"-")</f>
        <v>-</v>
      </c>
      <c r="AL84" s="324" t="str">
        <f>IFERROR(AVERAGEIFS('VISSIM Travel Time Outputs'!$F:$F,'VISSIM Travel Time Outputs'!$D:$D,$D84,'VISSIM Travel Time Outputs'!$A:$A,"AVG",'VISSIM Travel Time Outputs'!$B:$B,AL$9),"-")</f>
        <v>-</v>
      </c>
      <c r="AM84" s="324" t="str">
        <f>IFERROR(AVERAGEIFS('VISSIM Travel Time Outputs'!$F:$F,'VISSIM Travel Time Outputs'!$D:$D,$D84,'VISSIM Travel Time Outputs'!$A:$A,"AVG",'VISSIM Travel Time Outputs'!$B:$B,AM$9),"-")</f>
        <v>-</v>
      </c>
      <c r="AN84" s="324" t="str">
        <f>IFERROR(AVERAGEIFS('VISSIM Travel Time Outputs'!$F:$F,'VISSIM Travel Time Outputs'!$D:$D,$D84,'VISSIM Travel Time Outputs'!$A:$A,"AVG",'VISSIM Travel Time Outputs'!$B:$B,AN$9),"-")</f>
        <v>-</v>
      </c>
      <c r="AO84" s="324" t="str">
        <f>IFERROR(AVERAGEIFS('VISSIM Travel Time Outputs'!$F:$F,'VISSIM Travel Time Outputs'!$D:$D,$D84,'VISSIM Travel Time Outputs'!$A:$A,"AVG",'VISSIM Travel Time Outputs'!$B:$B,AO$9),"-")</f>
        <v>-</v>
      </c>
      <c r="AP84" s="325" t="str">
        <f>IFERROR(AVERAGEIFS('VISSIM Travel Time Outputs'!$F:$F,'VISSIM Travel Time Outputs'!$D:$D,$D84,'VISSIM Travel Time Outputs'!$A:$A,"AVG",'VISSIM Travel Time Outputs'!$B:$B,AP$9),"-")</f>
        <v>-</v>
      </c>
      <c r="AQ84" s="331"/>
      <c r="AR84" s="209" t="str">
        <f t="shared" si="35"/>
        <v>--</v>
      </c>
      <c r="AS84" s="354" t="str">
        <f t="shared" si="36"/>
        <v>--</v>
      </c>
      <c r="AT84" s="325">
        <f t="shared" si="37"/>
        <v>0</v>
      </c>
      <c r="AU84" s="255"/>
      <c r="AV84" s="209" t="str">
        <f>IFERROR(TIME(0,0,AVERAGEIFS('VISSIM Travel Time Outputs'!$J:$J,'VISSIM Travel Time Outputs'!$D:$D,$D84,'VISSIM Travel Time Outputs'!$A:$A,"AVG",'VISSIM Travel Time Outputs'!$B:$B,AV$9)),"-")</f>
        <v>-</v>
      </c>
      <c r="AW84" s="34" t="str">
        <f>IFERROR(TIME(0,0,AVERAGEIFS('VISSIM Travel Time Outputs'!$J:$J,'VISSIM Travel Time Outputs'!$D:$D,$D84,'VISSIM Travel Time Outputs'!$A:$A,"AVG",'VISSIM Travel Time Outputs'!$B:$B,AW$9)),"-")</f>
        <v>-</v>
      </c>
      <c r="AX84" s="34" t="str">
        <f>IFERROR(TIME(0,0,AVERAGEIFS('VISSIM Travel Time Outputs'!$J:$J,'VISSIM Travel Time Outputs'!$D:$D,$D84,'VISSIM Travel Time Outputs'!$A:$A,"AVG",'VISSIM Travel Time Outputs'!$B:$B,AX$9)),"-")</f>
        <v>-</v>
      </c>
      <c r="AY84" s="34" t="str">
        <f>IFERROR(TIME(0,0,AVERAGEIFS('VISSIM Travel Time Outputs'!$J:$J,'VISSIM Travel Time Outputs'!$D:$D,$D84,'VISSIM Travel Time Outputs'!$A:$A,"AVG",'VISSIM Travel Time Outputs'!$B:$B,AY$9)),"-")</f>
        <v>-</v>
      </c>
      <c r="AZ84" s="34" t="str">
        <f>IFERROR(TIME(0,0,AVERAGEIFS('VISSIM Travel Time Outputs'!$J:$J,'VISSIM Travel Time Outputs'!$D:$D,$D84,'VISSIM Travel Time Outputs'!$A:$A,"AVG",'VISSIM Travel Time Outputs'!$B:$B,AZ$9)),"-")</f>
        <v>-</v>
      </c>
      <c r="BA84" s="34" t="str">
        <f>IFERROR(TIME(0,0,AVERAGEIFS('VISSIM Travel Time Outputs'!$J:$J,'VISSIM Travel Time Outputs'!$D:$D,$D84,'VISSIM Travel Time Outputs'!$A:$A,"AVG",'VISSIM Travel Time Outputs'!$B:$B,BA$9)),"-")</f>
        <v>-</v>
      </c>
      <c r="BB84" s="34" t="str">
        <f>IFERROR(TIME(0,0,AVERAGEIFS('VISSIM Travel Time Outputs'!$J:$J,'VISSIM Travel Time Outputs'!$D:$D,$D84,'VISSIM Travel Time Outputs'!$A:$A,"AVG",'VISSIM Travel Time Outputs'!$B:$B,BB$9)),"-")</f>
        <v>-</v>
      </c>
      <c r="BC84" s="34" t="str">
        <f>IFERROR(TIME(0,0,AVERAGEIFS('VISSIM Travel Time Outputs'!$J:$J,'VISSIM Travel Time Outputs'!$D:$D,$D84,'VISSIM Travel Time Outputs'!$A:$A,"AVG",'VISSIM Travel Time Outputs'!$B:$B,BC$9)),"-")</f>
        <v>-</v>
      </c>
      <c r="BD84" s="34" t="str">
        <f>IFERROR(TIME(0,0,AVERAGEIFS('VISSIM Travel Time Outputs'!$J:$J,'VISSIM Travel Time Outputs'!$D:$D,$D84,'VISSIM Travel Time Outputs'!$A:$A,"AVG",'VISSIM Travel Time Outputs'!$B:$B,BD$9)),"-")</f>
        <v>-</v>
      </c>
      <c r="BE84" s="34" t="str">
        <f>IFERROR(TIME(0,0,AVERAGEIFS('VISSIM Travel Time Outputs'!$J:$J,'VISSIM Travel Time Outputs'!$D:$D,$D84,'VISSIM Travel Time Outputs'!$A:$A,"AVG",'VISSIM Travel Time Outputs'!$B:$B,BE$9)),"-")</f>
        <v>-</v>
      </c>
      <c r="BF84" s="34" t="str">
        <f>IFERROR(TIME(0,0,AVERAGEIFS('VISSIM Travel Time Outputs'!$J:$J,'VISSIM Travel Time Outputs'!$D:$D,$D84,'VISSIM Travel Time Outputs'!$A:$A,"AVG",'VISSIM Travel Time Outputs'!$B:$B,BF$9)),"-")</f>
        <v>-</v>
      </c>
      <c r="BG84" s="34" t="str">
        <f>IFERROR(TIME(0,0,AVERAGEIFS('VISSIM Travel Time Outputs'!$J:$J,'VISSIM Travel Time Outputs'!$D:$D,$D84,'VISSIM Travel Time Outputs'!$A:$A,"AVG",'VISSIM Travel Time Outputs'!$B:$B,BG$9)),"-")</f>
        <v>-</v>
      </c>
      <c r="BH84" s="34" t="str">
        <f>IFERROR(TIME(0,0,AVERAGEIFS('VISSIM Travel Time Outputs'!$J:$J,'VISSIM Travel Time Outputs'!$D:$D,$D84,'VISSIM Travel Time Outputs'!$A:$A,"AVG",'VISSIM Travel Time Outputs'!$B:$B,BH$9)),"-")</f>
        <v>-</v>
      </c>
      <c r="BI84" s="34" t="str">
        <f>IFERROR(TIME(0,0,AVERAGEIFS('VISSIM Travel Time Outputs'!$J:$J,'VISSIM Travel Time Outputs'!$D:$D,$D84,'VISSIM Travel Time Outputs'!$A:$A,"AVG",'VISSIM Travel Time Outputs'!$B:$B,BI$9)),"-")</f>
        <v>-</v>
      </c>
      <c r="BJ84" s="34" t="str">
        <f>IFERROR(TIME(0,0,AVERAGEIFS('VISSIM Travel Time Outputs'!$J:$J,'VISSIM Travel Time Outputs'!$D:$D,$D84,'VISSIM Travel Time Outputs'!$A:$A,"AVG",'VISSIM Travel Time Outputs'!$B:$B,BJ$9)),"-")</f>
        <v>-</v>
      </c>
      <c r="BK84" s="134" t="str">
        <f>IFERROR(TIME(0,0,AVERAGEIFS('VISSIM Travel Time Outputs'!$J:$J,'VISSIM Travel Time Outputs'!$D:$D,$D84,'VISSIM Travel Time Outputs'!$A:$A,"AVG",'VISSIM Travel Time Outputs'!$B:$B,BK$9)),"-")</f>
        <v>-</v>
      </c>
      <c r="BL84" s="126"/>
      <c r="BM84" s="323" t="str">
        <f>IFERROR(AVERAGEIFS('VISSIM Travel Time Outputs'!$G:$G,'VISSIM Travel Time Outputs'!$D:$D,$D84,'VISSIM Travel Time Outputs'!$A:$A,"AVG",'VISSIM Travel Time Outputs'!$B:$B,BM$9),"-")</f>
        <v>-</v>
      </c>
      <c r="BN84" s="324" t="str">
        <f>IFERROR(AVERAGEIFS('VISSIM Travel Time Outputs'!$G:$G,'VISSIM Travel Time Outputs'!$D:$D,$D84,'VISSIM Travel Time Outputs'!$A:$A,"AVG",'VISSIM Travel Time Outputs'!$B:$B,BN$9),"-")</f>
        <v>-</v>
      </c>
      <c r="BO84" s="324" t="str">
        <f>IFERROR(AVERAGEIFS('VISSIM Travel Time Outputs'!$G:$G,'VISSIM Travel Time Outputs'!$D:$D,$D84,'VISSIM Travel Time Outputs'!$A:$A,"AVG",'VISSIM Travel Time Outputs'!$B:$B,BO$9),"-")</f>
        <v>-</v>
      </c>
      <c r="BP84" s="324" t="str">
        <f>IFERROR(AVERAGEIFS('VISSIM Travel Time Outputs'!$G:$G,'VISSIM Travel Time Outputs'!$D:$D,$D84,'VISSIM Travel Time Outputs'!$A:$A,"AVG",'VISSIM Travel Time Outputs'!$B:$B,BP$9),"-")</f>
        <v>-</v>
      </c>
      <c r="BQ84" s="324" t="str">
        <f>IFERROR(AVERAGEIFS('VISSIM Travel Time Outputs'!$G:$G,'VISSIM Travel Time Outputs'!$D:$D,$D84,'VISSIM Travel Time Outputs'!$A:$A,"AVG",'VISSIM Travel Time Outputs'!$B:$B,BQ$9),"-")</f>
        <v>-</v>
      </c>
      <c r="BR84" s="324" t="str">
        <f>IFERROR(AVERAGEIFS('VISSIM Travel Time Outputs'!$G:$G,'VISSIM Travel Time Outputs'!$D:$D,$D84,'VISSIM Travel Time Outputs'!$A:$A,"AVG",'VISSIM Travel Time Outputs'!$B:$B,BR$9),"-")</f>
        <v>-</v>
      </c>
      <c r="BS84" s="324" t="str">
        <f>IFERROR(AVERAGEIFS('VISSIM Travel Time Outputs'!$G:$G,'VISSIM Travel Time Outputs'!$D:$D,$D84,'VISSIM Travel Time Outputs'!$A:$A,"AVG",'VISSIM Travel Time Outputs'!$B:$B,BS$9),"-")</f>
        <v>-</v>
      </c>
      <c r="BT84" s="324" t="str">
        <f>IFERROR(AVERAGEIFS('VISSIM Travel Time Outputs'!$G:$G,'VISSIM Travel Time Outputs'!$D:$D,$D84,'VISSIM Travel Time Outputs'!$A:$A,"AVG",'VISSIM Travel Time Outputs'!$B:$B,BT$9),"-")</f>
        <v>-</v>
      </c>
      <c r="BU84" s="324" t="str">
        <f>IFERROR(AVERAGEIFS('VISSIM Travel Time Outputs'!$G:$G,'VISSIM Travel Time Outputs'!$D:$D,$D84,'VISSIM Travel Time Outputs'!$A:$A,"AVG",'VISSIM Travel Time Outputs'!$B:$B,BU$9),"-")</f>
        <v>-</v>
      </c>
      <c r="BV84" s="324" t="str">
        <f>IFERROR(AVERAGEIFS('VISSIM Travel Time Outputs'!$G:$G,'VISSIM Travel Time Outputs'!$D:$D,$D84,'VISSIM Travel Time Outputs'!$A:$A,"AVG",'VISSIM Travel Time Outputs'!$B:$B,BV$9),"-")</f>
        <v>-</v>
      </c>
      <c r="BW84" s="324" t="str">
        <f>IFERROR(AVERAGEIFS('VISSIM Travel Time Outputs'!$G:$G,'VISSIM Travel Time Outputs'!$D:$D,$D84,'VISSIM Travel Time Outputs'!$A:$A,"AVG",'VISSIM Travel Time Outputs'!$B:$B,BW$9),"-")</f>
        <v>-</v>
      </c>
      <c r="BX84" s="324" t="str">
        <f>IFERROR(AVERAGEIFS('VISSIM Travel Time Outputs'!$G:$G,'VISSIM Travel Time Outputs'!$D:$D,$D84,'VISSIM Travel Time Outputs'!$A:$A,"AVG",'VISSIM Travel Time Outputs'!$B:$B,BX$9),"-")</f>
        <v>-</v>
      </c>
      <c r="BY84" s="324" t="str">
        <f>IFERROR(AVERAGEIFS('VISSIM Travel Time Outputs'!$G:$G,'VISSIM Travel Time Outputs'!$D:$D,$D84,'VISSIM Travel Time Outputs'!$A:$A,"AVG",'VISSIM Travel Time Outputs'!$B:$B,BY$9),"-")</f>
        <v>-</v>
      </c>
      <c r="BZ84" s="324" t="str">
        <f>IFERROR(AVERAGEIFS('VISSIM Travel Time Outputs'!$G:$G,'VISSIM Travel Time Outputs'!$D:$D,$D84,'VISSIM Travel Time Outputs'!$A:$A,"AVG",'VISSIM Travel Time Outputs'!$B:$B,BZ$9),"-")</f>
        <v>-</v>
      </c>
      <c r="CA84" s="324" t="str">
        <f>IFERROR(AVERAGEIFS('VISSIM Travel Time Outputs'!$G:$G,'VISSIM Travel Time Outputs'!$D:$D,$D84,'VISSIM Travel Time Outputs'!$A:$A,"AVG",'VISSIM Travel Time Outputs'!$B:$B,CA$9),"-")</f>
        <v>-</v>
      </c>
      <c r="CB84" s="325" t="str">
        <f>IFERROR(AVERAGEIFS('VISSIM Travel Time Outputs'!$G:$G,'VISSIM Travel Time Outputs'!$D:$D,$D84,'VISSIM Travel Time Outputs'!$A:$A,"AVG",'VISSIM Travel Time Outputs'!$B:$B,CB$9),"-")</f>
        <v>-</v>
      </c>
      <c r="CC84" s="254"/>
      <c r="CD84" s="209" t="str">
        <f t="shared" si="38"/>
        <v>--</v>
      </c>
      <c r="CE84" s="354" t="str">
        <f t="shared" si="39"/>
        <v>--</v>
      </c>
      <c r="CF84" s="325">
        <f t="shared" si="40"/>
        <v>0</v>
      </c>
      <c r="CG84" s="331"/>
      <c r="CH84" s="209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134"/>
      <c r="CX84" s="331"/>
      <c r="CY84" s="323"/>
      <c r="CZ84" s="324"/>
      <c r="DA84" s="324"/>
      <c r="DB84" s="324"/>
      <c r="DC84" s="324"/>
      <c r="DD84" s="324"/>
      <c r="DE84" s="324"/>
      <c r="DF84" s="324"/>
      <c r="DG84" s="324"/>
      <c r="DH84" s="324"/>
      <c r="DI84" s="324"/>
      <c r="DJ84" s="324"/>
      <c r="DK84" s="324"/>
      <c r="DL84" s="324"/>
      <c r="DM84" s="324"/>
      <c r="DN84" s="325"/>
      <c r="DO84" s="331"/>
      <c r="DP84" s="209" t="str">
        <f t="shared" si="41"/>
        <v>--</v>
      </c>
      <c r="DQ84" s="354" t="str">
        <f t="shared" si="42"/>
        <v>--</v>
      </c>
      <c r="DR84" s="325">
        <f t="shared" si="43"/>
        <v>0</v>
      </c>
      <c r="DS84" s="255"/>
      <c r="DT84" s="209" t="str">
        <f>IFERROR(TIME(0,0,AVERAGEIFS('VISSIM Travel Time Outputs'!$K:$K,'VISSIM Travel Time Outputs'!$D:$D,$D84,'VISSIM Travel Time Outputs'!$A:$A,"AVG",'VISSIM Travel Time Outputs'!$B:$B,DT$9)),"-")</f>
        <v>-</v>
      </c>
      <c r="DU84" s="34" t="str">
        <f>IFERROR(TIME(0,0,AVERAGEIFS('VISSIM Travel Time Outputs'!$K:$K,'VISSIM Travel Time Outputs'!$D:$D,$D84,'VISSIM Travel Time Outputs'!$A:$A,"AVG",'VISSIM Travel Time Outputs'!$B:$B,DU$9)),"-")</f>
        <v>-</v>
      </c>
      <c r="DV84" s="34" t="str">
        <f>IFERROR(TIME(0,0,AVERAGEIFS('VISSIM Travel Time Outputs'!$K:$K,'VISSIM Travel Time Outputs'!$D:$D,$D84,'VISSIM Travel Time Outputs'!$A:$A,"AVG",'VISSIM Travel Time Outputs'!$B:$B,DV$9)),"-")</f>
        <v>-</v>
      </c>
      <c r="DW84" s="34" t="str">
        <f>IFERROR(TIME(0,0,AVERAGEIFS('VISSIM Travel Time Outputs'!$K:$K,'VISSIM Travel Time Outputs'!$D:$D,$D84,'VISSIM Travel Time Outputs'!$A:$A,"AVG",'VISSIM Travel Time Outputs'!$B:$B,DW$9)),"-")</f>
        <v>-</v>
      </c>
      <c r="DX84" s="34" t="str">
        <f>IFERROR(TIME(0,0,AVERAGEIFS('VISSIM Travel Time Outputs'!$K:$K,'VISSIM Travel Time Outputs'!$D:$D,$D84,'VISSIM Travel Time Outputs'!$A:$A,"AVG",'VISSIM Travel Time Outputs'!$B:$B,DX$9)),"-")</f>
        <v>-</v>
      </c>
      <c r="DY84" s="34" t="str">
        <f>IFERROR(TIME(0,0,AVERAGEIFS('VISSIM Travel Time Outputs'!$K:$K,'VISSIM Travel Time Outputs'!$D:$D,$D84,'VISSIM Travel Time Outputs'!$A:$A,"AVG",'VISSIM Travel Time Outputs'!$B:$B,DY$9)),"-")</f>
        <v>-</v>
      </c>
      <c r="DZ84" s="34" t="str">
        <f>IFERROR(TIME(0,0,AVERAGEIFS('VISSIM Travel Time Outputs'!$K:$K,'VISSIM Travel Time Outputs'!$D:$D,$D84,'VISSIM Travel Time Outputs'!$A:$A,"AVG",'VISSIM Travel Time Outputs'!$B:$B,DZ$9)),"-")</f>
        <v>-</v>
      </c>
      <c r="EA84" s="34" t="str">
        <f>IFERROR(TIME(0,0,AVERAGEIFS('VISSIM Travel Time Outputs'!$K:$K,'VISSIM Travel Time Outputs'!$D:$D,$D84,'VISSIM Travel Time Outputs'!$A:$A,"AVG",'VISSIM Travel Time Outputs'!$B:$B,EA$9)),"-")</f>
        <v>-</v>
      </c>
      <c r="EB84" s="34" t="str">
        <f>IFERROR(TIME(0,0,AVERAGEIFS('VISSIM Travel Time Outputs'!$K:$K,'VISSIM Travel Time Outputs'!$D:$D,$D84,'VISSIM Travel Time Outputs'!$A:$A,"AVG",'VISSIM Travel Time Outputs'!$B:$B,EB$9)),"-")</f>
        <v>-</v>
      </c>
      <c r="EC84" s="34" t="str">
        <f>IFERROR(TIME(0,0,AVERAGEIFS('VISSIM Travel Time Outputs'!$K:$K,'VISSIM Travel Time Outputs'!$D:$D,$D84,'VISSIM Travel Time Outputs'!$A:$A,"AVG",'VISSIM Travel Time Outputs'!$B:$B,EC$9)),"-")</f>
        <v>-</v>
      </c>
      <c r="ED84" s="34" t="str">
        <f>IFERROR(TIME(0,0,AVERAGEIFS('VISSIM Travel Time Outputs'!$K:$K,'VISSIM Travel Time Outputs'!$D:$D,$D84,'VISSIM Travel Time Outputs'!$A:$A,"AVG",'VISSIM Travel Time Outputs'!$B:$B,ED$9)),"-")</f>
        <v>-</v>
      </c>
      <c r="EE84" s="34" t="str">
        <f>IFERROR(TIME(0,0,AVERAGEIFS('VISSIM Travel Time Outputs'!$K:$K,'VISSIM Travel Time Outputs'!$D:$D,$D84,'VISSIM Travel Time Outputs'!$A:$A,"AVG",'VISSIM Travel Time Outputs'!$B:$B,EE$9)),"-")</f>
        <v>-</v>
      </c>
      <c r="EF84" s="34" t="str">
        <f>IFERROR(TIME(0,0,AVERAGEIFS('VISSIM Travel Time Outputs'!$K:$K,'VISSIM Travel Time Outputs'!$D:$D,$D84,'VISSIM Travel Time Outputs'!$A:$A,"AVG",'VISSIM Travel Time Outputs'!$B:$B,EF$9)),"-")</f>
        <v>-</v>
      </c>
      <c r="EG84" s="34" t="str">
        <f>IFERROR(TIME(0,0,AVERAGEIFS('VISSIM Travel Time Outputs'!$K:$K,'VISSIM Travel Time Outputs'!$D:$D,$D84,'VISSIM Travel Time Outputs'!$A:$A,"AVG",'VISSIM Travel Time Outputs'!$B:$B,EG$9)),"-")</f>
        <v>-</v>
      </c>
      <c r="EH84" s="34" t="str">
        <f>IFERROR(TIME(0,0,AVERAGEIFS('VISSIM Travel Time Outputs'!$K:$K,'VISSIM Travel Time Outputs'!$D:$D,$D84,'VISSIM Travel Time Outputs'!$A:$A,"AVG",'VISSIM Travel Time Outputs'!$B:$B,EH$9)),"-")</f>
        <v>-</v>
      </c>
      <c r="EI84" s="134" t="str">
        <f>IFERROR(TIME(0,0,AVERAGEIFS('VISSIM Travel Time Outputs'!$K:$K,'VISSIM Travel Time Outputs'!$D:$D,$D84,'VISSIM Travel Time Outputs'!$A:$A,"AVG",'VISSIM Travel Time Outputs'!$B:$B,EI$9)),"-")</f>
        <v>-</v>
      </c>
      <c r="EJ84" s="126"/>
      <c r="EK84" s="323" t="str">
        <f>IFERROR(AVERAGEIFS('VISSIM Travel Time Outputs'!$H:$H,'VISSIM Travel Time Outputs'!$D:$D,$D84,'VISSIM Travel Time Outputs'!$A:$A,"AVG",'VISSIM Travel Time Outputs'!$B:$B,EK$9),"-")</f>
        <v>-</v>
      </c>
      <c r="EL84" s="324" t="str">
        <f>IFERROR(AVERAGEIFS('VISSIM Travel Time Outputs'!$H:$H,'VISSIM Travel Time Outputs'!$D:$D,$D84,'VISSIM Travel Time Outputs'!$A:$A,"AVG",'VISSIM Travel Time Outputs'!$B:$B,EL$9),"-")</f>
        <v>-</v>
      </c>
      <c r="EM84" s="324" t="str">
        <f>IFERROR(AVERAGEIFS('VISSIM Travel Time Outputs'!$H:$H,'VISSIM Travel Time Outputs'!$D:$D,$D84,'VISSIM Travel Time Outputs'!$A:$A,"AVG",'VISSIM Travel Time Outputs'!$B:$B,EM$9),"-")</f>
        <v>-</v>
      </c>
      <c r="EN84" s="324" t="str">
        <f>IFERROR(AVERAGEIFS('VISSIM Travel Time Outputs'!$H:$H,'VISSIM Travel Time Outputs'!$D:$D,$D84,'VISSIM Travel Time Outputs'!$A:$A,"AVG",'VISSIM Travel Time Outputs'!$B:$B,EN$9),"-")</f>
        <v>-</v>
      </c>
      <c r="EO84" s="324" t="str">
        <f>IFERROR(AVERAGEIFS('VISSIM Travel Time Outputs'!$H:$H,'VISSIM Travel Time Outputs'!$D:$D,$D84,'VISSIM Travel Time Outputs'!$A:$A,"AVG",'VISSIM Travel Time Outputs'!$B:$B,EO$9),"-")</f>
        <v>-</v>
      </c>
      <c r="EP84" s="324" t="str">
        <f>IFERROR(AVERAGEIFS('VISSIM Travel Time Outputs'!$H:$H,'VISSIM Travel Time Outputs'!$D:$D,$D84,'VISSIM Travel Time Outputs'!$A:$A,"AVG",'VISSIM Travel Time Outputs'!$B:$B,EP$9),"-")</f>
        <v>-</v>
      </c>
      <c r="EQ84" s="324" t="str">
        <f>IFERROR(AVERAGEIFS('VISSIM Travel Time Outputs'!$H:$H,'VISSIM Travel Time Outputs'!$D:$D,$D84,'VISSIM Travel Time Outputs'!$A:$A,"AVG",'VISSIM Travel Time Outputs'!$B:$B,EQ$9),"-")</f>
        <v>-</v>
      </c>
      <c r="ER84" s="324" t="str">
        <f>IFERROR(AVERAGEIFS('VISSIM Travel Time Outputs'!$H:$H,'VISSIM Travel Time Outputs'!$D:$D,$D84,'VISSIM Travel Time Outputs'!$A:$A,"AVG",'VISSIM Travel Time Outputs'!$B:$B,ER$9),"-")</f>
        <v>-</v>
      </c>
      <c r="ES84" s="324" t="str">
        <f>IFERROR(AVERAGEIFS('VISSIM Travel Time Outputs'!$H:$H,'VISSIM Travel Time Outputs'!$D:$D,$D84,'VISSIM Travel Time Outputs'!$A:$A,"AVG",'VISSIM Travel Time Outputs'!$B:$B,ES$9),"-")</f>
        <v>-</v>
      </c>
      <c r="ET84" s="324" t="str">
        <f>IFERROR(AVERAGEIFS('VISSIM Travel Time Outputs'!$H:$H,'VISSIM Travel Time Outputs'!$D:$D,$D84,'VISSIM Travel Time Outputs'!$A:$A,"AVG",'VISSIM Travel Time Outputs'!$B:$B,ET$9),"-")</f>
        <v>-</v>
      </c>
      <c r="EU84" s="324" t="str">
        <f>IFERROR(AVERAGEIFS('VISSIM Travel Time Outputs'!$H:$H,'VISSIM Travel Time Outputs'!$D:$D,$D84,'VISSIM Travel Time Outputs'!$A:$A,"AVG",'VISSIM Travel Time Outputs'!$B:$B,EU$9),"-")</f>
        <v>-</v>
      </c>
      <c r="EV84" s="324" t="str">
        <f>IFERROR(AVERAGEIFS('VISSIM Travel Time Outputs'!$H:$H,'VISSIM Travel Time Outputs'!$D:$D,$D84,'VISSIM Travel Time Outputs'!$A:$A,"AVG",'VISSIM Travel Time Outputs'!$B:$B,EV$9),"-")</f>
        <v>-</v>
      </c>
      <c r="EW84" s="324" t="str">
        <f>IFERROR(AVERAGEIFS('VISSIM Travel Time Outputs'!$H:$H,'VISSIM Travel Time Outputs'!$D:$D,$D84,'VISSIM Travel Time Outputs'!$A:$A,"AVG",'VISSIM Travel Time Outputs'!$B:$B,EW$9),"-")</f>
        <v>-</v>
      </c>
      <c r="EX84" s="324" t="str">
        <f>IFERROR(AVERAGEIFS('VISSIM Travel Time Outputs'!$H:$H,'VISSIM Travel Time Outputs'!$D:$D,$D84,'VISSIM Travel Time Outputs'!$A:$A,"AVG",'VISSIM Travel Time Outputs'!$B:$B,EX$9),"-")</f>
        <v>-</v>
      </c>
      <c r="EY84" s="324" t="str">
        <f>IFERROR(AVERAGEIFS('VISSIM Travel Time Outputs'!$H:$H,'VISSIM Travel Time Outputs'!$D:$D,$D84,'VISSIM Travel Time Outputs'!$A:$A,"AVG",'VISSIM Travel Time Outputs'!$B:$B,EY$9),"-")</f>
        <v>-</v>
      </c>
      <c r="EZ84" s="325" t="str">
        <f>IFERROR(AVERAGEIFS('VISSIM Travel Time Outputs'!$H:$H,'VISSIM Travel Time Outputs'!$D:$D,$D84,'VISSIM Travel Time Outputs'!$A:$A,"AVG",'VISSIM Travel Time Outputs'!$B:$B,EZ$9),"-")</f>
        <v>-</v>
      </c>
      <c r="FA84" s="254"/>
      <c r="FB84" s="209" t="str">
        <f t="shared" si="44"/>
        <v>--</v>
      </c>
      <c r="FC84" s="354" t="str">
        <f t="shared" si="45"/>
        <v>--</v>
      </c>
      <c r="FD84" s="325">
        <f t="shared" si="46"/>
        <v>0</v>
      </c>
      <c r="FE84" s="331"/>
      <c r="FF84" s="209" t="str">
        <f>IFERROR(GETPIVOTDATA("Average of TRAVTM(40)",#REF!,"TIMEINT",FF$9,"VEHICLETRAVELTIMEMEASUREMENT",$D84)/3600/24,"--")</f>
        <v>--</v>
      </c>
      <c r="FG84" s="34" t="str">
        <f>IFERROR(GETPIVOTDATA("Average of TRAVTM(40)",#REF!,"TIMEINT",FG$9,"VEHICLETRAVELTIMEMEASUREMENT",$D84)/3600/24,"--")</f>
        <v>--</v>
      </c>
      <c r="FH84" s="34" t="str">
        <f>IFERROR(GETPIVOTDATA("Average of TRAVTM(40)",#REF!,"TIMEINT",FH$9,"VEHICLETRAVELTIMEMEASUREMENT",$D84)/3600/24,"--")</f>
        <v>--</v>
      </c>
      <c r="FI84" s="34" t="str">
        <f>IFERROR(GETPIVOTDATA("Average of TRAVTM(40)",#REF!,"TIMEINT",FI$9,"VEHICLETRAVELTIMEMEASUREMENT",$D84)/3600/24,"--")</f>
        <v>--</v>
      </c>
      <c r="FJ84" s="34" t="str">
        <f>IFERROR(GETPIVOTDATA("Average of TRAVTM(40)",#REF!,"TIMEINT",FJ$9,"VEHICLETRAVELTIMEMEASUREMENT",$D84)/3600/24,"--")</f>
        <v>--</v>
      </c>
      <c r="FK84" s="34" t="str">
        <f>IFERROR(GETPIVOTDATA("Average of TRAVTM(40)",#REF!,"TIMEINT",FK$9,"VEHICLETRAVELTIMEMEASUREMENT",$D84)/3600/24,"--")</f>
        <v>--</v>
      </c>
      <c r="FL84" s="34" t="str">
        <f>IFERROR(GETPIVOTDATA("Average of TRAVTM(40)",#REF!,"TIMEINT",FL$9,"VEHICLETRAVELTIMEMEASUREMENT",$D84)/3600/24,"--")</f>
        <v>--</v>
      </c>
      <c r="FM84" s="34" t="str">
        <f>IFERROR(GETPIVOTDATA("Average of TRAVTM(40)",#REF!,"TIMEINT",FM$9,"VEHICLETRAVELTIMEMEASUREMENT",$D84)/3600/24,"--")</f>
        <v>--</v>
      </c>
      <c r="FN84" s="34" t="str">
        <f>IFERROR(GETPIVOTDATA("Average of TRAVTM(40)",#REF!,"TIMEINT",FN$9,"VEHICLETRAVELTIMEMEASUREMENT",$D84)/3600/24,"--")</f>
        <v>--</v>
      </c>
      <c r="FO84" s="34" t="str">
        <f>IFERROR(GETPIVOTDATA("Average of TRAVTM(40)",#REF!,"TIMEINT",FO$9,"VEHICLETRAVELTIMEMEASUREMENT",$D84)/3600/24,"--")</f>
        <v>--</v>
      </c>
      <c r="FP84" s="34" t="str">
        <f>IFERROR(GETPIVOTDATA("Average of TRAVTM(40)",#REF!,"TIMEINT",FP$9,"VEHICLETRAVELTIMEMEASUREMENT",$D84)/3600/24,"--")</f>
        <v>--</v>
      </c>
      <c r="FQ84" s="34" t="str">
        <f>IFERROR(GETPIVOTDATA("Average of TRAVTM(40)",#REF!,"TIMEINT",FQ$9,"VEHICLETRAVELTIMEMEASUREMENT",$D84)/3600/24,"--")</f>
        <v>--</v>
      </c>
      <c r="FR84" s="34" t="str">
        <f>IFERROR(GETPIVOTDATA("Average of TRAVTM(40)",#REF!,"TIMEINT",FR$9,"VEHICLETRAVELTIMEMEASUREMENT",$D84)/3600/24,"--")</f>
        <v>--</v>
      </c>
      <c r="FS84" s="34" t="str">
        <f>IFERROR(GETPIVOTDATA("Average of TRAVTM(40)",#REF!,"TIMEINT",FS$9,"VEHICLETRAVELTIMEMEASUREMENT",$D84)/3600/24,"--")</f>
        <v>--</v>
      </c>
      <c r="FT84" s="34" t="str">
        <f>IFERROR(GETPIVOTDATA("Average of TRAVTM(40)",#REF!,"TIMEINT",FT$9,"VEHICLETRAVELTIMEMEASUREMENT",$D84)/3600/24,"--")</f>
        <v>--</v>
      </c>
      <c r="FU84" s="134" t="str">
        <f>IFERROR(GETPIVOTDATA("Average of TRAVTM(40)",#REF!,"TIMEINT",FU$9,"VEHICLETRAVELTIMEMEASUREMENT",$D84)/3600/24,"--")</f>
        <v>--</v>
      </c>
      <c r="FV84" s="331"/>
      <c r="FW84" s="323" t="str">
        <f>IFERROR(GETPIVOTDATA("Average of VEHS(40)",#REF!,"TIMEINT",FW$9,"VEHICLETRAVELTIMEMEASUREMENT",$D84),"--")</f>
        <v>--</v>
      </c>
      <c r="FX84" s="324" t="str">
        <f>IFERROR(GETPIVOTDATA("Average of VEHS(40)",#REF!,"TIMEINT",FX$9,"VEHICLETRAVELTIMEMEASUREMENT",$D84),"--")</f>
        <v>--</v>
      </c>
      <c r="FY84" s="324" t="str">
        <f>IFERROR(GETPIVOTDATA("Average of VEHS(40)",#REF!,"TIMEINT",FY$9,"VEHICLETRAVELTIMEMEASUREMENT",$D84),"--")</f>
        <v>--</v>
      </c>
      <c r="FZ84" s="324" t="str">
        <f>IFERROR(GETPIVOTDATA("Average of VEHS(40)",#REF!,"TIMEINT",FZ$9,"VEHICLETRAVELTIMEMEASUREMENT",$D84),"--")</f>
        <v>--</v>
      </c>
      <c r="GA84" s="324" t="str">
        <f>IFERROR(GETPIVOTDATA("Average of VEHS(40)",#REF!,"TIMEINT",GA$9,"VEHICLETRAVELTIMEMEASUREMENT",$D84),"--")</f>
        <v>--</v>
      </c>
      <c r="GB84" s="324" t="str">
        <f>IFERROR(GETPIVOTDATA("Average of VEHS(40)",#REF!,"TIMEINT",GB$9,"VEHICLETRAVELTIMEMEASUREMENT",$D84),"--")</f>
        <v>--</v>
      </c>
      <c r="GC84" s="324" t="str">
        <f>IFERROR(GETPIVOTDATA("Average of VEHS(40)",#REF!,"TIMEINT",GC$9,"VEHICLETRAVELTIMEMEASUREMENT",$D84),"--")</f>
        <v>--</v>
      </c>
      <c r="GD84" s="324" t="str">
        <f>IFERROR(GETPIVOTDATA("Average of VEHS(40)",#REF!,"TIMEINT",GD$9,"VEHICLETRAVELTIMEMEASUREMENT",$D84),"--")</f>
        <v>--</v>
      </c>
      <c r="GE84" s="324" t="str">
        <f>IFERROR(GETPIVOTDATA("Average of VEHS(40)",#REF!,"TIMEINT",GE$9,"VEHICLETRAVELTIMEMEASUREMENT",$D84),"--")</f>
        <v>--</v>
      </c>
      <c r="GF84" s="324" t="str">
        <f>IFERROR(GETPIVOTDATA("Average of VEHS(40)",#REF!,"TIMEINT",GF$9,"VEHICLETRAVELTIMEMEASUREMENT",$D84),"--")</f>
        <v>--</v>
      </c>
      <c r="GG84" s="324" t="str">
        <f>IFERROR(GETPIVOTDATA("Average of VEHS(40)",#REF!,"TIMEINT",GG$9,"VEHICLETRAVELTIMEMEASUREMENT",$D84),"--")</f>
        <v>--</v>
      </c>
      <c r="GH84" s="324" t="str">
        <f>IFERROR(GETPIVOTDATA("Average of VEHS(40)",#REF!,"TIMEINT",GH$9,"VEHICLETRAVELTIMEMEASUREMENT",$D84),"--")</f>
        <v>--</v>
      </c>
      <c r="GI84" s="324" t="str">
        <f>IFERROR(GETPIVOTDATA("Average of VEHS(40)",#REF!,"TIMEINT",GI$9,"VEHICLETRAVELTIMEMEASUREMENT",$D84),"--")</f>
        <v>--</v>
      </c>
      <c r="GJ84" s="324" t="str">
        <f>IFERROR(GETPIVOTDATA("Average of VEHS(40)",#REF!,"TIMEINT",GJ$9,"VEHICLETRAVELTIMEMEASUREMENT",$D84),"--")</f>
        <v>--</v>
      </c>
      <c r="GK84" s="324" t="str">
        <f>IFERROR(GETPIVOTDATA("Average of VEHS(40)",#REF!,"TIMEINT",GK$9,"VEHICLETRAVELTIMEMEASUREMENT",$D84),"--")</f>
        <v>--</v>
      </c>
      <c r="GL84" s="325" t="str">
        <f>IFERROR(GETPIVOTDATA("Average of VEHS(40)",#REF!,"TIMEINT",GL$9,"VEHICLETRAVELTIMEMEASUREMENT",$D84),"--")</f>
        <v>--</v>
      </c>
      <c r="GM84" s="331"/>
      <c r="GN84" s="209" t="str">
        <f t="shared" si="47"/>
        <v>--</v>
      </c>
      <c r="GO84" s="354" t="str">
        <f t="shared" si="48"/>
        <v>--</v>
      </c>
      <c r="GP84" s="325">
        <f t="shared" si="49"/>
        <v>0</v>
      </c>
      <c r="GQ84" s="331"/>
      <c r="GR84" s="209" t="str">
        <f>IFERROR(GETPIVOTDATA("Average of TRAVTM(60)",#REF!,"TIMEINT",GR$9,"VEHICLETRAVELTIMEMEASUREMENT",$D84)/3600/24,"--")</f>
        <v>--</v>
      </c>
      <c r="GS84" s="34" t="str">
        <f>IFERROR(GETPIVOTDATA("Average of TRAVTM(60)",#REF!,"TIMEINT",GS$9,"VEHICLETRAVELTIMEMEASUREMENT",$D84)/3600/24,"--")</f>
        <v>--</v>
      </c>
      <c r="GT84" s="34" t="str">
        <f>IFERROR(GETPIVOTDATA("Average of TRAVTM(60)",#REF!,"TIMEINT",GT$9,"VEHICLETRAVELTIMEMEASUREMENT",$D84)/3600/24,"--")</f>
        <v>--</v>
      </c>
      <c r="GU84" s="34" t="str">
        <f>IFERROR(GETPIVOTDATA("Average of TRAVTM(60)",#REF!,"TIMEINT",GU$9,"VEHICLETRAVELTIMEMEASUREMENT",$D84)/3600/24,"--")</f>
        <v>--</v>
      </c>
      <c r="GV84" s="34" t="str">
        <f>IFERROR(GETPIVOTDATA("Average of TRAVTM(60)",#REF!,"TIMEINT",GV$9,"VEHICLETRAVELTIMEMEASUREMENT",$D84)/3600/24,"--")</f>
        <v>--</v>
      </c>
      <c r="GW84" s="34" t="str">
        <f>IFERROR(GETPIVOTDATA("Average of TRAVTM(60)",#REF!,"TIMEINT",GW$9,"VEHICLETRAVELTIMEMEASUREMENT",$D84)/3600/24,"--")</f>
        <v>--</v>
      </c>
      <c r="GX84" s="34" t="str">
        <f>IFERROR(GETPIVOTDATA("Average of TRAVTM(60)",#REF!,"TIMEINT",GX$9,"VEHICLETRAVELTIMEMEASUREMENT",$D84)/3600/24,"--")</f>
        <v>--</v>
      </c>
      <c r="GY84" s="34" t="str">
        <f>IFERROR(GETPIVOTDATA("Average of TRAVTM(60)",#REF!,"TIMEINT",GY$9,"VEHICLETRAVELTIMEMEASUREMENT",$D84)/3600/24,"--")</f>
        <v>--</v>
      </c>
      <c r="GZ84" s="34" t="str">
        <f>IFERROR(GETPIVOTDATA("Average of TRAVTM(60)",#REF!,"TIMEINT",GZ$9,"VEHICLETRAVELTIMEMEASUREMENT",$D84)/3600/24,"--")</f>
        <v>--</v>
      </c>
      <c r="HA84" s="34" t="str">
        <f>IFERROR(GETPIVOTDATA("Average of TRAVTM(60)",#REF!,"TIMEINT",HA$9,"VEHICLETRAVELTIMEMEASUREMENT",$D84)/3600/24,"--")</f>
        <v>--</v>
      </c>
      <c r="HB84" s="34" t="str">
        <f>IFERROR(GETPIVOTDATA("Average of TRAVTM(60)",#REF!,"TIMEINT",HB$9,"VEHICLETRAVELTIMEMEASUREMENT",$D84)/3600/24,"--")</f>
        <v>--</v>
      </c>
      <c r="HC84" s="34" t="str">
        <f>IFERROR(GETPIVOTDATA("Average of TRAVTM(60)",#REF!,"TIMEINT",HC$9,"VEHICLETRAVELTIMEMEASUREMENT",$D84)/3600/24,"--")</f>
        <v>--</v>
      </c>
      <c r="HD84" s="34" t="str">
        <f>IFERROR(GETPIVOTDATA("Average of TRAVTM(60)",#REF!,"TIMEINT",HD$9,"VEHICLETRAVELTIMEMEASUREMENT",$D84)/3600/24,"--")</f>
        <v>--</v>
      </c>
      <c r="HE84" s="34" t="str">
        <f>IFERROR(GETPIVOTDATA("Average of TRAVTM(60)",#REF!,"TIMEINT",HE$9,"VEHICLETRAVELTIMEMEASUREMENT",$D84)/3600/24,"--")</f>
        <v>--</v>
      </c>
      <c r="HF84" s="34" t="str">
        <f>IFERROR(GETPIVOTDATA("Average of TRAVTM(60)",#REF!,"TIMEINT",HF$9,"VEHICLETRAVELTIMEMEASUREMENT",$D84)/3600/24,"--")</f>
        <v>--</v>
      </c>
      <c r="HG84" s="134" t="str">
        <f>IFERROR(GETPIVOTDATA("Average of TRAVTM(60)",#REF!,"TIMEINT",HG$9,"VEHICLETRAVELTIMEMEASUREMENT",$D84)/3600/24,"--")</f>
        <v>--</v>
      </c>
      <c r="HH84" s="331"/>
      <c r="HI84" s="323" t="str">
        <f>IFERROR(GETPIVOTDATA("Average of VEHS(60)",#REF!,"TIMEINT",HI$9,"VEHICLETRAVELTIMEMEASUREMENT",$D84),"--")</f>
        <v>--</v>
      </c>
      <c r="HJ84" s="324" t="str">
        <f>IFERROR(GETPIVOTDATA("Average of VEHS(60)",#REF!,"TIMEINT",HJ$9,"VEHICLETRAVELTIMEMEASUREMENT",$D84),"--")</f>
        <v>--</v>
      </c>
      <c r="HK84" s="324" t="str">
        <f>IFERROR(GETPIVOTDATA("Average of VEHS(60)",#REF!,"TIMEINT",HK$9,"VEHICLETRAVELTIMEMEASUREMENT",$D84),"--")</f>
        <v>--</v>
      </c>
      <c r="HL84" s="324" t="str">
        <f>IFERROR(GETPIVOTDATA("Average of VEHS(60)",#REF!,"TIMEINT",HL$9,"VEHICLETRAVELTIMEMEASUREMENT",$D84),"--")</f>
        <v>--</v>
      </c>
      <c r="HM84" s="324" t="str">
        <f>IFERROR(GETPIVOTDATA("Average of VEHS(60)",#REF!,"TIMEINT",HM$9,"VEHICLETRAVELTIMEMEASUREMENT",$D84),"--")</f>
        <v>--</v>
      </c>
      <c r="HN84" s="324" t="str">
        <f>IFERROR(GETPIVOTDATA("Average of VEHS(60)",#REF!,"TIMEINT",HN$9,"VEHICLETRAVELTIMEMEASUREMENT",$D84),"--")</f>
        <v>--</v>
      </c>
      <c r="HO84" s="324" t="str">
        <f>IFERROR(GETPIVOTDATA("Average of VEHS(60)",#REF!,"TIMEINT",HO$9,"VEHICLETRAVELTIMEMEASUREMENT",$D84),"--")</f>
        <v>--</v>
      </c>
      <c r="HP84" s="324" t="str">
        <f>IFERROR(GETPIVOTDATA("Average of VEHS(60)",#REF!,"TIMEINT",HP$9,"VEHICLETRAVELTIMEMEASUREMENT",$D84),"--")</f>
        <v>--</v>
      </c>
      <c r="HQ84" s="324" t="str">
        <f>IFERROR(GETPIVOTDATA("Average of VEHS(60)",#REF!,"TIMEINT",HQ$9,"VEHICLETRAVELTIMEMEASUREMENT",$D84),"--")</f>
        <v>--</v>
      </c>
      <c r="HR84" s="324" t="str">
        <f>IFERROR(GETPIVOTDATA("Average of VEHS(60)",#REF!,"TIMEINT",HR$9,"VEHICLETRAVELTIMEMEASUREMENT",$D84),"--")</f>
        <v>--</v>
      </c>
      <c r="HS84" s="324" t="str">
        <f>IFERROR(GETPIVOTDATA("Average of VEHS(60)",#REF!,"TIMEINT",HS$9,"VEHICLETRAVELTIMEMEASUREMENT",$D84),"--")</f>
        <v>--</v>
      </c>
      <c r="HT84" s="324" t="str">
        <f>IFERROR(GETPIVOTDATA("Average of VEHS(60)",#REF!,"TIMEINT",HT$9,"VEHICLETRAVELTIMEMEASUREMENT",$D84),"--")</f>
        <v>--</v>
      </c>
      <c r="HU84" s="324" t="str">
        <f>IFERROR(GETPIVOTDATA("Average of VEHS(60)",#REF!,"TIMEINT",HU$9,"VEHICLETRAVELTIMEMEASUREMENT",$D84),"--")</f>
        <v>--</v>
      </c>
      <c r="HV84" s="324" t="str">
        <f>IFERROR(GETPIVOTDATA("Average of VEHS(60)",#REF!,"TIMEINT",HV$9,"VEHICLETRAVELTIMEMEASUREMENT",$D84),"--")</f>
        <v>--</v>
      </c>
      <c r="HW84" s="324" t="str">
        <f>IFERROR(GETPIVOTDATA("Average of VEHS(60)",#REF!,"TIMEINT",HW$9,"VEHICLETRAVELTIMEMEASUREMENT",$D84),"--")</f>
        <v>--</v>
      </c>
      <c r="HX84" s="325" t="str">
        <f>IFERROR(GETPIVOTDATA("Average of VEHS(60)",#REF!,"TIMEINT",HX$9,"VEHICLETRAVELTIMEMEASUREMENT",$D84),"--")</f>
        <v>--</v>
      </c>
      <c r="HY84" s="331"/>
      <c r="HZ84" s="209" t="str">
        <f t="shared" si="50"/>
        <v>--</v>
      </c>
      <c r="IA84" s="354" t="str">
        <f t="shared" si="51"/>
        <v>--</v>
      </c>
      <c r="IB84" s="325">
        <f t="shared" si="52"/>
        <v>0</v>
      </c>
      <c r="IC84" s="638"/>
      <c r="ID84" s="323" t="str">
        <f>IFERROR(AVERAGEIFS('VISSIM Travel Time Outputs'!#REF!,'VISSIM Travel Time Outputs'!#REF!,$D84,'VISSIM Travel Time Outputs'!#REF!,"AVG",'VISSIM Travel Time Outputs'!#REF!,ID$9),"-")</f>
        <v>-</v>
      </c>
      <c r="IE84" s="324" t="str">
        <f>IFERROR(AVERAGEIFS('VISSIM Travel Time Outputs'!#REF!,'VISSIM Travel Time Outputs'!#REF!,$D84,'VISSIM Travel Time Outputs'!#REF!,"AVG",'VISSIM Travel Time Outputs'!#REF!,IE$9),"-")</f>
        <v>-</v>
      </c>
      <c r="IF84" s="324" t="str">
        <f>IFERROR(AVERAGEIFS('VISSIM Travel Time Outputs'!#REF!,'VISSIM Travel Time Outputs'!#REF!,$D84,'VISSIM Travel Time Outputs'!#REF!,"AVG",'VISSIM Travel Time Outputs'!#REF!,IF$9),"-")</f>
        <v>-</v>
      </c>
      <c r="IG84" s="324" t="str">
        <f>IFERROR(AVERAGEIFS('VISSIM Travel Time Outputs'!#REF!,'VISSIM Travel Time Outputs'!#REF!,$D84,'VISSIM Travel Time Outputs'!#REF!,"AVG",'VISSIM Travel Time Outputs'!#REF!,IG$9),"-")</f>
        <v>-</v>
      </c>
      <c r="IH84" s="324" t="str">
        <f>IFERROR(AVERAGEIFS('VISSIM Travel Time Outputs'!#REF!,'VISSIM Travel Time Outputs'!#REF!,$D84,'VISSIM Travel Time Outputs'!#REF!,"AVG",'VISSIM Travel Time Outputs'!#REF!,IH$9),"-")</f>
        <v>-</v>
      </c>
      <c r="II84" s="324" t="str">
        <f>IFERROR(AVERAGEIFS('VISSIM Travel Time Outputs'!#REF!,'VISSIM Travel Time Outputs'!#REF!,$D84,'VISSIM Travel Time Outputs'!#REF!,"AVG",'VISSIM Travel Time Outputs'!#REF!,II$9),"-")</f>
        <v>-</v>
      </c>
      <c r="IJ84" s="324" t="str">
        <f>IFERROR(AVERAGEIFS('VISSIM Travel Time Outputs'!#REF!,'VISSIM Travel Time Outputs'!#REF!,$D84,'VISSIM Travel Time Outputs'!#REF!,"AVG",'VISSIM Travel Time Outputs'!#REF!,IJ$9),"-")</f>
        <v>-</v>
      </c>
      <c r="IK84" s="324" t="str">
        <f>IFERROR(AVERAGEIFS('VISSIM Travel Time Outputs'!#REF!,'VISSIM Travel Time Outputs'!#REF!,$D84,'VISSIM Travel Time Outputs'!#REF!,"AVG",'VISSIM Travel Time Outputs'!#REF!,IK$9),"-")</f>
        <v>-</v>
      </c>
      <c r="IL84" s="324" t="str">
        <f>IFERROR(AVERAGEIFS('VISSIM Travel Time Outputs'!#REF!,'VISSIM Travel Time Outputs'!#REF!,$D84,'VISSIM Travel Time Outputs'!#REF!,"AVG",'VISSIM Travel Time Outputs'!#REF!,IL$9),"-")</f>
        <v>-</v>
      </c>
      <c r="IM84" s="324" t="str">
        <f>IFERROR(AVERAGEIFS('VISSIM Travel Time Outputs'!#REF!,'VISSIM Travel Time Outputs'!#REF!,$D84,'VISSIM Travel Time Outputs'!#REF!,"AVG",'VISSIM Travel Time Outputs'!#REF!,IM$9),"-")</f>
        <v>-</v>
      </c>
      <c r="IN84" s="324" t="str">
        <f>IFERROR(AVERAGEIFS('VISSIM Travel Time Outputs'!#REF!,'VISSIM Travel Time Outputs'!#REF!,$D84,'VISSIM Travel Time Outputs'!#REF!,"AVG",'VISSIM Travel Time Outputs'!#REF!,IN$9),"-")</f>
        <v>-</v>
      </c>
      <c r="IO84" s="324" t="str">
        <f>IFERROR(AVERAGEIFS('VISSIM Travel Time Outputs'!#REF!,'VISSIM Travel Time Outputs'!#REF!,$D84,'VISSIM Travel Time Outputs'!#REF!,"AVG",'VISSIM Travel Time Outputs'!#REF!,IO$9),"-")</f>
        <v>-</v>
      </c>
      <c r="IP84" s="324" t="str">
        <f>IFERROR(AVERAGEIFS('VISSIM Travel Time Outputs'!#REF!,'VISSIM Travel Time Outputs'!#REF!,$D84,'VISSIM Travel Time Outputs'!#REF!,"AVG",'VISSIM Travel Time Outputs'!#REF!,IP$9),"-")</f>
        <v>-</v>
      </c>
      <c r="IQ84" s="324" t="str">
        <f>IFERROR(AVERAGEIFS('VISSIM Travel Time Outputs'!#REF!,'VISSIM Travel Time Outputs'!#REF!,$D84,'VISSIM Travel Time Outputs'!#REF!,"AVG",'VISSIM Travel Time Outputs'!#REF!,IQ$9),"-")</f>
        <v>-</v>
      </c>
      <c r="IR84" s="324" t="str">
        <f>IFERROR(AVERAGEIFS('VISSIM Travel Time Outputs'!#REF!,'VISSIM Travel Time Outputs'!#REF!,$D84,'VISSIM Travel Time Outputs'!#REF!,"AVG",'VISSIM Travel Time Outputs'!#REF!,IR$9),"-")</f>
        <v>-</v>
      </c>
      <c r="IS84" s="325" t="str">
        <f>IFERROR(AVERAGEIFS('VISSIM Travel Time Outputs'!#REF!,'VISSIM Travel Time Outputs'!#REF!,$D84,'VISSIM Travel Time Outputs'!#REF!,"AVG",'VISSIM Travel Time Outputs'!#REF!,IS$9),"-")</f>
        <v>-</v>
      </c>
      <c r="IT84" s="325" t="str">
        <f t="shared" si="53"/>
        <v>--</v>
      </c>
    </row>
    <row r="85" spans="1:254" x14ac:dyDescent="0.35">
      <c r="A85" s="252" t="str">
        <f t="shared" si="34"/>
        <v>H</v>
      </c>
      <c r="B85" s="319">
        <f t="shared" si="54"/>
        <v>76</v>
      </c>
      <c r="C85" s="413">
        <f>INDEX('Input - Travel Times'!$B$3:$AH$103,MATCH($B85,'Input - Travel Times'!$B$3:$B$103,0),MATCH(C$9,'Input - Travel Times'!$B$3:$AH$3,0))</f>
        <v>0</v>
      </c>
      <c r="D85" s="150">
        <f>INDEX('Input - Travel Times'!$B$3:$AH$103,MATCH($B85,'Input - Travel Times'!$B$3:$B$103,0),MATCH(D$9,'Input - Travel Times'!$B$3:$AH$3,0))</f>
        <v>0</v>
      </c>
      <c r="E85" s="518">
        <f>TIME(0,0,INDEX('Input - Travel Times'!$B$3:$AH$103,MATCH($B85,'Input - Travel Times'!$B$3:$B$103,0),MATCH(E$9,'Input - Travel Times'!$B$3:$AH$3,0)))</f>
        <v>0</v>
      </c>
      <c r="F85" s="518">
        <f>TIME(0,0,INDEX('Input - Travel Times'!$B$3:$AH$103,MATCH($B85,'Input - Travel Times'!$B$3:$B$103,0),MATCH(F$9,'Input - Travel Times'!$B$3:$AH$3,0)))</f>
        <v>0</v>
      </c>
      <c r="G85" s="518">
        <f>TIME(0,0,INDEX('Input - Travel Times'!$B$3:$AH$103,MATCH($B85,'Input - Travel Times'!$B$3:$B$103,0),MATCH(G$9,'Input - Travel Times'!$B$3:$AH$3,0)))</f>
        <v>0</v>
      </c>
      <c r="H85" s="518">
        <f>TIME(0,0,INDEX('Input - Travel Times'!$B$3:$AH$103,MATCH($B85,'Input - Travel Times'!$B$3:$B$103,0),MATCH(H$9,'Input - Travel Times'!$B$3:$AH$3,0)))</f>
        <v>0</v>
      </c>
      <c r="I85" s="130"/>
      <c r="J85" s="209" t="str">
        <f>IFERROR(TIME(0,0,AVERAGEIFS('VISSIM Travel Time Outputs'!$I:$I,'VISSIM Travel Time Outputs'!$D:$D,$D85,'VISSIM Travel Time Outputs'!$A:$A,"AVG",'VISSIM Travel Time Outputs'!$B:$B,J$9)),"-")</f>
        <v>-</v>
      </c>
      <c r="K85" s="34" t="str">
        <f>IFERROR(TIME(0,0,AVERAGEIFS('VISSIM Travel Time Outputs'!$I:$I,'VISSIM Travel Time Outputs'!$D:$D,$D85,'VISSIM Travel Time Outputs'!$A:$A,"AVG",'VISSIM Travel Time Outputs'!$B:$B,K$9)),"-")</f>
        <v>-</v>
      </c>
      <c r="L85" s="34" t="str">
        <f>IFERROR(TIME(0,0,AVERAGEIFS('VISSIM Travel Time Outputs'!$I:$I,'VISSIM Travel Time Outputs'!$D:$D,$D85,'VISSIM Travel Time Outputs'!$A:$A,"AVG",'VISSIM Travel Time Outputs'!$B:$B,L$9)),"-")</f>
        <v>-</v>
      </c>
      <c r="M85" s="34" t="str">
        <f>IFERROR(TIME(0,0,AVERAGEIFS('VISSIM Travel Time Outputs'!$I:$I,'VISSIM Travel Time Outputs'!$D:$D,$D85,'VISSIM Travel Time Outputs'!$A:$A,"AVG",'VISSIM Travel Time Outputs'!$B:$B,M$9)),"-")</f>
        <v>-</v>
      </c>
      <c r="N85" s="34" t="str">
        <f>IFERROR(TIME(0,0,AVERAGEIFS('VISSIM Travel Time Outputs'!$I:$I,'VISSIM Travel Time Outputs'!$D:$D,$D85,'VISSIM Travel Time Outputs'!$A:$A,"AVG",'VISSIM Travel Time Outputs'!$B:$B,N$9)),"-")</f>
        <v>-</v>
      </c>
      <c r="O85" s="34" t="str">
        <f>IFERROR(TIME(0,0,AVERAGEIFS('VISSIM Travel Time Outputs'!$I:$I,'VISSIM Travel Time Outputs'!$D:$D,$D85,'VISSIM Travel Time Outputs'!$A:$A,"AVG",'VISSIM Travel Time Outputs'!$B:$B,O$9)),"-")</f>
        <v>-</v>
      </c>
      <c r="P85" s="34" t="str">
        <f>IFERROR(TIME(0,0,AVERAGEIFS('VISSIM Travel Time Outputs'!$I:$I,'VISSIM Travel Time Outputs'!$D:$D,$D85,'VISSIM Travel Time Outputs'!$A:$A,"AVG",'VISSIM Travel Time Outputs'!$B:$B,P$9)),"-")</f>
        <v>-</v>
      </c>
      <c r="Q85" s="34" t="str">
        <f>IFERROR(TIME(0,0,AVERAGEIFS('VISSIM Travel Time Outputs'!$I:$I,'VISSIM Travel Time Outputs'!$D:$D,$D85,'VISSIM Travel Time Outputs'!$A:$A,"AVG",'VISSIM Travel Time Outputs'!$B:$B,Q$9)),"-")</f>
        <v>-</v>
      </c>
      <c r="R85" s="34" t="str">
        <f>IFERROR(TIME(0,0,AVERAGEIFS('VISSIM Travel Time Outputs'!$I:$I,'VISSIM Travel Time Outputs'!$D:$D,$D85,'VISSIM Travel Time Outputs'!$A:$A,"AVG",'VISSIM Travel Time Outputs'!$B:$B,R$9)),"-")</f>
        <v>-</v>
      </c>
      <c r="S85" s="34" t="str">
        <f>IFERROR(TIME(0,0,AVERAGEIFS('VISSIM Travel Time Outputs'!$I:$I,'VISSIM Travel Time Outputs'!$D:$D,$D85,'VISSIM Travel Time Outputs'!$A:$A,"AVG",'VISSIM Travel Time Outputs'!$B:$B,S$9)),"-")</f>
        <v>-</v>
      </c>
      <c r="T85" s="34" t="str">
        <f>IFERROR(TIME(0,0,AVERAGEIFS('VISSIM Travel Time Outputs'!$I:$I,'VISSIM Travel Time Outputs'!$D:$D,$D85,'VISSIM Travel Time Outputs'!$A:$A,"AVG",'VISSIM Travel Time Outputs'!$B:$B,T$9)),"-")</f>
        <v>-</v>
      </c>
      <c r="U85" s="34" t="str">
        <f>IFERROR(TIME(0,0,AVERAGEIFS('VISSIM Travel Time Outputs'!$I:$I,'VISSIM Travel Time Outputs'!$D:$D,$D85,'VISSIM Travel Time Outputs'!$A:$A,"AVG",'VISSIM Travel Time Outputs'!$B:$B,U$9)),"-")</f>
        <v>-</v>
      </c>
      <c r="V85" s="34" t="str">
        <f>IFERROR(TIME(0,0,AVERAGEIFS('VISSIM Travel Time Outputs'!$I:$I,'VISSIM Travel Time Outputs'!$D:$D,$D85,'VISSIM Travel Time Outputs'!$A:$A,"AVG",'VISSIM Travel Time Outputs'!$B:$B,V$9)),"-")</f>
        <v>-</v>
      </c>
      <c r="W85" s="34" t="str">
        <f>IFERROR(TIME(0,0,AVERAGEIFS('VISSIM Travel Time Outputs'!$I:$I,'VISSIM Travel Time Outputs'!$D:$D,$D85,'VISSIM Travel Time Outputs'!$A:$A,"AVG",'VISSIM Travel Time Outputs'!$B:$B,W$9)),"-")</f>
        <v>-</v>
      </c>
      <c r="X85" s="34" t="str">
        <f>IFERROR(TIME(0,0,AVERAGEIFS('VISSIM Travel Time Outputs'!$I:$I,'VISSIM Travel Time Outputs'!$D:$D,$D85,'VISSIM Travel Time Outputs'!$A:$A,"AVG",'VISSIM Travel Time Outputs'!$B:$B,X$9)),"-")</f>
        <v>-</v>
      </c>
      <c r="Y85" s="134" t="str">
        <f>IFERROR(TIME(0,0,AVERAGEIFS('VISSIM Travel Time Outputs'!$I:$I,'VISSIM Travel Time Outputs'!$D:$D,$D85,'VISSIM Travel Time Outputs'!$A:$A,"AVG",'VISSIM Travel Time Outputs'!$B:$B,Y$9)),"-")</f>
        <v>-</v>
      </c>
      <c r="Z85" s="254"/>
      <c r="AA85" s="323" t="str">
        <f>IFERROR(AVERAGEIFS('VISSIM Travel Time Outputs'!$F:$F,'VISSIM Travel Time Outputs'!$D:$D,$D85,'VISSIM Travel Time Outputs'!$A:$A,"AVG",'VISSIM Travel Time Outputs'!$B:$B,AA$9),"-")</f>
        <v>-</v>
      </c>
      <c r="AB85" s="324" t="str">
        <f>IFERROR(AVERAGEIFS('VISSIM Travel Time Outputs'!$F:$F,'VISSIM Travel Time Outputs'!$D:$D,$D85,'VISSIM Travel Time Outputs'!$A:$A,"AVG",'VISSIM Travel Time Outputs'!$B:$B,AB$9),"-")</f>
        <v>-</v>
      </c>
      <c r="AC85" s="324" t="str">
        <f>IFERROR(AVERAGEIFS('VISSIM Travel Time Outputs'!$F:$F,'VISSIM Travel Time Outputs'!$D:$D,$D85,'VISSIM Travel Time Outputs'!$A:$A,"AVG",'VISSIM Travel Time Outputs'!$B:$B,AC$9),"-")</f>
        <v>-</v>
      </c>
      <c r="AD85" s="324" t="str">
        <f>IFERROR(AVERAGEIFS('VISSIM Travel Time Outputs'!$F:$F,'VISSIM Travel Time Outputs'!$D:$D,$D85,'VISSIM Travel Time Outputs'!$A:$A,"AVG",'VISSIM Travel Time Outputs'!$B:$B,AD$9),"-")</f>
        <v>-</v>
      </c>
      <c r="AE85" s="324" t="str">
        <f>IFERROR(AVERAGEIFS('VISSIM Travel Time Outputs'!$F:$F,'VISSIM Travel Time Outputs'!$D:$D,$D85,'VISSIM Travel Time Outputs'!$A:$A,"AVG",'VISSIM Travel Time Outputs'!$B:$B,AE$9),"-")</f>
        <v>-</v>
      </c>
      <c r="AF85" s="324" t="str">
        <f>IFERROR(AVERAGEIFS('VISSIM Travel Time Outputs'!$F:$F,'VISSIM Travel Time Outputs'!$D:$D,$D85,'VISSIM Travel Time Outputs'!$A:$A,"AVG",'VISSIM Travel Time Outputs'!$B:$B,AF$9),"-")</f>
        <v>-</v>
      </c>
      <c r="AG85" s="324" t="str">
        <f>IFERROR(AVERAGEIFS('VISSIM Travel Time Outputs'!$F:$F,'VISSIM Travel Time Outputs'!$D:$D,$D85,'VISSIM Travel Time Outputs'!$A:$A,"AVG",'VISSIM Travel Time Outputs'!$B:$B,AG$9),"-")</f>
        <v>-</v>
      </c>
      <c r="AH85" s="324" t="str">
        <f>IFERROR(AVERAGEIFS('VISSIM Travel Time Outputs'!$F:$F,'VISSIM Travel Time Outputs'!$D:$D,$D85,'VISSIM Travel Time Outputs'!$A:$A,"AVG",'VISSIM Travel Time Outputs'!$B:$B,AH$9),"-")</f>
        <v>-</v>
      </c>
      <c r="AI85" s="324" t="str">
        <f>IFERROR(AVERAGEIFS('VISSIM Travel Time Outputs'!$F:$F,'VISSIM Travel Time Outputs'!$D:$D,$D85,'VISSIM Travel Time Outputs'!$A:$A,"AVG",'VISSIM Travel Time Outputs'!$B:$B,AI$9),"-")</f>
        <v>-</v>
      </c>
      <c r="AJ85" s="324" t="str">
        <f>IFERROR(AVERAGEIFS('VISSIM Travel Time Outputs'!$F:$F,'VISSIM Travel Time Outputs'!$D:$D,$D85,'VISSIM Travel Time Outputs'!$A:$A,"AVG",'VISSIM Travel Time Outputs'!$B:$B,AJ$9),"-")</f>
        <v>-</v>
      </c>
      <c r="AK85" s="324" t="str">
        <f>IFERROR(AVERAGEIFS('VISSIM Travel Time Outputs'!$F:$F,'VISSIM Travel Time Outputs'!$D:$D,$D85,'VISSIM Travel Time Outputs'!$A:$A,"AVG",'VISSIM Travel Time Outputs'!$B:$B,AK$9),"-")</f>
        <v>-</v>
      </c>
      <c r="AL85" s="324" t="str">
        <f>IFERROR(AVERAGEIFS('VISSIM Travel Time Outputs'!$F:$F,'VISSIM Travel Time Outputs'!$D:$D,$D85,'VISSIM Travel Time Outputs'!$A:$A,"AVG",'VISSIM Travel Time Outputs'!$B:$B,AL$9),"-")</f>
        <v>-</v>
      </c>
      <c r="AM85" s="324" t="str">
        <f>IFERROR(AVERAGEIFS('VISSIM Travel Time Outputs'!$F:$F,'VISSIM Travel Time Outputs'!$D:$D,$D85,'VISSIM Travel Time Outputs'!$A:$A,"AVG",'VISSIM Travel Time Outputs'!$B:$B,AM$9),"-")</f>
        <v>-</v>
      </c>
      <c r="AN85" s="324" t="str">
        <f>IFERROR(AVERAGEIFS('VISSIM Travel Time Outputs'!$F:$F,'VISSIM Travel Time Outputs'!$D:$D,$D85,'VISSIM Travel Time Outputs'!$A:$A,"AVG",'VISSIM Travel Time Outputs'!$B:$B,AN$9),"-")</f>
        <v>-</v>
      </c>
      <c r="AO85" s="324" t="str">
        <f>IFERROR(AVERAGEIFS('VISSIM Travel Time Outputs'!$F:$F,'VISSIM Travel Time Outputs'!$D:$D,$D85,'VISSIM Travel Time Outputs'!$A:$A,"AVG",'VISSIM Travel Time Outputs'!$B:$B,AO$9),"-")</f>
        <v>-</v>
      </c>
      <c r="AP85" s="325" t="str">
        <f>IFERROR(AVERAGEIFS('VISSIM Travel Time Outputs'!$F:$F,'VISSIM Travel Time Outputs'!$D:$D,$D85,'VISSIM Travel Time Outputs'!$A:$A,"AVG",'VISSIM Travel Time Outputs'!$B:$B,AP$9),"-")</f>
        <v>-</v>
      </c>
      <c r="AQ85" s="331"/>
      <c r="AR85" s="209" t="str">
        <f t="shared" si="35"/>
        <v>--</v>
      </c>
      <c r="AS85" s="354" t="str">
        <f t="shared" si="36"/>
        <v>--</v>
      </c>
      <c r="AT85" s="325">
        <f t="shared" si="37"/>
        <v>0</v>
      </c>
      <c r="AU85" s="255"/>
      <c r="AV85" s="209" t="str">
        <f>IFERROR(TIME(0,0,AVERAGEIFS('VISSIM Travel Time Outputs'!$J:$J,'VISSIM Travel Time Outputs'!$D:$D,$D85,'VISSIM Travel Time Outputs'!$A:$A,"AVG",'VISSIM Travel Time Outputs'!$B:$B,AV$9)),"-")</f>
        <v>-</v>
      </c>
      <c r="AW85" s="34" t="str">
        <f>IFERROR(TIME(0,0,AVERAGEIFS('VISSIM Travel Time Outputs'!$J:$J,'VISSIM Travel Time Outputs'!$D:$D,$D85,'VISSIM Travel Time Outputs'!$A:$A,"AVG",'VISSIM Travel Time Outputs'!$B:$B,AW$9)),"-")</f>
        <v>-</v>
      </c>
      <c r="AX85" s="34" t="str">
        <f>IFERROR(TIME(0,0,AVERAGEIFS('VISSIM Travel Time Outputs'!$J:$J,'VISSIM Travel Time Outputs'!$D:$D,$D85,'VISSIM Travel Time Outputs'!$A:$A,"AVG",'VISSIM Travel Time Outputs'!$B:$B,AX$9)),"-")</f>
        <v>-</v>
      </c>
      <c r="AY85" s="34" t="str">
        <f>IFERROR(TIME(0,0,AVERAGEIFS('VISSIM Travel Time Outputs'!$J:$J,'VISSIM Travel Time Outputs'!$D:$D,$D85,'VISSIM Travel Time Outputs'!$A:$A,"AVG",'VISSIM Travel Time Outputs'!$B:$B,AY$9)),"-")</f>
        <v>-</v>
      </c>
      <c r="AZ85" s="34" t="str">
        <f>IFERROR(TIME(0,0,AVERAGEIFS('VISSIM Travel Time Outputs'!$J:$J,'VISSIM Travel Time Outputs'!$D:$D,$D85,'VISSIM Travel Time Outputs'!$A:$A,"AVG",'VISSIM Travel Time Outputs'!$B:$B,AZ$9)),"-")</f>
        <v>-</v>
      </c>
      <c r="BA85" s="34" t="str">
        <f>IFERROR(TIME(0,0,AVERAGEIFS('VISSIM Travel Time Outputs'!$J:$J,'VISSIM Travel Time Outputs'!$D:$D,$D85,'VISSIM Travel Time Outputs'!$A:$A,"AVG",'VISSIM Travel Time Outputs'!$B:$B,BA$9)),"-")</f>
        <v>-</v>
      </c>
      <c r="BB85" s="34" t="str">
        <f>IFERROR(TIME(0,0,AVERAGEIFS('VISSIM Travel Time Outputs'!$J:$J,'VISSIM Travel Time Outputs'!$D:$D,$D85,'VISSIM Travel Time Outputs'!$A:$A,"AVG",'VISSIM Travel Time Outputs'!$B:$B,BB$9)),"-")</f>
        <v>-</v>
      </c>
      <c r="BC85" s="34" t="str">
        <f>IFERROR(TIME(0,0,AVERAGEIFS('VISSIM Travel Time Outputs'!$J:$J,'VISSIM Travel Time Outputs'!$D:$D,$D85,'VISSIM Travel Time Outputs'!$A:$A,"AVG",'VISSIM Travel Time Outputs'!$B:$B,BC$9)),"-")</f>
        <v>-</v>
      </c>
      <c r="BD85" s="34" t="str">
        <f>IFERROR(TIME(0,0,AVERAGEIFS('VISSIM Travel Time Outputs'!$J:$J,'VISSIM Travel Time Outputs'!$D:$D,$D85,'VISSIM Travel Time Outputs'!$A:$A,"AVG",'VISSIM Travel Time Outputs'!$B:$B,BD$9)),"-")</f>
        <v>-</v>
      </c>
      <c r="BE85" s="34" t="str">
        <f>IFERROR(TIME(0,0,AVERAGEIFS('VISSIM Travel Time Outputs'!$J:$J,'VISSIM Travel Time Outputs'!$D:$D,$D85,'VISSIM Travel Time Outputs'!$A:$A,"AVG",'VISSIM Travel Time Outputs'!$B:$B,BE$9)),"-")</f>
        <v>-</v>
      </c>
      <c r="BF85" s="34" t="str">
        <f>IFERROR(TIME(0,0,AVERAGEIFS('VISSIM Travel Time Outputs'!$J:$J,'VISSIM Travel Time Outputs'!$D:$D,$D85,'VISSIM Travel Time Outputs'!$A:$A,"AVG",'VISSIM Travel Time Outputs'!$B:$B,BF$9)),"-")</f>
        <v>-</v>
      </c>
      <c r="BG85" s="34" t="str">
        <f>IFERROR(TIME(0,0,AVERAGEIFS('VISSIM Travel Time Outputs'!$J:$J,'VISSIM Travel Time Outputs'!$D:$D,$D85,'VISSIM Travel Time Outputs'!$A:$A,"AVG",'VISSIM Travel Time Outputs'!$B:$B,BG$9)),"-")</f>
        <v>-</v>
      </c>
      <c r="BH85" s="34" t="str">
        <f>IFERROR(TIME(0,0,AVERAGEIFS('VISSIM Travel Time Outputs'!$J:$J,'VISSIM Travel Time Outputs'!$D:$D,$D85,'VISSIM Travel Time Outputs'!$A:$A,"AVG",'VISSIM Travel Time Outputs'!$B:$B,BH$9)),"-")</f>
        <v>-</v>
      </c>
      <c r="BI85" s="34" t="str">
        <f>IFERROR(TIME(0,0,AVERAGEIFS('VISSIM Travel Time Outputs'!$J:$J,'VISSIM Travel Time Outputs'!$D:$D,$D85,'VISSIM Travel Time Outputs'!$A:$A,"AVG",'VISSIM Travel Time Outputs'!$B:$B,BI$9)),"-")</f>
        <v>-</v>
      </c>
      <c r="BJ85" s="34" t="str">
        <f>IFERROR(TIME(0,0,AVERAGEIFS('VISSIM Travel Time Outputs'!$J:$J,'VISSIM Travel Time Outputs'!$D:$D,$D85,'VISSIM Travel Time Outputs'!$A:$A,"AVG",'VISSIM Travel Time Outputs'!$B:$B,BJ$9)),"-")</f>
        <v>-</v>
      </c>
      <c r="BK85" s="134" t="str">
        <f>IFERROR(TIME(0,0,AVERAGEIFS('VISSIM Travel Time Outputs'!$J:$J,'VISSIM Travel Time Outputs'!$D:$D,$D85,'VISSIM Travel Time Outputs'!$A:$A,"AVG",'VISSIM Travel Time Outputs'!$B:$B,BK$9)),"-")</f>
        <v>-</v>
      </c>
      <c r="BL85" s="126"/>
      <c r="BM85" s="323" t="str">
        <f>IFERROR(AVERAGEIFS('VISSIM Travel Time Outputs'!$G:$G,'VISSIM Travel Time Outputs'!$D:$D,$D85,'VISSIM Travel Time Outputs'!$A:$A,"AVG",'VISSIM Travel Time Outputs'!$B:$B,BM$9),"-")</f>
        <v>-</v>
      </c>
      <c r="BN85" s="324" t="str">
        <f>IFERROR(AVERAGEIFS('VISSIM Travel Time Outputs'!$G:$G,'VISSIM Travel Time Outputs'!$D:$D,$D85,'VISSIM Travel Time Outputs'!$A:$A,"AVG",'VISSIM Travel Time Outputs'!$B:$B,BN$9),"-")</f>
        <v>-</v>
      </c>
      <c r="BO85" s="324" t="str">
        <f>IFERROR(AVERAGEIFS('VISSIM Travel Time Outputs'!$G:$G,'VISSIM Travel Time Outputs'!$D:$D,$D85,'VISSIM Travel Time Outputs'!$A:$A,"AVG",'VISSIM Travel Time Outputs'!$B:$B,BO$9),"-")</f>
        <v>-</v>
      </c>
      <c r="BP85" s="324" t="str">
        <f>IFERROR(AVERAGEIFS('VISSIM Travel Time Outputs'!$G:$G,'VISSIM Travel Time Outputs'!$D:$D,$D85,'VISSIM Travel Time Outputs'!$A:$A,"AVG",'VISSIM Travel Time Outputs'!$B:$B,BP$9),"-")</f>
        <v>-</v>
      </c>
      <c r="BQ85" s="324" t="str">
        <f>IFERROR(AVERAGEIFS('VISSIM Travel Time Outputs'!$G:$G,'VISSIM Travel Time Outputs'!$D:$D,$D85,'VISSIM Travel Time Outputs'!$A:$A,"AVG",'VISSIM Travel Time Outputs'!$B:$B,BQ$9),"-")</f>
        <v>-</v>
      </c>
      <c r="BR85" s="324" t="str">
        <f>IFERROR(AVERAGEIFS('VISSIM Travel Time Outputs'!$G:$G,'VISSIM Travel Time Outputs'!$D:$D,$D85,'VISSIM Travel Time Outputs'!$A:$A,"AVG",'VISSIM Travel Time Outputs'!$B:$B,BR$9),"-")</f>
        <v>-</v>
      </c>
      <c r="BS85" s="324" t="str">
        <f>IFERROR(AVERAGEIFS('VISSIM Travel Time Outputs'!$G:$G,'VISSIM Travel Time Outputs'!$D:$D,$D85,'VISSIM Travel Time Outputs'!$A:$A,"AVG",'VISSIM Travel Time Outputs'!$B:$B,BS$9),"-")</f>
        <v>-</v>
      </c>
      <c r="BT85" s="324" t="str">
        <f>IFERROR(AVERAGEIFS('VISSIM Travel Time Outputs'!$G:$G,'VISSIM Travel Time Outputs'!$D:$D,$D85,'VISSIM Travel Time Outputs'!$A:$A,"AVG",'VISSIM Travel Time Outputs'!$B:$B,BT$9),"-")</f>
        <v>-</v>
      </c>
      <c r="BU85" s="324" t="str">
        <f>IFERROR(AVERAGEIFS('VISSIM Travel Time Outputs'!$G:$G,'VISSIM Travel Time Outputs'!$D:$D,$D85,'VISSIM Travel Time Outputs'!$A:$A,"AVG",'VISSIM Travel Time Outputs'!$B:$B,BU$9),"-")</f>
        <v>-</v>
      </c>
      <c r="BV85" s="324" t="str">
        <f>IFERROR(AVERAGEIFS('VISSIM Travel Time Outputs'!$G:$G,'VISSIM Travel Time Outputs'!$D:$D,$D85,'VISSIM Travel Time Outputs'!$A:$A,"AVG",'VISSIM Travel Time Outputs'!$B:$B,BV$9),"-")</f>
        <v>-</v>
      </c>
      <c r="BW85" s="324" t="str">
        <f>IFERROR(AVERAGEIFS('VISSIM Travel Time Outputs'!$G:$G,'VISSIM Travel Time Outputs'!$D:$D,$D85,'VISSIM Travel Time Outputs'!$A:$A,"AVG",'VISSIM Travel Time Outputs'!$B:$B,BW$9),"-")</f>
        <v>-</v>
      </c>
      <c r="BX85" s="324" t="str">
        <f>IFERROR(AVERAGEIFS('VISSIM Travel Time Outputs'!$G:$G,'VISSIM Travel Time Outputs'!$D:$D,$D85,'VISSIM Travel Time Outputs'!$A:$A,"AVG",'VISSIM Travel Time Outputs'!$B:$B,BX$9),"-")</f>
        <v>-</v>
      </c>
      <c r="BY85" s="324" t="str">
        <f>IFERROR(AVERAGEIFS('VISSIM Travel Time Outputs'!$G:$G,'VISSIM Travel Time Outputs'!$D:$D,$D85,'VISSIM Travel Time Outputs'!$A:$A,"AVG",'VISSIM Travel Time Outputs'!$B:$B,BY$9),"-")</f>
        <v>-</v>
      </c>
      <c r="BZ85" s="324" t="str">
        <f>IFERROR(AVERAGEIFS('VISSIM Travel Time Outputs'!$G:$G,'VISSIM Travel Time Outputs'!$D:$D,$D85,'VISSIM Travel Time Outputs'!$A:$A,"AVG",'VISSIM Travel Time Outputs'!$B:$B,BZ$9),"-")</f>
        <v>-</v>
      </c>
      <c r="CA85" s="324" t="str">
        <f>IFERROR(AVERAGEIFS('VISSIM Travel Time Outputs'!$G:$G,'VISSIM Travel Time Outputs'!$D:$D,$D85,'VISSIM Travel Time Outputs'!$A:$A,"AVG",'VISSIM Travel Time Outputs'!$B:$B,CA$9),"-")</f>
        <v>-</v>
      </c>
      <c r="CB85" s="325" t="str">
        <f>IFERROR(AVERAGEIFS('VISSIM Travel Time Outputs'!$G:$G,'VISSIM Travel Time Outputs'!$D:$D,$D85,'VISSIM Travel Time Outputs'!$A:$A,"AVG",'VISSIM Travel Time Outputs'!$B:$B,CB$9),"-")</f>
        <v>-</v>
      </c>
      <c r="CC85" s="254"/>
      <c r="CD85" s="209" t="str">
        <f t="shared" si="38"/>
        <v>--</v>
      </c>
      <c r="CE85" s="354" t="str">
        <f t="shared" si="39"/>
        <v>--</v>
      </c>
      <c r="CF85" s="325">
        <f t="shared" si="40"/>
        <v>0</v>
      </c>
      <c r="CG85" s="331"/>
      <c r="CH85" s="209"/>
      <c r="CI85" s="34"/>
      <c r="CJ85" s="34"/>
      <c r="CK85" s="34"/>
      <c r="CL85" s="34"/>
      <c r="CM85" s="34"/>
      <c r="CN85" s="34"/>
      <c r="CO85" s="34"/>
      <c r="CP85" s="34"/>
      <c r="CQ85" s="34"/>
      <c r="CR85" s="34"/>
      <c r="CS85" s="34"/>
      <c r="CT85" s="34"/>
      <c r="CU85" s="34"/>
      <c r="CV85" s="34"/>
      <c r="CW85" s="134"/>
      <c r="CX85" s="331"/>
      <c r="CY85" s="323"/>
      <c r="CZ85" s="324"/>
      <c r="DA85" s="324"/>
      <c r="DB85" s="324"/>
      <c r="DC85" s="324"/>
      <c r="DD85" s="324"/>
      <c r="DE85" s="324"/>
      <c r="DF85" s="324"/>
      <c r="DG85" s="324"/>
      <c r="DH85" s="324"/>
      <c r="DI85" s="324"/>
      <c r="DJ85" s="324"/>
      <c r="DK85" s="324"/>
      <c r="DL85" s="324"/>
      <c r="DM85" s="324"/>
      <c r="DN85" s="325"/>
      <c r="DO85" s="331"/>
      <c r="DP85" s="209" t="str">
        <f t="shared" si="41"/>
        <v>--</v>
      </c>
      <c r="DQ85" s="354" t="str">
        <f t="shared" si="42"/>
        <v>--</v>
      </c>
      <c r="DR85" s="325">
        <f t="shared" si="43"/>
        <v>0</v>
      </c>
      <c r="DS85" s="255"/>
      <c r="DT85" s="209" t="str">
        <f>IFERROR(TIME(0,0,AVERAGEIFS('VISSIM Travel Time Outputs'!$K:$K,'VISSIM Travel Time Outputs'!$D:$D,$D85,'VISSIM Travel Time Outputs'!$A:$A,"AVG",'VISSIM Travel Time Outputs'!$B:$B,DT$9)),"-")</f>
        <v>-</v>
      </c>
      <c r="DU85" s="34" t="str">
        <f>IFERROR(TIME(0,0,AVERAGEIFS('VISSIM Travel Time Outputs'!$K:$K,'VISSIM Travel Time Outputs'!$D:$D,$D85,'VISSIM Travel Time Outputs'!$A:$A,"AVG",'VISSIM Travel Time Outputs'!$B:$B,DU$9)),"-")</f>
        <v>-</v>
      </c>
      <c r="DV85" s="34" t="str">
        <f>IFERROR(TIME(0,0,AVERAGEIFS('VISSIM Travel Time Outputs'!$K:$K,'VISSIM Travel Time Outputs'!$D:$D,$D85,'VISSIM Travel Time Outputs'!$A:$A,"AVG",'VISSIM Travel Time Outputs'!$B:$B,DV$9)),"-")</f>
        <v>-</v>
      </c>
      <c r="DW85" s="34" t="str">
        <f>IFERROR(TIME(0,0,AVERAGEIFS('VISSIM Travel Time Outputs'!$K:$K,'VISSIM Travel Time Outputs'!$D:$D,$D85,'VISSIM Travel Time Outputs'!$A:$A,"AVG",'VISSIM Travel Time Outputs'!$B:$B,DW$9)),"-")</f>
        <v>-</v>
      </c>
      <c r="DX85" s="34" t="str">
        <f>IFERROR(TIME(0,0,AVERAGEIFS('VISSIM Travel Time Outputs'!$K:$K,'VISSIM Travel Time Outputs'!$D:$D,$D85,'VISSIM Travel Time Outputs'!$A:$A,"AVG",'VISSIM Travel Time Outputs'!$B:$B,DX$9)),"-")</f>
        <v>-</v>
      </c>
      <c r="DY85" s="34" t="str">
        <f>IFERROR(TIME(0,0,AVERAGEIFS('VISSIM Travel Time Outputs'!$K:$K,'VISSIM Travel Time Outputs'!$D:$D,$D85,'VISSIM Travel Time Outputs'!$A:$A,"AVG",'VISSIM Travel Time Outputs'!$B:$B,DY$9)),"-")</f>
        <v>-</v>
      </c>
      <c r="DZ85" s="34" t="str">
        <f>IFERROR(TIME(0,0,AVERAGEIFS('VISSIM Travel Time Outputs'!$K:$K,'VISSIM Travel Time Outputs'!$D:$D,$D85,'VISSIM Travel Time Outputs'!$A:$A,"AVG",'VISSIM Travel Time Outputs'!$B:$B,DZ$9)),"-")</f>
        <v>-</v>
      </c>
      <c r="EA85" s="34" t="str">
        <f>IFERROR(TIME(0,0,AVERAGEIFS('VISSIM Travel Time Outputs'!$K:$K,'VISSIM Travel Time Outputs'!$D:$D,$D85,'VISSIM Travel Time Outputs'!$A:$A,"AVG",'VISSIM Travel Time Outputs'!$B:$B,EA$9)),"-")</f>
        <v>-</v>
      </c>
      <c r="EB85" s="34" t="str">
        <f>IFERROR(TIME(0,0,AVERAGEIFS('VISSIM Travel Time Outputs'!$K:$K,'VISSIM Travel Time Outputs'!$D:$D,$D85,'VISSIM Travel Time Outputs'!$A:$A,"AVG",'VISSIM Travel Time Outputs'!$B:$B,EB$9)),"-")</f>
        <v>-</v>
      </c>
      <c r="EC85" s="34" t="str">
        <f>IFERROR(TIME(0,0,AVERAGEIFS('VISSIM Travel Time Outputs'!$K:$K,'VISSIM Travel Time Outputs'!$D:$D,$D85,'VISSIM Travel Time Outputs'!$A:$A,"AVG",'VISSIM Travel Time Outputs'!$B:$B,EC$9)),"-")</f>
        <v>-</v>
      </c>
      <c r="ED85" s="34" t="str">
        <f>IFERROR(TIME(0,0,AVERAGEIFS('VISSIM Travel Time Outputs'!$K:$K,'VISSIM Travel Time Outputs'!$D:$D,$D85,'VISSIM Travel Time Outputs'!$A:$A,"AVG",'VISSIM Travel Time Outputs'!$B:$B,ED$9)),"-")</f>
        <v>-</v>
      </c>
      <c r="EE85" s="34" t="str">
        <f>IFERROR(TIME(0,0,AVERAGEIFS('VISSIM Travel Time Outputs'!$K:$K,'VISSIM Travel Time Outputs'!$D:$D,$D85,'VISSIM Travel Time Outputs'!$A:$A,"AVG",'VISSIM Travel Time Outputs'!$B:$B,EE$9)),"-")</f>
        <v>-</v>
      </c>
      <c r="EF85" s="34" t="str">
        <f>IFERROR(TIME(0,0,AVERAGEIFS('VISSIM Travel Time Outputs'!$K:$K,'VISSIM Travel Time Outputs'!$D:$D,$D85,'VISSIM Travel Time Outputs'!$A:$A,"AVG",'VISSIM Travel Time Outputs'!$B:$B,EF$9)),"-")</f>
        <v>-</v>
      </c>
      <c r="EG85" s="34" t="str">
        <f>IFERROR(TIME(0,0,AVERAGEIFS('VISSIM Travel Time Outputs'!$K:$K,'VISSIM Travel Time Outputs'!$D:$D,$D85,'VISSIM Travel Time Outputs'!$A:$A,"AVG",'VISSIM Travel Time Outputs'!$B:$B,EG$9)),"-")</f>
        <v>-</v>
      </c>
      <c r="EH85" s="34" t="str">
        <f>IFERROR(TIME(0,0,AVERAGEIFS('VISSIM Travel Time Outputs'!$K:$K,'VISSIM Travel Time Outputs'!$D:$D,$D85,'VISSIM Travel Time Outputs'!$A:$A,"AVG",'VISSIM Travel Time Outputs'!$B:$B,EH$9)),"-")</f>
        <v>-</v>
      </c>
      <c r="EI85" s="134" t="str">
        <f>IFERROR(TIME(0,0,AVERAGEIFS('VISSIM Travel Time Outputs'!$K:$K,'VISSIM Travel Time Outputs'!$D:$D,$D85,'VISSIM Travel Time Outputs'!$A:$A,"AVG",'VISSIM Travel Time Outputs'!$B:$B,EI$9)),"-")</f>
        <v>-</v>
      </c>
      <c r="EJ85" s="126"/>
      <c r="EK85" s="323" t="str">
        <f>IFERROR(AVERAGEIFS('VISSIM Travel Time Outputs'!$H:$H,'VISSIM Travel Time Outputs'!$D:$D,$D85,'VISSIM Travel Time Outputs'!$A:$A,"AVG",'VISSIM Travel Time Outputs'!$B:$B,EK$9),"-")</f>
        <v>-</v>
      </c>
      <c r="EL85" s="324" t="str">
        <f>IFERROR(AVERAGEIFS('VISSIM Travel Time Outputs'!$H:$H,'VISSIM Travel Time Outputs'!$D:$D,$D85,'VISSIM Travel Time Outputs'!$A:$A,"AVG",'VISSIM Travel Time Outputs'!$B:$B,EL$9),"-")</f>
        <v>-</v>
      </c>
      <c r="EM85" s="324" t="str">
        <f>IFERROR(AVERAGEIFS('VISSIM Travel Time Outputs'!$H:$H,'VISSIM Travel Time Outputs'!$D:$D,$D85,'VISSIM Travel Time Outputs'!$A:$A,"AVG",'VISSIM Travel Time Outputs'!$B:$B,EM$9),"-")</f>
        <v>-</v>
      </c>
      <c r="EN85" s="324" t="str">
        <f>IFERROR(AVERAGEIFS('VISSIM Travel Time Outputs'!$H:$H,'VISSIM Travel Time Outputs'!$D:$D,$D85,'VISSIM Travel Time Outputs'!$A:$A,"AVG",'VISSIM Travel Time Outputs'!$B:$B,EN$9),"-")</f>
        <v>-</v>
      </c>
      <c r="EO85" s="324" t="str">
        <f>IFERROR(AVERAGEIFS('VISSIM Travel Time Outputs'!$H:$H,'VISSIM Travel Time Outputs'!$D:$D,$D85,'VISSIM Travel Time Outputs'!$A:$A,"AVG",'VISSIM Travel Time Outputs'!$B:$B,EO$9),"-")</f>
        <v>-</v>
      </c>
      <c r="EP85" s="324" t="str">
        <f>IFERROR(AVERAGEIFS('VISSIM Travel Time Outputs'!$H:$H,'VISSIM Travel Time Outputs'!$D:$D,$D85,'VISSIM Travel Time Outputs'!$A:$A,"AVG",'VISSIM Travel Time Outputs'!$B:$B,EP$9),"-")</f>
        <v>-</v>
      </c>
      <c r="EQ85" s="324" t="str">
        <f>IFERROR(AVERAGEIFS('VISSIM Travel Time Outputs'!$H:$H,'VISSIM Travel Time Outputs'!$D:$D,$D85,'VISSIM Travel Time Outputs'!$A:$A,"AVG",'VISSIM Travel Time Outputs'!$B:$B,EQ$9),"-")</f>
        <v>-</v>
      </c>
      <c r="ER85" s="324" t="str">
        <f>IFERROR(AVERAGEIFS('VISSIM Travel Time Outputs'!$H:$H,'VISSIM Travel Time Outputs'!$D:$D,$D85,'VISSIM Travel Time Outputs'!$A:$A,"AVG",'VISSIM Travel Time Outputs'!$B:$B,ER$9),"-")</f>
        <v>-</v>
      </c>
      <c r="ES85" s="324" t="str">
        <f>IFERROR(AVERAGEIFS('VISSIM Travel Time Outputs'!$H:$H,'VISSIM Travel Time Outputs'!$D:$D,$D85,'VISSIM Travel Time Outputs'!$A:$A,"AVG",'VISSIM Travel Time Outputs'!$B:$B,ES$9),"-")</f>
        <v>-</v>
      </c>
      <c r="ET85" s="324" t="str">
        <f>IFERROR(AVERAGEIFS('VISSIM Travel Time Outputs'!$H:$H,'VISSIM Travel Time Outputs'!$D:$D,$D85,'VISSIM Travel Time Outputs'!$A:$A,"AVG",'VISSIM Travel Time Outputs'!$B:$B,ET$9),"-")</f>
        <v>-</v>
      </c>
      <c r="EU85" s="324" t="str">
        <f>IFERROR(AVERAGEIFS('VISSIM Travel Time Outputs'!$H:$H,'VISSIM Travel Time Outputs'!$D:$D,$D85,'VISSIM Travel Time Outputs'!$A:$A,"AVG",'VISSIM Travel Time Outputs'!$B:$B,EU$9),"-")</f>
        <v>-</v>
      </c>
      <c r="EV85" s="324" t="str">
        <f>IFERROR(AVERAGEIFS('VISSIM Travel Time Outputs'!$H:$H,'VISSIM Travel Time Outputs'!$D:$D,$D85,'VISSIM Travel Time Outputs'!$A:$A,"AVG",'VISSIM Travel Time Outputs'!$B:$B,EV$9),"-")</f>
        <v>-</v>
      </c>
      <c r="EW85" s="324" t="str">
        <f>IFERROR(AVERAGEIFS('VISSIM Travel Time Outputs'!$H:$H,'VISSIM Travel Time Outputs'!$D:$D,$D85,'VISSIM Travel Time Outputs'!$A:$A,"AVG",'VISSIM Travel Time Outputs'!$B:$B,EW$9),"-")</f>
        <v>-</v>
      </c>
      <c r="EX85" s="324" t="str">
        <f>IFERROR(AVERAGEIFS('VISSIM Travel Time Outputs'!$H:$H,'VISSIM Travel Time Outputs'!$D:$D,$D85,'VISSIM Travel Time Outputs'!$A:$A,"AVG",'VISSIM Travel Time Outputs'!$B:$B,EX$9),"-")</f>
        <v>-</v>
      </c>
      <c r="EY85" s="324" t="str">
        <f>IFERROR(AVERAGEIFS('VISSIM Travel Time Outputs'!$H:$H,'VISSIM Travel Time Outputs'!$D:$D,$D85,'VISSIM Travel Time Outputs'!$A:$A,"AVG",'VISSIM Travel Time Outputs'!$B:$B,EY$9),"-")</f>
        <v>-</v>
      </c>
      <c r="EZ85" s="325" t="str">
        <f>IFERROR(AVERAGEIFS('VISSIM Travel Time Outputs'!$H:$H,'VISSIM Travel Time Outputs'!$D:$D,$D85,'VISSIM Travel Time Outputs'!$A:$A,"AVG",'VISSIM Travel Time Outputs'!$B:$B,EZ$9),"-")</f>
        <v>-</v>
      </c>
      <c r="FA85" s="254"/>
      <c r="FB85" s="209" t="str">
        <f t="shared" si="44"/>
        <v>--</v>
      </c>
      <c r="FC85" s="354" t="str">
        <f t="shared" si="45"/>
        <v>--</v>
      </c>
      <c r="FD85" s="325">
        <f t="shared" si="46"/>
        <v>0</v>
      </c>
      <c r="FE85" s="331"/>
      <c r="FF85" s="209" t="str">
        <f>IFERROR(GETPIVOTDATA("Average of TRAVTM(40)",#REF!,"TIMEINT",FF$9,"VEHICLETRAVELTIMEMEASUREMENT",$D85)/3600/24,"--")</f>
        <v>--</v>
      </c>
      <c r="FG85" s="34" t="str">
        <f>IFERROR(GETPIVOTDATA("Average of TRAVTM(40)",#REF!,"TIMEINT",FG$9,"VEHICLETRAVELTIMEMEASUREMENT",$D85)/3600/24,"--")</f>
        <v>--</v>
      </c>
      <c r="FH85" s="34" t="str">
        <f>IFERROR(GETPIVOTDATA("Average of TRAVTM(40)",#REF!,"TIMEINT",FH$9,"VEHICLETRAVELTIMEMEASUREMENT",$D85)/3600/24,"--")</f>
        <v>--</v>
      </c>
      <c r="FI85" s="34" t="str">
        <f>IFERROR(GETPIVOTDATA("Average of TRAVTM(40)",#REF!,"TIMEINT",FI$9,"VEHICLETRAVELTIMEMEASUREMENT",$D85)/3600/24,"--")</f>
        <v>--</v>
      </c>
      <c r="FJ85" s="34" t="str">
        <f>IFERROR(GETPIVOTDATA("Average of TRAVTM(40)",#REF!,"TIMEINT",FJ$9,"VEHICLETRAVELTIMEMEASUREMENT",$D85)/3600/24,"--")</f>
        <v>--</v>
      </c>
      <c r="FK85" s="34" t="str">
        <f>IFERROR(GETPIVOTDATA("Average of TRAVTM(40)",#REF!,"TIMEINT",FK$9,"VEHICLETRAVELTIMEMEASUREMENT",$D85)/3600/24,"--")</f>
        <v>--</v>
      </c>
      <c r="FL85" s="34" t="str">
        <f>IFERROR(GETPIVOTDATA("Average of TRAVTM(40)",#REF!,"TIMEINT",FL$9,"VEHICLETRAVELTIMEMEASUREMENT",$D85)/3600/24,"--")</f>
        <v>--</v>
      </c>
      <c r="FM85" s="34" t="str">
        <f>IFERROR(GETPIVOTDATA("Average of TRAVTM(40)",#REF!,"TIMEINT",FM$9,"VEHICLETRAVELTIMEMEASUREMENT",$D85)/3600/24,"--")</f>
        <v>--</v>
      </c>
      <c r="FN85" s="34" t="str">
        <f>IFERROR(GETPIVOTDATA("Average of TRAVTM(40)",#REF!,"TIMEINT",FN$9,"VEHICLETRAVELTIMEMEASUREMENT",$D85)/3600/24,"--")</f>
        <v>--</v>
      </c>
      <c r="FO85" s="34" t="str">
        <f>IFERROR(GETPIVOTDATA("Average of TRAVTM(40)",#REF!,"TIMEINT",FO$9,"VEHICLETRAVELTIMEMEASUREMENT",$D85)/3600/24,"--")</f>
        <v>--</v>
      </c>
      <c r="FP85" s="34" t="str">
        <f>IFERROR(GETPIVOTDATA("Average of TRAVTM(40)",#REF!,"TIMEINT",FP$9,"VEHICLETRAVELTIMEMEASUREMENT",$D85)/3600/24,"--")</f>
        <v>--</v>
      </c>
      <c r="FQ85" s="34" t="str">
        <f>IFERROR(GETPIVOTDATA("Average of TRAVTM(40)",#REF!,"TIMEINT",FQ$9,"VEHICLETRAVELTIMEMEASUREMENT",$D85)/3600/24,"--")</f>
        <v>--</v>
      </c>
      <c r="FR85" s="34" t="str">
        <f>IFERROR(GETPIVOTDATA("Average of TRAVTM(40)",#REF!,"TIMEINT",FR$9,"VEHICLETRAVELTIMEMEASUREMENT",$D85)/3600/24,"--")</f>
        <v>--</v>
      </c>
      <c r="FS85" s="34" t="str">
        <f>IFERROR(GETPIVOTDATA("Average of TRAVTM(40)",#REF!,"TIMEINT",FS$9,"VEHICLETRAVELTIMEMEASUREMENT",$D85)/3600/24,"--")</f>
        <v>--</v>
      </c>
      <c r="FT85" s="34" t="str">
        <f>IFERROR(GETPIVOTDATA("Average of TRAVTM(40)",#REF!,"TIMEINT",FT$9,"VEHICLETRAVELTIMEMEASUREMENT",$D85)/3600/24,"--")</f>
        <v>--</v>
      </c>
      <c r="FU85" s="134" t="str">
        <f>IFERROR(GETPIVOTDATA("Average of TRAVTM(40)",#REF!,"TIMEINT",FU$9,"VEHICLETRAVELTIMEMEASUREMENT",$D85)/3600/24,"--")</f>
        <v>--</v>
      </c>
      <c r="FV85" s="331"/>
      <c r="FW85" s="323" t="str">
        <f>IFERROR(GETPIVOTDATA("Average of VEHS(40)",#REF!,"TIMEINT",FW$9,"VEHICLETRAVELTIMEMEASUREMENT",$D85),"--")</f>
        <v>--</v>
      </c>
      <c r="FX85" s="324" t="str">
        <f>IFERROR(GETPIVOTDATA("Average of VEHS(40)",#REF!,"TIMEINT",FX$9,"VEHICLETRAVELTIMEMEASUREMENT",$D85),"--")</f>
        <v>--</v>
      </c>
      <c r="FY85" s="324" t="str">
        <f>IFERROR(GETPIVOTDATA("Average of VEHS(40)",#REF!,"TIMEINT",FY$9,"VEHICLETRAVELTIMEMEASUREMENT",$D85),"--")</f>
        <v>--</v>
      </c>
      <c r="FZ85" s="324" t="str">
        <f>IFERROR(GETPIVOTDATA("Average of VEHS(40)",#REF!,"TIMEINT",FZ$9,"VEHICLETRAVELTIMEMEASUREMENT",$D85),"--")</f>
        <v>--</v>
      </c>
      <c r="GA85" s="324" t="str">
        <f>IFERROR(GETPIVOTDATA("Average of VEHS(40)",#REF!,"TIMEINT",GA$9,"VEHICLETRAVELTIMEMEASUREMENT",$D85),"--")</f>
        <v>--</v>
      </c>
      <c r="GB85" s="324" t="str">
        <f>IFERROR(GETPIVOTDATA("Average of VEHS(40)",#REF!,"TIMEINT",GB$9,"VEHICLETRAVELTIMEMEASUREMENT",$D85),"--")</f>
        <v>--</v>
      </c>
      <c r="GC85" s="324" t="str">
        <f>IFERROR(GETPIVOTDATA("Average of VEHS(40)",#REF!,"TIMEINT",GC$9,"VEHICLETRAVELTIMEMEASUREMENT",$D85),"--")</f>
        <v>--</v>
      </c>
      <c r="GD85" s="324" t="str">
        <f>IFERROR(GETPIVOTDATA("Average of VEHS(40)",#REF!,"TIMEINT",GD$9,"VEHICLETRAVELTIMEMEASUREMENT",$D85),"--")</f>
        <v>--</v>
      </c>
      <c r="GE85" s="324" t="str">
        <f>IFERROR(GETPIVOTDATA("Average of VEHS(40)",#REF!,"TIMEINT",GE$9,"VEHICLETRAVELTIMEMEASUREMENT",$D85),"--")</f>
        <v>--</v>
      </c>
      <c r="GF85" s="324" t="str">
        <f>IFERROR(GETPIVOTDATA("Average of VEHS(40)",#REF!,"TIMEINT",GF$9,"VEHICLETRAVELTIMEMEASUREMENT",$D85),"--")</f>
        <v>--</v>
      </c>
      <c r="GG85" s="324" t="str">
        <f>IFERROR(GETPIVOTDATA("Average of VEHS(40)",#REF!,"TIMEINT",GG$9,"VEHICLETRAVELTIMEMEASUREMENT",$D85),"--")</f>
        <v>--</v>
      </c>
      <c r="GH85" s="324" t="str">
        <f>IFERROR(GETPIVOTDATA("Average of VEHS(40)",#REF!,"TIMEINT",GH$9,"VEHICLETRAVELTIMEMEASUREMENT",$D85),"--")</f>
        <v>--</v>
      </c>
      <c r="GI85" s="324" t="str">
        <f>IFERROR(GETPIVOTDATA("Average of VEHS(40)",#REF!,"TIMEINT",GI$9,"VEHICLETRAVELTIMEMEASUREMENT",$D85),"--")</f>
        <v>--</v>
      </c>
      <c r="GJ85" s="324" t="str">
        <f>IFERROR(GETPIVOTDATA("Average of VEHS(40)",#REF!,"TIMEINT",GJ$9,"VEHICLETRAVELTIMEMEASUREMENT",$D85),"--")</f>
        <v>--</v>
      </c>
      <c r="GK85" s="324" t="str">
        <f>IFERROR(GETPIVOTDATA("Average of VEHS(40)",#REF!,"TIMEINT",GK$9,"VEHICLETRAVELTIMEMEASUREMENT",$D85),"--")</f>
        <v>--</v>
      </c>
      <c r="GL85" s="325" t="str">
        <f>IFERROR(GETPIVOTDATA("Average of VEHS(40)",#REF!,"TIMEINT",GL$9,"VEHICLETRAVELTIMEMEASUREMENT",$D85),"--")</f>
        <v>--</v>
      </c>
      <c r="GM85" s="331"/>
      <c r="GN85" s="209" t="str">
        <f t="shared" si="47"/>
        <v>--</v>
      </c>
      <c r="GO85" s="354" t="str">
        <f t="shared" si="48"/>
        <v>--</v>
      </c>
      <c r="GP85" s="325">
        <f t="shared" si="49"/>
        <v>0</v>
      </c>
      <c r="GQ85" s="331"/>
      <c r="GR85" s="209" t="str">
        <f>IFERROR(GETPIVOTDATA("Average of TRAVTM(60)",#REF!,"TIMEINT",GR$9,"VEHICLETRAVELTIMEMEASUREMENT",$D85)/3600/24,"--")</f>
        <v>--</v>
      </c>
      <c r="GS85" s="34" t="str">
        <f>IFERROR(GETPIVOTDATA("Average of TRAVTM(60)",#REF!,"TIMEINT",GS$9,"VEHICLETRAVELTIMEMEASUREMENT",$D85)/3600/24,"--")</f>
        <v>--</v>
      </c>
      <c r="GT85" s="34" t="str">
        <f>IFERROR(GETPIVOTDATA("Average of TRAVTM(60)",#REF!,"TIMEINT",GT$9,"VEHICLETRAVELTIMEMEASUREMENT",$D85)/3600/24,"--")</f>
        <v>--</v>
      </c>
      <c r="GU85" s="34" t="str">
        <f>IFERROR(GETPIVOTDATA("Average of TRAVTM(60)",#REF!,"TIMEINT",GU$9,"VEHICLETRAVELTIMEMEASUREMENT",$D85)/3600/24,"--")</f>
        <v>--</v>
      </c>
      <c r="GV85" s="34" t="str">
        <f>IFERROR(GETPIVOTDATA("Average of TRAVTM(60)",#REF!,"TIMEINT",GV$9,"VEHICLETRAVELTIMEMEASUREMENT",$D85)/3600/24,"--")</f>
        <v>--</v>
      </c>
      <c r="GW85" s="34" t="str">
        <f>IFERROR(GETPIVOTDATA("Average of TRAVTM(60)",#REF!,"TIMEINT",GW$9,"VEHICLETRAVELTIMEMEASUREMENT",$D85)/3600/24,"--")</f>
        <v>--</v>
      </c>
      <c r="GX85" s="34" t="str">
        <f>IFERROR(GETPIVOTDATA("Average of TRAVTM(60)",#REF!,"TIMEINT",GX$9,"VEHICLETRAVELTIMEMEASUREMENT",$D85)/3600/24,"--")</f>
        <v>--</v>
      </c>
      <c r="GY85" s="34" t="str">
        <f>IFERROR(GETPIVOTDATA("Average of TRAVTM(60)",#REF!,"TIMEINT",GY$9,"VEHICLETRAVELTIMEMEASUREMENT",$D85)/3600/24,"--")</f>
        <v>--</v>
      </c>
      <c r="GZ85" s="34" t="str">
        <f>IFERROR(GETPIVOTDATA("Average of TRAVTM(60)",#REF!,"TIMEINT",GZ$9,"VEHICLETRAVELTIMEMEASUREMENT",$D85)/3600/24,"--")</f>
        <v>--</v>
      </c>
      <c r="HA85" s="34" t="str">
        <f>IFERROR(GETPIVOTDATA("Average of TRAVTM(60)",#REF!,"TIMEINT",HA$9,"VEHICLETRAVELTIMEMEASUREMENT",$D85)/3600/24,"--")</f>
        <v>--</v>
      </c>
      <c r="HB85" s="34" t="str">
        <f>IFERROR(GETPIVOTDATA("Average of TRAVTM(60)",#REF!,"TIMEINT",HB$9,"VEHICLETRAVELTIMEMEASUREMENT",$D85)/3600/24,"--")</f>
        <v>--</v>
      </c>
      <c r="HC85" s="34" t="str">
        <f>IFERROR(GETPIVOTDATA("Average of TRAVTM(60)",#REF!,"TIMEINT",HC$9,"VEHICLETRAVELTIMEMEASUREMENT",$D85)/3600/24,"--")</f>
        <v>--</v>
      </c>
      <c r="HD85" s="34" t="str">
        <f>IFERROR(GETPIVOTDATA("Average of TRAVTM(60)",#REF!,"TIMEINT",HD$9,"VEHICLETRAVELTIMEMEASUREMENT",$D85)/3600/24,"--")</f>
        <v>--</v>
      </c>
      <c r="HE85" s="34" t="str">
        <f>IFERROR(GETPIVOTDATA("Average of TRAVTM(60)",#REF!,"TIMEINT",HE$9,"VEHICLETRAVELTIMEMEASUREMENT",$D85)/3600/24,"--")</f>
        <v>--</v>
      </c>
      <c r="HF85" s="34" t="str">
        <f>IFERROR(GETPIVOTDATA("Average of TRAVTM(60)",#REF!,"TIMEINT",HF$9,"VEHICLETRAVELTIMEMEASUREMENT",$D85)/3600/24,"--")</f>
        <v>--</v>
      </c>
      <c r="HG85" s="134" t="str">
        <f>IFERROR(GETPIVOTDATA("Average of TRAVTM(60)",#REF!,"TIMEINT",HG$9,"VEHICLETRAVELTIMEMEASUREMENT",$D85)/3600/24,"--")</f>
        <v>--</v>
      </c>
      <c r="HH85" s="331"/>
      <c r="HI85" s="323" t="str">
        <f>IFERROR(GETPIVOTDATA("Average of VEHS(60)",#REF!,"TIMEINT",HI$9,"VEHICLETRAVELTIMEMEASUREMENT",$D85),"--")</f>
        <v>--</v>
      </c>
      <c r="HJ85" s="324" t="str">
        <f>IFERROR(GETPIVOTDATA("Average of VEHS(60)",#REF!,"TIMEINT",HJ$9,"VEHICLETRAVELTIMEMEASUREMENT",$D85),"--")</f>
        <v>--</v>
      </c>
      <c r="HK85" s="324" t="str">
        <f>IFERROR(GETPIVOTDATA("Average of VEHS(60)",#REF!,"TIMEINT",HK$9,"VEHICLETRAVELTIMEMEASUREMENT",$D85),"--")</f>
        <v>--</v>
      </c>
      <c r="HL85" s="324" t="str">
        <f>IFERROR(GETPIVOTDATA("Average of VEHS(60)",#REF!,"TIMEINT",HL$9,"VEHICLETRAVELTIMEMEASUREMENT",$D85),"--")</f>
        <v>--</v>
      </c>
      <c r="HM85" s="324" t="str">
        <f>IFERROR(GETPIVOTDATA("Average of VEHS(60)",#REF!,"TIMEINT",HM$9,"VEHICLETRAVELTIMEMEASUREMENT",$D85),"--")</f>
        <v>--</v>
      </c>
      <c r="HN85" s="324" t="str">
        <f>IFERROR(GETPIVOTDATA("Average of VEHS(60)",#REF!,"TIMEINT",HN$9,"VEHICLETRAVELTIMEMEASUREMENT",$D85),"--")</f>
        <v>--</v>
      </c>
      <c r="HO85" s="324" t="str">
        <f>IFERROR(GETPIVOTDATA("Average of VEHS(60)",#REF!,"TIMEINT",HO$9,"VEHICLETRAVELTIMEMEASUREMENT",$D85),"--")</f>
        <v>--</v>
      </c>
      <c r="HP85" s="324" t="str">
        <f>IFERROR(GETPIVOTDATA("Average of VEHS(60)",#REF!,"TIMEINT",HP$9,"VEHICLETRAVELTIMEMEASUREMENT",$D85),"--")</f>
        <v>--</v>
      </c>
      <c r="HQ85" s="324" t="str">
        <f>IFERROR(GETPIVOTDATA("Average of VEHS(60)",#REF!,"TIMEINT",HQ$9,"VEHICLETRAVELTIMEMEASUREMENT",$D85),"--")</f>
        <v>--</v>
      </c>
      <c r="HR85" s="324" t="str">
        <f>IFERROR(GETPIVOTDATA("Average of VEHS(60)",#REF!,"TIMEINT",HR$9,"VEHICLETRAVELTIMEMEASUREMENT",$D85),"--")</f>
        <v>--</v>
      </c>
      <c r="HS85" s="324" t="str">
        <f>IFERROR(GETPIVOTDATA("Average of VEHS(60)",#REF!,"TIMEINT",HS$9,"VEHICLETRAVELTIMEMEASUREMENT",$D85),"--")</f>
        <v>--</v>
      </c>
      <c r="HT85" s="324" t="str">
        <f>IFERROR(GETPIVOTDATA("Average of VEHS(60)",#REF!,"TIMEINT",HT$9,"VEHICLETRAVELTIMEMEASUREMENT",$D85),"--")</f>
        <v>--</v>
      </c>
      <c r="HU85" s="324" t="str">
        <f>IFERROR(GETPIVOTDATA("Average of VEHS(60)",#REF!,"TIMEINT",HU$9,"VEHICLETRAVELTIMEMEASUREMENT",$D85),"--")</f>
        <v>--</v>
      </c>
      <c r="HV85" s="324" t="str">
        <f>IFERROR(GETPIVOTDATA("Average of VEHS(60)",#REF!,"TIMEINT",HV$9,"VEHICLETRAVELTIMEMEASUREMENT",$D85),"--")</f>
        <v>--</v>
      </c>
      <c r="HW85" s="324" t="str">
        <f>IFERROR(GETPIVOTDATA("Average of VEHS(60)",#REF!,"TIMEINT",HW$9,"VEHICLETRAVELTIMEMEASUREMENT",$D85),"--")</f>
        <v>--</v>
      </c>
      <c r="HX85" s="325" t="str">
        <f>IFERROR(GETPIVOTDATA("Average of VEHS(60)",#REF!,"TIMEINT",HX$9,"VEHICLETRAVELTIMEMEASUREMENT",$D85),"--")</f>
        <v>--</v>
      </c>
      <c r="HY85" s="331"/>
      <c r="HZ85" s="209" t="str">
        <f t="shared" si="50"/>
        <v>--</v>
      </c>
      <c r="IA85" s="354" t="str">
        <f t="shared" si="51"/>
        <v>--</v>
      </c>
      <c r="IB85" s="325">
        <f t="shared" si="52"/>
        <v>0</v>
      </c>
      <c r="IC85" s="638"/>
      <c r="ID85" s="323" t="str">
        <f>IFERROR(AVERAGEIFS('VISSIM Travel Time Outputs'!#REF!,'VISSIM Travel Time Outputs'!#REF!,$D85,'VISSIM Travel Time Outputs'!#REF!,"AVG",'VISSIM Travel Time Outputs'!#REF!,ID$9),"-")</f>
        <v>-</v>
      </c>
      <c r="IE85" s="324" t="str">
        <f>IFERROR(AVERAGEIFS('VISSIM Travel Time Outputs'!#REF!,'VISSIM Travel Time Outputs'!#REF!,$D85,'VISSIM Travel Time Outputs'!#REF!,"AVG",'VISSIM Travel Time Outputs'!#REF!,IE$9),"-")</f>
        <v>-</v>
      </c>
      <c r="IF85" s="324" t="str">
        <f>IFERROR(AVERAGEIFS('VISSIM Travel Time Outputs'!#REF!,'VISSIM Travel Time Outputs'!#REF!,$D85,'VISSIM Travel Time Outputs'!#REF!,"AVG",'VISSIM Travel Time Outputs'!#REF!,IF$9),"-")</f>
        <v>-</v>
      </c>
      <c r="IG85" s="324" t="str">
        <f>IFERROR(AVERAGEIFS('VISSIM Travel Time Outputs'!#REF!,'VISSIM Travel Time Outputs'!#REF!,$D85,'VISSIM Travel Time Outputs'!#REF!,"AVG",'VISSIM Travel Time Outputs'!#REF!,IG$9),"-")</f>
        <v>-</v>
      </c>
      <c r="IH85" s="324" t="str">
        <f>IFERROR(AVERAGEIFS('VISSIM Travel Time Outputs'!#REF!,'VISSIM Travel Time Outputs'!#REF!,$D85,'VISSIM Travel Time Outputs'!#REF!,"AVG",'VISSIM Travel Time Outputs'!#REF!,IH$9),"-")</f>
        <v>-</v>
      </c>
      <c r="II85" s="324" t="str">
        <f>IFERROR(AVERAGEIFS('VISSIM Travel Time Outputs'!#REF!,'VISSIM Travel Time Outputs'!#REF!,$D85,'VISSIM Travel Time Outputs'!#REF!,"AVG",'VISSIM Travel Time Outputs'!#REF!,II$9),"-")</f>
        <v>-</v>
      </c>
      <c r="IJ85" s="324" t="str">
        <f>IFERROR(AVERAGEIFS('VISSIM Travel Time Outputs'!#REF!,'VISSIM Travel Time Outputs'!#REF!,$D85,'VISSIM Travel Time Outputs'!#REF!,"AVG",'VISSIM Travel Time Outputs'!#REF!,IJ$9),"-")</f>
        <v>-</v>
      </c>
      <c r="IK85" s="324" t="str">
        <f>IFERROR(AVERAGEIFS('VISSIM Travel Time Outputs'!#REF!,'VISSIM Travel Time Outputs'!#REF!,$D85,'VISSIM Travel Time Outputs'!#REF!,"AVG",'VISSIM Travel Time Outputs'!#REF!,IK$9),"-")</f>
        <v>-</v>
      </c>
      <c r="IL85" s="324" t="str">
        <f>IFERROR(AVERAGEIFS('VISSIM Travel Time Outputs'!#REF!,'VISSIM Travel Time Outputs'!#REF!,$D85,'VISSIM Travel Time Outputs'!#REF!,"AVG",'VISSIM Travel Time Outputs'!#REF!,IL$9),"-")</f>
        <v>-</v>
      </c>
      <c r="IM85" s="324" t="str">
        <f>IFERROR(AVERAGEIFS('VISSIM Travel Time Outputs'!#REF!,'VISSIM Travel Time Outputs'!#REF!,$D85,'VISSIM Travel Time Outputs'!#REF!,"AVG",'VISSIM Travel Time Outputs'!#REF!,IM$9),"-")</f>
        <v>-</v>
      </c>
      <c r="IN85" s="324" t="str">
        <f>IFERROR(AVERAGEIFS('VISSIM Travel Time Outputs'!#REF!,'VISSIM Travel Time Outputs'!#REF!,$D85,'VISSIM Travel Time Outputs'!#REF!,"AVG",'VISSIM Travel Time Outputs'!#REF!,IN$9),"-")</f>
        <v>-</v>
      </c>
      <c r="IO85" s="324" t="str">
        <f>IFERROR(AVERAGEIFS('VISSIM Travel Time Outputs'!#REF!,'VISSIM Travel Time Outputs'!#REF!,$D85,'VISSIM Travel Time Outputs'!#REF!,"AVG",'VISSIM Travel Time Outputs'!#REF!,IO$9),"-")</f>
        <v>-</v>
      </c>
      <c r="IP85" s="324" t="str">
        <f>IFERROR(AVERAGEIFS('VISSIM Travel Time Outputs'!#REF!,'VISSIM Travel Time Outputs'!#REF!,$D85,'VISSIM Travel Time Outputs'!#REF!,"AVG",'VISSIM Travel Time Outputs'!#REF!,IP$9),"-")</f>
        <v>-</v>
      </c>
      <c r="IQ85" s="324" t="str">
        <f>IFERROR(AVERAGEIFS('VISSIM Travel Time Outputs'!#REF!,'VISSIM Travel Time Outputs'!#REF!,$D85,'VISSIM Travel Time Outputs'!#REF!,"AVG",'VISSIM Travel Time Outputs'!#REF!,IQ$9),"-")</f>
        <v>-</v>
      </c>
      <c r="IR85" s="324" t="str">
        <f>IFERROR(AVERAGEIFS('VISSIM Travel Time Outputs'!#REF!,'VISSIM Travel Time Outputs'!#REF!,$D85,'VISSIM Travel Time Outputs'!#REF!,"AVG",'VISSIM Travel Time Outputs'!#REF!,IR$9),"-")</f>
        <v>-</v>
      </c>
      <c r="IS85" s="325" t="str">
        <f>IFERROR(AVERAGEIFS('VISSIM Travel Time Outputs'!#REF!,'VISSIM Travel Time Outputs'!#REF!,$D85,'VISSIM Travel Time Outputs'!#REF!,"AVG",'VISSIM Travel Time Outputs'!#REF!,IS$9),"-")</f>
        <v>-</v>
      </c>
      <c r="IT85" s="325" t="str">
        <f t="shared" si="53"/>
        <v>--</v>
      </c>
    </row>
    <row r="86" spans="1:254" x14ac:dyDescent="0.35">
      <c r="A86" s="252" t="str">
        <f t="shared" si="34"/>
        <v>H</v>
      </c>
      <c r="B86" s="319">
        <f t="shared" si="54"/>
        <v>77</v>
      </c>
      <c r="C86" s="413">
        <f>INDEX('Input - Travel Times'!$B$3:$AH$103,MATCH($B86,'Input - Travel Times'!$B$3:$B$103,0),MATCH(C$9,'Input - Travel Times'!$B$3:$AH$3,0))</f>
        <v>0</v>
      </c>
      <c r="D86" s="150">
        <f>INDEX('Input - Travel Times'!$B$3:$AH$103,MATCH($B86,'Input - Travel Times'!$B$3:$B$103,0),MATCH(D$9,'Input - Travel Times'!$B$3:$AH$3,0))</f>
        <v>0</v>
      </c>
      <c r="E86" s="518">
        <f>TIME(0,0,INDEX('Input - Travel Times'!$B$3:$AH$103,MATCH($B86,'Input - Travel Times'!$B$3:$B$103,0),MATCH(E$9,'Input - Travel Times'!$B$3:$AH$3,0)))</f>
        <v>0</v>
      </c>
      <c r="F86" s="518">
        <f>TIME(0,0,INDEX('Input - Travel Times'!$B$3:$AH$103,MATCH($B86,'Input - Travel Times'!$B$3:$B$103,0),MATCH(F$9,'Input - Travel Times'!$B$3:$AH$3,0)))</f>
        <v>0</v>
      </c>
      <c r="G86" s="518">
        <f>TIME(0,0,INDEX('Input - Travel Times'!$B$3:$AH$103,MATCH($B86,'Input - Travel Times'!$B$3:$B$103,0),MATCH(G$9,'Input - Travel Times'!$B$3:$AH$3,0)))</f>
        <v>0</v>
      </c>
      <c r="H86" s="518">
        <f>TIME(0,0,INDEX('Input - Travel Times'!$B$3:$AH$103,MATCH($B86,'Input - Travel Times'!$B$3:$B$103,0),MATCH(H$9,'Input - Travel Times'!$B$3:$AH$3,0)))</f>
        <v>0</v>
      </c>
      <c r="I86" s="130"/>
      <c r="J86" s="209" t="str">
        <f>IFERROR(TIME(0,0,AVERAGEIFS('VISSIM Travel Time Outputs'!$I:$I,'VISSIM Travel Time Outputs'!$D:$D,$D86,'VISSIM Travel Time Outputs'!$A:$A,"AVG",'VISSIM Travel Time Outputs'!$B:$B,J$9)),"-")</f>
        <v>-</v>
      </c>
      <c r="K86" s="34" t="str">
        <f>IFERROR(TIME(0,0,AVERAGEIFS('VISSIM Travel Time Outputs'!$I:$I,'VISSIM Travel Time Outputs'!$D:$D,$D86,'VISSIM Travel Time Outputs'!$A:$A,"AVG",'VISSIM Travel Time Outputs'!$B:$B,K$9)),"-")</f>
        <v>-</v>
      </c>
      <c r="L86" s="34" t="str">
        <f>IFERROR(TIME(0,0,AVERAGEIFS('VISSIM Travel Time Outputs'!$I:$I,'VISSIM Travel Time Outputs'!$D:$D,$D86,'VISSIM Travel Time Outputs'!$A:$A,"AVG",'VISSIM Travel Time Outputs'!$B:$B,L$9)),"-")</f>
        <v>-</v>
      </c>
      <c r="M86" s="34" t="str">
        <f>IFERROR(TIME(0,0,AVERAGEIFS('VISSIM Travel Time Outputs'!$I:$I,'VISSIM Travel Time Outputs'!$D:$D,$D86,'VISSIM Travel Time Outputs'!$A:$A,"AVG",'VISSIM Travel Time Outputs'!$B:$B,M$9)),"-")</f>
        <v>-</v>
      </c>
      <c r="N86" s="34" t="str">
        <f>IFERROR(TIME(0,0,AVERAGEIFS('VISSIM Travel Time Outputs'!$I:$I,'VISSIM Travel Time Outputs'!$D:$D,$D86,'VISSIM Travel Time Outputs'!$A:$A,"AVG",'VISSIM Travel Time Outputs'!$B:$B,N$9)),"-")</f>
        <v>-</v>
      </c>
      <c r="O86" s="34" t="str">
        <f>IFERROR(TIME(0,0,AVERAGEIFS('VISSIM Travel Time Outputs'!$I:$I,'VISSIM Travel Time Outputs'!$D:$D,$D86,'VISSIM Travel Time Outputs'!$A:$A,"AVG",'VISSIM Travel Time Outputs'!$B:$B,O$9)),"-")</f>
        <v>-</v>
      </c>
      <c r="P86" s="34" t="str">
        <f>IFERROR(TIME(0,0,AVERAGEIFS('VISSIM Travel Time Outputs'!$I:$I,'VISSIM Travel Time Outputs'!$D:$D,$D86,'VISSIM Travel Time Outputs'!$A:$A,"AVG",'VISSIM Travel Time Outputs'!$B:$B,P$9)),"-")</f>
        <v>-</v>
      </c>
      <c r="Q86" s="34" t="str">
        <f>IFERROR(TIME(0,0,AVERAGEIFS('VISSIM Travel Time Outputs'!$I:$I,'VISSIM Travel Time Outputs'!$D:$D,$D86,'VISSIM Travel Time Outputs'!$A:$A,"AVG",'VISSIM Travel Time Outputs'!$B:$B,Q$9)),"-")</f>
        <v>-</v>
      </c>
      <c r="R86" s="34" t="str">
        <f>IFERROR(TIME(0,0,AVERAGEIFS('VISSIM Travel Time Outputs'!$I:$I,'VISSIM Travel Time Outputs'!$D:$D,$D86,'VISSIM Travel Time Outputs'!$A:$A,"AVG",'VISSIM Travel Time Outputs'!$B:$B,R$9)),"-")</f>
        <v>-</v>
      </c>
      <c r="S86" s="34" t="str">
        <f>IFERROR(TIME(0,0,AVERAGEIFS('VISSIM Travel Time Outputs'!$I:$I,'VISSIM Travel Time Outputs'!$D:$D,$D86,'VISSIM Travel Time Outputs'!$A:$A,"AVG",'VISSIM Travel Time Outputs'!$B:$B,S$9)),"-")</f>
        <v>-</v>
      </c>
      <c r="T86" s="34" t="str">
        <f>IFERROR(TIME(0,0,AVERAGEIFS('VISSIM Travel Time Outputs'!$I:$I,'VISSIM Travel Time Outputs'!$D:$D,$D86,'VISSIM Travel Time Outputs'!$A:$A,"AVG",'VISSIM Travel Time Outputs'!$B:$B,T$9)),"-")</f>
        <v>-</v>
      </c>
      <c r="U86" s="34" t="str">
        <f>IFERROR(TIME(0,0,AVERAGEIFS('VISSIM Travel Time Outputs'!$I:$I,'VISSIM Travel Time Outputs'!$D:$D,$D86,'VISSIM Travel Time Outputs'!$A:$A,"AVG",'VISSIM Travel Time Outputs'!$B:$B,U$9)),"-")</f>
        <v>-</v>
      </c>
      <c r="V86" s="34" t="str">
        <f>IFERROR(TIME(0,0,AVERAGEIFS('VISSIM Travel Time Outputs'!$I:$I,'VISSIM Travel Time Outputs'!$D:$D,$D86,'VISSIM Travel Time Outputs'!$A:$A,"AVG",'VISSIM Travel Time Outputs'!$B:$B,V$9)),"-")</f>
        <v>-</v>
      </c>
      <c r="W86" s="34" t="str">
        <f>IFERROR(TIME(0,0,AVERAGEIFS('VISSIM Travel Time Outputs'!$I:$I,'VISSIM Travel Time Outputs'!$D:$D,$D86,'VISSIM Travel Time Outputs'!$A:$A,"AVG",'VISSIM Travel Time Outputs'!$B:$B,W$9)),"-")</f>
        <v>-</v>
      </c>
      <c r="X86" s="34" t="str">
        <f>IFERROR(TIME(0,0,AVERAGEIFS('VISSIM Travel Time Outputs'!$I:$I,'VISSIM Travel Time Outputs'!$D:$D,$D86,'VISSIM Travel Time Outputs'!$A:$A,"AVG",'VISSIM Travel Time Outputs'!$B:$B,X$9)),"-")</f>
        <v>-</v>
      </c>
      <c r="Y86" s="134" t="str">
        <f>IFERROR(TIME(0,0,AVERAGEIFS('VISSIM Travel Time Outputs'!$I:$I,'VISSIM Travel Time Outputs'!$D:$D,$D86,'VISSIM Travel Time Outputs'!$A:$A,"AVG",'VISSIM Travel Time Outputs'!$B:$B,Y$9)),"-")</f>
        <v>-</v>
      </c>
      <c r="Z86" s="254"/>
      <c r="AA86" s="323" t="str">
        <f>IFERROR(AVERAGEIFS('VISSIM Travel Time Outputs'!$F:$F,'VISSIM Travel Time Outputs'!$D:$D,$D86,'VISSIM Travel Time Outputs'!$A:$A,"AVG",'VISSIM Travel Time Outputs'!$B:$B,AA$9),"-")</f>
        <v>-</v>
      </c>
      <c r="AB86" s="324" t="str">
        <f>IFERROR(AVERAGEIFS('VISSIM Travel Time Outputs'!$F:$F,'VISSIM Travel Time Outputs'!$D:$D,$D86,'VISSIM Travel Time Outputs'!$A:$A,"AVG",'VISSIM Travel Time Outputs'!$B:$B,AB$9),"-")</f>
        <v>-</v>
      </c>
      <c r="AC86" s="324" t="str">
        <f>IFERROR(AVERAGEIFS('VISSIM Travel Time Outputs'!$F:$F,'VISSIM Travel Time Outputs'!$D:$D,$D86,'VISSIM Travel Time Outputs'!$A:$A,"AVG",'VISSIM Travel Time Outputs'!$B:$B,AC$9),"-")</f>
        <v>-</v>
      </c>
      <c r="AD86" s="324" t="str">
        <f>IFERROR(AVERAGEIFS('VISSIM Travel Time Outputs'!$F:$F,'VISSIM Travel Time Outputs'!$D:$D,$D86,'VISSIM Travel Time Outputs'!$A:$A,"AVG",'VISSIM Travel Time Outputs'!$B:$B,AD$9),"-")</f>
        <v>-</v>
      </c>
      <c r="AE86" s="324" t="str">
        <f>IFERROR(AVERAGEIFS('VISSIM Travel Time Outputs'!$F:$F,'VISSIM Travel Time Outputs'!$D:$D,$D86,'VISSIM Travel Time Outputs'!$A:$A,"AVG",'VISSIM Travel Time Outputs'!$B:$B,AE$9),"-")</f>
        <v>-</v>
      </c>
      <c r="AF86" s="324" t="str">
        <f>IFERROR(AVERAGEIFS('VISSIM Travel Time Outputs'!$F:$F,'VISSIM Travel Time Outputs'!$D:$D,$D86,'VISSIM Travel Time Outputs'!$A:$A,"AVG",'VISSIM Travel Time Outputs'!$B:$B,AF$9),"-")</f>
        <v>-</v>
      </c>
      <c r="AG86" s="324" t="str">
        <f>IFERROR(AVERAGEIFS('VISSIM Travel Time Outputs'!$F:$F,'VISSIM Travel Time Outputs'!$D:$D,$D86,'VISSIM Travel Time Outputs'!$A:$A,"AVG",'VISSIM Travel Time Outputs'!$B:$B,AG$9),"-")</f>
        <v>-</v>
      </c>
      <c r="AH86" s="324" t="str">
        <f>IFERROR(AVERAGEIFS('VISSIM Travel Time Outputs'!$F:$F,'VISSIM Travel Time Outputs'!$D:$D,$D86,'VISSIM Travel Time Outputs'!$A:$A,"AVG",'VISSIM Travel Time Outputs'!$B:$B,AH$9),"-")</f>
        <v>-</v>
      </c>
      <c r="AI86" s="324" t="str">
        <f>IFERROR(AVERAGEIFS('VISSIM Travel Time Outputs'!$F:$F,'VISSIM Travel Time Outputs'!$D:$D,$D86,'VISSIM Travel Time Outputs'!$A:$A,"AVG",'VISSIM Travel Time Outputs'!$B:$B,AI$9),"-")</f>
        <v>-</v>
      </c>
      <c r="AJ86" s="324" t="str">
        <f>IFERROR(AVERAGEIFS('VISSIM Travel Time Outputs'!$F:$F,'VISSIM Travel Time Outputs'!$D:$D,$D86,'VISSIM Travel Time Outputs'!$A:$A,"AVG",'VISSIM Travel Time Outputs'!$B:$B,AJ$9),"-")</f>
        <v>-</v>
      </c>
      <c r="AK86" s="324" t="str">
        <f>IFERROR(AVERAGEIFS('VISSIM Travel Time Outputs'!$F:$F,'VISSIM Travel Time Outputs'!$D:$D,$D86,'VISSIM Travel Time Outputs'!$A:$A,"AVG",'VISSIM Travel Time Outputs'!$B:$B,AK$9),"-")</f>
        <v>-</v>
      </c>
      <c r="AL86" s="324" t="str">
        <f>IFERROR(AVERAGEIFS('VISSIM Travel Time Outputs'!$F:$F,'VISSIM Travel Time Outputs'!$D:$D,$D86,'VISSIM Travel Time Outputs'!$A:$A,"AVG",'VISSIM Travel Time Outputs'!$B:$B,AL$9),"-")</f>
        <v>-</v>
      </c>
      <c r="AM86" s="324" t="str">
        <f>IFERROR(AVERAGEIFS('VISSIM Travel Time Outputs'!$F:$F,'VISSIM Travel Time Outputs'!$D:$D,$D86,'VISSIM Travel Time Outputs'!$A:$A,"AVG",'VISSIM Travel Time Outputs'!$B:$B,AM$9),"-")</f>
        <v>-</v>
      </c>
      <c r="AN86" s="324" t="str">
        <f>IFERROR(AVERAGEIFS('VISSIM Travel Time Outputs'!$F:$F,'VISSIM Travel Time Outputs'!$D:$D,$D86,'VISSIM Travel Time Outputs'!$A:$A,"AVG",'VISSIM Travel Time Outputs'!$B:$B,AN$9),"-")</f>
        <v>-</v>
      </c>
      <c r="AO86" s="324" t="str">
        <f>IFERROR(AVERAGEIFS('VISSIM Travel Time Outputs'!$F:$F,'VISSIM Travel Time Outputs'!$D:$D,$D86,'VISSIM Travel Time Outputs'!$A:$A,"AVG",'VISSIM Travel Time Outputs'!$B:$B,AO$9),"-")</f>
        <v>-</v>
      </c>
      <c r="AP86" s="325" t="str">
        <f>IFERROR(AVERAGEIFS('VISSIM Travel Time Outputs'!$F:$F,'VISSIM Travel Time Outputs'!$D:$D,$D86,'VISSIM Travel Time Outputs'!$A:$A,"AVG",'VISSIM Travel Time Outputs'!$B:$B,AP$9),"-")</f>
        <v>-</v>
      </c>
      <c r="AQ86" s="331"/>
      <c r="AR86" s="209" t="str">
        <f t="shared" si="35"/>
        <v>--</v>
      </c>
      <c r="AS86" s="354" t="str">
        <f t="shared" si="36"/>
        <v>--</v>
      </c>
      <c r="AT86" s="325">
        <f t="shared" si="37"/>
        <v>0</v>
      </c>
      <c r="AU86" s="255"/>
      <c r="AV86" s="209" t="str">
        <f>IFERROR(TIME(0,0,AVERAGEIFS('VISSIM Travel Time Outputs'!$J:$J,'VISSIM Travel Time Outputs'!$D:$D,$D86,'VISSIM Travel Time Outputs'!$A:$A,"AVG",'VISSIM Travel Time Outputs'!$B:$B,AV$9)),"-")</f>
        <v>-</v>
      </c>
      <c r="AW86" s="34" t="str">
        <f>IFERROR(TIME(0,0,AVERAGEIFS('VISSIM Travel Time Outputs'!$J:$J,'VISSIM Travel Time Outputs'!$D:$D,$D86,'VISSIM Travel Time Outputs'!$A:$A,"AVG",'VISSIM Travel Time Outputs'!$B:$B,AW$9)),"-")</f>
        <v>-</v>
      </c>
      <c r="AX86" s="34" t="str">
        <f>IFERROR(TIME(0,0,AVERAGEIFS('VISSIM Travel Time Outputs'!$J:$J,'VISSIM Travel Time Outputs'!$D:$D,$D86,'VISSIM Travel Time Outputs'!$A:$A,"AVG",'VISSIM Travel Time Outputs'!$B:$B,AX$9)),"-")</f>
        <v>-</v>
      </c>
      <c r="AY86" s="34" t="str">
        <f>IFERROR(TIME(0,0,AVERAGEIFS('VISSIM Travel Time Outputs'!$J:$J,'VISSIM Travel Time Outputs'!$D:$D,$D86,'VISSIM Travel Time Outputs'!$A:$A,"AVG",'VISSIM Travel Time Outputs'!$B:$B,AY$9)),"-")</f>
        <v>-</v>
      </c>
      <c r="AZ86" s="34" t="str">
        <f>IFERROR(TIME(0,0,AVERAGEIFS('VISSIM Travel Time Outputs'!$J:$J,'VISSIM Travel Time Outputs'!$D:$D,$D86,'VISSIM Travel Time Outputs'!$A:$A,"AVG",'VISSIM Travel Time Outputs'!$B:$B,AZ$9)),"-")</f>
        <v>-</v>
      </c>
      <c r="BA86" s="34" t="str">
        <f>IFERROR(TIME(0,0,AVERAGEIFS('VISSIM Travel Time Outputs'!$J:$J,'VISSIM Travel Time Outputs'!$D:$D,$D86,'VISSIM Travel Time Outputs'!$A:$A,"AVG",'VISSIM Travel Time Outputs'!$B:$B,BA$9)),"-")</f>
        <v>-</v>
      </c>
      <c r="BB86" s="34" t="str">
        <f>IFERROR(TIME(0,0,AVERAGEIFS('VISSIM Travel Time Outputs'!$J:$J,'VISSIM Travel Time Outputs'!$D:$D,$D86,'VISSIM Travel Time Outputs'!$A:$A,"AVG",'VISSIM Travel Time Outputs'!$B:$B,BB$9)),"-")</f>
        <v>-</v>
      </c>
      <c r="BC86" s="34" t="str">
        <f>IFERROR(TIME(0,0,AVERAGEIFS('VISSIM Travel Time Outputs'!$J:$J,'VISSIM Travel Time Outputs'!$D:$D,$D86,'VISSIM Travel Time Outputs'!$A:$A,"AVG",'VISSIM Travel Time Outputs'!$B:$B,BC$9)),"-")</f>
        <v>-</v>
      </c>
      <c r="BD86" s="34" t="str">
        <f>IFERROR(TIME(0,0,AVERAGEIFS('VISSIM Travel Time Outputs'!$J:$J,'VISSIM Travel Time Outputs'!$D:$D,$D86,'VISSIM Travel Time Outputs'!$A:$A,"AVG",'VISSIM Travel Time Outputs'!$B:$B,BD$9)),"-")</f>
        <v>-</v>
      </c>
      <c r="BE86" s="34" t="str">
        <f>IFERROR(TIME(0,0,AVERAGEIFS('VISSIM Travel Time Outputs'!$J:$J,'VISSIM Travel Time Outputs'!$D:$D,$D86,'VISSIM Travel Time Outputs'!$A:$A,"AVG",'VISSIM Travel Time Outputs'!$B:$B,BE$9)),"-")</f>
        <v>-</v>
      </c>
      <c r="BF86" s="34" t="str">
        <f>IFERROR(TIME(0,0,AVERAGEIFS('VISSIM Travel Time Outputs'!$J:$J,'VISSIM Travel Time Outputs'!$D:$D,$D86,'VISSIM Travel Time Outputs'!$A:$A,"AVG",'VISSIM Travel Time Outputs'!$B:$B,BF$9)),"-")</f>
        <v>-</v>
      </c>
      <c r="BG86" s="34" t="str">
        <f>IFERROR(TIME(0,0,AVERAGEIFS('VISSIM Travel Time Outputs'!$J:$J,'VISSIM Travel Time Outputs'!$D:$D,$D86,'VISSIM Travel Time Outputs'!$A:$A,"AVG",'VISSIM Travel Time Outputs'!$B:$B,BG$9)),"-")</f>
        <v>-</v>
      </c>
      <c r="BH86" s="34" t="str">
        <f>IFERROR(TIME(0,0,AVERAGEIFS('VISSIM Travel Time Outputs'!$J:$J,'VISSIM Travel Time Outputs'!$D:$D,$D86,'VISSIM Travel Time Outputs'!$A:$A,"AVG",'VISSIM Travel Time Outputs'!$B:$B,BH$9)),"-")</f>
        <v>-</v>
      </c>
      <c r="BI86" s="34" t="str">
        <f>IFERROR(TIME(0,0,AVERAGEIFS('VISSIM Travel Time Outputs'!$J:$J,'VISSIM Travel Time Outputs'!$D:$D,$D86,'VISSIM Travel Time Outputs'!$A:$A,"AVG",'VISSIM Travel Time Outputs'!$B:$B,BI$9)),"-")</f>
        <v>-</v>
      </c>
      <c r="BJ86" s="34" t="str">
        <f>IFERROR(TIME(0,0,AVERAGEIFS('VISSIM Travel Time Outputs'!$J:$J,'VISSIM Travel Time Outputs'!$D:$D,$D86,'VISSIM Travel Time Outputs'!$A:$A,"AVG",'VISSIM Travel Time Outputs'!$B:$B,BJ$9)),"-")</f>
        <v>-</v>
      </c>
      <c r="BK86" s="134" t="str">
        <f>IFERROR(TIME(0,0,AVERAGEIFS('VISSIM Travel Time Outputs'!$J:$J,'VISSIM Travel Time Outputs'!$D:$D,$D86,'VISSIM Travel Time Outputs'!$A:$A,"AVG",'VISSIM Travel Time Outputs'!$B:$B,BK$9)),"-")</f>
        <v>-</v>
      </c>
      <c r="BL86" s="126"/>
      <c r="BM86" s="323" t="str">
        <f>IFERROR(AVERAGEIFS('VISSIM Travel Time Outputs'!$G:$G,'VISSIM Travel Time Outputs'!$D:$D,$D86,'VISSIM Travel Time Outputs'!$A:$A,"AVG",'VISSIM Travel Time Outputs'!$B:$B,BM$9),"-")</f>
        <v>-</v>
      </c>
      <c r="BN86" s="324" t="str">
        <f>IFERROR(AVERAGEIFS('VISSIM Travel Time Outputs'!$G:$G,'VISSIM Travel Time Outputs'!$D:$D,$D86,'VISSIM Travel Time Outputs'!$A:$A,"AVG",'VISSIM Travel Time Outputs'!$B:$B,BN$9),"-")</f>
        <v>-</v>
      </c>
      <c r="BO86" s="324" t="str">
        <f>IFERROR(AVERAGEIFS('VISSIM Travel Time Outputs'!$G:$G,'VISSIM Travel Time Outputs'!$D:$D,$D86,'VISSIM Travel Time Outputs'!$A:$A,"AVG",'VISSIM Travel Time Outputs'!$B:$B,BO$9),"-")</f>
        <v>-</v>
      </c>
      <c r="BP86" s="324" t="str">
        <f>IFERROR(AVERAGEIFS('VISSIM Travel Time Outputs'!$G:$G,'VISSIM Travel Time Outputs'!$D:$D,$D86,'VISSIM Travel Time Outputs'!$A:$A,"AVG",'VISSIM Travel Time Outputs'!$B:$B,BP$9),"-")</f>
        <v>-</v>
      </c>
      <c r="BQ86" s="324" t="str">
        <f>IFERROR(AVERAGEIFS('VISSIM Travel Time Outputs'!$G:$G,'VISSIM Travel Time Outputs'!$D:$D,$D86,'VISSIM Travel Time Outputs'!$A:$A,"AVG",'VISSIM Travel Time Outputs'!$B:$B,BQ$9),"-")</f>
        <v>-</v>
      </c>
      <c r="BR86" s="324" t="str">
        <f>IFERROR(AVERAGEIFS('VISSIM Travel Time Outputs'!$G:$G,'VISSIM Travel Time Outputs'!$D:$D,$D86,'VISSIM Travel Time Outputs'!$A:$A,"AVG",'VISSIM Travel Time Outputs'!$B:$B,BR$9),"-")</f>
        <v>-</v>
      </c>
      <c r="BS86" s="324" t="str">
        <f>IFERROR(AVERAGEIFS('VISSIM Travel Time Outputs'!$G:$G,'VISSIM Travel Time Outputs'!$D:$D,$D86,'VISSIM Travel Time Outputs'!$A:$A,"AVG",'VISSIM Travel Time Outputs'!$B:$B,BS$9),"-")</f>
        <v>-</v>
      </c>
      <c r="BT86" s="324" t="str">
        <f>IFERROR(AVERAGEIFS('VISSIM Travel Time Outputs'!$G:$G,'VISSIM Travel Time Outputs'!$D:$D,$D86,'VISSIM Travel Time Outputs'!$A:$A,"AVG",'VISSIM Travel Time Outputs'!$B:$B,BT$9),"-")</f>
        <v>-</v>
      </c>
      <c r="BU86" s="324" t="str">
        <f>IFERROR(AVERAGEIFS('VISSIM Travel Time Outputs'!$G:$G,'VISSIM Travel Time Outputs'!$D:$D,$D86,'VISSIM Travel Time Outputs'!$A:$A,"AVG",'VISSIM Travel Time Outputs'!$B:$B,BU$9),"-")</f>
        <v>-</v>
      </c>
      <c r="BV86" s="324" t="str">
        <f>IFERROR(AVERAGEIFS('VISSIM Travel Time Outputs'!$G:$G,'VISSIM Travel Time Outputs'!$D:$D,$D86,'VISSIM Travel Time Outputs'!$A:$A,"AVG",'VISSIM Travel Time Outputs'!$B:$B,BV$9),"-")</f>
        <v>-</v>
      </c>
      <c r="BW86" s="324" t="str">
        <f>IFERROR(AVERAGEIFS('VISSIM Travel Time Outputs'!$G:$G,'VISSIM Travel Time Outputs'!$D:$D,$D86,'VISSIM Travel Time Outputs'!$A:$A,"AVG",'VISSIM Travel Time Outputs'!$B:$B,BW$9),"-")</f>
        <v>-</v>
      </c>
      <c r="BX86" s="324" t="str">
        <f>IFERROR(AVERAGEIFS('VISSIM Travel Time Outputs'!$G:$G,'VISSIM Travel Time Outputs'!$D:$D,$D86,'VISSIM Travel Time Outputs'!$A:$A,"AVG",'VISSIM Travel Time Outputs'!$B:$B,BX$9),"-")</f>
        <v>-</v>
      </c>
      <c r="BY86" s="324" t="str">
        <f>IFERROR(AVERAGEIFS('VISSIM Travel Time Outputs'!$G:$G,'VISSIM Travel Time Outputs'!$D:$D,$D86,'VISSIM Travel Time Outputs'!$A:$A,"AVG",'VISSIM Travel Time Outputs'!$B:$B,BY$9),"-")</f>
        <v>-</v>
      </c>
      <c r="BZ86" s="324" t="str">
        <f>IFERROR(AVERAGEIFS('VISSIM Travel Time Outputs'!$G:$G,'VISSIM Travel Time Outputs'!$D:$D,$D86,'VISSIM Travel Time Outputs'!$A:$A,"AVG",'VISSIM Travel Time Outputs'!$B:$B,BZ$9),"-")</f>
        <v>-</v>
      </c>
      <c r="CA86" s="324" t="str">
        <f>IFERROR(AVERAGEIFS('VISSIM Travel Time Outputs'!$G:$G,'VISSIM Travel Time Outputs'!$D:$D,$D86,'VISSIM Travel Time Outputs'!$A:$A,"AVG",'VISSIM Travel Time Outputs'!$B:$B,CA$9),"-")</f>
        <v>-</v>
      </c>
      <c r="CB86" s="325" t="str">
        <f>IFERROR(AVERAGEIFS('VISSIM Travel Time Outputs'!$G:$G,'VISSIM Travel Time Outputs'!$D:$D,$D86,'VISSIM Travel Time Outputs'!$A:$A,"AVG",'VISSIM Travel Time Outputs'!$B:$B,CB$9),"-")</f>
        <v>-</v>
      </c>
      <c r="CC86" s="254"/>
      <c r="CD86" s="209" t="str">
        <f t="shared" si="38"/>
        <v>--</v>
      </c>
      <c r="CE86" s="354" t="str">
        <f t="shared" si="39"/>
        <v>--</v>
      </c>
      <c r="CF86" s="325">
        <f t="shared" si="40"/>
        <v>0</v>
      </c>
      <c r="CG86" s="331"/>
      <c r="CH86" s="209"/>
      <c r="CI86" s="34"/>
      <c r="CJ86" s="34"/>
      <c r="CK86" s="34"/>
      <c r="CL86" s="34"/>
      <c r="CM86" s="34"/>
      <c r="CN86" s="34"/>
      <c r="CO86" s="34"/>
      <c r="CP86" s="34"/>
      <c r="CQ86" s="34"/>
      <c r="CR86" s="34"/>
      <c r="CS86" s="34"/>
      <c r="CT86" s="34"/>
      <c r="CU86" s="34"/>
      <c r="CV86" s="34"/>
      <c r="CW86" s="134"/>
      <c r="CX86" s="331"/>
      <c r="CY86" s="323"/>
      <c r="CZ86" s="324"/>
      <c r="DA86" s="324"/>
      <c r="DB86" s="324"/>
      <c r="DC86" s="324"/>
      <c r="DD86" s="324"/>
      <c r="DE86" s="324"/>
      <c r="DF86" s="324"/>
      <c r="DG86" s="324"/>
      <c r="DH86" s="324"/>
      <c r="DI86" s="324"/>
      <c r="DJ86" s="324"/>
      <c r="DK86" s="324"/>
      <c r="DL86" s="324"/>
      <c r="DM86" s="324"/>
      <c r="DN86" s="325"/>
      <c r="DO86" s="331"/>
      <c r="DP86" s="209" t="str">
        <f t="shared" si="41"/>
        <v>--</v>
      </c>
      <c r="DQ86" s="354" t="str">
        <f t="shared" si="42"/>
        <v>--</v>
      </c>
      <c r="DR86" s="325">
        <f t="shared" si="43"/>
        <v>0</v>
      </c>
      <c r="DS86" s="255"/>
      <c r="DT86" s="209" t="str">
        <f>IFERROR(TIME(0,0,AVERAGEIFS('VISSIM Travel Time Outputs'!$K:$K,'VISSIM Travel Time Outputs'!$D:$D,$D86,'VISSIM Travel Time Outputs'!$A:$A,"AVG",'VISSIM Travel Time Outputs'!$B:$B,DT$9)),"-")</f>
        <v>-</v>
      </c>
      <c r="DU86" s="34" t="str">
        <f>IFERROR(TIME(0,0,AVERAGEIFS('VISSIM Travel Time Outputs'!$K:$K,'VISSIM Travel Time Outputs'!$D:$D,$D86,'VISSIM Travel Time Outputs'!$A:$A,"AVG",'VISSIM Travel Time Outputs'!$B:$B,DU$9)),"-")</f>
        <v>-</v>
      </c>
      <c r="DV86" s="34" t="str">
        <f>IFERROR(TIME(0,0,AVERAGEIFS('VISSIM Travel Time Outputs'!$K:$K,'VISSIM Travel Time Outputs'!$D:$D,$D86,'VISSIM Travel Time Outputs'!$A:$A,"AVG",'VISSIM Travel Time Outputs'!$B:$B,DV$9)),"-")</f>
        <v>-</v>
      </c>
      <c r="DW86" s="34" t="str">
        <f>IFERROR(TIME(0,0,AVERAGEIFS('VISSIM Travel Time Outputs'!$K:$K,'VISSIM Travel Time Outputs'!$D:$D,$D86,'VISSIM Travel Time Outputs'!$A:$A,"AVG",'VISSIM Travel Time Outputs'!$B:$B,DW$9)),"-")</f>
        <v>-</v>
      </c>
      <c r="DX86" s="34" t="str">
        <f>IFERROR(TIME(0,0,AVERAGEIFS('VISSIM Travel Time Outputs'!$K:$K,'VISSIM Travel Time Outputs'!$D:$D,$D86,'VISSIM Travel Time Outputs'!$A:$A,"AVG",'VISSIM Travel Time Outputs'!$B:$B,DX$9)),"-")</f>
        <v>-</v>
      </c>
      <c r="DY86" s="34" t="str">
        <f>IFERROR(TIME(0,0,AVERAGEIFS('VISSIM Travel Time Outputs'!$K:$K,'VISSIM Travel Time Outputs'!$D:$D,$D86,'VISSIM Travel Time Outputs'!$A:$A,"AVG",'VISSIM Travel Time Outputs'!$B:$B,DY$9)),"-")</f>
        <v>-</v>
      </c>
      <c r="DZ86" s="34" t="str">
        <f>IFERROR(TIME(0,0,AVERAGEIFS('VISSIM Travel Time Outputs'!$K:$K,'VISSIM Travel Time Outputs'!$D:$D,$D86,'VISSIM Travel Time Outputs'!$A:$A,"AVG",'VISSIM Travel Time Outputs'!$B:$B,DZ$9)),"-")</f>
        <v>-</v>
      </c>
      <c r="EA86" s="34" t="str">
        <f>IFERROR(TIME(0,0,AVERAGEIFS('VISSIM Travel Time Outputs'!$K:$K,'VISSIM Travel Time Outputs'!$D:$D,$D86,'VISSIM Travel Time Outputs'!$A:$A,"AVG",'VISSIM Travel Time Outputs'!$B:$B,EA$9)),"-")</f>
        <v>-</v>
      </c>
      <c r="EB86" s="34" t="str">
        <f>IFERROR(TIME(0,0,AVERAGEIFS('VISSIM Travel Time Outputs'!$K:$K,'VISSIM Travel Time Outputs'!$D:$D,$D86,'VISSIM Travel Time Outputs'!$A:$A,"AVG",'VISSIM Travel Time Outputs'!$B:$B,EB$9)),"-")</f>
        <v>-</v>
      </c>
      <c r="EC86" s="34" t="str">
        <f>IFERROR(TIME(0,0,AVERAGEIFS('VISSIM Travel Time Outputs'!$K:$K,'VISSIM Travel Time Outputs'!$D:$D,$D86,'VISSIM Travel Time Outputs'!$A:$A,"AVG",'VISSIM Travel Time Outputs'!$B:$B,EC$9)),"-")</f>
        <v>-</v>
      </c>
      <c r="ED86" s="34" t="str">
        <f>IFERROR(TIME(0,0,AVERAGEIFS('VISSIM Travel Time Outputs'!$K:$K,'VISSIM Travel Time Outputs'!$D:$D,$D86,'VISSIM Travel Time Outputs'!$A:$A,"AVG",'VISSIM Travel Time Outputs'!$B:$B,ED$9)),"-")</f>
        <v>-</v>
      </c>
      <c r="EE86" s="34" t="str">
        <f>IFERROR(TIME(0,0,AVERAGEIFS('VISSIM Travel Time Outputs'!$K:$K,'VISSIM Travel Time Outputs'!$D:$D,$D86,'VISSIM Travel Time Outputs'!$A:$A,"AVG",'VISSIM Travel Time Outputs'!$B:$B,EE$9)),"-")</f>
        <v>-</v>
      </c>
      <c r="EF86" s="34" t="str">
        <f>IFERROR(TIME(0,0,AVERAGEIFS('VISSIM Travel Time Outputs'!$K:$K,'VISSIM Travel Time Outputs'!$D:$D,$D86,'VISSIM Travel Time Outputs'!$A:$A,"AVG",'VISSIM Travel Time Outputs'!$B:$B,EF$9)),"-")</f>
        <v>-</v>
      </c>
      <c r="EG86" s="34" t="str">
        <f>IFERROR(TIME(0,0,AVERAGEIFS('VISSIM Travel Time Outputs'!$K:$K,'VISSIM Travel Time Outputs'!$D:$D,$D86,'VISSIM Travel Time Outputs'!$A:$A,"AVG",'VISSIM Travel Time Outputs'!$B:$B,EG$9)),"-")</f>
        <v>-</v>
      </c>
      <c r="EH86" s="34" t="str">
        <f>IFERROR(TIME(0,0,AVERAGEIFS('VISSIM Travel Time Outputs'!$K:$K,'VISSIM Travel Time Outputs'!$D:$D,$D86,'VISSIM Travel Time Outputs'!$A:$A,"AVG",'VISSIM Travel Time Outputs'!$B:$B,EH$9)),"-")</f>
        <v>-</v>
      </c>
      <c r="EI86" s="134" t="str">
        <f>IFERROR(TIME(0,0,AVERAGEIFS('VISSIM Travel Time Outputs'!$K:$K,'VISSIM Travel Time Outputs'!$D:$D,$D86,'VISSIM Travel Time Outputs'!$A:$A,"AVG",'VISSIM Travel Time Outputs'!$B:$B,EI$9)),"-")</f>
        <v>-</v>
      </c>
      <c r="EJ86" s="126"/>
      <c r="EK86" s="323" t="str">
        <f>IFERROR(AVERAGEIFS('VISSIM Travel Time Outputs'!$H:$H,'VISSIM Travel Time Outputs'!$D:$D,$D86,'VISSIM Travel Time Outputs'!$A:$A,"AVG",'VISSIM Travel Time Outputs'!$B:$B,EK$9),"-")</f>
        <v>-</v>
      </c>
      <c r="EL86" s="324" t="str">
        <f>IFERROR(AVERAGEIFS('VISSIM Travel Time Outputs'!$H:$H,'VISSIM Travel Time Outputs'!$D:$D,$D86,'VISSIM Travel Time Outputs'!$A:$A,"AVG",'VISSIM Travel Time Outputs'!$B:$B,EL$9),"-")</f>
        <v>-</v>
      </c>
      <c r="EM86" s="324" t="str">
        <f>IFERROR(AVERAGEIFS('VISSIM Travel Time Outputs'!$H:$H,'VISSIM Travel Time Outputs'!$D:$D,$D86,'VISSIM Travel Time Outputs'!$A:$A,"AVG",'VISSIM Travel Time Outputs'!$B:$B,EM$9),"-")</f>
        <v>-</v>
      </c>
      <c r="EN86" s="324" t="str">
        <f>IFERROR(AVERAGEIFS('VISSIM Travel Time Outputs'!$H:$H,'VISSIM Travel Time Outputs'!$D:$D,$D86,'VISSIM Travel Time Outputs'!$A:$A,"AVG",'VISSIM Travel Time Outputs'!$B:$B,EN$9),"-")</f>
        <v>-</v>
      </c>
      <c r="EO86" s="324" t="str">
        <f>IFERROR(AVERAGEIFS('VISSIM Travel Time Outputs'!$H:$H,'VISSIM Travel Time Outputs'!$D:$D,$D86,'VISSIM Travel Time Outputs'!$A:$A,"AVG",'VISSIM Travel Time Outputs'!$B:$B,EO$9),"-")</f>
        <v>-</v>
      </c>
      <c r="EP86" s="324" t="str">
        <f>IFERROR(AVERAGEIFS('VISSIM Travel Time Outputs'!$H:$H,'VISSIM Travel Time Outputs'!$D:$D,$D86,'VISSIM Travel Time Outputs'!$A:$A,"AVG",'VISSIM Travel Time Outputs'!$B:$B,EP$9),"-")</f>
        <v>-</v>
      </c>
      <c r="EQ86" s="324" t="str">
        <f>IFERROR(AVERAGEIFS('VISSIM Travel Time Outputs'!$H:$H,'VISSIM Travel Time Outputs'!$D:$D,$D86,'VISSIM Travel Time Outputs'!$A:$A,"AVG",'VISSIM Travel Time Outputs'!$B:$B,EQ$9),"-")</f>
        <v>-</v>
      </c>
      <c r="ER86" s="324" t="str">
        <f>IFERROR(AVERAGEIFS('VISSIM Travel Time Outputs'!$H:$H,'VISSIM Travel Time Outputs'!$D:$D,$D86,'VISSIM Travel Time Outputs'!$A:$A,"AVG",'VISSIM Travel Time Outputs'!$B:$B,ER$9),"-")</f>
        <v>-</v>
      </c>
      <c r="ES86" s="324" t="str">
        <f>IFERROR(AVERAGEIFS('VISSIM Travel Time Outputs'!$H:$H,'VISSIM Travel Time Outputs'!$D:$D,$D86,'VISSIM Travel Time Outputs'!$A:$A,"AVG",'VISSIM Travel Time Outputs'!$B:$B,ES$9),"-")</f>
        <v>-</v>
      </c>
      <c r="ET86" s="324" t="str">
        <f>IFERROR(AVERAGEIFS('VISSIM Travel Time Outputs'!$H:$H,'VISSIM Travel Time Outputs'!$D:$D,$D86,'VISSIM Travel Time Outputs'!$A:$A,"AVG",'VISSIM Travel Time Outputs'!$B:$B,ET$9),"-")</f>
        <v>-</v>
      </c>
      <c r="EU86" s="324" t="str">
        <f>IFERROR(AVERAGEIFS('VISSIM Travel Time Outputs'!$H:$H,'VISSIM Travel Time Outputs'!$D:$D,$D86,'VISSIM Travel Time Outputs'!$A:$A,"AVG",'VISSIM Travel Time Outputs'!$B:$B,EU$9),"-")</f>
        <v>-</v>
      </c>
      <c r="EV86" s="324" t="str">
        <f>IFERROR(AVERAGEIFS('VISSIM Travel Time Outputs'!$H:$H,'VISSIM Travel Time Outputs'!$D:$D,$D86,'VISSIM Travel Time Outputs'!$A:$A,"AVG",'VISSIM Travel Time Outputs'!$B:$B,EV$9),"-")</f>
        <v>-</v>
      </c>
      <c r="EW86" s="324" t="str">
        <f>IFERROR(AVERAGEIFS('VISSIM Travel Time Outputs'!$H:$H,'VISSIM Travel Time Outputs'!$D:$D,$D86,'VISSIM Travel Time Outputs'!$A:$A,"AVG",'VISSIM Travel Time Outputs'!$B:$B,EW$9),"-")</f>
        <v>-</v>
      </c>
      <c r="EX86" s="324" t="str">
        <f>IFERROR(AVERAGEIFS('VISSIM Travel Time Outputs'!$H:$H,'VISSIM Travel Time Outputs'!$D:$D,$D86,'VISSIM Travel Time Outputs'!$A:$A,"AVG",'VISSIM Travel Time Outputs'!$B:$B,EX$9),"-")</f>
        <v>-</v>
      </c>
      <c r="EY86" s="324" t="str">
        <f>IFERROR(AVERAGEIFS('VISSIM Travel Time Outputs'!$H:$H,'VISSIM Travel Time Outputs'!$D:$D,$D86,'VISSIM Travel Time Outputs'!$A:$A,"AVG",'VISSIM Travel Time Outputs'!$B:$B,EY$9),"-")</f>
        <v>-</v>
      </c>
      <c r="EZ86" s="325" t="str">
        <f>IFERROR(AVERAGEIFS('VISSIM Travel Time Outputs'!$H:$H,'VISSIM Travel Time Outputs'!$D:$D,$D86,'VISSIM Travel Time Outputs'!$A:$A,"AVG",'VISSIM Travel Time Outputs'!$B:$B,EZ$9),"-")</f>
        <v>-</v>
      </c>
      <c r="FA86" s="254"/>
      <c r="FB86" s="209" t="str">
        <f t="shared" si="44"/>
        <v>--</v>
      </c>
      <c r="FC86" s="354" t="str">
        <f t="shared" si="45"/>
        <v>--</v>
      </c>
      <c r="FD86" s="325">
        <f t="shared" si="46"/>
        <v>0</v>
      </c>
      <c r="FE86" s="331"/>
      <c r="FF86" s="209" t="str">
        <f>IFERROR(GETPIVOTDATA("Average of TRAVTM(40)",#REF!,"TIMEINT",FF$9,"VEHICLETRAVELTIMEMEASUREMENT",$D86)/3600/24,"--")</f>
        <v>--</v>
      </c>
      <c r="FG86" s="34" t="str">
        <f>IFERROR(GETPIVOTDATA("Average of TRAVTM(40)",#REF!,"TIMEINT",FG$9,"VEHICLETRAVELTIMEMEASUREMENT",$D86)/3600/24,"--")</f>
        <v>--</v>
      </c>
      <c r="FH86" s="34" t="str">
        <f>IFERROR(GETPIVOTDATA("Average of TRAVTM(40)",#REF!,"TIMEINT",FH$9,"VEHICLETRAVELTIMEMEASUREMENT",$D86)/3600/24,"--")</f>
        <v>--</v>
      </c>
      <c r="FI86" s="34" t="str">
        <f>IFERROR(GETPIVOTDATA("Average of TRAVTM(40)",#REF!,"TIMEINT",FI$9,"VEHICLETRAVELTIMEMEASUREMENT",$D86)/3600/24,"--")</f>
        <v>--</v>
      </c>
      <c r="FJ86" s="34" t="str">
        <f>IFERROR(GETPIVOTDATA("Average of TRAVTM(40)",#REF!,"TIMEINT",FJ$9,"VEHICLETRAVELTIMEMEASUREMENT",$D86)/3600/24,"--")</f>
        <v>--</v>
      </c>
      <c r="FK86" s="34" t="str">
        <f>IFERROR(GETPIVOTDATA("Average of TRAVTM(40)",#REF!,"TIMEINT",FK$9,"VEHICLETRAVELTIMEMEASUREMENT",$D86)/3600/24,"--")</f>
        <v>--</v>
      </c>
      <c r="FL86" s="34" t="str">
        <f>IFERROR(GETPIVOTDATA("Average of TRAVTM(40)",#REF!,"TIMEINT",FL$9,"VEHICLETRAVELTIMEMEASUREMENT",$D86)/3600/24,"--")</f>
        <v>--</v>
      </c>
      <c r="FM86" s="34" t="str">
        <f>IFERROR(GETPIVOTDATA("Average of TRAVTM(40)",#REF!,"TIMEINT",FM$9,"VEHICLETRAVELTIMEMEASUREMENT",$D86)/3600/24,"--")</f>
        <v>--</v>
      </c>
      <c r="FN86" s="34" t="str">
        <f>IFERROR(GETPIVOTDATA("Average of TRAVTM(40)",#REF!,"TIMEINT",FN$9,"VEHICLETRAVELTIMEMEASUREMENT",$D86)/3600/24,"--")</f>
        <v>--</v>
      </c>
      <c r="FO86" s="34" t="str">
        <f>IFERROR(GETPIVOTDATA("Average of TRAVTM(40)",#REF!,"TIMEINT",FO$9,"VEHICLETRAVELTIMEMEASUREMENT",$D86)/3600/24,"--")</f>
        <v>--</v>
      </c>
      <c r="FP86" s="34" t="str">
        <f>IFERROR(GETPIVOTDATA("Average of TRAVTM(40)",#REF!,"TIMEINT",FP$9,"VEHICLETRAVELTIMEMEASUREMENT",$D86)/3600/24,"--")</f>
        <v>--</v>
      </c>
      <c r="FQ86" s="34" t="str">
        <f>IFERROR(GETPIVOTDATA("Average of TRAVTM(40)",#REF!,"TIMEINT",FQ$9,"VEHICLETRAVELTIMEMEASUREMENT",$D86)/3600/24,"--")</f>
        <v>--</v>
      </c>
      <c r="FR86" s="34" t="str">
        <f>IFERROR(GETPIVOTDATA("Average of TRAVTM(40)",#REF!,"TIMEINT",FR$9,"VEHICLETRAVELTIMEMEASUREMENT",$D86)/3600/24,"--")</f>
        <v>--</v>
      </c>
      <c r="FS86" s="34" t="str">
        <f>IFERROR(GETPIVOTDATA("Average of TRAVTM(40)",#REF!,"TIMEINT",FS$9,"VEHICLETRAVELTIMEMEASUREMENT",$D86)/3600/24,"--")</f>
        <v>--</v>
      </c>
      <c r="FT86" s="34" t="str">
        <f>IFERROR(GETPIVOTDATA("Average of TRAVTM(40)",#REF!,"TIMEINT",FT$9,"VEHICLETRAVELTIMEMEASUREMENT",$D86)/3600/24,"--")</f>
        <v>--</v>
      </c>
      <c r="FU86" s="134" t="str">
        <f>IFERROR(GETPIVOTDATA("Average of TRAVTM(40)",#REF!,"TIMEINT",FU$9,"VEHICLETRAVELTIMEMEASUREMENT",$D86)/3600/24,"--")</f>
        <v>--</v>
      </c>
      <c r="FV86" s="331"/>
      <c r="FW86" s="323" t="str">
        <f>IFERROR(GETPIVOTDATA("Average of VEHS(40)",#REF!,"TIMEINT",FW$9,"VEHICLETRAVELTIMEMEASUREMENT",$D86),"--")</f>
        <v>--</v>
      </c>
      <c r="FX86" s="324" t="str">
        <f>IFERROR(GETPIVOTDATA("Average of VEHS(40)",#REF!,"TIMEINT",FX$9,"VEHICLETRAVELTIMEMEASUREMENT",$D86),"--")</f>
        <v>--</v>
      </c>
      <c r="FY86" s="324" t="str">
        <f>IFERROR(GETPIVOTDATA("Average of VEHS(40)",#REF!,"TIMEINT",FY$9,"VEHICLETRAVELTIMEMEASUREMENT",$D86),"--")</f>
        <v>--</v>
      </c>
      <c r="FZ86" s="324" t="str">
        <f>IFERROR(GETPIVOTDATA("Average of VEHS(40)",#REF!,"TIMEINT",FZ$9,"VEHICLETRAVELTIMEMEASUREMENT",$D86),"--")</f>
        <v>--</v>
      </c>
      <c r="GA86" s="324" t="str">
        <f>IFERROR(GETPIVOTDATA("Average of VEHS(40)",#REF!,"TIMEINT",GA$9,"VEHICLETRAVELTIMEMEASUREMENT",$D86),"--")</f>
        <v>--</v>
      </c>
      <c r="GB86" s="324" t="str">
        <f>IFERROR(GETPIVOTDATA("Average of VEHS(40)",#REF!,"TIMEINT",GB$9,"VEHICLETRAVELTIMEMEASUREMENT",$D86),"--")</f>
        <v>--</v>
      </c>
      <c r="GC86" s="324" t="str">
        <f>IFERROR(GETPIVOTDATA("Average of VEHS(40)",#REF!,"TIMEINT",GC$9,"VEHICLETRAVELTIMEMEASUREMENT",$D86),"--")</f>
        <v>--</v>
      </c>
      <c r="GD86" s="324" t="str">
        <f>IFERROR(GETPIVOTDATA("Average of VEHS(40)",#REF!,"TIMEINT",GD$9,"VEHICLETRAVELTIMEMEASUREMENT",$D86),"--")</f>
        <v>--</v>
      </c>
      <c r="GE86" s="324" t="str">
        <f>IFERROR(GETPIVOTDATA("Average of VEHS(40)",#REF!,"TIMEINT",GE$9,"VEHICLETRAVELTIMEMEASUREMENT",$D86),"--")</f>
        <v>--</v>
      </c>
      <c r="GF86" s="324" t="str">
        <f>IFERROR(GETPIVOTDATA("Average of VEHS(40)",#REF!,"TIMEINT",GF$9,"VEHICLETRAVELTIMEMEASUREMENT",$D86),"--")</f>
        <v>--</v>
      </c>
      <c r="GG86" s="324" t="str">
        <f>IFERROR(GETPIVOTDATA("Average of VEHS(40)",#REF!,"TIMEINT",GG$9,"VEHICLETRAVELTIMEMEASUREMENT",$D86),"--")</f>
        <v>--</v>
      </c>
      <c r="GH86" s="324" t="str">
        <f>IFERROR(GETPIVOTDATA("Average of VEHS(40)",#REF!,"TIMEINT",GH$9,"VEHICLETRAVELTIMEMEASUREMENT",$D86),"--")</f>
        <v>--</v>
      </c>
      <c r="GI86" s="324" t="str">
        <f>IFERROR(GETPIVOTDATA("Average of VEHS(40)",#REF!,"TIMEINT",GI$9,"VEHICLETRAVELTIMEMEASUREMENT",$D86),"--")</f>
        <v>--</v>
      </c>
      <c r="GJ86" s="324" t="str">
        <f>IFERROR(GETPIVOTDATA("Average of VEHS(40)",#REF!,"TIMEINT",GJ$9,"VEHICLETRAVELTIMEMEASUREMENT",$D86),"--")</f>
        <v>--</v>
      </c>
      <c r="GK86" s="324" t="str">
        <f>IFERROR(GETPIVOTDATA("Average of VEHS(40)",#REF!,"TIMEINT",GK$9,"VEHICLETRAVELTIMEMEASUREMENT",$D86),"--")</f>
        <v>--</v>
      </c>
      <c r="GL86" s="325" t="str">
        <f>IFERROR(GETPIVOTDATA("Average of VEHS(40)",#REF!,"TIMEINT",GL$9,"VEHICLETRAVELTIMEMEASUREMENT",$D86),"--")</f>
        <v>--</v>
      </c>
      <c r="GM86" s="331"/>
      <c r="GN86" s="209" t="str">
        <f t="shared" si="47"/>
        <v>--</v>
      </c>
      <c r="GO86" s="354" t="str">
        <f t="shared" si="48"/>
        <v>--</v>
      </c>
      <c r="GP86" s="325">
        <f t="shared" si="49"/>
        <v>0</v>
      </c>
      <c r="GQ86" s="331"/>
      <c r="GR86" s="209" t="str">
        <f>IFERROR(GETPIVOTDATA("Average of TRAVTM(60)",#REF!,"TIMEINT",GR$9,"VEHICLETRAVELTIMEMEASUREMENT",$D86)/3600/24,"--")</f>
        <v>--</v>
      </c>
      <c r="GS86" s="34" t="str">
        <f>IFERROR(GETPIVOTDATA("Average of TRAVTM(60)",#REF!,"TIMEINT",GS$9,"VEHICLETRAVELTIMEMEASUREMENT",$D86)/3600/24,"--")</f>
        <v>--</v>
      </c>
      <c r="GT86" s="34" t="str">
        <f>IFERROR(GETPIVOTDATA("Average of TRAVTM(60)",#REF!,"TIMEINT",GT$9,"VEHICLETRAVELTIMEMEASUREMENT",$D86)/3600/24,"--")</f>
        <v>--</v>
      </c>
      <c r="GU86" s="34" t="str">
        <f>IFERROR(GETPIVOTDATA("Average of TRAVTM(60)",#REF!,"TIMEINT",GU$9,"VEHICLETRAVELTIMEMEASUREMENT",$D86)/3600/24,"--")</f>
        <v>--</v>
      </c>
      <c r="GV86" s="34" t="str">
        <f>IFERROR(GETPIVOTDATA("Average of TRAVTM(60)",#REF!,"TIMEINT",GV$9,"VEHICLETRAVELTIMEMEASUREMENT",$D86)/3600/24,"--")</f>
        <v>--</v>
      </c>
      <c r="GW86" s="34" t="str">
        <f>IFERROR(GETPIVOTDATA("Average of TRAVTM(60)",#REF!,"TIMEINT",GW$9,"VEHICLETRAVELTIMEMEASUREMENT",$D86)/3600/24,"--")</f>
        <v>--</v>
      </c>
      <c r="GX86" s="34" t="str">
        <f>IFERROR(GETPIVOTDATA("Average of TRAVTM(60)",#REF!,"TIMEINT",GX$9,"VEHICLETRAVELTIMEMEASUREMENT",$D86)/3600/24,"--")</f>
        <v>--</v>
      </c>
      <c r="GY86" s="34" t="str">
        <f>IFERROR(GETPIVOTDATA("Average of TRAVTM(60)",#REF!,"TIMEINT",GY$9,"VEHICLETRAVELTIMEMEASUREMENT",$D86)/3600/24,"--")</f>
        <v>--</v>
      </c>
      <c r="GZ86" s="34" t="str">
        <f>IFERROR(GETPIVOTDATA("Average of TRAVTM(60)",#REF!,"TIMEINT",GZ$9,"VEHICLETRAVELTIMEMEASUREMENT",$D86)/3600/24,"--")</f>
        <v>--</v>
      </c>
      <c r="HA86" s="34" t="str">
        <f>IFERROR(GETPIVOTDATA("Average of TRAVTM(60)",#REF!,"TIMEINT",HA$9,"VEHICLETRAVELTIMEMEASUREMENT",$D86)/3600/24,"--")</f>
        <v>--</v>
      </c>
      <c r="HB86" s="34" t="str">
        <f>IFERROR(GETPIVOTDATA("Average of TRAVTM(60)",#REF!,"TIMEINT",HB$9,"VEHICLETRAVELTIMEMEASUREMENT",$D86)/3600/24,"--")</f>
        <v>--</v>
      </c>
      <c r="HC86" s="34" t="str">
        <f>IFERROR(GETPIVOTDATA("Average of TRAVTM(60)",#REF!,"TIMEINT",HC$9,"VEHICLETRAVELTIMEMEASUREMENT",$D86)/3600/24,"--")</f>
        <v>--</v>
      </c>
      <c r="HD86" s="34" t="str">
        <f>IFERROR(GETPIVOTDATA("Average of TRAVTM(60)",#REF!,"TIMEINT",HD$9,"VEHICLETRAVELTIMEMEASUREMENT",$D86)/3600/24,"--")</f>
        <v>--</v>
      </c>
      <c r="HE86" s="34" t="str">
        <f>IFERROR(GETPIVOTDATA("Average of TRAVTM(60)",#REF!,"TIMEINT",HE$9,"VEHICLETRAVELTIMEMEASUREMENT",$D86)/3600/24,"--")</f>
        <v>--</v>
      </c>
      <c r="HF86" s="34" t="str">
        <f>IFERROR(GETPIVOTDATA("Average of TRAVTM(60)",#REF!,"TIMEINT",HF$9,"VEHICLETRAVELTIMEMEASUREMENT",$D86)/3600/24,"--")</f>
        <v>--</v>
      </c>
      <c r="HG86" s="134" t="str">
        <f>IFERROR(GETPIVOTDATA("Average of TRAVTM(60)",#REF!,"TIMEINT",HG$9,"VEHICLETRAVELTIMEMEASUREMENT",$D86)/3600/24,"--")</f>
        <v>--</v>
      </c>
      <c r="HH86" s="331"/>
      <c r="HI86" s="323" t="str">
        <f>IFERROR(GETPIVOTDATA("Average of VEHS(60)",#REF!,"TIMEINT",HI$9,"VEHICLETRAVELTIMEMEASUREMENT",$D86),"--")</f>
        <v>--</v>
      </c>
      <c r="HJ86" s="324" t="str">
        <f>IFERROR(GETPIVOTDATA("Average of VEHS(60)",#REF!,"TIMEINT",HJ$9,"VEHICLETRAVELTIMEMEASUREMENT",$D86),"--")</f>
        <v>--</v>
      </c>
      <c r="HK86" s="324" t="str">
        <f>IFERROR(GETPIVOTDATA("Average of VEHS(60)",#REF!,"TIMEINT",HK$9,"VEHICLETRAVELTIMEMEASUREMENT",$D86),"--")</f>
        <v>--</v>
      </c>
      <c r="HL86" s="324" t="str">
        <f>IFERROR(GETPIVOTDATA("Average of VEHS(60)",#REF!,"TIMEINT",HL$9,"VEHICLETRAVELTIMEMEASUREMENT",$D86),"--")</f>
        <v>--</v>
      </c>
      <c r="HM86" s="324" t="str">
        <f>IFERROR(GETPIVOTDATA("Average of VEHS(60)",#REF!,"TIMEINT",HM$9,"VEHICLETRAVELTIMEMEASUREMENT",$D86),"--")</f>
        <v>--</v>
      </c>
      <c r="HN86" s="324" t="str">
        <f>IFERROR(GETPIVOTDATA("Average of VEHS(60)",#REF!,"TIMEINT",HN$9,"VEHICLETRAVELTIMEMEASUREMENT",$D86),"--")</f>
        <v>--</v>
      </c>
      <c r="HO86" s="324" t="str">
        <f>IFERROR(GETPIVOTDATA("Average of VEHS(60)",#REF!,"TIMEINT",HO$9,"VEHICLETRAVELTIMEMEASUREMENT",$D86),"--")</f>
        <v>--</v>
      </c>
      <c r="HP86" s="324" t="str">
        <f>IFERROR(GETPIVOTDATA("Average of VEHS(60)",#REF!,"TIMEINT",HP$9,"VEHICLETRAVELTIMEMEASUREMENT",$D86),"--")</f>
        <v>--</v>
      </c>
      <c r="HQ86" s="324" t="str">
        <f>IFERROR(GETPIVOTDATA("Average of VEHS(60)",#REF!,"TIMEINT",HQ$9,"VEHICLETRAVELTIMEMEASUREMENT",$D86),"--")</f>
        <v>--</v>
      </c>
      <c r="HR86" s="324" t="str">
        <f>IFERROR(GETPIVOTDATA("Average of VEHS(60)",#REF!,"TIMEINT",HR$9,"VEHICLETRAVELTIMEMEASUREMENT",$D86),"--")</f>
        <v>--</v>
      </c>
      <c r="HS86" s="324" t="str">
        <f>IFERROR(GETPIVOTDATA("Average of VEHS(60)",#REF!,"TIMEINT",HS$9,"VEHICLETRAVELTIMEMEASUREMENT",$D86),"--")</f>
        <v>--</v>
      </c>
      <c r="HT86" s="324" t="str">
        <f>IFERROR(GETPIVOTDATA("Average of VEHS(60)",#REF!,"TIMEINT",HT$9,"VEHICLETRAVELTIMEMEASUREMENT",$D86),"--")</f>
        <v>--</v>
      </c>
      <c r="HU86" s="324" t="str">
        <f>IFERROR(GETPIVOTDATA("Average of VEHS(60)",#REF!,"TIMEINT",HU$9,"VEHICLETRAVELTIMEMEASUREMENT",$D86),"--")</f>
        <v>--</v>
      </c>
      <c r="HV86" s="324" t="str">
        <f>IFERROR(GETPIVOTDATA("Average of VEHS(60)",#REF!,"TIMEINT",HV$9,"VEHICLETRAVELTIMEMEASUREMENT",$D86),"--")</f>
        <v>--</v>
      </c>
      <c r="HW86" s="324" t="str">
        <f>IFERROR(GETPIVOTDATA("Average of VEHS(60)",#REF!,"TIMEINT",HW$9,"VEHICLETRAVELTIMEMEASUREMENT",$D86),"--")</f>
        <v>--</v>
      </c>
      <c r="HX86" s="325" t="str">
        <f>IFERROR(GETPIVOTDATA("Average of VEHS(60)",#REF!,"TIMEINT",HX$9,"VEHICLETRAVELTIMEMEASUREMENT",$D86),"--")</f>
        <v>--</v>
      </c>
      <c r="HY86" s="331"/>
      <c r="HZ86" s="209" t="str">
        <f t="shared" si="50"/>
        <v>--</v>
      </c>
      <c r="IA86" s="354" t="str">
        <f t="shared" si="51"/>
        <v>--</v>
      </c>
      <c r="IB86" s="325">
        <f t="shared" si="52"/>
        <v>0</v>
      </c>
      <c r="IC86" s="638"/>
      <c r="ID86" s="323" t="str">
        <f>IFERROR(AVERAGEIFS('VISSIM Travel Time Outputs'!#REF!,'VISSIM Travel Time Outputs'!#REF!,$D86,'VISSIM Travel Time Outputs'!#REF!,"AVG",'VISSIM Travel Time Outputs'!#REF!,ID$9),"-")</f>
        <v>-</v>
      </c>
      <c r="IE86" s="324" t="str">
        <f>IFERROR(AVERAGEIFS('VISSIM Travel Time Outputs'!#REF!,'VISSIM Travel Time Outputs'!#REF!,$D86,'VISSIM Travel Time Outputs'!#REF!,"AVG",'VISSIM Travel Time Outputs'!#REF!,IE$9),"-")</f>
        <v>-</v>
      </c>
      <c r="IF86" s="324" t="str">
        <f>IFERROR(AVERAGEIFS('VISSIM Travel Time Outputs'!#REF!,'VISSIM Travel Time Outputs'!#REF!,$D86,'VISSIM Travel Time Outputs'!#REF!,"AVG",'VISSIM Travel Time Outputs'!#REF!,IF$9),"-")</f>
        <v>-</v>
      </c>
      <c r="IG86" s="324" t="str">
        <f>IFERROR(AVERAGEIFS('VISSIM Travel Time Outputs'!#REF!,'VISSIM Travel Time Outputs'!#REF!,$D86,'VISSIM Travel Time Outputs'!#REF!,"AVG",'VISSIM Travel Time Outputs'!#REF!,IG$9),"-")</f>
        <v>-</v>
      </c>
      <c r="IH86" s="324" t="str">
        <f>IFERROR(AVERAGEIFS('VISSIM Travel Time Outputs'!#REF!,'VISSIM Travel Time Outputs'!#REF!,$D86,'VISSIM Travel Time Outputs'!#REF!,"AVG",'VISSIM Travel Time Outputs'!#REF!,IH$9),"-")</f>
        <v>-</v>
      </c>
      <c r="II86" s="324" t="str">
        <f>IFERROR(AVERAGEIFS('VISSIM Travel Time Outputs'!#REF!,'VISSIM Travel Time Outputs'!#REF!,$D86,'VISSIM Travel Time Outputs'!#REF!,"AVG",'VISSIM Travel Time Outputs'!#REF!,II$9),"-")</f>
        <v>-</v>
      </c>
      <c r="IJ86" s="324" t="str">
        <f>IFERROR(AVERAGEIFS('VISSIM Travel Time Outputs'!#REF!,'VISSIM Travel Time Outputs'!#REF!,$D86,'VISSIM Travel Time Outputs'!#REF!,"AVG",'VISSIM Travel Time Outputs'!#REF!,IJ$9),"-")</f>
        <v>-</v>
      </c>
      <c r="IK86" s="324" t="str">
        <f>IFERROR(AVERAGEIFS('VISSIM Travel Time Outputs'!#REF!,'VISSIM Travel Time Outputs'!#REF!,$D86,'VISSIM Travel Time Outputs'!#REF!,"AVG",'VISSIM Travel Time Outputs'!#REF!,IK$9),"-")</f>
        <v>-</v>
      </c>
      <c r="IL86" s="324" t="str">
        <f>IFERROR(AVERAGEIFS('VISSIM Travel Time Outputs'!#REF!,'VISSIM Travel Time Outputs'!#REF!,$D86,'VISSIM Travel Time Outputs'!#REF!,"AVG",'VISSIM Travel Time Outputs'!#REF!,IL$9),"-")</f>
        <v>-</v>
      </c>
      <c r="IM86" s="324" t="str">
        <f>IFERROR(AVERAGEIFS('VISSIM Travel Time Outputs'!#REF!,'VISSIM Travel Time Outputs'!#REF!,$D86,'VISSIM Travel Time Outputs'!#REF!,"AVG",'VISSIM Travel Time Outputs'!#REF!,IM$9),"-")</f>
        <v>-</v>
      </c>
      <c r="IN86" s="324" t="str">
        <f>IFERROR(AVERAGEIFS('VISSIM Travel Time Outputs'!#REF!,'VISSIM Travel Time Outputs'!#REF!,$D86,'VISSIM Travel Time Outputs'!#REF!,"AVG",'VISSIM Travel Time Outputs'!#REF!,IN$9),"-")</f>
        <v>-</v>
      </c>
      <c r="IO86" s="324" t="str">
        <f>IFERROR(AVERAGEIFS('VISSIM Travel Time Outputs'!#REF!,'VISSIM Travel Time Outputs'!#REF!,$D86,'VISSIM Travel Time Outputs'!#REF!,"AVG",'VISSIM Travel Time Outputs'!#REF!,IO$9),"-")</f>
        <v>-</v>
      </c>
      <c r="IP86" s="324" t="str">
        <f>IFERROR(AVERAGEIFS('VISSIM Travel Time Outputs'!#REF!,'VISSIM Travel Time Outputs'!#REF!,$D86,'VISSIM Travel Time Outputs'!#REF!,"AVG",'VISSIM Travel Time Outputs'!#REF!,IP$9),"-")</f>
        <v>-</v>
      </c>
      <c r="IQ86" s="324" t="str">
        <f>IFERROR(AVERAGEIFS('VISSIM Travel Time Outputs'!#REF!,'VISSIM Travel Time Outputs'!#REF!,$D86,'VISSIM Travel Time Outputs'!#REF!,"AVG",'VISSIM Travel Time Outputs'!#REF!,IQ$9),"-")</f>
        <v>-</v>
      </c>
      <c r="IR86" s="324" t="str">
        <f>IFERROR(AVERAGEIFS('VISSIM Travel Time Outputs'!#REF!,'VISSIM Travel Time Outputs'!#REF!,$D86,'VISSIM Travel Time Outputs'!#REF!,"AVG",'VISSIM Travel Time Outputs'!#REF!,IR$9),"-")</f>
        <v>-</v>
      </c>
      <c r="IS86" s="325" t="str">
        <f>IFERROR(AVERAGEIFS('VISSIM Travel Time Outputs'!#REF!,'VISSIM Travel Time Outputs'!#REF!,$D86,'VISSIM Travel Time Outputs'!#REF!,"AVG",'VISSIM Travel Time Outputs'!#REF!,IS$9),"-")</f>
        <v>-</v>
      </c>
      <c r="IT86" s="325" t="str">
        <f t="shared" si="53"/>
        <v>--</v>
      </c>
    </row>
    <row r="87" spans="1:254" x14ac:dyDescent="0.35">
      <c r="A87" s="252" t="str">
        <f t="shared" si="34"/>
        <v>H</v>
      </c>
      <c r="B87" s="319">
        <f t="shared" si="54"/>
        <v>78</v>
      </c>
      <c r="C87" s="413">
        <f>INDEX('Input - Travel Times'!$B$3:$AH$103,MATCH($B87,'Input - Travel Times'!$B$3:$B$103,0),MATCH(C$9,'Input - Travel Times'!$B$3:$AH$3,0))</f>
        <v>0</v>
      </c>
      <c r="D87" s="150">
        <f>INDEX('Input - Travel Times'!$B$3:$AH$103,MATCH($B87,'Input - Travel Times'!$B$3:$B$103,0),MATCH(D$9,'Input - Travel Times'!$B$3:$AH$3,0))</f>
        <v>0</v>
      </c>
      <c r="E87" s="518">
        <f>TIME(0,0,INDEX('Input - Travel Times'!$B$3:$AH$103,MATCH($B87,'Input - Travel Times'!$B$3:$B$103,0),MATCH(E$9,'Input - Travel Times'!$B$3:$AH$3,0)))</f>
        <v>0</v>
      </c>
      <c r="F87" s="518">
        <f>TIME(0,0,INDEX('Input - Travel Times'!$B$3:$AH$103,MATCH($B87,'Input - Travel Times'!$B$3:$B$103,0),MATCH(F$9,'Input - Travel Times'!$B$3:$AH$3,0)))</f>
        <v>0</v>
      </c>
      <c r="G87" s="518">
        <f>TIME(0,0,INDEX('Input - Travel Times'!$B$3:$AH$103,MATCH($B87,'Input - Travel Times'!$B$3:$B$103,0),MATCH(G$9,'Input - Travel Times'!$B$3:$AH$3,0)))</f>
        <v>0</v>
      </c>
      <c r="H87" s="518">
        <f>TIME(0,0,INDEX('Input - Travel Times'!$B$3:$AH$103,MATCH($B87,'Input - Travel Times'!$B$3:$B$103,0),MATCH(H$9,'Input - Travel Times'!$B$3:$AH$3,0)))</f>
        <v>0</v>
      </c>
      <c r="I87" s="130"/>
      <c r="J87" s="209" t="str">
        <f>IFERROR(TIME(0,0,AVERAGEIFS('VISSIM Travel Time Outputs'!$I:$I,'VISSIM Travel Time Outputs'!$D:$D,$D87,'VISSIM Travel Time Outputs'!$A:$A,"AVG",'VISSIM Travel Time Outputs'!$B:$B,J$9)),"-")</f>
        <v>-</v>
      </c>
      <c r="K87" s="34" t="str">
        <f>IFERROR(TIME(0,0,AVERAGEIFS('VISSIM Travel Time Outputs'!$I:$I,'VISSIM Travel Time Outputs'!$D:$D,$D87,'VISSIM Travel Time Outputs'!$A:$A,"AVG",'VISSIM Travel Time Outputs'!$B:$B,K$9)),"-")</f>
        <v>-</v>
      </c>
      <c r="L87" s="34" t="str">
        <f>IFERROR(TIME(0,0,AVERAGEIFS('VISSIM Travel Time Outputs'!$I:$I,'VISSIM Travel Time Outputs'!$D:$D,$D87,'VISSIM Travel Time Outputs'!$A:$A,"AVG",'VISSIM Travel Time Outputs'!$B:$B,L$9)),"-")</f>
        <v>-</v>
      </c>
      <c r="M87" s="34" t="str">
        <f>IFERROR(TIME(0,0,AVERAGEIFS('VISSIM Travel Time Outputs'!$I:$I,'VISSIM Travel Time Outputs'!$D:$D,$D87,'VISSIM Travel Time Outputs'!$A:$A,"AVG",'VISSIM Travel Time Outputs'!$B:$B,M$9)),"-")</f>
        <v>-</v>
      </c>
      <c r="N87" s="34" t="str">
        <f>IFERROR(TIME(0,0,AVERAGEIFS('VISSIM Travel Time Outputs'!$I:$I,'VISSIM Travel Time Outputs'!$D:$D,$D87,'VISSIM Travel Time Outputs'!$A:$A,"AVG",'VISSIM Travel Time Outputs'!$B:$B,N$9)),"-")</f>
        <v>-</v>
      </c>
      <c r="O87" s="34" t="str">
        <f>IFERROR(TIME(0,0,AVERAGEIFS('VISSIM Travel Time Outputs'!$I:$I,'VISSIM Travel Time Outputs'!$D:$D,$D87,'VISSIM Travel Time Outputs'!$A:$A,"AVG",'VISSIM Travel Time Outputs'!$B:$B,O$9)),"-")</f>
        <v>-</v>
      </c>
      <c r="P87" s="34" t="str">
        <f>IFERROR(TIME(0,0,AVERAGEIFS('VISSIM Travel Time Outputs'!$I:$I,'VISSIM Travel Time Outputs'!$D:$D,$D87,'VISSIM Travel Time Outputs'!$A:$A,"AVG",'VISSIM Travel Time Outputs'!$B:$B,P$9)),"-")</f>
        <v>-</v>
      </c>
      <c r="Q87" s="34" t="str">
        <f>IFERROR(TIME(0,0,AVERAGEIFS('VISSIM Travel Time Outputs'!$I:$I,'VISSIM Travel Time Outputs'!$D:$D,$D87,'VISSIM Travel Time Outputs'!$A:$A,"AVG",'VISSIM Travel Time Outputs'!$B:$B,Q$9)),"-")</f>
        <v>-</v>
      </c>
      <c r="R87" s="34" t="str">
        <f>IFERROR(TIME(0,0,AVERAGEIFS('VISSIM Travel Time Outputs'!$I:$I,'VISSIM Travel Time Outputs'!$D:$D,$D87,'VISSIM Travel Time Outputs'!$A:$A,"AVG",'VISSIM Travel Time Outputs'!$B:$B,R$9)),"-")</f>
        <v>-</v>
      </c>
      <c r="S87" s="34" t="str">
        <f>IFERROR(TIME(0,0,AVERAGEIFS('VISSIM Travel Time Outputs'!$I:$I,'VISSIM Travel Time Outputs'!$D:$D,$D87,'VISSIM Travel Time Outputs'!$A:$A,"AVG",'VISSIM Travel Time Outputs'!$B:$B,S$9)),"-")</f>
        <v>-</v>
      </c>
      <c r="T87" s="34" t="str">
        <f>IFERROR(TIME(0,0,AVERAGEIFS('VISSIM Travel Time Outputs'!$I:$I,'VISSIM Travel Time Outputs'!$D:$D,$D87,'VISSIM Travel Time Outputs'!$A:$A,"AVG",'VISSIM Travel Time Outputs'!$B:$B,T$9)),"-")</f>
        <v>-</v>
      </c>
      <c r="U87" s="34" t="str">
        <f>IFERROR(TIME(0,0,AVERAGEIFS('VISSIM Travel Time Outputs'!$I:$I,'VISSIM Travel Time Outputs'!$D:$D,$D87,'VISSIM Travel Time Outputs'!$A:$A,"AVG",'VISSIM Travel Time Outputs'!$B:$B,U$9)),"-")</f>
        <v>-</v>
      </c>
      <c r="V87" s="34" t="str">
        <f>IFERROR(TIME(0,0,AVERAGEIFS('VISSIM Travel Time Outputs'!$I:$I,'VISSIM Travel Time Outputs'!$D:$D,$D87,'VISSIM Travel Time Outputs'!$A:$A,"AVG",'VISSIM Travel Time Outputs'!$B:$B,V$9)),"-")</f>
        <v>-</v>
      </c>
      <c r="W87" s="34" t="str">
        <f>IFERROR(TIME(0,0,AVERAGEIFS('VISSIM Travel Time Outputs'!$I:$I,'VISSIM Travel Time Outputs'!$D:$D,$D87,'VISSIM Travel Time Outputs'!$A:$A,"AVG",'VISSIM Travel Time Outputs'!$B:$B,W$9)),"-")</f>
        <v>-</v>
      </c>
      <c r="X87" s="34" t="str">
        <f>IFERROR(TIME(0,0,AVERAGEIFS('VISSIM Travel Time Outputs'!$I:$I,'VISSIM Travel Time Outputs'!$D:$D,$D87,'VISSIM Travel Time Outputs'!$A:$A,"AVG",'VISSIM Travel Time Outputs'!$B:$B,X$9)),"-")</f>
        <v>-</v>
      </c>
      <c r="Y87" s="134" t="str">
        <f>IFERROR(TIME(0,0,AVERAGEIFS('VISSIM Travel Time Outputs'!$I:$I,'VISSIM Travel Time Outputs'!$D:$D,$D87,'VISSIM Travel Time Outputs'!$A:$A,"AVG",'VISSIM Travel Time Outputs'!$B:$B,Y$9)),"-")</f>
        <v>-</v>
      </c>
      <c r="Z87" s="254"/>
      <c r="AA87" s="323" t="str">
        <f>IFERROR(AVERAGEIFS('VISSIM Travel Time Outputs'!$F:$F,'VISSIM Travel Time Outputs'!$D:$D,$D87,'VISSIM Travel Time Outputs'!$A:$A,"AVG",'VISSIM Travel Time Outputs'!$B:$B,AA$9),"-")</f>
        <v>-</v>
      </c>
      <c r="AB87" s="324" t="str">
        <f>IFERROR(AVERAGEIFS('VISSIM Travel Time Outputs'!$F:$F,'VISSIM Travel Time Outputs'!$D:$D,$D87,'VISSIM Travel Time Outputs'!$A:$A,"AVG",'VISSIM Travel Time Outputs'!$B:$B,AB$9),"-")</f>
        <v>-</v>
      </c>
      <c r="AC87" s="324" t="str">
        <f>IFERROR(AVERAGEIFS('VISSIM Travel Time Outputs'!$F:$F,'VISSIM Travel Time Outputs'!$D:$D,$D87,'VISSIM Travel Time Outputs'!$A:$A,"AVG",'VISSIM Travel Time Outputs'!$B:$B,AC$9),"-")</f>
        <v>-</v>
      </c>
      <c r="AD87" s="324" t="str">
        <f>IFERROR(AVERAGEIFS('VISSIM Travel Time Outputs'!$F:$F,'VISSIM Travel Time Outputs'!$D:$D,$D87,'VISSIM Travel Time Outputs'!$A:$A,"AVG",'VISSIM Travel Time Outputs'!$B:$B,AD$9),"-")</f>
        <v>-</v>
      </c>
      <c r="AE87" s="324" t="str">
        <f>IFERROR(AVERAGEIFS('VISSIM Travel Time Outputs'!$F:$F,'VISSIM Travel Time Outputs'!$D:$D,$D87,'VISSIM Travel Time Outputs'!$A:$A,"AVG",'VISSIM Travel Time Outputs'!$B:$B,AE$9),"-")</f>
        <v>-</v>
      </c>
      <c r="AF87" s="324" t="str">
        <f>IFERROR(AVERAGEIFS('VISSIM Travel Time Outputs'!$F:$F,'VISSIM Travel Time Outputs'!$D:$D,$D87,'VISSIM Travel Time Outputs'!$A:$A,"AVG",'VISSIM Travel Time Outputs'!$B:$B,AF$9),"-")</f>
        <v>-</v>
      </c>
      <c r="AG87" s="324" t="str">
        <f>IFERROR(AVERAGEIFS('VISSIM Travel Time Outputs'!$F:$F,'VISSIM Travel Time Outputs'!$D:$D,$D87,'VISSIM Travel Time Outputs'!$A:$A,"AVG",'VISSIM Travel Time Outputs'!$B:$B,AG$9),"-")</f>
        <v>-</v>
      </c>
      <c r="AH87" s="324" t="str">
        <f>IFERROR(AVERAGEIFS('VISSIM Travel Time Outputs'!$F:$F,'VISSIM Travel Time Outputs'!$D:$D,$D87,'VISSIM Travel Time Outputs'!$A:$A,"AVG",'VISSIM Travel Time Outputs'!$B:$B,AH$9),"-")</f>
        <v>-</v>
      </c>
      <c r="AI87" s="324" t="str">
        <f>IFERROR(AVERAGEIFS('VISSIM Travel Time Outputs'!$F:$F,'VISSIM Travel Time Outputs'!$D:$D,$D87,'VISSIM Travel Time Outputs'!$A:$A,"AVG",'VISSIM Travel Time Outputs'!$B:$B,AI$9),"-")</f>
        <v>-</v>
      </c>
      <c r="AJ87" s="324" t="str">
        <f>IFERROR(AVERAGEIFS('VISSIM Travel Time Outputs'!$F:$F,'VISSIM Travel Time Outputs'!$D:$D,$D87,'VISSIM Travel Time Outputs'!$A:$A,"AVG",'VISSIM Travel Time Outputs'!$B:$B,AJ$9),"-")</f>
        <v>-</v>
      </c>
      <c r="AK87" s="324" t="str">
        <f>IFERROR(AVERAGEIFS('VISSIM Travel Time Outputs'!$F:$F,'VISSIM Travel Time Outputs'!$D:$D,$D87,'VISSIM Travel Time Outputs'!$A:$A,"AVG",'VISSIM Travel Time Outputs'!$B:$B,AK$9),"-")</f>
        <v>-</v>
      </c>
      <c r="AL87" s="324" t="str">
        <f>IFERROR(AVERAGEIFS('VISSIM Travel Time Outputs'!$F:$F,'VISSIM Travel Time Outputs'!$D:$D,$D87,'VISSIM Travel Time Outputs'!$A:$A,"AVG",'VISSIM Travel Time Outputs'!$B:$B,AL$9),"-")</f>
        <v>-</v>
      </c>
      <c r="AM87" s="324" t="str">
        <f>IFERROR(AVERAGEIFS('VISSIM Travel Time Outputs'!$F:$F,'VISSIM Travel Time Outputs'!$D:$D,$D87,'VISSIM Travel Time Outputs'!$A:$A,"AVG",'VISSIM Travel Time Outputs'!$B:$B,AM$9),"-")</f>
        <v>-</v>
      </c>
      <c r="AN87" s="324" t="str">
        <f>IFERROR(AVERAGEIFS('VISSIM Travel Time Outputs'!$F:$F,'VISSIM Travel Time Outputs'!$D:$D,$D87,'VISSIM Travel Time Outputs'!$A:$A,"AVG",'VISSIM Travel Time Outputs'!$B:$B,AN$9),"-")</f>
        <v>-</v>
      </c>
      <c r="AO87" s="324" t="str">
        <f>IFERROR(AVERAGEIFS('VISSIM Travel Time Outputs'!$F:$F,'VISSIM Travel Time Outputs'!$D:$D,$D87,'VISSIM Travel Time Outputs'!$A:$A,"AVG",'VISSIM Travel Time Outputs'!$B:$B,AO$9),"-")</f>
        <v>-</v>
      </c>
      <c r="AP87" s="325" t="str">
        <f>IFERROR(AVERAGEIFS('VISSIM Travel Time Outputs'!$F:$F,'VISSIM Travel Time Outputs'!$D:$D,$D87,'VISSIM Travel Time Outputs'!$A:$A,"AVG",'VISSIM Travel Time Outputs'!$B:$B,AP$9),"-")</f>
        <v>-</v>
      </c>
      <c r="AQ87" s="331"/>
      <c r="AR87" s="209" t="str">
        <f t="shared" si="35"/>
        <v>--</v>
      </c>
      <c r="AS87" s="354" t="str">
        <f t="shared" si="36"/>
        <v>--</v>
      </c>
      <c r="AT87" s="325">
        <f t="shared" si="37"/>
        <v>0</v>
      </c>
      <c r="AU87" s="255"/>
      <c r="AV87" s="209" t="str">
        <f>IFERROR(TIME(0,0,AVERAGEIFS('VISSIM Travel Time Outputs'!$J:$J,'VISSIM Travel Time Outputs'!$D:$D,$D87,'VISSIM Travel Time Outputs'!$A:$A,"AVG",'VISSIM Travel Time Outputs'!$B:$B,AV$9)),"-")</f>
        <v>-</v>
      </c>
      <c r="AW87" s="34" t="str">
        <f>IFERROR(TIME(0,0,AVERAGEIFS('VISSIM Travel Time Outputs'!$J:$J,'VISSIM Travel Time Outputs'!$D:$D,$D87,'VISSIM Travel Time Outputs'!$A:$A,"AVG",'VISSIM Travel Time Outputs'!$B:$B,AW$9)),"-")</f>
        <v>-</v>
      </c>
      <c r="AX87" s="34" t="str">
        <f>IFERROR(TIME(0,0,AVERAGEIFS('VISSIM Travel Time Outputs'!$J:$J,'VISSIM Travel Time Outputs'!$D:$D,$D87,'VISSIM Travel Time Outputs'!$A:$A,"AVG",'VISSIM Travel Time Outputs'!$B:$B,AX$9)),"-")</f>
        <v>-</v>
      </c>
      <c r="AY87" s="34" t="str">
        <f>IFERROR(TIME(0,0,AVERAGEIFS('VISSIM Travel Time Outputs'!$J:$J,'VISSIM Travel Time Outputs'!$D:$D,$D87,'VISSIM Travel Time Outputs'!$A:$A,"AVG",'VISSIM Travel Time Outputs'!$B:$B,AY$9)),"-")</f>
        <v>-</v>
      </c>
      <c r="AZ87" s="34" t="str">
        <f>IFERROR(TIME(0,0,AVERAGEIFS('VISSIM Travel Time Outputs'!$J:$J,'VISSIM Travel Time Outputs'!$D:$D,$D87,'VISSIM Travel Time Outputs'!$A:$A,"AVG",'VISSIM Travel Time Outputs'!$B:$B,AZ$9)),"-")</f>
        <v>-</v>
      </c>
      <c r="BA87" s="34" t="str">
        <f>IFERROR(TIME(0,0,AVERAGEIFS('VISSIM Travel Time Outputs'!$J:$J,'VISSIM Travel Time Outputs'!$D:$D,$D87,'VISSIM Travel Time Outputs'!$A:$A,"AVG",'VISSIM Travel Time Outputs'!$B:$B,BA$9)),"-")</f>
        <v>-</v>
      </c>
      <c r="BB87" s="34" t="str">
        <f>IFERROR(TIME(0,0,AVERAGEIFS('VISSIM Travel Time Outputs'!$J:$J,'VISSIM Travel Time Outputs'!$D:$D,$D87,'VISSIM Travel Time Outputs'!$A:$A,"AVG",'VISSIM Travel Time Outputs'!$B:$B,BB$9)),"-")</f>
        <v>-</v>
      </c>
      <c r="BC87" s="34" t="str">
        <f>IFERROR(TIME(0,0,AVERAGEIFS('VISSIM Travel Time Outputs'!$J:$J,'VISSIM Travel Time Outputs'!$D:$D,$D87,'VISSIM Travel Time Outputs'!$A:$A,"AVG",'VISSIM Travel Time Outputs'!$B:$B,BC$9)),"-")</f>
        <v>-</v>
      </c>
      <c r="BD87" s="34" t="str">
        <f>IFERROR(TIME(0,0,AVERAGEIFS('VISSIM Travel Time Outputs'!$J:$J,'VISSIM Travel Time Outputs'!$D:$D,$D87,'VISSIM Travel Time Outputs'!$A:$A,"AVG",'VISSIM Travel Time Outputs'!$B:$B,BD$9)),"-")</f>
        <v>-</v>
      </c>
      <c r="BE87" s="34" t="str">
        <f>IFERROR(TIME(0,0,AVERAGEIFS('VISSIM Travel Time Outputs'!$J:$J,'VISSIM Travel Time Outputs'!$D:$D,$D87,'VISSIM Travel Time Outputs'!$A:$A,"AVG",'VISSIM Travel Time Outputs'!$B:$B,BE$9)),"-")</f>
        <v>-</v>
      </c>
      <c r="BF87" s="34" t="str">
        <f>IFERROR(TIME(0,0,AVERAGEIFS('VISSIM Travel Time Outputs'!$J:$J,'VISSIM Travel Time Outputs'!$D:$D,$D87,'VISSIM Travel Time Outputs'!$A:$A,"AVG",'VISSIM Travel Time Outputs'!$B:$B,BF$9)),"-")</f>
        <v>-</v>
      </c>
      <c r="BG87" s="34" t="str">
        <f>IFERROR(TIME(0,0,AVERAGEIFS('VISSIM Travel Time Outputs'!$J:$J,'VISSIM Travel Time Outputs'!$D:$D,$D87,'VISSIM Travel Time Outputs'!$A:$A,"AVG",'VISSIM Travel Time Outputs'!$B:$B,BG$9)),"-")</f>
        <v>-</v>
      </c>
      <c r="BH87" s="34" t="str">
        <f>IFERROR(TIME(0,0,AVERAGEIFS('VISSIM Travel Time Outputs'!$J:$J,'VISSIM Travel Time Outputs'!$D:$D,$D87,'VISSIM Travel Time Outputs'!$A:$A,"AVG",'VISSIM Travel Time Outputs'!$B:$B,BH$9)),"-")</f>
        <v>-</v>
      </c>
      <c r="BI87" s="34" t="str">
        <f>IFERROR(TIME(0,0,AVERAGEIFS('VISSIM Travel Time Outputs'!$J:$J,'VISSIM Travel Time Outputs'!$D:$D,$D87,'VISSIM Travel Time Outputs'!$A:$A,"AVG",'VISSIM Travel Time Outputs'!$B:$B,BI$9)),"-")</f>
        <v>-</v>
      </c>
      <c r="BJ87" s="34" t="str">
        <f>IFERROR(TIME(0,0,AVERAGEIFS('VISSIM Travel Time Outputs'!$J:$J,'VISSIM Travel Time Outputs'!$D:$D,$D87,'VISSIM Travel Time Outputs'!$A:$A,"AVG",'VISSIM Travel Time Outputs'!$B:$B,BJ$9)),"-")</f>
        <v>-</v>
      </c>
      <c r="BK87" s="134" t="str">
        <f>IFERROR(TIME(0,0,AVERAGEIFS('VISSIM Travel Time Outputs'!$J:$J,'VISSIM Travel Time Outputs'!$D:$D,$D87,'VISSIM Travel Time Outputs'!$A:$A,"AVG",'VISSIM Travel Time Outputs'!$B:$B,BK$9)),"-")</f>
        <v>-</v>
      </c>
      <c r="BL87" s="126"/>
      <c r="BM87" s="323" t="str">
        <f>IFERROR(AVERAGEIFS('VISSIM Travel Time Outputs'!$G:$G,'VISSIM Travel Time Outputs'!$D:$D,$D87,'VISSIM Travel Time Outputs'!$A:$A,"AVG",'VISSIM Travel Time Outputs'!$B:$B,BM$9),"-")</f>
        <v>-</v>
      </c>
      <c r="BN87" s="324" t="str">
        <f>IFERROR(AVERAGEIFS('VISSIM Travel Time Outputs'!$G:$G,'VISSIM Travel Time Outputs'!$D:$D,$D87,'VISSIM Travel Time Outputs'!$A:$A,"AVG",'VISSIM Travel Time Outputs'!$B:$B,BN$9),"-")</f>
        <v>-</v>
      </c>
      <c r="BO87" s="324" t="str">
        <f>IFERROR(AVERAGEIFS('VISSIM Travel Time Outputs'!$G:$G,'VISSIM Travel Time Outputs'!$D:$D,$D87,'VISSIM Travel Time Outputs'!$A:$A,"AVG",'VISSIM Travel Time Outputs'!$B:$B,BO$9),"-")</f>
        <v>-</v>
      </c>
      <c r="BP87" s="324" t="str">
        <f>IFERROR(AVERAGEIFS('VISSIM Travel Time Outputs'!$G:$G,'VISSIM Travel Time Outputs'!$D:$D,$D87,'VISSIM Travel Time Outputs'!$A:$A,"AVG",'VISSIM Travel Time Outputs'!$B:$B,BP$9),"-")</f>
        <v>-</v>
      </c>
      <c r="BQ87" s="324" t="str">
        <f>IFERROR(AVERAGEIFS('VISSIM Travel Time Outputs'!$G:$G,'VISSIM Travel Time Outputs'!$D:$D,$D87,'VISSIM Travel Time Outputs'!$A:$A,"AVG",'VISSIM Travel Time Outputs'!$B:$B,BQ$9),"-")</f>
        <v>-</v>
      </c>
      <c r="BR87" s="324" t="str">
        <f>IFERROR(AVERAGEIFS('VISSIM Travel Time Outputs'!$G:$G,'VISSIM Travel Time Outputs'!$D:$D,$D87,'VISSIM Travel Time Outputs'!$A:$A,"AVG",'VISSIM Travel Time Outputs'!$B:$B,BR$9),"-")</f>
        <v>-</v>
      </c>
      <c r="BS87" s="324" t="str">
        <f>IFERROR(AVERAGEIFS('VISSIM Travel Time Outputs'!$G:$G,'VISSIM Travel Time Outputs'!$D:$D,$D87,'VISSIM Travel Time Outputs'!$A:$A,"AVG",'VISSIM Travel Time Outputs'!$B:$B,BS$9),"-")</f>
        <v>-</v>
      </c>
      <c r="BT87" s="324" t="str">
        <f>IFERROR(AVERAGEIFS('VISSIM Travel Time Outputs'!$G:$G,'VISSIM Travel Time Outputs'!$D:$D,$D87,'VISSIM Travel Time Outputs'!$A:$A,"AVG",'VISSIM Travel Time Outputs'!$B:$B,BT$9),"-")</f>
        <v>-</v>
      </c>
      <c r="BU87" s="324" t="str">
        <f>IFERROR(AVERAGEIFS('VISSIM Travel Time Outputs'!$G:$G,'VISSIM Travel Time Outputs'!$D:$D,$D87,'VISSIM Travel Time Outputs'!$A:$A,"AVG",'VISSIM Travel Time Outputs'!$B:$B,BU$9),"-")</f>
        <v>-</v>
      </c>
      <c r="BV87" s="324" t="str">
        <f>IFERROR(AVERAGEIFS('VISSIM Travel Time Outputs'!$G:$G,'VISSIM Travel Time Outputs'!$D:$D,$D87,'VISSIM Travel Time Outputs'!$A:$A,"AVG",'VISSIM Travel Time Outputs'!$B:$B,BV$9),"-")</f>
        <v>-</v>
      </c>
      <c r="BW87" s="324" t="str">
        <f>IFERROR(AVERAGEIFS('VISSIM Travel Time Outputs'!$G:$G,'VISSIM Travel Time Outputs'!$D:$D,$D87,'VISSIM Travel Time Outputs'!$A:$A,"AVG",'VISSIM Travel Time Outputs'!$B:$B,BW$9),"-")</f>
        <v>-</v>
      </c>
      <c r="BX87" s="324" t="str">
        <f>IFERROR(AVERAGEIFS('VISSIM Travel Time Outputs'!$G:$G,'VISSIM Travel Time Outputs'!$D:$D,$D87,'VISSIM Travel Time Outputs'!$A:$A,"AVG",'VISSIM Travel Time Outputs'!$B:$B,BX$9),"-")</f>
        <v>-</v>
      </c>
      <c r="BY87" s="324" t="str">
        <f>IFERROR(AVERAGEIFS('VISSIM Travel Time Outputs'!$G:$G,'VISSIM Travel Time Outputs'!$D:$D,$D87,'VISSIM Travel Time Outputs'!$A:$A,"AVG",'VISSIM Travel Time Outputs'!$B:$B,BY$9),"-")</f>
        <v>-</v>
      </c>
      <c r="BZ87" s="324" t="str">
        <f>IFERROR(AVERAGEIFS('VISSIM Travel Time Outputs'!$G:$G,'VISSIM Travel Time Outputs'!$D:$D,$D87,'VISSIM Travel Time Outputs'!$A:$A,"AVG",'VISSIM Travel Time Outputs'!$B:$B,BZ$9),"-")</f>
        <v>-</v>
      </c>
      <c r="CA87" s="324" t="str">
        <f>IFERROR(AVERAGEIFS('VISSIM Travel Time Outputs'!$G:$G,'VISSIM Travel Time Outputs'!$D:$D,$D87,'VISSIM Travel Time Outputs'!$A:$A,"AVG",'VISSIM Travel Time Outputs'!$B:$B,CA$9),"-")</f>
        <v>-</v>
      </c>
      <c r="CB87" s="325" t="str">
        <f>IFERROR(AVERAGEIFS('VISSIM Travel Time Outputs'!$G:$G,'VISSIM Travel Time Outputs'!$D:$D,$D87,'VISSIM Travel Time Outputs'!$A:$A,"AVG",'VISSIM Travel Time Outputs'!$B:$B,CB$9),"-")</f>
        <v>-</v>
      </c>
      <c r="CC87" s="254"/>
      <c r="CD87" s="209" t="str">
        <f t="shared" si="38"/>
        <v>--</v>
      </c>
      <c r="CE87" s="354" t="str">
        <f t="shared" si="39"/>
        <v>--</v>
      </c>
      <c r="CF87" s="325">
        <f t="shared" si="40"/>
        <v>0</v>
      </c>
      <c r="CG87" s="331"/>
      <c r="CH87" s="209"/>
      <c r="CI87" s="34"/>
      <c r="CJ87" s="34"/>
      <c r="CK87" s="34"/>
      <c r="CL87" s="34"/>
      <c r="CM87" s="34"/>
      <c r="CN87" s="34"/>
      <c r="CO87" s="34"/>
      <c r="CP87" s="34"/>
      <c r="CQ87" s="34"/>
      <c r="CR87" s="34"/>
      <c r="CS87" s="34"/>
      <c r="CT87" s="34"/>
      <c r="CU87" s="34"/>
      <c r="CV87" s="34"/>
      <c r="CW87" s="134"/>
      <c r="CX87" s="331"/>
      <c r="CY87" s="323"/>
      <c r="CZ87" s="324"/>
      <c r="DA87" s="324"/>
      <c r="DB87" s="324"/>
      <c r="DC87" s="324"/>
      <c r="DD87" s="324"/>
      <c r="DE87" s="324"/>
      <c r="DF87" s="324"/>
      <c r="DG87" s="324"/>
      <c r="DH87" s="324"/>
      <c r="DI87" s="324"/>
      <c r="DJ87" s="324"/>
      <c r="DK87" s="324"/>
      <c r="DL87" s="324"/>
      <c r="DM87" s="324"/>
      <c r="DN87" s="325"/>
      <c r="DO87" s="331"/>
      <c r="DP87" s="209" t="str">
        <f t="shared" si="41"/>
        <v>--</v>
      </c>
      <c r="DQ87" s="354" t="str">
        <f t="shared" si="42"/>
        <v>--</v>
      </c>
      <c r="DR87" s="325">
        <f t="shared" si="43"/>
        <v>0</v>
      </c>
      <c r="DS87" s="255"/>
      <c r="DT87" s="209" t="str">
        <f>IFERROR(TIME(0,0,AVERAGEIFS('VISSIM Travel Time Outputs'!$K:$K,'VISSIM Travel Time Outputs'!$D:$D,$D87,'VISSIM Travel Time Outputs'!$A:$A,"AVG",'VISSIM Travel Time Outputs'!$B:$B,DT$9)),"-")</f>
        <v>-</v>
      </c>
      <c r="DU87" s="34" t="str">
        <f>IFERROR(TIME(0,0,AVERAGEIFS('VISSIM Travel Time Outputs'!$K:$K,'VISSIM Travel Time Outputs'!$D:$D,$D87,'VISSIM Travel Time Outputs'!$A:$A,"AVG",'VISSIM Travel Time Outputs'!$B:$B,DU$9)),"-")</f>
        <v>-</v>
      </c>
      <c r="DV87" s="34" t="str">
        <f>IFERROR(TIME(0,0,AVERAGEIFS('VISSIM Travel Time Outputs'!$K:$K,'VISSIM Travel Time Outputs'!$D:$D,$D87,'VISSIM Travel Time Outputs'!$A:$A,"AVG",'VISSIM Travel Time Outputs'!$B:$B,DV$9)),"-")</f>
        <v>-</v>
      </c>
      <c r="DW87" s="34" t="str">
        <f>IFERROR(TIME(0,0,AVERAGEIFS('VISSIM Travel Time Outputs'!$K:$K,'VISSIM Travel Time Outputs'!$D:$D,$D87,'VISSIM Travel Time Outputs'!$A:$A,"AVG",'VISSIM Travel Time Outputs'!$B:$B,DW$9)),"-")</f>
        <v>-</v>
      </c>
      <c r="DX87" s="34" t="str">
        <f>IFERROR(TIME(0,0,AVERAGEIFS('VISSIM Travel Time Outputs'!$K:$K,'VISSIM Travel Time Outputs'!$D:$D,$D87,'VISSIM Travel Time Outputs'!$A:$A,"AVG",'VISSIM Travel Time Outputs'!$B:$B,DX$9)),"-")</f>
        <v>-</v>
      </c>
      <c r="DY87" s="34" t="str">
        <f>IFERROR(TIME(0,0,AVERAGEIFS('VISSIM Travel Time Outputs'!$K:$K,'VISSIM Travel Time Outputs'!$D:$D,$D87,'VISSIM Travel Time Outputs'!$A:$A,"AVG",'VISSIM Travel Time Outputs'!$B:$B,DY$9)),"-")</f>
        <v>-</v>
      </c>
      <c r="DZ87" s="34" t="str">
        <f>IFERROR(TIME(0,0,AVERAGEIFS('VISSIM Travel Time Outputs'!$K:$K,'VISSIM Travel Time Outputs'!$D:$D,$D87,'VISSIM Travel Time Outputs'!$A:$A,"AVG",'VISSIM Travel Time Outputs'!$B:$B,DZ$9)),"-")</f>
        <v>-</v>
      </c>
      <c r="EA87" s="34" t="str">
        <f>IFERROR(TIME(0,0,AVERAGEIFS('VISSIM Travel Time Outputs'!$K:$K,'VISSIM Travel Time Outputs'!$D:$D,$D87,'VISSIM Travel Time Outputs'!$A:$A,"AVG",'VISSIM Travel Time Outputs'!$B:$B,EA$9)),"-")</f>
        <v>-</v>
      </c>
      <c r="EB87" s="34" t="str">
        <f>IFERROR(TIME(0,0,AVERAGEIFS('VISSIM Travel Time Outputs'!$K:$K,'VISSIM Travel Time Outputs'!$D:$D,$D87,'VISSIM Travel Time Outputs'!$A:$A,"AVG",'VISSIM Travel Time Outputs'!$B:$B,EB$9)),"-")</f>
        <v>-</v>
      </c>
      <c r="EC87" s="34" t="str">
        <f>IFERROR(TIME(0,0,AVERAGEIFS('VISSIM Travel Time Outputs'!$K:$K,'VISSIM Travel Time Outputs'!$D:$D,$D87,'VISSIM Travel Time Outputs'!$A:$A,"AVG",'VISSIM Travel Time Outputs'!$B:$B,EC$9)),"-")</f>
        <v>-</v>
      </c>
      <c r="ED87" s="34" t="str">
        <f>IFERROR(TIME(0,0,AVERAGEIFS('VISSIM Travel Time Outputs'!$K:$K,'VISSIM Travel Time Outputs'!$D:$D,$D87,'VISSIM Travel Time Outputs'!$A:$A,"AVG",'VISSIM Travel Time Outputs'!$B:$B,ED$9)),"-")</f>
        <v>-</v>
      </c>
      <c r="EE87" s="34" t="str">
        <f>IFERROR(TIME(0,0,AVERAGEIFS('VISSIM Travel Time Outputs'!$K:$K,'VISSIM Travel Time Outputs'!$D:$D,$D87,'VISSIM Travel Time Outputs'!$A:$A,"AVG",'VISSIM Travel Time Outputs'!$B:$B,EE$9)),"-")</f>
        <v>-</v>
      </c>
      <c r="EF87" s="34" t="str">
        <f>IFERROR(TIME(0,0,AVERAGEIFS('VISSIM Travel Time Outputs'!$K:$K,'VISSIM Travel Time Outputs'!$D:$D,$D87,'VISSIM Travel Time Outputs'!$A:$A,"AVG",'VISSIM Travel Time Outputs'!$B:$B,EF$9)),"-")</f>
        <v>-</v>
      </c>
      <c r="EG87" s="34" t="str">
        <f>IFERROR(TIME(0,0,AVERAGEIFS('VISSIM Travel Time Outputs'!$K:$K,'VISSIM Travel Time Outputs'!$D:$D,$D87,'VISSIM Travel Time Outputs'!$A:$A,"AVG",'VISSIM Travel Time Outputs'!$B:$B,EG$9)),"-")</f>
        <v>-</v>
      </c>
      <c r="EH87" s="34" t="str">
        <f>IFERROR(TIME(0,0,AVERAGEIFS('VISSIM Travel Time Outputs'!$K:$K,'VISSIM Travel Time Outputs'!$D:$D,$D87,'VISSIM Travel Time Outputs'!$A:$A,"AVG",'VISSIM Travel Time Outputs'!$B:$B,EH$9)),"-")</f>
        <v>-</v>
      </c>
      <c r="EI87" s="134" t="str">
        <f>IFERROR(TIME(0,0,AVERAGEIFS('VISSIM Travel Time Outputs'!$K:$K,'VISSIM Travel Time Outputs'!$D:$D,$D87,'VISSIM Travel Time Outputs'!$A:$A,"AVG",'VISSIM Travel Time Outputs'!$B:$B,EI$9)),"-")</f>
        <v>-</v>
      </c>
      <c r="EJ87" s="126"/>
      <c r="EK87" s="323" t="str">
        <f>IFERROR(AVERAGEIFS('VISSIM Travel Time Outputs'!$H:$H,'VISSIM Travel Time Outputs'!$D:$D,$D87,'VISSIM Travel Time Outputs'!$A:$A,"AVG",'VISSIM Travel Time Outputs'!$B:$B,EK$9),"-")</f>
        <v>-</v>
      </c>
      <c r="EL87" s="324" t="str">
        <f>IFERROR(AVERAGEIFS('VISSIM Travel Time Outputs'!$H:$H,'VISSIM Travel Time Outputs'!$D:$D,$D87,'VISSIM Travel Time Outputs'!$A:$A,"AVG",'VISSIM Travel Time Outputs'!$B:$B,EL$9),"-")</f>
        <v>-</v>
      </c>
      <c r="EM87" s="324" t="str">
        <f>IFERROR(AVERAGEIFS('VISSIM Travel Time Outputs'!$H:$H,'VISSIM Travel Time Outputs'!$D:$D,$D87,'VISSIM Travel Time Outputs'!$A:$A,"AVG",'VISSIM Travel Time Outputs'!$B:$B,EM$9),"-")</f>
        <v>-</v>
      </c>
      <c r="EN87" s="324" t="str">
        <f>IFERROR(AVERAGEIFS('VISSIM Travel Time Outputs'!$H:$H,'VISSIM Travel Time Outputs'!$D:$D,$D87,'VISSIM Travel Time Outputs'!$A:$A,"AVG",'VISSIM Travel Time Outputs'!$B:$B,EN$9),"-")</f>
        <v>-</v>
      </c>
      <c r="EO87" s="324" t="str">
        <f>IFERROR(AVERAGEIFS('VISSIM Travel Time Outputs'!$H:$H,'VISSIM Travel Time Outputs'!$D:$D,$D87,'VISSIM Travel Time Outputs'!$A:$A,"AVG",'VISSIM Travel Time Outputs'!$B:$B,EO$9),"-")</f>
        <v>-</v>
      </c>
      <c r="EP87" s="324" t="str">
        <f>IFERROR(AVERAGEIFS('VISSIM Travel Time Outputs'!$H:$H,'VISSIM Travel Time Outputs'!$D:$D,$D87,'VISSIM Travel Time Outputs'!$A:$A,"AVG",'VISSIM Travel Time Outputs'!$B:$B,EP$9),"-")</f>
        <v>-</v>
      </c>
      <c r="EQ87" s="324" t="str">
        <f>IFERROR(AVERAGEIFS('VISSIM Travel Time Outputs'!$H:$H,'VISSIM Travel Time Outputs'!$D:$D,$D87,'VISSIM Travel Time Outputs'!$A:$A,"AVG",'VISSIM Travel Time Outputs'!$B:$B,EQ$9),"-")</f>
        <v>-</v>
      </c>
      <c r="ER87" s="324" t="str">
        <f>IFERROR(AVERAGEIFS('VISSIM Travel Time Outputs'!$H:$H,'VISSIM Travel Time Outputs'!$D:$D,$D87,'VISSIM Travel Time Outputs'!$A:$A,"AVG",'VISSIM Travel Time Outputs'!$B:$B,ER$9),"-")</f>
        <v>-</v>
      </c>
      <c r="ES87" s="324" t="str">
        <f>IFERROR(AVERAGEIFS('VISSIM Travel Time Outputs'!$H:$H,'VISSIM Travel Time Outputs'!$D:$D,$D87,'VISSIM Travel Time Outputs'!$A:$A,"AVG",'VISSIM Travel Time Outputs'!$B:$B,ES$9),"-")</f>
        <v>-</v>
      </c>
      <c r="ET87" s="324" t="str">
        <f>IFERROR(AVERAGEIFS('VISSIM Travel Time Outputs'!$H:$H,'VISSIM Travel Time Outputs'!$D:$D,$D87,'VISSIM Travel Time Outputs'!$A:$A,"AVG",'VISSIM Travel Time Outputs'!$B:$B,ET$9),"-")</f>
        <v>-</v>
      </c>
      <c r="EU87" s="324" t="str">
        <f>IFERROR(AVERAGEIFS('VISSIM Travel Time Outputs'!$H:$H,'VISSIM Travel Time Outputs'!$D:$D,$D87,'VISSIM Travel Time Outputs'!$A:$A,"AVG",'VISSIM Travel Time Outputs'!$B:$B,EU$9),"-")</f>
        <v>-</v>
      </c>
      <c r="EV87" s="324" t="str">
        <f>IFERROR(AVERAGEIFS('VISSIM Travel Time Outputs'!$H:$H,'VISSIM Travel Time Outputs'!$D:$D,$D87,'VISSIM Travel Time Outputs'!$A:$A,"AVG",'VISSIM Travel Time Outputs'!$B:$B,EV$9),"-")</f>
        <v>-</v>
      </c>
      <c r="EW87" s="324" t="str">
        <f>IFERROR(AVERAGEIFS('VISSIM Travel Time Outputs'!$H:$H,'VISSIM Travel Time Outputs'!$D:$D,$D87,'VISSIM Travel Time Outputs'!$A:$A,"AVG",'VISSIM Travel Time Outputs'!$B:$B,EW$9),"-")</f>
        <v>-</v>
      </c>
      <c r="EX87" s="324" t="str">
        <f>IFERROR(AVERAGEIFS('VISSIM Travel Time Outputs'!$H:$H,'VISSIM Travel Time Outputs'!$D:$D,$D87,'VISSIM Travel Time Outputs'!$A:$A,"AVG",'VISSIM Travel Time Outputs'!$B:$B,EX$9),"-")</f>
        <v>-</v>
      </c>
      <c r="EY87" s="324" t="str">
        <f>IFERROR(AVERAGEIFS('VISSIM Travel Time Outputs'!$H:$H,'VISSIM Travel Time Outputs'!$D:$D,$D87,'VISSIM Travel Time Outputs'!$A:$A,"AVG",'VISSIM Travel Time Outputs'!$B:$B,EY$9),"-")</f>
        <v>-</v>
      </c>
      <c r="EZ87" s="325" t="str">
        <f>IFERROR(AVERAGEIFS('VISSIM Travel Time Outputs'!$H:$H,'VISSIM Travel Time Outputs'!$D:$D,$D87,'VISSIM Travel Time Outputs'!$A:$A,"AVG",'VISSIM Travel Time Outputs'!$B:$B,EZ$9),"-")</f>
        <v>-</v>
      </c>
      <c r="FA87" s="254"/>
      <c r="FB87" s="209" t="str">
        <f t="shared" si="44"/>
        <v>--</v>
      </c>
      <c r="FC87" s="354" t="str">
        <f t="shared" si="45"/>
        <v>--</v>
      </c>
      <c r="FD87" s="325">
        <f t="shared" si="46"/>
        <v>0</v>
      </c>
      <c r="FE87" s="331"/>
      <c r="FF87" s="209" t="str">
        <f>IFERROR(GETPIVOTDATA("Average of TRAVTM(40)",#REF!,"TIMEINT",FF$9,"VEHICLETRAVELTIMEMEASUREMENT",$D87)/3600/24,"--")</f>
        <v>--</v>
      </c>
      <c r="FG87" s="34" t="str">
        <f>IFERROR(GETPIVOTDATA("Average of TRAVTM(40)",#REF!,"TIMEINT",FG$9,"VEHICLETRAVELTIMEMEASUREMENT",$D87)/3600/24,"--")</f>
        <v>--</v>
      </c>
      <c r="FH87" s="34" t="str">
        <f>IFERROR(GETPIVOTDATA("Average of TRAVTM(40)",#REF!,"TIMEINT",FH$9,"VEHICLETRAVELTIMEMEASUREMENT",$D87)/3600/24,"--")</f>
        <v>--</v>
      </c>
      <c r="FI87" s="34" t="str">
        <f>IFERROR(GETPIVOTDATA("Average of TRAVTM(40)",#REF!,"TIMEINT",FI$9,"VEHICLETRAVELTIMEMEASUREMENT",$D87)/3600/24,"--")</f>
        <v>--</v>
      </c>
      <c r="FJ87" s="34" t="str">
        <f>IFERROR(GETPIVOTDATA("Average of TRAVTM(40)",#REF!,"TIMEINT",FJ$9,"VEHICLETRAVELTIMEMEASUREMENT",$D87)/3600/24,"--")</f>
        <v>--</v>
      </c>
      <c r="FK87" s="34" t="str">
        <f>IFERROR(GETPIVOTDATA("Average of TRAVTM(40)",#REF!,"TIMEINT",FK$9,"VEHICLETRAVELTIMEMEASUREMENT",$D87)/3600/24,"--")</f>
        <v>--</v>
      </c>
      <c r="FL87" s="34" t="str">
        <f>IFERROR(GETPIVOTDATA("Average of TRAVTM(40)",#REF!,"TIMEINT",FL$9,"VEHICLETRAVELTIMEMEASUREMENT",$D87)/3600/24,"--")</f>
        <v>--</v>
      </c>
      <c r="FM87" s="34" t="str">
        <f>IFERROR(GETPIVOTDATA("Average of TRAVTM(40)",#REF!,"TIMEINT",FM$9,"VEHICLETRAVELTIMEMEASUREMENT",$D87)/3600/24,"--")</f>
        <v>--</v>
      </c>
      <c r="FN87" s="34" t="str">
        <f>IFERROR(GETPIVOTDATA("Average of TRAVTM(40)",#REF!,"TIMEINT",FN$9,"VEHICLETRAVELTIMEMEASUREMENT",$D87)/3600/24,"--")</f>
        <v>--</v>
      </c>
      <c r="FO87" s="34" t="str">
        <f>IFERROR(GETPIVOTDATA("Average of TRAVTM(40)",#REF!,"TIMEINT",FO$9,"VEHICLETRAVELTIMEMEASUREMENT",$D87)/3600/24,"--")</f>
        <v>--</v>
      </c>
      <c r="FP87" s="34" t="str">
        <f>IFERROR(GETPIVOTDATA("Average of TRAVTM(40)",#REF!,"TIMEINT",FP$9,"VEHICLETRAVELTIMEMEASUREMENT",$D87)/3600/24,"--")</f>
        <v>--</v>
      </c>
      <c r="FQ87" s="34" t="str">
        <f>IFERROR(GETPIVOTDATA("Average of TRAVTM(40)",#REF!,"TIMEINT",FQ$9,"VEHICLETRAVELTIMEMEASUREMENT",$D87)/3600/24,"--")</f>
        <v>--</v>
      </c>
      <c r="FR87" s="34" t="str">
        <f>IFERROR(GETPIVOTDATA("Average of TRAVTM(40)",#REF!,"TIMEINT",FR$9,"VEHICLETRAVELTIMEMEASUREMENT",$D87)/3600/24,"--")</f>
        <v>--</v>
      </c>
      <c r="FS87" s="34" t="str">
        <f>IFERROR(GETPIVOTDATA("Average of TRAVTM(40)",#REF!,"TIMEINT",FS$9,"VEHICLETRAVELTIMEMEASUREMENT",$D87)/3600/24,"--")</f>
        <v>--</v>
      </c>
      <c r="FT87" s="34" t="str">
        <f>IFERROR(GETPIVOTDATA("Average of TRAVTM(40)",#REF!,"TIMEINT",FT$9,"VEHICLETRAVELTIMEMEASUREMENT",$D87)/3600/24,"--")</f>
        <v>--</v>
      </c>
      <c r="FU87" s="134" t="str">
        <f>IFERROR(GETPIVOTDATA("Average of TRAVTM(40)",#REF!,"TIMEINT",FU$9,"VEHICLETRAVELTIMEMEASUREMENT",$D87)/3600/24,"--")</f>
        <v>--</v>
      </c>
      <c r="FV87" s="331"/>
      <c r="FW87" s="323" t="str">
        <f>IFERROR(GETPIVOTDATA("Average of VEHS(40)",#REF!,"TIMEINT",FW$9,"VEHICLETRAVELTIMEMEASUREMENT",$D87),"--")</f>
        <v>--</v>
      </c>
      <c r="FX87" s="324" t="str">
        <f>IFERROR(GETPIVOTDATA("Average of VEHS(40)",#REF!,"TIMEINT",FX$9,"VEHICLETRAVELTIMEMEASUREMENT",$D87),"--")</f>
        <v>--</v>
      </c>
      <c r="FY87" s="324" t="str">
        <f>IFERROR(GETPIVOTDATA("Average of VEHS(40)",#REF!,"TIMEINT",FY$9,"VEHICLETRAVELTIMEMEASUREMENT",$D87),"--")</f>
        <v>--</v>
      </c>
      <c r="FZ87" s="324" t="str">
        <f>IFERROR(GETPIVOTDATA("Average of VEHS(40)",#REF!,"TIMEINT",FZ$9,"VEHICLETRAVELTIMEMEASUREMENT",$D87),"--")</f>
        <v>--</v>
      </c>
      <c r="GA87" s="324" t="str">
        <f>IFERROR(GETPIVOTDATA("Average of VEHS(40)",#REF!,"TIMEINT",GA$9,"VEHICLETRAVELTIMEMEASUREMENT",$D87),"--")</f>
        <v>--</v>
      </c>
      <c r="GB87" s="324" t="str">
        <f>IFERROR(GETPIVOTDATA("Average of VEHS(40)",#REF!,"TIMEINT",GB$9,"VEHICLETRAVELTIMEMEASUREMENT",$D87),"--")</f>
        <v>--</v>
      </c>
      <c r="GC87" s="324" t="str">
        <f>IFERROR(GETPIVOTDATA("Average of VEHS(40)",#REF!,"TIMEINT",GC$9,"VEHICLETRAVELTIMEMEASUREMENT",$D87),"--")</f>
        <v>--</v>
      </c>
      <c r="GD87" s="324" t="str">
        <f>IFERROR(GETPIVOTDATA("Average of VEHS(40)",#REF!,"TIMEINT",GD$9,"VEHICLETRAVELTIMEMEASUREMENT",$D87),"--")</f>
        <v>--</v>
      </c>
      <c r="GE87" s="324" t="str">
        <f>IFERROR(GETPIVOTDATA("Average of VEHS(40)",#REF!,"TIMEINT",GE$9,"VEHICLETRAVELTIMEMEASUREMENT",$D87),"--")</f>
        <v>--</v>
      </c>
      <c r="GF87" s="324" t="str">
        <f>IFERROR(GETPIVOTDATA("Average of VEHS(40)",#REF!,"TIMEINT",GF$9,"VEHICLETRAVELTIMEMEASUREMENT",$D87),"--")</f>
        <v>--</v>
      </c>
      <c r="GG87" s="324" t="str">
        <f>IFERROR(GETPIVOTDATA("Average of VEHS(40)",#REF!,"TIMEINT",GG$9,"VEHICLETRAVELTIMEMEASUREMENT",$D87),"--")</f>
        <v>--</v>
      </c>
      <c r="GH87" s="324" t="str">
        <f>IFERROR(GETPIVOTDATA("Average of VEHS(40)",#REF!,"TIMEINT",GH$9,"VEHICLETRAVELTIMEMEASUREMENT",$D87),"--")</f>
        <v>--</v>
      </c>
      <c r="GI87" s="324" t="str">
        <f>IFERROR(GETPIVOTDATA("Average of VEHS(40)",#REF!,"TIMEINT",GI$9,"VEHICLETRAVELTIMEMEASUREMENT",$D87),"--")</f>
        <v>--</v>
      </c>
      <c r="GJ87" s="324" t="str">
        <f>IFERROR(GETPIVOTDATA("Average of VEHS(40)",#REF!,"TIMEINT",GJ$9,"VEHICLETRAVELTIMEMEASUREMENT",$D87),"--")</f>
        <v>--</v>
      </c>
      <c r="GK87" s="324" t="str">
        <f>IFERROR(GETPIVOTDATA("Average of VEHS(40)",#REF!,"TIMEINT",GK$9,"VEHICLETRAVELTIMEMEASUREMENT",$D87),"--")</f>
        <v>--</v>
      </c>
      <c r="GL87" s="325" t="str">
        <f>IFERROR(GETPIVOTDATA("Average of VEHS(40)",#REF!,"TIMEINT",GL$9,"VEHICLETRAVELTIMEMEASUREMENT",$D87),"--")</f>
        <v>--</v>
      </c>
      <c r="GM87" s="331"/>
      <c r="GN87" s="209" t="str">
        <f t="shared" si="47"/>
        <v>--</v>
      </c>
      <c r="GO87" s="354" t="str">
        <f t="shared" si="48"/>
        <v>--</v>
      </c>
      <c r="GP87" s="325">
        <f t="shared" si="49"/>
        <v>0</v>
      </c>
      <c r="GQ87" s="331"/>
      <c r="GR87" s="209" t="str">
        <f>IFERROR(GETPIVOTDATA("Average of TRAVTM(60)",#REF!,"TIMEINT",GR$9,"VEHICLETRAVELTIMEMEASUREMENT",$D87)/3600/24,"--")</f>
        <v>--</v>
      </c>
      <c r="GS87" s="34" t="str">
        <f>IFERROR(GETPIVOTDATA("Average of TRAVTM(60)",#REF!,"TIMEINT",GS$9,"VEHICLETRAVELTIMEMEASUREMENT",$D87)/3600/24,"--")</f>
        <v>--</v>
      </c>
      <c r="GT87" s="34" t="str">
        <f>IFERROR(GETPIVOTDATA("Average of TRAVTM(60)",#REF!,"TIMEINT",GT$9,"VEHICLETRAVELTIMEMEASUREMENT",$D87)/3600/24,"--")</f>
        <v>--</v>
      </c>
      <c r="GU87" s="34" t="str">
        <f>IFERROR(GETPIVOTDATA("Average of TRAVTM(60)",#REF!,"TIMEINT",GU$9,"VEHICLETRAVELTIMEMEASUREMENT",$D87)/3600/24,"--")</f>
        <v>--</v>
      </c>
      <c r="GV87" s="34" t="str">
        <f>IFERROR(GETPIVOTDATA("Average of TRAVTM(60)",#REF!,"TIMEINT",GV$9,"VEHICLETRAVELTIMEMEASUREMENT",$D87)/3600/24,"--")</f>
        <v>--</v>
      </c>
      <c r="GW87" s="34" t="str">
        <f>IFERROR(GETPIVOTDATA("Average of TRAVTM(60)",#REF!,"TIMEINT",GW$9,"VEHICLETRAVELTIMEMEASUREMENT",$D87)/3600/24,"--")</f>
        <v>--</v>
      </c>
      <c r="GX87" s="34" t="str">
        <f>IFERROR(GETPIVOTDATA("Average of TRAVTM(60)",#REF!,"TIMEINT",GX$9,"VEHICLETRAVELTIMEMEASUREMENT",$D87)/3600/24,"--")</f>
        <v>--</v>
      </c>
      <c r="GY87" s="34" t="str">
        <f>IFERROR(GETPIVOTDATA("Average of TRAVTM(60)",#REF!,"TIMEINT",GY$9,"VEHICLETRAVELTIMEMEASUREMENT",$D87)/3600/24,"--")</f>
        <v>--</v>
      </c>
      <c r="GZ87" s="34" t="str">
        <f>IFERROR(GETPIVOTDATA("Average of TRAVTM(60)",#REF!,"TIMEINT",GZ$9,"VEHICLETRAVELTIMEMEASUREMENT",$D87)/3600/24,"--")</f>
        <v>--</v>
      </c>
      <c r="HA87" s="34" t="str">
        <f>IFERROR(GETPIVOTDATA("Average of TRAVTM(60)",#REF!,"TIMEINT",HA$9,"VEHICLETRAVELTIMEMEASUREMENT",$D87)/3600/24,"--")</f>
        <v>--</v>
      </c>
      <c r="HB87" s="34" t="str">
        <f>IFERROR(GETPIVOTDATA("Average of TRAVTM(60)",#REF!,"TIMEINT",HB$9,"VEHICLETRAVELTIMEMEASUREMENT",$D87)/3600/24,"--")</f>
        <v>--</v>
      </c>
      <c r="HC87" s="34" t="str">
        <f>IFERROR(GETPIVOTDATA("Average of TRAVTM(60)",#REF!,"TIMEINT",HC$9,"VEHICLETRAVELTIMEMEASUREMENT",$D87)/3600/24,"--")</f>
        <v>--</v>
      </c>
      <c r="HD87" s="34" t="str">
        <f>IFERROR(GETPIVOTDATA("Average of TRAVTM(60)",#REF!,"TIMEINT",HD$9,"VEHICLETRAVELTIMEMEASUREMENT",$D87)/3600/24,"--")</f>
        <v>--</v>
      </c>
      <c r="HE87" s="34" t="str">
        <f>IFERROR(GETPIVOTDATA("Average of TRAVTM(60)",#REF!,"TIMEINT",HE$9,"VEHICLETRAVELTIMEMEASUREMENT",$D87)/3600/24,"--")</f>
        <v>--</v>
      </c>
      <c r="HF87" s="34" t="str">
        <f>IFERROR(GETPIVOTDATA("Average of TRAVTM(60)",#REF!,"TIMEINT",HF$9,"VEHICLETRAVELTIMEMEASUREMENT",$D87)/3600/24,"--")</f>
        <v>--</v>
      </c>
      <c r="HG87" s="134" t="str">
        <f>IFERROR(GETPIVOTDATA("Average of TRAVTM(60)",#REF!,"TIMEINT",HG$9,"VEHICLETRAVELTIMEMEASUREMENT",$D87)/3600/24,"--")</f>
        <v>--</v>
      </c>
      <c r="HH87" s="331"/>
      <c r="HI87" s="323" t="str">
        <f>IFERROR(GETPIVOTDATA("Average of VEHS(60)",#REF!,"TIMEINT",HI$9,"VEHICLETRAVELTIMEMEASUREMENT",$D87),"--")</f>
        <v>--</v>
      </c>
      <c r="HJ87" s="324" t="str">
        <f>IFERROR(GETPIVOTDATA("Average of VEHS(60)",#REF!,"TIMEINT",HJ$9,"VEHICLETRAVELTIMEMEASUREMENT",$D87),"--")</f>
        <v>--</v>
      </c>
      <c r="HK87" s="324" t="str">
        <f>IFERROR(GETPIVOTDATA("Average of VEHS(60)",#REF!,"TIMEINT",HK$9,"VEHICLETRAVELTIMEMEASUREMENT",$D87),"--")</f>
        <v>--</v>
      </c>
      <c r="HL87" s="324" t="str">
        <f>IFERROR(GETPIVOTDATA("Average of VEHS(60)",#REF!,"TIMEINT",HL$9,"VEHICLETRAVELTIMEMEASUREMENT",$D87),"--")</f>
        <v>--</v>
      </c>
      <c r="HM87" s="324" t="str">
        <f>IFERROR(GETPIVOTDATA("Average of VEHS(60)",#REF!,"TIMEINT",HM$9,"VEHICLETRAVELTIMEMEASUREMENT",$D87),"--")</f>
        <v>--</v>
      </c>
      <c r="HN87" s="324" t="str">
        <f>IFERROR(GETPIVOTDATA("Average of VEHS(60)",#REF!,"TIMEINT",HN$9,"VEHICLETRAVELTIMEMEASUREMENT",$D87),"--")</f>
        <v>--</v>
      </c>
      <c r="HO87" s="324" t="str">
        <f>IFERROR(GETPIVOTDATA("Average of VEHS(60)",#REF!,"TIMEINT",HO$9,"VEHICLETRAVELTIMEMEASUREMENT",$D87),"--")</f>
        <v>--</v>
      </c>
      <c r="HP87" s="324" t="str">
        <f>IFERROR(GETPIVOTDATA("Average of VEHS(60)",#REF!,"TIMEINT",HP$9,"VEHICLETRAVELTIMEMEASUREMENT",$D87),"--")</f>
        <v>--</v>
      </c>
      <c r="HQ87" s="324" t="str">
        <f>IFERROR(GETPIVOTDATA("Average of VEHS(60)",#REF!,"TIMEINT",HQ$9,"VEHICLETRAVELTIMEMEASUREMENT",$D87),"--")</f>
        <v>--</v>
      </c>
      <c r="HR87" s="324" t="str">
        <f>IFERROR(GETPIVOTDATA("Average of VEHS(60)",#REF!,"TIMEINT",HR$9,"VEHICLETRAVELTIMEMEASUREMENT",$D87),"--")</f>
        <v>--</v>
      </c>
      <c r="HS87" s="324" t="str">
        <f>IFERROR(GETPIVOTDATA("Average of VEHS(60)",#REF!,"TIMEINT",HS$9,"VEHICLETRAVELTIMEMEASUREMENT",$D87),"--")</f>
        <v>--</v>
      </c>
      <c r="HT87" s="324" t="str">
        <f>IFERROR(GETPIVOTDATA("Average of VEHS(60)",#REF!,"TIMEINT",HT$9,"VEHICLETRAVELTIMEMEASUREMENT",$D87),"--")</f>
        <v>--</v>
      </c>
      <c r="HU87" s="324" t="str">
        <f>IFERROR(GETPIVOTDATA("Average of VEHS(60)",#REF!,"TIMEINT",HU$9,"VEHICLETRAVELTIMEMEASUREMENT",$D87),"--")</f>
        <v>--</v>
      </c>
      <c r="HV87" s="324" t="str">
        <f>IFERROR(GETPIVOTDATA("Average of VEHS(60)",#REF!,"TIMEINT",HV$9,"VEHICLETRAVELTIMEMEASUREMENT",$D87),"--")</f>
        <v>--</v>
      </c>
      <c r="HW87" s="324" t="str">
        <f>IFERROR(GETPIVOTDATA("Average of VEHS(60)",#REF!,"TIMEINT",HW$9,"VEHICLETRAVELTIMEMEASUREMENT",$D87),"--")</f>
        <v>--</v>
      </c>
      <c r="HX87" s="325" t="str">
        <f>IFERROR(GETPIVOTDATA("Average of VEHS(60)",#REF!,"TIMEINT",HX$9,"VEHICLETRAVELTIMEMEASUREMENT",$D87),"--")</f>
        <v>--</v>
      </c>
      <c r="HY87" s="331"/>
      <c r="HZ87" s="209" t="str">
        <f t="shared" si="50"/>
        <v>--</v>
      </c>
      <c r="IA87" s="354" t="str">
        <f t="shared" si="51"/>
        <v>--</v>
      </c>
      <c r="IB87" s="325">
        <f t="shared" si="52"/>
        <v>0</v>
      </c>
      <c r="IC87" s="638"/>
      <c r="ID87" s="323" t="str">
        <f>IFERROR(AVERAGEIFS('VISSIM Travel Time Outputs'!#REF!,'VISSIM Travel Time Outputs'!#REF!,$D87,'VISSIM Travel Time Outputs'!#REF!,"AVG",'VISSIM Travel Time Outputs'!#REF!,ID$9),"-")</f>
        <v>-</v>
      </c>
      <c r="IE87" s="324" t="str">
        <f>IFERROR(AVERAGEIFS('VISSIM Travel Time Outputs'!#REF!,'VISSIM Travel Time Outputs'!#REF!,$D87,'VISSIM Travel Time Outputs'!#REF!,"AVG",'VISSIM Travel Time Outputs'!#REF!,IE$9),"-")</f>
        <v>-</v>
      </c>
      <c r="IF87" s="324" t="str">
        <f>IFERROR(AVERAGEIFS('VISSIM Travel Time Outputs'!#REF!,'VISSIM Travel Time Outputs'!#REF!,$D87,'VISSIM Travel Time Outputs'!#REF!,"AVG",'VISSIM Travel Time Outputs'!#REF!,IF$9),"-")</f>
        <v>-</v>
      </c>
      <c r="IG87" s="324" t="str">
        <f>IFERROR(AVERAGEIFS('VISSIM Travel Time Outputs'!#REF!,'VISSIM Travel Time Outputs'!#REF!,$D87,'VISSIM Travel Time Outputs'!#REF!,"AVG",'VISSIM Travel Time Outputs'!#REF!,IG$9),"-")</f>
        <v>-</v>
      </c>
      <c r="IH87" s="324" t="str">
        <f>IFERROR(AVERAGEIFS('VISSIM Travel Time Outputs'!#REF!,'VISSIM Travel Time Outputs'!#REF!,$D87,'VISSIM Travel Time Outputs'!#REF!,"AVG",'VISSIM Travel Time Outputs'!#REF!,IH$9),"-")</f>
        <v>-</v>
      </c>
      <c r="II87" s="324" t="str">
        <f>IFERROR(AVERAGEIFS('VISSIM Travel Time Outputs'!#REF!,'VISSIM Travel Time Outputs'!#REF!,$D87,'VISSIM Travel Time Outputs'!#REF!,"AVG",'VISSIM Travel Time Outputs'!#REF!,II$9),"-")</f>
        <v>-</v>
      </c>
      <c r="IJ87" s="324" t="str">
        <f>IFERROR(AVERAGEIFS('VISSIM Travel Time Outputs'!#REF!,'VISSIM Travel Time Outputs'!#REF!,$D87,'VISSIM Travel Time Outputs'!#REF!,"AVG",'VISSIM Travel Time Outputs'!#REF!,IJ$9),"-")</f>
        <v>-</v>
      </c>
      <c r="IK87" s="324" t="str">
        <f>IFERROR(AVERAGEIFS('VISSIM Travel Time Outputs'!#REF!,'VISSIM Travel Time Outputs'!#REF!,$D87,'VISSIM Travel Time Outputs'!#REF!,"AVG",'VISSIM Travel Time Outputs'!#REF!,IK$9),"-")</f>
        <v>-</v>
      </c>
      <c r="IL87" s="324" t="str">
        <f>IFERROR(AVERAGEIFS('VISSIM Travel Time Outputs'!#REF!,'VISSIM Travel Time Outputs'!#REF!,$D87,'VISSIM Travel Time Outputs'!#REF!,"AVG",'VISSIM Travel Time Outputs'!#REF!,IL$9),"-")</f>
        <v>-</v>
      </c>
      <c r="IM87" s="324" t="str">
        <f>IFERROR(AVERAGEIFS('VISSIM Travel Time Outputs'!#REF!,'VISSIM Travel Time Outputs'!#REF!,$D87,'VISSIM Travel Time Outputs'!#REF!,"AVG",'VISSIM Travel Time Outputs'!#REF!,IM$9),"-")</f>
        <v>-</v>
      </c>
      <c r="IN87" s="324" t="str">
        <f>IFERROR(AVERAGEIFS('VISSIM Travel Time Outputs'!#REF!,'VISSIM Travel Time Outputs'!#REF!,$D87,'VISSIM Travel Time Outputs'!#REF!,"AVG",'VISSIM Travel Time Outputs'!#REF!,IN$9),"-")</f>
        <v>-</v>
      </c>
      <c r="IO87" s="324" t="str">
        <f>IFERROR(AVERAGEIFS('VISSIM Travel Time Outputs'!#REF!,'VISSIM Travel Time Outputs'!#REF!,$D87,'VISSIM Travel Time Outputs'!#REF!,"AVG",'VISSIM Travel Time Outputs'!#REF!,IO$9),"-")</f>
        <v>-</v>
      </c>
      <c r="IP87" s="324" t="str">
        <f>IFERROR(AVERAGEIFS('VISSIM Travel Time Outputs'!#REF!,'VISSIM Travel Time Outputs'!#REF!,$D87,'VISSIM Travel Time Outputs'!#REF!,"AVG",'VISSIM Travel Time Outputs'!#REF!,IP$9),"-")</f>
        <v>-</v>
      </c>
      <c r="IQ87" s="324" t="str">
        <f>IFERROR(AVERAGEIFS('VISSIM Travel Time Outputs'!#REF!,'VISSIM Travel Time Outputs'!#REF!,$D87,'VISSIM Travel Time Outputs'!#REF!,"AVG",'VISSIM Travel Time Outputs'!#REF!,IQ$9),"-")</f>
        <v>-</v>
      </c>
      <c r="IR87" s="324" t="str">
        <f>IFERROR(AVERAGEIFS('VISSIM Travel Time Outputs'!#REF!,'VISSIM Travel Time Outputs'!#REF!,$D87,'VISSIM Travel Time Outputs'!#REF!,"AVG",'VISSIM Travel Time Outputs'!#REF!,IR$9),"-")</f>
        <v>-</v>
      </c>
      <c r="IS87" s="325" t="str">
        <f>IFERROR(AVERAGEIFS('VISSIM Travel Time Outputs'!#REF!,'VISSIM Travel Time Outputs'!#REF!,$D87,'VISSIM Travel Time Outputs'!#REF!,"AVG",'VISSIM Travel Time Outputs'!#REF!,IS$9),"-")</f>
        <v>-</v>
      </c>
      <c r="IT87" s="325" t="str">
        <f t="shared" si="53"/>
        <v>--</v>
      </c>
    </row>
    <row r="88" spans="1:254" x14ac:dyDescent="0.35">
      <c r="A88" s="252" t="str">
        <f t="shared" si="34"/>
        <v>H</v>
      </c>
      <c r="B88" s="319">
        <f t="shared" si="54"/>
        <v>79</v>
      </c>
      <c r="C88" s="413">
        <f>INDEX('Input - Travel Times'!$B$3:$AH$103,MATCH($B88,'Input - Travel Times'!$B$3:$B$103,0),MATCH(C$9,'Input - Travel Times'!$B$3:$AH$3,0))</f>
        <v>0</v>
      </c>
      <c r="D88" s="150">
        <f>INDEX('Input - Travel Times'!$B$3:$AH$103,MATCH($B88,'Input - Travel Times'!$B$3:$B$103,0),MATCH(D$9,'Input - Travel Times'!$B$3:$AH$3,0))</f>
        <v>0</v>
      </c>
      <c r="E88" s="518">
        <f>TIME(0,0,INDEX('Input - Travel Times'!$B$3:$AH$103,MATCH($B88,'Input - Travel Times'!$B$3:$B$103,0),MATCH(E$9,'Input - Travel Times'!$B$3:$AH$3,0)))</f>
        <v>0</v>
      </c>
      <c r="F88" s="518">
        <f>TIME(0,0,INDEX('Input - Travel Times'!$B$3:$AH$103,MATCH($B88,'Input - Travel Times'!$B$3:$B$103,0),MATCH(F$9,'Input - Travel Times'!$B$3:$AH$3,0)))</f>
        <v>0</v>
      </c>
      <c r="G88" s="518">
        <f>TIME(0,0,INDEX('Input - Travel Times'!$B$3:$AH$103,MATCH($B88,'Input - Travel Times'!$B$3:$B$103,0),MATCH(G$9,'Input - Travel Times'!$B$3:$AH$3,0)))</f>
        <v>0</v>
      </c>
      <c r="H88" s="518">
        <f>TIME(0,0,INDEX('Input - Travel Times'!$B$3:$AH$103,MATCH($B88,'Input - Travel Times'!$B$3:$B$103,0),MATCH(H$9,'Input - Travel Times'!$B$3:$AH$3,0)))</f>
        <v>0</v>
      </c>
      <c r="I88" s="130"/>
      <c r="J88" s="209" t="str">
        <f>IFERROR(TIME(0,0,AVERAGEIFS('VISSIM Travel Time Outputs'!$I:$I,'VISSIM Travel Time Outputs'!$D:$D,$D88,'VISSIM Travel Time Outputs'!$A:$A,"AVG",'VISSIM Travel Time Outputs'!$B:$B,J$9)),"-")</f>
        <v>-</v>
      </c>
      <c r="K88" s="34" t="str">
        <f>IFERROR(TIME(0,0,AVERAGEIFS('VISSIM Travel Time Outputs'!$I:$I,'VISSIM Travel Time Outputs'!$D:$D,$D88,'VISSIM Travel Time Outputs'!$A:$A,"AVG",'VISSIM Travel Time Outputs'!$B:$B,K$9)),"-")</f>
        <v>-</v>
      </c>
      <c r="L88" s="34" t="str">
        <f>IFERROR(TIME(0,0,AVERAGEIFS('VISSIM Travel Time Outputs'!$I:$I,'VISSIM Travel Time Outputs'!$D:$D,$D88,'VISSIM Travel Time Outputs'!$A:$A,"AVG",'VISSIM Travel Time Outputs'!$B:$B,L$9)),"-")</f>
        <v>-</v>
      </c>
      <c r="M88" s="34" t="str">
        <f>IFERROR(TIME(0,0,AVERAGEIFS('VISSIM Travel Time Outputs'!$I:$I,'VISSIM Travel Time Outputs'!$D:$D,$D88,'VISSIM Travel Time Outputs'!$A:$A,"AVG",'VISSIM Travel Time Outputs'!$B:$B,M$9)),"-")</f>
        <v>-</v>
      </c>
      <c r="N88" s="34" t="str">
        <f>IFERROR(TIME(0,0,AVERAGEIFS('VISSIM Travel Time Outputs'!$I:$I,'VISSIM Travel Time Outputs'!$D:$D,$D88,'VISSIM Travel Time Outputs'!$A:$A,"AVG",'VISSIM Travel Time Outputs'!$B:$B,N$9)),"-")</f>
        <v>-</v>
      </c>
      <c r="O88" s="34" t="str">
        <f>IFERROR(TIME(0,0,AVERAGEIFS('VISSIM Travel Time Outputs'!$I:$I,'VISSIM Travel Time Outputs'!$D:$D,$D88,'VISSIM Travel Time Outputs'!$A:$A,"AVG",'VISSIM Travel Time Outputs'!$B:$B,O$9)),"-")</f>
        <v>-</v>
      </c>
      <c r="P88" s="34" t="str">
        <f>IFERROR(TIME(0,0,AVERAGEIFS('VISSIM Travel Time Outputs'!$I:$I,'VISSIM Travel Time Outputs'!$D:$D,$D88,'VISSIM Travel Time Outputs'!$A:$A,"AVG",'VISSIM Travel Time Outputs'!$B:$B,P$9)),"-")</f>
        <v>-</v>
      </c>
      <c r="Q88" s="34" t="str">
        <f>IFERROR(TIME(0,0,AVERAGEIFS('VISSIM Travel Time Outputs'!$I:$I,'VISSIM Travel Time Outputs'!$D:$D,$D88,'VISSIM Travel Time Outputs'!$A:$A,"AVG",'VISSIM Travel Time Outputs'!$B:$B,Q$9)),"-")</f>
        <v>-</v>
      </c>
      <c r="R88" s="34" t="str">
        <f>IFERROR(TIME(0,0,AVERAGEIFS('VISSIM Travel Time Outputs'!$I:$I,'VISSIM Travel Time Outputs'!$D:$D,$D88,'VISSIM Travel Time Outputs'!$A:$A,"AVG",'VISSIM Travel Time Outputs'!$B:$B,R$9)),"-")</f>
        <v>-</v>
      </c>
      <c r="S88" s="34" t="str">
        <f>IFERROR(TIME(0,0,AVERAGEIFS('VISSIM Travel Time Outputs'!$I:$I,'VISSIM Travel Time Outputs'!$D:$D,$D88,'VISSIM Travel Time Outputs'!$A:$A,"AVG",'VISSIM Travel Time Outputs'!$B:$B,S$9)),"-")</f>
        <v>-</v>
      </c>
      <c r="T88" s="34" t="str">
        <f>IFERROR(TIME(0,0,AVERAGEIFS('VISSIM Travel Time Outputs'!$I:$I,'VISSIM Travel Time Outputs'!$D:$D,$D88,'VISSIM Travel Time Outputs'!$A:$A,"AVG",'VISSIM Travel Time Outputs'!$B:$B,T$9)),"-")</f>
        <v>-</v>
      </c>
      <c r="U88" s="34" t="str">
        <f>IFERROR(TIME(0,0,AVERAGEIFS('VISSIM Travel Time Outputs'!$I:$I,'VISSIM Travel Time Outputs'!$D:$D,$D88,'VISSIM Travel Time Outputs'!$A:$A,"AVG",'VISSIM Travel Time Outputs'!$B:$B,U$9)),"-")</f>
        <v>-</v>
      </c>
      <c r="V88" s="34" t="str">
        <f>IFERROR(TIME(0,0,AVERAGEIFS('VISSIM Travel Time Outputs'!$I:$I,'VISSIM Travel Time Outputs'!$D:$D,$D88,'VISSIM Travel Time Outputs'!$A:$A,"AVG",'VISSIM Travel Time Outputs'!$B:$B,V$9)),"-")</f>
        <v>-</v>
      </c>
      <c r="W88" s="34" t="str">
        <f>IFERROR(TIME(0,0,AVERAGEIFS('VISSIM Travel Time Outputs'!$I:$I,'VISSIM Travel Time Outputs'!$D:$D,$D88,'VISSIM Travel Time Outputs'!$A:$A,"AVG",'VISSIM Travel Time Outputs'!$B:$B,W$9)),"-")</f>
        <v>-</v>
      </c>
      <c r="X88" s="34" t="str">
        <f>IFERROR(TIME(0,0,AVERAGEIFS('VISSIM Travel Time Outputs'!$I:$I,'VISSIM Travel Time Outputs'!$D:$D,$D88,'VISSIM Travel Time Outputs'!$A:$A,"AVG",'VISSIM Travel Time Outputs'!$B:$B,X$9)),"-")</f>
        <v>-</v>
      </c>
      <c r="Y88" s="134" t="str">
        <f>IFERROR(TIME(0,0,AVERAGEIFS('VISSIM Travel Time Outputs'!$I:$I,'VISSIM Travel Time Outputs'!$D:$D,$D88,'VISSIM Travel Time Outputs'!$A:$A,"AVG",'VISSIM Travel Time Outputs'!$B:$B,Y$9)),"-")</f>
        <v>-</v>
      </c>
      <c r="Z88" s="254"/>
      <c r="AA88" s="323" t="str">
        <f>IFERROR(AVERAGEIFS('VISSIM Travel Time Outputs'!$F:$F,'VISSIM Travel Time Outputs'!$D:$D,$D88,'VISSIM Travel Time Outputs'!$A:$A,"AVG",'VISSIM Travel Time Outputs'!$B:$B,AA$9),"-")</f>
        <v>-</v>
      </c>
      <c r="AB88" s="324" t="str">
        <f>IFERROR(AVERAGEIFS('VISSIM Travel Time Outputs'!$F:$F,'VISSIM Travel Time Outputs'!$D:$D,$D88,'VISSIM Travel Time Outputs'!$A:$A,"AVG",'VISSIM Travel Time Outputs'!$B:$B,AB$9),"-")</f>
        <v>-</v>
      </c>
      <c r="AC88" s="324" t="str">
        <f>IFERROR(AVERAGEIFS('VISSIM Travel Time Outputs'!$F:$F,'VISSIM Travel Time Outputs'!$D:$D,$D88,'VISSIM Travel Time Outputs'!$A:$A,"AVG",'VISSIM Travel Time Outputs'!$B:$B,AC$9),"-")</f>
        <v>-</v>
      </c>
      <c r="AD88" s="324" t="str">
        <f>IFERROR(AVERAGEIFS('VISSIM Travel Time Outputs'!$F:$F,'VISSIM Travel Time Outputs'!$D:$D,$D88,'VISSIM Travel Time Outputs'!$A:$A,"AVG",'VISSIM Travel Time Outputs'!$B:$B,AD$9),"-")</f>
        <v>-</v>
      </c>
      <c r="AE88" s="324" t="str">
        <f>IFERROR(AVERAGEIFS('VISSIM Travel Time Outputs'!$F:$F,'VISSIM Travel Time Outputs'!$D:$D,$D88,'VISSIM Travel Time Outputs'!$A:$A,"AVG",'VISSIM Travel Time Outputs'!$B:$B,AE$9),"-")</f>
        <v>-</v>
      </c>
      <c r="AF88" s="324" t="str">
        <f>IFERROR(AVERAGEIFS('VISSIM Travel Time Outputs'!$F:$F,'VISSIM Travel Time Outputs'!$D:$D,$D88,'VISSIM Travel Time Outputs'!$A:$A,"AVG",'VISSIM Travel Time Outputs'!$B:$B,AF$9),"-")</f>
        <v>-</v>
      </c>
      <c r="AG88" s="324" t="str">
        <f>IFERROR(AVERAGEIFS('VISSIM Travel Time Outputs'!$F:$F,'VISSIM Travel Time Outputs'!$D:$D,$D88,'VISSIM Travel Time Outputs'!$A:$A,"AVG",'VISSIM Travel Time Outputs'!$B:$B,AG$9),"-")</f>
        <v>-</v>
      </c>
      <c r="AH88" s="324" t="str">
        <f>IFERROR(AVERAGEIFS('VISSIM Travel Time Outputs'!$F:$F,'VISSIM Travel Time Outputs'!$D:$D,$D88,'VISSIM Travel Time Outputs'!$A:$A,"AVG",'VISSIM Travel Time Outputs'!$B:$B,AH$9),"-")</f>
        <v>-</v>
      </c>
      <c r="AI88" s="324" t="str">
        <f>IFERROR(AVERAGEIFS('VISSIM Travel Time Outputs'!$F:$F,'VISSIM Travel Time Outputs'!$D:$D,$D88,'VISSIM Travel Time Outputs'!$A:$A,"AVG",'VISSIM Travel Time Outputs'!$B:$B,AI$9),"-")</f>
        <v>-</v>
      </c>
      <c r="AJ88" s="324" t="str">
        <f>IFERROR(AVERAGEIFS('VISSIM Travel Time Outputs'!$F:$F,'VISSIM Travel Time Outputs'!$D:$D,$D88,'VISSIM Travel Time Outputs'!$A:$A,"AVG",'VISSIM Travel Time Outputs'!$B:$B,AJ$9),"-")</f>
        <v>-</v>
      </c>
      <c r="AK88" s="324" t="str">
        <f>IFERROR(AVERAGEIFS('VISSIM Travel Time Outputs'!$F:$F,'VISSIM Travel Time Outputs'!$D:$D,$D88,'VISSIM Travel Time Outputs'!$A:$A,"AVG",'VISSIM Travel Time Outputs'!$B:$B,AK$9),"-")</f>
        <v>-</v>
      </c>
      <c r="AL88" s="324" t="str">
        <f>IFERROR(AVERAGEIFS('VISSIM Travel Time Outputs'!$F:$F,'VISSIM Travel Time Outputs'!$D:$D,$D88,'VISSIM Travel Time Outputs'!$A:$A,"AVG",'VISSIM Travel Time Outputs'!$B:$B,AL$9),"-")</f>
        <v>-</v>
      </c>
      <c r="AM88" s="324" t="str">
        <f>IFERROR(AVERAGEIFS('VISSIM Travel Time Outputs'!$F:$F,'VISSIM Travel Time Outputs'!$D:$D,$D88,'VISSIM Travel Time Outputs'!$A:$A,"AVG",'VISSIM Travel Time Outputs'!$B:$B,AM$9),"-")</f>
        <v>-</v>
      </c>
      <c r="AN88" s="324" t="str">
        <f>IFERROR(AVERAGEIFS('VISSIM Travel Time Outputs'!$F:$F,'VISSIM Travel Time Outputs'!$D:$D,$D88,'VISSIM Travel Time Outputs'!$A:$A,"AVG",'VISSIM Travel Time Outputs'!$B:$B,AN$9),"-")</f>
        <v>-</v>
      </c>
      <c r="AO88" s="324" t="str">
        <f>IFERROR(AVERAGEIFS('VISSIM Travel Time Outputs'!$F:$F,'VISSIM Travel Time Outputs'!$D:$D,$D88,'VISSIM Travel Time Outputs'!$A:$A,"AVG",'VISSIM Travel Time Outputs'!$B:$B,AO$9),"-")</f>
        <v>-</v>
      </c>
      <c r="AP88" s="325" t="str">
        <f>IFERROR(AVERAGEIFS('VISSIM Travel Time Outputs'!$F:$F,'VISSIM Travel Time Outputs'!$D:$D,$D88,'VISSIM Travel Time Outputs'!$A:$A,"AVG",'VISSIM Travel Time Outputs'!$B:$B,AP$9),"-")</f>
        <v>-</v>
      </c>
      <c r="AQ88" s="331"/>
      <c r="AR88" s="209" t="str">
        <f t="shared" si="35"/>
        <v>--</v>
      </c>
      <c r="AS88" s="354" t="str">
        <f t="shared" si="36"/>
        <v>--</v>
      </c>
      <c r="AT88" s="325">
        <f t="shared" si="37"/>
        <v>0</v>
      </c>
      <c r="AU88" s="255"/>
      <c r="AV88" s="209" t="str">
        <f>IFERROR(TIME(0,0,AVERAGEIFS('VISSIM Travel Time Outputs'!$J:$J,'VISSIM Travel Time Outputs'!$D:$D,$D88,'VISSIM Travel Time Outputs'!$A:$A,"AVG",'VISSIM Travel Time Outputs'!$B:$B,AV$9)),"-")</f>
        <v>-</v>
      </c>
      <c r="AW88" s="34" t="str">
        <f>IFERROR(TIME(0,0,AVERAGEIFS('VISSIM Travel Time Outputs'!$J:$J,'VISSIM Travel Time Outputs'!$D:$D,$D88,'VISSIM Travel Time Outputs'!$A:$A,"AVG",'VISSIM Travel Time Outputs'!$B:$B,AW$9)),"-")</f>
        <v>-</v>
      </c>
      <c r="AX88" s="34" t="str">
        <f>IFERROR(TIME(0,0,AVERAGEIFS('VISSIM Travel Time Outputs'!$J:$J,'VISSIM Travel Time Outputs'!$D:$D,$D88,'VISSIM Travel Time Outputs'!$A:$A,"AVG",'VISSIM Travel Time Outputs'!$B:$B,AX$9)),"-")</f>
        <v>-</v>
      </c>
      <c r="AY88" s="34" t="str">
        <f>IFERROR(TIME(0,0,AVERAGEIFS('VISSIM Travel Time Outputs'!$J:$J,'VISSIM Travel Time Outputs'!$D:$D,$D88,'VISSIM Travel Time Outputs'!$A:$A,"AVG",'VISSIM Travel Time Outputs'!$B:$B,AY$9)),"-")</f>
        <v>-</v>
      </c>
      <c r="AZ88" s="34" t="str">
        <f>IFERROR(TIME(0,0,AVERAGEIFS('VISSIM Travel Time Outputs'!$J:$J,'VISSIM Travel Time Outputs'!$D:$D,$D88,'VISSIM Travel Time Outputs'!$A:$A,"AVG",'VISSIM Travel Time Outputs'!$B:$B,AZ$9)),"-")</f>
        <v>-</v>
      </c>
      <c r="BA88" s="34" t="str">
        <f>IFERROR(TIME(0,0,AVERAGEIFS('VISSIM Travel Time Outputs'!$J:$J,'VISSIM Travel Time Outputs'!$D:$D,$D88,'VISSIM Travel Time Outputs'!$A:$A,"AVG",'VISSIM Travel Time Outputs'!$B:$B,BA$9)),"-")</f>
        <v>-</v>
      </c>
      <c r="BB88" s="34" t="str">
        <f>IFERROR(TIME(0,0,AVERAGEIFS('VISSIM Travel Time Outputs'!$J:$J,'VISSIM Travel Time Outputs'!$D:$D,$D88,'VISSIM Travel Time Outputs'!$A:$A,"AVG",'VISSIM Travel Time Outputs'!$B:$B,BB$9)),"-")</f>
        <v>-</v>
      </c>
      <c r="BC88" s="34" t="str">
        <f>IFERROR(TIME(0,0,AVERAGEIFS('VISSIM Travel Time Outputs'!$J:$J,'VISSIM Travel Time Outputs'!$D:$D,$D88,'VISSIM Travel Time Outputs'!$A:$A,"AVG",'VISSIM Travel Time Outputs'!$B:$B,BC$9)),"-")</f>
        <v>-</v>
      </c>
      <c r="BD88" s="34" t="str">
        <f>IFERROR(TIME(0,0,AVERAGEIFS('VISSIM Travel Time Outputs'!$J:$J,'VISSIM Travel Time Outputs'!$D:$D,$D88,'VISSIM Travel Time Outputs'!$A:$A,"AVG",'VISSIM Travel Time Outputs'!$B:$B,BD$9)),"-")</f>
        <v>-</v>
      </c>
      <c r="BE88" s="34" t="str">
        <f>IFERROR(TIME(0,0,AVERAGEIFS('VISSIM Travel Time Outputs'!$J:$J,'VISSIM Travel Time Outputs'!$D:$D,$D88,'VISSIM Travel Time Outputs'!$A:$A,"AVG",'VISSIM Travel Time Outputs'!$B:$B,BE$9)),"-")</f>
        <v>-</v>
      </c>
      <c r="BF88" s="34" t="str">
        <f>IFERROR(TIME(0,0,AVERAGEIFS('VISSIM Travel Time Outputs'!$J:$J,'VISSIM Travel Time Outputs'!$D:$D,$D88,'VISSIM Travel Time Outputs'!$A:$A,"AVG",'VISSIM Travel Time Outputs'!$B:$B,BF$9)),"-")</f>
        <v>-</v>
      </c>
      <c r="BG88" s="34" t="str">
        <f>IFERROR(TIME(0,0,AVERAGEIFS('VISSIM Travel Time Outputs'!$J:$J,'VISSIM Travel Time Outputs'!$D:$D,$D88,'VISSIM Travel Time Outputs'!$A:$A,"AVG",'VISSIM Travel Time Outputs'!$B:$B,BG$9)),"-")</f>
        <v>-</v>
      </c>
      <c r="BH88" s="34" t="str">
        <f>IFERROR(TIME(0,0,AVERAGEIFS('VISSIM Travel Time Outputs'!$J:$J,'VISSIM Travel Time Outputs'!$D:$D,$D88,'VISSIM Travel Time Outputs'!$A:$A,"AVG",'VISSIM Travel Time Outputs'!$B:$B,BH$9)),"-")</f>
        <v>-</v>
      </c>
      <c r="BI88" s="34" t="str">
        <f>IFERROR(TIME(0,0,AVERAGEIFS('VISSIM Travel Time Outputs'!$J:$J,'VISSIM Travel Time Outputs'!$D:$D,$D88,'VISSIM Travel Time Outputs'!$A:$A,"AVG",'VISSIM Travel Time Outputs'!$B:$B,BI$9)),"-")</f>
        <v>-</v>
      </c>
      <c r="BJ88" s="34" t="str">
        <f>IFERROR(TIME(0,0,AVERAGEIFS('VISSIM Travel Time Outputs'!$J:$J,'VISSIM Travel Time Outputs'!$D:$D,$D88,'VISSIM Travel Time Outputs'!$A:$A,"AVG",'VISSIM Travel Time Outputs'!$B:$B,BJ$9)),"-")</f>
        <v>-</v>
      </c>
      <c r="BK88" s="134" t="str">
        <f>IFERROR(TIME(0,0,AVERAGEIFS('VISSIM Travel Time Outputs'!$J:$J,'VISSIM Travel Time Outputs'!$D:$D,$D88,'VISSIM Travel Time Outputs'!$A:$A,"AVG",'VISSIM Travel Time Outputs'!$B:$B,BK$9)),"-")</f>
        <v>-</v>
      </c>
      <c r="BL88" s="126"/>
      <c r="BM88" s="323" t="str">
        <f>IFERROR(AVERAGEIFS('VISSIM Travel Time Outputs'!$G:$G,'VISSIM Travel Time Outputs'!$D:$D,$D88,'VISSIM Travel Time Outputs'!$A:$A,"AVG",'VISSIM Travel Time Outputs'!$B:$B,BM$9),"-")</f>
        <v>-</v>
      </c>
      <c r="BN88" s="324" t="str">
        <f>IFERROR(AVERAGEIFS('VISSIM Travel Time Outputs'!$G:$G,'VISSIM Travel Time Outputs'!$D:$D,$D88,'VISSIM Travel Time Outputs'!$A:$A,"AVG",'VISSIM Travel Time Outputs'!$B:$B,BN$9),"-")</f>
        <v>-</v>
      </c>
      <c r="BO88" s="324" t="str">
        <f>IFERROR(AVERAGEIFS('VISSIM Travel Time Outputs'!$G:$G,'VISSIM Travel Time Outputs'!$D:$D,$D88,'VISSIM Travel Time Outputs'!$A:$A,"AVG",'VISSIM Travel Time Outputs'!$B:$B,BO$9),"-")</f>
        <v>-</v>
      </c>
      <c r="BP88" s="324" t="str">
        <f>IFERROR(AVERAGEIFS('VISSIM Travel Time Outputs'!$G:$G,'VISSIM Travel Time Outputs'!$D:$D,$D88,'VISSIM Travel Time Outputs'!$A:$A,"AVG",'VISSIM Travel Time Outputs'!$B:$B,BP$9),"-")</f>
        <v>-</v>
      </c>
      <c r="BQ88" s="324" t="str">
        <f>IFERROR(AVERAGEIFS('VISSIM Travel Time Outputs'!$G:$G,'VISSIM Travel Time Outputs'!$D:$D,$D88,'VISSIM Travel Time Outputs'!$A:$A,"AVG",'VISSIM Travel Time Outputs'!$B:$B,BQ$9),"-")</f>
        <v>-</v>
      </c>
      <c r="BR88" s="324" t="str">
        <f>IFERROR(AVERAGEIFS('VISSIM Travel Time Outputs'!$G:$G,'VISSIM Travel Time Outputs'!$D:$D,$D88,'VISSIM Travel Time Outputs'!$A:$A,"AVG",'VISSIM Travel Time Outputs'!$B:$B,BR$9),"-")</f>
        <v>-</v>
      </c>
      <c r="BS88" s="324" t="str">
        <f>IFERROR(AVERAGEIFS('VISSIM Travel Time Outputs'!$G:$G,'VISSIM Travel Time Outputs'!$D:$D,$D88,'VISSIM Travel Time Outputs'!$A:$A,"AVG",'VISSIM Travel Time Outputs'!$B:$B,BS$9),"-")</f>
        <v>-</v>
      </c>
      <c r="BT88" s="324" t="str">
        <f>IFERROR(AVERAGEIFS('VISSIM Travel Time Outputs'!$G:$G,'VISSIM Travel Time Outputs'!$D:$D,$D88,'VISSIM Travel Time Outputs'!$A:$A,"AVG",'VISSIM Travel Time Outputs'!$B:$B,BT$9),"-")</f>
        <v>-</v>
      </c>
      <c r="BU88" s="324" t="str">
        <f>IFERROR(AVERAGEIFS('VISSIM Travel Time Outputs'!$G:$G,'VISSIM Travel Time Outputs'!$D:$D,$D88,'VISSIM Travel Time Outputs'!$A:$A,"AVG",'VISSIM Travel Time Outputs'!$B:$B,BU$9),"-")</f>
        <v>-</v>
      </c>
      <c r="BV88" s="324" t="str">
        <f>IFERROR(AVERAGEIFS('VISSIM Travel Time Outputs'!$G:$G,'VISSIM Travel Time Outputs'!$D:$D,$D88,'VISSIM Travel Time Outputs'!$A:$A,"AVG",'VISSIM Travel Time Outputs'!$B:$B,BV$9),"-")</f>
        <v>-</v>
      </c>
      <c r="BW88" s="324" t="str">
        <f>IFERROR(AVERAGEIFS('VISSIM Travel Time Outputs'!$G:$G,'VISSIM Travel Time Outputs'!$D:$D,$D88,'VISSIM Travel Time Outputs'!$A:$A,"AVG",'VISSIM Travel Time Outputs'!$B:$B,BW$9),"-")</f>
        <v>-</v>
      </c>
      <c r="BX88" s="324" t="str">
        <f>IFERROR(AVERAGEIFS('VISSIM Travel Time Outputs'!$G:$G,'VISSIM Travel Time Outputs'!$D:$D,$D88,'VISSIM Travel Time Outputs'!$A:$A,"AVG",'VISSIM Travel Time Outputs'!$B:$B,BX$9),"-")</f>
        <v>-</v>
      </c>
      <c r="BY88" s="324" t="str">
        <f>IFERROR(AVERAGEIFS('VISSIM Travel Time Outputs'!$G:$G,'VISSIM Travel Time Outputs'!$D:$D,$D88,'VISSIM Travel Time Outputs'!$A:$A,"AVG",'VISSIM Travel Time Outputs'!$B:$B,BY$9),"-")</f>
        <v>-</v>
      </c>
      <c r="BZ88" s="324" t="str">
        <f>IFERROR(AVERAGEIFS('VISSIM Travel Time Outputs'!$G:$G,'VISSIM Travel Time Outputs'!$D:$D,$D88,'VISSIM Travel Time Outputs'!$A:$A,"AVG",'VISSIM Travel Time Outputs'!$B:$B,BZ$9),"-")</f>
        <v>-</v>
      </c>
      <c r="CA88" s="324" t="str">
        <f>IFERROR(AVERAGEIFS('VISSIM Travel Time Outputs'!$G:$G,'VISSIM Travel Time Outputs'!$D:$D,$D88,'VISSIM Travel Time Outputs'!$A:$A,"AVG",'VISSIM Travel Time Outputs'!$B:$B,CA$9),"-")</f>
        <v>-</v>
      </c>
      <c r="CB88" s="325" t="str">
        <f>IFERROR(AVERAGEIFS('VISSIM Travel Time Outputs'!$G:$G,'VISSIM Travel Time Outputs'!$D:$D,$D88,'VISSIM Travel Time Outputs'!$A:$A,"AVG",'VISSIM Travel Time Outputs'!$B:$B,CB$9),"-")</f>
        <v>-</v>
      </c>
      <c r="CC88" s="254"/>
      <c r="CD88" s="209" t="str">
        <f t="shared" si="38"/>
        <v>--</v>
      </c>
      <c r="CE88" s="354" t="str">
        <f t="shared" si="39"/>
        <v>--</v>
      </c>
      <c r="CF88" s="325">
        <f t="shared" si="40"/>
        <v>0</v>
      </c>
      <c r="CG88" s="331"/>
      <c r="CH88" s="209"/>
      <c r="CI88" s="34"/>
      <c r="CJ88" s="34"/>
      <c r="CK88" s="34"/>
      <c r="CL88" s="34"/>
      <c r="CM88" s="34"/>
      <c r="CN88" s="34"/>
      <c r="CO88" s="34"/>
      <c r="CP88" s="34"/>
      <c r="CQ88" s="34"/>
      <c r="CR88" s="34"/>
      <c r="CS88" s="34"/>
      <c r="CT88" s="34"/>
      <c r="CU88" s="34"/>
      <c r="CV88" s="34"/>
      <c r="CW88" s="134"/>
      <c r="CX88" s="331"/>
      <c r="CY88" s="323"/>
      <c r="CZ88" s="324"/>
      <c r="DA88" s="324"/>
      <c r="DB88" s="324"/>
      <c r="DC88" s="324"/>
      <c r="DD88" s="324"/>
      <c r="DE88" s="324"/>
      <c r="DF88" s="324"/>
      <c r="DG88" s="324"/>
      <c r="DH88" s="324"/>
      <c r="DI88" s="324"/>
      <c r="DJ88" s="324"/>
      <c r="DK88" s="324"/>
      <c r="DL88" s="324"/>
      <c r="DM88" s="324"/>
      <c r="DN88" s="325"/>
      <c r="DO88" s="331"/>
      <c r="DP88" s="209" t="str">
        <f t="shared" si="41"/>
        <v>--</v>
      </c>
      <c r="DQ88" s="354" t="str">
        <f t="shared" si="42"/>
        <v>--</v>
      </c>
      <c r="DR88" s="325">
        <f t="shared" si="43"/>
        <v>0</v>
      </c>
      <c r="DS88" s="255"/>
      <c r="DT88" s="209" t="str">
        <f>IFERROR(TIME(0,0,AVERAGEIFS('VISSIM Travel Time Outputs'!$K:$K,'VISSIM Travel Time Outputs'!$D:$D,$D88,'VISSIM Travel Time Outputs'!$A:$A,"AVG",'VISSIM Travel Time Outputs'!$B:$B,DT$9)),"-")</f>
        <v>-</v>
      </c>
      <c r="DU88" s="34" t="str">
        <f>IFERROR(TIME(0,0,AVERAGEIFS('VISSIM Travel Time Outputs'!$K:$K,'VISSIM Travel Time Outputs'!$D:$D,$D88,'VISSIM Travel Time Outputs'!$A:$A,"AVG",'VISSIM Travel Time Outputs'!$B:$B,DU$9)),"-")</f>
        <v>-</v>
      </c>
      <c r="DV88" s="34" t="str">
        <f>IFERROR(TIME(0,0,AVERAGEIFS('VISSIM Travel Time Outputs'!$K:$K,'VISSIM Travel Time Outputs'!$D:$D,$D88,'VISSIM Travel Time Outputs'!$A:$A,"AVG",'VISSIM Travel Time Outputs'!$B:$B,DV$9)),"-")</f>
        <v>-</v>
      </c>
      <c r="DW88" s="34" t="str">
        <f>IFERROR(TIME(0,0,AVERAGEIFS('VISSIM Travel Time Outputs'!$K:$K,'VISSIM Travel Time Outputs'!$D:$D,$D88,'VISSIM Travel Time Outputs'!$A:$A,"AVG",'VISSIM Travel Time Outputs'!$B:$B,DW$9)),"-")</f>
        <v>-</v>
      </c>
      <c r="DX88" s="34" t="str">
        <f>IFERROR(TIME(0,0,AVERAGEIFS('VISSIM Travel Time Outputs'!$K:$K,'VISSIM Travel Time Outputs'!$D:$D,$D88,'VISSIM Travel Time Outputs'!$A:$A,"AVG",'VISSIM Travel Time Outputs'!$B:$B,DX$9)),"-")</f>
        <v>-</v>
      </c>
      <c r="DY88" s="34" t="str">
        <f>IFERROR(TIME(0,0,AVERAGEIFS('VISSIM Travel Time Outputs'!$K:$K,'VISSIM Travel Time Outputs'!$D:$D,$D88,'VISSIM Travel Time Outputs'!$A:$A,"AVG",'VISSIM Travel Time Outputs'!$B:$B,DY$9)),"-")</f>
        <v>-</v>
      </c>
      <c r="DZ88" s="34" t="str">
        <f>IFERROR(TIME(0,0,AVERAGEIFS('VISSIM Travel Time Outputs'!$K:$K,'VISSIM Travel Time Outputs'!$D:$D,$D88,'VISSIM Travel Time Outputs'!$A:$A,"AVG",'VISSIM Travel Time Outputs'!$B:$B,DZ$9)),"-")</f>
        <v>-</v>
      </c>
      <c r="EA88" s="34" t="str">
        <f>IFERROR(TIME(0,0,AVERAGEIFS('VISSIM Travel Time Outputs'!$K:$K,'VISSIM Travel Time Outputs'!$D:$D,$D88,'VISSIM Travel Time Outputs'!$A:$A,"AVG",'VISSIM Travel Time Outputs'!$B:$B,EA$9)),"-")</f>
        <v>-</v>
      </c>
      <c r="EB88" s="34" t="str">
        <f>IFERROR(TIME(0,0,AVERAGEIFS('VISSIM Travel Time Outputs'!$K:$K,'VISSIM Travel Time Outputs'!$D:$D,$D88,'VISSIM Travel Time Outputs'!$A:$A,"AVG",'VISSIM Travel Time Outputs'!$B:$B,EB$9)),"-")</f>
        <v>-</v>
      </c>
      <c r="EC88" s="34" t="str">
        <f>IFERROR(TIME(0,0,AVERAGEIFS('VISSIM Travel Time Outputs'!$K:$K,'VISSIM Travel Time Outputs'!$D:$D,$D88,'VISSIM Travel Time Outputs'!$A:$A,"AVG",'VISSIM Travel Time Outputs'!$B:$B,EC$9)),"-")</f>
        <v>-</v>
      </c>
      <c r="ED88" s="34" t="str">
        <f>IFERROR(TIME(0,0,AVERAGEIFS('VISSIM Travel Time Outputs'!$K:$K,'VISSIM Travel Time Outputs'!$D:$D,$D88,'VISSIM Travel Time Outputs'!$A:$A,"AVG",'VISSIM Travel Time Outputs'!$B:$B,ED$9)),"-")</f>
        <v>-</v>
      </c>
      <c r="EE88" s="34" t="str">
        <f>IFERROR(TIME(0,0,AVERAGEIFS('VISSIM Travel Time Outputs'!$K:$K,'VISSIM Travel Time Outputs'!$D:$D,$D88,'VISSIM Travel Time Outputs'!$A:$A,"AVG",'VISSIM Travel Time Outputs'!$B:$B,EE$9)),"-")</f>
        <v>-</v>
      </c>
      <c r="EF88" s="34" t="str">
        <f>IFERROR(TIME(0,0,AVERAGEIFS('VISSIM Travel Time Outputs'!$K:$K,'VISSIM Travel Time Outputs'!$D:$D,$D88,'VISSIM Travel Time Outputs'!$A:$A,"AVG",'VISSIM Travel Time Outputs'!$B:$B,EF$9)),"-")</f>
        <v>-</v>
      </c>
      <c r="EG88" s="34" t="str">
        <f>IFERROR(TIME(0,0,AVERAGEIFS('VISSIM Travel Time Outputs'!$K:$K,'VISSIM Travel Time Outputs'!$D:$D,$D88,'VISSIM Travel Time Outputs'!$A:$A,"AVG",'VISSIM Travel Time Outputs'!$B:$B,EG$9)),"-")</f>
        <v>-</v>
      </c>
      <c r="EH88" s="34" t="str">
        <f>IFERROR(TIME(0,0,AVERAGEIFS('VISSIM Travel Time Outputs'!$K:$K,'VISSIM Travel Time Outputs'!$D:$D,$D88,'VISSIM Travel Time Outputs'!$A:$A,"AVG",'VISSIM Travel Time Outputs'!$B:$B,EH$9)),"-")</f>
        <v>-</v>
      </c>
      <c r="EI88" s="134" t="str">
        <f>IFERROR(TIME(0,0,AVERAGEIFS('VISSIM Travel Time Outputs'!$K:$K,'VISSIM Travel Time Outputs'!$D:$D,$D88,'VISSIM Travel Time Outputs'!$A:$A,"AVG",'VISSIM Travel Time Outputs'!$B:$B,EI$9)),"-")</f>
        <v>-</v>
      </c>
      <c r="EJ88" s="126"/>
      <c r="EK88" s="323" t="str">
        <f>IFERROR(AVERAGEIFS('VISSIM Travel Time Outputs'!$H:$H,'VISSIM Travel Time Outputs'!$D:$D,$D88,'VISSIM Travel Time Outputs'!$A:$A,"AVG",'VISSIM Travel Time Outputs'!$B:$B,EK$9),"-")</f>
        <v>-</v>
      </c>
      <c r="EL88" s="324" t="str">
        <f>IFERROR(AVERAGEIFS('VISSIM Travel Time Outputs'!$H:$H,'VISSIM Travel Time Outputs'!$D:$D,$D88,'VISSIM Travel Time Outputs'!$A:$A,"AVG",'VISSIM Travel Time Outputs'!$B:$B,EL$9),"-")</f>
        <v>-</v>
      </c>
      <c r="EM88" s="324" t="str">
        <f>IFERROR(AVERAGEIFS('VISSIM Travel Time Outputs'!$H:$H,'VISSIM Travel Time Outputs'!$D:$D,$D88,'VISSIM Travel Time Outputs'!$A:$A,"AVG",'VISSIM Travel Time Outputs'!$B:$B,EM$9),"-")</f>
        <v>-</v>
      </c>
      <c r="EN88" s="324" t="str">
        <f>IFERROR(AVERAGEIFS('VISSIM Travel Time Outputs'!$H:$H,'VISSIM Travel Time Outputs'!$D:$D,$D88,'VISSIM Travel Time Outputs'!$A:$A,"AVG",'VISSIM Travel Time Outputs'!$B:$B,EN$9),"-")</f>
        <v>-</v>
      </c>
      <c r="EO88" s="324" t="str">
        <f>IFERROR(AVERAGEIFS('VISSIM Travel Time Outputs'!$H:$H,'VISSIM Travel Time Outputs'!$D:$D,$D88,'VISSIM Travel Time Outputs'!$A:$A,"AVG",'VISSIM Travel Time Outputs'!$B:$B,EO$9),"-")</f>
        <v>-</v>
      </c>
      <c r="EP88" s="324" t="str">
        <f>IFERROR(AVERAGEIFS('VISSIM Travel Time Outputs'!$H:$H,'VISSIM Travel Time Outputs'!$D:$D,$D88,'VISSIM Travel Time Outputs'!$A:$A,"AVG",'VISSIM Travel Time Outputs'!$B:$B,EP$9),"-")</f>
        <v>-</v>
      </c>
      <c r="EQ88" s="324" t="str">
        <f>IFERROR(AVERAGEIFS('VISSIM Travel Time Outputs'!$H:$H,'VISSIM Travel Time Outputs'!$D:$D,$D88,'VISSIM Travel Time Outputs'!$A:$A,"AVG",'VISSIM Travel Time Outputs'!$B:$B,EQ$9),"-")</f>
        <v>-</v>
      </c>
      <c r="ER88" s="324" t="str">
        <f>IFERROR(AVERAGEIFS('VISSIM Travel Time Outputs'!$H:$H,'VISSIM Travel Time Outputs'!$D:$D,$D88,'VISSIM Travel Time Outputs'!$A:$A,"AVG",'VISSIM Travel Time Outputs'!$B:$B,ER$9),"-")</f>
        <v>-</v>
      </c>
      <c r="ES88" s="324" t="str">
        <f>IFERROR(AVERAGEIFS('VISSIM Travel Time Outputs'!$H:$H,'VISSIM Travel Time Outputs'!$D:$D,$D88,'VISSIM Travel Time Outputs'!$A:$A,"AVG",'VISSIM Travel Time Outputs'!$B:$B,ES$9),"-")</f>
        <v>-</v>
      </c>
      <c r="ET88" s="324" t="str">
        <f>IFERROR(AVERAGEIFS('VISSIM Travel Time Outputs'!$H:$H,'VISSIM Travel Time Outputs'!$D:$D,$D88,'VISSIM Travel Time Outputs'!$A:$A,"AVG",'VISSIM Travel Time Outputs'!$B:$B,ET$9),"-")</f>
        <v>-</v>
      </c>
      <c r="EU88" s="324" t="str">
        <f>IFERROR(AVERAGEIFS('VISSIM Travel Time Outputs'!$H:$H,'VISSIM Travel Time Outputs'!$D:$D,$D88,'VISSIM Travel Time Outputs'!$A:$A,"AVG",'VISSIM Travel Time Outputs'!$B:$B,EU$9),"-")</f>
        <v>-</v>
      </c>
      <c r="EV88" s="324" t="str">
        <f>IFERROR(AVERAGEIFS('VISSIM Travel Time Outputs'!$H:$H,'VISSIM Travel Time Outputs'!$D:$D,$D88,'VISSIM Travel Time Outputs'!$A:$A,"AVG",'VISSIM Travel Time Outputs'!$B:$B,EV$9),"-")</f>
        <v>-</v>
      </c>
      <c r="EW88" s="324" t="str">
        <f>IFERROR(AVERAGEIFS('VISSIM Travel Time Outputs'!$H:$H,'VISSIM Travel Time Outputs'!$D:$D,$D88,'VISSIM Travel Time Outputs'!$A:$A,"AVG",'VISSIM Travel Time Outputs'!$B:$B,EW$9),"-")</f>
        <v>-</v>
      </c>
      <c r="EX88" s="324" t="str">
        <f>IFERROR(AVERAGEIFS('VISSIM Travel Time Outputs'!$H:$H,'VISSIM Travel Time Outputs'!$D:$D,$D88,'VISSIM Travel Time Outputs'!$A:$A,"AVG",'VISSIM Travel Time Outputs'!$B:$B,EX$9),"-")</f>
        <v>-</v>
      </c>
      <c r="EY88" s="324" t="str">
        <f>IFERROR(AVERAGEIFS('VISSIM Travel Time Outputs'!$H:$H,'VISSIM Travel Time Outputs'!$D:$D,$D88,'VISSIM Travel Time Outputs'!$A:$A,"AVG",'VISSIM Travel Time Outputs'!$B:$B,EY$9),"-")</f>
        <v>-</v>
      </c>
      <c r="EZ88" s="325" t="str">
        <f>IFERROR(AVERAGEIFS('VISSIM Travel Time Outputs'!$H:$H,'VISSIM Travel Time Outputs'!$D:$D,$D88,'VISSIM Travel Time Outputs'!$A:$A,"AVG",'VISSIM Travel Time Outputs'!$B:$B,EZ$9),"-")</f>
        <v>-</v>
      </c>
      <c r="FA88" s="254"/>
      <c r="FB88" s="209" t="str">
        <f t="shared" si="44"/>
        <v>--</v>
      </c>
      <c r="FC88" s="354" t="str">
        <f t="shared" si="45"/>
        <v>--</v>
      </c>
      <c r="FD88" s="325">
        <f t="shared" si="46"/>
        <v>0</v>
      </c>
      <c r="FE88" s="331"/>
      <c r="FF88" s="209" t="str">
        <f>IFERROR(GETPIVOTDATA("Average of TRAVTM(40)",#REF!,"TIMEINT",FF$9,"VEHICLETRAVELTIMEMEASUREMENT",$D88)/3600/24,"--")</f>
        <v>--</v>
      </c>
      <c r="FG88" s="34" t="str">
        <f>IFERROR(GETPIVOTDATA("Average of TRAVTM(40)",#REF!,"TIMEINT",FG$9,"VEHICLETRAVELTIMEMEASUREMENT",$D88)/3600/24,"--")</f>
        <v>--</v>
      </c>
      <c r="FH88" s="34" t="str">
        <f>IFERROR(GETPIVOTDATA("Average of TRAVTM(40)",#REF!,"TIMEINT",FH$9,"VEHICLETRAVELTIMEMEASUREMENT",$D88)/3600/24,"--")</f>
        <v>--</v>
      </c>
      <c r="FI88" s="34" t="str">
        <f>IFERROR(GETPIVOTDATA("Average of TRAVTM(40)",#REF!,"TIMEINT",FI$9,"VEHICLETRAVELTIMEMEASUREMENT",$D88)/3600/24,"--")</f>
        <v>--</v>
      </c>
      <c r="FJ88" s="34" t="str">
        <f>IFERROR(GETPIVOTDATA("Average of TRAVTM(40)",#REF!,"TIMEINT",FJ$9,"VEHICLETRAVELTIMEMEASUREMENT",$D88)/3600/24,"--")</f>
        <v>--</v>
      </c>
      <c r="FK88" s="34" t="str">
        <f>IFERROR(GETPIVOTDATA("Average of TRAVTM(40)",#REF!,"TIMEINT",FK$9,"VEHICLETRAVELTIMEMEASUREMENT",$D88)/3600/24,"--")</f>
        <v>--</v>
      </c>
      <c r="FL88" s="34" t="str">
        <f>IFERROR(GETPIVOTDATA("Average of TRAVTM(40)",#REF!,"TIMEINT",FL$9,"VEHICLETRAVELTIMEMEASUREMENT",$D88)/3600/24,"--")</f>
        <v>--</v>
      </c>
      <c r="FM88" s="34" t="str">
        <f>IFERROR(GETPIVOTDATA("Average of TRAVTM(40)",#REF!,"TIMEINT",FM$9,"VEHICLETRAVELTIMEMEASUREMENT",$D88)/3600/24,"--")</f>
        <v>--</v>
      </c>
      <c r="FN88" s="34" t="str">
        <f>IFERROR(GETPIVOTDATA("Average of TRAVTM(40)",#REF!,"TIMEINT",FN$9,"VEHICLETRAVELTIMEMEASUREMENT",$D88)/3600/24,"--")</f>
        <v>--</v>
      </c>
      <c r="FO88" s="34" t="str">
        <f>IFERROR(GETPIVOTDATA("Average of TRAVTM(40)",#REF!,"TIMEINT",FO$9,"VEHICLETRAVELTIMEMEASUREMENT",$D88)/3600/24,"--")</f>
        <v>--</v>
      </c>
      <c r="FP88" s="34" t="str">
        <f>IFERROR(GETPIVOTDATA("Average of TRAVTM(40)",#REF!,"TIMEINT",FP$9,"VEHICLETRAVELTIMEMEASUREMENT",$D88)/3600/24,"--")</f>
        <v>--</v>
      </c>
      <c r="FQ88" s="34" t="str">
        <f>IFERROR(GETPIVOTDATA("Average of TRAVTM(40)",#REF!,"TIMEINT",FQ$9,"VEHICLETRAVELTIMEMEASUREMENT",$D88)/3600/24,"--")</f>
        <v>--</v>
      </c>
      <c r="FR88" s="34" t="str">
        <f>IFERROR(GETPIVOTDATA("Average of TRAVTM(40)",#REF!,"TIMEINT",FR$9,"VEHICLETRAVELTIMEMEASUREMENT",$D88)/3600/24,"--")</f>
        <v>--</v>
      </c>
      <c r="FS88" s="34" t="str">
        <f>IFERROR(GETPIVOTDATA("Average of TRAVTM(40)",#REF!,"TIMEINT",FS$9,"VEHICLETRAVELTIMEMEASUREMENT",$D88)/3600/24,"--")</f>
        <v>--</v>
      </c>
      <c r="FT88" s="34" t="str">
        <f>IFERROR(GETPIVOTDATA("Average of TRAVTM(40)",#REF!,"TIMEINT",FT$9,"VEHICLETRAVELTIMEMEASUREMENT",$D88)/3600/24,"--")</f>
        <v>--</v>
      </c>
      <c r="FU88" s="134" t="str">
        <f>IFERROR(GETPIVOTDATA("Average of TRAVTM(40)",#REF!,"TIMEINT",FU$9,"VEHICLETRAVELTIMEMEASUREMENT",$D88)/3600/24,"--")</f>
        <v>--</v>
      </c>
      <c r="FV88" s="331"/>
      <c r="FW88" s="323" t="str">
        <f>IFERROR(GETPIVOTDATA("Average of VEHS(40)",#REF!,"TIMEINT",FW$9,"VEHICLETRAVELTIMEMEASUREMENT",$D88),"--")</f>
        <v>--</v>
      </c>
      <c r="FX88" s="324" t="str">
        <f>IFERROR(GETPIVOTDATA("Average of VEHS(40)",#REF!,"TIMEINT",FX$9,"VEHICLETRAVELTIMEMEASUREMENT",$D88),"--")</f>
        <v>--</v>
      </c>
      <c r="FY88" s="324" t="str">
        <f>IFERROR(GETPIVOTDATA("Average of VEHS(40)",#REF!,"TIMEINT",FY$9,"VEHICLETRAVELTIMEMEASUREMENT",$D88),"--")</f>
        <v>--</v>
      </c>
      <c r="FZ88" s="324" t="str">
        <f>IFERROR(GETPIVOTDATA("Average of VEHS(40)",#REF!,"TIMEINT",FZ$9,"VEHICLETRAVELTIMEMEASUREMENT",$D88),"--")</f>
        <v>--</v>
      </c>
      <c r="GA88" s="324" t="str">
        <f>IFERROR(GETPIVOTDATA("Average of VEHS(40)",#REF!,"TIMEINT",GA$9,"VEHICLETRAVELTIMEMEASUREMENT",$D88),"--")</f>
        <v>--</v>
      </c>
      <c r="GB88" s="324" t="str">
        <f>IFERROR(GETPIVOTDATA("Average of VEHS(40)",#REF!,"TIMEINT",GB$9,"VEHICLETRAVELTIMEMEASUREMENT",$D88),"--")</f>
        <v>--</v>
      </c>
      <c r="GC88" s="324" t="str">
        <f>IFERROR(GETPIVOTDATA("Average of VEHS(40)",#REF!,"TIMEINT",GC$9,"VEHICLETRAVELTIMEMEASUREMENT",$D88),"--")</f>
        <v>--</v>
      </c>
      <c r="GD88" s="324" t="str">
        <f>IFERROR(GETPIVOTDATA("Average of VEHS(40)",#REF!,"TIMEINT",GD$9,"VEHICLETRAVELTIMEMEASUREMENT",$D88),"--")</f>
        <v>--</v>
      </c>
      <c r="GE88" s="324" t="str">
        <f>IFERROR(GETPIVOTDATA("Average of VEHS(40)",#REF!,"TIMEINT",GE$9,"VEHICLETRAVELTIMEMEASUREMENT",$D88),"--")</f>
        <v>--</v>
      </c>
      <c r="GF88" s="324" t="str">
        <f>IFERROR(GETPIVOTDATA("Average of VEHS(40)",#REF!,"TIMEINT",GF$9,"VEHICLETRAVELTIMEMEASUREMENT",$D88),"--")</f>
        <v>--</v>
      </c>
      <c r="GG88" s="324" t="str">
        <f>IFERROR(GETPIVOTDATA("Average of VEHS(40)",#REF!,"TIMEINT",GG$9,"VEHICLETRAVELTIMEMEASUREMENT",$D88),"--")</f>
        <v>--</v>
      </c>
      <c r="GH88" s="324" t="str">
        <f>IFERROR(GETPIVOTDATA("Average of VEHS(40)",#REF!,"TIMEINT",GH$9,"VEHICLETRAVELTIMEMEASUREMENT",$D88),"--")</f>
        <v>--</v>
      </c>
      <c r="GI88" s="324" t="str">
        <f>IFERROR(GETPIVOTDATA("Average of VEHS(40)",#REF!,"TIMEINT",GI$9,"VEHICLETRAVELTIMEMEASUREMENT",$D88),"--")</f>
        <v>--</v>
      </c>
      <c r="GJ88" s="324" t="str">
        <f>IFERROR(GETPIVOTDATA("Average of VEHS(40)",#REF!,"TIMEINT",GJ$9,"VEHICLETRAVELTIMEMEASUREMENT",$D88),"--")</f>
        <v>--</v>
      </c>
      <c r="GK88" s="324" t="str">
        <f>IFERROR(GETPIVOTDATA("Average of VEHS(40)",#REF!,"TIMEINT",GK$9,"VEHICLETRAVELTIMEMEASUREMENT",$D88),"--")</f>
        <v>--</v>
      </c>
      <c r="GL88" s="325" t="str">
        <f>IFERROR(GETPIVOTDATA("Average of VEHS(40)",#REF!,"TIMEINT",GL$9,"VEHICLETRAVELTIMEMEASUREMENT",$D88),"--")</f>
        <v>--</v>
      </c>
      <c r="GM88" s="331"/>
      <c r="GN88" s="209" t="str">
        <f t="shared" si="47"/>
        <v>--</v>
      </c>
      <c r="GO88" s="354" t="str">
        <f t="shared" si="48"/>
        <v>--</v>
      </c>
      <c r="GP88" s="325">
        <f t="shared" si="49"/>
        <v>0</v>
      </c>
      <c r="GQ88" s="331"/>
      <c r="GR88" s="209" t="str">
        <f>IFERROR(GETPIVOTDATA("Average of TRAVTM(60)",#REF!,"TIMEINT",GR$9,"VEHICLETRAVELTIMEMEASUREMENT",$D88)/3600/24,"--")</f>
        <v>--</v>
      </c>
      <c r="GS88" s="34" t="str">
        <f>IFERROR(GETPIVOTDATA("Average of TRAVTM(60)",#REF!,"TIMEINT",GS$9,"VEHICLETRAVELTIMEMEASUREMENT",$D88)/3600/24,"--")</f>
        <v>--</v>
      </c>
      <c r="GT88" s="34" t="str">
        <f>IFERROR(GETPIVOTDATA("Average of TRAVTM(60)",#REF!,"TIMEINT",GT$9,"VEHICLETRAVELTIMEMEASUREMENT",$D88)/3600/24,"--")</f>
        <v>--</v>
      </c>
      <c r="GU88" s="34" t="str">
        <f>IFERROR(GETPIVOTDATA("Average of TRAVTM(60)",#REF!,"TIMEINT",GU$9,"VEHICLETRAVELTIMEMEASUREMENT",$D88)/3600/24,"--")</f>
        <v>--</v>
      </c>
      <c r="GV88" s="34" t="str">
        <f>IFERROR(GETPIVOTDATA("Average of TRAVTM(60)",#REF!,"TIMEINT",GV$9,"VEHICLETRAVELTIMEMEASUREMENT",$D88)/3600/24,"--")</f>
        <v>--</v>
      </c>
      <c r="GW88" s="34" t="str">
        <f>IFERROR(GETPIVOTDATA("Average of TRAVTM(60)",#REF!,"TIMEINT",GW$9,"VEHICLETRAVELTIMEMEASUREMENT",$D88)/3600/24,"--")</f>
        <v>--</v>
      </c>
      <c r="GX88" s="34" t="str">
        <f>IFERROR(GETPIVOTDATA("Average of TRAVTM(60)",#REF!,"TIMEINT",GX$9,"VEHICLETRAVELTIMEMEASUREMENT",$D88)/3600/24,"--")</f>
        <v>--</v>
      </c>
      <c r="GY88" s="34" t="str">
        <f>IFERROR(GETPIVOTDATA("Average of TRAVTM(60)",#REF!,"TIMEINT",GY$9,"VEHICLETRAVELTIMEMEASUREMENT",$D88)/3600/24,"--")</f>
        <v>--</v>
      </c>
      <c r="GZ88" s="34" t="str">
        <f>IFERROR(GETPIVOTDATA("Average of TRAVTM(60)",#REF!,"TIMEINT",GZ$9,"VEHICLETRAVELTIMEMEASUREMENT",$D88)/3600/24,"--")</f>
        <v>--</v>
      </c>
      <c r="HA88" s="34" t="str">
        <f>IFERROR(GETPIVOTDATA("Average of TRAVTM(60)",#REF!,"TIMEINT",HA$9,"VEHICLETRAVELTIMEMEASUREMENT",$D88)/3600/24,"--")</f>
        <v>--</v>
      </c>
      <c r="HB88" s="34" t="str">
        <f>IFERROR(GETPIVOTDATA("Average of TRAVTM(60)",#REF!,"TIMEINT",HB$9,"VEHICLETRAVELTIMEMEASUREMENT",$D88)/3600/24,"--")</f>
        <v>--</v>
      </c>
      <c r="HC88" s="34" t="str">
        <f>IFERROR(GETPIVOTDATA("Average of TRAVTM(60)",#REF!,"TIMEINT",HC$9,"VEHICLETRAVELTIMEMEASUREMENT",$D88)/3600/24,"--")</f>
        <v>--</v>
      </c>
      <c r="HD88" s="34" t="str">
        <f>IFERROR(GETPIVOTDATA("Average of TRAVTM(60)",#REF!,"TIMEINT",HD$9,"VEHICLETRAVELTIMEMEASUREMENT",$D88)/3600/24,"--")</f>
        <v>--</v>
      </c>
      <c r="HE88" s="34" t="str">
        <f>IFERROR(GETPIVOTDATA("Average of TRAVTM(60)",#REF!,"TIMEINT",HE$9,"VEHICLETRAVELTIMEMEASUREMENT",$D88)/3600/24,"--")</f>
        <v>--</v>
      </c>
      <c r="HF88" s="34" t="str">
        <f>IFERROR(GETPIVOTDATA("Average of TRAVTM(60)",#REF!,"TIMEINT",HF$9,"VEHICLETRAVELTIMEMEASUREMENT",$D88)/3600/24,"--")</f>
        <v>--</v>
      </c>
      <c r="HG88" s="134" t="str">
        <f>IFERROR(GETPIVOTDATA("Average of TRAVTM(60)",#REF!,"TIMEINT",HG$9,"VEHICLETRAVELTIMEMEASUREMENT",$D88)/3600/24,"--")</f>
        <v>--</v>
      </c>
      <c r="HH88" s="331"/>
      <c r="HI88" s="323" t="str">
        <f>IFERROR(GETPIVOTDATA("Average of VEHS(60)",#REF!,"TIMEINT",HI$9,"VEHICLETRAVELTIMEMEASUREMENT",$D88),"--")</f>
        <v>--</v>
      </c>
      <c r="HJ88" s="324" t="str">
        <f>IFERROR(GETPIVOTDATA("Average of VEHS(60)",#REF!,"TIMEINT",HJ$9,"VEHICLETRAVELTIMEMEASUREMENT",$D88),"--")</f>
        <v>--</v>
      </c>
      <c r="HK88" s="324" t="str">
        <f>IFERROR(GETPIVOTDATA("Average of VEHS(60)",#REF!,"TIMEINT",HK$9,"VEHICLETRAVELTIMEMEASUREMENT",$D88),"--")</f>
        <v>--</v>
      </c>
      <c r="HL88" s="324" t="str">
        <f>IFERROR(GETPIVOTDATA("Average of VEHS(60)",#REF!,"TIMEINT",HL$9,"VEHICLETRAVELTIMEMEASUREMENT",$D88),"--")</f>
        <v>--</v>
      </c>
      <c r="HM88" s="324" t="str">
        <f>IFERROR(GETPIVOTDATA("Average of VEHS(60)",#REF!,"TIMEINT",HM$9,"VEHICLETRAVELTIMEMEASUREMENT",$D88),"--")</f>
        <v>--</v>
      </c>
      <c r="HN88" s="324" t="str">
        <f>IFERROR(GETPIVOTDATA("Average of VEHS(60)",#REF!,"TIMEINT",HN$9,"VEHICLETRAVELTIMEMEASUREMENT",$D88),"--")</f>
        <v>--</v>
      </c>
      <c r="HO88" s="324" t="str">
        <f>IFERROR(GETPIVOTDATA("Average of VEHS(60)",#REF!,"TIMEINT",HO$9,"VEHICLETRAVELTIMEMEASUREMENT",$D88),"--")</f>
        <v>--</v>
      </c>
      <c r="HP88" s="324" t="str">
        <f>IFERROR(GETPIVOTDATA("Average of VEHS(60)",#REF!,"TIMEINT",HP$9,"VEHICLETRAVELTIMEMEASUREMENT",$D88),"--")</f>
        <v>--</v>
      </c>
      <c r="HQ88" s="324" t="str">
        <f>IFERROR(GETPIVOTDATA("Average of VEHS(60)",#REF!,"TIMEINT",HQ$9,"VEHICLETRAVELTIMEMEASUREMENT",$D88),"--")</f>
        <v>--</v>
      </c>
      <c r="HR88" s="324" t="str">
        <f>IFERROR(GETPIVOTDATA("Average of VEHS(60)",#REF!,"TIMEINT",HR$9,"VEHICLETRAVELTIMEMEASUREMENT",$D88),"--")</f>
        <v>--</v>
      </c>
      <c r="HS88" s="324" t="str">
        <f>IFERROR(GETPIVOTDATA("Average of VEHS(60)",#REF!,"TIMEINT",HS$9,"VEHICLETRAVELTIMEMEASUREMENT",$D88),"--")</f>
        <v>--</v>
      </c>
      <c r="HT88" s="324" t="str">
        <f>IFERROR(GETPIVOTDATA("Average of VEHS(60)",#REF!,"TIMEINT",HT$9,"VEHICLETRAVELTIMEMEASUREMENT",$D88),"--")</f>
        <v>--</v>
      </c>
      <c r="HU88" s="324" t="str">
        <f>IFERROR(GETPIVOTDATA("Average of VEHS(60)",#REF!,"TIMEINT",HU$9,"VEHICLETRAVELTIMEMEASUREMENT",$D88),"--")</f>
        <v>--</v>
      </c>
      <c r="HV88" s="324" t="str">
        <f>IFERROR(GETPIVOTDATA("Average of VEHS(60)",#REF!,"TIMEINT",HV$9,"VEHICLETRAVELTIMEMEASUREMENT",$D88),"--")</f>
        <v>--</v>
      </c>
      <c r="HW88" s="324" t="str">
        <f>IFERROR(GETPIVOTDATA("Average of VEHS(60)",#REF!,"TIMEINT",HW$9,"VEHICLETRAVELTIMEMEASUREMENT",$D88),"--")</f>
        <v>--</v>
      </c>
      <c r="HX88" s="325" t="str">
        <f>IFERROR(GETPIVOTDATA("Average of VEHS(60)",#REF!,"TIMEINT",HX$9,"VEHICLETRAVELTIMEMEASUREMENT",$D88),"--")</f>
        <v>--</v>
      </c>
      <c r="HY88" s="331"/>
      <c r="HZ88" s="209" t="str">
        <f t="shared" si="50"/>
        <v>--</v>
      </c>
      <c r="IA88" s="354" t="str">
        <f t="shared" si="51"/>
        <v>--</v>
      </c>
      <c r="IB88" s="325">
        <f t="shared" si="52"/>
        <v>0</v>
      </c>
      <c r="IC88" s="638"/>
      <c r="ID88" s="323" t="str">
        <f>IFERROR(AVERAGEIFS('VISSIM Travel Time Outputs'!#REF!,'VISSIM Travel Time Outputs'!#REF!,$D88,'VISSIM Travel Time Outputs'!#REF!,"AVG",'VISSIM Travel Time Outputs'!#REF!,ID$9),"-")</f>
        <v>-</v>
      </c>
      <c r="IE88" s="324" t="str">
        <f>IFERROR(AVERAGEIFS('VISSIM Travel Time Outputs'!#REF!,'VISSIM Travel Time Outputs'!#REF!,$D88,'VISSIM Travel Time Outputs'!#REF!,"AVG",'VISSIM Travel Time Outputs'!#REF!,IE$9),"-")</f>
        <v>-</v>
      </c>
      <c r="IF88" s="324" t="str">
        <f>IFERROR(AVERAGEIFS('VISSIM Travel Time Outputs'!#REF!,'VISSIM Travel Time Outputs'!#REF!,$D88,'VISSIM Travel Time Outputs'!#REF!,"AVG",'VISSIM Travel Time Outputs'!#REF!,IF$9),"-")</f>
        <v>-</v>
      </c>
      <c r="IG88" s="324" t="str">
        <f>IFERROR(AVERAGEIFS('VISSIM Travel Time Outputs'!#REF!,'VISSIM Travel Time Outputs'!#REF!,$D88,'VISSIM Travel Time Outputs'!#REF!,"AVG",'VISSIM Travel Time Outputs'!#REF!,IG$9),"-")</f>
        <v>-</v>
      </c>
      <c r="IH88" s="324" t="str">
        <f>IFERROR(AVERAGEIFS('VISSIM Travel Time Outputs'!#REF!,'VISSIM Travel Time Outputs'!#REF!,$D88,'VISSIM Travel Time Outputs'!#REF!,"AVG",'VISSIM Travel Time Outputs'!#REF!,IH$9),"-")</f>
        <v>-</v>
      </c>
      <c r="II88" s="324" t="str">
        <f>IFERROR(AVERAGEIFS('VISSIM Travel Time Outputs'!#REF!,'VISSIM Travel Time Outputs'!#REF!,$D88,'VISSIM Travel Time Outputs'!#REF!,"AVG",'VISSIM Travel Time Outputs'!#REF!,II$9),"-")</f>
        <v>-</v>
      </c>
      <c r="IJ88" s="324" t="str">
        <f>IFERROR(AVERAGEIFS('VISSIM Travel Time Outputs'!#REF!,'VISSIM Travel Time Outputs'!#REF!,$D88,'VISSIM Travel Time Outputs'!#REF!,"AVG",'VISSIM Travel Time Outputs'!#REF!,IJ$9),"-")</f>
        <v>-</v>
      </c>
      <c r="IK88" s="324" t="str">
        <f>IFERROR(AVERAGEIFS('VISSIM Travel Time Outputs'!#REF!,'VISSIM Travel Time Outputs'!#REF!,$D88,'VISSIM Travel Time Outputs'!#REF!,"AVG",'VISSIM Travel Time Outputs'!#REF!,IK$9),"-")</f>
        <v>-</v>
      </c>
      <c r="IL88" s="324" t="str">
        <f>IFERROR(AVERAGEIFS('VISSIM Travel Time Outputs'!#REF!,'VISSIM Travel Time Outputs'!#REF!,$D88,'VISSIM Travel Time Outputs'!#REF!,"AVG",'VISSIM Travel Time Outputs'!#REF!,IL$9),"-")</f>
        <v>-</v>
      </c>
      <c r="IM88" s="324" t="str">
        <f>IFERROR(AVERAGEIFS('VISSIM Travel Time Outputs'!#REF!,'VISSIM Travel Time Outputs'!#REF!,$D88,'VISSIM Travel Time Outputs'!#REF!,"AVG",'VISSIM Travel Time Outputs'!#REF!,IM$9),"-")</f>
        <v>-</v>
      </c>
      <c r="IN88" s="324" t="str">
        <f>IFERROR(AVERAGEIFS('VISSIM Travel Time Outputs'!#REF!,'VISSIM Travel Time Outputs'!#REF!,$D88,'VISSIM Travel Time Outputs'!#REF!,"AVG",'VISSIM Travel Time Outputs'!#REF!,IN$9),"-")</f>
        <v>-</v>
      </c>
      <c r="IO88" s="324" t="str">
        <f>IFERROR(AVERAGEIFS('VISSIM Travel Time Outputs'!#REF!,'VISSIM Travel Time Outputs'!#REF!,$D88,'VISSIM Travel Time Outputs'!#REF!,"AVG",'VISSIM Travel Time Outputs'!#REF!,IO$9),"-")</f>
        <v>-</v>
      </c>
      <c r="IP88" s="324" t="str">
        <f>IFERROR(AVERAGEIFS('VISSIM Travel Time Outputs'!#REF!,'VISSIM Travel Time Outputs'!#REF!,$D88,'VISSIM Travel Time Outputs'!#REF!,"AVG",'VISSIM Travel Time Outputs'!#REF!,IP$9),"-")</f>
        <v>-</v>
      </c>
      <c r="IQ88" s="324" t="str">
        <f>IFERROR(AVERAGEIFS('VISSIM Travel Time Outputs'!#REF!,'VISSIM Travel Time Outputs'!#REF!,$D88,'VISSIM Travel Time Outputs'!#REF!,"AVG",'VISSIM Travel Time Outputs'!#REF!,IQ$9),"-")</f>
        <v>-</v>
      </c>
      <c r="IR88" s="324" t="str">
        <f>IFERROR(AVERAGEIFS('VISSIM Travel Time Outputs'!#REF!,'VISSIM Travel Time Outputs'!#REF!,$D88,'VISSIM Travel Time Outputs'!#REF!,"AVG",'VISSIM Travel Time Outputs'!#REF!,IR$9),"-")</f>
        <v>-</v>
      </c>
      <c r="IS88" s="325" t="str">
        <f>IFERROR(AVERAGEIFS('VISSIM Travel Time Outputs'!#REF!,'VISSIM Travel Time Outputs'!#REF!,$D88,'VISSIM Travel Time Outputs'!#REF!,"AVG",'VISSIM Travel Time Outputs'!#REF!,IS$9),"-")</f>
        <v>-</v>
      </c>
      <c r="IT88" s="325" t="str">
        <f t="shared" si="53"/>
        <v>--</v>
      </c>
    </row>
    <row r="89" spans="1:254" x14ac:dyDescent="0.35">
      <c r="A89" s="252" t="str">
        <f t="shared" si="34"/>
        <v>H</v>
      </c>
      <c r="B89" s="319">
        <f t="shared" si="54"/>
        <v>80</v>
      </c>
      <c r="C89" s="413">
        <f>INDEX('Input - Travel Times'!$B$3:$AH$103,MATCH($B89,'Input - Travel Times'!$B$3:$B$103,0),MATCH(C$9,'Input - Travel Times'!$B$3:$AH$3,0))</f>
        <v>0</v>
      </c>
      <c r="D89" s="150">
        <f>INDEX('Input - Travel Times'!$B$3:$AH$103,MATCH($B89,'Input - Travel Times'!$B$3:$B$103,0),MATCH(D$9,'Input - Travel Times'!$B$3:$AH$3,0))</f>
        <v>0</v>
      </c>
      <c r="E89" s="518">
        <f>TIME(0,0,INDEX('Input - Travel Times'!$B$3:$AH$103,MATCH($B89,'Input - Travel Times'!$B$3:$B$103,0),MATCH(E$9,'Input - Travel Times'!$B$3:$AH$3,0)))</f>
        <v>0</v>
      </c>
      <c r="F89" s="518">
        <f>TIME(0,0,INDEX('Input - Travel Times'!$B$3:$AH$103,MATCH($B89,'Input - Travel Times'!$B$3:$B$103,0),MATCH(F$9,'Input - Travel Times'!$B$3:$AH$3,0)))</f>
        <v>0</v>
      </c>
      <c r="G89" s="518">
        <f>TIME(0,0,INDEX('Input - Travel Times'!$B$3:$AH$103,MATCH($B89,'Input - Travel Times'!$B$3:$B$103,0),MATCH(G$9,'Input - Travel Times'!$B$3:$AH$3,0)))</f>
        <v>0</v>
      </c>
      <c r="H89" s="518">
        <f>TIME(0,0,INDEX('Input - Travel Times'!$B$3:$AH$103,MATCH($B89,'Input - Travel Times'!$B$3:$B$103,0),MATCH(H$9,'Input - Travel Times'!$B$3:$AH$3,0)))</f>
        <v>0</v>
      </c>
      <c r="I89" s="130"/>
      <c r="J89" s="209" t="str">
        <f>IFERROR(TIME(0,0,AVERAGEIFS('VISSIM Travel Time Outputs'!$I:$I,'VISSIM Travel Time Outputs'!$D:$D,$D89,'VISSIM Travel Time Outputs'!$A:$A,"AVG",'VISSIM Travel Time Outputs'!$B:$B,J$9)),"-")</f>
        <v>-</v>
      </c>
      <c r="K89" s="34" t="str">
        <f>IFERROR(TIME(0,0,AVERAGEIFS('VISSIM Travel Time Outputs'!$I:$I,'VISSIM Travel Time Outputs'!$D:$D,$D89,'VISSIM Travel Time Outputs'!$A:$A,"AVG",'VISSIM Travel Time Outputs'!$B:$B,K$9)),"-")</f>
        <v>-</v>
      </c>
      <c r="L89" s="34" t="str">
        <f>IFERROR(TIME(0,0,AVERAGEIFS('VISSIM Travel Time Outputs'!$I:$I,'VISSIM Travel Time Outputs'!$D:$D,$D89,'VISSIM Travel Time Outputs'!$A:$A,"AVG",'VISSIM Travel Time Outputs'!$B:$B,L$9)),"-")</f>
        <v>-</v>
      </c>
      <c r="M89" s="34" t="str">
        <f>IFERROR(TIME(0,0,AVERAGEIFS('VISSIM Travel Time Outputs'!$I:$I,'VISSIM Travel Time Outputs'!$D:$D,$D89,'VISSIM Travel Time Outputs'!$A:$A,"AVG",'VISSIM Travel Time Outputs'!$B:$B,M$9)),"-")</f>
        <v>-</v>
      </c>
      <c r="N89" s="34" t="str">
        <f>IFERROR(TIME(0,0,AVERAGEIFS('VISSIM Travel Time Outputs'!$I:$I,'VISSIM Travel Time Outputs'!$D:$D,$D89,'VISSIM Travel Time Outputs'!$A:$A,"AVG",'VISSIM Travel Time Outputs'!$B:$B,N$9)),"-")</f>
        <v>-</v>
      </c>
      <c r="O89" s="34" t="str">
        <f>IFERROR(TIME(0,0,AVERAGEIFS('VISSIM Travel Time Outputs'!$I:$I,'VISSIM Travel Time Outputs'!$D:$D,$D89,'VISSIM Travel Time Outputs'!$A:$A,"AVG",'VISSIM Travel Time Outputs'!$B:$B,O$9)),"-")</f>
        <v>-</v>
      </c>
      <c r="P89" s="34" t="str">
        <f>IFERROR(TIME(0,0,AVERAGEIFS('VISSIM Travel Time Outputs'!$I:$I,'VISSIM Travel Time Outputs'!$D:$D,$D89,'VISSIM Travel Time Outputs'!$A:$A,"AVG",'VISSIM Travel Time Outputs'!$B:$B,P$9)),"-")</f>
        <v>-</v>
      </c>
      <c r="Q89" s="34" t="str">
        <f>IFERROR(TIME(0,0,AVERAGEIFS('VISSIM Travel Time Outputs'!$I:$I,'VISSIM Travel Time Outputs'!$D:$D,$D89,'VISSIM Travel Time Outputs'!$A:$A,"AVG",'VISSIM Travel Time Outputs'!$B:$B,Q$9)),"-")</f>
        <v>-</v>
      </c>
      <c r="R89" s="34" t="str">
        <f>IFERROR(TIME(0,0,AVERAGEIFS('VISSIM Travel Time Outputs'!$I:$I,'VISSIM Travel Time Outputs'!$D:$D,$D89,'VISSIM Travel Time Outputs'!$A:$A,"AVG",'VISSIM Travel Time Outputs'!$B:$B,R$9)),"-")</f>
        <v>-</v>
      </c>
      <c r="S89" s="34" t="str">
        <f>IFERROR(TIME(0,0,AVERAGEIFS('VISSIM Travel Time Outputs'!$I:$I,'VISSIM Travel Time Outputs'!$D:$D,$D89,'VISSIM Travel Time Outputs'!$A:$A,"AVG",'VISSIM Travel Time Outputs'!$B:$B,S$9)),"-")</f>
        <v>-</v>
      </c>
      <c r="T89" s="34" t="str">
        <f>IFERROR(TIME(0,0,AVERAGEIFS('VISSIM Travel Time Outputs'!$I:$I,'VISSIM Travel Time Outputs'!$D:$D,$D89,'VISSIM Travel Time Outputs'!$A:$A,"AVG",'VISSIM Travel Time Outputs'!$B:$B,T$9)),"-")</f>
        <v>-</v>
      </c>
      <c r="U89" s="34" t="str">
        <f>IFERROR(TIME(0,0,AVERAGEIFS('VISSIM Travel Time Outputs'!$I:$I,'VISSIM Travel Time Outputs'!$D:$D,$D89,'VISSIM Travel Time Outputs'!$A:$A,"AVG",'VISSIM Travel Time Outputs'!$B:$B,U$9)),"-")</f>
        <v>-</v>
      </c>
      <c r="V89" s="34" t="str">
        <f>IFERROR(TIME(0,0,AVERAGEIFS('VISSIM Travel Time Outputs'!$I:$I,'VISSIM Travel Time Outputs'!$D:$D,$D89,'VISSIM Travel Time Outputs'!$A:$A,"AVG",'VISSIM Travel Time Outputs'!$B:$B,V$9)),"-")</f>
        <v>-</v>
      </c>
      <c r="W89" s="34" t="str">
        <f>IFERROR(TIME(0,0,AVERAGEIFS('VISSIM Travel Time Outputs'!$I:$I,'VISSIM Travel Time Outputs'!$D:$D,$D89,'VISSIM Travel Time Outputs'!$A:$A,"AVG",'VISSIM Travel Time Outputs'!$B:$B,W$9)),"-")</f>
        <v>-</v>
      </c>
      <c r="X89" s="34" t="str">
        <f>IFERROR(TIME(0,0,AVERAGEIFS('VISSIM Travel Time Outputs'!$I:$I,'VISSIM Travel Time Outputs'!$D:$D,$D89,'VISSIM Travel Time Outputs'!$A:$A,"AVG",'VISSIM Travel Time Outputs'!$B:$B,X$9)),"-")</f>
        <v>-</v>
      </c>
      <c r="Y89" s="134" t="str">
        <f>IFERROR(TIME(0,0,AVERAGEIFS('VISSIM Travel Time Outputs'!$I:$I,'VISSIM Travel Time Outputs'!$D:$D,$D89,'VISSIM Travel Time Outputs'!$A:$A,"AVG",'VISSIM Travel Time Outputs'!$B:$B,Y$9)),"-")</f>
        <v>-</v>
      </c>
      <c r="Z89" s="254"/>
      <c r="AA89" s="323" t="str">
        <f>IFERROR(AVERAGEIFS('VISSIM Travel Time Outputs'!$F:$F,'VISSIM Travel Time Outputs'!$D:$D,$D89,'VISSIM Travel Time Outputs'!$A:$A,"AVG",'VISSIM Travel Time Outputs'!$B:$B,AA$9),"-")</f>
        <v>-</v>
      </c>
      <c r="AB89" s="324" t="str">
        <f>IFERROR(AVERAGEIFS('VISSIM Travel Time Outputs'!$F:$F,'VISSIM Travel Time Outputs'!$D:$D,$D89,'VISSIM Travel Time Outputs'!$A:$A,"AVG",'VISSIM Travel Time Outputs'!$B:$B,AB$9),"-")</f>
        <v>-</v>
      </c>
      <c r="AC89" s="324" t="str">
        <f>IFERROR(AVERAGEIFS('VISSIM Travel Time Outputs'!$F:$F,'VISSIM Travel Time Outputs'!$D:$D,$D89,'VISSIM Travel Time Outputs'!$A:$A,"AVG",'VISSIM Travel Time Outputs'!$B:$B,AC$9),"-")</f>
        <v>-</v>
      </c>
      <c r="AD89" s="324" t="str">
        <f>IFERROR(AVERAGEIFS('VISSIM Travel Time Outputs'!$F:$F,'VISSIM Travel Time Outputs'!$D:$D,$D89,'VISSIM Travel Time Outputs'!$A:$A,"AVG",'VISSIM Travel Time Outputs'!$B:$B,AD$9),"-")</f>
        <v>-</v>
      </c>
      <c r="AE89" s="324" t="str">
        <f>IFERROR(AVERAGEIFS('VISSIM Travel Time Outputs'!$F:$F,'VISSIM Travel Time Outputs'!$D:$D,$D89,'VISSIM Travel Time Outputs'!$A:$A,"AVG",'VISSIM Travel Time Outputs'!$B:$B,AE$9),"-")</f>
        <v>-</v>
      </c>
      <c r="AF89" s="324" t="str">
        <f>IFERROR(AVERAGEIFS('VISSIM Travel Time Outputs'!$F:$F,'VISSIM Travel Time Outputs'!$D:$D,$D89,'VISSIM Travel Time Outputs'!$A:$A,"AVG",'VISSIM Travel Time Outputs'!$B:$B,AF$9),"-")</f>
        <v>-</v>
      </c>
      <c r="AG89" s="324" t="str">
        <f>IFERROR(AVERAGEIFS('VISSIM Travel Time Outputs'!$F:$F,'VISSIM Travel Time Outputs'!$D:$D,$D89,'VISSIM Travel Time Outputs'!$A:$A,"AVG",'VISSIM Travel Time Outputs'!$B:$B,AG$9),"-")</f>
        <v>-</v>
      </c>
      <c r="AH89" s="324" t="str">
        <f>IFERROR(AVERAGEIFS('VISSIM Travel Time Outputs'!$F:$F,'VISSIM Travel Time Outputs'!$D:$D,$D89,'VISSIM Travel Time Outputs'!$A:$A,"AVG",'VISSIM Travel Time Outputs'!$B:$B,AH$9),"-")</f>
        <v>-</v>
      </c>
      <c r="AI89" s="324" t="str">
        <f>IFERROR(AVERAGEIFS('VISSIM Travel Time Outputs'!$F:$F,'VISSIM Travel Time Outputs'!$D:$D,$D89,'VISSIM Travel Time Outputs'!$A:$A,"AVG",'VISSIM Travel Time Outputs'!$B:$B,AI$9),"-")</f>
        <v>-</v>
      </c>
      <c r="AJ89" s="324" t="str">
        <f>IFERROR(AVERAGEIFS('VISSIM Travel Time Outputs'!$F:$F,'VISSIM Travel Time Outputs'!$D:$D,$D89,'VISSIM Travel Time Outputs'!$A:$A,"AVG",'VISSIM Travel Time Outputs'!$B:$B,AJ$9),"-")</f>
        <v>-</v>
      </c>
      <c r="AK89" s="324" t="str">
        <f>IFERROR(AVERAGEIFS('VISSIM Travel Time Outputs'!$F:$F,'VISSIM Travel Time Outputs'!$D:$D,$D89,'VISSIM Travel Time Outputs'!$A:$A,"AVG",'VISSIM Travel Time Outputs'!$B:$B,AK$9),"-")</f>
        <v>-</v>
      </c>
      <c r="AL89" s="324" t="str">
        <f>IFERROR(AVERAGEIFS('VISSIM Travel Time Outputs'!$F:$F,'VISSIM Travel Time Outputs'!$D:$D,$D89,'VISSIM Travel Time Outputs'!$A:$A,"AVG",'VISSIM Travel Time Outputs'!$B:$B,AL$9),"-")</f>
        <v>-</v>
      </c>
      <c r="AM89" s="324" t="str">
        <f>IFERROR(AVERAGEIFS('VISSIM Travel Time Outputs'!$F:$F,'VISSIM Travel Time Outputs'!$D:$D,$D89,'VISSIM Travel Time Outputs'!$A:$A,"AVG",'VISSIM Travel Time Outputs'!$B:$B,AM$9),"-")</f>
        <v>-</v>
      </c>
      <c r="AN89" s="324" t="str">
        <f>IFERROR(AVERAGEIFS('VISSIM Travel Time Outputs'!$F:$F,'VISSIM Travel Time Outputs'!$D:$D,$D89,'VISSIM Travel Time Outputs'!$A:$A,"AVG",'VISSIM Travel Time Outputs'!$B:$B,AN$9),"-")</f>
        <v>-</v>
      </c>
      <c r="AO89" s="324" t="str">
        <f>IFERROR(AVERAGEIFS('VISSIM Travel Time Outputs'!$F:$F,'VISSIM Travel Time Outputs'!$D:$D,$D89,'VISSIM Travel Time Outputs'!$A:$A,"AVG",'VISSIM Travel Time Outputs'!$B:$B,AO$9),"-")</f>
        <v>-</v>
      </c>
      <c r="AP89" s="325" t="str">
        <f>IFERROR(AVERAGEIFS('VISSIM Travel Time Outputs'!$F:$F,'VISSIM Travel Time Outputs'!$D:$D,$D89,'VISSIM Travel Time Outputs'!$A:$A,"AVG",'VISSIM Travel Time Outputs'!$B:$B,AP$9),"-")</f>
        <v>-</v>
      </c>
      <c r="AQ89" s="331"/>
      <c r="AR89" s="209" t="str">
        <f t="shared" si="35"/>
        <v>--</v>
      </c>
      <c r="AS89" s="354" t="str">
        <f t="shared" si="36"/>
        <v>--</v>
      </c>
      <c r="AT89" s="325">
        <f t="shared" si="37"/>
        <v>0</v>
      </c>
      <c r="AU89" s="255"/>
      <c r="AV89" s="209" t="str">
        <f>IFERROR(TIME(0,0,AVERAGEIFS('VISSIM Travel Time Outputs'!$J:$J,'VISSIM Travel Time Outputs'!$D:$D,$D89,'VISSIM Travel Time Outputs'!$A:$A,"AVG",'VISSIM Travel Time Outputs'!$B:$B,AV$9)),"-")</f>
        <v>-</v>
      </c>
      <c r="AW89" s="34" t="str">
        <f>IFERROR(TIME(0,0,AVERAGEIFS('VISSIM Travel Time Outputs'!$J:$J,'VISSIM Travel Time Outputs'!$D:$D,$D89,'VISSIM Travel Time Outputs'!$A:$A,"AVG",'VISSIM Travel Time Outputs'!$B:$B,AW$9)),"-")</f>
        <v>-</v>
      </c>
      <c r="AX89" s="34" t="str">
        <f>IFERROR(TIME(0,0,AVERAGEIFS('VISSIM Travel Time Outputs'!$J:$J,'VISSIM Travel Time Outputs'!$D:$D,$D89,'VISSIM Travel Time Outputs'!$A:$A,"AVG",'VISSIM Travel Time Outputs'!$B:$B,AX$9)),"-")</f>
        <v>-</v>
      </c>
      <c r="AY89" s="34" t="str">
        <f>IFERROR(TIME(0,0,AVERAGEIFS('VISSIM Travel Time Outputs'!$J:$J,'VISSIM Travel Time Outputs'!$D:$D,$D89,'VISSIM Travel Time Outputs'!$A:$A,"AVG",'VISSIM Travel Time Outputs'!$B:$B,AY$9)),"-")</f>
        <v>-</v>
      </c>
      <c r="AZ89" s="34" t="str">
        <f>IFERROR(TIME(0,0,AVERAGEIFS('VISSIM Travel Time Outputs'!$J:$J,'VISSIM Travel Time Outputs'!$D:$D,$D89,'VISSIM Travel Time Outputs'!$A:$A,"AVG",'VISSIM Travel Time Outputs'!$B:$B,AZ$9)),"-")</f>
        <v>-</v>
      </c>
      <c r="BA89" s="34" t="str">
        <f>IFERROR(TIME(0,0,AVERAGEIFS('VISSIM Travel Time Outputs'!$J:$J,'VISSIM Travel Time Outputs'!$D:$D,$D89,'VISSIM Travel Time Outputs'!$A:$A,"AVG",'VISSIM Travel Time Outputs'!$B:$B,BA$9)),"-")</f>
        <v>-</v>
      </c>
      <c r="BB89" s="34" t="str">
        <f>IFERROR(TIME(0,0,AVERAGEIFS('VISSIM Travel Time Outputs'!$J:$J,'VISSIM Travel Time Outputs'!$D:$D,$D89,'VISSIM Travel Time Outputs'!$A:$A,"AVG",'VISSIM Travel Time Outputs'!$B:$B,BB$9)),"-")</f>
        <v>-</v>
      </c>
      <c r="BC89" s="34" t="str">
        <f>IFERROR(TIME(0,0,AVERAGEIFS('VISSIM Travel Time Outputs'!$J:$J,'VISSIM Travel Time Outputs'!$D:$D,$D89,'VISSIM Travel Time Outputs'!$A:$A,"AVG",'VISSIM Travel Time Outputs'!$B:$B,BC$9)),"-")</f>
        <v>-</v>
      </c>
      <c r="BD89" s="34" t="str">
        <f>IFERROR(TIME(0,0,AVERAGEIFS('VISSIM Travel Time Outputs'!$J:$J,'VISSIM Travel Time Outputs'!$D:$D,$D89,'VISSIM Travel Time Outputs'!$A:$A,"AVG",'VISSIM Travel Time Outputs'!$B:$B,BD$9)),"-")</f>
        <v>-</v>
      </c>
      <c r="BE89" s="34" t="str">
        <f>IFERROR(TIME(0,0,AVERAGEIFS('VISSIM Travel Time Outputs'!$J:$J,'VISSIM Travel Time Outputs'!$D:$D,$D89,'VISSIM Travel Time Outputs'!$A:$A,"AVG",'VISSIM Travel Time Outputs'!$B:$B,BE$9)),"-")</f>
        <v>-</v>
      </c>
      <c r="BF89" s="34" t="str">
        <f>IFERROR(TIME(0,0,AVERAGEIFS('VISSIM Travel Time Outputs'!$J:$J,'VISSIM Travel Time Outputs'!$D:$D,$D89,'VISSIM Travel Time Outputs'!$A:$A,"AVG",'VISSIM Travel Time Outputs'!$B:$B,BF$9)),"-")</f>
        <v>-</v>
      </c>
      <c r="BG89" s="34" t="str">
        <f>IFERROR(TIME(0,0,AVERAGEIFS('VISSIM Travel Time Outputs'!$J:$J,'VISSIM Travel Time Outputs'!$D:$D,$D89,'VISSIM Travel Time Outputs'!$A:$A,"AVG",'VISSIM Travel Time Outputs'!$B:$B,BG$9)),"-")</f>
        <v>-</v>
      </c>
      <c r="BH89" s="34" t="str">
        <f>IFERROR(TIME(0,0,AVERAGEIFS('VISSIM Travel Time Outputs'!$J:$J,'VISSIM Travel Time Outputs'!$D:$D,$D89,'VISSIM Travel Time Outputs'!$A:$A,"AVG",'VISSIM Travel Time Outputs'!$B:$B,BH$9)),"-")</f>
        <v>-</v>
      </c>
      <c r="BI89" s="34" t="str">
        <f>IFERROR(TIME(0,0,AVERAGEIFS('VISSIM Travel Time Outputs'!$J:$J,'VISSIM Travel Time Outputs'!$D:$D,$D89,'VISSIM Travel Time Outputs'!$A:$A,"AVG",'VISSIM Travel Time Outputs'!$B:$B,BI$9)),"-")</f>
        <v>-</v>
      </c>
      <c r="BJ89" s="34" t="str">
        <f>IFERROR(TIME(0,0,AVERAGEIFS('VISSIM Travel Time Outputs'!$J:$J,'VISSIM Travel Time Outputs'!$D:$D,$D89,'VISSIM Travel Time Outputs'!$A:$A,"AVG",'VISSIM Travel Time Outputs'!$B:$B,BJ$9)),"-")</f>
        <v>-</v>
      </c>
      <c r="BK89" s="134" t="str">
        <f>IFERROR(TIME(0,0,AVERAGEIFS('VISSIM Travel Time Outputs'!$J:$J,'VISSIM Travel Time Outputs'!$D:$D,$D89,'VISSIM Travel Time Outputs'!$A:$A,"AVG",'VISSIM Travel Time Outputs'!$B:$B,BK$9)),"-")</f>
        <v>-</v>
      </c>
      <c r="BL89" s="126"/>
      <c r="BM89" s="323" t="str">
        <f>IFERROR(AVERAGEIFS('VISSIM Travel Time Outputs'!$G:$G,'VISSIM Travel Time Outputs'!$D:$D,$D89,'VISSIM Travel Time Outputs'!$A:$A,"AVG",'VISSIM Travel Time Outputs'!$B:$B,BM$9),"-")</f>
        <v>-</v>
      </c>
      <c r="BN89" s="324" t="str">
        <f>IFERROR(AVERAGEIFS('VISSIM Travel Time Outputs'!$G:$G,'VISSIM Travel Time Outputs'!$D:$D,$D89,'VISSIM Travel Time Outputs'!$A:$A,"AVG",'VISSIM Travel Time Outputs'!$B:$B,BN$9),"-")</f>
        <v>-</v>
      </c>
      <c r="BO89" s="324" t="str">
        <f>IFERROR(AVERAGEIFS('VISSIM Travel Time Outputs'!$G:$G,'VISSIM Travel Time Outputs'!$D:$D,$D89,'VISSIM Travel Time Outputs'!$A:$A,"AVG",'VISSIM Travel Time Outputs'!$B:$B,BO$9),"-")</f>
        <v>-</v>
      </c>
      <c r="BP89" s="324" t="str">
        <f>IFERROR(AVERAGEIFS('VISSIM Travel Time Outputs'!$G:$G,'VISSIM Travel Time Outputs'!$D:$D,$D89,'VISSIM Travel Time Outputs'!$A:$A,"AVG",'VISSIM Travel Time Outputs'!$B:$B,BP$9),"-")</f>
        <v>-</v>
      </c>
      <c r="BQ89" s="324" t="str">
        <f>IFERROR(AVERAGEIFS('VISSIM Travel Time Outputs'!$G:$G,'VISSIM Travel Time Outputs'!$D:$D,$D89,'VISSIM Travel Time Outputs'!$A:$A,"AVG",'VISSIM Travel Time Outputs'!$B:$B,BQ$9),"-")</f>
        <v>-</v>
      </c>
      <c r="BR89" s="324" t="str">
        <f>IFERROR(AVERAGEIFS('VISSIM Travel Time Outputs'!$G:$G,'VISSIM Travel Time Outputs'!$D:$D,$D89,'VISSIM Travel Time Outputs'!$A:$A,"AVG",'VISSIM Travel Time Outputs'!$B:$B,BR$9),"-")</f>
        <v>-</v>
      </c>
      <c r="BS89" s="324" t="str">
        <f>IFERROR(AVERAGEIFS('VISSIM Travel Time Outputs'!$G:$G,'VISSIM Travel Time Outputs'!$D:$D,$D89,'VISSIM Travel Time Outputs'!$A:$A,"AVG",'VISSIM Travel Time Outputs'!$B:$B,BS$9),"-")</f>
        <v>-</v>
      </c>
      <c r="BT89" s="324" t="str">
        <f>IFERROR(AVERAGEIFS('VISSIM Travel Time Outputs'!$G:$G,'VISSIM Travel Time Outputs'!$D:$D,$D89,'VISSIM Travel Time Outputs'!$A:$A,"AVG",'VISSIM Travel Time Outputs'!$B:$B,BT$9),"-")</f>
        <v>-</v>
      </c>
      <c r="BU89" s="324" t="str">
        <f>IFERROR(AVERAGEIFS('VISSIM Travel Time Outputs'!$G:$G,'VISSIM Travel Time Outputs'!$D:$D,$D89,'VISSIM Travel Time Outputs'!$A:$A,"AVG",'VISSIM Travel Time Outputs'!$B:$B,BU$9),"-")</f>
        <v>-</v>
      </c>
      <c r="BV89" s="324" t="str">
        <f>IFERROR(AVERAGEIFS('VISSIM Travel Time Outputs'!$G:$G,'VISSIM Travel Time Outputs'!$D:$D,$D89,'VISSIM Travel Time Outputs'!$A:$A,"AVG",'VISSIM Travel Time Outputs'!$B:$B,BV$9),"-")</f>
        <v>-</v>
      </c>
      <c r="BW89" s="324" t="str">
        <f>IFERROR(AVERAGEIFS('VISSIM Travel Time Outputs'!$G:$G,'VISSIM Travel Time Outputs'!$D:$D,$D89,'VISSIM Travel Time Outputs'!$A:$A,"AVG",'VISSIM Travel Time Outputs'!$B:$B,BW$9),"-")</f>
        <v>-</v>
      </c>
      <c r="BX89" s="324" t="str">
        <f>IFERROR(AVERAGEIFS('VISSIM Travel Time Outputs'!$G:$G,'VISSIM Travel Time Outputs'!$D:$D,$D89,'VISSIM Travel Time Outputs'!$A:$A,"AVG",'VISSIM Travel Time Outputs'!$B:$B,BX$9),"-")</f>
        <v>-</v>
      </c>
      <c r="BY89" s="324" t="str">
        <f>IFERROR(AVERAGEIFS('VISSIM Travel Time Outputs'!$G:$G,'VISSIM Travel Time Outputs'!$D:$D,$D89,'VISSIM Travel Time Outputs'!$A:$A,"AVG",'VISSIM Travel Time Outputs'!$B:$B,BY$9),"-")</f>
        <v>-</v>
      </c>
      <c r="BZ89" s="324" t="str">
        <f>IFERROR(AVERAGEIFS('VISSIM Travel Time Outputs'!$G:$G,'VISSIM Travel Time Outputs'!$D:$D,$D89,'VISSIM Travel Time Outputs'!$A:$A,"AVG",'VISSIM Travel Time Outputs'!$B:$B,BZ$9),"-")</f>
        <v>-</v>
      </c>
      <c r="CA89" s="324" t="str">
        <f>IFERROR(AVERAGEIFS('VISSIM Travel Time Outputs'!$G:$G,'VISSIM Travel Time Outputs'!$D:$D,$D89,'VISSIM Travel Time Outputs'!$A:$A,"AVG",'VISSIM Travel Time Outputs'!$B:$B,CA$9),"-")</f>
        <v>-</v>
      </c>
      <c r="CB89" s="325" t="str">
        <f>IFERROR(AVERAGEIFS('VISSIM Travel Time Outputs'!$G:$G,'VISSIM Travel Time Outputs'!$D:$D,$D89,'VISSIM Travel Time Outputs'!$A:$A,"AVG",'VISSIM Travel Time Outputs'!$B:$B,CB$9),"-")</f>
        <v>-</v>
      </c>
      <c r="CC89" s="254"/>
      <c r="CD89" s="209" t="str">
        <f t="shared" si="38"/>
        <v>--</v>
      </c>
      <c r="CE89" s="354" t="str">
        <f t="shared" si="39"/>
        <v>--</v>
      </c>
      <c r="CF89" s="325">
        <f t="shared" si="40"/>
        <v>0</v>
      </c>
      <c r="CG89" s="331"/>
      <c r="CH89" s="209"/>
      <c r="CI89" s="34"/>
      <c r="CJ89" s="34"/>
      <c r="CK89" s="34"/>
      <c r="CL89" s="34"/>
      <c r="CM89" s="34"/>
      <c r="CN89" s="34"/>
      <c r="CO89" s="34"/>
      <c r="CP89" s="34"/>
      <c r="CQ89" s="34"/>
      <c r="CR89" s="34"/>
      <c r="CS89" s="34"/>
      <c r="CT89" s="34"/>
      <c r="CU89" s="34"/>
      <c r="CV89" s="34"/>
      <c r="CW89" s="134"/>
      <c r="CX89" s="331"/>
      <c r="CY89" s="323"/>
      <c r="CZ89" s="324"/>
      <c r="DA89" s="324"/>
      <c r="DB89" s="324"/>
      <c r="DC89" s="324"/>
      <c r="DD89" s="324"/>
      <c r="DE89" s="324"/>
      <c r="DF89" s="324"/>
      <c r="DG89" s="324"/>
      <c r="DH89" s="324"/>
      <c r="DI89" s="324"/>
      <c r="DJ89" s="324"/>
      <c r="DK89" s="324"/>
      <c r="DL89" s="324"/>
      <c r="DM89" s="324"/>
      <c r="DN89" s="325"/>
      <c r="DO89" s="331"/>
      <c r="DP89" s="209" t="str">
        <f t="shared" si="41"/>
        <v>--</v>
      </c>
      <c r="DQ89" s="354" t="str">
        <f t="shared" si="42"/>
        <v>--</v>
      </c>
      <c r="DR89" s="325">
        <f t="shared" si="43"/>
        <v>0</v>
      </c>
      <c r="DS89" s="255"/>
      <c r="DT89" s="209" t="str">
        <f>IFERROR(TIME(0,0,AVERAGEIFS('VISSIM Travel Time Outputs'!$K:$K,'VISSIM Travel Time Outputs'!$D:$D,$D89,'VISSIM Travel Time Outputs'!$A:$A,"AVG",'VISSIM Travel Time Outputs'!$B:$B,DT$9)),"-")</f>
        <v>-</v>
      </c>
      <c r="DU89" s="34" t="str">
        <f>IFERROR(TIME(0,0,AVERAGEIFS('VISSIM Travel Time Outputs'!$K:$K,'VISSIM Travel Time Outputs'!$D:$D,$D89,'VISSIM Travel Time Outputs'!$A:$A,"AVG",'VISSIM Travel Time Outputs'!$B:$B,DU$9)),"-")</f>
        <v>-</v>
      </c>
      <c r="DV89" s="34" t="str">
        <f>IFERROR(TIME(0,0,AVERAGEIFS('VISSIM Travel Time Outputs'!$K:$K,'VISSIM Travel Time Outputs'!$D:$D,$D89,'VISSIM Travel Time Outputs'!$A:$A,"AVG",'VISSIM Travel Time Outputs'!$B:$B,DV$9)),"-")</f>
        <v>-</v>
      </c>
      <c r="DW89" s="34" t="str">
        <f>IFERROR(TIME(0,0,AVERAGEIFS('VISSIM Travel Time Outputs'!$K:$K,'VISSIM Travel Time Outputs'!$D:$D,$D89,'VISSIM Travel Time Outputs'!$A:$A,"AVG",'VISSIM Travel Time Outputs'!$B:$B,DW$9)),"-")</f>
        <v>-</v>
      </c>
      <c r="DX89" s="34" t="str">
        <f>IFERROR(TIME(0,0,AVERAGEIFS('VISSIM Travel Time Outputs'!$K:$K,'VISSIM Travel Time Outputs'!$D:$D,$D89,'VISSIM Travel Time Outputs'!$A:$A,"AVG",'VISSIM Travel Time Outputs'!$B:$B,DX$9)),"-")</f>
        <v>-</v>
      </c>
      <c r="DY89" s="34" t="str">
        <f>IFERROR(TIME(0,0,AVERAGEIFS('VISSIM Travel Time Outputs'!$K:$K,'VISSIM Travel Time Outputs'!$D:$D,$D89,'VISSIM Travel Time Outputs'!$A:$A,"AVG",'VISSIM Travel Time Outputs'!$B:$B,DY$9)),"-")</f>
        <v>-</v>
      </c>
      <c r="DZ89" s="34" t="str">
        <f>IFERROR(TIME(0,0,AVERAGEIFS('VISSIM Travel Time Outputs'!$K:$K,'VISSIM Travel Time Outputs'!$D:$D,$D89,'VISSIM Travel Time Outputs'!$A:$A,"AVG",'VISSIM Travel Time Outputs'!$B:$B,DZ$9)),"-")</f>
        <v>-</v>
      </c>
      <c r="EA89" s="34" t="str">
        <f>IFERROR(TIME(0,0,AVERAGEIFS('VISSIM Travel Time Outputs'!$K:$K,'VISSIM Travel Time Outputs'!$D:$D,$D89,'VISSIM Travel Time Outputs'!$A:$A,"AVG",'VISSIM Travel Time Outputs'!$B:$B,EA$9)),"-")</f>
        <v>-</v>
      </c>
      <c r="EB89" s="34" t="str">
        <f>IFERROR(TIME(0,0,AVERAGEIFS('VISSIM Travel Time Outputs'!$K:$K,'VISSIM Travel Time Outputs'!$D:$D,$D89,'VISSIM Travel Time Outputs'!$A:$A,"AVG",'VISSIM Travel Time Outputs'!$B:$B,EB$9)),"-")</f>
        <v>-</v>
      </c>
      <c r="EC89" s="34" t="str">
        <f>IFERROR(TIME(0,0,AVERAGEIFS('VISSIM Travel Time Outputs'!$K:$K,'VISSIM Travel Time Outputs'!$D:$D,$D89,'VISSIM Travel Time Outputs'!$A:$A,"AVG",'VISSIM Travel Time Outputs'!$B:$B,EC$9)),"-")</f>
        <v>-</v>
      </c>
      <c r="ED89" s="34" t="str">
        <f>IFERROR(TIME(0,0,AVERAGEIFS('VISSIM Travel Time Outputs'!$K:$K,'VISSIM Travel Time Outputs'!$D:$D,$D89,'VISSIM Travel Time Outputs'!$A:$A,"AVG",'VISSIM Travel Time Outputs'!$B:$B,ED$9)),"-")</f>
        <v>-</v>
      </c>
      <c r="EE89" s="34" t="str">
        <f>IFERROR(TIME(0,0,AVERAGEIFS('VISSIM Travel Time Outputs'!$K:$K,'VISSIM Travel Time Outputs'!$D:$D,$D89,'VISSIM Travel Time Outputs'!$A:$A,"AVG",'VISSIM Travel Time Outputs'!$B:$B,EE$9)),"-")</f>
        <v>-</v>
      </c>
      <c r="EF89" s="34" t="str">
        <f>IFERROR(TIME(0,0,AVERAGEIFS('VISSIM Travel Time Outputs'!$K:$K,'VISSIM Travel Time Outputs'!$D:$D,$D89,'VISSIM Travel Time Outputs'!$A:$A,"AVG",'VISSIM Travel Time Outputs'!$B:$B,EF$9)),"-")</f>
        <v>-</v>
      </c>
      <c r="EG89" s="34" t="str">
        <f>IFERROR(TIME(0,0,AVERAGEIFS('VISSIM Travel Time Outputs'!$K:$K,'VISSIM Travel Time Outputs'!$D:$D,$D89,'VISSIM Travel Time Outputs'!$A:$A,"AVG",'VISSIM Travel Time Outputs'!$B:$B,EG$9)),"-")</f>
        <v>-</v>
      </c>
      <c r="EH89" s="34" t="str">
        <f>IFERROR(TIME(0,0,AVERAGEIFS('VISSIM Travel Time Outputs'!$K:$K,'VISSIM Travel Time Outputs'!$D:$D,$D89,'VISSIM Travel Time Outputs'!$A:$A,"AVG",'VISSIM Travel Time Outputs'!$B:$B,EH$9)),"-")</f>
        <v>-</v>
      </c>
      <c r="EI89" s="134" t="str">
        <f>IFERROR(TIME(0,0,AVERAGEIFS('VISSIM Travel Time Outputs'!$K:$K,'VISSIM Travel Time Outputs'!$D:$D,$D89,'VISSIM Travel Time Outputs'!$A:$A,"AVG",'VISSIM Travel Time Outputs'!$B:$B,EI$9)),"-")</f>
        <v>-</v>
      </c>
      <c r="EJ89" s="126"/>
      <c r="EK89" s="323" t="str">
        <f>IFERROR(AVERAGEIFS('VISSIM Travel Time Outputs'!$H:$H,'VISSIM Travel Time Outputs'!$D:$D,$D89,'VISSIM Travel Time Outputs'!$A:$A,"AVG",'VISSIM Travel Time Outputs'!$B:$B,EK$9),"-")</f>
        <v>-</v>
      </c>
      <c r="EL89" s="324" t="str">
        <f>IFERROR(AVERAGEIFS('VISSIM Travel Time Outputs'!$H:$H,'VISSIM Travel Time Outputs'!$D:$D,$D89,'VISSIM Travel Time Outputs'!$A:$A,"AVG",'VISSIM Travel Time Outputs'!$B:$B,EL$9),"-")</f>
        <v>-</v>
      </c>
      <c r="EM89" s="324" t="str">
        <f>IFERROR(AVERAGEIFS('VISSIM Travel Time Outputs'!$H:$H,'VISSIM Travel Time Outputs'!$D:$D,$D89,'VISSIM Travel Time Outputs'!$A:$A,"AVG",'VISSIM Travel Time Outputs'!$B:$B,EM$9),"-")</f>
        <v>-</v>
      </c>
      <c r="EN89" s="324" t="str">
        <f>IFERROR(AVERAGEIFS('VISSIM Travel Time Outputs'!$H:$H,'VISSIM Travel Time Outputs'!$D:$D,$D89,'VISSIM Travel Time Outputs'!$A:$A,"AVG",'VISSIM Travel Time Outputs'!$B:$B,EN$9),"-")</f>
        <v>-</v>
      </c>
      <c r="EO89" s="324" t="str">
        <f>IFERROR(AVERAGEIFS('VISSIM Travel Time Outputs'!$H:$H,'VISSIM Travel Time Outputs'!$D:$D,$D89,'VISSIM Travel Time Outputs'!$A:$A,"AVG",'VISSIM Travel Time Outputs'!$B:$B,EO$9),"-")</f>
        <v>-</v>
      </c>
      <c r="EP89" s="324" t="str">
        <f>IFERROR(AVERAGEIFS('VISSIM Travel Time Outputs'!$H:$H,'VISSIM Travel Time Outputs'!$D:$D,$D89,'VISSIM Travel Time Outputs'!$A:$A,"AVG",'VISSIM Travel Time Outputs'!$B:$B,EP$9),"-")</f>
        <v>-</v>
      </c>
      <c r="EQ89" s="324" t="str">
        <f>IFERROR(AVERAGEIFS('VISSIM Travel Time Outputs'!$H:$H,'VISSIM Travel Time Outputs'!$D:$D,$D89,'VISSIM Travel Time Outputs'!$A:$A,"AVG",'VISSIM Travel Time Outputs'!$B:$B,EQ$9),"-")</f>
        <v>-</v>
      </c>
      <c r="ER89" s="324" t="str">
        <f>IFERROR(AVERAGEIFS('VISSIM Travel Time Outputs'!$H:$H,'VISSIM Travel Time Outputs'!$D:$D,$D89,'VISSIM Travel Time Outputs'!$A:$A,"AVG",'VISSIM Travel Time Outputs'!$B:$B,ER$9),"-")</f>
        <v>-</v>
      </c>
      <c r="ES89" s="324" t="str">
        <f>IFERROR(AVERAGEIFS('VISSIM Travel Time Outputs'!$H:$H,'VISSIM Travel Time Outputs'!$D:$D,$D89,'VISSIM Travel Time Outputs'!$A:$A,"AVG",'VISSIM Travel Time Outputs'!$B:$B,ES$9),"-")</f>
        <v>-</v>
      </c>
      <c r="ET89" s="324" t="str">
        <f>IFERROR(AVERAGEIFS('VISSIM Travel Time Outputs'!$H:$H,'VISSIM Travel Time Outputs'!$D:$D,$D89,'VISSIM Travel Time Outputs'!$A:$A,"AVG",'VISSIM Travel Time Outputs'!$B:$B,ET$9),"-")</f>
        <v>-</v>
      </c>
      <c r="EU89" s="324" t="str">
        <f>IFERROR(AVERAGEIFS('VISSIM Travel Time Outputs'!$H:$H,'VISSIM Travel Time Outputs'!$D:$D,$D89,'VISSIM Travel Time Outputs'!$A:$A,"AVG",'VISSIM Travel Time Outputs'!$B:$B,EU$9),"-")</f>
        <v>-</v>
      </c>
      <c r="EV89" s="324" t="str">
        <f>IFERROR(AVERAGEIFS('VISSIM Travel Time Outputs'!$H:$H,'VISSIM Travel Time Outputs'!$D:$D,$D89,'VISSIM Travel Time Outputs'!$A:$A,"AVG",'VISSIM Travel Time Outputs'!$B:$B,EV$9),"-")</f>
        <v>-</v>
      </c>
      <c r="EW89" s="324" t="str">
        <f>IFERROR(AVERAGEIFS('VISSIM Travel Time Outputs'!$H:$H,'VISSIM Travel Time Outputs'!$D:$D,$D89,'VISSIM Travel Time Outputs'!$A:$A,"AVG",'VISSIM Travel Time Outputs'!$B:$B,EW$9),"-")</f>
        <v>-</v>
      </c>
      <c r="EX89" s="324" t="str">
        <f>IFERROR(AVERAGEIFS('VISSIM Travel Time Outputs'!$H:$H,'VISSIM Travel Time Outputs'!$D:$D,$D89,'VISSIM Travel Time Outputs'!$A:$A,"AVG",'VISSIM Travel Time Outputs'!$B:$B,EX$9),"-")</f>
        <v>-</v>
      </c>
      <c r="EY89" s="324" t="str">
        <f>IFERROR(AVERAGEIFS('VISSIM Travel Time Outputs'!$H:$H,'VISSIM Travel Time Outputs'!$D:$D,$D89,'VISSIM Travel Time Outputs'!$A:$A,"AVG",'VISSIM Travel Time Outputs'!$B:$B,EY$9),"-")</f>
        <v>-</v>
      </c>
      <c r="EZ89" s="325" t="str">
        <f>IFERROR(AVERAGEIFS('VISSIM Travel Time Outputs'!$H:$H,'VISSIM Travel Time Outputs'!$D:$D,$D89,'VISSIM Travel Time Outputs'!$A:$A,"AVG",'VISSIM Travel Time Outputs'!$B:$B,EZ$9),"-")</f>
        <v>-</v>
      </c>
      <c r="FA89" s="254"/>
      <c r="FB89" s="209" t="str">
        <f t="shared" si="44"/>
        <v>--</v>
      </c>
      <c r="FC89" s="354" t="str">
        <f t="shared" si="45"/>
        <v>--</v>
      </c>
      <c r="FD89" s="325">
        <f t="shared" si="46"/>
        <v>0</v>
      </c>
      <c r="FE89" s="331"/>
      <c r="FF89" s="209" t="str">
        <f>IFERROR(GETPIVOTDATA("Average of TRAVTM(40)",#REF!,"TIMEINT",FF$9,"VEHICLETRAVELTIMEMEASUREMENT",$D89)/3600/24,"--")</f>
        <v>--</v>
      </c>
      <c r="FG89" s="34" t="str">
        <f>IFERROR(GETPIVOTDATA("Average of TRAVTM(40)",#REF!,"TIMEINT",FG$9,"VEHICLETRAVELTIMEMEASUREMENT",$D89)/3600/24,"--")</f>
        <v>--</v>
      </c>
      <c r="FH89" s="34" t="str">
        <f>IFERROR(GETPIVOTDATA("Average of TRAVTM(40)",#REF!,"TIMEINT",FH$9,"VEHICLETRAVELTIMEMEASUREMENT",$D89)/3600/24,"--")</f>
        <v>--</v>
      </c>
      <c r="FI89" s="34" t="str">
        <f>IFERROR(GETPIVOTDATA("Average of TRAVTM(40)",#REF!,"TIMEINT",FI$9,"VEHICLETRAVELTIMEMEASUREMENT",$D89)/3600/24,"--")</f>
        <v>--</v>
      </c>
      <c r="FJ89" s="34" t="str">
        <f>IFERROR(GETPIVOTDATA("Average of TRAVTM(40)",#REF!,"TIMEINT",FJ$9,"VEHICLETRAVELTIMEMEASUREMENT",$D89)/3600/24,"--")</f>
        <v>--</v>
      </c>
      <c r="FK89" s="34" t="str">
        <f>IFERROR(GETPIVOTDATA("Average of TRAVTM(40)",#REF!,"TIMEINT",FK$9,"VEHICLETRAVELTIMEMEASUREMENT",$D89)/3600/24,"--")</f>
        <v>--</v>
      </c>
      <c r="FL89" s="34" t="str">
        <f>IFERROR(GETPIVOTDATA("Average of TRAVTM(40)",#REF!,"TIMEINT",FL$9,"VEHICLETRAVELTIMEMEASUREMENT",$D89)/3600/24,"--")</f>
        <v>--</v>
      </c>
      <c r="FM89" s="34" t="str">
        <f>IFERROR(GETPIVOTDATA("Average of TRAVTM(40)",#REF!,"TIMEINT",FM$9,"VEHICLETRAVELTIMEMEASUREMENT",$D89)/3600/24,"--")</f>
        <v>--</v>
      </c>
      <c r="FN89" s="34" t="str">
        <f>IFERROR(GETPIVOTDATA("Average of TRAVTM(40)",#REF!,"TIMEINT",FN$9,"VEHICLETRAVELTIMEMEASUREMENT",$D89)/3600/24,"--")</f>
        <v>--</v>
      </c>
      <c r="FO89" s="34" t="str">
        <f>IFERROR(GETPIVOTDATA("Average of TRAVTM(40)",#REF!,"TIMEINT",FO$9,"VEHICLETRAVELTIMEMEASUREMENT",$D89)/3600/24,"--")</f>
        <v>--</v>
      </c>
      <c r="FP89" s="34" t="str">
        <f>IFERROR(GETPIVOTDATA("Average of TRAVTM(40)",#REF!,"TIMEINT",FP$9,"VEHICLETRAVELTIMEMEASUREMENT",$D89)/3600/24,"--")</f>
        <v>--</v>
      </c>
      <c r="FQ89" s="34" t="str">
        <f>IFERROR(GETPIVOTDATA("Average of TRAVTM(40)",#REF!,"TIMEINT",FQ$9,"VEHICLETRAVELTIMEMEASUREMENT",$D89)/3600/24,"--")</f>
        <v>--</v>
      </c>
      <c r="FR89" s="34" t="str">
        <f>IFERROR(GETPIVOTDATA("Average of TRAVTM(40)",#REF!,"TIMEINT",FR$9,"VEHICLETRAVELTIMEMEASUREMENT",$D89)/3600/24,"--")</f>
        <v>--</v>
      </c>
      <c r="FS89" s="34" t="str">
        <f>IFERROR(GETPIVOTDATA("Average of TRAVTM(40)",#REF!,"TIMEINT",FS$9,"VEHICLETRAVELTIMEMEASUREMENT",$D89)/3600/24,"--")</f>
        <v>--</v>
      </c>
      <c r="FT89" s="34" t="str">
        <f>IFERROR(GETPIVOTDATA("Average of TRAVTM(40)",#REF!,"TIMEINT",FT$9,"VEHICLETRAVELTIMEMEASUREMENT",$D89)/3600/24,"--")</f>
        <v>--</v>
      </c>
      <c r="FU89" s="134" t="str">
        <f>IFERROR(GETPIVOTDATA("Average of TRAVTM(40)",#REF!,"TIMEINT",FU$9,"VEHICLETRAVELTIMEMEASUREMENT",$D89)/3600/24,"--")</f>
        <v>--</v>
      </c>
      <c r="FV89" s="331"/>
      <c r="FW89" s="323" t="str">
        <f>IFERROR(GETPIVOTDATA("Average of VEHS(40)",#REF!,"TIMEINT",FW$9,"VEHICLETRAVELTIMEMEASUREMENT",$D89),"--")</f>
        <v>--</v>
      </c>
      <c r="FX89" s="324" t="str">
        <f>IFERROR(GETPIVOTDATA("Average of VEHS(40)",#REF!,"TIMEINT",FX$9,"VEHICLETRAVELTIMEMEASUREMENT",$D89),"--")</f>
        <v>--</v>
      </c>
      <c r="FY89" s="324" t="str">
        <f>IFERROR(GETPIVOTDATA("Average of VEHS(40)",#REF!,"TIMEINT",FY$9,"VEHICLETRAVELTIMEMEASUREMENT",$D89),"--")</f>
        <v>--</v>
      </c>
      <c r="FZ89" s="324" t="str">
        <f>IFERROR(GETPIVOTDATA("Average of VEHS(40)",#REF!,"TIMEINT",FZ$9,"VEHICLETRAVELTIMEMEASUREMENT",$D89),"--")</f>
        <v>--</v>
      </c>
      <c r="GA89" s="324" t="str">
        <f>IFERROR(GETPIVOTDATA("Average of VEHS(40)",#REF!,"TIMEINT",GA$9,"VEHICLETRAVELTIMEMEASUREMENT",$D89),"--")</f>
        <v>--</v>
      </c>
      <c r="GB89" s="324" t="str">
        <f>IFERROR(GETPIVOTDATA("Average of VEHS(40)",#REF!,"TIMEINT",GB$9,"VEHICLETRAVELTIMEMEASUREMENT",$D89),"--")</f>
        <v>--</v>
      </c>
      <c r="GC89" s="324" t="str">
        <f>IFERROR(GETPIVOTDATA("Average of VEHS(40)",#REF!,"TIMEINT",GC$9,"VEHICLETRAVELTIMEMEASUREMENT",$D89),"--")</f>
        <v>--</v>
      </c>
      <c r="GD89" s="324" t="str">
        <f>IFERROR(GETPIVOTDATA("Average of VEHS(40)",#REF!,"TIMEINT",GD$9,"VEHICLETRAVELTIMEMEASUREMENT",$D89),"--")</f>
        <v>--</v>
      </c>
      <c r="GE89" s="324" t="str">
        <f>IFERROR(GETPIVOTDATA("Average of VEHS(40)",#REF!,"TIMEINT",GE$9,"VEHICLETRAVELTIMEMEASUREMENT",$D89),"--")</f>
        <v>--</v>
      </c>
      <c r="GF89" s="324" t="str">
        <f>IFERROR(GETPIVOTDATA("Average of VEHS(40)",#REF!,"TIMEINT",GF$9,"VEHICLETRAVELTIMEMEASUREMENT",$D89),"--")</f>
        <v>--</v>
      </c>
      <c r="GG89" s="324" t="str">
        <f>IFERROR(GETPIVOTDATA("Average of VEHS(40)",#REF!,"TIMEINT",GG$9,"VEHICLETRAVELTIMEMEASUREMENT",$D89),"--")</f>
        <v>--</v>
      </c>
      <c r="GH89" s="324" t="str">
        <f>IFERROR(GETPIVOTDATA("Average of VEHS(40)",#REF!,"TIMEINT",GH$9,"VEHICLETRAVELTIMEMEASUREMENT",$D89),"--")</f>
        <v>--</v>
      </c>
      <c r="GI89" s="324" t="str">
        <f>IFERROR(GETPIVOTDATA("Average of VEHS(40)",#REF!,"TIMEINT",GI$9,"VEHICLETRAVELTIMEMEASUREMENT",$D89),"--")</f>
        <v>--</v>
      </c>
      <c r="GJ89" s="324" t="str">
        <f>IFERROR(GETPIVOTDATA("Average of VEHS(40)",#REF!,"TIMEINT",GJ$9,"VEHICLETRAVELTIMEMEASUREMENT",$D89),"--")</f>
        <v>--</v>
      </c>
      <c r="GK89" s="324" t="str">
        <f>IFERROR(GETPIVOTDATA("Average of VEHS(40)",#REF!,"TIMEINT",GK$9,"VEHICLETRAVELTIMEMEASUREMENT",$D89),"--")</f>
        <v>--</v>
      </c>
      <c r="GL89" s="325" t="str">
        <f>IFERROR(GETPIVOTDATA("Average of VEHS(40)",#REF!,"TIMEINT",GL$9,"VEHICLETRAVELTIMEMEASUREMENT",$D89),"--")</f>
        <v>--</v>
      </c>
      <c r="GM89" s="331"/>
      <c r="GN89" s="209" t="str">
        <f t="shared" si="47"/>
        <v>--</v>
      </c>
      <c r="GO89" s="354" t="str">
        <f t="shared" si="48"/>
        <v>--</v>
      </c>
      <c r="GP89" s="325">
        <f t="shared" si="49"/>
        <v>0</v>
      </c>
      <c r="GQ89" s="331"/>
      <c r="GR89" s="209" t="str">
        <f>IFERROR(GETPIVOTDATA("Average of TRAVTM(60)",#REF!,"TIMEINT",GR$9,"VEHICLETRAVELTIMEMEASUREMENT",$D89)/3600/24,"--")</f>
        <v>--</v>
      </c>
      <c r="GS89" s="34" t="str">
        <f>IFERROR(GETPIVOTDATA("Average of TRAVTM(60)",#REF!,"TIMEINT",GS$9,"VEHICLETRAVELTIMEMEASUREMENT",$D89)/3600/24,"--")</f>
        <v>--</v>
      </c>
      <c r="GT89" s="34" t="str">
        <f>IFERROR(GETPIVOTDATA("Average of TRAVTM(60)",#REF!,"TIMEINT",GT$9,"VEHICLETRAVELTIMEMEASUREMENT",$D89)/3600/24,"--")</f>
        <v>--</v>
      </c>
      <c r="GU89" s="34" t="str">
        <f>IFERROR(GETPIVOTDATA("Average of TRAVTM(60)",#REF!,"TIMEINT",GU$9,"VEHICLETRAVELTIMEMEASUREMENT",$D89)/3600/24,"--")</f>
        <v>--</v>
      </c>
      <c r="GV89" s="34" t="str">
        <f>IFERROR(GETPIVOTDATA("Average of TRAVTM(60)",#REF!,"TIMEINT",GV$9,"VEHICLETRAVELTIMEMEASUREMENT",$D89)/3600/24,"--")</f>
        <v>--</v>
      </c>
      <c r="GW89" s="34" t="str">
        <f>IFERROR(GETPIVOTDATA("Average of TRAVTM(60)",#REF!,"TIMEINT",GW$9,"VEHICLETRAVELTIMEMEASUREMENT",$D89)/3600/24,"--")</f>
        <v>--</v>
      </c>
      <c r="GX89" s="34" t="str">
        <f>IFERROR(GETPIVOTDATA("Average of TRAVTM(60)",#REF!,"TIMEINT",GX$9,"VEHICLETRAVELTIMEMEASUREMENT",$D89)/3600/24,"--")</f>
        <v>--</v>
      </c>
      <c r="GY89" s="34" t="str">
        <f>IFERROR(GETPIVOTDATA("Average of TRAVTM(60)",#REF!,"TIMEINT",GY$9,"VEHICLETRAVELTIMEMEASUREMENT",$D89)/3600/24,"--")</f>
        <v>--</v>
      </c>
      <c r="GZ89" s="34" t="str">
        <f>IFERROR(GETPIVOTDATA("Average of TRAVTM(60)",#REF!,"TIMEINT",GZ$9,"VEHICLETRAVELTIMEMEASUREMENT",$D89)/3600/24,"--")</f>
        <v>--</v>
      </c>
      <c r="HA89" s="34" t="str">
        <f>IFERROR(GETPIVOTDATA("Average of TRAVTM(60)",#REF!,"TIMEINT",HA$9,"VEHICLETRAVELTIMEMEASUREMENT",$D89)/3600/24,"--")</f>
        <v>--</v>
      </c>
      <c r="HB89" s="34" t="str">
        <f>IFERROR(GETPIVOTDATA("Average of TRAVTM(60)",#REF!,"TIMEINT",HB$9,"VEHICLETRAVELTIMEMEASUREMENT",$D89)/3600/24,"--")</f>
        <v>--</v>
      </c>
      <c r="HC89" s="34" t="str">
        <f>IFERROR(GETPIVOTDATA("Average of TRAVTM(60)",#REF!,"TIMEINT",HC$9,"VEHICLETRAVELTIMEMEASUREMENT",$D89)/3600/24,"--")</f>
        <v>--</v>
      </c>
      <c r="HD89" s="34" t="str">
        <f>IFERROR(GETPIVOTDATA("Average of TRAVTM(60)",#REF!,"TIMEINT",HD$9,"VEHICLETRAVELTIMEMEASUREMENT",$D89)/3600/24,"--")</f>
        <v>--</v>
      </c>
      <c r="HE89" s="34" t="str">
        <f>IFERROR(GETPIVOTDATA("Average of TRAVTM(60)",#REF!,"TIMEINT",HE$9,"VEHICLETRAVELTIMEMEASUREMENT",$D89)/3600/24,"--")</f>
        <v>--</v>
      </c>
      <c r="HF89" s="34" t="str">
        <f>IFERROR(GETPIVOTDATA("Average of TRAVTM(60)",#REF!,"TIMEINT",HF$9,"VEHICLETRAVELTIMEMEASUREMENT",$D89)/3600/24,"--")</f>
        <v>--</v>
      </c>
      <c r="HG89" s="134" t="str">
        <f>IFERROR(GETPIVOTDATA("Average of TRAVTM(60)",#REF!,"TIMEINT",HG$9,"VEHICLETRAVELTIMEMEASUREMENT",$D89)/3600/24,"--")</f>
        <v>--</v>
      </c>
      <c r="HH89" s="331"/>
      <c r="HI89" s="323" t="str">
        <f>IFERROR(GETPIVOTDATA("Average of VEHS(60)",#REF!,"TIMEINT",HI$9,"VEHICLETRAVELTIMEMEASUREMENT",$D89),"--")</f>
        <v>--</v>
      </c>
      <c r="HJ89" s="324" t="str">
        <f>IFERROR(GETPIVOTDATA("Average of VEHS(60)",#REF!,"TIMEINT",HJ$9,"VEHICLETRAVELTIMEMEASUREMENT",$D89),"--")</f>
        <v>--</v>
      </c>
      <c r="HK89" s="324" t="str">
        <f>IFERROR(GETPIVOTDATA("Average of VEHS(60)",#REF!,"TIMEINT",HK$9,"VEHICLETRAVELTIMEMEASUREMENT",$D89),"--")</f>
        <v>--</v>
      </c>
      <c r="HL89" s="324" t="str">
        <f>IFERROR(GETPIVOTDATA("Average of VEHS(60)",#REF!,"TIMEINT",HL$9,"VEHICLETRAVELTIMEMEASUREMENT",$D89),"--")</f>
        <v>--</v>
      </c>
      <c r="HM89" s="324" t="str">
        <f>IFERROR(GETPIVOTDATA("Average of VEHS(60)",#REF!,"TIMEINT",HM$9,"VEHICLETRAVELTIMEMEASUREMENT",$D89),"--")</f>
        <v>--</v>
      </c>
      <c r="HN89" s="324" t="str">
        <f>IFERROR(GETPIVOTDATA("Average of VEHS(60)",#REF!,"TIMEINT",HN$9,"VEHICLETRAVELTIMEMEASUREMENT",$D89),"--")</f>
        <v>--</v>
      </c>
      <c r="HO89" s="324" t="str">
        <f>IFERROR(GETPIVOTDATA("Average of VEHS(60)",#REF!,"TIMEINT",HO$9,"VEHICLETRAVELTIMEMEASUREMENT",$D89),"--")</f>
        <v>--</v>
      </c>
      <c r="HP89" s="324" t="str">
        <f>IFERROR(GETPIVOTDATA("Average of VEHS(60)",#REF!,"TIMEINT",HP$9,"VEHICLETRAVELTIMEMEASUREMENT",$D89),"--")</f>
        <v>--</v>
      </c>
      <c r="HQ89" s="324" t="str">
        <f>IFERROR(GETPIVOTDATA("Average of VEHS(60)",#REF!,"TIMEINT",HQ$9,"VEHICLETRAVELTIMEMEASUREMENT",$D89),"--")</f>
        <v>--</v>
      </c>
      <c r="HR89" s="324" t="str">
        <f>IFERROR(GETPIVOTDATA("Average of VEHS(60)",#REF!,"TIMEINT",HR$9,"VEHICLETRAVELTIMEMEASUREMENT",$D89),"--")</f>
        <v>--</v>
      </c>
      <c r="HS89" s="324" t="str">
        <f>IFERROR(GETPIVOTDATA("Average of VEHS(60)",#REF!,"TIMEINT",HS$9,"VEHICLETRAVELTIMEMEASUREMENT",$D89),"--")</f>
        <v>--</v>
      </c>
      <c r="HT89" s="324" t="str">
        <f>IFERROR(GETPIVOTDATA("Average of VEHS(60)",#REF!,"TIMEINT",HT$9,"VEHICLETRAVELTIMEMEASUREMENT",$D89),"--")</f>
        <v>--</v>
      </c>
      <c r="HU89" s="324" t="str">
        <f>IFERROR(GETPIVOTDATA("Average of VEHS(60)",#REF!,"TIMEINT",HU$9,"VEHICLETRAVELTIMEMEASUREMENT",$D89),"--")</f>
        <v>--</v>
      </c>
      <c r="HV89" s="324" t="str">
        <f>IFERROR(GETPIVOTDATA("Average of VEHS(60)",#REF!,"TIMEINT",HV$9,"VEHICLETRAVELTIMEMEASUREMENT",$D89),"--")</f>
        <v>--</v>
      </c>
      <c r="HW89" s="324" t="str">
        <f>IFERROR(GETPIVOTDATA("Average of VEHS(60)",#REF!,"TIMEINT",HW$9,"VEHICLETRAVELTIMEMEASUREMENT",$D89),"--")</f>
        <v>--</v>
      </c>
      <c r="HX89" s="325" t="str">
        <f>IFERROR(GETPIVOTDATA("Average of VEHS(60)",#REF!,"TIMEINT",HX$9,"VEHICLETRAVELTIMEMEASUREMENT",$D89),"--")</f>
        <v>--</v>
      </c>
      <c r="HY89" s="331"/>
      <c r="HZ89" s="209" t="str">
        <f t="shared" si="50"/>
        <v>--</v>
      </c>
      <c r="IA89" s="354" t="str">
        <f t="shared" si="51"/>
        <v>--</v>
      </c>
      <c r="IB89" s="325">
        <f t="shared" si="52"/>
        <v>0</v>
      </c>
      <c r="IC89" s="638"/>
      <c r="ID89" s="323" t="str">
        <f>IFERROR(AVERAGEIFS('VISSIM Travel Time Outputs'!#REF!,'VISSIM Travel Time Outputs'!#REF!,$D89,'VISSIM Travel Time Outputs'!#REF!,"AVG",'VISSIM Travel Time Outputs'!#REF!,ID$9),"-")</f>
        <v>-</v>
      </c>
      <c r="IE89" s="324" t="str">
        <f>IFERROR(AVERAGEIFS('VISSIM Travel Time Outputs'!#REF!,'VISSIM Travel Time Outputs'!#REF!,$D89,'VISSIM Travel Time Outputs'!#REF!,"AVG",'VISSIM Travel Time Outputs'!#REF!,IE$9),"-")</f>
        <v>-</v>
      </c>
      <c r="IF89" s="324" t="str">
        <f>IFERROR(AVERAGEIFS('VISSIM Travel Time Outputs'!#REF!,'VISSIM Travel Time Outputs'!#REF!,$D89,'VISSIM Travel Time Outputs'!#REF!,"AVG",'VISSIM Travel Time Outputs'!#REF!,IF$9),"-")</f>
        <v>-</v>
      </c>
      <c r="IG89" s="324" t="str">
        <f>IFERROR(AVERAGEIFS('VISSIM Travel Time Outputs'!#REF!,'VISSIM Travel Time Outputs'!#REF!,$D89,'VISSIM Travel Time Outputs'!#REF!,"AVG",'VISSIM Travel Time Outputs'!#REF!,IG$9),"-")</f>
        <v>-</v>
      </c>
      <c r="IH89" s="324" t="str">
        <f>IFERROR(AVERAGEIFS('VISSIM Travel Time Outputs'!#REF!,'VISSIM Travel Time Outputs'!#REF!,$D89,'VISSIM Travel Time Outputs'!#REF!,"AVG",'VISSIM Travel Time Outputs'!#REF!,IH$9),"-")</f>
        <v>-</v>
      </c>
      <c r="II89" s="324" t="str">
        <f>IFERROR(AVERAGEIFS('VISSIM Travel Time Outputs'!#REF!,'VISSIM Travel Time Outputs'!#REF!,$D89,'VISSIM Travel Time Outputs'!#REF!,"AVG",'VISSIM Travel Time Outputs'!#REF!,II$9),"-")</f>
        <v>-</v>
      </c>
      <c r="IJ89" s="324" t="str">
        <f>IFERROR(AVERAGEIFS('VISSIM Travel Time Outputs'!#REF!,'VISSIM Travel Time Outputs'!#REF!,$D89,'VISSIM Travel Time Outputs'!#REF!,"AVG",'VISSIM Travel Time Outputs'!#REF!,IJ$9),"-")</f>
        <v>-</v>
      </c>
      <c r="IK89" s="324" t="str">
        <f>IFERROR(AVERAGEIFS('VISSIM Travel Time Outputs'!#REF!,'VISSIM Travel Time Outputs'!#REF!,$D89,'VISSIM Travel Time Outputs'!#REF!,"AVG",'VISSIM Travel Time Outputs'!#REF!,IK$9),"-")</f>
        <v>-</v>
      </c>
      <c r="IL89" s="324" t="str">
        <f>IFERROR(AVERAGEIFS('VISSIM Travel Time Outputs'!#REF!,'VISSIM Travel Time Outputs'!#REF!,$D89,'VISSIM Travel Time Outputs'!#REF!,"AVG",'VISSIM Travel Time Outputs'!#REF!,IL$9),"-")</f>
        <v>-</v>
      </c>
      <c r="IM89" s="324" t="str">
        <f>IFERROR(AVERAGEIFS('VISSIM Travel Time Outputs'!#REF!,'VISSIM Travel Time Outputs'!#REF!,$D89,'VISSIM Travel Time Outputs'!#REF!,"AVG",'VISSIM Travel Time Outputs'!#REF!,IM$9),"-")</f>
        <v>-</v>
      </c>
      <c r="IN89" s="324" t="str">
        <f>IFERROR(AVERAGEIFS('VISSIM Travel Time Outputs'!#REF!,'VISSIM Travel Time Outputs'!#REF!,$D89,'VISSIM Travel Time Outputs'!#REF!,"AVG",'VISSIM Travel Time Outputs'!#REF!,IN$9),"-")</f>
        <v>-</v>
      </c>
      <c r="IO89" s="324" t="str">
        <f>IFERROR(AVERAGEIFS('VISSIM Travel Time Outputs'!#REF!,'VISSIM Travel Time Outputs'!#REF!,$D89,'VISSIM Travel Time Outputs'!#REF!,"AVG",'VISSIM Travel Time Outputs'!#REF!,IO$9),"-")</f>
        <v>-</v>
      </c>
      <c r="IP89" s="324" t="str">
        <f>IFERROR(AVERAGEIFS('VISSIM Travel Time Outputs'!#REF!,'VISSIM Travel Time Outputs'!#REF!,$D89,'VISSIM Travel Time Outputs'!#REF!,"AVG",'VISSIM Travel Time Outputs'!#REF!,IP$9),"-")</f>
        <v>-</v>
      </c>
      <c r="IQ89" s="324" t="str">
        <f>IFERROR(AVERAGEIFS('VISSIM Travel Time Outputs'!#REF!,'VISSIM Travel Time Outputs'!#REF!,$D89,'VISSIM Travel Time Outputs'!#REF!,"AVG",'VISSIM Travel Time Outputs'!#REF!,IQ$9),"-")</f>
        <v>-</v>
      </c>
      <c r="IR89" s="324" t="str">
        <f>IFERROR(AVERAGEIFS('VISSIM Travel Time Outputs'!#REF!,'VISSIM Travel Time Outputs'!#REF!,$D89,'VISSIM Travel Time Outputs'!#REF!,"AVG",'VISSIM Travel Time Outputs'!#REF!,IR$9),"-")</f>
        <v>-</v>
      </c>
      <c r="IS89" s="325" t="str">
        <f>IFERROR(AVERAGEIFS('VISSIM Travel Time Outputs'!#REF!,'VISSIM Travel Time Outputs'!#REF!,$D89,'VISSIM Travel Time Outputs'!#REF!,"AVG",'VISSIM Travel Time Outputs'!#REF!,IS$9),"-")</f>
        <v>-</v>
      </c>
      <c r="IT89" s="325" t="str">
        <f t="shared" si="53"/>
        <v>--</v>
      </c>
    </row>
    <row r="90" spans="1:254" x14ac:dyDescent="0.35">
      <c r="A90" s="252" t="str">
        <f t="shared" si="34"/>
        <v>H</v>
      </c>
      <c r="B90" s="319">
        <f t="shared" si="54"/>
        <v>81</v>
      </c>
      <c r="C90" s="413">
        <f>INDEX('Input - Travel Times'!$B$3:$AH$103,MATCH($B90,'Input - Travel Times'!$B$3:$B$103,0),MATCH(C$9,'Input - Travel Times'!$B$3:$AH$3,0))</f>
        <v>0</v>
      </c>
      <c r="D90" s="150">
        <f>INDEX('Input - Travel Times'!$B$3:$AH$103,MATCH($B90,'Input - Travel Times'!$B$3:$B$103,0),MATCH(D$9,'Input - Travel Times'!$B$3:$AH$3,0))</f>
        <v>0</v>
      </c>
      <c r="E90" s="518">
        <f>TIME(0,0,INDEX('Input - Travel Times'!$B$3:$AH$103,MATCH($B90,'Input - Travel Times'!$B$3:$B$103,0),MATCH(E$9,'Input - Travel Times'!$B$3:$AH$3,0)))</f>
        <v>0</v>
      </c>
      <c r="F90" s="518">
        <f>TIME(0,0,INDEX('Input - Travel Times'!$B$3:$AH$103,MATCH($B90,'Input - Travel Times'!$B$3:$B$103,0),MATCH(F$9,'Input - Travel Times'!$B$3:$AH$3,0)))</f>
        <v>0</v>
      </c>
      <c r="G90" s="518">
        <f>TIME(0,0,INDEX('Input - Travel Times'!$B$3:$AH$103,MATCH($B90,'Input - Travel Times'!$B$3:$B$103,0),MATCH(G$9,'Input - Travel Times'!$B$3:$AH$3,0)))</f>
        <v>0</v>
      </c>
      <c r="H90" s="518">
        <f>TIME(0,0,INDEX('Input - Travel Times'!$B$3:$AH$103,MATCH($B90,'Input - Travel Times'!$B$3:$B$103,0),MATCH(H$9,'Input - Travel Times'!$B$3:$AH$3,0)))</f>
        <v>0</v>
      </c>
      <c r="I90" s="130"/>
      <c r="J90" s="209" t="str">
        <f>IFERROR(TIME(0,0,AVERAGEIFS('VISSIM Travel Time Outputs'!$I:$I,'VISSIM Travel Time Outputs'!$D:$D,$D90,'VISSIM Travel Time Outputs'!$A:$A,"AVG",'VISSIM Travel Time Outputs'!$B:$B,J$9)),"-")</f>
        <v>-</v>
      </c>
      <c r="K90" s="34" t="str">
        <f>IFERROR(TIME(0,0,AVERAGEIFS('VISSIM Travel Time Outputs'!$I:$I,'VISSIM Travel Time Outputs'!$D:$D,$D90,'VISSIM Travel Time Outputs'!$A:$A,"AVG",'VISSIM Travel Time Outputs'!$B:$B,K$9)),"-")</f>
        <v>-</v>
      </c>
      <c r="L90" s="34" t="str">
        <f>IFERROR(TIME(0,0,AVERAGEIFS('VISSIM Travel Time Outputs'!$I:$I,'VISSIM Travel Time Outputs'!$D:$D,$D90,'VISSIM Travel Time Outputs'!$A:$A,"AVG",'VISSIM Travel Time Outputs'!$B:$B,L$9)),"-")</f>
        <v>-</v>
      </c>
      <c r="M90" s="34" t="str">
        <f>IFERROR(TIME(0,0,AVERAGEIFS('VISSIM Travel Time Outputs'!$I:$I,'VISSIM Travel Time Outputs'!$D:$D,$D90,'VISSIM Travel Time Outputs'!$A:$A,"AVG",'VISSIM Travel Time Outputs'!$B:$B,M$9)),"-")</f>
        <v>-</v>
      </c>
      <c r="N90" s="34" t="str">
        <f>IFERROR(TIME(0,0,AVERAGEIFS('VISSIM Travel Time Outputs'!$I:$I,'VISSIM Travel Time Outputs'!$D:$D,$D90,'VISSIM Travel Time Outputs'!$A:$A,"AVG",'VISSIM Travel Time Outputs'!$B:$B,N$9)),"-")</f>
        <v>-</v>
      </c>
      <c r="O90" s="34" t="str">
        <f>IFERROR(TIME(0,0,AVERAGEIFS('VISSIM Travel Time Outputs'!$I:$I,'VISSIM Travel Time Outputs'!$D:$D,$D90,'VISSIM Travel Time Outputs'!$A:$A,"AVG",'VISSIM Travel Time Outputs'!$B:$B,O$9)),"-")</f>
        <v>-</v>
      </c>
      <c r="P90" s="34" t="str">
        <f>IFERROR(TIME(0,0,AVERAGEIFS('VISSIM Travel Time Outputs'!$I:$I,'VISSIM Travel Time Outputs'!$D:$D,$D90,'VISSIM Travel Time Outputs'!$A:$A,"AVG",'VISSIM Travel Time Outputs'!$B:$B,P$9)),"-")</f>
        <v>-</v>
      </c>
      <c r="Q90" s="34" t="str">
        <f>IFERROR(TIME(0,0,AVERAGEIFS('VISSIM Travel Time Outputs'!$I:$I,'VISSIM Travel Time Outputs'!$D:$D,$D90,'VISSIM Travel Time Outputs'!$A:$A,"AVG",'VISSIM Travel Time Outputs'!$B:$B,Q$9)),"-")</f>
        <v>-</v>
      </c>
      <c r="R90" s="34" t="str">
        <f>IFERROR(TIME(0,0,AVERAGEIFS('VISSIM Travel Time Outputs'!$I:$I,'VISSIM Travel Time Outputs'!$D:$D,$D90,'VISSIM Travel Time Outputs'!$A:$A,"AVG",'VISSIM Travel Time Outputs'!$B:$B,R$9)),"-")</f>
        <v>-</v>
      </c>
      <c r="S90" s="34" t="str">
        <f>IFERROR(TIME(0,0,AVERAGEIFS('VISSIM Travel Time Outputs'!$I:$I,'VISSIM Travel Time Outputs'!$D:$D,$D90,'VISSIM Travel Time Outputs'!$A:$A,"AVG",'VISSIM Travel Time Outputs'!$B:$B,S$9)),"-")</f>
        <v>-</v>
      </c>
      <c r="T90" s="34" t="str">
        <f>IFERROR(TIME(0,0,AVERAGEIFS('VISSIM Travel Time Outputs'!$I:$I,'VISSIM Travel Time Outputs'!$D:$D,$D90,'VISSIM Travel Time Outputs'!$A:$A,"AVG",'VISSIM Travel Time Outputs'!$B:$B,T$9)),"-")</f>
        <v>-</v>
      </c>
      <c r="U90" s="34" t="str">
        <f>IFERROR(TIME(0,0,AVERAGEIFS('VISSIM Travel Time Outputs'!$I:$I,'VISSIM Travel Time Outputs'!$D:$D,$D90,'VISSIM Travel Time Outputs'!$A:$A,"AVG",'VISSIM Travel Time Outputs'!$B:$B,U$9)),"-")</f>
        <v>-</v>
      </c>
      <c r="V90" s="34" t="str">
        <f>IFERROR(TIME(0,0,AVERAGEIFS('VISSIM Travel Time Outputs'!$I:$I,'VISSIM Travel Time Outputs'!$D:$D,$D90,'VISSIM Travel Time Outputs'!$A:$A,"AVG",'VISSIM Travel Time Outputs'!$B:$B,V$9)),"-")</f>
        <v>-</v>
      </c>
      <c r="W90" s="34" t="str">
        <f>IFERROR(TIME(0,0,AVERAGEIFS('VISSIM Travel Time Outputs'!$I:$I,'VISSIM Travel Time Outputs'!$D:$D,$D90,'VISSIM Travel Time Outputs'!$A:$A,"AVG",'VISSIM Travel Time Outputs'!$B:$B,W$9)),"-")</f>
        <v>-</v>
      </c>
      <c r="X90" s="34" t="str">
        <f>IFERROR(TIME(0,0,AVERAGEIFS('VISSIM Travel Time Outputs'!$I:$I,'VISSIM Travel Time Outputs'!$D:$D,$D90,'VISSIM Travel Time Outputs'!$A:$A,"AVG",'VISSIM Travel Time Outputs'!$B:$B,X$9)),"-")</f>
        <v>-</v>
      </c>
      <c r="Y90" s="134" t="str">
        <f>IFERROR(TIME(0,0,AVERAGEIFS('VISSIM Travel Time Outputs'!$I:$I,'VISSIM Travel Time Outputs'!$D:$D,$D90,'VISSIM Travel Time Outputs'!$A:$A,"AVG",'VISSIM Travel Time Outputs'!$B:$B,Y$9)),"-")</f>
        <v>-</v>
      </c>
      <c r="Z90" s="254"/>
      <c r="AA90" s="323" t="str">
        <f>IFERROR(AVERAGEIFS('VISSIM Travel Time Outputs'!$F:$F,'VISSIM Travel Time Outputs'!$D:$D,$D90,'VISSIM Travel Time Outputs'!$A:$A,"AVG",'VISSIM Travel Time Outputs'!$B:$B,AA$9),"-")</f>
        <v>-</v>
      </c>
      <c r="AB90" s="324" t="str">
        <f>IFERROR(AVERAGEIFS('VISSIM Travel Time Outputs'!$F:$F,'VISSIM Travel Time Outputs'!$D:$D,$D90,'VISSIM Travel Time Outputs'!$A:$A,"AVG",'VISSIM Travel Time Outputs'!$B:$B,AB$9),"-")</f>
        <v>-</v>
      </c>
      <c r="AC90" s="324" t="str">
        <f>IFERROR(AVERAGEIFS('VISSIM Travel Time Outputs'!$F:$F,'VISSIM Travel Time Outputs'!$D:$D,$D90,'VISSIM Travel Time Outputs'!$A:$A,"AVG",'VISSIM Travel Time Outputs'!$B:$B,AC$9),"-")</f>
        <v>-</v>
      </c>
      <c r="AD90" s="324" t="str">
        <f>IFERROR(AVERAGEIFS('VISSIM Travel Time Outputs'!$F:$F,'VISSIM Travel Time Outputs'!$D:$D,$D90,'VISSIM Travel Time Outputs'!$A:$A,"AVG",'VISSIM Travel Time Outputs'!$B:$B,AD$9),"-")</f>
        <v>-</v>
      </c>
      <c r="AE90" s="324" t="str">
        <f>IFERROR(AVERAGEIFS('VISSIM Travel Time Outputs'!$F:$F,'VISSIM Travel Time Outputs'!$D:$D,$D90,'VISSIM Travel Time Outputs'!$A:$A,"AVG",'VISSIM Travel Time Outputs'!$B:$B,AE$9),"-")</f>
        <v>-</v>
      </c>
      <c r="AF90" s="324" t="str">
        <f>IFERROR(AVERAGEIFS('VISSIM Travel Time Outputs'!$F:$F,'VISSIM Travel Time Outputs'!$D:$D,$D90,'VISSIM Travel Time Outputs'!$A:$A,"AVG",'VISSIM Travel Time Outputs'!$B:$B,AF$9),"-")</f>
        <v>-</v>
      </c>
      <c r="AG90" s="324" t="str">
        <f>IFERROR(AVERAGEIFS('VISSIM Travel Time Outputs'!$F:$F,'VISSIM Travel Time Outputs'!$D:$D,$D90,'VISSIM Travel Time Outputs'!$A:$A,"AVG",'VISSIM Travel Time Outputs'!$B:$B,AG$9),"-")</f>
        <v>-</v>
      </c>
      <c r="AH90" s="324" t="str">
        <f>IFERROR(AVERAGEIFS('VISSIM Travel Time Outputs'!$F:$F,'VISSIM Travel Time Outputs'!$D:$D,$D90,'VISSIM Travel Time Outputs'!$A:$A,"AVG",'VISSIM Travel Time Outputs'!$B:$B,AH$9),"-")</f>
        <v>-</v>
      </c>
      <c r="AI90" s="324" t="str">
        <f>IFERROR(AVERAGEIFS('VISSIM Travel Time Outputs'!$F:$F,'VISSIM Travel Time Outputs'!$D:$D,$D90,'VISSIM Travel Time Outputs'!$A:$A,"AVG",'VISSIM Travel Time Outputs'!$B:$B,AI$9),"-")</f>
        <v>-</v>
      </c>
      <c r="AJ90" s="324" t="str">
        <f>IFERROR(AVERAGEIFS('VISSIM Travel Time Outputs'!$F:$F,'VISSIM Travel Time Outputs'!$D:$D,$D90,'VISSIM Travel Time Outputs'!$A:$A,"AVG",'VISSIM Travel Time Outputs'!$B:$B,AJ$9),"-")</f>
        <v>-</v>
      </c>
      <c r="AK90" s="324" t="str">
        <f>IFERROR(AVERAGEIFS('VISSIM Travel Time Outputs'!$F:$F,'VISSIM Travel Time Outputs'!$D:$D,$D90,'VISSIM Travel Time Outputs'!$A:$A,"AVG",'VISSIM Travel Time Outputs'!$B:$B,AK$9),"-")</f>
        <v>-</v>
      </c>
      <c r="AL90" s="324" t="str">
        <f>IFERROR(AVERAGEIFS('VISSIM Travel Time Outputs'!$F:$F,'VISSIM Travel Time Outputs'!$D:$D,$D90,'VISSIM Travel Time Outputs'!$A:$A,"AVG",'VISSIM Travel Time Outputs'!$B:$B,AL$9),"-")</f>
        <v>-</v>
      </c>
      <c r="AM90" s="324" t="str">
        <f>IFERROR(AVERAGEIFS('VISSIM Travel Time Outputs'!$F:$F,'VISSIM Travel Time Outputs'!$D:$D,$D90,'VISSIM Travel Time Outputs'!$A:$A,"AVG",'VISSIM Travel Time Outputs'!$B:$B,AM$9),"-")</f>
        <v>-</v>
      </c>
      <c r="AN90" s="324" t="str">
        <f>IFERROR(AVERAGEIFS('VISSIM Travel Time Outputs'!$F:$F,'VISSIM Travel Time Outputs'!$D:$D,$D90,'VISSIM Travel Time Outputs'!$A:$A,"AVG",'VISSIM Travel Time Outputs'!$B:$B,AN$9),"-")</f>
        <v>-</v>
      </c>
      <c r="AO90" s="324" t="str">
        <f>IFERROR(AVERAGEIFS('VISSIM Travel Time Outputs'!$F:$F,'VISSIM Travel Time Outputs'!$D:$D,$D90,'VISSIM Travel Time Outputs'!$A:$A,"AVG",'VISSIM Travel Time Outputs'!$B:$B,AO$9),"-")</f>
        <v>-</v>
      </c>
      <c r="AP90" s="325" t="str">
        <f>IFERROR(AVERAGEIFS('VISSIM Travel Time Outputs'!$F:$F,'VISSIM Travel Time Outputs'!$D:$D,$D90,'VISSIM Travel Time Outputs'!$A:$A,"AVG",'VISSIM Travel Time Outputs'!$B:$B,AP$9),"-")</f>
        <v>-</v>
      </c>
      <c r="AQ90" s="331"/>
      <c r="AR90" s="209" t="str">
        <f t="shared" si="35"/>
        <v>--</v>
      </c>
      <c r="AS90" s="354" t="str">
        <f t="shared" si="36"/>
        <v>--</v>
      </c>
      <c r="AT90" s="325">
        <f t="shared" si="37"/>
        <v>0</v>
      </c>
      <c r="AU90" s="255"/>
      <c r="AV90" s="209" t="str">
        <f>IFERROR(TIME(0,0,AVERAGEIFS('VISSIM Travel Time Outputs'!$J:$J,'VISSIM Travel Time Outputs'!$D:$D,$D90,'VISSIM Travel Time Outputs'!$A:$A,"AVG",'VISSIM Travel Time Outputs'!$B:$B,AV$9)),"-")</f>
        <v>-</v>
      </c>
      <c r="AW90" s="34" t="str">
        <f>IFERROR(TIME(0,0,AVERAGEIFS('VISSIM Travel Time Outputs'!$J:$J,'VISSIM Travel Time Outputs'!$D:$D,$D90,'VISSIM Travel Time Outputs'!$A:$A,"AVG",'VISSIM Travel Time Outputs'!$B:$B,AW$9)),"-")</f>
        <v>-</v>
      </c>
      <c r="AX90" s="34" t="str">
        <f>IFERROR(TIME(0,0,AVERAGEIFS('VISSIM Travel Time Outputs'!$J:$J,'VISSIM Travel Time Outputs'!$D:$D,$D90,'VISSIM Travel Time Outputs'!$A:$A,"AVG",'VISSIM Travel Time Outputs'!$B:$B,AX$9)),"-")</f>
        <v>-</v>
      </c>
      <c r="AY90" s="34" t="str">
        <f>IFERROR(TIME(0,0,AVERAGEIFS('VISSIM Travel Time Outputs'!$J:$J,'VISSIM Travel Time Outputs'!$D:$D,$D90,'VISSIM Travel Time Outputs'!$A:$A,"AVG",'VISSIM Travel Time Outputs'!$B:$B,AY$9)),"-")</f>
        <v>-</v>
      </c>
      <c r="AZ90" s="34" t="str">
        <f>IFERROR(TIME(0,0,AVERAGEIFS('VISSIM Travel Time Outputs'!$J:$J,'VISSIM Travel Time Outputs'!$D:$D,$D90,'VISSIM Travel Time Outputs'!$A:$A,"AVG",'VISSIM Travel Time Outputs'!$B:$B,AZ$9)),"-")</f>
        <v>-</v>
      </c>
      <c r="BA90" s="34" t="str">
        <f>IFERROR(TIME(0,0,AVERAGEIFS('VISSIM Travel Time Outputs'!$J:$J,'VISSIM Travel Time Outputs'!$D:$D,$D90,'VISSIM Travel Time Outputs'!$A:$A,"AVG",'VISSIM Travel Time Outputs'!$B:$B,BA$9)),"-")</f>
        <v>-</v>
      </c>
      <c r="BB90" s="34" t="str">
        <f>IFERROR(TIME(0,0,AVERAGEIFS('VISSIM Travel Time Outputs'!$J:$J,'VISSIM Travel Time Outputs'!$D:$D,$D90,'VISSIM Travel Time Outputs'!$A:$A,"AVG",'VISSIM Travel Time Outputs'!$B:$B,BB$9)),"-")</f>
        <v>-</v>
      </c>
      <c r="BC90" s="34" t="str">
        <f>IFERROR(TIME(0,0,AVERAGEIFS('VISSIM Travel Time Outputs'!$J:$J,'VISSIM Travel Time Outputs'!$D:$D,$D90,'VISSIM Travel Time Outputs'!$A:$A,"AVG",'VISSIM Travel Time Outputs'!$B:$B,BC$9)),"-")</f>
        <v>-</v>
      </c>
      <c r="BD90" s="34" t="str">
        <f>IFERROR(TIME(0,0,AVERAGEIFS('VISSIM Travel Time Outputs'!$J:$J,'VISSIM Travel Time Outputs'!$D:$D,$D90,'VISSIM Travel Time Outputs'!$A:$A,"AVG",'VISSIM Travel Time Outputs'!$B:$B,BD$9)),"-")</f>
        <v>-</v>
      </c>
      <c r="BE90" s="34" t="str">
        <f>IFERROR(TIME(0,0,AVERAGEIFS('VISSIM Travel Time Outputs'!$J:$J,'VISSIM Travel Time Outputs'!$D:$D,$D90,'VISSIM Travel Time Outputs'!$A:$A,"AVG",'VISSIM Travel Time Outputs'!$B:$B,BE$9)),"-")</f>
        <v>-</v>
      </c>
      <c r="BF90" s="34" t="str">
        <f>IFERROR(TIME(0,0,AVERAGEIFS('VISSIM Travel Time Outputs'!$J:$J,'VISSIM Travel Time Outputs'!$D:$D,$D90,'VISSIM Travel Time Outputs'!$A:$A,"AVG",'VISSIM Travel Time Outputs'!$B:$B,BF$9)),"-")</f>
        <v>-</v>
      </c>
      <c r="BG90" s="34" t="str">
        <f>IFERROR(TIME(0,0,AVERAGEIFS('VISSIM Travel Time Outputs'!$J:$J,'VISSIM Travel Time Outputs'!$D:$D,$D90,'VISSIM Travel Time Outputs'!$A:$A,"AVG",'VISSIM Travel Time Outputs'!$B:$B,BG$9)),"-")</f>
        <v>-</v>
      </c>
      <c r="BH90" s="34" t="str">
        <f>IFERROR(TIME(0,0,AVERAGEIFS('VISSIM Travel Time Outputs'!$J:$J,'VISSIM Travel Time Outputs'!$D:$D,$D90,'VISSIM Travel Time Outputs'!$A:$A,"AVG",'VISSIM Travel Time Outputs'!$B:$B,BH$9)),"-")</f>
        <v>-</v>
      </c>
      <c r="BI90" s="34" t="str">
        <f>IFERROR(TIME(0,0,AVERAGEIFS('VISSIM Travel Time Outputs'!$J:$J,'VISSIM Travel Time Outputs'!$D:$D,$D90,'VISSIM Travel Time Outputs'!$A:$A,"AVG",'VISSIM Travel Time Outputs'!$B:$B,BI$9)),"-")</f>
        <v>-</v>
      </c>
      <c r="BJ90" s="34" t="str">
        <f>IFERROR(TIME(0,0,AVERAGEIFS('VISSIM Travel Time Outputs'!$J:$J,'VISSIM Travel Time Outputs'!$D:$D,$D90,'VISSIM Travel Time Outputs'!$A:$A,"AVG",'VISSIM Travel Time Outputs'!$B:$B,BJ$9)),"-")</f>
        <v>-</v>
      </c>
      <c r="BK90" s="134" t="str">
        <f>IFERROR(TIME(0,0,AVERAGEIFS('VISSIM Travel Time Outputs'!$J:$J,'VISSIM Travel Time Outputs'!$D:$D,$D90,'VISSIM Travel Time Outputs'!$A:$A,"AVG",'VISSIM Travel Time Outputs'!$B:$B,BK$9)),"-")</f>
        <v>-</v>
      </c>
      <c r="BL90" s="126"/>
      <c r="BM90" s="323" t="str">
        <f>IFERROR(AVERAGEIFS('VISSIM Travel Time Outputs'!$G:$G,'VISSIM Travel Time Outputs'!$D:$D,$D90,'VISSIM Travel Time Outputs'!$A:$A,"AVG",'VISSIM Travel Time Outputs'!$B:$B,BM$9),"-")</f>
        <v>-</v>
      </c>
      <c r="BN90" s="324" t="str">
        <f>IFERROR(AVERAGEIFS('VISSIM Travel Time Outputs'!$G:$G,'VISSIM Travel Time Outputs'!$D:$D,$D90,'VISSIM Travel Time Outputs'!$A:$A,"AVG",'VISSIM Travel Time Outputs'!$B:$B,BN$9),"-")</f>
        <v>-</v>
      </c>
      <c r="BO90" s="324" t="str">
        <f>IFERROR(AVERAGEIFS('VISSIM Travel Time Outputs'!$G:$G,'VISSIM Travel Time Outputs'!$D:$D,$D90,'VISSIM Travel Time Outputs'!$A:$A,"AVG",'VISSIM Travel Time Outputs'!$B:$B,BO$9),"-")</f>
        <v>-</v>
      </c>
      <c r="BP90" s="324" t="str">
        <f>IFERROR(AVERAGEIFS('VISSIM Travel Time Outputs'!$G:$G,'VISSIM Travel Time Outputs'!$D:$D,$D90,'VISSIM Travel Time Outputs'!$A:$A,"AVG",'VISSIM Travel Time Outputs'!$B:$B,BP$9),"-")</f>
        <v>-</v>
      </c>
      <c r="BQ90" s="324" t="str">
        <f>IFERROR(AVERAGEIFS('VISSIM Travel Time Outputs'!$G:$G,'VISSIM Travel Time Outputs'!$D:$D,$D90,'VISSIM Travel Time Outputs'!$A:$A,"AVG",'VISSIM Travel Time Outputs'!$B:$B,BQ$9),"-")</f>
        <v>-</v>
      </c>
      <c r="BR90" s="324" t="str">
        <f>IFERROR(AVERAGEIFS('VISSIM Travel Time Outputs'!$G:$G,'VISSIM Travel Time Outputs'!$D:$D,$D90,'VISSIM Travel Time Outputs'!$A:$A,"AVG",'VISSIM Travel Time Outputs'!$B:$B,BR$9),"-")</f>
        <v>-</v>
      </c>
      <c r="BS90" s="324" t="str">
        <f>IFERROR(AVERAGEIFS('VISSIM Travel Time Outputs'!$G:$G,'VISSIM Travel Time Outputs'!$D:$D,$D90,'VISSIM Travel Time Outputs'!$A:$A,"AVG",'VISSIM Travel Time Outputs'!$B:$B,BS$9),"-")</f>
        <v>-</v>
      </c>
      <c r="BT90" s="324" t="str">
        <f>IFERROR(AVERAGEIFS('VISSIM Travel Time Outputs'!$G:$G,'VISSIM Travel Time Outputs'!$D:$D,$D90,'VISSIM Travel Time Outputs'!$A:$A,"AVG",'VISSIM Travel Time Outputs'!$B:$B,BT$9),"-")</f>
        <v>-</v>
      </c>
      <c r="BU90" s="324" t="str">
        <f>IFERROR(AVERAGEIFS('VISSIM Travel Time Outputs'!$G:$G,'VISSIM Travel Time Outputs'!$D:$D,$D90,'VISSIM Travel Time Outputs'!$A:$A,"AVG",'VISSIM Travel Time Outputs'!$B:$B,BU$9),"-")</f>
        <v>-</v>
      </c>
      <c r="BV90" s="324" t="str">
        <f>IFERROR(AVERAGEIFS('VISSIM Travel Time Outputs'!$G:$G,'VISSIM Travel Time Outputs'!$D:$D,$D90,'VISSIM Travel Time Outputs'!$A:$A,"AVG",'VISSIM Travel Time Outputs'!$B:$B,BV$9),"-")</f>
        <v>-</v>
      </c>
      <c r="BW90" s="324" t="str">
        <f>IFERROR(AVERAGEIFS('VISSIM Travel Time Outputs'!$G:$G,'VISSIM Travel Time Outputs'!$D:$D,$D90,'VISSIM Travel Time Outputs'!$A:$A,"AVG",'VISSIM Travel Time Outputs'!$B:$B,BW$9),"-")</f>
        <v>-</v>
      </c>
      <c r="BX90" s="324" t="str">
        <f>IFERROR(AVERAGEIFS('VISSIM Travel Time Outputs'!$G:$G,'VISSIM Travel Time Outputs'!$D:$D,$D90,'VISSIM Travel Time Outputs'!$A:$A,"AVG",'VISSIM Travel Time Outputs'!$B:$B,BX$9),"-")</f>
        <v>-</v>
      </c>
      <c r="BY90" s="324" t="str">
        <f>IFERROR(AVERAGEIFS('VISSIM Travel Time Outputs'!$G:$G,'VISSIM Travel Time Outputs'!$D:$D,$D90,'VISSIM Travel Time Outputs'!$A:$A,"AVG",'VISSIM Travel Time Outputs'!$B:$B,BY$9),"-")</f>
        <v>-</v>
      </c>
      <c r="BZ90" s="324" t="str">
        <f>IFERROR(AVERAGEIFS('VISSIM Travel Time Outputs'!$G:$G,'VISSIM Travel Time Outputs'!$D:$D,$D90,'VISSIM Travel Time Outputs'!$A:$A,"AVG",'VISSIM Travel Time Outputs'!$B:$B,BZ$9),"-")</f>
        <v>-</v>
      </c>
      <c r="CA90" s="324" t="str">
        <f>IFERROR(AVERAGEIFS('VISSIM Travel Time Outputs'!$G:$G,'VISSIM Travel Time Outputs'!$D:$D,$D90,'VISSIM Travel Time Outputs'!$A:$A,"AVG",'VISSIM Travel Time Outputs'!$B:$B,CA$9),"-")</f>
        <v>-</v>
      </c>
      <c r="CB90" s="325" t="str">
        <f>IFERROR(AVERAGEIFS('VISSIM Travel Time Outputs'!$G:$G,'VISSIM Travel Time Outputs'!$D:$D,$D90,'VISSIM Travel Time Outputs'!$A:$A,"AVG",'VISSIM Travel Time Outputs'!$B:$B,CB$9),"-")</f>
        <v>-</v>
      </c>
      <c r="CC90" s="254"/>
      <c r="CD90" s="209" t="str">
        <f t="shared" si="38"/>
        <v>--</v>
      </c>
      <c r="CE90" s="354" t="str">
        <f t="shared" si="39"/>
        <v>--</v>
      </c>
      <c r="CF90" s="325">
        <f t="shared" si="40"/>
        <v>0</v>
      </c>
      <c r="CG90" s="331"/>
      <c r="CH90" s="209"/>
      <c r="CI90" s="34"/>
      <c r="CJ90" s="34"/>
      <c r="CK90" s="34"/>
      <c r="CL90" s="34"/>
      <c r="CM90" s="34"/>
      <c r="CN90" s="34"/>
      <c r="CO90" s="34"/>
      <c r="CP90" s="34"/>
      <c r="CQ90" s="34"/>
      <c r="CR90" s="34"/>
      <c r="CS90" s="34"/>
      <c r="CT90" s="34"/>
      <c r="CU90" s="34"/>
      <c r="CV90" s="34"/>
      <c r="CW90" s="134"/>
      <c r="CX90" s="331"/>
      <c r="CY90" s="323"/>
      <c r="CZ90" s="324"/>
      <c r="DA90" s="324"/>
      <c r="DB90" s="324"/>
      <c r="DC90" s="324"/>
      <c r="DD90" s="324"/>
      <c r="DE90" s="324"/>
      <c r="DF90" s="324"/>
      <c r="DG90" s="324"/>
      <c r="DH90" s="324"/>
      <c r="DI90" s="324"/>
      <c r="DJ90" s="324"/>
      <c r="DK90" s="324"/>
      <c r="DL90" s="324"/>
      <c r="DM90" s="324"/>
      <c r="DN90" s="325"/>
      <c r="DO90" s="331"/>
      <c r="DP90" s="209" t="str">
        <f t="shared" si="41"/>
        <v>--</v>
      </c>
      <c r="DQ90" s="354" t="str">
        <f t="shared" si="42"/>
        <v>--</v>
      </c>
      <c r="DR90" s="325">
        <f t="shared" si="43"/>
        <v>0</v>
      </c>
      <c r="DS90" s="255"/>
      <c r="DT90" s="209" t="str">
        <f>IFERROR(TIME(0,0,AVERAGEIFS('VISSIM Travel Time Outputs'!$K:$K,'VISSIM Travel Time Outputs'!$D:$D,$D90,'VISSIM Travel Time Outputs'!$A:$A,"AVG",'VISSIM Travel Time Outputs'!$B:$B,DT$9)),"-")</f>
        <v>-</v>
      </c>
      <c r="DU90" s="34" t="str">
        <f>IFERROR(TIME(0,0,AVERAGEIFS('VISSIM Travel Time Outputs'!$K:$K,'VISSIM Travel Time Outputs'!$D:$D,$D90,'VISSIM Travel Time Outputs'!$A:$A,"AVG",'VISSIM Travel Time Outputs'!$B:$B,DU$9)),"-")</f>
        <v>-</v>
      </c>
      <c r="DV90" s="34" t="str">
        <f>IFERROR(TIME(0,0,AVERAGEIFS('VISSIM Travel Time Outputs'!$K:$K,'VISSIM Travel Time Outputs'!$D:$D,$D90,'VISSIM Travel Time Outputs'!$A:$A,"AVG",'VISSIM Travel Time Outputs'!$B:$B,DV$9)),"-")</f>
        <v>-</v>
      </c>
      <c r="DW90" s="34" t="str">
        <f>IFERROR(TIME(0,0,AVERAGEIFS('VISSIM Travel Time Outputs'!$K:$K,'VISSIM Travel Time Outputs'!$D:$D,$D90,'VISSIM Travel Time Outputs'!$A:$A,"AVG",'VISSIM Travel Time Outputs'!$B:$B,DW$9)),"-")</f>
        <v>-</v>
      </c>
      <c r="DX90" s="34" t="str">
        <f>IFERROR(TIME(0,0,AVERAGEIFS('VISSIM Travel Time Outputs'!$K:$K,'VISSIM Travel Time Outputs'!$D:$D,$D90,'VISSIM Travel Time Outputs'!$A:$A,"AVG",'VISSIM Travel Time Outputs'!$B:$B,DX$9)),"-")</f>
        <v>-</v>
      </c>
      <c r="DY90" s="34" t="str">
        <f>IFERROR(TIME(0,0,AVERAGEIFS('VISSIM Travel Time Outputs'!$K:$K,'VISSIM Travel Time Outputs'!$D:$D,$D90,'VISSIM Travel Time Outputs'!$A:$A,"AVG",'VISSIM Travel Time Outputs'!$B:$B,DY$9)),"-")</f>
        <v>-</v>
      </c>
      <c r="DZ90" s="34" t="str">
        <f>IFERROR(TIME(0,0,AVERAGEIFS('VISSIM Travel Time Outputs'!$K:$K,'VISSIM Travel Time Outputs'!$D:$D,$D90,'VISSIM Travel Time Outputs'!$A:$A,"AVG",'VISSIM Travel Time Outputs'!$B:$B,DZ$9)),"-")</f>
        <v>-</v>
      </c>
      <c r="EA90" s="34" t="str">
        <f>IFERROR(TIME(0,0,AVERAGEIFS('VISSIM Travel Time Outputs'!$K:$K,'VISSIM Travel Time Outputs'!$D:$D,$D90,'VISSIM Travel Time Outputs'!$A:$A,"AVG",'VISSIM Travel Time Outputs'!$B:$B,EA$9)),"-")</f>
        <v>-</v>
      </c>
      <c r="EB90" s="34" t="str">
        <f>IFERROR(TIME(0,0,AVERAGEIFS('VISSIM Travel Time Outputs'!$K:$K,'VISSIM Travel Time Outputs'!$D:$D,$D90,'VISSIM Travel Time Outputs'!$A:$A,"AVG",'VISSIM Travel Time Outputs'!$B:$B,EB$9)),"-")</f>
        <v>-</v>
      </c>
      <c r="EC90" s="34" t="str">
        <f>IFERROR(TIME(0,0,AVERAGEIFS('VISSIM Travel Time Outputs'!$K:$K,'VISSIM Travel Time Outputs'!$D:$D,$D90,'VISSIM Travel Time Outputs'!$A:$A,"AVG",'VISSIM Travel Time Outputs'!$B:$B,EC$9)),"-")</f>
        <v>-</v>
      </c>
      <c r="ED90" s="34" t="str">
        <f>IFERROR(TIME(0,0,AVERAGEIFS('VISSIM Travel Time Outputs'!$K:$K,'VISSIM Travel Time Outputs'!$D:$D,$D90,'VISSIM Travel Time Outputs'!$A:$A,"AVG",'VISSIM Travel Time Outputs'!$B:$B,ED$9)),"-")</f>
        <v>-</v>
      </c>
      <c r="EE90" s="34" t="str">
        <f>IFERROR(TIME(0,0,AVERAGEIFS('VISSIM Travel Time Outputs'!$K:$K,'VISSIM Travel Time Outputs'!$D:$D,$D90,'VISSIM Travel Time Outputs'!$A:$A,"AVG",'VISSIM Travel Time Outputs'!$B:$B,EE$9)),"-")</f>
        <v>-</v>
      </c>
      <c r="EF90" s="34" t="str">
        <f>IFERROR(TIME(0,0,AVERAGEIFS('VISSIM Travel Time Outputs'!$K:$K,'VISSIM Travel Time Outputs'!$D:$D,$D90,'VISSIM Travel Time Outputs'!$A:$A,"AVG",'VISSIM Travel Time Outputs'!$B:$B,EF$9)),"-")</f>
        <v>-</v>
      </c>
      <c r="EG90" s="34" t="str">
        <f>IFERROR(TIME(0,0,AVERAGEIFS('VISSIM Travel Time Outputs'!$K:$K,'VISSIM Travel Time Outputs'!$D:$D,$D90,'VISSIM Travel Time Outputs'!$A:$A,"AVG",'VISSIM Travel Time Outputs'!$B:$B,EG$9)),"-")</f>
        <v>-</v>
      </c>
      <c r="EH90" s="34" t="str">
        <f>IFERROR(TIME(0,0,AVERAGEIFS('VISSIM Travel Time Outputs'!$K:$K,'VISSIM Travel Time Outputs'!$D:$D,$D90,'VISSIM Travel Time Outputs'!$A:$A,"AVG",'VISSIM Travel Time Outputs'!$B:$B,EH$9)),"-")</f>
        <v>-</v>
      </c>
      <c r="EI90" s="134" t="str">
        <f>IFERROR(TIME(0,0,AVERAGEIFS('VISSIM Travel Time Outputs'!$K:$K,'VISSIM Travel Time Outputs'!$D:$D,$D90,'VISSIM Travel Time Outputs'!$A:$A,"AVG",'VISSIM Travel Time Outputs'!$B:$B,EI$9)),"-")</f>
        <v>-</v>
      </c>
      <c r="EJ90" s="126"/>
      <c r="EK90" s="323" t="str">
        <f>IFERROR(AVERAGEIFS('VISSIM Travel Time Outputs'!$H:$H,'VISSIM Travel Time Outputs'!$D:$D,$D90,'VISSIM Travel Time Outputs'!$A:$A,"AVG",'VISSIM Travel Time Outputs'!$B:$B,EK$9),"-")</f>
        <v>-</v>
      </c>
      <c r="EL90" s="324" t="str">
        <f>IFERROR(AVERAGEIFS('VISSIM Travel Time Outputs'!$H:$H,'VISSIM Travel Time Outputs'!$D:$D,$D90,'VISSIM Travel Time Outputs'!$A:$A,"AVG",'VISSIM Travel Time Outputs'!$B:$B,EL$9),"-")</f>
        <v>-</v>
      </c>
      <c r="EM90" s="324" t="str">
        <f>IFERROR(AVERAGEIFS('VISSIM Travel Time Outputs'!$H:$H,'VISSIM Travel Time Outputs'!$D:$D,$D90,'VISSIM Travel Time Outputs'!$A:$A,"AVG",'VISSIM Travel Time Outputs'!$B:$B,EM$9),"-")</f>
        <v>-</v>
      </c>
      <c r="EN90" s="324" t="str">
        <f>IFERROR(AVERAGEIFS('VISSIM Travel Time Outputs'!$H:$H,'VISSIM Travel Time Outputs'!$D:$D,$D90,'VISSIM Travel Time Outputs'!$A:$A,"AVG",'VISSIM Travel Time Outputs'!$B:$B,EN$9),"-")</f>
        <v>-</v>
      </c>
      <c r="EO90" s="324" t="str">
        <f>IFERROR(AVERAGEIFS('VISSIM Travel Time Outputs'!$H:$H,'VISSIM Travel Time Outputs'!$D:$D,$D90,'VISSIM Travel Time Outputs'!$A:$A,"AVG",'VISSIM Travel Time Outputs'!$B:$B,EO$9),"-")</f>
        <v>-</v>
      </c>
      <c r="EP90" s="324" t="str">
        <f>IFERROR(AVERAGEIFS('VISSIM Travel Time Outputs'!$H:$H,'VISSIM Travel Time Outputs'!$D:$D,$D90,'VISSIM Travel Time Outputs'!$A:$A,"AVG",'VISSIM Travel Time Outputs'!$B:$B,EP$9),"-")</f>
        <v>-</v>
      </c>
      <c r="EQ90" s="324" t="str">
        <f>IFERROR(AVERAGEIFS('VISSIM Travel Time Outputs'!$H:$H,'VISSIM Travel Time Outputs'!$D:$D,$D90,'VISSIM Travel Time Outputs'!$A:$A,"AVG",'VISSIM Travel Time Outputs'!$B:$B,EQ$9),"-")</f>
        <v>-</v>
      </c>
      <c r="ER90" s="324" t="str">
        <f>IFERROR(AVERAGEIFS('VISSIM Travel Time Outputs'!$H:$H,'VISSIM Travel Time Outputs'!$D:$D,$D90,'VISSIM Travel Time Outputs'!$A:$A,"AVG",'VISSIM Travel Time Outputs'!$B:$B,ER$9),"-")</f>
        <v>-</v>
      </c>
      <c r="ES90" s="324" t="str">
        <f>IFERROR(AVERAGEIFS('VISSIM Travel Time Outputs'!$H:$H,'VISSIM Travel Time Outputs'!$D:$D,$D90,'VISSIM Travel Time Outputs'!$A:$A,"AVG",'VISSIM Travel Time Outputs'!$B:$B,ES$9),"-")</f>
        <v>-</v>
      </c>
      <c r="ET90" s="324" t="str">
        <f>IFERROR(AVERAGEIFS('VISSIM Travel Time Outputs'!$H:$H,'VISSIM Travel Time Outputs'!$D:$D,$D90,'VISSIM Travel Time Outputs'!$A:$A,"AVG",'VISSIM Travel Time Outputs'!$B:$B,ET$9),"-")</f>
        <v>-</v>
      </c>
      <c r="EU90" s="324" t="str">
        <f>IFERROR(AVERAGEIFS('VISSIM Travel Time Outputs'!$H:$H,'VISSIM Travel Time Outputs'!$D:$D,$D90,'VISSIM Travel Time Outputs'!$A:$A,"AVG",'VISSIM Travel Time Outputs'!$B:$B,EU$9),"-")</f>
        <v>-</v>
      </c>
      <c r="EV90" s="324" t="str">
        <f>IFERROR(AVERAGEIFS('VISSIM Travel Time Outputs'!$H:$H,'VISSIM Travel Time Outputs'!$D:$D,$D90,'VISSIM Travel Time Outputs'!$A:$A,"AVG",'VISSIM Travel Time Outputs'!$B:$B,EV$9),"-")</f>
        <v>-</v>
      </c>
      <c r="EW90" s="324" t="str">
        <f>IFERROR(AVERAGEIFS('VISSIM Travel Time Outputs'!$H:$H,'VISSIM Travel Time Outputs'!$D:$D,$D90,'VISSIM Travel Time Outputs'!$A:$A,"AVG",'VISSIM Travel Time Outputs'!$B:$B,EW$9),"-")</f>
        <v>-</v>
      </c>
      <c r="EX90" s="324" t="str">
        <f>IFERROR(AVERAGEIFS('VISSIM Travel Time Outputs'!$H:$H,'VISSIM Travel Time Outputs'!$D:$D,$D90,'VISSIM Travel Time Outputs'!$A:$A,"AVG",'VISSIM Travel Time Outputs'!$B:$B,EX$9),"-")</f>
        <v>-</v>
      </c>
      <c r="EY90" s="324" t="str">
        <f>IFERROR(AVERAGEIFS('VISSIM Travel Time Outputs'!$H:$H,'VISSIM Travel Time Outputs'!$D:$D,$D90,'VISSIM Travel Time Outputs'!$A:$A,"AVG",'VISSIM Travel Time Outputs'!$B:$B,EY$9),"-")</f>
        <v>-</v>
      </c>
      <c r="EZ90" s="325" t="str">
        <f>IFERROR(AVERAGEIFS('VISSIM Travel Time Outputs'!$H:$H,'VISSIM Travel Time Outputs'!$D:$D,$D90,'VISSIM Travel Time Outputs'!$A:$A,"AVG",'VISSIM Travel Time Outputs'!$B:$B,EZ$9),"-")</f>
        <v>-</v>
      </c>
      <c r="FA90" s="254"/>
      <c r="FB90" s="209" t="str">
        <f t="shared" si="44"/>
        <v>--</v>
      </c>
      <c r="FC90" s="354" t="str">
        <f t="shared" si="45"/>
        <v>--</v>
      </c>
      <c r="FD90" s="325">
        <f t="shared" si="46"/>
        <v>0</v>
      </c>
      <c r="FE90" s="331"/>
      <c r="FF90" s="209" t="str">
        <f>IFERROR(GETPIVOTDATA("Average of TRAVTM(40)",#REF!,"TIMEINT",FF$9,"VEHICLETRAVELTIMEMEASUREMENT",$D90)/3600/24,"--")</f>
        <v>--</v>
      </c>
      <c r="FG90" s="34" t="str">
        <f>IFERROR(GETPIVOTDATA("Average of TRAVTM(40)",#REF!,"TIMEINT",FG$9,"VEHICLETRAVELTIMEMEASUREMENT",$D90)/3600/24,"--")</f>
        <v>--</v>
      </c>
      <c r="FH90" s="34" t="str">
        <f>IFERROR(GETPIVOTDATA("Average of TRAVTM(40)",#REF!,"TIMEINT",FH$9,"VEHICLETRAVELTIMEMEASUREMENT",$D90)/3600/24,"--")</f>
        <v>--</v>
      </c>
      <c r="FI90" s="34" t="str">
        <f>IFERROR(GETPIVOTDATA("Average of TRAVTM(40)",#REF!,"TIMEINT",FI$9,"VEHICLETRAVELTIMEMEASUREMENT",$D90)/3600/24,"--")</f>
        <v>--</v>
      </c>
      <c r="FJ90" s="34" t="str">
        <f>IFERROR(GETPIVOTDATA("Average of TRAVTM(40)",#REF!,"TIMEINT",FJ$9,"VEHICLETRAVELTIMEMEASUREMENT",$D90)/3600/24,"--")</f>
        <v>--</v>
      </c>
      <c r="FK90" s="34" t="str">
        <f>IFERROR(GETPIVOTDATA("Average of TRAVTM(40)",#REF!,"TIMEINT",FK$9,"VEHICLETRAVELTIMEMEASUREMENT",$D90)/3600/24,"--")</f>
        <v>--</v>
      </c>
      <c r="FL90" s="34" t="str">
        <f>IFERROR(GETPIVOTDATA("Average of TRAVTM(40)",#REF!,"TIMEINT",FL$9,"VEHICLETRAVELTIMEMEASUREMENT",$D90)/3600/24,"--")</f>
        <v>--</v>
      </c>
      <c r="FM90" s="34" t="str">
        <f>IFERROR(GETPIVOTDATA("Average of TRAVTM(40)",#REF!,"TIMEINT",FM$9,"VEHICLETRAVELTIMEMEASUREMENT",$D90)/3600/24,"--")</f>
        <v>--</v>
      </c>
      <c r="FN90" s="34" t="str">
        <f>IFERROR(GETPIVOTDATA("Average of TRAVTM(40)",#REF!,"TIMEINT",FN$9,"VEHICLETRAVELTIMEMEASUREMENT",$D90)/3600/24,"--")</f>
        <v>--</v>
      </c>
      <c r="FO90" s="34" t="str">
        <f>IFERROR(GETPIVOTDATA("Average of TRAVTM(40)",#REF!,"TIMEINT",FO$9,"VEHICLETRAVELTIMEMEASUREMENT",$D90)/3600/24,"--")</f>
        <v>--</v>
      </c>
      <c r="FP90" s="34" t="str">
        <f>IFERROR(GETPIVOTDATA("Average of TRAVTM(40)",#REF!,"TIMEINT",FP$9,"VEHICLETRAVELTIMEMEASUREMENT",$D90)/3600/24,"--")</f>
        <v>--</v>
      </c>
      <c r="FQ90" s="34" t="str">
        <f>IFERROR(GETPIVOTDATA("Average of TRAVTM(40)",#REF!,"TIMEINT",FQ$9,"VEHICLETRAVELTIMEMEASUREMENT",$D90)/3600/24,"--")</f>
        <v>--</v>
      </c>
      <c r="FR90" s="34" t="str">
        <f>IFERROR(GETPIVOTDATA("Average of TRAVTM(40)",#REF!,"TIMEINT",FR$9,"VEHICLETRAVELTIMEMEASUREMENT",$D90)/3600/24,"--")</f>
        <v>--</v>
      </c>
      <c r="FS90" s="34" t="str">
        <f>IFERROR(GETPIVOTDATA("Average of TRAVTM(40)",#REF!,"TIMEINT",FS$9,"VEHICLETRAVELTIMEMEASUREMENT",$D90)/3600/24,"--")</f>
        <v>--</v>
      </c>
      <c r="FT90" s="34" t="str">
        <f>IFERROR(GETPIVOTDATA("Average of TRAVTM(40)",#REF!,"TIMEINT",FT$9,"VEHICLETRAVELTIMEMEASUREMENT",$D90)/3600/24,"--")</f>
        <v>--</v>
      </c>
      <c r="FU90" s="134" t="str">
        <f>IFERROR(GETPIVOTDATA("Average of TRAVTM(40)",#REF!,"TIMEINT",FU$9,"VEHICLETRAVELTIMEMEASUREMENT",$D90)/3600/24,"--")</f>
        <v>--</v>
      </c>
      <c r="FV90" s="331"/>
      <c r="FW90" s="323" t="str">
        <f>IFERROR(GETPIVOTDATA("Average of VEHS(40)",#REF!,"TIMEINT",FW$9,"VEHICLETRAVELTIMEMEASUREMENT",$D90),"--")</f>
        <v>--</v>
      </c>
      <c r="FX90" s="324" t="str">
        <f>IFERROR(GETPIVOTDATA("Average of VEHS(40)",#REF!,"TIMEINT",FX$9,"VEHICLETRAVELTIMEMEASUREMENT",$D90),"--")</f>
        <v>--</v>
      </c>
      <c r="FY90" s="324" t="str">
        <f>IFERROR(GETPIVOTDATA("Average of VEHS(40)",#REF!,"TIMEINT",FY$9,"VEHICLETRAVELTIMEMEASUREMENT",$D90),"--")</f>
        <v>--</v>
      </c>
      <c r="FZ90" s="324" t="str">
        <f>IFERROR(GETPIVOTDATA("Average of VEHS(40)",#REF!,"TIMEINT",FZ$9,"VEHICLETRAVELTIMEMEASUREMENT",$D90),"--")</f>
        <v>--</v>
      </c>
      <c r="GA90" s="324" t="str">
        <f>IFERROR(GETPIVOTDATA("Average of VEHS(40)",#REF!,"TIMEINT",GA$9,"VEHICLETRAVELTIMEMEASUREMENT",$D90),"--")</f>
        <v>--</v>
      </c>
      <c r="GB90" s="324" t="str">
        <f>IFERROR(GETPIVOTDATA("Average of VEHS(40)",#REF!,"TIMEINT",GB$9,"VEHICLETRAVELTIMEMEASUREMENT",$D90),"--")</f>
        <v>--</v>
      </c>
      <c r="GC90" s="324" t="str">
        <f>IFERROR(GETPIVOTDATA("Average of VEHS(40)",#REF!,"TIMEINT",GC$9,"VEHICLETRAVELTIMEMEASUREMENT",$D90),"--")</f>
        <v>--</v>
      </c>
      <c r="GD90" s="324" t="str">
        <f>IFERROR(GETPIVOTDATA("Average of VEHS(40)",#REF!,"TIMEINT",GD$9,"VEHICLETRAVELTIMEMEASUREMENT",$D90),"--")</f>
        <v>--</v>
      </c>
      <c r="GE90" s="324" t="str">
        <f>IFERROR(GETPIVOTDATA("Average of VEHS(40)",#REF!,"TIMEINT",GE$9,"VEHICLETRAVELTIMEMEASUREMENT",$D90),"--")</f>
        <v>--</v>
      </c>
      <c r="GF90" s="324" t="str">
        <f>IFERROR(GETPIVOTDATA("Average of VEHS(40)",#REF!,"TIMEINT",GF$9,"VEHICLETRAVELTIMEMEASUREMENT",$D90),"--")</f>
        <v>--</v>
      </c>
      <c r="GG90" s="324" t="str">
        <f>IFERROR(GETPIVOTDATA("Average of VEHS(40)",#REF!,"TIMEINT",GG$9,"VEHICLETRAVELTIMEMEASUREMENT",$D90),"--")</f>
        <v>--</v>
      </c>
      <c r="GH90" s="324" t="str">
        <f>IFERROR(GETPIVOTDATA("Average of VEHS(40)",#REF!,"TIMEINT",GH$9,"VEHICLETRAVELTIMEMEASUREMENT",$D90),"--")</f>
        <v>--</v>
      </c>
      <c r="GI90" s="324" t="str">
        <f>IFERROR(GETPIVOTDATA("Average of VEHS(40)",#REF!,"TIMEINT",GI$9,"VEHICLETRAVELTIMEMEASUREMENT",$D90),"--")</f>
        <v>--</v>
      </c>
      <c r="GJ90" s="324" t="str">
        <f>IFERROR(GETPIVOTDATA("Average of VEHS(40)",#REF!,"TIMEINT",GJ$9,"VEHICLETRAVELTIMEMEASUREMENT",$D90),"--")</f>
        <v>--</v>
      </c>
      <c r="GK90" s="324" t="str">
        <f>IFERROR(GETPIVOTDATA("Average of VEHS(40)",#REF!,"TIMEINT",GK$9,"VEHICLETRAVELTIMEMEASUREMENT",$D90),"--")</f>
        <v>--</v>
      </c>
      <c r="GL90" s="325" t="str">
        <f>IFERROR(GETPIVOTDATA("Average of VEHS(40)",#REF!,"TIMEINT",GL$9,"VEHICLETRAVELTIMEMEASUREMENT",$D90),"--")</f>
        <v>--</v>
      </c>
      <c r="GM90" s="331"/>
      <c r="GN90" s="209" t="str">
        <f t="shared" si="47"/>
        <v>--</v>
      </c>
      <c r="GO90" s="354" t="str">
        <f t="shared" si="48"/>
        <v>--</v>
      </c>
      <c r="GP90" s="325">
        <f t="shared" si="49"/>
        <v>0</v>
      </c>
      <c r="GQ90" s="331"/>
      <c r="GR90" s="209" t="str">
        <f>IFERROR(GETPIVOTDATA("Average of TRAVTM(60)",#REF!,"TIMEINT",GR$9,"VEHICLETRAVELTIMEMEASUREMENT",$D90)/3600/24,"--")</f>
        <v>--</v>
      </c>
      <c r="GS90" s="34" t="str">
        <f>IFERROR(GETPIVOTDATA("Average of TRAVTM(60)",#REF!,"TIMEINT",GS$9,"VEHICLETRAVELTIMEMEASUREMENT",$D90)/3600/24,"--")</f>
        <v>--</v>
      </c>
      <c r="GT90" s="34" t="str">
        <f>IFERROR(GETPIVOTDATA("Average of TRAVTM(60)",#REF!,"TIMEINT",GT$9,"VEHICLETRAVELTIMEMEASUREMENT",$D90)/3600/24,"--")</f>
        <v>--</v>
      </c>
      <c r="GU90" s="34" t="str">
        <f>IFERROR(GETPIVOTDATA("Average of TRAVTM(60)",#REF!,"TIMEINT",GU$9,"VEHICLETRAVELTIMEMEASUREMENT",$D90)/3600/24,"--")</f>
        <v>--</v>
      </c>
      <c r="GV90" s="34" t="str">
        <f>IFERROR(GETPIVOTDATA("Average of TRAVTM(60)",#REF!,"TIMEINT",GV$9,"VEHICLETRAVELTIMEMEASUREMENT",$D90)/3600/24,"--")</f>
        <v>--</v>
      </c>
      <c r="GW90" s="34" t="str">
        <f>IFERROR(GETPIVOTDATA("Average of TRAVTM(60)",#REF!,"TIMEINT",GW$9,"VEHICLETRAVELTIMEMEASUREMENT",$D90)/3600/24,"--")</f>
        <v>--</v>
      </c>
      <c r="GX90" s="34" t="str">
        <f>IFERROR(GETPIVOTDATA("Average of TRAVTM(60)",#REF!,"TIMEINT",GX$9,"VEHICLETRAVELTIMEMEASUREMENT",$D90)/3600/24,"--")</f>
        <v>--</v>
      </c>
      <c r="GY90" s="34" t="str">
        <f>IFERROR(GETPIVOTDATA("Average of TRAVTM(60)",#REF!,"TIMEINT",GY$9,"VEHICLETRAVELTIMEMEASUREMENT",$D90)/3600/24,"--")</f>
        <v>--</v>
      </c>
      <c r="GZ90" s="34" t="str">
        <f>IFERROR(GETPIVOTDATA("Average of TRAVTM(60)",#REF!,"TIMEINT",GZ$9,"VEHICLETRAVELTIMEMEASUREMENT",$D90)/3600/24,"--")</f>
        <v>--</v>
      </c>
      <c r="HA90" s="34" t="str">
        <f>IFERROR(GETPIVOTDATA("Average of TRAVTM(60)",#REF!,"TIMEINT",HA$9,"VEHICLETRAVELTIMEMEASUREMENT",$D90)/3600/24,"--")</f>
        <v>--</v>
      </c>
      <c r="HB90" s="34" t="str">
        <f>IFERROR(GETPIVOTDATA("Average of TRAVTM(60)",#REF!,"TIMEINT",HB$9,"VEHICLETRAVELTIMEMEASUREMENT",$D90)/3600/24,"--")</f>
        <v>--</v>
      </c>
      <c r="HC90" s="34" t="str">
        <f>IFERROR(GETPIVOTDATA("Average of TRAVTM(60)",#REF!,"TIMEINT",HC$9,"VEHICLETRAVELTIMEMEASUREMENT",$D90)/3600/24,"--")</f>
        <v>--</v>
      </c>
      <c r="HD90" s="34" t="str">
        <f>IFERROR(GETPIVOTDATA("Average of TRAVTM(60)",#REF!,"TIMEINT",HD$9,"VEHICLETRAVELTIMEMEASUREMENT",$D90)/3600/24,"--")</f>
        <v>--</v>
      </c>
      <c r="HE90" s="34" t="str">
        <f>IFERROR(GETPIVOTDATA("Average of TRAVTM(60)",#REF!,"TIMEINT",HE$9,"VEHICLETRAVELTIMEMEASUREMENT",$D90)/3600/24,"--")</f>
        <v>--</v>
      </c>
      <c r="HF90" s="34" t="str">
        <f>IFERROR(GETPIVOTDATA("Average of TRAVTM(60)",#REF!,"TIMEINT",HF$9,"VEHICLETRAVELTIMEMEASUREMENT",$D90)/3600/24,"--")</f>
        <v>--</v>
      </c>
      <c r="HG90" s="134" t="str">
        <f>IFERROR(GETPIVOTDATA("Average of TRAVTM(60)",#REF!,"TIMEINT",HG$9,"VEHICLETRAVELTIMEMEASUREMENT",$D90)/3600/24,"--")</f>
        <v>--</v>
      </c>
      <c r="HH90" s="331"/>
      <c r="HI90" s="323" t="str">
        <f>IFERROR(GETPIVOTDATA("Average of VEHS(60)",#REF!,"TIMEINT",HI$9,"VEHICLETRAVELTIMEMEASUREMENT",$D90),"--")</f>
        <v>--</v>
      </c>
      <c r="HJ90" s="324" t="str">
        <f>IFERROR(GETPIVOTDATA("Average of VEHS(60)",#REF!,"TIMEINT",HJ$9,"VEHICLETRAVELTIMEMEASUREMENT",$D90),"--")</f>
        <v>--</v>
      </c>
      <c r="HK90" s="324" t="str">
        <f>IFERROR(GETPIVOTDATA("Average of VEHS(60)",#REF!,"TIMEINT",HK$9,"VEHICLETRAVELTIMEMEASUREMENT",$D90),"--")</f>
        <v>--</v>
      </c>
      <c r="HL90" s="324" t="str">
        <f>IFERROR(GETPIVOTDATA("Average of VEHS(60)",#REF!,"TIMEINT",HL$9,"VEHICLETRAVELTIMEMEASUREMENT",$D90),"--")</f>
        <v>--</v>
      </c>
      <c r="HM90" s="324" t="str">
        <f>IFERROR(GETPIVOTDATA("Average of VEHS(60)",#REF!,"TIMEINT",HM$9,"VEHICLETRAVELTIMEMEASUREMENT",$D90),"--")</f>
        <v>--</v>
      </c>
      <c r="HN90" s="324" t="str">
        <f>IFERROR(GETPIVOTDATA("Average of VEHS(60)",#REF!,"TIMEINT",HN$9,"VEHICLETRAVELTIMEMEASUREMENT",$D90),"--")</f>
        <v>--</v>
      </c>
      <c r="HO90" s="324" t="str">
        <f>IFERROR(GETPIVOTDATA("Average of VEHS(60)",#REF!,"TIMEINT",HO$9,"VEHICLETRAVELTIMEMEASUREMENT",$D90),"--")</f>
        <v>--</v>
      </c>
      <c r="HP90" s="324" t="str">
        <f>IFERROR(GETPIVOTDATA("Average of VEHS(60)",#REF!,"TIMEINT",HP$9,"VEHICLETRAVELTIMEMEASUREMENT",$D90),"--")</f>
        <v>--</v>
      </c>
      <c r="HQ90" s="324" t="str">
        <f>IFERROR(GETPIVOTDATA("Average of VEHS(60)",#REF!,"TIMEINT",HQ$9,"VEHICLETRAVELTIMEMEASUREMENT",$D90),"--")</f>
        <v>--</v>
      </c>
      <c r="HR90" s="324" t="str">
        <f>IFERROR(GETPIVOTDATA("Average of VEHS(60)",#REF!,"TIMEINT",HR$9,"VEHICLETRAVELTIMEMEASUREMENT",$D90),"--")</f>
        <v>--</v>
      </c>
      <c r="HS90" s="324" t="str">
        <f>IFERROR(GETPIVOTDATA("Average of VEHS(60)",#REF!,"TIMEINT",HS$9,"VEHICLETRAVELTIMEMEASUREMENT",$D90),"--")</f>
        <v>--</v>
      </c>
      <c r="HT90" s="324" t="str">
        <f>IFERROR(GETPIVOTDATA("Average of VEHS(60)",#REF!,"TIMEINT",HT$9,"VEHICLETRAVELTIMEMEASUREMENT",$D90),"--")</f>
        <v>--</v>
      </c>
      <c r="HU90" s="324" t="str">
        <f>IFERROR(GETPIVOTDATA("Average of VEHS(60)",#REF!,"TIMEINT",HU$9,"VEHICLETRAVELTIMEMEASUREMENT",$D90),"--")</f>
        <v>--</v>
      </c>
      <c r="HV90" s="324" t="str">
        <f>IFERROR(GETPIVOTDATA("Average of VEHS(60)",#REF!,"TIMEINT",HV$9,"VEHICLETRAVELTIMEMEASUREMENT",$D90),"--")</f>
        <v>--</v>
      </c>
      <c r="HW90" s="324" t="str">
        <f>IFERROR(GETPIVOTDATA("Average of VEHS(60)",#REF!,"TIMEINT",HW$9,"VEHICLETRAVELTIMEMEASUREMENT",$D90),"--")</f>
        <v>--</v>
      </c>
      <c r="HX90" s="325" t="str">
        <f>IFERROR(GETPIVOTDATA("Average of VEHS(60)",#REF!,"TIMEINT",HX$9,"VEHICLETRAVELTIMEMEASUREMENT",$D90),"--")</f>
        <v>--</v>
      </c>
      <c r="HY90" s="331"/>
      <c r="HZ90" s="209" t="str">
        <f t="shared" si="50"/>
        <v>--</v>
      </c>
      <c r="IA90" s="354" t="str">
        <f t="shared" si="51"/>
        <v>--</v>
      </c>
      <c r="IB90" s="325">
        <f t="shared" si="52"/>
        <v>0</v>
      </c>
      <c r="IC90" s="638"/>
      <c r="ID90" s="323" t="str">
        <f>IFERROR(AVERAGEIFS('VISSIM Travel Time Outputs'!#REF!,'VISSIM Travel Time Outputs'!#REF!,$D90,'VISSIM Travel Time Outputs'!#REF!,"AVG",'VISSIM Travel Time Outputs'!#REF!,ID$9),"-")</f>
        <v>-</v>
      </c>
      <c r="IE90" s="324" t="str">
        <f>IFERROR(AVERAGEIFS('VISSIM Travel Time Outputs'!#REF!,'VISSIM Travel Time Outputs'!#REF!,$D90,'VISSIM Travel Time Outputs'!#REF!,"AVG",'VISSIM Travel Time Outputs'!#REF!,IE$9),"-")</f>
        <v>-</v>
      </c>
      <c r="IF90" s="324" t="str">
        <f>IFERROR(AVERAGEIFS('VISSIM Travel Time Outputs'!#REF!,'VISSIM Travel Time Outputs'!#REF!,$D90,'VISSIM Travel Time Outputs'!#REF!,"AVG",'VISSIM Travel Time Outputs'!#REF!,IF$9),"-")</f>
        <v>-</v>
      </c>
      <c r="IG90" s="324" t="str">
        <f>IFERROR(AVERAGEIFS('VISSIM Travel Time Outputs'!#REF!,'VISSIM Travel Time Outputs'!#REF!,$D90,'VISSIM Travel Time Outputs'!#REF!,"AVG",'VISSIM Travel Time Outputs'!#REF!,IG$9),"-")</f>
        <v>-</v>
      </c>
      <c r="IH90" s="324" t="str">
        <f>IFERROR(AVERAGEIFS('VISSIM Travel Time Outputs'!#REF!,'VISSIM Travel Time Outputs'!#REF!,$D90,'VISSIM Travel Time Outputs'!#REF!,"AVG",'VISSIM Travel Time Outputs'!#REF!,IH$9),"-")</f>
        <v>-</v>
      </c>
      <c r="II90" s="324" t="str">
        <f>IFERROR(AVERAGEIFS('VISSIM Travel Time Outputs'!#REF!,'VISSIM Travel Time Outputs'!#REF!,$D90,'VISSIM Travel Time Outputs'!#REF!,"AVG",'VISSIM Travel Time Outputs'!#REF!,II$9),"-")</f>
        <v>-</v>
      </c>
      <c r="IJ90" s="324" t="str">
        <f>IFERROR(AVERAGEIFS('VISSIM Travel Time Outputs'!#REF!,'VISSIM Travel Time Outputs'!#REF!,$D90,'VISSIM Travel Time Outputs'!#REF!,"AVG",'VISSIM Travel Time Outputs'!#REF!,IJ$9),"-")</f>
        <v>-</v>
      </c>
      <c r="IK90" s="324" t="str">
        <f>IFERROR(AVERAGEIFS('VISSIM Travel Time Outputs'!#REF!,'VISSIM Travel Time Outputs'!#REF!,$D90,'VISSIM Travel Time Outputs'!#REF!,"AVG",'VISSIM Travel Time Outputs'!#REF!,IK$9),"-")</f>
        <v>-</v>
      </c>
      <c r="IL90" s="324" t="str">
        <f>IFERROR(AVERAGEIFS('VISSIM Travel Time Outputs'!#REF!,'VISSIM Travel Time Outputs'!#REF!,$D90,'VISSIM Travel Time Outputs'!#REF!,"AVG",'VISSIM Travel Time Outputs'!#REF!,IL$9),"-")</f>
        <v>-</v>
      </c>
      <c r="IM90" s="324" t="str">
        <f>IFERROR(AVERAGEIFS('VISSIM Travel Time Outputs'!#REF!,'VISSIM Travel Time Outputs'!#REF!,$D90,'VISSIM Travel Time Outputs'!#REF!,"AVG",'VISSIM Travel Time Outputs'!#REF!,IM$9),"-")</f>
        <v>-</v>
      </c>
      <c r="IN90" s="324" t="str">
        <f>IFERROR(AVERAGEIFS('VISSIM Travel Time Outputs'!#REF!,'VISSIM Travel Time Outputs'!#REF!,$D90,'VISSIM Travel Time Outputs'!#REF!,"AVG",'VISSIM Travel Time Outputs'!#REF!,IN$9),"-")</f>
        <v>-</v>
      </c>
      <c r="IO90" s="324" t="str">
        <f>IFERROR(AVERAGEIFS('VISSIM Travel Time Outputs'!#REF!,'VISSIM Travel Time Outputs'!#REF!,$D90,'VISSIM Travel Time Outputs'!#REF!,"AVG",'VISSIM Travel Time Outputs'!#REF!,IO$9),"-")</f>
        <v>-</v>
      </c>
      <c r="IP90" s="324" t="str">
        <f>IFERROR(AVERAGEIFS('VISSIM Travel Time Outputs'!#REF!,'VISSIM Travel Time Outputs'!#REF!,$D90,'VISSIM Travel Time Outputs'!#REF!,"AVG",'VISSIM Travel Time Outputs'!#REF!,IP$9),"-")</f>
        <v>-</v>
      </c>
      <c r="IQ90" s="324" t="str">
        <f>IFERROR(AVERAGEIFS('VISSIM Travel Time Outputs'!#REF!,'VISSIM Travel Time Outputs'!#REF!,$D90,'VISSIM Travel Time Outputs'!#REF!,"AVG",'VISSIM Travel Time Outputs'!#REF!,IQ$9),"-")</f>
        <v>-</v>
      </c>
      <c r="IR90" s="324" t="str">
        <f>IFERROR(AVERAGEIFS('VISSIM Travel Time Outputs'!#REF!,'VISSIM Travel Time Outputs'!#REF!,$D90,'VISSIM Travel Time Outputs'!#REF!,"AVG",'VISSIM Travel Time Outputs'!#REF!,IR$9),"-")</f>
        <v>-</v>
      </c>
      <c r="IS90" s="325" t="str">
        <f>IFERROR(AVERAGEIFS('VISSIM Travel Time Outputs'!#REF!,'VISSIM Travel Time Outputs'!#REF!,$D90,'VISSIM Travel Time Outputs'!#REF!,"AVG",'VISSIM Travel Time Outputs'!#REF!,IS$9),"-")</f>
        <v>-</v>
      </c>
      <c r="IT90" s="325" t="str">
        <f t="shared" si="53"/>
        <v>--</v>
      </c>
    </row>
    <row r="91" spans="1:254" x14ac:dyDescent="0.35">
      <c r="A91" s="252" t="str">
        <f t="shared" si="34"/>
        <v>H</v>
      </c>
      <c r="B91" s="319">
        <f t="shared" si="54"/>
        <v>82</v>
      </c>
      <c r="C91" s="413">
        <f>INDEX('Input - Travel Times'!$B$3:$AH$103,MATCH($B91,'Input - Travel Times'!$B$3:$B$103,0),MATCH(C$9,'Input - Travel Times'!$B$3:$AH$3,0))</f>
        <v>0</v>
      </c>
      <c r="D91" s="150">
        <f>INDEX('Input - Travel Times'!$B$3:$AH$103,MATCH($B91,'Input - Travel Times'!$B$3:$B$103,0),MATCH(D$9,'Input - Travel Times'!$B$3:$AH$3,0))</f>
        <v>0</v>
      </c>
      <c r="E91" s="518">
        <f>TIME(0,0,INDEX('Input - Travel Times'!$B$3:$AH$103,MATCH($B91,'Input - Travel Times'!$B$3:$B$103,0),MATCH(E$9,'Input - Travel Times'!$B$3:$AH$3,0)))</f>
        <v>0</v>
      </c>
      <c r="F91" s="518">
        <f>TIME(0,0,INDEX('Input - Travel Times'!$B$3:$AH$103,MATCH($B91,'Input - Travel Times'!$B$3:$B$103,0),MATCH(F$9,'Input - Travel Times'!$B$3:$AH$3,0)))</f>
        <v>0</v>
      </c>
      <c r="G91" s="518">
        <f>TIME(0,0,INDEX('Input - Travel Times'!$B$3:$AH$103,MATCH($B91,'Input - Travel Times'!$B$3:$B$103,0),MATCH(G$9,'Input - Travel Times'!$B$3:$AH$3,0)))</f>
        <v>0</v>
      </c>
      <c r="H91" s="518">
        <f>TIME(0,0,INDEX('Input - Travel Times'!$B$3:$AH$103,MATCH($B91,'Input - Travel Times'!$B$3:$B$103,0),MATCH(H$9,'Input - Travel Times'!$B$3:$AH$3,0)))</f>
        <v>0</v>
      </c>
      <c r="I91" s="130"/>
      <c r="J91" s="209" t="str">
        <f>IFERROR(TIME(0,0,AVERAGEIFS('VISSIM Travel Time Outputs'!$I:$I,'VISSIM Travel Time Outputs'!$D:$D,$D91,'VISSIM Travel Time Outputs'!$A:$A,"AVG",'VISSIM Travel Time Outputs'!$B:$B,J$9)),"-")</f>
        <v>-</v>
      </c>
      <c r="K91" s="34" t="str">
        <f>IFERROR(TIME(0,0,AVERAGEIFS('VISSIM Travel Time Outputs'!$I:$I,'VISSIM Travel Time Outputs'!$D:$D,$D91,'VISSIM Travel Time Outputs'!$A:$A,"AVG",'VISSIM Travel Time Outputs'!$B:$B,K$9)),"-")</f>
        <v>-</v>
      </c>
      <c r="L91" s="34" t="str">
        <f>IFERROR(TIME(0,0,AVERAGEIFS('VISSIM Travel Time Outputs'!$I:$I,'VISSIM Travel Time Outputs'!$D:$D,$D91,'VISSIM Travel Time Outputs'!$A:$A,"AVG",'VISSIM Travel Time Outputs'!$B:$B,L$9)),"-")</f>
        <v>-</v>
      </c>
      <c r="M91" s="34" t="str">
        <f>IFERROR(TIME(0,0,AVERAGEIFS('VISSIM Travel Time Outputs'!$I:$I,'VISSIM Travel Time Outputs'!$D:$D,$D91,'VISSIM Travel Time Outputs'!$A:$A,"AVG",'VISSIM Travel Time Outputs'!$B:$B,M$9)),"-")</f>
        <v>-</v>
      </c>
      <c r="N91" s="34" t="str">
        <f>IFERROR(TIME(0,0,AVERAGEIFS('VISSIM Travel Time Outputs'!$I:$I,'VISSIM Travel Time Outputs'!$D:$D,$D91,'VISSIM Travel Time Outputs'!$A:$A,"AVG",'VISSIM Travel Time Outputs'!$B:$B,N$9)),"-")</f>
        <v>-</v>
      </c>
      <c r="O91" s="34" t="str">
        <f>IFERROR(TIME(0,0,AVERAGEIFS('VISSIM Travel Time Outputs'!$I:$I,'VISSIM Travel Time Outputs'!$D:$D,$D91,'VISSIM Travel Time Outputs'!$A:$A,"AVG",'VISSIM Travel Time Outputs'!$B:$B,O$9)),"-")</f>
        <v>-</v>
      </c>
      <c r="P91" s="34" t="str">
        <f>IFERROR(TIME(0,0,AVERAGEIFS('VISSIM Travel Time Outputs'!$I:$I,'VISSIM Travel Time Outputs'!$D:$D,$D91,'VISSIM Travel Time Outputs'!$A:$A,"AVG",'VISSIM Travel Time Outputs'!$B:$B,P$9)),"-")</f>
        <v>-</v>
      </c>
      <c r="Q91" s="34" t="str">
        <f>IFERROR(TIME(0,0,AVERAGEIFS('VISSIM Travel Time Outputs'!$I:$I,'VISSIM Travel Time Outputs'!$D:$D,$D91,'VISSIM Travel Time Outputs'!$A:$A,"AVG",'VISSIM Travel Time Outputs'!$B:$B,Q$9)),"-")</f>
        <v>-</v>
      </c>
      <c r="R91" s="34" t="str">
        <f>IFERROR(TIME(0,0,AVERAGEIFS('VISSIM Travel Time Outputs'!$I:$I,'VISSIM Travel Time Outputs'!$D:$D,$D91,'VISSIM Travel Time Outputs'!$A:$A,"AVG",'VISSIM Travel Time Outputs'!$B:$B,R$9)),"-")</f>
        <v>-</v>
      </c>
      <c r="S91" s="34" t="str">
        <f>IFERROR(TIME(0,0,AVERAGEIFS('VISSIM Travel Time Outputs'!$I:$I,'VISSIM Travel Time Outputs'!$D:$D,$D91,'VISSIM Travel Time Outputs'!$A:$A,"AVG",'VISSIM Travel Time Outputs'!$B:$B,S$9)),"-")</f>
        <v>-</v>
      </c>
      <c r="T91" s="34" t="str">
        <f>IFERROR(TIME(0,0,AVERAGEIFS('VISSIM Travel Time Outputs'!$I:$I,'VISSIM Travel Time Outputs'!$D:$D,$D91,'VISSIM Travel Time Outputs'!$A:$A,"AVG",'VISSIM Travel Time Outputs'!$B:$B,T$9)),"-")</f>
        <v>-</v>
      </c>
      <c r="U91" s="34" t="str">
        <f>IFERROR(TIME(0,0,AVERAGEIFS('VISSIM Travel Time Outputs'!$I:$I,'VISSIM Travel Time Outputs'!$D:$D,$D91,'VISSIM Travel Time Outputs'!$A:$A,"AVG",'VISSIM Travel Time Outputs'!$B:$B,U$9)),"-")</f>
        <v>-</v>
      </c>
      <c r="V91" s="34" t="str">
        <f>IFERROR(TIME(0,0,AVERAGEIFS('VISSIM Travel Time Outputs'!$I:$I,'VISSIM Travel Time Outputs'!$D:$D,$D91,'VISSIM Travel Time Outputs'!$A:$A,"AVG",'VISSIM Travel Time Outputs'!$B:$B,V$9)),"-")</f>
        <v>-</v>
      </c>
      <c r="W91" s="34" t="str">
        <f>IFERROR(TIME(0,0,AVERAGEIFS('VISSIM Travel Time Outputs'!$I:$I,'VISSIM Travel Time Outputs'!$D:$D,$D91,'VISSIM Travel Time Outputs'!$A:$A,"AVG",'VISSIM Travel Time Outputs'!$B:$B,W$9)),"-")</f>
        <v>-</v>
      </c>
      <c r="X91" s="34" t="str">
        <f>IFERROR(TIME(0,0,AVERAGEIFS('VISSIM Travel Time Outputs'!$I:$I,'VISSIM Travel Time Outputs'!$D:$D,$D91,'VISSIM Travel Time Outputs'!$A:$A,"AVG",'VISSIM Travel Time Outputs'!$B:$B,X$9)),"-")</f>
        <v>-</v>
      </c>
      <c r="Y91" s="134" t="str">
        <f>IFERROR(TIME(0,0,AVERAGEIFS('VISSIM Travel Time Outputs'!$I:$I,'VISSIM Travel Time Outputs'!$D:$D,$D91,'VISSIM Travel Time Outputs'!$A:$A,"AVG",'VISSIM Travel Time Outputs'!$B:$B,Y$9)),"-")</f>
        <v>-</v>
      </c>
      <c r="Z91" s="254"/>
      <c r="AA91" s="323" t="str">
        <f>IFERROR(AVERAGEIFS('VISSIM Travel Time Outputs'!$F:$F,'VISSIM Travel Time Outputs'!$D:$D,$D91,'VISSIM Travel Time Outputs'!$A:$A,"AVG",'VISSIM Travel Time Outputs'!$B:$B,AA$9),"-")</f>
        <v>-</v>
      </c>
      <c r="AB91" s="324" t="str">
        <f>IFERROR(AVERAGEIFS('VISSIM Travel Time Outputs'!$F:$F,'VISSIM Travel Time Outputs'!$D:$D,$D91,'VISSIM Travel Time Outputs'!$A:$A,"AVG",'VISSIM Travel Time Outputs'!$B:$B,AB$9),"-")</f>
        <v>-</v>
      </c>
      <c r="AC91" s="324" t="str">
        <f>IFERROR(AVERAGEIFS('VISSIM Travel Time Outputs'!$F:$F,'VISSIM Travel Time Outputs'!$D:$D,$D91,'VISSIM Travel Time Outputs'!$A:$A,"AVG",'VISSIM Travel Time Outputs'!$B:$B,AC$9),"-")</f>
        <v>-</v>
      </c>
      <c r="AD91" s="324" t="str">
        <f>IFERROR(AVERAGEIFS('VISSIM Travel Time Outputs'!$F:$F,'VISSIM Travel Time Outputs'!$D:$D,$D91,'VISSIM Travel Time Outputs'!$A:$A,"AVG",'VISSIM Travel Time Outputs'!$B:$B,AD$9),"-")</f>
        <v>-</v>
      </c>
      <c r="AE91" s="324" t="str">
        <f>IFERROR(AVERAGEIFS('VISSIM Travel Time Outputs'!$F:$F,'VISSIM Travel Time Outputs'!$D:$D,$D91,'VISSIM Travel Time Outputs'!$A:$A,"AVG",'VISSIM Travel Time Outputs'!$B:$B,AE$9),"-")</f>
        <v>-</v>
      </c>
      <c r="AF91" s="324" t="str">
        <f>IFERROR(AVERAGEIFS('VISSIM Travel Time Outputs'!$F:$F,'VISSIM Travel Time Outputs'!$D:$D,$D91,'VISSIM Travel Time Outputs'!$A:$A,"AVG",'VISSIM Travel Time Outputs'!$B:$B,AF$9),"-")</f>
        <v>-</v>
      </c>
      <c r="AG91" s="324" t="str">
        <f>IFERROR(AVERAGEIFS('VISSIM Travel Time Outputs'!$F:$F,'VISSIM Travel Time Outputs'!$D:$D,$D91,'VISSIM Travel Time Outputs'!$A:$A,"AVG",'VISSIM Travel Time Outputs'!$B:$B,AG$9),"-")</f>
        <v>-</v>
      </c>
      <c r="AH91" s="324" t="str">
        <f>IFERROR(AVERAGEIFS('VISSIM Travel Time Outputs'!$F:$F,'VISSIM Travel Time Outputs'!$D:$D,$D91,'VISSIM Travel Time Outputs'!$A:$A,"AVG",'VISSIM Travel Time Outputs'!$B:$B,AH$9),"-")</f>
        <v>-</v>
      </c>
      <c r="AI91" s="324" t="str">
        <f>IFERROR(AVERAGEIFS('VISSIM Travel Time Outputs'!$F:$F,'VISSIM Travel Time Outputs'!$D:$D,$D91,'VISSIM Travel Time Outputs'!$A:$A,"AVG",'VISSIM Travel Time Outputs'!$B:$B,AI$9),"-")</f>
        <v>-</v>
      </c>
      <c r="AJ91" s="324" t="str">
        <f>IFERROR(AVERAGEIFS('VISSIM Travel Time Outputs'!$F:$F,'VISSIM Travel Time Outputs'!$D:$D,$D91,'VISSIM Travel Time Outputs'!$A:$A,"AVG",'VISSIM Travel Time Outputs'!$B:$B,AJ$9),"-")</f>
        <v>-</v>
      </c>
      <c r="AK91" s="324" t="str">
        <f>IFERROR(AVERAGEIFS('VISSIM Travel Time Outputs'!$F:$F,'VISSIM Travel Time Outputs'!$D:$D,$D91,'VISSIM Travel Time Outputs'!$A:$A,"AVG",'VISSIM Travel Time Outputs'!$B:$B,AK$9),"-")</f>
        <v>-</v>
      </c>
      <c r="AL91" s="324" t="str">
        <f>IFERROR(AVERAGEIFS('VISSIM Travel Time Outputs'!$F:$F,'VISSIM Travel Time Outputs'!$D:$D,$D91,'VISSIM Travel Time Outputs'!$A:$A,"AVG",'VISSIM Travel Time Outputs'!$B:$B,AL$9),"-")</f>
        <v>-</v>
      </c>
      <c r="AM91" s="324" t="str">
        <f>IFERROR(AVERAGEIFS('VISSIM Travel Time Outputs'!$F:$F,'VISSIM Travel Time Outputs'!$D:$D,$D91,'VISSIM Travel Time Outputs'!$A:$A,"AVG",'VISSIM Travel Time Outputs'!$B:$B,AM$9),"-")</f>
        <v>-</v>
      </c>
      <c r="AN91" s="324" t="str">
        <f>IFERROR(AVERAGEIFS('VISSIM Travel Time Outputs'!$F:$F,'VISSIM Travel Time Outputs'!$D:$D,$D91,'VISSIM Travel Time Outputs'!$A:$A,"AVG",'VISSIM Travel Time Outputs'!$B:$B,AN$9),"-")</f>
        <v>-</v>
      </c>
      <c r="AO91" s="324" t="str">
        <f>IFERROR(AVERAGEIFS('VISSIM Travel Time Outputs'!$F:$F,'VISSIM Travel Time Outputs'!$D:$D,$D91,'VISSIM Travel Time Outputs'!$A:$A,"AVG",'VISSIM Travel Time Outputs'!$B:$B,AO$9),"-")</f>
        <v>-</v>
      </c>
      <c r="AP91" s="325" t="str">
        <f>IFERROR(AVERAGEIFS('VISSIM Travel Time Outputs'!$F:$F,'VISSIM Travel Time Outputs'!$D:$D,$D91,'VISSIM Travel Time Outputs'!$A:$A,"AVG",'VISSIM Travel Time Outputs'!$B:$B,AP$9),"-")</f>
        <v>-</v>
      </c>
      <c r="AQ91" s="331"/>
      <c r="AR91" s="209" t="str">
        <f t="shared" si="35"/>
        <v>--</v>
      </c>
      <c r="AS91" s="354" t="str">
        <f t="shared" si="36"/>
        <v>--</v>
      </c>
      <c r="AT91" s="325">
        <f t="shared" si="37"/>
        <v>0</v>
      </c>
      <c r="AU91" s="255"/>
      <c r="AV91" s="209" t="str">
        <f>IFERROR(TIME(0,0,AVERAGEIFS('VISSIM Travel Time Outputs'!$J:$J,'VISSIM Travel Time Outputs'!$D:$D,$D91,'VISSIM Travel Time Outputs'!$A:$A,"AVG",'VISSIM Travel Time Outputs'!$B:$B,AV$9)),"-")</f>
        <v>-</v>
      </c>
      <c r="AW91" s="34" t="str">
        <f>IFERROR(TIME(0,0,AVERAGEIFS('VISSIM Travel Time Outputs'!$J:$J,'VISSIM Travel Time Outputs'!$D:$D,$D91,'VISSIM Travel Time Outputs'!$A:$A,"AVG",'VISSIM Travel Time Outputs'!$B:$B,AW$9)),"-")</f>
        <v>-</v>
      </c>
      <c r="AX91" s="34" t="str">
        <f>IFERROR(TIME(0,0,AVERAGEIFS('VISSIM Travel Time Outputs'!$J:$J,'VISSIM Travel Time Outputs'!$D:$D,$D91,'VISSIM Travel Time Outputs'!$A:$A,"AVG",'VISSIM Travel Time Outputs'!$B:$B,AX$9)),"-")</f>
        <v>-</v>
      </c>
      <c r="AY91" s="34" t="str">
        <f>IFERROR(TIME(0,0,AVERAGEIFS('VISSIM Travel Time Outputs'!$J:$J,'VISSIM Travel Time Outputs'!$D:$D,$D91,'VISSIM Travel Time Outputs'!$A:$A,"AVG",'VISSIM Travel Time Outputs'!$B:$B,AY$9)),"-")</f>
        <v>-</v>
      </c>
      <c r="AZ91" s="34" t="str">
        <f>IFERROR(TIME(0,0,AVERAGEIFS('VISSIM Travel Time Outputs'!$J:$J,'VISSIM Travel Time Outputs'!$D:$D,$D91,'VISSIM Travel Time Outputs'!$A:$A,"AVG",'VISSIM Travel Time Outputs'!$B:$B,AZ$9)),"-")</f>
        <v>-</v>
      </c>
      <c r="BA91" s="34" t="str">
        <f>IFERROR(TIME(0,0,AVERAGEIFS('VISSIM Travel Time Outputs'!$J:$J,'VISSIM Travel Time Outputs'!$D:$D,$D91,'VISSIM Travel Time Outputs'!$A:$A,"AVG",'VISSIM Travel Time Outputs'!$B:$B,BA$9)),"-")</f>
        <v>-</v>
      </c>
      <c r="BB91" s="34" t="str">
        <f>IFERROR(TIME(0,0,AVERAGEIFS('VISSIM Travel Time Outputs'!$J:$J,'VISSIM Travel Time Outputs'!$D:$D,$D91,'VISSIM Travel Time Outputs'!$A:$A,"AVG",'VISSIM Travel Time Outputs'!$B:$B,BB$9)),"-")</f>
        <v>-</v>
      </c>
      <c r="BC91" s="34" t="str">
        <f>IFERROR(TIME(0,0,AVERAGEIFS('VISSIM Travel Time Outputs'!$J:$J,'VISSIM Travel Time Outputs'!$D:$D,$D91,'VISSIM Travel Time Outputs'!$A:$A,"AVG",'VISSIM Travel Time Outputs'!$B:$B,BC$9)),"-")</f>
        <v>-</v>
      </c>
      <c r="BD91" s="34" t="str">
        <f>IFERROR(TIME(0,0,AVERAGEIFS('VISSIM Travel Time Outputs'!$J:$J,'VISSIM Travel Time Outputs'!$D:$D,$D91,'VISSIM Travel Time Outputs'!$A:$A,"AVG",'VISSIM Travel Time Outputs'!$B:$B,BD$9)),"-")</f>
        <v>-</v>
      </c>
      <c r="BE91" s="34" t="str">
        <f>IFERROR(TIME(0,0,AVERAGEIFS('VISSIM Travel Time Outputs'!$J:$J,'VISSIM Travel Time Outputs'!$D:$D,$D91,'VISSIM Travel Time Outputs'!$A:$A,"AVG",'VISSIM Travel Time Outputs'!$B:$B,BE$9)),"-")</f>
        <v>-</v>
      </c>
      <c r="BF91" s="34" t="str">
        <f>IFERROR(TIME(0,0,AVERAGEIFS('VISSIM Travel Time Outputs'!$J:$J,'VISSIM Travel Time Outputs'!$D:$D,$D91,'VISSIM Travel Time Outputs'!$A:$A,"AVG",'VISSIM Travel Time Outputs'!$B:$B,BF$9)),"-")</f>
        <v>-</v>
      </c>
      <c r="BG91" s="34" t="str">
        <f>IFERROR(TIME(0,0,AVERAGEIFS('VISSIM Travel Time Outputs'!$J:$J,'VISSIM Travel Time Outputs'!$D:$D,$D91,'VISSIM Travel Time Outputs'!$A:$A,"AVG",'VISSIM Travel Time Outputs'!$B:$B,BG$9)),"-")</f>
        <v>-</v>
      </c>
      <c r="BH91" s="34" t="str">
        <f>IFERROR(TIME(0,0,AVERAGEIFS('VISSIM Travel Time Outputs'!$J:$J,'VISSIM Travel Time Outputs'!$D:$D,$D91,'VISSIM Travel Time Outputs'!$A:$A,"AVG",'VISSIM Travel Time Outputs'!$B:$B,BH$9)),"-")</f>
        <v>-</v>
      </c>
      <c r="BI91" s="34" t="str">
        <f>IFERROR(TIME(0,0,AVERAGEIFS('VISSIM Travel Time Outputs'!$J:$J,'VISSIM Travel Time Outputs'!$D:$D,$D91,'VISSIM Travel Time Outputs'!$A:$A,"AVG",'VISSIM Travel Time Outputs'!$B:$B,BI$9)),"-")</f>
        <v>-</v>
      </c>
      <c r="BJ91" s="34" t="str">
        <f>IFERROR(TIME(0,0,AVERAGEIFS('VISSIM Travel Time Outputs'!$J:$J,'VISSIM Travel Time Outputs'!$D:$D,$D91,'VISSIM Travel Time Outputs'!$A:$A,"AVG",'VISSIM Travel Time Outputs'!$B:$B,BJ$9)),"-")</f>
        <v>-</v>
      </c>
      <c r="BK91" s="134" t="str">
        <f>IFERROR(TIME(0,0,AVERAGEIFS('VISSIM Travel Time Outputs'!$J:$J,'VISSIM Travel Time Outputs'!$D:$D,$D91,'VISSIM Travel Time Outputs'!$A:$A,"AVG",'VISSIM Travel Time Outputs'!$B:$B,BK$9)),"-")</f>
        <v>-</v>
      </c>
      <c r="BL91" s="126"/>
      <c r="BM91" s="323" t="str">
        <f>IFERROR(AVERAGEIFS('VISSIM Travel Time Outputs'!$G:$G,'VISSIM Travel Time Outputs'!$D:$D,$D91,'VISSIM Travel Time Outputs'!$A:$A,"AVG",'VISSIM Travel Time Outputs'!$B:$B,BM$9),"-")</f>
        <v>-</v>
      </c>
      <c r="BN91" s="324" t="str">
        <f>IFERROR(AVERAGEIFS('VISSIM Travel Time Outputs'!$G:$G,'VISSIM Travel Time Outputs'!$D:$D,$D91,'VISSIM Travel Time Outputs'!$A:$A,"AVG",'VISSIM Travel Time Outputs'!$B:$B,BN$9),"-")</f>
        <v>-</v>
      </c>
      <c r="BO91" s="324" t="str">
        <f>IFERROR(AVERAGEIFS('VISSIM Travel Time Outputs'!$G:$G,'VISSIM Travel Time Outputs'!$D:$D,$D91,'VISSIM Travel Time Outputs'!$A:$A,"AVG",'VISSIM Travel Time Outputs'!$B:$B,BO$9),"-")</f>
        <v>-</v>
      </c>
      <c r="BP91" s="324" t="str">
        <f>IFERROR(AVERAGEIFS('VISSIM Travel Time Outputs'!$G:$G,'VISSIM Travel Time Outputs'!$D:$D,$D91,'VISSIM Travel Time Outputs'!$A:$A,"AVG",'VISSIM Travel Time Outputs'!$B:$B,BP$9),"-")</f>
        <v>-</v>
      </c>
      <c r="BQ91" s="324" t="str">
        <f>IFERROR(AVERAGEIFS('VISSIM Travel Time Outputs'!$G:$G,'VISSIM Travel Time Outputs'!$D:$D,$D91,'VISSIM Travel Time Outputs'!$A:$A,"AVG",'VISSIM Travel Time Outputs'!$B:$B,BQ$9),"-")</f>
        <v>-</v>
      </c>
      <c r="BR91" s="324" t="str">
        <f>IFERROR(AVERAGEIFS('VISSIM Travel Time Outputs'!$G:$G,'VISSIM Travel Time Outputs'!$D:$D,$D91,'VISSIM Travel Time Outputs'!$A:$A,"AVG",'VISSIM Travel Time Outputs'!$B:$B,BR$9),"-")</f>
        <v>-</v>
      </c>
      <c r="BS91" s="324" t="str">
        <f>IFERROR(AVERAGEIFS('VISSIM Travel Time Outputs'!$G:$G,'VISSIM Travel Time Outputs'!$D:$D,$D91,'VISSIM Travel Time Outputs'!$A:$A,"AVG",'VISSIM Travel Time Outputs'!$B:$B,BS$9),"-")</f>
        <v>-</v>
      </c>
      <c r="BT91" s="324" t="str">
        <f>IFERROR(AVERAGEIFS('VISSIM Travel Time Outputs'!$G:$G,'VISSIM Travel Time Outputs'!$D:$D,$D91,'VISSIM Travel Time Outputs'!$A:$A,"AVG",'VISSIM Travel Time Outputs'!$B:$B,BT$9),"-")</f>
        <v>-</v>
      </c>
      <c r="BU91" s="324" t="str">
        <f>IFERROR(AVERAGEIFS('VISSIM Travel Time Outputs'!$G:$G,'VISSIM Travel Time Outputs'!$D:$D,$D91,'VISSIM Travel Time Outputs'!$A:$A,"AVG",'VISSIM Travel Time Outputs'!$B:$B,BU$9),"-")</f>
        <v>-</v>
      </c>
      <c r="BV91" s="324" t="str">
        <f>IFERROR(AVERAGEIFS('VISSIM Travel Time Outputs'!$G:$G,'VISSIM Travel Time Outputs'!$D:$D,$D91,'VISSIM Travel Time Outputs'!$A:$A,"AVG",'VISSIM Travel Time Outputs'!$B:$B,BV$9),"-")</f>
        <v>-</v>
      </c>
      <c r="BW91" s="324" t="str">
        <f>IFERROR(AVERAGEIFS('VISSIM Travel Time Outputs'!$G:$G,'VISSIM Travel Time Outputs'!$D:$D,$D91,'VISSIM Travel Time Outputs'!$A:$A,"AVG",'VISSIM Travel Time Outputs'!$B:$B,BW$9),"-")</f>
        <v>-</v>
      </c>
      <c r="BX91" s="324" t="str">
        <f>IFERROR(AVERAGEIFS('VISSIM Travel Time Outputs'!$G:$G,'VISSIM Travel Time Outputs'!$D:$D,$D91,'VISSIM Travel Time Outputs'!$A:$A,"AVG",'VISSIM Travel Time Outputs'!$B:$B,BX$9),"-")</f>
        <v>-</v>
      </c>
      <c r="BY91" s="324" t="str">
        <f>IFERROR(AVERAGEIFS('VISSIM Travel Time Outputs'!$G:$G,'VISSIM Travel Time Outputs'!$D:$D,$D91,'VISSIM Travel Time Outputs'!$A:$A,"AVG",'VISSIM Travel Time Outputs'!$B:$B,BY$9),"-")</f>
        <v>-</v>
      </c>
      <c r="BZ91" s="324" t="str">
        <f>IFERROR(AVERAGEIFS('VISSIM Travel Time Outputs'!$G:$G,'VISSIM Travel Time Outputs'!$D:$D,$D91,'VISSIM Travel Time Outputs'!$A:$A,"AVG",'VISSIM Travel Time Outputs'!$B:$B,BZ$9),"-")</f>
        <v>-</v>
      </c>
      <c r="CA91" s="324" t="str">
        <f>IFERROR(AVERAGEIFS('VISSIM Travel Time Outputs'!$G:$G,'VISSIM Travel Time Outputs'!$D:$D,$D91,'VISSIM Travel Time Outputs'!$A:$A,"AVG",'VISSIM Travel Time Outputs'!$B:$B,CA$9),"-")</f>
        <v>-</v>
      </c>
      <c r="CB91" s="325" t="str">
        <f>IFERROR(AVERAGEIFS('VISSIM Travel Time Outputs'!$G:$G,'VISSIM Travel Time Outputs'!$D:$D,$D91,'VISSIM Travel Time Outputs'!$A:$A,"AVG",'VISSIM Travel Time Outputs'!$B:$B,CB$9),"-")</f>
        <v>-</v>
      </c>
      <c r="CC91" s="254"/>
      <c r="CD91" s="209" t="str">
        <f t="shared" si="38"/>
        <v>--</v>
      </c>
      <c r="CE91" s="354" t="str">
        <f t="shared" si="39"/>
        <v>--</v>
      </c>
      <c r="CF91" s="325">
        <f t="shared" si="40"/>
        <v>0</v>
      </c>
      <c r="CG91" s="331"/>
      <c r="CH91" s="209"/>
      <c r="CI91" s="34"/>
      <c r="CJ91" s="34"/>
      <c r="CK91" s="34"/>
      <c r="CL91" s="34"/>
      <c r="CM91" s="34"/>
      <c r="CN91" s="34"/>
      <c r="CO91" s="34"/>
      <c r="CP91" s="34"/>
      <c r="CQ91" s="34"/>
      <c r="CR91" s="34"/>
      <c r="CS91" s="34"/>
      <c r="CT91" s="34"/>
      <c r="CU91" s="34"/>
      <c r="CV91" s="34"/>
      <c r="CW91" s="134"/>
      <c r="CX91" s="331"/>
      <c r="CY91" s="323"/>
      <c r="CZ91" s="324"/>
      <c r="DA91" s="324"/>
      <c r="DB91" s="324"/>
      <c r="DC91" s="324"/>
      <c r="DD91" s="324"/>
      <c r="DE91" s="324"/>
      <c r="DF91" s="324"/>
      <c r="DG91" s="324"/>
      <c r="DH91" s="324"/>
      <c r="DI91" s="324"/>
      <c r="DJ91" s="324"/>
      <c r="DK91" s="324"/>
      <c r="DL91" s="324"/>
      <c r="DM91" s="324"/>
      <c r="DN91" s="325"/>
      <c r="DO91" s="331"/>
      <c r="DP91" s="209" t="str">
        <f t="shared" si="41"/>
        <v>--</v>
      </c>
      <c r="DQ91" s="354" t="str">
        <f t="shared" si="42"/>
        <v>--</v>
      </c>
      <c r="DR91" s="325">
        <f t="shared" si="43"/>
        <v>0</v>
      </c>
      <c r="DS91" s="255"/>
      <c r="DT91" s="209" t="str">
        <f>IFERROR(TIME(0,0,AVERAGEIFS('VISSIM Travel Time Outputs'!$K:$K,'VISSIM Travel Time Outputs'!$D:$D,$D91,'VISSIM Travel Time Outputs'!$A:$A,"AVG",'VISSIM Travel Time Outputs'!$B:$B,DT$9)),"-")</f>
        <v>-</v>
      </c>
      <c r="DU91" s="34" t="str">
        <f>IFERROR(TIME(0,0,AVERAGEIFS('VISSIM Travel Time Outputs'!$K:$K,'VISSIM Travel Time Outputs'!$D:$D,$D91,'VISSIM Travel Time Outputs'!$A:$A,"AVG",'VISSIM Travel Time Outputs'!$B:$B,DU$9)),"-")</f>
        <v>-</v>
      </c>
      <c r="DV91" s="34" t="str">
        <f>IFERROR(TIME(0,0,AVERAGEIFS('VISSIM Travel Time Outputs'!$K:$K,'VISSIM Travel Time Outputs'!$D:$D,$D91,'VISSIM Travel Time Outputs'!$A:$A,"AVG",'VISSIM Travel Time Outputs'!$B:$B,DV$9)),"-")</f>
        <v>-</v>
      </c>
      <c r="DW91" s="34" t="str">
        <f>IFERROR(TIME(0,0,AVERAGEIFS('VISSIM Travel Time Outputs'!$K:$K,'VISSIM Travel Time Outputs'!$D:$D,$D91,'VISSIM Travel Time Outputs'!$A:$A,"AVG",'VISSIM Travel Time Outputs'!$B:$B,DW$9)),"-")</f>
        <v>-</v>
      </c>
      <c r="DX91" s="34" t="str">
        <f>IFERROR(TIME(0,0,AVERAGEIFS('VISSIM Travel Time Outputs'!$K:$K,'VISSIM Travel Time Outputs'!$D:$D,$D91,'VISSIM Travel Time Outputs'!$A:$A,"AVG",'VISSIM Travel Time Outputs'!$B:$B,DX$9)),"-")</f>
        <v>-</v>
      </c>
      <c r="DY91" s="34" t="str">
        <f>IFERROR(TIME(0,0,AVERAGEIFS('VISSIM Travel Time Outputs'!$K:$K,'VISSIM Travel Time Outputs'!$D:$D,$D91,'VISSIM Travel Time Outputs'!$A:$A,"AVG",'VISSIM Travel Time Outputs'!$B:$B,DY$9)),"-")</f>
        <v>-</v>
      </c>
      <c r="DZ91" s="34" t="str">
        <f>IFERROR(TIME(0,0,AVERAGEIFS('VISSIM Travel Time Outputs'!$K:$K,'VISSIM Travel Time Outputs'!$D:$D,$D91,'VISSIM Travel Time Outputs'!$A:$A,"AVG",'VISSIM Travel Time Outputs'!$B:$B,DZ$9)),"-")</f>
        <v>-</v>
      </c>
      <c r="EA91" s="34" t="str">
        <f>IFERROR(TIME(0,0,AVERAGEIFS('VISSIM Travel Time Outputs'!$K:$K,'VISSIM Travel Time Outputs'!$D:$D,$D91,'VISSIM Travel Time Outputs'!$A:$A,"AVG",'VISSIM Travel Time Outputs'!$B:$B,EA$9)),"-")</f>
        <v>-</v>
      </c>
      <c r="EB91" s="34" t="str">
        <f>IFERROR(TIME(0,0,AVERAGEIFS('VISSIM Travel Time Outputs'!$K:$K,'VISSIM Travel Time Outputs'!$D:$D,$D91,'VISSIM Travel Time Outputs'!$A:$A,"AVG",'VISSIM Travel Time Outputs'!$B:$B,EB$9)),"-")</f>
        <v>-</v>
      </c>
      <c r="EC91" s="34" t="str">
        <f>IFERROR(TIME(0,0,AVERAGEIFS('VISSIM Travel Time Outputs'!$K:$K,'VISSIM Travel Time Outputs'!$D:$D,$D91,'VISSIM Travel Time Outputs'!$A:$A,"AVG",'VISSIM Travel Time Outputs'!$B:$B,EC$9)),"-")</f>
        <v>-</v>
      </c>
      <c r="ED91" s="34" t="str">
        <f>IFERROR(TIME(0,0,AVERAGEIFS('VISSIM Travel Time Outputs'!$K:$K,'VISSIM Travel Time Outputs'!$D:$D,$D91,'VISSIM Travel Time Outputs'!$A:$A,"AVG",'VISSIM Travel Time Outputs'!$B:$B,ED$9)),"-")</f>
        <v>-</v>
      </c>
      <c r="EE91" s="34" t="str">
        <f>IFERROR(TIME(0,0,AVERAGEIFS('VISSIM Travel Time Outputs'!$K:$K,'VISSIM Travel Time Outputs'!$D:$D,$D91,'VISSIM Travel Time Outputs'!$A:$A,"AVG",'VISSIM Travel Time Outputs'!$B:$B,EE$9)),"-")</f>
        <v>-</v>
      </c>
      <c r="EF91" s="34" t="str">
        <f>IFERROR(TIME(0,0,AVERAGEIFS('VISSIM Travel Time Outputs'!$K:$K,'VISSIM Travel Time Outputs'!$D:$D,$D91,'VISSIM Travel Time Outputs'!$A:$A,"AVG",'VISSIM Travel Time Outputs'!$B:$B,EF$9)),"-")</f>
        <v>-</v>
      </c>
      <c r="EG91" s="34" t="str">
        <f>IFERROR(TIME(0,0,AVERAGEIFS('VISSIM Travel Time Outputs'!$K:$K,'VISSIM Travel Time Outputs'!$D:$D,$D91,'VISSIM Travel Time Outputs'!$A:$A,"AVG",'VISSIM Travel Time Outputs'!$B:$B,EG$9)),"-")</f>
        <v>-</v>
      </c>
      <c r="EH91" s="34" t="str">
        <f>IFERROR(TIME(0,0,AVERAGEIFS('VISSIM Travel Time Outputs'!$K:$K,'VISSIM Travel Time Outputs'!$D:$D,$D91,'VISSIM Travel Time Outputs'!$A:$A,"AVG",'VISSIM Travel Time Outputs'!$B:$B,EH$9)),"-")</f>
        <v>-</v>
      </c>
      <c r="EI91" s="134" t="str">
        <f>IFERROR(TIME(0,0,AVERAGEIFS('VISSIM Travel Time Outputs'!$K:$K,'VISSIM Travel Time Outputs'!$D:$D,$D91,'VISSIM Travel Time Outputs'!$A:$A,"AVG",'VISSIM Travel Time Outputs'!$B:$B,EI$9)),"-")</f>
        <v>-</v>
      </c>
      <c r="EJ91" s="126"/>
      <c r="EK91" s="323" t="str">
        <f>IFERROR(AVERAGEIFS('VISSIM Travel Time Outputs'!$H:$H,'VISSIM Travel Time Outputs'!$D:$D,$D91,'VISSIM Travel Time Outputs'!$A:$A,"AVG",'VISSIM Travel Time Outputs'!$B:$B,EK$9),"-")</f>
        <v>-</v>
      </c>
      <c r="EL91" s="324" t="str">
        <f>IFERROR(AVERAGEIFS('VISSIM Travel Time Outputs'!$H:$H,'VISSIM Travel Time Outputs'!$D:$D,$D91,'VISSIM Travel Time Outputs'!$A:$A,"AVG",'VISSIM Travel Time Outputs'!$B:$B,EL$9),"-")</f>
        <v>-</v>
      </c>
      <c r="EM91" s="324" t="str">
        <f>IFERROR(AVERAGEIFS('VISSIM Travel Time Outputs'!$H:$H,'VISSIM Travel Time Outputs'!$D:$D,$D91,'VISSIM Travel Time Outputs'!$A:$A,"AVG",'VISSIM Travel Time Outputs'!$B:$B,EM$9),"-")</f>
        <v>-</v>
      </c>
      <c r="EN91" s="324" t="str">
        <f>IFERROR(AVERAGEIFS('VISSIM Travel Time Outputs'!$H:$H,'VISSIM Travel Time Outputs'!$D:$D,$D91,'VISSIM Travel Time Outputs'!$A:$A,"AVG",'VISSIM Travel Time Outputs'!$B:$B,EN$9),"-")</f>
        <v>-</v>
      </c>
      <c r="EO91" s="324" t="str">
        <f>IFERROR(AVERAGEIFS('VISSIM Travel Time Outputs'!$H:$H,'VISSIM Travel Time Outputs'!$D:$D,$D91,'VISSIM Travel Time Outputs'!$A:$A,"AVG",'VISSIM Travel Time Outputs'!$B:$B,EO$9),"-")</f>
        <v>-</v>
      </c>
      <c r="EP91" s="324" t="str">
        <f>IFERROR(AVERAGEIFS('VISSIM Travel Time Outputs'!$H:$H,'VISSIM Travel Time Outputs'!$D:$D,$D91,'VISSIM Travel Time Outputs'!$A:$A,"AVG",'VISSIM Travel Time Outputs'!$B:$B,EP$9),"-")</f>
        <v>-</v>
      </c>
      <c r="EQ91" s="324" t="str">
        <f>IFERROR(AVERAGEIFS('VISSIM Travel Time Outputs'!$H:$H,'VISSIM Travel Time Outputs'!$D:$D,$D91,'VISSIM Travel Time Outputs'!$A:$A,"AVG",'VISSIM Travel Time Outputs'!$B:$B,EQ$9),"-")</f>
        <v>-</v>
      </c>
      <c r="ER91" s="324" t="str">
        <f>IFERROR(AVERAGEIFS('VISSIM Travel Time Outputs'!$H:$H,'VISSIM Travel Time Outputs'!$D:$D,$D91,'VISSIM Travel Time Outputs'!$A:$A,"AVG",'VISSIM Travel Time Outputs'!$B:$B,ER$9),"-")</f>
        <v>-</v>
      </c>
      <c r="ES91" s="324" t="str">
        <f>IFERROR(AVERAGEIFS('VISSIM Travel Time Outputs'!$H:$H,'VISSIM Travel Time Outputs'!$D:$D,$D91,'VISSIM Travel Time Outputs'!$A:$A,"AVG",'VISSIM Travel Time Outputs'!$B:$B,ES$9),"-")</f>
        <v>-</v>
      </c>
      <c r="ET91" s="324" t="str">
        <f>IFERROR(AVERAGEIFS('VISSIM Travel Time Outputs'!$H:$H,'VISSIM Travel Time Outputs'!$D:$D,$D91,'VISSIM Travel Time Outputs'!$A:$A,"AVG",'VISSIM Travel Time Outputs'!$B:$B,ET$9),"-")</f>
        <v>-</v>
      </c>
      <c r="EU91" s="324" t="str">
        <f>IFERROR(AVERAGEIFS('VISSIM Travel Time Outputs'!$H:$H,'VISSIM Travel Time Outputs'!$D:$D,$D91,'VISSIM Travel Time Outputs'!$A:$A,"AVG",'VISSIM Travel Time Outputs'!$B:$B,EU$9),"-")</f>
        <v>-</v>
      </c>
      <c r="EV91" s="324" t="str">
        <f>IFERROR(AVERAGEIFS('VISSIM Travel Time Outputs'!$H:$H,'VISSIM Travel Time Outputs'!$D:$D,$D91,'VISSIM Travel Time Outputs'!$A:$A,"AVG",'VISSIM Travel Time Outputs'!$B:$B,EV$9),"-")</f>
        <v>-</v>
      </c>
      <c r="EW91" s="324" t="str">
        <f>IFERROR(AVERAGEIFS('VISSIM Travel Time Outputs'!$H:$H,'VISSIM Travel Time Outputs'!$D:$D,$D91,'VISSIM Travel Time Outputs'!$A:$A,"AVG",'VISSIM Travel Time Outputs'!$B:$B,EW$9),"-")</f>
        <v>-</v>
      </c>
      <c r="EX91" s="324" t="str">
        <f>IFERROR(AVERAGEIFS('VISSIM Travel Time Outputs'!$H:$H,'VISSIM Travel Time Outputs'!$D:$D,$D91,'VISSIM Travel Time Outputs'!$A:$A,"AVG",'VISSIM Travel Time Outputs'!$B:$B,EX$9),"-")</f>
        <v>-</v>
      </c>
      <c r="EY91" s="324" t="str">
        <f>IFERROR(AVERAGEIFS('VISSIM Travel Time Outputs'!$H:$H,'VISSIM Travel Time Outputs'!$D:$D,$D91,'VISSIM Travel Time Outputs'!$A:$A,"AVG",'VISSIM Travel Time Outputs'!$B:$B,EY$9),"-")</f>
        <v>-</v>
      </c>
      <c r="EZ91" s="325" t="str">
        <f>IFERROR(AVERAGEIFS('VISSIM Travel Time Outputs'!$H:$H,'VISSIM Travel Time Outputs'!$D:$D,$D91,'VISSIM Travel Time Outputs'!$A:$A,"AVG",'VISSIM Travel Time Outputs'!$B:$B,EZ$9),"-")</f>
        <v>-</v>
      </c>
      <c r="FA91" s="254"/>
      <c r="FB91" s="209" t="str">
        <f t="shared" si="44"/>
        <v>--</v>
      </c>
      <c r="FC91" s="354" t="str">
        <f t="shared" si="45"/>
        <v>--</v>
      </c>
      <c r="FD91" s="325">
        <f t="shared" si="46"/>
        <v>0</v>
      </c>
      <c r="FE91" s="331"/>
      <c r="FF91" s="209" t="str">
        <f>IFERROR(GETPIVOTDATA("Average of TRAVTM(40)",#REF!,"TIMEINT",FF$9,"VEHICLETRAVELTIMEMEASUREMENT",$D91)/3600/24,"--")</f>
        <v>--</v>
      </c>
      <c r="FG91" s="34" t="str">
        <f>IFERROR(GETPIVOTDATA("Average of TRAVTM(40)",#REF!,"TIMEINT",FG$9,"VEHICLETRAVELTIMEMEASUREMENT",$D91)/3600/24,"--")</f>
        <v>--</v>
      </c>
      <c r="FH91" s="34" t="str">
        <f>IFERROR(GETPIVOTDATA("Average of TRAVTM(40)",#REF!,"TIMEINT",FH$9,"VEHICLETRAVELTIMEMEASUREMENT",$D91)/3600/24,"--")</f>
        <v>--</v>
      </c>
      <c r="FI91" s="34" t="str">
        <f>IFERROR(GETPIVOTDATA("Average of TRAVTM(40)",#REF!,"TIMEINT",FI$9,"VEHICLETRAVELTIMEMEASUREMENT",$D91)/3600/24,"--")</f>
        <v>--</v>
      </c>
      <c r="FJ91" s="34" t="str">
        <f>IFERROR(GETPIVOTDATA("Average of TRAVTM(40)",#REF!,"TIMEINT",FJ$9,"VEHICLETRAVELTIMEMEASUREMENT",$D91)/3600/24,"--")</f>
        <v>--</v>
      </c>
      <c r="FK91" s="34" t="str">
        <f>IFERROR(GETPIVOTDATA("Average of TRAVTM(40)",#REF!,"TIMEINT",FK$9,"VEHICLETRAVELTIMEMEASUREMENT",$D91)/3600/24,"--")</f>
        <v>--</v>
      </c>
      <c r="FL91" s="34" t="str">
        <f>IFERROR(GETPIVOTDATA("Average of TRAVTM(40)",#REF!,"TIMEINT",FL$9,"VEHICLETRAVELTIMEMEASUREMENT",$D91)/3600/24,"--")</f>
        <v>--</v>
      </c>
      <c r="FM91" s="34" t="str">
        <f>IFERROR(GETPIVOTDATA("Average of TRAVTM(40)",#REF!,"TIMEINT",FM$9,"VEHICLETRAVELTIMEMEASUREMENT",$D91)/3600/24,"--")</f>
        <v>--</v>
      </c>
      <c r="FN91" s="34" t="str">
        <f>IFERROR(GETPIVOTDATA("Average of TRAVTM(40)",#REF!,"TIMEINT",FN$9,"VEHICLETRAVELTIMEMEASUREMENT",$D91)/3600/24,"--")</f>
        <v>--</v>
      </c>
      <c r="FO91" s="34" t="str">
        <f>IFERROR(GETPIVOTDATA("Average of TRAVTM(40)",#REF!,"TIMEINT",FO$9,"VEHICLETRAVELTIMEMEASUREMENT",$D91)/3600/24,"--")</f>
        <v>--</v>
      </c>
      <c r="FP91" s="34" t="str">
        <f>IFERROR(GETPIVOTDATA("Average of TRAVTM(40)",#REF!,"TIMEINT",FP$9,"VEHICLETRAVELTIMEMEASUREMENT",$D91)/3600/24,"--")</f>
        <v>--</v>
      </c>
      <c r="FQ91" s="34" t="str">
        <f>IFERROR(GETPIVOTDATA("Average of TRAVTM(40)",#REF!,"TIMEINT",FQ$9,"VEHICLETRAVELTIMEMEASUREMENT",$D91)/3600/24,"--")</f>
        <v>--</v>
      </c>
      <c r="FR91" s="34" t="str">
        <f>IFERROR(GETPIVOTDATA("Average of TRAVTM(40)",#REF!,"TIMEINT",FR$9,"VEHICLETRAVELTIMEMEASUREMENT",$D91)/3600/24,"--")</f>
        <v>--</v>
      </c>
      <c r="FS91" s="34" t="str">
        <f>IFERROR(GETPIVOTDATA("Average of TRAVTM(40)",#REF!,"TIMEINT",FS$9,"VEHICLETRAVELTIMEMEASUREMENT",$D91)/3600/24,"--")</f>
        <v>--</v>
      </c>
      <c r="FT91" s="34" t="str">
        <f>IFERROR(GETPIVOTDATA("Average of TRAVTM(40)",#REF!,"TIMEINT",FT$9,"VEHICLETRAVELTIMEMEASUREMENT",$D91)/3600/24,"--")</f>
        <v>--</v>
      </c>
      <c r="FU91" s="134" t="str">
        <f>IFERROR(GETPIVOTDATA("Average of TRAVTM(40)",#REF!,"TIMEINT",FU$9,"VEHICLETRAVELTIMEMEASUREMENT",$D91)/3600/24,"--")</f>
        <v>--</v>
      </c>
      <c r="FV91" s="331"/>
      <c r="FW91" s="323" t="str">
        <f>IFERROR(GETPIVOTDATA("Average of VEHS(40)",#REF!,"TIMEINT",FW$9,"VEHICLETRAVELTIMEMEASUREMENT",$D91),"--")</f>
        <v>--</v>
      </c>
      <c r="FX91" s="324" t="str">
        <f>IFERROR(GETPIVOTDATA("Average of VEHS(40)",#REF!,"TIMEINT",FX$9,"VEHICLETRAVELTIMEMEASUREMENT",$D91),"--")</f>
        <v>--</v>
      </c>
      <c r="FY91" s="324" t="str">
        <f>IFERROR(GETPIVOTDATA("Average of VEHS(40)",#REF!,"TIMEINT",FY$9,"VEHICLETRAVELTIMEMEASUREMENT",$D91),"--")</f>
        <v>--</v>
      </c>
      <c r="FZ91" s="324" t="str">
        <f>IFERROR(GETPIVOTDATA("Average of VEHS(40)",#REF!,"TIMEINT",FZ$9,"VEHICLETRAVELTIMEMEASUREMENT",$D91),"--")</f>
        <v>--</v>
      </c>
      <c r="GA91" s="324" t="str">
        <f>IFERROR(GETPIVOTDATA("Average of VEHS(40)",#REF!,"TIMEINT",GA$9,"VEHICLETRAVELTIMEMEASUREMENT",$D91),"--")</f>
        <v>--</v>
      </c>
      <c r="GB91" s="324" t="str">
        <f>IFERROR(GETPIVOTDATA("Average of VEHS(40)",#REF!,"TIMEINT",GB$9,"VEHICLETRAVELTIMEMEASUREMENT",$D91),"--")</f>
        <v>--</v>
      </c>
      <c r="GC91" s="324" t="str">
        <f>IFERROR(GETPIVOTDATA("Average of VEHS(40)",#REF!,"TIMEINT",GC$9,"VEHICLETRAVELTIMEMEASUREMENT",$D91),"--")</f>
        <v>--</v>
      </c>
      <c r="GD91" s="324" t="str">
        <f>IFERROR(GETPIVOTDATA("Average of VEHS(40)",#REF!,"TIMEINT",GD$9,"VEHICLETRAVELTIMEMEASUREMENT",$D91),"--")</f>
        <v>--</v>
      </c>
      <c r="GE91" s="324" t="str">
        <f>IFERROR(GETPIVOTDATA("Average of VEHS(40)",#REF!,"TIMEINT",GE$9,"VEHICLETRAVELTIMEMEASUREMENT",$D91),"--")</f>
        <v>--</v>
      </c>
      <c r="GF91" s="324" t="str">
        <f>IFERROR(GETPIVOTDATA("Average of VEHS(40)",#REF!,"TIMEINT",GF$9,"VEHICLETRAVELTIMEMEASUREMENT",$D91),"--")</f>
        <v>--</v>
      </c>
      <c r="GG91" s="324" t="str">
        <f>IFERROR(GETPIVOTDATA("Average of VEHS(40)",#REF!,"TIMEINT",GG$9,"VEHICLETRAVELTIMEMEASUREMENT",$D91),"--")</f>
        <v>--</v>
      </c>
      <c r="GH91" s="324" t="str">
        <f>IFERROR(GETPIVOTDATA("Average of VEHS(40)",#REF!,"TIMEINT",GH$9,"VEHICLETRAVELTIMEMEASUREMENT",$D91),"--")</f>
        <v>--</v>
      </c>
      <c r="GI91" s="324" t="str">
        <f>IFERROR(GETPIVOTDATA("Average of VEHS(40)",#REF!,"TIMEINT",GI$9,"VEHICLETRAVELTIMEMEASUREMENT",$D91),"--")</f>
        <v>--</v>
      </c>
      <c r="GJ91" s="324" t="str">
        <f>IFERROR(GETPIVOTDATA("Average of VEHS(40)",#REF!,"TIMEINT",GJ$9,"VEHICLETRAVELTIMEMEASUREMENT",$D91),"--")</f>
        <v>--</v>
      </c>
      <c r="GK91" s="324" t="str">
        <f>IFERROR(GETPIVOTDATA("Average of VEHS(40)",#REF!,"TIMEINT",GK$9,"VEHICLETRAVELTIMEMEASUREMENT",$D91),"--")</f>
        <v>--</v>
      </c>
      <c r="GL91" s="325" t="str">
        <f>IFERROR(GETPIVOTDATA("Average of VEHS(40)",#REF!,"TIMEINT",GL$9,"VEHICLETRAVELTIMEMEASUREMENT",$D91),"--")</f>
        <v>--</v>
      </c>
      <c r="GM91" s="331"/>
      <c r="GN91" s="209" t="str">
        <f t="shared" si="47"/>
        <v>--</v>
      </c>
      <c r="GO91" s="354" t="str">
        <f t="shared" si="48"/>
        <v>--</v>
      </c>
      <c r="GP91" s="325">
        <f t="shared" si="49"/>
        <v>0</v>
      </c>
      <c r="GQ91" s="331"/>
      <c r="GR91" s="209" t="str">
        <f>IFERROR(GETPIVOTDATA("Average of TRAVTM(60)",#REF!,"TIMEINT",GR$9,"VEHICLETRAVELTIMEMEASUREMENT",$D91)/3600/24,"--")</f>
        <v>--</v>
      </c>
      <c r="GS91" s="34" t="str">
        <f>IFERROR(GETPIVOTDATA("Average of TRAVTM(60)",#REF!,"TIMEINT",GS$9,"VEHICLETRAVELTIMEMEASUREMENT",$D91)/3600/24,"--")</f>
        <v>--</v>
      </c>
      <c r="GT91" s="34" t="str">
        <f>IFERROR(GETPIVOTDATA("Average of TRAVTM(60)",#REF!,"TIMEINT",GT$9,"VEHICLETRAVELTIMEMEASUREMENT",$D91)/3600/24,"--")</f>
        <v>--</v>
      </c>
      <c r="GU91" s="34" t="str">
        <f>IFERROR(GETPIVOTDATA("Average of TRAVTM(60)",#REF!,"TIMEINT",GU$9,"VEHICLETRAVELTIMEMEASUREMENT",$D91)/3600/24,"--")</f>
        <v>--</v>
      </c>
      <c r="GV91" s="34" t="str">
        <f>IFERROR(GETPIVOTDATA("Average of TRAVTM(60)",#REF!,"TIMEINT",GV$9,"VEHICLETRAVELTIMEMEASUREMENT",$D91)/3600/24,"--")</f>
        <v>--</v>
      </c>
      <c r="GW91" s="34" t="str">
        <f>IFERROR(GETPIVOTDATA("Average of TRAVTM(60)",#REF!,"TIMEINT",GW$9,"VEHICLETRAVELTIMEMEASUREMENT",$D91)/3600/24,"--")</f>
        <v>--</v>
      </c>
      <c r="GX91" s="34" t="str">
        <f>IFERROR(GETPIVOTDATA("Average of TRAVTM(60)",#REF!,"TIMEINT",GX$9,"VEHICLETRAVELTIMEMEASUREMENT",$D91)/3600/24,"--")</f>
        <v>--</v>
      </c>
      <c r="GY91" s="34" t="str">
        <f>IFERROR(GETPIVOTDATA("Average of TRAVTM(60)",#REF!,"TIMEINT",GY$9,"VEHICLETRAVELTIMEMEASUREMENT",$D91)/3600/24,"--")</f>
        <v>--</v>
      </c>
      <c r="GZ91" s="34" t="str">
        <f>IFERROR(GETPIVOTDATA("Average of TRAVTM(60)",#REF!,"TIMEINT",GZ$9,"VEHICLETRAVELTIMEMEASUREMENT",$D91)/3600/24,"--")</f>
        <v>--</v>
      </c>
      <c r="HA91" s="34" t="str">
        <f>IFERROR(GETPIVOTDATA("Average of TRAVTM(60)",#REF!,"TIMEINT",HA$9,"VEHICLETRAVELTIMEMEASUREMENT",$D91)/3600/24,"--")</f>
        <v>--</v>
      </c>
      <c r="HB91" s="34" t="str">
        <f>IFERROR(GETPIVOTDATA("Average of TRAVTM(60)",#REF!,"TIMEINT",HB$9,"VEHICLETRAVELTIMEMEASUREMENT",$D91)/3600/24,"--")</f>
        <v>--</v>
      </c>
      <c r="HC91" s="34" t="str">
        <f>IFERROR(GETPIVOTDATA("Average of TRAVTM(60)",#REF!,"TIMEINT",HC$9,"VEHICLETRAVELTIMEMEASUREMENT",$D91)/3600/24,"--")</f>
        <v>--</v>
      </c>
      <c r="HD91" s="34" t="str">
        <f>IFERROR(GETPIVOTDATA("Average of TRAVTM(60)",#REF!,"TIMEINT",HD$9,"VEHICLETRAVELTIMEMEASUREMENT",$D91)/3600/24,"--")</f>
        <v>--</v>
      </c>
      <c r="HE91" s="34" t="str">
        <f>IFERROR(GETPIVOTDATA("Average of TRAVTM(60)",#REF!,"TIMEINT",HE$9,"VEHICLETRAVELTIMEMEASUREMENT",$D91)/3600/24,"--")</f>
        <v>--</v>
      </c>
      <c r="HF91" s="34" t="str">
        <f>IFERROR(GETPIVOTDATA("Average of TRAVTM(60)",#REF!,"TIMEINT",HF$9,"VEHICLETRAVELTIMEMEASUREMENT",$D91)/3600/24,"--")</f>
        <v>--</v>
      </c>
      <c r="HG91" s="134" t="str">
        <f>IFERROR(GETPIVOTDATA("Average of TRAVTM(60)",#REF!,"TIMEINT",HG$9,"VEHICLETRAVELTIMEMEASUREMENT",$D91)/3600/24,"--")</f>
        <v>--</v>
      </c>
      <c r="HH91" s="331"/>
      <c r="HI91" s="323" t="str">
        <f>IFERROR(GETPIVOTDATA("Average of VEHS(60)",#REF!,"TIMEINT",HI$9,"VEHICLETRAVELTIMEMEASUREMENT",$D91),"--")</f>
        <v>--</v>
      </c>
      <c r="HJ91" s="324" t="str">
        <f>IFERROR(GETPIVOTDATA("Average of VEHS(60)",#REF!,"TIMEINT",HJ$9,"VEHICLETRAVELTIMEMEASUREMENT",$D91),"--")</f>
        <v>--</v>
      </c>
      <c r="HK91" s="324" t="str">
        <f>IFERROR(GETPIVOTDATA("Average of VEHS(60)",#REF!,"TIMEINT",HK$9,"VEHICLETRAVELTIMEMEASUREMENT",$D91),"--")</f>
        <v>--</v>
      </c>
      <c r="HL91" s="324" t="str">
        <f>IFERROR(GETPIVOTDATA("Average of VEHS(60)",#REF!,"TIMEINT",HL$9,"VEHICLETRAVELTIMEMEASUREMENT",$D91),"--")</f>
        <v>--</v>
      </c>
      <c r="HM91" s="324" t="str">
        <f>IFERROR(GETPIVOTDATA("Average of VEHS(60)",#REF!,"TIMEINT",HM$9,"VEHICLETRAVELTIMEMEASUREMENT",$D91),"--")</f>
        <v>--</v>
      </c>
      <c r="HN91" s="324" t="str">
        <f>IFERROR(GETPIVOTDATA("Average of VEHS(60)",#REF!,"TIMEINT",HN$9,"VEHICLETRAVELTIMEMEASUREMENT",$D91),"--")</f>
        <v>--</v>
      </c>
      <c r="HO91" s="324" t="str">
        <f>IFERROR(GETPIVOTDATA("Average of VEHS(60)",#REF!,"TIMEINT",HO$9,"VEHICLETRAVELTIMEMEASUREMENT",$D91),"--")</f>
        <v>--</v>
      </c>
      <c r="HP91" s="324" t="str">
        <f>IFERROR(GETPIVOTDATA("Average of VEHS(60)",#REF!,"TIMEINT",HP$9,"VEHICLETRAVELTIMEMEASUREMENT",$D91),"--")</f>
        <v>--</v>
      </c>
      <c r="HQ91" s="324" t="str">
        <f>IFERROR(GETPIVOTDATA("Average of VEHS(60)",#REF!,"TIMEINT",HQ$9,"VEHICLETRAVELTIMEMEASUREMENT",$D91),"--")</f>
        <v>--</v>
      </c>
      <c r="HR91" s="324" t="str">
        <f>IFERROR(GETPIVOTDATA("Average of VEHS(60)",#REF!,"TIMEINT",HR$9,"VEHICLETRAVELTIMEMEASUREMENT",$D91),"--")</f>
        <v>--</v>
      </c>
      <c r="HS91" s="324" t="str">
        <f>IFERROR(GETPIVOTDATA("Average of VEHS(60)",#REF!,"TIMEINT",HS$9,"VEHICLETRAVELTIMEMEASUREMENT",$D91),"--")</f>
        <v>--</v>
      </c>
      <c r="HT91" s="324" t="str">
        <f>IFERROR(GETPIVOTDATA("Average of VEHS(60)",#REF!,"TIMEINT",HT$9,"VEHICLETRAVELTIMEMEASUREMENT",$D91),"--")</f>
        <v>--</v>
      </c>
      <c r="HU91" s="324" t="str">
        <f>IFERROR(GETPIVOTDATA("Average of VEHS(60)",#REF!,"TIMEINT",HU$9,"VEHICLETRAVELTIMEMEASUREMENT",$D91),"--")</f>
        <v>--</v>
      </c>
      <c r="HV91" s="324" t="str">
        <f>IFERROR(GETPIVOTDATA("Average of VEHS(60)",#REF!,"TIMEINT",HV$9,"VEHICLETRAVELTIMEMEASUREMENT",$D91),"--")</f>
        <v>--</v>
      </c>
      <c r="HW91" s="324" t="str">
        <f>IFERROR(GETPIVOTDATA("Average of VEHS(60)",#REF!,"TIMEINT",HW$9,"VEHICLETRAVELTIMEMEASUREMENT",$D91),"--")</f>
        <v>--</v>
      </c>
      <c r="HX91" s="325" t="str">
        <f>IFERROR(GETPIVOTDATA("Average of VEHS(60)",#REF!,"TIMEINT",HX$9,"VEHICLETRAVELTIMEMEASUREMENT",$D91),"--")</f>
        <v>--</v>
      </c>
      <c r="HY91" s="331"/>
      <c r="HZ91" s="209" t="str">
        <f t="shared" si="50"/>
        <v>--</v>
      </c>
      <c r="IA91" s="354" t="str">
        <f t="shared" si="51"/>
        <v>--</v>
      </c>
      <c r="IB91" s="325">
        <f t="shared" si="52"/>
        <v>0</v>
      </c>
      <c r="IC91" s="638"/>
      <c r="ID91" s="323" t="str">
        <f>IFERROR(AVERAGEIFS('VISSIM Travel Time Outputs'!#REF!,'VISSIM Travel Time Outputs'!#REF!,$D91,'VISSIM Travel Time Outputs'!#REF!,"AVG",'VISSIM Travel Time Outputs'!#REF!,ID$9),"-")</f>
        <v>-</v>
      </c>
      <c r="IE91" s="324" t="str">
        <f>IFERROR(AVERAGEIFS('VISSIM Travel Time Outputs'!#REF!,'VISSIM Travel Time Outputs'!#REF!,$D91,'VISSIM Travel Time Outputs'!#REF!,"AVG",'VISSIM Travel Time Outputs'!#REF!,IE$9),"-")</f>
        <v>-</v>
      </c>
      <c r="IF91" s="324" t="str">
        <f>IFERROR(AVERAGEIFS('VISSIM Travel Time Outputs'!#REF!,'VISSIM Travel Time Outputs'!#REF!,$D91,'VISSIM Travel Time Outputs'!#REF!,"AVG",'VISSIM Travel Time Outputs'!#REF!,IF$9),"-")</f>
        <v>-</v>
      </c>
      <c r="IG91" s="324" t="str">
        <f>IFERROR(AVERAGEIFS('VISSIM Travel Time Outputs'!#REF!,'VISSIM Travel Time Outputs'!#REF!,$D91,'VISSIM Travel Time Outputs'!#REF!,"AVG",'VISSIM Travel Time Outputs'!#REF!,IG$9),"-")</f>
        <v>-</v>
      </c>
      <c r="IH91" s="324" t="str">
        <f>IFERROR(AVERAGEIFS('VISSIM Travel Time Outputs'!#REF!,'VISSIM Travel Time Outputs'!#REF!,$D91,'VISSIM Travel Time Outputs'!#REF!,"AVG",'VISSIM Travel Time Outputs'!#REF!,IH$9),"-")</f>
        <v>-</v>
      </c>
      <c r="II91" s="324" t="str">
        <f>IFERROR(AVERAGEIFS('VISSIM Travel Time Outputs'!#REF!,'VISSIM Travel Time Outputs'!#REF!,$D91,'VISSIM Travel Time Outputs'!#REF!,"AVG",'VISSIM Travel Time Outputs'!#REF!,II$9),"-")</f>
        <v>-</v>
      </c>
      <c r="IJ91" s="324" t="str">
        <f>IFERROR(AVERAGEIFS('VISSIM Travel Time Outputs'!#REF!,'VISSIM Travel Time Outputs'!#REF!,$D91,'VISSIM Travel Time Outputs'!#REF!,"AVG",'VISSIM Travel Time Outputs'!#REF!,IJ$9),"-")</f>
        <v>-</v>
      </c>
      <c r="IK91" s="324" t="str">
        <f>IFERROR(AVERAGEIFS('VISSIM Travel Time Outputs'!#REF!,'VISSIM Travel Time Outputs'!#REF!,$D91,'VISSIM Travel Time Outputs'!#REF!,"AVG",'VISSIM Travel Time Outputs'!#REF!,IK$9),"-")</f>
        <v>-</v>
      </c>
      <c r="IL91" s="324" t="str">
        <f>IFERROR(AVERAGEIFS('VISSIM Travel Time Outputs'!#REF!,'VISSIM Travel Time Outputs'!#REF!,$D91,'VISSIM Travel Time Outputs'!#REF!,"AVG",'VISSIM Travel Time Outputs'!#REF!,IL$9),"-")</f>
        <v>-</v>
      </c>
      <c r="IM91" s="324" t="str">
        <f>IFERROR(AVERAGEIFS('VISSIM Travel Time Outputs'!#REF!,'VISSIM Travel Time Outputs'!#REF!,$D91,'VISSIM Travel Time Outputs'!#REF!,"AVG",'VISSIM Travel Time Outputs'!#REF!,IM$9),"-")</f>
        <v>-</v>
      </c>
      <c r="IN91" s="324" t="str">
        <f>IFERROR(AVERAGEIFS('VISSIM Travel Time Outputs'!#REF!,'VISSIM Travel Time Outputs'!#REF!,$D91,'VISSIM Travel Time Outputs'!#REF!,"AVG",'VISSIM Travel Time Outputs'!#REF!,IN$9),"-")</f>
        <v>-</v>
      </c>
      <c r="IO91" s="324" t="str">
        <f>IFERROR(AVERAGEIFS('VISSIM Travel Time Outputs'!#REF!,'VISSIM Travel Time Outputs'!#REF!,$D91,'VISSIM Travel Time Outputs'!#REF!,"AVG",'VISSIM Travel Time Outputs'!#REF!,IO$9),"-")</f>
        <v>-</v>
      </c>
      <c r="IP91" s="324" t="str">
        <f>IFERROR(AVERAGEIFS('VISSIM Travel Time Outputs'!#REF!,'VISSIM Travel Time Outputs'!#REF!,$D91,'VISSIM Travel Time Outputs'!#REF!,"AVG",'VISSIM Travel Time Outputs'!#REF!,IP$9),"-")</f>
        <v>-</v>
      </c>
      <c r="IQ91" s="324" t="str">
        <f>IFERROR(AVERAGEIFS('VISSIM Travel Time Outputs'!#REF!,'VISSIM Travel Time Outputs'!#REF!,$D91,'VISSIM Travel Time Outputs'!#REF!,"AVG",'VISSIM Travel Time Outputs'!#REF!,IQ$9),"-")</f>
        <v>-</v>
      </c>
      <c r="IR91" s="324" t="str">
        <f>IFERROR(AVERAGEIFS('VISSIM Travel Time Outputs'!#REF!,'VISSIM Travel Time Outputs'!#REF!,$D91,'VISSIM Travel Time Outputs'!#REF!,"AVG",'VISSIM Travel Time Outputs'!#REF!,IR$9),"-")</f>
        <v>-</v>
      </c>
      <c r="IS91" s="325" t="str">
        <f>IFERROR(AVERAGEIFS('VISSIM Travel Time Outputs'!#REF!,'VISSIM Travel Time Outputs'!#REF!,$D91,'VISSIM Travel Time Outputs'!#REF!,"AVG",'VISSIM Travel Time Outputs'!#REF!,IS$9),"-")</f>
        <v>-</v>
      </c>
      <c r="IT91" s="325" t="str">
        <f t="shared" si="53"/>
        <v>--</v>
      </c>
    </row>
    <row r="92" spans="1:254" x14ac:dyDescent="0.35">
      <c r="A92" s="252" t="str">
        <f t="shared" si="34"/>
        <v>H</v>
      </c>
      <c r="B92" s="319">
        <f t="shared" si="54"/>
        <v>83</v>
      </c>
      <c r="C92" s="413">
        <f>INDEX('Input - Travel Times'!$B$3:$AH$103,MATCH($B92,'Input - Travel Times'!$B$3:$B$103,0),MATCH(C$9,'Input - Travel Times'!$B$3:$AH$3,0))</f>
        <v>0</v>
      </c>
      <c r="D92" s="150">
        <f>INDEX('Input - Travel Times'!$B$3:$AH$103,MATCH($B92,'Input - Travel Times'!$B$3:$B$103,0),MATCH(D$9,'Input - Travel Times'!$B$3:$AH$3,0))</f>
        <v>0</v>
      </c>
      <c r="E92" s="518">
        <f>TIME(0,0,INDEX('Input - Travel Times'!$B$3:$AH$103,MATCH($B92,'Input - Travel Times'!$B$3:$B$103,0),MATCH(E$9,'Input - Travel Times'!$B$3:$AH$3,0)))</f>
        <v>0</v>
      </c>
      <c r="F92" s="518">
        <f>TIME(0,0,INDEX('Input - Travel Times'!$B$3:$AH$103,MATCH($B92,'Input - Travel Times'!$B$3:$B$103,0),MATCH(F$9,'Input - Travel Times'!$B$3:$AH$3,0)))</f>
        <v>0</v>
      </c>
      <c r="G92" s="518">
        <f>TIME(0,0,INDEX('Input - Travel Times'!$B$3:$AH$103,MATCH($B92,'Input - Travel Times'!$B$3:$B$103,0),MATCH(G$9,'Input - Travel Times'!$B$3:$AH$3,0)))</f>
        <v>0</v>
      </c>
      <c r="H92" s="518">
        <f>TIME(0,0,INDEX('Input - Travel Times'!$B$3:$AH$103,MATCH($B92,'Input - Travel Times'!$B$3:$B$103,0),MATCH(H$9,'Input - Travel Times'!$B$3:$AH$3,0)))</f>
        <v>0</v>
      </c>
      <c r="I92" s="130"/>
      <c r="J92" s="209" t="str">
        <f>IFERROR(TIME(0,0,AVERAGEIFS('VISSIM Travel Time Outputs'!$I:$I,'VISSIM Travel Time Outputs'!$D:$D,$D92,'VISSIM Travel Time Outputs'!$A:$A,"AVG",'VISSIM Travel Time Outputs'!$B:$B,J$9)),"-")</f>
        <v>-</v>
      </c>
      <c r="K92" s="34" t="str">
        <f>IFERROR(TIME(0,0,AVERAGEIFS('VISSIM Travel Time Outputs'!$I:$I,'VISSIM Travel Time Outputs'!$D:$D,$D92,'VISSIM Travel Time Outputs'!$A:$A,"AVG",'VISSIM Travel Time Outputs'!$B:$B,K$9)),"-")</f>
        <v>-</v>
      </c>
      <c r="L92" s="34" t="str">
        <f>IFERROR(TIME(0,0,AVERAGEIFS('VISSIM Travel Time Outputs'!$I:$I,'VISSIM Travel Time Outputs'!$D:$D,$D92,'VISSIM Travel Time Outputs'!$A:$A,"AVG",'VISSIM Travel Time Outputs'!$B:$B,L$9)),"-")</f>
        <v>-</v>
      </c>
      <c r="M92" s="34" t="str">
        <f>IFERROR(TIME(0,0,AVERAGEIFS('VISSIM Travel Time Outputs'!$I:$I,'VISSIM Travel Time Outputs'!$D:$D,$D92,'VISSIM Travel Time Outputs'!$A:$A,"AVG",'VISSIM Travel Time Outputs'!$B:$B,M$9)),"-")</f>
        <v>-</v>
      </c>
      <c r="N92" s="34" t="str">
        <f>IFERROR(TIME(0,0,AVERAGEIFS('VISSIM Travel Time Outputs'!$I:$I,'VISSIM Travel Time Outputs'!$D:$D,$D92,'VISSIM Travel Time Outputs'!$A:$A,"AVG",'VISSIM Travel Time Outputs'!$B:$B,N$9)),"-")</f>
        <v>-</v>
      </c>
      <c r="O92" s="34" t="str">
        <f>IFERROR(TIME(0,0,AVERAGEIFS('VISSIM Travel Time Outputs'!$I:$I,'VISSIM Travel Time Outputs'!$D:$D,$D92,'VISSIM Travel Time Outputs'!$A:$A,"AVG",'VISSIM Travel Time Outputs'!$B:$B,O$9)),"-")</f>
        <v>-</v>
      </c>
      <c r="P92" s="34" t="str">
        <f>IFERROR(TIME(0,0,AVERAGEIFS('VISSIM Travel Time Outputs'!$I:$I,'VISSIM Travel Time Outputs'!$D:$D,$D92,'VISSIM Travel Time Outputs'!$A:$A,"AVG",'VISSIM Travel Time Outputs'!$B:$B,P$9)),"-")</f>
        <v>-</v>
      </c>
      <c r="Q92" s="34" t="str">
        <f>IFERROR(TIME(0,0,AVERAGEIFS('VISSIM Travel Time Outputs'!$I:$I,'VISSIM Travel Time Outputs'!$D:$D,$D92,'VISSIM Travel Time Outputs'!$A:$A,"AVG",'VISSIM Travel Time Outputs'!$B:$B,Q$9)),"-")</f>
        <v>-</v>
      </c>
      <c r="R92" s="34" t="str">
        <f>IFERROR(TIME(0,0,AVERAGEIFS('VISSIM Travel Time Outputs'!$I:$I,'VISSIM Travel Time Outputs'!$D:$D,$D92,'VISSIM Travel Time Outputs'!$A:$A,"AVG",'VISSIM Travel Time Outputs'!$B:$B,R$9)),"-")</f>
        <v>-</v>
      </c>
      <c r="S92" s="34" t="str">
        <f>IFERROR(TIME(0,0,AVERAGEIFS('VISSIM Travel Time Outputs'!$I:$I,'VISSIM Travel Time Outputs'!$D:$D,$D92,'VISSIM Travel Time Outputs'!$A:$A,"AVG",'VISSIM Travel Time Outputs'!$B:$B,S$9)),"-")</f>
        <v>-</v>
      </c>
      <c r="T92" s="34" t="str">
        <f>IFERROR(TIME(0,0,AVERAGEIFS('VISSIM Travel Time Outputs'!$I:$I,'VISSIM Travel Time Outputs'!$D:$D,$D92,'VISSIM Travel Time Outputs'!$A:$A,"AVG",'VISSIM Travel Time Outputs'!$B:$B,T$9)),"-")</f>
        <v>-</v>
      </c>
      <c r="U92" s="34" t="str">
        <f>IFERROR(TIME(0,0,AVERAGEIFS('VISSIM Travel Time Outputs'!$I:$I,'VISSIM Travel Time Outputs'!$D:$D,$D92,'VISSIM Travel Time Outputs'!$A:$A,"AVG",'VISSIM Travel Time Outputs'!$B:$B,U$9)),"-")</f>
        <v>-</v>
      </c>
      <c r="V92" s="34" t="str">
        <f>IFERROR(TIME(0,0,AVERAGEIFS('VISSIM Travel Time Outputs'!$I:$I,'VISSIM Travel Time Outputs'!$D:$D,$D92,'VISSIM Travel Time Outputs'!$A:$A,"AVG",'VISSIM Travel Time Outputs'!$B:$B,V$9)),"-")</f>
        <v>-</v>
      </c>
      <c r="W92" s="34" t="str">
        <f>IFERROR(TIME(0,0,AVERAGEIFS('VISSIM Travel Time Outputs'!$I:$I,'VISSIM Travel Time Outputs'!$D:$D,$D92,'VISSIM Travel Time Outputs'!$A:$A,"AVG",'VISSIM Travel Time Outputs'!$B:$B,W$9)),"-")</f>
        <v>-</v>
      </c>
      <c r="X92" s="34" t="str">
        <f>IFERROR(TIME(0,0,AVERAGEIFS('VISSIM Travel Time Outputs'!$I:$I,'VISSIM Travel Time Outputs'!$D:$D,$D92,'VISSIM Travel Time Outputs'!$A:$A,"AVG",'VISSIM Travel Time Outputs'!$B:$B,X$9)),"-")</f>
        <v>-</v>
      </c>
      <c r="Y92" s="134" t="str">
        <f>IFERROR(TIME(0,0,AVERAGEIFS('VISSIM Travel Time Outputs'!$I:$I,'VISSIM Travel Time Outputs'!$D:$D,$D92,'VISSIM Travel Time Outputs'!$A:$A,"AVG",'VISSIM Travel Time Outputs'!$B:$B,Y$9)),"-")</f>
        <v>-</v>
      </c>
      <c r="Z92" s="254"/>
      <c r="AA92" s="323" t="str">
        <f>IFERROR(AVERAGEIFS('VISSIM Travel Time Outputs'!$F:$F,'VISSIM Travel Time Outputs'!$D:$D,$D92,'VISSIM Travel Time Outputs'!$A:$A,"AVG",'VISSIM Travel Time Outputs'!$B:$B,AA$9),"-")</f>
        <v>-</v>
      </c>
      <c r="AB92" s="324" t="str">
        <f>IFERROR(AVERAGEIFS('VISSIM Travel Time Outputs'!$F:$F,'VISSIM Travel Time Outputs'!$D:$D,$D92,'VISSIM Travel Time Outputs'!$A:$A,"AVG",'VISSIM Travel Time Outputs'!$B:$B,AB$9),"-")</f>
        <v>-</v>
      </c>
      <c r="AC92" s="324" t="str">
        <f>IFERROR(AVERAGEIFS('VISSIM Travel Time Outputs'!$F:$F,'VISSIM Travel Time Outputs'!$D:$D,$D92,'VISSIM Travel Time Outputs'!$A:$A,"AVG",'VISSIM Travel Time Outputs'!$B:$B,AC$9),"-")</f>
        <v>-</v>
      </c>
      <c r="AD92" s="324" t="str">
        <f>IFERROR(AVERAGEIFS('VISSIM Travel Time Outputs'!$F:$F,'VISSIM Travel Time Outputs'!$D:$D,$D92,'VISSIM Travel Time Outputs'!$A:$A,"AVG",'VISSIM Travel Time Outputs'!$B:$B,AD$9),"-")</f>
        <v>-</v>
      </c>
      <c r="AE92" s="324" t="str">
        <f>IFERROR(AVERAGEIFS('VISSIM Travel Time Outputs'!$F:$F,'VISSIM Travel Time Outputs'!$D:$D,$D92,'VISSIM Travel Time Outputs'!$A:$A,"AVG",'VISSIM Travel Time Outputs'!$B:$B,AE$9),"-")</f>
        <v>-</v>
      </c>
      <c r="AF92" s="324" t="str">
        <f>IFERROR(AVERAGEIFS('VISSIM Travel Time Outputs'!$F:$F,'VISSIM Travel Time Outputs'!$D:$D,$D92,'VISSIM Travel Time Outputs'!$A:$A,"AVG",'VISSIM Travel Time Outputs'!$B:$B,AF$9),"-")</f>
        <v>-</v>
      </c>
      <c r="AG92" s="324" t="str">
        <f>IFERROR(AVERAGEIFS('VISSIM Travel Time Outputs'!$F:$F,'VISSIM Travel Time Outputs'!$D:$D,$D92,'VISSIM Travel Time Outputs'!$A:$A,"AVG",'VISSIM Travel Time Outputs'!$B:$B,AG$9),"-")</f>
        <v>-</v>
      </c>
      <c r="AH92" s="324" t="str">
        <f>IFERROR(AVERAGEIFS('VISSIM Travel Time Outputs'!$F:$F,'VISSIM Travel Time Outputs'!$D:$D,$D92,'VISSIM Travel Time Outputs'!$A:$A,"AVG",'VISSIM Travel Time Outputs'!$B:$B,AH$9),"-")</f>
        <v>-</v>
      </c>
      <c r="AI92" s="324" t="str">
        <f>IFERROR(AVERAGEIFS('VISSIM Travel Time Outputs'!$F:$F,'VISSIM Travel Time Outputs'!$D:$D,$D92,'VISSIM Travel Time Outputs'!$A:$A,"AVG",'VISSIM Travel Time Outputs'!$B:$B,AI$9),"-")</f>
        <v>-</v>
      </c>
      <c r="AJ92" s="324" t="str">
        <f>IFERROR(AVERAGEIFS('VISSIM Travel Time Outputs'!$F:$F,'VISSIM Travel Time Outputs'!$D:$D,$D92,'VISSIM Travel Time Outputs'!$A:$A,"AVG",'VISSIM Travel Time Outputs'!$B:$B,AJ$9),"-")</f>
        <v>-</v>
      </c>
      <c r="AK92" s="324" t="str">
        <f>IFERROR(AVERAGEIFS('VISSIM Travel Time Outputs'!$F:$F,'VISSIM Travel Time Outputs'!$D:$D,$D92,'VISSIM Travel Time Outputs'!$A:$A,"AVG",'VISSIM Travel Time Outputs'!$B:$B,AK$9),"-")</f>
        <v>-</v>
      </c>
      <c r="AL92" s="324" t="str">
        <f>IFERROR(AVERAGEIFS('VISSIM Travel Time Outputs'!$F:$F,'VISSIM Travel Time Outputs'!$D:$D,$D92,'VISSIM Travel Time Outputs'!$A:$A,"AVG",'VISSIM Travel Time Outputs'!$B:$B,AL$9),"-")</f>
        <v>-</v>
      </c>
      <c r="AM92" s="324" t="str">
        <f>IFERROR(AVERAGEIFS('VISSIM Travel Time Outputs'!$F:$F,'VISSIM Travel Time Outputs'!$D:$D,$D92,'VISSIM Travel Time Outputs'!$A:$A,"AVG",'VISSIM Travel Time Outputs'!$B:$B,AM$9),"-")</f>
        <v>-</v>
      </c>
      <c r="AN92" s="324" t="str">
        <f>IFERROR(AVERAGEIFS('VISSIM Travel Time Outputs'!$F:$F,'VISSIM Travel Time Outputs'!$D:$D,$D92,'VISSIM Travel Time Outputs'!$A:$A,"AVG",'VISSIM Travel Time Outputs'!$B:$B,AN$9),"-")</f>
        <v>-</v>
      </c>
      <c r="AO92" s="324" t="str">
        <f>IFERROR(AVERAGEIFS('VISSIM Travel Time Outputs'!$F:$F,'VISSIM Travel Time Outputs'!$D:$D,$D92,'VISSIM Travel Time Outputs'!$A:$A,"AVG",'VISSIM Travel Time Outputs'!$B:$B,AO$9),"-")</f>
        <v>-</v>
      </c>
      <c r="AP92" s="325" t="str">
        <f>IFERROR(AVERAGEIFS('VISSIM Travel Time Outputs'!$F:$F,'VISSIM Travel Time Outputs'!$D:$D,$D92,'VISSIM Travel Time Outputs'!$A:$A,"AVG",'VISSIM Travel Time Outputs'!$B:$B,AP$9),"-")</f>
        <v>-</v>
      </c>
      <c r="AQ92" s="331"/>
      <c r="AR92" s="209" t="str">
        <f t="shared" si="35"/>
        <v>--</v>
      </c>
      <c r="AS92" s="354" t="str">
        <f t="shared" si="36"/>
        <v>--</v>
      </c>
      <c r="AT92" s="325">
        <f t="shared" si="37"/>
        <v>0</v>
      </c>
      <c r="AU92" s="255"/>
      <c r="AV92" s="209" t="str">
        <f>IFERROR(TIME(0,0,AVERAGEIFS('VISSIM Travel Time Outputs'!$J:$J,'VISSIM Travel Time Outputs'!$D:$D,$D92,'VISSIM Travel Time Outputs'!$A:$A,"AVG",'VISSIM Travel Time Outputs'!$B:$B,AV$9)),"-")</f>
        <v>-</v>
      </c>
      <c r="AW92" s="34" t="str">
        <f>IFERROR(TIME(0,0,AVERAGEIFS('VISSIM Travel Time Outputs'!$J:$J,'VISSIM Travel Time Outputs'!$D:$D,$D92,'VISSIM Travel Time Outputs'!$A:$A,"AVG",'VISSIM Travel Time Outputs'!$B:$B,AW$9)),"-")</f>
        <v>-</v>
      </c>
      <c r="AX92" s="34" t="str">
        <f>IFERROR(TIME(0,0,AVERAGEIFS('VISSIM Travel Time Outputs'!$J:$J,'VISSIM Travel Time Outputs'!$D:$D,$D92,'VISSIM Travel Time Outputs'!$A:$A,"AVG",'VISSIM Travel Time Outputs'!$B:$B,AX$9)),"-")</f>
        <v>-</v>
      </c>
      <c r="AY92" s="34" t="str">
        <f>IFERROR(TIME(0,0,AVERAGEIFS('VISSIM Travel Time Outputs'!$J:$J,'VISSIM Travel Time Outputs'!$D:$D,$D92,'VISSIM Travel Time Outputs'!$A:$A,"AVG",'VISSIM Travel Time Outputs'!$B:$B,AY$9)),"-")</f>
        <v>-</v>
      </c>
      <c r="AZ92" s="34" t="str">
        <f>IFERROR(TIME(0,0,AVERAGEIFS('VISSIM Travel Time Outputs'!$J:$J,'VISSIM Travel Time Outputs'!$D:$D,$D92,'VISSIM Travel Time Outputs'!$A:$A,"AVG",'VISSIM Travel Time Outputs'!$B:$B,AZ$9)),"-")</f>
        <v>-</v>
      </c>
      <c r="BA92" s="34" t="str">
        <f>IFERROR(TIME(0,0,AVERAGEIFS('VISSIM Travel Time Outputs'!$J:$J,'VISSIM Travel Time Outputs'!$D:$D,$D92,'VISSIM Travel Time Outputs'!$A:$A,"AVG",'VISSIM Travel Time Outputs'!$B:$B,BA$9)),"-")</f>
        <v>-</v>
      </c>
      <c r="BB92" s="34" t="str">
        <f>IFERROR(TIME(0,0,AVERAGEIFS('VISSIM Travel Time Outputs'!$J:$J,'VISSIM Travel Time Outputs'!$D:$D,$D92,'VISSIM Travel Time Outputs'!$A:$A,"AVG",'VISSIM Travel Time Outputs'!$B:$B,BB$9)),"-")</f>
        <v>-</v>
      </c>
      <c r="BC92" s="34" t="str">
        <f>IFERROR(TIME(0,0,AVERAGEIFS('VISSIM Travel Time Outputs'!$J:$J,'VISSIM Travel Time Outputs'!$D:$D,$D92,'VISSIM Travel Time Outputs'!$A:$A,"AVG",'VISSIM Travel Time Outputs'!$B:$B,BC$9)),"-")</f>
        <v>-</v>
      </c>
      <c r="BD92" s="34" t="str">
        <f>IFERROR(TIME(0,0,AVERAGEIFS('VISSIM Travel Time Outputs'!$J:$J,'VISSIM Travel Time Outputs'!$D:$D,$D92,'VISSIM Travel Time Outputs'!$A:$A,"AVG",'VISSIM Travel Time Outputs'!$B:$B,BD$9)),"-")</f>
        <v>-</v>
      </c>
      <c r="BE92" s="34" t="str">
        <f>IFERROR(TIME(0,0,AVERAGEIFS('VISSIM Travel Time Outputs'!$J:$J,'VISSIM Travel Time Outputs'!$D:$D,$D92,'VISSIM Travel Time Outputs'!$A:$A,"AVG",'VISSIM Travel Time Outputs'!$B:$B,BE$9)),"-")</f>
        <v>-</v>
      </c>
      <c r="BF92" s="34" t="str">
        <f>IFERROR(TIME(0,0,AVERAGEIFS('VISSIM Travel Time Outputs'!$J:$J,'VISSIM Travel Time Outputs'!$D:$D,$D92,'VISSIM Travel Time Outputs'!$A:$A,"AVG",'VISSIM Travel Time Outputs'!$B:$B,BF$9)),"-")</f>
        <v>-</v>
      </c>
      <c r="BG92" s="34" t="str">
        <f>IFERROR(TIME(0,0,AVERAGEIFS('VISSIM Travel Time Outputs'!$J:$J,'VISSIM Travel Time Outputs'!$D:$D,$D92,'VISSIM Travel Time Outputs'!$A:$A,"AVG",'VISSIM Travel Time Outputs'!$B:$B,BG$9)),"-")</f>
        <v>-</v>
      </c>
      <c r="BH92" s="34" t="str">
        <f>IFERROR(TIME(0,0,AVERAGEIFS('VISSIM Travel Time Outputs'!$J:$J,'VISSIM Travel Time Outputs'!$D:$D,$D92,'VISSIM Travel Time Outputs'!$A:$A,"AVG",'VISSIM Travel Time Outputs'!$B:$B,BH$9)),"-")</f>
        <v>-</v>
      </c>
      <c r="BI92" s="34" t="str">
        <f>IFERROR(TIME(0,0,AVERAGEIFS('VISSIM Travel Time Outputs'!$J:$J,'VISSIM Travel Time Outputs'!$D:$D,$D92,'VISSIM Travel Time Outputs'!$A:$A,"AVG",'VISSIM Travel Time Outputs'!$B:$B,BI$9)),"-")</f>
        <v>-</v>
      </c>
      <c r="BJ92" s="34" t="str">
        <f>IFERROR(TIME(0,0,AVERAGEIFS('VISSIM Travel Time Outputs'!$J:$J,'VISSIM Travel Time Outputs'!$D:$D,$D92,'VISSIM Travel Time Outputs'!$A:$A,"AVG",'VISSIM Travel Time Outputs'!$B:$B,BJ$9)),"-")</f>
        <v>-</v>
      </c>
      <c r="BK92" s="134" t="str">
        <f>IFERROR(TIME(0,0,AVERAGEIFS('VISSIM Travel Time Outputs'!$J:$J,'VISSIM Travel Time Outputs'!$D:$D,$D92,'VISSIM Travel Time Outputs'!$A:$A,"AVG",'VISSIM Travel Time Outputs'!$B:$B,BK$9)),"-")</f>
        <v>-</v>
      </c>
      <c r="BL92" s="126"/>
      <c r="BM92" s="323" t="str">
        <f>IFERROR(AVERAGEIFS('VISSIM Travel Time Outputs'!$G:$G,'VISSIM Travel Time Outputs'!$D:$D,$D92,'VISSIM Travel Time Outputs'!$A:$A,"AVG",'VISSIM Travel Time Outputs'!$B:$B,BM$9),"-")</f>
        <v>-</v>
      </c>
      <c r="BN92" s="324" t="str">
        <f>IFERROR(AVERAGEIFS('VISSIM Travel Time Outputs'!$G:$G,'VISSIM Travel Time Outputs'!$D:$D,$D92,'VISSIM Travel Time Outputs'!$A:$A,"AVG",'VISSIM Travel Time Outputs'!$B:$B,BN$9),"-")</f>
        <v>-</v>
      </c>
      <c r="BO92" s="324" t="str">
        <f>IFERROR(AVERAGEIFS('VISSIM Travel Time Outputs'!$G:$G,'VISSIM Travel Time Outputs'!$D:$D,$D92,'VISSIM Travel Time Outputs'!$A:$A,"AVG",'VISSIM Travel Time Outputs'!$B:$B,BO$9),"-")</f>
        <v>-</v>
      </c>
      <c r="BP92" s="324" t="str">
        <f>IFERROR(AVERAGEIFS('VISSIM Travel Time Outputs'!$G:$G,'VISSIM Travel Time Outputs'!$D:$D,$D92,'VISSIM Travel Time Outputs'!$A:$A,"AVG",'VISSIM Travel Time Outputs'!$B:$B,BP$9),"-")</f>
        <v>-</v>
      </c>
      <c r="BQ92" s="324" t="str">
        <f>IFERROR(AVERAGEIFS('VISSIM Travel Time Outputs'!$G:$G,'VISSIM Travel Time Outputs'!$D:$D,$D92,'VISSIM Travel Time Outputs'!$A:$A,"AVG",'VISSIM Travel Time Outputs'!$B:$B,BQ$9),"-")</f>
        <v>-</v>
      </c>
      <c r="BR92" s="324" t="str">
        <f>IFERROR(AVERAGEIFS('VISSIM Travel Time Outputs'!$G:$G,'VISSIM Travel Time Outputs'!$D:$D,$D92,'VISSIM Travel Time Outputs'!$A:$A,"AVG",'VISSIM Travel Time Outputs'!$B:$B,BR$9),"-")</f>
        <v>-</v>
      </c>
      <c r="BS92" s="324" t="str">
        <f>IFERROR(AVERAGEIFS('VISSIM Travel Time Outputs'!$G:$G,'VISSIM Travel Time Outputs'!$D:$D,$D92,'VISSIM Travel Time Outputs'!$A:$A,"AVG",'VISSIM Travel Time Outputs'!$B:$B,BS$9),"-")</f>
        <v>-</v>
      </c>
      <c r="BT92" s="324" t="str">
        <f>IFERROR(AVERAGEIFS('VISSIM Travel Time Outputs'!$G:$G,'VISSIM Travel Time Outputs'!$D:$D,$D92,'VISSIM Travel Time Outputs'!$A:$A,"AVG",'VISSIM Travel Time Outputs'!$B:$B,BT$9),"-")</f>
        <v>-</v>
      </c>
      <c r="BU92" s="324" t="str">
        <f>IFERROR(AVERAGEIFS('VISSIM Travel Time Outputs'!$G:$G,'VISSIM Travel Time Outputs'!$D:$D,$D92,'VISSIM Travel Time Outputs'!$A:$A,"AVG",'VISSIM Travel Time Outputs'!$B:$B,BU$9),"-")</f>
        <v>-</v>
      </c>
      <c r="BV92" s="324" t="str">
        <f>IFERROR(AVERAGEIFS('VISSIM Travel Time Outputs'!$G:$G,'VISSIM Travel Time Outputs'!$D:$D,$D92,'VISSIM Travel Time Outputs'!$A:$A,"AVG",'VISSIM Travel Time Outputs'!$B:$B,BV$9),"-")</f>
        <v>-</v>
      </c>
      <c r="BW92" s="324" t="str">
        <f>IFERROR(AVERAGEIFS('VISSIM Travel Time Outputs'!$G:$G,'VISSIM Travel Time Outputs'!$D:$D,$D92,'VISSIM Travel Time Outputs'!$A:$A,"AVG",'VISSIM Travel Time Outputs'!$B:$B,BW$9),"-")</f>
        <v>-</v>
      </c>
      <c r="BX92" s="324" t="str">
        <f>IFERROR(AVERAGEIFS('VISSIM Travel Time Outputs'!$G:$G,'VISSIM Travel Time Outputs'!$D:$D,$D92,'VISSIM Travel Time Outputs'!$A:$A,"AVG",'VISSIM Travel Time Outputs'!$B:$B,BX$9),"-")</f>
        <v>-</v>
      </c>
      <c r="BY92" s="324" t="str">
        <f>IFERROR(AVERAGEIFS('VISSIM Travel Time Outputs'!$G:$G,'VISSIM Travel Time Outputs'!$D:$D,$D92,'VISSIM Travel Time Outputs'!$A:$A,"AVG",'VISSIM Travel Time Outputs'!$B:$B,BY$9),"-")</f>
        <v>-</v>
      </c>
      <c r="BZ92" s="324" t="str">
        <f>IFERROR(AVERAGEIFS('VISSIM Travel Time Outputs'!$G:$G,'VISSIM Travel Time Outputs'!$D:$D,$D92,'VISSIM Travel Time Outputs'!$A:$A,"AVG",'VISSIM Travel Time Outputs'!$B:$B,BZ$9),"-")</f>
        <v>-</v>
      </c>
      <c r="CA92" s="324" t="str">
        <f>IFERROR(AVERAGEIFS('VISSIM Travel Time Outputs'!$G:$G,'VISSIM Travel Time Outputs'!$D:$D,$D92,'VISSIM Travel Time Outputs'!$A:$A,"AVG",'VISSIM Travel Time Outputs'!$B:$B,CA$9),"-")</f>
        <v>-</v>
      </c>
      <c r="CB92" s="325" t="str">
        <f>IFERROR(AVERAGEIFS('VISSIM Travel Time Outputs'!$G:$G,'VISSIM Travel Time Outputs'!$D:$D,$D92,'VISSIM Travel Time Outputs'!$A:$A,"AVG",'VISSIM Travel Time Outputs'!$B:$B,CB$9),"-")</f>
        <v>-</v>
      </c>
      <c r="CC92" s="254"/>
      <c r="CD92" s="209" t="str">
        <f t="shared" si="38"/>
        <v>--</v>
      </c>
      <c r="CE92" s="354" t="str">
        <f t="shared" si="39"/>
        <v>--</v>
      </c>
      <c r="CF92" s="325">
        <f t="shared" si="40"/>
        <v>0</v>
      </c>
      <c r="CG92" s="331"/>
      <c r="CH92" s="209"/>
      <c r="CI92" s="34"/>
      <c r="CJ92" s="34"/>
      <c r="CK92" s="34"/>
      <c r="CL92" s="34"/>
      <c r="CM92" s="34"/>
      <c r="CN92" s="34"/>
      <c r="CO92" s="34"/>
      <c r="CP92" s="34"/>
      <c r="CQ92" s="34"/>
      <c r="CR92" s="34"/>
      <c r="CS92" s="34"/>
      <c r="CT92" s="34"/>
      <c r="CU92" s="34"/>
      <c r="CV92" s="34"/>
      <c r="CW92" s="134"/>
      <c r="CX92" s="331"/>
      <c r="CY92" s="323"/>
      <c r="CZ92" s="324"/>
      <c r="DA92" s="324"/>
      <c r="DB92" s="324"/>
      <c r="DC92" s="324"/>
      <c r="DD92" s="324"/>
      <c r="DE92" s="324"/>
      <c r="DF92" s="324"/>
      <c r="DG92" s="324"/>
      <c r="DH92" s="324"/>
      <c r="DI92" s="324"/>
      <c r="DJ92" s="324"/>
      <c r="DK92" s="324"/>
      <c r="DL92" s="324"/>
      <c r="DM92" s="324"/>
      <c r="DN92" s="325"/>
      <c r="DO92" s="331"/>
      <c r="DP92" s="209" t="str">
        <f t="shared" si="41"/>
        <v>--</v>
      </c>
      <c r="DQ92" s="354" t="str">
        <f t="shared" si="42"/>
        <v>--</v>
      </c>
      <c r="DR92" s="325">
        <f t="shared" si="43"/>
        <v>0</v>
      </c>
      <c r="DS92" s="255"/>
      <c r="DT92" s="209" t="str">
        <f>IFERROR(TIME(0,0,AVERAGEIFS('VISSIM Travel Time Outputs'!$K:$K,'VISSIM Travel Time Outputs'!$D:$D,$D92,'VISSIM Travel Time Outputs'!$A:$A,"AVG",'VISSIM Travel Time Outputs'!$B:$B,DT$9)),"-")</f>
        <v>-</v>
      </c>
      <c r="DU92" s="34" t="str">
        <f>IFERROR(TIME(0,0,AVERAGEIFS('VISSIM Travel Time Outputs'!$K:$K,'VISSIM Travel Time Outputs'!$D:$D,$D92,'VISSIM Travel Time Outputs'!$A:$A,"AVG",'VISSIM Travel Time Outputs'!$B:$B,DU$9)),"-")</f>
        <v>-</v>
      </c>
      <c r="DV92" s="34" t="str">
        <f>IFERROR(TIME(0,0,AVERAGEIFS('VISSIM Travel Time Outputs'!$K:$K,'VISSIM Travel Time Outputs'!$D:$D,$D92,'VISSIM Travel Time Outputs'!$A:$A,"AVG",'VISSIM Travel Time Outputs'!$B:$B,DV$9)),"-")</f>
        <v>-</v>
      </c>
      <c r="DW92" s="34" t="str">
        <f>IFERROR(TIME(0,0,AVERAGEIFS('VISSIM Travel Time Outputs'!$K:$K,'VISSIM Travel Time Outputs'!$D:$D,$D92,'VISSIM Travel Time Outputs'!$A:$A,"AVG",'VISSIM Travel Time Outputs'!$B:$B,DW$9)),"-")</f>
        <v>-</v>
      </c>
      <c r="DX92" s="34" t="str">
        <f>IFERROR(TIME(0,0,AVERAGEIFS('VISSIM Travel Time Outputs'!$K:$K,'VISSIM Travel Time Outputs'!$D:$D,$D92,'VISSIM Travel Time Outputs'!$A:$A,"AVG",'VISSIM Travel Time Outputs'!$B:$B,DX$9)),"-")</f>
        <v>-</v>
      </c>
      <c r="DY92" s="34" t="str">
        <f>IFERROR(TIME(0,0,AVERAGEIFS('VISSIM Travel Time Outputs'!$K:$K,'VISSIM Travel Time Outputs'!$D:$D,$D92,'VISSIM Travel Time Outputs'!$A:$A,"AVG",'VISSIM Travel Time Outputs'!$B:$B,DY$9)),"-")</f>
        <v>-</v>
      </c>
      <c r="DZ92" s="34" t="str">
        <f>IFERROR(TIME(0,0,AVERAGEIFS('VISSIM Travel Time Outputs'!$K:$K,'VISSIM Travel Time Outputs'!$D:$D,$D92,'VISSIM Travel Time Outputs'!$A:$A,"AVG",'VISSIM Travel Time Outputs'!$B:$B,DZ$9)),"-")</f>
        <v>-</v>
      </c>
      <c r="EA92" s="34" t="str">
        <f>IFERROR(TIME(0,0,AVERAGEIFS('VISSIM Travel Time Outputs'!$K:$K,'VISSIM Travel Time Outputs'!$D:$D,$D92,'VISSIM Travel Time Outputs'!$A:$A,"AVG",'VISSIM Travel Time Outputs'!$B:$B,EA$9)),"-")</f>
        <v>-</v>
      </c>
      <c r="EB92" s="34" t="str">
        <f>IFERROR(TIME(0,0,AVERAGEIFS('VISSIM Travel Time Outputs'!$K:$K,'VISSIM Travel Time Outputs'!$D:$D,$D92,'VISSIM Travel Time Outputs'!$A:$A,"AVG",'VISSIM Travel Time Outputs'!$B:$B,EB$9)),"-")</f>
        <v>-</v>
      </c>
      <c r="EC92" s="34" t="str">
        <f>IFERROR(TIME(0,0,AVERAGEIFS('VISSIM Travel Time Outputs'!$K:$K,'VISSIM Travel Time Outputs'!$D:$D,$D92,'VISSIM Travel Time Outputs'!$A:$A,"AVG",'VISSIM Travel Time Outputs'!$B:$B,EC$9)),"-")</f>
        <v>-</v>
      </c>
      <c r="ED92" s="34" t="str">
        <f>IFERROR(TIME(0,0,AVERAGEIFS('VISSIM Travel Time Outputs'!$K:$K,'VISSIM Travel Time Outputs'!$D:$D,$D92,'VISSIM Travel Time Outputs'!$A:$A,"AVG",'VISSIM Travel Time Outputs'!$B:$B,ED$9)),"-")</f>
        <v>-</v>
      </c>
      <c r="EE92" s="34" t="str">
        <f>IFERROR(TIME(0,0,AVERAGEIFS('VISSIM Travel Time Outputs'!$K:$K,'VISSIM Travel Time Outputs'!$D:$D,$D92,'VISSIM Travel Time Outputs'!$A:$A,"AVG",'VISSIM Travel Time Outputs'!$B:$B,EE$9)),"-")</f>
        <v>-</v>
      </c>
      <c r="EF92" s="34" t="str">
        <f>IFERROR(TIME(0,0,AVERAGEIFS('VISSIM Travel Time Outputs'!$K:$K,'VISSIM Travel Time Outputs'!$D:$D,$D92,'VISSIM Travel Time Outputs'!$A:$A,"AVG",'VISSIM Travel Time Outputs'!$B:$B,EF$9)),"-")</f>
        <v>-</v>
      </c>
      <c r="EG92" s="34" t="str">
        <f>IFERROR(TIME(0,0,AVERAGEIFS('VISSIM Travel Time Outputs'!$K:$K,'VISSIM Travel Time Outputs'!$D:$D,$D92,'VISSIM Travel Time Outputs'!$A:$A,"AVG",'VISSIM Travel Time Outputs'!$B:$B,EG$9)),"-")</f>
        <v>-</v>
      </c>
      <c r="EH92" s="34" t="str">
        <f>IFERROR(TIME(0,0,AVERAGEIFS('VISSIM Travel Time Outputs'!$K:$K,'VISSIM Travel Time Outputs'!$D:$D,$D92,'VISSIM Travel Time Outputs'!$A:$A,"AVG",'VISSIM Travel Time Outputs'!$B:$B,EH$9)),"-")</f>
        <v>-</v>
      </c>
      <c r="EI92" s="134" t="str">
        <f>IFERROR(TIME(0,0,AVERAGEIFS('VISSIM Travel Time Outputs'!$K:$K,'VISSIM Travel Time Outputs'!$D:$D,$D92,'VISSIM Travel Time Outputs'!$A:$A,"AVG",'VISSIM Travel Time Outputs'!$B:$B,EI$9)),"-")</f>
        <v>-</v>
      </c>
      <c r="EJ92" s="126"/>
      <c r="EK92" s="323" t="str">
        <f>IFERROR(AVERAGEIFS('VISSIM Travel Time Outputs'!$H:$H,'VISSIM Travel Time Outputs'!$D:$D,$D92,'VISSIM Travel Time Outputs'!$A:$A,"AVG",'VISSIM Travel Time Outputs'!$B:$B,EK$9),"-")</f>
        <v>-</v>
      </c>
      <c r="EL92" s="324" t="str">
        <f>IFERROR(AVERAGEIFS('VISSIM Travel Time Outputs'!$H:$H,'VISSIM Travel Time Outputs'!$D:$D,$D92,'VISSIM Travel Time Outputs'!$A:$A,"AVG",'VISSIM Travel Time Outputs'!$B:$B,EL$9),"-")</f>
        <v>-</v>
      </c>
      <c r="EM92" s="324" t="str">
        <f>IFERROR(AVERAGEIFS('VISSIM Travel Time Outputs'!$H:$H,'VISSIM Travel Time Outputs'!$D:$D,$D92,'VISSIM Travel Time Outputs'!$A:$A,"AVG",'VISSIM Travel Time Outputs'!$B:$B,EM$9),"-")</f>
        <v>-</v>
      </c>
      <c r="EN92" s="324" t="str">
        <f>IFERROR(AVERAGEIFS('VISSIM Travel Time Outputs'!$H:$H,'VISSIM Travel Time Outputs'!$D:$D,$D92,'VISSIM Travel Time Outputs'!$A:$A,"AVG",'VISSIM Travel Time Outputs'!$B:$B,EN$9),"-")</f>
        <v>-</v>
      </c>
      <c r="EO92" s="324" t="str">
        <f>IFERROR(AVERAGEIFS('VISSIM Travel Time Outputs'!$H:$H,'VISSIM Travel Time Outputs'!$D:$D,$D92,'VISSIM Travel Time Outputs'!$A:$A,"AVG",'VISSIM Travel Time Outputs'!$B:$B,EO$9),"-")</f>
        <v>-</v>
      </c>
      <c r="EP92" s="324" t="str">
        <f>IFERROR(AVERAGEIFS('VISSIM Travel Time Outputs'!$H:$H,'VISSIM Travel Time Outputs'!$D:$D,$D92,'VISSIM Travel Time Outputs'!$A:$A,"AVG",'VISSIM Travel Time Outputs'!$B:$B,EP$9),"-")</f>
        <v>-</v>
      </c>
      <c r="EQ92" s="324" t="str">
        <f>IFERROR(AVERAGEIFS('VISSIM Travel Time Outputs'!$H:$H,'VISSIM Travel Time Outputs'!$D:$D,$D92,'VISSIM Travel Time Outputs'!$A:$A,"AVG",'VISSIM Travel Time Outputs'!$B:$B,EQ$9),"-")</f>
        <v>-</v>
      </c>
      <c r="ER92" s="324" t="str">
        <f>IFERROR(AVERAGEIFS('VISSIM Travel Time Outputs'!$H:$H,'VISSIM Travel Time Outputs'!$D:$D,$D92,'VISSIM Travel Time Outputs'!$A:$A,"AVG",'VISSIM Travel Time Outputs'!$B:$B,ER$9),"-")</f>
        <v>-</v>
      </c>
      <c r="ES92" s="324" t="str">
        <f>IFERROR(AVERAGEIFS('VISSIM Travel Time Outputs'!$H:$H,'VISSIM Travel Time Outputs'!$D:$D,$D92,'VISSIM Travel Time Outputs'!$A:$A,"AVG",'VISSIM Travel Time Outputs'!$B:$B,ES$9),"-")</f>
        <v>-</v>
      </c>
      <c r="ET92" s="324" t="str">
        <f>IFERROR(AVERAGEIFS('VISSIM Travel Time Outputs'!$H:$H,'VISSIM Travel Time Outputs'!$D:$D,$D92,'VISSIM Travel Time Outputs'!$A:$A,"AVG",'VISSIM Travel Time Outputs'!$B:$B,ET$9),"-")</f>
        <v>-</v>
      </c>
      <c r="EU92" s="324" t="str">
        <f>IFERROR(AVERAGEIFS('VISSIM Travel Time Outputs'!$H:$H,'VISSIM Travel Time Outputs'!$D:$D,$D92,'VISSIM Travel Time Outputs'!$A:$A,"AVG",'VISSIM Travel Time Outputs'!$B:$B,EU$9),"-")</f>
        <v>-</v>
      </c>
      <c r="EV92" s="324" t="str">
        <f>IFERROR(AVERAGEIFS('VISSIM Travel Time Outputs'!$H:$H,'VISSIM Travel Time Outputs'!$D:$D,$D92,'VISSIM Travel Time Outputs'!$A:$A,"AVG",'VISSIM Travel Time Outputs'!$B:$B,EV$9),"-")</f>
        <v>-</v>
      </c>
      <c r="EW92" s="324" t="str">
        <f>IFERROR(AVERAGEIFS('VISSIM Travel Time Outputs'!$H:$H,'VISSIM Travel Time Outputs'!$D:$D,$D92,'VISSIM Travel Time Outputs'!$A:$A,"AVG",'VISSIM Travel Time Outputs'!$B:$B,EW$9),"-")</f>
        <v>-</v>
      </c>
      <c r="EX92" s="324" t="str">
        <f>IFERROR(AVERAGEIFS('VISSIM Travel Time Outputs'!$H:$H,'VISSIM Travel Time Outputs'!$D:$D,$D92,'VISSIM Travel Time Outputs'!$A:$A,"AVG",'VISSIM Travel Time Outputs'!$B:$B,EX$9),"-")</f>
        <v>-</v>
      </c>
      <c r="EY92" s="324" t="str">
        <f>IFERROR(AVERAGEIFS('VISSIM Travel Time Outputs'!$H:$H,'VISSIM Travel Time Outputs'!$D:$D,$D92,'VISSIM Travel Time Outputs'!$A:$A,"AVG",'VISSIM Travel Time Outputs'!$B:$B,EY$9),"-")</f>
        <v>-</v>
      </c>
      <c r="EZ92" s="325" t="str">
        <f>IFERROR(AVERAGEIFS('VISSIM Travel Time Outputs'!$H:$H,'VISSIM Travel Time Outputs'!$D:$D,$D92,'VISSIM Travel Time Outputs'!$A:$A,"AVG",'VISSIM Travel Time Outputs'!$B:$B,EZ$9),"-")</f>
        <v>-</v>
      </c>
      <c r="FA92" s="254"/>
      <c r="FB92" s="209" t="str">
        <f t="shared" si="44"/>
        <v>--</v>
      </c>
      <c r="FC92" s="354" t="str">
        <f t="shared" si="45"/>
        <v>--</v>
      </c>
      <c r="FD92" s="325">
        <f t="shared" si="46"/>
        <v>0</v>
      </c>
      <c r="FE92" s="331"/>
      <c r="FF92" s="209" t="str">
        <f>IFERROR(GETPIVOTDATA("Average of TRAVTM(40)",#REF!,"TIMEINT",FF$9,"VEHICLETRAVELTIMEMEASUREMENT",$D92)/3600/24,"--")</f>
        <v>--</v>
      </c>
      <c r="FG92" s="34" t="str">
        <f>IFERROR(GETPIVOTDATA("Average of TRAVTM(40)",#REF!,"TIMEINT",FG$9,"VEHICLETRAVELTIMEMEASUREMENT",$D92)/3600/24,"--")</f>
        <v>--</v>
      </c>
      <c r="FH92" s="34" t="str">
        <f>IFERROR(GETPIVOTDATA("Average of TRAVTM(40)",#REF!,"TIMEINT",FH$9,"VEHICLETRAVELTIMEMEASUREMENT",$D92)/3600/24,"--")</f>
        <v>--</v>
      </c>
      <c r="FI92" s="34" t="str">
        <f>IFERROR(GETPIVOTDATA("Average of TRAVTM(40)",#REF!,"TIMEINT",FI$9,"VEHICLETRAVELTIMEMEASUREMENT",$D92)/3600/24,"--")</f>
        <v>--</v>
      </c>
      <c r="FJ92" s="34" t="str">
        <f>IFERROR(GETPIVOTDATA("Average of TRAVTM(40)",#REF!,"TIMEINT",FJ$9,"VEHICLETRAVELTIMEMEASUREMENT",$D92)/3600/24,"--")</f>
        <v>--</v>
      </c>
      <c r="FK92" s="34" t="str">
        <f>IFERROR(GETPIVOTDATA("Average of TRAVTM(40)",#REF!,"TIMEINT",FK$9,"VEHICLETRAVELTIMEMEASUREMENT",$D92)/3600/24,"--")</f>
        <v>--</v>
      </c>
      <c r="FL92" s="34" t="str">
        <f>IFERROR(GETPIVOTDATA("Average of TRAVTM(40)",#REF!,"TIMEINT",FL$9,"VEHICLETRAVELTIMEMEASUREMENT",$D92)/3600/24,"--")</f>
        <v>--</v>
      </c>
      <c r="FM92" s="34" t="str">
        <f>IFERROR(GETPIVOTDATA("Average of TRAVTM(40)",#REF!,"TIMEINT",FM$9,"VEHICLETRAVELTIMEMEASUREMENT",$D92)/3600/24,"--")</f>
        <v>--</v>
      </c>
      <c r="FN92" s="34" t="str">
        <f>IFERROR(GETPIVOTDATA("Average of TRAVTM(40)",#REF!,"TIMEINT",FN$9,"VEHICLETRAVELTIMEMEASUREMENT",$D92)/3600/24,"--")</f>
        <v>--</v>
      </c>
      <c r="FO92" s="34" t="str">
        <f>IFERROR(GETPIVOTDATA("Average of TRAVTM(40)",#REF!,"TIMEINT",FO$9,"VEHICLETRAVELTIMEMEASUREMENT",$D92)/3600/24,"--")</f>
        <v>--</v>
      </c>
      <c r="FP92" s="34" t="str">
        <f>IFERROR(GETPIVOTDATA("Average of TRAVTM(40)",#REF!,"TIMEINT",FP$9,"VEHICLETRAVELTIMEMEASUREMENT",$D92)/3600/24,"--")</f>
        <v>--</v>
      </c>
      <c r="FQ92" s="34" t="str">
        <f>IFERROR(GETPIVOTDATA("Average of TRAVTM(40)",#REF!,"TIMEINT",FQ$9,"VEHICLETRAVELTIMEMEASUREMENT",$D92)/3600/24,"--")</f>
        <v>--</v>
      </c>
      <c r="FR92" s="34" t="str">
        <f>IFERROR(GETPIVOTDATA("Average of TRAVTM(40)",#REF!,"TIMEINT",FR$9,"VEHICLETRAVELTIMEMEASUREMENT",$D92)/3600/24,"--")</f>
        <v>--</v>
      </c>
      <c r="FS92" s="34" t="str">
        <f>IFERROR(GETPIVOTDATA("Average of TRAVTM(40)",#REF!,"TIMEINT",FS$9,"VEHICLETRAVELTIMEMEASUREMENT",$D92)/3600/24,"--")</f>
        <v>--</v>
      </c>
      <c r="FT92" s="34" t="str">
        <f>IFERROR(GETPIVOTDATA("Average of TRAVTM(40)",#REF!,"TIMEINT",FT$9,"VEHICLETRAVELTIMEMEASUREMENT",$D92)/3600/24,"--")</f>
        <v>--</v>
      </c>
      <c r="FU92" s="134" t="str">
        <f>IFERROR(GETPIVOTDATA("Average of TRAVTM(40)",#REF!,"TIMEINT",FU$9,"VEHICLETRAVELTIMEMEASUREMENT",$D92)/3600/24,"--")</f>
        <v>--</v>
      </c>
      <c r="FV92" s="331"/>
      <c r="FW92" s="323" t="str">
        <f>IFERROR(GETPIVOTDATA("Average of VEHS(40)",#REF!,"TIMEINT",FW$9,"VEHICLETRAVELTIMEMEASUREMENT",$D92),"--")</f>
        <v>--</v>
      </c>
      <c r="FX92" s="324" t="str">
        <f>IFERROR(GETPIVOTDATA("Average of VEHS(40)",#REF!,"TIMEINT",FX$9,"VEHICLETRAVELTIMEMEASUREMENT",$D92),"--")</f>
        <v>--</v>
      </c>
      <c r="FY92" s="324" t="str">
        <f>IFERROR(GETPIVOTDATA("Average of VEHS(40)",#REF!,"TIMEINT",FY$9,"VEHICLETRAVELTIMEMEASUREMENT",$D92),"--")</f>
        <v>--</v>
      </c>
      <c r="FZ92" s="324" t="str">
        <f>IFERROR(GETPIVOTDATA("Average of VEHS(40)",#REF!,"TIMEINT",FZ$9,"VEHICLETRAVELTIMEMEASUREMENT",$D92),"--")</f>
        <v>--</v>
      </c>
      <c r="GA92" s="324" t="str">
        <f>IFERROR(GETPIVOTDATA("Average of VEHS(40)",#REF!,"TIMEINT",GA$9,"VEHICLETRAVELTIMEMEASUREMENT",$D92),"--")</f>
        <v>--</v>
      </c>
      <c r="GB92" s="324" t="str">
        <f>IFERROR(GETPIVOTDATA("Average of VEHS(40)",#REF!,"TIMEINT",GB$9,"VEHICLETRAVELTIMEMEASUREMENT",$D92),"--")</f>
        <v>--</v>
      </c>
      <c r="GC92" s="324" t="str">
        <f>IFERROR(GETPIVOTDATA("Average of VEHS(40)",#REF!,"TIMEINT",GC$9,"VEHICLETRAVELTIMEMEASUREMENT",$D92),"--")</f>
        <v>--</v>
      </c>
      <c r="GD92" s="324" t="str">
        <f>IFERROR(GETPIVOTDATA("Average of VEHS(40)",#REF!,"TIMEINT",GD$9,"VEHICLETRAVELTIMEMEASUREMENT",$D92),"--")</f>
        <v>--</v>
      </c>
      <c r="GE92" s="324" t="str">
        <f>IFERROR(GETPIVOTDATA("Average of VEHS(40)",#REF!,"TIMEINT",GE$9,"VEHICLETRAVELTIMEMEASUREMENT",$D92),"--")</f>
        <v>--</v>
      </c>
      <c r="GF92" s="324" t="str">
        <f>IFERROR(GETPIVOTDATA("Average of VEHS(40)",#REF!,"TIMEINT",GF$9,"VEHICLETRAVELTIMEMEASUREMENT",$D92),"--")</f>
        <v>--</v>
      </c>
      <c r="GG92" s="324" t="str">
        <f>IFERROR(GETPIVOTDATA("Average of VEHS(40)",#REF!,"TIMEINT",GG$9,"VEHICLETRAVELTIMEMEASUREMENT",$D92),"--")</f>
        <v>--</v>
      </c>
      <c r="GH92" s="324" t="str">
        <f>IFERROR(GETPIVOTDATA("Average of VEHS(40)",#REF!,"TIMEINT",GH$9,"VEHICLETRAVELTIMEMEASUREMENT",$D92),"--")</f>
        <v>--</v>
      </c>
      <c r="GI92" s="324" t="str">
        <f>IFERROR(GETPIVOTDATA("Average of VEHS(40)",#REF!,"TIMEINT",GI$9,"VEHICLETRAVELTIMEMEASUREMENT",$D92),"--")</f>
        <v>--</v>
      </c>
      <c r="GJ92" s="324" t="str">
        <f>IFERROR(GETPIVOTDATA("Average of VEHS(40)",#REF!,"TIMEINT",GJ$9,"VEHICLETRAVELTIMEMEASUREMENT",$D92),"--")</f>
        <v>--</v>
      </c>
      <c r="GK92" s="324" t="str">
        <f>IFERROR(GETPIVOTDATA("Average of VEHS(40)",#REF!,"TIMEINT",GK$9,"VEHICLETRAVELTIMEMEASUREMENT",$D92),"--")</f>
        <v>--</v>
      </c>
      <c r="GL92" s="325" t="str">
        <f>IFERROR(GETPIVOTDATA("Average of VEHS(40)",#REF!,"TIMEINT",GL$9,"VEHICLETRAVELTIMEMEASUREMENT",$D92),"--")</f>
        <v>--</v>
      </c>
      <c r="GM92" s="331"/>
      <c r="GN92" s="209" t="str">
        <f t="shared" si="47"/>
        <v>--</v>
      </c>
      <c r="GO92" s="354" t="str">
        <f t="shared" si="48"/>
        <v>--</v>
      </c>
      <c r="GP92" s="325">
        <f t="shared" si="49"/>
        <v>0</v>
      </c>
      <c r="GQ92" s="331"/>
      <c r="GR92" s="209" t="str">
        <f>IFERROR(GETPIVOTDATA("Average of TRAVTM(60)",#REF!,"TIMEINT",GR$9,"VEHICLETRAVELTIMEMEASUREMENT",$D92)/3600/24,"--")</f>
        <v>--</v>
      </c>
      <c r="GS92" s="34" t="str">
        <f>IFERROR(GETPIVOTDATA("Average of TRAVTM(60)",#REF!,"TIMEINT",GS$9,"VEHICLETRAVELTIMEMEASUREMENT",$D92)/3600/24,"--")</f>
        <v>--</v>
      </c>
      <c r="GT92" s="34" t="str">
        <f>IFERROR(GETPIVOTDATA("Average of TRAVTM(60)",#REF!,"TIMEINT",GT$9,"VEHICLETRAVELTIMEMEASUREMENT",$D92)/3600/24,"--")</f>
        <v>--</v>
      </c>
      <c r="GU92" s="34" t="str">
        <f>IFERROR(GETPIVOTDATA("Average of TRAVTM(60)",#REF!,"TIMEINT",GU$9,"VEHICLETRAVELTIMEMEASUREMENT",$D92)/3600/24,"--")</f>
        <v>--</v>
      </c>
      <c r="GV92" s="34" t="str">
        <f>IFERROR(GETPIVOTDATA("Average of TRAVTM(60)",#REF!,"TIMEINT",GV$9,"VEHICLETRAVELTIMEMEASUREMENT",$D92)/3600/24,"--")</f>
        <v>--</v>
      </c>
      <c r="GW92" s="34" t="str">
        <f>IFERROR(GETPIVOTDATA("Average of TRAVTM(60)",#REF!,"TIMEINT",GW$9,"VEHICLETRAVELTIMEMEASUREMENT",$D92)/3600/24,"--")</f>
        <v>--</v>
      </c>
      <c r="GX92" s="34" t="str">
        <f>IFERROR(GETPIVOTDATA("Average of TRAVTM(60)",#REF!,"TIMEINT",GX$9,"VEHICLETRAVELTIMEMEASUREMENT",$D92)/3600/24,"--")</f>
        <v>--</v>
      </c>
      <c r="GY92" s="34" t="str">
        <f>IFERROR(GETPIVOTDATA("Average of TRAVTM(60)",#REF!,"TIMEINT",GY$9,"VEHICLETRAVELTIMEMEASUREMENT",$D92)/3600/24,"--")</f>
        <v>--</v>
      </c>
      <c r="GZ92" s="34" t="str">
        <f>IFERROR(GETPIVOTDATA("Average of TRAVTM(60)",#REF!,"TIMEINT",GZ$9,"VEHICLETRAVELTIMEMEASUREMENT",$D92)/3600/24,"--")</f>
        <v>--</v>
      </c>
      <c r="HA92" s="34" t="str">
        <f>IFERROR(GETPIVOTDATA("Average of TRAVTM(60)",#REF!,"TIMEINT",HA$9,"VEHICLETRAVELTIMEMEASUREMENT",$D92)/3600/24,"--")</f>
        <v>--</v>
      </c>
      <c r="HB92" s="34" t="str">
        <f>IFERROR(GETPIVOTDATA("Average of TRAVTM(60)",#REF!,"TIMEINT",HB$9,"VEHICLETRAVELTIMEMEASUREMENT",$D92)/3600/24,"--")</f>
        <v>--</v>
      </c>
      <c r="HC92" s="34" t="str">
        <f>IFERROR(GETPIVOTDATA("Average of TRAVTM(60)",#REF!,"TIMEINT",HC$9,"VEHICLETRAVELTIMEMEASUREMENT",$D92)/3600/24,"--")</f>
        <v>--</v>
      </c>
      <c r="HD92" s="34" t="str">
        <f>IFERROR(GETPIVOTDATA("Average of TRAVTM(60)",#REF!,"TIMEINT",HD$9,"VEHICLETRAVELTIMEMEASUREMENT",$D92)/3600/24,"--")</f>
        <v>--</v>
      </c>
      <c r="HE92" s="34" t="str">
        <f>IFERROR(GETPIVOTDATA("Average of TRAVTM(60)",#REF!,"TIMEINT",HE$9,"VEHICLETRAVELTIMEMEASUREMENT",$D92)/3600/24,"--")</f>
        <v>--</v>
      </c>
      <c r="HF92" s="34" t="str">
        <f>IFERROR(GETPIVOTDATA("Average of TRAVTM(60)",#REF!,"TIMEINT",HF$9,"VEHICLETRAVELTIMEMEASUREMENT",$D92)/3600/24,"--")</f>
        <v>--</v>
      </c>
      <c r="HG92" s="134" t="str">
        <f>IFERROR(GETPIVOTDATA("Average of TRAVTM(60)",#REF!,"TIMEINT",HG$9,"VEHICLETRAVELTIMEMEASUREMENT",$D92)/3600/24,"--")</f>
        <v>--</v>
      </c>
      <c r="HH92" s="331"/>
      <c r="HI92" s="323" t="str">
        <f>IFERROR(GETPIVOTDATA("Average of VEHS(60)",#REF!,"TIMEINT",HI$9,"VEHICLETRAVELTIMEMEASUREMENT",$D92),"--")</f>
        <v>--</v>
      </c>
      <c r="HJ92" s="324" t="str">
        <f>IFERROR(GETPIVOTDATA("Average of VEHS(60)",#REF!,"TIMEINT",HJ$9,"VEHICLETRAVELTIMEMEASUREMENT",$D92),"--")</f>
        <v>--</v>
      </c>
      <c r="HK92" s="324" t="str">
        <f>IFERROR(GETPIVOTDATA("Average of VEHS(60)",#REF!,"TIMEINT",HK$9,"VEHICLETRAVELTIMEMEASUREMENT",$D92),"--")</f>
        <v>--</v>
      </c>
      <c r="HL92" s="324" t="str">
        <f>IFERROR(GETPIVOTDATA("Average of VEHS(60)",#REF!,"TIMEINT",HL$9,"VEHICLETRAVELTIMEMEASUREMENT",$D92),"--")</f>
        <v>--</v>
      </c>
      <c r="HM92" s="324" t="str">
        <f>IFERROR(GETPIVOTDATA("Average of VEHS(60)",#REF!,"TIMEINT",HM$9,"VEHICLETRAVELTIMEMEASUREMENT",$D92),"--")</f>
        <v>--</v>
      </c>
      <c r="HN92" s="324" t="str">
        <f>IFERROR(GETPIVOTDATA("Average of VEHS(60)",#REF!,"TIMEINT",HN$9,"VEHICLETRAVELTIMEMEASUREMENT",$D92),"--")</f>
        <v>--</v>
      </c>
      <c r="HO92" s="324" t="str">
        <f>IFERROR(GETPIVOTDATA("Average of VEHS(60)",#REF!,"TIMEINT",HO$9,"VEHICLETRAVELTIMEMEASUREMENT",$D92),"--")</f>
        <v>--</v>
      </c>
      <c r="HP92" s="324" t="str">
        <f>IFERROR(GETPIVOTDATA("Average of VEHS(60)",#REF!,"TIMEINT",HP$9,"VEHICLETRAVELTIMEMEASUREMENT",$D92),"--")</f>
        <v>--</v>
      </c>
      <c r="HQ92" s="324" t="str">
        <f>IFERROR(GETPIVOTDATA("Average of VEHS(60)",#REF!,"TIMEINT",HQ$9,"VEHICLETRAVELTIMEMEASUREMENT",$D92),"--")</f>
        <v>--</v>
      </c>
      <c r="HR92" s="324" t="str">
        <f>IFERROR(GETPIVOTDATA("Average of VEHS(60)",#REF!,"TIMEINT",HR$9,"VEHICLETRAVELTIMEMEASUREMENT",$D92),"--")</f>
        <v>--</v>
      </c>
      <c r="HS92" s="324" t="str">
        <f>IFERROR(GETPIVOTDATA("Average of VEHS(60)",#REF!,"TIMEINT",HS$9,"VEHICLETRAVELTIMEMEASUREMENT",$D92),"--")</f>
        <v>--</v>
      </c>
      <c r="HT92" s="324" t="str">
        <f>IFERROR(GETPIVOTDATA("Average of VEHS(60)",#REF!,"TIMEINT",HT$9,"VEHICLETRAVELTIMEMEASUREMENT",$D92),"--")</f>
        <v>--</v>
      </c>
      <c r="HU92" s="324" t="str">
        <f>IFERROR(GETPIVOTDATA("Average of VEHS(60)",#REF!,"TIMEINT",HU$9,"VEHICLETRAVELTIMEMEASUREMENT",$D92),"--")</f>
        <v>--</v>
      </c>
      <c r="HV92" s="324" t="str">
        <f>IFERROR(GETPIVOTDATA("Average of VEHS(60)",#REF!,"TIMEINT",HV$9,"VEHICLETRAVELTIMEMEASUREMENT",$D92),"--")</f>
        <v>--</v>
      </c>
      <c r="HW92" s="324" t="str">
        <f>IFERROR(GETPIVOTDATA("Average of VEHS(60)",#REF!,"TIMEINT",HW$9,"VEHICLETRAVELTIMEMEASUREMENT",$D92),"--")</f>
        <v>--</v>
      </c>
      <c r="HX92" s="325" t="str">
        <f>IFERROR(GETPIVOTDATA("Average of VEHS(60)",#REF!,"TIMEINT",HX$9,"VEHICLETRAVELTIMEMEASUREMENT",$D92),"--")</f>
        <v>--</v>
      </c>
      <c r="HY92" s="331"/>
      <c r="HZ92" s="209" t="str">
        <f t="shared" si="50"/>
        <v>--</v>
      </c>
      <c r="IA92" s="354" t="str">
        <f t="shared" si="51"/>
        <v>--</v>
      </c>
      <c r="IB92" s="325">
        <f t="shared" si="52"/>
        <v>0</v>
      </c>
      <c r="IC92" s="638"/>
      <c r="ID92" s="323" t="str">
        <f>IFERROR(AVERAGEIFS('VISSIM Travel Time Outputs'!#REF!,'VISSIM Travel Time Outputs'!#REF!,$D92,'VISSIM Travel Time Outputs'!#REF!,"AVG",'VISSIM Travel Time Outputs'!#REF!,ID$9),"-")</f>
        <v>-</v>
      </c>
      <c r="IE92" s="324" t="str">
        <f>IFERROR(AVERAGEIFS('VISSIM Travel Time Outputs'!#REF!,'VISSIM Travel Time Outputs'!#REF!,$D92,'VISSIM Travel Time Outputs'!#REF!,"AVG",'VISSIM Travel Time Outputs'!#REF!,IE$9),"-")</f>
        <v>-</v>
      </c>
      <c r="IF92" s="324" t="str">
        <f>IFERROR(AVERAGEIFS('VISSIM Travel Time Outputs'!#REF!,'VISSIM Travel Time Outputs'!#REF!,$D92,'VISSIM Travel Time Outputs'!#REF!,"AVG",'VISSIM Travel Time Outputs'!#REF!,IF$9),"-")</f>
        <v>-</v>
      </c>
      <c r="IG92" s="324" t="str">
        <f>IFERROR(AVERAGEIFS('VISSIM Travel Time Outputs'!#REF!,'VISSIM Travel Time Outputs'!#REF!,$D92,'VISSIM Travel Time Outputs'!#REF!,"AVG",'VISSIM Travel Time Outputs'!#REF!,IG$9),"-")</f>
        <v>-</v>
      </c>
      <c r="IH92" s="324" t="str">
        <f>IFERROR(AVERAGEIFS('VISSIM Travel Time Outputs'!#REF!,'VISSIM Travel Time Outputs'!#REF!,$D92,'VISSIM Travel Time Outputs'!#REF!,"AVG",'VISSIM Travel Time Outputs'!#REF!,IH$9),"-")</f>
        <v>-</v>
      </c>
      <c r="II92" s="324" t="str">
        <f>IFERROR(AVERAGEIFS('VISSIM Travel Time Outputs'!#REF!,'VISSIM Travel Time Outputs'!#REF!,$D92,'VISSIM Travel Time Outputs'!#REF!,"AVG",'VISSIM Travel Time Outputs'!#REF!,II$9),"-")</f>
        <v>-</v>
      </c>
      <c r="IJ92" s="324" t="str">
        <f>IFERROR(AVERAGEIFS('VISSIM Travel Time Outputs'!#REF!,'VISSIM Travel Time Outputs'!#REF!,$D92,'VISSIM Travel Time Outputs'!#REF!,"AVG",'VISSIM Travel Time Outputs'!#REF!,IJ$9),"-")</f>
        <v>-</v>
      </c>
      <c r="IK92" s="324" t="str">
        <f>IFERROR(AVERAGEIFS('VISSIM Travel Time Outputs'!#REF!,'VISSIM Travel Time Outputs'!#REF!,$D92,'VISSIM Travel Time Outputs'!#REF!,"AVG",'VISSIM Travel Time Outputs'!#REF!,IK$9),"-")</f>
        <v>-</v>
      </c>
      <c r="IL92" s="324" t="str">
        <f>IFERROR(AVERAGEIFS('VISSIM Travel Time Outputs'!#REF!,'VISSIM Travel Time Outputs'!#REF!,$D92,'VISSIM Travel Time Outputs'!#REF!,"AVG",'VISSIM Travel Time Outputs'!#REF!,IL$9),"-")</f>
        <v>-</v>
      </c>
      <c r="IM92" s="324" t="str">
        <f>IFERROR(AVERAGEIFS('VISSIM Travel Time Outputs'!#REF!,'VISSIM Travel Time Outputs'!#REF!,$D92,'VISSIM Travel Time Outputs'!#REF!,"AVG",'VISSIM Travel Time Outputs'!#REF!,IM$9),"-")</f>
        <v>-</v>
      </c>
      <c r="IN92" s="324" t="str">
        <f>IFERROR(AVERAGEIFS('VISSIM Travel Time Outputs'!#REF!,'VISSIM Travel Time Outputs'!#REF!,$D92,'VISSIM Travel Time Outputs'!#REF!,"AVG",'VISSIM Travel Time Outputs'!#REF!,IN$9),"-")</f>
        <v>-</v>
      </c>
      <c r="IO92" s="324" t="str">
        <f>IFERROR(AVERAGEIFS('VISSIM Travel Time Outputs'!#REF!,'VISSIM Travel Time Outputs'!#REF!,$D92,'VISSIM Travel Time Outputs'!#REF!,"AVG",'VISSIM Travel Time Outputs'!#REF!,IO$9),"-")</f>
        <v>-</v>
      </c>
      <c r="IP92" s="324" t="str">
        <f>IFERROR(AVERAGEIFS('VISSIM Travel Time Outputs'!#REF!,'VISSIM Travel Time Outputs'!#REF!,$D92,'VISSIM Travel Time Outputs'!#REF!,"AVG",'VISSIM Travel Time Outputs'!#REF!,IP$9),"-")</f>
        <v>-</v>
      </c>
      <c r="IQ92" s="324" t="str">
        <f>IFERROR(AVERAGEIFS('VISSIM Travel Time Outputs'!#REF!,'VISSIM Travel Time Outputs'!#REF!,$D92,'VISSIM Travel Time Outputs'!#REF!,"AVG",'VISSIM Travel Time Outputs'!#REF!,IQ$9),"-")</f>
        <v>-</v>
      </c>
      <c r="IR92" s="324" t="str">
        <f>IFERROR(AVERAGEIFS('VISSIM Travel Time Outputs'!#REF!,'VISSIM Travel Time Outputs'!#REF!,$D92,'VISSIM Travel Time Outputs'!#REF!,"AVG",'VISSIM Travel Time Outputs'!#REF!,IR$9),"-")</f>
        <v>-</v>
      </c>
      <c r="IS92" s="325" t="str">
        <f>IFERROR(AVERAGEIFS('VISSIM Travel Time Outputs'!#REF!,'VISSIM Travel Time Outputs'!#REF!,$D92,'VISSIM Travel Time Outputs'!#REF!,"AVG",'VISSIM Travel Time Outputs'!#REF!,IS$9),"-")</f>
        <v>-</v>
      </c>
      <c r="IT92" s="325" t="str">
        <f t="shared" si="53"/>
        <v>--</v>
      </c>
    </row>
    <row r="93" spans="1:254" x14ac:dyDescent="0.35">
      <c r="A93" s="252" t="str">
        <f t="shared" si="34"/>
        <v>H</v>
      </c>
      <c r="B93" s="319">
        <f t="shared" si="54"/>
        <v>84</v>
      </c>
      <c r="C93" s="413">
        <f>INDEX('Input - Travel Times'!$B$3:$AH$103,MATCH($B93,'Input - Travel Times'!$B$3:$B$103,0),MATCH(C$9,'Input - Travel Times'!$B$3:$AH$3,0))</f>
        <v>0</v>
      </c>
      <c r="D93" s="150">
        <f>INDEX('Input - Travel Times'!$B$3:$AH$103,MATCH($B93,'Input - Travel Times'!$B$3:$B$103,0),MATCH(D$9,'Input - Travel Times'!$B$3:$AH$3,0))</f>
        <v>0</v>
      </c>
      <c r="E93" s="518">
        <f>TIME(0,0,INDEX('Input - Travel Times'!$B$3:$AH$103,MATCH($B93,'Input - Travel Times'!$B$3:$B$103,0),MATCH(E$9,'Input - Travel Times'!$B$3:$AH$3,0)))</f>
        <v>0</v>
      </c>
      <c r="F93" s="518">
        <f>TIME(0,0,INDEX('Input - Travel Times'!$B$3:$AH$103,MATCH($B93,'Input - Travel Times'!$B$3:$B$103,0),MATCH(F$9,'Input - Travel Times'!$B$3:$AH$3,0)))</f>
        <v>0</v>
      </c>
      <c r="G93" s="518">
        <f>TIME(0,0,INDEX('Input - Travel Times'!$B$3:$AH$103,MATCH($B93,'Input - Travel Times'!$B$3:$B$103,0),MATCH(G$9,'Input - Travel Times'!$B$3:$AH$3,0)))</f>
        <v>0</v>
      </c>
      <c r="H93" s="518">
        <f>TIME(0,0,INDEX('Input - Travel Times'!$B$3:$AH$103,MATCH($B93,'Input - Travel Times'!$B$3:$B$103,0),MATCH(H$9,'Input - Travel Times'!$B$3:$AH$3,0)))</f>
        <v>0</v>
      </c>
      <c r="I93" s="130"/>
      <c r="J93" s="209" t="str">
        <f>IFERROR(TIME(0,0,AVERAGEIFS('VISSIM Travel Time Outputs'!$I:$I,'VISSIM Travel Time Outputs'!$D:$D,$D93,'VISSIM Travel Time Outputs'!$A:$A,"AVG",'VISSIM Travel Time Outputs'!$B:$B,J$9)),"-")</f>
        <v>-</v>
      </c>
      <c r="K93" s="34" t="str">
        <f>IFERROR(TIME(0,0,AVERAGEIFS('VISSIM Travel Time Outputs'!$I:$I,'VISSIM Travel Time Outputs'!$D:$D,$D93,'VISSIM Travel Time Outputs'!$A:$A,"AVG",'VISSIM Travel Time Outputs'!$B:$B,K$9)),"-")</f>
        <v>-</v>
      </c>
      <c r="L93" s="34" t="str">
        <f>IFERROR(TIME(0,0,AVERAGEIFS('VISSIM Travel Time Outputs'!$I:$I,'VISSIM Travel Time Outputs'!$D:$D,$D93,'VISSIM Travel Time Outputs'!$A:$A,"AVG",'VISSIM Travel Time Outputs'!$B:$B,L$9)),"-")</f>
        <v>-</v>
      </c>
      <c r="M93" s="34" t="str">
        <f>IFERROR(TIME(0,0,AVERAGEIFS('VISSIM Travel Time Outputs'!$I:$I,'VISSIM Travel Time Outputs'!$D:$D,$D93,'VISSIM Travel Time Outputs'!$A:$A,"AVG",'VISSIM Travel Time Outputs'!$B:$B,M$9)),"-")</f>
        <v>-</v>
      </c>
      <c r="N93" s="34" t="str">
        <f>IFERROR(TIME(0,0,AVERAGEIFS('VISSIM Travel Time Outputs'!$I:$I,'VISSIM Travel Time Outputs'!$D:$D,$D93,'VISSIM Travel Time Outputs'!$A:$A,"AVG",'VISSIM Travel Time Outputs'!$B:$B,N$9)),"-")</f>
        <v>-</v>
      </c>
      <c r="O93" s="34" t="str">
        <f>IFERROR(TIME(0,0,AVERAGEIFS('VISSIM Travel Time Outputs'!$I:$I,'VISSIM Travel Time Outputs'!$D:$D,$D93,'VISSIM Travel Time Outputs'!$A:$A,"AVG",'VISSIM Travel Time Outputs'!$B:$B,O$9)),"-")</f>
        <v>-</v>
      </c>
      <c r="P93" s="34" t="str">
        <f>IFERROR(TIME(0,0,AVERAGEIFS('VISSIM Travel Time Outputs'!$I:$I,'VISSIM Travel Time Outputs'!$D:$D,$D93,'VISSIM Travel Time Outputs'!$A:$A,"AVG",'VISSIM Travel Time Outputs'!$B:$B,P$9)),"-")</f>
        <v>-</v>
      </c>
      <c r="Q93" s="34" t="str">
        <f>IFERROR(TIME(0,0,AVERAGEIFS('VISSIM Travel Time Outputs'!$I:$I,'VISSIM Travel Time Outputs'!$D:$D,$D93,'VISSIM Travel Time Outputs'!$A:$A,"AVG",'VISSIM Travel Time Outputs'!$B:$B,Q$9)),"-")</f>
        <v>-</v>
      </c>
      <c r="R93" s="34" t="str">
        <f>IFERROR(TIME(0,0,AVERAGEIFS('VISSIM Travel Time Outputs'!$I:$I,'VISSIM Travel Time Outputs'!$D:$D,$D93,'VISSIM Travel Time Outputs'!$A:$A,"AVG",'VISSIM Travel Time Outputs'!$B:$B,R$9)),"-")</f>
        <v>-</v>
      </c>
      <c r="S93" s="34" t="str">
        <f>IFERROR(TIME(0,0,AVERAGEIFS('VISSIM Travel Time Outputs'!$I:$I,'VISSIM Travel Time Outputs'!$D:$D,$D93,'VISSIM Travel Time Outputs'!$A:$A,"AVG",'VISSIM Travel Time Outputs'!$B:$B,S$9)),"-")</f>
        <v>-</v>
      </c>
      <c r="T93" s="34" t="str">
        <f>IFERROR(TIME(0,0,AVERAGEIFS('VISSIM Travel Time Outputs'!$I:$I,'VISSIM Travel Time Outputs'!$D:$D,$D93,'VISSIM Travel Time Outputs'!$A:$A,"AVG",'VISSIM Travel Time Outputs'!$B:$B,T$9)),"-")</f>
        <v>-</v>
      </c>
      <c r="U93" s="34" t="str">
        <f>IFERROR(TIME(0,0,AVERAGEIFS('VISSIM Travel Time Outputs'!$I:$I,'VISSIM Travel Time Outputs'!$D:$D,$D93,'VISSIM Travel Time Outputs'!$A:$A,"AVG",'VISSIM Travel Time Outputs'!$B:$B,U$9)),"-")</f>
        <v>-</v>
      </c>
      <c r="V93" s="34" t="str">
        <f>IFERROR(TIME(0,0,AVERAGEIFS('VISSIM Travel Time Outputs'!$I:$I,'VISSIM Travel Time Outputs'!$D:$D,$D93,'VISSIM Travel Time Outputs'!$A:$A,"AVG",'VISSIM Travel Time Outputs'!$B:$B,V$9)),"-")</f>
        <v>-</v>
      </c>
      <c r="W93" s="34" t="str">
        <f>IFERROR(TIME(0,0,AVERAGEIFS('VISSIM Travel Time Outputs'!$I:$I,'VISSIM Travel Time Outputs'!$D:$D,$D93,'VISSIM Travel Time Outputs'!$A:$A,"AVG",'VISSIM Travel Time Outputs'!$B:$B,W$9)),"-")</f>
        <v>-</v>
      </c>
      <c r="X93" s="34" t="str">
        <f>IFERROR(TIME(0,0,AVERAGEIFS('VISSIM Travel Time Outputs'!$I:$I,'VISSIM Travel Time Outputs'!$D:$D,$D93,'VISSIM Travel Time Outputs'!$A:$A,"AVG",'VISSIM Travel Time Outputs'!$B:$B,X$9)),"-")</f>
        <v>-</v>
      </c>
      <c r="Y93" s="134" t="str">
        <f>IFERROR(TIME(0,0,AVERAGEIFS('VISSIM Travel Time Outputs'!$I:$I,'VISSIM Travel Time Outputs'!$D:$D,$D93,'VISSIM Travel Time Outputs'!$A:$A,"AVG",'VISSIM Travel Time Outputs'!$B:$B,Y$9)),"-")</f>
        <v>-</v>
      </c>
      <c r="Z93" s="254"/>
      <c r="AA93" s="323" t="str">
        <f>IFERROR(AVERAGEIFS('VISSIM Travel Time Outputs'!$F:$F,'VISSIM Travel Time Outputs'!$D:$D,$D93,'VISSIM Travel Time Outputs'!$A:$A,"AVG",'VISSIM Travel Time Outputs'!$B:$B,AA$9),"-")</f>
        <v>-</v>
      </c>
      <c r="AB93" s="324" t="str">
        <f>IFERROR(AVERAGEIFS('VISSIM Travel Time Outputs'!$F:$F,'VISSIM Travel Time Outputs'!$D:$D,$D93,'VISSIM Travel Time Outputs'!$A:$A,"AVG",'VISSIM Travel Time Outputs'!$B:$B,AB$9),"-")</f>
        <v>-</v>
      </c>
      <c r="AC93" s="324" t="str">
        <f>IFERROR(AVERAGEIFS('VISSIM Travel Time Outputs'!$F:$F,'VISSIM Travel Time Outputs'!$D:$D,$D93,'VISSIM Travel Time Outputs'!$A:$A,"AVG",'VISSIM Travel Time Outputs'!$B:$B,AC$9),"-")</f>
        <v>-</v>
      </c>
      <c r="AD93" s="324" t="str">
        <f>IFERROR(AVERAGEIFS('VISSIM Travel Time Outputs'!$F:$F,'VISSIM Travel Time Outputs'!$D:$D,$D93,'VISSIM Travel Time Outputs'!$A:$A,"AVG",'VISSIM Travel Time Outputs'!$B:$B,AD$9),"-")</f>
        <v>-</v>
      </c>
      <c r="AE93" s="324" t="str">
        <f>IFERROR(AVERAGEIFS('VISSIM Travel Time Outputs'!$F:$F,'VISSIM Travel Time Outputs'!$D:$D,$D93,'VISSIM Travel Time Outputs'!$A:$A,"AVG",'VISSIM Travel Time Outputs'!$B:$B,AE$9),"-")</f>
        <v>-</v>
      </c>
      <c r="AF93" s="324" t="str">
        <f>IFERROR(AVERAGEIFS('VISSIM Travel Time Outputs'!$F:$F,'VISSIM Travel Time Outputs'!$D:$D,$D93,'VISSIM Travel Time Outputs'!$A:$A,"AVG",'VISSIM Travel Time Outputs'!$B:$B,AF$9),"-")</f>
        <v>-</v>
      </c>
      <c r="AG93" s="324" t="str">
        <f>IFERROR(AVERAGEIFS('VISSIM Travel Time Outputs'!$F:$F,'VISSIM Travel Time Outputs'!$D:$D,$D93,'VISSIM Travel Time Outputs'!$A:$A,"AVG",'VISSIM Travel Time Outputs'!$B:$B,AG$9),"-")</f>
        <v>-</v>
      </c>
      <c r="AH93" s="324" t="str">
        <f>IFERROR(AVERAGEIFS('VISSIM Travel Time Outputs'!$F:$F,'VISSIM Travel Time Outputs'!$D:$D,$D93,'VISSIM Travel Time Outputs'!$A:$A,"AVG",'VISSIM Travel Time Outputs'!$B:$B,AH$9),"-")</f>
        <v>-</v>
      </c>
      <c r="AI93" s="324" t="str">
        <f>IFERROR(AVERAGEIFS('VISSIM Travel Time Outputs'!$F:$F,'VISSIM Travel Time Outputs'!$D:$D,$D93,'VISSIM Travel Time Outputs'!$A:$A,"AVG",'VISSIM Travel Time Outputs'!$B:$B,AI$9),"-")</f>
        <v>-</v>
      </c>
      <c r="AJ93" s="324" t="str">
        <f>IFERROR(AVERAGEIFS('VISSIM Travel Time Outputs'!$F:$F,'VISSIM Travel Time Outputs'!$D:$D,$D93,'VISSIM Travel Time Outputs'!$A:$A,"AVG",'VISSIM Travel Time Outputs'!$B:$B,AJ$9),"-")</f>
        <v>-</v>
      </c>
      <c r="AK93" s="324" t="str">
        <f>IFERROR(AVERAGEIFS('VISSIM Travel Time Outputs'!$F:$F,'VISSIM Travel Time Outputs'!$D:$D,$D93,'VISSIM Travel Time Outputs'!$A:$A,"AVG",'VISSIM Travel Time Outputs'!$B:$B,AK$9),"-")</f>
        <v>-</v>
      </c>
      <c r="AL93" s="324" t="str">
        <f>IFERROR(AVERAGEIFS('VISSIM Travel Time Outputs'!$F:$F,'VISSIM Travel Time Outputs'!$D:$D,$D93,'VISSIM Travel Time Outputs'!$A:$A,"AVG",'VISSIM Travel Time Outputs'!$B:$B,AL$9),"-")</f>
        <v>-</v>
      </c>
      <c r="AM93" s="324" t="str">
        <f>IFERROR(AVERAGEIFS('VISSIM Travel Time Outputs'!$F:$F,'VISSIM Travel Time Outputs'!$D:$D,$D93,'VISSIM Travel Time Outputs'!$A:$A,"AVG",'VISSIM Travel Time Outputs'!$B:$B,AM$9),"-")</f>
        <v>-</v>
      </c>
      <c r="AN93" s="324" t="str">
        <f>IFERROR(AVERAGEIFS('VISSIM Travel Time Outputs'!$F:$F,'VISSIM Travel Time Outputs'!$D:$D,$D93,'VISSIM Travel Time Outputs'!$A:$A,"AVG",'VISSIM Travel Time Outputs'!$B:$B,AN$9),"-")</f>
        <v>-</v>
      </c>
      <c r="AO93" s="324" t="str">
        <f>IFERROR(AVERAGEIFS('VISSIM Travel Time Outputs'!$F:$F,'VISSIM Travel Time Outputs'!$D:$D,$D93,'VISSIM Travel Time Outputs'!$A:$A,"AVG",'VISSIM Travel Time Outputs'!$B:$B,AO$9),"-")</f>
        <v>-</v>
      </c>
      <c r="AP93" s="325" t="str">
        <f>IFERROR(AVERAGEIFS('VISSIM Travel Time Outputs'!$F:$F,'VISSIM Travel Time Outputs'!$D:$D,$D93,'VISSIM Travel Time Outputs'!$A:$A,"AVG",'VISSIM Travel Time Outputs'!$B:$B,AP$9),"-")</f>
        <v>-</v>
      </c>
      <c r="AQ93" s="331"/>
      <c r="AR93" s="209" t="str">
        <f t="shared" si="35"/>
        <v>--</v>
      </c>
      <c r="AS93" s="354" t="str">
        <f t="shared" si="36"/>
        <v>--</v>
      </c>
      <c r="AT93" s="325">
        <f t="shared" si="37"/>
        <v>0</v>
      </c>
      <c r="AU93" s="255"/>
      <c r="AV93" s="209" t="str">
        <f>IFERROR(TIME(0,0,AVERAGEIFS('VISSIM Travel Time Outputs'!$J:$J,'VISSIM Travel Time Outputs'!$D:$D,$D93,'VISSIM Travel Time Outputs'!$A:$A,"AVG",'VISSIM Travel Time Outputs'!$B:$B,AV$9)),"-")</f>
        <v>-</v>
      </c>
      <c r="AW93" s="34" t="str">
        <f>IFERROR(TIME(0,0,AVERAGEIFS('VISSIM Travel Time Outputs'!$J:$J,'VISSIM Travel Time Outputs'!$D:$D,$D93,'VISSIM Travel Time Outputs'!$A:$A,"AVG",'VISSIM Travel Time Outputs'!$B:$B,AW$9)),"-")</f>
        <v>-</v>
      </c>
      <c r="AX93" s="34" t="str">
        <f>IFERROR(TIME(0,0,AVERAGEIFS('VISSIM Travel Time Outputs'!$J:$J,'VISSIM Travel Time Outputs'!$D:$D,$D93,'VISSIM Travel Time Outputs'!$A:$A,"AVG",'VISSIM Travel Time Outputs'!$B:$B,AX$9)),"-")</f>
        <v>-</v>
      </c>
      <c r="AY93" s="34" t="str">
        <f>IFERROR(TIME(0,0,AVERAGEIFS('VISSIM Travel Time Outputs'!$J:$J,'VISSIM Travel Time Outputs'!$D:$D,$D93,'VISSIM Travel Time Outputs'!$A:$A,"AVG",'VISSIM Travel Time Outputs'!$B:$B,AY$9)),"-")</f>
        <v>-</v>
      </c>
      <c r="AZ93" s="34" t="str">
        <f>IFERROR(TIME(0,0,AVERAGEIFS('VISSIM Travel Time Outputs'!$J:$J,'VISSIM Travel Time Outputs'!$D:$D,$D93,'VISSIM Travel Time Outputs'!$A:$A,"AVG",'VISSIM Travel Time Outputs'!$B:$B,AZ$9)),"-")</f>
        <v>-</v>
      </c>
      <c r="BA93" s="34" t="str">
        <f>IFERROR(TIME(0,0,AVERAGEIFS('VISSIM Travel Time Outputs'!$J:$J,'VISSIM Travel Time Outputs'!$D:$D,$D93,'VISSIM Travel Time Outputs'!$A:$A,"AVG",'VISSIM Travel Time Outputs'!$B:$B,BA$9)),"-")</f>
        <v>-</v>
      </c>
      <c r="BB93" s="34" t="str">
        <f>IFERROR(TIME(0,0,AVERAGEIFS('VISSIM Travel Time Outputs'!$J:$J,'VISSIM Travel Time Outputs'!$D:$D,$D93,'VISSIM Travel Time Outputs'!$A:$A,"AVG",'VISSIM Travel Time Outputs'!$B:$B,BB$9)),"-")</f>
        <v>-</v>
      </c>
      <c r="BC93" s="34" t="str">
        <f>IFERROR(TIME(0,0,AVERAGEIFS('VISSIM Travel Time Outputs'!$J:$J,'VISSIM Travel Time Outputs'!$D:$D,$D93,'VISSIM Travel Time Outputs'!$A:$A,"AVG",'VISSIM Travel Time Outputs'!$B:$B,BC$9)),"-")</f>
        <v>-</v>
      </c>
      <c r="BD93" s="34" t="str">
        <f>IFERROR(TIME(0,0,AVERAGEIFS('VISSIM Travel Time Outputs'!$J:$J,'VISSIM Travel Time Outputs'!$D:$D,$D93,'VISSIM Travel Time Outputs'!$A:$A,"AVG",'VISSIM Travel Time Outputs'!$B:$B,BD$9)),"-")</f>
        <v>-</v>
      </c>
      <c r="BE93" s="34" t="str">
        <f>IFERROR(TIME(0,0,AVERAGEIFS('VISSIM Travel Time Outputs'!$J:$J,'VISSIM Travel Time Outputs'!$D:$D,$D93,'VISSIM Travel Time Outputs'!$A:$A,"AVG",'VISSIM Travel Time Outputs'!$B:$B,BE$9)),"-")</f>
        <v>-</v>
      </c>
      <c r="BF93" s="34" t="str">
        <f>IFERROR(TIME(0,0,AVERAGEIFS('VISSIM Travel Time Outputs'!$J:$J,'VISSIM Travel Time Outputs'!$D:$D,$D93,'VISSIM Travel Time Outputs'!$A:$A,"AVG",'VISSIM Travel Time Outputs'!$B:$B,BF$9)),"-")</f>
        <v>-</v>
      </c>
      <c r="BG93" s="34" t="str">
        <f>IFERROR(TIME(0,0,AVERAGEIFS('VISSIM Travel Time Outputs'!$J:$J,'VISSIM Travel Time Outputs'!$D:$D,$D93,'VISSIM Travel Time Outputs'!$A:$A,"AVG",'VISSIM Travel Time Outputs'!$B:$B,BG$9)),"-")</f>
        <v>-</v>
      </c>
      <c r="BH93" s="34" t="str">
        <f>IFERROR(TIME(0,0,AVERAGEIFS('VISSIM Travel Time Outputs'!$J:$J,'VISSIM Travel Time Outputs'!$D:$D,$D93,'VISSIM Travel Time Outputs'!$A:$A,"AVG",'VISSIM Travel Time Outputs'!$B:$B,BH$9)),"-")</f>
        <v>-</v>
      </c>
      <c r="BI93" s="34" t="str">
        <f>IFERROR(TIME(0,0,AVERAGEIFS('VISSIM Travel Time Outputs'!$J:$J,'VISSIM Travel Time Outputs'!$D:$D,$D93,'VISSIM Travel Time Outputs'!$A:$A,"AVG",'VISSIM Travel Time Outputs'!$B:$B,BI$9)),"-")</f>
        <v>-</v>
      </c>
      <c r="BJ93" s="34" t="str">
        <f>IFERROR(TIME(0,0,AVERAGEIFS('VISSIM Travel Time Outputs'!$J:$J,'VISSIM Travel Time Outputs'!$D:$D,$D93,'VISSIM Travel Time Outputs'!$A:$A,"AVG",'VISSIM Travel Time Outputs'!$B:$B,BJ$9)),"-")</f>
        <v>-</v>
      </c>
      <c r="BK93" s="134" t="str">
        <f>IFERROR(TIME(0,0,AVERAGEIFS('VISSIM Travel Time Outputs'!$J:$J,'VISSIM Travel Time Outputs'!$D:$D,$D93,'VISSIM Travel Time Outputs'!$A:$A,"AVG",'VISSIM Travel Time Outputs'!$B:$B,BK$9)),"-")</f>
        <v>-</v>
      </c>
      <c r="BL93" s="126"/>
      <c r="BM93" s="323" t="str">
        <f>IFERROR(AVERAGEIFS('VISSIM Travel Time Outputs'!$G:$G,'VISSIM Travel Time Outputs'!$D:$D,$D93,'VISSIM Travel Time Outputs'!$A:$A,"AVG",'VISSIM Travel Time Outputs'!$B:$B,BM$9),"-")</f>
        <v>-</v>
      </c>
      <c r="BN93" s="324" t="str">
        <f>IFERROR(AVERAGEIFS('VISSIM Travel Time Outputs'!$G:$G,'VISSIM Travel Time Outputs'!$D:$D,$D93,'VISSIM Travel Time Outputs'!$A:$A,"AVG",'VISSIM Travel Time Outputs'!$B:$B,BN$9),"-")</f>
        <v>-</v>
      </c>
      <c r="BO93" s="324" t="str">
        <f>IFERROR(AVERAGEIFS('VISSIM Travel Time Outputs'!$G:$G,'VISSIM Travel Time Outputs'!$D:$D,$D93,'VISSIM Travel Time Outputs'!$A:$A,"AVG",'VISSIM Travel Time Outputs'!$B:$B,BO$9),"-")</f>
        <v>-</v>
      </c>
      <c r="BP93" s="324" t="str">
        <f>IFERROR(AVERAGEIFS('VISSIM Travel Time Outputs'!$G:$G,'VISSIM Travel Time Outputs'!$D:$D,$D93,'VISSIM Travel Time Outputs'!$A:$A,"AVG",'VISSIM Travel Time Outputs'!$B:$B,BP$9),"-")</f>
        <v>-</v>
      </c>
      <c r="BQ93" s="324" t="str">
        <f>IFERROR(AVERAGEIFS('VISSIM Travel Time Outputs'!$G:$G,'VISSIM Travel Time Outputs'!$D:$D,$D93,'VISSIM Travel Time Outputs'!$A:$A,"AVG",'VISSIM Travel Time Outputs'!$B:$B,BQ$9),"-")</f>
        <v>-</v>
      </c>
      <c r="BR93" s="324" t="str">
        <f>IFERROR(AVERAGEIFS('VISSIM Travel Time Outputs'!$G:$G,'VISSIM Travel Time Outputs'!$D:$D,$D93,'VISSIM Travel Time Outputs'!$A:$A,"AVG",'VISSIM Travel Time Outputs'!$B:$B,BR$9),"-")</f>
        <v>-</v>
      </c>
      <c r="BS93" s="324" t="str">
        <f>IFERROR(AVERAGEIFS('VISSIM Travel Time Outputs'!$G:$G,'VISSIM Travel Time Outputs'!$D:$D,$D93,'VISSIM Travel Time Outputs'!$A:$A,"AVG",'VISSIM Travel Time Outputs'!$B:$B,BS$9),"-")</f>
        <v>-</v>
      </c>
      <c r="BT93" s="324" t="str">
        <f>IFERROR(AVERAGEIFS('VISSIM Travel Time Outputs'!$G:$G,'VISSIM Travel Time Outputs'!$D:$D,$D93,'VISSIM Travel Time Outputs'!$A:$A,"AVG",'VISSIM Travel Time Outputs'!$B:$B,BT$9),"-")</f>
        <v>-</v>
      </c>
      <c r="BU93" s="324" t="str">
        <f>IFERROR(AVERAGEIFS('VISSIM Travel Time Outputs'!$G:$G,'VISSIM Travel Time Outputs'!$D:$D,$D93,'VISSIM Travel Time Outputs'!$A:$A,"AVG",'VISSIM Travel Time Outputs'!$B:$B,BU$9),"-")</f>
        <v>-</v>
      </c>
      <c r="BV93" s="324" t="str">
        <f>IFERROR(AVERAGEIFS('VISSIM Travel Time Outputs'!$G:$G,'VISSIM Travel Time Outputs'!$D:$D,$D93,'VISSIM Travel Time Outputs'!$A:$A,"AVG",'VISSIM Travel Time Outputs'!$B:$B,BV$9),"-")</f>
        <v>-</v>
      </c>
      <c r="BW93" s="324" t="str">
        <f>IFERROR(AVERAGEIFS('VISSIM Travel Time Outputs'!$G:$G,'VISSIM Travel Time Outputs'!$D:$D,$D93,'VISSIM Travel Time Outputs'!$A:$A,"AVG",'VISSIM Travel Time Outputs'!$B:$B,BW$9),"-")</f>
        <v>-</v>
      </c>
      <c r="BX93" s="324" t="str">
        <f>IFERROR(AVERAGEIFS('VISSIM Travel Time Outputs'!$G:$G,'VISSIM Travel Time Outputs'!$D:$D,$D93,'VISSIM Travel Time Outputs'!$A:$A,"AVG",'VISSIM Travel Time Outputs'!$B:$B,BX$9),"-")</f>
        <v>-</v>
      </c>
      <c r="BY93" s="324" t="str">
        <f>IFERROR(AVERAGEIFS('VISSIM Travel Time Outputs'!$G:$G,'VISSIM Travel Time Outputs'!$D:$D,$D93,'VISSIM Travel Time Outputs'!$A:$A,"AVG",'VISSIM Travel Time Outputs'!$B:$B,BY$9),"-")</f>
        <v>-</v>
      </c>
      <c r="BZ93" s="324" t="str">
        <f>IFERROR(AVERAGEIFS('VISSIM Travel Time Outputs'!$G:$G,'VISSIM Travel Time Outputs'!$D:$D,$D93,'VISSIM Travel Time Outputs'!$A:$A,"AVG",'VISSIM Travel Time Outputs'!$B:$B,BZ$9),"-")</f>
        <v>-</v>
      </c>
      <c r="CA93" s="324" t="str">
        <f>IFERROR(AVERAGEIFS('VISSIM Travel Time Outputs'!$G:$G,'VISSIM Travel Time Outputs'!$D:$D,$D93,'VISSIM Travel Time Outputs'!$A:$A,"AVG",'VISSIM Travel Time Outputs'!$B:$B,CA$9),"-")</f>
        <v>-</v>
      </c>
      <c r="CB93" s="325" t="str">
        <f>IFERROR(AVERAGEIFS('VISSIM Travel Time Outputs'!$G:$G,'VISSIM Travel Time Outputs'!$D:$D,$D93,'VISSIM Travel Time Outputs'!$A:$A,"AVG",'VISSIM Travel Time Outputs'!$B:$B,CB$9),"-")</f>
        <v>-</v>
      </c>
      <c r="CC93" s="254"/>
      <c r="CD93" s="209" t="str">
        <f t="shared" si="38"/>
        <v>--</v>
      </c>
      <c r="CE93" s="354" t="str">
        <f t="shared" si="39"/>
        <v>--</v>
      </c>
      <c r="CF93" s="325">
        <f t="shared" si="40"/>
        <v>0</v>
      </c>
      <c r="CG93" s="331"/>
      <c r="CH93" s="209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134"/>
      <c r="CX93" s="331"/>
      <c r="CY93" s="323"/>
      <c r="CZ93" s="324"/>
      <c r="DA93" s="324"/>
      <c r="DB93" s="324"/>
      <c r="DC93" s="324"/>
      <c r="DD93" s="324"/>
      <c r="DE93" s="324"/>
      <c r="DF93" s="324"/>
      <c r="DG93" s="324"/>
      <c r="DH93" s="324"/>
      <c r="DI93" s="324"/>
      <c r="DJ93" s="324"/>
      <c r="DK93" s="324"/>
      <c r="DL93" s="324"/>
      <c r="DM93" s="324"/>
      <c r="DN93" s="325"/>
      <c r="DO93" s="331"/>
      <c r="DP93" s="209" t="str">
        <f t="shared" si="41"/>
        <v>--</v>
      </c>
      <c r="DQ93" s="354" t="str">
        <f t="shared" si="42"/>
        <v>--</v>
      </c>
      <c r="DR93" s="325">
        <f t="shared" si="43"/>
        <v>0</v>
      </c>
      <c r="DS93" s="255"/>
      <c r="DT93" s="209" t="str">
        <f>IFERROR(TIME(0,0,AVERAGEIFS('VISSIM Travel Time Outputs'!$K:$K,'VISSIM Travel Time Outputs'!$D:$D,$D93,'VISSIM Travel Time Outputs'!$A:$A,"AVG",'VISSIM Travel Time Outputs'!$B:$B,DT$9)),"-")</f>
        <v>-</v>
      </c>
      <c r="DU93" s="34" t="str">
        <f>IFERROR(TIME(0,0,AVERAGEIFS('VISSIM Travel Time Outputs'!$K:$K,'VISSIM Travel Time Outputs'!$D:$D,$D93,'VISSIM Travel Time Outputs'!$A:$A,"AVG",'VISSIM Travel Time Outputs'!$B:$B,DU$9)),"-")</f>
        <v>-</v>
      </c>
      <c r="DV93" s="34" t="str">
        <f>IFERROR(TIME(0,0,AVERAGEIFS('VISSIM Travel Time Outputs'!$K:$K,'VISSIM Travel Time Outputs'!$D:$D,$D93,'VISSIM Travel Time Outputs'!$A:$A,"AVG",'VISSIM Travel Time Outputs'!$B:$B,DV$9)),"-")</f>
        <v>-</v>
      </c>
      <c r="DW93" s="34" t="str">
        <f>IFERROR(TIME(0,0,AVERAGEIFS('VISSIM Travel Time Outputs'!$K:$K,'VISSIM Travel Time Outputs'!$D:$D,$D93,'VISSIM Travel Time Outputs'!$A:$A,"AVG",'VISSIM Travel Time Outputs'!$B:$B,DW$9)),"-")</f>
        <v>-</v>
      </c>
      <c r="DX93" s="34" t="str">
        <f>IFERROR(TIME(0,0,AVERAGEIFS('VISSIM Travel Time Outputs'!$K:$K,'VISSIM Travel Time Outputs'!$D:$D,$D93,'VISSIM Travel Time Outputs'!$A:$A,"AVG",'VISSIM Travel Time Outputs'!$B:$B,DX$9)),"-")</f>
        <v>-</v>
      </c>
      <c r="DY93" s="34" t="str">
        <f>IFERROR(TIME(0,0,AVERAGEIFS('VISSIM Travel Time Outputs'!$K:$K,'VISSIM Travel Time Outputs'!$D:$D,$D93,'VISSIM Travel Time Outputs'!$A:$A,"AVG",'VISSIM Travel Time Outputs'!$B:$B,DY$9)),"-")</f>
        <v>-</v>
      </c>
      <c r="DZ93" s="34" t="str">
        <f>IFERROR(TIME(0,0,AVERAGEIFS('VISSIM Travel Time Outputs'!$K:$K,'VISSIM Travel Time Outputs'!$D:$D,$D93,'VISSIM Travel Time Outputs'!$A:$A,"AVG",'VISSIM Travel Time Outputs'!$B:$B,DZ$9)),"-")</f>
        <v>-</v>
      </c>
      <c r="EA93" s="34" t="str">
        <f>IFERROR(TIME(0,0,AVERAGEIFS('VISSIM Travel Time Outputs'!$K:$K,'VISSIM Travel Time Outputs'!$D:$D,$D93,'VISSIM Travel Time Outputs'!$A:$A,"AVG",'VISSIM Travel Time Outputs'!$B:$B,EA$9)),"-")</f>
        <v>-</v>
      </c>
      <c r="EB93" s="34" t="str">
        <f>IFERROR(TIME(0,0,AVERAGEIFS('VISSIM Travel Time Outputs'!$K:$K,'VISSIM Travel Time Outputs'!$D:$D,$D93,'VISSIM Travel Time Outputs'!$A:$A,"AVG",'VISSIM Travel Time Outputs'!$B:$B,EB$9)),"-")</f>
        <v>-</v>
      </c>
      <c r="EC93" s="34" t="str">
        <f>IFERROR(TIME(0,0,AVERAGEIFS('VISSIM Travel Time Outputs'!$K:$K,'VISSIM Travel Time Outputs'!$D:$D,$D93,'VISSIM Travel Time Outputs'!$A:$A,"AVG",'VISSIM Travel Time Outputs'!$B:$B,EC$9)),"-")</f>
        <v>-</v>
      </c>
      <c r="ED93" s="34" t="str">
        <f>IFERROR(TIME(0,0,AVERAGEIFS('VISSIM Travel Time Outputs'!$K:$K,'VISSIM Travel Time Outputs'!$D:$D,$D93,'VISSIM Travel Time Outputs'!$A:$A,"AVG",'VISSIM Travel Time Outputs'!$B:$B,ED$9)),"-")</f>
        <v>-</v>
      </c>
      <c r="EE93" s="34" t="str">
        <f>IFERROR(TIME(0,0,AVERAGEIFS('VISSIM Travel Time Outputs'!$K:$K,'VISSIM Travel Time Outputs'!$D:$D,$D93,'VISSIM Travel Time Outputs'!$A:$A,"AVG",'VISSIM Travel Time Outputs'!$B:$B,EE$9)),"-")</f>
        <v>-</v>
      </c>
      <c r="EF93" s="34" t="str">
        <f>IFERROR(TIME(0,0,AVERAGEIFS('VISSIM Travel Time Outputs'!$K:$K,'VISSIM Travel Time Outputs'!$D:$D,$D93,'VISSIM Travel Time Outputs'!$A:$A,"AVG",'VISSIM Travel Time Outputs'!$B:$B,EF$9)),"-")</f>
        <v>-</v>
      </c>
      <c r="EG93" s="34" t="str">
        <f>IFERROR(TIME(0,0,AVERAGEIFS('VISSIM Travel Time Outputs'!$K:$K,'VISSIM Travel Time Outputs'!$D:$D,$D93,'VISSIM Travel Time Outputs'!$A:$A,"AVG",'VISSIM Travel Time Outputs'!$B:$B,EG$9)),"-")</f>
        <v>-</v>
      </c>
      <c r="EH93" s="34" t="str">
        <f>IFERROR(TIME(0,0,AVERAGEIFS('VISSIM Travel Time Outputs'!$K:$K,'VISSIM Travel Time Outputs'!$D:$D,$D93,'VISSIM Travel Time Outputs'!$A:$A,"AVG",'VISSIM Travel Time Outputs'!$B:$B,EH$9)),"-")</f>
        <v>-</v>
      </c>
      <c r="EI93" s="134" t="str">
        <f>IFERROR(TIME(0,0,AVERAGEIFS('VISSIM Travel Time Outputs'!$K:$K,'VISSIM Travel Time Outputs'!$D:$D,$D93,'VISSIM Travel Time Outputs'!$A:$A,"AVG",'VISSIM Travel Time Outputs'!$B:$B,EI$9)),"-")</f>
        <v>-</v>
      </c>
      <c r="EJ93" s="126"/>
      <c r="EK93" s="323" t="str">
        <f>IFERROR(AVERAGEIFS('VISSIM Travel Time Outputs'!$H:$H,'VISSIM Travel Time Outputs'!$D:$D,$D93,'VISSIM Travel Time Outputs'!$A:$A,"AVG",'VISSIM Travel Time Outputs'!$B:$B,EK$9),"-")</f>
        <v>-</v>
      </c>
      <c r="EL93" s="324" t="str">
        <f>IFERROR(AVERAGEIFS('VISSIM Travel Time Outputs'!$H:$H,'VISSIM Travel Time Outputs'!$D:$D,$D93,'VISSIM Travel Time Outputs'!$A:$A,"AVG",'VISSIM Travel Time Outputs'!$B:$B,EL$9),"-")</f>
        <v>-</v>
      </c>
      <c r="EM93" s="324" t="str">
        <f>IFERROR(AVERAGEIFS('VISSIM Travel Time Outputs'!$H:$H,'VISSIM Travel Time Outputs'!$D:$D,$D93,'VISSIM Travel Time Outputs'!$A:$A,"AVG",'VISSIM Travel Time Outputs'!$B:$B,EM$9),"-")</f>
        <v>-</v>
      </c>
      <c r="EN93" s="324" t="str">
        <f>IFERROR(AVERAGEIFS('VISSIM Travel Time Outputs'!$H:$H,'VISSIM Travel Time Outputs'!$D:$D,$D93,'VISSIM Travel Time Outputs'!$A:$A,"AVG",'VISSIM Travel Time Outputs'!$B:$B,EN$9),"-")</f>
        <v>-</v>
      </c>
      <c r="EO93" s="324" t="str">
        <f>IFERROR(AVERAGEIFS('VISSIM Travel Time Outputs'!$H:$H,'VISSIM Travel Time Outputs'!$D:$D,$D93,'VISSIM Travel Time Outputs'!$A:$A,"AVG",'VISSIM Travel Time Outputs'!$B:$B,EO$9),"-")</f>
        <v>-</v>
      </c>
      <c r="EP93" s="324" t="str">
        <f>IFERROR(AVERAGEIFS('VISSIM Travel Time Outputs'!$H:$H,'VISSIM Travel Time Outputs'!$D:$D,$D93,'VISSIM Travel Time Outputs'!$A:$A,"AVG",'VISSIM Travel Time Outputs'!$B:$B,EP$9),"-")</f>
        <v>-</v>
      </c>
      <c r="EQ93" s="324" t="str">
        <f>IFERROR(AVERAGEIFS('VISSIM Travel Time Outputs'!$H:$H,'VISSIM Travel Time Outputs'!$D:$D,$D93,'VISSIM Travel Time Outputs'!$A:$A,"AVG",'VISSIM Travel Time Outputs'!$B:$B,EQ$9),"-")</f>
        <v>-</v>
      </c>
      <c r="ER93" s="324" t="str">
        <f>IFERROR(AVERAGEIFS('VISSIM Travel Time Outputs'!$H:$H,'VISSIM Travel Time Outputs'!$D:$D,$D93,'VISSIM Travel Time Outputs'!$A:$A,"AVG",'VISSIM Travel Time Outputs'!$B:$B,ER$9),"-")</f>
        <v>-</v>
      </c>
      <c r="ES93" s="324" t="str">
        <f>IFERROR(AVERAGEIFS('VISSIM Travel Time Outputs'!$H:$H,'VISSIM Travel Time Outputs'!$D:$D,$D93,'VISSIM Travel Time Outputs'!$A:$A,"AVG",'VISSIM Travel Time Outputs'!$B:$B,ES$9),"-")</f>
        <v>-</v>
      </c>
      <c r="ET93" s="324" t="str">
        <f>IFERROR(AVERAGEIFS('VISSIM Travel Time Outputs'!$H:$H,'VISSIM Travel Time Outputs'!$D:$D,$D93,'VISSIM Travel Time Outputs'!$A:$A,"AVG",'VISSIM Travel Time Outputs'!$B:$B,ET$9),"-")</f>
        <v>-</v>
      </c>
      <c r="EU93" s="324" t="str">
        <f>IFERROR(AVERAGEIFS('VISSIM Travel Time Outputs'!$H:$H,'VISSIM Travel Time Outputs'!$D:$D,$D93,'VISSIM Travel Time Outputs'!$A:$A,"AVG",'VISSIM Travel Time Outputs'!$B:$B,EU$9),"-")</f>
        <v>-</v>
      </c>
      <c r="EV93" s="324" t="str">
        <f>IFERROR(AVERAGEIFS('VISSIM Travel Time Outputs'!$H:$H,'VISSIM Travel Time Outputs'!$D:$D,$D93,'VISSIM Travel Time Outputs'!$A:$A,"AVG",'VISSIM Travel Time Outputs'!$B:$B,EV$9),"-")</f>
        <v>-</v>
      </c>
      <c r="EW93" s="324" t="str">
        <f>IFERROR(AVERAGEIFS('VISSIM Travel Time Outputs'!$H:$H,'VISSIM Travel Time Outputs'!$D:$D,$D93,'VISSIM Travel Time Outputs'!$A:$A,"AVG",'VISSIM Travel Time Outputs'!$B:$B,EW$9),"-")</f>
        <v>-</v>
      </c>
      <c r="EX93" s="324" t="str">
        <f>IFERROR(AVERAGEIFS('VISSIM Travel Time Outputs'!$H:$H,'VISSIM Travel Time Outputs'!$D:$D,$D93,'VISSIM Travel Time Outputs'!$A:$A,"AVG",'VISSIM Travel Time Outputs'!$B:$B,EX$9),"-")</f>
        <v>-</v>
      </c>
      <c r="EY93" s="324" t="str">
        <f>IFERROR(AVERAGEIFS('VISSIM Travel Time Outputs'!$H:$H,'VISSIM Travel Time Outputs'!$D:$D,$D93,'VISSIM Travel Time Outputs'!$A:$A,"AVG",'VISSIM Travel Time Outputs'!$B:$B,EY$9),"-")</f>
        <v>-</v>
      </c>
      <c r="EZ93" s="325" t="str">
        <f>IFERROR(AVERAGEIFS('VISSIM Travel Time Outputs'!$H:$H,'VISSIM Travel Time Outputs'!$D:$D,$D93,'VISSIM Travel Time Outputs'!$A:$A,"AVG",'VISSIM Travel Time Outputs'!$B:$B,EZ$9),"-")</f>
        <v>-</v>
      </c>
      <c r="FA93" s="254"/>
      <c r="FB93" s="209" t="str">
        <f t="shared" si="44"/>
        <v>--</v>
      </c>
      <c r="FC93" s="354" t="str">
        <f t="shared" si="45"/>
        <v>--</v>
      </c>
      <c r="FD93" s="325">
        <f t="shared" si="46"/>
        <v>0</v>
      </c>
      <c r="FE93" s="331"/>
      <c r="FF93" s="209" t="str">
        <f>IFERROR(GETPIVOTDATA("Average of TRAVTM(40)",#REF!,"TIMEINT",FF$9,"VEHICLETRAVELTIMEMEASUREMENT",$D93)/3600/24,"--")</f>
        <v>--</v>
      </c>
      <c r="FG93" s="34" t="str">
        <f>IFERROR(GETPIVOTDATA("Average of TRAVTM(40)",#REF!,"TIMEINT",FG$9,"VEHICLETRAVELTIMEMEASUREMENT",$D93)/3600/24,"--")</f>
        <v>--</v>
      </c>
      <c r="FH93" s="34" t="str">
        <f>IFERROR(GETPIVOTDATA("Average of TRAVTM(40)",#REF!,"TIMEINT",FH$9,"VEHICLETRAVELTIMEMEASUREMENT",$D93)/3600/24,"--")</f>
        <v>--</v>
      </c>
      <c r="FI93" s="34" t="str">
        <f>IFERROR(GETPIVOTDATA("Average of TRAVTM(40)",#REF!,"TIMEINT",FI$9,"VEHICLETRAVELTIMEMEASUREMENT",$D93)/3600/24,"--")</f>
        <v>--</v>
      </c>
      <c r="FJ93" s="34" t="str">
        <f>IFERROR(GETPIVOTDATA("Average of TRAVTM(40)",#REF!,"TIMEINT",FJ$9,"VEHICLETRAVELTIMEMEASUREMENT",$D93)/3600/24,"--")</f>
        <v>--</v>
      </c>
      <c r="FK93" s="34" t="str">
        <f>IFERROR(GETPIVOTDATA("Average of TRAVTM(40)",#REF!,"TIMEINT",FK$9,"VEHICLETRAVELTIMEMEASUREMENT",$D93)/3600/24,"--")</f>
        <v>--</v>
      </c>
      <c r="FL93" s="34" t="str">
        <f>IFERROR(GETPIVOTDATA("Average of TRAVTM(40)",#REF!,"TIMEINT",FL$9,"VEHICLETRAVELTIMEMEASUREMENT",$D93)/3600/24,"--")</f>
        <v>--</v>
      </c>
      <c r="FM93" s="34" t="str">
        <f>IFERROR(GETPIVOTDATA("Average of TRAVTM(40)",#REF!,"TIMEINT",FM$9,"VEHICLETRAVELTIMEMEASUREMENT",$D93)/3600/24,"--")</f>
        <v>--</v>
      </c>
      <c r="FN93" s="34" t="str">
        <f>IFERROR(GETPIVOTDATA("Average of TRAVTM(40)",#REF!,"TIMEINT",FN$9,"VEHICLETRAVELTIMEMEASUREMENT",$D93)/3600/24,"--")</f>
        <v>--</v>
      </c>
      <c r="FO93" s="34" t="str">
        <f>IFERROR(GETPIVOTDATA("Average of TRAVTM(40)",#REF!,"TIMEINT",FO$9,"VEHICLETRAVELTIMEMEASUREMENT",$D93)/3600/24,"--")</f>
        <v>--</v>
      </c>
      <c r="FP93" s="34" t="str">
        <f>IFERROR(GETPIVOTDATA("Average of TRAVTM(40)",#REF!,"TIMEINT",FP$9,"VEHICLETRAVELTIMEMEASUREMENT",$D93)/3600/24,"--")</f>
        <v>--</v>
      </c>
      <c r="FQ93" s="34" t="str">
        <f>IFERROR(GETPIVOTDATA("Average of TRAVTM(40)",#REF!,"TIMEINT",FQ$9,"VEHICLETRAVELTIMEMEASUREMENT",$D93)/3600/24,"--")</f>
        <v>--</v>
      </c>
      <c r="FR93" s="34" t="str">
        <f>IFERROR(GETPIVOTDATA("Average of TRAVTM(40)",#REF!,"TIMEINT",FR$9,"VEHICLETRAVELTIMEMEASUREMENT",$D93)/3600/24,"--")</f>
        <v>--</v>
      </c>
      <c r="FS93" s="34" t="str">
        <f>IFERROR(GETPIVOTDATA("Average of TRAVTM(40)",#REF!,"TIMEINT",FS$9,"VEHICLETRAVELTIMEMEASUREMENT",$D93)/3600/24,"--")</f>
        <v>--</v>
      </c>
      <c r="FT93" s="34" t="str">
        <f>IFERROR(GETPIVOTDATA("Average of TRAVTM(40)",#REF!,"TIMEINT",FT$9,"VEHICLETRAVELTIMEMEASUREMENT",$D93)/3600/24,"--")</f>
        <v>--</v>
      </c>
      <c r="FU93" s="134" t="str">
        <f>IFERROR(GETPIVOTDATA("Average of TRAVTM(40)",#REF!,"TIMEINT",FU$9,"VEHICLETRAVELTIMEMEASUREMENT",$D93)/3600/24,"--")</f>
        <v>--</v>
      </c>
      <c r="FV93" s="331"/>
      <c r="FW93" s="323" t="str">
        <f>IFERROR(GETPIVOTDATA("Average of VEHS(40)",#REF!,"TIMEINT",FW$9,"VEHICLETRAVELTIMEMEASUREMENT",$D93),"--")</f>
        <v>--</v>
      </c>
      <c r="FX93" s="324" t="str">
        <f>IFERROR(GETPIVOTDATA("Average of VEHS(40)",#REF!,"TIMEINT",FX$9,"VEHICLETRAVELTIMEMEASUREMENT",$D93),"--")</f>
        <v>--</v>
      </c>
      <c r="FY93" s="324" t="str">
        <f>IFERROR(GETPIVOTDATA("Average of VEHS(40)",#REF!,"TIMEINT",FY$9,"VEHICLETRAVELTIMEMEASUREMENT",$D93),"--")</f>
        <v>--</v>
      </c>
      <c r="FZ93" s="324" t="str">
        <f>IFERROR(GETPIVOTDATA("Average of VEHS(40)",#REF!,"TIMEINT",FZ$9,"VEHICLETRAVELTIMEMEASUREMENT",$D93),"--")</f>
        <v>--</v>
      </c>
      <c r="GA93" s="324" t="str">
        <f>IFERROR(GETPIVOTDATA("Average of VEHS(40)",#REF!,"TIMEINT",GA$9,"VEHICLETRAVELTIMEMEASUREMENT",$D93),"--")</f>
        <v>--</v>
      </c>
      <c r="GB93" s="324" t="str">
        <f>IFERROR(GETPIVOTDATA("Average of VEHS(40)",#REF!,"TIMEINT",GB$9,"VEHICLETRAVELTIMEMEASUREMENT",$D93),"--")</f>
        <v>--</v>
      </c>
      <c r="GC93" s="324" t="str">
        <f>IFERROR(GETPIVOTDATA("Average of VEHS(40)",#REF!,"TIMEINT",GC$9,"VEHICLETRAVELTIMEMEASUREMENT",$D93),"--")</f>
        <v>--</v>
      </c>
      <c r="GD93" s="324" t="str">
        <f>IFERROR(GETPIVOTDATA("Average of VEHS(40)",#REF!,"TIMEINT",GD$9,"VEHICLETRAVELTIMEMEASUREMENT",$D93),"--")</f>
        <v>--</v>
      </c>
      <c r="GE93" s="324" t="str">
        <f>IFERROR(GETPIVOTDATA("Average of VEHS(40)",#REF!,"TIMEINT",GE$9,"VEHICLETRAVELTIMEMEASUREMENT",$D93),"--")</f>
        <v>--</v>
      </c>
      <c r="GF93" s="324" t="str">
        <f>IFERROR(GETPIVOTDATA("Average of VEHS(40)",#REF!,"TIMEINT",GF$9,"VEHICLETRAVELTIMEMEASUREMENT",$D93),"--")</f>
        <v>--</v>
      </c>
      <c r="GG93" s="324" t="str">
        <f>IFERROR(GETPIVOTDATA("Average of VEHS(40)",#REF!,"TIMEINT",GG$9,"VEHICLETRAVELTIMEMEASUREMENT",$D93),"--")</f>
        <v>--</v>
      </c>
      <c r="GH93" s="324" t="str">
        <f>IFERROR(GETPIVOTDATA("Average of VEHS(40)",#REF!,"TIMEINT",GH$9,"VEHICLETRAVELTIMEMEASUREMENT",$D93),"--")</f>
        <v>--</v>
      </c>
      <c r="GI93" s="324" t="str">
        <f>IFERROR(GETPIVOTDATA("Average of VEHS(40)",#REF!,"TIMEINT",GI$9,"VEHICLETRAVELTIMEMEASUREMENT",$D93),"--")</f>
        <v>--</v>
      </c>
      <c r="GJ93" s="324" t="str">
        <f>IFERROR(GETPIVOTDATA("Average of VEHS(40)",#REF!,"TIMEINT",GJ$9,"VEHICLETRAVELTIMEMEASUREMENT",$D93),"--")</f>
        <v>--</v>
      </c>
      <c r="GK93" s="324" t="str">
        <f>IFERROR(GETPIVOTDATA("Average of VEHS(40)",#REF!,"TIMEINT",GK$9,"VEHICLETRAVELTIMEMEASUREMENT",$D93),"--")</f>
        <v>--</v>
      </c>
      <c r="GL93" s="325" t="str">
        <f>IFERROR(GETPIVOTDATA("Average of VEHS(40)",#REF!,"TIMEINT",GL$9,"VEHICLETRAVELTIMEMEASUREMENT",$D93),"--")</f>
        <v>--</v>
      </c>
      <c r="GM93" s="331"/>
      <c r="GN93" s="209" t="str">
        <f t="shared" si="47"/>
        <v>--</v>
      </c>
      <c r="GO93" s="354" t="str">
        <f t="shared" si="48"/>
        <v>--</v>
      </c>
      <c r="GP93" s="325">
        <f t="shared" si="49"/>
        <v>0</v>
      </c>
      <c r="GQ93" s="331"/>
      <c r="GR93" s="209" t="str">
        <f>IFERROR(GETPIVOTDATA("Average of TRAVTM(60)",#REF!,"TIMEINT",GR$9,"VEHICLETRAVELTIMEMEASUREMENT",$D93)/3600/24,"--")</f>
        <v>--</v>
      </c>
      <c r="GS93" s="34" t="str">
        <f>IFERROR(GETPIVOTDATA("Average of TRAVTM(60)",#REF!,"TIMEINT",GS$9,"VEHICLETRAVELTIMEMEASUREMENT",$D93)/3600/24,"--")</f>
        <v>--</v>
      </c>
      <c r="GT93" s="34" t="str">
        <f>IFERROR(GETPIVOTDATA("Average of TRAVTM(60)",#REF!,"TIMEINT",GT$9,"VEHICLETRAVELTIMEMEASUREMENT",$D93)/3600/24,"--")</f>
        <v>--</v>
      </c>
      <c r="GU93" s="34" t="str">
        <f>IFERROR(GETPIVOTDATA("Average of TRAVTM(60)",#REF!,"TIMEINT",GU$9,"VEHICLETRAVELTIMEMEASUREMENT",$D93)/3600/24,"--")</f>
        <v>--</v>
      </c>
      <c r="GV93" s="34" t="str">
        <f>IFERROR(GETPIVOTDATA("Average of TRAVTM(60)",#REF!,"TIMEINT",GV$9,"VEHICLETRAVELTIMEMEASUREMENT",$D93)/3600/24,"--")</f>
        <v>--</v>
      </c>
      <c r="GW93" s="34" t="str">
        <f>IFERROR(GETPIVOTDATA("Average of TRAVTM(60)",#REF!,"TIMEINT",GW$9,"VEHICLETRAVELTIMEMEASUREMENT",$D93)/3600/24,"--")</f>
        <v>--</v>
      </c>
      <c r="GX93" s="34" t="str">
        <f>IFERROR(GETPIVOTDATA("Average of TRAVTM(60)",#REF!,"TIMEINT",GX$9,"VEHICLETRAVELTIMEMEASUREMENT",$D93)/3600/24,"--")</f>
        <v>--</v>
      </c>
      <c r="GY93" s="34" t="str">
        <f>IFERROR(GETPIVOTDATA("Average of TRAVTM(60)",#REF!,"TIMEINT",GY$9,"VEHICLETRAVELTIMEMEASUREMENT",$D93)/3600/24,"--")</f>
        <v>--</v>
      </c>
      <c r="GZ93" s="34" t="str">
        <f>IFERROR(GETPIVOTDATA("Average of TRAVTM(60)",#REF!,"TIMEINT",GZ$9,"VEHICLETRAVELTIMEMEASUREMENT",$D93)/3600/24,"--")</f>
        <v>--</v>
      </c>
      <c r="HA93" s="34" t="str">
        <f>IFERROR(GETPIVOTDATA("Average of TRAVTM(60)",#REF!,"TIMEINT",HA$9,"VEHICLETRAVELTIMEMEASUREMENT",$D93)/3600/24,"--")</f>
        <v>--</v>
      </c>
      <c r="HB93" s="34" t="str">
        <f>IFERROR(GETPIVOTDATA("Average of TRAVTM(60)",#REF!,"TIMEINT",HB$9,"VEHICLETRAVELTIMEMEASUREMENT",$D93)/3600/24,"--")</f>
        <v>--</v>
      </c>
      <c r="HC93" s="34" t="str">
        <f>IFERROR(GETPIVOTDATA("Average of TRAVTM(60)",#REF!,"TIMEINT",HC$9,"VEHICLETRAVELTIMEMEASUREMENT",$D93)/3600/24,"--")</f>
        <v>--</v>
      </c>
      <c r="HD93" s="34" t="str">
        <f>IFERROR(GETPIVOTDATA("Average of TRAVTM(60)",#REF!,"TIMEINT",HD$9,"VEHICLETRAVELTIMEMEASUREMENT",$D93)/3600/24,"--")</f>
        <v>--</v>
      </c>
      <c r="HE93" s="34" t="str">
        <f>IFERROR(GETPIVOTDATA("Average of TRAVTM(60)",#REF!,"TIMEINT",HE$9,"VEHICLETRAVELTIMEMEASUREMENT",$D93)/3600/24,"--")</f>
        <v>--</v>
      </c>
      <c r="HF93" s="34" t="str">
        <f>IFERROR(GETPIVOTDATA("Average of TRAVTM(60)",#REF!,"TIMEINT",HF$9,"VEHICLETRAVELTIMEMEASUREMENT",$D93)/3600/24,"--")</f>
        <v>--</v>
      </c>
      <c r="HG93" s="134" t="str">
        <f>IFERROR(GETPIVOTDATA("Average of TRAVTM(60)",#REF!,"TIMEINT",HG$9,"VEHICLETRAVELTIMEMEASUREMENT",$D93)/3600/24,"--")</f>
        <v>--</v>
      </c>
      <c r="HH93" s="331"/>
      <c r="HI93" s="323" t="str">
        <f>IFERROR(GETPIVOTDATA("Average of VEHS(60)",#REF!,"TIMEINT",HI$9,"VEHICLETRAVELTIMEMEASUREMENT",$D93),"--")</f>
        <v>--</v>
      </c>
      <c r="HJ93" s="324" t="str">
        <f>IFERROR(GETPIVOTDATA("Average of VEHS(60)",#REF!,"TIMEINT",HJ$9,"VEHICLETRAVELTIMEMEASUREMENT",$D93),"--")</f>
        <v>--</v>
      </c>
      <c r="HK93" s="324" t="str">
        <f>IFERROR(GETPIVOTDATA("Average of VEHS(60)",#REF!,"TIMEINT",HK$9,"VEHICLETRAVELTIMEMEASUREMENT",$D93),"--")</f>
        <v>--</v>
      </c>
      <c r="HL93" s="324" t="str">
        <f>IFERROR(GETPIVOTDATA("Average of VEHS(60)",#REF!,"TIMEINT",HL$9,"VEHICLETRAVELTIMEMEASUREMENT",$D93),"--")</f>
        <v>--</v>
      </c>
      <c r="HM93" s="324" t="str">
        <f>IFERROR(GETPIVOTDATA("Average of VEHS(60)",#REF!,"TIMEINT",HM$9,"VEHICLETRAVELTIMEMEASUREMENT",$D93),"--")</f>
        <v>--</v>
      </c>
      <c r="HN93" s="324" t="str">
        <f>IFERROR(GETPIVOTDATA("Average of VEHS(60)",#REF!,"TIMEINT",HN$9,"VEHICLETRAVELTIMEMEASUREMENT",$D93),"--")</f>
        <v>--</v>
      </c>
      <c r="HO93" s="324" t="str">
        <f>IFERROR(GETPIVOTDATA("Average of VEHS(60)",#REF!,"TIMEINT",HO$9,"VEHICLETRAVELTIMEMEASUREMENT",$D93),"--")</f>
        <v>--</v>
      </c>
      <c r="HP93" s="324" t="str">
        <f>IFERROR(GETPIVOTDATA("Average of VEHS(60)",#REF!,"TIMEINT",HP$9,"VEHICLETRAVELTIMEMEASUREMENT",$D93),"--")</f>
        <v>--</v>
      </c>
      <c r="HQ93" s="324" t="str">
        <f>IFERROR(GETPIVOTDATA("Average of VEHS(60)",#REF!,"TIMEINT",HQ$9,"VEHICLETRAVELTIMEMEASUREMENT",$D93),"--")</f>
        <v>--</v>
      </c>
      <c r="HR93" s="324" t="str">
        <f>IFERROR(GETPIVOTDATA("Average of VEHS(60)",#REF!,"TIMEINT",HR$9,"VEHICLETRAVELTIMEMEASUREMENT",$D93),"--")</f>
        <v>--</v>
      </c>
      <c r="HS93" s="324" t="str">
        <f>IFERROR(GETPIVOTDATA("Average of VEHS(60)",#REF!,"TIMEINT",HS$9,"VEHICLETRAVELTIMEMEASUREMENT",$D93),"--")</f>
        <v>--</v>
      </c>
      <c r="HT93" s="324" t="str">
        <f>IFERROR(GETPIVOTDATA("Average of VEHS(60)",#REF!,"TIMEINT",HT$9,"VEHICLETRAVELTIMEMEASUREMENT",$D93),"--")</f>
        <v>--</v>
      </c>
      <c r="HU93" s="324" t="str">
        <f>IFERROR(GETPIVOTDATA("Average of VEHS(60)",#REF!,"TIMEINT",HU$9,"VEHICLETRAVELTIMEMEASUREMENT",$D93),"--")</f>
        <v>--</v>
      </c>
      <c r="HV93" s="324" t="str">
        <f>IFERROR(GETPIVOTDATA("Average of VEHS(60)",#REF!,"TIMEINT",HV$9,"VEHICLETRAVELTIMEMEASUREMENT",$D93),"--")</f>
        <v>--</v>
      </c>
      <c r="HW93" s="324" t="str">
        <f>IFERROR(GETPIVOTDATA("Average of VEHS(60)",#REF!,"TIMEINT",HW$9,"VEHICLETRAVELTIMEMEASUREMENT",$D93),"--")</f>
        <v>--</v>
      </c>
      <c r="HX93" s="325" t="str">
        <f>IFERROR(GETPIVOTDATA("Average of VEHS(60)",#REF!,"TIMEINT",HX$9,"VEHICLETRAVELTIMEMEASUREMENT",$D93),"--")</f>
        <v>--</v>
      </c>
      <c r="HY93" s="331"/>
      <c r="HZ93" s="209" t="str">
        <f t="shared" si="50"/>
        <v>--</v>
      </c>
      <c r="IA93" s="354" t="str">
        <f t="shared" si="51"/>
        <v>--</v>
      </c>
      <c r="IB93" s="325">
        <f t="shared" si="52"/>
        <v>0</v>
      </c>
      <c r="IC93" s="638"/>
      <c r="ID93" s="323" t="str">
        <f>IFERROR(AVERAGEIFS('VISSIM Travel Time Outputs'!#REF!,'VISSIM Travel Time Outputs'!#REF!,$D93,'VISSIM Travel Time Outputs'!#REF!,"AVG",'VISSIM Travel Time Outputs'!#REF!,ID$9),"-")</f>
        <v>-</v>
      </c>
      <c r="IE93" s="324" t="str">
        <f>IFERROR(AVERAGEIFS('VISSIM Travel Time Outputs'!#REF!,'VISSIM Travel Time Outputs'!#REF!,$D93,'VISSIM Travel Time Outputs'!#REF!,"AVG",'VISSIM Travel Time Outputs'!#REF!,IE$9),"-")</f>
        <v>-</v>
      </c>
      <c r="IF93" s="324" t="str">
        <f>IFERROR(AVERAGEIFS('VISSIM Travel Time Outputs'!#REF!,'VISSIM Travel Time Outputs'!#REF!,$D93,'VISSIM Travel Time Outputs'!#REF!,"AVG",'VISSIM Travel Time Outputs'!#REF!,IF$9),"-")</f>
        <v>-</v>
      </c>
      <c r="IG93" s="324" t="str">
        <f>IFERROR(AVERAGEIFS('VISSIM Travel Time Outputs'!#REF!,'VISSIM Travel Time Outputs'!#REF!,$D93,'VISSIM Travel Time Outputs'!#REF!,"AVG",'VISSIM Travel Time Outputs'!#REF!,IG$9),"-")</f>
        <v>-</v>
      </c>
      <c r="IH93" s="324" t="str">
        <f>IFERROR(AVERAGEIFS('VISSIM Travel Time Outputs'!#REF!,'VISSIM Travel Time Outputs'!#REF!,$D93,'VISSIM Travel Time Outputs'!#REF!,"AVG",'VISSIM Travel Time Outputs'!#REF!,IH$9),"-")</f>
        <v>-</v>
      </c>
      <c r="II93" s="324" t="str">
        <f>IFERROR(AVERAGEIFS('VISSIM Travel Time Outputs'!#REF!,'VISSIM Travel Time Outputs'!#REF!,$D93,'VISSIM Travel Time Outputs'!#REF!,"AVG",'VISSIM Travel Time Outputs'!#REF!,II$9),"-")</f>
        <v>-</v>
      </c>
      <c r="IJ93" s="324" t="str">
        <f>IFERROR(AVERAGEIFS('VISSIM Travel Time Outputs'!#REF!,'VISSIM Travel Time Outputs'!#REF!,$D93,'VISSIM Travel Time Outputs'!#REF!,"AVG",'VISSIM Travel Time Outputs'!#REF!,IJ$9),"-")</f>
        <v>-</v>
      </c>
      <c r="IK93" s="324" t="str">
        <f>IFERROR(AVERAGEIFS('VISSIM Travel Time Outputs'!#REF!,'VISSIM Travel Time Outputs'!#REF!,$D93,'VISSIM Travel Time Outputs'!#REF!,"AVG",'VISSIM Travel Time Outputs'!#REF!,IK$9),"-")</f>
        <v>-</v>
      </c>
      <c r="IL93" s="324" t="str">
        <f>IFERROR(AVERAGEIFS('VISSIM Travel Time Outputs'!#REF!,'VISSIM Travel Time Outputs'!#REF!,$D93,'VISSIM Travel Time Outputs'!#REF!,"AVG",'VISSIM Travel Time Outputs'!#REF!,IL$9),"-")</f>
        <v>-</v>
      </c>
      <c r="IM93" s="324" t="str">
        <f>IFERROR(AVERAGEIFS('VISSIM Travel Time Outputs'!#REF!,'VISSIM Travel Time Outputs'!#REF!,$D93,'VISSIM Travel Time Outputs'!#REF!,"AVG",'VISSIM Travel Time Outputs'!#REF!,IM$9),"-")</f>
        <v>-</v>
      </c>
      <c r="IN93" s="324" t="str">
        <f>IFERROR(AVERAGEIFS('VISSIM Travel Time Outputs'!#REF!,'VISSIM Travel Time Outputs'!#REF!,$D93,'VISSIM Travel Time Outputs'!#REF!,"AVG",'VISSIM Travel Time Outputs'!#REF!,IN$9),"-")</f>
        <v>-</v>
      </c>
      <c r="IO93" s="324" t="str">
        <f>IFERROR(AVERAGEIFS('VISSIM Travel Time Outputs'!#REF!,'VISSIM Travel Time Outputs'!#REF!,$D93,'VISSIM Travel Time Outputs'!#REF!,"AVG",'VISSIM Travel Time Outputs'!#REF!,IO$9),"-")</f>
        <v>-</v>
      </c>
      <c r="IP93" s="324" t="str">
        <f>IFERROR(AVERAGEIFS('VISSIM Travel Time Outputs'!#REF!,'VISSIM Travel Time Outputs'!#REF!,$D93,'VISSIM Travel Time Outputs'!#REF!,"AVG",'VISSIM Travel Time Outputs'!#REF!,IP$9),"-")</f>
        <v>-</v>
      </c>
      <c r="IQ93" s="324" t="str">
        <f>IFERROR(AVERAGEIFS('VISSIM Travel Time Outputs'!#REF!,'VISSIM Travel Time Outputs'!#REF!,$D93,'VISSIM Travel Time Outputs'!#REF!,"AVG",'VISSIM Travel Time Outputs'!#REF!,IQ$9),"-")</f>
        <v>-</v>
      </c>
      <c r="IR93" s="324" t="str">
        <f>IFERROR(AVERAGEIFS('VISSIM Travel Time Outputs'!#REF!,'VISSIM Travel Time Outputs'!#REF!,$D93,'VISSIM Travel Time Outputs'!#REF!,"AVG",'VISSIM Travel Time Outputs'!#REF!,IR$9),"-")</f>
        <v>-</v>
      </c>
      <c r="IS93" s="325" t="str">
        <f>IFERROR(AVERAGEIFS('VISSIM Travel Time Outputs'!#REF!,'VISSIM Travel Time Outputs'!#REF!,$D93,'VISSIM Travel Time Outputs'!#REF!,"AVG",'VISSIM Travel Time Outputs'!#REF!,IS$9),"-")</f>
        <v>-</v>
      </c>
      <c r="IT93" s="325" t="str">
        <f t="shared" si="53"/>
        <v>--</v>
      </c>
    </row>
    <row r="94" spans="1:254" x14ac:dyDescent="0.35">
      <c r="A94" s="252" t="str">
        <f t="shared" si="34"/>
        <v>H</v>
      </c>
      <c r="B94" s="319">
        <f t="shared" si="54"/>
        <v>85</v>
      </c>
      <c r="C94" s="413">
        <f>INDEX('Input - Travel Times'!$B$3:$AH$103,MATCH($B94,'Input - Travel Times'!$B$3:$B$103,0),MATCH(C$9,'Input - Travel Times'!$B$3:$AH$3,0))</f>
        <v>0</v>
      </c>
      <c r="D94" s="150">
        <f>INDEX('Input - Travel Times'!$B$3:$AH$103,MATCH($B94,'Input - Travel Times'!$B$3:$B$103,0),MATCH(D$9,'Input - Travel Times'!$B$3:$AH$3,0))</f>
        <v>0</v>
      </c>
      <c r="E94" s="518">
        <f>TIME(0,0,INDEX('Input - Travel Times'!$B$3:$AH$103,MATCH($B94,'Input - Travel Times'!$B$3:$B$103,0),MATCH(E$9,'Input - Travel Times'!$B$3:$AH$3,0)))</f>
        <v>0</v>
      </c>
      <c r="F94" s="518">
        <f>TIME(0,0,INDEX('Input - Travel Times'!$B$3:$AH$103,MATCH($B94,'Input - Travel Times'!$B$3:$B$103,0),MATCH(F$9,'Input - Travel Times'!$B$3:$AH$3,0)))</f>
        <v>0</v>
      </c>
      <c r="G94" s="518">
        <f>TIME(0,0,INDEX('Input - Travel Times'!$B$3:$AH$103,MATCH($B94,'Input - Travel Times'!$B$3:$B$103,0),MATCH(G$9,'Input - Travel Times'!$B$3:$AH$3,0)))</f>
        <v>0</v>
      </c>
      <c r="H94" s="518">
        <f>TIME(0,0,INDEX('Input - Travel Times'!$B$3:$AH$103,MATCH($B94,'Input - Travel Times'!$B$3:$B$103,0),MATCH(H$9,'Input - Travel Times'!$B$3:$AH$3,0)))</f>
        <v>0</v>
      </c>
      <c r="I94" s="130"/>
      <c r="J94" s="209" t="str">
        <f>IFERROR(TIME(0,0,AVERAGEIFS('VISSIM Travel Time Outputs'!$I:$I,'VISSIM Travel Time Outputs'!$D:$D,$D94,'VISSIM Travel Time Outputs'!$A:$A,"AVG",'VISSIM Travel Time Outputs'!$B:$B,J$9)),"-")</f>
        <v>-</v>
      </c>
      <c r="K94" s="34" t="str">
        <f>IFERROR(TIME(0,0,AVERAGEIFS('VISSIM Travel Time Outputs'!$I:$I,'VISSIM Travel Time Outputs'!$D:$D,$D94,'VISSIM Travel Time Outputs'!$A:$A,"AVG",'VISSIM Travel Time Outputs'!$B:$B,K$9)),"-")</f>
        <v>-</v>
      </c>
      <c r="L94" s="34" t="str">
        <f>IFERROR(TIME(0,0,AVERAGEIFS('VISSIM Travel Time Outputs'!$I:$I,'VISSIM Travel Time Outputs'!$D:$D,$D94,'VISSIM Travel Time Outputs'!$A:$A,"AVG",'VISSIM Travel Time Outputs'!$B:$B,L$9)),"-")</f>
        <v>-</v>
      </c>
      <c r="M94" s="34" t="str">
        <f>IFERROR(TIME(0,0,AVERAGEIFS('VISSIM Travel Time Outputs'!$I:$I,'VISSIM Travel Time Outputs'!$D:$D,$D94,'VISSIM Travel Time Outputs'!$A:$A,"AVG",'VISSIM Travel Time Outputs'!$B:$B,M$9)),"-")</f>
        <v>-</v>
      </c>
      <c r="N94" s="34" t="str">
        <f>IFERROR(TIME(0,0,AVERAGEIFS('VISSIM Travel Time Outputs'!$I:$I,'VISSIM Travel Time Outputs'!$D:$D,$D94,'VISSIM Travel Time Outputs'!$A:$A,"AVG",'VISSIM Travel Time Outputs'!$B:$B,N$9)),"-")</f>
        <v>-</v>
      </c>
      <c r="O94" s="34" t="str">
        <f>IFERROR(TIME(0,0,AVERAGEIFS('VISSIM Travel Time Outputs'!$I:$I,'VISSIM Travel Time Outputs'!$D:$D,$D94,'VISSIM Travel Time Outputs'!$A:$A,"AVG",'VISSIM Travel Time Outputs'!$B:$B,O$9)),"-")</f>
        <v>-</v>
      </c>
      <c r="P94" s="34" t="str">
        <f>IFERROR(TIME(0,0,AVERAGEIFS('VISSIM Travel Time Outputs'!$I:$I,'VISSIM Travel Time Outputs'!$D:$D,$D94,'VISSIM Travel Time Outputs'!$A:$A,"AVG",'VISSIM Travel Time Outputs'!$B:$B,P$9)),"-")</f>
        <v>-</v>
      </c>
      <c r="Q94" s="34" t="str">
        <f>IFERROR(TIME(0,0,AVERAGEIFS('VISSIM Travel Time Outputs'!$I:$I,'VISSIM Travel Time Outputs'!$D:$D,$D94,'VISSIM Travel Time Outputs'!$A:$A,"AVG",'VISSIM Travel Time Outputs'!$B:$B,Q$9)),"-")</f>
        <v>-</v>
      </c>
      <c r="R94" s="34" t="str">
        <f>IFERROR(TIME(0,0,AVERAGEIFS('VISSIM Travel Time Outputs'!$I:$I,'VISSIM Travel Time Outputs'!$D:$D,$D94,'VISSIM Travel Time Outputs'!$A:$A,"AVG",'VISSIM Travel Time Outputs'!$B:$B,R$9)),"-")</f>
        <v>-</v>
      </c>
      <c r="S94" s="34" t="str">
        <f>IFERROR(TIME(0,0,AVERAGEIFS('VISSIM Travel Time Outputs'!$I:$I,'VISSIM Travel Time Outputs'!$D:$D,$D94,'VISSIM Travel Time Outputs'!$A:$A,"AVG",'VISSIM Travel Time Outputs'!$B:$B,S$9)),"-")</f>
        <v>-</v>
      </c>
      <c r="T94" s="34" t="str">
        <f>IFERROR(TIME(0,0,AVERAGEIFS('VISSIM Travel Time Outputs'!$I:$I,'VISSIM Travel Time Outputs'!$D:$D,$D94,'VISSIM Travel Time Outputs'!$A:$A,"AVG",'VISSIM Travel Time Outputs'!$B:$B,T$9)),"-")</f>
        <v>-</v>
      </c>
      <c r="U94" s="34" t="str">
        <f>IFERROR(TIME(0,0,AVERAGEIFS('VISSIM Travel Time Outputs'!$I:$I,'VISSIM Travel Time Outputs'!$D:$D,$D94,'VISSIM Travel Time Outputs'!$A:$A,"AVG",'VISSIM Travel Time Outputs'!$B:$B,U$9)),"-")</f>
        <v>-</v>
      </c>
      <c r="V94" s="34" t="str">
        <f>IFERROR(TIME(0,0,AVERAGEIFS('VISSIM Travel Time Outputs'!$I:$I,'VISSIM Travel Time Outputs'!$D:$D,$D94,'VISSIM Travel Time Outputs'!$A:$A,"AVG",'VISSIM Travel Time Outputs'!$B:$B,V$9)),"-")</f>
        <v>-</v>
      </c>
      <c r="W94" s="34" t="str">
        <f>IFERROR(TIME(0,0,AVERAGEIFS('VISSIM Travel Time Outputs'!$I:$I,'VISSIM Travel Time Outputs'!$D:$D,$D94,'VISSIM Travel Time Outputs'!$A:$A,"AVG",'VISSIM Travel Time Outputs'!$B:$B,W$9)),"-")</f>
        <v>-</v>
      </c>
      <c r="X94" s="34" t="str">
        <f>IFERROR(TIME(0,0,AVERAGEIFS('VISSIM Travel Time Outputs'!$I:$I,'VISSIM Travel Time Outputs'!$D:$D,$D94,'VISSIM Travel Time Outputs'!$A:$A,"AVG",'VISSIM Travel Time Outputs'!$B:$B,X$9)),"-")</f>
        <v>-</v>
      </c>
      <c r="Y94" s="134" t="str">
        <f>IFERROR(TIME(0,0,AVERAGEIFS('VISSIM Travel Time Outputs'!$I:$I,'VISSIM Travel Time Outputs'!$D:$D,$D94,'VISSIM Travel Time Outputs'!$A:$A,"AVG",'VISSIM Travel Time Outputs'!$B:$B,Y$9)),"-")</f>
        <v>-</v>
      </c>
      <c r="Z94" s="254"/>
      <c r="AA94" s="323" t="str">
        <f>IFERROR(AVERAGEIFS('VISSIM Travel Time Outputs'!$F:$F,'VISSIM Travel Time Outputs'!$D:$D,$D94,'VISSIM Travel Time Outputs'!$A:$A,"AVG",'VISSIM Travel Time Outputs'!$B:$B,AA$9),"-")</f>
        <v>-</v>
      </c>
      <c r="AB94" s="324" t="str">
        <f>IFERROR(AVERAGEIFS('VISSIM Travel Time Outputs'!$F:$F,'VISSIM Travel Time Outputs'!$D:$D,$D94,'VISSIM Travel Time Outputs'!$A:$A,"AVG",'VISSIM Travel Time Outputs'!$B:$B,AB$9),"-")</f>
        <v>-</v>
      </c>
      <c r="AC94" s="324" t="str">
        <f>IFERROR(AVERAGEIFS('VISSIM Travel Time Outputs'!$F:$F,'VISSIM Travel Time Outputs'!$D:$D,$D94,'VISSIM Travel Time Outputs'!$A:$A,"AVG",'VISSIM Travel Time Outputs'!$B:$B,AC$9),"-")</f>
        <v>-</v>
      </c>
      <c r="AD94" s="324" t="str">
        <f>IFERROR(AVERAGEIFS('VISSIM Travel Time Outputs'!$F:$F,'VISSIM Travel Time Outputs'!$D:$D,$D94,'VISSIM Travel Time Outputs'!$A:$A,"AVG",'VISSIM Travel Time Outputs'!$B:$B,AD$9),"-")</f>
        <v>-</v>
      </c>
      <c r="AE94" s="324" t="str">
        <f>IFERROR(AVERAGEIFS('VISSIM Travel Time Outputs'!$F:$F,'VISSIM Travel Time Outputs'!$D:$D,$D94,'VISSIM Travel Time Outputs'!$A:$A,"AVG",'VISSIM Travel Time Outputs'!$B:$B,AE$9),"-")</f>
        <v>-</v>
      </c>
      <c r="AF94" s="324" t="str">
        <f>IFERROR(AVERAGEIFS('VISSIM Travel Time Outputs'!$F:$F,'VISSIM Travel Time Outputs'!$D:$D,$D94,'VISSIM Travel Time Outputs'!$A:$A,"AVG",'VISSIM Travel Time Outputs'!$B:$B,AF$9),"-")</f>
        <v>-</v>
      </c>
      <c r="AG94" s="324" t="str">
        <f>IFERROR(AVERAGEIFS('VISSIM Travel Time Outputs'!$F:$F,'VISSIM Travel Time Outputs'!$D:$D,$D94,'VISSIM Travel Time Outputs'!$A:$A,"AVG",'VISSIM Travel Time Outputs'!$B:$B,AG$9),"-")</f>
        <v>-</v>
      </c>
      <c r="AH94" s="324" t="str">
        <f>IFERROR(AVERAGEIFS('VISSIM Travel Time Outputs'!$F:$F,'VISSIM Travel Time Outputs'!$D:$D,$D94,'VISSIM Travel Time Outputs'!$A:$A,"AVG",'VISSIM Travel Time Outputs'!$B:$B,AH$9),"-")</f>
        <v>-</v>
      </c>
      <c r="AI94" s="324" t="str">
        <f>IFERROR(AVERAGEIFS('VISSIM Travel Time Outputs'!$F:$F,'VISSIM Travel Time Outputs'!$D:$D,$D94,'VISSIM Travel Time Outputs'!$A:$A,"AVG",'VISSIM Travel Time Outputs'!$B:$B,AI$9),"-")</f>
        <v>-</v>
      </c>
      <c r="AJ94" s="324" t="str">
        <f>IFERROR(AVERAGEIFS('VISSIM Travel Time Outputs'!$F:$F,'VISSIM Travel Time Outputs'!$D:$D,$D94,'VISSIM Travel Time Outputs'!$A:$A,"AVG",'VISSIM Travel Time Outputs'!$B:$B,AJ$9),"-")</f>
        <v>-</v>
      </c>
      <c r="AK94" s="324" t="str">
        <f>IFERROR(AVERAGEIFS('VISSIM Travel Time Outputs'!$F:$F,'VISSIM Travel Time Outputs'!$D:$D,$D94,'VISSIM Travel Time Outputs'!$A:$A,"AVG",'VISSIM Travel Time Outputs'!$B:$B,AK$9),"-")</f>
        <v>-</v>
      </c>
      <c r="AL94" s="324" t="str">
        <f>IFERROR(AVERAGEIFS('VISSIM Travel Time Outputs'!$F:$F,'VISSIM Travel Time Outputs'!$D:$D,$D94,'VISSIM Travel Time Outputs'!$A:$A,"AVG",'VISSIM Travel Time Outputs'!$B:$B,AL$9),"-")</f>
        <v>-</v>
      </c>
      <c r="AM94" s="324" t="str">
        <f>IFERROR(AVERAGEIFS('VISSIM Travel Time Outputs'!$F:$F,'VISSIM Travel Time Outputs'!$D:$D,$D94,'VISSIM Travel Time Outputs'!$A:$A,"AVG",'VISSIM Travel Time Outputs'!$B:$B,AM$9),"-")</f>
        <v>-</v>
      </c>
      <c r="AN94" s="324" t="str">
        <f>IFERROR(AVERAGEIFS('VISSIM Travel Time Outputs'!$F:$F,'VISSIM Travel Time Outputs'!$D:$D,$D94,'VISSIM Travel Time Outputs'!$A:$A,"AVG",'VISSIM Travel Time Outputs'!$B:$B,AN$9),"-")</f>
        <v>-</v>
      </c>
      <c r="AO94" s="324" t="str">
        <f>IFERROR(AVERAGEIFS('VISSIM Travel Time Outputs'!$F:$F,'VISSIM Travel Time Outputs'!$D:$D,$D94,'VISSIM Travel Time Outputs'!$A:$A,"AVG",'VISSIM Travel Time Outputs'!$B:$B,AO$9),"-")</f>
        <v>-</v>
      </c>
      <c r="AP94" s="325" t="str">
        <f>IFERROR(AVERAGEIFS('VISSIM Travel Time Outputs'!$F:$F,'VISSIM Travel Time Outputs'!$D:$D,$D94,'VISSIM Travel Time Outputs'!$A:$A,"AVG",'VISSIM Travel Time Outputs'!$B:$B,AP$9),"-")</f>
        <v>-</v>
      </c>
      <c r="AQ94" s="331"/>
      <c r="AR94" s="209" t="str">
        <f t="shared" si="35"/>
        <v>--</v>
      </c>
      <c r="AS94" s="354" t="str">
        <f t="shared" si="36"/>
        <v>--</v>
      </c>
      <c r="AT94" s="325">
        <f t="shared" si="37"/>
        <v>0</v>
      </c>
      <c r="AU94" s="255"/>
      <c r="AV94" s="209" t="str">
        <f>IFERROR(TIME(0,0,AVERAGEIFS('VISSIM Travel Time Outputs'!$J:$J,'VISSIM Travel Time Outputs'!$D:$D,$D94,'VISSIM Travel Time Outputs'!$A:$A,"AVG",'VISSIM Travel Time Outputs'!$B:$B,AV$9)),"-")</f>
        <v>-</v>
      </c>
      <c r="AW94" s="34" t="str">
        <f>IFERROR(TIME(0,0,AVERAGEIFS('VISSIM Travel Time Outputs'!$J:$J,'VISSIM Travel Time Outputs'!$D:$D,$D94,'VISSIM Travel Time Outputs'!$A:$A,"AVG",'VISSIM Travel Time Outputs'!$B:$B,AW$9)),"-")</f>
        <v>-</v>
      </c>
      <c r="AX94" s="34" t="str">
        <f>IFERROR(TIME(0,0,AVERAGEIFS('VISSIM Travel Time Outputs'!$J:$J,'VISSIM Travel Time Outputs'!$D:$D,$D94,'VISSIM Travel Time Outputs'!$A:$A,"AVG",'VISSIM Travel Time Outputs'!$B:$B,AX$9)),"-")</f>
        <v>-</v>
      </c>
      <c r="AY94" s="34" t="str">
        <f>IFERROR(TIME(0,0,AVERAGEIFS('VISSIM Travel Time Outputs'!$J:$J,'VISSIM Travel Time Outputs'!$D:$D,$D94,'VISSIM Travel Time Outputs'!$A:$A,"AVG",'VISSIM Travel Time Outputs'!$B:$B,AY$9)),"-")</f>
        <v>-</v>
      </c>
      <c r="AZ94" s="34" t="str">
        <f>IFERROR(TIME(0,0,AVERAGEIFS('VISSIM Travel Time Outputs'!$J:$J,'VISSIM Travel Time Outputs'!$D:$D,$D94,'VISSIM Travel Time Outputs'!$A:$A,"AVG",'VISSIM Travel Time Outputs'!$B:$B,AZ$9)),"-")</f>
        <v>-</v>
      </c>
      <c r="BA94" s="34" t="str">
        <f>IFERROR(TIME(0,0,AVERAGEIFS('VISSIM Travel Time Outputs'!$J:$J,'VISSIM Travel Time Outputs'!$D:$D,$D94,'VISSIM Travel Time Outputs'!$A:$A,"AVG",'VISSIM Travel Time Outputs'!$B:$B,BA$9)),"-")</f>
        <v>-</v>
      </c>
      <c r="BB94" s="34" t="str">
        <f>IFERROR(TIME(0,0,AVERAGEIFS('VISSIM Travel Time Outputs'!$J:$J,'VISSIM Travel Time Outputs'!$D:$D,$D94,'VISSIM Travel Time Outputs'!$A:$A,"AVG",'VISSIM Travel Time Outputs'!$B:$B,BB$9)),"-")</f>
        <v>-</v>
      </c>
      <c r="BC94" s="34" t="str">
        <f>IFERROR(TIME(0,0,AVERAGEIFS('VISSIM Travel Time Outputs'!$J:$J,'VISSIM Travel Time Outputs'!$D:$D,$D94,'VISSIM Travel Time Outputs'!$A:$A,"AVG",'VISSIM Travel Time Outputs'!$B:$B,BC$9)),"-")</f>
        <v>-</v>
      </c>
      <c r="BD94" s="34" t="str">
        <f>IFERROR(TIME(0,0,AVERAGEIFS('VISSIM Travel Time Outputs'!$J:$J,'VISSIM Travel Time Outputs'!$D:$D,$D94,'VISSIM Travel Time Outputs'!$A:$A,"AVG",'VISSIM Travel Time Outputs'!$B:$B,BD$9)),"-")</f>
        <v>-</v>
      </c>
      <c r="BE94" s="34" t="str">
        <f>IFERROR(TIME(0,0,AVERAGEIFS('VISSIM Travel Time Outputs'!$J:$J,'VISSIM Travel Time Outputs'!$D:$D,$D94,'VISSIM Travel Time Outputs'!$A:$A,"AVG",'VISSIM Travel Time Outputs'!$B:$B,BE$9)),"-")</f>
        <v>-</v>
      </c>
      <c r="BF94" s="34" t="str">
        <f>IFERROR(TIME(0,0,AVERAGEIFS('VISSIM Travel Time Outputs'!$J:$J,'VISSIM Travel Time Outputs'!$D:$D,$D94,'VISSIM Travel Time Outputs'!$A:$A,"AVG",'VISSIM Travel Time Outputs'!$B:$B,BF$9)),"-")</f>
        <v>-</v>
      </c>
      <c r="BG94" s="34" t="str">
        <f>IFERROR(TIME(0,0,AVERAGEIFS('VISSIM Travel Time Outputs'!$J:$J,'VISSIM Travel Time Outputs'!$D:$D,$D94,'VISSIM Travel Time Outputs'!$A:$A,"AVG",'VISSIM Travel Time Outputs'!$B:$B,BG$9)),"-")</f>
        <v>-</v>
      </c>
      <c r="BH94" s="34" t="str">
        <f>IFERROR(TIME(0,0,AVERAGEIFS('VISSIM Travel Time Outputs'!$J:$J,'VISSIM Travel Time Outputs'!$D:$D,$D94,'VISSIM Travel Time Outputs'!$A:$A,"AVG",'VISSIM Travel Time Outputs'!$B:$B,BH$9)),"-")</f>
        <v>-</v>
      </c>
      <c r="BI94" s="34" t="str">
        <f>IFERROR(TIME(0,0,AVERAGEIFS('VISSIM Travel Time Outputs'!$J:$J,'VISSIM Travel Time Outputs'!$D:$D,$D94,'VISSIM Travel Time Outputs'!$A:$A,"AVG",'VISSIM Travel Time Outputs'!$B:$B,BI$9)),"-")</f>
        <v>-</v>
      </c>
      <c r="BJ94" s="34" t="str">
        <f>IFERROR(TIME(0,0,AVERAGEIFS('VISSIM Travel Time Outputs'!$J:$J,'VISSIM Travel Time Outputs'!$D:$D,$D94,'VISSIM Travel Time Outputs'!$A:$A,"AVG",'VISSIM Travel Time Outputs'!$B:$B,BJ$9)),"-")</f>
        <v>-</v>
      </c>
      <c r="BK94" s="134" t="str">
        <f>IFERROR(TIME(0,0,AVERAGEIFS('VISSIM Travel Time Outputs'!$J:$J,'VISSIM Travel Time Outputs'!$D:$D,$D94,'VISSIM Travel Time Outputs'!$A:$A,"AVG",'VISSIM Travel Time Outputs'!$B:$B,BK$9)),"-")</f>
        <v>-</v>
      </c>
      <c r="BL94" s="126"/>
      <c r="BM94" s="323" t="str">
        <f>IFERROR(AVERAGEIFS('VISSIM Travel Time Outputs'!$G:$G,'VISSIM Travel Time Outputs'!$D:$D,$D94,'VISSIM Travel Time Outputs'!$A:$A,"AVG",'VISSIM Travel Time Outputs'!$B:$B,BM$9),"-")</f>
        <v>-</v>
      </c>
      <c r="BN94" s="324" t="str">
        <f>IFERROR(AVERAGEIFS('VISSIM Travel Time Outputs'!$G:$G,'VISSIM Travel Time Outputs'!$D:$D,$D94,'VISSIM Travel Time Outputs'!$A:$A,"AVG",'VISSIM Travel Time Outputs'!$B:$B,BN$9),"-")</f>
        <v>-</v>
      </c>
      <c r="BO94" s="324" t="str">
        <f>IFERROR(AVERAGEIFS('VISSIM Travel Time Outputs'!$G:$G,'VISSIM Travel Time Outputs'!$D:$D,$D94,'VISSIM Travel Time Outputs'!$A:$A,"AVG",'VISSIM Travel Time Outputs'!$B:$B,BO$9),"-")</f>
        <v>-</v>
      </c>
      <c r="BP94" s="324" t="str">
        <f>IFERROR(AVERAGEIFS('VISSIM Travel Time Outputs'!$G:$G,'VISSIM Travel Time Outputs'!$D:$D,$D94,'VISSIM Travel Time Outputs'!$A:$A,"AVG",'VISSIM Travel Time Outputs'!$B:$B,BP$9),"-")</f>
        <v>-</v>
      </c>
      <c r="BQ94" s="324" t="str">
        <f>IFERROR(AVERAGEIFS('VISSIM Travel Time Outputs'!$G:$G,'VISSIM Travel Time Outputs'!$D:$D,$D94,'VISSIM Travel Time Outputs'!$A:$A,"AVG",'VISSIM Travel Time Outputs'!$B:$B,BQ$9),"-")</f>
        <v>-</v>
      </c>
      <c r="BR94" s="324" t="str">
        <f>IFERROR(AVERAGEIFS('VISSIM Travel Time Outputs'!$G:$G,'VISSIM Travel Time Outputs'!$D:$D,$D94,'VISSIM Travel Time Outputs'!$A:$A,"AVG",'VISSIM Travel Time Outputs'!$B:$B,BR$9),"-")</f>
        <v>-</v>
      </c>
      <c r="BS94" s="324" t="str">
        <f>IFERROR(AVERAGEIFS('VISSIM Travel Time Outputs'!$G:$G,'VISSIM Travel Time Outputs'!$D:$D,$D94,'VISSIM Travel Time Outputs'!$A:$A,"AVG",'VISSIM Travel Time Outputs'!$B:$B,BS$9),"-")</f>
        <v>-</v>
      </c>
      <c r="BT94" s="324" t="str">
        <f>IFERROR(AVERAGEIFS('VISSIM Travel Time Outputs'!$G:$G,'VISSIM Travel Time Outputs'!$D:$D,$D94,'VISSIM Travel Time Outputs'!$A:$A,"AVG",'VISSIM Travel Time Outputs'!$B:$B,BT$9),"-")</f>
        <v>-</v>
      </c>
      <c r="BU94" s="324" t="str">
        <f>IFERROR(AVERAGEIFS('VISSIM Travel Time Outputs'!$G:$G,'VISSIM Travel Time Outputs'!$D:$D,$D94,'VISSIM Travel Time Outputs'!$A:$A,"AVG",'VISSIM Travel Time Outputs'!$B:$B,BU$9),"-")</f>
        <v>-</v>
      </c>
      <c r="BV94" s="324" t="str">
        <f>IFERROR(AVERAGEIFS('VISSIM Travel Time Outputs'!$G:$G,'VISSIM Travel Time Outputs'!$D:$D,$D94,'VISSIM Travel Time Outputs'!$A:$A,"AVG",'VISSIM Travel Time Outputs'!$B:$B,BV$9),"-")</f>
        <v>-</v>
      </c>
      <c r="BW94" s="324" t="str">
        <f>IFERROR(AVERAGEIFS('VISSIM Travel Time Outputs'!$G:$G,'VISSIM Travel Time Outputs'!$D:$D,$D94,'VISSIM Travel Time Outputs'!$A:$A,"AVG",'VISSIM Travel Time Outputs'!$B:$B,BW$9),"-")</f>
        <v>-</v>
      </c>
      <c r="BX94" s="324" t="str">
        <f>IFERROR(AVERAGEIFS('VISSIM Travel Time Outputs'!$G:$G,'VISSIM Travel Time Outputs'!$D:$D,$D94,'VISSIM Travel Time Outputs'!$A:$A,"AVG",'VISSIM Travel Time Outputs'!$B:$B,BX$9),"-")</f>
        <v>-</v>
      </c>
      <c r="BY94" s="324" t="str">
        <f>IFERROR(AVERAGEIFS('VISSIM Travel Time Outputs'!$G:$G,'VISSIM Travel Time Outputs'!$D:$D,$D94,'VISSIM Travel Time Outputs'!$A:$A,"AVG",'VISSIM Travel Time Outputs'!$B:$B,BY$9),"-")</f>
        <v>-</v>
      </c>
      <c r="BZ94" s="324" t="str">
        <f>IFERROR(AVERAGEIFS('VISSIM Travel Time Outputs'!$G:$G,'VISSIM Travel Time Outputs'!$D:$D,$D94,'VISSIM Travel Time Outputs'!$A:$A,"AVG",'VISSIM Travel Time Outputs'!$B:$B,BZ$9),"-")</f>
        <v>-</v>
      </c>
      <c r="CA94" s="324" t="str">
        <f>IFERROR(AVERAGEIFS('VISSIM Travel Time Outputs'!$G:$G,'VISSIM Travel Time Outputs'!$D:$D,$D94,'VISSIM Travel Time Outputs'!$A:$A,"AVG",'VISSIM Travel Time Outputs'!$B:$B,CA$9),"-")</f>
        <v>-</v>
      </c>
      <c r="CB94" s="325" t="str">
        <f>IFERROR(AVERAGEIFS('VISSIM Travel Time Outputs'!$G:$G,'VISSIM Travel Time Outputs'!$D:$D,$D94,'VISSIM Travel Time Outputs'!$A:$A,"AVG",'VISSIM Travel Time Outputs'!$B:$B,CB$9),"-")</f>
        <v>-</v>
      </c>
      <c r="CC94" s="254"/>
      <c r="CD94" s="209" t="str">
        <f t="shared" si="38"/>
        <v>--</v>
      </c>
      <c r="CE94" s="354" t="str">
        <f t="shared" si="39"/>
        <v>--</v>
      </c>
      <c r="CF94" s="325">
        <f t="shared" si="40"/>
        <v>0</v>
      </c>
      <c r="CG94" s="331"/>
      <c r="CH94" s="209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134"/>
      <c r="CX94" s="331"/>
      <c r="CY94" s="323"/>
      <c r="CZ94" s="324"/>
      <c r="DA94" s="324"/>
      <c r="DB94" s="324"/>
      <c r="DC94" s="324"/>
      <c r="DD94" s="324"/>
      <c r="DE94" s="324"/>
      <c r="DF94" s="324"/>
      <c r="DG94" s="324"/>
      <c r="DH94" s="324"/>
      <c r="DI94" s="324"/>
      <c r="DJ94" s="324"/>
      <c r="DK94" s="324"/>
      <c r="DL94" s="324"/>
      <c r="DM94" s="324"/>
      <c r="DN94" s="325"/>
      <c r="DO94" s="331"/>
      <c r="DP94" s="209" t="str">
        <f t="shared" si="41"/>
        <v>--</v>
      </c>
      <c r="DQ94" s="354" t="str">
        <f t="shared" si="42"/>
        <v>--</v>
      </c>
      <c r="DR94" s="325">
        <f t="shared" si="43"/>
        <v>0</v>
      </c>
      <c r="DS94" s="255"/>
      <c r="DT94" s="209" t="str">
        <f>IFERROR(TIME(0,0,AVERAGEIFS('VISSIM Travel Time Outputs'!$K:$K,'VISSIM Travel Time Outputs'!$D:$D,$D94,'VISSIM Travel Time Outputs'!$A:$A,"AVG",'VISSIM Travel Time Outputs'!$B:$B,DT$9)),"-")</f>
        <v>-</v>
      </c>
      <c r="DU94" s="34" t="str">
        <f>IFERROR(TIME(0,0,AVERAGEIFS('VISSIM Travel Time Outputs'!$K:$K,'VISSIM Travel Time Outputs'!$D:$D,$D94,'VISSIM Travel Time Outputs'!$A:$A,"AVG",'VISSIM Travel Time Outputs'!$B:$B,DU$9)),"-")</f>
        <v>-</v>
      </c>
      <c r="DV94" s="34" t="str">
        <f>IFERROR(TIME(0,0,AVERAGEIFS('VISSIM Travel Time Outputs'!$K:$K,'VISSIM Travel Time Outputs'!$D:$D,$D94,'VISSIM Travel Time Outputs'!$A:$A,"AVG",'VISSIM Travel Time Outputs'!$B:$B,DV$9)),"-")</f>
        <v>-</v>
      </c>
      <c r="DW94" s="34" t="str">
        <f>IFERROR(TIME(0,0,AVERAGEIFS('VISSIM Travel Time Outputs'!$K:$K,'VISSIM Travel Time Outputs'!$D:$D,$D94,'VISSIM Travel Time Outputs'!$A:$A,"AVG",'VISSIM Travel Time Outputs'!$B:$B,DW$9)),"-")</f>
        <v>-</v>
      </c>
      <c r="DX94" s="34" t="str">
        <f>IFERROR(TIME(0,0,AVERAGEIFS('VISSIM Travel Time Outputs'!$K:$K,'VISSIM Travel Time Outputs'!$D:$D,$D94,'VISSIM Travel Time Outputs'!$A:$A,"AVG",'VISSIM Travel Time Outputs'!$B:$B,DX$9)),"-")</f>
        <v>-</v>
      </c>
      <c r="DY94" s="34" t="str">
        <f>IFERROR(TIME(0,0,AVERAGEIFS('VISSIM Travel Time Outputs'!$K:$K,'VISSIM Travel Time Outputs'!$D:$D,$D94,'VISSIM Travel Time Outputs'!$A:$A,"AVG",'VISSIM Travel Time Outputs'!$B:$B,DY$9)),"-")</f>
        <v>-</v>
      </c>
      <c r="DZ94" s="34" t="str">
        <f>IFERROR(TIME(0,0,AVERAGEIFS('VISSIM Travel Time Outputs'!$K:$K,'VISSIM Travel Time Outputs'!$D:$D,$D94,'VISSIM Travel Time Outputs'!$A:$A,"AVG",'VISSIM Travel Time Outputs'!$B:$B,DZ$9)),"-")</f>
        <v>-</v>
      </c>
      <c r="EA94" s="34" t="str">
        <f>IFERROR(TIME(0,0,AVERAGEIFS('VISSIM Travel Time Outputs'!$K:$K,'VISSIM Travel Time Outputs'!$D:$D,$D94,'VISSIM Travel Time Outputs'!$A:$A,"AVG",'VISSIM Travel Time Outputs'!$B:$B,EA$9)),"-")</f>
        <v>-</v>
      </c>
      <c r="EB94" s="34" t="str">
        <f>IFERROR(TIME(0,0,AVERAGEIFS('VISSIM Travel Time Outputs'!$K:$K,'VISSIM Travel Time Outputs'!$D:$D,$D94,'VISSIM Travel Time Outputs'!$A:$A,"AVG",'VISSIM Travel Time Outputs'!$B:$B,EB$9)),"-")</f>
        <v>-</v>
      </c>
      <c r="EC94" s="34" t="str">
        <f>IFERROR(TIME(0,0,AVERAGEIFS('VISSIM Travel Time Outputs'!$K:$K,'VISSIM Travel Time Outputs'!$D:$D,$D94,'VISSIM Travel Time Outputs'!$A:$A,"AVG",'VISSIM Travel Time Outputs'!$B:$B,EC$9)),"-")</f>
        <v>-</v>
      </c>
      <c r="ED94" s="34" t="str">
        <f>IFERROR(TIME(0,0,AVERAGEIFS('VISSIM Travel Time Outputs'!$K:$K,'VISSIM Travel Time Outputs'!$D:$D,$D94,'VISSIM Travel Time Outputs'!$A:$A,"AVG",'VISSIM Travel Time Outputs'!$B:$B,ED$9)),"-")</f>
        <v>-</v>
      </c>
      <c r="EE94" s="34" t="str">
        <f>IFERROR(TIME(0,0,AVERAGEIFS('VISSIM Travel Time Outputs'!$K:$K,'VISSIM Travel Time Outputs'!$D:$D,$D94,'VISSIM Travel Time Outputs'!$A:$A,"AVG",'VISSIM Travel Time Outputs'!$B:$B,EE$9)),"-")</f>
        <v>-</v>
      </c>
      <c r="EF94" s="34" t="str">
        <f>IFERROR(TIME(0,0,AVERAGEIFS('VISSIM Travel Time Outputs'!$K:$K,'VISSIM Travel Time Outputs'!$D:$D,$D94,'VISSIM Travel Time Outputs'!$A:$A,"AVG",'VISSIM Travel Time Outputs'!$B:$B,EF$9)),"-")</f>
        <v>-</v>
      </c>
      <c r="EG94" s="34" t="str">
        <f>IFERROR(TIME(0,0,AVERAGEIFS('VISSIM Travel Time Outputs'!$K:$K,'VISSIM Travel Time Outputs'!$D:$D,$D94,'VISSIM Travel Time Outputs'!$A:$A,"AVG",'VISSIM Travel Time Outputs'!$B:$B,EG$9)),"-")</f>
        <v>-</v>
      </c>
      <c r="EH94" s="34" t="str">
        <f>IFERROR(TIME(0,0,AVERAGEIFS('VISSIM Travel Time Outputs'!$K:$K,'VISSIM Travel Time Outputs'!$D:$D,$D94,'VISSIM Travel Time Outputs'!$A:$A,"AVG",'VISSIM Travel Time Outputs'!$B:$B,EH$9)),"-")</f>
        <v>-</v>
      </c>
      <c r="EI94" s="134" t="str">
        <f>IFERROR(TIME(0,0,AVERAGEIFS('VISSIM Travel Time Outputs'!$K:$K,'VISSIM Travel Time Outputs'!$D:$D,$D94,'VISSIM Travel Time Outputs'!$A:$A,"AVG",'VISSIM Travel Time Outputs'!$B:$B,EI$9)),"-")</f>
        <v>-</v>
      </c>
      <c r="EJ94" s="126"/>
      <c r="EK94" s="323" t="str">
        <f>IFERROR(AVERAGEIFS('VISSIM Travel Time Outputs'!$H:$H,'VISSIM Travel Time Outputs'!$D:$D,$D94,'VISSIM Travel Time Outputs'!$A:$A,"AVG",'VISSIM Travel Time Outputs'!$B:$B,EK$9),"-")</f>
        <v>-</v>
      </c>
      <c r="EL94" s="324" t="str">
        <f>IFERROR(AVERAGEIFS('VISSIM Travel Time Outputs'!$H:$H,'VISSIM Travel Time Outputs'!$D:$D,$D94,'VISSIM Travel Time Outputs'!$A:$A,"AVG",'VISSIM Travel Time Outputs'!$B:$B,EL$9),"-")</f>
        <v>-</v>
      </c>
      <c r="EM94" s="324" t="str">
        <f>IFERROR(AVERAGEIFS('VISSIM Travel Time Outputs'!$H:$H,'VISSIM Travel Time Outputs'!$D:$D,$D94,'VISSIM Travel Time Outputs'!$A:$A,"AVG",'VISSIM Travel Time Outputs'!$B:$B,EM$9),"-")</f>
        <v>-</v>
      </c>
      <c r="EN94" s="324" t="str">
        <f>IFERROR(AVERAGEIFS('VISSIM Travel Time Outputs'!$H:$H,'VISSIM Travel Time Outputs'!$D:$D,$D94,'VISSIM Travel Time Outputs'!$A:$A,"AVG",'VISSIM Travel Time Outputs'!$B:$B,EN$9),"-")</f>
        <v>-</v>
      </c>
      <c r="EO94" s="324" t="str">
        <f>IFERROR(AVERAGEIFS('VISSIM Travel Time Outputs'!$H:$H,'VISSIM Travel Time Outputs'!$D:$D,$D94,'VISSIM Travel Time Outputs'!$A:$A,"AVG",'VISSIM Travel Time Outputs'!$B:$B,EO$9),"-")</f>
        <v>-</v>
      </c>
      <c r="EP94" s="324" t="str">
        <f>IFERROR(AVERAGEIFS('VISSIM Travel Time Outputs'!$H:$H,'VISSIM Travel Time Outputs'!$D:$D,$D94,'VISSIM Travel Time Outputs'!$A:$A,"AVG",'VISSIM Travel Time Outputs'!$B:$B,EP$9),"-")</f>
        <v>-</v>
      </c>
      <c r="EQ94" s="324" t="str">
        <f>IFERROR(AVERAGEIFS('VISSIM Travel Time Outputs'!$H:$H,'VISSIM Travel Time Outputs'!$D:$D,$D94,'VISSIM Travel Time Outputs'!$A:$A,"AVG",'VISSIM Travel Time Outputs'!$B:$B,EQ$9),"-")</f>
        <v>-</v>
      </c>
      <c r="ER94" s="324" t="str">
        <f>IFERROR(AVERAGEIFS('VISSIM Travel Time Outputs'!$H:$H,'VISSIM Travel Time Outputs'!$D:$D,$D94,'VISSIM Travel Time Outputs'!$A:$A,"AVG",'VISSIM Travel Time Outputs'!$B:$B,ER$9),"-")</f>
        <v>-</v>
      </c>
      <c r="ES94" s="324" t="str">
        <f>IFERROR(AVERAGEIFS('VISSIM Travel Time Outputs'!$H:$H,'VISSIM Travel Time Outputs'!$D:$D,$D94,'VISSIM Travel Time Outputs'!$A:$A,"AVG",'VISSIM Travel Time Outputs'!$B:$B,ES$9),"-")</f>
        <v>-</v>
      </c>
      <c r="ET94" s="324" t="str">
        <f>IFERROR(AVERAGEIFS('VISSIM Travel Time Outputs'!$H:$H,'VISSIM Travel Time Outputs'!$D:$D,$D94,'VISSIM Travel Time Outputs'!$A:$A,"AVG",'VISSIM Travel Time Outputs'!$B:$B,ET$9),"-")</f>
        <v>-</v>
      </c>
      <c r="EU94" s="324" t="str">
        <f>IFERROR(AVERAGEIFS('VISSIM Travel Time Outputs'!$H:$H,'VISSIM Travel Time Outputs'!$D:$D,$D94,'VISSIM Travel Time Outputs'!$A:$A,"AVG",'VISSIM Travel Time Outputs'!$B:$B,EU$9),"-")</f>
        <v>-</v>
      </c>
      <c r="EV94" s="324" t="str">
        <f>IFERROR(AVERAGEIFS('VISSIM Travel Time Outputs'!$H:$H,'VISSIM Travel Time Outputs'!$D:$D,$D94,'VISSIM Travel Time Outputs'!$A:$A,"AVG",'VISSIM Travel Time Outputs'!$B:$B,EV$9),"-")</f>
        <v>-</v>
      </c>
      <c r="EW94" s="324" t="str">
        <f>IFERROR(AVERAGEIFS('VISSIM Travel Time Outputs'!$H:$H,'VISSIM Travel Time Outputs'!$D:$D,$D94,'VISSIM Travel Time Outputs'!$A:$A,"AVG",'VISSIM Travel Time Outputs'!$B:$B,EW$9),"-")</f>
        <v>-</v>
      </c>
      <c r="EX94" s="324" t="str">
        <f>IFERROR(AVERAGEIFS('VISSIM Travel Time Outputs'!$H:$H,'VISSIM Travel Time Outputs'!$D:$D,$D94,'VISSIM Travel Time Outputs'!$A:$A,"AVG",'VISSIM Travel Time Outputs'!$B:$B,EX$9),"-")</f>
        <v>-</v>
      </c>
      <c r="EY94" s="324" t="str">
        <f>IFERROR(AVERAGEIFS('VISSIM Travel Time Outputs'!$H:$H,'VISSIM Travel Time Outputs'!$D:$D,$D94,'VISSIM Travel Time Outputs'!$A:$A,"AVG",'VISSIM Travel Time Outputs'!$B:$B,EY$9),"-")</f>
        <v>-</v>
      </c>
      <c r="EZ94" s="325" t="str">
        <f>IFERROR(AVERAGEIFS('VISSIM Travel Time Outputs'!$H:$H,'VISSIM Travel Time Outputs'!$D:$D,$D94,'VISSIM Travel Time Outputs'!$A:$A,"AVG",'VISSIM Travel Time Outputs'!$B:$B,EZ$9),"-")</f>
        <v>-</v>
      </c>
      <c r="FA94" s="254"/>
      <c r="FB94" s="209" t="str">
        <f t="shared" si="44"/>
        <v>--</v>
      </c>
      <c r="FC94" s="354" t="str">
        <f t="shared" si="45"/>
        <v>--</v>
      </c>
      <c r="FD94" s="325">
        <f t="shared" si="46"/>
        <v>0</v>
      </c>
      <c r="FE94" s="331"/>
      <c r="FF94" s="209" t="str">
        <f>IFERROR(GETPIVOTDATA("Average of TRAVTM(40)",#REF!,"TIMEINT",FF$9,"VEHICLETRAVELTIMEMEASUREMENT",$D94)/3600/24,"--")</f>
        <v>--</v>
      </c>
      <c r="FG94" s="34" t="str">
        <f>IFERROR(GETPIVOTDATA("Average of TRAVTM(40)",#REF!,"TIMEINT",FG$9,"VEHICLETRAVELTIMEMEASUREMENT",$D94)/3600/24,"--")</f>
        <v>--</v>
      </c>
      <c r="FH94" s="34" t="str">
        <f>IFERROR(GETPIVOTDATA("Average of TRAVTM(40)",#REF!,"TIMEINT",FH$9,"VEHICLETRAVELTIMEMEASUREMENT",$D94)/3600/24,"--")</f>
        <v>--</v>
      </c>
      <c r="FI94" s="34" t="str">
        <f>IFERROR(GETPIVOTDATA("Average of TRAVTM(40)",#REF!,"TIMEINT",FI$9,"VEHICLETRAVELTIMEMEASUREMENT",$D94)/3600/24,"--")</f>
        <v>--</v>
      </c>
      <c r="FJ94" s="34" t="str">
        <f>IFERROR(GETPIVOTDATA("Average of TRAVTM(40)",#REF!,"TIMEINT",FJ$9,"VEHICLETRAVELTIMEMEASUREMENT",$D94)/3600/24,"--")</f>
        <v>--</v>
      </c>
      <c r="FK94" s="34" t="str">
        <f>IFERROR(GETPIVOTDATA("Average of TRAVTM(40)",#REF!,"TIMEINT",FK$9,"VEHICLETRAVELTIMEMEASUREMENT",$D94)/3600/24,"--")</f>
        <v>--</v>
      </c>
      <c r="FL94" s="34" t="str">
        <f>IFERROR(GETPIVOTDATA("Average of TRAVTM(40)",#REF!,"TIMEINT",FL$9,"VEHICLETRAVELTIMEMEASUREMENT",$D94)/3600/24,"--")</f>
        <v>--</v>
      </c>
      <c r="FM94" s="34" t="str">
        <f>IFERROR(GETPIVOTDATA("Average of TRAVTM(40)",#REF!,"TIMEINT",FM$9,"VEHICLETRAVELTIMEMEASUREMENT",$D94)/3600/24,"--")</f>
        <v>--</v>
      </c>
      <c r="FN94" s="34" t="str">
        <f>IFERROR(GETPIVOTDATA("Average of TRAVTM(40)",#REF!,"TIMEINT",FN$9,"VEHICLETRAVELTIMEMEASUREMENT",$D94)/3600/24,"--")</f>
        <v>--</v>
      </c>
      <c r="FO94" s="34" t="str">
        <f>IFERROR(GETPIVOTDATA("Average of TRAVTM(40)",#REF!,"TIMEINT",FO$9,"VEHICLETRAVELTIMEMEASUREMENT",$D94)/3600/24,"--")</f>
        <v>--</v>
      </c>
      <c r="FP94" s="34" t="str">
        <f>IFERROR(GETPIVOTDATA("Average of TRAVTM(40)",#REF!,"TIMEINT",FP$9,"VEHICLETRAVELTIMEMEASUREMENT",$D94)/3600/24,"--")</f>
        <v>--</v>
      </c>
      <c r="FQ94" s="34" t="str">
        <f>IFERROR(GETPIVOTDATA("Average of TRAVTM(40)",#REF!,"TIMEINT",FQ$9,"VEHICLETRAVELTIMEMEASUREMENT",$D94)/3600/24,"--")</f>
        <v>--</v>
      </c>
      <c r="FR94" s="34" t="str">
        <f>IFERROR(GETPIVOTDATA("Average of TRAVTM(40)",#REF!,"TIMEINT",FR$9,"VEHICLETRAVELTIMEMEASUREMENT",$D94)/3600/24,"--")</f>
        <v>--</v>
      </c>
      <c r="FS94" s="34" t="str">
        <f>IFERROR(GETPIVOTDATA("Average of TRAVTM(40)",#REF!,"TIMEINT",FS$9,"VEHICLETRAVELTIMEMEASUREMENT",$D94)/3600/24,"--")</f>
        <v>--</v>
      </c>
      <c r="FT94" s="34" t="str">
        <f>IFERROR(GETPIVOTDATA("Average of TRAVTM(40)",#REF!,"TIMEINT",FT$9,"VEHICLETRAVELTIMEMEASUREMENT",$D94)/3600/24,"--")</f>
        <v>--</v>
      </c>
      <c r="FU94" s="134" t="str">
        <f>IFERROR(GETPIVOTDATA("Average of TRAVTM(40)",#REF!,"TIMEINT",FU$9,"VEHICLETRAVELTIMEMEASUREMENT",$D94)/3600/24,"--")</f>
        <v>--</v>
      </c>
      <c r="FV94" s="331"/>
      <c r="FW94" s="323" t="str">
        <f>IFERROR(GETPIVOTDATA("Average of VEHS(40)",#REF!,"TIMEINT",FW$9,"VEHICLETRAVELTIMEMEASUREMENT",$D94),"--")</f>
        <v>--</v>
      </c>
      <c r="FX94" s="324" t="str">
        <f>IFERROR(GETPIVOTDATA("Average of VEHS(40)",#REF!,"TIMEINT",FX$9,"VEHICLETRAVELTIMEMEASUREMENT",$D94),"--")</f>
        <v>--</v>
      </c>
      <c r="FY94" s="324" t="str">
        <f>IFERROR(GETPIVOTDATA("Average of VEHS(40)",#REF!,"TIMEINT",FY$9,"VEHICLETRAVELTIMEMEASUREMENT",$D94),"--")</f>
        <v>--</v>
      </c>
      <c r="FZ94" s="324" t="str">
        <f>IFERROR(GETPIVOTDATA("Average of VEHS(40)",#REF!,"TIMEINT",FZ$9,"VEHICLETRAVELTIMEMEASUREMENT",$D94),"--")</f>
        <v>--</v>
      </c>
      <c r="GA94" s="324" t="str">
        <f>IFERROR(GETPIVOTDATA("Average of VEHS(40)",#REF!,"TIMEINT",GA$9,"VEHICLETRAVELTIMEMEASUREMENT",$D94),"--")</f>
        <v>--</v>
      </c>
      <c r="GB94" s="324" t="str">
        <f>IFERROR(GETPIVOTDATA("Average of VEHS(40)",#REF!,"TIMEINT",GB$9,"VEHICLETRAVELTIMEMEASUREMENT",$D94),"--")</f>
        <v>--</v>
      </c>
      <c r="GC94" s="324" t="str">
        <f>IFERROR(GETPIVOTDATA("Average of VEHS(40)",#REF!,"TIMEINT",GC$9,"VEHICLETRAVELTIMEMEASUREMENT",$D94),"--")</f>
        <v>--</v>
      </c>
      <c r="GD94" s="324" t="str">
        <f>IFERROR(GETPIVOTDATA("Average of VEHS(40)",#REF!,"TIMEINT",GD$9,"VEHICLETRAVELTIMEMEASUREMENT",$D94),"--")</f>
        <v>--</v>
      </c>
      <c r="GE94" s="324" t="str">
        <f>IFERROR(GETPIVOTDATA("Average of VEHS(40)",#REF!,"TIMEINT",GE$9,"VEHICLETRAVELTIMEMEASUREMENT",$D94),"--")</f>
        <v>--</v>
      </c>
      <c r="GF94" s="324" t="str">
        <f>IFERROR(GETPIVOTDATA("Average of VEHS(40)",#REF!,"TIMEINT",GF$9,"VEHICLETRAVELTIMEMEASUREMENT",$D94),"--")</f>
        <v>--</v>
      </c>
      <c r="GG94" s="324" t="str">
        <f>IFERROR(GETPIVOTDATA("Average of VEHS(40)",#REF!,"TIMEINT",GG$9,"VEHICLETRAVELTIMEMEASUREMENT",$D94),"--")</f>
        <v>--</v>
      </c>
      <c r="GH94" s="324" t="str">
        <f>IFERROR(GETPIVOTDATA("Average of VEHS(40)",#REF!,"TIMEINT",GH$9,"VEHICLETRAVELTIMEMEASUREMENT",$D94),"--")</f>
        <v>--</v>
      </c>
      <c r="GI94" s="324" t="str">
        <f>IFERROR(GETPIVOTDATA("Average of VEHS(40)",#REF!,"TIMEINT",GI$9,"VEHICLETRAVELTIMEMEASUREMENT",$D94),"--")</f>
        <v>--</v>
      </c>
      <c r="GJ94" s="324" t="str">
        <f>IFERROR(GETPIVOTDATA("Average of VEHS(40)",#REF!,"TIMEINT",GJ$9,"VEHICLETRAVELTIMEMEASUREMENT",$D94),"--")</f>
        <v>--</v>
      </c>
      <c r="GK94" s="324" t="str">
        <f>IFERROR(GETPIVOTDATA("Average of VEHS(40)",#REF!,"TIMEINT",GK$9,"VEHICLETRAVELTIMEMEASUREMENT",$D94),"--")</f>
        <v>--</v>
      </c>
      <c r="GL94" s="325" t="str">
        <f>IFERROR(GETPIVOTDATA("Average of VEHS(40)",#REF!,"TIMEINT",GL$9,"VEHICLETRAVELTIMEMEASUREMENT",$D94),"--")</f>
        <v>--</v>
      </c>
      <c r="GM94" s="331"/>
      <c r="GN94" s="209" t="str">
        <f t="shared" si="47"/>
        <v>--</v>
      </c>
      <c r="GO94" s="354" t="str">
        <f t="shared" si="48"/>
        <v>--</v>
      </c>
      <c r="GP94" s="325">
        <f t="shared" si="49"/>
        <v>0</v>
      </c>
      <c r="GQ94" s="331"/>
      <c r="GR94" s="209" t="str">
        <f>IFERROR(GETPIVOTDATA("Average of TRAVTM(60)",#REF!,"TIMEINT",GR$9,"VEHICLETRAVELTIMEMEASUREMENT",$D94)/3600/24,"--")</f>
        <v>--</v>
      </c>
      <c r="GS94" s="34" t="str">
        <f>IFERROR(GETPIVOTDATA("Average of TRAVTM(60)",#REF!,"TIMEINT",GS$9,"VEHICLETRAVELTIMEMEASUREMENT",$D94)/3600/24,"--")</f>
        <v>--</v>
      </c>
      <c r="GT94" s="34" t="str">
        <f>IFERROR(GETPIVOTDATA("Average of TRAVTM(60)",#REF!,"TIMEINT",GT$9,"VEHICLETRAVELTIMEMEASUREMENT",$D94)/3600/24,"--")</f>
        <v>--</v>
      </c>
      <c r="GU94" s="34" t="str">
        <f>IFERROR(GETPIVOTDATA("Average of TRAVTM(60)",#REF!,"TIMEINT",GU$9,"VEHICLETRAVELTIMEMEASUREMENT",$D94)/3600/24,"--")</f>
        <v>--</v>
      </c>
      <c r="GV94" s="34" t="str">
        <f>IFERROR(GETPIVOTDATA("Average of TRAVTM(60)",#REF!,"TIMEINT",GV$9,"VEHICLETRAVELTIMEMEASUREMENT",$D94)/3600/24,"--")</f>
        <v>--</v>
      </c>
      <c r="GW94" s="34" t="str">
        <f>IFERROR(GETPIVOTDATA("Average of TRAVTM(60)",#REF!,"TIMEINT",GW$9,"VEHICLETRAVELTIMEMEASUREMENT",$D94)/3600/24,"--")</f>
        <v>--</v>
      </c>
      <c r="GX94" s="34" t="str">
        <f>IFERROR(GETPIVOTDATA("Average of TRAVTM(60)",#REF!,"TIMEINT",GX$9,"VEHICLETRAVELTIMEMEASUREMENT",$D94)/3600/24,"--")</f>
        <v>--</v>
      </c>
      <c r="GY94" s="34" t="str">
        <f>IFERROR(GETPIVOTDATA("Average of TRAVTM(60)",#REF!,"TIMEINT",GY$9,"VEHICLETRAVELTIMEMEASUREMENT",$D94)/3600/24,"--")</f>
        <v>--</v>
      </c>
      <c r="GZ94" s="34" t="str">
        <f>IFERROR(GETPIVOTDATA("Average of TRAVTM(60)",#REF!,"TIMEINT",GZ$9,"VEHICLETRAVELTIMEMEASUREMENT",$D94)/3600/24,"--")</f>
        <v>--</v>
      </c>
      <c r="HA94" s="34" t="str">
        <f>IFERROR(GETPIVOTDATA("Average of TRAVTM(60)",#REF!,"TIMEINT",HA$9,"VEHICLETRAVELTIMEMEASUREMENT",$D94)/3600/24,"--")</f>
        <v>--</v>
      </c>
      <c r="HB94" s="34" t="str">
        <f>IFERROR(GETPIVOTDATA("Average of TRAVTM(60)",#REF!,"TIMEINT",HB$9,"VEHICLETRAVELTIMEMEASUREMENT",$D94)/3600/24,"--")</f>
        <v>--</v>
      </c>
      <c r="HC94" s="34" t="str">
        <f>IFERROR(GETPIVOTDATA("Average of TRAVTM(60)",#REF!,"TIMEINT",HC$9,"VEHICLETRAVELTIMEMEASUREMENT",$D94)/3600/24,"--")</f>
        <v>--</v>
      </c>
      <c r="HD94" s="34" t="str">
        <f>IFERROR(GETPIVOTDATA("Average of TRAVTM(60)",#REF!,"TIMEINT",HD$9,"VEHICLETRAVELTIMEMEASUREMENT",$D94)/3600/24,"--")</f>
        <v>--</v>
      </c>
      <c r="HE94" s="34" t="str">
        <f>IFERROR(GETPIVOTDATA("Average of TRAVTM(60)",#REF!,"TIMEINT",HE$9,"VEHICLETRAVELTIMEMEASUREMENT",$D94)/3600/24,"--")</f>
        <v>--</v>
      </c>
      <c r="HF94" s="34" t="str">
        <f>IFERROR(GETPIVOTDATA("Average of TRAVTM(60)",#REF!,"TIMEINT",HF$9,"VEHICLETRAVELTIMEMEASUREMENT",$D94)/3600/24,"--")</f>
        <v>--</v>
      </c>
      <c r="HG94" s="134" t="str">
        <f>IFERROR(GETPIVOTDATA("Average of TRAVTM(60)",#REF!,"TIMEINT",HG$9,"VEHICLETRAVELTIMEMEASUREMENT",$D94)/3600/24,"--")</f>
        <v>--</v>
      </c>
      <c r="HH94" s="331"/>
      <c r="HI94" s="323" t="str">
        <f>IFERROR(GETPIVOTDATA("Average of VEHS(60)",#REF!,"TIMEINT",HI$9,"VEHICLETRAVELTIMEMEASUREMENT",$D94),"--")</f>
        <v>--</v>
      </c>
      <c r="HJ94" s="324" t="str">
        <f>IFERROR(GETPIVOTDATA("Average of VEHS(60)",#REF!,"TIMEINT",HJ$9,"VEHICLETRAVELTIMEMEASUREMENT",$D94),"--")</f>
        <v>--</v>
      </c>
      <c r="HK94" s="324" t="str">
        <f>IFERROR(GETPIVOTDATA("Average of VEHS(60)",#REF!,"TIMEINT",HK$9,"VEHICLETRAVELTIMEMEASUREMENT",$D94),"--")</f>
        <v>--</v>
      </c>
      <c r="HL94" s="324" t="str">
        <f>IFERROR(GETPIVOTDATA("Average of VEHS(60)",#REF!,"TIMEINT",HL$9,"VEHICLETRAVELTIMEMEASUREMENT",$D94),"--")</f>
        <v>--</v>
      </c>
      <c r="HM94" s="324" t="str">
        <f>IFERROR(GETPIVOTDATA("Average of VEHS(60)",#REF!,"TIMEINT",HM$9,"VEHICLETRAVELTIMEMEASUREMENT",$D94),"--")</f>
        <v>--</v>
      </c>
      <c r="HN94" s="324" t="str">
        <f>IFERROR(GETPIVOTDATA("Average of VEHS(60)",#REF!,"TIMEINT",HN$9,"VEHICLETRAVELTIMEMEASUREMENT",$D94),"--")</f>
        <v>--</v>
      </c>
      <c r="HO94" s="324" t="str">
        <f>IFERROR(GETPIVOTDATA("Average of VEHS(60)",#REF!,"TIMEINT",HO$9,"VEHICLETRAVELTIMEMEASUREMENT",$D94),"--")</f>
        <v>--</v>
      </c>
      <c r="HP94" s="324" t="str">
        <f>IFERROR(GETPIVOTDATA("Average of VEHS(60)",#REF!,"TIMEINT",HP$9,"VEHICLETRAVELTIMEMEASUREMENT",$D94),"--")</f>
        <v>--</v>
      </c>
      <c r="HQ94" s="324" t="str">
        <f>IFERROR(GETPIVOTDATA("Average of VEHS(60)",#REF!,"TIMEINT",HQ$9,"VEHICLETRAVELTIMEMEASUREMENT",$D94),"--")</f>
        <v>--</v>
      </c>
      <c r="HR94" s="324" t="str">
        <f>IFERROR(GETPIVOTDATA("Average of VEHS(60)",#REF!,"TIMEINT",HR$9,"VEHICLETRAVELTIMEMEASUREMENT",$D94),"--")</f>
        <v>--</v>
      </c>
      <c r="HS94" s="324" t="str">
        <f>IFERROR(GETPIVOTDATA("Average of VEHS(60)",#REF!,"TIMEINT",HS$9,"VEHICLETRAVELTIMEMEASUREMENT",$D94),"--")</f>
        <v>--</v>
      </c>
      <c r="HT94" s="324" t="str">
        <f>IFERROR(GETPIVOTDATA("Average of VEHS(60)",#REF!,"TIMEINT",HT$9,"VEHICLETRAVELTIMEMEASUREMENT",$D94),"--")</f>
        <v>--</v>
      </c>
      <c r="HU94" s="324" t="str">
        <f>IFERROR(GETPIVOTDATA("Average of VEHS(60)",#REF!,"TIMEINT",HU$9,"VEHICLETRAVELTIMEMEASUREMENT",$D94),"--")</f>
        <v>--</v>
      </c>
      <c r="HV94" s="324" t="str">
        <f>IFERROR(GETPIVOTDATA("Average of VEHS(60)",#REF!,"TIMEINT",HV$9,"VEHICLETRAVELTIMEMEASUREMENT",$D94),"--")</f>
        <v>--</v>
      </c>
      <c r="HW94" s="324" t="str">
        <f>IFERROR(GETPIVOTDATA("Average of VEHS(60)",#REF!,"TIMEINT",HW$9,"VEHICLETRAVELTIMEMEASUREMENT",$D94),"--")</f>
        <v>--</v>
      </c>
      <c r="HX94" s="325" t="str">
        <f>IFERROR(GETPIVOTDATA("Average of VEHS(60)",#REF!,"TIMEINT",HX$9,"VEHICLETRAVELTIMEMEASUREMENT",$D94),"--")</f>
        <v>--</v>
      </c>
      <c r="HY94" s="331"/>
      <c r="HZ94" s="209" t="str">
        <f t="shared" si="50"/>
        <v>--</v>
      </c>
      <c r="IA94" s="354" t="str">
        <f t="shared" si="51"/>
        <v>--</v>
      </c>
      <c r="IB94" s="325">
        <f t="shared" si="52"/>
        <v>0</v>
      </c>
      <c r="IC94" s="638"/>
      <c r="ID94" s="323" t="str">
        <f>IFERROR(AVERAGEIFS('VISSIM Travel Time Outputs'!#REF!,'VISSIM Travel Time Outputs'!#REF!,$D94,'VISSIM Travel Time Outputs'!#REF!,"AVG",'VISSIM Travel Time Outputs'!#REF!,ID$9),"-")</f>
        <v>-</v>
      </c>
      <c r="IE94" s="324" t="str">
        <f>IFERROR(AVERAGEIFS('VISSIM Travel Time Outputs'!#REF!,'VISSIM Travel Time Outputs'!#REF!,$D94,'VISSIM Travel Time Outputs'!#REF!,"AVG",'VISSIM Travel Time Outputs'!#REF!,IE$9),"-")</f>
        <v>-</v>
      </c>
      <c r="IF94" s="324" t="str">
        <f>IFERROR(AVERAGEIFS('VISSIM Travel Time Outputs'!#REF!,'VISSIM Travel Time Outputs'!#REF!,$D94,'VISSIM Travel Time Outputs'!#REF!,"AVG",'VISSIM Travel Time Outputs'!#REF!,IF$9),"-")</f>
        <v>-</v>
      </c>
      <c r="IG94" s="324" t="str">
        <f>IFERROR(AVERAGEIFS('VISSIM Travel Time Outputs'!#REF!,'VISSIM Travel Time Outputs'!#REF!,$D94,'VISSIM Travel Time Outputs'!#REF!,"AVG",'VISSIM Travel Time Outputs'!#REF!,IG$9),"-")</f>
        <v>-</v>
      </c>
      <c r="IH94" s="324" t="str">
        <f>IFERROR(AVERAGEIFS('VISSIM Travel Time Outputs'!#REF!,'VISSIM Travel Time Outputs'!#REF!,$D94,'VISSIM Travel Time Outputs'!#REF!,"AVG",'VISSIM Travel Time Outputs'!#REF!,IH$9),"-")</f>
        <v>-</v>
      </c>
      <c r="II94" s="324" t="str">
        <f>IFERROR(AVERAGEIFS('VISSIM Travel Time Outputs'!#REF!,'VISSIM Travel Time Outputs'!#REF!,$D94,'VISSIM Travel Time Outputs'!#REF!,"AVG",'VISSIM Travel Time Outputs'!#REF!,II$9),"-")</f>
        <v>-</v>
      </c>
      <c r="IJ94" s="324" t="str">
        <f>IFERROR(AVERAGEIFS('VISSIM Travel Time Outputs'!#REF!,'VISSIM Travel Time Outputs'!#REF!,$D94,'VISSIM Travel Time Outputs'!#REF!,"AVG",'VISSIM Travel Time Outputs'!#REF!,IJ$9),"-")</f>
        <v>-</v>
      </c>
      <c r="IK94" s="324" t="str">
        <f>IFERROR(AVERAGEIFS('VISSIM Travel Time Outputs'!#REF!,'VISSIM Travel Time Outputs'!#REF!,$D94,'VISSIM Travel Time Outputs'!#REF!,"AVG",'VISSIM Travel Time Outputs'!#REF!,IK$9),"-")</f>
        <v>-</v>
      </c>
      <c r="IL94" s="324" t="str">
        <f>IFERROR(AVERAGEIFS('VISSIM Travel Time Outputs'!#REF!,'VISSIM Travel Time Outputs'!#REF!,$D94,'VISSIM Travel Time Outputs'!#REF!,"AVG",'VISSIM Travel Time Outputs'!#REF!,IL$9),"-")</f>
        <v>-</v>
      </c>
      <c r="IM94" s="324" t="str">
        <f>IFERROR(AVERAGEIFS('VISSIM Travel Time Outputs'!#REF!,'VISSIM Travel Time Outputs'!#REF!,$D94,'VISSIM Travel Time Outputs'!#REF!,"AVG",'VISSIM Travel Time Outputs'!#REF!,IM$9),"-")</f>
        <v>-</v>
      </c>
      <c r="IN94" s="324" t="str">
        <f>IFERROR(AVERAGEIFS('VISSIM Travel Time Outputs'!#REF!,'VISSIM Travel Time Outputs'!#REF!,$D94,'VISSIM Travel Time Outputs'!#REF!,"AVG",'VISSIM Travel Time Outputs'!#REF!,IN$9),"-")</f>
        <v>-</v>
      </c>
      <c r="IO94" s="324" t="str">
        <f>IFERROR(AVERAGEIFS('VISSIM Travel Time Outputs'!#REF!,'VISSIM Travel Time Outputs'!#REF!,$D94,'VISSIM Travel Time Outputs'!#REF!,"AVG",'VISSIM Travel Time Outputs'!#REF!,IO$9),"-")</f>
        <v>-</v>
      </c>
      <c r="IP94" s="324" t="str">
        <f>IFERROR(AVERAGEIFS('VISSIM Travel Time Outputs'!#REF!,'VISSIM Travel Time Outputs'!#REF!,$D94,'VISSIM Travel Time Outputs'!#REF!,"AVG",'VISSIM Travel Time Outputs'!#REF!,IP$9),"-")</f>
        <v>-</v>
      </c>
      <c r="IQ94" s="324" t="str">
        <f>IFERROR(AVERAGEIFS('VISSIM Travel Time Outputs'!#REF!,'VISSIM Travel Time Outputs'!#REF!,$D94,'VISSIM Travel Time Outputs'!#REF!,"AVG",'VISSIM Travel Time Outputs'!#REF!,IQ$9),"-")</f>
        <v>-</v>
      </c>
      <c r="IR94" s="324" t="str">
        <f>IFERROR(AVERAGEIFS('VISSIM Travel Time Outputs'!#REF!,'VISSIM Travel Time Outputs'!#REF!,$D94,'VISSIM Travel Time Outputs'!#REF!,"AVG",'VISSIM Travel Time Outputs'!#REF!,IR$9),"-")</f>
        <v>-</v>
      </c>
      <c r="IS94" s="325" t="str">
        <f>IFERROR(AVERAGEIFS('VISSIM Travel Time Outputs'!#REF!,'VISSIM Travel Time Outputs'!#REF!,$D94,'VISSIM Travel Time Outputs'!#REF!,"AVG",'VISSIM Travel Time Outputs'!#REF!,IS$9),"-")</f>
        <v>-</v>
      </c>
      <c r="IT94" s="325" t="str">
        <f t="shared" si="53"/>
        <v>--</v>
      </c>
    </row>
    <row r="95" spans="1:254" x14ac:dyDescent="0.35">
      <c r="A95" s="252" t="str">
        <f t="shared" si="34"/>
        <v>H</v>
      </c>
      <c r="B95" s="319">
        <f t="shared" si="54"/>
        <v>86</v>
      </c>
      <c r="C95" s="413">
        <f>INDEX('Input - Travel Times'!$B$3:$AH$103,MATCH($B95,'Input - Travel Times'!$B$3:$B$103,0),MATCH(C$9,'Input - Travel Times'!$B$3:$AH$3,0))</f>
        <v>0</v>
      </c>
      <c r="D95" s="150">
        <f>INDEX('Input - Travel Times'!$B$3:$AH$103,MATCH($B95,'Input - Travel Times'!$B$3:$B$103,0),MATCH(D$9,'Input - Travel Times'!$B$3:$AH$3,0))</f>
        <v>0</v>
      </c>
      <c r="E95" s="518">
        <f>TIME(0,0,INDEX('Input - Travel Times'!$B$3:$AH$103,MATCH($B95,'Input - Travel Times'!$B$3:$B$103,0),MATCH(E$9,'Input - Travel Times'!$B$3:$AH$3,0)))</f>
        <v>0</v>
      </c>
      <c r="F95" s="518">
        <f>TIME(0,0,INDEX('Input - Travel Times'!$B$3:$AH$103,MATCH($B95,'Input - Travel Times'!$B$3:$B$103,0),MATCH(F$9,'Input - Travel Times'!$B$3:$AH$3,0)))</f>
        <v>0</v>
      </c>
      <c r="G95" s="518">
        <f>TIME(0,0,INDEX('Input - Travel Times'!$B$3:$AH$103,MATCH($B95,'Input - Travel Times'!$B$3:$B$103,0),MATCH(G$9,'Input - Travel Times'!$B$3:$AH$3,0)))</f>
        <v>0</v>
      </c>
      <c r="H95" s="518">
        <f>TIME(0,0,INDEX('Input - Travel Times'!$B$3:$AH$103,MATCH($B95,'Input - Travel Times'!$B$3:$B$103,0),MATCH(H$9,'Input - Travel Times'!$B$3:$AH$3,0)))</f>
        <v>0</v>
      </c>
      <c r="I95" s="130"/>
      <c r="J95" s="209" t="str">
        <f>IFERROR(TIME(0,0,AVERAGEIFS('VISSIM Travel Time Outputs'!$I:$I,'VISSIM Travel Time Outputs'!$D:$D,$D95,'VISSIM Travel Time Outputs'!$A:$A,"AVG",'VISSIM Travel Time Outputs'!$B:$B,J$9)),"-")</f>
        <v>-</v>
      </c>
      <c r="K95" s="34" t="str">
        <f>IFERROR(TIME(0,0,AVERAGEIFS('VISSIM Travel Time Outputs'!$I:$I,'VISSIM Travel Time Outputs'!$D:$D,$D95,'VISSIM Travel Time Outputs'!$A:$A,"AVG",'VISSIM Travel Time Outputs'!$B:$B,K$9)),"-")</f>
        <v>-</v>
      </c>
      <c r="L95" s="34" t="str">
        <f>IFERROR(TIME(0,0,AVERAGEIFS('VISSIM Travel Time Outputs'!$I:$I,'VISSIM Travel Time Outputs'!$D:$D,$D95,'VISSIM Travel Time Outputs'!$A:$A,"AVG",'VISSIM Travel Time Outputs'!$B:$B,L$9)),"-")</f>
        <v>-</v>
      </c>
      <c r="M95" s="34" t="str">
        <f>IFERROR(TIME(0,0,AVERAGEIFS('VISSIM Travel Time Outputs'!$I:$I,'VISSIM Travel Time Outputs'!$D:$D,$D95,'VISSIM Travel Time Outputs'!$A:$A,"AVG",'VISSIM Travel Time Outputs'!$B:$B,M$9)),"-")</f>
        <v>-</v>
      </c>
      <c r="N95" s="34" t="str">
        <f>IFERROR(TIME(0,0,AVERAGEIFS('VISSIM Travel Time Outputs'!$I:$I,'VISSIM Travel Time Outputs'!$D:$D,$D95,'VISSIM Travel Time Outputs'!$A:$A,"AVG",'VISSIM Travel Time Outputs'!$B:$B,N$9)),"-")</f>
        <v>-</v>
      </c>
      <c r="O95" s="34" t="str">
        <f>IFERROR(TIME(0,0,AVERAGEIFS('VISSIM Travel Time Outputs'!$I:$I,'VISSIM Travel Time Outputs'!$D:$D,$D95,'VISSIM Travel Time Outputs'!$A:$A,"AVG",'VISSIM Travel Time Outputs'!$B:$B,O$9)),"-")</f>
        <v>-</v>
      </c>
      <c r="P95" s="34" t="str">
        <f>IFERROR(TIME(0,0,AVERAGEIFS('VISSIM Travel Time Outputs'!$I:$I,'VISSIM Travel Time Outputs'!$D:$D,$D95,'VISSIM Travel Time Outputs'!$A:$A,"AVG",'VISSIM Travel Time Outputs'!$B:$B,P$9)),"-")</f>
        <v>-</v>
      </c>
      <c r="Q95" s="34" t="str">
        <f>IFERROR(TIME(0,0,AVERAGEIFS('VISSIM Travel Time Outputs'!$I:$I,'VISSIM Travel Time Outputs'!$D:$D,$D95,'VISSIM Travel Time Outputs'!$A:$A,"AVG",'VISSIM Travel Time Outputs'!$B:$B,Q$9)),"-")</f>
        <v>-</v>
      </c>
      <c r="R95" s="34" t="str">
        <f>IFERROR(TIME(0,0,AVERAGEIFS('VISSIM Travel Time Outputs'!$I:$I,'VISSIM Travel Time Outputs'!$D:$D,$D95,'VISSIM Travel Time Outputs'!$A:$A,"AVG",'VISSIM Travel Time Outputs'!$B:$B,R$9)),"-")</f>
        <v>-</v>
      </c>
      <c r="S95" s="34" t="str">
        <f>IFERROR(TIME(0,0,AVERAGEIFS('VISSIM Travel Time Outputs'!$I:$I,'VISSIM Travel Time Outputs'!$D:$D,$D95,'VISSIM Travel Time Outputs'!$A:$A,"AVG",'VISSIM Travel Time Outputs'!$B:$B,S$9)),"-")</f>
        <v>-</v>
      </c>
      <c r="T95" s="34" t="str">
        <f>IFERROR(TIME(0,0,AVERAGEIFS('VISSIM Travel Time Outputs'!$I:$I,'VISSIM Travel Time Outputs'!$D:$D,$D95,'VISSIM Travel Time Outputs'!$A:$A,"AVG",'VISSIM Travel Time Outputs'!$B:$B,T$9)),"-")</f>
        <v>-</v>
      </c>
      <c r="U95" s="34" t="str">
        <f>IFERROR(TIME(0,0,AVERAGEIFS('VISSIM Travel Time Outputs'!$I:$I,'VISSIM Travel Time Outputs'!$D:$D,$D95,'VISSIM Travel Time Outputs'!$A:$A,"AVG",'VISSIM Travel Time Outputs'!$B:$B,U$9)),"-")</f>
        <v>-</v>
      </c>
      <c r="V95" s="34" t="str">
        <f>IFERROR(TIME(0,0,AVERAGEIFS('VISSIM Travel Time Outputs'!$I:$I,'VISSIM Travel Time Outputs'!$D:$D,$D95,'VISSIM Travel Time Outputs'!$A:$A,"AVG",'VISSIM Travel Time Outputs'!$B:$B,V$9)),"-")</f>
        <v>-</v>
      </c>
      <c r="W95" s="34" t="str">
        <f>IFERROR(TIME(0,0,AVERAGEIFS('VISSIM Travel Time Outputs'!$I:$I,'VISSIM Travel Time Outputs'!$D:$D,$D95,'VISSIM Travel Time Outputs'!$A:$A,"AVG",'VISSIM Travel Time Outputs'!$B:$B,W$9)),"-")</f>
        <v>-</v>
      </c>
      <c r="X95" s="34" t="str">
        <f>IFERROR(TIME(0,0,AVERAGEIFS('VISSIM Travel Time Outputs'!$I:$I,'VISSIM Travel Time Outputs'!$D:$D,$D95,'VISSIM Travel Time Outputs'!$A:$A,"AVG",'VISSIM Travel Time Outputs'!$B:$B,X$9)),"-")</f>
        <v>-</v>
      </c>
      <c r="Y95" s="134" t="str">
        <f>IFERROR(TIME(0,0,AVERAGEIFS('VISSIM Travel Time Outputs'!$I:$I,'VISSIM Travel Time Outputs'!$D:$D,$D95,'VISSIM Travel Time Outputs'!$A:$A,"AVG",'VISSIM Travel Time Outputs'!$B:$B,Y$9)),"-")</f>
        <v>-</v>
      </c>
      <c r="Z95" s="254"/>
      <c r="AA95" s="323" t="str">
        <f>IFERROR(AVERAGEIFS('VISSIM Travel Time Outputs'!$F:$F,'VISSIM Travel Time Outputs'!$D:$D,$D95,'VISSIM Travel Time Outputs'!$A:$A,"AVG",'VISSIM Travel Time Outputs'!$B:$B,AA$9),"-")</f>
        <v>-</v>
      </c>
      <c r="AB95" s="324" t="str">
        <f>IFERROR(AVERAGEIFS('VISSIM Travel Time Outputs'!$F:$F,'VISSIM Travel Time Outputs'!$D:$D,$D95,'VISSIM Travel Time Outputs'!$A:$A,"AVG",'VISSIM Travel Time Outputs'!$B:$B,AB$9),"-")</f>
        <v>-</v>
      </c>
      <c r="AC95" s="324" t="str">
        <f>IFERROR(AVERAGEIFS('VISSIM Travel Time Outputs'!$F:$F,'VISSIM Travel Time Outputs'!$D:$D,$D95,'VISSIM Travel Time Outputs'!$A:$A,"AVG",'VISSIM Travel Time Outputs'!$B:$B,AC$9),"-")</f>
        <v>-</v>
      </c>
      <c r="AD95" s="324" t="str">
        <f>IFERROR(AVERAGEIFS('VISSIM Travel Time Outputs'!$F:$F,'VISSIM Travel Time Outputs'!$D:$D,$D95,'VISSIM Travel Time Outputs'!$A:$A,"AVG",'VISSIM Travel Time Outputs'!$B:$B,AD$9),"-")</f>
        <v>-</v>
      </c>
      <c r="AE95" s="324" t="str">
        <f>IFERROR(AVERAGEIFS('VISSIM Travel Time Outputs'!$F:$F,'VISSIM Travel Time Outputs'!$D:$D,$D95,'VISSIM Travel Time Outputs'!$A:$A,"AVG",'VISSIM Travel Time Outputs'!$B:$B,AE$9),"-")</f>
        <v>-</v>
      </c>
      <c r="AF95" s="324" t="str">
        <f>IFERROR(AVERAGEIFS('VISSIM Travel Time Outputs'!$F:$F,'VISSIM Travel Time Outputs'!$D:$D,$D95,'VISSIM Travel Time Outputs'!$A:$A,"AVG",'VISSIM Travel Time Outputs'!$B:$B,AF$9),"-")</f>
        <v>-</v>
      </c>
      <c r="AG95" s="324" t="str">
        <f>IFERROR(AVERAGEIFS('VISSIM Travel Time Outputs'!$F:$F,'VISSIM Travel Time Outputs'!$D:$D,$D95,'VISSIM Travel Time Outputs'!$A:$A,"AVG",'VISSIM Travel Time Outputs'!$B:$B,AG$9),"-")</f>
        <v>-</v>
      </c>
      <c r="AH95" s="324" t="str">
        <f>IFERROR(AVERAGEIFS('VISSIM Travel Time Outputs'!$F:$F,'VISSIM Travel Time Outputs'!$D:$D,$D95,'VISSIM Travel Time Outputs'!$A:$A,"AVG",'VISSIM Travel Time Outputs'!$B:$B,AH$9),"-")</f>
        <v>-</v>
      </c>
      <c r="AI95" s="324" t="str">
        <f>IFERROR(AVERAGEIFS('VISSIM Travel Time Outputs'!$F:$F,'VISSIM Travel Time Outputs'!$D:$D,$D95,'VISSIM Travel Time Outputs'!$A:$A,"AVG",'VISSIM Travel Time Outputs'!$B:$B,AI$9),"-")</f>
        <v>-</v>
      </c>
      <c r="AJ95" s="324" t="str">
        <f>IFERROR(AVERAGEIFS('VISSIM Travel Time Outputs'!$F:$F,'VISSIM Travel Time Outputs'!$D:$D,$D95,'VISSIM Travel Time Outputs'!$A:$A,"AVG",'VISSIM Travel Time Outputs'!$B:$B,AJ$9),"-")</f>
        <v>-</v>
      </c>
      <c r="AK95" s="324" t="str">
        <f>IFERROR(AVERAGEIFS('VISSIM Travel Time Outputs'!$F:$F,'VISSIM Travel Time Outputs'!$D:$D,$D95,'VISSIM Travel Time Outputs'!$A:$A,"AVG",'VISSIM Travel Time Outputs'!$B:$B,AK$9),"-")</f>
        <v>-</v>
      </c>
      <c r="AL95" s="324" t="str">
        <f>IFERROR(AVERAGEIFS('VISSIM Travel Time Outputs'!$F:$F,'VISSIM Travel Time Outputs'!$D:$D,$D95,'VISSIM Travel Time Outputs'!$A:$A,"AVG",'VISSIM Travel Time Outputs'!$B:$B,AL$9),"-")</f>
        <v>-</v>
      </c>
      <c r="AM95" s="324" t="str">
        <f>IFERROR(AVERAGEIFS('VISSIM Travel Time Outputs'!$F:$F,'VISSIM Travel Time Outputs'!$D:$D,$D95,'VISSIM Travel Time Outputs'!$A:$A,"AVG",'VISSIM Travel Time Outputs'!$B:$B,AM$9),"-")</f>
        <v>-</v>
      </c>
      <c r="AN95" s="324" t="str">
        <f>IFERROR(AVERAGEIFS('VISSIM Travel Time Outputs'!$F:$F,'VISSIM Travel Time Outputs'!$D:$D,$D95,'VISSIM Travel Time Outputs'!$A:$A,"AVG",'VISSIM Travel Time Outputs'!$B:$B,AN$9),"-")</f>
        <v>-</v>
      </c>
      <c r="AO95" s="324" t="str">
        <f>IFERROR(AVERAGEIFS('VISSIM Travel Time Outputs'!$F:$F,'VISSIM Travel Time Outputs'!$D:$D,$D95,'VISSIM Travel Time Outputs'!$A:$A,"AVG",'VISSIM Travel Time Outputs'!$B:$B,AO$9),"-")</f>
        <v>-</v>
      </c>
      <c r="AP95" s="325" t="str">
        <f>IFERROR(AVERAGEIFS('VISSIM Travel Time Outputs'!$F:$F,'VISSIM Travel Time Outputs'!$D:$D,$D95,'VISSIM Travel Time Outputs'!$A:$A,"AVG",'VISSIM Travel Time Outputs'!$B:$B,AP$9),"-")</f>
        <v>-</v>
      </c>
      <c r="AQ95" s="331"/>
      <c r="AR95" s="209" t="str">
        <f t="shared" si="35"/>
        <v>--</v>
      </c>
      <c r="AS95" s="354" t="str">
        <f t="shared" si="36"/>
        <v>--</v>
      </c>
      <c r="AT95" s="325">
        <f t="shared" si="37"/>
        <v>0</v>
      </c>
      <c r="AU95" s="255"/>
      <c r="AV95" s="209" t="str">
        <f>IFERROR(TIME(0,0,AVERAGEIFS('VISSIM Travel Time Outputs'!$J:$J,'VISSIM Travel Time Outputs'!$D:$D,$D95,'VISSIM Travel Time Outputs'!$A:$A,"AVG",'VISSIM Travel Time Outputs'!$B:$B,AV$9)),"-")</f>
        <v>-</v>
      </c>
      <c r="AW95" s="34" t="str">
        <f>IFERROR(TIME(0,0,AVERAGEIFS('VISSIM Travel Time Outputs'!$J:$J,'VISSIM Travel Time Outputs'!$D:$D,$D95,'VISSIM Travel Time Outputs'!$A:$A,"AVG",'VISSIM Travel Time Outputs'!$B:$B,AW$9)),"-")</f>
        <v>-</v>
      </c>
      <c r="AX95" s="34" t="str">
        <f>IFERROR(TIME(0,0,AVERAGEIFS('VISSIM Travel Time Outputs'!$J:$J,'VISSIM Travel Time Outputs'!$D:$D,$D95,'VISSIM Travel Time Outputs'!$A:$A,"AVG",'VISSIM Travel Time Outputs'!$B:$B,AX$9)),"-")</f>
        <v>-</v>
      </c>
      <c r="AY95" s="34" t="str">
        <f>IFERROR(TIME(0,0,AVERAGEIFS('VISSIM Travel Time Outputs'!$J:$J,'VISSIM Travel Time Outputs'!$D:$D,$D95,'VISSIM Travel Time Outputs'!$A:$A,"AVG",'VISSIM Travel Time Outputs'!$B:$B,AY$9)),"-")</f>
        <v>-</v>
      </c>
      <c r="AZ95" s="34" t="str">
        <f>IFERROR(TIME(0,0,AVERAGEIFS('VISSIM Travel Time Outputs'!$J:$J,'VISSIM Travel Time Outputs'!$D:$D,$D95,'VISSIM Travel Time Outputs'!$A:$A,"AVG",'VISSIM Travel Time Outputs'!$B:$B,AZ$9)),"-")</f>
        <v>-</v>
      </c>
      <c r="BA95" s="34" t="str">
        <f>IFERROR(TIME(0,0,AVERAGEIFS('VISSIM Travel Time Outputs'!$J:$J,'VISSIM Travel Time Outputs'!$D:$D,$D95,'VISSIM Travel Time Outputs'!$A:$A,"AVG",'VISSIM Travel Time Outputs'!$B:$B,BA$9)),"-")</f>
        <v>-</v>
      </c>
      <c r="BB95" s="34" t="str">
        <f>IFERROR(TIME(0,0,AVERAGEIFS('VISSIM Travel Time Outputs'!$J:$J,'VISSIM Travel Time Outputs'!$D:$D,$D95,'VISSIM Travel Time Outputs'!$A:$A,"AVG",'VISSIM Travel Time Outputs'!$B:$B,BB$9)),"-")</f>
        <v>-</v>
      </c>
      <c r="BC95" s="34" t="str">
        <f>IFERROR(TIME(0,0,AVERAGEIFS('VISSIM Travel Time Outputs'!$J:$J,'VISSIM Travel Time Outputs'!$D:$D,$D95,'VISSIM Travel Time Outputs'!$A:$A,"AVG",'VISSIM Travel Time Outputs'!$B:$B,BC$9)),"-")</f>
        <v>-</v>
      </c>
      <c r="BD95" s="34" t="str">
        <f>IFERROR(TIME(0,0,AVERAGEIFS('VISSIM Travel Time Outputs'!$J:$J,'VISSIM Travel Time Outputs'!$D:$D,$D95,'VISSIM Travel Time Outputs'!$A:$A,"AVG",'VISSIM Travel Time Outputs'!$B:$B,BD$9)),"-")</f>
        <v>-</v>
      </c>
      <c r="BE95" s="34" t="str">
        <f>IFERROR(TIME(0,0,AVERAGEIFS('VISSIM Travel Time Outputs'!$J:$J,'VISSIM Travel Time Outputs'!$D:$D,$D95,'VISSIM Travel Time Outputs'!$A:$A,"AVG",'VISSIM Travel Time Outputs'!$B:$B,BE$9)),"-")</f>
        <v>-</v>
      </c>
      <c r="BF95" s="34" t="str">
        <f>IFERROR(TIME(0,0,AVERAGEIFS('VISSIM Travel Time Outputs'!$J:$J,'VISSIM Travel Time Outputs'!$D:$D,$D95,'VISSIM Travel Time Outputs'!$A:$A,"AVG",'VISSIM Travel Time Outputs'!$B:$B,BF$9)),"-")</f>
        <v>-</v>
      </c>
      <c r="BG95" s="34" t="str">
        <f>IFERROR(TIME(0,0,AVERAGEIFS('VISSIM Travel Time Outputs'!$J:$J,'VISSIM Travel Time Outputs'!$D:$D,$D95,'VISSIM Travel Time Outputs'!$A:$A,"AVG",'VISSIM Travel Time Outputs'!$B:$B,BG$9)),"-")</f>
        <v>-</v>
      </c>
      <c r="BH95" s="34" t="str">
        <f>IFERROR(TIME(0,0,AVERAGEIFS('VISSIM Travel Time Outputs'!$J:$J,'VISSIM Travel Time Outputs'!$D:$D,$D95,'VISSIM Travel Time Outputs'!$A:$A,"AVG",'VISSIM Travel Time Outputs'!$B:$B,BH$9)),"-")</f>
        <v>-</v>
      </c>
      <c r="BI95" s="34" t="str">
        <f>IFERROR(TIME(0,0,AVERAGEIFS('VISSIM Travel Time Outputs'!$J:$J,'VISSIM Travel Time Outputs'!$D:$D,$D95,'VISSIM Travel Time Outputs'!$A:$A,"AVG",'VISSIM Travel Time Outputs'!$B:$B,BI$9)),"-")</f>
        <v>-</v>
      </c>
      <c r="BJ95" s="34" t="str">
        <f>IFERROR(TIME(0,0,AVERAGEIFS('VISSIM Travel Time Outputs'!$J:$J,'VISSIM Travel Time Outputs'!$D:$D,$D95,'VISSIM Travel Time Outputs'!$A:$A,"AVG",'VISSIM Travel Time Outputs'!$B:$B,BJ$9)),"-")</f>
        <v>-</v>
      </c>
      <c r="BK95" s="134" t="str">
        <f>IFERROR(TIME(0,0,AVERAGEIFS('VISSIM Travel Time Outputs'!$J:$J,'VISSIM Travel Time Outputs'!$D:$D,$D95,'VISSIM Travel Time Outputs'!$A:$A,"AVG",'VISSIM Travel Time Outputs'!$B:$B,BK$9)),"-")</f>
        <v>-</v>
      </c>
      <c r="BL95" s="126"/>
      <c r="BM95" s="323" t="str">
        <f>IFERROR(AVERAGEIFS('VISSIM Travel Time Outputs'!$G:$G,'VISSIM Travel Time Outputs'!$D:$D,$D95,'VISSIM Travel Time Outputs'!$A:$A,"AVG",'VISSIM Travel Time Outputs'!$B:$B,BM$9),"-")</f>
        <v>-</v>
      </c>
      <c r="BN95" s="324" t="str">
        <f>IFERROR(AVERAGEIFS('VISSIM Travel Time Outputs'!$G:$G,'VISSIM Travel Time Outputs'!$D:$D,$D95,'VISSIM Travel Time Outputs'!$A:$A,"AVG",'VISSIM Travel Time Outputs'!$B:$B,BN$9),"-")</f>
        <v>-</v>
      </c>
      <c r="BO95" s="324" t="str">
        <f>IFERROR(AVERAGEIFS('VISSIM Travel Time Outputs'!$G:$G,'VISSIM Travel Time Outputs'!$D:$D,$D95,'VISSIM Travel Time Outputs'!$A:$A,"AVG",'VISSIM Travel Time Outputs'!$B:$B,BO$9),"-")</f>
        <v>-</v>
      </c>
      <c r="BP95" s="324" t="str">
        <f>IFERROR(AVERAGEIFS('VISSIM Travel Time Outputs'!$G:$G,'VISSIM Travel Time Outputs'!$D:$D,$D95,'VISSIM Travel Time Outputs'!$A:$A,"AVG",'VISSIM Travel Time Outputs'!$B:$B,BP$9),"-")</f>
        <v>-</v>
      </c>
      <c r="BQ95" s="324" t="str">
        <f>IFERROR(AVERAGEIFS('VISSIM Travel Time Outputs'!$G:$G,'VISSIM Travel Time Outputs'!$D:$D,$D95,'VISSIM Travel Time Outputs'!$A:$A,"AVG",'VISSIM Travel Time Outputs'!$B:$B,BQ$9),"-")</f>
        <v>-</v>
      </c>
      <c r="BR95" s="324" t="str">
        <f>IFERROR(AVERAGEIFS('VISSIM Travel Time Outputs'!$G:$G,'VISSIM Travel Time Outputs'!$D:$D,$D95,'VISSIM Travel Time Outputs'!$A:$A,"AVG",'VISSIM Travel Time Outputs'!$B:$B,BR$9),"-")</f>
        <v>-</v>
      </c>
      <c r="BS95" s="324" t="str">
        <f>IFERROR(AVERAGEIFS('VISSIM Travel Time Outputs'!$G:$G,'VISSIM Travel Time Outputs'!$D:$D,$D95,'VISSIM Travel Time Outputs'!$A:$A,"AVG",'VISSIM Travel Time Outputs'!$B:$B,BS$9),"-")</f>
        <v>-</v>
      </c>
      <c r="BT95" s="324" t="str">
        <f>IFERROR(AVERAGEIFS('VISSIM Travel Time Outputs'!$G:$G,'VISSIM Travel Time Outputs'!$D:$D,$D95,'VISSIM Travel Time Outputs'!$A:$A,"AVG",'VISSIM Travel Time Outputs'!$B:$B,BT$9),"-")</f>
        <v>-</v>
      </c>
      <c r="BU95" s="324" t="str">
        <f>IFERROR(AVERAGEIFS('VISSIM Travel Time Outputs'!$G:$G,'VISSIM Travel Time Outputs'!$D:$D,$D95,'VISSIM Travel Time Outputs'!$A:$A,"AVG",'VISSIM Travel Time Outputs'!$B:$B,BU$9),"-")</f>
        <v>-</v>
      </c>
      <c r="BV95" s="324" t="str">
        <f>IFERROR(AVERAGEIFS('VISSIM Travel Time Outputs'!$G:$G,'VISSIM Travel Time Outputs'!$D:$D,$D95,'VISSIM Travel Time Outputs'!$A:$A,"AVG",'VISSIM Travel Time Outputs'!$B:$B,BV$9),"-")</f>
        <v>-</v>
      </c>
      <c r="BW95" s="324" t="str">
        <f>IFERROR(AVERAGEIFS('VISSIM Travel Time Outputs'!$G:$G,'VISSIM Travel Time Outputs'!$D:$D,$D95,'VISSIM Travel Time Outputs'!$A:$A,"AVG",'VISSIM Travel Time Outputs'!$B:$B,BW$9),"-")</f>
        <v>-</v>
      </c>
      <c r="BX95" s="324" t="str">
        <f>IFERROR(AVERAGEIFS('VISSIM Travel Time Outputs'!$G:$G,'VISSIM Travel Time Outputs'!$D:$D,$D95,'VISSIM Travel Time Outputs'!$A:$A,"AVG",'VISSIM Travel Time Outputs'!$B:$B,BX$9),"-")</f>
        <v>-</v>
      </c>
      <c r="BY95" s="324" t="str">
        <f>IFERROR(AVERAGEIFS('VISSIM Travel Time Outputs'!$G:$G,'VISSIM Travel Time Outputs'!$D:$D,$D95,'VISSIM Travel Time Outputs'!$A:$A,"AVG",'VISSIM Travel Time Outputs'!$B:$B,BY$9),"-")</f>
        <v>-</v>
      </c>
      <c r="BZ95" s="324" t="str">
        <f>IFERROR(AVERAGEIFS('VISSIM Travel Time Outputs'!$G:$G,'VISSIM Travel Time Outputs'!$D:$D,$D95,'VISSIM Travel Time Outputs'!$A:$A,"AVG",'VISSIM Travel Time Outputs'!$B:$B,BZ$9),"-")</f>
        <v>-</v>
      </c>
      <c r="CA95" s="324" t="str">
        <f>IFERROR(AVERAGEIFS('VISSIM Travel Time Outputs'!$G:$G,'VISSIM Travel Time Outputs'!$D:$D,$D95,'VISSIM Travel Time Outputs'!$A:$A,"AVG",'VISSIM Travel Time Outputs'!$B:$B,CA$9),"-")</f>
        <v>-</v>
      </c>
      <c r="CB95" s="325" t="str">
        <f>IFERROR(AVERAGEIFS('VISSIM Travel Time Outputs'!$G:$G,'VISSIM Travel Time Outputs'!$D:$D,$D95,'VISSIM Travel Time Outputs'!$A:$A,"AVG",'VISSIM Travel Time Outputs'!$B:$B,CB$9),"-")</f>
        <v>-</v>
      </c>
      <c r="CC95" s="254"/>
      <c r="CD95" s="209" t="str">
        <f t="shared" si="38"/>
        <v>--</v>
      </c>
      <c r="CE95" s="354" t="str">
        <f t="shared" si="39"/>
        <v>--</v>
      </c>
      <c r="CF95" s="325">
        <f t="shared" si="40"/>
        <v>0</v>
      </c>
      <c r="CG95" s="331"/>
      <c r="CH95" s="209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134"/>
      <c r="CX95" s="331"/>
      <c r="CY95" s="323"/>
      <c r="CZ95" s="324"/>
      <c r="DA95" s="324"/>
      <c r="DB95" s="324"/>
      <c r="DC95" s="324"/>
      <c r="DD95" s="324"/>
      <c r="DE95" s="324"/>
      <c r="DF95" s="324"/>
      <c r="DG95" s="324"/>
      <c r="DH95" s="324"/>
      <c r="DI95" s="324"/>
      <c r="DJ95" s="324"/>
      <c r="DK95" s="324"/>
      <c r="DL95" s="324"/>
      <c r="DM95" s="324"/>
      <c r="DN95" s="325"/>
      <c r="DO95" s="331"/>
      <c r="DP95" s="209" t="str">
        <f t="shared" si="41"/>
        <v>--</v>
      </c>
      <c r="DQ95" s="354" t="str">
        <f t="shared" si="42"/>
        <v>--</v>
      </c>
      <c r="DR95" s="325">
        <f t="shared" si="43"/>
        <v>0</v>
      </c>
      <c r="DS95" s="255"/>
      <c r="DT95" s="209" t="str">
        <f>IFERROR(TIME(0,0,AVERAGEIFS('VISSIM Travel Time Outputs'!$K:$K,'VISSIM Travel Time Outputs'!$D:$D,$D95,'VISSIM Travel Time Outputs'!$A:$A,"AVG",'VISSIM Travel Time Outputs'!$B:$B,DT$9)),"-")</f>
        <v>-</v>
      </c>
      <c r="DU95" s="34" t="str">
        <f>IFERROR(TIME(0,0,AVERAGEIFS('VISSIM Travel Time Outputs'!$K:$K,'VISSIM Travel Time Outputs'!$D:$D,$D95,'VISSIM Travel Time Outputs'!$A:$A,"AVG",'VISSIM Travel Time Outputs'!$B:$B,DU$9)),"-")</f>
        <v>-</v>
      </c>
      <c r="DV95" s="34" t="str">
        <f>IFERROR(TIME(0,0,AVERAGEIFS('VISSIM Travel Time Outputs'!$K:$K,'VISSIM Travel Time Outputs'!$D:$D,$D95,'VISSIM Travel Time Outputs'!$A:$A,"AVG",'VISSIM Travel Time Outputs'!$B:$B,DV$9)),"-")</f>
        <v>-</v>
      </c>
      <c r="DW95" s="34" t="str">
        <f>IFERROR(TIME(0,0,AVERAGEIFS('VISSIM Travel Time Outputs'!$K:$K,'VISSIM Travel Time Outputs'!$D:$D,$D95,'VISSIM Travel Time Outputs'!$A:$A,"AVG",'VISSIM Travel Time Outputs'!$B:$B,DW$9)),"-")</f>
        <v>-</v>
      </c>
      <c r="DX95" s="34" t="str">
        <f>IFERROR(TIME(0,0,AVERAGEIFS('VISSIM Travel Time Outputs'!$K:$K,'VISSIM Travel Time Outputs'!$D:$D,$D95,'VISSIM Travel Time Outputs'!$A:$A,"AVG",'VISSIM Travel Time Outputs'!$B:$B,DX$9)),"-")</f>
        <v>-</v>
      </c>
      <c r="DY95" s="34" t="str">
        <f>IFERROR(TIME(0,0,AVERAGEIFS('VISSIM Travel Time Outputs'!$K:$K,'VISSIM Travel Time Outputs'!$D:$D,$D95,'VISSIM Travel Time Outputs'!$A:$A,"AVG",'VISSIM Travel Time Outputs'!$B:$B,DY$9)),"-")</f>
        <v>-</v>
      </c>
      <c r="DZ95" s="34" t="str">
        <f>IFERROR(TIME(0,0,AVERAGEIFS('VISSIM Travel Time Outputs'!$K:$K,'VISSIM Travel Time Outputs'!$D:$D,$D95,'VISSIM Travel Time Outputs'!$A:$A,"AVG",'VISSIM Travel Time Outputs'!$B:$B,DZ$9)),"-")</f>
        <v>-</v>
      </c>
      <c r="EA95" s="34" t="str">
        <f>IFERROR(TIME(0,0,AVERAGEIFS('VISSIM Travel Time Outputs'!$K:$K,'VISSIM Travel Time Outputs'!$D:$D,$D95,'VISSIM Travel Time Outputs'!$A:$A,"AVG",'VISSIM Travel Time Outputs'!$B:$B,EA$9)),"-")</f>
        <v>-</v>
      </c>
      <c r="EB95" s="34" t="str">
        <f>IFERROR(TIME(0,0,AVERAGEIFS('VISSIM Travel Time Outputs'!$K:$K,'VISSIM Travel Time Outputs'!$D:$D,$D95,'VISSIM Travel Time Outputs'!$A:$A,"AVG",'VISSIM Travel Time Outputs'!$B:$B,EB$9)),"-")</f>
        <v>-</v>
      </c>
      <c r="EC95" s="34" t="str">
        <f>IFERROR(TIME(0,0,AVERAGEIFS('VISSIM Travel Time Outputs'!$K:$K,'VISSIM Travel Time Outputs'!$D:$D,$D95,'VISSIM Travel Time Outputs'!$A:$A,"AVG",'VISSIM Travel Time Outputs'!$B:$B,EC$9)),"-")</f>
        <v>-</v>
      </c>
      <c r="ED95" s="34" t="str">
        <f>IFERROR(TIME(0,0,AVERAGEIFS('VISSIM Travel Time Outputs'!$K:$K,'VISSIM Travel Time Outputs'!$D:$D,$D95,'VISSIM Travel Time Outputs'!$A:$A,"AVG",'VISSIM Travel Time Outputs'!$B:$B,ED$9)),"-")</f>
        <v>-</v>
      </c>
      <c r="EE95" s="34" t="str">
        <f>IFERROR(TIME(0,0,AVERAGEIFS('VISSIM Travel Time Outputs'!$K:$K,'VISSIM Travel Time Outputs'!$D:$D,$D95,'VISSIM Travel Time Outputs'!$A:$A,"AVG",'VISSIM Travel Time Outputs'!$B:$B,EE$9)),"-")</f>
        <v>-</v>
      </c>
      <c r="EF95" s="34" t="str">
        <f>IFERROR(TIME(0,0,AVERAGEIFS('VISSIM Travel Time Outputs'!$K:$K,'VISSIM Travel Time Outputs'!$D:$D,$D95,'VISSIM Travel Time Outputs'!$A:$A,"AVG",'VISSIM Travel Time Outputs'!$B:$B,EF$9)),"-")</f>
        <v>-</v>
      </c>
      <c r="EG95" s="34" t="str">
        <f>IFERROR(TIME(0,0,AVERAGEIFS('VISSIM Travel Time Outputs'!$K:$K,'VISSIM Travel Time Outputs'!$D:$D,$D95,'VISSIM Travel Time Outputs'!$A:$A,"AVG",'VISSIM Travel Time Outputs'!$B:$B,EG$9)),"-")</f>
        <v>-</v>
      </c>
      <c r="EH95" s="34" t="str">
        <f>IFERROR(TIME(0,0,AVERAGEIFS('VISSIM Travel Time Outputs'!$K:$K,'VISSIM Travel Time Outputs'!$D:$D,$D95,'VISSIM Travel Time Outputs'!$A:$A,"AVG",'VISSIM Travel Time Outputs'!$B:$B,EH$9)),"-")</f>
        <v>-</v>
      </c>
      <c r="EI95" s="134" t="str">
        <f>IFERROR(TIME(0,0,AVERAGEIFS('VISSIM Travel Time Outputs'!$K:$K,'VISSIM Travel Time Outputs'!$D:$D,$D95,'VISSIM Travel Time Outputs'!$A:$A,"AVG",'VISSIM Travel Time Outputs'!$B:$B,EI$9)),"-")</f>
        <v>-</v>
      </c>
      <c r="EJ95" s="126"/>
      <c r="EK95" s="323" t="str">
        <f>IFERROR(AVERAGEIFS('VISSIM Travel Time Outputs'!$H:$H,'VISSIM Travel Time Outputs'!$D:$D,$D95,'VISSIM Travel Time Outputs'!$A:$A,"AVG",'VISSIM Travel Time Outputs'!$B:$B,EK$9),"-")</f>
        <v>-</v>
      </c>
      <c r="EL95" s="324" t="str">
        <f>IFERROR(AVERAGEIFS('VISSIM Travel Time Outputs'!$H:$H,'VISSIM Travel Time Outputs'!$D:$D,$D95,'VISSIM Travel Time Outputs'!$A:$A,"AVG",'VISSIM Travel Time Outputs'!$B:$B,EL$9),"-")</f>
        <v>-</v>
      </c>
      <c r="EM95" s="324" t="str">
        <f>IFERROR(AVERAGEIFS('VISSIM Travel Time Outputs'!$H:$H,'VISSIM Travel Time Outputs'!$D:$D,$D95,'VISSIM Travel Time Outputs'!$A:$A,"AVG",'VISSIM Travel Time Outputs'!$B:$B,EM$9),"-")</f>
        <v>-</v>
      </c>
      <c r="EN95" s="324" t="str">
        <f>IFERROR(AVERAGEIFS('VISSIM Travel Time Outputs'!$H:$H,'VISSIM Travel Time Outputs'!$D:$D,$D95,'VISSIM Travel Time Outputs'!$A:$A,"AVG",'VISSIM Travel Time Outputs'!$B:$B,EN$9),"-")</f>
        <v>-</v>
      </c>
      <c r="EO95" s="324" t="str">
        <f>IFERROR(AVERAGEIFS('VISSIM Travel Time Outputs'!$H:$H,'VISSIM Travel Time Outputs'!$D:$D,$D95,'VISSIM Travel Time Outputs'!$A:$A,"AVG",'VISSIM Travel Time Outputs'!$B:$B,EO$9),"-")</f>
        <v>-</v>
      </c>
      <c r="EP95" s="324" t="str">
        <f>IFERROR(AVERAGEIFS('VISSIM Travel Time Outputs'!$H:$H,'VISSIM Travel Time Outputs'!$D:$D,$D95,'VISSIM Travel Time Outputs'!$A:$A,"AVG",'VISSIM Travel Time Outputs'!$B:$B,EP$9),"-")</f>
        <v>-</v>
      </c>
      <c r="EQ95" s="324" t="str">
        <f>IFERROR(AVERAGEIFS('VISSIM Travel Time Outputs'!$H:$H,'VISSIM Travel Time Outputs'!$D:$D,$D95,'VISSIM Travel Time Outputs'!$A:$A,"AVG",'VISSIM Travel Time Outputs'!$B:$B,EQ$9),"-")</f>
        <v>-</v>
      </c>
      <c r="ER95" s="324" t="str">
        <f>IFERROR(AVERAGEIFS('VISSIM Travel Time Outputs'!$H:$H,'VISSIM Travel Time Outputs'!$D:$D,$D95,'VISSIM Travel Time Outputs'!$A:$A,"AVG",'VISSIM Travel Time Outputs'!$B:$B,ER$9),"-")</f>
        <v>-</v>
      </c>
      <c r="ES95" s="324" t="str">
        <f>IFERROR(AVERAGEIFS('VISSIM Travel Time Outputs'!$H:$H,'VISSIM Travel Time Outputs'!$D:$D,$D95,'VISSIM Travel Time Outputs'!$A:$A,"AVG",'VISSIM Travel Time Outputs'!$B:$B,ES$9),"-")</f>
        <v>-</v>
      </c>
      <c r="ET95" s="324" t="str">
        <f>IFERROR(AVERAGEIFS('VISSIM Travel Time Outputs'!$H:$H,'VISSIM Travel Time Outputs'!$D:$D,$D95,'VISSIM Travel Time Outputs'!$A:$A,"AVG",'VISSIM Travel Time Outputs'!$B:$B,ET$9),"-")</f>
        <v>-</v>
      </c>
      <c r="EU95" s="324" t="str">
        <f>IFERROR(AVERAGEIFS('VISSIM Travel Time Outputs'!$H:$H,'VISSIM Travel Time Outputs'!$D:$D,$D95,'VISSIM Travel Time Outputs'!$A:$A,"AVG",'VISSIM Travel Time Outputs'!$B:$B,EU$9),"-")</f>
        <v>-</v>
      </c>
      <c r="EV95" s="324" t="str">
        <f>IFERROR(AVERAGEIFS('VISSIM Travel Time Outputs'!$H:$H,'VISSIM Travel Time Outputs'!$D:$D,$D95,'VISSIM Travel Time Outputs'!$A:$A,"AVG",'VISSIM Travel Time Outputs'!$B:$B,EV$9),"-")</f>
        <v>-</v>
      </c>
      <c r="EW95" s="324" t="str">
        <f>IFERROR(AVERAGEIFS('VISSIM Travel Time Outputs'!$H:$H,'VISSIM Travel Time Outputs'!$D:$D,$D95,'VISSIM Travel Time Outputs'!$A:$A,"AVG",'VISSIM Travel Time Outputs'!$B:$B,EW$9),"-")</f>
        <v>-</v>
      </c>
      <c r="EX95" s="324" t="str">
        <f>IFERROR(AVERAGEIFS('VISSIM Travel Time Outputs'!$H:$H,'VISSIM Travel Time Outputs'!$D:$D,$D95,'VISSIM Travel Time Outputs'!$A:$A,"AVG",'VISSIM Travel Time Outputs'!$B:$B,EX$9),"-")</f>
        <v>-</v>
      </c>
      <c r="EY95" s="324" t="str">
        <f>IFERROR(AVERAGEIFS('VISSIM Travel Time Outputs'!$H:$H,'VISSIM Travel Time Outputs'!$D:$D,$D95,'VISSIM Travel Time Outputs'!$A:$A,"AVG",'VISSIM Travel Time Outputs'!$B:$B,EY$9),"-")</f>
        <v>-</v>
      </c>
      <c r="EZ95" s="325" t="str">
        <f>IFERROR(AVERAGEIFS('VISSIM Travel Time Outputs'!$H:$H,'VISSIM Travel Time Outputs'!$D:$D,$D95,'VISSIM Travel Time Outputs'!$A:$A,"AVG",'VISSIM Travel Time Outputs'!$B:$B,EZ$9),"-")</f>
        <v>-</v>
      </c>
      <c r="FA95" s="254"/>
      <c r="FB95" s="209" t="str">
        <f t="shared" si="44"/>
        <v>--</v>
      </c>
      <c r="FC95" s="354" t="str">
        <f t="shared" si="45"/>
        <v>--</v>
      </c>
      <c r="FD95" s="325">
        <f t="shared" si="46"/>
        <v>0</v>
      </c>
      <c r="FE95" s="331"/>
      <c r="FF95" s="209" t="str">
        <f>IFERROR(GETPIVOTDATA("Average of TRAVTM(40)",#REF!,"TIMEINT",FF$9,"VEHICLETRAVELTIMEMEASUREMENT",$D95)/3600/24,"--")</f>
        <v>--</v>
      </c>
      <c r="FG95" s="34" t="str">
        <f>IFERROR(GETPIVOTDATA("Average of TRAVTM(40)",#REF!,"TIMEINT",FG$9,"VEHICLETRAVELTIMEMEASUREMENT",$D95)/3600/24,"--")</f>
        <v>--</v>
      </c>
      <c r="FH95" s="34" t="str">
        <f>IFERROR(GETPIVOTDATA("Average of TRAVTM(40)",#REF!,"TIMEINT",FH$9,"VEHICLETRAVELTIMEMEASUREMENT",$D95)/3600/24,"--")</f>
        <v>--</v>
      </c>
      <c r="FI95" s="34" t="str">
        <f>IFERROR(GETPIVOTDATA("Average of TRAVTM(40)",#REF!,"TIMEINT",FI$9,"VEHICLETRAVELTIMEMEASUREMENT",$D95)/3600/24,"--")</f>
        <v>--</v>
      </c>
      <c r="FJ95" s="34" t="str">
        <f>IFERROR(GETPIVOTDATA("Average of TRAVTM(40)",#REF!,"TIMEINT",FJ$9,"VEHICLETRAVELTIMEMEASUREMENT",$D95)/3600/24,"--")</f>
        <v>--</v>
      </c>
      <c r="FK95" s="34" t="str">
        <f>IFERROR(GETPIVOTDATA("Average of TRAVTM(40)",#REF!,"TIMEINT",FK$9,"VEHICLETRAVELTIMEMEASUREMENT",$D95)/3600/24,"--")</f>
        <v>--</v>
      </c>
      <c r="FL95" s="34" t="str">
        <f>IFERROR(GETPIVOTDATA("Average of TRAVTM(40)",#REF!,"TIMEINT",FL$9,"VEHICLETRAVELTIMEMEASUREMENT",$D95)/3600/24,"--")</f>
        <v>--</v>
      </c>
      <c r="FM95" s="34" t="str">
        <f>IFERROR(GETPIVOTDATA("Average of TRAVTM(40)",#REF!,"TIMEINT",FM$9,"VEHICLETRAVELTIMEMEASUREMENT",$D95)/3600/24,"--")</f>
        <v>--</v>
      </c>
      <c r="FN95" s="34" t="str">
        <f>IFERROR(GETPIVOTDATA("Average of TRAVTM(40)",#REF!,"TIMEINT",FN$9,"VEHICLETRAVELTIMEMEASUREMENT",$D95)/3600/24,"--")</f>
        <v>--</v>
      </c>
      <c r="FO95" s="34" t="str">
        <f>IFERROR(GETPIVOTDATA("Average of TRAVTM(40)",#REF!,"TIMEINT",FO$9,"VEHICLETRAVELTIMEMEASUREMENT",$D95)/3600/24,"--")</f>
        <v>--</v>
      </c>
      <c r="FP95" s="34" t="str">
        <f>IFERROR(GETPIVOTDATA("Average of TRAVTM(40)",#REF!,"TIMEINT",FP$9,"VEHICLETRAVELTIMEMEASUREMENT",$D95)/3600/24,"--")</f>
        <v>--</v>
      </c>
      <c r="FQ95" s="34" t="str">
        <f>IFERROR(GETPIVOTDATA("Average of TRAVTM(40)",#REF!,"TIMEINT",FQ$9,"VEHICLETRAVELTIMEMEASUREMENT",$D95)/3600/24,"--")</f>
        <v>--</v>
      </c>
      <c r="FR95" s="34" t="str">
        <f>IFERROR(GETPIVOTDATA("Average of TRAVTM(40)",#REF!,"TIMEINT",FR$9,"VEHICLETRAVELTIMEMEASUREMENT",$D95)/3600/24,"--")</f>
        <v>--</v>
      </c>
      <c r="FS95" s="34" t="str">
        <f>IFERROR(GETPIVOTDATA("Average of TRAVTM(40)",#REF!,"TIMEINT",FS$9,"VEHICLETRAVELTIMEMEASUREMENT",$D95)/3600/24,"--")</f>
        <v>--</v>
      </c>
      <c r="FT95" s="34" t="str">
        <f>IFERROR(GETPIVOTDATA("Average of TRAVTM(40)",#REF!,"TIMEINT",FT$9,"VEHICLETRAVELTIMEMEASUREMENT",$D95)/3600/24,"--")</f>
        <v>--</v>
      </c>
      <c r="FU95" s="134" t="str">
        <f>IFERROR(GETPIVOTDATA("Average of TRAVTM(40)",#REF!,"TIMEINT",FU$9,"VEHICLETRAVELTIMEMEASUREMENT",$D95)/3600/24,"--")</f>
        <v>--</v>
      </c>
      <c r="FV95" s="331"/>
      <c r="FW95" s="323" t="str">
        <f>IFERROR(GETPIVOTDATA("Average of VEHS(40)",#REF!,"TIMEINT",FW$9,"VEHICLETRAVELTIMEMEASUREMENT",$D95),"--")</f>
        <v>--</v>
      </c>
      <c r="FX95" s="324" t="str">
        <f>IFERROR(GETPIVOTDATA("Average of VEHS(40)",#REF!,"TIMEINT",FX$9,"VEHICLETRAVELTIMEMEASUREMENT",$D95),"--")</f>
        <v>--</v>
      </c>
      <c r="FY95" s="324" t="str">
        <f>IFERROR(GETPIVOTDATA("Average of VEHS(40)",#REF!,"TIMEINT",FY$9,"VEHICLETRAVELTIMEMEASUREMENT",$D95),"--")</f>
        <v>--</v>
      </c>
      <c r="FZ95" s="324" t="str">
        <f>IFERROR(GETPIVOTDATA("Average of VEHS(40)",#REF!,"TIMEINT",FZ$9,"VEHICLETRAVELTIMEMEASUREMENT",$D95),"--")</f>
        <v>--</v>
      </c>
      <c r="GA95" s="324" t="str">
        <f>IFERROR(GETPIVOTDATA("Average of VEHS(40)",#REF!,"TIMEINT",GA$9,"VEHICLETRAVELTIMEMEASUREMENT",$D95),"--")</f>
        <v>--</v>
      </c>
      <c r="GB95" s="324" t="str">
        <f>IFERROR(GETPIVOTDATA("Average of VEHS(40)",#REF!,"TIMEINT",GB$9,"VEHICLETRAVELTIMEMEASUREMENT",$D95),"--")</f>
        <v>--</v>
      </c>
      <c r="GC95" s="324" t="str">
        <f>IFERROR(GETPIVOTDATA("Average of VEHS(40)",#REF!,"TIMEINT",GC$9,"VEHICLETRAVELTIMEMEASUREMENT",$D95),"--")</f>
        <v>--</v>
      </c>
      <c r="GD95" s="324" t="str">
        <f>IFERROR(GETPIVOTDATA("Average of VEHS(40)",#REF!,"TIMEINT",GD$9,"VEHICLETRAVELTIMEMEASUREMENT",$D95),"--")</f>
        <v>--</v>
      </c>
      <c r="GE95" s="324" t="str">
        <f>IFERROR(GETPIVOTDATA("Average of VEHS(40)",#REF!,"TIMEINT",GE$9,"VEHICLETRAVELTIMEMEASUREMENT",$D95),"--")</f>
        <v>--</v>
      </c>
      <c r="GF95" s="324" t="str">
        <f>IFERROR(GETPIVOTDATA("Average of VEHS(40)",#REF!,"TIMEINT",GF$9,"VEHICLETRAVELTIMEMEASUREMENT",$D95),"--")</f>
        <v>--</v>
      </c>
      <c r="GG95" s="324" t="str">
        <f>IFERROR(GETPIVOTDATA("Average of VEHS(40)",#REF!,"TIMEINT",GG$9,"VEHICLETRAVELTIMEMEASUREMENT",$D95),"--")</f>
        <v>--</v>
      </c>
      <c r="GH95" s="324" t="str">
        <f>IFERROR(GETPIVOTDATA("Average of VEHS(40)",#REF!,"TIMEINT",GH$9,"VEHICLETRAVELTIMEMEASUREMENT",$D95),"--")</f>
        <v>--</v>
      </c>
      <c r="GI95" s="324" t="str">
        <f>IFERROR(GETPIVOTDATA("Average of VEHS(40)",#REF!,"TIMEINT",GI$9,"VEHICLETRAVELTIMEMEASUREMENT",$D95),"--")</f>
        <v>--</v>
      </c>
      <c r="GJ95" s="324" t="str">
        <f>IFERROR(GETPIVOTDATA("Average of VEHS(40)",#REF!,"TIMEINT",GJ$9,"VEHICLETRAVELTIMEMEASUREMENT",$D95),"--")</f>
        <v>--</v>
      </c>
      <c r="GK95" s="324" t="str">
        <f>IFERROR(GETPIVOTDATA("Average of VEHS(40)",#REF!,"TIMEINT",GK$9,"VEHICLETRAVELTIMEMEASUREMENT",$D95),"--")</f>
        <v>--</v>
      </c>
      <c r="GL95" s="325" t="str">
        <f>IFERROR(GETPIVOTDATA("Average of VEHS(40)",#REF!,"TIMEINT",GL$9,"VEHICLETRAVELTIMEMEASUREMENT",$D95),"--")</f>
        <v>--</v>
      </c>
      <c r="GM95" s="331"/>
      <c r="GN95" s="209" t="str">
        <f t="shared" si="47"/>
        <v>--</v>
      </c>
      <c r="GO95" s="354" t="str">
        <f t="shared" si="48"/>
        <v>--</v>
      </c>
      <c r="GP95" s="325">
        <f t="shared" si="49"/>
        <v>0</v>
      </c>
      <c r="GQ95" s="331"/>
      <c r="GR95" s="209" t="str">
        <f>IFERROR(GETPIVOTDATA("Average of TRAVTM(60)",#REF!,"TIMEINT",GR$9,"VEHICLETRAVELTIMEMEASUREMENT",$D95)/3600/24,"--")</f>
        <v>--</v>
      </c>
      <c r="GS95" s="34" t="str">
        <f>IFERROR(GETPIVOTDATA("Average of TRAVTM(60)",#REF!,"TIMEINT",GS$9,"VEHICLETRAVELTIMEMEASUREMENT",$D95)/3600/24,"--")</f>
        <v>--</v>
      </c>
      <c r="GT95" s="34" t="str">
        <f>IFERROR(GETPIVOTDATA("Average of TRAVTM(60)",#REF!,"TIMEINT",GT$9,"VEHICLETRAVELTIMEMEASUREMENT",$D95)/3600/24,"--")</f>
        <v>--</v>
      </c>
      <c r="GU95" s="34" t="str">
        <f>IFERROR(GETPIVOTDATA("Average of TRAVTM(60)",#REF!,"TIMEINT",GU$9,"VEHICLETRAVELTIMEMEASUREMENT",$D95)/3600/24,"--")</f>
        <v>--</v>
      </c>
      <c r="GV95" s="34" t="str">
        <f>IFERROR(GETPIVOTDATA("Average of TRAVTM(60)",#REF!,"TIMEINT",GV$9,"VEHICLETRAVELTIMEMEASUREMENT",$D95)/3600/24,"--")</f>
        <v>--</v>
      </c>
      <c r="GW95" s="34" t="str">
        <f>IFERROR(GETPIVOTDATA("Average of TRAVTM(60)",#REF!,"TIMEINT",GW$9,"VEHICLETRAVELTIMEMEASUREMENT",$D95)/3600/24,"--")</f>
        <v>--</v>
      </c>
      <c r="GX95" s="34" t="str">
        <f>IFERROR(GETPIVOTDATA("Average of TRAVTM(60)",#REF!,"TIMEINT",GX$9,"VEHICLETRAVELTIMEMEASUREMENT",$D95)/3600/24,"--")</f>
        <v>--</v>
      </c>
      <c r="GY95" s="34" t="str">
        <f>IFERROR(GETPIVOTDATA("Average of TRAVTM(60)",#REF!,"TIMEINT",GY$9,"VEHICLETRAVELTIMEMEASUREMENT",$D95)/3600/24,"--")</f>
        <v>--</v>
      </c>
      <c r="GZ95" s="34" t="str">
        <f>IFERROR(GETPIVOTDATA("Average of TRAVTM(60)",#REF!,"TIMEINT",GZ$9,"VEHICLETRAVELTIMEMEASUREMENT",$D95)/3600/24,"--")</f>
        <v>--</v>
      </c>
      <c r="HA95" s="34" t="str">
        <f>IFERROR(GETPIVOTDATA("Average of TRAVTM(60)",#REF!,"TIMEINT",HA$9,"VEHICLETRAVELTIMEMEASUREMENT",$D95)/3600/24,"--")</f>
        <v>--</v>
      </c>
      <c r="HB95" s="34" t="str">
        <f>IFERROR(GETPIVOTDATA("Average of TRAVTM(60)",#REF!,"TIMEINT",HB$9,"VEHICLETRAVELTIMEMEASUREMENT",$D95)/3600/24,"--")</f>
        <v>--</v>
      </c>
      <c r="HC95" s="34" t="str">
        <f>IFERROR(GETPIVOTDATA("Average of TRAVTM(60)",#REF!,"TIMEINT",HC$9,"VEHICLETRAVELTIMEMEASUREMENT",$D95)/3600/24,"--")</f>
        <v>--</v>
      </c>
      <c r="HD95" s="34" t="str">
        <f>IFERROR(GETPIVOTDATA("Average of TRAVTM(60)",#REF!,"TIMEINT",HD$9,"VEHICLETRAVELTIMEMEASUREMENT",$D95)/3600/24,"--")</f>
        <v>--</v>
      </c>
      <c r="HE95" s="34" t="str">
        <f>IFERROR(GETPIVOTDATA("Average of TRAVTM(60)",#REF!,"TIMEINT",HE$9,"VEHICLETRAVELTIMEMEASUREMENT",$D95)/3600/24,"--")</f>
        <v>--</v>
      </c>
      <c r="HF95" s="34" t="str">
        <f>IFERROR(GETPIVOTDATA("Average of TRAVTM(60)",#REF!,"TIMEINT",HF$9,"VEHICLETRAVELTIMEMEASUREMENT",$D95)/3600/24,"--")</f>
        <v>--</v>
      </c>
      <c r="HG95" s="134" t="str">
        <f>IFERROR(GETPIVOTDATA("Average of TRAVTM(60)",#REF!,"TIMEINT",HG$9,"VEHICLETRAVELTIMEMEASUREMENT",$D95)/3600/24,"--")</f>
        <v>--</v>
      </c>
      <c r="HH95" s="331"/>
      <c r="HI95" s="323" t="str">
        <f>IFERROR(GETPIVOTDATA("Average of VEHS(60)",#REF!,"TIMEINT",HI$9,"VEHICLETRAVELTIMEMEASUREMENT",$D95),"--")</f>
        <v>--</v>
      </c>
      <c r="HJ95" s="324" t="str">
        <f>IFERROR(GETPIVOTDATA("Average of VEHS(60)",#REF!,"TIMEINT",HJ$9,"VEHICLETRAVELTIMEMEASUREMENT",$D95),"--")</f>
        <v>--</v>
      </c>
      <c r="HK95" s="324" t="str">
        <f>IFERROR(GETPIVOTDATA("Average of VEHS(60)",#REF!,"TIMEINT",HK$9,"VEHICLETRAVELTIMEMEASUREMENT",$D95),"--")</f>
        <v>--</v>
      </c>
      <c r="HL95" s="324" t="str">
        <f>IFERROR(GETPIVOTDATA("Average of VEHS(60)",#REF!,"TIMEINT",HL$9,"VEHICLETRAVELTIMEMEASUREMENT",$D95),"--")</f>
        <v>--</v>
      </c>
      <c r="HM95" s="324" t="str">
        <f>IFERROR(GETPIVOTDATA("Average of VEHS(60)",#REF!,"TIMEINT",HM$9,"VEHICLETRAVELTIMEMEASUREMENT",$D95),"--")</f>
        <v>--</v>
      </c>
      <c r="HN95" s="324" t="str">
        <f>IFERROR(GETPIVOTDATA("Average of VEHS(60)",#REF!,"TIMEINT",HN$9,"VEHICLETRAVELTIMEMEASUREMENT",$D95),"--")</f>
        <v>--</v>
      </c>
      <c r="HO95" s="324" t="str">
        <f>IFERROR(GETPIVOTDATA("Average of VEHS(60)",#REF!,"TIMEINT",HO$9,"VEHICLETRAVELTIMEMEASUREMENT",$D95),"--")</f>
        <v>--</v>
      </c>
      <c r="HP95" s="324" t="str">
        <f>IFERROR(GETPIVOTDATA("Average of VEHS(60)",#REF!,"TIMEINT",HP$9,"VEHICLETRAVELTIMEMEASUREMENT",$D95),"--")</f>
        <v>--</v>
      </c>
      <c r="HQ95" s="324" t="str">
        <f>IFERROR(GETPIVOTDATA("Average of VEHS(60)",#REF!,"TIMEINT",HQ$9,"VEHICLETRAVELTIMEMEASUREMENT",$D95),"--")</f>
        <v>--</v>
      </c>
      <c r="HR95" s="324" t="str">
        <f>IFERROR(GETPIVOTDATA("Average of VEHS(60)",#REF!,"TIMEINT",HR$9,"VEHICLETRAVELTIMEMEASUREMENT",$D95),"--")</f>
        <v>--</v>
      </c>
      <c r="HS95" s="324" t="str">
        <f>IFERROR(GETPIVOTDATA("Average of VEHS(60)",#REF!,"TIMEINT",HS$9,"VEHICLETRAVELTIMEMEASUREMENT",$D95),"--")</f>
        <v>--</v>
      </c>
      <c r="HT95" s="324" t="str">
        <f>IFERROR(GETPIVOTDATA("Average of VEHS(60)",#REF!,"TIMEINT",HT$9,"VEHICLETRAVELTIMEMEASUREMENT",$D95),"--")</f>
        <v>--</v>
      </c>
      <c r="HU95" s="324" t="str">
        <f>IFERROR(GETPIVOTDATA("Average of VEHS(60)",#REF!,"TIMEINT",HU$9,"VEHICLETRAVELTIMEMEASUREMENT",$D95),"--")</f>
        <v>--</v>
      </c>
      <c r="HV95" s="324" t="str">
        <f>IFERROR(GETPIVOTDATA("Average of VEHS(60)",#REF!,"TIMEINT",HV$9,"VEHICLETRAVELTIMEMEASUREMENT",$D95),"--")</f>
        <v>--</v>
      </c>
      <c r="HW95" s="324" t="str">
        <f>IFERROR(GETPIVOTDATA("Average of VEHS(60)",#REF!,"TIMEINT",HW$9,"VEHICLETRAVELTIMEMEASUREMENT",$D95),"--")</f>
        <v>--</v>
      </c>
      <c r="HX95" s="325" t="str">
        <f>IFERROR(GETPIVOTDATA("Average of VEHS(60)",#REF!,"TIMEINT",HX$9,"VEHICLETRAVELTIMEMEASUREMENT",$D95),"--")</f>
        <v>--</v>
      </c>
      <c r="HY95" s="331"/>
      <c r="HZ95" s="209" t="str">
        <f t="shared" si="50"/>
        <v>--</v>
      </c>
      <c r="IA95" s="354" t="str">
        <f t="shared" si="51"/>
        <v>--</v>
      </c>
      <c r="IB95" s="325">
        <f t="shared" si="52"/>
        <v>0</v>
      </c>
      <c r="IC95" s="638"/>
      <c r="ID95" s="323" t="str">
        <f>IFERROR(AVERAGEIFS('VISSIM Travel Time Outputs'!#REF!,'VISSIM Travel Time Outputs'!#REF!,$D95,'VISSIM Travel Time Outputs'!#REF!,"AVG",'VISSIM Travel Time Outputs'!#REF!,ID$9),"-")</f>
        <v>-</v>
      </c>
      <c r="IE95" s="324" t="str">
        <f>IFERROR(AVERAGEIFS('VISSIM Travel Time Outputs'!#REF!,'VISSIM Travel Time Outputs'!#REF!,$D95,'VISSIM Travel Time Outputs'!#REF!,"AVG",'VISSIM Travel Time Outputs'!#REF!,IE$9),"-")</f>
        <v>-</v>
      </c>
      <c r="IF95" s="324" t="str">
        <f>IFERROR(AVERAGEIFS('VISSIM Travel Time Outputs'!#REF!,'VISSIM Travel Time Outputs'!#REF!,$D95,'VISSIM Travel Time Outputs'!#REF!,"AVG",'VISSIM Travel Time Outputs'!#REF!,IF$9),"-")</f>
        <v>-</v>
      </c>
      <c r="IG95" s="324" t="str">
        <f>IFERROR(AVERAGEIFS('VISSIM Travel Time Outputs'!#REF!,'VISSIM Travel Time Outputs'!#REF!,$D95,'VISSIM Travel Time Outputs'!#REF!,"AVG",'VISSIM Travel Time Outputs'!#REF!,IG$9),"-")</f>
        <v>-</v>
      </c>
      <c r="IH95" s="324" t="str">
        <f>IFERROR(AVERAGEIFS('VISSIM Travel Time Outputs'!#REF!,'VISSIM Travel Time Outputs'!#REF!,$D95,'VISSIM Travel Time Outputs'!#REF!,"AVG",'VISSIM Travel Time Outputs'!#REF!,IH$9),"-")</f>
        <v>-</v>
      </c>
      <c r="II95" s="324" t="str">
        <f>IFERROR(AVERAGEIFS('VISSIM Travel Time Outputs'!#REF!,'VISSIM Travel Time Outputs'!#REF!,$D95,'VISSIM Travel Time Outputs'!#REF!,"AVG",'VISSIM Travel Time Outputs'!#REF!,II$9),"-")</f>
        <v>-</v>
      </c>
      <c r="IJ95" s="324" t="str">
        <f>IFERROR(AVERAGEIFS('VISSIM Travel Time Outputs'!#REF!,'VISSIM Travel Time Outputs'!#REF!,$D95,'VISSIM Travel Time Outputs'!#REF!,"AVG",'VISSIM Travel Time Outputs'!#REF!,IJ$9),"-")</f>
        <v>-</v>
      </c>
      <c r="IK95" s="324" t="str">
        <f>IFERROR(AVERAGEIFS('VISSIM Travel Time Outputs'!#REF!,'VISSIM Travel Time Outputs'!#REF!,$D95,'VISSIM Travel Time Outputs'!#REF!,"AVG",'VISSIM Travel Time Outputs'!#REF!,IK$9),"-")</f>
        <v>-</v>
      </c>
      <c r="IL95" s="324" t="str">
        <f>IFERROR(AVERAGEIFS('VISSIM Travel Time Outputs'!#REF!,'VISSIM Travel Time Outputs'!#REF!,$D95,'VISSIM Travel Time Outputs'!#REF!,"AVG",'VISSIM Travel Time Outputs'!#REF!,IL$9),"-")</f>
        <v>-</v>
      </c>
      <c r="IM95" s="324" t="str">
        <f>IFERROR(AVERAGEIFS('VISSIM Travel Time Outputs'!#REF!,'VISSIM Travel Time Outputs'!#REF!,$D95,'VISSIM Travel Time Outputs'!#REF!,"AVG",'VISSIM Travel Time Outputs'!#REF!,IM$9),"-")</f>
        <v>-</v>
      </c>
      <c r="IN95" s="324" t="str">
        <f>IFERROR(AVERAGEIFS('VISSIM Travel Time Outputs'!#REF!,'VISSIM Travel Time Outputs'!#REF!,$D95,'VISSIM Travel Time Outputs'!#REF!,"AVG",'VISSIM Travel Time Outputs'!#REF!,IN$9),"-")</f>
        <v>-</v>
      </c>
      <c r="IO95" s="324" t="str">
        <f>IFERROR(AVERAGEIFS('VISSIM Travel Time Outputs'!#REF!,'VISSIM Travel Time Outputs'!#REF!,$D95,'VISSIM Travel Time Outputs'!#REF!,"AVG",'VISSIM Travel Time Outputs'!#REF!,IO$9),"-")</f>
        <v>-</v>
      </c>
      <c r="IP95" s="324" t="str">
        <f>IFERROR(AVERAGEIFS('VISSIM Travel Time Outputs'!#REF!,'VISSIM Travel Time Outputs'!#REF!,$D95,'VISSIM Travel Time Outputs'!#REF!,"AVG",'VISSIM Travel Time Outputs'!#REF!,IP$9),"-")</f>
        <v>-</v>
      </c>
      <c r="IQ95" s="324" t="str">
        <f>IFERROR(AVERAGEIFS('VISSIM Travel Time Outputs'!#REF!,'VISSIM Travel Time Outputs'!#REF!,$D95,'VISSIM Travel Time Outputs'!#REF!,"AVG",'VISSIM Travel Time Outputs'!#REF!,IQ$9),"-")</f>
        <v>-</v>
      </c>
      <c r="IR95" s="324" t="str">
        <f>IFERROR(AVERAGEIFS('VISSIM Travel Time Outputs'!#REF!,'VISSIM Travel Time Outputs'!#REF!,$D95,'VISSIM Travel Time Outputs'!#REF!,"AVG",'VISSIM Travel Time Outputs'!#REF!,IR$9),"-")</f>
        <v>-</v>
      </c>
      <c r="IS95" s="325" t="str">
        <f>IFERROR(AVERAGEIFS('VISSIM Travel Time Outputs'!#REF!,'VISSIM Travel Time Outputs'!#REF!,$D95,'VISSIM Travel Time Outputs'!#REF!,"AVG",'VISSIM Travel Time Outputs'!#REF!,IS$9),"-")</f>
        <v>-</v>
      </c>
      <c r="IT95" s="325" t="str">
        <f t="shared" si="53"/>
        <v>--</v>
      </c>
    </row>
    <row r="96" spans="1:254" x14ac:dyDescent="0.35">
      <c r="A96" s="252" t="str">
        <f t="shared" si="34"/>
        <v>H</v>
      </c>
      <c r="B96" s="319">
        <f t="shared" si="54"/>
        <v>87</v>
      </c>
      <c r="C96" s="413">
        <f>INDEX('Input - Travel Times'!$B$3:$AH$103,MATCH($B96,'Input - Travel Times'!$B$3:$B$103,0),MATCH(C$9,'Input - Travel Times'!$B$3:$AH$3,0))</f>
        <v>0</v>
      </c>
      <c r="D96" s="150">
        <f>INDEX('Input - Travel Times'!$B$3:$AH$103,MATCH($B96,'Input - Travel Times'!$B$3:$B$103,0),MATCH(D$9,'Input - Travel Times'!$B$3:$AH$3,0))</f>
        <v>0</v>
      </c>
      <c r="E96" s="518">
        <f>TIME(0,0,INDEX('Input - Travel Times'!$B$3:$AH$103,MATCH($B96,'Input - Travel Times'!$B$3:$B$103,0),MATCH(E$9,'Input - Travel Times'!$B$3:$AH$3,0)))</f>
        <v>0</v>
      </c>
      <c r="F96" s="518">
        <f>TIME(0,0,INDEX('Input - Travel Times'!$B$3:$AH$103,MATCH($B96,'Input - Travel Times'!$B$3:$B$103,0),MATCH(F$9,'Input - Travel Times'!$B$3:$AH$3,0)))</f>
        <v>0</v>
      </c>
      <c r="G96" s="518">
        <f>TIME(0,0,INDEX('Input - Travel Times'!$B$3:$AH$103,MATCH($B96,'Input - Travel Times'!$B$3:$B$103,0),MATCH(G$9,'Input - Travel Times'!$B$3:$AH$3,0)))</f>
        <v>0</v>
      </c>
      <c r="H96" s="518">
        <f>TIME(0,0,INDEX('Input - Travel Times'!$B$3:$AH$103,MATCH($B96,'Input - Travel Times'!$B$3:$B$103,0),MATCH(H$9,'Input - Travel Times'!$B$3:$AH$3,0)))</f>
        <v>0</v>
      </c>
      <c r="I96" s="130"/>
      <c r="J96" s="209" t="str">
        <f>IFERROR(TIME(0,0,AVERAGEIFS('VISSIM Travel Time Outputs'!$I:$I,'VISSIM Travel Time Outputs'!$D:$D,$D96,'VISSIM Travel Time Outputs'!$A:$A,"AVG",'VISSIM Travel Time Outputs'!$B:$B,J$9)),"-")</f>
        <v>-</v>
      </c>
      <c r="K96" s="34" t="str">
        <f>IFERROR(TIME(0,0,AVERAGEIFS('VISSIM Travel Time Outputs'!$I:$I,'VISSIM Travel Time Outputs'!$D:$D,$D96,'VISSIM Travel Time Outputs'!$A:$A,"AVG",'VISSIM Travel Time Outputs'!$B:$B,K$9)),"-")</f>
        <v>-</v>
      </c>
      <c r="L96" s="34" t="str">
        <f>IFERROR(TIME(0,0,AVERAGEIFS('VISSIM Travel Time Outputs'!$I:$I,'VISSIM Travel Time Outputs'!$D:$D,$D96,'VISSIM Travel Time Outputs'!$A:$A,"AVG",'VISSIM Travel Time Outputs'!$B:$B,L$9)),"-")</f>
        <v>-</v>
      </c>
      <c r="M96" s="34" t="str">
        <f>IFERROR(TIME(0,0,AVERAGEIFS('VISSIM Travel Time Outputs'!$I:$I,'VISSIM Travel Time Outputs'!$D:$D,$D96,'VISSIM Travel Time Outputs'!$A:$A,"AVG",'VISSIM Travel Time Outputs'!$B:$B,M$9)),"-")</f>
        <v>-</v>
      </c>
      <c r="N96" s="34" t="str">
        <f>IFERROR(TIME(0,0,AVERAGEIFS('VISSIM Travel Time Outputs'!$I:$I,'VISSIM Travel Time Outputs'!$D:$D,$D96,'VISSIM Travel Time Outputs'!$A:$A,"AVG",'VISSIM Travel Time Outputs'!$B:$B,N$9)),"-")</f>
        <v>-</v>
      </c>
      <c r="O96" s="34" t="str">
        <f>IFERROR(TIME(0,0,AVERAGEIFS('VISSIM Travel Time Outputs'!$I:$I,'VISSIM Travel Time Outputs'!$D:$D,$D96,'VISSIM Travel Time Outputs'!$A:$A,"AVG",'VISSIM Travel Time Outputs'!$B:$B,O$9)),"-")</f>
        <v>-</v>
      </c>
      <c r="P96" s="34" t="str">
        <f>IFERROR(TIME(0,0,AVERAGEIFS('VISSIM Travel Time Outputs'!$I:$I,'VISSIM Travel Time Outputs'!$D:$D,$D96,'VISSIM Travel Time Outputs'!$A:$A,"AVG",'VISSIM Travel Time Outputs'!$B:$B,P$9)),"-")</f>
        <v>-</v>
      </c>
      <c r="Q96" s="34" t="str">
        <f>IFERROR(TIME(0,0,AVERAGEIFS('VISSIM Travel Time Outputs'!$I:$I,'VISSIM Travel Time Outputs'!$D:$D,$D96,'VISSIM Travel Time Outputs'!$A:$A,"AVG",'VISSIM Travel Time Outputs'!$B:$B,Q$9)),"-")</f>
        <v>-</v>
      </c>
      <c r="R96" s="34" t="str">
        <f>IFERROR(TIME(0,0,AVERAGEIFS('VISSIM Travel Time Outputs'!$I:$I,'VISSIM Travel Time Outputs'!$D:$D,$D96,'VISSIM Travel Time Outputs'!$A:$A,"AVG",'VISSIM Travel Time Outputs'!$B:$B,R$9)),"-")</f>
        <v>-</v>
      </c>
      <c r="S96" s="34" t="str">
        <f>IFERROR(TIME(0,0,AVERAGEIFS('VISSIM Travel Time Outputs'!$I:$I,'VISSIM Travel Time Outputs'!$D:$D,$D96,'VISSIM Travel Time Outputs'!$A:$A,"AVG",'VISSIM Travel Time Outputs'!$B:$B,S$9)),"-")</f>
        <v>-</v>
      </c>
      <c r="T96" s="34" t="str">
        <f>IFERROR(TIME(0,0,AVERAGEIFS('VISSIM Travel Time Outputs'!$I:$I,'VISSIM Travel Time Outputs'!$D:$D,$D96,'VISSIM Travel Time Outputs'!$A:$A,"AVG",'VISSIM Travel Time Outputs'!$B:$B,T$9)),"-")</f>
        <v>-</v>
      </c>
      <c r="U96" s="34" t="str">
        <f>IFERROR(TIME(0,0,AVERAGEIFS('VISSIM Travel Time Outputs'!$I:$I,'VISSIM Travel Time Outputs'!$D:$D,$D96,'VISSIM Travel Time Outputs'!$A:$A,"AVG",'VISSIM Travel Time Outputs'!$B:$B,U$9)),"-")</f>
        <v>-</v>
      </c>
      <c r="V96" s="34" t="str">
        <f>IFERROR(TIME(0,0,AVERAGEIFS('VISSIM Travel Time Outputs'!$I:$I,'VISSIM Travel Time Outputs'!$D:$D,$D96,'VISSIM Travel Time Outputs'!$A:$A,"AVG",'VISSIM Travel Time Outputs'!$B:$B,V$9)),"-")</f>
        <v>-</v>
      </c>
      <c r="W96" s="34" t="str">
        <f>IFERROR(TIME(0,0,AVERAGEIFS('VISSIM Travel Time Outputs'!$I:$I,'VISSIM Travel Time Outputs'!$D:$D,$D96,'VISSIM Travel Time Outputs'!$A:$A,"AVG",'VISSIM Travel Time Outputs'!$B:$B,W$9)),"-")</f>
        <v>-</v>
      </c>
      <c r="X96" s="34" t="str">
        <f>IFERROR(TIME(0,0,AVERAGEIFS('VISSIM Travel Time Outputs'!$I:$I,'VISSIM Travel Time Outputs'!$D:$D,$D96,'VISSIM Travel Time Outputs'!$A:$A,"AVG",'VISSIM Travel Time Outputs'!$B:$B,X$9)),"-")</f>
        <v>-</v>
      </c>
      <c r="Y96" s="134" t="str">
        <f>IFERROR(TIME(0,0,AVERAGEIFS('VISSIM Travel Time Outputs'!$I:$I,'VISSIM Travel Time Outputs'!$D:$D,$D96,'VISSIM Travel Time Outputs'!$A:$A,"AVG",'VISSIM Travel Time Outputs'!$B:$B,Y$9)),"-")</f>
        <v>-</v>
      </c>
      <c r="Z96" s="254"/>
      <c r="AA96" s="323" t="str">
        <f>IFERROR(AVERAGEIFS('VISSIM Travel Time Outputs'!$F:$F,'VISSIM Travel Time Outputs'!$D:$D,$D96,'VISSIM Travel Time Outputs'!$A:$A,"AVG",'VISSIM Travel Time Outputs'!$B:$B,AA$9),"-")</f>
        <v>-</v>
      </c>
      <c r="AB96" s="324" t="str">
        <f>IFERROR(AVERAGEIFS('VISSIM Travel Time Outputs'!$F:$F,'VISSIM Travel Time Outputs'!$D:$D,$D96,'VISSIM Travel Time Outputs'!$A:$A,"AVG",'VISSIM Travel Time Outputs'!$B:$B,AB$9),"-")</f>
        <v>-</v>
      </c>
      <c r="AC96" s="324" t="str">
        <f>IFERROR(AVERAGEIFS('VISSIM Travel Time Outputs'!$F:$F,'VISSIM Travel Time Outputs'!$D:$D,$D96,'VISSIM Travel Time Outputs'!$A:$A,"AVG",'VISSIM Travel Time Outputs'!$B:$B,AC$9),"-")</f>
        <v>-</v>
      </c>
      <c r="AD96" s="324" t="str">
        <f>IFERROR(AVERAGEIFS('VISSIM Travel Time Outputs'!$F:$F,'VISSIM Travel Time Outputs'!$D:$D,$D96,'VISSIM Travel Time Outputs'!$A:$A,"AVG",'VISSIM Travel Time Outputs'!$B:$B,AD$9),"-")</f>
        <v>-</v>
      </c>
      <c r="AE96" s="324" t="str">
        <f>IFERROR(AVERAGEIFS('VISSIM Travel Time Outputs'!$F:$F,'VISSIM Travel Time Outputs'!$D:$D,$D96,'VISSIM Travel Time Outputs'!$A:$A,"AVG",'VISSIM Travel Time Outputs'!$B:$B,AE$9),"-")</f>
        <v>-</v>
      </c>
      <c r="AF96" s="324" t="str">
        <f>IFERROR(AVERAGEIFS('VISSIM Travel Time Outputs'!$F:$F,'VISSIM Travel Time Outputs'!$D:$D,$D96,'VISSIM Travel Time Outputs'!$A:$A,"AVG",'VISSIM Travel Time Outputs'!$B:$B,AF$9),"-")</f>
        <v>-</v>
      </c>
      <c r="AG96" s="324" t="str">
        <f>IFERROR(AVERAGEIFS('VISSIM Travel Time Outputs'!$F:$F,'VISSIM Travel Time Outputs'!$D:$D,$D96,'VISSIM Travel Time Outputs'!$A:$A,"AVG",'VISSIM Travel Time Outputs'!$B:$B,AG$9),"-")</f>
        <v>-</v>
      </c>
      <c r="AH96" s="324" t="str">
        <f>IFERROR(AVERAGEIFS('VISSIM Travel Time Outputs'!$F:$F,'VISSIM Travel Time Outputs'!$D:$D,$D96,'VISSIM Travel Time Outputs'!$A:$A,"AVG",'VISSIM Travel Time Outputs'!$B:$B,AH$9),"-")</f>
        <v>-</v>
      </c>
      <c r="AI96" s="324" t="str">
        <f>IFERROR(AVERAGEIFS('VISSIM Travel Time Outputs'!$F:$F,'VISSIM Travel Time Outputs'!$D:$D,$D96,'VISSIM Travel Time Outputs'!$A:$A,"AVG",'VISSIM Travel Time Outputs'!$B:$B,AI$9),"-")</f>
        <v>-</v>
      </c>
      <c r="AJ96" s="324" t="str">
        <f>IFERROR(AVERAGEIFS('VISSIM Travel Time Outputs'!$F:$F,'VISSIM Travel Time Outputs'!$D:$D,$D96,'VISSIM Travel Time Outputs'!$A:$A,"AVG",'VISSIM Travel Time Outputs'!$B:$B,AJ$9),"-")</f>
        <v>-</v>
      </c>
      <c r="AK96" s="324" t="str">
        <f>IFERROR(AVERAGEIFS('VISSIM Travel Time Outputs'!$F:$F,'VISSIM Travel Time Outputs'!$D:$D,$D96,'VISSIM Travel Time Outputs'!$A:$A,"AVG",'VISSIM Travel Time Outputs'!$B:$B,AK$9),"-")</f>
        <v>-</v>
      </c>
      <c r="AL96" s="324" t="str">
        <f>IFERROR(AVERAGEIFS('VISSIM Travel Time Outputs'!$F:$F,'VISSIM Travel Time Outputs'!$D:$D,$D96,'VISSIM Travel Time Outputs'!$A:$A,"AVG",'VISSIM Travel Time Outputs'!$B:$B,AL$9),"-")</f>
        <v>-</v>
      </c>
      <c r="AM96" s="324" t="str">
        <f>IFERROR(AVERAGEIFS('VISSIM Travel Time Outputs'!$F:$F,'VISSIM Travel Time Outputs'!$D:$D,$D96,'VISSIM Travel Time Outputs'!$A:$A,"AVG",'VISSIM Travel Time Outputs'!$B:$B,AM$9),"-")</f>
        <v>-</v>
      </c>
      <c r="AN96" s="324" t="str">
        <f>IFERROR(AVERAGEIFS('VISSIM Travel Time Outputs'!$F:$F,'VISSIM Travel Time Outputs'!$D:$D,$D96,'VISSIM Travel Time Outputs'!$A:$A,"AVG",'VISSIM Travel Time Outputs'!$B:$B,AN$9),"-")</f>
        <v>-</v>
      </c>
      <c r="AO96" s="324" t="str">
        <f>IFERROR(AVERAGEIFS('VISSIM Travel Time Outputs'!$F:$F,'VISSIM Travel Time Outputs'!$D:$D,$D96,'VISSIM Travel Time Outputs'!$A:$A,"AVG",'VISSIM Travel Time Outputs'!$B:$B,AO$9),"-")</f>
        <v>-</v>
      </c>
      <c r="AP96" s="325" t="str">
        <f>IFERROR(AVERAGEIFS('VISSIM Travel Time Outputs'!$F:$F,'VISSIM Travel Time Outputs'!$D:$D,$D96,'VISSIM Travel Time Outputs'!$A:$A,"AVG",'VISSIM Travel Time Outputs'!$B:$B,AP$9),"-")</f>
        <v>-</v>
      </c>
      <c r="AQ96" s="331"/>
      <c r="AR96" s="209" t="str">
        <f t="shared" si="35"/>
        <v>--</v>
      </c>
      <c r="AS96" s="354" t="str">
        <f t="shared" si="36"/>
        <v>--</v>
      </c>
      <c r="AT96" s="325">
        <f t="shared" si="37"/>
        <v>0</v>
      </c>
      <c r="AU96" s="255"/>
      <c r="AV96" s="209" t="str">
        <f>IFERROR(TIME(0,0,AVERAGEIFS('VISSIM Travel Time Outputs'!$J:$J,'VISSIM Travel Time Outputs'!$D:$D,$D96,'VISSIM Travel Time Outputs'!$A:$A,"AVG",'VISSIM Travel Time Outputs'!$B:$B,AV$9)),"-")</f>
        <v>-</v>
      </c>
      <c r="AW96" s="34" t="str">
        <f>IFERROR(TIME(0,0,AVERAGEIFS('VISSIM Travel Time Outputs'!$J:$J,'VISSIM Travel Time Outputs'!$D:$D,$D96,'VISSIM Travel Time Outputs'!$A:$A,"AVG",'VISSIM Travel Time Outputs'!$B:$B,AW$9)),"-")</f>
        <v>-</v>
      </c>
      <c r="AX96" s="34" t="str">
        <f>IFERROR(TIME(0,0,AVERAGEIFS('VISSIM Travel Time Outputs'!$J:$J,'VISSIM Travel Time Outputs'!$D:$D,$D96,'VISSIM Travel Time Outputs'!$A:$A,"AVG",'VISSIM Travel Time Outputs'!$B:$B,AX$9)),"-")</f>
        <v>-</v>
      </c>
      <c r="AY96" s="34" t="str">
        <f>IFERROR(TIME(0,0,AVERAGEIFS('VISSIM Travel Time Outputs'!$J:$J,'VISSIM Travel Time Outputs'!$D:$D,$D96,'VISSIM Travel Time Outputs'!$A:$A,"AVG",'VISSIM Travel Time Outputs'!$B:$B,AY$9)),"-")</f>
        <v>-</v>
      </c>
      <c r="AZ96" s="34" t="str">
        <f>IFERROR(TIME(0,0,AVERAGEIFS('VISSIM Travel Time Outputs'!$J:$J,'VISSIM Travel Time Outputs'!$D:$D,$D96,'VISSIM Travel Time Outputs'!$A:$A,"AVG",'VISSIM Travel Time Outputs'!$B:$B,AZ$9)),"-")</f>
        <v>-</v>
      </c>
      <c r="BA96" s="34" t="str">
        <f>IFERROR(TIME(0,0,AVERAGEIFS('VISSIM Travel Time Outputs'!$J:$J,'VISSIM Travel Time Outputs'!$D:$D,$D96,'VISSIM Travel Time Outputs'!$A:$A,"AVG",'VISSIM Travel Time Outputs'!$B:$B,BA$9)),"-")</f>
        <v>-</v>
      </c>
      <c r="BB96" s="34" t="str">
        <f>IFERROR(TIME(0,0,AVERAGEIFS('VISSIM Travel Time Outputs'!$J:$J,'VISSIM Travel Time Outputs'!$D:$D,$D96,'VISSIM Travel Time Outputs'!$A:$A,"AVG",'VISSIM Travel Time Outputs'!$B:$B,BB$9)),"-")</f>
        <v>-</v>
      </c>
      <c r="BC96" s="34" t="str">
        <f>IFERROR(TIME(0,0,AVERAGEIFS('VISSIM Travel Time Outputs'!$J:$J,'VISSIM Travel Time Outputs'!$D:$D,$D96,'VISSIM Travel Time Outputs'!$A:$A,"AVG",'VISSIM Travel Time Outputs'!$B:$B,BC$9)),"-")</f>
        <v>-</v>
      </c>
      <c r="BD96" s="34" t="str">
        <f>IFERROR(TIME(0,0,AVERAGEIFS('VISSIM Travel Time Outputs'!$J:$J,'VISSIM Travel Time Outputs'!$D:$D,$D96,'VISSIM Travel Time Outputs'!$A:$A,"AVG",'VISSIM Travel Time Outputs'!$B:$B,BD$9)),"-")</f>
        <v>-</v>
      </c>
      <c r="BE96" s="34" t="str">
        <f>IFERROR(TIME(0,0,AVERAGEIFS('VISSIM Travel Time Outputs'!$J:$J,'VISSIM Travel Time Outputs'!$D:$D,$D96,'VISSIM Travel Time Outputs'!$A:$A,"AVG",'VISSIM Travel Time Outputs'!$B:$B,BE$9)),"-")</f>
        <v>-</v>
      </c>
      <c r="BF96" s="34" t="str">
        <f>IFERROR(TIME(0,0,AVERAGEIFS('VISSIM Travel Time Outputs'!$J:$J,'VISSIM Travel Time Outputs'!$D:$D,$D96,'VISSIM Travel Time Outputs'!$A:$A,"AVG",'VISSIM Travel Time Outputs'!$B:$B,BF$9)),"-")</f>
        <v>-</v>
      </c>
      <c r="BG96" s="34" t="str">
        <f>IFERROR(TIME(0,0,AVERAGEIFS('VISSIM Travel Time Outputs'!$J:$J,'VISSIM Travel Time Outputs'!$D:$D,$D96,'VISSIM Travel Time Outputs'!$A:$A,"AVG",'VISSIM Travel Time Outputs'!$B:$B,BG$9)),"-")</f>
        <v>-</v>
      </c>
      <c r="BH96" s="34" t="str">
        <f>IFERROR(TIME(0,0,AVERAGEIFS('VISSIM Travel Time Outputs'!$J:$J,'VISSIM Travel Time Outputs'!$D:$D,$D96,'VISSIM Travel Time Outputs'!$A:$A,"AVG",'VISSIM Travel Time Outputs'!$B:$B,BH$9)),"-")</f>
        <v>-</v>
      </c>
      <c r="BI96" s="34" t="str">
        <f>IFERROR(TIME(0,0,AVERAGEIFS('VISSIM Travel Time Outputs'!$J:$J,'VISSIM Travel Time Outputs'!$D:$D,$D96,'VISSIM Travel Time Outputs'!$A:$A,"AVG",'VISSIM Travel Time Outputs'!$B:$B,BI$9)),"-")</f>
        <v>-</v>
      </c>
      <c r="BJ96" s="34" t="str">
        <f>IFERROR(TIME(0,0,AVERAGEIFS('VISSIM Travel Time Outputs'!$J:$J,'VISSIM Travel Time Outputs'!$D:$D,$D96,'VISSIM Travel Time Outputs'!$A:$A,"AVG",'VISSIM Travel Time Outputs'!$B:$B,BJ$9)),"-")</f>
        <v>-</v>
      </c>
      <c r="BK96" s="134" t="str">
        <f>IFERROR(TIME(0,0,AVERAGEIFS('VISSIM Travel Time Outputs'!$J:$J,'VISSIM Travel Time Outputs'!$D:$D,$D96,'VISSIM Travel Time Outputs'!$A:$A,"AVG",'VISSIM Travel Time Outputs'!$B:$B,BK$9)),"-")</f>
        <v>-</v>
      </c>
      <c r="BL96" s="126"/>
      <c r="BM96" s="323" t="str">
        <f>IFERROR(AVERAGEIFS('VISSIM Travel Time Outputs'!$G:$G,'VISSIM Travel Time Outputs'!$D:$D,$D96,'VISSIM Travel Time Outputs'!$A:$A,"AVG",'VISSIM Travel Time Outputs'!$B:$B,BM$9),"-")</f>
        <v>-</v>
      </c>
      <c r="BN96" s="324" t="str">
        <f>IFERROR(AVERAGEIFS('VISSIM Travel Time Outputs'!$G:$G,'VISSIM Travel Time Outputs'!$D:$D,$D96,'VISSIM Travel Time Outputs'!$A:$A,"AVG",'VISSIM Travel Time Outputs'!$B:$B,BN$9),"-")</f>
        <v>-</v>
      </c>
      <c r="BO96" s="324" t="str">
        <f>IFERROR(AVERAGEIFS('VISSIM Travel Time Outputs'!$G:$G,'VISSIM Travel Time Outputs'!$D:$D,$D96,'VISSIM Travel Time Outputs'!$A:$A,"AVG",'VISSIM Travel Time Outputs'!$B:$B,BO$9),"-")</f>
        <v>-</v>
      </c>
      <c r="BP96" s="324" t="str">
        <f>IFERROR(AVERAGEIFS('VISSIM Travel Time Outputs'!$G:$G,'VISSIM Travel Time Outputs'!$D:$D,$D96,'VISSIM Travel Time Outputs'!$A:$A,"AVG",'VISSIM Travel Time Outputs'!$B:$B,BP$9),"-")</f>
        <v>-</v>
      </c>
      <c r="BQ96" s="324" t="str">
        <f>IFERROR(AVERAGEIFS('VISSIM Travel Time Outputs'!$G:$G,'VISSIM Travel Time Outputs'!$D:$D,$D96,'VISSIM Travel Time Outputs'!$A:$A,"AVG",'VISSIM Travel Time Outputs'!$B:$B,BQ$9),"-")</f>
        <v>-</v>
      </c>
      <c r="BR96" s="324" t="str">
        <f>IFERROR(AVERAGEIFS('VISSIM Travel Time Outputs'!$G:$G,'VISSIM Travel Time Outputs'!$D:$D,$D96,'VISSIM Travel Time Outputs'!$A:$A,"AVG",'VISSIM Travel Time Outputs'!$B:$B,BR$9),"-")</f>
        <v>-</v>
      </c>
      <c r="BS96" s="324" t="str">
        <f>IFERROR(AVERAGEIFS('VISSIM Travel Time Outputs'!$G:$G,'VISSIM Travel Time Outputs'!$D:$D,$D96,'VISSIM Travel Time Outputs'!$A:$A,"AVG",'VISSIM Travel Time Outputs'!$B:$B,BS$9),"-")</f>
        <v>-</v>
      </c>
      <c r="BT96" s="324" t="str">
        <f>IFERROR(AVERAGEIFS('VISSIM Travel Time Outputs'!$G:$G,'VISSIM Travel Time Outputs'!$D:$D,$D96,'VISSIM Travel Time Outputs'!$A:$A,"AVG",'VISSIM Travel Time Outputs'!$B:$B,BT$9),"-")</f>
        <v>-</v>
      </c>
      <c r="BU96" s="324" t="str">
        <f>IFERROR(AVERAGEIFS('VISSIM Travel Time Outputs'!$G:$G,'VISSIM Travel Time Outputs'!$D:$D,$D96,'VISSIM Travel Time Outputs'!$A:$A,"AVG",'VISSIM Travel Time Outputs'!$B:$B,BU$9),"-")</f>
        <v>-</v>
      </c>
      <c r="BV96" s="324" t="str">
        <f>IFERROR(AVERAGEIFS('VISSIM Travel Time Outputs'!$G:$G,'VISSIM Travel Time Outputs'!$D:$D,$D96,'VISSIM Travel Time Outputs'!$A:$A,"AVG",'VISSIM Travel Time Outputs'!$B:$B,BV$9),"-")</f>
        <v>-</v>
      </c>
      <c r="BW96" s="324" t="str">
        <f>IFERROR(AVERAGEIFS('VISSIM Travel Time Outputs'!$G:$G,'VISSIM Travel Time Outputs'!$D:$D,$D96,'VISSIM Travel Time Outputs'!$A:$A,"AVG",'VISSIM Travel Time Outputs'!$B:$B,BW$9),"-")</f>
        <v>-</v>
      </c>
      <c r="BX96" s="324" t="str">
        <f>IFERROR(AVERAGEIFS('VISSIM Travel Time Outputs'!$G:$G,'VISSIM Travel Time Outputs'!$D:$D,$D96,'VISSIM Travel Time Outputs'!$A:$A,"AVG",'VISSIM Travel Time Outputs'!$B:$B,BX$9),"-")</f>
        <v>-</v>
      </c>
      <c r="BY96" s="324" t="str">
        <f>IFERROR(AVERAGEIFS('VISSIM Travel Time Outputs'!$G:$G,'VISSIM Travel Time Outputs'!$D:$D,$D96,'VISSIM Travel Time Outputs'!$A:$A,"AVG",'VISSIM Travel Time Outputs'!$B:$B,BY$9),"-")</f>
        <v>-</v>
      </c>
      <c r="BZ96" s="324" t="str">
        <f>IFERROR(AVERAGEIFS('VISSIM Travel Time Outputs'!$G:$G,'VISSIM Travel Time Outputs'!$D:$D,$D96,'VISSIM Travel Time Outputs'!$A:$A,"AVG",'VISSIM Travel Time Outputs'!$B:$B,BZ$9),"-")</f>
        <v>-</v>
      </c>
      <c r="CA96" s="324" t="str">
        <f>IFERROR(AVERAGEIFS('VISSIM Travel Time Outputs'!$G:$G,'VISSIM Travel Time Outputs'!$D:$D,$D96,'VISSIM Travel Time Outputs'!$A:$A,"AVG",'VISSIM Travel Time Outputs'!$B:$B,CA$9),"-")</f>
        <v>-</v>
      </c>
      <c r="CB96" s="325" t="str">
        <f>IFERROR(AVERAGEIFS('VISSIM Travel Time Outputs'!$G:$G,'VISSIM Travel Time Outputs'!$D:$D,$D96,'VISSIM Travel Time Outputs'!$A:$A,"AVG",'VISSIM Travel Time Outputs'!$B:$B,CB$9),"-")</f>
        <v>-</v>
      </c>
      <c r="CC96" s="254"/>
      <c r="CD96" s="209" t="str">
        <f t="shared" si="38"/>
        <v>--</v>
      </c>
      <c r="CE96" s="354" t="str">
        <f t="shared" si="39"/>
        <v>--</v>
      </c>
      <c r="CF96" s="325">
        <f t="shared" si="40"/>
        <v>0</v>
      </c>
      <c r="CG96" s="331"/>
      <c r="CH96" s="209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134"/>
      <c r="CX96" s="331"/>
      <c r="CY96" s="323"/>
      <c r="CZ96" s="324"/>
      <c r="DA96" s="324"/>
      <c r="DB96" s="324"/>
      <c r="DC96" s="324"/>
      <c r="DD96" s="324"/>
      <c r="DE96" s="324"/>
      <c r="DF96" s="324"/>
      <c r="DG96" s="324"/>
      <c r="DH96" s="324"/>
      <c r="DI96" s="324"/>
      <c r="DJ96" s="324"/>
      <c r="DK96" s="324"/>
      <c r="DL96" s="324"/>
      <c r="DM96" s="324"/>
      <c r="DN96" s="325"/>
      <c r="DO96" s="331"/>
      <c r="DP96" s="209" t="str">
        <f t="shared" si="41"/>
        <v>--</v>
      </c>
      <c r="DQ96" s="354" t="str">
        <f t="shared" si="42"/>
        <v>--</v>
      </c>
      <c r="DR96" s="325">
        <f t="shared" si="43"/>
        <v>0</v>
      </c>
      <c r="DS96" s="255"/>
      <c r="DT96" s="209" t="str">
        <f>IFERROR(TIME(0,0,AVERAGEIFS('VISSIM Travel Time Outputs'!$K:$K,'VISSIM Travel Time Outputs'!$D:$D,$D96,'VISSIM Travel Time Outputs'!$A:$A,"AVG",'VISSIM Travel Time Outputs'!$B:$B,DT$9)),"-")</f>
        <v>-</v>
      </c>
      <c r="DU96" s="34" t="str">
        <f>IFERROR(TIME(0,0,AVERAGEIFS('VISSIM Travel Time Outputs'!$K:$K,'VISSIM Travel Time Outputs'!$D:$D,$D96,'VISSIM Travel Time Outputs'!$A:$A,"AVG",'VISSIM Travel Time Outputs'!$B:$B,DU$9)),"-")</f>
        <v>-</v>
      </c>
      <c r="DV96" s="34" t="str">
        <f>IFERROR(TIME(0,0,AVERAGEIFS('VISSIM Travel Time Outputs'!$K:$K,'VISSIM Travel Time Outputs'!$D:$D,$D96,'VISSIM Travel Time Outputs'!$A:$A,"AVG",'VISSIM Travel Time Outputs'!$B:$B,DV$9)),"-")</f>
        <v>-</v>
      </c>
      <c r="DW96" s="34" t="str">
        <f>IFERROR(TIME(0,0,AVERAGEIFS('VISSIM Travel Time Outputs'!$K:$K,'VISSIM Travel Time Outputs'!$D:$D,$D96,'VISSIM Travel Time Outputs'!$A:$A,"AVG",'VISSIM Travel Time Outputs'!$B:$B,DW$9)),"-")</f>
        <v>-</v>
      </c>
      <c r="DX96" s="34" t="str">
        <f>IFERROR(TIME(0,0,AVERAGEIFS('VISSIM Travel Time Outputs'!$K:$K,'VISSIM Travel Time Outputs'!$D:$D,$D96,'VISSIM Travel Time Outputs'!$A:$A,"AVG",'VISSIM Travel Time Outputs'!$B:$B,DX$9)),"-")</f>
        <v>-</v>
      </c>
      <c r="DY96" s="34" t="str">
        <f>IFERROR(TIME(0,0,AVERAGEIFS('VISSIM Travel Time Outputs'!$K:$K,'VISSIM Travel Time Outputs'!$D:$D,$D96,'VISSIM Travel Time Outputs'!$A:$A,"AVG",'VISSIM Travel Time Outputs'!$B:$B,DY$9)),"-")</f>
        <v>-</v>
      </c>
      <c r="DZ96" s="34" t="str">
        <f>IFERROR(TIME(0,0,AVERAGEIFS('VISSIM Travel Time Outputs'!$K:$K,'VISSIM Travel Time Outputs'!$D:$D,$D96,'VISSIM Travel Time Outputs'!$A:$A,"AVG",'VISSIM Travel Time Outputs'!$B:$B,DZ$9)),"-")</f>
        <v>-</v>
      </c>
      <c r="EA96" s="34" t="str">
        <f>IFERROR(TIME(0,0,AVERAGEIFS('VISSIM Travel Time Outputs'!$K:$K,'VISSIM Travel Time Outputs'!$D:$D,$D96,'VISSIM Travel Time Outputs'!$A:$A,"AVG",'VISSIM Travel Time Outputs'!$B:$B,EA$9)),"-")</f>
        <v>-</v>
      </c>
      <c r="EB96" s="34" t="str">
        <f>IFERROR(TIME(0,0,AVERAGEIFS('VISSIM Travel Time Outputs'!$K:$K,'VISSIM Travel Time Outputs'!$D:$D,$D96,'VISSIM Travel Time Outputs'!$A:$A,"AVG",'VISSIM Travel Time Outputs'!$B:$B,EB$9)),"-")</f>
        <v>-</v>
      </c>
      <c r="EC96" s="34" t="str">
        <f>IFERROR(TIME(0,0,AVERAGEIFS('VISSIM Travel Time Outputs'!$K:$K,'VISSIM Travel Time Outputs'!$D:$D,$D96,'VISSIM Travel Time Outputs'!$A:$A,"AVG",'VISSIM Travel Time Outputs'!$B:$B,EC$9)),"-")</f>
        <v>-</v>
      </c>
      <c r="ED96" s="34" t="str">
        <f>IFERROR(TIME(0,0,AVERAGEIFS('VISSIM Travel Time Outputs'!$K:$K,'VISSIM Travel Time Outputs'!$D:$D,$D96,'VISSIM Travel Time Outputs'!$A:$A,"AVG",'VISSIM Travel Time Outputs'!$B:$B,ED$9)),"-")</f>
        <v>-</v>
      </c>
      <c r="EE96" s="34" t="str">
        <f>IFERROR(TIME(0,0,AVERAGEIFS('VISSIM Travel Time Outputs'!$K:$K,'VISSIM Travel Time Outputs'!$D:$D,$D96,'VISSIM Travel Time Outputs'!$A:$A,"AVG",'VISSIM Travel Time Outputs'!$B:$B,EE$9)),"-")</f>
        <v>-</v>
      </c>
      <c r="EF96" s="34" t="str">
        <f>IFERROR(TIME(0,0,AVERAGEIFS('VISSIM Travel Time Outputs'!$K:$K,'VISSIM Travel Time Outputs'!$D:$D,$D96,'VISSIM Travel Time Outputs'!$A:$A,"AVG",'VISSIM Travel Time Outputs'!$B:$B,EF$9)),"-")</f>
        <v>-</v>
      </c>
      <c r="EG96" s="34" t="str">
        <f>IFERROR(TIME(0,0,AVERAGEIFS('VISSIM Travel Time Outputs'!$K:$K,'VISSIM Travel Time Outputs'!$D:$D,$D96,'VISSIM Travel Time Outputs'!$A:$A,"AVG",'VISSIM Travel Time Outputs'!$B:$B,EG$9)),"-")</f>
        <v>-</v>
      </c>
      <c r="EH96" s="34" t="str">
        <f>IFERROR(TIME(0,0,AVERAGEIFS('VISSIM Travel Time Outputs'!$K:$K,'VISSIM Travel Time Outputs'!$D:$D,$D96,'VISSIM Travel Time Outputs'!$A:$A,"AVG",'VISSIM Travel Time Outputs'!$B:$B,EH$9)),"-")</f>
        <v>-</v>
      </c>
      <c r="EI96" s="134" t="str">
        <f>IFERROR(TIME(0,0,AVERAGEIFS('VISSIM Travel Time Outputs'!$K:$K,'VISSIM Travel Time Outputs'!$D:$D,$D96,'VISSIM Travel Time Outputs'!$A:$A,"AVG",'VISSIM Travel Time Outputs'!$B:$B,EI$9)),"-")</f>
        <v>-</v>
      </c>
      <c r="EJ96" s="126"/>
      <c r="EK96" s="323" t="str">
        <f>IFERROR(AVERAGEIFS('VISSIM Travel Time Outputs'!$H:$H,'VISSIM Travel Time Outputs'!$D:$D,$D96,'VISSIM Travel Time Outputs'!$A:$A,"AVG",'VISSIM Travel Time Outputs'!$B:$B,EK$9),"-")</f>
        <v>-</v>
      </c>
      <c r="EL96" s="324" t="str">
        <f>IFERROR(AVERAGEIFS('VISSIM Travel Time Outputs'!$H:$H,'VISSIM Travel Time Outputs'!$D:$D,$D96,'VISSIM Travel Time Outputs'!$A:$A,"AVG",'VISSIM Travel Time Outputs'!$B:$B,EL$9),"-")</f>
        <v>-</v>
      </c>
      <c r="EM96" s="324" t="str">
        <f>IFERROR(AVERAGEIFS('VISSIM Travel Time Outputs'!$H:$H,'VISSIM Travel Time Outputs'!$D:$D,$D96,'VISSIM Travel Time Outputs'!$A:$A,"AVG",'VISSIM Travel Time Outputs'!$B:$B,EM$9),"-")</f>
        <v>-</v>
      </c>
      <c r="EN96" s="324" t="str">
        <f>IFERROR(AVERAGEIFS('VISSIM Travel Time Outputs'!$H:$H,'VISSIM Travel Time Outputs'!$D:$D,$D96,'VISSIM Travel Time Outputs'!$A:$A,"AVG",'VISSIM Travel Time Outputs'!$B:$B,EN$9),"-")</f>
        <v>-</v>
      </c>
      <c r="EO96" s="324" t="str">
        <f>IFERROR(AVERAGEIFS('VISSIM Travel Time Outputs'!$H:$H,'VISSIM Travel Time Outputs'!$D:$D,$D96,'VISSIM Travel Time Outputs'!$A:$A,"AVG",'VISSIM Travel Time Outputs'!$B:$B,EO$9),"-")</f>
        <v>-</v>
      </c>
      <c r="EP96" s="324" t="str">
        <f>IFERROR(AVERAGEIFS('VISSIM Travel Time Outputs'!$H:$H,'VISSIM Travel Time Outputs'!$D:$D,$D96,'VISSIM Travel Time Outputs'!$A:$A,"AVG",'VISSIM Travel Time Outputs'!$B:$B,EP$9),"-")</f>
        <v>-</v>
      </c>
      <c r="EQ96" s="324" t="str">
        <f>IFERROR(AVERAGEIFS('VISSIM Travel Time Outputs'!$H:$H,'VISSIM Travel Time Outputs'!$D:$D,$D96,'VISSIM Travel Time Outputs'!$A:$A,"AVG",'VISSIM Travel Time Outputs'!$B:$B,EQ$9),"-")</f>
        <v>-</v>
      </c>
      <c r="ER96" s="324" t="str">
        <f>IFERROR(AVERAGEIFS('VISSIM Travel Time Outputs'!$H:$H,'VISSIM Travel Time Outputs'!$D:$D,$D96,'VISSIM Travel Time Outputs'!$A:$A,"AVG",'VISSIM Travel Time Outputs'!$B:$B,ER$9),"-")</f>
        <v>-</v>
      </c>
      <c r="ES96" s="324" t="str">
        <f>IFERROR(AVERAGEIFS('VISSIM Travel Time Outputs'!$H:$H,'VISSIM Travel Time Outputs'!$D:$D,$D96,'VISSIM Travel Time Outputs'!$A:$A,"AVG",'VISSIM Travel Time Outputs'!$B:$B,ES$9),"-")</f>
        <v>-</v>
      </c>
      <c r="ET96" s="324" t="str">
        <f>IFERROR(AVERAGEIFS('VISSIM Travel Time Outputs'!$H:$H,'VISSIM Travel Time Outputs'!$D:$D,$D96,'VISSIM Travel Time Outputs'!$A:$A,"AVG",'VISSIM Travel Time Outputs'!$B:$B,ET$9),"-")</f>
        <v>-</v>
      </c>
      <c r="EU96" s="324" t="str">
        <f>IFERROR(AVERAGEIFS('VISSIM Travel Time Outputs'!$H:$H,'VISSIM Travel Time Outputs'!$D:$D,$D96,'VISSIM Travel Time Outputs'!$A:$A,"AVG",'VISSIM Travel Time Outputs'!$B:$B,EU$9),"-")</f>
        <v>-</v>
      </c>
      <c r="EV96" s="324" t="str">
        <f>IFERROR(AVERAGEIFS('VISSIM Travel Time Outputs'!$H:$H,'VISSIM Travel Time Outputs'!$D:$D,$D96,'VISSIM Travel Time Outputs'!$A:$A,"AVG",'VISSIM Travel Time Outputs'!$B:$B,EV$9),"-")</f>
        <v>-</v>
      </c>
      <c r="EW96" s="324" t="str">
        <f>IFERROR(AVERAGEIFS('VISSIM Travel Time Outputs'!$H:$H,'VISSIM Travel Time Outputs'!$D:$D,$D96,'VISSIM Travel Time Outputs'!$A:$A,"AVG",'VISSIM Travel Time Outputs'!$B:$B,EW$9),"-")</f>
        <v>-</v>
      </c>
      <c r="EX96" s="324" t="str">
        <f>IFERROR(AVERAGEIFS('VISSIM Travel Time Outputs'!$H:$H,'VISSIM Travel Time Outputs'!$D:$D,$D96,'VISSIM Travel Time Outputs'!$A:$A,"AVG",'VISSIM Travel Time Outputs'!$B:$B,EX$9),"-")</f>
        <v>-</v>
      </c>
      <c r="EY96" s="324" t="str">
        <f>IFERROR(AVERAGEIFS('VISSIM Travel Time Outputs'!$H:$H,'VISSIM Travel Time Outputs'!$D:$D,$D96,'VISSIM Travel Time Outputs'!$A:$A,"AVG",'VISSIM Travel Time Outputs'!$B:$B,EY$9),"-")</f>
        <v>-</v>
      </c>
      <c r="EZ96" s="325" t="str">
        <f>IFERROR(AVERAGEIFS('VISSIM Travel Time Outputs'!$H:$H,'VISSIM Travel Time Outputs'!$D:$D,$D96,'VISSIM Travel Time Outputs'!$A:$A,"AVG",'VISSIM Travel Time Outputs'!$B:$B,EZ$9),"-")</f>
        <v>-</v>
      </c>
      <c r="FA96" s="254"/>
      <c r="FB96" s="209" t="str">
        <f t="shared" si="44"/>
        <v>--</v>
      </c>
      <c r="FC96" s="354" t="str">
        <f t="shared" si="45"/>
        <v>--</v>
      </c>
      <c r="FD96" s="325">
        <f t="shared" si="46"/>
        <v>0</v>
      </c>
      <c r="FE96" s="331"/>
      <c r="FF96" s="209" t="str">
        <f>IFERROR(GETPIVOTDATA("Average of TRAVTM(40)",#REF!,"TIMEINT",FF$9,"VEHICLETRAVELTIMEMEASUREMENT",$D96)/3600/24,"--")</f>
        <v>--</v>
      </c>
      <c r="FG96" s="34" t="str">
        <f>IFERROR(GETPIVOTDATA("Average of TRAVTM(40)",#REF!,"TIMEINT",FG$9,"VEHICLETRAVELTIMEMEASUREMENT",$D96)/3600/24,"--")</f>
        <v>--</v>
      </c>
      <c r="FH96" s="34" t="str">
        <f>IFERROR(GETPIVOTDATA("Average of TRAVTM(40)",#REF!,"TIMEINT",FH$9,"VEHICLETRAVELTIMEMEASUREMENT",$D96)/3600/24,"--")</f>
        <v>--</v>
      </c>
      <c r="FI96" s="34" t="str">
        <f>IFERROR(GETPIVOTDATA("Average of TRAVTM(40)",#REF!,"TIMEINT",FI$9,"VEHICLETRAVELTIMEMEASUREMENT",$D96)/3600/24,"--")</f>
        <v>--</v>
      </c>
      <c r="FJ96" s="34" t="str">
        <f>IFERROR(GETPIVOTDATA("Average of TRAVTM(40)",#REF!,"TIMEINT",FJ$9,"VEHICLETRAVELTIMEMEASUREMENT",$D96)/3600/24,"--")</f>
        <v>--</v>
      </c>
      <c r="FK96" s="34" t="str">
        <f>IFERROR(GETPIVOTDATA("Average of TRAVTM(40)",#REF!,"TIMEINT",FK$9,"VEHICLETRAVELTIMEMEASUREMENT",$D96)/3600/24,"--")</f>
        <v>--</v>
      </c>
      <c r="FL96" s="34" t="str">
        <f>IFERROR(GETPIVOTDATA("Average of TRAVTM(40)",#REF!,"TIMEINT",FL$9,"VEHICLETRAVELTIMEMEASUREMENT",$D96)/3600/24,"--")</f>
        <v>--</v>
      </c>
      <c r="FM96" s="34" t="str">
        <f>IFERROR(GETPIVOTDATA("Average of TRAVTM(40)",#REF!,"TIMEINT",FM$9,"VEHICLETRAVELTIMEMEASUREMENT",$D96)/3600/24,"--")</f>
        <v>--</v>
      </c>
      <c r="FN96" s="34" t="str">
        <f>IFERROR(GETPIVOTDATA("Average of TRAVTM(40)",#REF!,"TIMEINT",FN$9,"VEHICLETRAVELTIMEMEASUREMENT",$D96)/3600/24,"--")</f>
        <v>--</v>
      </c>
      <c r="FO96" s="34" t="str">
        <f>IFERROR(GETPIVOTDATA("Average of TRAVTM(40)",#REF!,"TIMEINT",FO$9,"VEHICLETRAVELTIMEMEASUREMENT",$D96)/3600/24,"--")</f>
        <v>--</v>
      </c>
      <c r="FP96" s="34" t="str">
        <f>IFERROR(GETPIVOTDATA("Average of TRAVTM(40)",#REF!,"TIMEINT",FP$9,"VEHICLETRAVELTIMEMEASUREMENT",$D96)/3600/24,"--")</f>
        <v>--</v>
      </c>
      <c r="FQ96" s="34" t="str">
        <f>IFERROR(GETPIVOTDATA("Average of TRAVTM(40)",#REF!,"TIMEINT",FQ$9,"VEHICLETRAVELTIMEMEASUREMENT",$D96)/3600/24,"--")</f>
        <v>--</v>
      </c>
      <c r="FR96" s="34" t="str">
        <f>IFERROR(GETPIVOTDATA("Average of TRAVTM(40)",#REF!,"TIMEINT",FR$9,"VEHICLETRAVELTIMEMEASUREMENT",$D96)/3600/24,"--")</f>
        <v>--</v>
      </c>
      <c r="FS96" s="34" t="str">
        <f>IFERROR(GETPIVOTDATA("Average of TRAVTM(40)",#REF!,"TIMEINT",FS$9,"VEHICLETRAVELTIMEMEASUREMENT",$D96)/3600/24,"--")</f>
        <v>--</v>
      </c>
      <c r="FT96" s="34" t="str">
        <f>IFERROR(GETPIVOTDATA("Average of TRAVTM(40)",#REF!,"TIMEINT",FT$9,"VEHICLETRAVELTIMEMEASUREMENT",$D96)/3600/24,"--")</f>
        <v>--</v>
      </c>
      <c r="FU96" s="134" t="str">
        <f>IFERROR(GETPIVOTDATA("Average of TRAVTM(40)",#REF!,"TIMEINT",FU$9,"VEHICLETRAVELTIMEMEASUREMENT",$D96)/3600/24,"--")</f>
        <v>--</v>
      </c>
      <c r="FV96" s="331"/>
      <c r="FW96" s="323" t="str">
        <f>IFERROR(GETPIVOTDATA("Average of VEHS(40)",#REF!,"TIMEINT",FW$9,"VEHICLETRAVELTIMEMEASUREMENT",$D96),"--")</f>
        <v>--</v>
      </c>
      <c r="FX96" s="324" t="str">
        <f>IFERROR(GETPIVOTDATA("Average of VEHS(40)",#REF!,"TIMEINT",FX$9,"VEHICLETRAVELTIMEMEASUREMENT",$D96),"--")</f>
        <v>--</v>
      </c>
      <c r="FY96" s="324" t="str">
        <f>IFERROR(GETPIVOTDATA("Average of VEHS(40)",#REF!,"TIMEINT",FY$9,"VEHICLETRAVELTIMEMEASUREMENT",$D96),"--")</f>
        <v>--</v>
      </c>
      <c r="FZ96" s="324" t="str">
        <f>IFERROR(GETPIVOTDATA("Average of VEHS(40)",#REF!,"TIMEINT",FZ$9,"VEHICLETRAVELTIMEMEASUREMENT",$D96),"--")</f>
        <v>--</v>
      </c>
      <c r="GA96" s="324" t="str">
        <f>IFERROR(GETPIVOTDATA("Average of VEHS(40)",#REF!,"TIMEINT",GA$9,"VEHICLETRAVELTIMEMEASUREMENT",$D96),"--")</f>
        <v>--</v>
      </c>
      <c r="GB96" s="324" t="str">
        <f>IFERROR(GETPIVOTDATA("Average of VEHS(40)",#REF!,"TIMEINT",GB$9,"VEHICLETRAVELTIMEMEASUREMENT",$D96),"--")</f>
        <v>--</v>
      </c>
      <c r="GC96" s="324" t="str">
        <f>IFERROR(GETPIVOTDATA("Average of VEHS(40)",#REF!,"TIMEINT",GC$9,"VEHICLETRAVELTIMEMEASUREMENT",$D96),"--")</f>
        <v>--</v>
      </c>
      <c r="GD96" s="324" t="str">
        <f>IFERROR(GETPIVOTDATA("Average of VEHS(40)",#REF!,"TIMEINT",GD$9,"VEHICLETRAVELTIMEMEASUREMENT",$D96),"--")</f>
        <v>--</v>
      </c>
      <c r="GE96" s="324" t="str">
        <f>IFERROR(GETPIVOTDATA("Average of VEHS(40)",#REF!,"TIMEINT",GE$9,"VEHICLETRAVELTIMEMEASUREMENT",$D96),"--")</f>
        <v>--</v>
      </c>
      <c r="GF96" s="324" t="str">
        <f>IFERROR(GETPIVOTDATA("Average of VEHS(40)",#REF!,"TIMEINT",GF$9,"VEHICLETRAVELTIMEMEASUREMENT",$D96),"--")</f>
        <v>--</v>
      </c>
      <c r="GG96" s="324" t="str">
        <f>IFERROR(GETPIVOTDATA("Average of VEHS(40)",#REF!,"TIMEINT",GG$9,"VEHICLETRAVELTIMEMEASUREMENT",$D96),"--")</f>
        <v>--</v>
      </c>
      <c r="GH96" s="324" t="str">
        <f>IFERROR(GETPIVOTDATA("Average of VEHS(40)",#REF!,"TIMEINT",GH$9,"VEHICLETRAVELTIMEMEASUREMENT",$D96),"--")</f>
        <v>--</v>
      </c>
      <c r="GI96" s="324" t="str">
        <f>IFERROR(GETPIVOTDATA("Average of VEHS(40)",#REF!,"TIMEINT",GI$9,"VEHICLETRAVELTIMEMEASUREMENT",$D96),"--")</f>
        <v>--</v>
      </c>
      <c r="GJ96" s="324" t="str">
        <f>IFERROR(GETPIVOTDATA("Average of VEHS(40)",#REF!,"TIMEINT",GJ$9,"VEHICLETRAVELTIMEMEASUREMENT",$D96),"--")</f>
        <v>--</v>
      </c>
      <c r="GK96" s="324" t="str">
        <f>IFERROR(GETPIVOTDATA("Average of VEHS(40)",#REF!,"TIMEINT",GK$9,"VEHICLETRAVELTIMEMEASUREMENT",$D96),"--")</f>
        <v>--</v>
      </c>
      <c r="GL96" s="325" t="str">
        <f>IFERROR(GETPIVOTDATA("Average of VEHS(40)",#REF!,"TIMEINT",GL$9,"VEHICLETRAVELTIMEMEASUREMENT",$D96),"--")</f>
        <v>--</v>
      </c>
      <c r="GM96" s="331"/>
      <c r="GN96" s="209" t="str">
        <f t="shared" si="47"/>
        <v>--</v>
      </c>
      <c r="GO96" s="354" t="str">
        <f t="shared" si="48"/>
        <v>--</v>
      </c>
      <c r="GP96" s="325">
        <f t="shared" si="49"/>
        <v>0</v>
      </c>
      <c r="GQ96" s="331"/>
      <c r="GR96" s="209" t="str">
        <f>IFERROR(GETPIVOTDATA("Average of TRAVTM(60)",#REF!,"TIMEINT",GR$9,"VEHICLETRAVELTIMEMEASUREMENT",$D96)/3600/24,"--")</f>
        <v>--</v>
      </c>
      <c r="GS96" s="34" t="str">
        <f>IFERROR(GETPIVOTDATA("Average of TRAVTM(60)",#REF!,"TIMEINT",GS$9,"VEHICLETRAVELTIMEMEASUREMENT",$D96)/3600/24,"--")</f>
        <v>--</v>
      </c>
      <c r="GT96" s="34" t="str">
        <f>IFERROR(GETPIVOTDATA("Average of TRAVTM(60)",#REF!,"TIMEINT",GT$9,"VEHICLETRAVELTIMEMEASUREMENT",$D96)/3600/24,"--")</f>
        <v>--</v>
      </c>
      <c r="GU96" s="34" t="str">
        <f>IFERROR(GETPIVOTDATA("Average of TRAVTM(60)",#REF!,"TIMEINT",GU$9,"VEHICLETRAVELTIMEMEASUREMENT",$D96)/3600/24,"--")</f>
        <v>--</v>
      </c>
      <c r="GV96" s="34" t="str">
        <f>IFERROR(GETPIVOTDATA("Average of TRAVTM(60)",#REF!,"TIMEINT",GV$9,"VEHICLETRAVELTIMEMEASUREMENT",$D96)/3600/24,"--")</f>
        <v>--</v>
      </c>
      <c r="GW96" s="34" t="str">
        <f>IFERROR(GETPIVOTDATA("Average of TRAVTM(60)",#REF!,"TIMEINT",GW$9,"VEHICLETRAVELTIMEMEASUREMENT",$D96)/3600/24,"--")</f>
        <v>--</v>
      </c>
      <c r="GX96" s="34" t="str">
        <f>IFERROR(GETPIVOTDATA("Average of TRAVTM(60)",#REF!,"TIMEINT",GX$9,"VEHICLETRAVELTIMEMEASUREMENT",$D96)/3600/24,"--")</f>
        <v>--</v>
      </c>
      <c r="GY96" s="34" t="str">
        <f>IFERROR(GETPIVOTDATA("Average of TRAVTM(60)",#REF!,"TIMEINT",GY$9,"VEHICLETRAVELTIMEMEASUREMENT",$D96)/3600/24,"--")</f>
        <v>--</v>
      </c>
      <c r="GZ96" s="34" t="str">
        <f>IFERROR(GETPIVOTDATA("Average of TRAVTM(60)",#REF!,"TIMEINT",GZ$9,"VEHICLETRAVELTIMEMEASUREMENT",$D96)/3600/24,"--")</f>
        <v>--</v>
      </c>
      <c r="HA96" s="34" t="str">
        <f>IFERROR(GETPIVOTDATA("Average of TRAVTM(60)",#REF!,"TIMEINT",HA$9,"VEHICLETRAVELTIMEMEASUREMENT",$D96)/3600/24,"--")</f>
        <v>--</v>
      </c>
      <c r="HB96" s="34" t="str">
        <f>IFERROR(GETPIVOTDATA("Average of TRAVTM(60)",#REF!,"TIMEINT",HB$9,"VEHICLETRAVELTIMEMEASUREMENT",$D96)/3600/24,"--")</f>
        <v>--</v>
      </c>
      <c r="HC96" s="34" t="str">
        <f>IFERROR(GETPIVOTDATA("Average of TRAVTM(60)",#REF!,"TIMEINT",HC$9,"VEHICLETRAVELTIMEMEASUREMENT",$D96)/3600/24,"--")</f>
        <v>--</v>
      </c>
      <c r="HD96" s="34" t="str">
        <f>IFERROR(GETPIVOTDATA("Average of TRAVTM(60)",#REF!,"TIMEINT",HD$9,"VEHICLETRAVELTIMEMEASUREMENT",$D96)/3600/24,"--")</f>
        <v>--</v>
      </c>
      <c r="HE96" s="34" t="str">
        <f>IFERROR(GETPIVOTDATA("Average of TRAVTM(60)",#REF!,"TIMEINT",HE$9,"VEHICLETRAVELTIMEMEASUREMENT",$D96)/3600/24,"--")</f>
        <v>--</v>
      </c>
      <c r="HF96" s="34" t="str">
        <f>IFERROR(GETPIVOTDATA("Average of TRAVTM(60)",#REF!,"TIMEINT",HF$9,"VEHICLETRAVELTIMEMEASUREMENT",$D96)/3600/24,"--")</f>
        <v>--</v>
      </c>
      <c r="HG96" s="134" t="str">
        <f>IFERROR(GETPIVOTDATA("Average of TRAVTM(60)",#REF!,"TIMEINT",HG$9,"VEHICLETRAVELTIMEMEASUREMENT",$D96)/3600/24,"--")</f>
        <v>--</v>
      </c>
      <c r="HH96" s="331"/>
      <c r="HI96" s="323" t="str">
        <f>IFERROR(GETPIVOTDATA("Average of VEHS(60)",#REF!,"TIMEINT",HI$9,"VEHICLETRAVELTIMEMEASUREMENT",$D96),"--")</f>
        <v>--</v>
      </c>
      <c r="HJ96" s="324" t="str">
        <f>IFERROR(GETPIVOTDATA("Average of VEHS(60)",#REF!,"TIMEINT",HJ$9,"VEHICLETRAVELTIMEMEASUREMENT",$D96),"--")</f>
        <v>--</v>
      </c>
      <c r="HK96" s="324" t="str">
        <f>IFERROR(GETPIVOTDATA("Average of VEHS(60)",#REF!,"TIMEINT",HK$9,"VEHICLETRAVELTIMEMEASUREMENT",$D96),"--")</f>
        <v>--</v>
      </c>
      <c r="HL96" s="324" t="str">
        <f>IFERROR(GETPIVOTDATA("Average of VEHS(60)",#REF!,"TIMEINT",HL$9,"VEHICLETRAVELTIMEMEASUREMENT",$D96),"--")</f>
        <v>--</v>
      </c>
      <c r="HM96" s="324" t="str">
        <f>IFERROR(GETPIVOTDATA("Average of VEHS(60)",#REF!,"TIMEINT",HM$9,"VEHICLETRAVELTIMEMEASUREMENT",$D96),"--")</f>
        <v>--</v>
      </c>
      <c r="HN96" s="324" t="str">
        <f>IFERROR(GETPIVOTDATA("Average of VEHS(60)",#REF!,"TIMEINT",HN$9,"VEHICLETRAVELTIMEMEASUREMENT",$D96),"--")</f>
        <v>--</v>
      </c>
      <c r="HO96" s="324" t="str">
        <f>IFERROR(GETPIVOTDATA("Average of VEHS(60)",#REF!,"TIMEINT",HO$9,"VEHICLETRAVELTIMEMEASUREMENT",$D96),"--")</f>
        <v>--</v>
      </c>
      <c r="HP96" s="324" t="str">
        <f>IFERROR(GETPIVOTDATA("Average of VEHS(60)",#REF!,"TIMEINT",HP$9,"VEHICLETRAVELTIMEMEASUREMENT",$D96),"--")</f>
        <v>--</v>
      </c>
      <c r="HQ96" s="324" t="str">
        <f>IFERROR(GETPIVOTDATA("Average of VEHS(60)",#REF!,"TIMEINT",HQ$9,"VEHICLETRAVELTIMEMEASUREMENT",$D96),"--")</f>
        <v>--</v>
      </c>
      <c r="HR96" s="324" t="str">
        <f>IFERROR(GETPIVOTDATA("Average of VEHS(60)",#REF!,"TIMEINT",HR$9,"VEHICLETRAVELTIMEMEASUREMENT",$D96),"--")</f>
        <v>--</v>
      </c>
      <c r="HS96" s="324" t="str">
        <f>IFERROR(GETPIVOTDATA("Average of VEHS(60)",#REF!,"TIMEINT",HS$9,"VEHICLETRAVELTIMEMEASUREMENT",$D96),"--")</f>
        <v>--</v>
      </c>
      <c r="HT96" s="324" t="str">
        <f>IFERROR(GETPIVOTDATA("Average of VEHS(60)",#REF!,"TIMEINT",HT$9,"VEHICLETRAVELTIMEMEASUREMENT",$D96),"--")</f>
        <v>--</v>
      </c>
      <c r="HU96" s="324" t="str">
        <f>IFERROR(GETPIVOTDATA("Average of VEHS(60)",#REF!,"TIMEINT",HU$9,"VEHICLETRAVELTIMEMEASUREMENT",$D96),"--")</f>
        <v>--</v>
      </c>
      <c r="HV96" s="324" t="str">
        <f>IFERROR(GETPIVOTDATA("Average of VEHS(60)",#REF!,"TIMEINT",HV$9,"VEHICLETRAVELTIMEMEASUREMENT",$D96),"--")</f>
        <v>--</v>
      </c>
      <c r="HW96" s="324" t="str">
        <f>IFERROR(GETPIVOTDATA("Average of VEHS(60)",#REF!,"TIMEINT",HW$9,"VEHICLETRAVELTIMEMEASUREMENT",$D96),"--")</f>
        <v>--</v>
      </c>
      <c r="HX96" s="325" t="str">
        <f>IFERROR(GETPIVOTDATA("Average of VEHS(60)",#REF!,"TIMEINT",HX$9,"VEHICLETRAVELTIMEMEASUREMENT",$D96),"--")</f>
        <v>--</v>
      </c>
      <c r="HY96" s="331"/>
      <c r="HZ96" s="209" t="str">
        <f t="shared" si="50"/>
        <v>--</v>
      </c>
      <c r="IA96" s="354" t="str">
        <f t="shared" si="51"/>
        <v>--</v>
      </c>
      <c r="IB96" s="325">
        <f t="shared" si="52"/>
        <v>0</v>
      </c>
      <c r="IC96" s="638"/>
      <c r="ID96" s="323" t="str">
        <f>IFERROR(AVERAGEIFS('VISSIM Travel Time Outputs'!#REF!,'VISSIM Travel Time Outputs'!#REF!,$D96,'VISSIM Travel Time Outputs'!#REF!,"AVG",'VISSIM Travel Time Outputs'!#REF!,ID$9),"-")</f>
        <v>-</v>
      </c>
      <c r="IE96" s="324" t="str">
        <f>IFERROR(AVERAGEIFS('VISSIM Travel Time Outputs'!#REF!,'VISSIM Travel Time Outputs'!#REF!,$D96,'VISSIM Travel Time Outputs'!#REF!,"AVG",'VISSIM Travel Time Outputs'!#REF!,IE$9),"-")</f>
        <v>-</v>
      </c>
      <c r="IF96" s="324" t="str">
        <f>IFERROR(AVERAGEIFS('VISSIM Travel Time Outputs'!#REF!,'VISSIM Travel Time Outputs'!#REF!,$D96,'VISSIM Travel Time Outputs'!#REF!,"AVG",'VISSIM Travel Time Outputs'!#REF!,IF$9),"-")</f>
        <v>-</v>
      </c>
      <c r="IG96" s="324" t="str">
        <f>IFERROR(AVERAGEIFS('VISSIM Travel Time Outputs'!#REF!,'VISSIM Travel Time Outputs'!#REF!,$D96,'VISSIM Travel Time Outputs'!#REF!,"AVG",'VISSIM Travel Time Outputs'!#REF!,IG$9),"-")</f>
        <v>-</v>
      </c>
      <c r="IH96" s="324" t="str">
        <f>IFERROR(AVERAGEIFS('VISSIM Travel Time Outputs'!#REF!,'VISSIM Travel Time Outputs'!#REF!,$D96,'VISSIM Travel Time Outputs'!#REF!,"AVG",'VISSIM Travel Time Outputs'!#REF!,IH$9),"-")</f>
        <v>-</v>
      </c>
      <c r="II96" s="324" t="str">
        <f>IFERROR(AVERAGEIFS('VISSIM Travel Time Outputs'!#REF!,'VISSIM Travel Time Outputs'!#REF!,$D96,'VISSIM Travel Time Outputs'!#REF!,"AVG",'VISSIM Travel Time Outputs'!#REF!,II$9),"-")</f>
        <v>-</v>
      </c>
      <c r="IJ96" s="324" t="str">
        <f>IFERROR(AVERAGEIFS('VISSIM Travel Time Outputs'!#REF!,'VISSIM Travel Time Outputs'!#REF!,$D96,'VISSIM Travel Time Outputs'!#REF!,"AVG",'VISSIM Travel Time Outputs'!#REF!,IJ$9),"-")</f>
        <v>-</v>
      </c>
      <c r="IK96" s="324" t="str">
        <f>IFERROR(AVERAGEIFS('VISSIM Travel Time Outputs'!#REF!,'VISSIM Travel Time Outputs'!#REF!,$D96,'VISSIM Travel Time Outputs'!#REF!,"AVG",'VISSIM Travel Time Outputs'!#REF!,IK$9),"-")</f>
        <v>-</v>
      </c>
      <c r="IL96" s="324" t="str">
        <f>IFERROR(AVERAGEIFS('VISSIM Travel Time Outputs'!#REF!,'VISSIM Travel Time Outputs'!#REF!,$D96,'VISSIM Travel Time Outputs'!#REF!,"AVG",'VISSIM Travel Time Outputs'!#REF!,IL$9),"-")</f>
        <v>-</v>
      </c>
      <c r="IM96" s="324" t="str">
        <f>IFERROR(AVERAGEIFS('VISSIM Travel Time Outputs'!#REF!,'VISSIM Travel Time Outputs'!#REF!,$D96,'VISSIM Travel Time Outputs'!#REF!,"AVG",'VISSIM Travel Time Outputs'!#REF!,IM$9),"-")</f>
        <v>-</v>
      </c>
      <c r="IN96" s="324" t="str">
        <f>IFERROR(AVERAGEIFS('VISSIM Travel Time Outputs'!#REF!,'VISSIM Travel Time Outputs'!#REF!,$D96,'VISSIM Travel Time Outputs'!#REF!,"AVG",'VISSIM Travel Time Outputs'!#REF!,IN$9),"-")</f>
        <v>-</v>
      </c>
      <c r="IO96" s="324" t="str">
        <f>IFERROR(AVERAGEIFS('VISSIM Travel Time Outputs'!#REF!,'VISSIM Travel Time Outputs'!#REF!,$D96,'VISSIM Travel Time Outputs'!#REF!,"AVG",'VISSIM Travel Time Outputs'!#REF!,IO$9),"-")</f>
        <v>-</v>
      </c>
      <c r="IP96" s="324" t="str">
        <f>IFERROR(AVERAGEIFS('VISSIM Travel Time Outputs'!#REF!,'VISSIM Travel Time Outputs'!#REF!,$D96,'VISSIM Travel Time Outputs'!#REF!,"AVG",'VISSIM Travel Time Outputs'!#REF!,IP$9),"-")</f>
        <v>-</v>
      </c>
      <c r="IQ96" s="324" t="str">
        <f>IFERROR(AVERAGEIFS('VISSIM Travel Time Outputs'!#REF!,'VISSIM Travel Time Outputs'!#REF!,$D96,'VISSIM Travel Time Outputs'!#REF!,"AVG",'VISSIM Travel Time Outputs'!#REF!,IQ$9),"-")</f>
        <v>-</v>
      </c>
      <c r="IR96" s="324" t="str">
        <f>IFERROR(AVERAGEIFS('VISSIM Travel Time Outputs'!#REF!,'VISSIM Travel Time Outputs'!#REF!,$D96,'VISSIM Travel Time Outputs'!#REF!,"AVG",'VISSIM Travel Time Outputs'!#REF!,IR$9),"-")</f>
        <v>-</v>
      </c>
      <c r="IS96" s="325" t="str">
        <f>IFERROR(AVERAGEIFS('VISSIM Travel Time Outputs'!#REF!,'VISSIM Travel Time Outputs'!#REF!,$D96,'VISSIM Travel Time Outputs'!#REF!,"AVG",'VISSIM Travel Time Outputs'!#REF!,IS$9),"-")</f>
        <v>-</v>
      </c>
      <c r="IT96" s="325" t="str">
        <f t="shared" si="53"/>
        <v>--</v>
      </c>
    </row>
    <row r="97" spans="1:254" x14ac:dyDescent="0.35">
      <c r="A97" s="252" t="str">
        <f t="shared" si="34"/>
        <v>H</v>
      </c>
      <c r="B97" s="319">
        <f t="shared" si="54"/>
        <v>88</v>
      </c>
      <c r="C97" s="413">
        <f>INDEX('Input - Travel Times'!$B$3:$AH$103,MATCH($B97,'Input - Travel Times'!$B$3:$B$103,0),MATCH(C$9,'Input - Travel Times'!$B$3:$AH$3,0))</f>
        <v>0</v>
      </c>
      <c r="D97" s="150">
        <f>INDEX('Input - Travel Times'!$B$3:$AH$103,MATCH($B97,'Input - Travel Times'!$B$3:$B$103,0),MATCH(D$9,'Input - Travel Times'!$B$3:$AH$3,0))</f>
        <v>0</v>
      </c>
      <c r="E97" s="518">
        <f>TIME(0,0,INDEX('Input - Travel Times'!$B$3:$AH$103,MATCH($B97,'Input - Travel Times'!$B$3:$B$103,0),MATCH(E$9,'Input - Travel Times'!$B$3:$AH$3,0)))</f>
        <v>0</v>
      </c>
      <c r="F97" s="518">
        <f>TIME(0,0,INDEX('Input - Travel Times'!$B$3:$AH$103,MATCH($B97,'Input - Travel Times'!$B$3:$B$103,0),MATCH(F$9,'Input - Travel Times'!$B$3:$AH$3,0)))</f>
        <v>0</v>
      </c>
      <c r="G97" s="518">
        <f>TIME(0,0,INDEX('Input - Travel Times'!$B$3:$AH$103,MATCH($B97,'Input - Travel Times'!$B$3:$B$103,0),MATCH(G$9,'Input - Travel Times'!$B$3:$AH$3,0)))</f>
        <v>0</v>
      </c>
      <c r="H97" s="518">
        <f>TIME(0,0,INDEX('Input - Travel Times'!$B$3:$AH$103,MATCH($B97,'Input - Travel Times'!$B$3:$B$103,0),MATCH(H$9,'Input - Travel Times'!$B$3:$AH$3,0)))</f>
        <v>0</v>
      </c>
      <c r="I97" s="130"/>
      <c r="J97" s="209" t="str">
        <f>IFERROR(TIME(0,0,AVERAGEIFS('VISSIM Travel Time Outputs'!$I:$I,'VISSIM Travel Time Outputs'!$D:$D,$D97,'VISSIM Travel Time Outputs'!$A:$A,"AVG",'VISSIM Travel Time Outputs'!$B:$B,J$9)),"-")</f>
        <v>-</v>
      </c>
      <c r="K97" s="34" t="str">
        <f>IFERROR(TIME(0,0,AVERAGEIFS('VISSIM Travel Time Outputs'!$I:$I,'VISSIM Travel Time Outputs'!$D:$D,$D97,'VISSIM Travel Time Outputs'!$A:$A,"AVG",'VISSIM Travel Time Outputs'!$B:$B,K$9)),"-")</f>
        <v>-</v>
      </c>
      <c r="L97" s="34" t="str">
        <f>IFERROR(TIME(0,0,AVERAGEIFS('VISSIM Travel Time Outputs'!$I:$I,'VISSIM Travel Time Outputs'!$D:$D,$D97,'VISSIM Travel Time Outputs'!$A:$A,"AVG",'VISSIM Travel Time Outputs'!$B:$B,L$9)),"-")</f>
        <v>-</v>
      </c>
      <c r="M97" s="34" t="str">
        <f>IFERROR(TIME(0,0,AVERAGEIFS('VISSIM Travel Time Outputs'!$I:$I,'VISSIM Travel Time Outputs'!$D:$D,$D97,'VISSIM Travel Time Outputs'!$A:$A,"AVG",'VISSIM Travel Time Outputs'!$B:$B,M$9)),"-")</f>
        <v>-</v>
      </c>
      <c r="N97" s="34" t="str">
        <f>IFERROR(TIME(0,0,AVERAGEIFS('VISSIM Travel Time Outputs'!$I:$I,'VISSIM Travel Time Outputs'!$D:$D,$D97,'VISSIM Travel Time Outputs'!$A:$A,"AVG",'VISSIM Travel Time Outputs'!$B:$B,N$9)),"-")</f>
        <v>-</v>
      </c>
      <c r="O97" s="34" t="str">
        <f>IFERROR(TIME(0,0,AVERAGEIFS('VISSIM Travel Time Outputs'!$I:$I,'VISSIM Travel Time Outputs'!$D:$D,$D97,'VISSIM Travel Time Outputs'!$A:$A,"AVG",'VISSIM Travel Time Outputs'!$B:$B,O$9)),"-")</f>
        <v>-</v>
      </c>
      <c r="P97" s="34" t="str">
        <f>IFERROR(TIME(0,0,AVERAGEIFS('VISSIM Travel Time Outputs'!$I:$I,'VISSIM Travel Time Outputs'!$D:$D,$D97,'VISSIM Travel Time Outputs'!$A:$A,"AVG",'VISSIM Travel Time Outputs'!$B:$B,P$9)),"-")</f>
        <v>-</v>
      </c>
      <c r="Q97" s="34" t="str">
        <f>IFERROR(TIME(0,0,AVERAGEIFS('VISSIM Travel Time Outputs'!$I:$I,'VISSIM Travel Time Outputs'!$D:$D,$D97,'VISSIM Travel Time Outputs'!$A:$A,"AVG",'VISSIM Travel Time Outputs'!$B:$B,Q$9)),"-")</f>
        <v>-</v>
      </c>
      <c r="R97" s="34" t="str">
        <f>IFERROR(TIME(0,0,AVERAGEIFS('VISSIM Travel Time Outputs'!$I:$I,'VISSIM Travel Time Outputs'!$D:$D,$D97,'VISSIM Travel Time Outputs'!$A:$A,"AVG",'VISSIM Travel Time Outputs'!$B:$B,R$9)),"-")</f>
        <v>-</v>
      </c>
      <c r="S97" s="34" t="str">
        <f>IFERROR(TIME(0,0,AVERAGEIFS('VISSIM Travel Time Outputs'!$I:$I,'VISSIM Travel Time Outputs'!$D:$D,$D97,'VISSIM Travel Time Outputs'!$A:$A,"AVG",'VISSIM Travel Time Outputs'!$B:$B,S$9)),"-")</f>
        <v>-</v>
      </c>
      <c r="T97" s="34" t="str">
        <f>IFERROR(TIME(0,0,AVERAGEIFS('VISSIM Travel Time Outputs'!$I:$I,'VISSIM Travel Time Outputs'!$D:$D,$D97,'VISSIM Travel Time Outputs'!$A:$A,"AVG",'VISSIM Travel Time Outputs'!$B:$B,T$9)),"-")</f>
        <v>-</v>
      </c>
      <c r="U97" s="34" t="str">
        <f>IFERROR(TIME(0,0,AVERAGEIFS('VISSIM Travel Time Outputs'!$I:$I,'VISSIM Travel Time Outputs'!$D:$D,$D97,'VISSIM Travel Time Outputs'!$A:$A,"AVG",'VISSIM Travel Time Outputs'!$B:$B,U$9)),"-")</f>
        <v>-</v>
      </c>
      <c r="V97" s="34" t="str">
        <f>IFERROR(TIME(0,0,AVERAGEIFS('VISSIM Travel Time Outputs'!$I:$I,'VISSIM Travel Time Outputs'!$D:$D,$D97,'VISSIM Travel Time Outputs'!$A:$A,"AVG",'VISSIM Travel Time Outputs'!$B:$B,V$9)),"-")</f>
        <v>-</v>
      </c>
      <c r="W97" s="34" t="str">
        <f>IFERROR(TIME(0,0,AVERAGEIFS('VISSIM Travel Time Outputs'!$I:$I,'VISSIM Travel Time Outputs'!$D:$D,$D97,'VISSIM Travel Time Outputs'!$A:$A,"AVG",'VISSIM Travel Time Outputs'!$B:$B,W$9)),"-")</f>
        <v>-</v>
      </c>
      <c r="X97" s="34" t="str">
        <f>IFERROR(TIME(0,0,AVERAGEIFS('VISSIM Travel Time Outputs'!$I:$I,'VISSIM Travel Time Outputs'!$D:$D,$D97,'VISSIM Travel Time Outputs'!$A:$A,"AVG",'VISSIM Travel Time Outputs'!$B:$B,X$9)),"-")</f>
        <v>-</v>
      </c>
      <c r="Y97" s="134" t="str">
        <f>IFERROR(TIME(0,0,AVERAGEIFS('VISSIM Travel Time Outputs'!$I:$I,'VISSIM Travel Time Outputs'!$D:$D,$D97,'VISSIM Travel Time Outputs'!$A:$A,"AVG",'VISSIM Travel Time Outputs'!$B:$B,Y$9)),"-")</f>
        <v>-</v>
      </c>
      <c r="Z97" s="254"/>
      <c r="AA97" s="323" t="str">
        <f>IFERROR(AVERAGEIFS('VISSIM Travel Time Outputs'!$F:$F,'VISSIM Travel Time Outputs'!$D:$D,$D97,'VISSIM Travel Time Outputs'!$A:$A,"AVG",'VISSIM Travel Time Outputs'!$B:$B,AA$9),"-")</f>
        <v>-</v>
      </c>
      <c r="AB97" s="324" t="str">
        <f>IFERROR(AVERAGEIFS('VISSIM Travel Time Outputs'!$F:$F,'VISSIM Travel Time Outputs'!$D:$D,$D97,'VISSIM Travel Time Outputs'!$A:$A,"AVG",'VISSIM Travel Time Outputs'!$B:$B,AB$9),"-")</f>
        <v>-</v>
      </c>
      <c r="AC97" s="324" t="str">
        <f>IFERROR(AVERAGEIFS('VISSIM Travel Time Outputs'!$F:$F,'VISSIM Travel Time Outputs'!$D:$D,$D97,'VISSIM Travel Time Outputs'!$A:$A,"AVG",'VISSIM Travel Time Outputs'!$B:$B,AC$9),"-")</f>
        <v>-</v>
      </c>
      <c r="AD97" s="324" t="str">
        <f>IFERROR(AVERAGEIFS('VISSIM Travel Time Outputs'!$F:$F,'VISSIM Travel Time Outputs'!$D:$D,$D97,'VISSIM Travel Time Outputs'!$A:$A,"AVG",'VISSIM Travel Time Outputs'!$B:$B,AD$9),"-")</f>
        <v>-</v>
      </c>
      <c r="AE97" s="324" t="str">
        <f>IFERROR(AVERAGEIFS('VISSIM Travel Time Outputs'!$F:$F,'VISSIM Travel Time Outputs'!$D:$D,$D97,'VISSIM Travel Time Outputs'!$A:$A,"AVG",'VISSIM Travel Time Outputs'!$B:$B,AE$9),"-")</f>
        <v>-</v>
      </c>
      <c r="AF97" s="324" t="str">
        <f>IFERROR(AVERAGEIFS('VISSIM Travel Time Outputs'!$F:$F,'VISSIM Travel Time Outputs'!$D:$D,$D97,'VISSIM Travel Time Outputs'!$A:$A,"AVG",'VISSIM Travel Time Outputs'!$B:$B,AF$9),"-")</f>
        <v>-</v>
      </c>
      <c r="AG97" s="324" t="str">
        <f>IFERROR(AVERAGEIFS('VISSIM Travel Time Outputs'!$F:$F,'VISSIM Travel Time Outputs'!$D:$D,$D97,'VISSIM Travel Time Outputs'!$A:$A,"AVG",'VISSIM Travel Time Outputs'!$B:$B,AG$9),"-")</f>
        <v>-</v>
      </c>
      <c r="AH97" s="324" t="str">
        <f>IFERROR(AVERAGEIFS('VISSIM Travel Time Outputs'!$F:$F,'VISSIM Travel Time Outputs'!$D:$D,$D97,'VISSIM Travel Time Outputs'!$A:$A,"AVG",'VISSIM Travel Time Outputs'!$B:$B,AH$9),"-")</f>
        <v>-</v>
      </c>
      <c r="AI97" s="324" t="str">
        <f>IFERROR(AVERAGEIFS('VISSIM Travel Time Outputs'!$F:$F,'VISSIM Travel Time Outputs'!$D:$D,$D97,'VISSIM Travel Time Outputs'!$A:$A,"AVG",'VISSIM Travel Time Outputs'!$B:$B,AI$9),"-")</f>
        <v>-</v>
      </c>
      <c r="AJ97" s="324" t="str">
        <f>IFERROR(AVERAGEIFS('VISSIM Travel Time Outputs'!$F:$F,'VISSIM Travel Time Outputs'!$D:$D,$D97,'VISSIM Travel Time Outputs'!$A:$A,"AVG",'VISSIM Travel Time Outputs'!$B:$B,AJ$9),"-")</f>
        <v>-</v>
      </c>
      <c r="AK97" s="324" t="str">
        <f>IFERROR(AVERAGEIFS('VISSIM Travel Time Outputs'!$F:$F,'VISSIM Travel Time Outputs'!$D:$D,$D97,'VISSIM Travel Time Outputs'!$A:$A,"AVG",'VISSIM Travel Time Outputs'!$B:$B,AK$9),"-")</f>
        <v>-</v>
      </c>
      <c r="AL97" s="324" t="str">
        <f>IFERROR(AVERAGEIFS('VISSIM Travel Time Outputs'!$F:$F,'VISSIM Travel Time Outputs'!$D:$D,$D97,'VISSIM Travel Time Outputs'!$A:$A,"AVG",'VISSIM Travel Time Outputs'!$B:$B,AL$9),"-")</f>
        <v>-</v>
      </c>
      <c r="AM97" s="324" t="str">
        <f>IFERROR(AVERAGEIFS('VISSIM Travel Time Outputs'!$F:$F,'VISSIM Travel Time Outputs'!$D:$D,$D97,'VISSIM Travel Time Outputs'!$A:$A,"AVG",'VISSIM Travel Time Outputs'!$B:$B,AM$9),"-")</f>
        <v>-</v>
      </c>
      <c r="AN97" s="324" t="str">
        <f>IFERROR(AVERAGEIFS('VISSIM Travel Time Outputs'!$F:$F,'VISSIM Travel Time Outputs'!$D:$D,$D97,'VISSIM Travel Time Outputs'!$A:$A,"AVG",'VISSIM Travel Time Outputs'!$B:$B,AN$9),"-")</f>
        <v>-</v>
      </c>
      <c r="AO97" s="324" t="str">
        <f>IFERROR(AVERAGEIFS('VISSIM Travel Time Outputs'!$F:$F,'VISSIM Travel Time Outputs'!$D:$D,$D97,'VISSIM Travel Time Outputs'!$A:$A,"AVG",'VISSIM Travel Time Outputs'!$B:$B,AO$9),"-")</f>
        <v>-</v>
      </c>
      <c r="AP97" s="325" t="str">
        <f>IFERROR(AVERAGEIFS('VISSIM Travel Time Outputs'!$F:$F,'VISSIM Travel Time Outputs'!$D:$D,$D97,'VISSIM Travel Time Outputs'!$A:$A,"AVG",'VISSIM Travel Time Outputs'!$B:$B,AP$9),"-")</f>
        <v>-</v>
      </c>
      <c r="AQ97" s="331"/>
      <c r="AR97" s="209" t="str">
        <f t="shared" si="35"/>
        <v>--</v>
      </c>
      <c r="AS97" s="354" t="str">
        <f t="shared" si="36"/>
        <v>--</v>
      </c>
      <c r="AT97" s="325">
        <f t="shared" si="37"/>
        <v>0</v>
      </c>
      <c r="AU97" s="255"/>
      <c r="AV97" s="209" t="str">
        <f>IFERROR(TIME(0,0,AVERAGEIFS('VISSIM Travel Time Outputs'!$J:$J,'VISSIM Travel Time Outputs'!$D:$D,$D97,'VISSIM Travel Time Outputs'!$A:$A,"AVG",'VISSIM Travel Time Outputs'!$B:$B,AV$9)),"-")</f>
        <v>-</v>
      </c>
      <c r="AW97" s="34" t="str">
        <f>IFERROR(TIME(0,0,AVERAGEIFS('VISSIM Travel Time Outputs'!$J:$J,'VISSIM Travel Time Outputs'!$D:$D,$D97,'VISSIM Travel Time Outputs'!$A:$A,"AVG",'VISSIM Travel Time Outputs'!$B:$B,AW$9)),"-")</f>
        <v>-</v>
      </c>
      <c r="AX97" s="34" t="str">
        <f>IFERROR(TIME(0,0,AVERAGEIFS('VISSIM Travel Time Outputs'!$J:$J,'VISSIM Travel Time Outputs'!$D:$D,$D97,'VISSIM Travel Time Outputs'!$A:$A,"AVG",'VISSIM Travel Time Outputs'!$B:$B,AX$9)),"-")</f>
        <v>-</v>
      </c>
      <c r="AY97" s="34" t="str">
        <f>IFERROR(TIME(0,0,AVERAGEIFS('VISSIM Travel Time Outputs'!$J:$J,'VISSIM Travel Time Outputs'!$D:$D,$D97,'VISSIM Travel Time Outputs'!$A:$A,"AVG",'VISSIM Travel Time Outputs'!$B:$B,AY$9)),"-")</f>
        <v>-</v>
      </c>
      <c r="AZ97" s="34" t="str">
        <f>IFERROR(TIME(0,0,AVERAGEIFS('VISSIM Travel Time Outputs'!$J:$J,'VISSIM Travel Time Outputs'!$D:$D,$D97,'VISSIM Travel Time Outputs'!$A:$A,"AVG",'VISSIM Travel Time Outputs'!$B:$B,AZ$9)),"-")</f>
        <v>-</v>
      </c>
      <c r="BA97" s="34" t="str">
        <f>IFERROR(TIME(0,0,AVERAGEIFS('VISSIM Travel Time Outputs'!$J:$J,'VISSIM Travel Time Outputs'!$D:$D,$D97,'VISSIM Travel Time Outputs'!$A:$A,"AVG",'VISSIM Travel Time Outputs'!$B:$B,BA$9)),"-")</f>
        <v>-</v>
      </c>
      <c r="BB97" s="34" t="str">
        <f>IFERROR(TIME(0,0,AVERAGEIFS('VISSIM Travel Time Outputs'!$J:$J,'VISSIM Travel Time Outputs'!$D:$D,$D97,'VISSIM Travel Time Outputs'!$A:$A,"AVG",'VISSIM Travel Time Outputs'!$B:$B,BB$9)),"-")</f>
        <v>-</v>
      </c>
      <c r="BC97" s="34" t="str">
        <f>IFERROR(TIME(0,0,AVERAGEIFS('VISSIM Travel Time Outputs'!$J:$J,'VISSIM Travel Time Outputs'!$D:$D,$D97,'VISSIM Travel Time Outputs'!$A:$A,"AVG",'VISSIM Travel Time Outputs'!$B:$B,BC$9)),"-")</f>
        <v>-</v>
      </c>
      <c r="BD97" s="34" t="str">
        <f>IFERROR(TIME(0,0,AVERAGEIFS('VISSIM Travel Time Outputs'!$J:$J,'VISSIM Travel Time Outputs'!$D:$D,$D97,'VISSIM Travel Time Outputs'!$A:$A,"AVG",'VISSIM Travel Time Outputs'!$B:$B,BD$9)),"-")</f>
        <v>-</v>
      </c>
      <c r="BE97" s="34" t="str">
        <f>IFERROR(TIME(0,0,AVERAGEIFS('VISSIM Travel Time Outputs'!$J:$J,'VISSIM Travel Time Outputs'!$D:$D,$D97,'VISSIM Travel Time Outputs'!$A:$A,"AVG",'VISSIM Travel Time Outputs'!$B:$B,BE$9)),"-")</f>
        <v>-</v>
      </c>
      <c r="BF97" s="34" t="str">
        <f>IFERROR(TIME(0,0,AVERAGEIFS('VISSIM Travel Time Outputs'!$J:$J,'VISSIM Travel Time Outputs'!$D:$D,$D97,'VISSIM Travel Time Outputs'!$A:$A,"AVG",'VISSIM Travel Time Outputs'!$B:$B,BF$9)),"-")</f>
        <v>-</v>
      </c>
      <c r="BG97" s="34" t="str">
        <f>IFERROR(TIME(0,0,AVERAGEIFS('VISSIM Travel Time Outputs'!$J:$J,'VISSIM Travel Time Outputs'!$D:$D,$D97,'VISSIM Travel Time Outputs'!$A:$A,"AVG",'VISSIM Travel Time Outputs'!$B:$B,BG$9)),"-")</f>
        <v>-</v>
      </c>
      <c r="BH97" s="34" t="str">
        <f>IFERROR(TIME(0,0,AVERAGEIFS('VISSIM Travel Time Outputs'!$J:$J,'VISSIM Travel Time Outputs'!$D:$D,$D97,'VISSIM Travel Time Outputs'!$A:$A,"AVG",'VISSIM Travel Time Outputs'!$B:$B,BH$9)),"-")</f>
        <v>-</v>
      </c>
      <c r="BI97" s="34" t="str">
        <f>IFERROR(TIME(0,0,AVERAGEIFS('VISSIM Travel Time Outputs'!$J:$J,'VISSIM Travel Time Outputs'!$D:$D,$D97,'VISSIM Travel Time Outputs'!$A:$A,"AVG",'VISSIM Travel Time Outputs'!$B:$B,BI$9)),"-")</f>
        <v>-</v>
      </c>
      <c r="BJ97" s="34" t="str">
        <f>IFERROR(TIME(0,0,AVERAGEIFS('VISSIM Travel Time Outputs'!$J:$J,'VISSIM Travel Time Outputs'!$D:$D,$D97,'VISSIM Travel Time Outputs'!$A:$A,"AVG",'VISSIM Travel Time Outputs'!$B:$B,BJ$9)),"-")</f>
        <v>-</v>
      </c>
      <c r="BK97" s="134" t="str">
        <f>IFERROR(TIME(0,0,AVERAGEIFS('VISSIM Travel Time Outputs'!$J:$J,'VISSIM Travel Time Outputs'!$D:$D,$D97,'VISSIM Travel Time Outputs'!$A:$A,"AVG",'VISSIM Travel Time Outputs'!$B:$B,BK$9)),"-")</f>
        <v>-</v>
      </c>
      <c r="BL97" s="126"/>
      <c r="BM97" s="323" t="str">
        <f>IFERROR(AVERAGEIFS('VISSIM Travel Time Outputs'!$G:$G,'VISSIM Travel Time Outputs'!$D:$D,$D97,'VISSIM Travel Time Outputs'!$A:$A,"AVG",'VISSIM Travel Time Outputs'!$B:$B,BM$9),"-")</f>
        <v>-</v>
      </c>
      <c r="BN97" s="324" t="str">
        <f>IFERROR(AVERAGEIFS('VISSIM Travel Time Outputs'!$G:$G,'VISSIM Travel Time Outputs'!$D:$D,$D97,'VISSIM Travel Time Outputs'!$A:$A,"AVG",'VISSIM Travel Time Outputs'!$B:$B,BN$9),"-")</f>
        <v>-</v>
      </c>
      <c r="BO97" s="324" t="str">
        <f>IFERROR(AVERAGEIFS('VISSIM Travel Time Outputs'!$G:$G,'VISSIM Travel Time Outputs'!$D:$D,$D97,'VISSIM Travel Time Outputs'!$A:$A,"AVG",'VISSIM Travel Time Outputs'!$B:$B,BO$9),"-")</f>
        <v>-</v>
      </c>
      <c r="BP97" s="324" t="str">
        <f>IFERROR(AVERAGEIFS('VISSIM Travel Time Outputs'!$G:$G,'VISSIM Travel Time Outputs'!$D:$D,$D97,'VISSIM Travel Time Outputs'!$A:$A,"AVG",'VISSIM Travel Time Outputs'!$B:$B,BP$9),"-")</f>
        <v>-</v>
      </c>
      <c r="BQ97" s="324" t="str">
        <f>IFERROR(AVERAGEIFS('VISSIM Travel Time Outputs'!$G:$G,'VISSIM Travel Time Outputs'!$D:$D,$D97,'VISSIM Travel Time Outputs'!$A:$A,"AVG",'VISSIM Travel Time Outputs'!$B:$B,BQ$9),"-")</f>
        <v>-</v>
      </c>
      <c r="BR97" s="324" t="str">
        <f>IFERROR(AVERAGEIFS('VISSIM Travel Time Outputs'!$G:$G,'VISSIM Travel Time Outputs'!$D:$D,$D97,'VISSIM Travel Time Outputs'!$A:$A,"AVG",'VISSIM Travel Time Outputs'!$B:$B,BR$9),"-")</f>
        <v>-</v>
      </c>
      <c r="BS97" s="324" t="str">
        <f>IFERROR(AVERAGEIFS('VISSIM Travel Time Outputs'!$G:$G,'VISSIM Travel Time Outputs'!$D:$D,$D97,'VISSIM Travel Time Outputs'!$A:$A,"AVG",'VISSIM Travel Time Outputs'!$B:$B,BS$9),"-")</f>
        <v>-</v>
      </c>
      <c r="BT97" s="324" t="str">
        <f>IFERROR(AVERAGEIFS('VISSIM Travel Time Outputs'!$G:$G,'VISSIM Travel Time Outputs'!$D:$D,$D97,'VISSIM Travel Time Outputs'!$A:$A,"AVG",'VISSIM Travel Time Outputs'!$B:$B,BT$9),"-")</f>
        <v>-</v>
      </c>
      <c r="BU97" s="324" t="str">
        <f>IFERROR(AVERAGEIFS('VISSIM Travel Time Outputs'!$G:$G,'VISSIM Travel Time Outputs'!$D:$D,$D97,'VISSIM Travel Time Outputs'!$A:$A,"AVG",'VISSIM Travel Time Outputs'!$B:$B,BU$9),"-")</f>
        <v>-</v>
      </c>
      <c r="BV97" s="324" t="str">
        <f>IFERROR(AVERAGEIFS('VISSIM Travel Time Outputs'!$G:$G,'VISSIM Travel Time Outputs'!$D:$D,$D97,'VISSIM Travel Time Outputs'!$A:$A,"AVG",'VISSIM Travel Time Outputs'!$B:$B,BV$9),"-")</f>
        <v>-</v>
      </c>
      <c r="BW97" s="324" t="str">
        <f>IFERROR(AVERAGEIFS('VISSIM Travel Time Outputs'!$G:$G,'VISSIM Travel Time Outputs'!$D:$D,$D97,'VISSIM Travel Time Outputs'!$A:$A,"AVG",'VISSIM Travel Time Outputs'!$B:$B,BW$9),"-")</f>
        <v>-</v>
      </c>
      <c r="BX97" s="324" t="str">
        <f>IFERROR(AVERAGEIFS('VISSIM Travel Time Outputs'!$G:$G,'VISSIM Travel Time Outputs'!$D:$D,$D97,'VISSIM Travel Time Outputs'!$A:$A,"AVG",'VISSIM Travel Time Outputs'!$B:$B,BX$9),"-")</f>
        <v>-</v>
      </c>
      <c r="BY97" s="324" t="str">
        <f>IFERROR(AVERAGEIFS('VISSIM Travel Time Outputs'!$G:$G,'VISSIM Travel Time Outputs'!$D:$D,$D97,'VISSIM Travel Time Outputs'!$A:$A,"AVG",'VISSIM Travel Time Outputs'!$B:$B,BY$9),"-")</f>
        <v>-</v>
      </c>
      <c r="BZ97" s="324" t="str">
        <f>IFERROR(AVERAGEIFS('VISSIM Travel Time Outputs'!$G:$G,'VISSIM Travel Time Outputs'!$D:$D,$D97,'VISSIM Travel Time Outputs'!$A:$A,"AVG",'VISSIM Travel Time Outputs'!$B:$B,BZ$9),"-")</f>
        <v>-</v>
      </c>
      <c r="CA97" s="324" t="str">
        <f>IFERROR(AVERAGEIFS('VISSIM Travel Time Outputs'!$G:$G,'VISSIM Travel Time Outputs'!$D:$D,$D97,'VISSIM Travel Time Outputs'!$A:$A,"AVG",'VISSIM Travel Time Outputs'!$B:$B,CA$9),"-")</f>
        <v>-</v>
      </c>
      <c r="CB97" s="325" t="str">
        <f>IFERROR(AVERAGEIFS('VISSIM Travel Time Outputs'!$G:$G,'VISSIM Travel Time Outputs'!$D:$D,$D97,'VISSIM Travel Time Outputs'!$A:$A,"AVG",'VISSIM Travel Time Outputs'!$B:$B,CB$9),"-")</f>
        <v>-</v>
      </c>
      <c r="CC97" s="254"/>
      <c r="CD97" s="209" t="str">
        <f t="shared" si="38"/>
        <v>--</v>
      </c>
      <c r="CE97" s="354" t="str">
        <f t="shared" si="39"/>
        <v>--</v>
      </c>
      <c r="CF97" s="325">
        <f t="shared" si="40"/>
        <v>0</v>
      </c>
      <c r="CG97" s="331"/>
      <c r="CH97" s="209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134"/>
      <c r="CX97" s="331"/>
      <c r="CY97" s="323"/>
      <c r="CZ97" s="324"/>
      <c r="DA97" s="324"/>
      <c r="DB97" s="324"/>
      <c r="DC97" s="324"/>
      <c r="DD97" s="324"/>
      <c r="DE97" s="324"/>
      <c r="DF97" s="324"/>
      <c r="DG97" s="324"/>
      <c r="DH97" s="324"/>
      <c r="DI97" s="324"/>
      <c r="DJ97" s="324"/>
      <c r="DK97" s="324"/>
      <c r="DL97" s="324"/>
      <c r="DM97" s="324"/>
      <c r="DN97" s="325"/>
      <c r="DO97" s="331"/>
      <c r="DP97" s="209" t="str">
        <f t="shared" si="41"/>
        <v>--</v>
      </c>
      <c r="DQ97" s="354" t="str">
        <f t="shared" si="42"/>
        <v>--</v>
      </c>
      <c r="DR97" s="325">
        <f t="shared" si="43"/>
        <v>0</v>
      </c>
      <c r="DS97" s="255"/>
      <c r="DT97" s="209" t="str">
        <f>IFERROR(TIME(0,0,AVERAGEIFS('VISSIM Travel Time Outputs'!$K:$K,'VISSIM Travel Time Outputs'!$D:$D,$D97,'VISSIM Travel Time Outputs'!$A:$A,"AVG",'VISSIM Travel Time Outputs'!$B:$B,DT$9)),"-")</f>
        <v>-</v>
      </c>
      <c r="DU97" s="34" t="str">
        <f>IFERROR(TIME(0,0,AVERAGEIFS('VISSIM Travel Time Outputs'!$K:$K,'VISSIM Travel Time Outputs'!$D:$D,$D97,'VISSIM Travel Time Outputs'!$A:$A,"AVG",'VISSIM Travel Time Outputs'!$B:$B,DU$9)),"-")</f>
        <v>-</v>
      </c>
      <c r="DV97" s="34" t="str">
        <f>IFERROR(TIME(0,0,AVERAGEIFS('VISSIM Travel Time Outputs'!$K:$K,'VISSIM Travel Time Outputs'!$D:$D,$D97,'VISSIM Travel Time Outputs'!$A:$A,"AVG",'VISSIM Travel Time Outputs'!$B:$B,DV$9)),"-")</f>
        <v>-</v>
      </c>
      <c r="DW97" s="34" t="str">
        <f>IFERROR(TIME(0,0,AVERAGEIFS('VISSIM Travel Time Outputs'!$K:$K,'VISSIM Travel Time Outputs'!$D:$D,$D97,'VISSIM Travel Time Outputs'!$A:$A,"AVG",'VISSIM Travel Time Outputs'!$B:$B,DW$9)),"-")</f>
        <v>-</v>
      </c>
      <c r="DX97" s="34" t="str">
        <f>IFERROR(TIME(0,0,AVERAGEIFS('VISSIM Travel Time Outputs'!$K:$K,'VISSIM Travel Time Outputs'!$D:$D,$D97,'VISSIM Travel Time Outputs'!$A:$A,"AVG",'VISSIM Travel Time Outputs'!$B:$B,DX$9)),"-")</f>
        <v>-</v>
      </c>
      <c r="DY97" s="34" t="str">
        <f>IFERROR(TIME(0,0,AVERAGEIFS('VISSIM Travel Time Outputs'!$K:$K,'VISSIM Travel Time Outputs'!$D:$D,$D97,'VISSIM Travel Time Outputs'!$A:$A,"AVG",'VISSIM Travel Time Outputs'!$B:$B,DY$9)),"-")</f>
        <v>-</v>
      </c>
      <c r="DZ97" s="34" t="str">
        <f>IFERROR(TIME(0,0,AVERAGEIFS('VISSIM Travel Time Outputs'!$K:$K,'VISSIM Travel Time Outputs'!$D:$D,$D97,'VISSIM Travel Time Outputs'!$A:$A,"AVG",'VISSIM Travel Time Outputs'!$B:$B,DZ$9)),"-")</f>
        <v>-</v>
      </c>
      <c r="EA97" s="34" t="str">
        <f>IFERROR(TIME(0,0,AVERAGEIFS('VISSIM Travel Time Outputs'!$K:$K,'VISSIM Travel Time Outputs'!$D:$D,$D97,'VISSIM Travel Time Outputs'!$A:$A,"AVG",'VISSIM Travel Time Outputs'!$B:$B,EA$9)),"-")</f>
        <v>-</v>
      </c>
      <c r="EB97" s="34" t="str">
        <f>IFERROR(TIME(0,0,AVERAGEIFS('VISSIM Travel Time Outputs'!$K:$K,'VISSIM Travel Time Outputs'!$D:$D,$D97,'VISSIM Travel Time Outputs'!$A:$A,"AVG",'VISSIM Travel Time Outputs'!$B:$B,EB$9)),"-")</f>
        <v>-</v>
      </c>
      <c r="EC97" s="34" t="str">
        <f>IFERROR(TIME(0,0,AVERAGEIFS('VISSIM Travel Time Outputs'!$K:$K,'VISSIM Travel Time Outputs'!$D:$D,$D97,'VISSIM Travel Time Outputs'!$A:$A,"AVG",'VISSIM Travel Time Outputs'!$B:$B,EC$9)),"-")</f>
        <v>-</v>
      </c>
      <c r="ED97" s="34" t="str">
        <f>IFERROR(TIME(0,0,AVERAGEIFS('VISSIM Travel Time Outputs'!$K:$K,'VISSIM Travel Time Outputs'!$D:$D,$D97,'VISSIM Travel Time Outputs'!$A:$A,"AVG",'VISSIM Travel Time Outputs'!$B:$B,ED$9)),"-")</f>
        <v>-</v>
      </c>
      <c r="EE97" s="34" t="str">
        <f>IFERROR(TIME(0,0,AVERAGEIFS('VISSIM Travel Time Outputs'!$K:$K,'VISSIM Travel Time Outputs'!$D:$D,$D97,'VISSIM Travel Time Outputs'!$A:$A,"AVG",'VISSIM Travel Time Outputs'!$B:$B,EE$9)),"-")</f>
        <v>-</v>
      </c>
      <c r="EF97" s="34" t="str">
        <f>IFERROR(TIME(0,0,AVERAGEIFS('VISSIM Travel Time Outputs'!$K:$K,'VISSIM Travel Time Outputs'!$D:$D,$D97,'VISSIM Travel Time Outputs'!$A:$A,"AVG",'VISSIM Travel Time Outputs'!$B:$B,EF$9)),"-")</f>
        <v>-</v>
      </c>
      <c r="EG97" s="34" t="str">
        <f>IFERROR(TIME(0,0,AVERAGEIFS('VISSIM Travel Time Outputs'!$K:$K,'VISSIM Travel Time Outputs'!$D:$D,$D97,'VISSIM Travel Time Outputs'!$A:$A,"AVG",'VISSIM Travel Time Outputs'!$B:$B,EG$9)),"-")</f>
        <v>-</v>
      </c>
      <c r="EH97" s="34" t="str">
        <f>IFERROR(TIME(0,0,AVERAGEIFS('VISSIM Travel Time Outputs'!$K:$K,'VISSIM Travel Time Outputs'!$D:$D,$D97,'VISSIM Travel Time Outputs'!$A:$A,"AVG",'VISSIM Travel Time Outputs'!$B:$B,EH$9)),"-")</f>
        <v>-</v>
      </c>
      <c r="EI97" s="134" t="str">
        <f>IFERROR(TIME(0,0,AVERAGEIFS('VISSIM Travel Time Outputs'!$K:$K,'VISSIM Travel Time Outputs'!$D:$D,$D97,'VISSIM Travel Time Outputs'!$A:$A,"AVG",'VISSIM Travel Time Outputs'!$B:$B,EI$9)),"-")</f>
        <v>-</v>
      </c>
      <c r="EJ97" s="126"/>
      <c r="EK97" s="323" t="str">
        <f>IFERROR(AVERAGEIFS('VISSIM Travel Time Outputs'!$H:$H,'VISSIM Travel Time Outputs'!$D:$D,$D97,'VISSIM Travel Time Outputs'!$A:$A,"AVG",'VISSIM Travel Time Outputs'!$B:$B,EK$9),"-")</f>
        <v>-</v>
      </c>
      <c r="EL97" s="324" t="str">
        <f>IFERROR(AVERAGEIFS('VISSIM Travel Time Outputs'!$H:$H,'VISSIM Travel Time Outputs'!$D:$D,$D97,'VISSIM Travel Time Outputs'!$A:$A,"AVG",'VISSIM Travel Time Outputs'!$B:$B,EL$9),"-")</f>
        <v>-</v>
      </c>
      <c r="EM97" s="324" t="str">
        <f>IFERROR(AVERAGEIFS('VISSIM Travel Time Outputs'!$H:$H,'VISSIM Travel Time Outputs'!$D:$D,$D97,'VISSIM Travel Time Outputs'!$A:$A,"AVG",'VISSIM Travel Time Outputs'!$B:$B,EM$9),"-")</f>
        <v>-</v>
      </c>
      <c r="EN97" s="324" t="str">
        <f>IFERROR(AVERAGEIFS('VISSIM Travel Time Outputs'!$H:$H,'VISSIM Travel Time Outputs'!$D:$D,$D97,'VISSIM Travel Time Outputs'!$A:$A,"AVG",'VISSIM Travel Time Outputs'!$B:$B,EN$9),"-")</f>
        <v>-</v>
      </c>
      <c r="EO97" s="324" t="str">
        <f>IFERROR(AVERAGEIFS('VISSIM Travel Time Outputs'!$H:$H,'VISSIM Travel Time Outputs'!$D:$D,$D97,'VISSIM Travel Time Outputs'!$A:$A,"AVG",'VISSIM Travel Time Outputs'!$B:$B,EO$9),"-")</f>
        <v>-</v>
      </c>
      <c r="EP97" s="324" t="str">
        <f>IFERROR(AVERAGEIFS('VISSIM Travel Time Outputs'!$H:$H,'VISSIM Travel Time Outputs'!$D:$D,$D97,'VISSIM Travel Time Outputs'!$A:$A,"AVG",'VISSIM Travel Time Outputs'!$B:$B,EP$9),"-")</f>
        <v>-</v>
      </c>
      <c r="EQ97" s="324" t="str">
        <f>IFERROR(AVERAGEIFS('VISSIM Travel Time Outputs'!$H:$H,'VISSIM Travel Time Outputs'!$D:$D,$D97,'VISSIM Travel Time Outputs'!$A:$A,"AVG",'VISSIM Travel Time Outputs'!$B:$B,EQ$9),"-")</f>
        <v>-</v>
      </c>
      <c r="ER97" s="324" t="str">
        <f>IFERROR(AVERAGEIFS('VISSIM Travel Time Outputs'!$H:$H,'VISSIM Travel Time Outputs'!$D:$D,$D97,'VISSIM Travel Time Outputs'!$A:$A,"AVG",'VISSIM Travel Time Outputs'!$B:$B,ER$9),"-")</f>
        <v>-</v>
      </c>
      <c r="ES97" s="324" t="str">
        <f>IFERROR(AVERAGEIFS('VISSIM Travel Time Outputs'!$H:$H,'VISSIM Travel Time Outputs'!$D:$D,$D97,'VISSIM Travel Time Outputs'!$A:$A,"AVG",'VISSIM Travel Time Outputs'!$B:$B,ES$9),"-")</f>
        <v>-</v>
      </c>
      <c r="ET97" s="324" t="str">
        <f>IFERROR(AVERAGEIFS('VISSIM Travel Time Outputs'!$H:$H,'VISSIM Travel Time Outputs'!$D:$D,$D97,'VISSIM Travel Time Outputs'!$A:$A,"AVG",'VISSIM Travel Time Outputs'!$B:$B,ET$9),"-")</f>
        <v>-</v>
      </c>
      <c r="EU97" s="324" t="str">
        <f>IFERROR(AVERAGEIFS('VISSIM Travel Time Outputs'!$H:$H,'VISSIM Travel Time Outputs'!$D:$D,$D97,'VISSIM Travel Time Outputs'!$A:$A,"AVG",'VISSIM Travel Time Outputs'!$B:$B,EU$9),"-")</f>
        <v>-</v>
      </c>
      <c r="EV97" s="324" t="str">
        <f>IFERROR(AVERAGEIFS('VISSIM Travel Time Outputs'!$H:$H,'VISSIM Travel Time Outputs'!$D:$D,$D97,'VISSIM Travel Time Outputs'!$A:$A,"AVG",'VISSIM Travel Time Outputs'!$B:$B,EV$9),"-")</f>
        <v>-</v>
      </c>
      <c r="EW97" s="324" t="str">
        <f>IFERROR(AVERAGEIFS('VISSIM Travel Time Outputs'!$H:$H,'VISSIM Travel Time Outputs'!$D:$D,$D97,'VISSIM Travel Time Outputs'!$A:$A,"AVG",'VISSIM Travel Time Outputs'!$B:$B,EW$9),"-")</f>
        <v>-</v>
      </c>
      <c r="EX97" s="324" t="str">
        <f>IFERROR(AVERAGEIFS('VISSIM Travel Time Outputs'!$H:$H,'VISSIM Travel Time Outputs'!$D:$D,$D97,'VISSIM Travel Time Outputs'!$A:$A,"AVG",'VISSIM Travel Time Outputs'!$B:$B,EX$9),"-")</f>
        <v>-</v>
      </c>
      <c r="EY97" s="324" t="str">
        <f>IFERROR(AVERAGEIFS('VISSIM Travel Time Outputs'!$H:$H,'VISSIM Travel Time Outputs'!$D:$D,$D97,'VISSIM Travel Time Outputs'!$A:$A,"AVG",'VISSIM Travel Time Outputs'!$B:$B,EY$9),"-")</f>
        <v>-</v>
      </c>
      <c r="EZ97" s="325" t="str">
        <f>IFERROR(AVERAGEIFS('VISSIM Travel Time Outputs'!$H:$H,'VISSIM Travel Time Outputs'!$D:$D,$D97,'VISSIM Travel Time Outputs'!$A:$A,"AVG",'VISSIM Travel Time Outputs'!$B:$B,EZ$9),"-")</f>
        <v>-</v>
      </c>
      <c r="FA97" s="254"/>
      <c r="FB97" s="209" t="str">
        <f t="shared" si="44"/>
        <v>--</v>
      </c>
      <c r="FC97" s="354" t="str">
        <f t="shared" si="45"/>
        <v>--</v>
      </c>
      <c r="FD97" s="325">
        <f t="shared" si="46"/>
        <v>0</v>
      </c>
      <c r="FE97" s="331"/>
      <c r="FF97" s="209" t="str">
        <f>IFERROR(GETPIVOTDATA("Average of TRAVTM(40)",#REF!,"TIMEINT",FF$9,"VEHICLETRAVELTIMEMEASUREMENT",$D97)/3600/24,"--")</f>
        <v>--</v>
      </c>
      <c r="FG97" s="34" t="str">
        <f>IFERROR(GETPIVOTDATA("Average of TRAVTM(40)",#REF!,"TIMEINT",FG$9,"VEHICLETRAVELTIMEMEASUREMENT",$D97)/3600/24,"--")</f>
        <v>--</v>
      </c>
      <c r="FH97" s="34" t="str">
        <f>IFERROR(GETPIVOTDATA("Average of TRAVTM(40)",#REF!,"TIMEINT",FH$9,"VEHICLETRAVELTIMEMEASUREMENT",$D97)/3600/24,"--")</f>
        <v>--</v>
      </c>
      <c r="FI97" s="34" t="str">
        <f>IFERROR(GETPIVOTDATA("Average of TRAVTM(40)",#REF!,"TIMEINT",FI$9,"VEHICLETRAVELTIMEMEASUREMENT",$D97)/3600/24,"--")</f>
        <v>--</v>
      </c>
      <c r="FJ97" s="34" t="str">
        <f>IFERROR(GETPIVOTDATA("Average of TRAVTM(40)",#REF!,"TIMEINT",FJ$9,"VEHICLETRAVELTIMEMEASUREMENT",$D97)/3600/24,"--")</f>
        <v>--</v>
      </c>
      <c r="FK97" s="34" t="str">
        <f>IFERROR(GETPIVOTDATA("Average of TRAVTM(40)",#REF!,"TIMEINT",FK$9,"VEHICLETRAVELTIMEMEASUREMENT",$D97)/3600/24,"--")</f>
        <v>--</v>
      </c>
      <c r="FL97" s="34" t="str">
        <f>IFERROR(GETPIVOTDATA("Average of TRAVTM(40)",#REF!,"TIMEINT",FL$9,"VEHICLETRAVELTIMEMEASUREMENT",$D97)/3600/24,"--")</f>
        <v>--</v>
      </c>
      <c r="FM97" s="34" t="str">
        <f>IFERROR(GETPIVOTDATA("Average of TRAVTM(40)",#REF!,"TIMEINT",FM$9,"VEHICLETRAVELTIMEMEASUREMENT",$D97)/3600/24,"--")</f>
        <v>--</v>
      </c>
      <c r="FN97" s="34" t="str">
        <f>IFERROR(GETPIVOTDATA("Average of TRAVTM(40)",#REF!,"TIMEINT",FN$9,"VEHICLETRAVELTIMEMEASUREMENT",$D97)/3600/24,"--")</f>
        <v>--</v>
      </c>
      <c r="FO97" s="34" t="str">
        <f>IFERROR(GETPIVOTDATA("Average of TRAVTM(40)",#REF!,"TIMEINT",FO$9,"VEHICLETRAVELTIMEMEASUREMENT",$D97)/3600/24,"--")</f>
        <v>--</v>
      </c>
      <c r="FP97" s="34" t="str">
        <f>IFERROR(GETPIVOTDATA("Average of TRAVTM(40)",#REF!,"TIMEINT",FP$9,"VEHICLETRAVELTIMEMEASUREMENT",$D97)/3600/24,"--")</f>
        <v>--</v>
      </c>
      <c r="FQ97" s="34" t="str">
        <f>IFERROR(GETPIVOTDATA("Average of TRAVTM(40)",#REF!,"TIMEINT",FQ$9,"VEHICLETRAVELTIMEMEASUREMENT",$D97)/3600/24,"--")</f>
        <v>--</v>
      </c>
      <c r="FR97" s="34" t="str">
        <f>IFERROR(GETPIVOTDATA("Average of TRAVTM(40)",#REF!,"TIMEINT",FR$9,"VEHICLETRAVELTIMEMEASUREMENT",$D97)/3600/24,"--")</f>
        <v>--</v>
      </c>
      <c r="FS97" s="34" t="str">
        <f>IFERROR(GETPIVOTDATA("Average of TRAVTM(40)",#REF!,"TIMEINT",FS$9,"VEHICLETRAVELTIMEMEASUREMENT",$D97)/3600/24,"--")</f>
        <v>--</v>
      </c>
      <c r="FT97" s="34" t="str">
        <f>IFERROR(GETPIVOTDATA("Average of TRAVTM(40)",#REF!,"TIMEINT",FT$9,"VEHICLETRAVELTIMEMEASUREMENT",$D97)/3600/24,"--")</f>
        <v>--</v>
      </c>
      <c r="FU97" s="134" t="str">
        <f>IFERROR(GETPIVOTDATA("Average of TRAVTM(40)",#REF!,"TIMEINT",FU$9,"VEHICLETRAVELTIMEMEASUREMENT",$D97)/3600/24,"--")</f>
        <v>--</v>
      </c>
      <c r="FV97" s="331"/>
      <c r="FW97" s="323" t="str">
        <f>IFERROR(GETPIVOTDATA("Average of VEHS(40)",#REF!,"TIMEINT",FW$9,"VEHICLETRAVELTIMEMEASUREMENT",$D97),"--")</f>
        <v>--</v>
      </c>
      <c r="FX97" s="324" t="str">
        <f>IFERROR(GETPIVOTDATA("Average of VEHS(40)",#REF!,"TIMEINT",FX$9,"VEHICLETRAVELTIMEMEASUREMENT",$D97),"--")</f>
        <v>--</v>
      </c>
      <c r="FY97" s="324" t="str">
        <f>IFERROR(GETPIVOTDATA("Average of VEHS(40)",#REF!,"TIMEINT",FY$9,"VEHICLETRAVELTIMEMEASUREMENT",$D97),"--")</f>
        <v>--</v>
      </c>
      <c r="FZ97" s="324" t="str">
        <f>IFERROR(GETPIVOTDATA("Average of VEHS(40)",#REF!,"TIMEINT",FZ$9,"VEHICLETRAVELTIMEMEASUREMENT",$D97),"--")</f>
        <v>--</v>
      </c>
      <c r="GA97" s="324" t="str">
        <f>IFERROR(GETPIVOTDATA("Average of VEHS(40)",#REF!,"TIMEINT",GA$9,"VEHICLETRAVELTIMEMEASUREMENT",$D97),"--")</f>
        <v>--</v>
      </c>
      <c r="GB97" s="324" t="str">
        <f>IFERROR(GETPIVOTDATA("Average of VEHS(40)",#REF!,"TIMEINT",GB$9,"VEHICLETRAVELTIMEMEASUREMENT",$D97),"--")</f>
        <v>--</v>
      </c>
      <c r="GC97" s="324" t="str">
        <f>IFERROR(GETPIVOTDATA("Average of VEHS(40)",#REF!,"TIMEINT",GC$9,"VEHICLETRAVELTIMEMEASUREMENT",$D97),"--")</f>
        <v>--</v>
      </c>
      <c r="GD97" s="324" t="str">
        <f>IFERROR(GETPIVOTDATA("Average of VEHS(40)",#REF!,"TIMEINT",GD$9,"VEHICLETRAVELTIMEMEASUREMENT",$D97),"--")</f>
        <v>--</v>
      </c>
      <c r="GE97" s="324" t="str">
        <f>IFERROR(GETPIVOTDATA("Average of VEHS(40)",#REF!,"TIMEINT",GE$9,"VEHICLETRAVELTIMEMEASUREMENT",$D97),"--")</f>
        <v>--</v>
      </c>
      <c r="GF97" s="324" t="str">
        <f>IFERROR(GETPIVOTDATA("Average of VEHS(40)",#REF!,"TIMEINT",GF$9,"VEHICLETRAVELTIMEMEASUREMENT",$D97),"--")</f>
        <v>--</v>
      </c>
      <c r="GG97" s="324" t="str">
        <f>IFERROR(GETPIVOTDATA("Average of VEHS(40)",#REF!,"TIMEINT",GG$9,"VEHICLETRAVELTIMEMEASUREMENT",$D97),"--")</f>
        <v>--</v>
      </c>
      <c r="GH97" s="324" t="str">
        <f>IFERROR(GETPIVOTDATA("Average of VEHS(40)",#REF!,"TIMEINT",GH$9,"VEHICLETRAVELTIMEMEASUREMENT",$D97),"--")</f>
        <v>--</v>
      </c>
      <c r="GI97" s="324" t="str">
        <f>IFERROR(GETPIVOTDATA("Average of VEHS(40)",#REF!,"TIMEINT",GI$9,"VEHICLETRAVELTIMEMEASUREMENT",$D97),"--")</f>
        <v>--</v>
      </c>
      <c r="GJ97" s="324" t="str">
        <f>IFERROR(GETPIVOTDATA("Average of VEHS(40)",#REF!,"TIMEINT",GJ$9,"VEHICLETRAVELTIMEMEASUREMENT",$D97),"--")</f>
        <v>--</v>
      </c>
      <c r="GK97" s="324" t="str">
        <f>IFERROR(GETPIVOTDATA("Average of VEHS(40)",#REF!,"TIMEINT",GK$9,"VEHICLETRAVELTIMEMEASUREMENT",$D97),"--")</f>
        <v>--</v>
      </c>
      <c r="GL97" s="325" t="str">
        <f>IFERROR(GETPIVOTDATA("Average of VEHS(40)",#REF!,"TIMEINT",GL$9,"VEHICLETRAVELTIMEMEASUREMENT",$D97),"--")</f>
        <v>--</v>
      </c>
      <c r="GM97" s="331"/>
      <c r="GN97" s="209" t="str">
        <f t="shared" si="47"/>
        <v>--</v>
      </c>
      <c r="GO97" s="354" t="str">
        <f t="shared" si="48"/>
        <v>--</v>
      </c>
      <c r="GP97" s="325">
        <f t="shared" si="49"/>
        <v>0</v>
      </c>
      <c r="GQ97" s="331"/>
      <c r="GR97" s="209" t="str">
        <f>IFERROR(GETPIVOTDATA("Average of TRAVTM(60)",#REF!,"TIMEINT",GR$9,"VEHICLETRAVELTIMEMEASUREMENT",$D97)/3600/24,"--")</f>
        <v>--</v>
      </c>
      <c r="GS97" s="34" t="str">
        <f>IFERROR(GETPIVOTDATA("Average of TRAVTM(60)",#REF!,"TIMEINT",GS$9,"VEHICLETRAVELTIMEMEASUREMENT",$D97)/3600/24,"--")</f>
        <v>--</v>
      </c>
      <c r="GT97" s="34" t="str">
        <f>IFERROR(GETPIVOTDATA("Average of TRAVTM(60)",#REF!,"TIMEINT",GT$9,"VEHICLETRAVELTIMEMEASUREMENT",$D97)/3600/24,"--")</f>
        <v>--</v>
      </c>
      <c r="GU97" s="34" t="str">
        <f>IFERROR(GETPIVOTDATA("Average of TRAVTM(60)",#REF!,"TIMEINT",GU$9,"VEHICLETRAVELTIMEMEASUREMENT",$D97)/3600/24,"--")</f>
        <v>--</v>
      </c>
      <c r="GV97" s="34" t="str">
        <f>IFERROR(GETPIVOTDATA("Average of TRAVTM(60)",#REF!,"TIMEINT",GV$9,"VEHICLETRAVELTIMEMEASUREMENT",$D97)/3600/24,"--")</f>
        <v>--</v>
      </c>
      <c r="GW97" s="34" t="str">
        <f>IFERROR(GETPIVOTDATA("Average of TRAVTM(60)",#REF!,"TIMEINT",GW$9,"VEHICLETRAVELTIMEMEASUREMENT",$D97)/3600/24,"--")</f>
        <v>--</v>
      </c>
      <c r="GX97" s="34" t="str">
        <f>IFERROR(GETPIVOTDATA("Average of TRAVTM(60)",#REF!,"TIMEINT",GX$9,"VEHICLETRAVELTIMEMEASUREMENT",$D97)/3600/24,"--")</f>
        <v>--</v>
      </c>
      <c r="GY97" s="34" t="str">
        <f>IFERROR(GETPIVOTDATA("Average of TRAVTM(60)",#REF!,"TIMEINT",GY$9,"VEHICLETRAVELTIMEMEASUREMENT",$D97)/3600/24,"--")</f>
        <v>--</v>
      </c>
      <c r="GZ97" s="34" t="str">
        <f>IFERROR(GETPIVOTDATA("Average of TRAVTM(60)",#REF!,"TIMEINT",GZ$9,"VEHICLETRAVELTIMEMEASUREMENT",$D97)/3600/24,"--")</f>
        <v>--</v>
      </c>
      <c r="HA97" s="34" t="str">
        <f>IFERROR(GETPIVOTDATA("Average of TRAVTM(60)",#REF!,"TIMEINT",HA$9,"VEHICLETRAVELTIMEMEASUREMENT",$D97)/3600/24,"--")</f>
        <v>--</v>
      </c>
      <c r="HB97" s="34" t="str">
        <f>IFERROR(GETPIVOTDATA("Average of TRAVTM(60)",#REF!,"TIMEINT",HB$9,"VEHICLETRAVELTIMEMEASUREMENT",$D97)/3600/24,"--")</f>
        <v>--</v>
      </c>
      <c r="HC97" s="34" t="str">
        <f>IFERROR(GETPIVOTDATA("Average of TRAVTM(60)",#REF!,"TIMEINT",HC$9,"VEHICLETRAVELTIMEMEASUREMENT",$D97)/3600/24,"--")</f>
        <v>--</v>
      </c>
      <c r="HD97" s="34" t="str">
        <f>IFERROR(GETPIVOTDATA("Average of TRAVTM(60)",#REF!,"TIMEINT",HD$9,"VEHICLETRAVELTIMEMEASUREMENT",$D97)/3600/24,"--")</f>
        <v>--</v>
      </c>
      <c r="HE97" s="34" t="str">
        <f>IFERROR(GETPIVOTDATA("Average of TRAVTM(60)",#REF!,"TIMEINT",HE$9,"VEHICLETRAVELTIMEMEASUREMENT",$D97)/3600/24,"--")</f>
        <v>--</v>
      </c>
      <c r="HF97" s="34" t="str">
        <f>IFERROR(GETPIVOTDATA("Average of TRAVTM(60)",#REF!,"TIMEINT",HF$9,"VEHICLETRAVELTIMEMEASUREMENT",$D97)/3600/24,"--")</f>
        <v>--</v>
      </c>
      <c r="HG97" s="134" t="str">
        <f>IFERROR(GETPIVOTDATA("Average of TRAVTM(60)",#REF!,"TIMEINT",HG$9,"VEHICLETRAVELTIMEMEASUREMENT",$D97)/3600/24,"--")</f>
        <v>--</v>
      </c>
      <c r="HH97" s="331"/>
      <c r="HI97" s="323" t="str">
        <f>IFERROR(GETPIVOTDATA("Average of VEHS(60)",#REF!,"TIMEINT",HI$9,"VEHICLETRAVELTIMEMEASUREMENT",$D97),"--")</f>
        <v>--</v>
      </c>
      <c r="HJ97" s="324" t="str">
        <f>IFERROR(GETPIVOTDATA("Average of VEHS(60)",#REF!,"TIMEINT",HJ$9,"VEHICLETRAVELTIMEMEASUREMENT",$D97),"--")</f>
        <v>--</v>
      </c>
      <c r="HK97" s="324" t="str">
        <f>IFERROR(GETPIVOTDATA("Average of VEHS(60)",#REF!,"TIMEINT",HK$9,"VEHICLETRAVELTIMEMEASUREMENT",$D97),"--")</f>
        <v>--</v>
      </c>
      <c r="HL97" s="324" t="str">
        <f>IFERROR(GETPIVOTDATA("Average of VEHS(60)",#REF!,"TIMEINT",HL$9,"VEHICLETRAVELTIMEMEASUREMENT",$D97),"--")</f>
        <v>--</v>
      </c>
      <c r="HM97" s="324" t="str">
        <f>IFERROR(GETPIVOTDATA("Average of VEHS(60)",#REF!,"TIMEINT",HM$9,"VEHICLETRAVELTIMEMEASUREMENT",$D97),"--")</f>
        <v>--</v>
      </c>
      <c r="HN97" s="324" t="str">
        <f>IFERROR(GETPIVOTDATA("Average of VEHS(60)",#REF!,"TIMEINT",HN$9,"VEHICLETRAVELTIMEMEASUREMENT",$D97),"--")</f>
        <v>--</v>
      </c>
      <c r="HO97" s="324" t="str">
        <f>IFERROR(GETPIVOTDATA("Average of VEHS(60)",#REF!,"TIMEINT",HO$9,"VEHICLETRAVELTIMEMEASUREMENT",$D97),"--")</f>
        <v>--</v>
      </c>
      <c r="HP97" s="324" t="str">
        <f>IFERROR(GETPIVOTDATA("Average of VEHS(60)",#REF!,"TIMEINT",HP$9,"VEHICLETRAVELTIMEMEASUREMENT",$D97),"--")</f>
        <v>--</v>
      </c>
      <c r="HQ97" s="324" t="str">
        <f>IFERROR(GETPIVOTDATA("Average of VEHS(60)",#REF!,"TIMEINT",HQ$9,"VEHICLETRAVELTIMEMEASUREMENT",$D97),"--")</f>
        <v>--</v>
      </c>
      <c r="HR97" s="324" t="str">
        <f>IFERROR(GETPIVOTDATA("Average of VEHS(60)",#REF!,"TIMEINT",HR$9,"VEHICLETRAVELTIMEMEASUREMENT",$D97),"--")</f>
        <v>--</v>
      </c>
      <c r="HS97" s="324" t="str">
        <f>IFERROR(GETPIVOTDATA("Average of VEHS(60)",#REF!,"TIMEINT",HS$9,"VEHICLETRAVELTIMEMEASUREMENT",$D97),"--")</f>
        <v>--</v>
      </c>
      <c r="HT97" s="324" t="str">
        <f>IFERROR(GETPIVOTDATA("Average of VEHS(60)",#REF!,"TIMEINT",HT$9,"VEHICLETRAVELTIMEMEASUREMENT",$D97),"--")</f>
        <v>--</v>
      </c>
      <c r="HU97" s="324" t="str">
        <f>IFERROR(GETPIVOTDATA("Average of VEHS(60)",#REF!,"TIMEINT",HU$9,"VEHICLETRAVELTIMEMEASUREMENT",$D97),"--")</f>
        <v>--</v>
      </c>
      <c r="HV97" s="324" t="str">
        <f>IFERROR(GETPIVOTDATA("Average of VEHS(60)",#REF!,"TIMEINT",HV$9,"VEHICLETRAVELTIMEMEASUREMENT",$D97),"--")</f>
        <v>--</v>
      </c>
      <c r="HW97" s="324" t="str">
        <f>IFERROR(GETPIVOTDATA("Average of VEHS(60)",#REF!,"TIMEINT",HW$9,"VEHICLETRAVELTIMEMEASUREMENT",$D97),"--")</f>
        <v>--</v>
      </c>
      <c r="HX97" s="325" t="str">
        <f>IFERROR(GETPIVOTDATA("Average of VEHS(60)",#REF!,"TIMEINT",HX$9,"VEHICLETRAVELTIMEMEASUREMENT",$D97),"--")</f>
        <v>--</v>
      </c>
      <c r="HY97" s="331"/>
      <c r="HZ97" s="209" t="str">
        <f t="shared" si="50"/>
        <v>--</v>
      </c>
      <c r="IA97" s="354" t="str">
        <f t="shared" si="51"/>
        <v>--</v>
      </c>
      <c r="IB97" s="325">
        <f t="shared" si="52"/>
        <v>0</v>
      </c>
      <c r="IC97" s="638"/>
      <c r="ID97" s="323" t="str">
        <f>IFERROR(AVERAGEIFS('VISSIM Travel Time Outputs'!#REF!,'VISSIM Travel Time Outputs'!#REF!,$D97,'VISSIM Travel Time Outputs'!#REF!,"AVG",'VISSIM Travel Time Outputs'!#REF!,ID$9),"-")</f>
        <v>-</v>
      </c>
      <c r="IE97" s="324" t="str">
        <f>IFERROR(AVERAGEIFS('VISSIM Travel Time Outputs'!#REF!,'VISSIM Travel Time Outputs'!#REF!,$D97,'VISSIM Travel Time Outputs'!#REF!,"AVG",'VISSIM Travel Time Outputs'!#REF!,IE$9),"-")</f>
        <v>-</v>
      </c>
      <c r="IF97" s="324" t="str">
        <f>IFERROR(AVERAGEIFS('VISSIM Travel Time Outputs'!#REF!,'VISSIM Travel Time Outputs'!#REF!,$D97,'VISSIM Travel Time Outputs'!#REF!,"AVG",'VISSIM Travel Time Outputs'!#REF!,IF$9),"-")</f>
        <v>-</v>
      </c>
      <c r="IG97" s="324" t="str">
        <f>IFERROR(AVERAGEIFS('VISSIM Travel Time Outputs'!#REF!,'VISSIM Travel Time Outputs'!#REF!,$D97,'VISSIM Travel Time Outputs'!#REF!,"AVG",'VISSIM Travel Time Outputs'!#REF!,IG$9),"-")</f>
        <v>-</v>
      </c>
      <c r="IH97" s="324" t="str">
        <f>IFERROR(AVERAGEIFS('VISSIM Travel Time Outputs'!#REF!,'VISSIM Travel Time Outputs'!#REF!,$D97,'VISSIM Travel Time Outputs'!#REF!,"AVG",'VISSIM Travel Time Outputs'!#REF!,IH$9),"-")</f>
        <v>-</v>
      </c>
      <c r="II97" s="324" t="str">
        <f>IFERROR(AVERAGEIFS('VISSIM Travel Time Outputs'!#REF!,'VISSIM Travel Time Outputs'!#REF!,$D97,'VISSIM Travel Time Outputs'!#REF!,"AVG",'VISSIM Travel Time Outputs'!#REF!,II$9),"-")</f>
        <v>-</v>
      </c>
      <c r="IJ97" s="324" t="str">
        <f>IFERROR(AVERAGEIFS('VISSIM Travel Time Outputs'!#REF!,'VISSIM Travel Time Outputs'!#REF!,$D97,'VISSIM Travel Time Outputs'!#REF!,"AVG",'VISSIM Travel Time Outputs'!#REF!,IJ$9),"-")</f>
        <v>-</v>
      </c>
      <c r="IK97" s="324" t="str">
        <f>IFERROR(AVERAGEIFS('VISSIM Travel Time Outputs'!#REF!,'VISSIM Travel Time Outputs'!#REF!,$D97,'VISSIM Travel Time Outputs'!#REF!,"AVG",'VISSIM Travel Time Outputs'!#REF!,IK$9),"-")</f>
        <v>-</v>
      </c>
      <c r="IL97" s="324" t="str">
        <f>IFERROR(AVERAGEIFS('VISSIM Travel Time Outputs'!#REF!,'VISSIM Travel Time Outputs'!#REF!,$D97,'VISSIM Travel Time Outputs'!#REF!,"AVG",'VISSIM Travel Time Outputs'!#REF!,IL$9),"-")</f>
        <v>-</v>
      </c>
      <c r="IM97" s="324" t="str">
        <f>IFERROR(AVERAGEIFS('VISSIM Travel Time Outputs'!#REF!,'VISSIM Travel Time Outputs'!#REF!,$D97,'VISSIM Travel Time Outputs'!#REF!,"AVG",'VISSIM Travel Time Outputs'!#REF!,IM$9),"-")</f>
        <v>-</v>
      </c>
      <c r="IN97" s="324" t="str">
        <f>IFERROR(AVERAGEIFS('VISSIM Travel Time Outputs'!#REF!,'VISSIM Travel Time Outputs'!#REF!,$D97,'VISSIM Travel Time Outputs'!#REF!,"AVG",'VISSIM Travel Time Outputs'!#REF!,IN$9),"-")</f>
        <v>-</v>
      </c>
      <c r="IO97" s="324" t="str">
        <f>IFERROR(AVERAGEIFS('VISSIM Travel Time Outputs'!#REF!,'VISSIM Travel Time Outputs'!#REF!,$D97,'VISSIM Travel Time Outputs'!#REF!,"AVG",'VISSIM Travel Time Outputs'!#REF!,IO$9),"-")</f>
        <v>-</v>
      </c>
      <c r="IP97" s="324" t="str">
        <f>IFERROR(AVERAGEIFS('VISSIM Travel Time Outputs'!#REF!,'VISSIM Travel Time Outputs'!#REF!,$D97,'VISSIM Travel Time Outputs'!#REF!,"AVG",'VISSIM Travel Time Outputs'!#REF!,IP$9),"-")</f>
        <v>-</v>
      </c>
      <c r="IQ97" s="324" t="str">
        <f>IFERROR(AVERAGEIFS('VISSIM Travel Time Outputs'!#REF!,'VISSIM Travel Time Outputs'!#REF!,$D97,'VISSIM Travel Time Outputs'!#REF!,"AVG",'VISSIM Travel Time Outputs'!#REF!,IQ$9),"-")</f>
        <v>-</v>
      </c>
      <c r="IR97" s="324" t="str">
        <f>IFERROR(AVERAGEIFS('VISSIM Travel Time Outputs'!#REF!,'VISSIM Travel Time Outputs'!#REF!,$D97,'VISSIM Travel Time Outputs'!#REF!,"AVG",'VISSIM Travel Time Outputs'!#REF!,IR$9),"-")</f>
        <v>-</v>
      </c>
      <c r="IS97" s="325" t="str">
        <f>IFERROR(AVERAGEIFS('VISSIM Travel Time Outputs'!#REF!,'VISSIM Travel Time Outputs'!#REF!,$D97,'VISSIM Travel Time Outputs'!#REF!,"AVG",'VISSIM Travel Time Outputs'!#REF!,IS$9),"-")</f>
        <v>-</v>
      </c>
      <c r="IT97" s="325" t="str">
        <f t="shared" si="53"/>
        <v>--</v>
      </c>
    </row>
    <row r="98" spans="1:254" x14ac:dyDescent="0.35">
      <c r="A98" s="252" t="str">
        <f t="shared" si="34"/>
        <v>H</v>
      </c>
      <c r="B98" s="319">
        <f t="shared" si="54"/>
        <v>89</v>
      </c>
      <c r="C98" s="413">
        <f>INDEX('Input - Travel Times'!$B$3:$AH$103,MATCH($B98,'Input - Travel Times'!$B$3:$B$103,0),MATCH(C$9,'Input - Travel Times'!$B$3:$AH$3,0))</f>
        <v>0</v>
      </c>
      <c r="D98" s="150">
        <f>INDEX('Input - Travel Times'!$B$3:$AH$103,MATCH($B98,'Input - Travel Times'!$B$3:$B$103,0),MATCH(D$9,'Input - Travel Times'!$B$3:$AH$3,0))</f>
        <v>0</v>
      </c>
      <c r="E98" s="518">
        <f>TIME(0,0,INDEX('Input - Travel Times'!$B$3:$AH$103,MATCH($B98,'Input - Travel Times'!$B$3:$B$103,0),MATCH(E$9,'Input - Travel Times'!$B$3:$AH$3,0)))</f>
        <v>0</v>
      </c>
      <c r="F98" s="518">
        <f>TIME(0,0,INDEX('Input - Travel Times'!$B$3:$AH$103,MATCH($B98,'Input - Travel Times'!$B$3:$B$103,0),MATCH(F$9,'Input - Travel Times'!$B$3:$AH$3,0)))</f>
        <v>0</v>
      </c>
      <c r="G98" s="518">
        <f>TIME(0,0,INDEX('Input - Travel Times'!$B$3:$AH$103,MATCH($B98,'Input - Travel Times'!$B$3:$B$103,0),MATCH(G$9,'Input - Travel Times'!$B$3:$AH$3,0)))</f>
        <v>0</v>
      </c>
      <c r="H98" s="518">
        <f>TIME(0,0,INDEX('Input - Travel Times'!$B$3:$AH$103,MATCH($B98,'Input - Travel Times'!$B$3:$B$103,0),MATCH(H$9,'Input - Travel Times'!$B$3:$AH$3,0)))</f>
        <v>0</v>
      </c>
      <c r="I98" s="130"/>
      <c r="J98" s="209" t="str">
        <f>IFERROR(TIME(0,0,AVERAGEIFS('VISSIM Travel Time Outputs'!$I:$I,'VISSIM Travel Time Outputs'!$D:$D,$D98,'VISSIM Travel Time Outputs'!$A:$A,"AVG",'VISSIM Travel Time Outputs'!$B:$B,J$9)),"-")</f>
        <v>-</v>
      </c>
      <c r="K98" s="34" t="str">
        <f>IFERROR(TIME(0,0,AVERAGEIFS('VISSIM Travel Time Outputs'!$I:$I,'VISSIM Travel Time Outputs'!$D:$D,$D98,'VISSIM Travel Time Outputs'!$A:$A,"AVG",'VISSIM Travel Time Outputs'!$B:$B,K$9)),"-")</f>
        <v>-</v>
      </c>
      <c r="L98" s="34" t="str">
        <f>IFERROR(TIME(0,0,AVERAGEIFS('VISSIM Travel Time Outputs'!$I:$I,'VISSIM Travel Time Outputs'!$D:$D,$D98,'VISSIM Travel Time Outputs'!$A:$A,"AVG",'VISSIM Travel Time Outputs'!$B:$B,L$9)),"-")</f>
        <v>-</v>
      </c>
      <c r="M98" s="34" t="str">
        <f>IFERROR(TIME(0,0,AVERAGEIFS('VISSIM Travel Time Outputs'!$I:$I,'VISSIM Travel Time Outputs'!$D:$D,$D98,'VISSIM Travel Time Outputs'!$A:$A,"AVG",'VISSIM Travel Time Outputs'!$B:$B,M$9)),"-")</f>
        <v>-</v>
      </c>
      <c r="N98" s="34" t="str">
        <f>IFERROR(TIME(0,0,AVERAGEIFS('VISSIM Travel Time Outputs'!$I:$I,'VISSIM Travel Time Outputs'!$D:$D,$D98,'VISSIM Travel Time Outputs'!$A:$A,"AVG",'VISSIM Travel Time Outputs'!$B:$B,N$9)),"-")</f>
        <v>-</v>
      </c>
      <c r="O98" s="34" t="str">
        <f>IFERROR(TIME(0,0,AVERAGEIFS('VISSIM Travel Time Outputs'!$I:$I,'VISSIM Travel Time Outputs'!$D:$D,$D98,'VISSIM Travel Time Outputs'!$A:$A,"AVG",'VISSIM Travel Time Outputs'!$B:$B,O$9)),"-")</f>
        <v>-</v>
      </c>
      <c r="P98" s="34" t="str">
        <f>IFERROR(TIME(0,0,AVERAGEIFS('VISSIM Travel Time Outputs'!$I:$I,'VISSIM Travel Time Outputs'!$D:$D,$D98,'VISSIM Travel Time Outputs'!$A:$A,"AVG",'VISSIM Travel Time Outputs'!$B:$B,P$9)),"-")</f>
        <v>-</v>
      </c>
      <c r="Q98" s="34" t="str">
        <f>IFERROR(TIME(0,0,AVERAGEIFS('VISSIM Travel Time Outputs'!$I:$I,'VISSIM Travel Time Outputs'!$D:$D,$D98,'VISSIM Travel Time Outputs'!$A:$A,"AVG",'VISSIM Travel Time Outputs'!$B:$B,Q$9)),"-")</f>
        <v>-</v>
      </c>
      <c r="R98" s="34" t="str">
        <f>IFERROR(TIME(0,0,AVERAGEIFS('VISSIM Travel Time Outputs'!$I:$I,'VISSIM Travel Time Outputs'!$D:$D,$D98,'VISSIM Travel Time Outputs'!$A:$A,"AVG",'VISSIM Travel Time Outputs'!$B:$B,R$9)),"-")</f>
        <v>-</v>
      </c>
      <c r="S98" s="34" t="str">
        <f>IFERROR(TIME(0,0,AVERAGEIFS('VISSIM Travel Time Outputs'!$I:$I,'VISSIM Travel Time Outputs'!$D:$D,$D98,'VISSIM Travel Time Outputs'!$A:$A,"AVG",'VISSIM Travel Time Outputs'!$B:$B,S$9)),"-")</f>
        <v>-</v>
      </c>
      <c r="T98" s="34" t="str">
        <f>IFERROR(TIME(0,0,AVERAGEIFS('VISSIM Travel Time Outputs'!$I:$I,'VISSIM Travel Time Outputs'!$D:$D,$D98,'VISSIM Travel Time Outputs'!$A:$A,"AVG",'VISSIM Travel Time Outputs'!$B:$B,T$9)),"-")</f>
        <v>-</v>
      </c>
      <c r="U98" s="34" t="str">
        <f>IFERROR(TIME(0,0,AVERAGEIFS('VISSIM Travel Time Outputs'!$I:$I,'VISSIM Travel Time Outputs'!$D:$D,$D98,'VISSIM Travel Time Outputs'!$A:$A,"AVG",'VISSIM Travel Time Outputs'!$B:$B,U$9)),"-")</f>
        <v>-</v>
      </c>
      <c r="V98" s="34" t="str">
        <f>IFERROR(TIME(0,0,AVERAGEIFS('VISSIM Travel Time Outputs'!$I:$I,'VISSIM Travel Time Outputs'!$D:$D,$D98,'VISSIM Travel Time Outputs'!$A:$A,"AVG",'VISSIM Travel Time Outputs'!$B:$B,V$9)),"-")</f>
        <v>-</v>
      </c>
      <c r="W98" s="34" t="str">
        <f>IFERROR(TIME(0,0,AVERAGEIFS('VISSIM Travel Time Outputs'!$I:$I,'VISSIM Travel Time Outputs'!$D:$D,$D98,'VISSIM Travel Time Outputs'!$A:$A,"AVG",'VISSIM Travel Time Outputs'!$B:$B,W$9)),"-")</f>
        <v>-</v>
      </c>
      <c r="X98" s="34" t="str">
        <f>IFERROR(TIME(0,0,AVERAGEIFS('VISSIM Travel Time Outputs'!$I:$I,'VISSIM Travel Time Outputs'!$D:$D,$D98,'VISSIM Travel Time Outputs'!$A:$A,"AVG",'VISSIM Travel Time Outputs'!$B:$B,X$9)),"-")</f>
        <v>-</v>
      </c>
      <c r="Y98" s="134" t="str">
        <f>IFERROR(TIME(0,0,AVERAGEIFS('VISSIM Travel Time Outputs'!$I:$I,'VISSIM Travel Time Outputs'!$D:$D,$D98,'VISSIM Travel Time Outputs'!$A:$A,"AVG",'VISSIM Travel Time Outputs'!$B:$B,Y$9)),"-")</f>
        <v>-</v>
      </c>
      <c r="Z98" s="254"/>
      <c r="AA98" s="323" t="str">
        <f>IFERROR(AVERAGEIFS('VISSIM Travel Time Outputs'!$F:$F,'VISSIM Travel Time Outputs'!$D:$D,$D98,'VISSIM Travel Time Outputs'!$A:$A,"AVG",'VISSIM Travel Time Outputs'!$B:$B,AA$9),"-")</f>
        <v>-</v>
      </c>
      <c r="AB98" s="324" t="str">
        <f>IFERROR(AVERAGEIFS('VISSIM Travel Time Outputs'!$F:$F,'VISSIM Travel Time Outputs'!$D:$D,$D98,'VISSIM Travel Time Outputs'!$A:$A,"AVG",'VISSIM Travel Time Outputs'!$B:$B,AB$9),"-")</f>
        <v>-</v>
      </c>
      <c r="AC98" s="324" t="str">
        <f>IFERROR(AVERAGEIFS('VISSIM Travel Time Outputs'!$F:$F,'VISSIM Travel Time Outputs'!$D:$D,$D98,'VISSIM Travel Time Outputs'!$A:$A,"AVG",'VISSIM Travel Time Outputs'!$B:$B,AC$9),"-")</f>
        <v>-</v>
      </c>
      <c r="AD98" s="324" t="str">
        <f>IFERROR(AVERAGEIFS('VISSIM Travel Time Outputs'!$F:$F,'VISSIM Travel Time Outputs'!$D:$D,$D98,'VISSIM Travel Time Outputs'!$A:$A,"AVG",'VISSIM Travel Time Outputs'!$B:$B,AD$9),"-")</f>
        <v>-</v>
      </c>
      <c r="AE98" s="324" t="str">
        <f>IFERROR(AVERAGEIFS('VISSIM Travel Time Outputs'!$F:$F,'VISSIM Travel Time Outputs'!$D:$D,$D98,'VISSIM Travel Time Outputs'!$A:$A,"AVG",'VISSIM Travel Time Outputs'!$B:$B,AE$9),"-")</f>
        <v>-</v>
      </c>
      <c r="AF98" s="324" t="str">
        <f>IFERROR(AVERAGEIFS('VISSIM Travel Time Outputs'!$F:$F,'VISSIM Travel Time Outputs'!$D:$D,$D98,'VISSIM Travel Time Outputs'!$A:$A,"AVG",'VISSIM Travel Time Outputs'!$B:$B,AF$9),"-")</f>
        <v>-</v>
      </c>
      <c r="AG98" s="324" t="str">
        <f>IFERROR(AVERAGEIFS('VISSIM Travel Time Outputs'!$F:$F,'VISSIM Travel Time Outputs'!$D:$D,$D98,'VISSIM Travel Time Outputs'!$A:$A,"AVG",'VISSIM Travel Time Outputs'!$B:$B,AG$9),"-")</f>
        <v>-</v>
      </c>
      <c r="AH98" s="324" t="str">
        <f>IFERROR(AVERAGEIFS('VISSIM Travel Time Outputs'!$F:$F,'VISSIM Travel Time Outputs'!$D:$D,$D98,'VISSIM Travel Time Outputs'!$A:$A,"AVG",'VISSIM Travel Time Outputs'!$B:$B,AH$9),"-")</f>
        <v>-</v>
      </c>
      <c r="AI98" s="324" t="str">
        <f>IFERROR(AVERAGEIFS('VISSIM Travel Time Outputs'!$F:$F,'VISSIM Travel Time Outputs'!$D:$D,$D98,'VISSIM Travel Time Outputs'!$A:$A,"AVG",'VISSIM Travel Time Outputs'!$B:$B,AI$9),"-")</f>
        <v>-</v>
      </c>
      <c r="AJ98" s="324" t="str">
        <f>IFERROR(AVERAGEIFS('VISSIM Travel Time Outputs'!$F:$F,'VISSIM Travel Time Outputs'!$D:$D,$D98,'VISSIM Travel Time Outputs'!$A:$A,"AVG",'VISSIM Travel Time Outputs'!$B:$B,AJ$9),"-")</f>
        <v>-</v>
      </c>
      <c r="AK98" s="324" t="str">
        <f>IFERROR(AVERAGEIFS('VISSIM Travel Time Outputs'!$F:$F,'VISSIM Travel Time Outputs'!$D:$D,$D98,'VISSIM Travel Time Outputs'!$A:$A,"AVG",'VISSIM Travel Time Outputs'!$B:$B,AK$9),"-")</f>
        <v>-</v>
      </c>
      <c r="AL98" s="324" t="str">
        <f>IFERROR(AVERAGEIFS('VISSIM Travel Time Outputs'!$F:$F,'VISSIM Travel Time Outputs'!$D:$D,$D98,'VISSIM Travel Time Outputs'!$A:$A,"AVG",'VISSIM Travel Time Outputs'!$B:$B,AL$9),"-")</f>
        <v>-</v>
      </c>
      <c r="AM98" s="324" t="str">
        <f>IFERROR(AVERAGEIFS('VISSIM Travel Time Outputs'!$F:$F,'VISSIM Travel Time Outputs'!$D:$D,$D98,'VISSIM Travel Time Outputs'!$A:$A,"AVG",'VISSIM Travel Time Outputs'!$B:$B,AM$9),"-")</f>
        <v>-</v>
      </c>
      <c r="AN98" s="324" t="str">
        <f>IFERROR(AVERAGEIFS('VISSIM Travel Time Outputs'!$F:$F,'VISSIM Travel Time Outputs'!$D:$D,$D98,'VISSIM Travel Time Outputs'!$A:$A,"AVG",'VISSIM Travel Time Outputs'!$B:$B,AN$9),"-")</f>
        <v>-</v>
      </c>
      <c r="AO98" s="324" t="str">
        <f>IFERROR(AVERAGEIFS('VISSIM Travel Time Outputs'!$F:$F,'VISSIM Travel Time Outputs'!$D:$D,$D98,'VISSIM Travel Time Outputs'!$A:$A,"AVG",'VISSIM Travel Time Outputs'!$B:$B,AO$9),"-")</f>
        <v>-</v>
      </c>
      <c r="AP98" s="325" t="str">
        <f>IFERROR(AVERAGEIFS('VISSIM Travel Time Outputs'!$F:$F,'VISSIM Travel Time Outputs'!$D:$D,$D98,'VISSIM Travel Time Outputs'!$A:$A,"AVG",'VISSIM Travel Time Outputs'!$B:$B,AP$9),"-")</f>
        <v>-</v>
      </c>
      <c r="AQ98" s="331"/>
      <c r="AR98" s="209" t="str">
        <f t="shared" si="35"/>
        <v>--</v>
      </c>
      <c r="AS98" s="354" t="str">
        <f t="shared" si="36"/>
        <v>--</v>
      </c>
      <c r="AT98" s="325">
        <f t="shared" si="37"/>
        <v>0</v>
      </c>
      <c r="AU98" s="255"/>
      <c r="AV98" s="209" t="str">
        <f>IFERROR(TIME(0,0,AVERAGEIFS('VISSIM Travel Time Outputs'!$J:$J,'VISSIM Travel Time Outputs'!$D:$D,$D98,'VISSIM Travel Time Outputs'!$A:$A,"AVG",'VISSIM Travel Time Outputs'!$B:$B,AV$9)),"-")</f>
        <v>-</v>
      </c>
      <c r="AW98" s="34" t="str">
        <f>IFERROR(TIME(0,0,AVERAGEIFS('VISSIM Travel Time Outputs'!$J:$J,'VISSIM Travel Time Outputs'!$D:$D,$D98,'VISSIM Travel Time Outputs'!$A:$A,"AVG",'VISSIM Travel Time Outputs'!$B:$B,AW$9)),"-")</f>
        <v>-</v>
      </c>
      <c r="AX98" s="34" t="str">
        <f>IFERROR(TIME(0,0,AVERAGEIFS('VISSIM Travel Time Outputs'!$J:$J,'VISSIM Travel Time Outputs'!$D:$D,$D98,'VISSIM Travel Time Outputs'!$A:$A,"AVG",'VISSIM Travel Time Outputs'!$B:$B,AX$9)),"-")</f>
        <v>-</v>
      </c>
      <c r="AY98" s="34" t="str">
        <f>IFERROR(TIME(0,0,AVERAGEIFS('VISSIM Travel Time Outputs'!$J:$J,'VISSIM Travel Time Outputs'!$D:$D,$D98,'VISSIM Travel Time Outputs'!$A:$A,"AVG",'VISSIM Travel Time Outputs'!$B:$B,AY$9)),"-")</f>
        <v>-</v>
      </c>
      <c r="AZ98" s="34" t="str">
        <f>IFERROR(TIME(0,0,AVERAGEIFS('VISSIM Travel Time Outputs'!$J:$J,'VISSIM Travel Time Outputs'!$D:$D,$D98,'VISSIM Travel Time Outputs'!$A:$A,"AVG",'VISSIM Travel Time Outputs'!$B:$B,AZ$9)),"-")</f>
        <v>-</v>
      </c>
      <c r="BA98" s="34" t="str">
        <f>IFERROR(TIME(0,0,AVERAGEIFS('VISSIM Travel Time Outputs'!$J:$J,'VISSIM Travel Time Outputs'!$D:$D,$D98,'VISSIM Travel Time Outputs'!$A:$A,"AVG",'VISSIM Travel Time Outputs'!$B:$B,BA$9)),"-")</f>
        <v>-</v>
      </c>
      <c r="BB98" s="34" t="str">
        <f>IFERROR(TIME(0,0,AVERAGEIFS('VISSIM Travel Time Outputs'!$J:$J,'VISSIM Travel Time Outputs'!$D:$D,$D98,'VISSIM Travel Time Outputs'!$A:$A,"AVG",'VISSIM Travel Time Outputs'!$B:$B,BB$9)),"-")</f>
        <v>-</v>
      </c>
      <c r="BC98" s="34" t="str">
        <f>IFERROR(TIME(0,0,AVERAGEIFS('VISSIM Travel Time Outputs'!$J:$J,'VISSIM Travel Time Outputs'!$D:$D,$D98,'VISSIM Travel Time Outputs'!$A:$A,"AVG",'VISSIM Travel Time Outputs'!$B:$B,BC$9)),"-")</f>
        <v>-</v>
      </c>
      <c r="BD98" s="34" t="str">
        <f>IFERROR(TIME(0,0,AVERAGEIFS('VISSIM Travel Time Outputs'!$J:$J,'VISSIM Travel Time Outputs'!$D:$D,$D98,'VISSIM Travel Time Outputs'!$A:$A,"AVG",'VISSIM Travel Time Outputs'!$B:$B,BD$9)),"-")</f>
        <v>-</v>
      </c>
      <c r="BE98" s="34" t="str">
        <f>IFERROR(TIME(0,0,AVERAGEIFS('VISSIM Travel Time Outputs'!$J:$J,'VISSIM Travel Time Outputs'!$D:$D,$D98,'VISSIM Travel Time Outputs'!$A:$A,"AVG",'VISSIM Travel Time Outputs'!$B:$B,BE$9)),"-")</f>
        <v>-</v>
      </c>
      <c r="BF98" s="34" t="str">
        <f>IFERROR(TIME(0,0,AVERAGEIFS('VISSIM Travel Time Outputs'!$J:$J,'VISSIM Travel Time Outputs'!$D:$D,$D98,'VISSIM Travel Time Outputs'!$A:$A,"AVG",'VISSIM Travel Time Outputs'!$B:$B,BF$9)),"-")</f>
        <v>-</v>
      </c>
      <c r="BG98" s="34" t="str">
        <f>IFERROR(TIME(0,0,AVERAGEIFS('VISSIM Travel Time Outputs'!$J:$J,'VISSIM Travel Time Outputs'!$D:$D,$D98,'VISSIM Travel Time Outputs'!$A:$A,"AVG",'VISSIM Travel Time Outputs'!$B:$B,BG$9)),"-")</f>
        <v>-</v>
      </c>
      <c r="BH98" s="34" t="str">
        <f>IFERROR(TIME(0,0,AVERAGEIFS('VISSIM Travel Time Outputs'!$J:$J,'VISSIM Travel Time Outputs'!$D:$D,$D98,'VISSIM Travel Time Outputs'!$A:$A,"AVG",'VISSIM Travel Time Outputs'!$B:$B,BH$9)),"-")</f>
        <v>-</v>
      </c>
      <c r="BI98" s="34" t="str">
        <f>IFERROR(TIME(0,0,AVERAGEIFS('VISSIM Travel Time Outputs'!$J:$J,'VISSIM Travel Time Outputs'!$D:$D,$D98,'VISSIM Travel Time Outputs'!$A:$A,"AVG",'VISSIM Travel Time Outputs'!$B:$B,BI$9)),"-")</f>
        <v>-</v>
      </c>
      <c r="BJ98" s="34" t="str">
        <f>IFERROR(TIME(0,0,AVERAGEIFS('VISSIM Travel Time Outputs'!$J:$J,'VISSIM Travel Time Outputs'!$D:$D,$D98,'VISSIM Travel Time Outputs'!$A:$A,"AVG",'VISSIM Travel Time Outputs'!$B:$B,BJ$9)),"-")</f>
        <v>-</v>
      </c>
      <c r="BK98" s="134" t="str">
        <f>IFERROR(TIME(0,0,AVERAGEIFS('VISSIM Travel Time Outputs'!$J:$J,'VISSIM Travel Time Outputs'!$D:$D,$D98,'VISSIM Travel Time Outputs'!$A:$A,"AVG",'VISSIM Travel Time Outputs'!$B:$B,BK$9)),"-")</f>
        <v>-</v>
      </c>
      <c r="BL98" s="126"/>
      <c r="BM98" s="323" t="str">
        <f>IFERROR(AVERAGEIFS('VISSIM Travel Time Outputs'!$G:$G,'VISSIM Travel Time Outputs'!$D:$D,$D98,'VISSIM Travel Time Outputs'!$A:$A,"AVG",'VISSIM Travel Time Outputs'!$B:$B,BM$9),"-")</f>
        <v>-</v>
      </c>
      <c r="BN98" s="324" t="str">
        <f>IFERROR(AVERAGEIFS('VISSIM Travel Time Outputs'!$G:$G,'VISSIM Travel Time Outputs'!$D:$D,$D98,'VISSIM Travel Time Outputs'!$A:$A,"AVG",'VISSIM Travel Time Outputs'!$B:$B,BN$9),"-")</f>
        <v>-</v>
      </c>
      <c r="BO98" s="324" t="str">
        <f>IFERROR(AVERAGEIFS('VISSIM Travel Time Outputs'!$G:$G,'VISSIM Travel Time Outputs'!$D:$D,$D98,'VISSIM Travel Time Outputs'!$A:$A,"AVG",'VISSIM Travel Time Outputs'!$B:$B,BO$9),"-")</f>
        <v>-</v>
      </c>
      <c r="BP98" s="324" t="str">
        <f>IFERROR(AVERAGEIFS('VISSIM Travel Time Outputs'!$G:$G,'VISSIM Travel Time Outputs'!$D:$D,$D98,'VISSIM Travel Time Outputs'!$A:$A,"AVG",'VISSIM Travel Time Outputs'!$B:$B,BP$9),"-")</f>
        <v>-</v>
      </c>
      <c r="BQ98" s="324" t="str">
        <f>IFERROR(AVERAGEIFS('VISSIM Travel Time Outputs'!$G:$G,'VISSIM Travel Time Outputs'!$D:$D,$D98,'VISSIM Travel Time Outputs'!$A:$A,"AVG",'VISSIM Travel Time Outputs'!$B:$B,BQ$9),"-")</f>
        <v>-</v>
      </c>
      <c r="BR98" s="324" t="str">
        <f>IFERROR(AVERAGEIFS('VISSIM Travel Time Outputs'!$G:$G,'VISSIM Travel Time Outputs'!$D:$D,$D98,'VISSIM Travel Time Outputs'!$A:$A,"AVG",'VISSIM Travel Time Outputs'!$B:$B,BR$9),"-")</f>
        <v>-</v>
      </c>
      <c r="BS98" s="324" t="str">
        <f>IFERROR(AVERAGEIFS('VISSIM Travel Time Outputs'!$G:$G,'VISSIM Travel Time Outputs'!$D:$D,$D98,'VISSIM Travel Time Outputs'!$A:$A,"AVG",'VISSIM Travel Time Outputs'!$B:$B,BS$9),"-")</f>
        <v>-</v>
      </c>
      <c r="BT98" s="324" t="str">
        <f>IFERROR(AVERAGEIFS('VISSIM Travel Time Outputs'!$G:$G,'VISSIM Travel Time Outputs'!$D:$D,$D98,'VISSIM Travel Time Outputs'!$A:$A,"AVG",'VISSIM Travel Time Outputs'!$B:$B,BT$9),"-")</f>
        <v>-</v>
      </c>
      <c r="BU98" s="324" t="str">
        <f>IFERROR(AVERAGEIFS('VISSIM Travel Time Outputs'!$G:$G,'VISSIM Travel Time Outputs'!$D:$D,$D98,'VISSIM Travel Time Outputs'!$A:$A,"AVG",'VISSIM Travel Time Outputs'!$B:$B,BU$9),"-")</f>
        <v>-</v>
      </c>
      <c r="BV98" s="324" t="str">
        <f>IFERROR(AVERAGEIFS('VISSIM Travel Time Outputs'!$G:$G,'VISSIM Travel Time Outputs'!$D:$D,$D98,'VISSIM Travel Time Outputs'!$A:$A,"AVG",'VISSIM Travel Time Outputs'!$B:$B,BV$9),"-")</f>
        <v>-</v>
      </c>
      <c r="BW98" s="324" t="str">
        <f>IFERROR(AVERAGEIFS('VISSIM Travel Time Outputs'!$G:$G,'VISSIM Travel Time Outputs'!$D:$D,$D98,'VISSIM Travel Time Outputs'!$A:$A,"AVG",'VISSIM Travel Time Outputs'!$B:$B,BW$9),"-")</f>
        <v>-</v>
      </c>
      <c r="BX98" s="324" t="str">
        <f>IFERROR(AVERAGEIFS('VISSIM Travel Time Outputs'!$G:$G,'VISSIM Travel Time Outputs'!$D:$D,$D98,'VISSIM Travel Time Outputs'!$A:$A,"AVG",'VISSIM Travel Time Outputs'!$B:$B,BX$9),"-")</f>
        <v>-</v>
      </c>
      <c r="BY98" s="324" t="str">
        <f>IFERROR(AVERAGEIFS('VISSIM Travel Time Outputs'!$G:$G,'VISSIM Travel Time Outputs'!$D:$D,$D98,'VISSIM Travel Time Outputs'!$A:$A,"AVG",'VISSIM Travel Time Outputs'!$B:$B,BY$9),"-")</f>
        <v>-</v>
      </c>
      <c r="BZ98" s="324" t="str">
        <f>IFERROR(AVERAGEIFS('VISSIM Travel Time Outputs'!$G:$G,'VISSIM Travel Time Outputs'!$D:$D,$D98,'VISSIM Travel Time Outputs'!$A:$A,"AVG",'VISSIM Travel Time Outputs'!$B:$B,BZ$9),"-")</f>
        <v>-</v>
      </c>
      <c r="CA98" s="324" t="str">
        <f>IFERROR(AVERAGEIFS('VISSIM Travel Time Outputs'!$G:$G,'VISSIM Travel Time Outputs'!$D:$D,$D98,'VISSIM Travel Time Outputs'!$A:$A,"AVG",'VISSIM Travel Time Outputs'!$B:$B,CA$9),"-")</f>
        <v>-</v>
      </c>
      <c r="CB98" s="325" t="str">
        <f>IFERROR(AVERAGEIFS('VISSIM Travel Time Outputs'!$G:$G,'VISSIM Travel Time Outputs'!$D:$D,$D98,'VISSIM Travel Time Outputs'!$A:$A,"AVG",'VISSIM Travel Time Outputs'!$B:$B,CB$9),"-")</f>
        <v>-</v>
      </c>
      <c r="CC98" s="254"/>
      <c r="CD98" s="209" t="str">
        <f t="shared" si="38"/>
        <v>--</v>
      </c>
      <c r="CE98" s="354" t="str">
        <f t="shared" si="39"/>
        <v>--</v>
      </c>
      <c r="CF98" s="325">
        <f t="shared" si="40"/>
        <v>0</v>
      </c>
      <c r="CG98" s="331"/>
      <c r="CH98" s="209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134"/>
      <c r="CX98" s="331"/>
      <c r="CY98" s="323"/>
      <c r="CZ98" s="324"/>
      <c r="DA98" s="324"/>
      <c r="DB98" s="324"/>
      <c r="DC98" s="324"/>
      <c r="DD98" s="324"/>
      <c r="DE98" s="324"/>
      <c r="DF98" s="324"/>
      <c r="DG98" s="324"/>
      <c r="DH98" s="324"/>
      <c r="DI98" s="324"/>
      <c r="DJ98" s="324"/>
      <c r="DK98" s="324"/>
      <c r="DL98" s="324"/>
      <c r="DM98" s="324"/>
      <c r="DN98" s="325"/>
      <c r="DO98" s="331"/>
      <c r="DP98" s="209" t="str">
        <f t="shared" si="41"/>
        <v>--</v>
      </c>
      <c r="DQ98" s="354" t="str">
        <f t="shared" si="42"/>
        <v>--</v>
      </c>
      <c r="DR98" s="325">
        <f t="shared" si="43"/>
        <v>0</v>
      </c>
      <c r="DS98" s="255"/>
      <c r="DT98" s="209" t="str">
        <f>IFERROR(TIME(0,0,AVERAGEIFS('VISSIM Travel Time Outputs'!$K:$K,'VISSIM Travel Time Outputs'!$D:$D,$D98,'VISSIM Travel Time Outputs'!$A:$A,"AVG",'VISSIM Travel Time Outputs'!$B:$B,DT$9)),"-")</f>
        <v>-</v>
      </c>
      <c r="DU98" s="34" t="str">
        <f>IFERROR(TIME(0,0,AVERAGEIFS('VISSIM Travel Time Outputs'!$K:$K,'VISSIM Travel Time Outputs'!$D:$D,$D98,'VISSIM Travel Time Outputs'!$A:$A,"AVG",'VISSIM Travel Time Outputs'!$B:$B,DU$9)),"-")</f>
        <v>-</v>
      </c>
      <c r="DV98" s="34" t="str">
        <f>IFERROR(TIME(0,0,AVERAGEIFS('VISSIM Travel Time Outputs'!$K:$K,'VISSIM Travel Time Outputs'!$D:$D,$D98,'VISSIM Travel Time Outputs'!$A:$A,"AVG",'VISSIM Travel Time Outputs'!$B:$B,DV$9)),"-")</f>
        <v>-</v>
      </c>
      <c r="DW98" s="34" t="str">
        <f>IFERROR(TIME(0,0,AVERAGEIFS('VISSIM Travel Time Outputs'!$K:$K,'VISSIM Travel Time Outputs'!$D:$D,$D98,'VISSIM Travel Time Outputs'!$A:$A,"AVG",'VISSIM Travel Time Outputs'!$B:$B,DW$9)),"-")</f>
        <v>-</v>
      </c>
      <c r="DX98" s="34" t="str">
        <f>IFERROR(TIME(0,0,AVERAGEIFS('VISSIM Travel Time Outputs'!$K:$K,'VISSIM Travel Time Outputs'!$D:$D,$D98,'VISSIM Travel Time Outputs'!$A:$A,"AVG",'VISSIM Travel Time Outputs'!$B:$B,DX$9)),"-")</f>
        <v>-</v>
      </c>
      <c r="DY98" s="34" t="str">
        <f>IFERROR(TIME(0,0,AVERAGEIFS('VISSIM Travel Time Outputs'!$K:$K,'VISSIM Travel Time Outputs'!$D:$D,$D98,'VISSIM Travel Time Outputs'!$A:$A,"AVG",'VISSIM Travel Time Outputs'!$B:$B,DY$9)),"-")</f>
        <v>-</v>
      </c>
      <c r="DZ98" s="34" t="str">
        <f>IFERROR(TIME(0,0,AVERAGEIFS('VISSIM Travel Time Outputs'!$K:$K,'VISSIM Travel Time Outputs'!$D:$D,$D98,'VISSIM Travel Time Outputs'!$A:$A,"AVG",'VISSIM Travel Time Outputs'!$B:$B,DZ$9)),"-")</f>
        <v>-</v>
      </c>
      <c r="EA98" s="34" t="str">
        <f>IFERROR(TIME(0,0,AVERAGEIFS('VISSIM Travel Time Outputs'!$K:$K,'VISSIM Travel Time Outputs'!$D:$D,$D98,'VISSIM Travel Time Outputs'!$A:$A,"AVG",'VISSIM Travel Time Outputs'!$B:$B,EA$9)),"-")</f>
        <v>-</v>
      </c>
      <c r="EB98" s="34" t="str">
        <f>IFERROR(TIME(0,0,AVERAGEIFS('VISSIM Travel Time Outputs'!$K:$K,'VISSIM Travel Time Outputs'!$D:$D,$D98,'VISSIM Travel Time Outputs'!$A:$A,"AVG",'VISSIM Travel Time Outputs'!$B:$B,EB$9)),"-")</f>
        <v>-</v>
      </c>
      <c r="EC98" s="34" t="str">
        <f>IFERROR(TIME(0,0,AVERAGEIFS('VISSIM Travel Time Outputs'!$K:$K,'VISSIM Travel Time Outputs'!$D:$D,$D98,'VISSIM Travel Time Outputs'!$A:$A,"AVG",'VISSIM Travel Time Outputs'!$B:$B,EC$9)),"-")</f>
        <v>-</v>
      </c>
      <c r="ED98" s="34" t="str">
        <f>IFERROR(TIME(0,0,AVERAGEIFS('VISSIM Travel Time Outputs'!$K:$K,'VISSIM Travel Time Outputs'!$D:$D,$D98,'VISSIM Travel Time Outputs'!$A:$A,"AVG",'VISSIM Travel Time Outputs'!$B:$B,ED$9)),"-")</f>
        <v>-</v>
      </c>
      <c r="EE98" s="34" t="str">
        <f>IFERROR(TIME(0,0,AVERAGEIFS('VISSIM Travel Time Outputs'!$K:$K,'VISSIM Travel Time Outputs'!$D:$D,$D98,'VISSIM Travel Time Outputs'!$A:$A,"AVG",'VISSIM Travel Time Outputs'!$B:$B,EE$9)),"-")</f>
        <v>-</v>
      </c>
      <c r="EF98" s="34" t="str">
        <f>IFERROR(TIME(0,0,AVERAGEIFS('VISSIM Travel Time Outputs'!$K:$K,'VISSIM Travel Time Outputs'!$D:$D,$D98,'VISSIM Travel Time Outputs'!$A:$A,"AVG",'VISSIM Travel Time Outputs'!$B:$B,EF$9)),"-")</f>
        <v>-</v>
      </c>
      <c r="EG98" s="34" t="str">
        <f>IFERROR(TIME(0,0,AVERAGEIFS('VISSIM Travel Time Outputs'!$K:$K,'VISSIM Travel Time Outputs'!$D:$D,$D98,'VISSIM Travel Time Outputs'!$A:$A,"AVG",'VISSIM Travel Time Outputs'!$B:$B,EG$9)),"-")</f>
        <v>-</v>
      </c>
      <c r="EH98" s="34" t="str">
        <f>IFERROR(TIME(0,0,AVERAGEIFS('VISSIM Travel Time Outputs'!$K:$K,'VISSIM Travel Time Outputs'!$D:$D,$D98,'VISSIM Travel Time Outputs'!$A:$A,"AVG",'VISSIM Travel Time Outputs'!$B:$B,EH$9)),"-")</f>
        <v>-</v>
      </c>
      <c r="EI98" s="134" t="str">
        <f>IFERROR(TIME(0,0,AVERAGEIFS('VISSIM Travel Time Outputs'!$K:$K,'VISSIM Travel Time Outputs'!$D:$D,$D98,'VISSIM Travel Time Outputs'!$A:$A,"AVG",'VISSIM Travel Time Outputs'!$B:$B,EI$9)),"-")</f>
        <v>-</v>
      </c>
      <c r="EJ98" s="126"/>
      <c r="EK98" s="323" t="str">
        <f>IFERROR(AVERAGEIFS('VISSIM Travel Time Outputs'!$H:$H,'VISSIM Travel Time Outputs'!$D:$D,$D98,'VISSIM Travel Time Outputs'!$A:$A,"AVG",'VISSIM Travel Time Outputs'!$B:$B,EK$9),"-")</f>
        <v>-</v>
      </c>
      <c r="EL98" s="324" t="str">
        <f>IFERROR(AVERAGEIFS('VISSIM Travel Time Outputs'!$H:$H,'VISSIM Travel Time Outputs'!$D:$D,$D98,'VISSIM Travel Time Outputs'!$A:$A,"AVG",'VISSIM Travel Time Outputs'!$B:$B,EL$9),"-")</f>
        <v>-</v>
      </c>
      <c r="EM98" s="324" t="str">
        <f>IFERROR(AVERAGEIFS('VISSIM Travel Time Outputs'!$H:$H,'VISSIM Travel Time Outputs'!$D:$D,$D98,'VISSIM Travel Time Outputs'!$A:$A,"AVG",'VISSIM Travel Time Outputs'!$B:$B,EM$9),"-")</f>
        <v>-</v>
      </c>
      <c r="EN98" s="324" t="str">
        <f>IFERROR(AVERAGEIFS('VISSIM Travel Time Outputs'!$H:$H,'VISSIM Travel Time Outputs'!$D:$D,$D98,'VISSIM Travel Time Outputs'!$A:$A,"AVG",'VISSIM Travel Time Outputs'!$B:$B,EN$9),"-")</f>
        <v>-</v>
      </c>
      <c r="EO98" s="324" t="str">
        <f>IFERROR(AVERAGEIFS('VISSIM Travel Time Outputs'!$H:$H,'VISSIM Travel Time Outputs'!$D:$D,$D98,'VISSIM Travel Time Outputs'!$A:$A,"AVG",'VISSIM Travel Time Outputs'!$B:$B,EO$9),"-")</f>
        <v>-</v>
      </c>
      <c r="EP98" s="324" t="str">
        <f>IFERROR(AVERAGEIFS('VISSIM Travel Time Outputs'!$H:$H,'VISSIM Travel Time Outputs'!$D:$D,$D98,'VISSIM Travel Time Outputs'!$A:$A,"AVG",'VISSIM Travel Time Outputs'!$B:$B,EP$9),"-")</f>
        <v>-</v>
      </c>
      <c r="EQ98" s="324" t="str">
        <f>IFERROR(AVERAGEIFS('VISSIM Travel Time Outputs'!$H:$H,'VISSIM Travel Time Outputs'!$D:$D,$D98,'VISSIM Travel Time Outputs'!$A:$A,"AVG",'VISSIM Travel Time Outputs'!$B:$B,EQ$9),"-")</f>
        <v>-</v>
      </c>
      <c r="ER98" s="324" t="str">
        <f>IFERROR(AVERAGEIFS('VISSIM Travel Time Outputs'!$H:$H,'VISSIM Travel Time Outputs'!$D:$D,$D98,'VISSIM Travel Time Outputs'!$A:$A,"AVG",'VISSIM Travel Time Outputs'!$B:$B,ER$9),"-")</f>
        <v>-</v>
      </c>
      <c r="ES98" s="324" t="str">
        <f>IFERROR(AVERAGEIFS('VISSIM Travel Time Outputs'!$H:$H,'VISSIM Travel Time Outputs'!$D:$D,$D98,'VISSIM Travel Time Outputs'!$A:$A,"AVG",'VISSIM Travel Time Outputs'!$B:$B,ES$9),"-")</f>
        <v>-</v>
      </c>
      <c r="ET98" s="324" t="str">
        <f>IFERROR(AVERAGEIFS('VISSIM Travel Time Outputs'!$H:$H,'VISSIM Travel Time Outputs'!$D:$D,$D98,'VISSIM Travel Time Outputs'!$A:$A,"AVG",'VISSIM Travel Time Outputs'!$B:$B,ET$9),"-")</f>
        <v>-</v>
      </c>
      <c r="EU98" s="324" t="str">
        <f>IFERROR(AVERAGEIFS('VISSIM Travel Time Outputs'!$H:$H,'VISSIM Travel Time Outputs'!$D:$D,$D98,'VISSIM Travel Time Outputs'!$A:$A,"AVG",'VISSIM Travel Time Outputs'!$B:$B,EU$9),"-")</f>
        <v>-</v>
      </c>
      <c r="EV98" s="324" t="str">
        <f>IFERROR(AVERAGEIFS('VISSIM Travel Time Outputs'!$H:$H,'VISSIM Travel Time Outputs'!$D:$D,$D98,'VISSIM Travel Time Outputs'!$A:$A,"AVG",'VISSIM Travel Time Outputs'!$B:$B,EV$9),"-")</f>
        <v>-</v>
      </c>
      <c r="EW98" s="324" t="str">
        <f>IFERROR(AVERAGEIFS('VISSIM Travel Time Outputs'!$H:$H,'VISSIM Travel Time Outputs'!$D:$D,$D98,'VISSIM Travel Time Outputs'!$A:$A,"AVG",'VISSIM Travel Time Outputs'!$B:$B,EW$9),"-")</f>
        <v>-</v>
      </c>
      <c r="EX98" s="324" t="str">
        <f>IFERROR(AVERAGEIFS('VISSIM Travel Time Outputs'!$H:$H,'VISSIM Travel Time Outputs'!$D:$D,$D98,'VISSIM Travel Time Outputs'!$A:$A,"AVG",'VISSIM Travel Time Outputs'!$B:$B,EX$9),"-")</f>
        <v>-</v>
      </c>
      <c r="EY98" s="324" t="str">
        <f>IFERROR(AVERAGEIFS('VISSIM Travel Time Outputs'!$H:$H,'VISSIM Travel Time Outputs'!$D:$D,$D98,'VISSIM Travel Time Outputs'!$A:$A,"AVG",'VISSIM Travel Time Outputs'!$B:$B,EY$9),"-")</f>
        <v>-</v>
      </c>
      <c r="EZ98" s="325" t="str">
        <f>IFERROR(AVERAGEIFS('VISSIM Travel Time Outputs'!$H:$H,'VISSIM Travel Time Outputs'!$D:$D,$D98,'VISSIM Travel Time Outputs'!$A:$A,"AVG",'VISSIM Travel Time Outputs'!$B:$B,EZ$9),"-")</f>
        <v>-</v>
      </c>
      <c r="FA98" s="254"/>
      <c r="FB98" s="209" t="str">
        <f t="shared" si="44"/>
        <v>--</v>
      </c>
      <c r="FC98" s="354" t="str">
        <f t="shared" si="45"/>
        <v>--</v>
      </c>
      <c r="FD98" s="325">
        <f t="shared" si="46"/>
        <v>0</v>
      </c>
      <c r="FE98" s="331"/>
      <c r="FF98" s="209" t="str">
        <f>IFERROR(GETPIVOTDATA("Average of TRAVTM(40)",#REF!,"TIMEINT",FF$9,"VEHICLETRAVELTIMEMEASUREMENT",$D98)/3600/24,"--")</f>
        <v>--</v>
      </c>
      <c r="FG98" s="34" t="str">
        <f>IFERROR(GETPIVOTDATA("Average of TRAVTM(40)",#REF!,"TIMEINT",FG$9,"VEHICLETRAVELTIMEMEASUREMENT",$D98)/3600/24,"--")</f>
        <v>--</v>
      </c>
      <c r="FH98" s="34" t="str">
        <f>IFERROR(GETPIVOTDATA("Average of TRAVTM(40)",#REF!,"TIMEINT",FH$9,"VEHICLETRAVELTIMEMEASUREMENT",$D98)/3600/24,"--")</f>
        <v>--</v>
      </c>
      <c r="FI98" s="34" t="str">
        <f>IFERROR(GETPIVOTDATA("Average of TRAVTM(40)",#REF!,"TIMEINT",FI$9,"VEHICLETRAVELTIMEMEASUREMENT",$D98)/3600/24,"--")</f>
        <v>--</v>
      </c>
      <c r="FJ98" s="34" t="str">
        <f>IFERROR(GETPIVOTDATA("Average of TRAVTM(40)",#REF!,"TIMEINT",FJ$9,"VEHICLETRAVELTIMEMEASUREMENT",$D98)/3600/24,"--")</f>
        <v>--</v>
      </c>
      <c r="FK98" s="34" t="str">
        <f>IFERROR(GETPIVOTDATA("Average of TRAVTM(40)",#REF!,"TIMEINT",FK$9,"VEHICLETRAVELTIMEMEASUREMENT",$D98)/3600/24,"--")</f>
        <v>--</v>
      </c>
      <c r="FL98" s="34" t="str">
        <f>IFERROR(GETPIVOTDATA("Average of TRAVTM(40)",#REF!,"TIMEINT",FL$9,"VEHICLETRAVELTIMEMEASUREMENT",$D98)/3600/24,"--")</f>
        <v>--</v>
      </c>
      <c r="FM98" s="34" t="str">
        <f>IFERROR(GETPIVOTDATA("Average of TRAVTM(40)",#REF!,"TIMEINT",FM$9,"VEHICLETRAVELTIMEMEASUREMENT",$D98)/3600/24,"--")</f>
        <v>--</v>
      </c>
      <c r="FN98" s="34" t="str">
        <f>IFERROR(GETPIVOTDATA("Average of TRAVTM(40)",#REF!,"TIMEINT",FN$9,"VEHICLETRAVELTIMEMEASUREMENT",$D98)/3600/24,"--")</f>
        <v>--</v>
      </c>
      <c r="FO98" s="34" t="str">
        <f>IFERROR(GETPIVOTDATA("Average of TRAVTM(40)",#REF!,"TIMEINT",FO$9,"VEHICLETRAVELTIMEMEASUREMENT",$D98)/3600/24,"--")</f>
        <v>--</v>
      </c>
      <c r="FP98" s="34" t="str">
        <f>IFERROR(GETPIVOTDATA("Average of TRAVTM(40)",#REF!,"TIMEINT",FP$9,"VEHICLETRAVELTIMEMEASUREMENT",$D98)/3600/24,"--")</f>
        <v>--</v>
      </c>
      <c r="FQ98" s="34" t="str">
        <f>IFERROR(GETPIVOTDATA("Average of TRAVTM(40)",#REF!,"TIMEINT",FQ$9,"VEHICLETRAVELTIMEMEASUREMENT",$D98)/3600/24,"--")</f>
        <v>--</v>
      </c>
      <c r="FR98" s="34" t="str">
        <f>IFERROR(GETPIVOTDATA("Average of TRAVTM(40)",#REF!,"TIMEINT",FR$9,"VEHICLETRAVELTIMEMEASUREMENT",$D98)/3600/24,"--")</f>
        <v>--</v>
      </c>
      <c r="FS98" s="34" t="str">
        <f>IFERROR(GETPIVOTDATA("Average of TRAVTM(40)",#REF!,"TIMEINT",FS$9,"VEHICLETRAVELTIMEMEASUREMENT",$D98)/3600/24,"--")</f>
        <v>--</v>
      </c>
      <c r="FT98" s="34" t="str">
        <f>IFERROR(GETPIVOTDATA("Average of TRAVTM(40)",#REF!,"TIMEINT",FT$9,"VEHICLETRAVELTIMEMEASUREMENT",$D98)/3600/24,"--")</f>
        <v>--</v>
      </c>
      <c r="FU98" s="134" t="str">
        <f>IFERROR(GETPIVOTDATA("Average of TRAVTM(40)",#REF!,"TIMEINT",FU$9,"VEHICLETRAVELTIMEMEASUREMENT",$D98)/3600/24,"--")</f>
        <v>--</v>
      </c>
      <c r="FV98" s="331"/>
      <c r="FW98" s="323" t="str">
        <f>IFERROR(GETPIVOTDATA("Average of VEHS(40)",#REF!,"TIMEINT",FW$9,"VEHICLETRAVELTIMEMEASUREMENT",$D98),"--")</f>
        <v>--</v>
      </c>
      <c r="FX98" s="324" t="str">
        <f>IFERROR(GETPIVOTDATA("Average of VEHS(40)",#REF!,"TIMEINT",FX$9,"VEHICLETRAVELTIMEMEASUREMENT",$D98),"--")</f>
        <v>--</v>
      </c>
      <c r="FY98" s="324" t="str">
        <f>IFERROR(GETPIVOTDATA("Average of VEHS(40)",#REF!,"TIMEINT",FY$9,"VEHICLETRAVELTIMEMEASUREMENT",$D98),"--")</f>
        <v>--</v>
      </c>
      <c r="FZ98" s="324" t="str">
        <f>IFERROR(GETPIVOTDATA("Average of VEHS(40)",#REF!,"TIMEINT",FZ$9,"VEHICLETRAVELTIMEMEASUREMENT",$D98),"--")</f>
        <v>--</v>
      </c>
      <c r="GA98" s="324" t="str">
        <f>IFERROR(GETPIVOTDATA("Average of VEHS(40)",#REF!,"TIMEINT",GA$9,"VEHICLETRAVELTIMEMEASUREMENT",$D98),"--")</f>
        <v>--</v>
      </c>
      <c r="GB98" s="324" t="str">
        <f>IFERROR(GETPIVOTDATA("Average of VEHS(40)",#REF!,"TIMEINT",GB$9,"VEHICLETRAVELTIMEMEASUREMENT",$D98),"--")</f>
        <v>--</v>
      </c>
      <c r="GC98" s="324" t="str">
        <f>IFERROR(GETPIVOTDATA("Average of VEHS(40)",#REF!,"TIMEINT",GC$9,"VEHICLETRAVELTIMEMEASUREMENT",$D98),"--")</f>
        <v>--</v>
      </c>
      <c r="GD98" s="324" t="str">
        <f>IFERROR(GETPIVOTDATA("Average of VEHS(40)",#REF!,"TIMEINT",GD$9,"VEHICLETRAVELTIMEMEASUREMENT",$D98),"--")</f>
        <v>--</v>
      </c>
      <c r="GE98" s="324" t="str">
        <f>IFERROR(GETPIVOTDATA("Average of VEHS(40)",#REF!,"TIMEINT",GE$9,"VEHICLETRAVELTIMEMEASUREMENT",$D98),"--")</f>
        <v>--</v>
      </c>
      <c r="GF98" s="324" t="str">
        <f>IFERROR(GETPIVOTDATA("Average of VEHS(40)",#REF!,"TIMEINT",GF$9,"VEHICLETRAVELTIMEMEASUREMENT",$D98),"--")</f>
        <v>--</v>
      </c>
      <c r="GG98" s="324" t="str">
        <f>IFERROR(GETPIVOTDATA("Average of VEHS(40)",#REF!,"TIMEINT",GG$9,"VEHICLETRAVELTIMEMEASUREMENT",$D98),"--")</f>
        <v>--</v>
      </c>
      <c r="GH98" s="324" t="str">
        <f>IFERROR(GETPIVOTDATA("Average of VEHS(40)",#REF!,"TIMEINT",GH$9,"VEHICLETRAVELTIMEMEASUREMENT",$D98),"--")</f>
        <v>--</v>
      </c>
      <c r="GI98" s="324" t="str">
        <f>IFERROR(GETPIVOTDATA("Average of VEHS(40)",#REF!,"TIMEINT",GI$9,"VEHICLETRAVELTIMEMEASUREMENT",$D98),"--")</f>
        <v>--</v>
      </c>
      <c r="GJ98" s="324" t="str">
        <f>IFERROR(GETPIVOTDATA("Average of VEHS(40)",#REF!,"TIMEINT",GJ$9,"VEHICLETRAVELTIMEMEASUREMENT",$D98),"--")</f>
        <v>--</v>
      </c>
      <c r="GK98" s="324" t="str">
        <f>IFERROR(GETPIVOTDATA("Average of VEHS(40)",#REF!,"TIMEINT",GK$9,"VEHICLETRAVELTIMEMEASUREMENT",$D98),"--")</f>
        <v>--</v>
      </c>
      <c r="GL98" s="325" t="str">
        <f>IFERROR(GETPIVOTDATA("Average of VEHS(40)",#REF!,"TIMEINT",GL$9,"VEHICLETRAVELTIMEMEASUREMENT",$D98),"--")</f>
        <v>--</v>
      </c>
      <c r="GM98" s="331"/>
      <c r="GN98" s="209" t="str">
        <f t="shared" si="47"/>
        <v>--</v>
      </c>
      <c r="GO98" s="354" t="str">
        <f t="shared" si="48"/>
        <v>--</v>
      </c>
      <c r="GP98" s="325">
        <f t="shared" si="49"/>
        <v>0</v>
      </c>
      <c r="GQ98" s="331"/>
      <c r="GR98" s="209" t="str">
        <f>IFERROR(GETPIVOTDATA("Average of TRAVTM(60)",#REF!,"TIMEINT",GR$9,"VEHICLETRAVELTIMEMEASUREMENT",$D98)/3600/24,"--")</f>
        <v>--</v>
      </c>
      <c r="GS98" s="34" t="str">
        <f>IFERROR(GETPIVOTDATA("Average of TRAVTM(60)",#REF!,"TIMEINT",GS$9,"VEHICLETRAVELTIMEMEASUREMENT",$D98)/3600/24,"--")</f>
        <v>--</v>
      </c>
      <c r="GT98" s="34" t="str">
        <f>IFERROR(GETPIVOTDATA("Average of TRAVTM(60)",#REF!,"TIMEINT",GT$9,"VEHICLETRAVELTIMEMEASUREMENT",$D98)/3600/24,"--")</f>
        <v>--</v>
      </c>
      <c r="GU98" s="34" t="str">
        <f>IFERROR(GETPIVOTDATA("Average of TRAVTM(60)",#REF!,"TIMEINT",GU$9,"VEHICLETRAVELTIMEMEASUREMENT",$D98)/3600/24,"--")</f>
        <v>--</v>
      </c>
      <c r="GV98" s="34" t="str">
        <f>IFERROR(GETPIVOTDATA("Average of TRAVTM(60)",#REF!,"TIMEINT",GV$9,"VEHICLETRAVELTIMEMEASUREMENT",$D98)/3600/24,"--")</f>
        <v>--</v>
      </c>
      <c r="GW98" s="34" t="str">
        <f>IFERROR(GETPIVOTDATA("Average of TRAVTM(60)",#REF!,"TIMEINT",GW$9,"VEHICLETRAVELTIMEMEASUREMENT",$D98)/3600/24,"--")</f>
        <v>--</v>
      </c>
      <c r="GX98" s="34" t="str">
        <f>IFERROR(GETPIVOTDATA("Average of TRAVTM(60)",#REF!,"TIMEINT",GX$9,"VEHICLETRAVELTIMEMEASUREMENT",$D98)/3600/24,"--")</f>
        <v>--</v>
      </c>
      <c r="GY98" s="34" t="str">
        <f>IFERROR(GETPIVOTDATA("Average of TRAVTM(60)",#REF!,"TIMEINT",GY$9,"VEHICLETRAVELTIMEMEASUREMENT",$D98)/3600/24,"--")</f>
        <v>--</v>
      </c>
      <c r="GZ98" s="34" t="str">
        <f>IFERROR(GETPIVOTDATA("Average of TRAVTM(60)",#REF!,"TIMEINT",GZ$9,"VEHICLETRAVELTIMEMEASUREMENT",$D98)/3600/24,"--")</f>
        <v>--</v>
      </c>
      <c r="HA98" s="34" t="str">
        <f>IFERROR(GETPIVOTDATA("Average of TRAVTM(60)",#REF!,"TIMEINT",HA$9,"VEHICLETRAVELTIMEMEASUREMENT",$D98)/3600/24,"--")</f>
        <v>--</v>
      </c>
      <c r="HB98" s="34" t="str">
        <f>IFERROR(GETPIVOTDATA("Average of TRAVTM(60)",#REF!,"TIMEINT",HB$9,"VEHICLETRAVELTIMEMEASUREMENT",$D98)/3600/24,"--")</f>
        <v>--</v>
      </c>
      <c r="HC98" s="34" t="str">
        <f>IFERROR(GETPIVOTDATA("Average of TRAVTM(60)",#REF!,"TIMEINT",HC$9,"VEHICLETRAVELTIMEMEASUREMENT",$D98)/3600/24,"--")</f>
        <v>--</v>
      </c>
      <c r="HD98" s="34" t="str">
        <f>IFERROR(GETPIVOTDATA("Average of TRAVTM(60)",#REF!,"TIMEINT",HD$9,"VEHICLETRAVELTIMEMEASUREMENT",$D98)/3600/24,"--")</f>
        <v>--</v>
      </c>
      <c r="HE98" s="34" t="str">
        <f>IFERROR(GETPIVOTDATA("Average of TRAVTM(60)",#REF!,"TIMEINT",HE$9,"VEHICLETRAVELTIMEMEASUREMENT",$D98)/3600/24,"--")</f>
        <v>--</v>
      </c>
      <c r="HF98" s="34" t="str">
        <f>IFERROR(GETPIVOTDATA("Average of TRAVTM(60)",#REF!,"TIMEINT",HF$9,"VEHICLETRAVELTIMEMEASUREMENT",$D98)/3600/24,"--")</f>
        <v>--</v>
      </c>
      <c r="HG98" s="134" t="str">
        <f>IFERROR(GETPIVOTDATA("Average of TRAVTM(60)",#REF!,"TIMEINT",HG$9,"VEHICLETRAVELTIMEMEASUREMENT",$D98)/3600/24,"--")</f>
        <v>--</v>
      </c>
      <c r="HH98" s="331"/>
      <c r="HI98" s="323" t="str">
        <f>IFERROR(GETPIVOTDATA("Average of VEHS(60)",#REF!,"TIMEINT",HI$9,"VEHICLETRAVELTIMEMEASUREMENT",$D98),"--")</f>
        <v>--</v>
      </c>
      <c r="HJ98" s="324" t="str">
        <f>IFERROR(GETPIVOTDATA("Average of VEHS(60)",#REF!,"TIMEINT",HJ$9,"VEHICLETRAVELTIMEMEASUREMENT",$D98),"--")</f>
        <v>--</v>
      </c>
      <c r="HK98" s="324" t="str">
        <f>IFERROR(GETPIVOTDATA("Average of VEHS(60)",#REF!,"TIMEINT",HK$9,"VEHICLETRAVELTIMEMEASUREMENT",$D98),"--")</f>
        <v>--</v>
      </c>
      <c r="HL98" s="324" t="str">
        <f>IFERROR(GETPIVOTDATA("Average of VEHS(60)",#REF!,"TIMEINT",HL$9,"VEHICLETRAVELTIMEMEASUREMENT",$D98),"--")</f>
        <v>--</v>
      </c>
      <c r="HM98" s="324" t="str">
        <f>IFERROR(GETPIVOTDATA("Average of VEHS(60)",#REF!,"TIMEINT",HM$9,"VEHICLETRAVELTIMEMEASUREMENT",$D98),"--")</f>
        <v>--</v>
      </c>
      <c r="HN98" s="324" t="str">
        <f>IFERROR(GETPIVOTDATA("Average of VEHS(60)",#REF!,"TIMEINT",HN$9,"VEHICLETRAVELTIMEMEASUREMENT",$D98),"--")</f>
        <v>--</v>
      </c>
      <c r="HO98" s="324" t="str">
        <f>IFERROR(GETPIVOTDATA("Average of VEHS(60)",#REF!,"TIMEINT",HO$9,"VEHICLETRAVELTIMEMEASUREMENT",$D98),"--")</f>
        <v>--</v>
      </c>
      <c r="HP98" s="324" t="str">
        <f>IFERROR(GETPIVOTDATA("Average of VEHS(60)",#REF!,"TIMEINT",HP$9,"VEHICLETRAVELTIMEMEASUREMENT",$D98),"--")</f>
        <v>--</v>
      </c>
      <c r="HQ98" s="324" t="str">
        <f>IFERROR(GETPIVOTDATA("Average of VEHS(60)",#REF!,"TIMEINT",HQ$9,"VEHICLETRAVELTIMEMEASUREMENT",$D98),"--")</f>
        <v>--</v>
      </c>
      <c r="HR98" s="324" t="str">
        <f>IFERROR(GETPIVOTDATA("Average of VEHS(60)",#REF!,"TIMEINT",HR$9,"VEHICLETRAVELTIMEMEASUREMENT",$D98),"--")</f>
        <v>--</v>
      </c>
      <c r="HS98" s="324" t="str">
        <f>IFERROR(GETPIVOTDATA("Average of VEHS(60)",#REF!,"TIMEINT",HS$9,"VEHICLETRAVELTIMEMEASUREMENT",$D98),"--")</f>
        <v>--</v>
      </c>
      <c r="HT98" s="324" t="str">
        <f>IFERROR(GETPIVOTDATA("Average of VEHS(60)",#REF!,"TIMEINT",HT$9,"VEHICLETRAVELTIMEMEASUREMENT",$D98),"--")</f>
        <v>--</v>
      </c>
      <c r="HU98" s="324" t="str">
        <f>IFERROR(GETPIVOTDATA("Average of VEHS(60)",#REF!,"TIMEINT",HU$9,"VEHICLETRAVELTIMEMEASUREMENT",$D98),"--")</f>
        <v>--</v>
      </c>
      <c r="HV98" s="324" t="str">
        <f>IFERROR(GETPIVOTDATA("Average of VEHS(60)",#REF!,"TIMEINT",HV$9,"VEHICLETRAVELTIMEMEASUREMENT",$D98),"--")</f>
        <v>--</v>
      </c>
      <c r="HW98" s="324" t="str">
        <f>IFERROR(GETPIVOTDATA("Average of VEHS(60)",#REF!,"TIMEINT",HW$9,"VEHICLETRAVELTIMEMEASUREMENT",$D98),"--")</f>
        <v>--</v>
      </c>
      <c r="HX98" s="325" t="str">
        <f>IFERROR(GETPIVOTDATA("Average of VEHS(60)",#REF!,"TIMEINT",HX$9,"VEHICLETRAVELTIMEMEASUREMENT",$D98),"--")</f>
        <v>--</v>
      </c>
      <c r="HY98" s="331"/>
      <c r="HZ98" s="209" t="str">
        <f t="shared" si="50"/>
        <v>--</v>
      </c>
      <c r="IA98" s="354" t="str">
        <f t="shared" si="51"/>
        <v>--</v>
      </c>
      <c r="IB98" s="325">
        <f t="shared" si="52"/>
        <v>0</v>
      </c>
      <c r="IC98" s="638"/>
      <c r="ID98" s="323" t="str">
        <f>IFERROR(AVERAGEIFS('VISSIM Travel Time Outputs'!#REF!,'VISSIM Travel Time Outputs'!#REF!,$D98,'VISSIM Travel Time Outputs'!#REF!,"AVG",'VISSIM Travel Time Outputs'!#REF!,ID$9),"-")</f>
        <v>-</v>
      </c>
      <c r="IE98" s="324" t="str">
        <f>IFERROR(AVERAGEIFS('VISSIM Travel Time Outputs'!#REF!,'VISSIM Travel Time Outputs'!#REF!,$D98,'VISSIM Travel Time Outputs'!#REF!,"AVG",'VISSIM Travel Time Outputs'!#REF!,IE$9),"-")</f>
        <v>-</v>
      </c>
      <c r="IF98" s="324" t="str">
        <f>IFERROR(AVERAGEIFS('VISSIM Travel Time Outputs'!#REF!,'VISSIM Travel Time Outputs'!#REF!,$D98,'VISSIM Travel Time Outputs'!#REF!,"AVG",'VISSIM Travel Time Outputs'!#REF!,IF$9),"-")</f>
        <v>-</v>
      </c>
      <c r="IG98" s="324" t="str">
        <f>IFERROR(AVERAGEIFS('VISSIM Travel Time Outputs'!#REF!,'VISSIM Travel Time Outputs'!#REF!,$D98,'VISSIM Travel Time Outputs'!#REF!,"AVG",'VISSIM Travel Time Outputs'!#REF!,IG$9),"-")</f>
        <v>-</v>
      </c>
      <c r="IH98" s="324" t="str">
        <f>IFERROR(AVERAGEIFS('VISSIM Travel Time Outputs'!#REF!,'VISSIM Travel Time Outputs'!#REF!,$D98,'VISSIM Travel Time Outputs'!#REF!,"AVG",'VISSIM Travel Time Outputs'!#REF!,IH$9),"-")</f>
        <v>-</v>
      </c>
      <c r="II98" s="324" t="str">
        <f>IFERROR(AVERAGEIFS('VISSIM Travel Time Outputs'!#REF!,'VISSIM Travel Time Outputs'!#REF!,$D98,'VISSIM Travel Time Outputs'!#REF!,"AVG",'VISSIM Travel Time Outputs'!#REF!,II$9),"-")</f>
        <v>-</v>
      </c>
      <c r="IJ98" s="324" t="str">
        <f>IFERROR(AVERAGEIFS('VISSIM Travel Time Outputs'!#REF!,'VISSIM Travel Time Outputs'!#REF!,$D98,'VISSIM Travel Time Outputs'!#REF!,"AVG",'VISSIM Travel Time Outputs'!#REF!,IJ$9),"-")</f>
        <v>-</v>
      </c>
      <c r="IK98" s="324" t="str">
        <f>IFERROR(AVERAGEIFS('VISSIM Travel Time Outputs'!#REF!,'VISSIM Travel Time Outputs'!#REF!,$D98,'VISSIM Travel Time Outputs'!#REF!,"AVG",'VISSIM Travel Time Outputs'!#REF!,IK$9),"-")</f>
        <v>-</v>
      </c>
      <c r="IL98" s="324" t="str">
        <f>IFERROR(AVERAGEIFS('VISSIM Travel Time Outputs'!#REF!,'VISSIM Travel Time Outputs'!#REF!,$D98,'VISSIM Travel Time Outputs'!#REF!,"AVG",'VISSIM Travel Time Outputs'!#REF!,IL$9),"-")</f>
        <v>-</v>
      </c>
      <c r="IM98" s="324" t="str">
        <f>IFERROR(AVERAGEIFS('VISSIM Travel Time Outputs'!#REF!,'VISSIM Travel Time Outputs'!#REF!,$D98,'VISSIM Travel Time Outputs'!#REF!,"AVG",'VISSIM Travel Time Outputs'!#REF!,IM$9),"-")</f>
        <v>-</v>
      </c>
      <c r="IN98" s="324" t="str">
        <f>IFERROR(AVERAGEIFS('VISSIM Travel Time Outputs'!#REF!,'VISSIM Travel Time Outputs'!#REF!,$D98,'VISSIM Travel Time Outputs'!#REF!,"AVG",'VISSIM Travel Time Outputs'!#REF!,IN$9),"-")</f>
        <v>-</v>
      </c>
      <c r="IO98" s="324" t="str">
        <f>IFERROR(AVERAGEIFS('VISSIM Travel Time Outputs'!#REF!,'VISSIM Travel Time Outputs'!#REF!,$D98,'VISSIM Travel Time Outputs'!#REF!,"AVG",'VISSIM Travel Time Outputs'!#REF!,IO$9),"-")</f>
        <v>-</v>
      </c>
      <c r="IP98" s="324" t="str">
        <f>IFERROR(AVERAGEIFS('VISSIM Travel Time Outputs'!#REF!,'VISSIM Travel Time Outputs'!#REF!,$D98,'VISSIM Travel Time Outputs'!#REF!,"AVG",'VISSIM Travel Time Outputs'!#REF!,IP$9),"-")</f>
        <v>-</v>
      </c>
      <c r="IQ98" s="324" t="str">
        <f>IFERROR(AVERAGEIFS('VISSIM Travel Time Outputs'!#REF!,'VISSIM Travel Time Outputs'!#REF!,$D98,'VISSIM Travel Time Outputs'!#REF!,"AVG",'VISSIM Travel Time Outputs'!#REF!,IQ$9),"-")</f>
        <v>-</v>
      </c>
      <c r="IR98" s="324" t="str">
        <f>IFERROR(AVERAGEIFS('VISSIM Travel Time Outputs'!#REF!,'VISSIM Travel Time Outputs'!#REF!,$D98,'VISSIM Travel Time Outputs'!#REF!,"AVG",'VISSIM Travel Time Outputs'!#REF!,IR$9),"-")</f>
        <v>-</v>
      </c>
      <c r="IS98" s="325" t="str">
        <f>IFERROR(AVERAGEIFS('VISSIM Travel Time Outputs'!#REF!,'VISSIM Travel Time Outputs'!#REF!,$D98,'VISSIM Travel Time Outputs'!#REF!,"AVG",'VISSIM Travel Time Outputs'!#REF!,IS$9),"-")</f>
        <v>-</v>
      </c>
      <c r="IT98" s="325" t="str">
        <f t="shared" si="53"/>
        <v>--</v>
      </c>
    </row>
    <row r="99" spans="1:254" x14ac:dyDescent="0.35">
      <c r="A99" s="252" t="str">
        <f t="shared" si="34"/>
        <v>H</v>
      </c>
      <c r="B99" s="319">
        <f t="shared" si="54"/>
        <v>90</v>
      </c>
      <c r="C99" s="413">
        <f>INDEX('Input - Travel Times'!$B$3:$AH$103,MATCH($B99,'Input - Travel Times'!$B$3:$B$103,0),MATCH(C$9,'Input - Travel Times'!$B$3:$AH$3,0))</f>
        <v>0</v>
      </c>
      <c r="D99" s="150">
        <f>INDEX('Input - Travel Times'!$B$3:$AH$103,MATCH($B99,'Input - Travel Times'!$B$3:$B$103,0),MATCH(D$9,'Input - Travel Times'!$B$3:$AH$3,0))</f>
        <v>0</v>
      </c>
      <c r="E99" s="518">
        <f>TIME(0,0,INDEX('Input - Travel Times'!$B$3:$AH$103,MATCH($B99,'Input - Travel Times'!$B$3:$B$103,0),MATCH(E$9,'Input - Travel Times'!$B$3:$AH$3,0)))</f>
        <v>0</v>
      </c>
      <c r="F99" s="518">
        <f>TIME(0,0,INDEX('Input - Travel Times'!$B$3:$AH$103,MATCH($B99,'Input - Travel Times'!$B$3:$B$103,0),MATCH(F$9,'Input - Travel Times'!$B$3:$AH$3,0)))</f>
        <v>0</v>
      </c>
      <c r="G99" s="518">
        <f>TIME(0,0,INDEX('Input - Travel Times'!$B$3:$AH$103,MATCH($B99,'Input - Travel Times'!$B$3:$B$103,0),MATCH(G$9,'Input - Travel Times'!$B$3:$AH$3,0)))</f>
        <v>0</v>
      </c>
      <c r="H99" s="518">
        <f>TIME(0,0,INDEX('Input - Travel Times'!$B$3:$AH$103,MATCH($B99,'Input - Travel Times'!$B$3:$B$103,0),MATCH(H$9,'Input - Travel Times'!$B$3:$AH$3,0)))</f>
        <v>0</v>
      </c>
      <c r="I99" s="130"/>
      <c r="J99" s="209" t="str">
        <f>IFERROR(TIME(0,0,AVERAGEIFS('VISSIM Travel Time Outputs'!$I:$I,'VISSIM Travel Time Outputs'!$D:$D,$D99,'VISSIM Travel Time Outputs'!$A:$A,"AVG",'VISSIM Travel Time Outputs'!$B:$B,J$9)),"-")</f>
        <v>-</v>
      </c>
      <c r="K99" s="34" t="str">
        <f>IFERROR(TIME(0,0,AVERAGEIFS('VISSIM Travel Time Outputs'!$I:$I,'VISSIM Travel Time Outputs'!$D:$D,$D99,'VISSIM Travel Time Outputs'!$A:$A,"AVG",'VISSIM Travel Time Outputs'!$B:$B,K$9)),"-")</f>
        <v>-</v>
      </c>
      <c r="L99" s="34" t="str">
        <f>IFERROR(TIME(0,0,AVERAGEIFS('VISSIM Travel Time Outputs'!$I:$I,'VISSIM Travel Time Outputs'!$D:$D,$D99,'VISSIM Travel Time Outputs'!$A:$A,"AVG",'VISSIM Travel Time Outputs'!$B:$B,L$9)),"-")</f>
        <v>-</v>
      </c>
      <c r="M99" s="34" t="str">
        <f>IFERROR(TIME(0,0,AVERAGEIFS('VISSIM Travel Time Outputs'!$I:$I,'VISSIM Travel Time Outputs'!$D:$D,$D99,'VISSIM Travel Time Outputs'!$A:$A,"AVG",'VISSIM Travel Time Outputs'!$B:$B,M$9)),"-")</f>
        <v>-</v>
      </c>
      <c r="N99" s="34" t="str">
        <f>IFERROR(TIME(0,0,AVERAGEIFS('VISSIM Travel Time Outputs'!$I:$I,'VISSIM Travel Time Outputs'!$D:$D,$D99,'VISSIM Travel Time Outputs'!$A:$A,"AVG",'VISSIM Travel Time Outputs'!$B:$B,N$9)),"-")</f>
        <v>-</v>
      </c>
      <c r="O99" s="34" t="str">
        <f>IFERROR(TIME(0,0,AVERAGEIFS('VISSIM Travel Time Outputs'!$I:$I,'VISSIM Travel Time Outputs'!$D:$D,$D99,'VISSIM Travel Time Outputs'!$A:$A,"AVG",'VISSIM Travel Time Outputs'!$B:$B,O$9)),"-")</f>
        <v>-</v>
      </c>
      <c r="P99" s="34" t="str">
        <f>IFERROR(TIME(0,0,AVERAGEIFS('VISSIM Travel Time Outputs'!$I:$I,'VISSIM Travel Time Outputs'!$D:$D,$D99,'VISSIM Travel Time Outputs'!$A:$A,"AVG",'VISSIM Travel Time Outputs'!$B:$B,P$9)),"-")</f>
        <v>-</v>
      </c>
      <c r="Q99" s="34" t="str">
        <f>IFERROR(TIME(0,0,AVERAGEIFS('VISSIM Travel Time Outputs'!$I:$I,'VISSIM Travel Time Outputs'!$D:$D,$D99,'VISSIM Travel Time Outputs'!$A:$A,"AVG",'VISSIM Travel Time Outputs'!$B:$B,Q$9)),"-")</f>
        <v>-</v>
      </c>
      <c r="R99" s="34" t="str">
        <f>IFERROR(TIME(0,0,AVERAGEIFS('VISSIM Travel Time Outputs'!$I:$I,'VISSIM Travel Time Outputs'!$D:$D,$D99,'VISSIM Travel Time Outputs'!$A:$A,"AVG",'VISSIM Travel Time Outputs'!$B:$B,R$9)),"-")</f>
        <v>-</v>
      </c>
      <c r="S99" s="34" t="str">
        <f>IFERROR(TIME(0,0,AVERAGEIFS('VISSIM Travel Time Outputs'!$I:$I,'VISSIM Travel Time Outputs'!$D:$D,$D99,'VISSIM Travel Time Outputs'!$A:$A,"AVG",'VISSIM Travel Time Outputs'!$B:$B,S$9)),"-")</f>
        <v>-</v>
      </c>
      <c r="T99" s="34" t="str">
        <f>IFERROR(TIME(0,0,AVERAGEIFS('VISSIM Travel Time Outputs'!$I:$I,'VISSIM Travel Time Outputs'!$D:$D,$D99,'VISSIM Travel Time Outputs'!$A:$A,"AVG",'VISSIM Travel Time Outputs'!$B:$B,T$9)),"-")</f>
        <v>-</v>
      </c>
      <c r="U99" s="34" t="str">
        <f>IFERROR(TIME(0,0,AVERAGEIFS('VISSIM Travel Time Outputs'!$I:$I,'VISSIM Travel Time Outputs'!$D:$D,$D99,'VISSIM Travel Time Outputs'!$A:$A,"AVG",'VISSIM Travel Time Outputs'!$B:$B,U$9)),"-")</f>
        <v>-</v>
      </c>
      <c r="V99" s="34" t="str">
        <f>IFERROR(TIME(0,0,AVERAGEIFS('VISSIM Travel Time Outputs'!$I:$I,'VISSIM Travel Time Outputs'!$D:$D,$D99,'VISSIM Travel Time Outputs'!$A:$A,"AVG",'VISSIM Travel Time Outputs'!$B:$B,V$9)),"-")</f>
        <v>-</v>
      </c>
      <c r="W99" s="34" t="str">
        <f>IFERROR(TIME(0,0,AVERAGEIFS('VISSIM Travel Time Outputs'!$I:$I,'VISSIM Travel Time Outputs'!$D:$D,$D99,'VISSIM Travel Time Outputs'!$A:$A,"AVG",'VISSIM Travel Time Outputs'!$B:$B,W$9)),"-")</f>
        <v>-</v>
      </c>
      <c r="X99" s="34" t="str">
        <f>IFERROR(TIME(0,0,AVERAGEIFS('VISSIM Travel Time Outputs'!$I:$I,'VISSIM Travel Time Outputs'!$D:$D,$D99,'VISSIM Travel Time Outputs'!$A:$A,"AVG",'VISSIM Travel Time Outputs'!$B:$B,X$9)),"-")</f>
        <v>-</v>
      </c>
      <c r="Y99" s="134" t="str">
        <f>IFERROR(TIME(0,0,AVERAGEIFS('VISSIM Travel Time Outputs'!$I:$I,'VISSIM Travel Time Outputs'!$D:$D,$D99,'VISSIM Travel Time Outputs'!$A:$A,"AVG",'VISSIM Travel Time Outputs'!$B:$B,Y$9)),"-")</f>
        <v>-</v>
      </c>
      <c r="Z99" s="254"/>
      <c r="AA99" s="323" t="str">
        <f>IFERROR(AVERAGEIFS('VISSIM Travel Time Outputs'!$F:$F,'VISSIM Travel Time Outputs'!$D:$D,$D99,'VISSIM Travel Time Outputs'!$A:$A,"AVG",'VISSIM Travel Time Outputs'!$B:$B,AA$9),"-")</f>
        <v>-</v>
      </c>
      <c r="AB99" s="324" t="str">
        <f>IFERROR(AVERAGEIFS('VISSIM Travel Time Outputs'!$F:$F,'VISSIM Travel Time Outputs'!$D:$D,$D99,'VISSIM Travel Time Outputs'!$A:$A,"AVG",'VISSIM Travel Time Outputs'!$B:$B,AB$9),"-")</f>
        <v>-</v>
      </c>
      <c r="AC99" s="324" t="str">
        <f>IFERROR(AVERAGEIFS('VISSIM Travel Time Outputs'!$F:$F,'VISSIM Travel Time Outputs'!$D:$D,$D99,'VISSIM Travel Time Outputs'!$A:$A,"AVG",'VISSIM Travel Time Outputs'!$B:$B,AC$9),"-")</f>
        <v>-</v>
      </c>
      <c r="AD99" s="324" t="str">
        <f>IFERROR(AVERAGEIFS('VISSIM Travel Time Outputs'!$F:$F,'VISSIM Travel Time Outputs'!$D:$D,$D99,'VISSIM Travel Time Outputs'!$A:$A,"AVG",'VISSIM Travel Time Outputs'!$B:$B,AD$9),"-")</f>
        <v>-</v>
      </c>
      <c r="AE99" s="324" t="str">
        <f>IFERROR(AVERAGEIFS('VISSIM Travel Time Outputs'!$F:$F,'VISSIM Travel Time Outputs'!$D:$D,$D99,'VISSIM Travel Time Outputs'!$A:$A,"AVG",'VISSIM Travel Time Outputs'!$B:$B,AE$9),"-")</f>
        <v>-</v>
      </c>
      <c r="AF99" s="324" t="str">
        <f>IFERROR(AVERAGEIFS('VISSIM Travel Time Outputs'!$F:$F,'VISSIM Travel Time Outputs'!$D:$D,$D99,'VISSIM Travel Time Outputs'!$A:$A,"AVG",'VISSIM Travel Time Outputs'!$B:$B,AF$9),"-")</f>
        <v>-</v>
      </c>
      <c r="AG99" s="324" t="str">
        <f>IFERROR(AVERAGEIFS('VISSIM Travel Time Outputs'!$F:$F,'VISSIM Travel Time Outputs'!$D:$D,$D99,'VISSIM Travel Time Outputs'!$A:$A,"AVG",'VISSIM Travel Time Outputs'!$B:$B,AG$9),"-")</f>
        <v>-</v>
      </c>
      <c r="AH99" s="324" t="str">
        <f>IFERROR(AVERAGEIFS('VISSIM Travel Time Outputs'!$F:$F,'VISSIM Travel Time Outputs'!$D:$D,$D99,'VISSIM Travel Time Outputs'!$A:$A,"AVG",'VISSIM Travel Time Outputs'!$B:$B,AH$9),"-")</f>
        <v>-</v>
      </c>
      <c r="AI99" s="324" t="str">
        <f>IFERROR(AVERAGEIFS('VISSIM Travel Time Outputs'!$F:$F,'VISSIM Travel Time Outputs'!$D:$D,$D99,'VISSIM Travel Time Outputs'!$A:$A,"AVG",'VISSIM Travel Time Outputs'!$B:$B,AI$9),"-")</f>
        <v>-</v>
      </c>
      <c r="AJ99" s="324" t="str">
        <f>IFERROR(AVERAGEIFS('VISSIM Travel Time Outputs'!$F:$F,'VISSIM Travel Time Outputs'!$D:$D,$D99,'VISSIM Travel Time Outputs'!$A:$A,"AVG",'VISSIM Travel Time Outputs'!$B:$B,AJ$9),"-")</f>
        <v>-</v>
      </c>
      <c r="AK99" s="324" t="str">
        <f>IFERROR(AVERAGEIFS('VISSIM Travel Time Outputs'!$F:$F,'VISSIM Travel Time Outputs'!$D:$D,$D99,'VISSIM Travel Time Outputs'!$A:$A,"AVG",'VISSIM Travel Time Outputs'!$B:$B,AK$9),"-")</f>
        <v>-</v>
      </c>
      <c r="AL99" s="324" t="str">
        <f>IFERROR(AVERAGEIFS('VISSIM Travel Time Outputs'!$F:$F,'VISSIM Travel Time Outputs'!$D:$D,$D99,'VISSIM Travel Time Outputs'!$A:$A,"AVG",'VISSIM Travel Time Outputs'!$B:$B,AL$9),"-")</f>
        <v>-</v>
      </c>
      <c r="AM99" s="324" t="str">
        <f>IFERROR(AVERAGEIFS('VISSIM Travel Time Outputs'!$F:$F,'VISSIM Travel Time Outputs'!$D:$D,$D99,'VISSIM Travel Time Outputs'!$A:$A,"AVG",'VISSIM Travel Time Outputs'!$B:$B,AM$9),"-")</f>
        <v>-</v>
      </c>
      <c r="AN99" s="324" t="str">
        <f>IFERROR(AVERAGEIFS('VISSIM Travel Time Outputs'!$F:$F,'VISSIM Travel Time Outputs'!$D:$D,$D99,'VISSIM Travel Time Outputs'!$A:$A,"AVG",'VISSIM Travel Time Outputs'!$B:$B,AN$9),"-")</f>
        <v>-</v>
      </c>
      <c r="AO99" s="324" t="str">
        <f>IFERROR(AVERAGEIFS('VISSIM Travel Time Outputs'!$F:$F,'VISSIM Travel Time Outputs'!$D:$D,$D99,'VISSIM Travel Time Outputs'!$A:$A,"AVG",'VISSIM Travel Time Outputs'!$B:$B,AO$9),"-")</f>
        <v>-</v>
      </c>
      <c r="AP99" s="325" t="str">
        <f>IFERROR(AVERAGEIFS('VISSIM Travel Time Outputs'!$F:$F,'VISSIM Travel Time Outputs'!$D:$D,$D99,'VISSIM Travel Time Outputs'!$A:$A,"AVG",'VISSIM Travel Time Outputs'!$B:$B,AP$9),"-")</f>
        <v>-</v>
      </c>
      <c r="AQ99" s="331"/>
      <c r="AR99" s="209" t="str">
        <f t="shared" si="35"/>
        <v>--</v>
      </c>
      <c r="AS99" s="354" t="str">
        <f t="shared" si="36"/>
        <v>--</v>
      </c>
      <c r="AT99" s="325">
        <f t="shared" si="37"/>
        <v>0</v>
      </c>
      <c r="AU99" s="255"/>
      <c r="AV99" s="209" t="str">
        <f>IFERROR(TIME(0,0,AVERAGEIFS('VISSIM Travel Time Outputs'!$J:$J,'VISSIM Travel Time Outputs'!$D:$D,$D99,'VISSIM Travel Time Outputs'!$A:$A,"AVG",'VISSIM Travel Time Outputs'!$B:$B,AV$9)),"-")</f>
        <v>-</v>
      </c>
      <c r="AW99" s="34" t="str">
        <f>IFERROR(TIME(0,0,AVERAGEIFS('VISSIM Travel Time Outputs'!$J:$J,'VISSIM Travel Time Outputs'!$D:$D,$D99,'VISSIM Travel Time Outputs'!$A:$A,"AVG",'VISSIM Travel Time Outputs'!$B:$B,AW$9)),"-")</f>
        <v>-</v>
      </c>
      <c r="AX99" s="34" t="str">
        <f>IFERROR(TIME(0,0,AVERAGEIFS('VISSIM Travel Time Outputs'!$J:$J,'VISSIM Travel Time Outputs'!$D:$D,$D99,'VISSIM Travel Time Outputs'!$A:$A,"AVG",'VISSIM Travel Time Outputs'!$B:$B,AX$9)),"-")</f>
        <v>-</v>
      </c>
      <c r="AY99" s="34" t="str">
        <f>IFERROR(TIME(0,0,AVERAGEIFS('VISSIM Travel Time Outputs'!$J:$J,'VISSIM Travel Time Outputs'!$D:$D,$D99,'VISSIM Travel Time Outputs'!$A:$A,"AVG",'VISSIM Travel Time Outputs'!$B:$B,AY$9)),"-")</f>
        <v>-</v>
      </c>
      <c r="AZ99" s="34" t="str">
        <f>IFERROR(TIME(0,0,AVERAGEIFS('VISSIM Travel Time Outputs'!$J:$J,'VISSIM Travel Time Outputs'!$D:$D,$D99,'VISSIM Travel Time Outputs'!$A:$A,"AVG",'VISSIM Travel Time Outputs'!$B:$B,AZ$9)),"-")</f>
        <v>-</v>
      </c>
      <c r="BA99" s="34" t="str">
        <f>IFERROR(TIME(0,0,AVERAGEIFS('VISSIM Travel Time Outputs'!$J:$J,'VISSIM Travel Time Outputs'!$D:$D,$D99,'VISSIM Travel Time Outputs'!$A:$A,"AVG",'VISSIM Travel Time Outputs'!$B:$B,BA$9)),"-")</f>
        <v>-</v>
      </c>
      <c r="BB99" s="34" t="str">
        <f>IFERROR(TIME(0,0,AVERAGEIFS('VISSIM Travel Time Outputs'!$J:$J,'VISSIM Travel Time Outputs'!$D:$D,$D99,'VISSIM Travel Time Outputs'!$A:$A,"AVG",'VISSIM Travel Time Outputs'!$B:$B,BB$9)),"-")</f>
        <v>-</v>
      </c>
      <c r="BC99" s="34" t="str">
        <f>IFERROR(TIME(0,0,AVERAGEIFS('VISSIM Travel Time Outputs'!$J:$J,'VISSIM Travel Time Outputs'!$D:$D,$D99,'VISSIM Travel Time Outputs'!$A:$A,"AVG",'VISSIM Travel Time Outputs'!$B:$B,BC$9)),"-")</f>
        <v>-</v>
      </c>
      <c r="BD99" s="34" t="str">
        <f>IFERROR(TIME(0,0,AVERAGEIFS('VISSIM Travel Time Outputs'!$J:$J,'VISSIM Travel Time Outputs'!$D:$D,$D99,'VISSIM Travel Time Outputs'!$A:$A,"AVG",'VISSIM Travel Time Outputs'!$B:$B,BD$9)),"-")</f>
        <v>-</v>
      </c>
      <c r="BE99" s="34" t="str">
        <f>IFERROR(TIME(0,0,AVERAGEIFS('VISSIM Travel Time Outputs'!$J:$J,'VISSIM Travel Time Outputs'!$D:$D,$D99,'VISSIM Travel Time Outputs'!$A:$A,"AVG",'VISSIM Travel Time Outputs'!$B:$B,BE$9)),"-")</f>
        <v>-</v>
      </c>
      <c r="BF99" s="34" t="str">
        <f>IFERROR(TIME(0,0,AVERAGEIFS('VISSIM Travel Time Outputs'!$J:$J,'VISSIM Travel Time Outputs'!$D:$D,$D99,'VISSIM Travel Time Outputs'!$A:$A,"AVG",'VISSIM Travel Time Outputs'!$B:$B,BF$9)),"-")</f>
        <v>-</v>
      </c>
      <c r="BG99" s="34" t="str">
        <f>IFERROR(TIME(0,0,AVERAGEIFS('VISSIM Travel Time Outputs'!$J:$J,'VISSIM Travel Time Outputs'!$D:$D,$D99,'VISSIM Travel Time Outputs'!$A:$A,"AVG",'VISSIM Travel Time Outputs'!$B:$B,BG$9)),"-")</f>
        <v>-</v>
      </c>
      <c r="BH99" s="34" t="str">
        <f>IFERROR(TIME(0,0,AVERAGEIFS('VISSIM Travel Time Outputs'!$J:$J,'VISSIM Travel Time Outputs'!$D:$D,$D99,'VISSIM Travel Time Outputs'!$A:$A,"AVG",'VISSIM Travel Time Outputs'!$B:$B,BH$9)),"-")</f>
        <v>-</v>
      </c>
      <c r="BI99" s="34" t="str">
        <f>IFERROR(TIME(0,0,AVERAGEIFS('VISSIM Travel Time Outputs'!$J:$J,'VISSIM Travel Time Outputs'!$D:$D,$D99,'VISSIM Travel Time Outputs'!$A:$A,"AVG",'VISSIM Travel Time Outputs'!$B:$B,BI$9)),"-")</f>
        <v>-</v>
      </c>
      <c r="BJ99" s="34" t="str">
        <f>IFERROR(TIME(0,0,AVERAGEIFS('VISSIM Travel Time Outputs'!$J:$J,'VISSIM Travel Time Outputs'!$D:$D,$D99,'VISSIM Travel Time Outputs'!$A:$A,"AVG",'VISSIM Travel Time Outputs'!$B:$B,BJ$9)),"-")</f>
        <v>-</v>
      </c>
      <c r="BK99" s="134" t="str">
        <f>IFERROR(TIME(0,0,AVERAGEIFS('VISSIM Travel Time Outputs'!$J:$J,'VISSIM Travel Time Outputs'!$D:$D,$D99,'VISSIM Travel Time Outputs'!$A:$A,"AVG",'VISSIM Travel Time Outputs'!$B:$B,BK$9)),"-")</f>
        <v>-</v>
      </c>
      <c r="BL99" s="126"/>
      <c r="BM99" s="323" t="str">
        <f>IFERROR(AVERAGEIFS('VISSIM Travel Time Outputs'!$G:$G,'VISSIM Travel Time Outputs'!$D:$D,$D99,'VISSIM Travel Time Outputs'!$A:$A,"AVG",'VISSIM Travel Time Outputs'!$B:$B,BM$9),"-")</f>
        <v>-</v>
      </c>
      <c r="BN99" s="324" t="str">
        <f>IFERROR(AVERAGEIFS('VISSIM Travel Time Outputs'!$G:$G,'VISSIM Travel Time Outputs'!$D:$D,$D99,'VISSIM Travel Time Outputs'!$A:$A,"AVG",'VISSIM Travel Time Outputs'!$B:$B,BN$9),"-")</f>
        <v>-</v>
      </c>
      <c r="BO99" s="324" t="str">
        <f>IFERROR(AVERAGEIFS('VISSIM Travel Time Outputs'!$G:$G,'VISSIM Travel Time Outputs'!$D:$D,$D99,'VISSIM Travel Time Outputs'!$A:$A,"AVG",'VISSIM Travel Time Outputs'!$B:$B,BO$9),"-")</f>
        <v>-</v>
      </c>
      <c r="BP99" s="324" t="str">
        <f>IFERROR(AVERAGEIFS('VISSIM Travel Time Outputs'!$G:$G,'VISSIM Travel Time Outputs'!$D:$D,$D99,'VISSIM Travel Time Outputs'!$A:$A,"AVG",'VISSIM Travel Time Outputs'!$B:$B,BP$9),"-")</f>
        <v>-</v>
      </c>
      <c r="BQ99" s="324" t="str">
        <f>IFERROR(AVERAGEIFS('VISSIM Travel Time Outputs'!$G:$G,'VISSIM Travel Time Outputs'!$D:$D,$D99,'VISSIM Travel Time Outputs'!$A:$A,"AVG",'VISSIM Travel Time Outputs'!$B:$B,BQ$9),"-")</f>
        <v>-</v>
      </c>
      <c r="BR99" s="324" t="str">
        <f>IFERROR(AVERAGEIFS('VISSIM Travel Time Outputs'!$G:$G,'VISSIM Travel Time Outputs'!$D:$D,$D99,'VISSIM Travel Time Outputs'!$A:$A,"AVG",'VISSIM Travel Time Outputs'!$B:$B,BR$9),"-")</f>
        <v>-</v>
      </c>
      <c r="BS99" s="324" t="str">
        <f>IFERROR(AVERAGEIFS('VISSIM Travel Time Outputs'!$G:$G,'VISSIM Travel Time Outputs'!$D:$D,$D99,'VISSIM Travel Time Outputs'!$A:$A,"AVG",'VISSIM Travel Time Outputs'!$B:$B,BS$9),"-")</f>
        <v>-</v>
      </c>
      <c r="BT99" s="324" t="str">
        <f>IFERROR(AVERAGEIFS('VISSIM Travel Time Outputs'!$G:$G,'VISSIM Travel Time Outputs'!$D:$D,$D99,'VISSIM Travel Time Outputs'!$A:$A,"AVG",'VISSIM Travel Time Outputs'!$B:$B,BT$9),"-")</f>
        <v>-</v>
      </c>
      <c r="BU99" s="324" t="str">
        <f>IFERROR(AVERAGEIFS('VISSIM Travel Time Outputs'!$G:$G,'VISSIM Travel Time Outputs'!$D:$D,$D99,'VISSIM Travel Time Outputs'!$A:$A,"AVG",'VISSIM Travel Time Outputs'!$B:$B,BU$9),"-")</f>
        <v>-</v>
      </c>
      <c r="BV99" s="324" t="str">
        <f>IFERROR(AVERAGEIFS('VISSIM Travel Time Outputs'!$G:$G,'VISSIM Travel Time Outputs'!$D:$D,$D99,'VISSIM Travel Time Outputs'!$A:$A,"AVG",'VISSIM Travel Time Outputs'!$B:$B,BV$9),"-")</f>
        <v>-</v>
      </c>
      <c r="BW99" s="324" t="str">
        <f>IFERROR(AVERAGEIFS('VISSIM Travel Time Outputs'!$G:$G,'VISSIM Travel Time Outputs'!$D:$D,$D99,'VISSIM Travel Time Outputs'!$A:$A,"AVG",'VISSIM Travel Time Outputs'!$B:$B,BW$9),"-")</f>
        <v>-</v>
      </c>
      <c r="BX99" s="324" t="str">
        <f>IFERROR(AVERAGEIFS('VISSIM Travel Time Outputs'!$G:$G,'VISSIM Travel Time Outputs'!$D:$D,$D99,'VISSIM Travel Time Outputs'!$A:$A,"AVG",'VISSIM Travel Time Outputs'!$B:$B,BX$9),"-")</f>
        <v>-</v>
      </c>
      <c r="BY99" s="324" t="str">
        <f>IFERROR(AVERAGEIFS('VISSIM Travel Time Outputs'!$G:$G,'VISSIM Travel Time Outputs'!$D:$D,$D99,'VISSIM Travel Time Outputs'!$A:$A,"AVG",'VISSIM Travel Time Outputs'!$B:$B,BY$9),"-")</f>
        <v>-</v>
      </c>
      <c r="BZ99" s="324" t="str">
        <f>IFERROR(AVERAGEIFS('VISSIM Travel Time Outputs'!$G:$G,'VISSIM Travel Time Outputs'!$D:$D,$D99,'VISSIM Travel Time Outputs'!$A:$A,"AVG",'VISSIM Travel Time Outputs'!$B:$B,BZ$9),"-")</f>
        <v>-</v>
      </c>
      <c r="CA99" s="324" t="str">
        <f>IFERROR(AVERAGEIFS('VISSIM Travel Time Outputs'!$G:$G,'VISSIM Travel Time Outputs'!$D:$D,$D99,'VISSIM Travel Time Outputs'!$A:$A,"AVG",'VISSIM Travel Time Outputs'!$B:$B,CA$9),"-")</f>
        <v>-</v>
      </c>
      <c r="CB99" s="325" t="str">
        <f>IFERROR(AVERAGEIFS('VISSIM Travel Time Outputs'!$G:$G,'VISSIM Travel Time Outputs'!$D:$D,$D99,'VISSIM Travel Time Outputs'!$A:$A,"AVG",'VISSIM Travel Time Outputs'!$B:$B,CB$9),"-")</f>
        <v>-</v>
      </c>
      <c r="CC99" s="254"/>
      <c r="CD99" s="209" t="str">
        <f t="shared" si="38"/>
        <v>--</v>
      </c>
      <c r="CE99" s="354" t="str">
        <f t="shared" si="39"/>
        <v>--</v>
      </c>
      <c r="CF99" s="325">
        <f t="shared" si="40"/>
        <v>0</v>
      </c>
      <c r="CG99" s="331"/>
      <c r="CH99" s="209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134"/>
      <c r="CX99" s="331"/>
      <c r="CY99" s="323"/>
      <c r="CZ99" s="324"/>
      <c r="DA99" s="324"/>
      <c r="DB99" s="324"/>
      <c r="DC99" s="324"/>
      <c r="DD99" s="324"/>
      <c r="DE99" s="324"/>
      <c r="DF99" s="324"/>
      <c r="DG99" s="324"/>
      <c r="DH99" s="324"/>
      <c r="DI99" s="324"/>
      <c r="DJ99" s="324"/>
      <c r="DK99" s="324"/>
      <c r="DL99" s="324"/>
      <c r="DM99" s="324"/>
      <c r="DN99" s="325"/>
      <c r="DO99" s="331"/>
      <c r="DP99" s="209" t="str">
        <f t="shared" si="41"/>
        <v>--</v>
      </c>
      <c r="DQ99" s="354" t="str">
        <f t="shared" si="42"/>
        <v>--</v>
      </c>
      <c r="DR99" s="325">
        <f t="shared" si="43"/>
        <v>0</v>
      </c>
      <c r="DS99" s="255"/>
      <c r="DT99" s="209" t="str">
        <f>IFERROR(TIME(0,0,AVERAGEIFS('VISSIM Travel Time Outputs'!$K:$K,'VISSIM Travel Time Outputs'!$D:$D,$D99,'VISSIM Travel Time Outputs'!$A:$A,"AVG",'VISSIM Travel Time Outputs'!$B:$B,DT$9)),"-")</f>
        <v>-</v>
      </c>
      <c r="DU99" s="34" t="str">
        <f>IFERROR(TIME(0,0,AVERAGEIFS('VISSIM Travel Time Outputs'!$K:$K,'VISSIM Travel Time Outputs'!$D:$D,$D99,'VISSIM Travel Time Outputs'!$A:$A,"AVG",'VISSIM Travel Time Outputs'!$B:$B,DU$9)),"-")</f>
        <v>-</v>
      </c>
      <c r="DV99" s="34" t="str">
        <f>IFERROR(TIME(0,0,AVERAGEIFS('VISSIM Travel Time Outputs'!$K:$K,'VISSIM Travel Time Outputs'!$D:$D,$D99,'VISSIM Travel Time Outputs'!$A:$A,"AVG",'VISSIM Travel Time Outputs'!$B:$B,DV$9)),"-")</f>
        <v>-</v>
      </c>
      <c r="DW99" s="34" t="str">
        <f>IFERROR(TIME(0,0,AVERAGEIFS('VISSIM Travel Time Outputs'!$K:$K,'VISSIM Travel Time Outputs'!$D:$D,$D99,'VISSIM Travel Time Outputs'!$A:$A,"AVG",'VISSIM Travel Time Outputs'!$B:$B,DW$9)),"-")</f>
        <v>-</v>
      </c>
      <c r="DX99" s="34" t="str">
        <f>IFERROR(TIME(0,0,AVERAGEIFS('VISSIM Travel Time Outputs'!$K:$K,'VISSIM Travel Time Outputs'!$D:$D,$D99,'VISSIM Travel Time Outputs'!$A:$A,"AVG",'VISSIM Travel Time Outputs'!$B:$B,DX$9)),"-")</f>
        <v>-</v>
      </c>
      <c r="DY99" s="34" t="str">
        <f>IFERROR(TIME(0,0,AVERAGEIFS('VISSIM Travel Time Outputs'!$K:$K,'VISSIM Travel Time Outputs'!$D:$D,$D99,'VISSIM Travel Time Outputs'!$A:$A,"AVG",'VISSIM Travel Time Outputs'!$B:$B,DY$9)),"-")</f>
        <v>-</v>
      </c>
      <c r="DZ99" s="34" t="str">
        <f>IFERROR(TIME(0,0,AVERAGEIFS('VISSIM Travel Time Outputs'!$K:$K,'VISSIM Travel Time Outputs'!$D:$D,$D99,'VISSIM Travel Time Outputs'!$A:$A,"AVG",'VISSIM Travel Time Outputs'!$B:$B,DZ$9)),"-")</f>
        <v>-</v>
      </c>
      <c r="EA99" s="34" t="str">
        <f>IFERROR(TIME(0,0,AVERAGEIFS('VISSIM Travel Time Outputs'!$K:$K,'VISSIM Travel Time Outputs'!$D:$D,$D99,'VISSIM Travel Time Outputs'!$A:$A,"AVG",'VISSIM Travel Time Outputs'!$B:$B,EA$9)),"-")</f>
        <v>-</v>
      </c>
      <c r="EB99" s="34" t="str">
        <f>IFERROR(TIME(0,0,AVERAGEIFS('VISSIM Travel Time Outputs'!$K:$K,'VISSIM Travel Time Outputs'!$D:$D,$D99,'VISSIM Travel Time Outputs'!$A:$A,"AVG",'VISSIM Travel Time Outputs'!$B:$B,EB$9)),"-")</f>
        <v>-</v>
      </c>
      <c r="EC99" s="34" t="str">
        <f>IFERROR(TIME(0,0,AVERAGEIFS('VISSIM Travel Time Outputs'!$K:$K,'VISSIM Travel Time Outputs'!$D:$D,$D99,'VISSIM Travel Time Outputs'!$A:$A,"AVG",'VISSIM Travel Time Outputs'!$B:$B,EC$9)),"-")</f>
        <v>-</v>
      </c>
      <c r="ED99" s="34" t="str">
        <f>IFERROR(TIME(0,0,AVERAGEIFS('VISSIM Travel Time Outputs'!$K:$K,'VISSIM Travel Time Outputs'!$D:$D,$D99,'VISSIM Travel Time Outputs'!$A:$A,"AVG",'VISSIM Travel Time Outputs'!$B:$B,ED$9)),"-")</f>
        <v>-</v>
      </c>
      <c r="EE99" s="34" t="str">
        <f>IFERROR(TIME(0,0,AVERAGEIFS('VISSIM Travel Time Outputs'!$K:$K,'VISSIM Travel Time Outputs'!$D:$D,$D99,'VISSIM Travel Time Outputs'!$A:$A,"AVG",'VISSIM Travel Time Outputs'!$B:$B,EE$9)),"-")</f>
        <v>-</v>
      </c>
      <c r="EF99" s="34" t="str">
        <f>IFERROR(TIME(0,0,AVERAGEIFS('VISSIM Travel Time Outputs'!$K:$K,'VISSIM Travel Time Outputs'!$D:$D,$D99,'VISSIM Travel Time Outputs'!$A:$A,"AVG",'VISSIM Travel Time Outputs'!$B:$B,EF$9)),"-")</f>
        <v>-</v>
      </c>
      <c r="EG99" s="34" t="str">
        <f>IFERROR(TIME(0,0,AVERAGEIFS('VISSIM Travel Time Outputs'!$K:$K,'VISSIM Travel Time Outputs'!$D:$D,$D99,'VISSIM Travel Time Outputs'!$A:$A,"AVG",'VISSIM Travel Time Outputs'!$B:$B,EG$9)),"-")</f>
        <v>-</v>
      </c>
      <c r="EH99" s="34" t="str">
        <f>IFERROR(TIME(0,0,AVERAGEIFS('VISSIM Travel Time Outputs'!$K:$K,'VISSIM Travel Time Outputs'!$D:$D,$D99,'VISSIM Travel Time Outputs'!$A:$A,"AVG",'VISSIM Travel Time Outputs'!$B:$B,EH$9)),"-")</f>
        <v>-</v>
      </c>
      <c r="EI99" s="134" t="str">
        <f>IFERROR(TIME(0,0,AVERAGEIFS('VISSIM Travel Time Outputs'!$K:$K,'VISSIM Travel Time Outputs'!$D:$D,$D99,'VISSIM Travel Time Outputs'!$A:$A,"AVG",'VISSIM Travel Time Outputs'!$B:$B,EI$9)),"-")</f>
        <v>-</v>
      </c>
      <c r="EJ99" s="126"/>
      <c r="EK99" s="323" t="str">
        <f>IFERROR(AVERAGEIFS('VISSIM Travel Time Outputs'!$H:$H,'VISSIM Travel Time Outputs'!$D:$D,$D99,'VISSIM Travel Time Outputs'!$A:$A,"AVG",'VISSIM Travel Time Outputs'!$B:$B,EK$9),"-")</f>
        <v>-</v>
      </c>
      <c r="EL99" s="324" t="str">
        <f>IFERROR(AVERAGEIFS('VISSIM Travel Time Outputs'!$H:$H,'VISSIM Travel Time Outputs'!$D:$D,$D99,'VISSIM Travel Time Outputs'!$A:$A,"AVG",'VISSIM Travel Time Outputs'!$B:$B,EL$9),"-")</f>
        <v>-</v>
      </c>
      <c r="EM99" s="324" t="str">
        <f>IFERROR(AVERAGEIFS('VISSIM Travel Time Outputs'!$H:$H,'VISSIM Travel Time Outputs'!$D:$D,$D99,'VISSIM Travel Time Outputs'!$A:$A,"AVG",'VISSIM Travel Time Outputs'!$B:$B,EM$9),"-")</f>
        <v>-</v>
      </c>
      <c r="EN99" s="324" t="str">
        <f>IFERROR(AVERAGEIFS('VISSIM Travel Time Outputs'!$H:$H,'VISSIM Travel Time Outputs'!$D:$D,$D99,'VISSIM Travel Time Outputs'!$A:$A,"AVG",'VISSIM Travel Time Outputs'!$B:$B,EN$9),"-")</f>
        <v>-</v>
      </c>
      <c r="EO99" s="324" t="str">
        <f>IFERROR(AVERAGEIFS('VISSIM Travel Time Outputs'!$H:$H,'VISSIM Travel Time Outputs'!$D:$D,$D99,'VISSIM Travel Time Outputs'!$A:$A,"AVG",'VISSIM Travel Time Outputs'!$B:$B,EO$9),"-")</f>
        <v>-</v>
      </c>
      <c r="EP99" s="324" t="str">
        <f>IFERROR(AVERAGEIFS('VISSIM Travel Time Outputs'!$H:$H,'VISSIM Travel Time Outputs'!$D:$D,$D99,'VISSIM Travel Time Outputs'!$A:$A,"AVG",'VISSIM Travel Time Outputs'!$B:$B,EP$9),"-")</f>
        <v>-</v>
      </c>
      <c r="EQ99" s="324" t="str">
        <f>IFERROR(AVERAGEIFS('VISSIM Travel Time Outputs'!$H:$H,'VISSIM Travel Time Outputs'!$D:$D,$D99,'VISSIM Travel Time Outputs'!$A:$A,"AVG",'VISSIM Travel Time Outputs'!$B:$B,EQ$9),"-")</f>
        <v>-</v>
      </c>
      <c r="ER99" s="324" t="str">
        <f>IFERROR(AVERAGEIFS('VISSIM Travel Time Outputs'!$H:$H,'VISSIM Travel Time Outputs'!$D:$D,$D99,'VISSIM Travel Time Outputs'!$A:$A,"AVG",'VISSIM Travel Time Outputs'!$B:$B,ER$9),"-")</f>
        <v>-</v>
      </c>
      <c r="ES99" s="324" t="str">
        <f>IFERROR(AVERAGEIFS('VISSIM Travel Time Outputs'!$H:$H,'VISSIM Travel Time Outputs'!$D:$D,$D99,'VISSIM Travel Time Outputs'!$A:$A,"AVG",'VISSIM Travel Time Outputs'!$B:$B,ES$9),"-")</f>
        <v>-</v>
      </c>
      <c r="ET99" s="324" t="str">
        <f>IFERROR(AVERAGEIFS('VISSIM Travel Time Outputs'!$H:$H,'VISSIM Travel Time Outputs'!$D:$D,$D99,'VISSIM Travel Time Outputs'!$A:$A,"AVG",'VISSIM Travel Time Outputs'!$B:$B,ET$9),"-")</f>
        <v>-</v>
      </c>
      <c r="EU99" s="324" t="str">
        <f>IFERROR(AVERAGEIFS('VISSIM Travel Time Outputs'!$H:$H,'VISSIM Travel Time Outputs'!$D:$D,$D99,'VISSIM Travel Time Outputs'!$A:$A,"AVG",'VISSIM Travel Time Outputs'!$B:$B,EU$9),"-")</f>
        <v>-</v>
      </c>
      <c r="EV99" s="324" t="str">
        <f>IFERROR(AVERAGEIFS('VISSIM Travel Time Outputs'!$H:$H,'VISSIM Travel Time Outputs'!$D:$D,$D99,'VISSIM Travel Time Outputs'!$A:$A,"AVG",'VISSIM Travel Time Outputs'!$B:$B,EV$9),"-")</f>
        <v>-</v>
      </c>
      <c r="EW99" s="324" t="str">
        <f>IFERROR(AVERAGEIFS('VISSIM Travel Time Outputs'!$H:$H,'VISSIM Travel Time Outputs'!$D:$D,$D99,'VISSIM Travel Time Outputs'!$A:$A,"AVG",'VISSIM Travel Time Outputs'!$B:$B,EW$9),"-")</f>
        <v>-</v>
      </c>
      <c r="EX99" s="324" t="str">
        <f>IFERROR(AVERAGEIFS('VISSIM Travel Time Outputs'!$H:$H,'VISSIM Travel Time Outputs'!$D:$D,$D99,'VISSIM Travel Time Outputs'!$A:$A,"AVG",'VISSIM Travel Time Outputs'!$B:$B,EX$9),"-")</f>
        <v>-</v>
      </c>
      <c r="EY99" s="324" t="str">
        <f>IFERROR(AVERAGEIFS('VISSIM Travel Time Outputs'!$H:$H,'VISSIM Travel Time Outputs'!$D:$D,$D99,'VISSIM Travel Time Outputs'!$A:$A,"AVG",'VISSIM Travel Time Outputs'!$B:$B,EY$9),"-")</f>
        <v>-</v>
      </c>
      <c r="EZ99" s="325" t="str">
        <f>IFERROR(AVERAGEIFS('VISSIM Travel Time Outputs'!$H:$H,'VISSIM Travel Time Outputs'!$D:$D,$D99,'VISSIM Travel Time Outputs'!$A:$A,"AVG",'VISSIM Travel Time Outputs'!$B:$B,EZ$9),"-")</f>
        <v>-</v>
      </c>
      <c r="FA99" s="254"/>
      <c r="FB99" s="209" t="str">
        <f t="shared" si="44"/>
        <v>--</v>
      </c>
      <c r="FC99" s="354" t="str">
        <f t="shared" si="45"/>
        <v>--</v>
      </c>
      <c r="FD99" s="325">
        <f t="shared" si="46"/>
        <v>0</v>
      </c>
      <c r="FE99" s="331"/>
      <c r="FF99" s="209" t="str">
        <f>IFERROR(GETPIVOTDATA("Average of TRAVTM(40)",#REF!,"TIMEINT",FF$9,"VEHICLETRAVELTIMEMEASUREMENT",$D99)/3600/24,"--")</f>
        <v>--</v>
      </c>
      <c r="FG99" s="34" t="str">
        <f>IFERROR(GETPIVOTDATA("Average of TRAVTM(40)",#REF!,"TIMEINT",FG$9,"VEHICLETRAVELTIMEMEASUREMENT",$D99)/3600/24,"--")</f>
        <v>--</v>
      </c>
      <c r="FH99" s="34" t="str">
        <f>IFERROR(GETPIVOTDATA("Average of TRAVTM(40)",#REF!,"TIMEINT",FH$9,"VEHICLETRAVELTIMEMEASUREMENT",$D99)/3600/24,"--")</f>
        <v>--</v>
      </c>
      <c r="FI99" s="34" t="str">
        <f>IFERROR(GETPIVOTDATA("Average of TRAVTM(40)",#REF!,"TIMEINT",FI$9,"VEHICLETRAVELTIMEMEASUREMENT",$D99)/3600/24,"--")</f>
        <v>--</v>
      </c>
      <c r="FJ99" s="34" t="str">
        <f>IFERROR(GETPIVOTDATA("Average of TRAVTM(40)",#REF!,"TIMEINT",FJ$9,"VEHICLETRAVELTIMEMEASUREMENT",$D99)/3600/24,"--")</f>
        <v>--</v>
      </c>
      <c r="FK99" s="34" t="str">
        <f>IFERROR(GETPIVOTDATA("Average of TRAVTM(40)",#REF!,"TIMEINT",FK$9,"VEHICLETRAVELTIMEMEASUREMENT",$D99)/3600/24,"--")</f>
        <v>--</v>
      </c>
      <c r="FL99" s="34" t="str">
        <f>IFERROR(GETPIVOTDATA("Average of TRAVTM(40)",#REF!,"TIMEINT",FL$9,"VEHICLETRAVELTIMEMEASUREMENT",$D99)/3600/24,"--")</f>
        <v>--</v>
      </c>
      <c r="FM99" s="34" t="str">
        <f>IFERROR(GETPIVOTDATA("Average of TRAVTM(40)",#REF!,"TIMEINT",FM$9,"VEHICLETRAVELTIMEMEASUREMENT",$D99)/3600/24,"--")</f>
        <v>--</v>
      </c>
      <c r="FN99" s="34" t="str">
        <f>IFERROR(GETPIVOTDATA("Average of TRAVTM(40)",#REF!,"TIMEINT",FN$9,"VEHICLETRAVELTIMEMEASUREMENT",$D99)/3600/24,"--")</f>
        <v>--</v>
      </c>
      <c r="FO99" s="34" t="str">
        <f>IFERROR(GETPIVOTDATA("Average of TRAVTM(40)",#REF!,"TIMEINT",FO$9,"VEHICLETRAVELTIMEMEASUREMENT",$D99)/3600/24,"--")</f>
        <v>--</v>
      </c>
      <c r="FP99" s="34" t="str">
        <f>IFERROR(GETPIVOTDATA("Average of TRAVTM(40)",#REF!,"TIMEINT",FP$9,"VEHICLETRAVELTIMEMEASUREMENT",$D99)/3600/24,"--")</f>
        <v>--</v>
      </c>
      <c r="FQ99" s="34" t="str">
        <f>IFERROR(GETPIVOTDATA("Average of TRAVTM(40)",#REF!,"TIMEINT",FQ$9,"VEHICLETRAVELTIMEMEASUREMENT",$D99)/3600/24,"--")</f>
        <v>--</v>
      </c>
      <c r="FR99" s="34" t="str">
        <f>IFERROR(GETPIVOTDATA("Average of TRAVTM(40)",#REF!,"TIMEINT",FR$9,"VEHICLETRAVELTIMEMEASUREMENT",$D99)/3600/24,"--")</f>
        <v>--</v>
      </c>
      <c r="FS99" s="34" t="str">
        <f>IFERROR(GETPIVOTDATA("Average of TRAVTM(40)",#REF!,"TIMEINT",FS$9,"VEHICLETRAVELTIMEMEASUREMENT",$D99)/3600/24,"--")</f>
        <v>--</v>
      </c>
      <c r="FT99" s="34" t="str">
        <f>IFERROR(GETPIVOTDATA("Average of TRAVTM(40)",#REF!,"TIMEINT",FT$9,"VEHICLETRAVELTIMEMEASUREMENT",$D99)/3600/24,"--")</f>
        <v>--</v>
      </c>
      <c r="FU99" s="134" t="str">
        <f>IFERROR(GETPIVOTDATA("Average of TRAVTM(40)",#REF!,"TIMEINT",FU$9,"VEHICLETRAVELTIMEMEASUREMENT",$D99)/3600/24,"--")</f>
        <v>--</v>
      </c>
      <c r="FV99" s="331"/>
      <c r="FW99" s="323" t="str">
        <f>IFERROR(GETPIVOTDATA("Average of VEHS(40)",#REF!,"TIMEINT",FW$9,"VEHICLETRAVELTIMEMEASUREMENT",$D99),"--")</f>
        <v>--</v>
      </c>
      <c r="FX99" s="324" t="str">
        <f>IFERROR(GETPIVOTDATA("Average of VEHS(40)",#REF!,"TIMEINT",FX$9,"VEHICLETRAVELTIMEMEASUREMENT",$D99),"--")</f>
        <v>--</v>
      </c>
      <c r="FY99" s="324" t="str">
        <f>IFERROR(GETPIVOTDATA("Average of VEHS(40)",#REF!,"TIMEINT",FY$9,"VEHICLETRAVELTIMEMEASUREMENT",$D99),"--")</f>
        <v>--</v>
      </c>
      <c r="FZ99" s="324" t="str">
        <f>IFERROR(GETPIVOTDATA("Average of VEHS(40)",#REF!,"TIMEINT",FZ$9,"VEHICLETRAVELTIMEMEASUREMENT",$D99),"--")</f>
        <v>--</v>
      </c>
      <c r="GA99" s="324" t="str">
        <f>IFERROR(GETPIVOTDATA("Average of VEHS(40)",#REF!,"TIMEINT",GA$9,"VEHICLETRAVELTIMEMEASUREMENT",$D99),"--")</f>
        <v>--</v>
      </c>
      <c r="GB99" s="324" t="str">
        <f>IFERROR(GETPIVOTDATA("Average of VEHS(40)",#REF!,"TIMEINT",GB$9,"VEHICLETRAVELTIMEMEASUREMENT",$D99),"--")</f>
        <v>--</v>
      </c>
      <c r="GC99" s="324" t="str">
        <f>IFERROR(GETPIVOTDATA("Average of VEHS(40)",#REF!,"TIMEINT",GC$9,"VEHICLETRAVELTIMEMEASUREMENT",$D99),"--")</f>
        <v>--</v>
      </c>
      <c r="GD99" s="324" t="str">
        <f>IFERROR(GETPIVOTDATA("Average of VEHS(40)",#REF!,"TIMEINT",GD$9,"VEHICLETRAVELTIMEMEASUREMENT",$D99),"--")</f>
        <v>--</v>
      </c>
      <c r="GE99" s="324" t="str">
        <f>IFERROR(GETPIVOTDATA("Average of VEHS(40)",#REF!,"TIMEINT",GE$9,"VEHICLETRAVELTIMEMEASUREMENT",$D99),"--")</f>
        <v>--</v>
      </c>
      <c r="GF99" s="324" t="str">
        <f>IFERROR(GETPIVOTDATA("Average of VEHS(40)",#REF!,"TIMEINT",GF$9,"VEHICLETRAVELTIMEMEASUREMENT",$D99),"--")</f>
        <v>--</v>
      </c>
      <c r="GG99" s="324" t="str">
        <f>IFERROR(GETPIVOTDATA("Average of VEHS(40)",#REF!,"TIMEINT",GG$9,"VEHICLETRAVELTIMEMEASUREMENT",$D99),"--")</f>
        <v>--</v>
      </c>
      <c r="GH99" s="324" t="str">
        <f>IFERROR(GETPIVOTDATA("Average of VEHS(40)",#REF!,"TIMEINT",GH$9,"VEHICLETRAVELTIMEMEASUREMENT",$D99),"--")</f>
        <v>--</v>
      </c>
      <c r="GI99" s="324" t="str">
        <f>IFERROR(GETPIVOTDATA("Average of VEHS(40)",#REF!,"TIMEINT",GI$9,"VEHICLETRAVELTIMEMEASUREMENT",$D99),"--")</f>
        <v>--</v>
      </c>
      <c r="GJ99" s="324" t="str">
        <f>IFERROR(GETPIVOTDATA("Average of VEHS(40)",#REF!,"TIMEINT",GJ$9,"VEHICLETRAVELTIMEMEASUREMENT",$D99),"--")</f>
        <v>--</v>
      </c>
      <c r="GK99" s="324" t="str">
        <f>IFERROR(GETPIVOTDATA("Average of VEHS(40)",#REF!,"TIMEINT",GK$9,"VEHICLETRAVELTIMEMEASUREMENT",$D99),"--")</f>
        <v>--</v>
      </c>
      <c r="GL99" s="325" t="str">
        <f>IFERROR(GETPIVOTDATA("Average of VEHS(40)",#REF!,"TIMEINT",GL$9,"VEHICLETRAVELTIMEMEASUREMENT",$D99),"--")</f>
        <v>--</v>
      </c>
      <c r="GM99" s="331"/>
      <c r="GN99" s="209" t="str">
        <f t="shared" si="47"/>
        <v>--</v>
      </c>
      <c r="GO99" s="354" t="str">
        <f t="shared" si="48"/>
        <v>--</v>
      </c>
      <c r="GP99" s="325">
        <f t="shared" si="49"/>
        <v>0</v>
      </c>
      <c r="GQ99" s="331"/>
      <c r="GR99" s="209" t="str">
        <f>IFERROR(GETPIVOTDATA("Average of TRAVTM(60)",#REF!,"TIMEINT",GR$9,"VEHICLETRAVELTIMEMEASUREMENT",$D99)/3600/24,"--")</f>
        <v>--</v>
      </c>
      <c r="GS99" s="34" t="str">
        <f>IFERROR(GETPIVOTDATA("Average of TRAVTM(60)",#REF!,"TIMEINT",GS$9,"VEHICLETRAVELTIMEMEASUREMENT",$D99)/3600/24,"--")</f>
        <v>--</v>
      </c>
      <c r="GT99" s="34" t="str">
        <f>IFERROR(GETPIVOTDATA("Average of TRAVTM(60)",#REF!,"TIMEINT",GT$9,"VEHICLETRAVELTIMEMEASUREMENT",$D99)/3600/24,"--")</f>
        <v>--</v>
      </c>
      <c r="GU99" s="34" t="str">
        <f>IFERROR(GETPIVOTDATA("Average of TRAVTM(60)",#REF!,"TIMEINT",GU$9,"VEHICLETRAVELTIMEMEASUREMENT",$D99)/3600/24,"--")</f>
        <v>--</v>
      </c>
      <c r="GV99" s="34" t="str">
        <f>IFERROR(GETPIVOTDATA("Average of TRAVTM(60)",#REF!,"TIMEINT",GV$9,"VEHICLETRAVELTIMEMEASUREMENT",$D99)/3600/24,"--")</f>
        <v>--</v>
      </c>
      <c r="GW99" s="34" t="str">
        <f>IFERROR(GETPIVOTDATA("Average of TRAVTM(60)",#REF!,"TIMEINT",GW$9,"VEHICLETRAVELTIMEMEASUREMENT",$D99)/3600/24,"--")</f>
        <v>--</v>
      </c>
      <c r="GX99" s="34" t="str">
        <f>IFERROR(GETPIVOTDATA("Average of TRAVTM(60)",#REF!,"TIMEINT",GX$9,"VEHICLETRAVELTIMEMEASUREMENT",$D99)/3600/24,"--")</f>
        <v>--</v>
      </c>
      <c r="GY99" s="34" t="str">
        <f>IFERROR(GETPIVOTDATA("Average of TRAVTM(60)",#REF!,"TIMEINT",GY$9,"VEHICLETRAVELTIMEMEASUREMENT",$D99)/3600/24,"--")</f>
        <v>--</v>
      </c>
      <c r="GZ99" s="34" t="str">
        <f>IFERROR(GETPIVOTDATA("Average of TRAVTM(60)",#REF!,"TIMEINT",GZ$9,"VEHICLETRAVELTIMEMEASUREMENT",$D99)/3600/24,"--")</f>
        <v>--</v>
      </c>
      <c r="HA99" s="34" t="str">
        <f>IFERROR(GETPIVOTDATA("Average of TRAVTM(60)",#REF!,"TIMEINT",HA$9,"VEHICLETRAVELTIMEMEASUREMENT",$D99)/3600/24,"--")</f>
        <v>--</v>
      </c>
      <c r="HB99" s="34" t="str">
        <f>IFERROR(GETPIVOTDATA("Average of TRAVTM(60)",#REF!,"TIMEINT",HB$9,"VEHICLETRAVELTIMEMEASUREMENT",$D99)/3600/24,"--")</f>
        <v>--</v>
      </c>
      <c r="HC99" s="34" t="str">
        <f>IFERROR(GETPIVOTDATA("Average of TRAVTM(60)",#REF!,"TIMEINT",HC$9,"VEHICLETRAVELTIMEMEASUREMENT",$D99)/3600/24,"--")</f>
        <v>--</v>
      </c>
      <c r="HD99" s="34" t="str">
        <f>IFERROR(GETPIVOTDATA("Average of TRAVTM(60)",#REF!,"TIMEINT",HD$9,"VEHICLETRAVELTIMEMEASUREMENT",$D99)/3600/24,"--")</f>
        <v>--</v>
      </c>
      <c r="HE99" s="34" t="str">
        <f>IFERROR(GETPIVOTDATA("Average of TRAVTM(60)",#REF!,"TIMEINT",HE$9,"VEHICLETRAVELTIMEMEASUREMENT",$D99)/3600/24,"--")</f>
        <v>--</v>
      </c>
      <c r="HF99" s="34" t="str">
        <f>IFERROR(GETPIVOTDATA("Average of TRAVTM(60)",#REF!,"TIMEINT",HF$9,"VEHICLETRAVELTIMEMEASUREMENT",$D99)/3600/24,"--")</f>
        <v>--</v>
      </c>
      <c r="HG99" s="134" t="str">
        <f>IFERROR(GETPIVOTDATA("Average of TRAVTM(60)",#REF!,"TIMEINT",HG$9,"VEHICLETRAVELTIMEMEASUREMENT",$D99)/3600/24,"--")</f>
        <v>--</v>
      </c>
      <c r="HH99" s="331"/>
      <c r="HI99" s="323" t="str">
        <f>IFERROR(GETPIVOTDATA("Average of VEHS(60)",#REF!,"TIMEINT",HI$9,"VEHICLETRAVELTIMEMEASUREMENT",$D99),"--")</f>
        <v>--</v>
      </c>
      <c r="HJ99" s="324" t="str">
        <f>IFERROR(GETPIVOTDATA("Average of VEHS(60)",#REF!,"TIMEINT",HJ$9,"VEHICLETRAVELTIMEMEASUREMENT",$D99),"--")</f>
        <v>--</v>
      </c>
      <c r="HK99" s="324" t="str">
        <f>IFERROR(GETPIVOTDATA("Average of VEHS(60)",#REF!,"TIMEINT",HK$9,"VEHICLETRAVELTIMEMEASUREMENT",$D99),"--")</f>
        <v>--</v>
      </c>
      <c r="HL99" s="324" t="str">
        <f>IFERROR(GETPIVOTDATA("Average of VEHS(60)",#REF!,"TIMEINT",HL$9,"VEHICLETRAVELTIMEMEASUREMENT",$D99),"--")</f>
        <v>--</v>
      </c>
      <c r="HM99" s="324" t="str">
        <f>IFERROR(GETPIVOTDATA("Average of VEHS(60)",#REF!,"TIMEINT",HM$9,"VEHICLETRAVELTIMEMEASUREMENT",$D99),"--")</f>
        <v>--</v>
      </c>
      <c r="HN99" s="324" t="str">
        <f>IFERROR(GETPIVOTDATA("Average of VEHS(60)",#REF!,"TIMEINT",HN$9,"VEHICLETRAVELTIMEMEASUREMENT",$D99),"--")</f>
        <v>--</v>
      </c>
      <c r="HO99" s="324" t="str">
        <f>IFERROR(GETPIVOTDATA("Average of VEHS(60)",#REF!,"TIMEINT",HO$9,"VEHICLETRAVELTIMEMEASUREMENT",$D99),"--")</f>
        <v>--</v>
      </c>
      <c r="HP99" s="324" t="str">
        <f>IFERROR(GETPIVOTDATA("Average of VEHS(60)",#REF!,"TIMEINT",HP$9,"VEHICLETRAVELTIMEMEASUREMENT",$D99),"--")</f>
        <v>--</v>
      </c>
      <c r="HQ99" s="324" t="str">
        <f>IFERROR(GETPIVOTDATA("Average of VEHS(60)",#REF!,"TIMEINT",HQ$9,"VEHICLETRAVELTIMEMEASUREMENT",$D99),"--")</f>
        <v>--</v>
      </c>
      <c r="HR99" s="324" t="str">
        <f>IFERROR(GETPIVOTDATA("Average of VEHS(60)",#REF!,"TIMEINT",HR$9,"VEHICLETRAVELTIMEMEASUREMENT",$D99),"--")</f>
        <v>--</v>
      </c>
      <c r="HS99" s="324" t="str">
        <f>IFERROR(GETPIVOTDATA("Average of VEHS(60)",#REF!,"TIMEINT",HS$9,"VEHICLETRAVELTIMEMEASUREMENT",$D99),"--")</f>
        <v>--</v>
      </c>
      <c r="HT99" s="324" t="str">
        <f>IFERROR(GETPIVOTDATA("Average of VEHS(60)",#REF!,"TIMEINT",HT$9,"VEHICLETRAVELTIMEMEASUREMENT",$D99),"--")</f>
        <v>--</v>
      </c>
      <c r="HU99" s="324" t="str">
        <f>IFERROR(GETPIVOTDATA("Average of VEHS(60)",#REF!,"TIMEINT",HU$9,"VEHICLETRAVELTIMEMEASUREMENT",$D99),"--")</f>
        <v>--</v>
      </c>
      <c r="HV99" s="324" t="str">
        <f>IFERROR(GETPIVOTDATA("Average of VEHS(60)",#REF!,"TIMEINT",HV$9,"VEHICLETRAVELTIMEMEASUREMENT",$D99),"--")</f>
        <v>--</v>
      </c>
      <c r="HW99" s="324" t="str">
        <f>IFERROR(GETPIVOTDATA("Average of VEHS(60)",#REF!,"TIMEINT",HW$9,"VEHICLETRAVELTIMEMEASUREMENT",$D99),"--")</f>
        <v>--</v>
      </c>
      <c r="HX99" s="325" t="str">
        <f>IFERROR(GETPIVOTDATA("Average of VEHS(60)",#REF!,"TIMEINT",HX$9,"VEHICLETRAVELTIMEMEASUREMENT",$D99),"--")</f>
        <v>--</v>
      </c>
      <c r="HY99" s="331"/>
      <c r="HZ99" s="209" t="str">
        <f t="shared" si="50"/>
        <v>--</v>
      </c>
      <c r="IA99" s="354" t="str">
        <f t="shared" si="51"/>
        <v>--</v>
      </c>
      <c r="IB99" s="325">
        <f t="shared" si="52"/>
        <v>0</v>
      </c>
      <c r="IC99" s="638"/>
      <c r="ID99" s="323" t="str">
        <f>IFERROR(AVERAGEIFS('VISSIM Travel Time Outputs'!#REF!,'VISSIM Travel Time Outputs'!#REF!,$D99,'VISSIM Travel Time Outputs'!#REF!,"AVG",'VISSIM Travel Time Outputs'!#REF!,ID$9),"-")</f>
        <v>-</v>
      </c>
      <c r="IE99" s="324" t="str">
        <f>IFERROR(AVERAGEIFS('VISSIM Travel Time Outputs'!#REF!,'VISSIM Travel Time Outputs'!#REF!,$D99,'VISSIM Travel Time Outputs'!#REF!,"AVG",'VISSIM Travel Time Outputs'!#REF!,IE$9),"-")</f>
        <v>-</v>
      </c>
      <c r="IF99" s="324" t="str">
        <f>IFERROR(AVERAGEIFS('VISSIM Travel Time Outputs'!#REF!,'VISSIM Travel Time Outputs'!#REF!,$D99,'VISSIM Travel Time Outputs'!#REF!,"AVG",'VISSIM Travel Time Outputs'!#REF!,IF$9),"-")</f>
        <v>-</v>
      </c>
      <c r="IG99" s="324" t="str">
        <f>IFERROR(AVERAGEIFS('VISSIM Travel Time Outputs'!#REF!,'VISSIM Travel Time Outputs'!#REF!,$D99,'VISSIM Travel Time Outputs'!#REF!,"AVG",'VISSIM Travel Time Outputs'!#REF!,IG$9),"-")</f>
        <v>-</v>
      </c>
      <c r="IH99" s="324" t="str">
        <f>IFERROR(AVERAGEIFS('VISSIM Travel Time Outputs'!#REF!,'VISSIM Travel Time Outputs'!#REF!,$D99,'VISSIM Travel Time Outputs'!#REF!,"AVG",'VISSIM Travel Time Outputs'!#REF!,IH$9),"-")</f>
        <v>-</v>
      </c>
      <c r="II99" s="324" t="str">
        <f>IFERROR(AVERAGEIFS('VISSIM Travel Time Outputs'!#REF!,'VISSIM Travel Time Outputs'!#REF!,$D99,'VISSIM Travel Time Outputs'!#REF!,"AVG",'VISSIM Travel Time Outputs'!#REF!,II$9),"-")</f>
        <v>-</v>
      </c>
      <c r="IJ99" s="324" t="str">
        <f>IFERROR(AVERAGEIFS('VISSIM Travel Time Outputs'!#REF!,'VISSIM Travel Time Outputs'!#REF!,$D99,'VISSIM Travel Time Outputs'!#REF!,"AVG",'VISSIM Travel Time Outputs'!#REF!,IJ$9),"-")</f>
        <v>-</v>
      </c>
      <c r="IK99" s="324" t="str">
        <f>IFERROR(AVERAGEIFS('VISSIM Travel Time Outputs'!#REF!,'VISSIM Travel Time Outputs'!#REF!,$D99,'VISSIM Travel Time Outputs'!#REF!,"AVG",'VISSIM Travel Time Outputs'!#REF!,IK$9),"-")</f>
        <v>-</v>
      </c>
      <c r="IL99" s="324" t="str">
        <f>IFERROR(AVERAGEIFS('VISSIM Travel Time Outputs'!#REF!,'VISSIM Travel Time Outputs'!#REF!,$D99,'VISSIM Travel Time Outputs'!#REF!,"AVG",'VISSIM Travel Time Outputs'!#REF!,IL$9),"-")</f>
        <v>-</v>
      </c>
      <c r="IM99" s="324" t="str">
        <f>IFERROR(AVERAGEIFS('VISSIM Travel Time Outputs'!#REF!,'VISSIM Travel Time Outputs'!#REF!,$D99,'VISSIM Travel Time Outputs'!#REF!,"AVG",'VISSIM Travel Time Outputs'!#REF!,IM$9),"-")</f>
        <v>-</v>
      </c>
      <c r="IN99" s="324" t="str">
        <f>IFERROR(AVERAGEIFS('VISSIM Travel Time Outputs'!#REF!,'VISSIM Travel Time Outputs'!#REF!,$D99,'VISSIM Travel Time Outputs'!#REF!,"AVG",'VISSIM Travel Time Outputs'!#REF!,IN$9),"-")</f>
        <v>-</v>
      </c>
      <c r="IO99" s="324" t="str">
        <f>IFERROR(AVERAGEIFS('VISSIM Travel Time Outputs'!#REF!,'VISSIM Travel Time Outputs'!#REF!,$D99,'VISSIM Travel Time Outputs'!#REF!,"AVG",'VISSIM Travel Time Outputs'!#REF!,IO$9),"-")</f>
        <v>-</v>
      </c>
      <c r="IP99" s="324" t="str">
        <f>IFERROR(AVERAGEIFS('VISSIM Travel Time Outputs'!#REF!,'VISSIM Travel Time Outputs'!#REF!,$D99,'VISSIM Travel Time Outputs'!#REF!,"AVG",'VISSIM Travel Time Outputs'!#REF!,IP$9),"-")</f>
        <v>-</v>
      </c>
      <c r="IQ99" s="324" t="str">
        <f>IFERROR(AVERAGEIFS('VISSIM Travel Time Outputs'!#REF!,'VISSIM Travel Time Outputs'!#REF!,$D99,'VISSIM Travel Time Outputs'!#REF!,"AVG",'VISSIM Travel Time Outputs'!#REF!,IQ$9),"-")</f>
        <v>-</v>
      </c>
      <c r="IR99" s="324" t="str">
        <f>IFERROR(AVERAGEIFS('VISSIM Travel Time Outputs'!#REF!,'VISSIM Travel Time Outputs'!#REF!,$D99,'VISSIM Travel Time Outputs'!#REF!,"AVG",'VISSIM Travel Time Outputs'!#REF!,IR$9),"-")</f>
        <v>-</v>
      </c>
      <c r="IS99" s="325" t="str">
        <f>IFERROR(AVERAGEIFS('VISSIM Travel Time Outputs'!#REF!,'VISSIM Travel Time Outputs'!#REF!,$D99,'VISSIM Travel Time Outputs'!#REF!,"AVG",'VISSIM Travel Time Outputs'!#REF!,IS$9),"-")</f>
        <v>-</v>
      </c>
      <c r="IT99" s="325" t="str">
        <f t="shared" si="53"/>
        <v>--</v>
      </c>
    </row>
    <row r="100" spans="1:254" x14ac:dyDescent="0.35">
      <c r="A100" s="252" t="str">
        <f t="shared" si="34"/>
        <v>H</v>
      </c>
      <c r="B100" s="319">
        <f t="shared" si="54"/>
        <v>91</v>
      </c>
      <c r="C100" s="413">
        <f>INDEX('Input - Travel Times'!$B$3:$AH$103,MATCH($B100,'Input - Travel Times'!$B$3:$B$103,0),MATCH(C$9,'Input - Travel Times'!$B$3:$AH$3,0))</f>
        <v>0</v>
      </c>
      <c r="D100" s="150">
        <f>INDEX('Input - Travel Times'!$B$3:$AH$103,MATCH($B100,'Input - Travel Times'!$B$3:$B$103,0),MATCH(D$9,'Input - Travel Times'!$B$3:$AH$3,0))</f>
        <v>0</v>
      </c>
      <c r="E100" s="518">
        <f>TIME(0,0,INDEX('Input - Travel Times'!$B$3:$AH$103,MATCH($B100,'Input - Travel Times'!$B$3:$B$103,0),MATCH(E$9,'Input - Travel Times'!$B$3:$AH$3,0)))</f>
        <v>0</v>
      </c>
      <c r="F100" s="518">
        <f>TIME(0,0,INDEX('Input - Travel Times'!$B$3:$AH$103,MATCH($B100,'Input - Travel Times'!$B$3:$B$103,0),MATCH(F$9,'Input - Travel Times'!$B$3:$AH$3,0)))</f>
        <v>0</v>
      </c>
      <c r="G100" s="518">
        <f>TIME(0,0,INDEX('Input - Travel Times'!$B$3:$AH$103,MATCH($B100,'Input - Travel Times'!$B$3:$B$103,0),MATCH(G$9,'Input - Travel Times'!$B$3:$AH$3,0)))</f>
        <v>0</v>
      </c>
      <c r="H100" s="518">
        <f>TIME(0,0,INDEX('Input - Travel Times'!$B$3:$AH$103,MATCH($B100,'Input - Travel Times'!$B$3:$B$103,0),MATCH(H$9,'Input - Travel Times'!$B$3:$AH$3,0)))</f>
        <v>0</v>
      </c>
      <c r="I100" s="130"/>
      <c r="J100" s="209" t="str">
        <f>IFERROR(TIME(0,0,AVERAGEIFS('VISSIM Travel Time Outputs'!$I:$I,'VISSIM Travel Time Outputs'!$D:$D,$D100,'VISSIM Travel Time Outputs'!$A:$A,"AVG",'VISSIM Travel Time Outputs'!$B:$B,J$9)),"-")</f>
        <v>-</v>
      </c>
      <c r="K100" s="34" t="str">
        <f>IFERROR(TIME(0,0,AVERAGEIFS('VISSIM Travel Time Outputs'!$I:$I,'VISSIM Travel Time Outputs'!$D:$D,$D100,'VISSIM Travel Time Outputs'!$A:$A,"AVG",'VISSIM Travel Time Outputs'!$B:$B,K$9)),"-")</f>
        <v>-</v>
      </c>
      <c r="L100" s="34" t="str">
        <f>IFERROR(TIME(0,0,AVERAGEIFS('VISSIM Travel Time Outputs'!$I:$I,'VISSIM Travel Time Outputs'!$D:$D,$D100,'VISSIM Travel Time Outputs'!$A:$A,"AVG",'VISSIM Travel Time Outputs'!$B:$B,L$9)),"-")</f>
        <v>-</v>
      </c>
      <c r="M100" s="34" t="str">
        <f>IFERROR(TIME(0,0,AVERAGEIFS('VISSIM Travel Time Outputs'!$I:$I,'VISSIM Travel Time Outputs'!$D:$D,$D100,'VISSIM Travel Time Outputs'!$A:$A,"AVG",'VISSIM Travel Time Outputs'!$B:$B,M$9)),"-")</f>
        <v>-</v>
      </c>
      <c r="N100" s="34" t="str">
        <f>IFERROR(TIME(0,0,AVERAGEIFS('VISSIM Travel Time Outputs'!$I:$I,'VISSIM Travel Time Outputs'!$D:$D,$D100,'VISSIM Travel Time Outputs'!$A:$A,"AVG",'VISSIM Travel Time Outputs'!$B:$B,N$9)),"-")</f>
        <v>-</v>
      </c>
      <c r="O100" s="34" t="str">
        <f>IFERROR(TIME(0,0,AVERAGEIFS('VISSIM Travel Time Outputs'!$I:$I,'VISSIM Travel Time Outputs'!$D:$D,$D100,'VISSIM Travel Time Outputs'!$A:$A,"AVG",'VISSIM Travel Time Outputs'!$B:$B,O$9)),"-")</f>
        <v>-</v>
      </c>
      <c r="P100" s="34" t="str">
        <f>IFERROR(TIME(0,0,AVERAGEIFS('VISSIM Travel Time Outputs'!$I:$I,'VISSIM Travel Time Outputs'!$D:$D,$D100,'VISSIM Travel Time Outputs'!$A:$A,"AVG",'VISSIM Travel Time Outputs'!$B:$B,P$9)),"-")</f>
        <v>-</v>
      </c>
      <c r="Q100" s="34" t="str">
        <f>IFERROR(TIME(0,0,AVERAGEIFS('VISSIM Travel Time Outputs'!$I:$I,'VISSIM Travel Time Outputs'!$D:$D,$D100,'VISSIM Travel Time Outputs'!$A:$A,"AVG",'VISSIM Travel Time Outputs'!$B:$B,Q$9)),"-")</f>
        <v>-</v>
      </c>
      <c r="R100" s="34" t="str">
        <f>IFERROR(TIME(0,0,AVERAGEIFS('VISSIM Travel Time Outputs'!$I:$I,'VISSIM Travel Time Outputs'!$D:$D,$D100,'VISSIM Travel Time Outputs'!$A:$A,"AVG",'VISSIM Travel Time Outputs'!$B:$B,R$9)),"-")</f>
        <v>-</v>
      </c>
      <c r="S100" s="34" t="str">
        <f>IFERROR(TIME(0,0,AVERAGEIFS('VISSIM Travel Time Outputs'!$I:$I,'VISSIM Travel Time Outputs'!$D:$D,$D100,'VISSIM Travel Time Outputs'!$A:$A,"AVG",'VISSIM Travel Time Outputs'!$B:$B,S$9)),"-")</f>
        <v>-</v>
      </c>
      <c r="T100" s="34" t="str">
        <f>IFERROR(TIME(0,0,AVERAGEIFS('VISSIM Travel Time Outputs'!$I:$I,'VISSIM Travel Time Outputs'!$D:$D,$D100,'VISSIM Travel Time Outputs'!$A:$A,"AVG",'VISSIM Travel Time Outputs'!$B:$B,T$9)),"-")</f>
        <v>-</v>
      </c>
      <c r="U100" s="34" t="str">
        <f>IFERROR(TIME(0,0,AVERAGEIFS('VISSIM Travel Time Outputs'!$I:$I,'VISSIM Travel Time Outputs'!$D:$D,$D100,'VISSIM Travel Time Outputs'!$A:$A,"AVG",'VISSIM Travel Time Outputs'!$B:$B,U$9)),"-")</f>
        <v>-</v>
      </c>
      <c r="V100" s="34" t="str">
        <f>IFERROR(TIME(0,0,AVERAGEIFS('VISSIM Travel Time Outputs'!$I:$I,'VISSIM Travel Time Outputs'!$D:$D,$D100,'VISSIM Travel Time Outputs'!$A:$A,"AVG",'VISSIM Travel Time Outputs'!$B:$B,V$9)),"-")</f>
        <v>-</v>
      </c>
      <c r="W100" s="34" t="str">
        <f>IFERROR(TIME(0,0,AVERAGEIFS('VISSIM Travel Time Outputs'!$I:$I,'VISSIM Travel Time Outputs'!$D:$D,$D100,'VISSIM Travel Time Outputs'!$A:$A,"AVG",'VISSIM Travel Time Outputs'!$B:$B,W$9)),"-")</f>
        <v>-</v>
      </c>
      <c r="X100" s="34" t="str">
        <f>IFERROR(TIME(0,0,AVERAGEIFS('VISSIM Travel Time Outputs'!$I:$I,'VISSIM Travel Time Outputs'!$D:$D,$D100,'VISSIM Travel Time Outputs'!$A:$A,"AVG",'VISSIM Travel Time Outputs'!$B:$B,X$9)),"-")</f>
        <v>-</v>
      </c>
      <c r="Y100" s="134" t="str">
        <f>IFERROR(TIME(0,0,AVERAGEIFS('VISSIM Travel Time Outputs'!$I:$I,'VISSIM Travel Time Outputs'!$D:$D,$D100,'VISSIM Travel Time Outputs'!$A:$A,"AVG",'VISSIM Travel Time Outputs'!$B:$B,Y$9)),"-")</f>
        <v>-</v>
      </c>
      <c r="Z100" s="254"/>
      <c r="AA100" s="323" t="str">
        <f>IFERROR(AVERAGEIFS('VISSIM Travel Time Outputs'!$F:$F,'VISSIM Travel Time Outputs'!$D:$D,$D100,'VISSIM Travel Time Outputs'!$A:$A,"AVG",'VISSIM Travel Time Outputs'!$B:$B,AA$9),"-")</f>
        <v>-</v>
      </c>
      <c r="AB100" s="324" t="str">
        <f>IFERROR(AVERAGEIFS('VISSIM Travel Time Outputs'!$F:$F,'VISSIM Travel Time Outputs'!$D:$D,$D100,'VISSIM Travel Time Outputs'!$A:$A,"AVG",'VISSIM Travel Time Outputs'!$B:$B,AB$9),"-")</f>
        <v>-</v>
      </c>
      <c r="AC100" s="324" t="str">
        <f>IFERROR(AVERAGEIFS('VISSIM Travel Time Outputs'!$F:$F,'VISSIM Travel Time Outputs'!$D:$D,$D100,'VISSIM Travel Time Outputs'!$A:$A,"AVG",'VISSIM Travel Time Outputs'!$B:$B,AC$9),"-")</f>
        <v>-</v>
      </c>
      <c r="AD100" s="324" t="str">
        <f>IFERROR(AVERAGEIFS('VISSIM Travel Time Outputs'!$F:$F,'VISSIM Travel Time Outputs'!$D:$D,$D100,'VISSIM Travel Time Outputs'!$A:$A,"AVG",'VISSIM Travel Time Outputs'!$B:$B,AD$9),"-")</f>
        <v>-</v>
      </c>
      <c r="AE100" s="324" t="str">
        <f>IFERROR(AVERAGEIFS('VISSIM Travel Time Outputs'!$F:$F,'VISSIM Travel Time Outputs'!$D:$D,$D100,'VISSIM Travel Time Outputs'!$A:$A,"AVG",'VISSIM Travel Time Outputs'!$B:$B,AE$9),"-")</f>
        <v>-</v>
      </c>
      <c r="AF100" s="324" t="str">
        <f>IFERROR(AVERAGEIFS('VISSIM Travel Time Outputs'!$F:$F,'VISSIM Travel Time Outputs'!$D:$D,$D100,'VISSIM Travel Time Outputs'!$A:$A,"AVG",'VISSIM Travel Time Outputs'!$B:$B,AF$9),"-")</f>
        <v>-</v>
      </c>
      <c r="AG100" s="324" t="str">
        <f>IFERROR(AVERAGEIFS('VISSIM Travel Time Outputs'!$F:$F,'VISSIM Travel Time Outputs'!$D:$D,$D100,'VISSIM Travel Time Outputs'!$A:$A,"AVG",'VISSIM Travel Time Outputs'!$B:$B,AG$9),"-")</f>
        <v>-</v>
      </c>
      <c r="AH100" s="324" t="str">
        <f>IFERROR(AVERAGEIFS('VISSIM Travel Time Outputs'!$F:$F,'VISSIM Travel Time Outputs'!$D:$D,$D100,'VISSIM Travel Time Outputs'!$A:$A,"AVG",'VISSIM Travel Time Outputs'!$B:$B,AH$9),"-")</f>
        <v>-</v>
      </c>
      <c r="AI100" s="324" t="str">
        <f>IFERROR(AVERAGEIFS('VISSIM Travel Time Outputs'!$F:$F,'VISSIM Travel Time Outputs'!$D:$D,$D100,'VISSIM Travel Time Outputs'!$A:$A,"AVG",'VISSIM Travel Time Outputs'!$B:$B,AI$9),"-")</f>
        <v>-</v>
      </c>
      <c r="AJ100" s="324" t="str">
        <f>IFERROR(AVERAGEIFS('VISSIM Travel Time Outputs'!$F:$F,'VISSIM Travel Time Outputs'!$D:$D,$D100,'VISSIM Travel Time Outputs'!$A:$A,"AVG",'VISSIM Travel Time Outputs'!$B:$B,AJ$9),"-")</f>
        <v>-</v>
      </c>
      <c r="AK100" s="324" t="str">
        <f>IFERROR(AVERAGEIFS('VISSIM Travel Time Outputs'!$F:$F,'VISSIM Travel Time Outputs'!$D:$D,$D100,'VISSIM Travel Time Outputs'!$A:$A,"AVG",'VISSIM Travel Time Outputs'!$B:$B,AK$9),"-")</f>
        <v>-</v>
      </c>
      <c r="AL100" s="324" t="str">
        <f>IFERROR(AVERAGEIFS('VISSIM Travel Time Outputs'!$F:$F,'VISSIM Travel Time Outputs'!$D:$D,$D100,'VISSIM Travel Time Outputs'!$A:$A,"AVG",'VISSIM Travel Time Outputs'!$B:$B,AL$9),"-")</f>
        <v>-</v>
      </c>
      <c r="AM100" s="324" t="str">
        <f>IFERROR(AVERAGEIFS('VISSIM Travel Time Outputs'!$F:$F,'VISSIM Travel Time Outputs'!$D:$D,$D100,'VISSIM Travel Time Outputs'!$A:$A,"AVG",'VISSIM Travel Time Outputs'!$B:$B,AM$9),"-")</f>
        <v>-</v>
      </c>
      <c r="AN100" s="324" t="str">
        <f>IFERROR(AVERAGEIFS('VISSIM Travel Time Outputs'!$F:$F,'VISSIM Travel Time Outputs'!$D:$D,$D100,'VISSIM Travel Time Outputs'!$A:$A,"AVG",'VISSIM Travel Time Outputs'!$B:$B,AN$9),"-")</f>
        <v>-</v>
      </c>
      <c r="AO100" s="324" t="str">
        <f>IFERROR(AVERAGEIFS('VISSIM Travel Time Outputs'!$F:$F,'VISSIM Travel Time Outputs'!$D:$D,$D100,'VISSIM Travel Time Outputs'!$A:$A,"AVG",'VISSIM Travel Time Outputs'!$B:$B,AO$9),"-")</f>
        <v>-</v>
      </c>
      <c r="AP100" s="325" t="str">
        <f>IFERROR(AVERAGEIFS('VISSIM Travel Time Outputs'!$F:$F,'VISSIM Travel Time Outputs'!$D:$D,$D100,'VISSIM Travel Time Outputs'!$A:$A,"AVG",'VISSIM Travel Time Outputs'!$B:$B,AP$9),"-")</f>
        <v>-</v>
      </c>
      <c r="AQ100" s="331"/>
      <c r="AR100" s="209" t="str">
        <f t="shared" si="35"/>
        <v>--</v>
      </c>
      <c r="AS100" s="354" t="str">
        <f t="shared" si="36"/>
        <v>--</v>
      </c>
      <c r="AT100" s="325">
        <f t="shared" si="37"/>
        <v>0</v>
      </c>
      <c r="AU100" s="255"/>
      <c r="AV100" s="209" t="str">
        <f>IFERROR(TIME(0,0,AVERAGEIFS('VISSIM Travel Time Outputs'!$J:$J,'VISSIM Travel Time Outputs'!$D:$D,$D100,'VISSIM Travel Time Outputs'!$A:$A,"AVG",'VISSIM Travel Time Outputs'!$B:$B,AV$9)),"-")</f>
        <v>-</v>
      </c>
      <c r="AW100" s="34" t="str">
        <f>IFERROR(TIME(0,0,AVERAGEIFS('VISSIM Travel Time Outputs'!$J:$J,'VISSIM Travel Time Outputs'!$D:$D,$D100,'VISSIM Travel Time Outputs'!$A:$A,"AVG",'VISSIM Travel Time Outputs'!$B:$B,AW$9)),"-")</f>
        <v>-</v>
      </c>
      <c r="AX100" s="34" t="str">
        <f>IFERROR(TIME(0,0,AVERAGEIFS('VISSIM Travel Time Outputs'!$J:$J,'VISSIM Travel Time Outputs'!$D:$D,$D100,'VISSIM Travel Time Outputs'!$A:$A,"AVG",'VISSIM Travel Time Outputs'!$B:$B,AX$9)),"-")</f>
        <v>-</v>
      </c>
      <c r="AY100" s="34" t="str">
        <f>IFERROR(TIME(0,0,AVERAGEIFS('VISSIM Travel Time Outputs'!$J:$J,'VISSIM Travel Time Outputs'!$D:$D,$D100,'VISSIM Travel Time Outputs'!$A:$A,"AVG",'VISSIM Travel Time Outputs'!$B:$B,AY$9)),"-")</f>
        <v>-</v>
      </c>
      <c r="AZ100" s="34" t="str">
        <f>IFERROR(TIME(0,0,AVERAGEIFS('VISSIM Travel Time Outputs'!$J:$J,'VISSIM Travel Time Outputs'!$D:$D,$D100,'VISSIM Travel Time Outputs'!$A:$A,"AVG",'VISSIM Travel Time Outputs'!$B:$B,AZ$9)),"-")</f>
        <v>-</v>
      </c>
      <c r="BA100" s="34" t="str">
        <f>IFERROR(TIME(0,0,AVERAGEIFS('VISSIM Travel Time Outputs'!$J:$J,'VISSIM Travel Time Outputs'!$D:$D,$D100,'VISSIM Travel Time Outputs'!$A:$A,"AVG",'VISSIM Travel Time Outputs'!$B:$B,BA$9)),"-")</f>
        <v>-</v>
      </c>
      <c r="BB100" s="34" t="str">
        <f>IFERROR(TIME(0,0,AVERAGEIFS('VISSIM Travel Time Outputs'!$J:$J,'VISSIM Travel Time Outputs'!$D:$D,$D100,'VISSIM Travel Time Outputs'!$A:$A,"AVG",'VISSIM Travel Time Outputs'!$B:$B,BB$9)),"-")</f>
        <v>-</v>
      </c>
      <c r="BC100" s="34" t="str">
        <f>IFERROR(TIME(0,0,AVERAGEIFS('VISSIM Travel Time Outputs'!$J:$J,'VISSIM Travel Time Outputs'!$D:$D,$D100,'VISSIM Travel Time Outputs'!$A:$A,"AVG",'VISSIM Travel Time Outputs'!$B:$B,BC$9)),"-")</f>
        <v>-</v>
      </c>
      <c r="BD100" s="34" t="str">
        <f>IFERROR(TIME(0,0,AVERAGEIFS('VISSIM Travel Time Outputs'!$J:$J,'VISSIM Travel Time Outputs'!$D:$D,$D100,'VISSIM Travel Time Outputs'!$A:$A,"AVG",'VISSIM Travel Time Outputs'!$B:$B,BD$9)),"-")</f>
        <v>-</v>
      </c>
      <c r="BE100" s="34" t="str">
        <f>IFERROR(TIME(0,0,AVERAGEIFS('VISSIM Travel Time Outputs'!$J:$J,'VISSIM Travel Time Outputs'!$D:$D,$D100,'VISSIM Travel Time Outputs'!$A:$A,"AVG",'VISSIM Travel Time Outputs'!$B:$B,BE$9)),"-")</f>
        <v>-</v>
      </c>
      <c r="BF100" s="34" t="str">
        <f>IFERROR(TIME(0,0,AVERAGEIFS('VISSIM Travel Time Outputs'!$J:$J,'VISSIM Travel Time Outputs'!$D:$D,$D100,'VISSIM Travel Time Outputs'!$A:$A,"AVG",'VISSIM Travel Time Outputs'!$B:$B,BF$9)),"-")</f>
        <v>-</v>
      </c>
      <c r="BG100" s="34" t="str">
        <f>IFERROR(TIME(0,0,AVERAGEIFS('VISSIM Travel Time Outputs'!$J:$J,'VISSIM Travel Time Outputs'!$D:$D,$D100,'VISSIM Travel Time Outputs'!$A:$A,"AVG",'VISSIM Travel Time Outputs'!$B:$B,BG$9)),"-")</f>
        <v>-</v>
      </c>
      <c r="BH100" s="34" t="str">
        <f>IFERROR(TIME(0,0,AVERAGEIFS('VISSIM Travel Time Outputs'!$J:$J,'VISSIM Travel Time Outputs'!$D:$D,$D100,'VISSIM Travel Time Outputs'!$A:$A,"AVG",'VISSIM Travel Time Outputs'!$B:$B,BH$9)),"-")</f>
        <v>-</v>
      </c>
      <c r="BI100" s="34" t="str">
        <f>IFERROR(TIME(0,0,AVERAGEIFS('VISSIM Travel Time Outputs'!$J:$J,'VISSIM Travel Time Outputs'!$D:$D,$D100,'VISSIM Travel Time Outputs'!$A:$A,"AVG",'VISSIM Travel Time Outputs'!$B:$B,BI$9)),"-")</f>
        <v>-</v>
      </c>
      <c r="BJ100" s="34" t="str">
        <f>IFERROR(TIME(0,0,AVERAGEIFS('VISSIM Travel Time Outputs'!$J:$J,'VISSIM Travel Time Outputs'!$D:$D,$D100,'VISSIM Travel Time Outputs'!$A:$A,"AVG",'VISSIM Travel Time Outputs'!$B:$B,BJ$9)),"-")</f>
        <v>-</v>
      </c>
      <c r="BK100" s="134" t="str">
        <f>IFERROR(TIME(0,0,AVERAGEIFS('VISSIM Travel Time Outputs'!$J:$J,'VISSIM Travel Time Outputs'!$D:$D,$D100,'VISSIM Travel Time Outputs'!$A:$A,"AVG",'VISSIM Travel Time Outputs'!$B:$B,BK$9)),"-")</f>
        <v>-</v>
      </c>
      <c r="BL100" s="126"/>
      <c r="BM100" s="323" t="str">
        <f>IFERROR(AVERAGEIFS('VISSIM Travel Time Outputs'!$G:$G,'VISSIM Travel Time Outputs'!$D:$D,$D100,'VISSIM Travel Time Outputs'!$A:$A,"AVG",'VISSIM Travel Time Outputs'!$B:$B,BM$9),"-")</f>
        <v>-</v>
      </c>
      <c r="BN100" s="324" t="str">
        <f>IFERROR(AVERAGEIFS('VISSIM Travel Time Outputs'!$G:$G,'VISSIM Travel Time Outputs'!$D:$D,$D100,'VISSIM Travel Time Outputs'!$A:$A,"AVG",'VISSIM Travel Time Outputs'!$B:$B,BN$9),"-")</f>
        <v>-</v>
      </c>
      <c r="BO100" s="324" t="str">
        <f>IFERROR(AVERAGEIFS('VISSIM Travel Time Outputs'!$G:$G,'VISSIM Travel Time Outputs'!$D:$D,$D100,'VISSIM Travel Time Outputs'!$A:$A,"AVG",'VISSIM Travel Time Outputs'!$B:$B,BO$9),"-")</f>
        <v>-</v>
      </c>
      <c r="BP100" s="324" t="str">
        <f>IFERROR(AVERAGEIFS('VISSIM Travel Time Outputs'!$G:$G,'VISSIM Travel Time Outputs'!$D:$D,$D100,'VISSIM Travel Time Outputs'!$A:$A,"AVG",'VISSIM Travel Time Outputs'!$B:$B,BP$9),"-")</f>
        <v>-</v>
      </c>
      <c r="BQ100" s="324" t="str">
        <f>IFERROR(AVERAGEIFS('VISSIM Travel Time Outputs'!$G:$G,'VISSIM Travel Time Outputs'!$D:$D,$D100,'VISSIM Travel Time Outputs'!$A:$A,"AVG",'VISSIM Travel Time Outputs'!$B:$B,BQ$9),"-")</f>
        <v>-</v>
      </c>
      <c r="BR100" s="324" t="str">
        <f>IFERROR(AVERAGEIFS('VISSIM Travel Time Outputs'!$G:$G,'VISSIM Travel Time Outputs'!$D:$D,$D100,'VISSIM Travel Time Outputs'!$A:$A,"AVG",'VISSIM Travel Time Outputs'!$B:$B,BR$9),"-")</f>
        <v>-</v>
      </c>
      <c r="BS100" s="324" t="str">
        <f>IFERROR(AVERAGEIFS('VISSIM Travel Time Outputs'!$G:$G,'VISSIM Travel Time Outputs'!$D:$D,$D100,'VISSIM Travel Time Outputs'!$A:$A,"AVG",'VISSIM Travel Time Outputs'!$B:$B,BS$9),"-")</f>
        <v>-</v>
      </c>
      <c r="BT100" s="324" t="str">
        <f>IFERROR(AVERAGEIFS('VISSIM Travel Time Outputs'!$G:$G,'VISSIM Travel Time Outputs'!$D:$D,$D100,'VISSIM Travel Time Outputs'!$A:$A,"AVG",'VISSIM Travel Time Outputs'!$B:$B,BT$9),"-")</f>
        <v>-</v>
      </c>
      <c r="BU100" s="324" t="str">
        <f>IFERROR(AVERAGEIFS('VISSIM Travel Time Outputs'!$G:$G,'VISSIM Travel Time Outputs'!$D:$D,$D100,'VISSIM Travel Time Outputs'!$A:$A,"AVG",'VISSIM Travel Time Outputs'!$B:$B,BU$9),"-")</f>
        <v>-</v>
      </c>
      <c r="BV100" s="324" t="str">
        <f>IFERROR(AVERAGEIFS('VISSIM Travel Time Outputs'!$G:$G,'VISSIM Travel Time Outputs'!$D:$D,$D100,'VISSIM Travel Time Outputs'!$A:$A,"AVG",'VISSIM Travel Time Outputs'!$B:$B,BV$9),"-")</f>
        <v>-</v>
      </c>
      <c r="BW100" s="324" t="str">
        <f>IFERROR(AVERAGEIFS('VISSIM Travel Time Outputs'!$G:$G,'VISSIM Travel Time Outputs'!$D:$D,$D100,'VISSIM Travel Time Outputs'!$A:$A,"AVG",'VISSIM Travel Time Outputs'!$B:$B,BW$9),"-")</f>
        <v>-</v>
      </c>
      <c r="BX100" s="324" t="str">
        <f>IFERROR(AVERAGEIFS('VISSIM Travel Time Outputs'!$G:$G,'VISSIM Travel Time Outputs'!$D:$D,$D100,'VISSIM Travel Time Outputs'!$A:$A,"AVG",'VISSIM Travel Time Outputs'!$B:$B,BX$9),"-")</f>
        <v>-</v>
      </c>
      <c r="BY100" s="324" t="str">
        <f>IFERROR(AVERAGEIFS('VISSIM Travel Time Outputs'!$G:$G,'VISSIM Travel Time Outputs'!$D:$D,$D100,'VISSIM Travel Time Outputs'!$A:$A,"AVG",'VISSIM Travel Time Outputs'!$B:$B,BY$9),"-")</f>
        <v>-</v>
      </c>
      <c r="BZ100" s="324" t="str">
        <f>IFERROR(AVERAGEIFS('VISSIM Travel Time Outputs'!$G:$G,'VISSIM Travel Time Outputs'!$D:$D,$D100,'VISSIM Travel Time Outputs'!$A:$A,"AVG",'VISSIM Travel Time Outputs'!$B:$B,BZ$9),"-")</f>
        <v>-</v>
      </c>
      <c r="CA100" s="324" t="str">
        <f>IFERROR(AVERAGEIFS('VISSIM Travel Time Outputs'!$G:$G,'VISSIM Travel Time Outputs'!$D:$D,$D100,'VISSIM Travel Time Outputs'!$A:$A,"AVG",'VISSIM Travel Time Outputs'!$B:$B,CA$9),"-")</f>
        <v>-</v>
      </c>
      <c r="CB100" s="325" t="str">
        <f>IFERROR(AVERAGEIFS('VISSIM Travel Time Outputs'!$G:$G,'VISSIM Travel Time Outputs'!$D:$D,$D100,'VISSIM Travel Time Outputs'!$A:$A,"AVG",'VISSIM Travel Time Outputs'!$B:$B,CB$9),"-")</f>
        <v>-</v>
      </c>
      <c r="CC100" s="254"/>
      <c r="CD100" s="209" t="str">
        <f t="shared" si="38"/>
        <v>--</v>
      </c>
      <c r="CE100" s="354" t="str">
        <f t="shared" si="39"/>
        <v>--</v>
      </c>
      <c r="CF100" s="325">
        <f t="shared" si="40"/>
        <v>0</v>
      </c>
      <c r="CG100" s="331"/>
      <c r="CH100" s="209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134"/>
      <c r="CX100" s="331"/>
      <c r="CY100" s="323"/>
      <c r="CZ100" s="324"/>
      <c r="DA100" s="324"/>
      <c r="DB100" s="324"/>
      <c r="DC100" s="324"/>
      <c r="DD100" s="324"/>
      <c r="DE100" s="324"/>
      <c r="DF100" s="324"/>
      <c r="DG100" s="324"/>
      <c r="DH100" s="324"/>
      <c r="DI100" s="324"/>
      <c r="DJ100" s="324"/>
      <c r="DK100" s="324"/>
      <c r="DL100" s="324"/>
      <c r="DM100" s="324"/>
      <c r="DN100" s="325"/>
      <c r="DO100" s="331"/>
      <c r="DP100" s="209" t="str">
        <f t="shared" si="41"/>
        <v>--</v>
      </c>
      <c r="DQ100" s="354" t="str">
        <f t="shared" si="42"/>
        <v>--</v>
      </c>
      <c r="DR100" s="325">
        <f t="shared" si="43"/>
        <v>0</v>
      </c>
      <c r="DS100" s="255"/>
      <c r="DT100" s="209" t="str">
        <f>IFERROR(TIME(0,0,AVERAGEIFS('VISSIM Travel Time Outputs'!$K:$K,'VISSIM Travel Time Outputs'!$D:$D,$D100,'VISSIM Travel Time Outputs'!$A:$A,"AVG",'VISSIM Travel Time Outputs'!$B:$B,DT$9)),"-")</f>
        <v>-</v>
      </c>
      <c r="DU100" s="34" t="str">
        <f>IFERROR(TIME(0,0,AVERAGEIFS('VISSIM Travel Time Outputs'!$K:$K,'VISSIM Travel Time Outputs'!$D:$D,$D100,'VISSIM Travel Time Outputs'!$A:$A,"AVG",'VISSIM Travel Time Outputs'!$B:$B,DU$9)),"-")</f>
        <v>-</v>
      </c>
      <c r="DV100" s="34" t="str">
        <f>IFERROR(TIME(0,0,AVERAGEIFS('VISSIM Travel Time Outputs'!$K:$K,'VISSIM Travel Time Outputs'!$D:$D,$D100,'VISSIM Travel Time Outputs'!$A:$A,"AVG",'VISSIM Travel Time Outputs'!$B:$B,DV$9)),"-")</f>
        <v>-</v>
      </c>
      <c r="DW100" s="34" t="str">
        <f>IFERROR(TIME(0,0,AVERAGEIFS('VISSIM Travel Time Outputs'!$K:$K,'VISSIM Travel Time Outputs'!$D:$D,$D100,'VISSIM Travel Time Outputs'!$A:$A,"AVG",'VISSIM Travel Time Outputs'!$B:$B,DW$9)),"-")</f>
        <v>-</v>
      </c>
      <c r="DX100" s="34" t="str">
        <f>IFERROR(TIME(0,0,AVERAGEIFS('VISSIM Travel Time Outputs'!$K:$K,'VISSIM Travel Time Outputs'!$D:$D,$D100,'VISSIM Travel Time Outputs'!$A:$A,"AVG",'VISSIM Travel Time Outputs'!$B:$B,DX$9)),"-")</f>
        <v>-</v>
      </c>
      <c r="DY100" s="34" t="str">
        <f>IFERROR(TIME(0,0,AVERAGEIFS('VISSIM Travel Time Outputs'!$K:$K,'VISSIM Travel Time Outputs'!$D:$D,$D100,'VISSIM Travel Time Outputs'!$A:$A,"AVG",'VISSIM Travel Time Outputs'!$B:$B,DY$9)),"-")</f>
        <v>-</v>
      </c>
      <c r="DZ100" s="34" t="str">
        <f>IFERROR(TIME(0,0,AVERAGEIFS('VISSIM Travel Time Outputs'!$K:$K,'VISSIM Travel Time Outputs'!$D:$D,$D100,'VISSIM Travel Time Outputs'!$A:$A,"AVG",'VISSIM Travel Time Outputs'!$B:$B,DZ$9)),"-")</f>
        <v>-</v>
      </c>
      <c r="EA100" s="34" t="str">
        <f>IFERROR(TIME(0,0,AVERAGEIFS('VISSIM Travel Time Outputs'!$K:$K,'VISSIM Travel Time Outputs'!$D:$D,$D100,'VISSIM Travel Time Outputs'!$A:$A,"AVG",'VISSIM Travel Time Outputs'!$B:$B,EA$9)),"-")</f>
        <v>-</v>
      </c>
      <c r="EB100" s="34" t="str">
        <f>IFERROR(TIME(0,0,AVERAGEIFS('VISSIM Travel Time Outputs'!$K:$K,'VISSIM Travel Time Outputs'!$D:$D,$D100,'VISSIM Travel Time Outputs'!$A:$A,"AVG",'VISSIM Travel Time Outputs'!$B:$B,EB$9)),"-")</f>
        <v>-</v>
      </c>
      <c r="EC100" s="34" t="str">
        <f>IFERROR(TIME(0,0,AVERAGEIFS('VISSIM Travel Time Outputs'!$K:$K,'VISSIM Travel Time Outputs'!$D:$D,$D100,'VISSIM Travel Time Outputs'!$A:$A,"AVG",'VISSIM Travel Time Outputs'!$B:$B,EC$9)),"-")</f>
        <v>-</v>
      </c>
      <c r="ED100" s="34" t="str">
        <f>IFERROR(TIME(0,0,AVERAGEIFS('VISSIM Travel Time Outputs'!$K:$K,'VISSIM Travel Time Outputs'!$D:$D,$D100,'VISSIM Travel Time Outputs'!$A:$A,"AVG",'VISSIM Travel Time Outputs'!$B:$B,ED$9)),"-")</f>
        <v>-</v>
      </c>
      <c r="EE100" s="34" t="str">
        <f>IFERROR(TIME(0,0,AVERAGEIFS('VISSIM Travel Time Outputs'!$K:$K,'VISSIM Travel Time Outputs'!$D:$D,$D100,'VISSIM Travel Time Outputs'!$A:$A,"AVG",'VISSIM Travel Time Outputs'!$B:$B,EE$9)),"-")</f>
        <v>-</v>
      </c>
      <c r="EF100" s="34" t="str">
        <f>IFERROR(TIME(0,0,AVERAGEIFS('VISSIM Travel Time Outputs'!$K:$K,'VISSIM Travel Time Outputs'!$D:$D,$D100,'VISSIM Travel Time Outputs'!$A:$A,"AVG",'VISSIM Travel Time Outputs'!$B:$B,EF$9)),"-")</f>
        <v>-</v>
      </c>
      <c r="EG100" s="34" t="str">
        <f>IFERROR(TIME(0,0,AVERAGEIFS('VISSIM Travel Time Outputs'!$K:$K,'VISSIM Travel Time Outputs'!$D:$D,$D100,'VISSIM Travel Time Outputs'!$A:$A,"AVG",'VISSIM Travel Time Outputs'!$B:$B,EG$9)),"-")</f>
        <v>-</v>
      </c>
      <c r="EH100" s="34" t="str">
        <f>IFERROR(TIME(0,0,AVERAGEIFS('VISSIM Travel Time Outputs'!$K:$K,'VISSIM Travel Time Outputs'!$D:$D,$D100,'VISSIM Travel Time Outputs'!$A:$A,"AVG",'VISSIM Travel Time Outputs'!$B:$B,EH$9)),"-")</f>
        <v>-</v>
      </c>
      <c r="EI100" s="134" t="str">
        <f>IFERROR(TIME(0,0,AVERAGEIFS('VISSIM Travel Time Outputs'!$K:$K,'VISSIM Travel Time Outputs'!$D:$D,$D100,'VISSIM Travel Time Outputs'!$A:$A,"AVG",'VISSIM Travel Time Outputs'!$B:$B,EI$9)),"-")</f>
        <v>-</v>
      </c>
      <c r="EJ100" s="126"/>
      <c r="EK100" s="323" t="str">
        <f>IFERROR(AVERAGEIFS('VISSIM Travel Time Outputs'!$H:$H,'VISSIM Travel Time Outputs'!$D:$D,$D100,'VISSIM Travel Time Outputs'!$A:$A,"AVG",'VISSIM Travel Time Outputs'!$B:$B,EK$9),"-")</f>
        <v>-</v>
      </c>
      <c r="EL100" s="324" t="str">
        <f>IFERROR(AVERAGEIFS('VISSIM Travel Time Outputs'!$H:$H,'VISSIM Travel Time Outputs'!$D:$D,$D100,'VISSIM Travel Time Outputs'!$A:$A,"AVG",'VISSIM Travel Time Outputs'!$B:$B,EL$9),"-")</f>
        <v>-</v>
      </c>
      <c r="EM100" s="324" t="str">
        <f>IFERROR(AVERAGEIFS('VISSIM Travel Time Outputs'!$H:$H,'VISSIM Travel Time Outputs'!$D:$D,$D100,'VISSIM Travel Time Outputs'!$A:$A,"AVG",'VISSIM Travel Time Outputs'!$B:$B,EM$9),"-")</f>
        <v>-</v>
      </c>
      <c r="EN100" s="324" t="str">
        <f>IFERROR(AVERAGEIFS('VISSIM Travel Time Outputs'!$H:$H,'VISSIM Travel Time Outputs'!$D:$D,$D100,'VISSIM Travel Time Outputs'!$A:$A,"AVG",'VISSIM Travel Time Outputs'!$B:$B,EN$9),"-")</f>
        <v>-</v>
      </c>
      <c r="EO100" s="324" t="str">
        <f>IFERROR(AVERAGEIFS('VISSIM Travel Time Outputs'!$H:$H,'VISSIM Travel Time Outputs'!$D:$D,$D100,'VISSIM Travel Time Outputs'!$A:$A,"AVG",'VISSIM Travel Time Outputs'!$B:$B,EO$9),"-")</f>
        <v>-</v>
      </c>
      <c r="EP100" s="324" t="str">
        <f>IFERROR(AVERAGEIFS('VISSIM Travel Time Outputs'!$H:$H,'VISSIM Travel Time Outputs'!$D:$D,$D100,'VISSIM Travel Time Outputs'!$A:$A,"AVG",'VISSIM Travel Time Outputs'!$B:$B,EP$9),"-")</f>
        <v>-</v>
      </c>
      <c r="EQ100" s="324" t="str">
        <f>IFERROR(AVERAGEIFS('VISSIM Travel Time Outputs'!$H:$H,'VISSIM Travel Time Outputs'!$D:$D,$D100,'VISSIM Travel Time Outputs'!$A:$A,"AVG",'VISSIM Travel Time Outputs'!$B:$B,EQ$9),"-")</f>
        <v>-</v>
      </c>
      <c r="ER100" s="324" t="str">
        <f>IFERROR(AVERAGEIFS('VISSIM Travel Time Outputs'!$H:$H,'VISSIM Travel Time Outputs'!$D:$D,$D100,'VISSIM Travel Time Outputs'!$A:$A,"AVG",'VISSIM Travel Time Outputs'!$B:$B,ER$9),"-")</f>
        <v>-</v>
      </c>
      <c r="ES100" s="324" t="str">
        <f>IFERROR(AVERAGEIFS('VISSIM Travel Time Outputs'!$H:$H,'VISSIM Travel Time Outputs'!$D:$D,$D100,'VISSIM Travel Time Outputs'!$A:$A,"AVG",'VISSIM Travel Time Outputs'!$B:$B,ES$9),"-")</f>
        <v>-</v>
      </c>
      <c r="ET100" s="324" t="str">
        <f>IFERROR(AVERAGEIFS('VISSIM Travel Time Outputs'!$H:$H,'VISSIM Travel Time Outputs'!$D:$D,$D100,'VISSIM Travel Time Outputs'!$A:$A,"AVG",'VISSIM Travel Time Outputs'!$B:$B,ET$9),"-")</f>
        <v>-</v>
      </c>
      <c r="EU100" s="324" t="str">
        <f>IFERROR(AVERAGEIFS('VISSIM Travel Time Outputs'!$H:$H,'VISSIM Travel Time Outputs'!$D:$D,$D100,'VISSIM Travel Time Outputs'!$A:$A,"AVG",'VISSIM Travel Time Outputs'!$B:$B,EU$9),"-")</f>
        <v>-</v>
      </c>
      <c r="EV100" s="324" t="str">
        <f>IFERROR(AVERAGEIFS('VISSIM Travel Time Outputs'!$H:$H,'VISSIM Travel Time Outputs'!$D:$D,$D100,'VISSIM Travel Time Outputs'!$A:$A,"AVG",'VISSIM Travel Time Outputs'!$B:$B,EV$9),"-")</f>
        <v>-</v>
      </c>
      <c r="EW100" s="324" t="str">
        <f>IFERROR(AVERAGEIFS('VISSIM Travel Time Outputs'!$H:$H,'VISSIM Travel Time Outputs'!$D:$D,$D100,'VISSIM Travel Time Outputs'!$A:$A,"AVG",'VISSIM Travel Time Outputs'!$B:$B,EW$9),"-")</f>
        <v>-</v>
      </c>
      <c r="EX100" s="324" t="str">
        <f>IFERROR(AVERAGEIFS('VISSIM Travel Time Outputs'!$H:$H,'VISSIM Travel Time Outputs'!$D:$D,$D100,'VISSIM Travel Time Outputs'!$A:$A,"AVG",'VISSIM Travel Time Outputs'!$B:$B,EX$9),"-")</f>
        <v>-</v>
      </c>
      <c r="EY100" s="324" t="str">
        <f>IFERROR(AVERAGEIFS('VISSIM Travel Time Outputs'!$H:$H,'VISSIM Travel Time Outputs'!$D:$D,$D100,'VISSIM Travel Time Outputs'!$A:$A,"AVG",'VISSIM Travel Time Outputs'!$B:$B,EY$9),"-")</f>
        <v>-</v>
      </c>
      <c r="EZ100" s="325" t="str">
        <f>IFERROR(AVERAGEIFS('VISSIM Travel Time Outputs'!$H:$H,'VISSIM Travel Time Outputs'!$D:$D,$D100,'VISSIM Travel Time Outputs'!$A:$A,"AVG",'VISSIM Travel Time Outputs'!$B:$B,EZ$9),"-")</f>
        <v>-</v>
      </c>
      <c r="FA100" s="254"/>
      <c r="FB100" s="209" t="str">
        <f t="shared" si="44"/>
        <v>--</v>
      </c>
      <c r="FC100" s="354" t="str">
        <f t="shared" si="45"/>
        <v>--</v>
      </c>
      <c r="FD100" s="325">
        <f t="shared" si="46"/>
        <v>0</v>
      </c>
      <c r="FE100" s="331"/>
      <c r="FF100" s="209" t="str">
        <f>IFERROR(GETPIVOTDATA("Average of TRAVTM(40)",#REF!,"TIMEINT",FF$9,"VEHICLETRAVELTIMEMEASUREMENT",$D100)/3600/24,"--")</f>
        <v>--</v>
      </c>
      <c r="FG100" s="34" t="str">
        <f>IFERROR(GETPIVOTDATA("Average of TRAVTM(40)",#REF!,"TIMEINT",FG$9,"VEHICLETRAVELTIMEMEASUREMENT",$D100)/3600/24,"--")</f>
        <v>--</v>
      </c>
      <c r="FH100" s="34" t="str">
        <f>IFERROR(GETPIVOTDATA("Average of TRAVTM(40)",#REF!,"TIMEINT",FH$9,"VEHICLETRAVELTIMEMEASUREMENT",$D100)/3600/24,"--")</f>
        <v>--</v>
      </c>
      <c r="FI100" s="34" t="str">
        <f>IFERROR(GETPIVOTDATA("Average of TRAVTM(40)",#REF!,"TIMEINT",FI$9,"VEHICLETRAVELTIMEMEASUREMENT",$D100)/3600/24,"--")</f>
        <v>--</v>
      </c>
      <c r="FJ100" s="34" t="str">
        <f>IFERROR(GETPIVOTDATA("Average of TRAVTM(40)",#REF!,"TIMEINT",FJ$9,"VEHICLETRAVELTIMEMEASUREMENT",$D100)/3600/24,"--")</f>
        <v>--</v>
      </c>
      <c r="FK100" s="34" t="str">
        <f>IFERROR(GETPIVOTDATA("Average of TRAVTM(40)",#REF!,"TIMEINT",FK$9,"VEHICLETRAVELTIMEMEASUREMENT",$D100)/3600/24,"--")</f>
        <v>--</v>
      </c>
      <c r="FL100" s="34" t="str">
        <f>IFERROR(GETPIVOTDATA("Average of TRAVTM(40)",#REF!,"TIMEINT",FL$9,"VEHICLETRAVELTIMEMEASUREMENT",$D100)/3600/24,"--")</f>
        <v>--</v>
      </c>
      <c r="FM100" s="34" t="str">
        <f>IFERROR(GETPIVOTDATA("Average of TRAVTM(40)",#REF!,"TIMEINT",FM$9,"VEHICLETRAVELTIMEMEASUREMENT",$D100)/3600/24,"--")</f>
        <v>--</v>
      </c>
      <c r="FN100" s="34" t="str">
        <f>IFERROR(GETPIVOTDATA("Average of TRAVTM(40)",#REF!,"TIMEINT",FN$9,"VEHICLETRAVELTIMEMEASUREMENT",$D100)/3600/24,"--")</f>
        <v>--</v>
      </c>
      <c r="FO100" s="34" t="str">
        <f>IFERROR(GETPIVOTDATA("Average of TRAVTM(40)",#REF!,"TIMEINT",FO$9,"VEHICLETRAVELTIMEMEASUREMENT",$D100)/3600/24,"--")</f>
        <v>--</v>
      </c>
      <c r="FP100" s="34" t="str">
        <f>IFERROR(GETPIVOTDATA("Average of TRAVTM(40)",#REF!,"TIMEINT",FP$9,"VEHICLETRAVELTIMEMEASUREMENT",$D100)/3600/24,"--")</f>
        <v>--</v>
      </c>
      <c r="FQ100" s="34" t="str">
        <f>IFERROR(GETPIVOTDATA("Average of TRAVTM(40)",#REF!,"TIMEINT",FQ$9,"VEHICLETRAVELTIMEMEASUREMENT",$D100)/3600/24,"--")</f>
        <v>--</v>
      </c>
      <c r="FR100" s="34" t="str">
        <f>IFERROR(GETPIVOTDATA("Average of TRAVTM(40)",#REF!,"TIMEINT",FR$9,"VEHICLETRAVELTIMEMEASUREMENT",$D100)/3600/24,"--")</f>
        <v>--</v>
      </c>
      <c r="FS100" s="34" t="str">
        <f>IFERROR(GETPIVOTDATA("Average of TRAVTM(40)",#REF!,"TIMEINT",FS$9,"VEHICLETRAVELTIMEMEASUREMENT",$D100)/3600/24,"--")</f>
        <v>--</v>
      </c>
      <c r="FT100" s="34" t="str">
        <f>IFERROR(GETPIVOTDATA("Average of TRAVTM(40)",#REF!,"TIMEINT",FT$9,"VEHICLETRAVELTIMEMEASUREMENT",$D100)/3600/24,"--")</f>
        <v>--</v>
      </c>
      <c r="FU100" s="134" t="str">
        <f>IFERROR(GETPIVOTDATA("Average of TRAVTM(40)",#REF!,"TIMEINT",FU$9,"VEHICLETRAVELTIMEMEASUREMENT",$D100)/3600/24,"--")</f>
        <v>--</v>
      </c>
      <c r="FV100" s="331"/>
      <c r="FW100" s="323" t="str">
        <f>IFERROR(GETPIVOTDATA("Average of VEHS(40)",#REF!,"TIMEINT",FW$9,"VEHICLETRAVELTIMEMEASUREMENT",$D100),"--")</f>
        <v>--</v>
      </c>
      <c r="FX100" s="324" t="str">
        <f>IFERROR(GETPIVOTDATA("Average of VEHS(40)",#REF!,"TIMEINT",FX$9,"VEHICLETRAVELTIMEMEASUREMENT",$D100),"--")</f>
        <v>--</v>
      </c>
      <c r="FY100" s="324" t="str">
        <f>IFERROR(GETPIVOTDATA("Average of VEHS(40)",#REF!,"TIMEINT",FY$9,"VEHICLETRAVELTIMEMEASUREMENT",$D100),"--")</f>
        <v>--</v>
      </c>
      <c r="FZ100" s="324" t="str">
        <f>IFERROR(GETPIVOTDATA("Average of VEHS(40)",#REF!,"TIMEINT",FZ$9,"VEHICLETRAVELTIMEMEASUREMENT",$D100),"--")</f>
        <v>--</v>
      </c>
      <c r="GA100" s="324" t="str">
        <f>IFERROR(GETPIVOTDATA("Average of VEHS(40)",#REF!,"TIMEINT",GA$9,"VEHICLETRAVELTIMEMEASUREMENT",$D100),"--")</f>
        <v>--</v>
      </c>
      <c r="GB100" s="324" t="str">
        <f>IFERROR(GETPIVOTDATA("Average of VEHS(40)",#REF!,"TIMEINT",GB$9,"VEHICLETRAVELTIMEMEASUREMENT",$D100),"--")</f>
        <v>--</v>
      </c>
      <c r="GC100" s="324" t="str">
        <f>IFERROR(GETPIVOTDATA("Average of VEHS(40)",#REF!,"TIMEINT",GC$9,"VEHICLETRAVELTIMEMEASUREMENT",$D100),"--")</f>
        <v>--</v>
      </c>
      <c r="GD100" s="324" t="str">
        <f>IFERROR(GETPIVOTDATA("Average of VEHS(40)",#REF!,"TIMEINT",GD$9,"VEHICLETRAVELTIMEMEASUREMENT",$D100),"--")</f>
        <v>--</v>
      </c>
      <c r="GE100" s="324" t="str">
        <f>IFERROR(GETPIVOTDATA("Average of VEHS(40)",#REF!,"TIMEINT",GE$9,"VEHICLETRAVELTIMEMEASUREMENT",$D100),"--")</f>
        <v>--</v>
      </c>
      <c r="GF100" s="324" t="str">
        <f>IFERROR(GETPIVOTDATA("Average of VEHS(40)",#REF!,"TIMEINT",GF$9,"VEHICLETRAVELTIMEMEASUREMENT",$D100),"--")</f>
        <v>--</v>
      </c>
      <c r="GG100" s="324" t="str">
        <f>IFERROR(GETPIVOTDATA("Average of VEHS(40)",#REF!,"TIMEINT",GG$9,"VEHICLETRAVELTIMEMEASUREMENT",$D100),"--")</f>
        <v>--</v>
      </c>
      <c r="GH100" s="324" t="str">
        <f>IFERROR(GETPIVOTDATA("Average of VEHS(40)",#REF!,"TIMEINT",GH$9,"VEHICLETRAVELTIMEMEASUREMENT",$D100),"--")</f>
        <v>--</v>
      </c>
      <c r="GI100" s="324" t="str">
        <f>IFERROR(GETPIVOTDATA("Average of VEHS(40)",#REF!,"TIMEINT",GI$9,"VEHICLETRAVELTIMEMEASUREMENT",$D100),"--")</f>
        <v>--</v>
      </c>
      <c r="GJ100" s="324" t="str">
        <f>IFERROR(GETPIVOTDATA("Average of VEHS(40)",#REF!,"TIMEINT",GJ$9,"VEHICLETRAVELTIMEMEASUREMENT",$D100),"--")</f>
        <v>--</v>
      </c>
      <c r="GK100" s="324" t="str">
        <f>IFERROR(GETPIVOTDATA("Average of VEHS(40)",#REF!,"TIMEINT",GK$9,"VEHICLETRAVELTIMEMEASUREMENT",$D100),"--")</f>
        <v>--</v>
      </c>
      <c r="GL100" s="325" t="str">
        <f>IFERROR(GETPIVOTDATA("Average of VEHS(40)",#REF!,"TIMEINT",GL$9,"VEHICLETRAVELTIMEMEASUREMENT",$D100),"--")</f>
        <v>--</v>
      </c>
      <c r="GM100" s="331"/>
      <c r="GN100" s="209" t="str">
        <f t="shared" si="47"/>
        <v>--</v>
      </c>
      <c r="GO100" s="354" t="str">
        <f t="shared" si="48"/>
        <v>--</v>
      </c>
      <c r="GP100" s="325">
        <f t="shared" si="49"/>
        <v>0</v>
      </c>
      <c r="GQ100" s="331"/>
      <c r="GR100" s="209" t="str">
        <f>IFERROR(GETPIVOTDATA("Average of TRAVTM(60)",#REF!,"TIMEINT",GR$9,"VEHICLETRAVELTIMEMEASUREMENT",$D100)/3600/24,"--")</f>
        <v>--</v>
      </c>
      <c r="GS100" s="34" t="str">
        <f>IFERROR(GETPIVOTDATA("Average of TRAVTM(60)",#REF!,"TIMEINT",GS$9,"VEHICLETRAVELTIMEMEASUREMENT",$D100)/3600/24,"--")</f>
        <v>--</v>
      </c>
      <c r="GT100" s="34" t="str">
        <f>IFERROR(GETPIVOTDATA("Average of TRAVTM(60)",#REF!,"TIMEINT",GT$9,"VEHICLETRAVELTIMEMEASUREMENT",$D100)/3600/24,"--")</f>
        <v>--</v>
      </c>
      <c r="GU100" s="34" t="str">
        <f>IFERROR(GETPIVOTDATA("Average of TRAVTM(60)",#REF!,"TIMEINT",GU$9,"VEHICLETRAVELTIMEMEASUREMENT",$D100)/3600/24,"--")</f>
        <v>--</v>
      </c>
      <c r="GV100" s="34" t="str">
        <f>IFERROR(GETPIVOTDATA("Average of TRAVTM(60)",#REF!,"TIMEINT",GV$9,"VEHICLETRAVELTIMEMEASUREMENT",$D100)/3600/24,"--")</f>
        <v>--</v>
      </c>
      <c r="GW100" s="34" t="str">
        <f>IFERROR(GETPIVOTDATA("Average of TRAVTM(60)",#REF!,"TIMEINT",GW$9,"VEHICLETRAVELTIMEMEASUREMENT",$D100)/3600/24,"--")</f>
        <v>--</v>
      </c>
      <c r="GX100" s="34" t="str">
        <f>IFERROR(GETPIVOTDATA("Average of TRAVTM(60)",#REF!,"TIMEINT",GX$9,"VEHICLETRAVELTIMEMEASUREMENT",$D100)/3600/24,"--")</f>
        <v>--</v>
      </c>
      <c r="GY100" s="34" t="str">
        <f>IFERROR(GETPIVOTDATA("Average of TRAVTM(60)",#REF!,"TIMEINT",GY$9,"VEHICLETRAVELTIMEMEASUREMENT",$D100)/3600/24,"--")</f>
        <v>--</v>
      </c>
      <c r="GZ100" s="34" t="str">
        <f>IFERROR(GETPIVOTDATA("Average of TRAVTM(60)",#REF!,"TIMEINT",GZ$9,"VEHICLETRAVELTIMEMEASUREMENT",$D100)/3600/24,"--")</f>
        <v>--</v>
      </c>
      <c r="HA100" s="34" t="str">
        <f>IFERROR(GETPIVOTDATA("Average of TRAVTM(60)",#REF!,"TIMEINT",HA$9,"VEHICLETRAVELTIMEMEASUREMENT",$D100)/3600/24,"--")</f>
        <v>--</v>
      </c>
      <c r="HB100" s="34" t="str">
        <f>IFERROR(GETPIVOTDATA("Average of TRAVTM(60)",#REF!,"TIMEINT",HB$9,"VEHICLETRAVELTIMEMEASUREMENT",$D100)/3600/24,"--")</f>
        <v>--</v>
      </c>
      <c r="HC100" s="34" t="str">
        <f>IFERROR(GETPIVOTDATA("Average of TRAVTM(60)",#REF!,"TIMEINT",HC$9,"VEHICLETRAVELTIMEMEASUREMENT",$D100)/3600/24,"--")</f>
        <v>--</v>
      </c>
      <c r="HD100" s="34" t="str">
        <f>IFERROR(GETPIVOTDATA("Average of TRAVTM(60)",#REF!,"TIMEINT",HD$9,"VEHICLETRAVELTIMEMEASUREMENT",$D100)/3600/24,"--")</f>
        <v>--</v>
      </c>
      <c r="HE100" s="34" t="str">
        <f>IFERROR(GETPIVOTDATA("Average of TRAVTM(60)",#REF!,"TIMEINT",HE$9,"VEHICLETRAVELTIMEMEASUREMENT",$D100)/3600/24,"--")</f>
        <v>--</v>
      </c>
      <c r="HF100" s="34" t="str">
        <f>IFERROR(GETPIVOTDATA("Average of TRAVTM(60)",#REF!,"TIMEINT",HF$9,"VEHICLETRAVELTIMEMEASUREMENT",$D100)/3600/24,"--")</f>
        <v>--</v>
      </c>
      <c r="HG100" s="134" t="str">
        <f>IFERROR(GETPIVOTDATA("Average of TRAVTM(60)",#REF!,"TIMEINT",HG$9,"VEHICLETRAVELTIMEMEASUREMENT",$D100)/3600/24,"--")</f>
        <v>--</v>
      </c>
      <c r="HH100" s="331"/>
      <c r="HI100" s="323" t="str">
        <f>IFERROR(GETPIVOTDATA("Average of VEHS(60)",#REF!,"TIMEINT",HI$9,"VEHICLETRAVELTIMEMEASUREMENT",$D100),"--")</f>
        <v>--</v>
      </c>
      <c r="HJ100" s="324" t="str">
        <f>IFERROR(GETPIVOTDATA("Average of VEHS(60)",#REF!,"TIMEINT",HJ$9,"VEHICLETRAVELTIMEMEASUREMENT",$D100),"--")</f>
        <v>--</v>
      </c>
      <c r="HK100" s="324" t="str">
        <f>IFERROR(GETPIVOTDATA("Average of VEHS(60)",#REF!,"TIMEINT",HK$9,"VEHICLETRAVELTIMEMEASUREMENT",$D100),"--")</f>
        <v>--</v>
      </c>
      <c r="HL100" s="324" t="str">
        <f>IFERROR(GETPIVOTDATA("Average of VEHS(60)",#REF!,"TIMEINT",HL$9,"VEHICLETRAVELTIMEMEASUREMENT",$D100),"--")</f>
        <v>--</v>
      </c>
      <c r="HM100" s="324" t="str">
        <f>IFERROR(GETPIVOTDATA("Average of VEHS(60)",#REF!,"TIMEINT",HM$9,"VEHICLETRAVELTIMEMEASUREMENT",$D100),"--")</f>
        <v>--</v>
      </c>
      <c r="HN100" s="324" t="str">
        <f>IFERROR(GETPIVOTDATA("Average of VEHS(60)",#REF!,"TIMEINT",HN$9,"VEHICLETRAVELTIMEMEASUREMENT",$D100),"--")</f>
        <v>--</v>
      </c>
      <c r="HO100" s="324" t="str">
        <f>IFERROR(GETPIVOTDATA("Average of VEHS(60)",#REF!,"TIMEINT",HO$9,"VEHICLETRAVELTIMEMEASUREMENT",$D100),"--")</f>
        <v>--</v>
      </c>
      <c r="HP100" s="324" t="str">
        <f>IFERROR(GETPIVOTDATA("Average of VEHS(60)",#REF!,"TIMEINT",HP$9,"VEHICLETRAVELTIMEMEASUREMENT",$D100),"--")</f>
        <v>--</v>
      </c>
      <c r="HQ100" s="324" t="str">
        <f>IFERROR(GETPIVOTDATA("Average of VEHS(60)",#REF!,"TIMEINT",HQ$9,"VEHICLETRAVELTIMEMEASUREMENT",$D100),"--")</f>
        <v>--</v>
      </c>
      <c r="HR100" s="324" t="str">
        <f>IFERROR(GETPIVOTDATA("Average of VEHS(60)",#REF!,"TIMEINT",HR$9,"VEHICLETRAVELTIMEMEASUREMENT",$D100),"--")</f>
        <v>--</v>
      </c>
      <c r="HS100" s="324" t="str">
        <f>IFERROR(GETPIVOTDATA("Average of VEHS(60)",#REF!,"TIMEINT",HS$9,"VEHICLETRAVELTIMEMEASUREMENT",$D100),"--")</f>
        <v>--</v>
      </c>
      <c r="HT100" s="324" t="str">
        <f>IFERROR(GETPIVOTDATA("Average of VEHS(60)",#REF!,"TIMEINT",HT$9,"VEHICLETRAVELTIMEMEASUREMENT",$D100),"--")</f>
        <v>--</v>
      </c>
      <c r="HU100" s="324" t="str">
        <f>IFERROR(GETPIVOTDATA("Average of VEHS(60)",#REF!,"TIMEINT",HU$9,"VEHICLETRAVELTIMEMEASUREMENT",$D100),"--")</f>
        <v>--</v>
      </c>
      <c r="HV100" s="324" t="str">
        <f>IFERROR(GETPIVOTDATA("Average of VEHS(60)",#REF!,"TIMEINT",HV$9,"VEHICLETRAVELTIMEMEASUREMENT",$D100),"--")</f>
        <v>--</v>
      </c>
      <c r="HW100" s="324" t="str">
        <f>IFERROR(GETPIVOTDATA("Average of VEHS(60)",#REF!,"TIMEINT",HW$9,"VEHICLETRAVELTIMEMEASUREMENT",$D100),"--")</f>
        <v>--</v>
      </c>
      <c r="HX100" s="325" t="str">
        <f>IFERROR(GETPIVOTDATA("Average of VEHS(60)",#REF!,"TIMEINT",HX$9,"VEHICLETRAVELTIMEMEASUREMENT",$D100),"--")</f>
        <v>--</v>
      </c>
      <c r="HY100" s="331"/>
      <c r="HZ100" s="209" t="str">
        <f t="shared" si="50"/>
        <v>--</v>
      </c>
      <c r="IA100" s="354" t="str">
        <f t="shared" si="51"/>
        <v>--</v>
      </c>
      <c r="IB100" s="325">
        <f t="shared" si="52"/>
        <v>0</v>
      </c>
      <c r="IC100" s="638"/>
      <c r="ID100" s="323" t="str">
        <f>IFERROR(AVERAGEIFS('VISSIM Travel Time Outputs'!#REF!,'VISSIM Travel Time Outputs'!#REF!,$D100,'VISSIM Travel Time Outputs'!#REF!,"AVG",'VISSIM Travel Time Outputs'!#REF!,ID$9),"-")</f>
        <v>-</v>
      </c>
      <c r="IE100" s="324" t="str">
        <f>IFERROR(AVERAGEIFS('VISSIM Travel Time Outputs'!#REF!,'VISSIM Travel Time Outputs'!#REF!,$D100,'VISSIM Travel Time Outputs'!#REF!,"AVG",'VISSIM Travel Time Outputs'!#REF!,IE$9),"-")</f>
        <v>-</v>
      </c>
      <c r="IF100" s="324" t="str">
        <f>IFERROR(AVERAGEIFS('VISSIM Travel Time Outputs'!#REF!,'VISSIM Travel Time Outputs'!#REF!,$D100,'VISSIM Travel Time Outputs'!#REF!,"AVG",'VISSIM Travel Time Outputs'!#REF!,IF$9),"-")</f>
        <v>-</v>
      </c>
      <c r="IG100" s="324" t="str">
        <f>IFERROR(AVERAGEIFS('VISSIM Travel Time Outputs'!#REF!,'VISSIM Travel Time Outputs'!#REF!,$D100,'VISSIM Travel Time Outputs'!#REF!,"AVG",'VISSIM Travel Time Outputs'!#REF!,IG$9),"-")</f>
        <v>-</v>
      </c>
      <c r="IH100" s="324" t="str">
        <f>IFERROR(AVERAGEIFS('VISSIM Travel Time Outputs'!#REF!,'VISSIM Travel Time Outputs'!#REF!,$D100,'VISSIM Travel Time Outputs'!#REF!,"AVG",'VISSIM Travel Time Outputs'!#REF!,IH$9),"-")</f>
        <v>-</v>
      </c>
      <c r="II100" s="324" t="str">
        <f>IFERROR(AVERAGEIFS('VISSIM Travel Time Outputs'!#REF!,'VISSIM Travel Time Outputs'!#REF!,$D100,'VISSIM Travel Time Outputs'!#REF!,"AVG",'VISSIM Travel Time Outputs'!#REF!,II$9),"-")</f>
        <v>-</v>
      </c>
      <c r="IJ100" s="324" t="str">
        <f>IFERROR(AVERAGEIFS('VISSIM Travel Time Outputs'!#REF!,'VISSIM Travel Time Outputs'!#REF!,$D100,'VISSIM Travel Time Outputs'!#REF!,"AVG",'VISSIM Travel Time Outputs'!#REF!,IJ$9),"-")</f>
        <v>-</v>
      </c>
      <c r="IK100" s="324" t="str">
        <f>IFERROR(AVERAGEIFS('VISSIM Travel Time Outputs'!#REF!,'VISSIM Travel Time Outputs'!#REF!,$D100,'VISSIM Travel Time Outputs'!#REF!,"AVG",'VISSIM Travel Time Outputs'!#REF!,IK$9),"-")</f>
        <v>-</v>
      </c>
      <c r="IL100" s="324" t="str">
        <f>IFERROR(AVERAGEIFS('VISSIM Travel Time Outputs'!#REF!,'VISSIM Travel Time Outputs'!#REF!,$D100,'VISSIM Travel Time Outputs'!#REF!,"AVG",'VISSIM Travel Time Outputs'!#REF!,IL$9),"-")</f>
        <v>-</v>
      </c>
      <c r="IM100" s="324" t="str">
        <f>IFERROR(AVERAGEIFS('VISSIM Travel Time Outputs'!#REF!,'VISSIM Travel Time Outputs'!#REF!,$D100,'VISSIM Travel Time Outputs'!#REF!,"AVG",'VISSIM Travel Time Outputs'!#REF!,IM$9),"-")</f>
        <v>-</v>
      </c>
      <c r="IN100" s="324" t="str">
        <f>IFERROR(AVERAGEIFS('VISSIM Travel Time Outputs'!#REF!,'VISSIM Travel Time Outputs'!#REF!,$D100,'VISSIM Travel Time Outputs'!#REF!,"AVG",'VISSIM Travel Time Outputs'!#REF!,IN$9),"-")</f>
        <v>-</v>
      </c>
      <c r="IO100" s="324" t="str">
        <f>IFERROR(AVERAGEIFS('VISSIM Travel Time Outputs'!#REF!,'VISSIM Travel Time Outputs'!#REF!,$D100,'VISSIM Travel Time Outputs'!#REF!,"AVG",'VISSIM Travel Time Outputs'!#REF!,IO$9),"-")</f>
        <v>-</v>
      </c>
      <c r="IP100" s="324" t="str">
        <f>IFERROR(AVERAGEIFS('VISSIM Travel Time Outputs'!#REF!,'VISSIM Travel Time Outputs'!#REF!,$D100,'VISSIM Travel Time Outputs'!#REF!,"AVG",'VISSIM Travel Time Outputs'!#REF!,IP$9),"-")</f>
        <v>-</v>
      </c>
      <c r="IQ100" s="324" t="str">
        <f>IFERROR(AVERAGEIFS('VISSIM Travel Time Outputs'!#REF!,'VISSIM Travel Time Outputs'!#REF!,$D100,'VISSIM Travel Time Outputs'!#REF!,"AVG",'VISSIM Travel Time Outputs'!#REF!,IQ$9),"-")</f>
        <v>-</v>
      </c>
      <c r="IR100" s="324" t="str">
        <f>IFERROR(AVERAGEIFS('VISSIM Travel Time Outputs'!#REF!,'VISSIM Travel Time Outputs'!#REF!,$D100,'VISSIM Travel Time Outputs'!#REF!,"AVG",'VISSIM Travel Time Outputs'!#REF!,IR$9),"-")</f>
        <v>-</v>
      </c>
      <c r="IS100" s="325" t="str">
        <f>IFERROR(AVERAGEIFS('VISSIM Travel Time Outputs'!#REF!,'VISSIM Travel Time Outputs'!#REF!,$D100,'VISSIM Travel Time Outputs'!#REF!,"AVG",'VISSIM Travel Time Outputs'!#REF!,IS$9),"-")</f>
        <v>-</v>
      </c>
      <c r="IT100" s="325" t="str">
        <f t="shared" si="53"/>
        <v>--</v>
      </c>
    </row>
    <row r="101" spans="1:254" x14ac:dyDescent="0.35">
      <c r="A101" s="252" t="str">
        <f t="shared" si="34"/>
        <v>H</v>
      </c>
      <c r="B101" s="319">
        <f t="shared" si="54"/>
        <v>92</v>
      </c>
      <c r="C101" s="413">
        <f>INDEX('Input - Travel Times'!$B$3:$AH$103,MATCH($B101,'Input - Travel Times'!$B$3:$B$103,0),MATCH(C$9,'Input - Travel Times'!$B$3:$AH$3,0))</f>
        <v>0</v>
      </c>
      <c r="D101" s="150">
        <f>INDEX('Input - Travel Times'!$B$3:$AH$103,MATCH($B101,'Input - Travel Times'!$B$3:$B$103,0),MATCH(D$9,'Input - Travel Times'!$B$3:$AH$3,0))</f>
        <v>0</v>
      </c>
      <c r="E101" s="518">
        <f>TIME(0,0,INDEX('Input - Travel Times'!$B$3:$AH$103,MATCH($B101,'Input - Travel Times'!$B$3:$B$103,0),MATCH(E$9,'Input - Travel Times'!$B$3:$AH$3,0)))</f>
        <v>0</v>
      </c>
      <c r="F101" s="518">
        <f>TIME(0,0,INDEX('Input - Travel Times'!$B$3:$AH$103,MATCH($B101,'Input - Travel Times'!$B$3:$B$103,0),MATCH(F$9,'Input - Travel Times'!$B$3:$AH$3,0)))</f>
        <v>0</v>
      </c>
      <c r="G101" s="518">
        <f>TIME(0,0,INDEX('Input - Travel Times'!$B$3:$AH$103,MATCH($B101,'Input - Travel Times'!$B$3:$B$103,0),MATCH(G$9,'Input - Travel Times'!$B$3:$AH$3,0)))</f>
        <v>0</v>
      </c>
      <c r="H101" s="518">
        <f>TIME(0,0,INDEX('Input - Travel Times'!$B$3:$AH$103,MATCH($B101,'Input - Travel Times'!$B$3:$B$103,0),MATCH(H$9,'Input - Travel Times'!$B$3:$AH$3,0)))</f>
        <v>0</v>
      </c>
      <c r="I101" s="130"/>
      <c r="J101" s="209" t="str">
        <f>IFERROR(TIME(0,0,AVERAGEIFS('VISSIM Travel Time Outputs'!$I:$I,'VISSIM Travel Time Outputs'!$D:$D,$D101,'VISSIM Travel Time Outputs'!$A:$A,"AVG",'VISSIM Travel Time Outputs'!$B:$B,J$9)),"-")</f>
        <v>-</v>
      </c>
      <c r="K101" s="34" t="str">
        <f>IFERROR(TIME(0,0,AVERAGEIFS('VISSIM Travel Time Outputs'!$I:$I,'VISSIM Travel Time Outputs'!$D:$D,$D101,'VISSIM Travel Time Outputs'!$A:$A,"AVG",'VISSIM Travel Time Outputs'!$B:$B,K$9)),"-")</f>
        <v>-</v>
      </c>
      <c r="L101" s="34" t="str">
        <f>IFERROR(TIME(0,0,AVERAGEIFS('VISSIM Travel Time Outputs'!$I:$I,'VISSIM Travel Time Outputs'!$D:$D,$D101,'VISSIM Travel Time Outputs'!$A:$A,"AVG",'VISSIM Travel Time Outputs'!$B:$B,L$9)),"-")</f>
        <v>-</v>
      </c>
      <c r="M101" s="34" t="str">
        <f>IFERROR(TIME(0,0,AVERAGEIFS('VISSIM Travel Time Outputs'!$I:$I,'VISSIM Travel Time Outputs'!$D:$D,$D101,'VISSIM Travel Time Outputs'!$A:$A,"AVG",'VISSIM Travel Time Outputs'!$B:$B,M$9)),"-")</f>
        <v>-</v>
      </c>
      <c r="N101" s="34" t="str">
        <f>IFERROR(TIME(0,0,AVERAGEIFS('VISSIM Travel Time Outputs'!$I:$I,'VISSIM Travel Time Outputs'!$D:$D,$D101,'VISSIM Travel Time Outputs'!$A:$A,"AVG",'VISSIM Travel Time Outputs'!$B:$B,N$9)),"-")</f>
        <v>-</v>
      </c>
      <c r="O101" s="34" t="str">
        <f>IFERROR(TIME(0,0,AVERAGEIFS('VISSIM Travel Time Outputs'!$I:$I,'VISSIM Travel Time Outputs'!$D:$D,$D101,'VISSIM Travel Time Outputs'!$A:$A,"AVG",'VISSIM Travel Time Outputs'!$B:$B,O$9)),"-")</f>
        <v>-</v>
      </c>
      <c r="P101" s="34" t="str">
        <f>IFERROR(TIME(0,0,AVERAGEIFS('VISSIM Travel Time Outputs'!$I:$I,'VISSIM Travel Time Outputs'!$D:$D,$D101,'VISSIM Travel Time Outputs'!$A:$A,"AVG",'VISSIM Travel Time Outputs'!$B:$B,P$9)),"-")</f>
        <v>-</v>
      </c>
      <c r="Q101" s="34" t="str">
        <f>IFERROR(TIME(0,0,AVERAGEIFS('VISSIM Travel Time Outputs'!$I:$I,'VISSIM Travel Time Outputs'!$D:$D,$D101,'VISSIM Travel Time Outputs'!$A:$A,"AVG",'VISSIM Travel Time Outputs'!$B:$B,Q$9)),"-")</f>
        <v>-</v>
      </c>
      <c r="R101" s="34" t="str">
        <f>IFERROR(TIME(0,0,AVERAGEIFS('VISSIM Travel Time Outputs'!$I:$I,'VISSIM Travel Time Outputs'!$D:$D,$D101,'VISSIM Travel Time Outputs'!$A:$A,"AVG",'VISSIM Travel Time Outputs'!$B:$B,R$9)),"-")</f>
        <v>-</v>
      </c>
      <c r="S101" s="34" t="str">
        <f>IFERROR(TIME(0,0,AVERAGEIFS('VISSIM Travel Time Outputs'!$I:$I,'VISSIM Travel Time Outputs'!$D:$D,$D101,'VISSIM Travel Time Outputs'!$A:$A,"AVG",'VISSIM Travel Time Outputs'!$B:$B,S$9)),"-")</f>
        <v>-</v>
      </c>
      <c r="T101" s="34" t="str">
        <f>IFERROR(TIME(0,0,AVERAGEIFS('VISSIM Travel Time Outputs'!$I:$I,'VISSIM Travel Time Outputs'!$D:$D,$D101,'VISSIM Travel Time Outputs'!$A:$A,"AVG",'VISSIM Travel Time Outputs'!$B:$B,T$9)),"-")</f>
        <v>-</v>
      </c>
      <c r="U101" s="34" t="str">
        <f>IFERROR(TIME(0,0,AVERAGEIFS('VISSIM Travel Time Outputs'!$I:$I,'VISSIM Travel Time Outputs'!$D:$D,$D101,'VISSIM Travel Time Outputs'!$A:$A,"AVG",'VISSIM Travel Time Outputs'!$B:$B,U$9)),"-")</f>
        <v>-</v>
      </c>
      <c r="V101" s="34" t="str">
        <f>IFERROR(TIME(0,0,AVERAGEIFS('VISSIM Travel Time Outputs'!$I:$I,'VISSIM Travel Time Outputs'!$D:$D,$D101,'VISSIM Travel Time Outputs'!$A:$A,"AVG",'VISSIM Travel Time Outputs'!$B:$B,V$9)),"-")</f>
        <v>-</v>
      </c>
      <c r="W101" s="34" t="str">
        <f>IFERROR(TIME(0,0,AVERAGEIFS('VISSIM Travel Time Outputs'!$I:$I,'VISSIM Travel Time Outputs'!$D:$D,$D101,'VISSIM Travel Time Outputs'!$A:$A,"AVG",'VISSIM Travel Time Outputs'!$B:$B,W$9)),"-")</f>
        <v>-</v>
      </c>
      <c r="X101" s="34" t="str">
        <f>IFERROR(TIME(0,0,AVERAGEIFS('VISSIM Travel Time Outputs'!$I:$I,'VISSIM Travel Time Outputs'!$D:$D,$D101,'VISSIM Travel Time Outputs'!$A:$A,"AVG",'VISSIM Travel Time Outputs'!$B:$B,X$9)),"-")</f>
        <v>-</v>
      </c>
      <c r="Y101" s="134" t="str">
        <f>IFERROR(TIME(0,0,AVERAGEIFS('VISSIM Travel Time Outputs'!$I:$I,'VISSIM Travel Time Outputs'!$D:$D,$D101,'VISSIM Travel Time Outputs'!$A:$A,"AVG",'VISSIM Travel Time Outputs'!$B:$B,Y$9)),"-")</f>
        <v>-</v>
      </c>
      <c r="Z101" s="254"/>
      <c r="AA101" s="323" t="str">
        <f>IFERROR(AVERAGEIFS('VISSIM Travel Time Outputs'!$F:$F,'VISSIM Travel Time Outputs'!$D:$D,$D101,'VISSIM Travel Time Outputs'!$A:$A,"AVG",'VISSIM Travel Time Outputs'!$B:$B,AA$9),"-")</f>
        <v>-</v>
      </c>
      <c r="AB101" s="324" t="str">
        <f>IFERROR(AVERAGEIFS('VISSIM Travel Time Outputs'!$F:$F,'VISSIM Travel Time Outputs'!$D:$D,$D101,'VISSIM Travel Time Outputs'!$A:$A,"AVG",'VISSIM Travel Time Outputs'!$B:$B,AB$9),"-")</f>
        <v>-</v>
      </c>
      <c r="AC101" s="324" t="str">
        <f>IFERROR(AVERAGEIFS('VISSIM Travel Time Outputs'!$F:$F,'VISSIM Travel Time Outputs'!$D:$D,$D101,'VISSIM Travel Time Outputs'!$A:$A,"AVG",'VISSIM Travel Time Outputs'!$B:$B,AC$9),"-")</f>
        <v>-</v>
      </c>
      <c r="AD101" s="324" t="str">
        <f>IFERROR(AVERAGEIFS('VISSIM Travel Time Outputs'!$F:$F,'VISSIM Travel Time Outputs'!$D:$D,$D101,'VISSIM Travel Time Outputs'!$A:$A,"AVG",'VISSIM Travel Time Outputs'!$B:$B,AD$9),"-")</f>
        <v>-</v>
      </c>
      <c r="AE101" s="324" t="str">
        <f>IFERROR(AVERAGEIFS('VISSIM Travel Time Outputs'!$F:$F,'VISSIM Travel Time Outputs'!$D:$D,$D101,'VISSIM Travel Time Outputs'!$A:$A,"AVG",'VISSIM Travel Time Outputs'!$B:$B,AE$9),"-")</f>
        <v>-</v>
      </c>
      <c r="AF101" s="324" t="str">
        <f>IFERROR(AVERAGEIFS('VISSIM Travel Time Outputs'!$F:$F,'VISSIM Travel Time Outputs'!$D:$D,$D101,'VISSIM Travel Time Outputs'!$A:$A,"AVG",'VISSIM Travel Time Outputs'!$B:$B,AF$9),"-")</f>
        <v>-</v>
      </c>
      <c r="AG101" s="324" t="str">
        <f>IFERROR(AVERAGEIFS('VISSIM Travel Time Outputs'!$F:$F,'VISSIM Travel Time Outputs'!$D:$D,$D101,'VISSIM Travel Time Outputs'!$A:$A,"AVG",'VISSIM Travel Time Outputs'!$B:$B,AG$9),"-")</f>
        <v>-</v>
      </c>
      <c r="AH101" s="324" t="str">
        <f>IFERROR(AVERAGEIFS('VISSIM Travel Time Outputs'!$F:$F,'VISSIM Travel Time Outputs'!$D:$D,$D101,'VISSIM Travel Time Outputs'!$A:$A,"AVG",'VISSIM Travel Time Outputs'!$B:$B,AH$9),"-")</f>
        <v>-</v>
      </c>
      <c r="AI101" s="324" t="str">
        <f>IFERROR(AVERAGEIFS('VISSIM Travel Time Outputs'!$F:$F,'VISSIM Travel Time Outputs'!$D:$D,$D101,'VISSIM Travel Time Outputs'!$A:$A,"AVG",'VISSIM Travel Time Outputs'!$B:$B,AI$9),"-")</f>
        <v>-</v>
      </c>
      <c r="AJ101" s="324" t="str">
        <f>IFERROR(AVERAGEIFS('VISSIM Travel Time Outputs'!$F:$F,'VISSIM Travel Time Outputs'!$D:$D,$D101,'VISSIM Travel Time Outputs'!$A:$A,"AVG",'VISSIM Travel Time Outputs'!$B:$B,AJ$9),"-")</f>
        <v>-</v>
      </c>
      <c r="AK101" s="324" t="str">
        <f>IFERROR(AVERAGEIFS('VISSIM Travel Time Outputs'!$F:$F,'VISSIM Travel Time Outputs'!$D:$D,$D101,'VISSIM Travel Time Outputs'!$A:$A,"AVG",'VISSIM Travel Time Outputs'!$B:$B,AK$9),"-")</f>
        <v>-</v>
      </c>
      <c r="AL101" s="324" t="str">
        <f>IFERROR(AVERAGEIFS('VISSIM Travel Time Outputs'!$F:$F,'VISSIM Travel Time Outputs'!$D:$D,$D101,'VISSIM Travel Time Outputs'!$A:$A,"AVG",'VISSIM Travel Time Outputs'!$B:$B,AL$9),"-")</f>
        <v>-</v>
      </c>
      <c r="AM101" s="324" t="str">
        <f>IFERROR(AVERAGEIFS('VISSIM Travel Time Outputs'!$F:$F,'VISSIM Travel Time Outputs'!$D:$D,$D101,'VISSIM Travel Time Outputs'!$A:$A,"AVG",'VISSIM Travel Time Outputs'!$B:$B,AM$9),"-")</f>
        <v>-</v>
      </c>
      <c r="AN101" s="324" t="str">
        <f>IFERROR(AVERAGEIFS('VISSIM Travel Time Outputs'!$F:$F,'VISSIM Travel Time Outputs'!$D:$D,$D101,'VISSIM Travel Time Outputs'!$A:$A,"AVG",'VISSIM Travel Time Outputs'!$B:$B,AN$9),"-")</f>
        <v>-</v>
      </c>
      <c r="AO101" s="324" t="str">
        <f>IFERROR(AVERAGEIFS('VISSIM Travel Time Outputs'!$F:$F,'VISSIM Travel Time Outputs'!$D:$D,$D101,'VISSIM Travel Time Outputs'!$A:$A,"AVG",'VISSIM Travel Time Outputs'!$B:$B,AO$9),"-")</f>
        <v>-</v>
      </c>
      <c r="AP101" s="325" t="str">
        <f>IFERROR(AVERAGEIFS('VISSIM Travel Time Outputs'!$F:$F,'VISSIM Travel Time Outputs'!$D:$D,$D101,'VISSIM Travel Time Outputs'!$A:$A,"AVG",'VISSIM Travel Time Outputs'!$B:$B,AP$9),"-")</f>
        <v>-</v>
      </c>
      <c r="AQ101" s="331"/>
      <c r="AR101" s="209" t="str">
        <f t="shared" si="35"/>
        <v>--</v>
      </c>
      <c r="AS101" s="354" t="str">
        <f t="shared" si="36"/>
        <v>--</v>
      </c>
      <c r="AT101" s="325">
        <f t="shared" si="37"/>
        <v>0</v>
      </c>
      <c r="AU101" s="255"/>
      <c r="AV101" s="209" t="str">
        <f>IFERROR(TIME(0,0,AVERAGEIFS('VISSIM Travel Time Outputs'!$J:$J,'VISSIM Travel Time Outputs'!$D:$D,$D101,'VISSIM Travel Time Outputs'!$A:$A,"AVG",'VISSIM Travel Time Outputs'!$B:$B,AV$9)),"-")</f>
        <v>-</v>
      </c>
      <c r="AW101" s="34" t="str">
        <f>IFERROR(TIME(0,0,AVERAGEIFS('VISSIM Travel Time Outputs'!$J:$J,'VISSIM Travel Time Outputs'!$D:$D,$D101,'VISSIM Travel Time Outputs'!$A:$A,"AVG",'VISSIM Travel Time Outputs'!$B:$B,AW$9)),"-")</f>
        <v>-</v>
      </c>
      <c r="AX101" s="34" t="str">
        <f>IFERROR(TIME(0,0,AVERAGEIFS('VISSIM Travel Time Outputs'!$J:$J,'VISSIM Travel Time Outputs'!$D:$D,$D101,'VISSIM Travel Time Outputs'!$A:$A,"AVG",'VISSIM Travel Time Outputs'!$B:$B,AX$9)),"-")</f>
        <v>-</v>
      </c>
      <c r="AY101" s="34" t="str">
        <f>IFERROR(TIME(0,0,AVERAGEIFS('VISSIM Travel Time Outputs'!$J:$J,'VISSIM Travel Time Outputs'!$D:$D,$D101,'VISSIM Travel Time Outputs'!$A:$A,"AVG",'VISSIM Travel Time Outputs'!$B:$B,AY$9)),"-")</f>
        <v>-</v>
      </c>
      <c r="AZ101" s="34" t="str">
        <f>IFERROR(TIME(0,0,AVERAGEIFS('VISSIM Travel Time Outputs'!$J:$J,'VISSIM Travel Time Outputs'!$D:$D,$D101,'VISSIM Travel Time Outputs'!$A:$A,"AVG",'VISSIM Travel Time Outputs'!$B:$B,AZ$9)),"-")</f>
        <v>-</v>
      </c>
      <c r="BA101" s="34" t="str">
        <f>IFERROR(TIME(0,0,AVERAGEIFS('VISSIM Travel Time Outputs'!$J:$J,'VISSIM Travel Time Outputs'!$D:$D,$D101,'VISSIM Travel Time Outputs'!$A:$A,"AVG",'VISSIM Travel Time Outputs'!$B:$B,BA$9)),"-")</f>
        <v>-</v>
      </c>
      <c r="BB101" s="34" t="str">
        <f>IFERROR(TIME(0,0,AVERAGEIFS('VISSIM Travel Time Outputs'!$J:$J,'VISSIM Travel Time Outputs'!$D:$D,$D101,'VISSIM Travel Time Outputs'!$A:$A,"AVG",'VISSIM Travel Time Outputs'!$B:$B,BB$9)),"-")</f>
        <v>-</v>
      </c>
      <c r="BC101" s="34" t="str">
        <f>IFERROR(TIME(0,0,AVERAGEIFS('VISSIM Travel Time Outputs'!$J:$J,'VISSIM Travel Time Outputs'!$D:$D,$D101,'VISSIM Travel Time Outputs'!$A:$A,"AVG",'VISSIM Travel Time Outputs'!$B:$B,BC$9)),"-")</f>
        <v>-</v>
      </c>
      <c r="BD101" s="34" t="str">
        <f>IFERROR(TIME(0,0,AVERAGEIFS('VISSIM Travel Time Outputs'!$J:$J,'VISSIM Travel Time Outputs'!$D:$D,$D101,'VISSIM Travel Time Outputs'!$A:$A,"AVG",'VISSIM Travel Time Outputs'!$B:$B,BD$9)),"-")</f>
        <v>-</v>
      </c>
      <c r="BE101" s="34" t="str">
        <f>IFERROR(TIME(0,0,AVERAGEIFS('VISSIM Travel Time Outputs'!$J:$J,'VISSIM Travel Time Outputs'!$D:$D,$D101,'VISSIM Travel Time Outputs'!$A:$A,"AVG",'VISSIM Travel Time Outputs'!$B:$B,BE$9)),"-")</f>
        <v>-</v>
      </c>
      <c r="BF101" s="34" t="str">
        <f>IFERROR(TIME(0,0,AVERAGEIFS('VISSIM Travel Time Outputs'!$J:$J,'VISSIM Travel Time Outputs'!$D:$D,$D101,'VISSIM Travel Time Outputs'!$A:$A,"AVG",'VISSIM Travel Time Outputs'!$B:$B,BF$9)),"-")</f>
        <v>-</v>
      </c>
      <c r="BG101" s="34" t="str">
        <f>IFERROR(TIME(0,0,AVERAGEIFS('VISSIM Travel Time Outputs'!$J:$J,'VISSIM Travel Time Outputs'!$D:$D,$D101,'VISSIM Travel Time Outputs'!$A:$A,"AVG",'VISSIM Travel Time Outputs'!$B:$B,BG$9)),"-")</f>
        <v>-</v>
      </c>
      <c r="BH101" s="34" t="str">
        <f>IFERROR(TIME(0,0,AVERAGEIFS('VISSIM Travel Time Outputs'!$J:$J,'VISSIM Travel Time Outputs'!$D:$D,$D101,'VISSIM Travel Time Outputs'!$A:$A,"AVG",'VISSIM Travel Time Outputs'!$B:$B,BH$9)),"-")</f>
        <v>-</v>
      </c>
      <c r="BI101" s="34" t="str">
        <f>IFERROR(TIME(0,0,AVERAGEIFS('VISSIM Travel Time Outputs'!$J:$J,'VISSIM Travel Time Outputs'!$D:$D,$D101,'VISSIM Travel Time Outputs'!$A:$A,"AVG",'VISSIM Travel Time Outputs'!$B:$B,BI$9)),"-")</f>
        <v>-</v>
      </c>
      <c r="BJ101" s="34" t="str">
        <f>IFERROR(TIME(0,0,AVERAGEIFS('VISSIM Travel Time Outputs'!$J:$J,'VISSIM Travel Time Outputs'!$D:$D,$D101,'VISSIM Travel Time Outputs'!$A:$A,"AVG",'VISSIM Travel Time Outputs'!$B:$B,BJ$9)),"-")</f>
        <v>-</v>
      </c>
      <c r="BK101" s="134" t="str">
        <f>IFERROR(TIME(0,0,AVERAGEIFS('VISSIM Travel Time Outputs'!$J:$J,'VISSIM Travel Time Outputs'!$D:$D,$D101,'VISSIM Travel Time Outputs'!$A:$A,"AVG",'VISSIM Travel Time Outputs'!$B:$B,BK$9)),"-")</f>
        <v>-</v>
      </c>
      <c r="BL101" s="126"/>
      <c r="BM101" s="323" t="str">
        <f>IFERROR(AVERAGEIFS('VISSIM Travel Time Outputs'!$G:$G,'VISSIM Travel Time Outputs'!$D:$D,$D101,'VISSIM Travel Time Outputs'!$A:$A,"AVG",'VISSIM Travel Time Outputs'!$B:$B,BM$9),"-")</f>
        <v>-</v>
      </c>
      <c r="BN101" s="324" t="str">
        <f>IFERROR(AVERAGEIFS('VISSIM Travel Time Outputs'!$G:$G,'VISSIM Travel Time Outputs'!$D:$D,$D101,'VISSIM Travel Time Outputs'!$A:$A,"AVG",'VISSIM Travel Time Outputs'!$B:$B,BN$9),"-")</f>
        <v>-</v>
      </c>
      <c r="BO101" s="324" t="str">
        <f>IFERROR(AVERAGEIFS('VISSIM Travel Time Outputs'!$G:$G,'VISSIM Travel Time Outputs'!$D:$D,$D101,'VISSIM Travel Time Outputs'!$A:$A,"AVG",'VISSIM Travel Time Outputs'!$B:$B,BO$9),"-")</f>
        <v>-</v>
      </c>
      <c r="BP101" s="324" t="str">
        <f>IFERROR(AVERAGEIFS('VISSIM Travel Time Outputs'!$G:$G,'VISSIM Travel Time Outputs'!$D:$D,$D101,'VISSIM Travel Time Outputs'!$A:$A,"AVG",'VISSIM Travel Time Outputs'!$B:$B,BP$9),"-")</f>
        <v>-</v>
      </c>
      <c r="BQ101" s="324" t="str">
        <f>IFERROR(AVERAGEIFS('VISSIM Travel Time Outputs'!$G:$G,'VISSIM Travel Time Outputs'!$D:$D,$D101,'VISSIM Travel Time Outputs'!$A:$A,"AVG",'VISSIM Travel Time Outputs'!$B:$B,BQ$9),"-")</f>
        <v>-</v>
      </c>
      <c r="BR101" s="324" t="str">
        <f>IFERROR(AVERAGEIFS('VISSIM Travel Time Outputs'!$G:$G,'VISSIM Travel Time Outputs'!$D:$D,$D101,'VISSIM Travel Time Outputs'!$A:$A,"AVG",'VISSIM Travel Time Outputs'!$B:$B,BR$9),"-")</f>
        <v>-</v>
      </c>
      <c r="BS101" s="324" t="str">
        <f>IFERROR(AVERAGEIFS('VISSIM Travel Time Outputs'!$G:$G,'VISSIM Travel Time Outputs'!$D:$D,$D101,'VISSIM Travel Time Outputs'!$A:$A,"AVG",'VISSIM Travel Time Outputs'!$B:$B,BS$9),"-")</f>
        <v>-</v>
      </c>
      <c r="BT101" s="324" t="str">
        <f>IFERROR(AVERAGEIFS('VISSIM Travel Time Outputs'!$G:$G,'VISSIM Travel Time Outputs'!$D:$D,$D101,'VISSIM Travel Time Outputs'!$A:$A,"AVG",'VISSIM Travel Time Outputs'!$B:$B,BT$9),"-")</f>
        <v>-</v>
      </c>
      <c r="BU101" s="324" t="str">
        <f>IFERROR(AVERAGEIFS('VISSIM Travel Time Outputs'!$G:$G,'VISSIM Travel Time Outputs'!$D:$D,$D101,'VISSIM Travel Time Outputs'!$A:$A,"AVG",'VISSIM Travel Time Outputs'!$B:$B,BU$9),"-")</f>
        <v>-</v>
      </c>
      <c r="BV101" s="324" t="str">
        <f>IFERROR(AVERAGEIFS('VISSIM Travel Time Outputs'!$G:$G,'VISSIM Travel Time Outputs'!$D:$D,$D101,'VISSIM Travel Time Outputs'!$A:$A,"AVG",'VISSIM Travel Time Outputs'!$B:$B,BV$9),"-")</f>
        <v>-</v>
      </c>
      <c r="BW101" s="324" t="str">
        <f>IFERROR(AVERAGEIFS('VISSIM Travel Time Outputs'!$G:$G,'VISSIM Travel Time Outputs'!$D:$D,$D101,'VISSIM Travel Time Outputs'!$A:$A,"AVG",'VISSIM Travel Time Outputs'!$B:$B,BW$9),"-")</f>
        <v>-</v>
      </c>
      <c r="BX101" s="324" t="str">
        <f>IFERROR(AVERAGEIFS('VISSIM Travel Time Outputs'!$G:$G,'VISSIM Travel Time Outputs'!$D:$D,$D101,'VISSIM Travel Time Outputs'!$A:$A,"AVG",'VISSIM Travel Time Outputs'!$B:$B,BX$9),"-")</f>
        <v>-</v>
      </c>
      <c r="BY101" s="324" t="str">
        <f>IFERROR(AVERAGEIFS('VISSIM Travel Time Outputs'!$G:$G,'VISSIM Travel Time Outputs'!$D:$D,$D101,'VISSIM Travel Time Outputs'!$A:$A,"AVG",'VISSIM Travel Time Outputs'!$B:$B,BY$9),"-")</f>
        <v>-</v>
      </c>
      <c r="BZ101" s="324" t="str">
        <f>IFERROR(AVERAGEIFS('VISSIM Travel Time Outputs'!$G:$G,'VISSIM Travel Time Outputs'!$D:$D,$D101,'VISSIM Travel Time Outputs'!$A:$A,"AVG",'VISSIM Travel Time Outputs'!$B:$B,BZ$9),"-")</f>
        <v>-</v>
      </c>
      <c r="CA101" s="324" t="str">
        <f>IFERROR(AVERAGEIFS('VISSIM Travel Time Outputs'!$G:$G,'VISSIM Travel Time Outputs'!$D:$D,$D101,'VISSIM Travel Time Outputs'!$A:$A,"AVG",'VISSIM Travel Time Outputs'!$B:$B,CA$9),"-")</f>
        <v>-</v>
      </c>
      <c r="CB101" s="325" t="str">
        <f>IFERROR(AVERAGEIFS('VISSIM Travel Time Outputs'!$G:$G,'VISSIM Travel Time Outputs'!$D:$D,$D101,'VISSIM Travel Time Outputs'!$A:$A,"AVG",'VISSIM Travel Time Outputs'!$B:$B,CB$9),"-")</f>
        <v>-</v>
      </c>
      <c r="CC101" s="254"/>
      <c r="CD101" s="209" t="str">
        <f t="shared" si="38"/>
        <v>--</v>
      </c>
      <c r="CE101" s="354" t="str">
        <f t="shared" si="39"/>
        <v>--</v>
      </c>
      <c r="CF101" s="325">
        <f t="shared" si="40"/>
        <v>0</v>
      </c>
      <c r="CG101" s="331"/>
      <c r="CH101" s="209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134"/>
      <c r="CX101" s="331"/>
      <c r="CY101" s="323"/>
      <c r="CZ101" s="324"/>
      <c r="DA101" s="324"/>
      <c r="DB101" s="324"/>
      <c r="DC101" s="324"/>
      <c r="DD101" s="324"/>
      <c r="DE101" s="324"/>
      <c r="DF101" s="324"/>
      <c r="DG101" s="324"/>
      <c r="DH101" s="324"/>
      <c r="DI101" s="324"/>
      <c r="DJ101" s="324"/>
      <c r="DK101" s="324"/>
      <c r="DL101" s="324"/>
      <c r="DM101" s="324"/>
      <c r="DN101" s="325"/>
      <c r="DO101" s="331"/>
      <c r="DP101" s="209" t="str">
        <f t="shared" si="41"/>
        <v>--</v>
      </c>
      <c r="DQ101" s="354" t="str">
        <f t="shared" si="42"/>
        <v>--</v>
      </c>
      <c r="DR101" s="325">
        <f t="shared" si="43"/>
        <v>0</v>
      </c>
      <c r="DS101" s="255"/>
      <c r="DT101" s="209" t="str">
        <f>IFERROR(TIME(0,0,AVERAGEIFS('VISSIM Travel Time Outputs'!$K:$K,'VISSIM Travel Time Outputs'!$D:$D,$D101,'VISSIM Travel Time Outputs'!$A:$A,"AVG",'VISSIM Travel Time Outputs'!$B:$B,DT$9)),"-")</f>
        <v>-</v>
      </c>
      <c r="DU101" s="34" t="str">
        <f>IFERROR(TIME(0,0,AVERAGEIFS('VISSIM Travel Time Outputs'!$K:$K,'VISSIM Travel Time Outputs'!$D:$D,$D101,'VISSIM Travel Time Outputs'!$A:$A,"AVG",'VISSIM Travel Time Outputs'!$B:$B,DU$9)),"-")</f>
        <v>-</v>
      </c>
      <c r="DV101" s="34" t="str">
        <f>IFERROR(TIME(0,0,AVERAGEIFS('VISSIM Travel Time Outputs'!$K:$K,'VISSIM Travel Time Outputs'!$D:$D,$D101,'VISSIM Travel Time Outputs'!$A:$A,"AVG",'VISSIM Travel Time Outputs'!$B:$B,DV$9)),"-")</f>
        <v>-</v>
      </c>
      <c r="DW101" s="34" t="str">
        <f>IFERROR(TIME(0,0,AVERAGEIFS('VISSIM Travel Time Outputs'!$K:$K,'VISSIM Travel Time Outputs'!$D:$D,$D101,'VISSIM Travel Time Outputs'!$A:$A,"AVG",'VISSIM Travel Time Outputs'!$B:$B,DW$9)),"-")</f>
        <v>-</v>
      </c>
      <c r="DX101" s="34" t="str">
        <f>IFERROR(TIME(0,0,AVERAGEIFS('VISSIM Travel Time Outputs'!$K:$K,'VISSIM Travel Time Outputs'!$D:$D,$D101,'VISSIM Travel Time Outputs'!$A:$A,"AVG",'VISSIM Travel Time Outputs'!$B:$B,DX$9)),"-")</f>
        <v>-</v>
      </c>
      <c r="DY101" s="34" t="str">
        <f>IFERROR(TIME(0,0,AVERAGEIFS('VISSIM Travel Time Outputs'!$K:$K,'VISSIM Travel Time Outputs'!$D:$D,$D101,'VISSIM Travel Time Outputs'!$A:$A,"AVG",'VISSIM Travel Time Outputs'!$B:$B,DY$9)),"-")</f>
        <v>-</v>
      </c>
      <c r="DZ101" s="34" t="str">
        <f>IFERROR(TIME(0,0,AVERAGEIFS('VISSIM Travel Time Outputs'!$K:$K,'VISSIM Travel Time Outputs'!$D:$D,$D101,'VISSIM Travel Time Outputs'!$A:$A,"AVG",'VISSIM Travel Time Outputs'!$B:$B,DZ$9)),"-")</f>
        <v>-</v>
      </c>
      <c r="EA101" s="34" t="str">
        <f>IFERROR(TIME(0,0,AVERAGEIFS('VISSIM Travel Time Outputs'!$K:$K,'VISSIM Travel Time Outputs'!$D:$D,$D101,'VISSIM Travel Time Outputs'!$A:$A,"AVG",'VISSIM Travel Time Outputs'!$B:$B,EA$9)),"-")</f>
        <v>-</v>
      </c>
      <c r="EB101" s="34" t="str">
        <f>IFERROR(TIME(0,0,AVERAGEIFS('VISSIM Travel Time Outputs'!$K:$K,'VISSIM Travel Time Outputs'!$D:$D,$D101,'VISSIM Travel Time Outputs'!$A:$A,"AVG",'VISSIM Travel Time Outputs'!$B:$B,EB$9)),"-")</f>
        <v>-</v>
      </c>
      <c r="EC101" s="34" t="str">
        <f>IFERROR(TIME(0,0,AVERAGEIFS('VISSIM Travel Time Outputs'!$K:$K,'VISSIM Travel Time Outputs'!$D:$D,$D101,'VISSIM Travel Time Outputs'!$A:$A,"AVG",'VISSIM Travel Time Outputs'!$B:$B,EC$9)),"-")</f>
        <v>-</v>
      </c>
      <c r="ED101" s="34" t="str">
        <f>IFERROR(TIME(0,0,AVERAGEIFS('VISSIM Travel Time Outputs'!$K:$K,'VISSIM Travel Time Outputs'!$D:$D,$D101,'VISSIM Travel Time Outputs'!$A:$A,"AVG",'VISSIM Travel Time Outputs'!$B:$B,ED$9)),"-")</f>
        <v>-</v>
      </c>
      <c r="EE101" s="34" t="str">
        <f>IFERROR(TIME(0,0,AVERAGEIFS('VISSIM Travel Time Outputs'!$K:$K,'VISSIM Travel Time Outputs'!$D:$D,$D101,'VISSIM Travel Time Outputs'!$A:$A,"AVG",'VISSIM Travel Time Outputs'!$B:$B,EE$9)),"-")</f>
        <v>-</v>
      </c>
      <c r="EF101" s="34" t="str">
        <f>IFERROR(TIME(0,0,AVERAGEIFS('VISSIM Travel Time Outputs'!$K:$K,'VISSIM Travel Time Outputs'!$D:$D,$D101,'VISSIM Travel Time Outputs'!$A:$A,"AVG",'VISSIM Travel Time Outputs'!$B:$B,EF$9)),"-")</f>
        <v>-</v>
      </c>
      <c r="EG101" s="34" t="str">
        <f>IFERROR(TIME(0,0,AVERAGEIFS('VISSIM Travel Time Outputs'!$K:$K,'VISSIM Travel Time Outputs'!$D:$D,$D101,'VISSIM Travel Time Outputs'!$A:$A,"AVG",'VISSIM Travel Time Outputs'!$B:$B,EG$9)),"-")</f>
        <v>-</v>
      </c>
      <c r="EH101" s="34" t="str">
        <f>IFERROR(TIME(0,0,AVERAGEIFS('VISSIM Travel Time Outputs'!$K:$K,'VISSIM Travel Time Outputs'!$D:$D,$D101,'VISSIM Travel Time Outputs'!$A:$A,"AVG",'VISSIM Travel Time Outputs'!$B:$B,EH$9)),"-")</f>
        <v>-</v>
      </c>
      <c r="EI101" s="134" t="str">
        <f>IFERROR(TIME(0,0,AVERAGEIFS('VISSIM Travel Time Outputs'!$K:$K,'VISSIM Travel Time Outputs'!$D:$D,$D101,'VISSIM Travel Time Outputs'!$A:$A,"AVG",'VISSIM Travel Time Outputs'!$B:$B,EI$9)),"-")</f>
        <v>-</v>
      </c>
      <c r="EJ101" s="126"/>
      <c r="EK101" s="323" t="str">
        <f>IFERROR(AVERAGEIFS('VISSIM Travel Time Outputs'!$H:$H,'VISSIM Travel Time Outputs'!$D:$D,$D101,'VISSIM Travel Time Outputs'!$A:$A,"AVG",'VISSIM Travel Time Outputs'!$B:$B,EK$9),"-")</f>
        <v>-</v>
      </c>
      <c r="EL101" s="324" t="str">
        <f>IFERROR(AVERAGEIFS('VISSIM Travel Time Outputs'!$H:$H,'VISSIM Travel Time Outputs'!$D:$D,$D101,'VISSIM Travel Time Outputs'!$A:$A,"AVG",'VISSIM Travel Time Outputs'!$B:$B,EL$9),"-")</f>
        <v>-</v>
      </c>
      <c r="EM101" s="324" t="str">
        <f>IFERROR(AVERAGEIFS('VISSIM Travel Time Outputs'!$H:$H,'VISSIM Travel Time Outputs'!$D:$D,$D101,'VISSIM Travel Time Outputs'!$A:$A,"AVG",'VISSIM Travel Time Outputs'!$B:$B,EM$9),"-")</f>
        <v>-</v>
      </c>
      <c r="EN101" s="324" t="str">
        <f>IFERROR(AVERAGEIFS('VISSIM Travel Time Outputs'!$H:$H,'VISSIM Travel Time Outputs'!$D:$D,$D101,'VISSIM Travel Time Outputs'!$A:$A,"AVG",'VISSIM Travel Time Outputs'!$B:$B,EN$9),"-")</f>
        <v>-</v>
      </c>
      <c r="EO101" s="324" t="str">
        <f>IFERROR(AVERAGEIFS('VISSIM Travel Time Outputs'!$H:$H,'VISSIM Travel Time Outputs'!$D:$D,$D101,'VISSIM Travel Time Outputs'!$A:$A,"AVG",'VISSIM Travel Time Outputs'!$B:$B,EO$9),"-")</f>
        <v>-</v>
      </c>
      <c r="EP101" s="324" t="str">
        <f>IFERROR(AVERAGEIFS('VISSIM Travel Time Outputs'!$H:$H,'VISSIM Travel Time Outputs'!$D:$D,$D101,'VISSIM Travel Time Outputs'!$A:$A,"AVG",'VISSIM Travel Time Outputs'!$B:$B,EP$9),"-")</f>
        <v>-</v>
      </c>
      <c r="EQ101" s="324" t="str">
        <f>IFERROR(AVERAGEIFS('VISSIM Travel Time Outputs'!$H:$H,'VISSIM Travel Time Outputs'!$D:$D,$D101,'VISSIM Travel Time Outputs'!$A:$A,"AVG",'VISSIM Travel Time Outputs'!$B:$B,EQ$9),"-")</f>
        <v>-</v>
      </c>
      <c r="ER101" s="324" t="str">
        <f>IFERROR(AVERAGEIFS('VISSIM Travel Time Outputs'!$H:$H,'VISSIM Travel Time Outputs'!$D:$D,$D101,'VISSIM Travel Time Outputs'!$A:$A,"AVG",'VISSIM Travel Time Outputs'!$B:$B,ER$9),"-")</f>
        <v>-</v>
      </c>
      <c r="ES101" s="324" t="str">
        <f>IFERROR(AVERAGEIFS('VISSIM Travel Time Outputs'!$H:$H,'VISSIM Travel Time Outputs'!$D:$D,$D101,'VISSIM Travel Time Outputs'!$A:$A,"AVG",'VISSIM Travel Time Outputs'!$B:$B,ES$9),"-")</f>
        <v>-</v>
      </c>
      <c r="ET101" s="324" t="str">
        <f>IFERROR(AVERAGEIFS('VISSIM Travel Time Outputs'!$H:$H,'VISSIM Travel Time Outputs'!$D:$D,$D101,'VISSIM Travel Time Outputs'!$A:$A,"AVG",'VISSIM Travel Time Outputs'!$B:$B,ET$9),"-")</f>
        <v>-</v>
      </c>
      <c r="EU101" s="324" t="str">
        <f>IFERROR(AVERAGEIFS('VISSIM Travel Time Outputs'!$H:$H,'VISSIM Travel Time Outputs'!$D:$D,$D101,'VISSIM Travel Time Outputs'!$A:$A,"AVG",'VISSIM Travel Time Outputs'!$B:$B,EU$9),"-")</f>
        <v>-</v>
      </c>
      <c r="EV101" s="324" t="str">
        <f>IFERROR(AVERAGEIFS('VISSIM Travel Time Outputs'!$H:$H,'VISSIM Travel Time Outputs'!$D:$D,$D101,'VISSIM Travel Time Outputs'!$A:$A,"AVG",'VISSIM Travel Time Outputs'!$B:$B,EV$9),"-")</f>
        <v>-</v>
      </c>
      <c r="EW101" s="324" t="str">
        <f>IFERROR(AVERAGEIFS('VISSIM Travel Time Outputs'!$H:$H,'VISSIM Travel Time Outputs'!$D:$D,$D101,'VISSIM Travel Time Outputs'!$A:$A,"AVG",'VISSIM Travel Time Outputs'!$B:$B,EW$9),"-")</f>
        <v>-</v>
      </c>
      <c r="EX101" s="324" t="str">
        <f>IFERROR(AVERAGEIFS('VISSIM Travel Time Outputs'!$H:$H,'VISSIM Travel Time Outputs'!$D:$D,$D101,'VISSIM Travel Time Outputs'!$A:$A,"AVG",'VISSIM Travel Time Outputs'!$B:$B,EX$9),"-")</f>
        <v>-</v>
      </c>
      <c r="EY101" s="324" t="str">
        <f>IFERROR(AVERAGEIFS('VISSIM Travel Time Outputs'!$H:$H,'VISSIM Travel Time Outputs'!$D:$D,$D101,'VISSIM Travel Time Outputs'!$A:$A,"AVG",'VISSIM Travel Time Outputs'!$B:$B,EY$9),"-")</f>
        <v>-</v>
      </c>
      <c r="EZ101" s="325" t="str">
        <f>IFERROR(AVERAGEIFS('VISSIM Travel Time Outputs'!$H:$H,'VISSIM Travel Time Outputs'!$D:$D,$D101,'VISSIM Travel Time Outputs'!$A:$A,"AVG",'VISSIM Travel Time Outputs'!$B:$B,EZ$9),"-")</f>
        <v>-</v>
      </c>
      <c r="FA101" s="254"/>
      <c r="FB101" s="209" t="str">
        <f t="shared" si="44"/>
        <v>--</v>
      </c>
      <c r="FC101" s="354" t="str">
        <f t="shared" si="45"/>
        <v>--</v>
      </c>
      <c r="FD101" s="325">
        <f t="shared" si="46"/>
        <v>0</v>
      </c>
      <c r="FE101" s="331"/>
      <c r="FF101" s="209" t="str">
        <f>IFERROR(GETPIVOTDATA("Average of TRAVTM(40)",#REF!,"TIMEINT",FF$9,"VEHICLETRAVELTIMEMEASUREMENT",$D101)/3600/24,"--")</f>
        <v>--</v>
      </c>
      <c r="FG101" s="34" t="str">
        <f>IFERROR(GETPIVOTDATA("Average of TRAVTM(40)",#REF!,"TIMEINT",FG$9,"VEHICLETRAVELTIMEMEASUREMENT",$D101)/3600/24,"--")</f>
        <v>--</v>
      </c>
      <c r="FH101" s="34" t="str">
        <f>IFERROR(GETPIVOTDATA("Average of TRAVTM(40)",#REF!,"TIMEINT",FH$9,"VEHICLETRAVELTIMEMEASUREMENT",$D101)/3600/24,"--")</f>
        <v>--</v>
      </c>
      <c r="FI101" s="34" t="str">
        <f>IFERROR(GETPIVOTDATA("Average of TRAVTM(40)",#REF!,"TIMEINT",FI$9,"VEHICLETRAVELTIMEMEASUREMENT",$D101)/3600/24,"--")</f>
        <v>--</v>
      </c>
      <c r="FJ101" s="34" t="str">
        <f>IFERROR(GETPIVOTDATA("Average of TRAVTM(40)",#REF!,"TIMEINT",FJ$9,"VEHICLETRAVELTIMEMEASUREMENT",$D101)/3600/24,"--")</f>
        <v>--</v>
      </c>
      <c r="FK101" s="34" t="str">
        <f>IFERROR(GETPIVOTDATA("Average of TRAVTM(40)",#REF!,"TIMEINT",FK$9,"VEHICLETRAVELTIMEMEASUREMENT",$D101)/3600/24,"--")</f>
        <v>--</v>
      </c>
      <c r="FL101" s="34" t="str">
        <f>IFERROR(GETPIVOTDATA("Average of TRAVTM(40)",#REF!,"TIMEINT",FL$9,"VEHICLETRAVELTIMEMEASUREMENT",$D101)/3600/24,"--")</f>
        <v>--</v>
      </c>
      <c r="FM101" s="34" t="str">
        <f>IFERROR(GETPIVOTDATA("Average of TRAVTM(40)",#REF!,"TIMEINT",FM$9,"VEHICLETRAVELTIMEMEASUREMENT",$D101)/3600/24,"--")</f>
        <v>--</v>
      </c>
      <c r="FN101" s="34" t="str">
        <f>IFERROR(GETPIVOTDATA("Average of TRAVTM(40)",#REF!,"TIMEINT",FN$9,"VEHICLETRAVELTIMEMEASUREMENT",$D101)/3600/24,"--")</f>
        <v>--</v>
      </c>
      <c r="FO101" s="34" t="str">
        <f>IFERROR(GETPIVOTDATA("Average of TRAVTM(40)",#REF!,"TIMEINT",FO$9,"VEHICLETRAVELTIMEMEASUREMENT",$D101)/3600/24,"--")</f>
        <v>--</v>
      </c>
      <c r="FP101" s="34" t="str">
        <f>IFERROR(GETPIVOTDATA("Average of TRAVTM(40)",#REF!,"TIMEINT",FP$9,"VEHICLETRAVELTIMEMEASUREMENT",$D101)/3600/24,"--")</f>
        <v>--</v>
      </c>
      <c r="FQ101" s="34" t="str">
        <f>IFERROR(GETPIVOTDATA("Average of TRAVTM(40)",#REF!,"TIMEINT",FQ$9,"VEHICLETRAVELTIMEMEASUREMENT",$D101)/3600/24,"--")</f>
        <v>--</v>
      </c>
      <c r="FR101" s="34" t="str">
        <f>IFERROR(GETPIVOTDATA("Average of TRAVTM(40)",#REF!,"TIMEINT",FR$9,"VEHICLETRAVELTIMEMEASUREMENT",$D101)/3600/24,"--")</f>
        <v>--</v>
      </c>
      <c r="FS101" s="34" t="str">
        <f>IFERROR(GETPIVOTDATA("Average of TRAVTM(40)",#REF!,"TIMEINT",FS$9,"VEHICLETRAVELTIMEMEASUREMENT",$D101)/3600/24,"--")</f>
        <v>--</v>
      </c>
      <c r="FT101" s="34" t="str">
        <f>IFERROR(GETPIVOTDATA("Average of TRAVTM(40)",#REF!,"TIMEINT",FT$9,"VEHICLETRAVELTIMEMEASUREMENT",$D101)/3600/24,"--")</f>
        <v>--</v>
      </c>
      <c r="FU101" s="134" t="str">
        <f>IFERROR(GETPIVOTDATA("Average of TRAVTM(40)",#REF!,"TIMEINT",FU$9,"VEHICLETRAVELTIMEMEASUREMENT",$D101)/3600/24,"--")</f>
        <v>--</v>
      </c>
      <c r="FV101" s="331"/>
      <c r="FW101" s="323" t="str">
        <f>IFERROR(GETPIVOTDATA("Average of VEHS(40)",#REF!,"TIMEINT",FW$9,"VEHICLETRAVELTIMEMEASUREMENT",$D101),"--")</f>
        <v>--</v>
      </c>
      <c r="FX101" s="324" t="str">
        <f>IFERROR(GETPIVOTDATA("Average of VEHS(40)",#REF!,"TIMEINT",FX$9,"VEHICLETRAVELTIMEMEASUREMENT",$D101),"--")</f>
        <v>--</v>
      </c>
      <c r="FY101" s="324" t="str">
        <f>IFERROR(GETPIVOTDATA("Average of VEHS(40)",#REF!,"TIMEINT",FY$9,"VEHICLETRAVELTIMEMEASUREMENT",$D101),"--")</f>
        <v>--</v>
      </c>
      <c r="FZ101" s="324" t="str">
        <f>IFERROR(GETPIVOTDATA("Average of VEHS(40)",#REF!,"TIMEINT",FZ$9,"VEHICLETRAVELTIMEMEASUREMENT",$D101),"--")</f>
        <v>--</v>
      </c>
      <c r="GA101" s="324" t="str">
        <f>IFERROR(GETPIVOTDATA("Average of VEHS(40)",#REF!,"TIMEINT",GA$9,"VEHICLETRAVELTIMEMEASUREMENT",$D101),"--")</f>
        <v>--</v>
      </c>
      <c r="GB101" s="324" t="str">
        <f>IFERROR(GETPIVOTDATA("Average of VEHS(40)",#REF!,"TIMEINT",GB$9,"VEHICLETRAVELTIMEMEASUREMENT",$D101),"--")</f>
        <v>--</v>
      </c>
      <c r="GC101" s="324" t="str">
        <f>IFERROR(GETPIVOTDATA("Average of VEHS(40)",#REF!,"TIMEINT",GC$9,"VEHICLETRAVELTIMEMEASUREMENT",$D101),"--")</f>
        <v>--</v>
      </c>
      <c r="GD101" s="324" t="str">
        <f>IFERROR(GETPIVOTDATA("Average of VEHS(40)",#REF!,"TIMEINT",GD$9,"VEHICLETRAVELTIMEMEASUREMENT",$D101),"--")</f>
        <v>--</v>
      </c>
      <c r="GE101" s="324" t="str">
        <f>IFERROR(GETPIVOTDATA("Average of VEHS(40)",#REF!,"TIMEINT",GE$9,"VEHICLETRAVELTIMEMEASUREMENT",$D101),"--")</f>
        <v>--</v>
      </c>
      <c r="GF101" s="324" t="str">
        <f>IFERROR(GETPIVOTDATA("Average of VEHS(40)",#REF!,"TIMEINT",GF$9,"VEHICLETRAVELTIMEMEASUREMENT",$D101),"--")</f>
        <v>--</v>
      </c>
      <c r="GG101" s="324" t="str">
        <f>IFERROR(GETPIVOTDATA("Average of VEHS(40)",#REF!,"TIMEINT",GG$9,"VEHICLETRAVELTIMEMEASUREMENT",$D101),"--")</f>
        <v>--</v>
      </c>
      <c r="GH101" s="324" t="str">
        <f>IFERROR(GETPIVOTDATA("Average of VEHS(40)",#REF!,"TIMEINT",GH$9,"VEHICLETRAVELTIMEMEASUREMENT",$D101),"--")</f>
        <v>--</v>
      </c>
      <c r="GI101" s="324" t="str">
        <f>IFERROR(GETPIVOTDATA("Average of VEHS(40)",#REF!,"TIMEINT",GI$9,"VEHICLETRAVELTIMEMEASUREMENT",$D101),"--")</f>
        <v>--</v>
      </c>
      <c r="GJ101" s="324" t="str">
        <f>IFERROR(GETPIVOTDATA("Average of VEHS(40)",#REF!,"TIMEINT",GJ$9,"VEHICLETRAVELTIMEMEASUREMENT",$D101),"--")</f>
        <v>--</v>
      </c>
      <c r="GK101" s="324" t="str">
        <f>IFERROR(GETPIVOTDATA("Average of VEHS(40)",#REF!,"TIMEINT",GK$9,"VEHICLETRAVELTIMEMEASUREMENT",$D101),"--")</f>
        <v>--</v>
      </c>
      <c r="GL101" s="325" t="str">
        <f>IFERROR(GETPIVOTDATA("Average of VEHS(40)",#REF!,"TIMEINT",GL$9,"VEHICLETRAVELTIMEMEASUREMENT",$D101),"--")</f>
        <v>--</v>
      </c>
      <c r="GM101" s="331"/>
      <c r="GN101" s="209" t="str">
        <f t="shared" si="47"/>
        <v>--</v>
      </c>
      <c r="GO101" s="354" t="str">
        <f t="shared" si="48"/>
        <v>--</v>
      </c>
      <c r="GP101" s="325">
        <f t="shared" si="49"/>
        <v>0</v>
      </c>
      <c r="GQ101" s="331"/>
      <c r="GR101" s="209" t="str">
        <f>IFERROR(GETPIVOTDATA("Average of TRAVTM(60)",#REF!,"TIMEINT",GR$9,"VEHICLETRAVELTIMEMEASUREMENT",$D101)/3600/24,"--")</f>
        <v>--</v>
      </c>
      <c r="GS101" s="34" t="str">
        <f>IFERROR(GETPIVOTDATA("Average of TRAVTM(60)",#REF!,"TIMEINT",GS$9,"VEHICLETRAVELTIMEMEASUREMENT",$D101)/3600/24,"--")</f>
        <v>--</v>
      </c>
      <c r="GT101" s="34" t="str">
        <f>IFERROR(GETPIVOTDATA("Average of TRAVTM(60)",#REF!,"TIMEINT",GT$9,"VEHICLETRAVELTIMEMEASUREMENT",$D101)/3600/24,"--")</f>
        <v>--</v>
      </c>
      <c r="GU101" s="34" t="str">
        <f>IFERROR(GETPIVOTDATA("Average of TRAVTM(60)",#REF!,"TIMEINT",GU$9,"VEHICLETRAVELTIMEMEASUREMENT",$D101)/3600/24,"--")</f>
        <v>--</v>
      </c>
      <c r="GV101" s="34" t="str">
        <f>IFERROR(GETPIVOTDATA("Average of TRAVTM(60)",#REF!,"TIMEINT",GV$9,"VEHICLETRAVELTIMEMEASUREMENT",$D101)/3600/24,"--")</f>
        <v>--</v>
      </c>
      <c r="GW101" s="34" t="str">
        <f>IFERROR(GETPIVOTDATA("Average of TRAVTM(60)",#REF!,"TIMEINT",GW$9,"VEHICLETRAVELTIMEMEASUREMENT",$D101)/3600/24,"--")</f>
        <v>--</v>
      </c>
      <c r="GX101" s="34" t="str">
        <f>IFERROR(GETPIVOTDATA("Average of TRAVTM(60)",#REF!,"TIMEINT",GX$9,"VEHICLETRAVELTIMEMEASUREMENT",$D101)/3600/24,"--")</f>
        <v>--</v>
      </c>
      <c r="GY101" s="34" t="str">
        <f>IFERROR(GETPIVOTDATA("Average of TRAVTM(60)",#REF!,"TIMEINT",GY$9,"VEHICLETRAVELTIMEMEASUREMENT",$D101)/3600/24,"--")</f>
        <v>--</v>
      </c>
      <c r="GZ101" s="34" t="str">
        <f>IFERROR(GETPIVOTDATA("Average of TRAVTM(60)",#REF!,"TIMEINT",GZ$9,"VEHICLETRAVELTIMEMEASUREMENT",$D101)/3600/24,"--")</f>
        <v>--</v>
      </c>
      <c r="HA101" s="34" t="str">
        <f>IFERROR(GETPIVOTDATA("Average of TRAVTM(60)",#REF!,"TIMEINT",HA$9,"VEHICLETRAVELTIMEMEASUREMENT",$D101)/3600/24,"--")</f>
        <v>--</v>
      </c>
      <c r="HB101" s="34" t="str">
        <f>IFERROR(GETPIVOTDATA("Average of TRAVTM(60)",#REF!,"TIMEINT",HB$9,"VEHICLETRAVELTIMEMEASUREMENT",$D101)/3600/24,"--")</f>
        <v>--</v>
      </c>
      <c r="HC101" s="34" t="str">
        <f>IFERROR(GETPIVOTDATA("Average of TRAVTM(60)",#REF!,"TIMEINT",HC$9,"VEHICLETRAVELTIMEMEASUREMENT",$D101)/3600/24,"--")</f>
        <v>--</v>
      </c>
      <c r="HD101" s="34" t="str">
        <f>IFERROR(GETPIVOTDATA("Average of TRAVTM(60)",#REF!,"TIMEINT",HD$9,"VEHICLETRAVELTIMEMEASUREMENT",$D101)/3600/24,"--")</f>
        <v>--</v>
      </c>
      <c r="HE101" s="34" t="str">
        <f>IFERROR(GETPIVOTDATA("Average of TRAVTM(60)",#REF!,"TIMEINT",HE$9,"VEHICLETRAVELTIMEMEASUREMENT",$D101)/3600/24,"--")</f>
        <v>--</v>
      </c>
      <c r="HF101" s="34" t="str">
        <f>IFERROR(GETPIVOTDATA("Average of TRAVTM(60)",#REF!,"TIMEINT",HF$9,"VEHICLETRAVELTIMEMEASUREMENT",$D101)/3600/24,"--")</f>
        <v>--</v>
      </c>
      <c r="HG101" s="134" t="str">
        <f>IFERROR(GETPIVOTDATA("Average of TRAVTM(60)",#REF!,"TIMEINT",HG$9,"VEHICLETRAVELTIMEMEASUREMENT",$D101)/3600/24,"--")</f>
        <v>--</v>
      </c>
      <c r="HH101" s="331"/>
      <c r="HI101" s="323" t="str">
        <f>IFERROR(GETPIVOTDATA("Average of VEHS(60)",#REF!,"TIMEINT",HI$9,"VEHICLETRAVELTIMEMEASUREMENT",$D101),"--")</f>
        <v>--</v>
      </c>
      <c r="HJ101" s="324" t="str">
        <f>IFERROR(GETPIVOTDATA("Average of VEHS(60)",#REF!,"TIMEINT",HJ$9,"VEHICLETRAVELTIMEMEASUREMENT",$D101),"--")</f>
        <v>--</v>
      </c>
      <c r="HK101" s="324" t="str">
        <f>IFERROR(GETPIVOTDATA("Average of VEHS(60)",#REF!,"TIMEINT",HK$9,"VEHICLETRAVELTIMEMEASUREMENT",$D101),"--")</f>
        <v>--</v>
      </c>
      <c r="HL101" s="324" t="str">
        <f>IFERROR(GETPIVOTDATA("Average of VEHS(60)",#REF!,"TIMEINT",HL$9,"VEHICLETRAVELTIMEMEASUREMENT",$D101),"--")</f>
        <v>--</v>
      </c>
      <c r="HM101" s="324" t="str">
        <f>IFERROR(GETPIVOTDATA("Average of VEHS(60)",#REF!,"TIMEINT",HM$9,"VEHICLETRAVELTIMEMEASUREMENT",$D101),"--")</f>
        <v>--</v>
      </c>
      <c r="HN101" s="324" t="str">
        <f>IFERROR(GETPIVOTDATA("Average of VEHS(60)",#REF!,"TIMEINT",HN$9,"VEHICLETRAVELTIMEMEASUREMENT",$D101),"--")</f>
        <v>--</v>
      </c>
      <c r="HO101" s="324" t="str">
        <f>IFERROR(GETPIVOTDATA("Average of VEHS(60)",#REF!,"TIMEINT",HO$9,"VEHICLETRAVELTIMEMEASUREMENT",$D101),"--")</f>
        <v>--</v>
      </c>
      <c r="HP101" s="324" t="str">
        <f>IFERROR(GETPIVOTDATA("Average of VEHS(60)",#REF!,"TIMEINT",HP$9,"VEHICLETRAVELTIMEMEASUREMENT",$D101),"--")</f>
        <v>--</v>
      </c>
      <c r="HQ101" s="324" t="str">
        <f>IFERROR(GETPIVOTDATA("Average of VEHS(60)",#REF!,"TIMEINT",HQ$9,"VEHICLETRAVELTIMEMEASUREMENT",$D101),"--")</f>
        <v>--</v>
      </c>
      <c r="HR101" s="324" t="str">
        <f>IFERROR(GETPIVOTDATA("Average of VEHS(60)",#REF!,"TIMEINT",HR$9,"VEHICLETRAVELTIMEMEASUREMENT",$D101),"--")</f>
        <v>--</v>
      </c>
      <c r="HS101" s="324" t="str">
        <f>IFERROR(GETPIVOTDATA("Average of VEHS(60)",#REF!,"TIMEINT",HS$9,"VEHICLETRAVELTIMEMEASUREMENT",$D101),"--")</f>
        <v>--</v>
      </c>
      <c r="HT101" s="324" t="str">
        <f>IFERROR(GETPIVOTDATA("Average of VEHS(60)",#REF!,"TIMEINT",HT$9,"VEHICLETRAVELTIMEMEASUREMENT",$D101),"--")</f>
        <v>--</v>
      </c>
      <c r="HU101" s="324" t="str">
        <f>IFERROR(GETPIVOTDATA("Average of VEHS(60)",#REF!,"TIMEINT",HU$9,"VEHICLETRAVELTIMEMEASUREMENT",$D101),"--")</f>
        <v>--</v>
      </c>
      <c r="HV101" s="324" t="str">
        <f>IFERROR(GETPIVOTDATA("Average of VEHS(60)",#REF!,"TIMEINT",HV$9,"VEHICLETRAVELTIMEMEASUREMENT",$D101),"--")</f>
        <v>--</v>
      </c>
      <c r="HW101" s="324" t="str">
        <f>IFERROR(GETPIVOTDATA("Average of VEHS(60)",#REF!,"TIMEINT",HW$9,"VEHICLETRAVELTIMEMEASUREMENT",$D101),"--")</f>
        <v>--</v>
      </c>
      <c r="HX101" s="325" t="str">
        <f>IFERROR(GETPIVOTDATA("Average of VEHS(60)",#REF!,"TIMEINT",HX$9,"VEHICLETRAVELTIMEMEASUREMENT",$D101),"--")</f>
        <v>--</v>
      </c>
      <c r="HY101" s="331"/>
      <c r="HZ101" s="209" t="str">
        <f t="shared" si="50"/>
        <v>--</v>
      </c>
      <c r="IA101" s="354" t="str">
        <f t="shared" si="51"/>
        <v>--</v>
      </c>
      <c r="IB101" s="325">
        <f t="shared" si="52"/>
        <v>0</v>
      </c>
      <c r="IC101" s="638"/>
      <c r="ID101" s="323" t="str">
        <f>IFERROR(AVERAGEIFS('VISSIM Travel Time Outputs'!#REF!,'VISSIM Travel Time Outputs'!#REF!,$D101,'VISSIM Travel Time Outputs'!#REF!,"AVG",'VISSIM Travel Time Outputs'!#REF!,ID$9),"-")</f>
        <v>-</v>
      </c>
      <c r="IE101" s="324" t="str">
        <f>IFERROR(AVERAGEIFS('VISSIM Travel Time Outputs'!#REF!,'VISSIM Travel Time Outputs'!#REF!,$D101,'VISSIM Travel Time Outputs'!#REF!,"AVG",'VISSIM Travel Time Outputs'!#REF!,IE$9),"-")</f>
        <v>-</v>
      </c>
      <c r="IF101" s="324" t="str">
        <f>IFERROR(AVERAGEIFS('VISSIM Travel Time Outputs'!#REF!,'VISSIM Travel Time Outputs'!#REF!,$D101,'VISSIM Travel Time Outputs'!#REF!,"AVG",'VISSIM Travel Time Outputs'!#REF!,IF$9),"-")</f>
        <v>-</v>
      </c>
      <c r="IG101" s="324" t="str">
        <f>IFERROR(AVERAGEIFS('VISSIM Travel Time Outputs'!#REF!,'VISSIM Travel Time Outputs'!#REF!,$D101,'VISSIM Travel Time Outputs'!#REF!,"AVG",'VISSIM Travel Time Outputs'!#REF!,IG$9),"-")</f>
        <v>-</v>
      </c>
      <c r="IH101" s="324" t="str">
        <f>IFERROR(AVERAGEIFS('VISSIM Travel Time Outputs'!#REF!,'VISSIM Travel Time Outputs'!#REF!,$D101,'VISSIM Travel Time Outputs'!#REF!,"AVG",'VISSIM Travel Time Outputs'!#REF!,IH$9),"-")</f>
        <v>-</v>
      </c>
      <c r="II101" s="324" t="str">
        <f>IFERROR(AVERAGEIFS('VISSIM Travel Time Outputs'!#REF!,'VISSIM Travel Time Outputs'!#REF!,$D101,'VISSIM Travel Time Outputs'!#REF!,"AVG",'VISSIM Travel Time Outputs'!#REF!,II$9),"-")</f>
        <v>-</v>
      </c>
      <c r="IJ101" s="324" t="str">
        <f>IFERROR(AVERAGEIFS('VISSIM Travel Time Outputs'!#REF!,'VISSIM Travel Time Outputs'!#REF!,$D101,'VISSIM Travel Time Outputs'!#REF!,"AVG",'VISSIM Travel Time Outputs'!#REF!,IJ$9),"-")</f>
        <v>-</v>
      </c>
      <c r="IK101" s="324" t="str">
        <f>IFERROR(AVERAGEIFS('VISSIM Travel Time Outputs'!#REF!,'VISSIM Travel Time Outputs'!#REF!,$D101,'VISSIM Travel Time Outputs'!#REF!,"AVG",'VISSIM Travel Time Outputs'!#REF!,IK$9),"-")</f>
        <v>-</v>
      </c>
      <c r="IL101" s="324" t="str">
        <f>IFERROR(AVERAGEIFS('VISSIM Travel Time Outputs'!#REF!,'VISSIM Travel Time Outputs'!#REF!,$D101,'VISSIM Travel Time Outputs'!#REF!,"AVG",'VISSIM Travel Time Outputs'!#REF!,IL$9),"-")</f>
        <v>-</v>
      </c>
      <c r="IM101" s="324" t="str">
        <f>IFERROR(AVERAGEIFS('VISSIM Travel Time Outputs'!#REF!,'VISSIM Travel Time Outputs'!#REF!,$D101,'VISSIM Travel Time Outputs'!#REF!,"AVG",'VISSIM Travel Time Outputs'!#REF!,IM$9),"-")</f>
        <v>-</v>
      </c>
      <c r="IN101" s="324" t="str">
        <f>IFERROR(AVERAGEIFS('VISSIM Travel Time Outputs'!#REF!,'VISSIM Travel Time Outputs'!#REF!,$D101,'VISSIM Travel Time Outputs'!#REF!,"AVG",'VISSIM Travel Time Outputs'!#REF!,IN$9),"-")</f>
        <v>-</v>
      </c>
      <c r="IO101" s="324" t="str">
        <f>IFERROR(AVERAGEIFS('VISSIM Travel Time Outputs'!#REF!,'VISSIM Travel Time Outputs'!#REF!,$D101,'VISSIM Travel Time Outputs'!#REF!,"AVG",'VISSIM Travel Time Outputs'!#REF!,IO$9),"-")</f>
        <v>-</v>
      </c>
      <c r="IP101" s="324" t="str">
        <f>IFERROR(AVERAGEIFS('VISSIM Travel Time Outputs'!#REF!,'VISSIM Travel Time Outputs'!#REF!,$D101,'VISSIM Travel Time Outputs'!#REF!,"AVG",'VISSIM Travel Time Outputs'!#REF!,IP$9),"-")</f>
        <v>-</v>
      </c>
      <c r="IQ101" s="324" t="str">
        <f>IFERROR(AVERAGEIFS('VISSIM Travel Time Outputs'!#REF!,'VISSIM Travel Time Outputs'!#REF!,$D101,'VISSIM Travel Time Outputs'!#REF!,"AVG",'VISSIM Travel Time Outputs'!#REF!,IQ$9),"-")</f>
        <v>-</v>
      </c>
      <c r="IR101" s="324" t="str">
        <f>IFERROR(AVERAGEIFS('VISSIM Travel Time Outputs'!#REF!,'VISSIM Travel Time Outputs'!#REF!,$D101,'VISSIM Travel Time Outputs'!#REF!,"AVG",'VISSIM Travel Time Outputs'!#REF!,IR$9),"-")</f>
        <v>-</v>
      </c>
      <c r="IS101" s="325" t="str">
        <f>IFERROR(AVERAGEIFS('VISSIM Travel Time Outputs'!#REF!,'VISSIM Travel Time Outputs'!#REF!,$D101,'VISSIM Travel Time Outputs'!#REF!,"AVG",'VISSIM Travel Time Outputs'!#REF!,IS$9),"-")</f>
        <v>-</v>
      </c>
      <c r="IT101" s="325" t="str">
        <f t="shared" si="53"/>
        <v>--</v>
      </c>
    </row>
    <row r="102" spans="1:254" x14ac:dyDescent="0.35">
      <c r="A102" s="252" t="str">
        <f t="shared" si="34"/>
        <v>H</v>
      </c>
      <c r="B102" s="319">
        <f t="shared" si="54"/>
        <v>93</v>
      </c>
      <c r="C102" s="413">
        <f>INDEX('Input - Travel Times'!$B$3:$AH$103,MATCH($B102,'Input - Travel Times'!$B$3:$B$103,0),MATCH(C$9,'Input - Travel Times'!$B$3:$AH$3,0))</f>
        <v>0</v>
      </c>
      <c r="D102" s="150">
        <f>INDEX('Input - Travel Times'!$B$3:$AH$103,MATCH($B102,'Input - Travel Times'!$B$3:$B$103,0),MATCH(D$9,'Input - Travel Times'!$B$3:$AH$3,0))</f>
        <v>0</v>
      </c>
      <c r="E102" s="518">
        <f>TIME(0,0,INDEX('Input - Travel Times'!$B$3:$AH$103,MATCH($B102,'Input - Travel Times'!$B$3:$B$103,0),MATCH(E$9,'Input - Travel Times'!$B$3:$AH$3,0)))</f>
        <v>0</v>
      </c>
      <c r="F102" s="518">
        <f>TIME(0,0,INDEX('Input - Travel Times'!$B$3:$AH$103,MATCH($B102,'Input - Travel Times'!$B$3:$B$103,0),MATCH(F$9,'Input - Travel Times'!$B$3:$AH$3,0)))</f>
        <v>0</v>
      </c>
      <c r="G102" s="518">
        <f>TIME(0,0,INDEX('Input - Travel Times'!$B$3:$AH$103,MATCH($B102,'Input - Travel Times'!$B$3:$B$103,0),MATCH(G$9,'Input - Travel Times'!$B$3:$AH$3,0)))</f>
        <v>0</v>
      </c>
      <c r="H102" s="518">
        <f>TIME(0,0,INDEX('Input - Travel Times'!$B$3:$AH$103,MATCH($B102,'Input - Travel Times'!$B$3:$B$103,0),MATCH(H$9,'Input - Travel Times'!$B$3:$AH$3,0)))</f>
        <v>0</v>
      </c>
      <c r="I102" s="130"/>
      <c r="J102" s="209" t="str">
        <f>IFERROR(TIME(0,0,AVERAGEIFS('VISSIM Travel Time Outputs'!$I:$I,'VISSIM Travel Time Outputs'!$D:$D,$D102,'VISSIM Travel Time Outputs'!$A:$A,"AVG",'VISSIM Travel Time Outputs'!$B:$B,J$9)),"-")</f>
        <v>-</v>
      </c>
      <c r="K102" s="34" t="str">
        <f>IFERROR(TIME(0,0,AVERAGEIFS('VISSIM Travel Time Outputs'!$I:$I,'VISSIM Travel Time Outputs'!$D:$D,$D102,'VISSIM Travel Time Outputs'!$A:$A,"AVG",'VISSIM Travel Time Outputs'!$B:$B,K$9)),"-")</f>
        <v>-</v>
      </c>
      <c r="L102" s="34" t="str">
        <f>IFERROR(TIME(0,0,AVERAGEIFS('VISSIM Travel Time Outputs'!$I:$I,'VISSIM Travel Time Outputs'!$D:$D,$D102,'VISSIM Travel Time Outputs'!$A:$A,"AVG",'VISSIM Travel Time Outputs'!$B:$B,L$9)),"-")</f>
        <v>-</v>
      </c>
      <c r="M102" s="34" t="str">
        <f>IFERROR(TIME(0,0,AVERAGEIFS('VISSIM Travel Time Outputs'!$I:$I,'VISSIM Travel Time Outputs'!$D:$D,$D102,'VISSIM Travel Time Outputs'!$A:$A,"AVG",'VISSIM Travel Time Outputs'!$B:$B,M$9)),"-")</f>
        <v>-</v>
      </c>
      <c r="N102" s="34" t="str">
        <f>IFERROR(TIME(0,0,AVERAGEIFS('VISSIM Travel Time Outputs'!$I:$I,'VISSIM Travel Time Outputs'!$D:$D,$D102,'VISSIM Travel Time Outputs'!$A:$A,"AVG",'VISSIM Travel Time Outputs'!$B:$B,N$9)),"-")</f>
        <v>-</v>
      </c>
      <c r="O102" s="34" t="str">
        <f>IFERROR(TIME(0,0,AVERAGEIFS('VISSIM Travel Time Outputs'!$I:$I,'VISSIM Travel Time Outputs'!$D:$D,$D102,'VISSIM Travel Time Outputs'!$A:$A,"AVG",'VISSIM Travel Time Outputs'!$B:$B,O$9)),"-")</f>
        <v>-</v>
      </c>
      <c r="P102" s="34" t="str">
        <f>IFERROR(TIME(0,0,AVERAGEIFS('VISSIM Travel Time Outputs'!$I:$I,'VISSIM Travel Time Outputs'!$D:$D,$D102,'VISSIM Travel Time Outputs'!$A:$A,"AVG",'VISSIM Travel Time Outputs'!$B:$B,P$9)),"-")</f>
        <v>-</v>
      </c>
      <c r="Q102" s="34" t="str">
        <f>IFERROR(TIME(0,0,AVERAGEIFS('VISSIM Travel Time Outputs'!$I:$I,'VISSIM Travel Time Outputs'!$D:$D,$D102,'VISSIM Travel Time Outputs'!$A:$A,"AVG",'VISSIM Travel Time Outputs'!$B:$B,Q$9)),"-")</f>
        <v>-</v>
      </c>
      <c r="R102" s="34" t="str">
        <f>IFERROR(TIME(0,0,AVERAGEIFS('VISSIM Travel Time Outputs'!$I:$I,'VISSIM Travel Time Outputs'!$D:$D,$D102,'VISSIM Travel Time Outputs'!$A:$A,"AVG",'VISSIM Travel Time Outputs'!$B:$B,R$9)),"-")</f>
        <v>-</v>
      </c>
      <c r="S102" s="34" t="str">
        <f>IFERROR(TIME(0,0,AVERAGEIFS('VISSIM Travel Time Outputs'!$I:$I,'VISSIM Travel Time Outputs'!$D:$D,$D102,'VISSIM Travel Time Outputs'!$A:$A,"AVG",'VISSIM Travel Time Outputs'!$B:$B,S$9)),"-")</f>
        <v>-</v>
      </c>
      <c r="T102" s="34" t="str">
        <f>IFERROR(TIME(0,0,AVERAGEIFS('VISSIM Travel Time Outputs'!$I:$I,'VISSIM Travel Time Outputs'!$D:$D,$D102,'VISSIM Travel Time Outputs'!$A:$A,"AVG",'VISSIM Travel Time Outputs'!$B:$B,T$9)),"-")</f>
        <v>-</v>
      </c>
      <c r="U102" s="34" t="str">
        <f>IFERROR(TIME(0,0,AVERAGEIFS('VISSIM Travel Time Outputs'!$I:$I,'VISSIM Travel Time Outputs'!$D:$D,$D102,'VISSIM Travel Time Outputs'!$A:$A,"AVG",'VISSIM Travel Time Outputs'!$B:$B,U$9)),"-")</f>
        <v>-</v>
      </c>
      <c r="V102" s="34" t="str">
        <f>IFERROR(TIME(0,0,AVERAGEIFS('VISSIM Travel Time Outputs'!$I:$I,'VISSIM Travel Time Outputs'!$D:$D,$D102,'VISSIM Travel Time Outputs'!$A:$A,"AVG",'VISSIM Travel Time Outputs'!$B:$B,V$9)),"-")</f>
        <v>-</v>
      </c>
      <c r="W102" s="34" t="str">
        <f>IFERROR(TIME(0,0,AVERAGEIFS('VISSIM Travel Time Outputs'!$I:$I,'VISSIM Travel Time Outputs'!$D:$D,$D102,'VISSIM Travel Time Outputs'!$A:$A,"AVG",'VISSIM Travel Time Outputs'!$B:$B,W$9)),"-")</f>
        <v>-</v>
      </c>
      <c r="X102" s="34" t="str">
        <f>IFERROR(TIME(0,0,AVERAGEIFS('VISSIM Travel Time Outputs'!$I:$I,'VISSIM Travel Time Outputs'!$D:$D,$D102,'VISSIM Travel Time Outputs'!$A:$A,"AVG",'VISSIM Travel Time Outputs'!$B:$B,X$9)),"-")</f>
        <v>-</v>
      </c>
      <c r="Y102" s="134" t="str">
        <f>IFERROR(TIME(0,0,AVERAGEIFS('VISSIM Travel Time Outputs'!$I:$I,'VISSIM Travel Time Outputs'!$D:$D,$D102,'VISSIM Travel Time Outputs'!$A:$A,"AVG",'VISSIM Travel Time Outputs'!$B:$B,Y$9)),"-")</f>
        <v>-</v>
      </c>
      <c r="Z102" s="254"/>
      <c r="AA102" s="323" t="str">
        <f>IFERROR(AVERAGEIFS('VISSIM Travel Time Outputs'!$F:$F,'VISSIM Travel Time Outputs'!$D:$D,$D102,'VISSIM Travel Time Outputs'!$A:$A,"AVG",'VISSIM Travel Time Outputs'!$B:$B,AA$9),"-")</f>
        <v>-</v>
      </c>
      <c r="AB102" s="324" t="str">
        <f>IFERROR(AVERAGEIFS('VISSIM Travel Time Outputs'!$F:$F,'VISSIM Travel Time Outputs'!$D:$D,$D102,'VISSIM Travel Time Outputs'!$A:$A,"AVG",'VISSIM Travel Time Outputs'!$B:$B,AB$9),"-")</f>
        <v>-</v>
      </c>
      <c r="AC102" s="324" t="str">
        <f>IFERROR(AVERAGEIFS('VISSIM Travel Time Outputs'!$F:$F,'VISSIM Travel Time Outputs'!$D:$D,$D102,'VISSIM Travel Time Outputs'!$A:$A,"AVG",'VISSIM Travel Time Outputs'!$B:$B,AC$9),"-")</f>
        <v>-</v>
      </c>
      <c r="AD102" s="324" t="str">
        <f>IFERROR(AVERAGEIFS('VISSIM Travel Time Outputs'!$F:$F,'VISSIM Travel Time Outputs'!$D:$D,$D102,'VISSIM Travel Time Outputs'!$A:$A,"AVG",'VISSIM Travel Time Outputs'!$B:$B,AD$9),"-")</f>
        <v>-</v>
      </c>
      <c r="AE102" s="324" t="str">
        <f>IFERROR(AVERAGEIFS('VISSIM Travel Time Outputs'!$F:$F,'VISSIM Travel Time Outputs'!$D:$D,$D102,'VISSIM Travel Time Outputs'!$A:$A,"AVG",'VISSIM Travel Time Outputs'!$B:$B,AE$9),"-")</f>
        <v>-</v>
      </c>
      <c r="AF102" s="324" t="str">
        <f>IFERROR(AVERAGEIFS('VISSIM Travel Time Outputs'!$F:$F,'VISSIM Travel Time Outputs'!$D:$D,$D102,'VISSIM Travel Time Outputs'!$A:$A,"AVG",'VISSIM Travel Time Outputs'!$B:$B,AF$9),"-")</f>
        <v>-</v>
      </c>
      <c r="AG102" s="324" t="str">
        <f>IFERROR(AVERAGEIFS('VISSIM Travel Time Outputs'!$F:$F,'VISSIM Travel Time Outputs'!$D:$D,$D102,'VISSIM Travel Time Outputs'!$A:$A,"AVG",'VISSIM Travel Time Outputs'!$B:$B,AG$9),"-")</f>
        <v>-</v>
      </c>
      <c r="AH102" s="324" t="str">
        <f>IFERROR(AVERAGEIFS('VISSIM Travel Time Outputs'!$F:$F,'VISSIM Travel Time Outputs'!$D:$D,$D102,'VISSIM Travel Time Outputs'!$A:$A,"AVG",'VISSIM Travel Time Outputs'!$B:$B,AH$9),"-")</f>
        <v>-</v>
      </c>
      <c r="AI102" s="324" t="str">
        <f>IFERROR(AVERAGEIFS('VISSIM Travel Time Outputs'!$F:$F,'VISSIM Travel Time Outputs'!$D:$D,$D102,'VISSIM Travel Time Outputs'!$A:$A,"AVG",'VISSIM Travel Time Outputs'!$B:$B,AI$9),"-")</f>
        <v>-</v>
      </c>
      <c r="AJ102" s="324" t="str">
        <f>IFERROR(AVERAGEIFS('VISSIM Travel Time Outputs'!$F:$F,'VISSIM Travel Time Outputs'!$D:$D,$D102,'VISSIM Travel Time Outputs'!$A:$A,"AVG",'VISSIM Travel Time Outputs'!$B:$B,AJ$9),"-")</f>
        <v>-</v>
      </c>
      <c r="AK102" s="324" t="str">
        <f>IFERROR(AVERAGEIFS('VISSIM Travel Time Outputs'!$F:$F,'VISSIM Travel Time Outputs'!$D:$D,$D102,'VISSIM Travel Time Outputs'!$A:$A,"AVG",'VISSIM Travel Time Outputs'!$B:$B,AK$9),"-")</f>
        <v>-</v>
      </c>
      <c r="AL102" s="324" t="str">
        <f>IFERROR(AVERAGEIFS('VISSIM Travel Time Outputs'!$F:$F,'VISSIM Travel Time Outputs'!$D:$D,$D102,'VISSIM Travel Time Outputs'!$A:$A,"AVG",'VISSIM Travel Time Outputs'!$B:$B,AL$9),"-")</f>
        <v>-</v>
      </c>
      <c r="AM102" s="324" t="str">
        <f>IFERROR(AVERAGEIFS('VISSIM Travel Time Outputs'!$F:$F,'VISSIM Travel Time Outputs'!$D:$D,$D102,'VISSIM Travel Time Outputs'!$A:$A,"AVG",'VISSIM Travel Time Outputs'!$B:$B,AM$9),"-")</f>
        <v>-</v>
      </c>
      <c r="AN102" s="324" t="str">
        <f>IFERROR(AVERAGEIFS('VISSIM Travel Time Outputs'!$F:$F,'VISSIM Travel Time Outputs'!$D:$D,$D102,'VISSIM Travel Time Outputs'!$A:$A,"AVG",'VISSIM Travel Time Outputs'!$B:$B,AN$9),"-")</f>
        <v>-</v>
      </c>
      <c r="AO102" s="324" t="str">
        <f>IFERROR(AVERAGEIFS('VISSIM Travel Time Outputs'!$F:$F,'VISSIM Travel Time Outputs'!$D:$D,$D102,'VISSIM Travel Time Outputs'!$A:$A,"AVG",'VISSIM Travel Time Outputs'!$B:$B,AO$9),"-")</f>
        <v>-</v>
      </c>
      <c r="AP102" s="325" t="str">
        <f>IFERROR(AVERAGEIFS('VISSIM Travel Time Outputs'!$F:$F,'VISSIM Travel Time Outputs'!$D:$D,$D102,'VISSIM Travel Time Outputs'!$A:$A,"AVG",'VISSIM Travel Time Outputs'!$B:$B,AP$9),"-")</f>
        <v>-</v>
      </c>
      <c r="AQ102" s="331"/>
      <c r="AR102" s="209" t="str">
        <f t="shared" si="35"/>
        <v>--</v>
      </c>
      <c r="AS102" s="354" t="str">
        <f t="shared" si="36"/>
        <v>--</v>
      </c>
      <c r="AT102" s="325">
        <f t="shared" si="37"/>
        <v>0</v>
      </c>
      <c r="AU102" s="255"/>
      <c r="AV102" s="209" t="str">
        <f>IFERROR(TIME(0,0,AVERAGEIFS('VISSIM Travel Time Outputs'!$J:$J,'VISSIM Travel Time Outputs'!$D:$D,$D102,'VISSIM Travel Time Outputs'!$A:$A,"AVG",'VISSIM Travel Time Outputs'!$B:$B,AV$9)),"-")</f>
        <v>-</v>
      </c>
      <c r="AW102" s="34" t="str">
        <f>IFERROR(TIME(0,0,AVERAGEIFS('VISSIM Travel Time Outputs'!$J:$J,'VISSIM Travel Time Outputs'!$D:$D,$D102,'VISSIM Travel Time Outputs'!$A:$A,"AVG",'VISSIM Travel Time Outputs'!$B:$B,AW$9)),"-")</f>
        <v>-</v>
      </c>
      <c r="AX102" s="34" t="str">
        <f>IFERROR(TIME(0,0,AVERAGEIFS('VISSIM Travel Time Outputs'!$J:$J,'VISSIM Travel Time Outputs'!$D:$D,$D102,'VISSIM Travel Time Outputs'!$A:$A,"AVG",'VISSIM Travel Time Outputs'!$B:$B,AX$9)),"-")</f>
        <v>-</v>
      </c>
      <c r="AY102" s="34" t="str">
        <f>IFERROR(TIME(0,0,AVERAGEIFS('VISSIM Travel Time Outputs'!$J:$J,'VISSIM Travel Time Outputs'!$D:$D,$D102,'VISSIM Travel Time Outputs'!$A:$A,"AVG",'VISSIM Travel Time Outputs'!$B:$B,AY$9)),"-")</f>
        <v>-</v>
      </c>
      <c r="AZ102" s="34" t="str">
        <f>IFERROR(TIME(0,0,AVERAGEIFS('VISSIM Travel Time Outputs'!$J:$J,'VISSIM Travel Time Outputs'!$D:$D,$D102,'VISSIM Travel Time Outputs'!$A:$A,"AVG",'VISSIM Travel Time Outputs'!$B:$B,AZ$9)),"-")</f>
        <v>-</v>
      </c>
      <c r="BA102" s="34" t="str">
        <f>IFERROR(TIME(0,0,AVERAGEIFS('VISSIM Travel Time Outputs'!$J:$J,'VISSIM Travel Time Outputs'!$D:$D,$D102,'VISSIM Travel Time Outputs'!$A:$A,"AVG",'VISSIM Travel Time Outputs'!$B:$B,BA$9)),"-")</f>
        <v>-</v>
      </c>
      <c r="BB102" s="34" t="str">
        <f>IFERROR(TIME(0,0,AVERAGEIFS('VISSIM Travel Time Outputs'!$J:$J,'VISSIM Travel Time Outputs'!$D:$D,$D102,'VISSIM Travel Time Outputs'!$A:$A,"AVG",'VISSIM Travel Time Outputs'!$B:$B,BB$9)),"-")</f>
        <v>-</v>
      </c>
      <c r="BC102" s="34" t="str">
        <f>IFERROR(TIME(0,0,AVERAGEIFS('VISSIM Travel Time Outputs'!$J:$J,'VISSIM Travel Time Outputs'!$D:$D,$D102,'VISSIM Travel Time Outputs'!$A:$A,"AVG",'VISSIM Travel Time Outputs'!$B:$B,BC$9)),"-")</f>
        <v>-</v>
      </c>
      <c r="BD102" s="34" t="str">
        <f>IFERROR(TIME(0,0,AVERAGEIFS('VISSIM Travel Time Outputs'!$J:$J,'VISSIM Travel Time Outputs'!$D:$D,$D102,'VISSIM Travel Time Outputs'!$A:$A,"AVG",'VISSIM Travel Time Outputs'!$B:$B,BD$9)),"-")</f>
        <v>-</v>
      </c>
      <c r="BE102" s="34" t="str">
        <f>IFERROR(TIME(0,0,AVERAGEIFS('VISSIM Travel Time Outputs'!$J:$J,'VISSIM Travel Time Outputs'!$D:$D,$D102,'VISSIM Travel Time Outputs'!$A:$A,"AVG",'VISSIM Travel Time Outputs'!$B:$B,BE$9)),"-")</f>
        <v>-</v>
      </c>
      <c r="BF102" s="34" t="str">
        <f>IFERROR(TIME(0,0,AVERAGEIFS('VISSIM Travel Time Outputs'!$J:$J,'VISSIM Travel Time Outputs'!$D:$D,$D102,'VISSIM Travel Time Outputs'!$A:$A,"AVG",'VISSIM Travel Time Outputs'!$B:$B,BF$9)),"-")</f>
        <v>-</v>
      </c>
      <c r="BG102" s="34" t="str">
        <f>IFERROR(TIME(0,0,AVERAGEIFS('VISSIM Travel Time Outputs'!$J:$J,'VISSIM Travel Time Outputs'!$D:$D,$D102,'VISSIM Travel Time Outputs'!$A:$A,"AVG",'VISSIM Travel Time Outputs'!$B:$B,BG$9)),"-")</f>
        <v>-</v>
      </c>
      <c r="BH102" s="34" t="str">
        <f>IFERROR(TIME(0,0,AVERAGEIFS('VISSIM Travel Time Outputs'!$J:$J,'VISSIM Travel Time Outputs'!$D:$D,$D102,'VISSIM Travel Time Outputs'!$A:$A,"AVG",'VISSIM Travel Time Outputs'!$B:$B,BH$9)),"-")</f>
        <v>-</v>
      </c>
      <c r="BI102" s="34" t="str">
        <f>IFERROR(TIME(0,0,AVERAGEIFS('VISSIM Travel Time Outputs'!$J:$J,'VISSIM Travel Time Outputs'!$D:$D,$D102,'VISSIM Travel Time Outputs'!$A:$A,"AVG",'VISSIM Travel Time Outputs'!$B:$B,BI$9)),"-")</f>
        <v>-</v>
      </c>
      <c r="BJ102" s="34" t="str">
        <f>IFERROR(TIME(0,0,AVERAGEIFS('VISSIM Travel Time Outputs'!$J:$J,'VISSIM Travel Time Outputs'!$D:$D,$D102,'VISSIM Travel Time Outputs'!$A:$A,"AVG",'VISSIM Travel Time Outputs'!$B:$B,BJ$9)),"-")</f>
        <v>-</v>
      </c>
      <c r="BK102" s="134" t="str">
        <f>IFERROR(TIME(0,0,AVERAGEIFS('VISSIM Travel Time Outputs'!$J:$J,'VISSIM Travel Time Outputs'!$D:$D,$D102,'VISSIM Travel Time Outputs'!$A:$A,"AVG",'VISSIM Travel Time Outputs'!$B:$B,BK$9)),"-")</f>
        <v>-</v>
      </c>
      <c r="BL102" s="126"/>
      <c r="BM102" s="323" t="str">
        <f>IFERROR(AVERAGEIFS('VISSIM Travel Time Outputs'!$G:$G,'VISSIM Travel Time Outputs'!$D:$D,$D102,'VISSIM Travel Time Outputs'!$A:$A,"AVG",'VISSIM Travel Time Outputs'!$B:$B,BM$9),"-")</f>
        <v>-</v>
      </c>
      <c r="BN102" s="324" t="str">
        <f>IFERROR(AVERAGEIFS('VISSIM Travel Time Outputs'!$G:$G,'VISSIM Travel Time Outputs'!$D:$D,$D102,'VISSIM Travel Time Outputs'!$A:$A,"AVG",'VISSIM Travel Time Outputs'!$B:$B,BN$9),"-")</f>
        <v>-</v>
      </c>
      <c r="BO102" s="324" t="str">
        <f>IFERROR(AVERAGEIFS('VISSIM Travel Time Outputs'!$G:$G,'VISSIM Travel Time Outputs'!$D:$D,$D102,'VISSIM Travel Time Outputs'!$A:$A,"AVG",'VISSIM Travel Time Outputs'!$B:$B,BO$9),"-")</f>
        <v>-</v>
      </c>
      <c r="BP102" s="324" t="str">
        <f>IFERROR(AVERAGEIFS('VISSIM Travel Time Outputs'!$G:$G,'VISSIM Travel Time Outputs'!$D:$D,$D102,'VISSIM Travel Time Outputs'!$A:$A,"AVG",'VISSIM Travel Time Outputs'!$B:$B,BP$9),"-")</f>
        <v>-</v>
      </c>
      <c r="BQ102" s="324" t="str">
        <f>IFERROR(AVERAGEIFS('VISSIM Travel Time Outputs'!$G:$G,'VISSIM Travel Time Outputs'!$D:$D,$D102,'VISSIM Travel Time Outputs'!$A:$A,"AVG",'VISSIM Travel Time Outputs'!$B:$B,BQ$9),"-")</f>
        <v>-</v>
      </c>
      <c r="BR102" s="324" t="str">
        <f>IFERROR(AVERAGEIFS('VISSIM Travel Time Outputs'!$G:$G,'VISSIM Travel Time Outputs'!$D:$D,$D102,'VISSIM Travel Time Outputs'!$A:$A,"AVG",'VISSIM Travel Time Outputs'!$B:$B,BR$9),"-")</f>
        <v>-</v>
      </c>
      <c r="BS102" s="324" t="str">
        <f>IFERROR(AVERAGEIFS('VISSIM Travel Time Outputs'!$G:$G,'VISSIM Travel Time Outputs'!$D:$D,$D102,'VISSIM Travel Time Outputs'!$A:$A,"AVG",'VISSIM Travel Time Outputs'!$B:$B,BS$9),"-")</f>
        <v>-</v>
      </c>
      <c r="BT102" s="324" t="str">
        <f>IFERROR(AVERAGEIFS('VISSIM Travel Time Outputs'!$G:$G,'VISSIM Travel Time Outputs'!$D:$D,$D102,'VISSIM Travel Time Outputs'!$A:$A,"AVG",'VISSIM Travel Time Outputs'!$B:$B,BT$9),"-")</f>
        <v>-</v>
      </c>
      <c r="BU102" s="324" t="str">
        <f>IFERROR(AVERAGEIFS('VISSIM Travel Time Outputs'!$G:$G,'VISSIM Travel Time Outputs'!$D:$D,$D102,'VISSIM Travel Time Outputs'!$A:$A,"AVG",'VISSIM Travel Time Outputs'!$B:$B,BU$9),"-")</f>
        <v>-</v>
      </c>
      <c r="BV102" s="324" t="str">
        <f>IFERROR(AVERAGEIFS('VISSIM Travel Time Outputs'!$G:$G,'VISSIM Travel Time Outputs'!$D:$D,$D102,'VISSIM Travel Time Outputs'!$A:$A,"AVG",'VISSIM Travel Time Outputs'!$B:$B,BV$9),"-")</f>
        <v>-</v>
      </c>
      <c r="BW102" s="324" t="str">
        <f>IFERROR(AVERAGEIFS('VISSIM Travel Time Outputs'!$G:$G,'VISSIM Travel Time Outputs'!$D:$D,$D102,'VISSIM Travel Time Outputs'!$A:$A,"AVG",'VISSIM Travel Time Outputs'!$B:$B,BW$9),"-")</f>
        <v>-</v>
      </c>
      <c r="BX102" s="324" t="str">
        <f>IFERROR(AVERAGEIFS('VISSIM Travel Time Outputs'!$G:$G,'VISSIM Travel Time Outputs'!$D:$D,$D102,'VISSIM Travel Time Outputs'!$A:$A,"AVG",'VISSIM Travel Time Outputs'!$B:$B,BX$9),"-")</f>
        <v>-</v>
      </c>
      <c r="BY102" s="324" t="str">
        <f>IFERROR(AVERAGEIFS('VISSIM Travel Time Outputs'!$G:$G,'VISSIM Travel Time Outputs'!$D:$D,$D102,'VISSIM Travel Time Outputs'!$A:$A,"AVG",'VISSIM Travel Time Outputs'!$B:$B,BY$9),"-")</f>
        <v>-</v>
      </c>
      <c r="BZ102" s="324" t="str">
        <f>IFERROR(AVERAGEIFS('VISSIM Travel Time Outputs'!$G:$G,'VISSIM Travel Time Outputs'!$D:$D,$D102,'VISSIM Travel Time Outputs'!$A:$A,"AVG",'VISSIM Travel Time Outputs'!$B:$B,BZ$9),"-")</f>
        <v>-</v>
      </c>
      <c r="CA102" s="324" t="str">
        <f>IFERROR(AVERAGEIFS('VISSIM Travel Time Outputs'!$G:$G,'VISSIM Travel Time Outputs'!$D:$D,$D102,'VISSIM Travel Time Outputs'!$A:$A,"AVG",'VISSIM Travel Time Outputs'!$B:$B,CA$9),"-")</f>
        <v>-</v>
      </c>
      <c r="CB102" s="325" t="str">
        <f>IFERROR(AVERAGEIFS('VISSIM Travel Time Outputs'!$G:$G,'VISSIM Travel Time Outputs'!$D:$D,$D102,'VISSIM Travel Time Outputs'!$A:$A,"AVG",'VISSIM Travel Time Outputs'!$B:$B,CB$9),"-")</f>
        <v>-</v>
      </c>
      <c r="CC102" s="254"/>
      <c r="CD102" s="209" t="str">
        <f t="shared" si="38"/>
        <v>--</v>
      </c>
      <c r="CE102" s="354" t="str">
        <f t="shared" si="39"/>
        <v>--</v>
      </c>
      <c r="CF102" s="325">
        <f t="shared" si="40"/>
        <v>0</v>
      </c>
      <c r="CG102" s="331"/>
      <c r="CH102" s="209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134"/>
      <c r="CX102" s="331"/>
      <c r="CY102" s="323"/>
      <c r="CZ102" s="324"/>
      <c r="DA102" s="324"/>
      <c r="DB102" s="324"/>
      <c r="DC102" s="324"/>
      <c r="DD102" s="324"/>
      <c r="DE102" s="324"/>
      <c r="DF102" s="324"/>
      <c r="DG102" s="324"/>
      <c r="DH102" s="324"/>
      <c r="DI102" s="324"/>
      <c r="DJ102" s="324"/>
      <c r="DK102" s="324"/>
      <c r="DL102" s="324"/>
      <c r="DM102" s="324"/>
      <c r="DN102" s="325"/>
      <c r="DO102" s="331"/>
      <c r="DP102" s="209" t="str">
        <f t="shared" si="41"/>
        <v>--</v>
      </c>
      <c r="DQ102" s="354" t="str">
        <f t="shared" si="42"/>
        <v>--</v>
      </c>
      <c r="DR102" s="325">
        <f t="shared" si="43"/>
        <v>0</v>
      </c>
      <c r="DS102" s="255"/>
      <c r="DT102" s="209" t="str">
        <f>IFERROR(TIME(0,0,AVERAGEIFS('VISSIM Travel Time Outputs'!$K:$K,'VISSIM Travel Time Outputs'!$D:$D,$D102,'VISSIM Travel Time Outputs'!$A:$A,"AVG",'VISSIM Travel Time Outputs'!$B:$B,DT$9)),"-")</f>
        <v>-</v>
      </c>
      <c r="DU102" s="34" t="str">
        <f>IFERROR(TIME(0,0,AVERAGEIFS('VISSIM Travel Time Outputs'!$K:$K,'VISSIM Travel Time Outputs'!$D:$D,$D102,'VISSIM Travel Time Outputs'!$A:$A,"AVG",'VISSIM Travel Time Outputs'!$B:$B,DU$9)),"-")</f>
        <v>-</v>
      </c>
      <c r="DV102" s="34" t="str">
        <f>IFERROR(TIME(0,0,AVERAGEIFS('VISSIM Travel Time Outputs'!$K:$K,'VISSIM Travel Time Outputs'!$D:$D,$D102,'VISSIM Travel Time Outputs'!$A:$A,"AVG",'VISSIM Travel Time Outputs'!$B:$B,DV$9)),"-")</f>
        <v>-</v>
      </c>
      <c r="DW102" s="34" t="str">
        <f>IFERROR(TIME(0,0,AVERAGEIFS('VISSIM Travel Time Outputs'!$K:$K,'VISSIM Travel Time Outputs'!$D:$D,$D102,'VISSIM Travel Time Outputs'!$A:$A,"AVG",'VISSIM Travel Time Outputs'!$B:$B,DW$9)),"-")</f>
        <v>-</v>
      </c>
      <c r="DX102" s="34" t="str">
        <f>IFERROR(TIME(0,0,AVERAGEIFS('VISSIM Travel Time Outputs'!$K:$K,'VISSIM Travel Time Outputs'!$D:$D,$D102,'VISSIM Travel Time Outputs'!$A:$A,"AVG",'VISSIM Travel Time Outputs'!$B:$B,DX$9)),"-")</f>
        <v>-</v>
      </c>
      <c r="DY102" s="34" t="str">
        <f>IFERROR(TIME(0,0,AVERAGEIFS('VISSIM Travel Time Outputs'!$K:$K,'VISSIM Travel Time Outputs'!$D:$D,$D102,'VISSIM Travel Time Outputs'!$A:$A,"AVG",'VISSIM Travel Time Outputs'!$B:$B,DY$9)),"-")</f>
        <v>-</v>
      </c>
      <c r="DZ102" s="34" t="str">
        <f>IFERROR(TIME(0,0,AVERAGEIFS('VISSIM Travel Time Outputs'!$K:$K,'VISSIM Travel Time Outputs'!$D:$D,$D102,'VISSIM Travel Time Outputs'!$A:$A,"AVG",'VISSIM Travel Time Outputs'!$B:$B,DZ$9)),"-")</f>
        <v>-</v>
      </c>
      <c r="EA102" s="34" t="str">
        <f>IFERROR(TIME(0,0,AVERAGEIFS('VISSIM Travel Time Outputs'!$K:$K,'VISSIM Travel Time Outputs'!$D:$D,$D102,'VISSIM Travel Time Outputs'!$A:$A,"AVG",'VISSIM Travel Time Outputs'!$B:$B,EA$9)),"-")</f>
        <v>-</v>
      </c>
      <c r="EB102" s="34" t="str">
        <f>IFERROR(TIME(0,0,AVERAGEIFS('VISSIM Travel Time Outputs'!$K:$K,'VISSIM Travel Time Outputs'!$D:$D,$D102,'VISSIM Travel Time Outputs'!$A:$A,"AVG",'VISSIM Travel Time Outputs'!$B:$B,EB$9)),"-")</f>
        <v>-</v>
      </c>
      <c r="EC102" s="34" t="str">
        <f>IFERROR(TIME(0,0,AVERAGEIFS('VISSIM Travel Time Outputs'!$K:$K,'VISSIM Travel Time Outputs'!$D:$D,$D102,'VISSIM Travel Time Outputs'!$A:$A,"AVG",'VISSIM Travel Time Outputs'!$B:$B,EC$9)),"-")</f>
        <v>-</v>
      </c>
      <c r="ED102" s="34" t="str">
        <f>IFERROR(TIME(0,0,AVERAGEIFS('VISSIM Travel Time Outputs'!$K:$K,'VISSIM Travel Time Outputs'!$D:$D,$D102,'VISSIM Travel Time Outputs'!$A:$A,"AVG",'VISSIM Travel Time Outputs'!$B:$B,ED$9)),"-")</f>
        <v>-</v>
      </c>
      <c r="EE102" s="34" t="str">
        <f>IFERROR(TIME(0,0,AVERAGEIFS('VISSIM Travel Time Outputs'!$K:$K,'VISSIM Travel Time Outputs'!$D:$D,$D102,'VISSIM Travel Time Outputs'!$A:$A,"AVG",'VISSIM Travel Time Outputs'!$B:$B,EE$9)),"-")</f>
        <v>-</v>
      </c>
      <c r="EF102" s="34" t="str">
        <f>IFERROR(TIME(0,0,AVERAGEIFS('VISSIM Travel Time Outputs'!$K:$K,'VISSIM Travel Time Outputs'!$D:$D,$D102,'VISSIM Travel Time Outputs'!$A:$A,"AVG",'VISSIM Travel Time Outputs'!$B:$B,EF$9)),"-")</f>
        <v>-</v>
      </c>
      <c r="EG102" s="34" t="str">
        <f>IFERROR(TIME(0,0,AVERAGEIFS('VISSIM Travel Time Outputs'!$K:$K,'VISSIM Travel Time Outputs'!$D:$D,$D102,'VISSIM Travel Time Outputs'!$A:$A,"AVG",'VISSIM Travel Time Outputs'!$B:$B,EG$9)),"-")</f>
        <v>-</v>
      </c>
      <c r="EH102" s="34" t="str">
        <f>IFERROR(TIME(0,0,AVERAGEIFS('VISSIM Travel Time Outputs'!$K:$K,'VISSIM Travel Time Outputs'!$D:$D,$D102,'VISSIM Travel Time Outputs'!$A:$A,"AVG",'VISSIM Travel Time Outputs'!$B:$B,EH$9)),"-")</f>
        <v>-</v>
      </c>
      <c r="EI102" s="134" t="str">
        <f>IFERROR(TIME(0,0,AVERAGEIFS('VISSIM Travel Time Outputs'!$K:$K,'VISSIM Travel Time Outputs'!$D:$D,$D102,'VISSIM Travel Time Outputs'!$A:$A,"AVG",'VISSIM Travel Time Outputs'!$B:$B,EI$9)),"-")</f>
        <v>-</v>
      </c>
      <c r="EJ102" s="126"/>
      <c r="EK102" s="323" t="str">
        <f>IFERROR(AVERAGEIFS('VISSIM Travel Time Outputs'!$H:$H,'VISSIM Travel Time Outputs'!$D:$D,$D102,'VISSIM Travel Time Outputs'!$A:$A,"AVG",'VISSIM Travel Time Outputs'!$B:$B,EK$9),"-")</f>
        <v>-</v>
      </c>
      <c r="EL102" s="324" t="str">
        <f>IFERROR(AVERAGEIFS('VISSIM Travel Time Outputs'!$H:$H,'VISSIM Travel Time Outputs'!$D:$D,$D102,'VISSIM Travel Time Outputs'!$A:$A,"AVG",'VISSIM Travel Time Outputs'!$B:$B,EL$9),"-")</f>
        <v>-</v>
      </c>
      <c r="EM102" s="324" t="str">
        <f>IFERROR(AVERAGEIFS('VISSIM Travel Time Outputs'!$H:$H,'VISSIM Travel Time Outputs'!$D:$D,$D102,'VISSIM Travel Time Outputs'!$A:$A,"AVG",'VISSIM Travel Time Outputs'!$B:$B,EM$9),"-")</f>
        <v>-</v>
      </c>
      <c r="EN102" s="324" t="str">
        <f>IFERROR(AVERAGEIFS('VISSIM Travel Time Outputs'!$H:$H,'VISSIM Travel Time Outputs'!$D:$D,$D102,'VISSIM Travel Time Outputs'!$A:$A,"AVG",'VISSIM Travel Time Outputs'!$B:$B,EN$9),"-")</f>
        <v>-</v>
      </c>
      <c r="EO102" s="324" t="str">
        <f>IFERROR(AVERAGEIFS('VISSIM Travel Time Outputs'!$H:$H,'VISSIM Travel Time Outputs'!$D:$D,$D102,'VISSIM Travel Time Outputs'!$A:$A,"AVG",'VISSIM Travel Time Outputs'!$B:$B,EO$9),"-")</f>
        <v>-</v>
      </c>
      <c r="EP102" s="324" t="str">
        <f>IFERROR(AVERAGEIFS('VISSIM Travel Time Outputs'!$H:$H,'VISSIM Travel Time Outputs'!$D:$D,$D102,'VISSIM Travel Time Outputs'!$A:$A,"AVG",'VISSIM Travel Time Outputs'!$B:$B,EP$9),"-")</f>
        <v>-</v>
      </c>
      <c r="EQ102" s="324" t="str">
        <f>IFERROR(AVERAGEIFS('VISSIM Travel Time Outputs'!$H:$H,'VISSIM Travel Time Outputs'!$D:$D,$D102,'VISSIM Travel Time Outputs'!$A:$A,"AVG",'VISSIM Travel Time Outputs'!$B:$B,EQ$9),"-")</f>
        <v>-</v>
      </c>
      <c r="ER102" s="324" t="str">
        <f>IFERROR(AVERAGEIFS('VISSIM Travel Time Outputs'!$H:$H,'VISSIM Travel Time Outputs'!$D:$D,$D102,'VISSIM Travel Time Outputs'!$A:$A,"AVG",'VISSIM Travel Time Outputs'!$B:$B,ER$9),"-")</f>
        <v>-</v>
      </c>
      <c r="ES102" s="324" t="str">
        <f>IFERROR(AVERAGEIFS('VISSIM Travel Time Outputs'!$H:$H,'VISSIM Travel Time Outputs'!$D:$D,$D102,'VISSIM Travel Time Outputs'!$A:$A,"AVG",'VISSIM Travel Time Outputs'!$B:$B,ES$9),"-")</f>
        <v>-</v>
      </c>
      <c r="ET102" s="324" t="str">
        <f>IFERROR(AVERAGEIFS('VISSIM Travel Time Outputs'!$H:$H,'VISSIM Travel Time Outputs'!$D:$D,$D102,'VISSIM Travel Time Outputs'!$A:$A,"AVG",'VISSIM Travel Time Outputs'!$B:$B,ET$9),"-")</f>
        <v>-</v>
      </c>
      <c r="EU102" s="324" t="str">
        <f>IFERROR(AVERAGEIFS('VISSIM Travel Time Outputs'!$H:$H,'VISSIM Travel Time Outputs'!$D:$D,$D102,'VISSIM Travel Time Outputs'!$A:$A,"AVG",'VISSIM Travel Time Outputs'!$B:$B,EU$9),"-")</f>
        <v>-</v>
      </c>
      <c r="EV102" s="324" t="str">
        <f>IFERROR(AVERAGEIFS('VISSIM Travel Time Outputs'!$H:$H,'VISSIM Travel Time Outputs'!$D:$D,$D102,'VISSIM Travel Time Outputs'!$A:$A,"AVG",'VISSIM Travel Time Outputs'!$B:$B,EV$9),"-")</f>
        <v>-</v>
      </c>
      <c r="EW102" s="324" t="str">
        <f>IFERROR(AVERAGEIFS('VISSIM Travel Time Outputs'!$H:$H,'VISSIM Travel Time Outputs'!$D:$D,$D102,'VISSIM Travel Time Outputs'!$A:$A,"AVG",'VISSIM Travel Time Outputs'!$B:$B,EW$9),"-")</f>
        <v>-</v>
      </c>
      <c r="EX102" s="324" t="str">
        <f>IFERROR(AVERAGEIFS('VISSIM Travel Time Outputs'!$H:$H,'VISSIM Travel Time Outputs'!$D:$D,$D102,'VISSIM Travel Time Outputs'!$A:$A,"AVG",'VISSIM Travel Time Outputs'!$B:$B,EX$9),"-")</f>
        <v>-</v>
      </c>
      <c r="EY102" s="324" t="str">
        <f>IFERROR(AVERAGEIFS('VISSIM Travel Time Outputs'!$H:$H,'VISSIM Travel Time Outputs'!$D:$D,$D102,'VISSIM Travel Time Outputs'!$A:$A,"AVG",'VISSIM Travel Time Outputs'!$B:$B,EY$9),"-")</f>
        <v>-</v>
      </c>
      <c r="EZ102" s="325" t="str">
        <f>IFERROR(AVERAGEIFS('VISSIM Travel Time Outputs'!$H:$H,'VISSIM Travel Time Outputs'!$D:$D,$D102,'VISSIM Travel Time Outputs'!$A:$A,"AVG",'VISSIM Travel Time Outputs'!$B:$B,EZ$9),"-")</f>
        <v>-</v>
      </c>
      <c r="FA102" s="254"/>
      <c r="FB102" s="209" t="str">
        <f t="shared" si="44"/>
        <v>--</v>
      </c>
      <c r="FC102" s="354" t="str">
        <f t="shared" si="45"/>
        <v>--</v>
      </c>
      <c r="FD102" s="325">
        <f t="shared" si="46"/>
        <v>0</v>
      </c>
      <c r="FE102" s="331"/>
      <c r="FF102" s="209" t="str">
        <f>IFERROR(GETPIVOTDATA("Average of TRAVTM(40)",#REF!,"TIMEINT",FF$9,"VEHICLETRAVELTIMEMEASUREMENT",$D102)/3600/24,"--")</f>
        <v>--</v>
      </c>
      <c r="FG102" s="34" t="str">
        <f>IFERROR(GETPIVOTDATA("Average of TRAVTM(40)",#REF!,"TIMEINT",FG$9,"VEHICLETRAVELTIMEMEASUREMENT",$D102)/3600/24,"--")</f>
        <v>--</v>
      </c>
      <c r="FH102" s="34" t="str">
        <f>IFERROR(GETPIVOTDATA("Average of TRAVTM(40)",#REF!,"TIMEINT",FH$9,"VEHICLETRAVELTIMEMEASUREMENT",$D102)/3600/24,"--")</f>
        <v>--</v>
      </c>
      <c r="FI102" s="34" t="str">
        <f>IFERROR(GETPIVOTDATA("Average of TRAVTM(40)",#REF!,"TIMEINT",FI$9,"VEHICLETRAVELTIMEMEASUREMENT",$D102)/3600/24,"--")</f>
        <v>--</v>
      </c>
      <c r="FJ102" s="34" t="str">
        <f>IFERROR(GETPIVOTDATA("Average of TRAVTM(40)",#REF!,"TIMEINT",FJ$9,"VEHICLETRAVELTIMEMEASUREMENT",$D102)/3600/24,"--")</f>
        <v>--</v>
      </c>
      <c r="FK102" s="34" t="str">
        <f>IFERROR(GETPIVOTDATA("Average of TRAVTM(40)",#REF!,"TIMEINT",FK$9,"VEHICLETRAVELTIMEMEASUREMENT",$D102)/3600/24,"--")</f>
        <v>--</v>
      </c>
      <c r="FL102" s="34" t="str">
        <f>IFERROR(GETPIVOTDATA("Average of TRAVTM(40)",#REF!,"TIMEINT",FL$9,"VEHICLETRAVELTIMEMEASUREMENT",$D102)/3600/24,"--")</f>
        <v>--</v>
      </c>
      <c r="FM102" s="34" t="str">
        <f>IFERROR(GETPIVOTDATA("Average of TRAVTM(40)",#REF!,"TIMEINT",FM$9,"VEHICLETRAVELTIMEMEASUREMENT",$D102)/3600/24,"--")</f>
        <v>--</v>
      </c>
      <c r="FN102" s="34" t="str">
        <f>IFERROR(GETPIVOTDATA("Average of TRAVTM(40)",#REF!,"TIMEINT",FN$9,"VEHICLETRAVELTIMEMEASUREMENT",$D102)/3600/24,"--")</f>
        <v>--</v>
      </c>
      <c r="FO102" s="34" t="str">
        <f>IFERROR(GETPIVOTDATA("Average of TRAVTM(40)",#REF!,"TIMEINT",FO$9,"VEHICLETRAVELTIMEMEASUREMENT",$D102)/3600/24,"--")</f>
        <v>--</v>
      </c>
      <c r="FP102" s="34" t="str">
        <f>IFERROR(GETPIVOTDATA("Average of TRAVTM(40)",#REF!,"TIMEINT",FP$9,"VEHICLETRAVELTIMEMEASUREMENT",$D102)/3600/24,"--")</f>
        <v>--</v>
      </c>
      <c r="FQ102" s="34" t="str">
        <f>IFERROR(GETPIVOTDATA("Average of TRAVTM(40)",#REF!,"TIMEINT",FQ$9,"VEHICLETRAVELTIMEMEASUREMENT",$D102)/3600/24,"--")</f>
        <v>--</v>
      </c>
      <c r="FR102" s="34" t="str">
        <f>IFERROR(GETPIVOTDATA("Average of TRAVTM(40)",#REF!,"TIMEINT",FR$9,"VEHICLETRAVELTIMEMEASUREMENT",$D102)/3600/24,"--")</f>
        <v>--</v>
      </c>
      <c r="FS102" s="34" t="str">
        <f>IFERROR(GETPIVOTDATA("Average of TRAVTM(40)",#REF!,"TIMEINT",FS$9,"VEHICLETRAVELTIMEMEASUREMENT",$D102)/3600/24,"--")</f>
        <v>--</v>
      </c>
      <c r="FT102" s="34" t="str">
        <f>IFERROR(GETPIVOTDATA("Average of TRAVTM(40)",#REF!,"TIMEINT",FT$9,"VEHICLETRAVELTIMEMEASUREMENT",$D102)/3600/24,"--")</f>
        <v>--</v>
      </c>
      <c r="FU102" s="134" t="str">
        <f>IFERROR(GETPIVOTDATA("Average of TRAVTM(40)",#REF!,"TIMEINT",FU$9,"VEHICLETRAVELTIMEMEASUREMENT",$D102)/3600/24,"--")</f>
        <v>--</v>
      </c>
      <c r="FV102" s="331"/>
      <c r="FW102" s="323" t="str">
        <f>IFERROR(GETPIVOTDATA("Average of VEHS(40)",#REF!,"TIMEINT",FW$9,"VEHICLETRAVELTIMEMEASUREMENT",$D102),"--")</f>
        <v>--</v>
      </c>
      <c r="FX102" s="324" t="str">
        <f>IFERROR(GETPIVOTDATA("Average of VEHS(40)",#REF!,"TIMEINT",FX$9,"VEHICLETRAVELTIMEMEASUREMENT",$D102),"--")</f>
        <v>--</v>
      </c>
      <c r="FY102" s="324" t="str">
        <f>IFERROR(GETPIVOTDATA("Average of VEHS(40)",#REF!,"TIMEINT",FY$9,"VEHICLETRAVELTIMEMEASUREMENT",$D102),"--")</f>
        <v>--</v>
      </c>
      <c r="FZ102" s="324" t="str">
        <f>IFERROR(GETPIVOTDATA("Average of VEHS(40)",#REF!,"TIMEINT",FZ$9,"VEHICLETRAVELTIMEMEASUREMENT",$D102),"--")</f>
        <v>--</v>
      </c>
      <c r="GA102" s="324" t="str">
        <f>IFERROR(GETPIVOTDATA("Average of VEHS(40)",#REF!,"TIMEINT",GA$9,"VEHICLETRAVELTIMEMEASUREMENT",$D102),"--")</f>
        <v>--</v>
      </c>
      <c r="GB102" s="324" t="str">
        <f>IFERROR(GETPIVOTDATA("Average of VEHS(40)",#REF!,"TIMEINT",GB$9,"VEHICLETRAVELTIMEMEASUREMENT",$D102),"--")</f>
        <v>--</v>
      </c>
      <c r="GC102" s="324" t="str">
        <f>IFERROR(GETPIVOTDATA("Average of VEHS(40)",#REF!,"TIMEINT",GC$9,"VEHICLETRAVELTIMEMEASUREMENT",$D102),"--")</f>
        <v>--</v>
      </c>
      <c r="GD102" s="324" t="str">
        <f>IFERROR(GETPIVOTDATA("Average of VEHS(40)",#REF!,"TIMEINT",GD$9,"VEHICLETRAVELTIMEMEASUREMENT",$D102),"--")</f>
        <v>--</v>
      </c>
      <c r="GE102" s="324" t="str">
        <f>IFERROR(GETPIVOTDATA("Average of VEHS(40)",#REF!,"TIMEINT",GE$9,"VEHICLETRAVELTIMEMEASUREMENT",$D102),"--")</f>
        <v>--</v>
      </c>
      <c r="GF102" s="324" t="str">
        <f>IFERROR(GETPIVOTDATA("Average of VEHS(40)",#REF!,"TIMEINT",GF$9,"VEHICLETRAVELTIMEMEASUREMENT",$D102),"--")</f>
        <v>--</v>
      </c>
      <c r="GG102" s="324" t="str">
        <f>IFERROR(GETPIVOTDATA("Average of VEHS(40)",#REF!,"TIMEINT",GG$9,"VEHICLETRAVELTIMEMEASUREMENT",$D102),"--")</f>
        <v>--</v>
      </c>
      <c r="GH102" s="324" t="str">
        <f>IFERROR(GETPIVOTDATA("Average of VEHS(40)",#REF!,"TIMEINT",GH$9,"VEHICLETRAVELTIMEMEASUREMENT",$D102),"--")</f>
        <v>--</v>
      </c>
      <c r="GI102" s="324" t="str">
        <f>IFERROR(GETPIVOTDATA("Average of VEHS(40)",#REF!,"TIMEINT",GI$9,"VEHICLETRAVELTIMEMEASUREMENT",$D102),"--")</f>
        <v>--</v>
      </c>
      <c r="GJ102" s="324" t="str">
        <f>IFERROR(GETPIVOTDATA("Average of VEHS(40)",#REF!,"TIMEINT",GJ$9,"VEHICLETRAVELTIMEMEASUREMENT",$D102),"--")</f>
        <v>--</v>
      </c>
      <c r="GK102" s="324" t="str">
        <f>IFERROR(GETPIVOTDATA("Average of VEHS(40)",#REF!,"TIMEINT",GK$9,"VEHICLETRAVELTIMEMEASUREMENT",$D102),"--")</f>
        <v>--</v>
      </c>
      <c r="GL102" s="325" t="str">
        <f>IFERROR(GETPIVOTDATA("Average of VEHS(40)",#REF!,"TIMEINT",GL$9,"VEHICLETRAVELTIMEMEASUREMENT",$D102),"--")</f>
        <v>--</v>
      </c>
      <c r="GM102" s="331"/>
      <c r="GN102" s="209" t="str">
        <f t="shared" si="47"/>
        <v>--</v>
      </c>
      <c r="GO102" s="354" t="str">
        <f t="shared" si="48"/>
        <v>--</v>
      </c>
      <c r="GP102" s="325">
        <f t="shared" si="49"/>
        <v>0</v>
      </c>
      <c r="GQ102" s="331"/>
      <c r="GR102" s="209" t="str">
        <f>IFERROR(GETPIVOTDATA("Average of TRAVTM(60)",#REF!,"TIMEINT",GR$9,"VEHICLETRAVELTIMEMEASUREMENT",$D102)/3600/24,"--")</f>
        <v>--</v>
      </c>
      <c r="GS102" s="34" t="str">
        <f>IFERROR(GETPIVOTDATA("Average of TRAVTM(60)",#REF!,"TIMEINT",GS$9,"VEHICLETRAVELTIMEMEASUREMENT",$D102)/3600/24,"--")</f>
        <v>--</v>
      </c>
      <c r="GT102" s="34" t="str">
        <f>IFERROR(GETPIVOTDATA("Average of TRAVTM(60)",#REF!,"TIMEINT",GT$9,"VEHICLETRAVELTIMEMEASUREMENT",$D102)/3600/24,"--")</f>
        <v>--</v>
      </c>
      <c r="GU102" s="34" t="str">
        <f>IFERROR(GETPIVOTDATA("Average of TRAVTM(60)",#REF!,"TIMEINT",GU$9,"VEHICLETRAVELTIMEMEASUREMENT",$D102)/3600/24,"--")</f>
        <v>--</v>
      </c>
      <c r="GV102" s="34" t="str">
        <f>IFERROR(GETPIVOTDATA("Average of TRAVTM(60)",#REF!,"TIMEINT",GV$9,"VEHICLETRAVELTIMEMEASUREMENT",$D102)/3600/24,"--")</f>
        <v>--</v>
      </c>
      <c r="GW102" s="34" t="str">
        <f>IFERROR(GETPIVOTDATA("Average of TRAVTM(60)",#REF!,"TIMEINT",GW$9,"VEHICLETRAVELTIMEMEASUREMENT",$D102)/3600/24,"--")</f>
        <v>--</v>
      </c>
      <c r="GX102" s="34" t="str">
        <f>IFERROR(GETPIVOTDATA("Average of TRAVTM(60)",#REF!,"TIMEINT",GX$9,"VEHICLETRAVELTIMEMEASUREMENT",$D102)/3600/24,"--")</f>
        <v>--</v>
      </c>
      <c r="GY102" s="34" t="str">
        <f>IFERROR(GETPIVOTDATA("Average of TRAVTM(60)",#REF!,"TIMEINT",GY$9,"VEHICLETRAVELTIMEMEASUREMENT",$D102)/3600/24,"--")</f>
        <v>--</v>
      </c>
      <c r="GZ102" s="34" t="str">
        <f>IFERROR(GETPIVOTDATA("Average of TRAVTM(60)",#REF!,"TIMEINT",GZ$9,"VEHICLETRAVELTIMEMEASUREMENT",$D102)/3600/24,"--")</f>
        <v>--</v>
      </c>
      <c r="HA102" s="34" t="str">
        <f>IFERROR(GETPIVOTDATA("Average of TRAVTM(60)",#REF!,"TIMEINT",HA$9,"VEHICLETRAVELTIMEMEASUREMENT",$D102)/3600/24,"--")</f>
        <v>--</v>
      </c>
      <c r="HB102" s="34" t="str">
        <f>IFERROR(GETPIVOTDATA("Average of TRAVTM(60)",#REF!,"TIMEINT",HB$9,"VEHICLETRAVELTIMEMEASUREMENT",$D102)/3600/24,"--")</f>
        <v>--</v>
      </c>
      <c r="HC102" s="34" t="str">
        <f>IFERROR(GETPIVOTDATA("Average of TRAVTM(60)",#REF!,"TIMEINT",HC$9,"VEHICLETRAVELTIMEMEASUREMENT",$D102)/3600/24,"--")</f>
        <v>--</v>
      </c>
      <c r="HD102" s="34" t="str">
        <f>IFERROR(GETPIVOTDATA("Average of TRAVTM(60)",#REF!,"TIMEINT",HD$9,"VEHICLETRAVELTIMEMEASUREMENT",$D102)/3600/24,"--")</f>
        <v>--</v>
      </c>
      <c r="HE102" s="34" t="str">
        <f>IFERROR(GETPIVOTDATA("Average of TRAVTM(60)",#REF!,"TIMEINT",HE$9,"VEHICLETRAVELTIMEMEASUREMENT",$D102)/3600/24,"--")</f>
        <v>--</v>
      </c>
      <c r="HF102" s="34" t="str">
        <f>IFERROR(GETPIVOTDATA("Average of TRAVTM(60)",#REF!,"TIMEINT",HF$9,"VEHICLETRAVELTIMEMEASUREMENT",$D102)/3600/24,"--")</f>
        <v>--</v>
      </c>
      <c r="HG102" s="134" t="str">
        <f>IFERROR(GETPIVOTDATA("Average of TRAVTM(60)",#REF!,"TIMEINT",HG$9,"VEHICLETRAVELTIMEMEASUREMENT",$D102)/3600/24,"--")</f>
        <v>--</v>
      </c>
      <c r="HH102" s="331"/>
      <c r="HI102" s="323" t="str">
        <f>IFERROR(GETPIVOTDATA("Average of VEHS(60)",#REF!,"TIMEINT",HI$9,"VEHICLETRAVELTIMEMEASUREMENT",$D102),"--")</f>
        <v>--</v>
      </c>
      <c r="HJ102" s="324" t="str">
        <f>IFERROR(GETPIVOTDATA("Average of VEHS(60)",#REF!,"TIMEINT",HJ$9,"VEHICLETRAVELTIMEMEASUREMENT",$D102),"--")</f>
        <v>--</v>
      </c>
      <c r="HK102" s="324" t="str">
        <f>IFERROR(GETPIVOTDATA("Average of VEHS(60)",#REF!,"TIMEINT",HK$9,"VEHICLETRAVELTIMEMEASUREMENT",$D102),"--")</f>
        <v>--</v>
      </c>
      <c r="HL102" s="324" t="str">
        <f>IFERROR(GETPIVOTDATA("Average of VEHS(60)",#REF!,"TIMEINT",HL$9,"VEHICLETRAVELTIMEMEASUREMENT",$D102),"--")</f>
        <v>--</v>
      </c>
      <c r="HM102" s="324" t="str">
        <f>IFERROR(GETPIVOTDATA("Average of VEHS(60)",#REF!,"TIMEINT",HM$9,"VEHICLETRAVELTIMEMEASUREMENT",$D102),"--")</f>
        <v>--</v>
      </c>
      <c r="HN102" s="324" t="str">
        <f>IFERROR(GETPIVOTDATA("Average of VEHS(60)",#REF!,"TIMEINT",HN$9,"VEHICLETRAVELTIMEMEASUREMENT",$D102),"--")</f>
        <v>--</v>
      </c>
      <c r="HO102" s="324" t="str">
        <f>IFERROR(GETPIVOTDATA("Average of VEHS(60)",#REF!,"TIMEINT",HO$9,"VEHICLETRAVELTIMEMEASUREMENT",$D102),"--")</f>
        <v>--</v>
      </c>
      <c r="HP102" s="324" t="str">
        <f>IFERROR(GETPIVOTDATA("Average of VEHS(60)",#REF!,"TIMEINT",HP$9,"VEHICLETRAVELTIMEMEASUREMENT",$D102),"--")</f>
        <v>--</v>
      </c>
      <c r="HQ102" s="324" t="str">
        <f>IFERROR(GETPIVOTDATA("Average of VEHS(60)",#REF!,"TIMEINT",HQ$9,"VEHICLETRAVELTIMEMEASUREMENT",$D102),"--")</f>
        <v>--</v>
      </c>
      <c r="HR102" s="324" t="str">
        <f>IFERROR(GETPIVOTDATA("Average of VEHS(60)",#REF!,"TIMEINT",HR$9,"VEHICLETRAVELTIMEMEASUREMENT",$D102),"--")</f>
        <v>--</v>
      </c>
      <c r="HS102" s="324" t="str">
        <f>IFERROR(GETPIVOTDATA("Average of VEHS(60)",#REF!,"TIMEINT",HS$9,"VEHICLETRAVELTIMEMEASUREMENT",$D102),"--")</f>
        <v>--</v>
      </c>
      <c r="HT102" s="324" t="str">
        <f>IFERROR(GETPIVOTDATA("Average of VEHS(60)",#REF!,"TIMEINT",HT$9,"VEHICLETRAVELTIMEMEASUREMENT",$D102),"--")</f>
        <v>--</v>
      </c>
      <c r="HU102" s="324" t="str">
        <f>IFERROR(GETPIVOTDATA("Average of VEHS(60)",#REF!,"TIMEINT",HU$9,"VEHICLETRAVELTIMEMEASUREMENT",$D102),"--")</f>
        <v>--</v>
      </c>
      <c r="HV102" s="324" t="str">
        <f>IFERROR(GETPIVOTDATA("Average of VEHS(60)",#REF!,"TIMEINT",HV$9,"VEHICLETRAVELTIMEMEASUREMENT",$D102),"--")</f>
        <v>--</v>
      </c>
      <c r="HW102" s="324" t="str">
        <f>IFERROR(GETPIVOTDATA("Average of VEHS(60)",#REF!,"TIMEINT",HW$9,"VEHICLETRAVELTIMEMEASUREMENT",$D102),"--")</f>
        <v>--</v>
      </c>
      <c r="HX102" s="325" t="str">
        <f>IFERROR(GETPIVOTDATA("Average of VEHS(60)",#REF!,"TIMEINT",HX$9,"VEHICLETRAVELTIMEMEASUREMENT",$D102),"--")</f>
        <v>--</v>
      </c>
      <c r="HY102" s="331"/>
      <c r="HZ102" s="209" t="str">
        <f t="shared" si="50"/>
        <v>--</v>
      </c>
      <c r="IA102" s="354" t="str">
        <f t="shared" si="51"/>
        <v>--</v>
      </c>
      <c r="IB102" s="325">
        <f t="shared" si="52"/>
        <v>0</v>
      </c>
      <c r="IC102" s="638"/>
      <c r="ID102" s="323" t="str">
        <f>IFERROR(AVERAGEIFS('VISSIM Travel Time Outputs'!#REF!,'VISSIM Travel Time Outputs'!#REF!,$D102,'VISSIM Travel Time Outputs'!#REF!,"AVG",'VISSIM Travel Time Outputs'!#REF!,ID$9),"-")</f>
        <v>-</v>
      </c>
      <c r="IE102" s="324" t="str">
        <f>IFERROR(AVERAGEIFS('VISSIM Travel Time Outputs'!#REF!,'VISSIM Travel Time Outputs'!#REF!,$D102,'VISSIM Travel Time Outputs'!#REF!,"AVG",'VISSIM Travel Time Outputs'!#REF!,IE$9),"-")</f>
        <v>-</v>
      </c>
      <c r="IF102" s="324" t="str">
        <f>IFERROR(AVERAGEIFS('VISSIM Travel Time Outputs'!#REF!,'VISSIM Travel Time Outputs'!#REF!,$D102,'VISSIM Travel Time Outputs'!#REF!,"AVG",'VISSIM Travel Time Outputs'!#REF!,IF$9),"-")</f>
        <v>-</v>
      </c>
      <c r="IG102" s="324" t="str">
        <f>IFERROR(AVERAGEIFS('VISSIM Travel Time Outputs'!#REF!,'VISSIM Travel Time Outputs'!#REF!,$D102,'VISSIM Travel Time Outputs'!#REF!,"AVG",'VISSIM Travel Time Outputs'!#REF!,IG$9),"-")</f>
        <v>-</v>
      </c>
      <c r="IH102" s="324" t="str">
        <f>IFERROR(AVERAGEIFS('VISSIM Travel Time Outputs'!#REF!,'VISSIM Travel Time Outputs'!#REF!,$D102,'VISSIM Travel Time Outputs'!#REF!,"AVG",'VISSIM Travel Time Outputs'!#REF!,IH$9),"-")</f>
        <v>-</v>
      </c>
      <c r="II102" s="324" t="str">
        <f>IFERROR(AVERAGEIFS('VISSIM Travel Time Outputs'!#REF!,'VISSIM Travel Time Outputs'!#REF!,$D102,'VISSIM Travel Time Outputs'!#REF!,"AVG",'VISSIM Travel Time Outputs'!#REF!,II$9),"-")</f>
        <v>-</v>
      </c>
      <c r="IJ102" s="324" t="str">
        <f>IFERROR(AVERAGEIFS('VISSIM Travel Time Outputs'!#REF!,'VISSIM Travel Time Outputs'!#REF!,$D102,'VISSIM Travel Time Outputs'!#REF!,"AVG",'VISSIM Travel Time Outputs'!#REF!,IJ$9),"-")</f>
        <v>-</v>
      </c>
      <c r="IK102" s="324" t="str">
        <f>IFERROR(AVERAGEIFS('VISSIM Travel Time Outputs'!#REF!,'VISSIM Travel Time Outputs'!#REF!,$D102,'VISSIM Travel Time Outputs'!#REF!,"AVG",'VISSIM Travel Time Outputs'!#REF!,IK$9),"-")</f>
        <v>-</v>
      </c>
      <c r="IL102" s="324" t="str">
        <f>IFERROR(AVERAGEIFS('VISSIM Travel Time Outputs'!#REF!,'VISSIM Travel Time Outputs'!#REF!,$D102,'VISSIM Travel Time Outputs'!#REF!,"AVG",'VISSIM Travel Time Outputs'!#REF!,IL$9),"-")</f>
        <v>-</v>
      </c>
      <c r="IM102" s="324" t="str">
        <f>IFERROR(AVERAGEIFS('VISSIM Travel Time Outputs'!#REF!,'VISSIM Travel Time Outputs'!#REF!,$D102,'VISSIM Travel Time Outputs'!#REF!,"AVG",'VISSIM Travel Time Outputs'!#REF!,IM$9),"-")</f>
        <v>-</v>
      </c>
      <c r="IN102" s="324" t="str">
        <f>IFERROR(AVERAGEIFS('VISSIM Travel Time Outputs'!#REF!,'VISSIM Travel Time Outputs'!#REF!,$D102,'VISSIM Travel Time Outputs'!#REF!,"AVG",'VISSIM Travel Time Outputs'!#REF!,IN$9),"-")</f>
        <v>-</v>
      </c>
      <c r="IO102" s="324" t="str">
        <f>IFERROR(AVERAGEIFS('VISSIM Travel Time Outputs'!#REF!,'VISSIM Travel Time Outputs'!#REF!,$D102,'VISSIM Travel Time Outputs'!#REF!,"AVG",'VISSIM Travel Time Outputs'!#REF!,IO$9),"-")</f>
        <v>-</v>
      </c>
      <c r="IP102" s="324" t="str">
        <f>IFERROR(AVERAGEIFS('VISSIM Travel Time Outputs'!#REF!,'VISSIM Travel Time Outputs'!#REF!,$D102,'VISSIM Travel Time Outputs'!#REF!,"AVG",'VISSIM Travel Time Outputs'!#REF!,IP$9),"-")</f>
        <v>-</v>
      </c>
      <c r="IQ102" s="324" t="str">
        <f>IFERROR(AVERAGEIFS('VISSIM Travel Time Outputs'!#REF!,'VISSIM Travel Time Outputs'!#REF!,$D102,'VISSIM Travel Time Outputs'!#REF!,"AVG",'VISSIM Travel Time Outputs'!#REF!,IQ$9),"-")</f>
        <v>-</v>
      </c>
      <c r="IR102" s="324" t="str">
        <f>IFERROR(AVERAGEIFS('VISSIM Travel Time Outputs'!#REF!,'VISSIM Travel Time Outputs'!#REF!,$D102,'VISSIM Travel Time Outputs'!#REF!,"AVG",'VISSIM Travel Time Outputs'!#REF!,IR$9),"-")</f>
        <v>-</v>
      </c>
      <c r="IS102" s="325" t="str">
        <f>IFERROR(AVERAGEIFS('VISSIM Travel Time Outputs'!#REF!,'VISSIM Travel Time Outputs'!#REF!,$D102,'VISSIM Travel Time Outputs'!#REF!,"AVG",'VISSIM Travel Time Outputs'!#REF!,IS$9),"-")</f>
        <v>-</v>
      </c>
      <c r="IT102" s="325" t="str">
        <f t="shared" si="53"/>
        <v>--</v>
      </c>
    </row>
    <row r="103" spans="1:254" x14ac:dyDescent="0.35">
      <c r="A103" s="252" t="str">
        <f t="shared" si="34"/>
        <v>H</v>
      </c>
      <c r="B103" s="319">
        <f t="shared" si="54"/>
        <v>94</v>
      </c>
      <c r="C103" s="413">
        <f>INDEX('Input - Travel Times'!$B$3:$AH$103,MATCH($B103,'Input - Travel Times'!$B$3:$B$103,0),MATCH(C$9,'Input - Travel Times'!$B$3:$AH$3,0))</f>
        <v>0</v>
      </c>
      <c r="D103" s="150">
        <f>INDEX('Input - Travel Times'!$B$3:$AH$103,MATCH($B103,'Input - Travel Times'!$B$3:$B$103,0),MATCH(D$9,'Input - Travel Times'!$B$3:$AH$3,0))</f>
        <v>0</v>
      </c>
      <c r="E103" s="518">
        <f>TIME(0,0,INDEX('Input - Travel Times'!$B$3:$AH$103,MATCH($B103,'Input - Travel Times'!$B$3:$B$103,0),MATCH(E$9,'Input - Travel Times'!$B$3:$AH$3,0)))</f>
        <v>0</v>
      </c>
      <c r="F103" s="518">
        <f>TIME(0,0,INDEX('Input - Travel Times'!$B$3:$AH$103,MATCH($B103,'Input - Travel Times'!$B$3:$B$103,0),MATCH(F$9,'Input - Travel Times'!$B$3:$AH$3,0)))</f>
        <v>0</v>
      </c>
      <c r="G103" s="518">
        <f>TIME(0,0,INDEX('Input - Travel Times'!$B$3:$AH$103,MATCH($B103,'Input - Travel Times'!$B$3:$B$103,0),MATCH(G$9,'Input - Travel Times'!$B$3:$AH$3,0)))</f>
        <v>0</v>
      </c>
      <c r="H103" s="518">
        <f>TIME(0,0,INDEX('Input - Travel Times'!$B$3:$AH$103,MATCH($B103,'Input - Travel Times'!$B$3:$B$103,0),MATCH(H$9,'Input - Travel Times'!$B$3:$AH$3,0)))</f>
        <v>0</v>
      </c>
      <c r="I103" s="130"/>
      <c r="J103" s="209" t="str">
        <f>IFERROR(TIME(0,0,AVERAGEIFS('VISSIM Travel Time Outputs'!$I:$I,'VISSIM Travel Time Outputs'!$D:$D,$D103,'VISSIM Travel Time Outputs'!$A:$A,"AVG",'VISSIM Travel Time Outputs'!$B:$B,J$9)),"-")</f>
        <v>-</v>
      </c>
      <c r="K103" s="34" t="str">
        <f>IFERROR(TIME(0,0,AVERAGEIFS('VISSIM Travel Time Outputs'!$I:$I,'VISSIM Travel Time Outputs'!$D:$D,$D103,'VISSIM Travel Time Outputs'!$A:$A,"AVG",'VISSIM Travel Time Outputs'!$B:$B,K$9)),"-")</f>
        <v>-</v>
      </c>
      <c r="L103" s="34" t="str">
        <f>IFERROR(TIME(0,0,AVERAGEIFS('VISSIM Travel Time Outputs'!$I:$I,'VISSIM Travel Time Outputs'!$D:$D,$D103,'VISSIM Travel Time Outputs'!$A:$A,"AVG",'VISSIM Travel Time Outputs'!$B:$B,L$9)),"-")</f>
        <v>-</v>
      </c>
      <c r="M103" s="34" t="str">
        <f>IFERROR(TIME(0,0,AVERAGEIFS('VISSIM Travel Time Outputs'!$I:$I,'VISSIM Travel Time Outputs'!$D:$D,$D103,'VISSIM Travel Time Outputs'!$A:$A,"AVG",'VISSIM Travel Time Outputs'!$B:$B,M$9)),"-")</f>
        <v>-</v>
      </c>
      <c r="N103" s="34" t="str">
        <f>IFERROR(TIME(0,0,AVERAGEIFS('VISSIM Travel Time Outputs'!$I:$I,'VISSIM Travel Time Outputs'!$D:$D,$D103,'VISSIM Travel Time Outputs'!$A:$A,"AVG",'VISSIM Travel Time Outputs'!$B:$B,N$9)),"-")</f>
        <v>-</v>
      </c>
      <c r="O103" s="34" t="str">
        <f>IFERROR(TIME(0,0,AVERAGEIFS('VISSIM Travel Time Outputs'!$I:$I,'VISSIM Travel Time Outputs'!$D:$D,$D103,'VISSIM Travel Time Outputs'!$A:$A,"AVG",'VISSIM Travel Time Outputs'!$B:$B,O$9)),"-")</f>
        <v>-</v>
      </c>
      <c r="P103" s="34" t="str">
        <f>IFERROR(TIME(0,0,AVERAGEIFS('VISSIM Travel Time Outputs'!$I:$I,'VISSIM Travel Time Outputs'!$D:$D,$D103,'VISSIM Travel Time Outputs'!$A:$A,"AVG",'VISSIM Travel Time Outputs'!$B:$B,P$9)),"-")</f>
        <v>-</v>
      </c>
      <c r="Q103" s="34" t="str">
        <f>IFERROR(TIME(0,0,AVERAGEIFS('VISSIM Travel Time Outputs'!$I:$I,'VISSIM Travel Time Outputs'!$D:$D,$D103,'VISSIM Travel Time Outputs'!$A:$A,"AVG",'VISSIM Travel Time Outputs'!$B:$B,Q$9)),"-")</f>
        <v>-</v>
      </c>
      <c r="R103" s="34" t="str">
        <f>IFERROR(TIME(0,0,AVERAGEIFS('VISSIM Travel Time Outputs'!$I:$I,'VISSIM Travel Time Outputs'!$D:$D,$D103,'VISSIM Travel Time Outputs'!$A:$A,"AVG",'VISSIM Travel Time Outputs'!$B:$B,R$9)),"-")</f>
        <v>-</v>
      </c>
      <c r="S103" s="34" t="str">
        <f>IFERROR(TIME(0,0,AVERAGEIFS('VISSIM Travel Time Outputs'!$I:$I,'VISSIM Travel Time Outputs'!$D:$D,$D103,'VISSIM Travel Time Outputs'!$A:$A,"AVG",'VISSIM Travel Time Outputs'!$B:$B,S$9)),"-")</f>
        <v>-</v>
      </c>
      <c r="T103" s="34" t="str">
        <f>IFERROR(TIME(0,0,AVERAGEIFS('VISSIM Travel Time Outputs'!$I:$I,'VISSIM Travel Time Outputs'!$D:$D,$D103,'VISSIM Travel Time Outputs'!$A:$A,"AVG",'VISSIM Travel Time Outputs'!$B:$B,T$9)),"-")</f>
        <v>-</v>
      </c>
      <c r="U103" s="34" t="str">
        <f>IFERROR(TIME(0,0,AVERAGEIFS('VISSIM Travel Time Outputs'!$I:$I,'VISSIM Travel Time Outputs'!$D:$D,$D103,'VISSIM Travel Time Outputs'!$A:$A,"AVG",'VISSIM Travel Time Outputs'!$B:$B,U$9)),"-")</f>
        <v>-</v>
      </c>
      <c r="V103" s="34" t="str">
        <f>IFERROR(TIME(0,0,AVERAGEIFS('VISSIM Travel Time Outputs'!$I:$I,'VISSIM Travel Time Outputs'!$D:$D,$D103,'VISSIM Travel Time Outputs'!$A:$A,"AVG",'VISSIM Travel Time Outputs'!$B:$B,V$9)),"-")</f>
        <v>-</v>
      </c>
      <c r="W103" s="34" t="str">
        <f>IFERROR(TIME(0,0,AVERAGEIFS('VISSIM Travel Time Outputs'!$I:$I,'VISSIM Travel Time Outputs'!$D:$D,$D103,'VISSIM Travel Time Outputs'!$A:$A,"AVG",'VISSIM Travel Time Outputs'!$B:$B,W$9)),"-")</f>
        <v>-</v>
      </c>
      <c r="X103" s="34" t="str">
        <f>IFERROR(TIME(0,0,AVERAGEIFS('VISSIM Travel Time Outputs'!$I:$I,'VISSIM Travel Time Outputs'!$D:$D,$D103,'VISSIM Travel Time Outputs'!$A:$A,"AVG",'VISSIM Travel Time Outputs'!$B:$B,X$9)),"-")</f>
        <v>-</v>
      </c>
      <c r="Y103" s="134" t="str">
        <f>IFERROR(TIME(0,0,AVERAGEIFS('VISSIM Travel Time Outputs'!$I:$I,'VISSIM Travel Time Outputs'!$D:$D,$D103,'VISSIM Travel Time Outputs'!$A:$A,"AVG",'VISSIM Travel Time Outputs'!$B:$B,Y$9)),"-")</f>
        <v>-</v>
      </c>
      <c r="Z103" s="254"/>
      <c r="AA103" s="323" t="str">
        <f>IFERROR(AVERAGEIFS('VISSIM Travel Time Outputs'!$F:$F,'VISSIM Travel Time Outputs'!$D:$D,$D103,'VISSIM Travel Time Outputs'!$A:$A,"AVG",'VISSIM Travel Time Outputs'!$B:$B,AA$9),"-")</f>
        <v>-</v>
      </c>
      <c r="AB103" s="324" t="str">
        <f>IFERROR(AVERAGEIFS('VISSIM Travel Time Outputs'!$F:$F,'VISSIM Travel Time Outputs'!$D:$D,$D103,'VISSIM Travel Time Outputs'!$A:$A,"AVG",'VISSIM Travel Time Outputs'!$B:$B,AB$9),"-")</f>
        <v>-</v>
      </c>
      <c r="AC103" s="324" t="str">
        <f>IFERROR(AVERAGEIFS('VISSIM Travel Time Outputs'!$F:$F,'VISSIM Travel Time Outputs'!$D:$D,$D103,'VISSIM Travel Time Outputs'!$A:$A,"AVG",'VISSIM Travel Time Outputs'!$B:$B,AC$9),"-")</f>
        <v>-</v>
      </c>
      <c r="AD103" s="324" t="str">
        <f>IFERROR(AVERAGEIFS('VISSIM Travel Time Outputs'!$F:$F,'VISSIM Travel Time Outputs'!$D:$D,$D103,'VISSIM Travel Time Outputs'!$A:$A,"AVG",'VISSIM Travel Time Outputs'!$B:$B,AD$9),"-")</f>
        <v>-</v>
      </c>
      <c r="AE103" s="324" t="str">
        <f>IFERROR(AVERAGEIFS('VISSIM Travel Time Outputs'!$F:$F,'VISSIM Travel Time Outputs'!$D:$D,$D103,'VISSIM Travel Time Outputs'!$A:$A,"AVG",'VISSIM Travel Time Outputs'!$B:$B,AE$9),"-")</f>
        <v>-</v>
      </c>
      <c r="AF103" s="324" t="str">
        <f>IFERROR(AVERAGEIFS('VISSIM Travel Time Outputs'!$F:$F,'VISSIM Travel Time Outputs'!$D:$D,$D103,'VISSIM Travel Time Outputs'!$A:$A,"AVG",'VISSIM Travel Time Outputs'!$B:$B,AF$9),"-")</f>
        <v>-</v>
      </c>
      <c r="AG103" s="324" t="str">
        <f>IFERROR(AVERAGEIFS('VISSIM Travel Time Outputs'!$F:$F,'VISSIM Travel Time Outputs'!$D:$D,$D103,'VISSIM Travel Time Outputs'!$A:$A,"AVG",'VISSIM Travel Time Outputs'!$B:$B,AG$9),"-")</f>
        <v>-</v>
      </c>
      <c r="AH103" s="324" t="str">
        <f>IFERROR(AVERAGEIFS('VISSIM Travel Time Outputs'!$F:$F,'VISSIM Travel Time Outputs'!$D:$D,$D103,'VISSIM Travel Time Outputs'!$A:$A,"AVG",'VISSIM Travel Time Outputs'!$B:$B,AH$9),"-")</f>
        <v>-</v>
      </c>
      <c r="AI103" s="324" t="str">
        <f>IFERROR(AVERAGEIFS('VISSIM Travel Time Outputs'!$F:$F,'VISSIM Travel Time Outputs'!$D:$D,$D103,'VISSIM Travel Time Outputs'!$A:$A,"AVG",'VISSIM Travel Time Outputs'!$B:$B,AI$9),"-")</f>
        <v>-</v>
      </c>
      <c r="AJ103" s="324" t="str">
        <f>IFERROR(AVERAGEIFS('VISSIM Travel Time Outputs'!$F:$F,'VISSIM Travel Time Outputs'!$D:$D,$D103,'VISSIM Travel Time Outputs'!$A:$A,"AVG",'VISSIM Travel Time Outputs'!$B:$B,AJ$9),"-")</f>
        <v>-</v>
      </c>
      <c r="AK103" s="324" t="str">
        <f>IFERROR(AVERAGEIFS('VISSIM Travel Time Outputs'!$F:$F,'VISSIM Travel Time Outputs'!$D:$D,$D103,'VISSIM Travel Time Outputs'!$A:$A,"AVG",'VISSIM Travel Time Outputs'!$B:$B,AK$9),"-")</f>
        <v>-</v>
      </c>
      <c r="AL103" s="324" t="str">
        <f>IFERROR(AVERAGEIFS('VISSIM Travel Time Outputs'!$F:$F,'VISSIM Travel Time Outputs'!$D:$D,$D103,'VISSIM Travel Time Outputs'!$A:$A,"AVG",'VISSIM Travel Time Outputs'!$B:$B,AL$9),"-")</f>
        <v>-</v>
      </c>
      <c r="AM103" s="324" t="str">
        <f>IFERROR(AVERAGEIFS('VISSIM Travel Time Outputs'!$F:$F,'VISSIM Travel Time Outputs'!$D:$D,$D103,'VISSIM Travel Time Outputs'!$A:$A,"AVG",'VISSIM Travel Time Outputs'!$B:$B,AM$9),"-")</f>
        <v>-</v>
      </c>
      <c r="AN103" s="324" t="str">
        <f>IFERROR(AVERAGEIFS('VISSIM Travel Time Outputs'!$F:$F,'VISSIM Travel Time Outputs'!$D:$D,$D103,'VISSIM Travel Time Outputs'!$A:$A,"AVG",'VISSIM Travel Time Outputs'!$B:$B,AN$9),"-")</f>
        <v>-</v>
      </c>
      <c r="AO103" s="324" t="str">
        <f>IFERROR(AVERAGEIFS('VISSIM Travel Time Outputs'!$F:$F,'VISSIM Travel Time Outputs'!$D:$D,$D103,'VISSIM Travel Time Outputs'!$A:$A,"AVG",'VISSIM Travel Time Outputs'!$B:$B,AO$9),"-")</f>
        <v>-</v>
      </c>
      <c r="AP103" s="325" t="str">
        <f>IFERROR(AVERAGEIFS('VISSIM Travel Time Outputs'!$F:$F,'VISSIM Travel Time Outputs'!$D:$D,$D103,'VISSIM Travel Time Outputs'!$A:$A,"AVG",'VISSIM Travel Time Outputs'!$B:$B,AP$9),"-")</f>
        <v>-</v>
      </c>
      <c r="AQ103" s="331"/>
      <c r="AR103" s="209" t="str">
        <f t="shared" si="35"/>
        <v>--</v>
      </c>
      <c r="AS103" s="354" t="str">
        <f t="shared" si="36"/>
        <v>--</v>
      </c>
      <c r="AT103" s="325">
        <f t="shared" si="37"/>
        <v>0</v>
      </c>
      <c r="AU103" s="255"/>
      <c r="AV103" s="209" t="str">
        <f>IFERROR(TIME(0,0,AVERAGEIFS('VISSIM Travel Time Outputs'!$J:$J,'VISSIM Travel Time Outputs'!$D:$D,$D103,'VISSIM Travel Time Outputs'!$A:$A,"AVG",'VISSIM Travel Time Outputs'!$B:$B,AV$9)),"-")</f>
        <v>-</v>
      </c>
      <c r="AW103" s="34" t="str">
        <f>IFERROR(TIME(0,0,AVERAGEIFS('VISSIM Travel Time Outputs'!$J:$J,'VISSIM Travel Time Outputs'!$D:$D,$D103,'VISSIM Travel Time Outputs'!$A:$A,"AVG",'VISSIM Travel Time Outputs'!$B:$B,AW$9)),"-")</f>
        <v>-</v>
      </c>
      <c r="AX103" s="34" t="str">
        <f>IFERROR(TIME(0,0,AVERAGEIFS('VISSIM Travel Time Outputs'!$J:$J,'VISSIM Travel Time Outputs'!$D:$D,$D103,'VISSIM Travel Time Outputs'!$A:$A,"AVG",'VISSIM Travel Time Outputs'!$B:$B,AX$9)),"-")</f>
        <v>-</v>
      </c>
      <c r="AY103" s="34" t="str">
        <f>IFERROR(TIME(0,0,AVERAGEIFS('VISSIM Travel Time Outputs'!$J:$J,'VISSIM Travel Time Outputs'!$D:$D,$D103,'VISSIM Travel Time Outputs'!$A:$A,"AVG",'VISSIM Travel Time Outputs'!$B:$B,AY$9)),"-")</f>
        <v>-</v>
      </c>
      <c r="AZ103" s="34" t="str">
        <f>IFERROR(TIME(0,0,AVERAGEIFS('VISSIM Travel Time Outputs'!$J:$J,'VISSIM Travel Time Outputs'!$D:$D,$D103,'VISSIM Travel Time Outputs'!$A:$A,"AVG",'VISSIM Travel Time Outputs'!$B:$B,AZ$9)),"-")</f>
        <v>-</v>
      </c>
      <c r="BA103" s="34" t="str">
        <f>IFERROR(TIME(0,0,AVERAGEIFS('VISSIM Travel Time Outputs'!$J:$J,'VISSIM Travel Time Outputs'!$D:$D,$D103,'VISSIM Travel Time Outputs'!$A:$A,"AVG",'VISSIM Travel Time Outputs'!$B:$B,BA$9)),"-")</f>
        <v>-</v>
      </c>
      <c r="BB103" s="34" t="str">
        <f>IFERROR(TIME(0,0,AVERAGEIFS('VISSIM Travel Time Outputs'!$J:$J,'VISSIM Travel Time Outputs'!$D:$D,$D103,'VISSIM Travel Time Outputs'!$A:$A,"AVG",'VISSIM Travel Time Outputs'!$B:$B,BB$9)),"-")</f>
        <v>-</v>
      </c>
      <c r="BC103" s="34" t="str">
        <f>IFERROR(TIME(0,0,AVERAGEIFS('VISSIM Travel Time Outputs'!$J:$J,'VISSIM Travel Time Outputs'!$D:$D,$D103,'VISSIM Travel Time Outputs'!$A:$A,"AVG",'VISSIM Travel Time Outputs'!$B:$B,BC$9)),"-")</f>
        <v>-</v>
      </c>
      <c r="BD103" s="34" t="str">
        <f>IFERROR(TIME(0,0,AVERAGEIFS('VISSIM Travel Time Outputs'!$J:$J,'VISSIM Travel Time Outputs'!$D:$D,$D103,'VISSIM Travel Time Outputs'!$A:$A,"AVG",'VISSIM Travel Time Outputs'!$B:$B,BD$9)),"-")</f>
        <v>-</v>
      </c>
      <c r="BE103" s="34" t="str">
        <f>IFERROR(TIME(0,0,AVERAGEIFS('VISSIM Travel Time Outputs'!$J:$J,'VISSIM Travel Time Outputs'!$D:$D,$D103,'VISSIM Travel Time Outputs'!$A:$A,"AVG",'VISSIM Travel Time Outputs'!$B:$B,BE$9)),"-")</f>
        <v>-</v>
      </c>
      <c r="BF103" s="34" t="str">
        <f>IFERROR(TIME(0,0,AVERAGEIFS('VISSIM Travel Time Outputs'!$J:$J,'VISSIM Travel Time Outputs'!$D:$D,$D103,'VISSIM Travel Time Outputs'!$A:$A,"AVG",'VISSIM Travel Time Outputs'!$B:$B,BF$9)),"-")</f>
        <v>-</v>
      </c>
      <c r="BG103" s="34" t="str">
        <f>IFERROR(TIME(0,0,AVERAGEIFS('VISSIM Travel Time Outputs'!$J:$J,'VISSIM Travel Time Outputs'!$D:$D,$D103,'VISSIM Travel Time Outputs'!$A:$A,"AVG",'VISSIM Travel Time Outputs'!$B:$B,BG$9)),"-")</f>
        <v>-</v>
      </c>
      <c r="BH103" s="34" t="str">
        <f>IFERROR(TIME(0,0,AVERAGEIFS('VISSIM Travel Time Outputs'!$J:$J,'VISSIM Travel Time Outputs'!$D:$D,$D103,'VISSIM Travel Time Outputs'!$A:$A,"AVG",'VISSIM Travel Time Outputs'!$B:$B,BH$9)),"-")</f>
        <v>-</v>
      </c>
      <c r="BI103" s="34" t="str">
        <f>IFERROR(TIME(0,0,AVERAGEIFS('VISSIM Travel Time Outputs'!$J:$J,'VISSIM Travel Time Outputs'!$D:$D,$D103,'VISSIM Travel Time Outputs'!$A:$A,"AVG",'VISSIM Travel Time Outputs'!$B:$B,BI$9)),"-")</f>
        <v>-</v>
      </c>
      <c r="BJ103" s="34" t="str">
        <f>IFERROR(TIME(0,0,AVERAGEIFS('VISSIM Travel Time Outputs'!$J:$J,'VISSIM Travel Time Outputs'!$D:$D,$D103,'VISSIM Travel Time Outputs'!$A:$A,"AVG",'VISSIM Travel Time Outputs'!$B:$B,BJ$9)),"-")</f>
        <v>-</v>
      </c>
      <c r="BK103" s="134" t="str">
        <f>IFERROR(TIME(0,0,AVERAGEIFS('VISSIM Travel Time Outputs'!$J:$J,'VISSIM Travel Time Outputs'!$D:$D,$D103,'VISSIM Travel Time Outputs'!$A:$A,"AVG",'VISSIM Travel Time Outputs'!$B:$B,BK$9)),"-")</f>
        <v>-</v>
      </c>
      <c r="BL103" s="126"/>
      <c r="BM103" s="323" t="str">
        <f>IFERROR(AVERAGEIFS('VISSIM Travel Time Outputs'!$G:$G,'VISSIM Travel Time Outputs'!$D:$D,$D103,'VISSIM Travel Time Outputs'!$A:$A,"AVG",'VISSIM Travel Time Outputs'!$B:$B,BM$9),"-")</f>
        <v>-</v>
      </c>
      <c r="BN103" s="324" t="str">
        <f>IFERROR(AVERAGEIFS('VISSIM Travel Time Outputs'!$G:$G,'VISSIM Travel Time Outputs'!$D:$D,$D103,'VISSIM Travel Time Outputs'!$A:$A,"AVG",'VISSIM Travel Time Outputs'!$B:$B,BN$9),"-")</f>
        <v>-</v>
      </c>
      <c r="BO103" s="324" t="str">
        <f>IFERROR(AVERAGEIFS('VISSIM Travel Time Outputs'!$G:$G,'VISSIM Travel Time Outputs'!$D:$D,$D103,'VISSIM Travel Time Outputs'!$A:$A,"AVG",'VISSIM Travel Time Outputs'!$B:$B,BO$9),"-")</f>
        <v>-</v>
      </c>
      <c r="BP103" s="324" t="str">
        <f>IFERROR(AVERAGEIFS('VISSIM Travel Time Outputs'!$G:$G,'VISSIM Travel Time Outputs'!$D:$D,$D103,'VISSIM Travel Time Outputs'!$A:$A,"AVG",'VISSIM Travel Time Outputs'!$B:$B,BP$9),"-")</f>
        <v>-</v>
      </c>
      <c r="BQ103" s="324" t="str">
        <f>IFERROR(AVERAGEIFS('VISSIM Travel Time Outputs'!$G:$G,'VISSIM Travel Time Outputs'!$D:$D,$D103,'VISSIM Travel Time Outputs'!$A:$A,"AVG",'VISSIM Travel Time Outputs'!$B:$B,BQ$9),"-")</f>
        <v>-</v>
      </c>
      <c r="BR103" s="324" t="str">
        <f>IFERROR(AVERAGEIFS('VISSIM Travel Time Outputs'!$G:$G,'VISSIM Travel Time Outputs'!$D:$D,$D103,'VISSIM Travel Time Outputs'!$A:$A,"AVG",'VISSIM Travel Time Outputs'!$B:$B,BR$9),"-")</f>
        <v>-</v>
      </c>
      <c r="BS103" s="324" t="str">
        <f>IFERROR(AVERAGEIFS('VISSIM Travel Time Outputs'!$G:$G,'VISSIM Travel Time Outputs'!$D:$D,$D103,'VISSIM Travel Time Outputs'!$A:$A,"AVG",'VISSIM Travel Time Outputs'!$B:$B,BS$9),"-")</f>
        <v>-</v>
      </c>
      <c r="BT103" s="324" t="str">
        <f>IFERROR(AVERAGEIFS('VISSIM Travel Time Outputs'!$G:$G,'VISSIM Travel Time Outputs'!$D:$D,$D103,'VISSIM Travel Time Outputs'!$A:$A,"AVG",'VISSIM Travel Time Outputs'!$B:$B,BT$9),"-")</f>
        <v>-</v>
      </c>
      <c r="BU103" s="324" t="str">
        <f>IFERROR(AVERAGEIFS('VISSIM Travel Time Outputs'!$G:$G,'VISSIM Travel Time Outputs'!$D:$D,$D103,'VISSIM Travel Time Outputs'!$A:$A,"AVG",'VISSIM Travel Time Outputs'!$B:$B,BU$9),"-")</f>
        <v>-</v>
      </c>
      <c r="BV103" s="324" t="str">
        <f>IFERROR(AVERAGEIFS('VISSIM Travel Time Outputs'!$G:$G,'VISSIM Travel Time Outputs'!$D:$D,$D103,'VISSIM Travel Time Outputs'!$A:$A,"AVG",'VISSIM Travel Time Outputs'!$B:$B,BV$9),"-")</f>
        <v>-</v>
      </c>
      <c r="BW103" s="324" t="str">
        <f>IFERROR(AVERAGEIFS('VISSIM Travel Time Outputs'!$G:$G,'VISSIM Travel Time Outputs'!$D:$D,$D103,'VISSIM Travel Time Outputs'!$A:$A,"AVG",'VISSIM Travel Time Outputs'!$B:$B,BW$9),"-")</f>
        <v>-</v>
      </c>
      <c r="BX103" s="324" t="str">
        <f>IFERROR(AVERAGEIFS('VISSIM Travel Time Outputs'!$G:$G,'VISSIM Travel Time Outputs'!$D:$D,$D103,'VISSIM Travel Time Outputs'!$A:$A,"AVG",'VISSIM Travel Time Outputs'!$B:$B,BX$9),"-")</f>
        <v>-</v>
      </c>
      <c r="BY103" s="324" t="str">
        <f>IFERROR(AVERAGEIFS('VISSIM Travel Time Outputs'!$G:$G,'VISSIM Travel Time Outputs'!$D:$D,$D103,'VISSIM Travel Time Outputs'!$A:$A,"AVG",'VISSIM Travel Time Outputs'!$B:$B,BY$9),"-")</f>
        <v>-</v>
      </c>
      <c r="BZ103" s="324" t="str">
        <f>IFERROR(AVERAGEIFS('VISSIM Travel Time Outputs'!$G:$G,'VISSIM Travel Time Outputs'!$D:$D,$D103,'VISSIM Travel Time Outputs'!$A:$A,"AVG",'VISSIM Travel Time Outputs'!$B:$B,BZ$9),"-")</f>
        <v>-</v>
      </c>
      <c r="CA103" s="324" t="str">
        <f>IFERROR(AVERAGEIFS('VISSIM Travel Time Outputs'!$G:$G,'VISSIM Travel Time Outputs'!$D:$D,$D103,'VISSIM Travel Time Outputs'!$A:$A,"AVG",'VISSIM Travel Time Outputs'!$B:$B,CA$9),"-")</f>
        <v>-</v>
      </c>
      <c r="CB103" s="325" t="str">
        <f>IFERROR(AVERAGEIFS('VISSIM Travel Time Outputs'!$G:$G,'VISSIM Travel Time Outputs'!$D:$D,$D103,'VISSIM Travel Time Outputs'!$A:$A,"AVG",'VISSIM Travel Time Outputs'!$B:$B,CB$9),"-")</f>
        <v>-</v>
      </c>
      <c r="CC103" s="254"/>
      <c r="CD103" s="209" t="str">
        <f t="shared" si="38"/>
        <v>--</v>
      </c>
      <c r="CE103" s="354" t="str">
        <f t="shared" si="39"/>
        <v>--</v>
      </c>
      <c r="CF103" s="325">
        <f t="shared" si="40"/>
        <v>0</v>
      </c>
      <c r="CG103" s="331"/>
      <c r="CH103" s="209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134"/>
      <c r="CX103" s="331"/>
      <c r="CY103" s="323"/>
      <c r="CZ103" s="324"/>
      <c r="DA103" s="324"/>
      <c r="DB103" s="324"/>
      <c r="DC103" s="324"/>
      <c r="DD103" s="324"/>
      <c r="DE103" s="324"/>
      <c r="DF103" s="324"/>
      <c r="DG103" s="324"/>
      <c r="DH103" s="324"/>
      <c r="DI103" s="324"/>
      <c r="DJ103" s="324"/>
      <c r="DK103" s="324"/>
      <c r="DL103" s="324"/>
      <c r="DM103" s="324"/>
      <c r="DN103" s="325"/>
      <c r="DO103" s="331"/>
      <c r="DP103" s="209" t="str">
        <f t="shared" si="41"/>
        <v>--</v>
      </c>
      <c r="DQ103" s="354" t="str">
        <f t="shared" si="42"/>
        <v>--</v>
      </c>
      <c r="DR103" s="325">
        <f t="shared" si="43"/>
        <v>0</v>
      </c>
      <c r="DS103" s="255"/>
      <c r="DT103" s="209" t="str">
        <f>IFERROR(TIME(0,0,AVERAGEIFS('VISSIM Travel Time Outputs'!$K:$K,'VISSIM Travel Time Outputs'!$D:$D,$D103,'VISSIM Travel Time Outputs'!$A:$A,"AVG",'VISSIM Travel Time Outputs'!$B:$B,DT$9)),"-")</f>
        <v>-</v>
      </c>
      <c r="DU103" s="34" t="str">
        <f>IFERROR(TIME(0,0,AVERAGEIFS('VISSIM Travel Time Outputs'!$K:$K,'VISSIM Travel Time Outputs'!$D:$D,$D103,'VISSIM Travel Time Outputs'!$A:$A,"AVG",'VISSIM Travel Time Outputs'!$B:$B,DU$9)),"-")</f>
        <v>-</v>
      </c>
      <c r="DV103" s="34" t="str">
        <f>IFERROR(TIME(0,0,AVERAGEIFS('VISSIM Travel Time Outputs'!$K:$K,'VISSIM Travel Time Outputs'!$D:$D,$D103,'VISSIM Travel Time Outputs'!$A:$A,"AVG",'VISSIM Travel Time Outputs'!$B:$B,DV$9)),"-")</f>
        <v>-</v>
      </c>
      <c r="DW103" s="34" t="str">
        <f>IFERROR(TIME(0,0,AVERAGEIFS('VISSIM Travel Time Outputs'!$K:$K,'VISSIM Travel Time Outputs'!$D:$D,$D103,'VISSIM Travel Time Outputs'!$A:$A,"AVG",'VISSIM Travel Time Outputs'!$B:$B,DW$9)),"-")</f>
        <v>-</v>
      </c>
      <c r="DX103" s="34" t="str">
        <f>IFERROR(TIME(0,0,AVERAGEIFS('VISSIM Travel Time Outputs'!$K:$K,'VISSIM Travel Time Outputs'!$D:$D,$D103,'VISSIM Travel Time Outputs'!$A:$A,"AVG",'VISSIM Travel Time Outputs'!$B:$B,DX$9)),"-")</f>
        <v>-</v>
      </c>
      <c r="DY103" s="34" t="str">
        <f>IFERROR(TIME(0,0,AVERAGEIFS('VISSIM Travel Time Outputs'!$K:$K,'VISSIM Travel Time Outputs'!$D:$D,$D103,'VISSIM Travel Time Outputs'!$A:$A,"AVG",'VISSIM Travel Time Outputs'!$B:$B,DY$9)),"-")</f>
        <v>-</v>
      </c>
      <c r="DZ103" s="34" t="str">
        <f>IFERROR(TIME(0,0,AVERAGEIFS('VISSIM Travel Time Outputs'!$K:$K,'VISSIM Travel Time Outputs'!$D:$D,$D103,'VISSIM Travel Time Outputs'!$A:$A,"AVG",'VISSIM Travel Time Outputs'!$B:$B,DZ$9)),"-")</f>
        <v>-</v>
      </c>
      <c r="EA103" s="34" t="str">
        <f>IFERROR(TIME(0,0,AVERAGEIFS('VISSIM Travel Time Outputs'!$K:$K,'VISSIM Travel Time Outputs'!$D:$D,$D103,'VISSIM Travel Time Outputs'!$A:$A,"AVG",'VISSIM Travel Time Outputs'!$B:$B,EA$9)),"-")</f>
        <v>-</v>
      </c>
      <c r="EB103" s="34" t="str">
        <f>IFERROR(TIME(0,0,AVERAGEIFS('VISSIM Travel Time Outputs'!$K:$K,'VISSIM Travel Time Outputs'!$D:$D,$D103,'VISSIM Travel Time Outputs'!$A:$A,"AVG",'VISSIM Travel Time Outputs'!$B:$B,EB$9)),"-")</f>
        <v>-</v>
      </c>
      <c r="EC103" s="34" t="str">
        <f>IFERROR(TIME(0,0,AVERAGEIFS('VISSIM Travel Time Outputs'!$K:$K,'VISSIM Travel Time Outputs'!$D:$D,$D103,'VISSIM Travel Time Outputs'!$A:$A,"AVG",'VISSIM Travel Time Outputs'!$B:$B,EC$9)),"-")</f>
        <v>-</v>
      </c>
      <c r="ED103" s="34" t="str">
        <f>IFERROR(TIME(0,0,AVERAGEIFS('VISSIM Travel Time Outputs'!$K:$K,'VISSIM Travel Time Outputs'!$D:$D,$D103,'VISSIM Travel Time Outputs'!$A:$A,"AVG",'VISSIM Travel Time Outputs'!$B:$B,ED$9)),"-")</f>
        <v>-</v>
      </c>
      <c r="EE103" s="34" t="str">
        <f>IFERROR(TIME(0,0,AVERAGEIFS('VISSIM Travel Time Outputs'!$K:$K,'VISSIM Travel Time Outputs'!$D:$D,$D103,'VISSIM Travel Time Outputs'!$A:$A,"AVG",'VISSIM Travel Time Outputs'!$B:$B,EE$9)),"-")</f>
        <v>-</v>
      </c>
      <c r="EF103" s="34" t="str">
        <f>IFERROR(TIME(0,0,AVERAGEIFS('VISSIM Travel Time Outputs'!$K:$K,'VISSIM Travel Time Outputs'!$D:$D,$D103,'VISSIM Travel Time Outputs'!$A:$A,"AVG",'VISSIM Travel Time Outputs'!$B:$B,EF$9)),"-")</f>
        <v>-</v>
      </c>
      <c r="EG103" s="34" t="str">
        <f>IFERROR(TIME(0,0,AVERAGEIFS('VISSIM Travel Time Outputs'!$K:$K,'VISSIM Travel Time Outputs'!$D:$D,$D103,'VISSIM Travel Time Outputs'!$A:$A,"AVG",'VISSIM Travel Time Outputs'!$B:$B,EG$9)),"-")</f>
        <v>-</v>
      </c>
      <c r="EH103" s="34" t="str">
        <f>IFERROR(TIME(0,0,AVERAGEIFS('VISSIM Travel Time Outputs'!$K:$K,'VISSIM Travel Time Outputs'!$D:$D,$D103,'VISSIM Travel Time Outputs'!$A:$A,"AVG",'VISSIM Travel Time Outputs'!$B:$B,EH$9)),"-")</f>
        <v>-</v>
      </c>
      <c r="EI103" s="134" t="str">
        <f>IFERROR(TIME(0,0,AVERAGEIFS('VISSIM Travel Time Outputs'!$K:$K,'VISSIM Travel Time Outputs'!$D:$D,$D103,'VISSIM Travel Time Outputs'!$A:$A,"AVG",'VISSIM Travel Time Outputs'!$B:$B,EI$9)),"-")</f>
        <v>-</v>
      </c>
      <c r="EJ103" s="126"/>
      <c r="EK103" s="323" t="str">
        <f>IFERROR(AVERAGEIFS('VISSIM Travel Time Outputs'!$H:$H,'VISSIM Travel Time Outputs'!$D:$D,$D103,'VISSIM Travel Time Outputs'!$A:$A,"AVG",'VISSIM Travel Time Outputs'!$B:$B,EK$9),"-")</f>
        <v>-</v>
      </c>
      <c r="EL103" s="324" t="str">
        <f>IFERROR(AVERAGEIFS('VISSIM Travel Time Outputs'!$H:$H,'VISSIM Travel Time Outputs'!$D:$D,$D103,'VISSIM Travel Time Outputs'!$A:$A,"AVG",'VISSIM Travel Time Outputs'!$B:$B,EL$9),"-")</f>
        <v>-</v>
      </c>
      <c r="EM103" s="324" t="str">
        <f>IFERROR(AVERAGEIFS('VISSIM Travel Time Outputs'!$H:$H,'VISSIM Travel Time Outputs'!$D:$D,$D103,'VISSIM Travel Time Outputs'!$A:$A,"AVG",'VISSIM Travel Time Outputs'!$B:$B,EM$9),"-")</f>
        <v>-</v>
      </c>
      <c r="EN103" s="324" t="str">
        <f>IFERROR(AVERAGEIFS('VISSIM Travel Time Outputs'!$H:$H,'VISSIM Travel Time Outputs'!$D:$D,$D103,'VISSIM Travel Time Outputs'!$A:$A,"AVG",'VISSIM Travel Time Outputs'!$B:$B,EN$9),"-")</f>
        <v>-</v>
      </c>
      <c r="EO103" s="324" t="str">
        <f>IFERROR(AVERAGEIFS('VISSIM Travel Time Outputs'!$H:$H,'VISSIM Travel Time Outputs'!$D:$D,$D103,'VISSIM Travel Time Outputs'!$A:$A,"AVG",'VISSIM Travel Time Outputs'!$B:$B,EO$9),"-")</f>
        <v>-</v>
      </c>
      <c r="EP103" s="324" t="str">
        <f>IFERROR(AVERAGEIFS('VISSIM Travel Time Outputs'!$H:$H,'VISSIM Travel Time Outputs'!$D:$D,$D103,'VISSIM Travel Time Outputs'!$A:$A,"AVG",'VISSIM Travel Time Outputs'!$B:$B,EP$9),"-")</f>
        <v>-</v>
      </c>
      <c r="EQ103" s="324" t="str">
        <f>IFERROR(AVERAGEIFS('VISSIM Travel Time Outputs'!$H:$H,'VISSIM Travel Time Outputs'!$D:$D,$D103,'VISSIM Travel Time Outputs'!$A:$A,"AVG",'VISSIM Travel Time Outputs'!$B:$B,EQ$9),"-")</f>
        <v>-</v>
      </c>
      <c r="ER103" s="324" t="str">
        <f>IFERROR(AVERAGEIFS('VISSIM Travel Time Outputs'!$H:$H,'VISSIM Travel Time Outputs'!$D:$D,$D103,'VISSIM Travel Time Outputs'!$A:$A,"AVG",'VISSIM Travel Time Outputs'!$B:$B,ER$9),"-")</f>
        <v>-</v>
      </c>
      <c r="ES103" s="324" t="str">
        <f>IFERROR(AVERAGEIFS('VISSIM Travel Time Outputs'!$H:$H,'VISSIM Travel Time Outputs'!$D:$D,$D103,'VISSIM Travel Time Outputs'!$A:$A,"AVG",'VISSIM Travel Time Outputs'!$B:$B,ES$9),"-")</f>
        <v>-</v>
      </c>
      <c r="ET103" s="324" t="str">
        <f>IFERROR(AVERAGEIFS('VISSIM Travel Time Outputs'!$H:$H,'VISSIM Travel Time Outputs'!$D:$D,$D103,'VISSIM Travel Time Outputs'!$A:$A,"AVG",'VISSIM Travel Time Outputs'!$B:$B,ET$9),"-")</f>
        <v>-</v>
      </c>
      <c r="EU103" s="324" t="str">
        <f>IFERROR(AVERAGEIFS('VISSIM Travel Time Outputs'!$H:$H,'VISSIM Travel Time Outputs'!$D:$D,$D103,'VISSIM Travel Time Outputs'!$A:$A,"AVG",'VISSIM Travel Time Outputs'!$B:$B,EU$9),"-")</f>
        <v>-</v>
      </c>
      <c r="EV103" s="324" t="str">
        <f>IFERROR(AVERAGEIFS('VISSIM Travel Time Outputs'!$H:$H,'VISSIM Travel Time Outputs'!$D:$D,$D103,'VISSIM Travel Time Outputs'!$A:$A,"AVG",'VISSIM Travel Time Outputs'!$B:$B,EV$9),"-")</f>
        <v>-</v>
      </c>
      <c r="EW103" s="324" t="str">
        <f>IFERROR(AVERAGEIFS('VISSIM Travel Time Outputs'!$H:$H,'VISSIM Travel Time Outputs'!$D:$D,$D103,'VISSIM Travel Time Outputs'!$A:$A,"AVG",'VISSIM Travel Time Outputs'!$B:$B,EW$9),"-")</f>
        <v>-</v>
      </c>
      <c r="EX103" s="324" t="str">
        <f>IFERROR(AVERAGEIFS('VISSIM Travel Time Outputs'!$H:$H,'VISSIM Travel Time Outputs'!$D:$D,$D103,'VISSIM Travel Time Outputs'!$A:$A,"AVG",'VISSIM Travel Time Outputs'!$B:$B,EX$9),"-")</f>
        <v>-</v>
      </c>
      <c r="EY103" s="324" t="str">
        <f>IFERROR(AVERAGEIFS('VISSIM Travel Time Outputs'!$H:$H,'VISSIM Travel Time Outputs'!$D:$D,$D103,'VISSIM Travel Time Outputs'!$A:$A,"AVG",'VISSIM Travel Time Outputs'!$B:$B,EY$9),"-")</f>
        <v>-</v>
      </c>
      <c r="EZ103" s="325" t="str">
        <f>IFERROR(AVERAGEIFS('VISSIM Travel Time Outputs'!$H:$H,'VISSIM Travel Time Outputs'!$D:$D,$D103,'VISSIM Travel Time Outputs'!$A:$A,"AVG",'VISSIM Travel Time Outputs'!$B:$B,EZ$9),"-")</f>
        <v>-</v>
      </c>
      <c r="FA103" s="254"/>
      <c r="FB103" s="209" t="str">
        <f t="shared" si="44"/>
        <v>--</v>
      </c>
      <c r="FC103" s="354" t="str">
        <f t="shared" si="45"/>
        <v>--</v>
      </c>
      <c r="FD103" s="325">
        <f t="shared" si="46"/>
        <v>0</v>
      </c>
      <c r="FE103" s="331"/>
      <c r="FF103" s="209" t="str">
        <f>IFERROR(GETPIVOTDATA("Average of TRAVTM(40)",#REF!,"TIMEINT",FF$9,"VEHICLETRAVELTIMEMEASUREMENT",$D103)/3600/24,"--")</f>
        <v>--</v>
      </c>
      <c r="FG103" s="34" t="str">
        <f>IFERROR(GETPIVOTDATA("Average of TRAVTM(40)",#REF!,"TIMEINT",FG$9,"VEHICLETRAVELTIMEMEASUREMENT",$D103)/3600/24,"--")</f>
        <v>--</v>
      </c>
      <c r="FH103" s="34" t="str">
        <f>IFERROR(GETPIVOTDATA("Average of TRAVTM(40)",#REF!,"TIMEINT",FH$9,"VEHICLETRAVELTIMEMEASUREMENT",$D103)/3600/24,"--")</f>
        <v>--</v>
      </c>
      <c r="FI103" s="34" t="str">
        <f>IFERROR(GETPIVOTDATA("Average of TRAVTM(40)",#REF!,"TIMEINT",FI$9,"VEHICLETRAVELTIMEMEASUREMENT",$D103)/3600/24,"--")</f>
        <v>--</v>
      </c>
      <c r="FJ103" s="34" t="str">
        <f>IFERROR(GETPIVOTDATA("Average of TRAVTM(40)",#REF!,"TIMEINT",FJ$9,"VEHICLETRAVELTIMEMEASUREMENT",$D103)/3600/24,"--")</f>
        <v>--</v>
      </c>
      <c r="FK103" s="34" t="str">
        <f>IFERROR(GETPIVOTDATA("Average of TRAVTM(40)",#REF!,"TIMEINT",FK$9,"VEHICLETRAVELTIMEMEASUREMENT",$D103)/3600/24,"--")</f>
        <v>--</v>
      </c>
      <c r="FL103" s="34" t="str">
        <f>IFERROR(GETPIVOTDATA("Average of TRAVTM(40)",#REF!,"TIMEINT",FL$9,"VEHICLETRAVELTIMEMEASUREMENT",$D103)/3600/24,"--")</f>
        <v>--</v>
      </c>
      <c r="FM103" s="34" t="str">
        <f>IFERROR(GETPIVOTDATA("Average of TRAVTM(40)",#REF!,"TIMEINT",FM$9,"VEHICLETRAVELTIMEMEASUREMENT",$D103)/3600/24,"--")</f>
        <v>--</v>
      </c>
      <c r="FN103" s="34" t="str">
        <f>IFERROR(GETPIVOTDATA("Average of TRAVTM(40)",#REF!,"TIMEINT",FN$9,"VEHICLETRAVELTIMEMEASUREMENT",$D103)/3600/24,"--")</f>
        <v>--</v>
      </c>
      <c r="FO103" s="34" t="str">
        <f>IFERROR(GETPIVOTDATA("Average of TRAVTM(40)",#REF!,"TIMEINT",FO$9,"VEHICLETRAVELTIMEMEASUREMENT",$D103)/3600/24,"--")</f>
        <v>--</v>
      </c>
      <c r="FP103" s="34" t="str">
        <f>IFERROR(GETPIVOTDATA("Average of TRAVTM(40)",#REF!,"TIMEINT",FP$9,"VEHICLETRAVELTIMEMEASUREMENT",$D103)/3600/24,"--")</f>
        <v>--</v>
      </c>
      <c r="FQ103" s="34" t="str">
        <f>IFERROR(GETPIVOTDATA("Average of TRAVTM(40)",#REF!,"TIMEINT",FQ$9,"VEHICLETRAVELTIMEMEASUREMENT",$D103)/3600/24,"--")</f>
        <v>--</v>
      </c>
      <c r="FR103" s="34" t="str">
        <f>IFERROR(GETPIVOTDATA("Average of TRAVTM(40)",#REF!,"TIMEINT",FR$9,"VEHICLETRAVELTIMEMEASUREMENT",$D103)/3600/24,"--")</f>
        <v>--</v>
      </c>
      <c r="FS103" s="34" t="str">
        <f>IFERROR(GETPIVOTDATA("Average of TRAVTM(40)",#REF!,"TIMEINT",FS$9,"VEHICLETRAVELTIMEMEASUREMENT",$D103)/3600/24,"--")</f>
        <v>--</v>
      </c>
      <c r="FT103" s="34" t="str">
        <f>IFERROR(GETPIVOTDATA("Average of TRAVTM(40)",#REF!,"TIMEINT",FT$9,"VEHICLETRAVELTIMEMEASUREMENT",$D103)/3600/24,"--")</f>
        <v>--</v>
      </c>
      <c r="FU103" s="134" t="str">
        <f>IFERROR(GETPIVOTDATA("Average of TRAVTM(40)",#REF!,"TIMEINT",FU$9,"VEHICLETRAVELTIMEMEASUREMENT",$D103)/3600/24,"--")</f>
        <v>--</v>
      </c>
      <c r="FV103" s="331"/>
      <c r="FW103" s="323" t="str">
        <f>IFERROR(GETPIVOTDATA("Average of VEHS(40)",#REF!,"TIMEINT",FW$9,"VEHICLETRAVELTIMEMEASUREMENT",$D103),"--")</f>
        <v>--</v>
      </c>
      <c r="FX103" s="324" t="str">
        <f>IFERROR(GETPIVOTDATA("Average of VEHS(40)",#REF!,"TIMEINT",FX$9,"VEHICLETRAVELTIMEMEASUREMENT",$D103),"--")</f>
        <v>--</v>
      </c>
      <c r="FY103" s="324" t="str">
        <f>IFERROR(GETPIVOTDATA("Average of VEHS(40)",#REF!,"TIMEINT",FY$9,"VEHICLETRAVELTIMEMEASUREMENT",$D103),"--")</f>
        <v>--</v>
      </c>
      <c r="FZ103" s="324" t="str">
        <f>IFERROR(GETPIVOTDATA("Average of VEHS(40)",#REF!,"TIMEINT",FZ$9,"VEHICLETRAVELTIMEMEASUREMENT",$D103),"--")</f>
        <v>--</v>
      </c>
      <c r="GA103" s="324" t="str">
        <f>IFERROR(GETPIVOTDATA("Average of VEHS(40)",#REF!,"TIMEINT",GA$9,"VEHICLETRAVELTIMEMEASUREMENT",$D103),"--")</f>
        <v>--</v>
      </c>
      <c r="GB103" s="324" t="str">
        <f>IFERROR(GETPIVOTDATA("Average of VEHS(40)",#REF!,"TIMEINT",GB$9,"VEHICLETRAVELTIMEMEASUREMENT",$D103),"--")</f>
        <v>--</v>
      </c>
      <c r="GC103" s="324" t="str">
        <f>IFERROR(GETPIVOTDATA("Average of VEHS(40)",#REF!,"TIMEINT",GC$9,"VEHICLETRAVELTIMEMEASUREMENT",$D103),"--")</f>
        <v>--</v>
      </c>
      <c r="GD103" s="324" t="str">
        <f>IFERROR(GETPIVOTDATA("Average of VEHS(40)",#REF!,"TIMEINT",GD$9,"VEHICLETRAVELTIMEMEASUREMENT",$D103),"--")</f>
        <v>--</v>
      </c>
      <c r="GE103" s="324" t="str">
        <f>IFERROR(GETPIVOTDATA("Average of VEHS(40)",#REF!,"TIMEINT",GE$9,"VEHICLETRAVELTIMEMEASUREMENT",$D103),"--")</f>
        <v>--</v>
      </c>
      <c r="GF103" s="324" t="str">
        <f>IFERROR(GETPIVOTDATA("Average of VEHS(40)",#REF!,"TIMEINT",GF$9,"VEHICLETRAVELTIMEMEASUREMENT",$D103),"--")</f>
        <v>--</v>
      </c>
      <c r="GG103" s="324" t="str">
        <f>IFERROR(GETPIVOTDATA("Average of VEHS(40)",#REF!,"TIMEINT",GG$9,"VEHICLETRAVELTIMEMEASUREMENT",$D103),"--")</f>
        <v>--</v>
      </c>
      <c r="GH103" s="324" t="str">
        <f>IFERROR(GETPIVOTDATA("Average of VEHS(40)",#REF!,"TIMEINT",GH$9,"VEHICLETRAVELTIMEMEASUREMENT",$D103),"--")</f>
        <v>--</v>
      </c>
      <c r="GI103" s="324" t="str">
        <f>IFERROR(GETPIVOTDATA("Average of VEHS(40)",#REF!,"TIMEINT",GI$9,"VEHICLETRAVELTIMEMEASUREMENT",$D103),"--")</f>
        <v>--</v>
      </c>
      <c r="GJ103" s="324" t="str">
        <f>IFERROR(GETPIVOTDATA("Average of VEHS(40)",#REF!,"TIMEINT",GJ$9,"VEHICLETRAVELTIMEMEASUREMENT",$D103),"--")</f>
        <v>--</v>
      </c>
      <c r="GK103" s="324" t="str">
        <f>IFERROR(GETPIVOTDATA("Average of VEHS(40)",#REF!,"TIMEINT",GK$9,"VEHICLETRAVELTIMEMEASUREMENT",$D103),"--")</f>
        <v>--</v>
      </c>
      <c r="GL103" s="325" t="str">
        <f>IFERROR(GETPIVOTDATA("Average of VEHS(40)",#REF!,"TIMEINT",GL$9,"VEHICLETRAVELTIMEMEASUREMENT",$D103),"--")</f>
        <v>--</v>
      </c>
      <c r="GM103" s="331"/>
      <c r="GN103" s="209" t="str">
        <f t="shared" si="47"/>
        <v>--</v>
      </c>
      <c r="GO103" s="354" t="str">
        <f t="shared" si="48"/>
        <v>--</v>
      </c>
      <c r="GP103" s="325">
        <f t="shared" si="49"/>
        <v>0</v>
      </c>
      <c r="GQ103" s="331"/>
      <c r="GR103" s="209" t="str">
        <f>IFERROR(GETPIVOTDATA("Average of TRAVTM(60)",#REF!,"TIMEINT",GR$9,"VEHICLETRAVELTIMEMEASUREMENT",$D103)/3600/24,"--")</f>
        <v>--</v>
      </c>
      <c r="GS103" s="34" t="str">
        <f>IFERROR(GETPIVOTDATA("Average of TRAVTM(60)",#REF!,"TIMEINT",GS$9,"VEHICLETRAVELTIMEMEASUREMENT",$D103)/3600/24,"--")</f>
        <v>--</v>
      </c>
      <c r="GT103" s="34" t="str">
        <f>IFERROR(GETPIVOTDATA("Average of TRAVTM(60)",#REF!,"TIMEINT",GT$9,"VEHICLETRAVELTIMEMEASUREMENT",$D103)/3600/24,"--")</f>
        <v>--</v>
      </c>
      <c r="GU103" s="34" t="str">
        <f>IFERROR(GETPIVOTDATA("Average of TRAVTM(60)",#REF!,"TIMEINT",GU$9,"VEHICLETRAVELTIMEMEASUREMENT",$D103)/3600/24,"--")</f>
        <v>--</v>
      </c>
      <c r="GV103" s="34" t="str">
        <f>IFERROR(GETPIVOTDATA("Average of TRAVTM(60)",#REF!,"TIMEINT",GV$9,"VEHICLETRAVELTIMEMEASUREMENT",$D103)/3600/24,"--")</f>
        <v>--</v>
      </c>
      <c r="GW103" s="34" t="str">
        <f>IFERROR(GETPIVOTDATA("Average of TRAVTM(60)",#REF!,"TIMEINT",GW$9,"VEHICLETRAVELTIMEMEASUREMENT",$D103)/3600/24,"--")</f>
        <v>--</v>
      </c>
      <c r="GX103" s="34" t="str">
        <f>IFERROR(GETPIVOTDATA("Average of TRAVTM(60)",#REF!,"TIMEINT",GX$9,"VEHICLETRAVELTIMEMEASUREMENT",$D103)/3600/24,"--")</f>
        <v>--</v>
      </c>
      <c r="GY103" s="34" t="str">
        <f>IFERROR(GETPIVOTDATA("Average of TRAVTM(60)",#REF!,"TIMEINT",GY$9,"VEHICLETRAVELTIMEMEASUREMENT",$D103)/3600/24,"--")</f>
        <v>--</v>
      </c>
      <c r="GZ103" s="34" t="str">
        <f>IFERROR(GETPIVOTDATA("Average of TRAVTM(60)",#REF!,"TIMEINT",GZ$9,"VEHICLETRAVELTIMEMEASUREMENT",$D103)/3600/24,"--")</f>
        <v>--</v>
      </c>
      <c r="HA103" s="34" t="str">
        <f>IFERROR(GETPIVOTDATA("Average of TRAVTM(60)",#REF!,"TIMEINT",HA$9,"VEHICLETRAVELTIMEMEASUREMENT",$D103)/3600/24,"--")</f>
        <v>--</v>
      </c>
      <c r="HB103" s="34" t="str">
        <f>IFERROR(GETPIVOTDATA("Average of TRAVTM(60)",#REF!,"TIMEINT",HB$9,"VEHICLETRAVELTIMEMEASUREMENT",$D103)/3600/24,"--")</f>
        <v>--</v>
      </c>
      <c r="HC103" s="34" t="str">
        <f>IFERROR(GETPIVOTDATA("Average of TRAVTM(60)",#REF!,"TIMEINT",HC$9,"VEHICLETRAVELTIMEMEASUREMENT",$D103)/3600/24,"--")</f>
        <v>--</v>
      </c>
      <c r="HD103" s="34" t="str">
        <f>IFERROR(GETPIVOTDATA("Average of TRAVTM(60)",#REF!,"TIMEINT",HD$9,"VEHICLETRAVELTIMEMEASUREMENT",$D103)/3600/24,"--")</f>
        <v>--</v>
      </c>
      <c r="HE103" s="34" t="str">
        <f>IFERROR(GETPIVOTDATA("Average of TRAVTM(60)",#REF!,"TIMEINT",HE$9,"VEHICLETRAVELTIMEMEASUREMENT",$D103)/3600/24,"--")</f>
        <v>--</v>
      </c>
      <c r="HF103" s="34" t="str">
        <f>IFERROR(GETPIVOTDATA("Average of TRAVTM(60)",#REF!,"TIMEINT",HF$9,"VEHICLETRAVELTIMEMEASUREMENT",$D103)/3600/24,"--")</f>
        <v>--</v>
      </c>
      <c r="HG103" s="134" t="str">
        <f>IFERROR(GETPIVOTDATA("Average of TRAVTM(60)",#REF!,"TIMEINT",HG$9,"VEHICLETRAVELTIMEMEASUREMENT",$D103)/3600/24,"--")</f>
        <v>--</v>
      </c>
      <c r="HH103" s="331"/>
      <c r="HI103" s="323" t="str">
        <f>IFERROR(GETPIVOTDATA("Average of VEHS(60)",#REF!,"TIMEINT",HI$9,"VEHICLETRAVELTIMEMEASUREMENT",$D103),"--")</f>
        <v>--</v>
      </c>
      <c r="HJ103" s="324" t="str">
        <f>IFERROR(GETPIVOTDATA("Average of VEHS(60)",#REF!,"TIMEINT",HJ$9,"VEHICLETRAVELTIMEMEASUREMENT",$D103),"--")</f>
        <v>--</v>
      </c>
      <c r="HK103" s="324" t="str">
        <f>IFERROR(GETPIVOTDATA("Average of VEHS(60)",#REF!,"TIMEINT",HK$9,"VEHICLETRAVELTIMEMEASUREMENT",$D103),"--")</f>
        <v>--</v>
      </c>
      <c r="HL103" s="324" t="str">
        <f>IFERROR(GETPIVOTDATA("Average of VEHS(60)",#REF!,"TIMEINT",HL$9,"VEHICLETRAVELTIMEMEASUREMENT",$D103),"--")</f>
        <v>--</v>
      </c>
      <c r="HM103" s="324" t="str">
        <f>IFERROR(GETPIVOTDATA("Average of VEHS(60)",#REF!,"TIMEINT",HM$9,"VEHICLETRAVELTIMEMEASUREMENT",$D103),"--")</f>
        <v>--</v>
      </c>
      <c r="HN103" s="324" t="str">
        <f>IFERROR(GETPIVOTDATA("Average of VEHS(60)",#REF!,"TIMEINT",HN$9,"VEHICLETRAVELTIMEMEASUREMENT",$D103),"--")</f>
        <v>--</v>
      </c>
      <c r="HO103" s="324" t="str">
        <f>IFERROR(GETPIVOTDATA("Average of VEHS(60)",#REF!,"TIMEINT",HO$9,"VEHICLETRAVELTIMEMEASUREMENT",$D103),"--")</f>
        <v>--</v>
      </c>
      <c r="HP103" s="324" t="str">
        <f>IFERROR(GETPIVOTDATA("Average of VEHS(60)",#REF!,"TIMEINT",HP$9,"VEHICLETRAVELTIMEMEASUREMENT",$D103),"--")</f>
        <v>--</v>
      </c>
      <c r="HQ103" s="324" t="str">
        <f>IFERROR(GETPIVOTDATA("Average of VEHS(60)",#REF!,"TIMEINT",HQ$9,"VEHICLETRAVELTIMEMEASUREMENT",$D103),"--")</f>
        <v>--</v>
      </c>
      <c r="HR103" s="324" t="str">
        <f>IFERROR(GETPIVOTDATA("Average of VEHS(60)",#REF!,"TIMEINT",HR$9,"VEHICLETRAVELTIMEMEASUREMENT",$D103),"--")</f>
        <v>--</v>
      </c>
      <c r="HS103" s="324" t="str">
        <f>IFERROR(GETPIVOTDATA("Average of VEHS(60)",#REF!,"TIMEINT",HS$9,"VEHICLETRAVELTIMEMEASUREMENT",$D103),"--")</f>
        <v>--</v>
      </c>
      <c r="HT103" s="324" t="str">
        <f>IFERROR(GETPIVOTDATA("Average of VEHS(60)",#REF!,"TIMEINT",HT$9,"VEHICLETRAVELTIMEMEASUREMENT",$D103),"--")</f>
        <v>--</v>
      </c>
      <c r="HU103" s="324" t="str">
        <f>IFERROR(GETPIVOTDATA("Average of VEHS(60)",#REF!,"TIMEINT",HU$9,"VEHICLETRAVELTIMEMEASUREMENT",$D103),"--")</f>
        <v>--</v>
      </c>
      <c r="HV103" s="324" t="str">
        <f>IFERROR(GETPIVOTDATA("Average of VEHS(60)",#REF!,"TIMEINT",HV$9,"VEHICLETRAVELTIMEMEASUREMENT",$D103),"--")</f>
        <v>--</v>
      </c>
      <c r="HW103" s="324" t="str">
        <f>IFERROR(GETPIVOTDATA("Average of VEHS(60)",#REF!,"TIMEINT",HW$9,"VEHICLETRAVELTIMEMEASUREMENT",$D103),"--")</f>
        <v>--</v>
      </c>
      <c r="HX103" s="325" t="str">
        <f>IFERROR(GETPIVOTDATA("Average of VEHS(60)",#REF!,"TIMEINT",HX$9,"VEHICLETRAVELTIMEMEASUREMENT",$D103),"--")</f>
        <v>--</v>
      </c>
      <c r="HY103" s="331"/>
      <c r="HZ103" s="209" t="str">
        <f t="shared" si="50"/>
        <v>--</v>
      </c>
      <c r="IA103" s="354" t="str">
        <f t="shared" si="51"/>
        <v>--</v>
      </c>
      <c r="IB103" s="325">
        <f t="shared" si="52"/>
        <v>0</v>
      </c>
      <c r="IC103" s="638"/>
      <c r="ID103" s="323" t="str">
        <f>IFERROR(AVERAGEIFS('VISSIM Travel Time Outputs'!#REF!,'VISSIM Travel Time Outputs'!#REF!,$D103,'VISSIM Travel Time Outputs'!#REF!,"AVG",'VISSIM Travel Time Outputs'!#REF!,ID$9),"-")</f>
        <v>-</v>
      </c>
      <c r="IE103" s="324" t="str">
        <f>IFERROR(AVERAGEIFS('VISSIM Travel Time Outputs'!#REF!,'VISSIM Travel Time Outputs'!#REF!,$D103,'VISSIM Travel Time Outputs'!#REF!,"AVG",'VISSIM Travel Time Outputs'!#REF!,IE$9),"-")</f>
        <v>-</v>
      </c>
      <c r="IF103" s="324" t="str">
        <f>IFERROR(AVERAGEIFS('VISSIM Travel Time Outputs'!#REF!,'VISSIM Travel Time Outputs'!#REF!,$D103,'VISSIM Travel Time Outputs'!#REF!,"AVG",'VISSIM Travel Time Outputs'!#REF!,IF$9),"-")</f>
        <v>-</v>
      </c>
      <c r="IG103" s="324" t="str">
        <f>IFERROR(AVERAGEIFS('VISSIM Travel Time Outputs'!#REF!,'VISSIM Travel Time Outputs'!#REF!,$D103,'VISSIM Travel Time Outputs'!#REF!,"AVG",'VISSIM Travel Time Outputs'!#REF!,IG$9),"-")</f>
        <v>-</v>
      </c>
      <c r="IH103" s="324" t="str">
        <f>IFERROR(AVERAGEIFS('VISSIM Travel Time Outputs'!#REF!,'VISSIM Travel Time Outputs'!#REF!,$D103,'VISSIM Travel Time Outputs'!#REF!,"AVG",'VISSIM Travel Time Outputs'!#REF!,IH$9),"-")</f>
        <v>-</v>
      </c>
      <c r="II103" s="324" t="str">
        <f>IFERROR(AVERAGEIFS('VISSIM Travel Time Outputs'!#REF!,'VISSIM Travel Time Outputs'!#REF!,$D103,'VISSIM Travel Time Outputs'!#REF!,"AVG",'VISSIM Travel Time Outputs'!#REF!,II$9),"-")</f>
        <v>-</v>
      </c>
      <c r="IJ103" s="324" t="str">
        <f>IFERROR(AVERAGEIFS('VISSIM Travel Time Outputs'!#REF!,'VISSIM Travel Time Outputs'!#REF!,$D103,'VISSIM Travel Time Outputs'!#REF!,"AVG",'VISSIM Travel Time Outputs'!#REF!,IJ$9),"-")</f>
        <v>-</v>
      </c>
      <c r="IK103" s="324" t="str">
        <f>IFERROR(AVERAGEIFS('VISSIM Travel Time Outputs'!#REF!,'VISSIM Travel Time Outputs'!#REF!,$D103,'VISSIM Travel Time Outputs'!#REF!,"AVG",'VISSIM Travel Time Outputs'!#REF!,IK$9),"-")</f>
        <v>-</v>
      </c>
      <c r="IL103" s="324" t="str">
        <f>IFERROR(AVERAGEIFS('VISSIM Travel Time Outputs'!#REF!,'VISSIM Travel Time Outputs'!#REF!,$D103,'VISSIM Travel Time Outputs'!#REF!,"AVG",'VISSIM Travel Time Outputs'!#REF!,IL$9),"-")</f>
        <v>-</v>
      </c>
      <c r="IM103" s="324" t="str">
        <f>IFERROR(AVERAGEIFS('VISSIM Travel Time Outputs'!#REF!,'VISSIM Travel Time Outputs'!#REF!,$D103,'VISSIM Travel Time Outputs'!#REF!,"AVG",'VISSIM Travel Time Outputs'!#REF!,IM$9),"-")</f>
        <v>-</v>
      </c>
      <c r="IN103" s="324" t="str">
        <f>IFERROR(AVERAGEIFS('VISSIM Travel Time Outputs'!#REF!,'VISSIM Travel Time Outputs'!#REF!,$D103,'VISSIM Travel Time Outputs'!#REF!,"AVG",'VISSIM Travel Time Outputs'!#REF!,IN$9),"-")</f>
        <v>-</v>
      </c>
      <c r="IO103" s="324" t="str">
        <f>IFERROR(AVERAGEIFS('VISSIM Travel Time Outputs'!#REF!,'VISSIM Travel Time Outputs'!#REF!,$D103,'VISSIM Travel Time Outputs'!#REF!,"AVG",'VISSIM Travel Time Outputs'!#REF!,IO$9),"-")</f>
        <v>-</v>
      </c>
      <c r="IP103" s="324" t="str">
        <f>IFERROR(AVERAGEIFS('VISSIM Travel Time Outputs'!#REF!,'VISSIM Travel Time Outputs'!#REF!,$D103,'VISSIM Travel Time Outputs'!#REF!,"AVG",'VISSIM Travel Time Outputs'!#REF!,IP$9),"-")</f>
        <v>-</v>
      </c>
      <c r="IQ103" s="324" t="str">
        <f>IFERROR(AVERAGEIFS('VISSIM Travel Time Outputs'!#REF!,'VISSIM Travel Time Outputs'!#REF!,$D103,'VISSIM Travel Time Outputs'!#REF!,"AVG",'VISSIM Travel Time Outputs'!#REF!,IQ$9),"-")</f>
        <v>-</v>
      </c>
      <c r="IR103" s="324" t="str">
        <f>IFERROR(AVERAGEIFS('VISSIM Travel Time Outputs'!#REF!,'VISSIM Travel Time Outputs'!#REF!,$D103,'VISSIM Travel Time Outputs'!#REF!,"AVG",'VISSIM Travel Time Outputs'!#REF!,IR$9),"-")</f>
        <v>-</v>
      </c>
      <c r="IS103" s="325" t="str">
        <f>IFERROR(AVERAGEIFS('VISSIM Travel Time Outputs'!#REF!,'VISSIM Travel Time Outputs'!#REF!,$D103,'VISSIM Travel Time Outputs'!#REF!,"AVG",'VISSIM Travel Time Outputs'!#REF!,IS$9),"-")</f>
        <v>-</v>
      </c>
      <c r="IT103" s="325" t="str">
        <f t="shared" si="53"/>
        <v>--</v>
      </c>
    </row>
    <row r="104" spans="1:254" x14ac:dyDescent="0.35">
      <c r="A104" s="252" t="str">
        <f t="shared" si="34"/>
        <v>H</v>
      </c>
      <c r="B104" s="319">
        <f t="shared" si="54"/>
        <v>95</v>
      </c>
      <c r="C104" s="413">
        <f>INDEX('Input - Travel Times'!$B$3:$AH$103,MATCH($B104,'Input - Travel Times'!$B$3:$B$103,0),MATCH(C$9,'Input - Travel Times'!$B$3:$AH$3,0))</f>
        <v>0</v>
      </c>
      <c r="D104" s="150">
        <f>INDEX('Input - Travel Times'!$B$3:$AH$103,MATCH($B104,'Input - Travel Times'!$B$3:$B$103,0),MATCH(D$9,'Input - Travel Times'!$B$3:$AH$3,0))</f>
        <v>0</v>
      </c>
      <c r="E104" s="518">
        <f>TIME(0,0,INDEX('Input - Travel Times'!$B$3:$AH$103,MATCH($B104,'Input - Travel Times'!$B$3:$B$103,0),MATCH(E$9,'Input - Travel Times'!$B$3:$AH$3,0)))</f>
        <v>0</v>
      </c>
      <c r="F104" s="518">
        <f>TIME(0,0,INDEX('Input - Travel Times'!$B$3:$AH$103,MATCH($B104,'Input - Travel Times'!$B$3:$B$103,0),MATCH(F$9,'Input - Travel Times'!$B$3:$AH$3,0)))</f>
        <v>0</v>
      </c>
      <c r="G104" s="518">
        <f>TIME(0,0,INDEX('Input - Travel Times'!$B$3:$AH$103,MATCH($B104,'Input - Travel Times'!$B$3:$B$103,0),MATCH(G$9,'Input - Travel Times'!$B$3:$AH$3,0)))</f>
        <v>0</v>
      </c>
      <c r="H104" s="518">
        <f>TIME(0,0,INDEX('Input - Travel Times'!$B$3:$AH$103,MATCH($B104,'Input - Travel Times'!$B$3:$B$103,0),MATCH(H$9,'Input - Travel Times'!$B$3:$AH$3,0)))</f>
        <v>0</v>
      </c>
      <c r="I104" s="130"/>
      <c r="J104" s="209" t="str">
        <f>IFERROR(TIME(0,0,AVERAGEIFS('VISSIM Travel Time Outputs'!$I:$I,'VISSIM Travel Time Outputs'!$D:$D,$D104,'VISSIM Travel Time Outputs'!$A:$A,"AVG",'VISSIM Travel Time Outputs'!$B:$B,J$9)),"-")</f>
        <v>-</v>
      </c>
      <c r="K104" s="34" t="str">
        <f>IFERROR(TIME(0,0,AVERAGEIFS('VISSIM Travel Time Outputs'!$I:$I,'VISSIM Travel Time Outputs'!$D:$D,$D104,'VISSIM Travel Time Outputs'!$A:$A,"AVG",'VISSIM Travel Time Outputs'!$B:$B,K$9)),"-")</f>
        <v>-</v>
      </c>
      <c r="L104" s="34" t="str">
        <f>IFERROR(TIME(0,0,AVERAGEIFS('VISSIM Travel Time Outputs'!$I:$I,'VISSIM Travel Time Outputs'!$D:$D,$D104,'VISSIM Travel Time Outputs'!$A:$A,"AVG",'VISSIM Travel Time Outputs'!$B:$B,L$9)),"-")</f>
        <v>-</v>
      </c>
      <c r="M104" s="34" t="str">
        <f>IFERROR(TIME(0,0,AVERAGEIFS('VISSIM Travel Time Outputs'!$I:$I,'VISSIM Travel Time Outputs'!$D:$D,$D104,'VISSIM Travel Time Outputs'!$A:$A,"AVG",'VISSIM Travel Time Outputs'!$B:$B,M$9)),"-")</f>
        <v>-</v>
      </c>
      <c r="N104" s="34" t="str">
        <f>IFERROR(TIME(0,0,AVERAGEIFS('VISSIM Travel Time Outputs'!$I:$I,'VISSIM Travel Time Outputs'!$D:$D,$D104,'VISSIM Travel Time Outputs'!$A:$A,"AVG",'VISSIM Travel Time Outputs'!$B:$B,N$9)),"-")</f>
        <v>-</v>
      </c>
      <c r="O104" s="34" t="str">
        <f>IFERROR(TIME(0,0,AVERAGEIFS('VISSIM Travel Time Outputs'!$I:$I,'VISSIM Travel Time Outputs'!$D:$D,$D104,'VISSIM Travel Time Outputs'!$A:$A,"AVG",'VISSIM Travel Time Outputs'!$B:$B,O$9)),"-")</f>
        <v>-</v>
      </c>
      <c r="P104" s="34" t="str">
        <f>IFERROR(TIME(0,0,AVERAGEIFS('VISSIM Travel Time Outputs'!$I:$I,'VISSIM Travel Time Outputs'!$D:$D,$D104,'VISSIM Travel Time Outputs'!$A:$A,"AVG",'VISSIM Travel Time Outputs'!$B:$B,P$9)),"-")</f>
        <v>-</v>
      </c>
      <c r="Q104" s="34" t="str">
        <f>IFERROR(TIME(0,0,AVERAGEIFS('VISSIM Travel Time Outputs'!$I:$I,'VISSIM Travel Time Outputs'!$D:$D,$D104,'VISSIM Travel Time Outputs'!$A:$A,"AVG",'VISSIM Travel Time Outputs'!$B:$B,Q$9)),"-")</f>
        <v>-</v>
      </c>
      <c r="R104" s="34" t="str">
        <f>IFERROR(TIME(0,0,AVERAGEIFS('VISSIM Travel Time Outputs'!$I:$I,'VISSIM Travel Time Outputs'!$D:$D,$D104,'VISSIM Travel Time Outputs'!$A:$A,"AVG",'VISSIM Travel Time Outputs'!$B:$B,R$9)),"-")</f>
        <v>-</v>
      </c>
      <c r="S104" s="34" t="str">
        <f>IFERROR(TIME(0,0,AVERAGEIFS('VISSIM Travel Time Outputs'!$I:$I,'VISSIM Travel Time Outputs'!$D:$D,$D104,'VISSIM Travel Time Outputs'!$A:$A,"AVG",'VISSIM Travel Time Outputs'!$B:$B,S$9)),"-")</f>
        <v>-</v>
      </c>
      <c r="T104" s="34" t="str">
        <f>IFERROR(TIME(0,0,AVERAGEIFS('VISSIM Travel Time Outputs'!$I:$I,'VISSIM Travel Time Outputs'!$D:$D,$D104,'VISSIM Travel Time Outputs'!$A:$A,"AVG",'VISSIM Travel Time Outputs'!$B:$B,T$9)),"-")</f>
        <v>-</v>
      </c>
      <c r="U104" s="34" t="str">
        <f>IFERROR(TIME(0,0,AVERAGEIFS('VISSIM Travel Time Outputs'!$I:$I,'VISSIM Travel Time Outputs'!$D:$D,$D104,'VISSIM Travel Time Outputs'!$A:$A,"AVG",'VISSIM Travel Time Outputs'!$B:$B,U$9)),"-")</f>
        <v>-</v>
      </c>
      <c r="V104" s="34" t="str">
        <f>IFERROR(TIME(0,0,AVERAGEIFS('VISSIM Travel Time Outputs'!$I:$I,'VISSIM Travel Time Outputs'!$D:$D,$D104,'VISSIM Travel Time Outputs'!$A:$A,"AVG",'VISSIM Travel Time Outputs'!$B:$B,V$9)),"-")</f>
        <v>-</v>
      </c>
      <c r="W104" s="34" t="str">
        <f>IFERROR(TIME(0,0,AVERAGEIFS('VISSIM Travel Time Outputs'!$I:$I,'VISSIM Travel Time Outputs'!$D:$D,$D104,'VISSIM Travel Time Outputs'!$A:$A,"AVG",'VISSIM Travel Time Outputs'!$B:$B,W$9)),"-")</f>
        <v>-</v>
      </c>
      <c r="X104" s="34" t="str">
        <f>IFERROR(TIME(0,0,AVERAGEIFS('VISSIM Travel Time Outputs'!$I:$I,'VISSIM Travel Time Outputs'!$D:$D,$D104,'VISSIM Travel Time Outputs'!$A:$A,"AVG",'VISSIM Travel Time Outputs'!$B:$B,X$9)),"-")</f>
        <v>-</v>
      </c>
      <c r="Y104" s="134" t="str">
        <f>IFERROR(TIME(0,0,AVERAGEIFS('VISSIM Travel Time Outputs'!$I:$I,'VISSIM Travel Time Outputs'!$D:$D,$D104,'VISSIM Travel Time Outputs'!$A:$A,"AVG",'VISSIM Travel Time Outputs'!$B:$B,Y$9)),"-")</f>
        <v>-</v>
      </c>
      <c r="Z104" s="254"/>
      <c r="AA104" s="323" t="str">
        <f>IFERROR(AVERAGEIFS('VISSIM Travel Time Outputs'!$F:$F,'VISSIM Travel Time Outputs'!$D:$D,$D104,'VISSIM Travel Time Outputs'!$A:$A,"AVG",'VISSIM Travel Time Outputs'!$B:$B,AA$9),"-")</f>
        <v>-</v>
      </c>
      <c r="AB104" s="324" t="str">
        <f>IFERROR(AVERAGEIFS('VISSIM Travel Time Outputs'!$F:$F,'VISSIM Travel Time Outputs'!$D:$D,$D104,'VISSIM Travel Time Outputs'!$A:$A,"AVG",'VISSIM Travel Time Outputs'!$B:$B,AB$9),"-")</f>
        <v>-</v>
      </c>
      <c r="AC104" s="324" t="str">
        <f>IFERROR(AVERAGEIFS('VISSIM Travel Time Outputs'!$F:$F,'VISSIM Travel Time Outputs'!$D:$D,$D104,'VISSIM Travel Time Outputs'!$A:$A,"AVG",'VISSIM Travel Time Outputs'!$B:$B,AC$9),"-")</f>
        <v>-</v>
      </c>
      <c r="AD104" s="324" t="str">
        <f>IFERROR(AVERAGEIFS('VISSIM Travel Time Outputs'!$F:$F,'VISSIM Travel Time Outputs'!$D:$D,$D104,'VISSIM Travel Time Outputs'!$A:$A,"AVG",'VISSIM Travel Time Outputs'!$B:$B,AD$9),"-")</f>
        <v>-</v>
      </c>
      <c r="AE104" s="324" t="str">
        <f>IFERROR(AVERAGEIFS('VISSIM Travel Time Outputs'!$F:$F,'VISSIM Travel Time Outputs'!$D:$D,$D104,'VISSIM Travel Time Outputs'!$A:$A,"AVG",'VISSIM Travel Time Outputs'!$B:$B,AE$9),"-")</f>
        <v>-</v>
      </c>
      <c r="AF104" s="324" t="str">
        <f>IFERROR(AVERAGEIFS('VISSIM Travel Time Outputs'!$F:$F,'VISSIM Travel Time Outputs'!$D:$D,$D104,'VISSIM Travel Time Outputs'!$A:$A,"AVG",'VISSIM Travel Time Outputs'!$B:$B,AF$9),"-")</f>
        <v>-</v>
      </c>
      <c r="AG104" s="324" t="str">
        <f>IFERROR(AVERAGEIFS('VISSIM Travel Time Outputs'!$F:$F,'VISSIM Travel Time Outputs'!$D:$D,$D104,'VISSIM Travel Time Outputs'!$A:$A,"AVG",'VISSIM Travel Time Outputs'!$B:$B,AG$9),"-")</f>
        <v>-</v>
      </c>
      <c r="AH104" s="324" t="str">
        <f>IFERROR(AVERAGEIFS('VISSIM Travel Time Outputs'!$F:$F,'VISSIM Travel Time Outputs'!$D:$D,$D104,'VISSIM Travel Time Outputs'!$A:$A,"AVG",'VISSIM Travel Time Outputs'!$B:$B,AH$9),"-")</f>
        <v>-</v>
      </c>
      <c r="AI104" s="324" t="str">
        <f>IFERROR(AVERAGEIFS('VISSIM Travel Time Outputs'!$F:$F,'VISSIM Travel Time Outputs'!$D:$D,$D104,'VISSIM Travel Time Outputs'!$A:$A,"AVG",'VISSIM Travel Time Outputs'!$B:$B,AI$9),"-")</f>
        <v>-</v>
      </c>
      <c r="AJ104" s="324" t="str">
        <f>IFERROR(AVERAGEIFS('VISSIM Travel Time Outputs'!$F:$F,'VISSIM Travel Time Outputs'!$D:$D,$D104,'VISSIM Travel Time Outputs'!$A:$A,"AVG",'VISSIM Travel Time Outputs'!$B:$B,AJ$9),"-")</f>
        <v>-</v>
      </c>
      <c r="AK104" s="324" t="str">
        <f>IFERROR(AVERAGEIFS('VISSIM Travel Time Outputs'!$F:$F,'VISSIM Travel Time Outputs'!$D:$D,$D104,'VISSIM Travel Time Outputs'!$A:$A,"AVG",'VISSIM Travel Time Outputs'!$B:$B,AK$9),"-")</f>
        <v>-</v>
      </c>
      <c r="AL104" s="324" t="str">
        <f>IFERROR(AVERAGEIFS('VISSIM Travel Time Outputs'!$F:$F,'VISSIM Travel Time Outputs'!$D:$D,$D104,'VISSIM Travel Time Outputs'!$A:$A,"AVG",'VISSIM Travel Time Outputs'!$B:$B,AL$9),"-")</f>
        <v>-</v>
      </c>
      <c r="AM104" s="324" t="str">
        <f>IFERROR(AVERAGEIFS('VISSIM Travel Time Outputs'!$F:$F,'VISSIM Travel Time Outputs'!$D:$D,$D104,'VISSIM Travel Time Outputs'!$A:$A,"AVG",'VISSIM Travel Time Outputs'!$B:$B,AM$9),"-")</f>
        <v>-</v>
      </c>
      <c r="AN104" s="324" t="str">
        <f>IFERROR(AVERAGEIFS('VISSIM Travel Time Outputs'!$F:$F,'VISSIM Travel Time Outputs'!$D:$D,$D104,'VISSIM Travel Time Outputs'!$A:$A,"AVG",'VISSIM Travel Time Outputs'!$B:$B,AN$9),"-")</f>
        <v>-</v>
      </c>
      <c r="AO104" s="324" t="str">
        <f>IFERROR(AVERAGEIFS('VISSIM Travel Time Outputs'!$F:$F,'VISSIM Travel Time Outputs'!$D:$D,$D104,'VISSIM Travel Time Outputs'!$A:$A,"AVG",'VISSIM Travel Time Outputs'!$B:$B,AO$9),"-")</f>
        <v>-</v>
      </c>
      <c r="AP104" s="325" t="str">
        <f>IFERROR(AVERAGEIFS('VISSIM Travel Time Outputs'!$F:$F,'VISSIM Travel Time Outputs'!$D:$D,$D104,'VISSIM Travel Time Outputs'!$A:$A,"AVG",'VISSIM Travel Time Outputs'!$B:$B,AP$9),"-")</f>
        <v>-</v>
      </c>
      <c r="AQ104" s="331"/>
      <c r="AR104" s="209" t="str">
        <f t="shared" si="35"/>
        <v>--</v>
      </c>
      <c r="AS104" s="354" t="str">
        <f t="shared" si="36"/>
        <v>--</v>
      </c>
      <c r="AT104" s="325">
        <f t="shared" si="37"/>
        <v>0</v>
      </c>
      <c r="AU104" s="255"/>
      <c r="AV104" s="209" t="str">
        <f>IFERROR(TIME(0,0,AVERAGEIFS('VISSIM Travel Time Outputs'!$J:$J,'VISSIM Travel Time Outputs'!$D:$D,$D104,'VISSIM Travel Time Outputs'!$A:$A,"AVG",'VISSIM Travel Time Outputs'!$B:$B,AV$9)),"-")</f>
        <v>-</v>
      </c>
      <c r="AW104" s="34" t="str">
        <f>IFERROR(TIME(0,0,AVERAGEIFS('VISSIM Travel Time Outputs'!$J:$J,'VISSIM Travel Time Outputs'!$D:$D,$D104,'VISSIM Travel Time Outputs'!$A:$A,"AVG",'VISSIM Travel Time Outputs'!$B:$B,AW$9)),"-")</f>
        <v>-</v>
      </c>
      <c r="AX104" s="34" t="str">
        <f>IFERROR(TIME(0,0,AVERAGEIFS('VISSIM Travel Time Outputs'!$J:$J,'VISSIM Travel Time Outputs'!$D:$D,$D104,'VISSIM Travel Time Outputs'!$A:$A,"AVG",'VISSIM Travel Time Outputs'!$B:$B,AX$9)),"-")</f>
        <v>-</v>
      </c>
      <c r="AY104" s="34" t="str">
        <f>IFERROR(TIME(0,0,AVERAGEIFS('VISSIM Travel Time Outputs'!$J:$J,'VISSIM Travel Time Outputs'!$D:$D,$D104,'VISSIM Travel Time Outputs'!$A:$A,"AVG",'VISSIM Travel Time Outputs'!$B:$B,AY$9)),"-")</f>
        <v>-</v>
      </c>
      <c r="AZ104" s="34" t="str">
        <f>IFERROR(TIME(0,0,AVERAGEIFS('VISSIM Travel Time Outputs'!$J:$J,'VISSIM Travel Time Outputs'!$D:$D,$D104,'VISSIM Travel Time Outputs'!$A:$A,"AVG",'VISSIM Travel Time Outputs'!$B:$B,AZ$9)),"-")</f>
        <v>-</v>
      </c>
      <c r="BA104" s="34" t="str">
        <f>IFERROR(TIME(0,0,AVERAGEIFS('VISSIM Travel Time Outputs'!$J:$J,'VISSIM Travel Time Outputs'!$D:$D,$D104,'VISSIM Travel Time Outputs'!$A:$A,"AVG",'VISSIM Travel Time Outputs'!$B:$B,BA$9)),"-")</f>
        <v>-</v>
      </c>
      <c r="BB104" s="34" t="str">
        <f>IFERROR(TIME(0,0,AVERAGEIFS('VISSIM Travel Time Outputs'!$J:$J,'VISSIM Travel Time Outputs'!$D:$D,$D104,'VISSIM Travel Time Outputs'!$A:$A,"AVG",'VISSIM Travel Time Outputs'!$B:$B,BB$9)),"-")</f>
        <v>-</v>
      </c>
      <c r="BC104" s="34" t="str">
        <f>IFERROR(TIME(0,0,AVERAGEIFS('VISSIM Travel Time Outputs'!$J:$J,'VISSIM Travel Time Outputs'!$D:$D,$D104,'VISSIM Travel Time Outputs'!$A:$A,"AVG",'VISSIM Travel Time Outputs'!$B:$B,BC$9)),"-")</f>
        <v>-</v>
      </c>
      <c r="BD104" s="34" t="str">
        <f>IFERROR(TIME(0,0,AVERAGEIFS('VISSIM Travel Time Outputs'!$J:$J,'VISSIM Travel Time Outputs'!$D:$D,$D104,'VISSIM Travel Time Outputs'!$A:$A,"AVG",'VISSIM Travel Time Outputs'!$B:$B,BD$9)),"-")</f>
        <v>-</v>
      </c>
      <c r="BE104" s="34" t="str">
        <f>IFERROR(TIME(0,0,AVERAGEIFS('VISSIM Travel Time Outputs'!$J:$J,'VISSIM Travel Time Outputs'!$D:$D,$D104,'VISSIM Travel Time Outputs'!$A:$A,"AVG",'VISSIM Travel Time Outputs'!$B:$B,BE$9)),"-")</f>
        <v>-</v>
      </c>
      <c r="BF104" s="34" t="str">
        <f>IFERROR(TIME(0,0,AVERAGEIFS('VISSIM Travel Time Outputs'!$J:$J,'VISSIM Travel Time Outputs'!$D:$D,$D104,'VISSIM Travel Time Outputs'!$A:$A,"AVG",'VISSIM Travel Time Outputs'!$B:$B,BF$9)),"-")</f>
        <v>-</v>
      </c>
      <c r="BG104" s="34" t="str">
        <f>IFERROR(TIME(0,0,AVERAGEIFS('VISSIM Travel Time Outputs'!$J:$J,'VISSIM Travel Time Outputs'!$D:$D,$D104,'VISSIM Travel Time Outputs'!$A:$A,"AVG",'VISSIM Travel Time Outputs'!$B:$B,BG$9)),"-")</f>
        <v>-</v>
      </c>
      <c r="BH104" s="34" t="str">
        <f>IFERROR(TIME(0,0,AVERAGEIFS('VISSIM Travel Time Outputs'!$J:$J,'VISSIM Travel Time Outputs'!$D:$D,$D104,'VISSIM Travel Time Outputs'!$A:$A,"AVG",'VISSIM Travel Time Outputs'!$B:$B,BH$9)),"-")</f>
        <v>-</v>
      </c>
      <c r="BI104" s="34" t="str">
        <f>IFERROR(TIME(0,0,AVERAGEIFS('VISSIM Travel Time Outputs'!$J:$J,'VISSIM Travel Time Outputs'!$D:$D,$D104,'VISSIM Travel Time Outputs'!$A:$A,"AVG",'VISSIM Travel Time Outputs'!$B:$B,BI$9)),"-")</f>
        <v>-</v>
      </c>
      <c r="BJ104" s="34" t="str">
        <f>IFERROR(TIME(0,0,AVERAGEIFS('VISSIM Travel Time Outputs'!$J:$J,'VISSIM Travel Time Outputs'!$D:$D,$D104,'VISSIM Travel Time Outputs'!$A:$A,"AVG",'VISSIM Travel Time Outputs'!$B:$B,BJ$9)),"-")</f>
        <v>-</v>
      </c>
      <c r="BK104" s="134" t="str">
        <f>IFERROR(TIME(0,0,AVERAGEIFS('VISSIM Travel Time Outputs'!$J:$J,'VISSIM Travel Time Outputs'!$D:$D,$D104,'VISSIM Travel Time Outputs'!$A:$A,"AVG",'VISSIM Travel Time Outputs'!$B:$B,BK$9)),"-")</f>
        <v>-</v>
      </c>
      <c r="BL104" s="126"/>
      <c r="BM104" s="323" t="str">
        <f>IFERROR(AVERAGEIFS('VISSIM Travel Time Outputs'!$G:$G,'VISSIM Travel Time Outputs'!$D:$D,$D104,'VISSIM Travel Time Outputs'!$A:$A,"AVG",'VISSIM Travel Time Outputs'!$B:$B,BM$9),"-")</f>
        <v>-</v>
      </c>
      <c r="BN104" s="324" t="str">
        <f>IFERROR(AVERAGEIFS('VISSIM Travel Time Outputs'!$G:$G,'VISSIM Travel Time Outputs'!$D:$D,$D104,'VISSIM Travel Time Outputs'!$A:$A,"AVG",'VISSIM Travel Time Outputs'!$B:$B,BN$9),"-")</f>
        <v>-</v>
      </c>
      <c r="BO104" s="324" t="str">
        <f>IFERROR(AVERAGEIFS('VISSIM Travel Time Outputs'!$G:$G,'VISSIM Travel Time Outputs'!$D:$D,$D104,'VISSIM Travel Time Outputs'!$A:$A,"AVG",'VISSIM Travel Time Outputs'!$B:$B,BO$9),"-")</f>
        <v>-</v>
      </c>
      <c r="BP104" s="324" t="str">
        <f>IFERROR(AVERAGEIFS('VISSIM Travel Time Outputs'!$G:$G,'VISSIM Travel Time Outputs'!$D:$D,$D104,'VISSIM Travel Time Outputs'!$A:$A,"AVG",'VISSIM Travel Time Outputs'!$B:$B,BP$9),"-")</f>
        <v>-</v>
      </c>
      <c r="BQ104" s="324" t="str">
        <f>IFERROR(AVERAGEIFS('VISSIM Travel Time Outputs'!$G:$G,'VISSIM Travel Time Outputs'!$D:$D,$D104,'VISSIM Travel Time Outputs'!$A:$A,"AVG",'VISSIM Travel Time Outputs'!$B:$B,BQ$9),"-")</f>
        <v>-</v>
      </c>
      <c r="BR104" s="324" t="str">
        <f>IFERROR(AVERAGEIFS('VISSIM Travel Time Outputs'!$G:$G,'VISSIM Travel Time Outputs'!$D:$D,$D104,'VISSIM Travel Time Outputs'!$A:$A,"AVG",'VISSIM Travel Time Outputs'!$B:$B,BR$9),"-")</f>
        <v>-</v>
      </c>
      <c r="BS104" s="324" t="str">
        <f>IFERROR(AVERAGEIFS('VISSIM Travel Time Outputs'!$G:$G,'VISSIM Travel Time Outputs'!$D:$D,$D104,'VISSIM Travel Time Outputs'!$A:$A,"AVG",'VISSIM Travel Time Outputs'!$B:$B,BS$9),"-")</f>
        <v>-</v>
      </c>
      <c r="BT104" s="324" t="str">
        <f>IFERROR(AVERAGEIFS('VISSIM Travel Time Outputs'!$G:$G,'VISSIM Travel Time Outputs'!$D:$D,$D104,'VISSIM Travel Time Outputs'!$A:$A,"AVG",'VISSIM Travel Time Outputs'!$B:$B,BT$9),"-")</f>
        <v>-</v>
      </c>
      <c r="BU104" s="324" t="str">
        <f>IFERROR(AVERAGEIFS('VISSIM Travel Time Outputs'!$G:$G,'VISSIM Travel Time Outputs'!$D:$D,$D104,'VISSIM Travel Time Outputs'!$A:$A,"AVG",'VISSIM Travel Time Outputs'!$B:$B,BU$9),"-")</f>
        <v>-</v>
      </c>
      <c r="BV104" s="324" t="str">
        <f>IFERROR(AVERAGEIFS('VISSIM Travel Time Outputs'!$G:$G,'VISSIM Travel Time Outputs'!$D:$D,$D104,'VISSIM Travel Time Outputs'!$A:$A,"AVG",'VISSIM Travel Time Outputs'!$B:$B,BV$9),"-")</f>
        <v>-</v>
      </c>
      <c r="BW104" s="324" t="str">
        <f>IFERROR(AVERAGEIFS('VISSIM Travel Time Outputs'!$G:$G,'VISSIM Travel Time Outputs'!$D:$D,$D104,'VISSIM Travel Time Outputs'!$A:$A,"AVG",'VISSIM Travel Time Outputs'!$B:$B,BW$9),"-")</f>
        <v>-</v>
      </c>
      <c r="BX104" s="324" t="str">
        <f>IFERROR(AVERAGEIFS('VISSIM Travel Time Outputs'!$G:$G,'VISSIM Travel Time Outputs'!$D:$D,$D104,'VISSIM Travel Time Outputs'!$A:$A,"AVG",'VISSIM Travel Time Outputs'!$B:$B,BX$9),"-")</f>
        <v>-</v>
      </c>
      <c r="BY104" s="324" t="str">
        <f>IFERROR(AVERAGEIFS('VISSIM Travel Time Outputs'!$G:$G,'VISSIM Travel Time Outputs'!$D:$D,$D104,'VISSIM Travel Time Outputs'!$A:$A,"AVG",'VISSIM Travel Time Outputs'!$B:$B,BY$9),"-")</f>
        <v>-</v>
      </c>
      <c r="BZ104" s="324" t="str">
        <f>IFERROR(AVERAGEIFS('VISSIM Travel Time Outputs'!$G:$G,'VISSIM Travel Time Outputs'!$D:$D,$D104,'VISSIM Travel Time Outputs'!$A:$A,"AVG",'VISSIM Travel Time Outputs'!$B:$B,BZ$9),"-")</f>
        <v>-</v>
      </c>
      <c r="CA104" s="324" t="str">
        <f>IFERROR(AVERAGEIFS('VISSIM Travel Time Outputs'!$G:$G,'VISSIM Travel Time Outputs'!$D:$D,$D104,'VISSIM Travel Time Outputs'!$A:$A,"AVG",'VISSIM Travel Time Outputs'!$B:$B,CA$9),"-")</f>
        <v>-</v>
      </c>
      <c r="CB104" s="325" t="str">
        <f>IFERROR(AVERAGEIFS('VISSIM Travel Time Outputs'!$G:$G,'VISSIM Travel Time Outputs'!$D:$D,$D104,'VISSIM Travel Time Outputs'!$A:$A,"AVG",'VISSIM Travel Time Outputs'!$B:$B,CB$9),"-")</f>
        <v>-</v>
      </c>
      <c r="CC104" s="254"/>
      <c r="CD104" s="209" t="str">
        <f t="shared" si="38"/>
        <v>--</v>
      </c>
      <c r="CE104" s="354" t="str">
        <f t="shared" si="39"/>
        <v>--</v>
      </c>
      <c r="CF104" s="325">
        <f t="shared" si="40"/>
        <v>0</v>
      </c>
      <c r="CG104" s="331"/>
      <c r="CH104" s="209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134"/>
      <c r="CX104" s="331"/>
      <c r="CY104" s="323"/>
      <c r="CZ104" s="324"/>
      <c r="DA104" s="324"/>
      <c r="DB104" s="324"/>
      <c r="DC104" s="324"/>
      <c r="DD104" s="324"/>
      <c r="DE104" s="324"/>
      <c r="DF104" s="324"/>
      <c r="DG104" s="324"/>
      <c r="DH104" s="324"/>
      <c r="DI104" s="324"/>
      <c r="DJ104" s="324"/>
      <c r="DK104" s="324"/>
      <c r="DL104" s="324"/>
      <c r="DM104" s="324"/>
      <c r="DN104" s="325"/>
      <c r="DO104" s="331"/>
      <c r="DP104" s="209" t="str">
        <f t="shared" si="41"/>
        <v>--</v>
      </c>
      <c r="DQ104" s="354" t="str">
        <f t="shared" si="42"/>
        <v>--</v>
      </c>
      <c r="DR104" s="325">
        <f t="shared" si="43"/>
        <v>0</v>
      </c>
      <c r="DS104" s="255"/>
      <c r="DT104" s="209" t="str">
        <f>IFERROR(TIME(0,0,AVERAGEIFS('VISSIM Travel Time Outputs'!$K:$K,'VISSIM Travel Time Outputs'!$D:$D,$D104,'VISSIM Travel Time Outputs'!$A:$A,"AVG",'VISSIM Travel Time Outputs'!$B:$B,DT$9)),"-")</f>
        <v>-</v>
      </c>
      <c r="DU104" s="34" t="str">
        <f>IFERROR(TIME(0,0,AVERAGEIFS('VISSIM Travel Time Outputs'!$K:$K,'VISSIM Travel Time Outputs'!$D:$D,$D104,'VISSIM Travel Time Outputs'!$A:$A,"AVG",'VISSIM Travel Time Outputs'!$B:$B,DU$9)),"-")</f>
        <v>-</v>
      </c>
      <c r="DV104" s="34" t="str">
        <f>IFERROR(TIME(0,0,AVERAGEIFS('VISSIM Travel Time Outputs'!$K:$K,'VISSIM Travel Time Outputs'!$D:$D,$D104,'VISSIM Travel Time Outputs'!$A:$A,"AVG",'VISSIM Travel Time Outputs'!$B:$B,DV$9)),"-")</f>
        <v>-</v>
      </c>
      <c r="DW104" s="34" t="str">
        <f>IFERROR(TIME(0,0,AVERAGEIFS('VISSIM Travel Time Outputs'!$K:$K,'VISSIM Travel Time Outputs'!$D:$D,$D104,'VISSIM Travel Time Outputs'!$A:$A,"AVG",'VISSIM Travel Time Outputs'!$B:$B,DW$9)),"-")</f>
        <v>-</v>
      </c>
      <c r="DX104" s="34" t="str">
        <f>IFERROR(TIME(0,0,AVERAGEIFS('VISSIM Travel Time Outputs'!$K:$K,'VISSIM Travel Time Outputs'!$D:$D,$D104,'VISSIM Travel Time Outputs'!$A:$A,"AVG",'VISSIM Travel Time Outputs'!$B:$B,DX$9)),"-")</f>
        <v>-</v>
      </c>
      <c r="DY104" s="34" t="str">
        <f>IFERROR(TIME(0,0,AVERAGEIFS('VISSIM Travel Time Outputs'!$K:$K,'VISSIM Travel Time Outputs'!$D:$D,$D104,'VISSIM Travel Time Outputs'!$A:$A,"AVG",'VISSIM Travel Time Outputs'!$B:$B,DY$9)),"-")</f>
        <v>-</v>
      </c>
      <c r="DZ104" s="34" t="str">
        <f>IFERROR(TIME(0,0,AVERAGEIFS('VISSIM Travel Time Outputs'!$K:$K,'VISSIM Travel Time Outputs'!$D:$D,$D104,'VISSIM Travel Time Outputs'!$A:$A,"AVG",'VISSIM Travel Time Outputs'!$B:$B,DZ$9)),"-")</f>
        <v>-</v>
      </c>
      <c r="EA104" s="34" t="str">
        <f>IFERROR(TIME(0,0,AVERAGEIFS('VISSIM Travel Time Outputs'!$K:$K,'VISSIM Travel Time Outputs'!$D:$D,$D104,'VISSIM Travel Time Outputs'!$A:$A,"AVG",'VISSIM Travel Time Outputs'!$B:$B,EA$9)),"-")</f>
        <v>-</v>
      </c>
      <c r="EB104" s="34" t="str">
        <f>IFERROR(TIME(0,0,AVERAGEIFS('VISSIM Travel Time Outputs'!$K:$K,'VISSIM Travel Time Outputs'!$D:$D,$D104,'VISSIM Travel Time Outputs'!$A:$A,"AVG",'VISSIM Travel Time Outputs'!$B:$B,EB$9)),"-")</f>
        <v>-</v>
      </c>
      <c r="EC104" s="34" t="str">
        <f>IFERROR(TIME(0,0,AVERAGEIFS('VISSIM Travel Time Outputs'!$K:$K,'VISSIM Travel Time Outputs'!$D:$D,$D104,'VISSIM Travel Time Outputs'!$A:$A,"AVG",'VISSIM Travel Time Outputs'!$B:$B,EC$9)),"-")</f>
        <v>-</v>
      </c>
      <c r="ED104" s="34" t="str">
        <f>IFERROR(TIME(0,0,AVERAGEIFS('VISSIM Travel Time Outputs'!$K:$K,'VISSIM Travel Time Outputs'!$D:$D,$D104,'VISSIM Travel Time Outputs'!$A:$A,"AVG",'VISSIM Travel Time Outputs'!$B:$B,ED$9)),"-")</f>
        <v>-</v>
      </c>
      <c r="EE104" s="34" t="str">
        <f>IFERROR(TIME(0,0,AVERAGEIFS('VISSIM Travel Time Outputs'!$K:$K,'VISSIM Travel Time Outputs'!$D:$D,$D104,'VISSIM Travel Time Outputs'!$A:$A,"AVG",'VISSIM Travel Time Outputs'!$B:$B,EE$9)),"-")</f>
        <v>-</v>
      </c>
      <c r="EF104" s="34" t="str">
        <f>IFERROR(TIME(0,0,AVERAGEIFS('VISSIM Travel Time Outputs'!$K:$K,'VISSIM Travel Time Outputs'!$D:$D,$D104,'VISSIM Travel Time Outputs'!$A:$A,"AVG",'VISSIM Travel Time Outputs'!$B:$B,EF$9)),"-")</f>
        <v>-</v>
      </c>
      <c r="EG104" s="34" t="str">
        <f>IFERROR(TIME(0,0,AVERAGEIFS('VISSIM Travel Time Outputs'!$K:$K,'VISSIM Travel Time Outputs'!$D:$D,$D104,'VISSIM Travel Time Outputs'!$A:$A,"AVG",'VISSIM Travel Time Outputs'!$B:$B,EG$9)),"-")</f>
        <v>-</v>
      </c>
      <c r="EH104" s="34" t="str">
        <f>IFERROR(TIME(0,0,AVERAGEIFS('VISSIM Travel Time Outputs'!$K:$K,'VISSIM Travel Time Outputs'!$D:$D,$D104,'VISSIM Travel Time Outputs'!$A:$A,"AVG",'VISSIM Travel Time Outputs'!$B:$B,EH$9)),"-")</f>
        <v>-</v>
      </c>
      <c r="EI104" s="134" t="str">
        <f>IFERROR(TIME(0,0,AVERAGEIFS('VISSIM Travel Time Outputs'!$K:$K,'VISSIM Travel Time Outputs'!$D:$D,$D104,'VISSIM Travel Time Outputs'!$A:$A,"AVG",'VISSIM Travel Time Outputs'!$B:$B,EI$9)),"-")</f>
        <v>-</v>
      </c>
      <c r="EJ104" s="126"/>
      <c r="EK104" s="323" t="str">
        <f>IFERROR(AVERAGEIFS('VISSIM Travel Time Outputs'!$H:$H,'VISSIM Travel Time Outputs'!$D:$D,$D104,'VISSIM Travel Time Outputs'!$A:$A,"AVG",'VISSIM Travel Time Outputs'!$B:$B,EK$9),"-")</f>
        <v>-</v>
      </c>
      <c r="EL104" s="324" t="str">
        <f>IFERROR(AVERAGEIFS('VISSIM Travel Time Outputs'!$H:$H,'VISSIM Travel Time Outputs'!$D:$D,$D104,'VISSIM Travel Time Outputs'!$A:$A,"AVG",'VISSIM Travel Time Outputs'!$B:$B,EL$9),"-")</f>
        <v>-</v>
      </c>
      <c r="EM104" s="324" t="str">
        <f>IFERROR(AVERAGEIFS('VISSIM Travel Time Outputs'!$H:$H,'VISSIM Travel Time Outputs'!$D:$D,$D104,'VISSIM Travel Time Outputs'!$A:$A,"AVG",'VISSIM Travel Time Outputs'!$B:$B,EM$9),"-")</f>
        <v>-</v>
      </c>
      <c r="EN104" s="324" t="str">
        <f>IFERROR(AVERAGEIFS('VISSIM Travel Time Outputs'!$H:$H,'VISSIM Travel Time Outputs'!$D:$D,$D104,'VISSIM Travel Time Outputs'!$A:$A,"AVG",'VISSIM Travel Time Outputs'!$B:$B,EN$9),"-")</f>
        <v>-</v>
      </c>
      <c r="EO104" s="324" t="str">
        <f>IFERROR(AVERAGEIFS('VISSIM Travel Time Outputs'!$H:$H,'VISSIM Travel Time Outputs'!$D:$D,$D104,'VISSIM Travel Time Outputs'!$A:$A,"AVG",'VISSIM Travel Time Outputs'!$B:$B,EO$9),"-")</f>
        <v>-</v>
      </c>
      <c r="EP104" s="324" t="str">
        <f>IFERROR(AVERAGEIFS('VISSIM Travel Time Outputs'!$H:$H,'VISSIM Travel Time Outputs'!$D:$D,$D104,'VISSIM Travel Time Outputs'!$A:$A,"AVG",'VISSIM Travel Time Outputs'!$B:$B,EP$9),"-")</f>
        <v>-</v>
      </c>
      <c r="EQ104" s="324" t="str">
        <f>IFERROR(AVERAGEIFS('VISSIM Travel Time Outputs'!$H:$H,'VISSIM Travel Time Outputs'!$D:$D,$D104,'VISSIM Travel Time Outputs'!$A:$A,"AVG",'VISSIM Travel Time Outputs'!$B:$B,EQ$9),"-")</f>
        <v>-</v>
      </c>
      <c r="ER104" s="324" t="str">
        <f>IFERROR(AVERAGEIFS('VISSIM Travel Time Outputs'!$H:$H,'VISSIM Travel Time Outputs'!$D:$D,$D104,'VISSIM Travel Time Outputs'!$A:$A,"AVG",'VISSIM Travel Time Outputs'!$B:$B,ER$9),"-")</f>
        <v>-</v>
      </c>
      <c r="ES104" s="324" t="str">
        <f>IFERROR(AVERAGEIFS('VISSIM Travel Time Outputs'!$H:$H,'VISSIM Travel Time Outputs'!$D:$D,$D104,'VISSIM Travel Time Outputs'!$A:$A,"AVG",'VISSIM Travel Time Outputs'!$B:$B,ES$9),"-")</f>
        <v>-</v>
      </c>
      <c r="ET104" s="324" t="str">
        <f>IFERROR(AVERAGEIFS('VISSIM Travel Time Outputs'!$H:$H,'VISSIM Travel Time Outputs'!$D:$D,$D104,'VISSIM Travel Time Outputs'!$A:$A,"AVG",'VISSIM Travel Time Outputs'!$B:$B,ET$9),"-")</f>
        <v>-</v>
      </c>
      <c r="EU104" s="324" t="str">
        <f>IFERROR(AVERAGEIFS('VISSIM Travel Time Outputs'!$H:$H,'VISSIM Travel Time Outputs'!$D:$D,$D104,'VISSIM Travel Time Outputs'!$A:$A,"AVG",'VISSIM Travel Time Outputs'!$B:$B,EU$9),"-")</f>
        <v>-</v>
      </c>
      <c r="EV104" s="324" t="str">
        <f>IFERROR(AVERAGEIFS('VISSIM Travel Time Outputs'!$H:$H,'VISSIM Travel Time Outputs'!$D:$D,$D104,'VISSIM Travel Time Outputs'!$A:$A,"AVG",'VISSIM Travel Time Outputs'!$B:$B,EV$9),"-")</f>
        <v>-</v>
      </c>
      <c r="EW104" s="324" t="str">
        <f>IFERROR(AVERAGEIFS('VISSIM Travel Time Outputs'!$H:$H,'VISSIM Travel Time Outputs'!$D:$D,$D104,'VISSIM Travel Time Outputs'!$A:$A,"AVG",'VISSIM Travel Time Outputs'!$B:$B,EW$9),"-")</f>
        <v>-</v>
      </c>
      <c r="EX104" s="324" t="str">
        <f>IFERROR(AVERAGEIFS('VISSIM Travel Time Outputs'!$H:$H,'VISSIM Travel Time Outputs'!$D:$D,$D104,'VISSIM Travel Time Outputs'!$A:$A,"AVG",'VISSIM Travel Time Outputs'!$B:$B,EX$9),"-")</f>
        <v>-</v>
      </c>
      <c r="EY104" s="324" t="str">
        <f>IFERROR(AVERAGEIFS('VISSIM Travel Time Outputs'!$H:$H,'VISSIM Travel Time Outputs'!$D:$D,$D104,'VISSIM Travel Time Outputs'!$A:$A,"AVG",'VISSIM Travel Time Outputs'!$B:$B,EY$9),"-")</f>
        <v>-</v>
      </c>
      <c r="EZ104" s="325" t="str">
        <f>IFERROR(AVERAGEIFS('VISSIM Travel Time Outputs'!$H:$H,'VISSIM Travel Time Outputs'!$D:$D,$D104,'VISSIM Travel Time Outputs'!$A:$A,"AVG",'VISSIM Travel Time Outputs'!$B:$B,EZ$9),"-")</f>
        <v>-</v>
      </c>
      <c r="FA104" s="254"/>
      <c r="FB104" s="209" t="str">
        <f t="shared" si="44"/>
        <v>--</v>
      </c>
      <c r="FC104" s="354" t="str">
        <f t="shared" si="45"/>
        <v>--</v>
      </c>
      <c r="FD104" s="325">
        <f t="shared" si="46"/>
        <v>0</v>
      </c>
      <c r="FE104" s="331"/>
      <c r="FF104" s="209" t="str">
        <f>IFERROR(GETPIVOTDATA("Average of TRAVTM(40)",#REF!,"TIMEINT",FF$9,"VEHICLETRAVELTIMEMEASUREMENT",$D104)/3600/24,"--")</f>
        <v>--</v>
      </c>
      <c r="FG104" s="34" t="str">
        <f>IFERROR(GETPIVOTDATA("Average of TRAVTM(40)",#REF!,"TIMEINT",FG$9,"VEHICLETRAVELTIMEMEASUREMENT",$D104)/3600/24,"--")</f>
        <v>--</v>
      </c>
      <c r="FH104" s="34" t="str">
        <f>IFERROR(GETPIVOTDATA("Average of TRAVTM(40)",#REF!,"TIMEINT",FH$9,"VEHICLETRAVELTIMEMEASUREMENT",$D104)/3600/24,"--")</f>
        <v>--</v>
      </c>
      <c r="FI104" s="34" t="str">
        <f>IFERROR(GETPIVOTDATA("Average of TRAVTM(40)",#REF!,"TIMEINT",FI$9,"VEHICLETRAVELTIMEMEASUREMENT",$D104)/3600/24,"--")</f>
        <v>--</v>
      </c>
      <c r="FJ104" s="34" t="str">
        <f>IFERROR(GETPIVOTDATA("Average of TRAVTM(40)",#REF!,"TIMEINT",FJ$9,"VEHICLETRAVELTIMEMEASUREMENT",$D104)/3600/24,"--")</f>
        <v>--</v>
      </c>
      <c r="FK104" s="34" t="str">
        <f>IFERROR(GETPIVOTDATA("Average of TRAVTM(40)",#REF!,"TIMEINT",FK$9,"VEHICLETRAVELTIMEMEASUREMENT",$D104)/3600/24,"--")</f>
        <v>--</v>
      </c>
      <c r="FL104" s="34" t="str">
        <f>IFERROR(GETPIVOTDATA("Average of TRAVTM(40)",#REF!,"TIMEINT",FL$9,"VEHICLETRAVELTIMEMEASUREMENT",$D104)/3600/24,"--")</f>
        <v>--</v>
      </c>
      <c r="FM104" s="34" t="str">
        <f>IFERROR(GETPIVOTDATA("Average of TRAVTM(40)",#REF!,"TIMEINT",FM$9,"VEHICLETRAVELTIMEMEASUREMENT",$D104)/3600/24,"--")</f>
        <v>--</v>
      </c>
      <c r="FN104" s="34" t="str">
        <f>IFERROR(GETPIVOTDATA("Average of TRAVTM(40)",#REF!,"TIMEINT",FN$9,"VEHICLETRAVELTIMEMEASUREMENT",$D104)/3600/24,"--")</f>
        <v>--</v>
      </c>
      <c r="FO104" s="34" t="str">
        <f>IFERROR(GETPIVOTDATA("Average of TRAVTM(40)",#REF!,"TIMEINT",FO$9,"VEHICLETRAVELTIMEMEASUREMENT",$D104)/3600/24,"--")</f>
        <v>--</v>
      </c>
      <c r="FP104" s="34" t="str">
        <f>IFERROR(GETPIVOTDATA("Average of TRAVTM(40)",#REF!,"TIMEINT",FP$9,"VEHICLETRAVELTIMEMEASUREMENT",$D104)/3600/24,"--")</f>
        <v>--</v>
      </c>
      <c r="FQ104" s="34" t="str">
        <f>IFERROR(GETPIVOTDATA("Average of TRAVTM(40)",#REF!,"TIMEINT",FQ$9,"VEHICLETRAVELTIMEMEASUREMENT",$D104)/3600/24,"--")</f>
        <v>--</v>
      </c>
      <c r="FR104" s="34" t="str">
        <f>IFERROR(GETPIVOTDATA("Average of TRAVTM(40)",#REF!,"TIMEINT",FR$9,"VEHICLETRAVELTIMEMEASUREMENT",$D104)/3600/24,"--")</f>
        <v>--</v>
      </c>
      <c r="FS104" s="34" t="str">
        <f>IFERROR(GETPIVOTDATA("Average of TRAVTM(40)",#REF!,"TIMEINT",FS$9,"VEHICLETRAVELTIMEMEASUREMENT",$D104)/3600/24,"--")</f>
        <v>--</v>
      </c>
      <c r="FT104" s="34" t="str">
        <f>IFERROR(GETPIVOTDATA("Average of TRAVTM(40)",#REF!,"TIMEINT",FT$9,"VEHICLETRAVELTIMEMEASUREMENT",$D104)/3600/24,"--")</f>
        <v>--</v>
      </c>
      <c r="FU104" s="134" t="str">
        <f>IFERROR(GETPIVOTDATA("Average of TRAVTM(40)",#REF!,"TIMEINT",FU$9,"VEHICLETRAVELTIMEMEASUREMENT",$D104)/3600/24,"--")</f>
        <v>--</v>
      </c>
      <c r="FV104" s="331"/>
      <c r="FW104" s="323" t="str">
        <f>IFERROR(GETPIVOTDATA("Average of VEHS(40)",#REF!,"TIMEINT",FW$9,"VEHICLETRAVELTIMEMEASUREMENT",$D104),"--")</f>
        <v>--</v>
      </c>
      <c r="FX104" s="324" t="str">
        <f>IFERROR(GETPIVOTDATA("Average of VEHS(40)",#REF!,"TIMEINT",FX$9,"VEHICLETRAVELTIMEMEASUREMENT",$D104),"--")</f>
        <v>--</v>
      </c>
      <c r="FY104" s="324" t="str">
        <f>IFERROR(GETPIVOTDATA("Average of VEHS(40)",#REF!,"TIMEINT",FY$9,"VEHICLETRAVELTIMEMEASUREMENT",$D104),"--")</f>
        <v>--</v>
      </c>
      <c r="FZ104" s="324" t="str">
        <f>IFERROR(GETPIVOTDATA("Average of VEHS(40)",#REF!,"TIMEINT",FZ$9,"VEHICLETRAVELTIMEMEASUREMENT",$D104),"--")</f>
        <v>--</v>
      </c>
      <c r="GA104" s="324" t="str">
        <f>IFERROR(GETPIVOTDATA("Average of VEHS(40)",#REF!,"TIMEINT",GA$9,"VEHICLETRAVELTIMEMEASUREMENT",$D104),"--")</f>
        <v>--</v>
      </c>
      <c r="GB104" s="324" t="str">
        <f>IFERROR(GETPIVOTDATA("Average of VEHS(40)",#REF!,"TIMEINT",GB$9,"VEHICLETRAVELTIMEMEASUREMENT",$D104),"--")</f>
        <v>--</v>
      </c>
      <c r="GC104" s="324" t="str">
        <f>IFERROR(GETPIVOTDATA("Average of VEHS(40)",#REF!,"TIMEINT",GC$9,"VEHICLETRAVELTIMEMEASUREMENT",$D104),"--")</f>
        <v>--</v>
      </c>
      <c r="GD104" s="324" t="str">
        <f>IFERROR(GETPIVOTDATA("Average of VEHS(40)",#REF!,"TIMEINT",GD$9,"VEHICLETRAVELTIMEMEASUREMENT",$D104),"--")</f>
        <v>--</v>
      </c>
      <c r="GE104" s="324" t="str">
        <f>IFERROR(GETPIVOTDATA("Average of VEHS(40)",#REF!,"TIMEINT",GE$9,"VEHICLETRAVELTIMEMEASUREMENT",$D104),"--")</f>
        <v>--</v>
      </c>
      <c r="GF104" s="324" t="str">
        <f>IFERROR(GETPIVOTDATA("Average of VEHS(40)",#REF!,"TIMEINT",GF$9,"VEHICLETRAVELTIMEMEASUREMENT",$D104),"--")</f>
        <v>--</v>
      </c>
      <c r="GG104" s="324" t="str">
        <f>IFERROR(GETPIVOTDATA("Average of VEHS(40)",#REF!,"TIMEINT",GG$9,"VEHICLETRAVELTIMEMEASUREMENT",$D104),"--")</f>
        <v>--</v>
      </c>
      <c r="GH104" s="324" t="str">
        <f>IFERROR(GETPIVOTDATA("Average of VEHS(40)",#REF!,"TIMEINT",GH$9,"VEHICLETRAVELTIMEMEASUREMENT",$D104),"--")</f>
        <v>--</v>
      </c>
      <c r="GI104" s="324" t="str">
        <f>IFERROR(GETPIVOTDATA("Average of VEHS(40)",#REF!,"TIMEINT",GI$9,"VEHICLETRAVELTIMEMEASUREMENT",$D104),"--")</f>
        <v>--</v>
      </c>
      <c r="GJ104" s="324" t="str">
        <f>IFERROR(GETPIVOTDATA("Average of VEHS(40)",#REF!,"TIMEINT",GJ$9,"VEHICLETRAVELTIMEMEASUREMENT",$D104),"--")</f>
        <v>--</v>
      </c>
      <c r="GK104" s="324" t="str">
        <f>IFERROR(GETPIVOTDATA("Average of VEHS(40)",#REF!,"TIMEINT",GK$9,"VEHICLETRAVELTIMEMEASUREMENT",$D104),"--")</f>
        <v>--</v>
      </c>
      <c r="GL104" s="325" t="str">
        <f>IFERROR(GETPIVOTDATA("Average of VEHS(40)",#REF!,"TIMEINT",GL$9,"VEHICLETRAVELTIMEMEASUREMENT",$D104),"--")</f>
        <v>--</v>
      </c>
      <c r="GM104" s="331"/>
      <c r="GN104" s="209" t="str">
        <f t="shared" si="47"/>
        <v>--</v>
      </c>
      <c r="GO104" s="354" t="str">
        <f t="shared" si="48"/>
        <v>--</v>
      </c>
      <c r="GP104" s="325">
        <f t="shared" si="49"/>
        <v>0</v>
      </c>
      <c r="GQ104" s="331"/>
      <c r="GR104" s="209" t="str">
        <f>IFERROR(GETPIVOTDATA("Average of TRAVTM(60)",#REF!,"TIMEINT",GR$9,"VEHICLETRAVELTIMEMEASUREMENT",$D104)/3600/24,"--")</f>
        <v>--</v>
      </c>
      <c r="GS104" s="34" t="str">
        <f>IFERROR(GETPIVOTDATA("Average of TRAVTM(60)",#REF!,"TIMEINT",GS$9,"VEHICLETRAVELTIMEMEASUREMENT",$D104)/3600/24,"--")</f>
        <v>--</v>
      </c>
      <c r="GT104" s="34" t="str">
        <f>IFERROR(GETPIVOTDATA("Average of TRAVTM(60)",#REF!,"TIMEINT",GT$9,"VEHICLETRAVELTIMEMEASUREMENT",$D104)/3600/24,"--")</f>
        <v>--</v>
      </c>
      <c r="GU104" s="34" t="str">
        <f>IFERROR(GETPIVOTDATA("Average of TRAVTM(60)",#REF!,"TIMEINT",GU$9,"VEHICLETRAVELTIMEMEASUREMENT",$D104)/3600/24,"--")</f>
        <v>--</v>
      </c>
      <c r="GV104" s="34" t="str">
        <f>IFERROR(GETPIVOTDATA("Average of TRAVTM(60)",#REF!,"TIMEINT",GV$9,"VEHICLETRAVELTIMEMEASUREMENT",$D104)/3600/24,"--")</f>
        <v>--</v>
      </c>
      <c r="GW104" s="34" t="str">
        <f>IFERROR(GETPIVOTDATA("Average of TRAVTM(60)",#REF!,"TIMEINT",GW$9,"VEHICLETRAVELTIMEMEASUREMENT",$D104)/3600/24,"--")</f>
        <v>--</v>
      </c>
      <c r="GX104" s="34" t="str">
        <f>IFERROR(GETPIVOTDATA("Average of TRAVTM(60)",#REF!,"TIMEINT",GX$9,"VEHICLETRAVELTIMEMEASUREMENT",$D104)/3600/24,"--")</f>
        <v>--</v>
      </c>
      <c r="GY104" s="34" t="str">
        <f>IFERROR(GETPIVOTDATA("Average of TRAVTM(60)",#REF!,"TIMEINT",GY$9,"VEHICLETRAVELTIMEMEASUREMENT",$D104)/3600/24,"--")</f>
        <v>--</v>
      </c>
      <c r="GZ104" s="34" t="str">
        <f>IFERROR(GETPIVOTDATA("Average of TRAVTM(60)",#REF!,"TIMEINT",GZ$9,"VEHICLETRAVELTIMEMEASUREMENT",$D104)/3600/24,"--")</f>
        <v>--</v>
      </c>
      <c r="HA104" s="34" t="str">
        <f>IFERROR(GETPIVOTDATA("Average of TRAVTM(60)",#REF!,"TIMEINT",HA$9,"VEHICLETRAVELTIMEMEASUREMENT",$D104)/3600/24,"--")</f>
        <v>--</v>
      </c>
      <c r="HB104" s="34" t="str">
        <f>IFERROR(GETPIVOTDATA("Average of TRAVTM(60)",#REF!,"TIMEINT",HB$9,"VEHICLETRAVELTIMEMEASUREMENT",$D104)/3600/24,"--")</f>
        <v>--</v>
      </c>
      <c r="HC104" s="34" t="str">
        <f>IFERROR(GETPIVOTDATA("Average of TRAVTM(60)",#REF!,"TIMEINT",HC$9,"VEHICLETRAVELTIMEMEASUREMENT",$D104)/3600/24,"--")</f>
        <v>--</v>
      </c>
      <c r="HD104" s="34" t="str">
        <f>IFERROR(GETPIVOTDATA("Average of TRAVTM(60)",#REF!,"TIMEINT",HD$9,"VEHICLETRAVELTIMEMEASUREMENT",$D104)/3600/24,"--")</f>
        <v>--</v>
      </c>
      <c r="HE104" s="34" t="str">
        <f>IFERROR(GETPIVOTDATA("Average of TRAVTM(60)",#REF!,"TIMEINT",HE$9,"VEHICLETRAVELTIMEMEASUREMENT",$D104)/3600/24,"--")</f>
        <v>--</v>
      </c>
      <c r="HF104" s="34" t="str">
        <f>IFERROR(GETPIVOTDATA("Average of TRAVTM(60)",#REF!,"TIMEINT",HF$9,"VEHICLETRAVELTIMEMEASUREMENT",$D104)/3600/24,"--")</f>
        <v>--</v>
      </c>
      <c r="HG104" s="134" t="str">
        <f>IFERROR(GETPIVOTDATA("Average of TRAVTM(60)",#REF!,"TIMEINT",HG$9,"VEHICLETRAVELTIMEMEASUREMENT",$D104)/3600/24,"--")</f>
        <v>--</v>
      </c>
      <c r="HH104" s="331"/>
      <c r="HI104" s="323" t="str">
        <f>IFERROR(GETPIVOTDATA("Average of VEHS(60)",#REF!,"TIMEINT",HI$9,"VEHICLETRAVELTIMEMEASUREMENT",$D104),"--")</f>
        <v>--</v>
      </c>
      <c r="HJ104" s="324" t="str">
        <f>IFERROR(GETPIVOTDATA("Average of VEHS(60)",#REF!,"TIMEINT",HJ$9,"VEHICLETRAVELTIMEMEASUREMENT",$D104),"--")</f>
        <v>--</v>
      </c>
      <c r="HK104" s="324" t="str">
        <f>IFERROR(GETPIVOTDATA("Average of VEHS(60)",#REF!,"TIMEINT",HK$9,"VEHICLETRAVELTIMEMEASUREMENT",$D104),"--")</f>
        <v>--</v>
      </c>
      <c r="HL104" s="324" t="str">
        <f>IFERROR(GETPIVOTDATA("Average of VEHS(60)",#REF!,"TIMEINT",HL$9,"VEHICLETRAVELTIMEMEASUREMENT",$D104),"--")</f>
        <v>--</v>
      </c>
      <c r="HM104" s="324" t="str">
        <f>IFERROR(GETPIVOTDATA("Average of VEHS(60)",#REF!,"TIMEINT",HM$9,"VEHICLETRAVELTIMEMEASUREMENT",$D104),"--")</f>
        <v>--</v>
      </c>
      <c r="HN104" s="324" t="str">
        <f>IFERROR(GETPIVOTDATA("Average of VEHS(60)",#REF!,"TIMEINT",HN$9,"VEHICLETRAVELTIMEMEASUREMENT",$D104),"--")</f>
        <v>--</v>
      </c>
      <c r="HO104" s="324" t="str">
        <f>IFERROR(GETPIVOTDATA("Average of VEHS(60)",#REF!,"TIMEINT",HO$9,"VEHICLETRAVELTIMEMEASUREMENT",$D104),"--")</f>
        <v>--</v>
      </c>
      <c r="HP104" s="324" t="str">
        <f>IFERROR(GETPIVOTDATA("Average of VEHS(60)",#REF!,"TIMEINT",HP$9,"VEHICLETRAVELTIMEMEASUREMENT",$D104),"--")</f>
        <v>--</v>
      </c>
      <c r="HQ104" s="324" t="str">
        <f>IFERROR(GETPIVOTDATA("Average of VEHS(60)",#REF!,"TIMEINT",HQ$9,"VEHICLETRAVELTIMEMEASUREMENT",$D104),"--")</f>
        <v>--</v>
      </c>
      <c r="HR104" s="324" t="str">
        <f>IFERROR(GETPIVOTDATA("Average of VEHS(60)",#REF!,"TIMEINT",HR$9,"VEHICLETRAVELTIMEMEASUREMENT",$D104),"--")</f>
        <v>--</v>
      </c>
      <c r="HS104" s="324" t="str">
        <f>IFERROR(GETPIVOTDATA("Average of VEHS(60)",#REF!,"TIMEINT",HS$9,"VEHICLETRAVELTIMEMEASUREMENT",$D104),"--")</f>
        <v>--</v>
      </c>
      <c r="HT104" s="324" t="str">
        <f>IFERROR(GETPIVOTDATA("Average of VEHS(60)",#REF!,"TIMEINT",HT$9,"VEHICLETRAVELTIMEMEASUREMENT",$D104),"--")</f>
        <v>--</v>
      </c>
      <c r="HU104" s="324" t="str">
        <f>IFERROR(GETPIVOTDATA("Average of VEHS(60)",#REF!,"TIMEINT",HU$9,"VEHICLETRAVELTIMEMEASUREMENT",$D104),"--")</f>
        <v>--</v>
      </c>
      <c r="HV104" s="324" t="str">
        <f>IFERROR(GETPIVOTDATA("Average of VEHS(60)",#REF!,"TIMEINT",HV$9,"VEHICLETRAVELTIMEMEASUREMENT",$D104),"--")</f>
        <v>--</v>
      </c>
      <c r="HW104" s="324" t="str">
        <f>IFERROR(GETPIVOTDATA("Average of VEHS(60)",#REF!,"TIMEINT",HW$9,"VEHICLETRAVELTIMEMEASUREMENT",$D104),"--")</f>
        <v>--</v>
      </c>
      <c r="HX104" s="325" t="str">
        <f>IFERROR(GETPIVOTDATA("Average of VEHS(60)",#REF!,"TIMEINT",HX$9,"VEHICLETRAVELTIMEMEASUREMENT",$D104),"--")</f>
        <v>--</v>
      </c>
      <c r="HY104" s="331"/>
      <c r="HZ104" s="209" t="str">
        <f t="shared" si="50"/>
        <v>--</v>
      </c>
      <c r="IA104" s="354" t="str">
        <f t="shared" si="51"/>
        <v>--</v>
      </c>
      <c r="IB104" s="325">
        <f t="shared" si="52"/>
        <v>0</v>
      </c>
      <c r="IC104" s="638"/>
      <c r="ID104" s="323" t="str">
        <f>IFERROR(AVERAGEIFS('VISSIM Travel Time Outputs'!#REF!,'VISSIM Travel Time Outputs'!#REF!,$D104,'VISSIM Travel Time Outputs'!#REF!,"AVG",'VISSIM Travel Time Outputs'!#REF!,ID$9),"-")</f>
        <v>-</v>
      </c>
      <c r="IE104" s="324" t="str">
        <f>IFERROR(AVERAGEIFS('VISSIM Travel Time Outputs'!#REF!,'VISSIM Travel Time Outputs'!#REF!,$D104,'VISSIM Travel Time Outputs'!#REF!,"AVG",'VISSIM Travel Time Outputs'!#REF!,IE$9),"-")</f>
        <v>-</v>
      </c>
      <c r="IF104" s="324" t="str">
        <f>IFERROR(AVERAGEIFS('VISSIM Travel Time Outputs'!#REF!,'VISSIM Travel Time Outputs'!#REF!,$D104,'VISSIM Travel Time Outputs'!#REF!,"AVG",'VISSIM Travel Time Outputs'!#REF!,IF$9),"-")</f>
        <v>-</v>
      </c>
      <c r="IG104" s="324" t="str">
        <f>IFERROR(AVERAGEIFS('VISSIM Travel Time Outputs'!#REF!,'VISSIM Travel Time Outputs'!#REF!,$D104,'VISSIM Travel Time Outputs'!#REF!,"AVG",'VISSIM Travel Time Outputs'!#REF!,IG$9),"-")</f>
        <v>-</v>
      </c>
      <c r="IH104" s="324" t="str">
        <f>IFERROR(AVERAGEIFS('VISSIM Travel Time Outputs'!#REF!,'VISSIM Travel Time Outputs'!#REF!,$D104,'VISSIM Travel Time Outputs'!#REF!,"AVG",'VISSIM Travel Time Outputs'!#REF!,IH$9),"-")</f>
        <v>-</v>
      </c>
      <c r="II104" s="324" t="str">
        <f>IFERROR(AVERAGEIFS('VISSIM Travel Time Outputs'!#REF!,'VISSIM Travel Time Outputs'!#REF!,$D104,'VISSIM Travel Time Outputs'!#REF!,"AVG",'VISSIM Travel Time Outputs'!#REF!,II$9),"-")</f>
        <v>-</v>
      </c>
      <c r="IJ104" s="324" t="str">
        <f>IFERROR(AVERAGEIFS('VISSIM Travel Time Outputs'!#REF!,'VISSIM Travel Time Outputs'!#REF!,$D104,'VISSIM Travel Time Outputs'!#REF!,"AVG",'VISSIM Travel Time Outputs'!#REF!,IJ$9),"-")</f>
        <v>-</v>
      </c>
      <c r="IK104" s="324" t="str">
        <f>IFERROR(AVERAGEIFS('VISSIM Travel Time Outputs'!#REF!,'VISSIM Travel Time Outputs'!#REF!,$D104,'VISSIM Travel Time Outputs'!#REF!,"AVG",'VISSIM Travel Time Outputs'!#REF!,IK$9),"-")</f>
        <v>-</v>
      </c>
      <c r="IL104" s="324" t="str">
        <f>IFERROR(AVERAGEIFS('VISSIM Travel Time Outputs'!#REF!,'VISSIM Travel Time Outputs'!#REF!,$D104,'VISSIM Travel Time Outputs'!#REF!,"AVG",'VISSIM Travel Time Outputs'!#REF!,IL$9),"-")</f>
        <v>-</v>
      </c>
      <c r="IM104" s="324" t="str">
        <f>IFERROR(AVERAGEIFS('VISSIM Travel Time Outputs'!#REF!,'VISSIM Travel Time Outputs'!#REF!,$D104,'VISSIM Travel Time Outputs'!#REF!,"AVG",'VISSIM Travel Time Outputs'!#REF!,IM$9),"-")</f>
        <v>-</v>
      </c>
      <c r="IN104" s="324" t="str">
        <f>IFERROR(AVERAGEIFS('VISSIM Travel Time Outputs'!#REF!,'VISSIM Travel Time Outputs'!#REF!,$D104,'VISSIM Travel Time Outputs'!#REF!,"AVG",'VISSIM Travel Time Outputs'!#REF!,IN$9),"-")</f>
        <v>-</v>
      </c>
      <c r="IO104" s="324" t="str">
        <f>IFERROR(AVERAGEIFS('VISSIM Travel Time Outputs'!#REF!,'VISSIM Travel Time Outputs'!#REF!,$D104,'VISSIM Travel Time Outputs'!#REF!,"AVG",'VISSIM Travel Time Outputs'!#REF!,IO$9),"-")</f>
        <v>-</v>
      </c>
      <c r="IP104" s="324" t="str">
        <f>IFERROR(AVERAGEIFS('VISSIM Travel Time Outputs'!#REF!,'VISSIM Travel Time Outputs'!#REF!,$D104,'VISSIM Travel Time Outputs'!#REF!,"AVG",'VISSIM Travel Time Outputs'!#REF!,IP$9),"-")</f>
        <v>-</v>
      </c>
      <c r="IQ104" s="324" t="str">
        <f>IFERROR(AVERAGEIFS('VISSIM Travel Time Outputs'!#REF!,'VISSIM Travel Time Outputs'!#REF!,$D104,'VISSIM Travel Time Outputs'!#REF!,"AVG",'VISSIM Travel Time Outputs'!#REF!,IQ$9),"-")</f>
        <v>-</v>
      </c>
      <c r="IR104" s="324" t="str">
        <f>IFERROR(AVERAGEIFS('VISSIM Travel Time Outputs'!#REF!,'VISSIM Travel Time Outputs'!#REF!,$D104,'VISSIM Travel Time Outputs'!#REF!,"AVG",'VISSIM Travel Time Outputs'!#REF!,IR$9),"-")</f>
        <v>-</v>
      </c>
      <c r="IS104" s="325" t="str">
        <f>IFERROR(AVERAGEIFS('VISSIM Travel Time Outputs'!#REF!,'VISSIM Travel Time Outputs'!#REF!,$D104,'VISSIM Travel Time Outputs'!#REF!,"AVG",'VISSIM Travel Time Outputs'!#REF!,IS$9),"-")</f>
        <v>-</v>
      </c>
      <c r="IT104" s="325" t="str">
        <f t="shared" si="53"/>
        <v>--</v>
      </c>
    </row>
    <row r="105" spans="1:254" x14ac:dyDescent="0.35">
      <c r="A105" s="252" t="str">
        <f t="shared" si="34"/>
        <v>H</v>
      </c>
      <c r="B105" s="319">
        <f t="shared" si="54"/>
        <v>96</v>
      </c>
      <c r="C105" s="413">
        <f>INDEX('Input - Travel Times'!$B$3:$AH$103,MATCH($B105,'Input - Travel Times'!$B$3:$B$103,0),MATCH(C$9,'Input - Travel Times'!$B$3:$AH$3,0))</f>
        <v>0</v>
      </c>
      <c r="D105" s="150">
        <f>INDEX('Input - Travel Times'!$B$3:$AH$103,MATCH($B105,'Input - Travel Times'!$B$3:$B$103,0),MATCH(D$9,'Input - Travel Times'!$B$3:$AH$3,0))</f>
        <v>0</v>
      </c>
      <c r="E105" s="518">
        <f>TIME(0,0,INDEX('Input - Travel Times'!$B$3:$AH$103,MATCH($B105,'Input - Travel Times'!$B$3:$B$103,0),MATCH(E$9,'Input - Travel Times'!$B$3:$AH$3,0)))</f>
        <v>0</v>
      </c>
      <c r="F105" s="518">
        <f>TIME(0,0,INDEX('Input - Travel Times'!$B$3:$AH$103,MATCH($B105,'Input - Travel Times'!$B$3:$B$103,0),MATCH(F$9,'Input - Travel Times'!$B$3:$AH$3,0)))</f>
        <v>0</v>
      </c>
      <c r="G105" s="518">
        <f>TIME(0,0,INDEX('Input - Travel Times'!$B$3:$AH$103,MATCH($B105,'Input - Travel Times'!$B$3:$B$103,0),MATCH(G$9,'Input - Travel Times'!$B$3:$AH$3,0)))</f>
        <v>0</v>
      </c>
      <c r="H105" s="518">
        <f>TIME(0,0,INDEX('Input - Travel Times'!$B$3:$AH$103,MATCH($B105,'Input - Travel Times'!$B$3:$B$103,0),MATCH(H$9,'Input - Travel Times'!$B$3:$AH$3,0)))</f>
        <v>0</v>
      </c>
      <c r="I105" s="130"/>
      <c r="J105" s="209" t="str">
        <f>IFERROR(TIME(0,0,AVERAGEIFS('VISSIM Travel Time Outputs'!$I:$I,'VISSIM Travel Time Outputs'!$D:$D,$D105,'VISSIM Travel Time Outputs'!$A:$A,"AVG",'VISSIM Travel Time Outputs'!$B:$B,J$9)),"-")</f>
        <v>-</v>
      </c>
      <c r="K105" s="34" t="str">
        <f>IFERROR(TIME(0,0,AVERAGEIFS('VISSIM Travel Time Outputs'!$I:$I,'VISSIM Travel Time Outputs'!$D:$D,$D105,'VISSIM Travel Time Outputs'!$A:$A,"AVG",'VISSIM Travel Time Outputs'!$B:$B,K$9)),"-")</f>
        <v>-</v>
      </c>
      <c r="L105" s="34" t="str">
        <f>IFERROR(TIME(0,0,AVERAGEIFS('VISSIM Travel Time Outputs'!$I:$I,'VISSIM Travel Time Outputs'!$D:$D,$D105,'VISSIM Travel Time Outputs'!$A:$A,"AVG",'VISSIM Travel Time Outputs'!$B:$B,L$9)),"-")</f>
        <v>-</v>
      </c>
      <c r="M105" s="34" t="str">
        <f>IFERROR(TIME(0,0,AVERAGEIFS('VISSIM Travel Time Outputs'!$I:$I,'VISSIM Travel Time Outputs'!$D:$D,$D105,'VISSIM Travel Time Outputs'!$A:$A,"AVG",'VISSIM Travel Time Outputs'!$B:$B,M$9)),"-")</f>
        <v>-</v>
      </c>
      <c r="N105" s="34" t="str">
        <f>IFERROR(TIME(0,0,AVERAGEIFS('VISSIM Travel Time Outputs'!$I:$I,'VISSIM Travel Time Outputs'!$D:$D,$D105,'VISSIM Travel Time Outputs'!$A:$A,"AVG",'VISSIM Travel Time Outputs'!$B:$B,N$9)),"-")</f>
        <v>-</v>
      </c>
      <c r="O105" s="34" t="str">
        <f>IFERROR(TIME(0,0,AVERAGEIFS('VISSIM Travel Time Outputs'!$I:$I,'VISSIM Travel Time Outputs'!$D:$D,$D105,'VISSIM Travel Time Outputs'!$A:$A,"AVG",'VISSIM Travel Time Outputs'!$B:$B,O$9)),"-")</f>
        <v>-</v>
      </c>
      <c r="P105" s="34" t="str">
        <f>IFERROR(TIME(0,0,AVERAGEIFS('VISSIM Travel Time Outputs'!$I:$I,'VISSIM Travel Time Outputs'!$D:$D,$D105,'VISSIM Travel Time Outputs'!$A:$A,"AVG",'VISSIM Travel Time Outputs'!$B:$B,P$9)),"-")</f>
        <v>-</v>
      </c>
      <c r="Q105" s="34" t="str">
        <f>IFERROR(TIME(0,0,AVERAGEIFS('VISSIM Travel Time Outputs'!$I:$I,'VISSIM Travel Time Outputs'!$D:$D,$D105,'VISSIM Travel Time Outputs'!$A:$A,"AVG",'VISSIM Travel Time Outputs'!$B:$B,Q$9)),"-")</f>
        <v>-</v>
      </c>
      <c r="R105" s="34" t="str">
        <f>IFERROR(TIME(0,0,AVERAGEIFS('VISSIM Travel Time Outputs'!$I:$I,'VISSIM Travel Time Outputs'!$D:$D,$D105,'VISSIM Travel Time Outputs'!$A:$A,"AVG",'VISSIM Travel Time Outputs'!$B:$B,R$9)),"-")</f>
        <v>-</v>
      </c>
      <c r="S105" s="34" t="str">
        <f>IFERROR(TIME(0,0,AVERAGEIFS('VISSIM Travel Time Outputs'!$I:$I,'VISSIM Travel Time Outputs'!$D:$D,$D105,'VISSIM Travel Time Outputs'!$A:$A,"AVG",'VISSIM Travel Time Outputs'!$B:$B,S$9)),"-")</f>
        <v>-</v>
      </c>
      <c r="T105" s="34" t="str">
        <f>IFERROR(TIME(0,0,AVERAGEIFS('VISSIM Travel Time Outputs'!$I:$I,'VISSIM Travel Time Outputs'!$D:$D,$D105,'VISSIM Travel Time Outputs'!$A:$A,"AVG",'VISSIM Travel Time Outputs'!$B:$B,T$9)),"-")</f>
        <v>-</v>
      </c>
      <c r="U105" s="34" t="str">
        <f>IFERROR(TIME(0,0,AVERAGEIFS('VISSIM Travel Time Outputs'!$I:$I,'VISSIM Travel Time Outputs'!$D:$D,$D105,'VISSIM Travel Time Outputs'!$A:$A,"AVG",'VISSIM Travel Time Outputs'!$B:$B,U$9)),"-")</f>
        <v>-</v>
      </c>
      <c r="V105" s="34" t="str">
        <f>IFERROR(TIME(0,0,AVERAGEIFS('VISSIM Travel Time Outputs'!$I:$I,'VISSIM Travel Time Outputs'!$D:$D,$D105,'VISSIM Travel Time Outputs'!$A:$A,"AVG",'VISSIM Travel Time Outputs'!$B:$B,V$9)),"-")</f>
        <v>-</v>
      </c>
      <c r="W105" s="34" t="str">
        <f>IFERROR(TIME(0,0,AVERAGEIFS('VISSIM Travel Time Outputs'!$I:$I,'VISSIM Travel Time Outputs'!$D:$D,$D105,'VISSIM Travel Time Outputs'!$A:$A,"AVG",'VISSIM Travel Time Outputs'!$B:$B,W$9)),"-")</f>
        <v>-</v>
      </c>
      <c r="X105" s="34" t="str">
        <f>IFERROR(TIME(0,0,AVERAGEIFS('VISSIM Travel Time Outputs'!$I:$I,'VISSIM Travel Time Outputs'!$D:$D,$D105,'VISSIM Travel Time Outputs'!$A:$A,"AVG",'VISSIM Travel Time Outputs'!$B:$B,X$9)),"-")</f>
        <v>-</v>
      </c>
      <c r="Y105" s="134" t="str">
        <f>IFERROR(TIME(0,0,AVERAGEIFS('VISSIM Travel Time Outputs'!$I:$I,'VISSIM Travel Time Outputs'!$D:$D,$D105,'VISSIM Travel Time Outputs'!$A:$A,"AVG",'VISSIM Travel Time Outputs'!$B:$B,Y$9)),"-")</f>
        <v>-</v>
      </c>
      <c r="Z105" s="254"/>
      <c r="AA105" s="323" t="str">
        <f>IFERROR(AVERAGEIFS('VISSIM Travel Time Outputs'!$F:$F,'VISSIM Travel Time Outputs'!$D:$D,$D105,'VISSIM Travel Time Outputs'!$A:$A,"AVG",'VISSIM Travel Time Outputs'!$B:$B,AA$9),"-")</f>
        <v>-</v>
      </c>
      <c r="AB105" s="324" t="str">
        <f>IFERROR(AVERAGEIFS('VISSIM Travel Time Outputs'!$F:$F,'VISSIM Travel Time Outputs'!$D:$D,$D105,'VISSIM Travel Time Outputs'!$A:$A,"AVG",'VISSIM Travel Time Outputs'!$B:$B,AB$9),"-")</f>
        <v>-</v>
      </c>
      <c r="AC105" s="324" t="str">
        <f>IFERROR(AVERAGEIFS('VISSIM Travel Time Outputs'!$F:$F,'VISSIM Travel Time Outputs'!$D:$D,$D105,'VISSIM Travel Time Outputs'!$A:$A,"AVG",'VISSIM Travel Time Outputs'!$B:$B,AC$9),"-")</f>
        <v>-</v>
      </c>
      <c r="AD105" s="324" t="str">
        <f>IFERROR(AVERAGEIFS('VISSIM Travel Time Outputs'!$F:$F,'VISSIM Travel Time Outputs'!$D:$D,$D105,'VISSIM Travel Time Outputs'!$A:$A,"AVG",'VISSIM Travel Time Outputs'!$B:$B,AD$9),"-")</f>
        <v>-</v>
      </c>
      <c r="AE105" s="324" t="str">
        <f>IFERROR(AVERAGEIFS('VISSIM Travel Time Outputs'!$F:$F,'VISSIM Travel Time Outputs'!$D:$D,$D105,'VISSIM Travel Time Outputs'!$A:$A,"AVG",'VISSIM Travel Time Outputs'!$B:$B,AE$9),"-")</f>
        <v>-</v>
      </c>
      <c r="AF105" s="324" t="str">
        <f>IFERROR(AVERAGEIFS('VISSIM Travel Time Outputs'!$F:$F,'VISSIM Travel Time Outputs'!$D:$D,$D105,'VISSIM Travel Time Outputs'!$A:$A,"AVG",'VISSIM Travel Time Outputs'!$B:$B,AF$9),"-")</f>
        <v>-</v>
      </c>
      <c r="AG105" s="324" t="str">
        <f>IFERROR(AVERAGEIFS('VISSIM Travel Time Outputs'!$F:$F,'VISSIM Travel Time Outputs'!$D:$D,$D105,'VISSIM Travel Time Outputs'!$A:$A,"AVG",'VISSIM Travel Time Outputs'!$B:$B,AG$9),"-")</f>
        <v>-</v>
      </c>
      <c r="AH105" s="324" t="str">
        <f>IFERROR(AVERAGEIFS('VISSIM Travel Time Outputs'!$F:$F,'VISSIM Travel Time Outputs'!$D:$D,$D105,'VISSIM Travel Time Outputs'!$A:$A,"AVG",'VISSIM Travel Time Outputs'!$B:$B,AH$9),"-")</f>
        <v>-</v>
      </c>
      <c r="AI105" s="324" t="str">
        <f>IFERROR(AVERAGEIFS('VISSIM Travel Time Outputs'!$F:$F,'VISSIM Travel Time Outputs'!$D:$D,$D105,'VISSIM Travel Time Outputs'!$A:$A,"AVG",'VISSIM Travel Time Outputs'!$B:$B,AI$9),"-")</f>
        <v>-</v>
      </c>
      <c r="AJ105" s="324" t="str">
        <f>IFERROR(AVERAGEIFS('VISSIM Travel Time Outputs'!$F:$F,'VISSIM Travel Time Outputs'!$D:$D,$D105,'VISSIM Travel Time Outputs'!$A:$A,"AVG",'VISSIM Travel Time Outputs'!$B:$B,AJ$9),"-")</f>
        <v>-</v>
      </c>
      <c r="AK105" s="324" t="str">
        <f>IFERROR(AVERAGEIFS('VISSIM Travel Time Outputs'!$F:$F,'VISSIM Travel Time Outputs'!$D:$D,$D105,'VISSIM Travel Time Outputs'!$A:$A,"AVG",'VISSIM Travel Time Outputs'!$B:$B,AK$9),"-")</f>
        <v>-</v>
      </c>
      <c r="AL105" s="324" t="str">
        <f>IFERROR(AVERAGEIFS('VISSIM Travel Time Outputs'!$F:$F,'VISSIM Travel Time Outputs'!$D:$D,$D105,'VISSIM Travel Time Outputs'!$A:$A,"AVG",'VISSIM Travel Time Outputs'!$B:$B,AL$9),"-")</f>
        <v>-</v>
      </c>
      <c r="AM105" s="324" t="str">
        <f>IFERROR(AVERAGEIFS('VISSIM Travel Time Outputs'!$F:$F,'VISSIM Travel Time Outputs'!$D:$D,$D105,'VISSIM Travel Time Outputs'!$A:$A,"AVG",'VISSIM Travel Time Outputs'!$B:$B,AM$9),"-")</f>
        <v>-</v>
      </c>
      <c r="AN105" s="324" t="str">
        <f>IFERROR(AVERAGEIFS('VISSIM Travel Time Outputs'!$F:$F,'VISSIM Travel Time Outputs'!$D:$D,$D105,'VISSIM Travel Time Outputs'!$A:$A,"AVG",'VISSIM Travel Time Outputs'!$B:$B,AN$9),"-")</f>
        <v>-</v>
      </c>
      <c r="AO105" s="324" t="str">
        <f>IFERROR(AVERAGEIFS('VISSIM Travel Time Outputs'!$F:$F,'VISSIM Travel Time Outputs'!$D:$D,$D105,'VISSIM Travel Time Outputs'!$A:$A,"AVG",'VISSIM Travel Time Outputs'!$B:$B,AO$9),"-")</f>
        <v>-</v>
      </c>
      <c r="AP105" s="325" t="str">
        <f>IFERROR(AVERAGEIFS('VISSIM Travel Time Outputs'!$F:$F,'VISSIM Travel Time Outputs'!$D:$D,$D105,'VISSIM Travel Time Outputs'!$A:$A,"AVG",'VISSIM Travel Time Outputs'!$B:$B,AP$9),"-")</f>
        <v>-</v>
      </c>
      <c r="AQ105" s="331"/>
      <c r="AR105" s="209" t="str">
        <f t="shared" si="35"/>
        <v>--</v>
      </c>
      <c r="AS105" s="354" t="str">
        <f t="shared" si="36"/>
        <v>--</v>
      </c>
      <c r="AT105" s="325">
        <f t="shared" si="37"/>
        <v>0</v>
      </c>
      <c r="AU105" s="255"/>
      <c r="AV105" s="209" t="str">
        <f>IFERROR(TIME(0,0,AVERAGEIFS('VISSIM Travel Time Outputs'!$J:$J,'VISSIM Travel Time Outputs'!$D:$D,$D105,'VISSIM Travel Time Outputs'!$A:$A,"AVG",'VISSIM Travel Time Outputs'!$B:$B,AV$9)),"-")</f>
        <v>-</v>
      </c>
      <c r="AW105" s="34" t="str">
        <f>IFERROR(TIME(0,0,AVERAGEIFS('VISSIM Travel Time Outputs'!$J:$J,'VISSIM Travel Time Outputs'!$D:$D,$D105,'VISSIM Travel Time Outputs'!$A:$A,"AVG",'VISSIM Travel Time Outputs'!$B:$B,AW$9)),"-")</f>
        <v>-</v>
      </c>
      <c r="AX105" s="34" t="str">
        <f>IFERROR(TIME(0,0,AVERAGEIFS('VISSIM Travel Time Outputs'!$J:$J,'VISSIM Travel Time Outputs'!$D:$D,$D105,'VISSIM Travel Time Outputs'!$A:$A,"AVG",'VISSIM Travel Time Outputs'!$B:$B,AX$9)),"-")</f>
        <v>-</v>
      </c>
      <c r="AY105" s="34" t="str">
        <f>IFERROR(TIME(0,0,AVERAGEIFS('VISSIM Travel Time Outputs'!$J:$J,'VISSIM Travel Time Outputs'!$D:$D,$D105,'VISSIM Travel Time Outputs'!$A:$A,"AVG",'VISSIM Travel Time Outputs'!$B:$B,AY$9)),"-")</f>
        <v>-</v>
      </c>
      <c r="AZ105" s="34" t="str">
        <f>IFERROR(TIME(0,0,AVERAGEIFS('VISSIM Travel Time Outputs'!$J:$J,'VISSIM Travel Time Outputs'!$D:$D,$D105,'VISSIM Travel Time Outputs'!$A:$A,"AVG",'VISSIM Travel Time Outputs'!$B:$B,AZ$9)),"-")</f>
        <v>-</v>
      </c>
      <c r="BA105" s="34" t="str">
        <f>IFERROR(TIME(0,0,AVERAGEIFS('VISSIM Travel Time Outputs'!$J:$J,'VISSIM Travel Time Outputs'!$D:$D,$D105,'VISSIM Travel Time Outputs'!$A:$A,"AVG",'VISSIM Travel Time Outputs'!$B:$B,BA$9)),"-")</f>
        <v>-</v>
      </c>
      <c r="BB105" s="34" t="str">
        <f>IFERROR(TIME(0,0,AVERAGEIFS('VISSIM Travel Time Outputs'!$J:$J,'VISSIM Travel Time Outputs'!$D:$D,$D105,'VISSIM Travel Time Outputs'!$A:$A,"AVG",'VISSIM Travel Time Outputs'!$B:$B,BB$9)),"-")</f>
        <v>-</v>
      </c>
      <c r="BC105" s="34" t="str">
        <f>IFERROR(TIME(0,0,AVERAGEIFS('VISSIM Travel Time Outputs'!$J:$J,'VISSIM Travel Time Outputs'!$D:$D,$D105,'VISSIM Travel Time Outputs'!$A:$A,"AVG",'VISSIM Travel Time Outputs'!$B:$B,BC$9)),"-")</f>
        <v>-</v>
      </c>
      <c r="BD105" s="34" t="str">
        <f>IFERROR(TIME(0,0,AVERAGEIFS('VISSIM Travel Time Outputs'!$J:$J,'VISSIM Travel Time Outputs'!$D:$D,$D105,'VISSIM Travel Time Outputs'!$A:$A,"AVG",'VISSIM Travel Time Outputs'!$B:$B,BD$9)),"-")</f>
        <v>-</v>
      </c>
      <c r="BE105" s="34" t="str">
        <f>IFERROR(TIME(0,0,AVERAGEIFS('VISSIM Travel Time Outputs'!$J:$J,'VISSIM Travel Time Outputs'!$D:$D,$D105,'VISSIM Travel Time Outputs'!$A:$A,"AVG",'VISSIM Travel Time Outputs'!$B:$B,BE$9)),"-")</f>
        <v>-</v>
      </c>
      <c r="BF105" s="34" t="str">
        <f>IFERROR(TIME(0,0,AVERAGEIFS('VISSIM Travel Time Outputs'!$J:$J,'VISSIM Travel Time Outputs'!$D:$D,$D105,'VISSIM Travel Time Outputs'!$A:$A,"AVG",'VISSIM Travel Time Outputs'!$B:$B,BF$9)),"-")</f>
        <v>-</v>
      </c>
      <c r="BG105" s="34" t="str">
        <f>IFERROR(TIME(0,0,AVERAGEIFS('VISSIM Travel Time Outputs'!$J:$J,'VISSIM Travel Time Outputs'!$D:$D,$D105,'VISSIM Travel Time Outputs'!$A:$A,"AVG",'VISSIM Travel Time Outputs'!$B:$B,BG$9)),"-")</f>
        <v>-</v>
      </c>
      <c r="BH105" s="34" t="str">
        <f>IFERROR(TIME(0,0,AVERAGEIFS('VISSIM Travel Time Outputs'!$J:$J,'VISSIM Travel Time Outputs'!$D:$D,$D105,'VISSIM Travel Time Outputs'!$A:$A,"AVG",'VISSIM Travel Time Outputs'!$B:$B,BH$9)),"-")</f>
        <v>-</v>
      </c>
      <c r="BI105" s="34" t="str">
        <f>IFERROR(TIME(0,0,AVERAGEIFS('VISSIM Travel Time Outputs'!$J:$J,'VISSIM Travel Time Outputs'!$D:$D,$D105,'VISSIM Travel Time Outputs'!$A:$A,"AVG",'VISSIM Travel Time Outputs'!$B:$B,BI$9)),"-")</f>
        <v>-</v>
      </c>
      <c r="BJ105" s="34" t="str">
        <f>IFERROR(TIME(0,0,AVERAGEIFS('VISSIM Travel Time Outputs'!$J:$J,'VISSIM Travel Time Outputs'!$D:$D,$D105,'VISSIM Travel Time Outputs'!$A:$A,"AVG",'VISSIM Travel Time Outputs'!$B:$B,BJ$9)),"-")</f>
        <v>-</v>
      </c>
      <c r="BK105" s="134" t="str">
        <f>IFERROR(TIME(0,0,AVERAGEIFS('VISSIM Travel Time Outputs'!$J:$J,'VISSIM Travel Time Outputs'!$D:$D,$D105,'VISSIM Travel Time Outputs'!$A:$A,"AVG",'VISSIM Travel Time Outputs'!$B:$B,BK$9)),"-")</f>
        <v>-</v>
      </c>
      <c r="BL105" s="126"/>
      <c r="BM105" s="323" t="str">
        <f>IFERROR(AVERAGEIFS('VISSIM Travel Time Outputs'!$G:$G,'VISSIM Travel Time Outputs'!$D:$D,$D105,'VISSIM Travel Time Outputs'!$A:$A,"AVG",'VISSIM Travel Time Outputs'!$B:$B,BM$9),"-")</f>
        <v>-</v>
      </c>
      <c r="BN105" s="324" t="str">
        <f>IFERROR(AVERAGEIFS('VISSIM Travel Time Outputs'!$G:$G,'VISSIM Travel Time Outputs'!$D:$D,$D105,'VISSIM Travel Time Outputs'!$A:$A,"AVG",'VISSIM Travel Time Outputs'!$B:$B,BN$9),"-")</f>
        <v>-</v>
      </c>
      <c r="BO105" s="324" t="str">
        <f>IFERROR(AVERAGEIFS('VISSIM Travel Time Outputs'!$G:$G,'VISSIM Travel Time Outputs'!$D:$D,$D105,'VISSIM Travel Time Outputs'!$A:$A,"AVG",'VISSIM Travel Time Outputs'!$B:$B,BO$9),"-")</f>
        <v>-</v>
      </c>
      <c r="BP105" s="324" t="str">
        <f>IFERROR(AVERAGEIFS('VISSIM Travel Time Outputs'!$G:$G,'VISSIM Travel Time Outputs'!$D:$D,$D105,'VISSIM Travel Time Outputs'!$A:$A,"AVG",'VISSIM Travel Time Outputs'!$B:$B,BP$9),"-")</f>
        <v>-</v>
      </c>
      <c r="BQ105" s="324" t="str">
        <f>IFERROR(AVERAGEIFS('VISSIM Travel Time Outputs'!$G:$G,'VISSIM Travel Time Outputs'!$D:$D,$D105,'VISSIM Travel Time Outputs'!$A:$A,"AVG",'VISSIM Travel Time Outputs'!$B:$B,BQ$9),"-")</f>
        <v>-</v>
      </c>
      <c r="BR105" s="324" t="str">
        <f>IFERROR(AVERAGEIFS('VISSIM Travel Time Outputs'!$G:$G,'VISSIM Travel Time Outputs'!$D:$D,$D105,'VISSIM Travel Time Outputs'!$A:$A,"AVG",'VISSIM Travel Time Outputs'!$B:$B,BR$9),"-")</f>
        <v>-</v>
      </c>
      <c r="BS105" s="324" t="str">
        <f>IFERROR(AVERAGEIFS('VISSIM Travel Time Outputs'!$G:$G,'VISSIM Travel Time Outputs'!$D:$D,$D105,'VISSIM Travel Time Outputs'!$A:$A,"AVG",'VISSIM Travel Time Outputs'!$B:$B,BS$9),"-")</f>
        <v>-</v>
      </c>
      <c r="BT105" s="324" t="str">
        <f>IFERROR(AVERAGEIFS('VISSIM Travel Time Outputs'!$G:$G,'VISSIM Travel Time Outputs'!$D:$D,$D105,'VISSIM Travel Time Outputs'!$A:$A,"AVG",'VISSIM Travel Time Outputs'!$B:$B,BT$9),"-")</f>
        <v>-</v>
      </c>
      <c r="BU105" s="324" t="str">
        <f>IFERROR(AVERAGEIFS('VISSIM Travel Time Outputs'!$G:$G,'VISSIM Travel Time Outputs'!$D:$D,$D105,'VISSIM Travel Time Outputs'!$A:$A,"AVG",'VISSIM Travel Time Outputs'!$B:$B,BU$9),"-")</f>
        <v>-</v>
      </c>
      <c r="BV105" s="324" t="str">
        <f>IFERROR(AVERAGEIFS('VISSIM Travel Time Outputs'!$G:$G,'VISSIM Travel Time Outputs'!$D:$D,$D105,'VISSIM Travel Time Outputs'!$A:$A,"AVG",'VISSIM Travel Time Outputs'!$B:$B,BV$9),"-")</f>
        <v>-</v>
      </c>
      <c r="BW105" s="324" t="str">
        <f>IFERROR(AVERAGEIFS('VISSIM Travel Time Outputs'!$G:$G,'VISSIM Travel Time Outputs'!$D:$D,$D105,'VISSIM Travel Time Outputs'!$A:$A,"AVG",'VISSIM Travel Time Outputs'!$B:$B,BW$9),"-")</f>
        <v>-</v>
      </c>
      <c r="BX105" s="324" t="str">
        <f>IFERROR(AVERAGEIFS('VISSIM Travel Time Outputs'!$G:$G,'VISSIM Travel Time Outputs'!$D:$D,$D105,'VISSIM Travel Time Outputs'!$A:$A,"AVG",'VISSIM Travel Time Outputs'!$B:$B,BX$9),"-")</f>
        <v>-</v>
      </c>
      <c r="BY105" s="324" t="str">
        <f>IFERROR(AVERAGEIFS('VISSIM Travel Time Outputs'!$G:$G,'VISSIM Travel Time Outputs'!$D:$D,$D105,'VISSIM Travel Time Outputs'!$A:$A,"AVG",'VISSIM Travel Time Outputs'!$B:$B,BY$9),"-")</f>
        <v>-</v>
      </c>
      <c r="BZ105" s="324" t="str">
        <f>IFERROR(AVERAGEIFS('VISSIM Travel Time Outputs'!$G:$G,'VISSIM Travel Time Outputs'!$D:$D,$D105,'VISSIM Travel Time Outputs'!$A:$A,"AVG",'VISSIM Travel Time Outputs'!$B:$B,BZ$9),"-")</f>
        <v>-</v>
      </c>
      <c r="CA105" s="324" t="str">
        <f>IFERROR(AVERAGEIFS('VISSIM Travel Time Outputs'!$G:$G,'VISSIM Travel Time Outputs'!$D:$D,$D105,'VISSIM Travel Time Outputs'!$A:$A,"AVG",'VISSIM Travel Time Outputs'!$B:$B,CA$9),"-")</f>
        <v>-</v>
      </c>
      <c r="CB105" s="325" t="str">
        <f>IFERROR(AVERAGEIFS('VISSIM Travel Time Outputs'!$G:$G,'VISSIM Travel Time Outputs'!$D:$D,$D105,'VISSIM Travel Time Outputs'!$A:$A,"AVG",'VISSIM Travel Time Outputs'!$B:$B,CB$9),"-")</f>
        <v>-</v>
      </c>
      <c r="CC105" s="254"/>
      <c r="CD105" s="209" t="str">
        <f t="shared" si="38"/>
        <v>--</v>
      </c>
      <c r="CE105" s="354" t="str">
        <f t="shared" si="39"/>
        <v>--</v>
      </c>
      <c r="CF105" s="325">
        <f t="shared" si="40"/>
        <v>0</v>
      </c>
      <c r="CG105" s="331"/>
      <c r="CH105" s="209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134"/>
      <c r="CX105" s="331"/>
      <c r="CY105" s="323"/>
      <c r="CZ105" s="324"/>
      <c r="DA105" s="324"/>
      <c r="DB105" s="324"/>
      <c r="DC105" s="324"/>
      <c r="DD105" s="324"/>
      <c r="DE105" s="324"/>
      <c r="DF105" s="324"/>
      <c r="DG105" s="324"/>
      <c r="DH105" s="324"/>
      <c r="DI105" s="324"/>
      <c r="DJ105" s="324"/>
      <c r="DK105" s="324"/>
      <c r="DL105" s="324"/>
      <c r="DM105" s="324"/>
      <c r="DN105" s="325"/>
      <c r="DO105" s="331"/>
      <c r="DP105" s="209" t="str">
        <f t="shared" si="41"/>
        <v>--</v>
      </c>
      <c r="DQ105" s="354" t="str">
        <f t="shared" si="42"/>
        <v>--</v>
      </c>
      <c r="DR105" s="325">
        <f t="shared" si="43"/>
        <v>0</v>
      </c>
      <c r="DS105" s="255"/>
      <c r="DT105" s="209" t="str">
        <f>IFERROR(TIME(0,0,AVERAGEIFS('VISSIM Travel Time Outputs'!$K:$K,'VISSIM Travel Time Outputs'!$D:$D,$D105,'VISSIM Travel Time Outputs'!$A:$A,"AVG",'VISSIM Travel Time Outputs'!$B:$B,DT$9)),"-")</f>
        <v>-</v>
      </c>
      <c r="DU105" s="34" t="str">
        <f>IFERROR(TIME(0,0,AVERAGEIFS('VISSIM Travel Time Outputs'!$K:$K,'VISSIM Travel Time Outputs'!$D:$D,$D105,'VISSIM Travel Time Outputs'!$A:$A,"AVG",'VISSIM Travel Time Outputs'!$B:$B,DU$9)),"-")</f>
        <v>-</v>
      </c>
      <c r="DV105" s="34" t="str">
        <f>IFERROR(TIME(0,0,AVERAGEIFS('VISSIM Travel Time Outputs'!$K:$K,'VISSIM Travel Time Outputs'!$D:$D,$D105,'VISSIM Travel Time Outputs'!$A:$A,"AVG",'VISSIM Travel Time Outputs'!$B:$B,DV$9)),"-")</f>
        <v>-</v>
      </c>
      <c r="DW105" s="34" t="str">
        <f>IFERROR(TIME(0,0,AVERAGEIFS('VISSIM Travel Time Outputs'!$K:$K,'VISSIM Travel Time Outputs'!$D:$D,$D105,'VISSIM Travel Time Outputs'!$A:$A,"AVG",'VISSIM Travel Time Outputs'!$B:$B,DW$9)),"-")</f>
        <v>-</v>
      </c>
      <c r="DX105" s="34" t="str">
        <f>IFERROR(TIME(0,0,AVERAGEIFS('VISSIM Travel Time Outputs'!$K:$K,'VISSIM Travel Time Outputs'!$D:$D,$D105,'VISSIM Travel Time Outputs'!$A:$A,"AVG",'VISSIM Travel Time Outputs'!$B:$B,DX$9)),"-")</f>
        <v>-</v>
      </c>
      <c r="DY105" s="34" t="str">
        <f>IFERROR(TIME(0,0,AVERAGEIFS('VISSIM Travel Time Outputs'!$K:$K,'VISSIM Travel Time Outputs'!$D:$D,$D105,'VISSIM Travel Time Outputs'!$A:$A,"AVG",'VISSIM Travel Time Outputs'!$B:$B,DY$9)),"-")</f>
        <v>-</v>
      </c>
      <c r="DZ105" s="34" t="str">
        <f>IFERROR(TIME(0,0,AVERAGEIFS('VISSIM Travel Time Outputs'!$K:$K,'VISSIM Travel Time Outputs'!$D:$D,$D105,'VISSIM Travel Time Outputs'!$A:$A,"AVG",'VISSIM Travel Time Outputs'!$B:$B,DZ$9)),"-")</f>
        <v>-</v>
      </c>
      <c r="EA105" s="34" t="str">
        <f>IFERROR(TIME(0,0,AVERAGEIFS('VISSIM Travel Time Outputs'!$K:$K,'VISSIM Travel Time Outputs'!$D:$D,$D105,'VISSIM Travel Time Outputs'!$A:$A,"AVG",'VISSIM Travel Time Outputs'!$B:$B,EA$9)),"-")</f>
        <v>-</v>
      </c>
      <c r="EB105" s="34" t="str">
        <f>IFERROR(TIME(0,0,AVERAGEIFS('VISSIM Travel Time Outputs'!$K:$K,'VISSIM Travel Time Outputs'!$D:$D,$D105,'VISSIM Travel Time Outputs'!$A:$A,"AVG",'VISSIM Travel Time Outputs'!$B:$B,EB$9)),"-")</f>
        <v>-</v>
      </c>
      <c r="EC105" s="34" t="str">
        <f>IFERROR(TIME(0,0,AVERAGEIFS('VISSIM Travel Time Outputs'!$K:$K,'VISSIM Travel Time Outputs'!$D:$D,$D105,'VISSIM Travel Time Outputs'!$A:$A,"AVG",'VISSIM Travel Time Outputs'!$B:$B,EC$9)),"-")</f>
        <v>-</v>
      </c>
      <c r="ED105" s="34" t="str">
        <f>IFERROR(TIME(0,0,AVERAGEIFS('VISSIM Travel Time Outputs'!$K:$K,'VISSIM Travel Time Outputs'!$D:$D,$D105,'VISSIM Travel Time Outputs'!$A:$A,"AVG",'VISSIM Travel Time Outputs'!$B:$B,ED$9)),"-")</f>
        <v>-</v>
      </c>
      <c r="EE105" s="34" t="str">
        <f>IFERROR(TIME(0,0,AVERAGEIFS('VISSIM Travel Time Outputs'!$K:$K,'VISSIM Travel Time Outputs'!$D:$D,$D105,'VISSIM Travel Time Outputs'!$A:$A,"AVG",'VISSIM Travel Time Outputs'!$B:$B,EE$9)),"-")</f>
        <v>-</v>
      </c>
      <c r="EF105" s="34" t="str">
        <f>IFERROR(TIME(0,0,AVERAGEIFS('VISSIM Travel Time Outputs'!$K:$K,'VISSIM Travel Time Outputs'!$D:$D,$D105,'VISSIM Travel Time Outputs'!$A:$A,"AVG",'VISSIM Travel Time Outputs'!$B:$B,EF$9)),"-")</f>
        <v>-</v>
      </c>
      <c r="EG105" s="34" t="str">
        <f>IFERROR(TIME(0,0,AVERAGEIFS('VISSIM Travel Time Outputs'!$K:$K,'VISSIM Travel Time Outputs'!$D:$D,$D105,'VISSIM Travel Time Outputs'!$A:$A,"AVG",'VISSIM Travel Time Outputs'!$B:$B,EG$9)),"-")</f>
        <v>-</v>
      </c>
      <c r="EH105" s="34" t="str">
        <f>IFERROR(TIME(0,0,AVERAGEIFS('VISSIM Travel Time Outputs'!$K:$K,'VISSIM Travel Time Outputs'!$D:$D,$D105,'VISSIM Travel Time Outputs'!$A:$A,"AVG",'VISSIM Travel Time Outputs'!$B:$B,EH$9)),"-")</f>
        <v>-</v>
      </c>
      <c r="EI105" s="134" t="str">
        <f>IFERROR(TIME(0,0,AVERAGEIFS('VISSIM Travel Time Outputs'!$K:$K,'VISSIM Travel Time Outputs'!$D:$D,$D105,'VISSIM Travel Time Outputs'!$A:$A,"AVG",'VISSIM Travel Time Outputs'!$B:$B,EI$9)),"-")</f>
        <v>-</v>
      </c>
      <c r="EJ105" s="126"/>
      <c r="EK105" s="323" t="str">
        <f>IFERROR(AVERAGEIFS('VISSIM Travel Time Outputs'!$H:$H,'VISSIM Travel Time Outputs'!$D:$D,$D105,'VISSIM Travel Time Outputs'!$A:$A,"AVG",'VISSIM Travel Time Outputs'!$B:$B,EK$9),"-")</f>
        <v>-</v>
      </c>
      <c r="EL105" s="324" t="str">
        <f>IFERROR(AVERAGEIFS('VISSIM Travel Time Outputs'!$H:$H,'VISSIM Travel Time Outputs'!$D:$D,$D105,'VISSIM Travel Time Outputs'!$A:$A,"AVG",'VISSIM Travel Time Outputs'!$B:$B,EL$9),"-")</f>
        <v>-</v>
      </c>
      <c r="EM105" s="324" t="str">
        <f>IFERROR(AVERAGEIFS('VISSIM Travel Time Outputs'!$H:$H,'VISSIM Travel Time Outputs'!$D:$D,$D105,'VISSIM Travel Time Outputs'!$A:$A,"AVG",'VISSIM Travel Time Outputs'!$B:$B,EM$9),"-")</f>
        <v>-</v>
      </c>
      <c r="EN105" s="324" t="str">
        <f>IFERROR(AVERAGEIFS('VISSIM Travel Time Outputs'!$H:$H,'VISSIM Travel Time Outputs'!$D:$D,$D105,'VISSIM Travel Time Outputs'!$A:$A,"AVG",'VISSIM Travel Time Outputs'!$B:$B,EN$9),"-")</f>
        <v>-</v>
      </c>
      <c r="EO105" s="324" t="str">
        <f>IFERROR(AVERAGEIFS('VISSIM Travel Time Outputs'!$H:$H,'VISSIM Travel Time Outputs'!$D:$D,$D105,'VISSIM Travel Time Outputs'!$A:$A,"AVG",'VISSIM Travel Time Outputs'!$B:$B,EO$9),"-")</f>
        <v>-</v>
      </c>
      <c r="EP105" s="324" t="str">
        <f>IFERROR(AVERAGEIFS('VISSIM Travel Time Outputs'!$H:$H,'VISSIM Travel Time Outputs'!$D:$D,$D105,'VISSIM Travel Time Outputs'!$A:$A,"AVG",'VISSIM Travel Time Outputs'!$B:$B,EP$9),"-")</f>
        <v>-</v>
      </c>
      <c r="EQ105" s="324" t="str">
        <f>IFERROR(AVERAGEIFS('VISSIM Travel Time Outputs'!$H:$H,'VISSIM Travel Time Outputs'!$D:$D,$D105,'VISSIM Travel Time Outputs'!$A:$A,"AVG",'VISSIM Travel Time Outputs'!$B:$B,EQ$9),"-")</f>
        <v>-</v>
      </c>
      <c r="ER105" s="324" t="str">
        <f>IFERROR(AVERAGEIFS('VISSIM Travel Time Outputs'!$H:$H,'VISSIM Travel Time Outputs'!$D:$D,$D105,'VISSIM Travel Time Outputs'!$A:$A,"AVG",'VISSIM Travel Time Outputs'!$B:$B,ER$9),"-")</f>
        <v>-</v>
      </c>
      <c r="ES105" s="324" t="str">
        <f>IFERROR(AVERAGEIFS('VISSIM Travel Time Outputs'!$H:$H,'VISSIM Travel Time Outputs'!$D:$D,$D105,'VISSIM Travel Time Outputs'!$A:$A,"AVG",'VISSIM Travel Time Outputs'!$B:$B,ES$9),"-")</f>
        <v>-</v>
      </c>
      <c r="ET105" s="324" t="str">
        <f>IFERROR(AVERAGEIFS('VISSIM Travel Time Outputs'!$H:$H,'VISSIM Travel Time Outputs'!$D:$D,$D105,'VISSIM Travel Time Outputs'!$A:$A,"AVG",'VISSIM Travel Time Outputs'!$B:$B,ET$9),"-")</f>
        <v>-</v>
      </c>
      <c r="EU105" s="324" t="str">
        <f>IFERROR(AVERAGEIFS('VISSIM Travel Time Outputs'!$H:$H,'VISSIM Travel Time Outputs'!$D:$D,$D105,'VISSIM Travel Time Outputs'!$A:$A,"AVG",'VISSIM Travel Time Outputs'!$B:$B,EU$9),"-")</f>
        <v>-</v>
      </c>
      <c r="EV105" s="324" t="str">
        <f>IFERROR(AVERAGEIFS('VISSIM Travel Time Outputs'!$H:$H,'VISSIM Travel Time Outputs'!$D:$D,$D105,'VISSIM Travel Time Outputs'!$A:$A,"AVG",'VISSIM Travel Time Outputs'!$B:$B,EV$9),"-")</f>
        <v>-</v>
      </c>
      <c r="EW105" s="324" t="str">
        <f>IFERROR(AVERAGEIFS('VISSIM Travel Time Outputs'!$H:$H,'VISSIM Travel Time Outputs'!$D:$D,$D105,'VISSIM Travel Time Outputs'!$A:$A,"AVG",'VISSIM Travel Time Outputs'!$B:$B,EW$9),"-")</f>
        <v>-</v>
      </c>
      <c r="EX105" s="324" t="str">
        <f>IFERROR(AVERAGEIFS('VISSIM Travel Time Outputs'!$H:$H,'VISSIM Travel Time Outputs'!$D:$D,$D105,'VISSIM Travel Time Outputs'!$A:$A,"AVG",'VISSIM Travel Time Outputs'!$B:$B,EX$9),"-")</f>
        <v>-</v>
      </c>
      <c r="EY105" s="324" t="str">
        <f>IFERROR(AVERAGEIFS('VISSIM Travel Time Outputs'!$H:$H,'VISSIM Travel Time Outputs'!$D:$D,$D105,'VISSIM Travel Time Outputs'!$A:$A,"AVG",'VISSIM Travel Time Outputs'!$B:$B,EY$9),"-")</f>
        <v>-</v>
      </c>
      <c r="EZ105" s="325" t="str">
        <f>IFERROR(AVERAGEIFS('VISSIM Travel Time Outputs'!$H:$H,'VISSIM Travel Time Outputs'!$D:$D,$D105,'VISSIM Travel Time Outputs'!$A:$A,"AVG",'VISSIM Travel Time Outputs'!$B:$B,EZ$9),"-")</f>
        <v>-</v>
      </c>
      <c r="FA105" s="254"/>
      <c r="FB105" s="209" t="str">
        <f t="shared" si="44"/>
        <v>--</v>
      </c>
      <c r="FC105" s="354" t="str">
        <f t="shared" si="45"/>
        <v>--</v>
      </c>
      <c r="FD105" s="325">
        <f t="shared" si="46"/>
        <v>0</v>
      </c>
      <c r="FE105" s="331"/>
      <c r="FF105" s="209" t="str">
        <f>IFERROR(GETPIVOTDATA("Average of TRAVTM(40)",#REF!,"TIMEINT",FF$9,"VEHICLETRAVELTIMEMEASUREMENT",$D105)/3600/24,"--")</f>
        <v>--</v>
      </c>
      <c r="FG105" s="34" t="str">
        <f>IFERROR(GETPIVOTDATA("Average of TRAVTM(40)",#REF!,"TIMEINT",FG$9,"VEHICLETRAVELTIMEMEASUREMENT",$D105)/3600/24,"--")</f>
        <v>--</v>
      </c>
      <c r="FH105" s="34" t="str">
        <f>IFERROR(GETPIVOTDATA("Average of TRAVTM(40)",#REF!,"TIMEINT",FH$9,"VEHICLETRAVELTIMEMEASUREMENT",$D105)/3600/24,"--")</f>
        <v>--</v>
      </c>
      <c r="FI105" s="34" t="str">
        <f>IFERROR(GETPIVOTDATA("Average of TRAVTM(40)",#REF!,"TIMEINT",FI$9,"VEHICLETRAVELTIMEMEASUREMENT",$D105)/3600/24,"--")</f>
        <v>--</v>
      </c>
      <c r="FJ105" s="34" t="str">
        <f>IFERROR(GETPIVOTDATA("Average of TRAVTM(40)",#REF!,"TIMEINT",FJ$9,"VEHICLETRAVELTIMEMEASUREMENT",$D105)/3600/24,"--")</f>
        <v>--</v>
      </c>
      <c r="FK105" s="34" t="str">
        <f>IFERROR(GETPIVOTDATA("Average of TRAVTM(40)",#REF!,"TIMEINT",FK$9,"VEHICLETRAVELTIMEMEASUREMENT",$D105)/3600/24,"--")</f>
        <v>--</v>
      </c>
      <c r="FL105" s="34" t="str">
        <f>IFERROR(GETPIVOTDATA("Average of TRAVTM(40)",#REF!,"TIMEINT",FL$9,"VEHICLETRAVELTIMEMEASUREMENT",$D105)/3600/24,"--")</f>
        <v>--</v>
      </c>
      <c r="FM105" s="34" t="str">
        <f>IFERROR(GETPIVOTDATA("Average of TRAVTM(40)",#REF!,"TIMEINT",FM$9,"VEHICLETRAVELTIMEMEASUREMENT",$D105)/3600/24,"--")</f>
        <v>--</v>
      </c>
      <c r="FN105" s="34" t="str">
        <f>IFERROR(GETPIVOTDATA("Average of TRAVTM(40)",#REF!,"TIMEINT",FN$9,"VEHICLETRAVELTIMEMEASUREMENT",$D105)/3600/24,"--")</f>
        <v>--</v>
      </c>
      <c r="FO105" s="34" t="str">
        <f>IFERROR(GETPIVOTDATA("Average of TRAVTM(40)",#REF!,"TIMEINT",FO$9,"VEHICLETRAVELTIMEMEASUREMENT",$D105)/3600/24,"--")</f>
        <v>--</v>
      </c>
      <c r="FP105" s="34" t="str">
        <f>IFERROR(GETPIVOTDATA("Average of TRAVTM(40)",#REF!,"TIMEINT",FP$9,"VEHICLETRAVELTIMEMEASUREMENT",$D105)/3600/24,"--")</f>
        <v>--</v>
      </c>
      <c r="FQ105" s="34" t="str">
        <f>IFERROR(GETPIVOTDATA("Average of TRAVTM(40)",#REF!,"TIMEINT",FQ$9,"VEHICLETRAVELTIMEMEASUREMENT",$D105)/3600/24,"--")</f>
        <v>--</v>
      </c>
      <c r="FR105" s="34" t="str">
        <f>IFERROR(GETPIVOTDATA("Average of TRAVTM(40)",#REF!,"TIMEINT",FR$9,"VEHICLETRAVELTIMEMEASUREMENT",$D105)/3600/24,"--")</f>
        <v>--</v>
      </c>
      <c r="FS105" s="34" t="str">
        <f>IFERROR(GETPIVOTDATA("Average of TRAVTM(40)",#REF!,"TIMEINT",FS$9,"VEHICLETRAVELTIMEMEASUREMENT",$D105)/3600/24,"--")</f>
        <v>--</v>
      </c>
      <c r="FT105" s="34" t="str">
        <f>IFERROR(GETPIVOTDATA("Average of TRAVTM(40)",#REF!,"TIMEINT",FT$9,"VEHICLETRAVELTIMEMEASUREMENT",$D105)/3600/24,"--")</f>
        <v>--</v>
      </c>
      <c r="FU105" s="134" t="str">
        <f>IFERROR(GETPIVOTDATA("Average of TRAVTM(40)",#REF!,"TIMEINT",FU$9,"VEHICLETRAVELTIMEMEASUREMENT",$D105)/3600/24,"--")</f>
        <v>--</v>
      </c>
      <c r="FV105" s="331"/>
      <c r="FW105" s="323" t="str">
        <f>IFERROR(GETPIVOTDATA("Average of VEHS(40)",#REF!,"TIMEINT",FW$9,"VEHICLETRAVELTIMEMEASUREMENT",$D105),"--")</f>
        <v>--</v>
      </c>
      <c r="FX105" s="324" t="str">
        <f>IFERROR(GETPIVOTDATA("Average of VEHS(40)",#REF!,"TIMEINT",FX$9,"VEHICLETRAVELTIMEMEASUREMENT",$D105),"--")</f>
        <v>--</v>
      </c>
      <c r="FY105" s="324" t="str">
        <f>IFERROR(GETPIVOTDATA("Average of VEHS(40)",#REF!,"TIMEINT",FY$9,"VEHICLETRAVELTIMEMEASUREMENT",$D105),"--")</f>
        <v>--</v>
      </c>
      <c r="FZ105" s="324" t="str">
        <f>IFERROR(GETPIVOTDATA("Average of VEHS(40)",#REF!,"TIMEINT",FZ$9,"VEHICLETRAVELTIMEMEASUREMENT",$D105),"--")</f>
        <v>--</v>
      </c>
      <c r="GA105" s="324" t="str">
        <f>IFERROR(GETPIVOTDATA("Average of VEHS(40)",#REF!,"TIMEINT",GA$9,"VEHICLETRAVELTIMEMEASUREMENT",$D105),"--")</f>
        <v>--</v>
      </c>
      <c r="GB105" s="324" t="str">
        <f>IFERROR(GETPIVOTDATA("Average of VEHS(40)",#REF!,"TIMEINT",GB$9,"VEHICLETRAVELTIMEMEASUREMENT",$D105),"--")</f>
        <v>--</v>
      </c>
      <c r="GC105" s="324" t="str">
        <f>IFERROR(GETPIVOTDATA("Average of VEHS(40)",#REF!,"TIMEINT",GC$9,"VEHICLETRAVELTIMEMEASUREMENT",$D105),"--")</f>
        <v>--</v>
      </c>
      <c r="GD105" s="324" t="str">
        <f>IFERROR(GETPIVOTDATA("Average of VEHS(40)",#REF!,"TIMEINT",GD$9,"VEHICLETRAVELTIMEMEASUREMENT",$D105),"--")</f>
        <v>--</v>
      </c>
      <c r="GE105" s="324" t="str">
        <f>IFERROR(GETPIVOTDATA("Average of VEHS(40)",#REF!,"TIMEINT",GE$9,"VEHICLETRAVELTIMEMEASUREMENT",$D105),"--")</f>
        <v>--</v>
      </c>
      <c r="GF105" s="324" t="str">
        <f>IFERROR(GETPIVOTDATA("Average of VEHS(40)",#REF!,"TIMEINT",GF$9,"VEHICLETRAVELTIMEMEASUREMENT",$D105),"--")</f>
        <v>--</v>
      </c>
      <c r="GG105" s="324" t="str">
        <f>IFERROR(GETPIVOTDATA("Average of VEHS(40)",#REF!,"TIMEINT",GG$9,"VEHICLETRAVELTIMEMEASUREMENT",$D105),"--")</f>
        <v>--</v>
      </c>
      <c r="GH105" s="324" t="str">
        <f>IFERROR(GETPIVOTDATA("Average of VEHS(40)",#REF!,"TIMEINT",GH$9,"VEHICLETRAVELTIMEMEASUREMENT",$D105),"--")</f>
        <v>--</v>
      </c>
      <c r="GI105" s="324" t="str">
        <f>IFERROR(GETPIVOTDATA("Average of VEHS(40)",#REF!,"TIMEINT",GI$9,"VEHICLETRAVELTIMEMEASUREMENT",$D105),"--")</f>
        <v>--</v>
      </c>
      <c r="GJ105" s="324" t="str">
        <f>IFERROR(GETPIVOTDATA("Average of VEHS(40)",#REF!,"TIMEINT",GJ$9,"VEHICLETRAVELTIMEMEASUREMENT",$D105),"--")</f>
        <v>--</v>
      </c>
      <c r="GK105" s="324" t="str">
        <f>IFERROR(GETPIVOTDATA("Average of VEHS(40)",#REF!,"TIMEINT",GK$9,"VEHICLETRAVELTIMEMEASUREMENT",$D105),"--")</f>
        <v>--</v>
      </c>
      <c r="GL105" s="325" t="str">
        <f>IFERROR(GETPIVOTDATA("Average of VEHS(40)",#REF!,"TIMEINT",GL$9,"VEHICLETRAVELTIMEMEASUREMENT",$D105),"--")</f>
        <v>--</v>
      </c>
      <c r="GM105" s="331"/>
      <c r="GN105" s="209" t="str">
        <f t="shared" si="47"/>
        <v>--</v>
      </c>
      <c r="GO105" s="354" t="str">
        <f t="shared" si="48"/>
        <v>--</v>
      </c>
      <c r="GP105" s="325">
        <f t="shared" si="49"/>
        <v>0</v>
      </c>
      <c r="GQ105" s="331"/>
      <c r="GR105" s="209" t="str">
        <f>IFERROR(GETPIVOTDATA("Average of TRAVTM(60)",#REF!,"TIMEINT",GR$9,"VEHICLETRAVELTIMEMEASUREMENT",$D105)/3600/24,"--")</f>
        <v>--</v>
      </c>
      <c r="GS105" s="34" t="str">
        <f>IFERROR(GETPIVOTDATA("Average of TRAVTM(60)",#REF!,"TIMEINT",GS$9,"VEHICLETRAVELTIMEMEASUREMENT",$D105)/3600/24,"--")</f>
        <v>--</v>
      </c>
      <c r="GT105" s="34" t="str">
        <f>IFERROR(GETPIVOTDATA("Average of TRAVTM(60)",#REF!,"TIMEINT",GT$9,"VEHICLETRAVELTIMEMEASUREMENT",$D105)/3600/24,"--")</f>
        <v>--</v>
      </c>
      <c r="GU105" s="34" t="str">
        <f>IFERROR(GETPIVOTDATA("Average of TRAVTM(60)",#REF!,"TIMEINT",GU$9,"VEHICLETRAVELTIMEMEASUREMENT",$D105)/3600/24,"--")</f>
        <v>--</v>
      </c>
      <c r="GV105" s="34" t="str">
        <f>IFERROR(GETPIVOTDATA("Average of TRAVTM(60)",#REF!,"TIMEINT",GV$9,"VEHICLETRAVELTIMEMEASUREMENT",$D105)/3600/24,"--")</f>
        <v>--</v>
      </c>
      <c r="GW105" s="34" t="str">
        <f>IFERROR(GETPIVOTDATA("Average of TRAVTM(60)",#REF!,"TIMEINT",GW$9,"VEHICLETRAVELTIMEMEASUREMENT",$D105)/3600/24,"--")</f>
        <v>--</v>
      </c>
      <c r="GX105" s="34" t="str">
        <f>IFERROR(GETPIVOTDATA("Average of TRAVTM(60)",#REF!,"TIMEINT",GX$9,"VEHICLETRAVELTIMEMEASUREMENT",$D105)/3600/24,"--")</f>
        <v>--</v>
      </c>
      <c r="GY105" s="34" t="str">
        <f>IFERROR(GETPIVOTDATA("Average of TRAVTM(60)",#REF!,"TIMEINT",GY$9,"VEHICLETRAVELTIMEMEASUREMENT",$D105)/3600/24,"--")</f>
        <v>--</v>
      </c>
      <c r="GZ105" s="34" t="str">
        <f>IFERROR(GETPIVOTDATA("Average of TRAVTM(60)",#REF!,"TIMEINT",GZ$9,"VEHICLETRAVELTIMEMEASUREMENT",$D105)/3600/24,"--")</f>
        <v>--</v>
      </c>
      <c r="HA105" s="34" t="str">
        <f>IFERROR(GETPIVOTDATA("Average of TRAVTM(60)",#REF!,"TIMEINT",HA$9,"VEHICLETRAVELTIMEMEASUREMENT",$D105)/3600/24,"--")</f>
        <v>--</v>
      </c>
      <c r="HB105" s="34" t="str">
        <f>IFERROR(GETPIVOTDATA("Average of TRAVTM(60)",#REF!,"TIMEINT",HB$9,"VEHICLETRAVELTIMEMEASUREMENT",$D105)/3600/24,"--")</f>
        <v>--</v>
      </c>
      <c r="HC105" s="34" t="str">
        <f>IFERROR(GETPIVOTDATA("Average of TRAVTM(60)",#REF!,"TIMEINT",HC$9,"VEHICLETRAVELTIMEMEASUREMENT",$D105)/3600/24,"--")</f>
        <v>--</v>
      </c>
      <c r="HD105" s="34" t="str">
        <f>IFERROR(GETPIVOTDATA("Average of TRAVTM(60)",#REF!,"TIMEINT",HD$9,"VEHICLETRAVELTIMEMEASUREMENT",$D105)/3600/24,"--")</f>
        <v>--</v>
      </c>
      <c r="HE105" s="34" t="str">
        <f>IFERROR(GETPIVOTDATA("Average of TRAVTM(60)",#REF!,"TIMEINT",HE$9,"VEHICLETRAVELTIMEMEASUREMENT",$D105)/3600/24,"--")</f>
        <v>--</v>
      </c>
      <c r="HF105" s="34" t="str">
        <f>IFERROR(GETPIVOTDATA("Average of TRAVTM(60)",#REF!,"TIMEINT",HF$9,"VEHICLETRAVELTIMEMEASUREMENT",$D105)/3600/24,"--")</f>
        <v>--</v>
      </c>
      <c r="HG105" s="134" t="str">
        <f>IFERROR(GETPIVOTDATA("Average of TRAVTM(60)",#REF!,"TIMEINT",HG$9,"VEHICLETRAVELTIMEMEASUREMENT",$D105)/3600/24,"--")</f>
        <v>--</v>
      </c>
      <c r="HH105" s="331"/>
      <c r="HI105" s="323" t="str">
        <f>IFERROR(GETPIVOTDATA("Average of VEHS(60)",#REF!,"TIMEINT",HI$9,"VEHICLETRAVELTIMEMEASUREMENT",$D105),"--")</f>
        <v>--</v>
      </c>
      <c r="HJ105" s="324" t="str">
        <f>IFERROR(GETPIVOTDATA("Average of VEHS(60)",#REF!,"TIMEINT",HJ$9,"VEHICLETRAVELTIMEMEASUREMENT",$D105),"--")</f>
        <v>--</v>
      </c>
      <c r="HK105" s="324" t="str">
        <f>IFERROR(GETPIVOTDATA("Average of VEHS(60)",#REF!,"TIMEINT",HK$9,"VEHICLETRAVELTIMEMEASUREMENT",$D105),"--")</f>
        <v>--</v>
      </c>
      <c r="HL105" s="324" t="str">
        <f>IFERROR(GETPIVOTDATA("Average of VEHS(60)",#REF!,"TIMEINT",HL$9,"VEHICLETRAVELTIMEMEASUREMENT",$D105),"--")</f>
        <v>--</v>
      </c>
      <c r="HM105" s="324" t="str">
        <f>IFERROR(GETPIVOTDATA("Average of VEHS(60)",#REF!,"TIMEINT",HM$9,"VEHICLETRAVELTIMEMEASUREMENT",$D105),"--")</f>
        <v>--</v>
      </c>
      <c r="HN105" s="324" t="str">
        <f>IFERROR(GETPIVOTDATA("Average of VEHS(60)",#REF!,"TIMEINT",HN$9,"VEHICLETRAVELTIMEMEASUREMENT",$D105),"--")</f>
        <v>--</v>
      </c>
      <c r="HO105" s="324" t="str">
        <f>IFERROR(GETPIVOTDATA("Average of VEHS(60)",#REF!,"TIMEINT",HO$9,"VEHICLETRAVELTIMEMEASUREMENT",$D105),"--")</f>
        <v>--</v>
      </c>
      <c r="HP105" s="324" t="str">
        <f>IFERROR(GETPIVOTDATA("Average of VEHS(60)",#REF!,"TIMEINT",HP$9,"VEHICLETRAVELTIMEMEASUREMENT",$D105),"--")</f>
        <v>--</v>
      </c>
      <c r="HQ105" s="324" t="str">
        <f>IFERROR(GETPIVOTDATA("Average of VEHS(60)",#REF!,"TIMEINT",HQ$9,"VEHICLETRAVELTIMEMEASUREMENT",$D105),"--")</f>
        <v>--</v>
      </c>
      <c r="HR105" s="324" t="str">
        <f>IFERROR(GETPIVOTDATA("Average of VEHS(60)",#REF!,"TIMEINT",HR$9,"VEHICLETRAVELTIMEMEASUREMENT",$D105),"--")</f>
        <v>--</v>
      </c>
      <c r="HS105" s="324" t="str">
        <f>IFERROR(GETPIVOTDATA("Average of VEHS(60)",#REF!,"TIMEINT",HS$9,"VEHICLETRAVELTIMEMEASUREMENT",$D105),"--")</f>
        <v>--</v>
      </c>
      <c r="HT105" s="324" t="str">
        <f>IFERROR(GETPIVOTDATA("Average of VEHS(60)",#REF!,"TIMEINT",HT$9,"VEHICLETRAVELTIMEMEASUREMENT",$D105),"--")</f>
        <v>--</v>
      </c>
      <c r="HU105" s="324" t="str">
        <f>IFERROR(GETPIVOTDATA("Average of VEHS(60)",#REF!,"TIMEINT",HU$9,"VEHICLETRAVELTIMEMEASUREMENT",$D105),"--")</f>
        <v>--</v>
      </c>
      <c r="HV105" s="324" t="str">
        <f>IFERROR(GETPIVOTDATA("Average of VEHS(60)",#REF!,"TIMEINT",HV$9,"VEHICLETRAVELTIMEMEASUREMENT",$D105),"--")</f>
        <v>--</v>
      </c>
      <c r="HW105" s="324" t="str">
        <f>IFERROR(GETPIVOTDATA("Average of VEHS(60)",#REF!,"TIMEINT",HW$9,"VEHICLETRAVELTIMEMEASUREMENT",$D105),"--")</f>
        <v>--</v>
      </c>
      <c r="HX105" s="325" t="str">
        <f>IFERROR(GETPIVOTDATA("Average of VEHS(60)",#REF!,"TIMEINT",HX$9,"VEHICLETRAVELTIMEMEASUREMENT",$D105),"--")</f>
        <v>--</v>
      </c>
      <c r="HY105" s="331"/>
      <c r="HZ105" s="209" t="str">
        <f t="shared" si="50"/>
        <v>--</v>
      </c>
      <c r="IA105" s="354" t="str">
        <f t="shared" si="51"/>
        <v>--</v>
      </c>
      <c r="IB105" s="325">
        <f t="shared" si="52"/>
        <v>0</v>
      </c>
      <c r="IC105" s="638"/>
      <c r="ID105" s="323" t="str">
        <f>IFERROR(AVERAGEIFS('VISSIM Travel Time Outputs'!#REF!,'VISSIM Travel Time Outputs'!#REF!,$D105,'VISSIM Travel Time Outputs'!#REF!,"AVG",'VISSIM Travel Time Outputs'!#REF!,ID$9),"-")</f>
        <v>-</v>
      </c>
      <c r="IE105" s="324" t="str">
        <f>IFERROR(AVERAGEIFS('VISSIM Travel Time Outputs'!#REF!,'VISSIM Travel Time Outputs'!#REF!,$D105,'VISSIM Travel Time Outputs'!#REF!,"AVG",'VISSIM Travel Time Outputs'!#REF!,IE$9),"-")</f>
        <v>-</v>
      </c>
      <c r="IF105" s="324" t="str">
        <f>IFERROR(AVERAGEIFS('VISSIM Travel Time Outputs'!#REF!,'VISSIM Travel Time Outputs'!#REF!,$D105,'VISSIM Travel Time Outputs'!#REF!,"AVG",'VISSIM Travel Time Outputs'!#REF!,IF$9),"-")</f>
        <v>-</v>
      </c>
      <c r="IG105" s="324" t="str">
        <f>IFERROR(AVERAGEIFS('VISSIM Travel Time Outputs'!#REF!,'VISSIM Travel Time Outputs'!#REF!,$D105,'VISSIM Travel Time Outputs'!#REF!,"AVG",'VISSIM Travel Time Outputs'!#REF!,IG$9),"-")</f>
        <v>-</v>
      </c>
      <c r="IH105" s="324" t="str">
        <f>IFERROR(AVERAGEIFS('VISSIM Travel Time Outputs'!#REF!,'VISSIM Travel Time Outputs'!#REF!,$D105,'VISSIM Travel Time Outputs'!#REF!,"AVG",'VISSIM Travel Time Outputs'!#REF!,IH$9),"-")</f>
        <v>-</v>
      </c>
      <c r="II105" s="324" t="str">
        <f>IFERROR(AVERAGEIFS('VISSIM Travel Time Outputs'!#REF!,'VISSIM Travel Time Outputs'!#REF!,$D105,'VISSIM Travel Time Outputs'!#REF!,"AVG",'VISSIM Travel Time Outputs'!#REF!,II$9),"-")</f>
        <v>-</v>
      </c>
      <c r="IJ105" s="324" t="str">
        <f>IFERROR(AVERAGEIFS('VISSIM Travel Time Outputs'!#REF!,'VISSIM Travel Time Outputs'!#REF!,$D105,'VISSIM Travel Time Outputs'!#REF!,"AVG",'VISSIM Travel Time Outputs'!#REF!,IJ$9),"-")</f>
        <v>-</v>
      </c>
      <c r="IK105" s="324" t="str">
        <f>IFERROR(AVERAGEIFS('VISSIM Travel Time Outputs'!#REF!,'VISSIM Travel Time Outputs'!#REF!,$D105,'VISSIM Travel Time Outputs'!#REF!,"AVG",'VISSIM Travel Time Outputs'!#REF!,IK$9),"-")</f>
        <v>-</v>
      </c>
      <c r="IL105" s="324" t="str">
        <f>IFERROR(AVERAGEIFS('VISSIM Travel Time Outputs'!#REF!,'VISSIM Travel Time Outputs'!#REF!,$D105,'VISSIM Travel Time Outputs'!#REF!,"AVG",'VISSIM Travel Time Outputs'!#REF!,IL$9),"-")</f>
        <v>-</v>
      </c>
      <c r="IM105" s="324" t="str">
        <f>IFERROR(AVERAGEIFS('VISSIM Travel Time Outputs'!#REF!,'VISSIM Travel Time Outputs'!#REF!,$D105,'VISSIM Travel Time Outputs'!#REF!,"AVG",'VISSIM Travel Time Outputs'!#REF!,IM$9),"-")</f>
        <v>-</v>
      </c>
      <c r="IN105" s="324" t="str">
        <f>IFERROR(AVERAGEIFS('VISSIM Travel Time Outputs'!#REF!,'VISSIM Travel Time Outputs'!#REF!,$D105,'VISSIM Travel Time Outputs'!#REF!,"AVG",'VISSIM Travel Time Outputs'!#REF!,IN$9),"-")</f>
        <v>-</v>
      </c>
      <c r="IO105" s="324" t="str">
        <f>IFERROR(AVERAGEIFS('VISSIM Travel Time Outputs'!#REF!,'VISSIM Travel Time Outputs'!#REF!,$D105,'VISSIM Travel Time Outputs'!#REF!,"AVG",'VISSIM Travel Time Outputs'!#REF!,IO$9),"-")</f>
        <v>-</v>
      </c>
      <c r="IP105" s="324" t="str">
        <f>IFERROR(AVERAGEIFS('VISSIM Travel Time Outputs'!#REF!,'VISSIM Travel Time Outputs'!#REF!,$D105,'VISSIM Travel Time Outputs'!#REF!,"AVG",'VISSIM Travel Time Outputs'!#REF!,IP$9),"-")</f>
        <v>-</v>
      </c>
      <c r="IQ105" s="324" t="str">
        <f>IFERROR(AVERAGEIFS('VISSIM Travel Time Outputs'!#REF!,'VISSIM Travel Time Outputs'!#REF!,$D105,'VISSIM Travel Time Outputs'!#REF!,"AVG",'VISSIM Travel Time Outputs'!#REF!,IQ$9),"-")</f>
        <v>-</v>
      </c>
      <c r="IR105" s="324" t="str">
        <f>IFERROR(AVERAGEIFS('VISSIM Travel Time Outputs'!#REF!,'VISSIM Travel Time Outputs'!#REF!,$D105,'VISSIM Travel Time Outputs'!#REF!,"AVG",'VISSIM Travel Time Outputs'!#REF!,IR$9),"-")</f>
        <v>-</v>
      </c>
      <c r="IS105" s="325" t="str">
        <f>IFERROR(AVERAGEIFS('VISSIM Travel Time Outputs'!#REF!,'VISSIM Travel Time Outputs'!#REF!,$D105,'VISSIM Travel Time Outputs'!#REF!,"AVG",'VISSIM Travel Time Outputs'!#REF!,IS$9),"-")</f>
        <v>-</v>
      </c>
      <c r="IT105" s="325" t="str">
        <f t="shared" si="53"/>
        <v>--</v>
      </c>
    </row>
    <row r="106" spans="1:254" x14ac:dyDescent="0.35">
      <c r="A106" s="252" t="str">
        <f t="shared" si="34"/>
        <v>H</v>
      </c>
      <c r="B106" s="319">
        <f t="shared" si="54"/>
        <v>97</v>
      </c>
      <c r="C106" s="413">
        <f>INDEX('Input - Travel Times'!$B$3:$AH$103,MATCH($B106,'Input - Travel Times'!$B$3:$B$103,0),MATCH(C$9,'Input - Travel Times'!$B$3:$AH$3,0))</f>
        <v>0</v>
      </c>
      <c r="D106" s="150">
        <f>INDEX('Input - Travel Times'!$B$3:$AH$103,MATCH($B106,'Input - Travel Times'!$B$3:$B$103,0),MATCH(D$9,'Input - Travel Times'!$B$3:$AH$3,0))</f>
        <v>0</v>
      </c>
      <c r="E106" s="518">
        <f>TIME(0,0,INDEX('Input - Travel Times'!$B$3:$AH$103,MATCH($B106,'Input - Travel Times'!$B$3:$B$103,0),MATCH(E$9,'Input - Travel Times'!$B$3:$AH$3,0)))</f>
        <v>0</v>
      </c>
      <c r="F106" s="518">
        <f>TIME(0,0,INDEX('Input - Travel Times'!$B$3:$AH$103,MATCH($B106,'Input - Travel Times'!$B$3:$B$103,0),MATCH(F$9,'Input - Travel Times'!$B$3:$AH$3,0)))</f>
        <v>0</v>
      </c>
      <c r="G106" s="518">
        <f>TIME(0,0,INDEX('Input - Travel Times'!$B$3:$AH$103,MATCH($B106,'Input - Travel Times'!$B$3:$B$103,0),MATCH(G$9,'Input - Travel Times'!$B$3:$AH$3,0)))</f>
        <v>0</v>
      </c>
      <c r="H106" s="518">
        <f>TIME(0,0,INDEX('Input - Travel Times'!$B$3:$AH$103,MATCH($B106,'Input - Travel Times'!$B$3:$B$103,0),MATCH(H$9,'Input - Travel Times'!$B$3:$AH$3,0)))</f>
        <v>0</v>
      </c>
      <c r="I106" s="130"/>
      <c r="J106" s="209" t="str">
        <f>IFERROR(TIME(0,0,AVERAGEIFS('VISSIM Travel Time Outputs'!$I:$I,'VISSIM Travel Time Outputs'!$D:$D,$D106,'VISSIM Travel Time Outputs'!$A:$A,"AVG",'VISSIM Travel Time Outputs'!$B:$B,J$9)),"-")</f>
        <v>-</v>
      </c>
      <c r="K106" s="34" t="str">
        <f>IFERROR(TIME(0,0,AVERAGEIFS('VISSIM Travel Time Outputs'!$I:$I,'VISSIM Travel Time Outputs'!$D:$D,$D106,'VISSIM Travel Time Outputs'!$A:$A,"AVG",'VISSIM Travel Time Outputs'!$B:$B,K$9)),"-")</f>
        <v>-</v>
      </c>
      <c r="L106" s="34" t="str">
        <f>IFERROR(TIME(0,0,AVERAGEIFS('VISSIM Travel Time Outputs'!$I:$I,'VISSIM Travel Time Outputs'!$D:$D,$D106,'VISSIM Travel Time Outputs'!$A:$A,"AVG",'VISSIM Travel Time Outputs'!$B:$B,L$9)),"-")</f>
        <v>-</v>
      </c>
      <c r="M106" s="34" t="str">
        <f>IFERROR(TIME(0,0,AVERAGEIFS('VISSIM Travel Time Outputs'!$I:$I,'VISSIM Travel Time Outputs'!$D:$D,$D106,'VISSIM Travel Time Outputs'!$A:$A,"AVG",'VISSIM Travel Time Outputs'!$B:$B,M$9)),"-")</f>
        <v>-</v>
      </c>
      <c r="N106" s="34" t="str">
        <f>IFERROR(TIME(0,0,AVERAGEIFS('VISSIM Travel Time Outputs'!$I:$I,'VISSIM Travel Time Outputs'!$D:$D,$D106,'VISSIM Travel Time Outputs'!$A:$A,"AVG",'VISSIM Travel Time Outputs'!$B:$B,N$9)),"-")</f>
        <v>-</v>
      </c>
      <c r="O106" s="34" t="str">
        <f>IFERROR(TIME(0,0,AVERAGEIFS('VISSIM Travel Time Outputs'!$I:$I,'VISSIM Travel Time Outputs'!$D:$D,$D106,'VISSIM Travel Time Outputs'!$A:$A,"AVG",'VISSIM Travel Time Outputs'!$B:$B,O$9)),"-")</f>
        <v>-</v>
      </c>
      <c r="P106" s="34" t="str">
        <f>IFERROR(TIME(0,0,AVERAGEIFS('VISSIM Travel Time Outputs'!$I:$I,'VISSIM Travel Time Outputs'!$D:$D,$D106,'VISSIM Travel Time Outputs'!$A:$A,"AVG",'VISSIM Travel Time Outputs'!$B:$B,P$9)),"-")</f>
        <v>-</v>
      </c>
      <c r="Q106" s="34" t="str">
        <f>IFERROR(TIME(0,0,AVERAGEIFS('VISSIM Travel Time Outputs'!$I:$I,'VISSIM Travel Time Outputs'!$D:$D,$D106,'VISSIM Travel Time Outputs'!$A:$A,"AVG",'VISSIM Travel Time Outputs'!$B:$B,Q$9)),"-")</f>
        <v>-</v>
      </c>
      <c r="R106" s="34" t="str">
        <f>IFERROR(TIME(0,0,AVERAGEIFS('VISSIM Travel Time Outputs'!$I:$I,'VISSIM Travel Time Outputs'!$D:$D,$D106,'VISSIM Travel Time Outputs'!$A:$A,"AVG",'VISSIM Travel Time Outputs'!$B:$B,R$9)),"-")</f>
        <v>-</v>
      </c>
      <c r="S106" s="34" t="str">
        <f>IFERROR(TIME(0,0,AVERAGEIFS('VISSIM Travel Time Outputs'!$I:$I,'VISSIM Travel Time Outputs'!$D:$D,$D106,'VISSIM Travel Time Outputs'!$A:$A,"AVG",'VISSIM Travel Time Outputs'!$B:$B,S$9)),"-")</f>
        <v>-</v>
      </c>
      <c r="T106" s="34" t="str">
        <f>IFERROR(TIME(0,0,AVERAGEIFS('VISSIM Travel Time Outputs'!$I:$I,'VISSIM Travel Time Outputs'!$D:$D,$D106,'VISSIM Travel Time Outputs'!$A:$A,"AVG",'VISSIM Travel Time Outputs'!$B:$B,T$9)),"-")</f>
        <v>-</v>
      </c>
      <c r="U106" s="34" t="str">
        <f>IFERROR(TIME(0,0,AVERAGEIFS('VISSIM Travel Time Outputs'!$I:$I,'VISSIM Travel Time Outputs'!$D:$D,$D106,'VISSIM Travel Time Outputs'!$A:$A,"AVG",'VISSIM Travel Time Outputs'!$B:$B,U$9)),"-")</f>
        <v>-</v>
      </c>
      <c r="V106" s="34" t="str">
        <f>IFERROR(TIME(0,0,AVERAGEIFS('VISSIM Travel Time Outputs'!$I:$I,'VISSIM Travel Time Outputs'!$D:$D,$D106,'VISSIM Travel Time Outputs'!$A:$A,"AVG",'VISSIM Travel Time Outputs'!$B:$B,V$9)),"-")</f>
        <v>-</v>
      </c>
      <c r="W106" s="34" t="str">
        <f>IFERROR(TIME(0,0,AVERAGEIFS('VISSIM Travel Time Outputs'!$I:$I,'VISSIM Travel Time Outputs'!$D:$D,$D106,'VISSIM Travel Time Outputs'!$A:$A,"AVG",'VISSIM Travel Time Outputs'!$B:$B,W$9)),"-")</f>
        <v>-</v>
      </c>
      <c r="X106" s="34" t="str">
        <f>IFERROR(TIME(0,0,AVERAGEIFS('VISSIM Travel Time Outputs'!$I:$I,'VISSIM Travel Time Outputs'!$D:$D,$D106,'VISSIM Travel Time Outputs'!$A:$A,"AVG",'VISSIM Travel Time Outputs'!$B:$B,X$9)),"-")</f>
        <v>-</v>
      </c>
      <c r="Y106" s="134" t="str">
        <f>IFERROR(TIME(0,0,AVERAGEIFS('VISSIM Travel Time Outputs'!$I:$I,'VISSIM Travel Time Outputs'!$D:$D,$D106,'VISSIM Travel Time Outputs'!$A:$A,"AVG",'VISSIM Travel Time Outputs'!$B:$B,Y$9)),"-")</f>
        <v>-</v>
      </c>
      <c r="Z106" s="254"/>
      <c r="AA106" s="323" t="str">
        <f>IFERROR(AVERAGEIFS('VISSIM Travel Time Outputs'!$F:$F,'VISSIM Travel Time Outputs'!$D:$D,$D106,'VISSIM Travel Time Outputs'!$A:$A,"AVG",'VISSIM Travel Time Outputs'!$B:$B,AA$9),"-")</f>
        <v>-</v>
      </c>
      <c r="AB106" s="324" t="str">
        <f>IFERROR(AVERAGEIFS('VISSIM Travel Time Outputs'!$F:$F,'VISSIM Travel Time Outputs'!$D:$D,$D106,'VISSIM Travel Time Outputs'!$A:$A,"AVG",'VISSIM Travel Time Outputs'!$B:$B,AB$9),"-")</f>
        <v>-</v>
      </c>
      <c r="AC106" s="324" t="str">
        <f>IFERROR(AVERAGEIFS('VISSIM Travel Time Outputs'!$F:$F,'VISSIM Travel Time Outputs'!$D:$D,$D106,'VISSIM Travel Time Outputs'!$A:$A,"AVG",'VISSIM Travel Time Outputs'!$B:$B,AC$9),"-")</f>
        <v>-</v>
      </c>
      <c r="AD106" s="324" t="str">
        <f>IFERROR(AVERAGEIFS('VISSIM Travel Time Outputs'!$F:$F,'VISSIM Travel Time Outputs'!$D:$D,$D106,'VISSIM Travel Time Outputs'!$A:$A,"AVG",'VISSIM Travel Time Outputs'!$B:$B,AD$9),"-")</f>
        <v>-</v>
      </c>
      <c r="AE106" s="324" t="str">
        <f>IFERROR(AVERAGEIFS('VISSIM Travel Time Outputs'!$F:$F,'VISSIM Travel Time Outputs'!$D:$D,$D106,'VISSIM Travel Time Outputs'!$A:$A,"AVG",'VISSIM Travel Time Outputs'!$B:$B,AE$9),"-")</f>
        <v>-</v>
      </c>
      <c r="AF106" s="324" t="str">
        <f>IFERROR(AVERAGEIFS('VISSIM Travel Time Outputs'!$F:$F,'VISSIM Travel Time Outputs'!$D:$D,$D106,'VISSIM Travel Time Outputs'!$A:$A,"AVG",'VISSIM Travel Time Outputs'!$B:$B,AF$9),"-")</f>
        <v>-</v>
      </c>
      <c r="AG106" s="324" t="str">
        <f>IFERROR(AVERAGEIFS('VISSIM Travel Time Outputs'!$F:$F,'VISSIM Travel Time Outputs'!$D:$D,$D106,'VISSIM Travel Time Outputs'!$A:$A,"AVG",'VISSIM Travel Time Outputs'!$B:$B,AG$9),"-")</f>
        <v>-</v>
      </c>
      <c r="AH106" s="324" t="str">
        <f>IFERROR(AVERAGEIFS('VISSIM Travel Time Outputs'!$F:$F,'VISSIM Travel Time Outputs'!$D:$D,$D106,'VISSIM Travel Time Outputs'!$A:$A,"AVG",'VISSIM Travel Time Outputs'!$B:$B,AH$9),"-")</f>
        <v>-</v>
      </c>
      <c r="AI106" s="324" t="str">
        <f>IFERROR(AVERAGEIFS('VISSIM Travel Time Outputs'!$F:$F,'VISSIM Travel Time Outputs'!$D:$D,$D106,'VISSIM Travel Time Outputs'!$A:$A,"AVG",'VISSIM Travel Time Outputs'!$B:$B,AI$9),"-")</f>
        <v>-</v>
      </c>
      <c r="AJ106" s="324" t="str">
        <f>IFERROR(AVERAGEIFS('VISSIM Travel Time Outputs'!$F:$F,'VISSIM Travel Time Outputs'!$D:$D,$D106,'VISSIM Travel Time Outputs'!$A:$A,"AVG",'VISSIM Travel Time Outputs'!$B:$B,AJ$9),"-")</f>
        <v>-</v>
      </c>
      <c r="AK106" s="324" t="str">
        <f>IFERROR(AVERAGEIFS('VISSIM Travel Time Outputs'!$F:$F,'VISSIM Travel Time Outputs'!$D:$D,$D106,'VISSIM Travel Time Outputs'!$A:$A,"AVG",'VISSIM Travel Time Outputs'!$B:$B,AK$9),"-")</f>
        <v>-</v>
      </c>
      <c r="AL106" s="324" t="str">
        <f>IFERROR(AVERAGEIFS('VISSIM Travel Time Outputs'!$F:$F,'VISSIM Travel Time Outputs'!$D:$D,$D106,'VISSIM Travel Time Outputs'!$A:$A,"AVG",'VISSIM Travel Time Outputs'!$B:$B,AL$9),"-")</f>
        <v>-</v>
      </c>
      <c r="AM106" s="324" t="str">
        <f>IFERROR(AVERAGEIFS('VISSIM Travel Time Outputs'!$F:$F,'VISSIM Travel Time Outputs'!$D:$D,$D106,'VISSIM Travel Time Outputs'!$A:$A,"AVG",'VISSIM Travel Time Outputs'!$B:$B,AM$9),"-")</f>
        <v>-</v>
      </c>
      <c r="AN106" s="324" t="str">
        <f>IFERROR(AVERAGEIFS('VISSIM Travel Time Outputs'!$F:$F,'VISSIM Travel Time Outputs'!$D:$D,$D106,'VISSIM Travel Time Outputs'!$A:$A,"AVG",'VISSIM Travel Time Outputs'!$B:$B,AN$9),"-")</f>
        <v>-</v>
      </c>
      <c r="AO106" s="324" t="str">
        <f>IFERROR(AVERAGEIFS('VISSIM Travel Time Outputs'!$F:$F,'VISSIM Travel Time Outputs'!$D:$D,$D106,'VISSIM Travel Time Outputs'!$A:$A,"AVG",'VISSIM Travel Time Outputs'!$B:$B,AO$9),"-")</f>
        <v>-</v>
      </c>
      <c r="AP106" s="325" t="str">
        <f>IFERROR(AVERAGEIFS('VISSIM Travel Time Outputs'!$F:$F,'VISSIM Travel Time Outputs'!$D:$D,$D106,'VISSIM Travel Time Outputs'!$A:$A,"AVG",'VISSIM Travel Time Outputs'!$B:$B,AP$9),"-")</f>
        <v>-</v>
      </c>
      <c r="AQ106" s="331"/>
      <c r="AR106" s="209" t="str">
        <f t="shared" si="35"/>
        <v>--</v>
      </c>
      <c r="AS106" s="354" t="str">
        <f t="shared" si="36"/>
        <v>--</v>
      </c>
      <c r="AT106" s="325">
        <f t="shared" si="37"/>
        <v>0</v>
      </c>
      <c r="AU106" s="255"/>
      <c r="AV106" s="209" t="str">
        <f>IFERROR(TIME(0,0,AVERAGEIFS('VISSIM Travel Time Outputs'!$J:$J,'VISSIM Travel Time Outputs'!$D:$D,$D106,'VISSIM Travel Time Outputs'!$A:$A,"AVG",'VISSIM Travel Time Outputs'!$B:$B,AV$9)),"-")</f>
        <v>-</v>
      </c>
      <c r="AW106" s="34" t="str">
        <f>IFERROR(TIME(0,0,AVERAGEIFS('VISSIM Travel Time Outputs'!$J:$J,'VISSIM Travel Time Outputs'!$D:$D,$D106,'VISSIM Travel Time Outputs'!$A:$A,"AVG",'VISSIM Travel Time Outputs'!$B:$B,AW$9)),"-")</f>
        <v>-</v>
      </c>
      <c r="AX106" s="34" t="str">
        <f>IFERROR(TIME(0,0,AVERAGEIFS('VISSIM Travel Time Outputs'!$J:$J,'VISSIM Travel Time Outputs'!$D:$D,$D106,'VISSIM Travel Time Outputs'!$A:$A,"AVG",'VISSIM Travel Time Outputs'!$B:$B,AX$9)),"-")</f>
        <v>-</v>
      </c>
      <c r="AY106" s="34" t="str">
        <f>IFERROR(TIME(0,0,AVERAGEIFS('VISSIM Travel Time Outputs'!$J:$J,'VISSIM Travel Time Outputs'!$D:$D,$D106,'VISSIM Travel Time Outputs'!$A:$A,"AVG",'VISSIM Travel Time Outputs'!$B:$B,AY$9)),"-")</f>
        <v>-</v>
      </c>
      <c r="AZ106" s="34" t="str">
        <f>IFERROR(TIME(0,0,AVERAGEIFS('VISSIM Travel Time Outputs'!$J:$J,'VISSIM Travel Time Outputs'!$D:$D,$D106,'VISSIM Travel Time Outputs'!$A:$A,"AVG",'VISSIM Travel Time Outputs'!$B:$B,AZ$9)),"-")</f>
        <v>-</v>
      </c>
      <c r="BA106" s="34" t="str">
        <f>IFERROR(TIME(0,0,AVERAGEIFS('VISSIM Travel Time Outputs'!$J:$J,'VISSIM Travel Time Outputs'!$D:$D,$D106,'VISSIM Travel Time Outputs'!$A:$A,"AVG",'VISSIM Travel Time Outputs'!$B:$B,BA$9)),"-")</f>
        <v>-</v>
      </c>
      <c r="BB106" s="34" t="str">
        <f>IFERROR(TIME(0,0,AVERAGEIFS('VISSIM Travel Time Outputs'!$J:$J,'VISSIM Travel Time Outputs'!$D:$D,$D106,'VISSIM Travel Time Outputs'!$A:$A,"AVG",'VISSIM Travel Time Outputs'!$B:$B,BB$9)),"-")</f>
        <v>-</v>
      </c>
      <c r="BC106" s="34" t="str">
        <f>IFERROR(TIME(0,0,AVERAGEIFS('VISSIM Travel Time Outputs'!$J:$J,'VISSIM Travel Time Outputs'!$D:$D,$D106,'VISSIM Travel Time Outputs'!$A:$A,"AVG",'VISSIM Travel Time Outputs'!$B:$B,BC$9)),"-")</f>
        <v>-</v>
      </c>
      <c r="BD106" s="34" t="str">
        <f>IFERROR(TIME(0,0,AVERAGEIFS('VISSIM Travel Time Outputs'!$J:$J,'VISSIM Travel Time Outputs'!$D:$D,$D106,'VISSIM Travel Time Outputs'!$A:$A,"AVG",'VISSIM Travel Time Outputs'!$B:$B,BD$9)),"-")</f>
        <v>-</v>
      </c>
      <c r="BE106" s="34" t="str">
        <f>IFERROR(TIME(0,0,AVERAGEIFS('VISSIM Travel Time Outputs'!$J:$J,'VISSIM Travel Time Outputs'!$D:$D,$D106,'VISSIM Travel Time Outputs'!$A:$A,"AVG",'VISSIM Travel Time Outputs'!$B:$B,BE$9)),"-")</f>
        <v>-</v>
      </c>
      <c r="BF106" s="34" t="str">
        <f>IFERROR(TIME(0,0,AVERAGEIFS('VISSIM Travel Time Outputs'!$J:$J,'VISSIM Travel Time Outputs'!$D:$D,$D106,'VISSIM Travel Time Outputs'!$A:$A,"AVG",'VISSIM Travel Time Outputs'!$B:$B,BF$9)),"-")</f>
        <v>-</v>
      </c>
      <c r="BG106" s="34" t="str">
        <f>IFERROR(TIME(0,0,AVERAGEIFS('VISSIM Travel Time Outputs'!$J:$J,'VISSIM Travel Time Outputs'!$D:$D,$D106,'VISSIM Travel Time Outputs'!$A:$A,"AVG",'VISSIM Travel Time Outputs'!$B:$B,BG$9)),"-")</f>
        <v>-</v>
      </c>
      <c r="BH106" s="34" t="str">
        <f>IFERROR(TIME(0,0,AVERAGEIFS('VISSIM Travel Time Outputs'!$J:$J,'VISSIM Travel Time Outputs'!$D:$D,$D106,'VISSIM Travel Time Outputs'!$A:$A,"AVG",'VISSIM Travel Time Outputs'!$B:$B,BH$9)),"-")</f>
        <v>-</v>
      </c>
      <c r="BI106" s="34" t="str">
        <f>IFERROR(TIME(0,0,AVERAGEIFS('VISSIM Travel Time Outputs'!$J:$J,'VISSIM Travel Time Outputs'!$D:$D,$D106,'VISSIM Travel Time Outputs'!$A:$A,"AVG",'VISSIM Travel Time Outputs'!$B:$B,BI$9)),"-")</f>
        <v>-</v>
      </c>
      <c r="BJ106" s="34" t="str">
        <f>IFERROR(TIME(0,0,AVERAGEIFS('VISSIM Travel Time Outputs'!$J:$J,'VISSIM Travel Time Outputs'!$D:$D,$D106,'VISSIM Travel Time Outputs'!$A:$A,"AVG",'VISSIM Travel Time Outputs'!$B:$B,BJ$9)),"-")</f>
        <v>-</v>
      </c>
      <c r="BK106" s="134" t="str">
        <f>IFERROR(TIME(0,0,AVERAGEIFS('VISSIM Travel Time Outputs'!$J:$J,'VISSIM Travel Time Outputs'!$D:$D,$D106,'VISSIM Travel Time Outputs'!$A:$A,"AVG",'VISSIM Travel Time Outputs'!$B:$B,BK$9)),"-")</f>
        <v>-</v>
      </c>
      <c r="BL106" s="126"/>
      <c r="BM106" s="323" t="str">
        <f>IFERROR(AVERAGEIFS('VISSIM Travel Time Outputs'!$G:$G,'VISSIM Travel Time Outputs'!$D:$D,$D106,'VISSIM Travel Time Outputs'!$A:$A,"AVG",'VISSIM Travel Time Outputs'!$B:$B,BM$9),"-")</f>
        <v>-</v>
      </c>
      <c r="BN106" s="324" t="str">
        <f>IFERROR(AVERAGEIFS('VISSIM Travel Time Outputs'!$G:$G,'VISSIM Travel Time Outputs'!$D:$D,$D106,'VISSIM Travel Time Outputs'!$A:$A,"AVG",'VISSIM Travel Time Outputs'!$B:$B,BN$9),"-")</f>
        <v>-</v>
      </c>
      <c r="BO106" s="324" t="str">
        <f>IFERROR(AVERAGEIFS('VISSIM Travel Time Outputs'!$G:$G,'VISSIM Travel Time Outputs'!$D:$D,$D106,'VISSIM Travel Time Outputs'!$A:$A,"AVG",'VISSIM Travel Time Outputs'!$B:$B,BO$9),"-")</f>
        <v>-</v>
      </c>
      <c r="BP106" s="324" t="str">
        <f>IFERROR(AVERAGEIFS('VISSIM Travel Time Outputs'!$G:$G,'VISSIM Travel Time Outputs'!$D:$D,$D106,'VISSIM Travel Time Outputs'!$A:$A,"AVG",'VISSIM Travel Time Outputs'!$B:$B,BP$9),"-")</f>
        <v>-</v>
      </c>
      <c r="BQ106" s="324" t="str">
        <f>IFERROR(AVERAGEIFS('VISSIM Travel Time Outputs'!$G:$G,'VISSIM Travel Time Outputs'!$D:$D,$D106,'VISSIM Travel Time Outputs'!$A:$A,"AVG",'VISSIM Travel Time Outputs'!$B:$B,BQ$9),"-")</f>
        <v>-</v>
      </c>
      <c r="BR106" s="324" t="str">
        <f>IFERROR(AVERAGEIFS('VISSIM Travel Time Outputs'!$G:$G,'VISSIM Travel Time Outputs'!$D:$D,$D106,'VISSIM Travel Time Outputs'!$A:$A,"AVG",'VISSIM Travel Time Outputs'!$B:$B,BR$9),"-")</f>
        <v>-</v>
      </c>
      <c r="BS106" s="324" t="str">
        <f>IFERROR(AVERAGEIFS('VISSIM Travel Time Outputs'!$G:$G,'VISSIM Travel Time Outputs'!$D:$D,$D106,'VISSIM Travel Time Outputs'!$A:$A,"AVG",'VISSIM Travel Time Outputs'!$B:$B,BS$9),"-")</f>
        <v>-</v>
      </c>
      <c r="BT106" s="324" t="str">
        <f>IFERROR(AVERAGEIFS('VISSIM Travel Time Outputs'!$G:$G,'VISSIM Travel Time Outputs'!$D:$D,$D106,'VISSIM Travel Time Outputs'!$A:$A,"AVG",'VISSIM Travel Time Outputs'!$B:$B,BT$9),"-")</f>
        <v>-</v>
      </c>
      <c r="BU106" s="324" t="str">
        <f>IFERROR(AVERAGEIFS('VISSIM Travel Time Outputs'!$G:$G,'VISSIM Travel Time Outputs'!$D:$D,$D106,'VISSIM Travel Time Outputs'!$A:$A,"AVG",'VISSIM Travel Time Outputs'!$B:$B,BU$9),"-")</f>
        <v>-</v>
      </c>
      <c r="BV106" s="324" t="str">
        <f>IFERROR(AVERAGEIFS('VISSIM Travel Time Outputs'!$G:$G,'VISSIM Travel Time Outputs'!$D:$D,$D106,'VISSIM Travel Time Outputs'!$A:$A,"AVG",'VISSIM Travel Time Outputs'!$B:$B,BV$9),"-")</f>
        <v>-</v>
      </c>
      <c r="BW106" s="324" t="str">
        <f>IFERROR(AVERAGEIFS('VISSIM Travel Time Outputs'!$G:$G,'VISSIM Travel Time Outputs'!$D:$D,$D106,'VISSIM Travel Time Outputs'!$A:$A,"AVG",'VISSIM Travel Time Outputs'!$B:$B,BW$9),"-")</f>
        <v>-</v>
      </c>
      <c r="BX106" s="324" t="str">
        <f>IFERROR(AVERAGEIFS('VISSIM Travel Time Outputs'!$G:$G,'VISSIM Travel Time Outputs'!$D:$D,$D106,'VISSIM Travel Time Outputs'!$A:$A,"AVG",'VISSIM Travel Time Outputs'!$B:$B,BX$9),"-")</f>
        <v>-</v>
      </c>
      <c r="BY106" s="324" t="str">
        <f>IFERROR(AVERAGEIFS('VISSIM Travel Time Outputs'!$G:$G,'VISSIM Travel Time Outputs'!$D:$D,$D106,'VISSIM Travel Time Outputs'!$A:$A,"AVG",'VISSIM Travel Time Outputs'!$B:$B,BY$9),"-")</f>
        <v>-</v>
      </c>
      <c r="BZ106" s="324" t="str">
        <f>IFERROR(AVERAGEIFS('VISSIM Travel Time Outputs'!$G:$G,'VISSIM Travel Time Outputs'!$D:$D,$D106,'VISSIM Travel Time Outputs'!$A:$A,"AVG",'VISSIM Travel Time Outputs'!$B:$B,BZ$9),"-")</f>
        <v>-</v>
      </c>
      <c r="CA106" s="324" t="str">
        <f>IFERROR(AVERAGEIFS('VISSIM Travel Time Outputs'!$G:$G,'VISSIM Travel Time Outputs'!$D:$D,$D106,'VISSIM Travel Time Outputs'!$A:$A,"AVG",'VISSIM Travel Time Outputs'!$B:$B,CA$9),"-")</f>
        <v>-</v>
      </c>
      <c r="CB106" s="325" t="str">
        <f>IFERROR(AVERAGEIFS('VISSIM Travel Time Outputs'!$G:$G,'VISSIM Travel Time Outputs'!$D:$D,$D106,'VISSIM Travel Time Outputs'!$A:$A,"AVG",'VISSIM Travel Time Outputs'!$B:$B,CB$9),"-")</f>
        <v>-</v>
      </c>
      <c r="CC106" s="254"/>
      <c r="CD106" s="209" t="str">
        <f t="shared" si="38"/>
        <v>--</v>
      </c>
      <c r="CE106" s="354" t="str">
        <f t="shared" si="39"/>
        <v>--</v>
      </c>
      <c r="CF106" s="325">
        <f t="shared" si="40"/>
        <v>0</v>
      </c>
      <c r="CG106" s="331"/>
      <c r="CH106" s="209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134"/>
      <c r="CX106" s="331"/>
      <c r="CY106" s="323"/>
      <c r="CZ106" s="324"/>
      <c r="DA106" s="324"/>
      <c r="DB106" s="324"/>
      <c r="DC106" s="324"/>
      <c r="DD106" s="324"/>
      <c r="DE106" s="324"/>
      <c r="DF106" s="324"/>
      <c r="DG106" s="324"/>
      <c r="DH106" s="324"/>
      <c r="DI106" s="324"/>
      <c r="DJ106" s="324"/>
      <c r="DK106" s="324"/>
      <c r="DL106" s="324"/>
      <c r="DM106" s="324"/>
      <c r="DN106" s="325"/>
      <c r="DO106" s="331"/>
      <c r="DP106" s="209" t="str">
        <f t="shared" si="41"/>
        <v>--</v>
      </c>
      <c r="DQ106" s="354" t="str">
        <f t="shared" si="42"/>
        <v>--</v>
      </c>
      <c r="DR106" s="325">
        <f t="shared" si="43"/>
        <v>0</v>
      </c>
      <c r="DS106" s="255"/>
      <c r="DT106" s="209" t="str">
        <f>IFERROR(TIME(0,0,AVERAGEIFS('VISSIM Travel Time Outputs'!$K:$K,'VISSIM Travel Time Outputs'!$D:$D,$D106,'VISSIM Travel Time Outputs'!$A:$A,"AVG",'VISSIM Travel Time Outputs'!$B:$B,DT$9)),"-")</f>
        <v>-</v>
      </c>
      <c r="DU106" s="34" t="str">
        <f>IFERROR(TIME(0,0,AVERAGEIFS('VISSIM Travel Time Outputs'!$K:$K,'VISSIM Travel Time Outputs'!$D:$D,$D106,'VISSIM Travel Time Outputs'!$A:$A,"AVG",'VISSIM Travel Time Outputs'!$B:$B,DU$9)),"-")</f>
        <v>-</v>
      </c>
      <c r="DV106" s="34" t="str">
        <f>IFERROR(TIME(0,0,AVERAGEIFS('VISSIM Travel Time Outputs'!$K:$K,'VISSIM Travel Time Outputs'!$D:$D,$D106,'VISSIM Travel Time Outputs'!$A:$A,"AVG",'VISSIM Travel Time Outputs'!$B:$B,DV$9)),"-")</f>
        <v>-</v>
      </c>
      <c r="DW106" s="34" t="str">
        <f>IFERROR(TIME(0,0,AVERAGEIFS('VISSIM Travel Time Outputs'!$K:$K,'VISSIM Travel Time Outputs'!$D:$D,$D106,'VISSIM Travel Time Outputs'!$A:$A,"AVG",'VISSIM Travel Time Outputs'!$B:$B,DW$9)),"-")</f>
        <v>-</v>
      </c>
      <c r="DX106" s="34" t="str">
        <f>IFERROR(TIME(0,0,AVERAGEIFS('VISSIM Travel Time Outputs'!$K:$K,'VISSIM Travel Time Outputs'!$D:$D,$D106,'VISSIM Travel Time Outputs'!$A:$A,"AVG",'VISSIM Travel Time Outputs'!$B:$B,DX$9)),"-")</f>
        <v>-</v>
      </c>
      <c r="DY106" s="34" t="str">
        <f>IFERROR(TIME(0,0,AVERAGEIFS('VISSIM Travel Time Outputs'!$K:$K,'VISSIM Travel Time Outputs'!$D:$D,$D106,'VISSIM Travel Time Outputs'!$A:$A,"AVG",'VISSIM Travel Time Outputs'!$B:$B,DY$9)),"-")</f>
        <v>-</v>
      </c>
      <c r="DZ106" s="34" t="str">
        <f>IFERROR(TIME(0,0,AVERAGEIFS('VISSIM Travel Time Outputs'!$K:$K,'VISSIM Travel Time Outputs'!$D:$D,$D106,'VISSIM Travel Time Outputs'!$A:$A,"AVG",'VISSIM Travel Time Outputs'!$B:$B,DZ$9)),"-")</f>
        <v>-</v>
      </c>
      <c r="EA106" s="34" t="str">
        <f>IFERROR(TIME(0,0,AVERAGEIFS('VISSIM Travel Time Outputs'!$K:$K,'VISSIM Travel Time Outputs'!$D:$D,$D106,'VISSIM Travel Time Outputs'!$A:$A,"AVG",'VISSIM Travel Time Outputs'!$B:$B,EA$9)),"-")</f>
        <v>-</v>
      </c>
      <c r="EB106" s="34" t="str">
        <f>IFERROR(TIME(0,0,AVERAGEIFS('VISSIM Travel Time Outputs'!$K:$K,'VISSIM Travel Time Outputs'!$D:$D,$D106,'VISSIM Travel Time Outputs'!$A:$A,"AVG",'VISSIM Travel Time Outputs'!$B:$B,EB$9)),"-")</f>
        <v>-</v>
      </c>
      <c r="EC106" s="34" t="str">
        <f>IFERROR(TIME(0,0,AVERAGEIFS('VISSIM Travel Time Outputs'!$K:$K,'VISSIM Travel Time Outputs'!$D:$D,$D106,'VISSIM Travel Time Outputs'!$A:$A,"AVG",'VISSIM Travel Time Outputs'!$B:$B,EC$9)),"-")</f>
        <v>-</v>
      </c>
      <c r="ED106" s="34" t="str">
        <f>IFERROR(TIME(0,0,AVERAGEIFS('VISSIM Travel Time Outputs'!$K:$K,'VISSIM Travel Time Outputs'!$D:$D,$D106,'VISSIM Travel Time Outputs'!$A:$A,"AVG",'VISSIM Travel Time Outputs'!$B:$B,ED$9)),"-")</f>
        <v>-</v>
      </c>
      <c r="EE106" s="34" t="str">
        <f>IFERROR(TIME(0,0,AVERAGEIFS('VISSIM Travel Time Outputs'!$K:$K,'VISSIM Travel Time Outputs'!$D:$D,$D106,'VISSIM Travel Time Outputs'!$A:$A,"AVG",'VISSIM Travel Time Outputs'!$B:$B,EE$9)),"-")</f>
        <v>-</v>
      </c>
      <c r="EF106" s="34" t="str">
        <f>IFERROR(TIME(0,0,AVERAGEIFS('VISSIM Travel Time Outputs'!$K:$K,'VISSIM Travel Time Outputs'!$D:$D,$D106,'VISSIM Travel Time Outputs'!$A:$A,"AVG",'VISSIM Travel Time Outputs'!$B:$B,EF$9)),"-")</f>
        <v>-</v>
      </c>
      <c r="EG106" s="34" t="str">
        <f>IFERROR(TIME(0,0,AVERAGEIFS('VISSIM Travel Time Outputs'!$K:$K,'VISSIM Travel Time Outputs'!$D:$D,$D106,'VISSIM Travel Time Outputs'!$A:$A,"AVG",'VISSIM Travel Time Outputs'!$B:$B,EG$9)),"-")</f>
        <v>-</v>
      </c>
      <c r="EH106" s="34" t="str">
        <f>IFERROR(TIME(0,0,AVERAGEIFS('VISSIM Travel Time Outputs'!$K:$K,'VISSIM Travel Time Outputs'!$D:$D,$D106,'VISSIM Travel Time Outputs'!$A:$A,"AVG",'VISSIM Travel Time Outputs'!$B:$B,EH$9)),"-")</f>
        <v>-</v>
      </c>
      <c r="EI106" s="134" t="str">
        <f>IFERROR(TIME(0,0,AVERAGEIFS('VISSIM Travel Time Outputs'!$K:$K,'VISSIM Travel Time Outputs'!$D:$D,$D106,'VISSIM Travel Time Outputs'!$A:$A,"AVG",'VISSIM Travel Time Outputs'!$B:$B,EI$9)),"-")</f>
        <v>-</v>
      </c>
      <c r="EJ106" s="126"/>
      <c r="EK106" s="323" t="str">
        <f>IFERROR(AVERAGEIFS('VISSIM Travel Time Outputs'!$H:$H,'VISSIM Travel Time Outputs'!$D:$D,$D106,'VISSIM Travel Time Outputs'!$A:$A,"AVG",'VISSIM Travel Time Outputs'!$B:$B,EK$9),"-")</f>
        <v>-</v>
      </c>
      <c r="EL106" s="324" t="str">
        <f>IFERROR(AVERAGEIFS('VISSIM Travel Time Outputs'!$H:$H,'VISSIM Travel Time Outputs'!$D:$D,$D106,'VISSIM Travel Time Outputs'!$A:$A,"AVG",'VISSIM Travel Time Outputs'!$B:$B,EL$9),"-")</f>
        <v>-</v>
      </c>
      <c r="EM106" s="324" t="str">
        <f>IFERROR(AVERAGEIFS('VISSIM Travel Time Outputs'!$H:$H,'VISSIM Travel Time Outputs'!$D:$D,$D106,'VISSIM Travel Time Outputs'!$A:$A,"AVG",'VISSIM Travel Time Outputs'!$B:$B,EM$9),"-")</f>
        <v>-</v>
      </c>
      <c r="EN106" s="324" t="str">
        <f>IFERROR(AVERAGEIFS('VISSIM Travel Time Outputs'!$H:$H,'VISSIM Travel Time Outputs'!$D:$D,$D106,'VISSIM Travel Time Outputs'!$A:$A,"AVG",'VISSIM Travel Time Outputs'!$B:$B,EN$9),"-")</f>
        <v>-</v>
      </c>
      <c r="EO106" s="324" t="str">
        <f>IFERROR(AVERAGEIFS('VISSIM Travel Time Outputs'!$H:$H,'VISSIM Travel Time Outputs'!$D:$D,$D106,'VISSIM Travel Time Outputs'!$A:$A,"AVG",'VISSIM Travel Time Outputs'!$B:$B,EO$9),"-")</f>
        <v>-</v>
      </c>
      <c r="EP106" s="324" t="str">
        <f>IFERROR(AVERAGEIFS('VISSIM Travel Time Outputs'!$H:$H,'VISSIM Travel Time Outputs'!$D:$D,$D106,'VISSIM Travel Time Outputs'!$A:$A,"AVG",'VISSIM Travel Time Outputs'!$B:$B,EP$9),"-")</f>
        <v>-</v>
      </c>
      <c r="EQ106" s="324" t="str">
        <f>IFERROR(AVERAGEIFS('VISSIM Travel Time Outputs'!$H:$H,'VISSIM Travel Time Outputs'!$D:$D,$D106,'VISSIM Travel Time Outputs'!$A:$A,"AVG",'VISSIM Travel Time Outputs'!$B:$B,EQ$9),"-")</f>
        <v>-</v>
      </c>
      <c r="ER106" s="324" t="str">
        <f>IFERROR(AVERAGEIFS('VISSIM Travel Time Outputs'!$H:$H,'VISSIM Travel Time Outputs'!$D:$D,$D106,'VISSIM Travel Time Outputs'!$A:$A,"AVG",'VISSIM Travel Time Outputs'!$B:$B,ER$9),"-")</f>
        <v>-</v>
      </c>
      <c r="ES106" s="324" t="str">
        <f>IFERROR(AVERAGEIFS('VISSIM Travel Time Outputs'!$H:$H,'VISSIM Travel Time Outputs'!$D:$D,$D106,'VISSIM Travel Time Outputs'!$A:$A,"AVG",'VISSIM Travel Time Outputs'!$B:$B,ES$9),"-")</f>
        <v>-</v>
      </c>
      <c r="ET106" s="324" t="str">
        <f>IFERROR(AVERAGEIFS('VISSIM Travel Time Outputs'!$H:$H,'VISSIM Travel Time Outputs'!$D:$D,$D106,'VISSIM Travel Time Outputs'!$A:$A,"AVG",'VISSIM Travel Time Outputs'!$B:$B,ET$9),"-")</f>
        <v>-</v>
      </c>
      <c r="EU106" s="324" t="str">
        <f>IFERROR(AVERAGEIFS('VISSIM Travel Time Outputs'!$H:$H,'VISSIM Travel Time Outputs'!$D:$D,$D106,'VISSIM Travel Time Outputs'!$A:$A,"AVG",'VISSIM Travel Time Outputs'!$B:$B,EU$9),"-")</f>
        <v>-</v>
      </c>
      <c r="EV106" s="324" t="str">
        <f>IFERROR(AVERAGEIFS('VISSIM Travel Time Outputs'!$H:$H,'VISSIM Travel Time Outputs'!$D:$D,$D106,'VISSIM Travel Time Outputs'!$A:$A,"AVG",'VISSIM Travel Time Outputs'!$B:$B,EV$9),"-")</f>
        <v>-</v>
      </c>
      <c r="EW106" s="324" t="str">
        <f>IFERROR(AVERAGEIFS('VISSIM Travel Time Outputs'!$H:$H,'VISSIM Travel Time Outputs'!$D:$D,$D106,'VISSIM Travel Time Outputs'!$A:$A,"AVG",'VISSIM Travel Time Outputs'!$B:$B,EW$9),"-")</f>
        <v>-</v>
      </c>
      <c r="EX106" s="324" t="str">
        <f>IFERROR(AVERAGEIFS('VISSIM Travel Time Outputs'!$H:$H,'VISSIM Travel Time Outputs'!$D:$D,$D106,'VISSIM Travel Time Outputs'!$A:$A,"AVG",'VISSIM Travel Time Outputs'!$B:$B,EX$9),"-")</f>
        <v>-</v>
      </c>
      <c r="EY106" s="324" t="str">
        <f>IFERROR(AVERAGEIFS('VISSIM Travel Time Outputs'!$H:$H,'VISSIM Travel Time Outputs'!$D:$D,$D106,'VISSIM Travel Time Outputs'!$A:$A,"AVG",'VISSIM Travel Time Outputs'!$B:$B,EY$9),"-")</f>
        <v>-</v>
      </c>
      <c r="EZ106" s="325" t="str">
        <f>IFERROR(AVERAGEIFS('VISSIM Travel Time Outputs'!$H:$H,'VISSIM Travel Time Outputs'!$D:$D,$D106,'VISSIM Travel Time Outputs'!$A:$A,"AVG",'VISSIM Travel Time Outputs'!$B:$B,EZ$9),"-")</f>
        <v>-</v>
      </c>
      <c r="FA106" s="254"/>
      <c r="FB106" s="209" t="str">
        <f t="shared" si="44"/>
        <v>--</v>
      </c>
      <c r="FC106" s="354" t="str">
        <f t="shared" si="45"/>
        <v>--</v>
      </c>
      <c r="FD106" s="325">
        <f t="shared" si="46"/>
        <v>0</v>
      </c>
      <c r="FE106" s="331"/>
      <c r="FF106" s="209" t="str">
        <f>IFERROR(GETPIVOTDATA("Average of TRAVTM(40)",#REF!,"TIMEINT",FF$9,"VEHICLETRAVELTIMEMEASUREMENT",$D106)/3600/24,"--")</f>
        <v>--</v>
      </c>
      <c r="FG106" s="34" t="str">
        <f>IFERROR(GETPIVOTDATA("Average of TRAVTM(40)",#REF!,"TIMEINT",FG$9,"VEHICLETRAVELTIMEMEASUREMENT",$D106)/3600/24,"--")</f>
        <v>--</v>
      </c>
      <c r="FH106" s="34" t="str">
        <f>IFERROR(GETPIVOTDATA("Average of TRAVTM(40)",#REF!,"TIMEINT",FH$9,"VEHICLETRAVELTIMEMEASUREMENT",$D106)/3600/24,"--")</f>
        <v>--</v>
      </c>
      <c r="FI106" s="34" t="str">
        <f>IFERROR(GETPIVOTDATA("Average of TRAVTM(40)",#REF!,"TIMEINT",FI$9,"VEHICLETRAVELTIMEMEASUREMENT",$D106)/3600/24,"--")</f>
        <v>--</v>
      </c>
      <c r="FJ106" s="34" t="str">
        <f>IFERROR(GETPIVOTDATA("Average of TRAVTM(40)",#REF!,"TIMEINT",FJ$9,"VEHICLETRAVELTIMEMEASUREMENT",$D106)/3600/24,"--")</f>
        <v>--</v>
      </c>
      <c r="FK106" s="34" t="str">
        <f>IFERROR(GETPIVOTDATA("Average of TRAVTM(40)",#REF!,"TIMEINT",FK$9,"VEHICLETRAVELTIMEMEASUREMENT",$D106)/3600/24,"--")</f>
        <v>--</v>
      </c>
      <c r="FL106" s="34" t="str">
        <f>IFERROR(GETPIVOTDATA("Average of TRAVTM(40)",#REF!,"TIMEINT",FL$9,"VEHICLETRAVELTIMEMEASUREMENT",$D106)/3600/24,"--")</f>
        <v>--</v>
      </c>
      <c r="FM106" s="34" t="str">
        <f>IFERROR(GETPIVOTDATA("Average of TRAVTM(40)",#REF!,"TIMEINT",FM$9,"VEHICLETRAVELTIMEMEASUREMENT",$D106)/3600/24,"--")</f>
        <v>--</v>
      </c>
      <c r="FN106" s="34" t="str">
        <f>IFERROR(GETPIVOTDATA("Average of TRAVTM(40)",#REF!,"TIMEINT",FN$9,"VEHICLETRAVELTIMEMEASUREMENT",$D106)/3600/24,"--")</f>
        <v>--</v>
      </c>
      <c r="FO106" s="34" t="str">
        <f>IFERROR(GETPIVOTDATA("Average of TRAVTM(40)",#REF!,"TIMEINT",FO$9,"VEHICLETRAVELTIMEMEASUREMENT",$D106)/3600/24,"--")</f>
        <v>--</v>
      </c>
      <c r="FP106" s="34" t="str">
        <f>IFERROR(GETPIVOTDATA("Average of TRAVTM(40)",#REF!,"TIMEINT",FP$9,"VEHICLETRAVELTIMEMEASUREMENT",$D106)/3600/24,"--")</f>
        <v>--</v>
      </c>
      <c r="FQ106" s="34" t="str">
        <f>IFERROR(GETPIVOTDATA("Average of TRAVTM(40)",#REF!,"TIMEINT",FQ$9,"VEHICLETRAVELTIMEMEASUREMENT",$D106)/3600/24,"--")</f>
        <v>--</v>
      </c>
      <c r="FR106" s="34" t="str">
        <f>IFERROR(GETPIVOTDATA("Average of TRAVTM(40)",#REF!,"TIMEINT",FR$9,"VEHICLETRAVELTIMEMEASUREMENT",$D106)/3600/24,"--")</f>
        <v>--</v>
      </c>
      <c r="FS106" s="34" t="str">
        <f>IFERROR(GETPIVOTDATA("Average of TRAVTM(40)",#REF!,"TIMEINT",FS$9,"VEHICLETRAVELTIMEMEASUREMENT",$D106)/3600/24,"--")</f>
        <v>--</v>
      </c>
      <c r="FT106" s="34" t="str">
        <f>IFERROR(GETPIVOTDATA("Average of TRAVTM(40)",#REF!,"TIMEINT",FT$9,"VEHICLETRAVELTIMEMEASUREMENT",$D106)/3600/24,"--")</f>
        <v>--</v>
      </c>
      <c r="FU106" s="134" t="str">
        <f>IFERROR(GETPIVOTDATA("Average of TRAVTM(40)",#REF!,"TIMEINT",FU$9,"VEHICLETRAVELTIMEMEASUREMENT",$D106)/3600/24,"--")</f>
        <v>--</v>
      </c>
      <c r="FV106" s="331"/>
      <c r="FW106" s="323" t="str">
        <f>IFERROR(GETPIVOTDATA("Average of VEHS(40)",#REF!,"TIMEINT",FW$9,"VEHICLETRAVELTIMEMEASUREMENT",$D106),"--")</f>
        <v>--</v>
      </c>
      <c r="FX106" s="324" t="str">
        <f>IFERROR(GETPIVOTDATA("Average of VEHS(40)",#REF!,"TIMEINT",FX$9,"VEHICLETRAVELTIMEMEASUREMENT",$D106),"--")</f>
        <v>--</v>
      </c>
      <c r="FY106" s="324" t="str">
        <f>IFERROR(GETPIVOTDATA("Average of VEHS(40)",#REF!,"TIMEINT",FY$9,"VEHICLETRAVELTIMEMEASUREMENT",$D106),"--")</f>
        <v>--</v>
      </c>
      <c r="FZ106" s="324" t="str">
        <f>IFERROR(GETPIVOTDATA("Average of VEHS(40)",#REF!,"TIMEINT",FZ$9,"VEHICLETRAVELTIMEMEASUREMENT",$D106),"--")</f>
        <v>--</v>
      </c>
      <c r="GA106" s="324" t="str">
        <f>IFERROR(GETPIVOTDATA("Average of VEHS(40)",#REF!,"TIMEINT",GA$9,"VEHICLETRAVELTIMEMEASUREMENT",$D106),"--")</f>
        <v>--</v>
      </c>
      <c r="GB106" s="324" t="str">
        <f>IFERROR(GETPIVOTDATA("Average of VEHS(40)",#REF!,"TIMEINT",GB$9,"VEHICLETRAVELTIMEMEASUREMENT",$D106),"--")</f>
        <v>--</v>
      </c>
      <c r="GC106" s="324" t="str">
        <f>IFERROR(GETPIVOTDATA("Average of VEHS(40)",#REF!,"TIMEINT",GC$9,"VEHICLETRAVELTIMEMEASUREMENT",$D106),"--")</f>
        <v>--</v>
      </c>
      <c r="GD106" s="324" t="str">
        <f>IFERROR(GETPIVOTDATA("Average of VEHS(40)",#REF!,"TIMEINT",GD$9,"VEHICLETRAVELTIMEMEASUREMENT",$D106),"--")</f>
        <v>--</v>
      </c>
      <c r="GE106" s="324" t="str">
        <f>IFERROR(GETPIVOTDATA("Average of VEHS(40)",#REF!,"TIMEINT",GE$9,"VEHICLETRAVELTIMEMEASUREMENT",$D106),"--")</f>
        <v>--</v>
      </c>
      <c r="GF106" s="324" t="str">
        <f>IFERROR(GETPIVOTDATA("Average of VEHS(40)",#REF!,"TIMEINT",GF$9,"VEHICLETRAVELTIMEMEASUREMENT",$D106),"--")</f>
        <v>--</v>
      </c>
      <c r="GG106" s="324" t="str">
        <f>IFERROR(GETPIVOTDATA("Average of VEHS(40)",#REF!,"TIMEINT",GG$9,"VEHICLETRAVELTIMEMEASUREMENT",$D106),"--")</f>
        <v>--</v>
      </c>
      <c r="GH106" s="324" t="str">
        <f>IFERROR(GETPIVOTDATA("Average of VEHS(40)",#REF!,"TIMEINT",GH$9,"VEHICLETRAVELTIMEMEASUREMENT",$D106),"--")</f>
        <v>--</v>
      </c>
      <c r="GI106" s="324" t="str">
        <f>IFERROR(GETPIVOTDATA("Average of VEHS(40)",#REF!,"TIMEINT",GI$9,"VEHICLETRAVELTIMEMEASUREMENT",$D106),"--")</f>
        <v>--</v>
      </c>
      <c r="GJ106" s="324" t="str">
        <f>IFERROR(GETPIVOTDATA("Average of VEHS(40)",#REF!,"TIMEINT",GJ$9,"VEHICLETRAVELTIMEMEASUREMENT",$D106),"--")</f>
        <v>--</v>
      </c>
      <c r="GK106" s="324" t="str">
        <f>IFERROR(GETPIVOTDATA("Average of VEHS(40)",#REF!,"TIMEINT",GK$9,"VEHICLETRAVELTIMEMEASUREMENT",$D106),"--")</f>
        <v>--</v>
      </c>
      <c r="GL106" s="325" t="str">
        <f>IFERROR(GETPIVOTDATA("Average of VEHS(40)",#REF!,"TIMEINT",GL$9,"VEHICLETRAVELTIMEMEASUREMENT",$D106),"--")</f>
        <v>--</v>
      </c>
      <c r="GM106" s="331"/>
      <c r="GN106" s="209" t="str">
        <f t="shared" si="47"/>
        <v>--</v>
      </c>
      <c r="GO106" s="354" t="str">
        <f t="shared" si="48"/>
        <v>--</v>
      </c>
      <c r="GP106" s="325">
        <f t="shared" si="49"/>
        <v>0</v>
      </c>
      <c r="GQ106" s="331"/>
      <c r="GR106" s="209" t="str">
        <f>IFERROR(GETPIVOTDATA("Average of TRAVTM(60)",#REF!,"TIMEINT",GR$9,"VEHICLETRAVELTIMEMEASUREMENT",$D106)/3600/24,"--")</f>
        <v>--</v>
      </c>
      <c r="GS106" s="34" t="str">
        <f>IFERROR(GETPIVOTDATA("Average of TRAVTM(60)",#REF!,"TIMEINT",GS$9,"VEHICLETRAVELTIMEMEASUREMENT",$D106)/3600/24,"--")</f>
        <v>--</v>
      </c>
      <c r="GT106" s="34" t="str">
        <f>IFERROR(GETPIVOTDATA("Average of TRAVTM(60)",#REF!,"TIMEINT",GT$9,"VEHICLETRAVELTIMEMEASUREMENT",$D106)/3600/24,"--")</f>
        <v>--</v>
      </c>
      <c r="GU106" s="34" t="str">
        <f>IFERROR(GETPIVOTDATA("Average of TRAVTM(60)",#REF!,"TIMEINT",GU$9,"VEHICLETRAVELTIMEMEASUREMENT",$D106)/3600/24,"--")</f>
        <v>--</v>
      </c>
      <c r="GV106" s="34" t="str">
        <f>IFERROR(GETPIVOTDATA("Average of TRAVTM(60)",#REF!,"TIMEINT",GV$9,"VEHICLETRAVELTIMEMEASUREMENT",$D106)/3600/24,"--")</f>
        <v>--</v>
      </c>
      <c r="GW106" s="34" t="str">
        <f>IFERROR(GETPIVOTDATA("Average of TRAVTM(60)",#REF!,"TIMEINT",GW$9,"VEHICLETRAVELTIMEMEASUREMENT",$D106)/3600/24,"--")</f>
        <v>--</v>
      </c>
      <c r="GX106" s="34" t="str">
        <f>IFERROR(GETPIVOTDATA("Average of TRAVTM(60)",#REF!,"TIMEINT",GX$9,"VEHICLETRAVELTIMEMEASUREMENT",$D106)/3600/24,"--")</f>
        <v>--</v>
      </c>
      <c r="GY106" s="34" t="str">
        <f>IFERROR(GETPIVOTDATA("Average of TRAVTM(60)",#REF!,"TIMEINT",GY$9,"VEHICLETRAVELTIMEMEASUREMENT",$D106)/3600/24,"--")</f>
        <v>--</v>
      </c>
      <c r="GZ106" s="34" t="str">
        <f>IFERROR(GETPIVOTDATA("Average of TRAVTM(60)",#REF!,"TIMEINT",GZ$9,"VEHICLETRAVELTIMEMEASUREMENT",$D106)/3600/24,"--")</f>
        <v>--</v>
      </c>
      <c r="HA106" s="34" t="str">
        <f>IFERROR(GETPIVOTDATA("Average of TRAVTM(60)",#REF!,"TIMEINT",HA$9,"VEHICLETRAVELTIMEMEASUREMENT",$D106)/3600/24,"--")</f>
        <v>--</v>
      </c>
      <c r="HB106" s="34" t="str">
        <f>IFERROR(GETPIVOTDATA("Average of TRAVTM(60)",#REF!,"TIMEINT",HB$9,"VEHICLETRAVELTIMEMEASUREMENT",$D106)/3600/24,"--")</f>
        <v>--</v>
      </c>
      <c r="HC106" s="34" t="str">
        <f>IFERROR(GETPIVOTDATA("Average of TRAVTM(60)",#REF!,"TIMEINT",HC$9,"VEHICLETRAVELTIMEMEASUREMENT",$D106)/3600/24,"--")</f>
        <v>--</v>
      </c>
      <c r="HD106" s="34" t="str">
        <f>IFERROR(GETPIVOTDATA("Average of TRAVTM(60)",#REF!,"TIMEINT",HD$9,"VEHICLETRAVELTIMEMEASUREMENT",$D106)/3600/24,"--")</f>
        <v>--</v>
      </c>
      <c r="HE106" s="34" t="str">
        <f>IFERROR(GETPIVOTDATA("Average of TRAVTM(60)",#REF!,"TIMEINT",HE$9,"VEHICLETRAVELTIMEMEASUREMENT",$D106)/3600/24,"--")</f>
        <v>--</v>
      </c>
      <c r="HF106" s="34" t="str">
        <f>IFERROR(GETPIVOTDATA("Average of TRAVTM(60)",#REF!,"TIMEINT",HF$9,"VEHICLETRAVELTIMEMEASUREMENT",$D106)/3600/24,"--")</f>
        <v>--</v>
      </c>
      <c r="HG106" s="134" t="str">
        <f>IFERROR(GETPIVOTDATA("Average of TRAVTM(60)",#REF!,"TIMEINT",HG$9,"VEHICLETRAVELTIMEMEASUREMENT",$D106)/3600/24,"--")</f>
        <v>--</v>
      </c>
      <c r="HH106" s="331"/>
      <c r="HI106" s="323" t="str">
        <f>IFERROR(GETPIVOTDATA("Average of VEHS(60)",#REF!,"TIMEINT",HI$9,"VEHICLETRAVELTIMEMEASUREMENT",$D106),"--")</f>
        <v>--</v>
      </c>
      <c r="HJ106" s="324" t="str">
        <f>IFERROR(GETPIVOTDATA("Average of VEHS(60)",#REF!,"TIMEINT",HJ$9,"VEHICLETRAVELTIMEMEASUREMENT",$D106),"--")</f>
        <v>--</v>
      </c>
      <c r="HK106" s="324" t="str">
        <f>IFERROR(GETPIVOTDATA("Average of VEHS(60)",#REF!,"TIMEINT",HK$9,"VEHICLETRAVELTIMEMEASUREMENT",$D106),"--")</f>
        <v>--</v>
      </c>
      <c r="HL106" s="324" t="str">
        <f>IFERROR(GETPIVOTDATA("Average of VEHS(60)",#REF!,"TIMEINT",HL$9,"VEHICLETRAVELTIMEMEASUREMENT",$D106),"--")</f>
        <v>--</v>
      </c>
      <c r="HM106" s="324" t="str">
        <f>IFERROR(GETPIVOTDATA("Average of VEHS(60)",#REF!,"TIMEINT",HM$9,"VEHICLETRAVELTIMEMEASUREMENT",$D106),"--")</f>
        <v>--</v>
      </c>
      <c r="HN106" s="324" t="str">
        <f>IFERROR(GETPIVOTDATA("Average of VEHS(60)",#REF!,"TIMEINT",HN$9,"VEHICLETRAVELTIMEMEASUREMENT",$D106),"--")</f>
        <v>--</v>
      </c>
      <c r="HO106" s="324" t="str">
        <f>IFERROR(GETPIVOTDATA("Average of VEHS(60)",#REF!,"TIMEINT",HO$9,"VEHICLETRAVELTIMEMEASUREMENT",$D106),"--")</f>
        <v>--</v>
      </c>
      <c r="HP106" s="324" t="str">
        <f>IFERROR(GETPIVOTDATA("Average of VEHS(60)",#REF!,"TIMEINT",HP$9,"VEHICLETRAVELTIMEMEASUREMENT",$D106),"--")</f>
        <v>--</v>
      </c>
      <c r="HQ106" s="324" t="str">
        <f>IFERROR(GETPIVOTDATA("Average of VEHS(60)",#REF!,"TIMEINT",HQ$9,"VEHICLETRAVELTIMEMEASUREMENT",$D106),"--")</f>
        <v>--</v>
      </c>
      <c r="HR106" s="324" t="str">
        <f>IFERROR(GETPIVOTDATA("Average of VEHS(60)",#REF!,"TIMEINT",HR$9,"VEHICLETRAVELTIMEMEASUREMENT",$D106),"--")</f>
        <v>--</v>
      </c>
      <c r="HS106" s="324" t="str">
        <f>IFERROR(GETPIVOTDATA("Average of VEHS(60)",#REF!,"TIMEINT",HS$9,"VEHICLETRAVELTIMEMEASUREMENT",$D106),"--")</f>
        <v>--</v>
      </c>
      <c r="HT106" s="324" t="str">
        <f>IFERROR(GETPIVOTDATA("Average of VEHS(60)",#REF!,"TIMEINT",HT$9,"VEHICLETRAVELTIMEMEASUREMENT",$D106),"--")</f>
        <v>--</v>
      </c>
      <c r="HU106" s="324" t="str">
        <f>IFERROR(GETPIVOTDATA("Average of VEHS(60)",#REF!,"TIMEINT",HU$9,"VEHICLETRAVELTIMEMEASUREMENT",$D106),"--")</f>
        <v>--</v>
      </c>
      <c r="HV106" s="324" t="str">
        <f>IFERROR(GETPIVOTDATA("Average of VEHS(60)",#REF!,"TIMEINT",HV$9,"VEHICLETRAVELTIMEMEASUREMENT",$D106),"--")</f>
        <v>--</v>
      </c>
      <c r="HW106" s="324" t="str">
        <f>IFERROR(GETPIVOTDATA("Average of VEHS(60)",#REF!,"TIMEINT",HW$9,"VEHICLETRAVELTIMEMEASUREMENT",$D106),"--")</f>
        <v>--</v>
      </c>
      <c r="HX106" s="325" t="str">
        <f>IFERROR(GETPIVOTDATA("Average of VEHS(60)",#REF!,"TIMEINT",HX$9,"VEHICLETRAVELTIMEMEASUREMENT",$D106),"--")</f>
        <v>--</v>
      </c>
      <c r="HY106" s="331"/>
      <c r="HZ106" s="209" t="str">
        <f t="shared" si="50"/>
        <v>--</v>
      </c>
      <c r="IA106" s="354" t="str">
        <f t="shared" si="51"/>
        <v>--</v>
      </c>
      <c r="IB106" s="325">
        <f t="shared" si="52"/>
        <v>0</v>
      </c>
      <c r="IC106" s="638"/>
      <c r="ID106" s="323" t="str">
        <f>IFERROR(AVERAGEIFS('VISSIM Travel Time Outputs'!#REF!,'VISSIM Travel Time Outputs'!#REF!,$D106,'VISSIM Travel Time Outputs'!#REF!,"AVG",'VISSIM Travel Time Outputs'!#REF!,ID$9),"-")</f>
        <v>-</v>
      </c>
      <c r="IE106" s="324" t="str">
        <f>IFERROR(AVERAGEIFS('VISSIM Travel Time Outputs'!#REF!,'VISSIM Travel Time Outputs'!#REF!,$D106,'VISSIM Travel Time Outputs'!#REF!,"AVG",'VISSIM Travel Time Outputs'!#REF!,IE$9),"-")</f>
        <v>-</v>
      </c>
      <c r="IF106" s="324" t="str">
        <f>IFERROR(AVERAGEIFS('VISSIM Travel Time Outputs'!#REF!,'VISSIM Travel Time Outputs'!#REF!,$D106,'VISSIM Travel Time Outputs'!#REF!,"AVG",'VISSIM Travel Time Outputs'!#REF!,IF$9),"-")</f>
        <v>-</v>
      </c>
      <c r="IG106" s="324" t="str">
        <f>IFERROR(AVERAGEIFS('VISSIM Travel Time Outputs'!#REF!,'VISSIM Travel Time Outputs'!#REF!,$D106,'VISSIM Travel Time Outputs'!#REF!,"AVG",'VISSIM Travel Time Outputs'!#REF!,IG$9),"-")</f>
        <v>-</v>
      </c>
      <c r="IH106" s="324" t="str">
        <f>IFERROR(AVERAGEIFS('VISSIM Travel Time Outputs'!#REF!,'VISSIM Travel Time Outputs'!#REF!,$D106,'VISSIM Travel Time Outputs'!#REF!,"AVG",'VISSIM Travel Time Outputs'!#REF!,IH$9),"-")</f>
        <v>-</v>
      </c>
      <c r="II106" s="324" t="str">
        <f>IFERROR(AVERAGEIFS('VISSIM Travel Time Outputs'!#REF!,'VISSIM Travel Time Outputs'!#REF!,$D106,'VISSIM Travel Time Outputs'!#REF!,"AVG",'VISSIM Travel Time Outputs'!#REF!,II$9),"-")</f>
        <v>-</v>
      </c>
      <c r="IJ106" s="324" t="str">
        <f>IFERROR(AVERAGEIFS('VISSIM Travel Time Outputs'!#REF!,'VISSIM Travel Time Outputs'!#REF!,$D106,'VISSIM Travel Time Outputs'!#REF!,"AVG",'VISSIM Travel Time Outputs'!#REF!,IJ$9),"-")</f>
        <v>-</v>
      </c>
      <c r="IK106" s="324" t="str">
        <f>IFERROR(AVERAGEIFS('VISSIM Travel Time Outputs'!#REF!,'VISSIM Travel Time Outputs'!#REF!,$D106,'VISSIM Travel Time Outputs'!#REF!,"AVG",'VISSIM Travel Time Outputs'!#REF!,IK$9),"-")</f>
        <v>-</v>
      </c>
      <c r="IL106" s="324" t="str">
        <f>IFERROR(AVERAGEIFS('VISSIM Travel Time Outputs'!#REF!,'VISSIM Travel Time Outputs'!#REF!,$D106,'VISSIM Travel Time Outputs'!#REF!,"AVG",'VISSIM Travel Time Outputs'!#REF!,IL$9),"-")</f>
        <v>-</v>
      </c>
      <c r="IM106" s="324" t="str">
        <f>IFERROR(AVERAGEIFS('VISSIM Travel Time Outputs'!#REF!,'VISSIM Travel Time Outputs'!#REF!,$D106,'VISSIM Travel Time Outputs'!#REF!,"AVG",'VISSIM Travel Time Outputs'!#REF!,IM$9),"-")</f>
        <v>-</v>
      </c>
      <c r="IN106" s="324" t="str">
        <f>IFERROR(AVERAGEIFS('VISSIM Travel Time Outputs'!#REF!,'VISSIM Travel Time Outputs'!#REF!,$D106,'VISSIM Travel Time Outputs'!#REF!,"AVG",'VISSIM Travel Time Outputs'!#REF!,IN$9),"-")</f>
        <v>-</v>
      </c>
      <c r="IO106" s="324" t="str">
        <f>IFERROR(AVERAGEIFS('VISSIM Travel Time Outputs'!#REF!,'VISSIM Travel Time Outputs'!#REF!,$D106,'VISSIM Travel Time Outputs'!#REF!,"AVG",'VISSIM Travel Time Outputs'!#REF!,IO$9),"-")</f>
        <v>-</v>
      </c>
      <c r="IP106" s="324" t="str">
        <f>IFERROR(AVERAGEIFS('VISSIM Travel Time Outputs'!#REF!,'VISSIM Travel Time Outputs'!#REF!,$D106,'VISSIM Travel Time Outputs'!#REF!,"AVG",'VISSIM Travel Time Outputs'!#REF!,IP$9),"-")</f>
        <v>-</v>
      </c>
      <c r="IQ106" s="324" t="str">
        <f>IFERROR(AVERAGEIFS('VISSIM Travel Time Outputs'!#REF!,'VISSIM Travel Time Outputs'!#REF!,$D106,'VISSIM Travel Time Outputs'!#REF!,"AVG",'VISSIM Travel Time Outputs'!#REF!,IQ$9),"-")</f>
        <v>-</v>
      </c>
      <c r="IR106" s="324" t="str">
        <f>IFERROR(AVERAGEIFS('VISSIM Travel Time Outputs'!#REF!,'VISSIM Travel Time Outputs'!#REF!,$D106,'VISSIM Travel Time Outputs'!#REF!,"AVG",'VISSIM Travel Time Outputs'!#REF!,IR$9),"-")</f>
        <v>-</v>
      </c>
      <c r="IS106" s="325" t="str">
        <f>IFERROR(AVERAGEIFS('VISSIM Travel Time Outputs'!#REF!,'VISSIM Travel Time Outputs'!#REF!,$D106,'VISSIM Travel Time Outputs'!#REF!,"AVG",'VISSIM Travel Time Outputs'!#REF!,IS$9),"-")</f>
        <v>-</v>
      </c>
      <c r="IT106" s="325" t="str">
        <f t="shared" si="53"/>
        <v>--</v>
      </c>
    </row>
    <row r="107" spans="1:254" x14ac:dyDescent="0.35">
      <c r="A107" s="252" t="str">
        <f t="shared" si="34"/>
        <v>H</v>
      </c>
      <c r="B107" s="319">
        <f t="shared" si="54"/>
        <v>98</v>
      </c>
      <c r="C107" s="413">
        <f>INDEX('Input - Travel Times'!$B$3:$AH$103,MATCH($B107,'Input - Travel Times'!$B$3:$B$103,0),MATCH(C$9,'Input - Travel Times'!$B$3:$AH$3,0))</f>
        <v>0</v>
      </c>
      <c r="D107" s="150">
        <f>INDEX('Input - Travel Times'!$B$3:$AH$103,MATCH($B107,'Input - Travel Times'!$B$3:$B$103,0),MATCH(D$9,'Input - Travel Times'!$B$3:$AH$3,0))</f>
        <v>0</v>
      </c>
      <c r="E107" s="518">
        <f>TIME(0,0,INDEX('Input - Travel Times'!$B$3:$AH$103,MATCH($B107,'Input - Travel Times'!$B$3:$B$103,0),MATCH(E$9,'Input - Travel Times'!$B$3:$AH$3,0)))</f>
        <v>0</v>
      </c>
      <c r="F107" s="518">
        <f>TIME(0,0,INDEX('Input - Travel Times'!$B$3:$AH$103,MATCH($B107,'Input - Travel Times'!$B$3:$B$103,0),MATCH(F$9,'Input - Travel Times'!$B$3:$AH$3,0)))</f>
        <v>0</v>
      </c>
      <c r="G107" s="518">
        <f>TIME(0,0,INDEX('Input - Travel Times'!$B$3:$AH$103,MATCH($B107,'Input - Travel Times'!$B$3:$B$103,0),MATCH(G$9,'Input - Travel Times'!$B$3:$AH$3,0)))</f>
        <v>0</v>
      </c>
      <c r="H107" s="518">
        <f>TIME(0,0,INDEX('Input - Travel Times'!$B$3:$AH$103,MATCH($B107,'Input - Travel Times'!$B$3:$B$103,0),MATCH(H$9,'Input - Travel Times'!$B$3:$AH$3,0)))</f>
        <v>0</v>
      </c>
      <c r="I107" s="130"/>
      <c r="J107" s="209" t="str">
        <f>IFERROR(TIME(0,0,AVERAGEIFS('VISSIM Travel Time Outputs'!$I:$I,'VISSIM Travel Time Outputs'!$D:$D,$D107,'VISSIM Travel Time Outputs'!$A:$A,"AVG",'VISSIM Travel Time Outputs'!$B:$B,J$9)),"-")</f>
        <v>-</v>
      </c>
      <c r="K107" s="34" t="str">
        <f>IFERROR(TIME(0,0,AVERAGEIFS('VISSIM Travel Time Outputs'!$I:$I,'VISSIM Travel Time Outputs'!$D:$D,$D107,'VISSIM Travel Time Outputs'!$A:$A,"AVG",'VISSIM Travel Time Outputs'!$B:$B,K$9)),"-")</f>
        <v>-</v>
      </c>
      <c r="L107" s="34" t="str">
        <f>IFERROR(TIME(0,0,AVERAGEIFS('VISSIM Travel Time Outputs'!$I:$I,'VISSIM Travel Time Outputs'!$D:$D,$D107,'VISSIM Travel Time Outputs'!$A:$A,"AVG",'VISSIM Travel Time Outputs'!$B:$B,L$9)),"-")</f>
        <v>-</v>
      </c>
      <c r="M107" s="34" t="str">
        <f>IFERROR(TIME(0,0,AVERAGEIFS('VISSIM Travel Time Outputs'!$I:$I,'VISSIM Travel Time Outputs'!$D:$D,$D107,'VISSIM Travel Time Outputs'!$A:$A,"AVG",'VISSIM Travel Time Outputs'!$B:$B,M$9)),"-")</f>
        <v>-</v>
      </c>
      <c r="N107" s="34" t="str">
        <f>IFERROR(TIME(0,0,AVERAGEIFS('VISSIM Travel Time Outputs'!$I:$I,'VISSIM Travel Time Outputs'!$D:$D,$D107,'VISSIM Travel Time Outputs'!$A:$A,"AVG",'VISSIM Travel Time Outputs'!$B:$B,N$9)),"-")</f>
        <v>-</v>
      </c>
      <c r="O107" s="34" t="str">
        <f>IFERROR(TIME(0,0,AVERAGEIFS('VISSIM Travel Time Outputs'!$I:$I,'VISSIM Travel Time Outputs'!$D:$D,$D107,'VISSIM Travel Time Outputs'!$A:$A,"AVG",'VISSIM Travel Time Outputs'!$B:$B,O$9)),"-")</f>
        <v>-</v>
      </c>
      <c r="P107" s="34" t="str">
        <f>IFERROR(TIME(0,0,AVERAGEIFS('VISSIM Travel Time Outputs'!$I:$I,'VISSIM Travel Time Outputs'!$D:$D,$D107,'VISSIM Travel Time Outputs'!$A:$A,"AVG",'VISSIM Travel Time Outputs'!$B:$B,P$9)),"-")</f>
        <v>-</v>
      </c>
      <c r="Q107" s="34" t="str">
        <f>IFERROR(TIME(0,0,AVERAGEIFS('VISSIM Travel Time Outputs'!$I:$I,'VISSIM Travel Time Outputs'!$D:$D,$D107,'VISSIM Travel Time Outputs'!$A:$A,"AVG",'VISSIM Travel Time Outputs'!$B:$B,Q$9)),"-")</f>
        <v>-</v>
      </c>
      <c r="R107" s="34" t="str">
        <f>IFERROR(TIME(0,0,AVERAGEIFS('VISSIM Travel Time Outputs'!$I:$I,'VISSIM Travel Time Outputs'!$D:$D,$D107,'VISSIM Travel Time Outputs'!$A:$A,"AVG",'VISSIM Travel Time Outputs'!$B:$B,R$9)),"-")</f>
        <v>-</v>
      </c>
      <c r="S107" s="34" t="str">
        <f>IFERROR(TIME(0,0,AVERAGEIFS('VISSIM Travel Time Outputs'!$I:$I,'VISSIM Travel Time Outputs'!$D:$D,$D107,'VISSIM Travel Time Outputs'!$A:$A,"AVG",'VISSIM Travel Time Outputs'!$B:$B,S$9)),"-")</f>
        <v>-</v>
      </c>
      <c r="T107" s="34" t="str">
        <f>IFERROR(TIME(0,0,AVERAGEIFS('VISSIM Travel Time Outputs'!$I:$I,'VISSIM Travel Time Outputs'!$D:$D,$D107,'VISSIM Travel Time Outputs'!$A:$A,"AVG",'VISSIM Travel Time Outputs'!$B:$B,T$9)),"-")</f>
        <v>-</v>
      </c>
      <c r="U107" s="34" t="str">
        <f>IFERROR(TIME(0,0,AVERAGEIFS('VISSIM Travel Time Outputs'!$I:$I,'VISSIM Travel Time Outputs'!$D:$D,$D107,'VISSIM Travel Time Outputs'!$A:$A,"AVG",'VISSIM Travel Time Outputs'!$B:$B,U$9)),"-")</f>
        <v>-</v>
      </c>
      <c r="V107" s="34" t="str">
        <f>IFERROR(TIME(0,0,AVERAGEIFS('VISSIM Travel Time Outputs'!$I:$I,'VISSIM Travel Time Outputs'!$D:$D,$D107,'VISSIM Travel Time Outputs'!$A:$A,"AVG",'VISSIM Travel Time Outputs'!$B:$B,V$9)),"-")</f>
        <v>-</v>
      </c>
      <c r="W107" s="34" t="str">
        <f>IFERROR(TIME(0,0,AVERAGEIFS('VISSIM Travel Time Outputs'!$I:$I,'VISSIM Travel Time Outputs'!$D:$D,$D107,'VISSIM Travel Time Outputs'!$A:$A,"AVG",'VISSIM Travel Time Outputs'!$B:$B,W$9)),"-")</f>
        <v>-</v>
      </c>
      <c r="X107" s="34" t="str">
        <f>IFERROR(TIME(0,0,AVERAGEIFS('VISSIM Travel Time Outputs'!$I:$I,'VISSIM Travel Time Outputs'!$D:$D,$D107,'VISSIM Travel Time Outputs'!$A:$A,"AVG",'VISSIM Travel Time Outputs'!$B:$B,X$9)),"-")</f>
        <v>-</v>
      </c>
      <c r="Y107" s="134" t="str">
        <f>IFERROR(TIME(0,0,AVERAGEIFS('VISSIM Travel Time Outputs'!$I:$I,'VISSIM Travel Time Outputs'!$D:$D,$D107,'VISSIM Travel Time Outputs'!$A:$A,"AVG",'VISSIM Travel Time Outputs'!$B:$B,Y$9)),"-")</f>
        <v>-</v>
      </c>
      <c r="Z107" s="254"/>
      <c r="AA107" s="323" t="str">
        <f>IFERROR(AVERAGEIFS('VISSIM Travel Time Outputs'!$F:$F,'VISSIM Travel Time Outputs'!$D:$D,$D107,'VISSIM Travel Time Outputs'!$A:$A,"AVG",'VISSIM Travel Time Outputs'!$B:$B,AA$9),"-")</f>
        <v>-</v>
      </c>
      <c r="AB107" s="324" t="str">
        <f>IFERROR(AVERAGEIFS('VISSIM Travel Time Outputs'!$F:$F,'VISSIM Travel Time Outputs'!$D:$D,$D107,'VISSIM Travel Time Outputs'!$A:$A,"AVG",'VISSIM Travel Time Outputs'!$B:$B,AB$9),"-")</f>
        <v>-</v>
      </c>
      <c r="AC107" s="324" t="str">
        <f>IFERROR(AVERAGEIFS('VISSIM Travel Time Outputs'!$F:$F,'VISSIM Travel Time Outputs'!$D:$D,$D107,'VISSIM Travel Time Outputs'!$A:$A,"AVG",'VISSIM Travel Time Outputs'!$B:$B,AC$9),"-")</f>
        <v>-</v>
      </c>
      <c r="AD107" s="324" t="str">
        <f>IFERROR(AVERAGEIFS('VISSIM Travel Time Outputs'!$F:$F,'VISSIM Travel Time Outputs'!$D:$D,$D107,'VISSIM Travel Time Outputs'!$A:$A,"AVG",'VISSIM Travel Time Outputs'!$B:$B,AD$9),"-")</f>
        <v>-</v>
      </c>
      <c r="AE107" s="324" t="str">
        <f>IFERROR(AVERAGEIFS('VISSIM Travel Time Outputs'!$F:$F,'VISSIM Travel Time Outputs'!$D:$D,$D107,'VISSIM Travel Time Outputs'!$A:$A,"AVG",'VISSIM Travel Time Outputs'!$B:$B,AE$9),"-")</f>
        <v>-</v>
      </c>
      <c r="AF107" s="324" t="str">
        <f>IFERROR(AVERAGEIFS('VISSIM Travel Time Outputs'!$F:$F,'VISSIM Travel Time Outputs'!$D:$D,$D107,'VISSIM Travel Time Outputs'!$A:$A,"AVG",'VISSIM Travel Time Outputs'!$B:$B,AF$9),"-")</f>
        <v>-</v>
      </c>
      <c r="AG107" s="324" t="str">
        <f>IFERROR(AVERAGEIFS('VISSIM Travel Time Outputs'!$F:$F,'VISSIM Travel Time Outputs'!$D:$D,$D107,'VISSIM Travel Time Outputs'!$A:$A,"AVG",'VISSIM Travel Time Outputs'!$B:$B,AG$9),"-")</f>
        <v>-</v>
      </c>
      <c r="AH107" s="324" t="str">
        <f>IFERROR(AVERAGEIFS('VISSIM Travel Time Outputs'!$F:$F,'VISSIM Travel Time Outputs'!$D:$D,$D107,'VISSIM Travel Time Outputs'!$A:$A,"AVG",'VISSIM Travel Time Outputs'!$B:$B,AH$9),"-")</f>
        <v>-</v>
      </c>
      <c r="AI107" s="324" t="str">
        <f>IFERROR(AVERAGEIFS('VISSIM Travel Time Outputs'!$F:$F,'VISSIM Travel Time Outputs'!$D:$D,$D107,'VISSIM Travel Time Outputs'!$A:$A,"AVG",'VISSIM Travel Time Outputs'!$B:$B,AI$9),"-")</f>
        <v>-</v>
      </c>
      <c r="AJ107" s="324" t="str">
        <f>IFERROR(AVERAGEIFS('VISSIM Travel Time Outputs'!$F:$F,'VISSIM Travel Time Outputs'!$D:$D,$D107,'VISSIM Travel Time Outputs'!$A:$A,"AVG",'VISSIM Travel Time Outputs'!$B:$B,AJ$9),"-")</f>
        <v>-</v>
      </c>
      <c r="AK107" s="324" t="str">
        <f>IFERROR(AVERAGEIFS('VISSIM Travel Time Outputs'!$F:$F,'VISSIM Travel Time Outputs'!$D:$D,$D107,'VISSIM Travel Time Outputs'!$A:$A,"AVG",'VISSIM Travel Time Outputs'!$B:$B,AK$9),"-")</f>
        <v>-</v>
      </c>
      <c r="AL107" s="324" t="str">
        <f>IFERROR(AVERAGEIFS('VISSIM Travel Time Outputs'!$F:$F,'VISSIM Travel Time Outputs'!$D:$D,$D107,'VISSIM Travel Time Outputs'!$A:$A,"AVG",'VISSIM Travel Time Outputs'!$B:$B,AL$9),"-")</f>
        <v>-</v>
      </c>
      <c r="AM107" s="324" t="str">
        <f>IFERROR(AVERAGEIFS('VISSIM Travel Time Outputs'!$F:$F,'VISSIM Travel Time Outputs'!$D:$D,$D107,'VISSIM Travel Time Outputs'!$A:$A,"AVG",'VISSIM Travel Time Outputs'!$B:$B,AM$9),"-")</f>
        <v>-</v>
      </c>
      <c r="AN107" s="324" t="str">
        <f>IFERROR(AVERAGEIFS('VISSIM Travel Time Outputs'!$F:$F,'VISSIM Travel Time Outputs'!$D:$D,$D107,'VISSIM Travel Time Outputs'!$A:$A,"AVG",'VISSIM Travel Time Outputs'!$B:$B,AN$9),"-")</f>
        <v>-</v>
      </c>
      <c r="AO107" s="324" t="str">
        <f>IFERROR(AVERAGEIFS('VISSIM Travel Time Outputs'!$F:$F,'VISSIM Travel Time Outputs'!$D:$D,$D107,'VISSIM Travel Time Outputs'!$A:$A,"AVG",'VISSIM Travel Time Outputs'!$B:$B,AO$9),"-")</f>
        <v>-</v>
      </c>
      <c r="AP107" s="325" t="str">
        <f>IFERROR(AVERAGEIFS('VISSIM Travel Time Outputs'!$F:$F,'VISSIM Travel Time Outputs'!$D:$D,$D107,'VISSIM Travel Time Outputs'!$A:$A,"AVG",'VISSIM Travel Time Outputs'!$B:$B,AP$9),"-")</f>
        <v>-</v>
      </c>
      <c r="AQ107" s="331"/>
      <c r="AR107" s="209" t="str">
        <f t="shared" si="35"/>
        <v>--</v>
      </c>
      <c r="AS107" s="354" t="str">
        <f t="shared" si="36"/>
        <v>--</v>
      </c>
      <c r="AT107" s="325">
        <f t="shared" si="37"/>
        <v>0</v>
      </c>
      <c r="AU107" s="255"/>
      <c r="AV107" s="209" t="str">
        <f>IFERROR(TIME(0,0,AVERAGEIFS('VISSIM Travel Time Outputs'!$J:$J,'VISSIM Travel Time Outputs'!$D:$D,$D107,'VISSIM Travel Time Outputs'!$A:$A,"AVG",'VISSIM Travel Time Outputs'!$B:$B,AV$9)),"-")</f>
        <v>-</v>
      </c>
      <c r="AW107" s="34" t="str">
        <f>IFERROR(TIME(0,0,AVERAGEIFS('VISSIM Travel Time Outputs'!$J:$J,'VISSIM Travel Time Outputs'!$D:$D,$D107,'VISSIM Travel Time Outputs'!$A:$A,"AVG",'VISSIM Travel Time Outputs'!$B:$B,AW$9)),"-")</f>
        <v>-</v>
      </c>
      <c r="AX107" s="34" t="str">
        <f>IFERROR(TIME(0,0,AVERAGEIFS('VISSIM Travel Time Outputs'!$J:$J,'VISSIM Travel Time Outputs'!$D:$D,$D107,'VISSIM Travel Time Outputs'!$A:$A,"AVG",'VISSIM Travel Time Outputs'!$B:$B,AX$9)),"-")</f>
        <v>-</v>
      </c>
      <c r="AY107" s="34" t="str">
        <f>IFERROR(TIME(0,0,AVERAGEIFS('VISSIM Travel Time Outputs'!$J:$J,'VISSIM Travel Time Outputs'!$D:$D,$D107,'VISSIM Travel Time Outputs'!$A:$A,"AVG",'VISSIM Travel Time Outputs'!$B:$B,AY$9)),"-")</f>
        <v>-</v>
      </c>
      <c r="AZ107" s="34" t="str">
        <f>IFERROR(TIME(0,0,AVERAGEIFS('VISSIM Travel Time Outputs'!$J:$J,'VISSIM Travel Time Outputs'!$D:$D,$D107,'VISSIM Travel Time Outputs'!$A:$A,"AVG",'VISSIM Travel Time Outputs'!$B:$B,AZ$9)),"-")</f>
        <v>-</v>
      </c>
      <c r="BA107" s="34" t="str">
        <f>IFERROR(TIME(0,0,AVERAGEIFS('VISSIM Travel Time Outputs'!$J:$J,'VISSIM Travel Time Outputs'!$D:$D,$D107,'VISSIM Travel Time Outputs'!$A:$A,"AVG",'VISSIM Travel Time Outputs'!$B:$B,BA$9)),"-")</f>
        <v>-</v>
      </c>
      <c r="BB107" s="34" t="str">
        <f>IFERROR(TIME(0,0,AVERAGEIFS('VISSIM Travel Time Outputs'!$J:$J,'VISSIM Travel Time Outputs'!$D:$D,$D107,'VISSIM Travel Time Outputs'!$A:$A,"AVG",'VISSIM Travel Time Outputs'!$B:$B,BB$9)),"-")</f>
        <v>-</v>
      </c>
      <c r="BC107" s="34" t="str">
        <f>IFERROR(TIME(0,0,AVERAGEIFS('VISSIM Travel Time Outputs'!$J:$J,'VISSIM Travel Time Outputs'!$D:$D,$D107,'VISSIM Travel Time Outputs'!$A:$A,"AVG",'VISSIM Travel Time Outputs'!$B:$B,BC$9)),"-")</f>
        <v>-</v>
      </c>
      <c r="BD107" s="34" t="str">
        <f>IFERROR(TIME(0,0,AVERAGEIFS('VISSIM Travel Time Outputs'!$J:$J,'VISSIM Travel Time Outputs'!$D:$D,$D107,'VISSIM Travel Time Outputs'!$A:$A,"AVG",'VISSIM Travel Time Outputs'!$B:$B,BD$9)),"-")</f>
        <v>-</v>
      </c>
      <c r="BE107" s="34" t="str">
        <f>IFERROR(TIME(0,0,AVERAGEIFS('VISSIM Travel Time Outputs'!$J:$J,'VISSIM Travel Time Outputs'!$D:$D,$D107,'VISSIM Travel Time Outputs'!$A:$A,"AVG",'VISSIM Travel Time Outputs'!$B:$B,BE$9)),"-")</f>
        <v>-</v>
      </c>
      <c r="BF107" s="34" t="str">
        <f>IFERROR(TIME(0,0,AVERAGEIFS('VISSIM Travel Time Outputs'!$J:$J,'VISSIM Travel Time Outputs'!$D:$D,$D107,'VISSIM Travel Time Outputs'!$A:$A,"AVG",'VISSIM Travel Time Outputs'!$B:$B,BF$9)),"-")</f>
        <v>-</v>
      </c>
      <c r="BG107" s="34" t="str">
        <f>IFERROR(TIME(0,0,AVERAGEIFS('VISSIM Travel Time Outputs'!$J:$J,'VISSIM Travel Time Outputs'!$D:$D,$D107,'VISSIM Travel Time Outputs'!$A:$A,"AVG",'VISSIM Travel Time Outputs'!$B:$B,BG$9)),"-")</f>
        <v>-</v>
      </c>
      <c r="BH107" s="34" t="str">
        <f>IFERROR(TIME(0,0,AVERAGEIFS('VISSIM Travel Time Outputs'!$J:$J,'VISSIM Travel Time Outputs'!$D:$D,$D107,'VISSIM Travel Time Outputs'!$A:$A,"AVG",'VISSIM Travel Time Outputs'!$B:$B,BH$9)),"-")</f>
        <v>-</v>
      </c>
      <c r="BI107" s="34" t="str">
        <f>IFERROR(TIME(0,0,AVERAGEIFS('VISSIM Travel Time Outputs'!$J:$J,'VISSIM Travel Time Outputs'!$D:$D,$D107,'VISSIM Travel Time Outputs'!$A:$A,"AVG",'VISSIM Travel Time Outputs'!$B:$B,BI$9)),"-")</f>
        <v>-</v>
      </c>
      <c r="BJ107" s="34" t="str">
        <f>IFERROR(TIME(0,0,AVERAGEIFS('VISSIM Travel Time Outputs'!$J:$J,'VISSIM Travel Time Outputs'!$D:$D,$D107,'VISSIM Travel Time Outputs'!$A:$A,"AVG",'VISSIM Travel Time Outputs'!$B:$B,BJ$9)),"-")</f>
        <v>-</v>
      </c>
      <c r="BK107" s="134" t="str">
        <f>IFERROR(TIME(0,0,AVERAGEIFS('VISSIM Travel Time Outputs'!$J:$J,'VISSIM Travel Time Outputs'!$D:$D,$D107,'VISSIM Travel Time Outputs'!$A:$A,"AVG",'VISSIM Travel Time Outputs'!$B:$B,BK$9)),"-")</f>
        <v>-</v>
      </c>
      <c r="BL107" s="126"/>
      <c r="BM107" s="323" t="str">
        <f>IFERROR(AVERAGEIFS('VISSIM Travel Time Outputs'!$G:$G,'VISSIM Travel Time Outputs'!$D:$D,$D107,'VISSIM Travel Time Outputs'!$A:$A,"AVG",'VISSIM Travel Time Outputs'!$B:$B,BM$9),"-")</f>
        <v>-</v>
      </c>
      <c r="BN107" s="324" t="str">
        <f>IFERROR(AVERAGEIFS('VISSIM Travel Time Outputs'!$G:$G,'VISSIM Travel Time Outputs'!$D:$D,$D107,'VISSIM Travel Time Outputs'!$A:$A,"AVG",'VISSIM Travel Time Outputs'!$B:$B,BN$9),"-")</f>
        <v>-</v>
      </c>
      <c r="BO107" s="324" t="str">
        <f>IFERROR(AVERAGEIFS('VISSIM Travel Time Outputs'!$G:$G,'VISSIM Travel Time Outputs'!$D:$D,$D107,'VISSIM Travel Time Outputs'!$A:$A,"AVG",'VISSIM Travel Time Outputs'!$B:$B,BO$9),"-")</f>
        <v>-</v>
      </c>
      <c r="BP107" s="324" t="str">
        <f>IFERROR(AVERAGEIFS('VISSIM Travel Time Outputs'!$G:$G,'VISSIM Travel Time Outputs'!$D:$D,$D107,'VISSIM Travel Time Outputs'!$A:$A,"AVG",'VISSIM Travel Time Outputs'!$B:$B,BP$9),"-")</f>
        <v>-</v>
      </c>
      <c r="BQ107" s="324" t="str">
        <f>IFERROR(AVERAGEIFS('VISSIM Travel Time Outputs'!$G:$G,'VISSIM Travel Time Outputs'!$D:$D,$D107,'VISSIM Travel Time Outputs'!$A:$A,"AVG",'VISSIM Travel Time Outputs'!$B:$B,BQ$9),"-")</f>
        <v>-</v>
      </c>
      <c r="BR107" s="324" t="str">
        <f>IFERROR(AVERAGEIFS('VISSIM Travel Time Outputs'!$G:$G,'VISSIM Travel Time Outputs'!$D:$D,$D107,'VISSIM Travel Time Outputs'!$A:$A,"AVG",'VISSIM Travel Time Outputs'!$B:$B,BR$9),"-")</f>
        <v>-</v>
      </c>
      <c r="BS107" s="324" t="str">
        <f>IFERROR(AVERAGEIFS('VISSIM Travel Time Outputs'!$G:$G,'VISSIM Travel Time Outputs'!$D:$D,$D107,'VISSIM Travel Time Outputs'!$A:$A,"AVG",'VISSIM Travel Time Outputs'!$B:$B,BS$9),"-")</f>
        <v>-</v>
      </c>
      <c r="BT107" s="324" t="str">
        <f>IFERROR(AVERAGEIFS('VISSIM Travel Time Outputs'!$G:$G,'VISSIM Travel Time Outputs'!$D:$D,$D107,'VISSIM Travel Time Outputs'!$A:$A,"AVG",'VISSIM Travel Time Outputs'!$B:$B,BT$9),"-")</f>
        <v>-</v>
      </c>
      <c r="BU107" s="324" t="str">
        <f>IFERROR(AVERAGEIFS('VISSIM Travel Time Outputs'!$G:$G,'VISSIM Travel Time Outputs'!$D:$D,$D107,'VISSIM Travel Time Outputs'!$A:$A,"AVG",'VISSIM Travel Time Outputs'!$B:$B,BU$9),"-")</f>
        <v>-</v>
      </c>
      <c r="BV107" s="324" t="str">
        <f>IFERROR(AVERAGEIFS('VISSIM Travel Time Outputs'!$G:$G,'VISSIM Travel Time Outputs'!$D:$D,$D107,'VISSIM Travel Time Outputs'!$A:$A,"AVG",'VISSIM Travel Time Outputs'!$B:$B,BV$9),"-")</f>
        <v>-</v>
      </c>
      <c r="BW107" s="324" t="str">
        <f>IFERROR(AVERAGEIFS('VISSIM Travel Time Outputs'!$G:$G,'VISSIM Travel Time Outputs'!$D:$D,$D107,'VISSIM Travel Time Outputs'!$A:$A,"AVG",'VISSIM Travel Time Outputs'!$B:$B,BW$9),"-")</f>
        <v>-</v>
      </c>
      <c r="BX107" s="324" t="str">
        <f>IFERROR(AVERAGEIFS('VISSIM Travel Time Outputs'!$G:$G,'VISSIM Travel Time Outputs'!$D:$D,$D107,'VISSIM Travel Time Outputs'!$A:$A,"AVG",'VISSIM Travel Time Outputs'!$B:$B,BX$9),"-")</f>
        <v>-</v>
      </c>
      <c r="BY107" s="324" t="str">
        <f>IFERROR(AVERAGEIFS('VISSIM Travel Time Outputs'!$G:$G,'VISSIM Travel Time Outputs'!$D:$D,$D107,'VISSIM Travel Time Outputs'!$A:$A,"AVG",'VISSIM Travel Time Outputs'!$B:$B,BY$9),"-")</f>
        <v>-</v>
      </c>
      <c r="BZ107" s="324" t="str">
        <f>IFERROR(AVERAGEIFS('VISSIM Travel Time Outputs'!$G:$G,'VISSIM Travel Time Outputs'!$D:$D,$D107,'VISSIM Travel Time Outputs'!$A:$A,"AVG",'VISSIM Travel Time Outputs'!$B:$B,BZ$9),"-")</f>
        <v>-</v>
      </c>
      <c r="CA107" s="324" t="str">
        <f>IFERROR(AVERAGEIFS('VISSIM Travel Time Outputs'!$G:$G,'VISSIM Travel Time Outputs'!$D:$D,$D107,'VISSIM Travel Time Outputs'!$A:$A,"AVG",'VISSIM Travel Time Outputs'!$B:$B,CA$9),"-")</f>
        <v>-</v>
      </c>
      <c r="CB107" s="325" t="str">
        <f>IFERROR(AVERAGEIFS('VISSIM Travel Time Outputs'!$G:$G,'VISSIM Travel Time Outputs'!$D:$D,$D107,'VISSIM Travel Time Outputs'!$A:$A,"AVG",'VISSIM Travel Time Outputs'!$B:$B,CB$9),"-")</f>
        <v>-</v>
      </c>
      <c r="CC107" s="254"/>
      <c r="CD107" s="209" t="str">
        <f t="shared" si="38"/>
        <v>--</v>
      </c>
      <c r="CE107" s="354" t="str">
        <f t="shared" si="39"/>
        <v>--</v>
      </c>
      <c r="CF107" s="325">
        <f t="shared" si="40"/>
        <v>0</v>
      </c>
      <c r="CG107" s="331"/>
      <c r="CH107" s="209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134"/>
      <c r="CX107" s="331"/>
      <c r="CY107" s="323"/>
      <c r="CZ107" s="324"/>
      <c r="DA107" s="324"/>
      <c r="DB107" s="324"/>
      <c r="DC107" s="324"/>
      <c r="DD107" s="324"/>
      <c r="DE107" s="324"/>
      <c r="DF107" s="324"/>
      <c r="DG107" s="324"/>
      <c r="DH107" s="324"/>
      <c r="DI107" s="324"/>
      <c r="DJ107" s="324"/>
      <c r="DK107" s="324"/>
      <c r="DL107" s="324"/>
      <c r="DM107" s="324"/>
      <c r="DN107" s="325"/>
      <c r="DO107" s="331"/>
      <c r="DP107" s="209" t="str">
        <f t="shared" si="41"/>
        <v>--</v>
      </c>
      <c r="DQ107" s="354" t="str">
        <f t="shared" si="42"/>
        <v>--</v>
      </c>
      <c r="DR107" s="325">
        <f t="shared" si="43"/>
        <v>0</v>
      </c>
      <c r="DS107" s="255"/>
      <c r="DT107" s="209" t="str">
        <f>IFERROR(TIME(0,0,AVERAGEIFS('VISSIM Travel Time Outputs'!$K:$K,'VISSIM Travel Time Outputs'!$D:$D,$D107,'VISSIM Travel Time Outputs'!$A:$A,"AVG",'VISSIM Travel Time Outputs'!$B:$B,DT$9)),"-")</f>
        <v>-</v>
      </c>
      <c r="DU107" s="34" t="str">
        <f>IFERROR(TIME(0,0,AVERAGEIFS('VISSIM Travel Time Outputs'!$K:$K,'VISSIM Travel Time Outputs'!$D:$D,$D107,'VISSIM Travel Time Outputs'!$A:$A,"AVG",'VISSIM Travel Time Outputs'!$B:$B,DU$9)),"-")</f>
        <v>-</v>
      </c>
      <c r="DV107" s="34" t="str">
        <f>IFERROR(TIME(0,0,AVERAGEIFS('VISSIM Travel Time Outputs'!$K:$K,'VISSIM Travel Time Outputs'!$D:$D,$D107,'VISSIM Travel Time Outputs'!$A:$A,"AVG",'VISSIM Travel Time Outputs'!$B:$B,DV$9)),"-")</f>
        <v>-</v>
      </c>
      <c r="DW107" s="34" t="str">
        <f>IFERROR(TIME(0,0,AVERAGEIFS('VISSIM Travel Time Outputs'!$K:$K,'VISSIM Travel Time Outputs'!$D:$D,$D107,'VISSIM Travel Time Outputs'!$A:$A,"AVG",'VISSIM Travel Time Outputs'!$B:$B,DW$9)),"-")</f>
        <v>-</v>
      </c>
      <c r="DX107" s="34" t="str">
        <f>IFERROR(TIME(0,0,AVERAGEIFS('VISSIM Travel Time Outputs'!$K:$K,'VISSIM Travel Time Outputs'!$D:$D,$D107,'VISSIM Travel Time Outputs'!$A:$A,"AVG",'VISSIM Travel Time Outputs'!$B:$B,DX$9)),"-")</f>
        <v>-</v>
      </c>
      <c r="DY107" s="34" t="str">
        <f>IFERROR(TIME(0,0,AVERAGEIFS('VISSIM Travel Time Outputs'!$K:$K,'VISSIM Travel Time Outputs'!$D:$D,$D107,'VISSIM Travel Time Outputs'!$A:$A,"AVG",'VISSIM Travel Time Outputs'!$B:$B,DY$9)),"-")</f>
        <v>-</v>
      </c>
      <c r="DZ107" s="34" t="str">
        <f>IFERROR(TIME(0,0,AVERAGEIFS('VISSIM Travel Time Outputs'!$K:$K,'VISSIM Travel Time Outputs'!$D:$D,$D107,'VISSIM Travel Time Outputs'!$A:$A,"AVG",'VISSIM Travel Time Outputs'!$B:$B,DZ$9)),"-")</f>
        <v>-</v>
      </c>
      <c r="EA107" s="34" t="str">
        <f>IFERROR(TIME(0,0,AVERAGEIFS('VISSIM Travel Time Outputs'!$K:$K,'VISSIM Travel Time Outputs'!$D:$D,$D107,'VISSIM Travel Time Outputs'!$A:$A,"AVG",'VISSIM Travel Time Outputs'!$B:$B,EA$9)),"-")</f>
        <v>-</v>
      </c>
      <c r="EB107" s="34" t="str">
        <f>IFERROR(TIME(0,0,AVERAGEIFS('VISSIM Travel Time Outputs'!$K:$K,'VISSIM Travel Time Outputs'!$D:$D,$D107,'VISSIM Travel Time Outputs'!$A:$A,"AVG",'VISSIM Travel Time Outputs'!$B:$B,EB$9)),"-")</f>
        <v>-</v>
      </c>
      <c r="EC107" s="34" t="str">
        <f>IFERROR(TIME(0,0,AVERAGEIFS('VISSIM Travel Time Outputs'!$K:$K,'VISSIM Travel Time Outputs'!$D:$D,$D107,'VISSIM Travel Time Outputs'!$A:$A,"AVG",'VISSIM Travel Time Outputs'!$B:$B,EC$9)),"-")</f>
        <v>-</v>
      </c>
      <c r="ED107" s="34" t="str">
        <f>IFERROR(TIME(0,0,AVERAGEIFS('VISSIM Travel Time Outputs'!$K:$K,'VISSIM Travel Time Outputs'!$D:$D,$D107,'VISSIM Travel Time Outputs'!$A:$A,"AVG",'VISSIM Travel Time Outputs'!$B:$B,ED$9)),"-")</f>
        <v>-</v>
      </c>
      <c r="EE107" s="34" t="str">
        <f>IFERROR(TIME(0,0,AVERAGEIFS('VISSIM Travel Time Outputs'!$K:$K,'VISSIM Travel Time Outputs'!$D:$D,$D107,'VISSIM Travel Time Outputs'!$A:$A,"AVG",'VISSIM Travel Time Outputs'!$B:$B,EE$9)),"-")</f>
        <v>-</v>
      </c>
      <c r="EF107" s="34" t="str">
        <f>IFERROR(TIME(0,0,AVERAGEIFS('VISSIM Travel Time Outputs'!$K:$K,'VISSIM Travel Time Outputs'!$D:$D,$D107,'VISSIM Travel Time Outputs'!$A:$A,"AVG",'VISSIM Travel Time Outputs'!$B:$B,EF$9)),"-")</f>
        <v>-</v>
      </c>
      <c r="EG107" s="34" t="str">
        <f>IFERROR(TIME(0,0,AVERAGEIFS('VISSIM Travel Time Outputs'!$K:$K,'VISSIM Travel Time Outputs'!$D:$D,$D107,'VISSIM Travel Time Outputs'!$A:$A,"AVG",'VISSIM Travel Time Outputs'!$B:$B,EG$9)),"-")</f>
        <v>-</v>
      </c>
      <c r="EH107" s="34" t="str">
        <f>IFERROR(TIME(0,0,AVERAGEIFS('VISSIM Travel Time Outputs'!$K:$K,'VISSIM Travel Time Outputs'!$D:$D,$D107,'VISSIM Travel Time Outputs'!$A:$A,"AVG",'VISSIM Travel Time Outputs'!$B:$B,EH$9)),"-")</f>
        <v>-</v>
      </c>
      <c r="EI107" s="134" t="str">
        <f>IFERROR(TIME(0,0,AVERAGEIFS('VISSIM Travel Time Outputs'!$K:$K,'VISSIM Travel Time Outputs'!$D:$D,$D107,'VISSIM Travel Time Outputs'!$A:$A,"AVG",'VISSIM Travel Time Outputs'!$B:$B,EI$9)),"-")</f>
        <v>-</v>
      </c>
      <c r="EJ107" s="126"/>
      <c r="EK107" s="323" t="str">
        <f>IFERROR(AVERAGEIFS('VISSIM Travel Time Outputs'!$H:$H,'VISSIM Travel Time Outputs'!$D:$D,$D107,'VISSIM Travel Time Outputs'!$A:$A,"AVG",'VISSIM Travel Time Outputs'!$B:$B,EK$9),"-")</f>
        <v>-</v>
      </c>
      <c r="EL107" s="324" t="str">
        <f>IFERROR(AVERAGEIFS('VISSIM Travel Time Outputs'!$H:$H,'VISSIM Travel Time Outputs'!$D:$D,$D107,'VISSIM Travel Time Outputs'!$A:$A,"AVG",'VISSIM Travel Time Outputs'!$B:$B,EL$9),"-")</f>
        <v>-</v>
      </c>
      <c r="EM107" s="324" t="str">
        <f>IFERROR(AVERAGEIFS('VISSIM Travel Time Outputs'!$H:$H,'VISSIM Travel Time Outputs'!$D:$D,$D107,'VISSIM Travel Time Outputs'!$A:$A,"AVG",'VISSIM Travel Time Outputs'!$B:$B,EM$9),"-")</f>
        <v>-</v>
      </c>
      <c r="EN107" s="324" t="str">
        <f>IFERROR(AVERAGEIFS('VISSIM Travel Time Outputs'!$H:$H,'VISSIM Travel Time Outputs'!$D:$D,$D107,'VISSIM Travel Time Outputs'!$A:$A,"AVG",'VISSIM Travel Time Outputs'!$B:$B,EN$9),"-")</f>
        <v>-</v>
      </c>
      <c r="EO107" s="324" t="str">
        <f>IFERROR(AVERAGEIFS('VISSIM Travel Time Outputs'!$H:$H,'VISSIM Travel Time Outputs'!$D:$D,$D107,'VISSIM Travel Time Outputs'!$A:$A,"AVG",'VISSIM Travel Time Outputs'!$B:$B,EO$9),"-")</f>
        <v>-</v>
      </c>
      <c r="EP107" s="324" t="str">
        <f>IFERROR(AVERAGEIFS('VISSIM Travel Time Outputs'!$H:$H,'VISSIM Travel Time Outputs'!$D:$D,$D107,'VISSIM Travel Time Outputs'!$A:$A,"AVG",'VISSIM Travel Time Outputs'!$B:$B,EP$9),"-")</f>
        <v>-</v>
      </c>
      <c r="EQ107" s="324" t="str">
        <f>IFERROR(AVERAGEIFS('VISSIM Travel Time Outputs'!$H:$H,'VISSIM Travel Time Outputs'!$D:$D,$D107,'VISSIM Travel Time Outputs'!$A:$A,"AVG",'VISSIM Travel Time Outputs'!$B:$B,EQ$9),"-")</f>
        <v>-</v>
      </c>
      <c r="ER107" s="324" t="str">
        <f>IFERROR(AVERAGEIFS('VISSIM Travel Time Outputs'!$H:$H,'VISSIM Travel Time Outputs'!$D:$D,$D107,'VISSIM Travel Time Outputs'!$A:$A,"AVG",'VISSIM Travel Time Outputs'!$B:$B,ER$9),"-")</f>
        <v>-</v>
      </c>
      <c r="ES107" s="324" t="str">
        <f>IFERROR(AVERAGEIFS('VISSIM Travel Time Outputs'!$H:$H,'VISSIM Travel Time Outputs'!$D:$D,$D107,'VISSIM Travel Time Outputs'!$A:$A,"AVG",'VISSIM Travel Time Outputs'!$B:$B,ES$9),"-")</f>
        <v>-</v>
      </c>
      <c r="ET107" s="324" t="str">
        <f>IFERROR(AVERAGEIFS('VISSIM Travel Time Outputs'!$H:$H,'VISSIM Travel Time Outputs'!$D:$D,$D107,'VISSIM Travel Time Outputs'!$A:$A,"AVG",'VISSIM Travel Time Outputs'!$B:$B,ET$9),"-")</f>
        <v>-</v>
      </c>
      <c r="EU107" s="324" t="str">
        <f>IFERROR(AVERAGEIFS('VISSIM Travel Time Outputs'!$H:$H,'VISSIM Travel Time Outputs'!$D:$D,$D107,'VISSIM Travel Time Outputs'!$A:$A,"AVG",'VISSIM Travel Time Outputs'!$B:$B,EU$9),"-")</f>
        <v>-</v>
      </c>
      <c r="EV107" s="324" t="str">
        <f>IFERROR(AVERAGEIFS('VISSIM Travel Time Outputs'!$H:$H,'VISSIM Travel Time Outputs'!$D:$D,$D107,'VISSIM Travel Time Outputs'!$A:$A,"AVG",'VISSIM Travel Time Outputs'!$B:$B,EV$9),"-")</f>
        <v>-</v>
      </c>
      <c r="EW107" s="324" t="str">
        <f>IFERROR(AVERAGEIFS('VISSIM Travel Time Outputs'!$H:$H,'VISSIM Travel Time Outputs'!$D:$D,$D107,'VISSIM Travel Time Outputs'!$A:$A,"AVG",'VISSIM Travel Time Outputs'!$B:$B,EW$9),"-")</f>
        <v>-</v>
      </c>
      <c r="EX107" s="324" t="str">
        <f>IFERROR(AVERAGEIFS('VISSIM Travel Time Outputs'!$H:$H,'VISSIM Travel Time Outputs'!$D:$D,$D107,'VISSIM Travel Time Outputs'!$A:$A,"AVG",'VISSIM Travel Time Outputs'!$B:$B,EX$9),"-")</f>
        <v>-</v>
      </c>
      <c r="EY107" s="324" t="str">
        <f>IFERROR(AVERAGEIFS('VISSIM Travel Time Outputs'!$H:$H,'VISSIM Travel Time Outputs'!$D:$D,$D107,'VISSIM Travel Time Outputs'!$A:$A,"AVG",'VISSIM Travel Time Outputs'!$B:$B,EY$9),"-")</f>
        <v>-</v>
      </c>
      <c r="EZ107" s="325" t="str">
        <f>IFERROR(AVERAGEIFS('VISSIM Travel Time Outputs'!$H:$H,'VISSIM Travel Time Outputs'!$D:$D,$D107,'VISSIM Travel Time Outputs'!$A:$A,"AVG",'VISSIM Travel Time Outputs'!$B:$B,EZ$9),"-")</f>
        <v>-</v>
      </c>
      <c r="FA107" s="254"/>
      <c r="FB107" s="209" t="str">
        <f t="shared" si="44"/>
        <v>--</v>
      </c>
      <c r="FC107" s="354" t="str">
        <f t="shared" si="45"/>
        <v>--</v>
      </c>
      <c r="FD107" s="325">
        <f t="shared" si="46"/>
        <v>0</v>
      </c>
      <c r="FE107" s="331"/>
      <c r="FF107" s="209" t="str">
        <f>IFERROR(GETPIVOTDATA("Average of TRAVTM(40)",#REF!,"TIMEINT",FF$9,"VEHICLETRAVELTIMEMEASUREMENT",$D107)/3600/24,"--")</f>
        <v>--</v>
      </c>
      <c r="FG107" s="34" t="str">
        <f>IFERROR(GETPIVOTDATA("Average of TRAVTM(40)",#REF!,"TIMEINT",FG$9,"VEHICLETRAVELTIMEMEASUREMENT",$D107)/3600/24,"--")</f>
        <v>--</v>
      </c>
      <c r="FH107" s="34" t="str">
        <f>IFERROR(GETPIVOTDATA("Average of TRAVTM(40)",#REF!,"TIMEINT",FH$9,"VEHICLETRAVELTIMEMEASUREMENT",$D107)/3600/24,"--")</f>
        <v>--</v>
      </c>
      <c r="FI107" s="34" t="str">
        <f>IFERROR(GETPIVOTDATA("Average of TRAVTM(40)",#REF!,"TIMEINT",FI$9,"VEHICLETRAVELTIMEMEASUREMENT",$D107)/3600/24,"--")</f>
        <v>--</v>
      </c>
      <c r="FJ107" s="34" t="str">
        <f>IFERROR(GETPIVOTDATA("Average of TRAVTM(40)",#REF!,"TIMEINT",FJ$9,"VEHICLETRAVELTIMEMEASUREMENT",$D107)/3600/24,"--")</f>
        <v>--</v>
      </c>
      <c r="FK107" s="34" t="str">
        <f>IFERROR(GETPIVOTDATA("Average of TRAVTM(40)",#REF!,"TIMEINT",FK$9,"VEHICLETRAVELTIMEMEASUREMENT",$D107)/3600/24,"--")</f>
        <v>--</v>
      </c>
      <c r="FL107" s="34" t="str">
        <f>IFERROR(GETPIVOTDATA("Average of TRAVTM(40)",#REF!,"TIMEINT",FL$9,"VEHICLETRAVELTIMEMEASUREMENT",$D107)/3600/24,"--")</f>
        <v>--</v>
      </c>
      <c r="FM107" s="34" t="str">
        <f>IFERROR(GETPIVOTDATA("Average of TRAVTM(40)",#REF!,"TIMEINT",FM$9,"VEHICLETRAVELTIMEMEASUREMENT",$D107)/3600/24,"--")</f>
        <v>--</v>
      </c>
      <c r="FN107" s="34" t="str">
        <f>IFERROR(GETPIVOTDATA("Average of TRAVTM(40)",#REF!,"TIMEINT",FN$9,"VEHICLETRAVELTIMEMEASUREMENT",$D107)/3600/24,"--")</f>
        <v>--</v>
      </c>
      <c r="FO107" s="34" t="str">
        <f>IFERROR(GETPIVOTDATA("Average of TRAVTM(40)",#REF!,"TIMEINT",FO$9,"VEHICLETRAVELTIMEMEASUREMENT",$D107)/3600/24,"--")</f>
        <v>--</v>
      </c>
      <c r="FP107" s="34" t="str">
        <f>IFERROR(GETPIVOTDATA("Average of TRAVTM(40)",#REF!,"TIMEINT",FP$9,"VEHICLETRAVELTIMEMEASUREMENT",$D107)/3600/24,"--")</f>
        <v>--</v>
      </c>
      <c r="FQ107" s="34" t="str">
        <f>IFERROR(GETPIVOTDATA("Average of TRAVTM(40)",#REF!,"TIMEINT",FQ$9,"VEHICLETRAVELTIMEMEASUREMENT",$D107)/3600/24,"--")</f>
        <v>--</v>
      </c>
      <c r="FR107" s="34" t="str">
        <f>IFERROR(GETPIVOTDATA("Average of TRAVTM(40)",#REF!,"TIMEINT",FR$9,"VEHICLETRAVELTIMEMEASUREMENT",$D107)/3600/24,"--")</f>
        <v>--</v>
      </c>
      <c r="FS107" s="34" t="str">
        <f>IFERROR(GETPIVOTDATA("Average of TRAVTM(40)",#REF!,"TIMEINT",FS$9,"VEHICLETRAVELTIMEMEASUREMENT",$D107)/3600/24,"--")</f>
        <v>--</v>
      </c>
      <c r="FT107" s="34" t="str">
        <f>IFERROR(GETPIVOTDATA("Average of TRAVTM(40)",#REF!,"TIMEINT",FT$9,"VEHICLETRAVELTIMEMEASUREMENT",$D107)/3600/24,"--")</f>
        <v>--</v>
      </c>
      <c r="FU107" s="134" t="str">
        <f>IFERROR(GETPIVOTDATA("Average of TRAVTM(40)",#REF!,"TIMEINT",FU$9,"VEHICLETRAVELTIMEMEASUREMENT",$D107)/3600/24,"--")</f>
        <v>--</v>
      </c>
      <c r="FV107" s="331"/>
      <c r="FW107" s="323" t="str">
        <f>IFERROR(GETPIVOTDATA("Average of VEHS(40)",#REF!,"TIMEINT",FW$9,"VEHICLETRAVELTIMEMEASUREMENT",$D107),"--")</f>
        <v>--</v>
      </c>
      <c r="FX107" s="324" t="str">
        <f>IFERROR(GETPIVOTDATA("Average of VEHS(40)",#REF!,"TIMEINT",FX$9,"VEHICLETRAVELTIMEMEASUREMENT",$D107),"--")</f>
        <v>--</v>
      </c>
      <c r="FY107" s="324" t="str">
        <f>IFERROR(GETPIVOTDATA("Average of VEHS(40)",#REF!,"TIMEINT",FY$9,"VEHICLETRAVELTIMEMEASUREMENT",$D107),"--")</f>
        <v>--</v>
      </c>
      <c r="FZ107" s="324" t="str">
        <f>IFERROR(GETPIVOTDATA("Average of VEHS(40)",#REF!,"TIMEINT",FZ$9,"VEHICLETRAVELTIMEMEASUREMENT",$D107),"--")</f>
        <v>--</v>
      </c>
      <c r="GA107" s="324" t="str">
        <f>IFERROR(GETPIVOTDATA("Average of VEHS(40)",#REF!,"TIMEINT",GA$9,"VEHICLETRAVELTIMEMEASUREMENT",$D107),"--")</f>
        <v>--</v>
      </c>
      <c r="GB107" s="324" t="str">
        <f>IFERROR(GETPIVOTDATA("Average of VEHS(40)",#REF!,"TIMEINT",GB$9,"VEHICLETRAVELTIMEMEASUREMENT",$D107),"--")</f>
        <v>--</v>
      </c>
      <c r="GC107" s="324" t="str">
        <f>IFERROR(GETPIVOTDATA("Average of VEHS(40)",#REF!,"TIMEINT",GC$9,"VEHICLETRAVELTIMEMEASUREMENT",$D107),"--")</f>
        <v>--</v>
      </c>
      <c r="GD107" s="324" t="str">
        <f>IFERROR(GETPIVOTDATA("Average of VEHS(40)",#REF!,"TIMEINT",GD$9,"VEHICLETRAVELTIMEMEASUREMENT",$D107),"--")</f>
        <v>--</v>
      </c>
      <c r="GE107" s="324" t="str">
        <f>IFERROR(GETPIVOTDATA("Average of VEHS(40)",#REF!,"TIMEINT",GE$9,"VEHICLETRAVELTIMEMEASUREMENT",$D107),"--")</f>
        <v>--</v>
      </c>
      <c r="GF107" s="324" t="str">
        <f>IFERROR(GETPIVOTDATA("Average of VEHS(40)",#REF!,"TIMEINT",GF$9,"VEHICLETRAVELTIMEMEASUREMENT",$D107),"--")</f>
        <v>--</v>
      </c>
      <c r="GG107" s="324" t="str">
        <f>IFERROR(GETPIVOTDATA("Average of VEHS(40)",#REF!,"TIMEINT",GG$9,"VEHICLETRAVELTIMEMEASUREMENT",$D107),"--")</f>
        <v>--</v>
      </c>
      <c r="GH107" s="324" t="str">
        <f>IFERROR(GETPIVOTDATA("Average of VEHS(40)",#REF!,"TIMEINT",GH$9,"VEHICLETRAVELTIMEMEASUREMENT",$D107),"--")</f>
        <v>--</v>
      </c>
      <c r="GI107" s="324" t="str">
        <f>IFERROR(GETPIVOTDATA("Average of VEHS(40)",#REF!,"TIMEINT",GI$9,"VEHICLETRAVELTIMEMEASUREMENT",$D107),"--")</f>
        <v>--</v>
      </c>
      <c r="GJ107" s="324" t="str">
        <f>IFERROR(GETPIVOTDATA("Average of VEHS(40)",#REF!,"TIMEINT",GJ$9,"VEHICLETRAVELTIMEMEASUREMENT",$D107),"--")</f>
        <v>--</v>
      </c>
      <c r="GK107" s="324" t="str">
        <f>IFERROR(GETPIVOTDATA("Average of VEHS(40)",#REF!,"TIMEINT",GK$9,"VEHICLETRAVELTIMEMEASUREMENT",$D107),"--")</f>
        <v>--</v>
      </c>
      <c r="GL107" s="325" t="str">
        <f>IFERROR(GETPIVOTDATA("Average of VEHS(40)",#REF!,"TIMEINT",GL$9,"VEHICLETRAVELTIMEMEASUREMENT",$D107),"--")</f>
        <v>--</v>
      </c>
      <c r="GM107" s="331"/>
      <c r="GN107" s="209" t="str">
        <f t="shared" si="47"/>
        <v>--</v>
      </c>
      <c r="GO107" s="354" t="str">
        <f t="shared" si="48"/>
        <v>--</v>
      </c>
      <c r="GP107" s="325">
        <f t="shared" si="49"/>
        <v>0</v>
      </c>
      <c r="GQ107" s="331"/>
      <c r="GR107" s="209" t="str">
        <f>IFERROR(GETPIVOTDATA("Average of TRAVTM(60)",#REF!,"TIMEINT",GR$9,"VEHICLETRAVELTIMEMEASUREMENT",$D107)/3600/24,"--")</f>
        <v>--</v>
      </c>
      <c r="GS107" s="34" t="str">
        <f>IFERROR(GETPIVOTDATA("Average of TRAVTM(60)",#REF!,"TIMEINT",GS$9,"VEHICLETRAVELTIMEMEASUREMENT",$D107)/3600/24,"--")</f>
        <v>--</v>
      </c>
      <c r="GT107" s="34" t="str">
        <f>IFERROR(GETPIVOTDATA("Average of TRAVTM(60)",#REF!,"TIMEINT",GT$9,"VEHICLETRAVELTIMEMEASUREMENT",$D107)/3600/24,"--")</f>
        <v>--</v>
      </c>
      <c r="GU107" s="34" t="str">
        <f>IFERROR(GETPIVOTDATA("Average of TRAVTM(60)",#REF!,"TIMEINT",GU$9,"VEHICLETRAVELTIMEMEASUREMENT",$D107)/3600/24,"--")</f>
        <v>--</v>
      </c>
      <c r="GV107" s="34" t="str">
        <f>IFERROR(GETPIVOTDATA("Average of TRAVTM(60)",#REF!,"TIMEINT",GV$9,"VEHICLETRAVELTIMEMEASUREMENT",$D107)/3600/24,"--")</f>
        <v>--</v>
      </c>
      <c r="GW107" s="34" t="str">
        <f>IFERROR(GETPIVOTDATA("Average of TRAVTM(60)",#REF!,"TIMEINT",GW$9,"VEHICLETRAVELTIMEMEASUREMENT",$D107)/3600/24,"--")</f>
        <v>--</v>
      </c>
      <c r="GX107" s="34" t="str">
        <f>IFERROR(GETPIVOTDATA("Average of TRAVTM(60)",#REF!,"TIMEINT",GX$9,"VEHICLETRAVELTIMEMEASUREMENT",$D107)/3600/24,"--")</f>
        <v>--</v>
      </c>
      <c r="GY107" s="34" t="str">
        <f>IFERROR(GETPIVOTDATA("Average of TRAVTM(60)",#REF!,"TIMEINT",GY$9,"VEHICLETRAVELTIMEMEASUREMENT",$D107)/3600/24,"--")</f>
        <v>--</v>
      </c>
      <c r="GZ107" s="34" t="str">
        <f>IFERROR(GETPIVOTDATA("Average of TRAVTM(60)",#REF!,"TIMEINT",GZ$9,"VEHICLETRAVELTIMEMEASUREMENT",$D107)/3600/24,"--")</f>
        <v>--</v>
      </c>
      <c r="HA107" s="34" t="str">
        <f>IFERROR(GETPIVOTDATA("Average of TRAVTM(60)",#REF!,"TIMEINT",HA$9,"VEHICLETRAVELTIMEMEASUREMENT",$D107)/3600/24,"--")</f>
        <v>--</v>
      </c>
      <c r="HB107" s="34" t="str">
        <f>IFERROR(GETPIVOTDATA("Average of TRAVTM(60)",#REF!,"TIMEINT",HB$9,"VEHICLETRAVELTIMEMEASUREMENT",$D107)/3600/24,"--")</f>
        <v>--</v>
      </c>
      <c r="HC107" s="34" t="str">
        <f>IFERROR(GETPIVOTDATA("Average of TRAVTM(60)",#REF!,"TIMEINT",HC$9,"VEHICLETRAVELTIMEMEASUREMENT",$D107)/3600/24,"--")</f>
        <v>--</v>
      </c>
      <c r="HD107" s="34" t="str">
        <f>IFERROR(GETPIVOTDATA("Average of TRAVTM(60)",#REF!,"TIMEINT",HD$9,"VEHICLETRAVELTIMEMEASUREMENT",$D107)/3600/24,"--")</f>
        <v>--</v>
      </c>
      <c r="HE107" s="34" t="str">
        <f>IFERROR(GETPIVOTDATA("Average of TRAVTM(60)",#REF!,"TIMEINT",HE$9,"VEHICLETRAVELTIMEMEASUREMENT",$D107)/3600/24,"--")</f>
        <v>--</v>
      </c>
      <c r="HF107" s="34" t="str">
        <f>IFERROR(GETPIVOTDATA("Average of TRAVTM(60)",#REF!,"TIMEINT",HF$9,"VEHICLETRAVELTIMEMEASUREMENT",$D107)/3600/24,"--")</f>
        <v>--</v>
      </c>
      <c r="HG107" s="134" t="str">
        <f>IFERROR(GETPIVOTDATA("Average of TRAVTM(60)",#REF!,"TIMEINT",HG$9,"VEHICLETRAVELTIMEMEASUREMENT",$D107)/3600/24,"--")</f>
        <v>--</v>
      </c>
      <c r="HH107" s="331"/>
      <c r="HI107" s="323" t="str">
        <f>IFERROR(GETPIVOTDATA("Average of VEHS(60)",#REF!,"TIMEINT",HI$9,"VEHICLETRAVELTIMEMEASUREMENT",$D107),"--")</f>
        <v>--</v>
      </c>
      <c r="HJ107" s="324" t="str">
        <f>IFERROR(GETPIVOTDATA("Average of VEHS(60)",#REF!,"TIMEINT",HJ$9,"VEHICLETRAVELTIMEMEASUREMENT",$D107),"--")</f>
        <v>--</v>
      </c>
      <c r="HK107" s="324" t="str">
        <f>IFERROR(GETPIVOTDATA("Average of VEHS(60)",#REF!,"TIMEINT",HK$9,"VEHICLETRAVELTIMEMEASUREMENT",$D107),"--")</f>
        <v>--</v>
      </c>
      <c r="HL107" s="324" t="str">
        <f>IFERROR(GETPIVOTDATA("Average of VEHS(60)",#REF!,"TIMEINT",HL$9,"VEHICLETRAVELTIMEMEASUREMENT",$D107),"--")</f>
        <v>--</v>
      </c>
      <c r="HM107" s="324" t="str">
        <f>IFERROR(GETPIVOTDATA("Average of VEHS(60)",#REF!,"TIMEINT",HM$9,"VEHICLETRAVELTIMEMEASUREMENT",$D107),"--")</f>
        <v>--</v>
      </c>
      <c r="HN107" s="324" t="str">
        <f>IFERROR(GETPIVOTDATA("Average of VEHS(60)",#REF!,"TIMEINT",HN$9,"VEHICLETRAVELTIMEMEASUREMENT",$D107),"--")</f>
        <v>--</v>
      </c>
      <c r="HO107" s="324" t="str">
        <f>IFERROR(GETPIVOTDATA("Average of VEHS(60)",#REF!,"TIMEINT",HO$9,"VEHICLETRAVELTIMEMEASUREMENT",$D107),"--")</f>
        <v>--</v>
      </c>
      <c r="HP107" s="324" t="str">
        <f>IFERROR(GETPIVOTDATA("Average of VEHS(60)",#REF!,"TIMEINT",HP$9,"VEHICLETRAVELTIMEMEASUREMENT",$D107),"--")</f>
        <v>--</v>
      </c>
      <c r="HQ107" s="324" t="str">
        <f>IFERROR(GETPIVOTDATA("Average of VEHS(60)",#REF!,"TIMEINT",HQ$9,"VEHICLETRAVELTIMEMEASUREMENT",$D107),"--")</f>
        <v>--</v>
      </c>
      <c r="HR107" s="324" t="str">
        <f>IFERROR(GETPIVOTDATA("Average of VEHS(60)",#REF!,"TIMEINT",HR$9,"VEHICLETRAVELTIMEMEASUREMENT",$D107),"--")</f>
        <v>--</v>
      </c>
      <c r="HS107" s="324" t="str">
        <f>IFERROR(GETPIVOTDATA("Average of VEHS(60)",#REF!,"TIMEINT",HS$9,"VEHICLETRAVELTIMEMEASUREMENT",$D107),"--")</f>
        <v>--</v>
      </c>
      <c r="HT107" s="324" t="str">
        <f>IFERROR(GETPIVOTDATA("Average of VEHS(60)",#REF!,"TIMEINT",HT$9,"VEHICLETRAVELTIMEMEASUREMENT",$D107),"--")</f>
        <v>--</v>
      </c>
      <c r="HU107" s="324" t="str">
        <f>IFERROR(GETPIVOTDATA("Average of VEHS(60)",#REF!,"TIMEINT",HU$9,"VEHICLETRAVELTIMEMEASUREMENT",$D107),"--")</f>
        <v>--</v>
      </c>
      <c r="HV107" s="324" t="str">
        <f>IFERROR(GETPIVOTDATA("Average of VEHS(60)",#REF!,"TIMEINT",HV$9,"VEHICLETRAVELTIMEMEASUREMENT",$D107),"--")</f>
        <v>--</v>
      </c>
      <c r="HW107" s="324" t="str">
        <f>IFERROR(GETPIVOTDATA("Average of VEHS(60)",#REF!,"TIMEINT",HW$9,"VEHICLETRAVELTIMEMEASUREMENT",$D107),"--")</f>
        <v>--</v>
      </c>
      <c r="HX107" s="325" t="str">
        <f>IFERROR(GETPIVOTDATA("Average of VEHS(60)",#REF!,"TIMEINT",HX$9,"VEHICLETRAVELTIMEMEASUREMENT",$D107),"--")</f>
        <v>--</v>
      </c>
      <c r="HY107" s="331"/>
      <c r="HZ107" s="209" t="str">
        <f t="shared" si="50"/>
        <v>--</v>
      </c>
      <c r="IA107" s="354" t="str">
        <f t="shared" si="51"/>
        <v>--</v>
      </c>
      <c r="IB107" s="325">
        <f t="shared" si="52"/>
        <v>0</v>
      </c>
      <c r="IC107" s="638"/>
      <c r="ID107" s="323" t="str">
        <f>IFERROR(AVERAGEIFS('VISSIM Travel Time Outputs'!#REF!,'VISSIM Travel Time Outputs'!#REF!,$D107,'VISSIM Travel Time Outputs'!#REF!,"AVG",'VISSIM Travel Time Outputs'!#REF!,ID$9),"-")</f>
        <v>-</v>
      </c>
      <c r="IE107" s="324" t="str">
        <f>IFERROR(AVERAGEIFS('VISSIM Travel Time Outputs'!#REF!,'VISSIM Travel Time Outputs'!#REF!,$D107,'VISSIM Travel Time Outputs'!#REF!,"AVG",'VISSIM Travel Time Outputs'!#REF!,IE$9),"-")</f>
        <v>-</v>
      </c>
      <c r="IF107" s="324" t="str">
        <f>IFERROR(AVERAGEIFS('VISSIM Travel Time Outputs'!#REF!,'VISSIM Travel Time Outputs'!#REF!,$D107,'VISSIM Travel Time Outputs'!#REF!,"AVG",'VISSIM Travel Time Outputs'!#REF!,IF$9),"-")</f>
        <v>-</v>
      </c>
      <c r="IG107" s="324" t="str">
        <f>IFERROR(AVERAGEIFS('VISSIM Travel Time Outputs'!#REF!,'VISSIM Travel Time Outputs'!#REF!,$D107,'VISSIM Travel Time Outputs'!#REF!,"AVG",'VISSIM Travel Time Outputs'!#REF!,IG$9),"-")</f>
        <v>-</v>
      </c>
      <c r="IH107" s="324" t="str">
        <f>IFERROR(AVERAGEIFS('VISSIM Travel Time Outputs'!#REF!,'VISSIM Travel Time Outputs'!#REF!,$D107,'VISSIM Travel Time Outputs'!#REF!,"AVG",'VISSIM Travel Time Outputs'!#REF!,IH$9),"-")</f>
        <v>-</v>
      </c>
      <c r="II107" s="324" t="str">
        <f>IFERROR(AVERAGEIFS('VISSIM Travel Time Outputs'!#REF!,'VISSIM Travel Time Outputs'!#REF!,$D107,'VISSIM Travel Time Outputs'!#REF!,"AVG",'VISSIM Travel Time Outputs'!#REF!,II$9),"-")</f>
        <v>-</v>
      </c>
      <c r="IJ107" s="324" t="str">
        <f>IFERROR(AVERAGEIFS('VISSIM Travel Time Outputs'!#REF!,'VISSIM Travel Time Outputs'!#REF!,$D107,'VISSIM Travel Time Outputs'!#REF!,"AVG",'VISSIM Travel Time Outputs'!#REF!,IJ$9),"-")</f>
        <v>-</v>
      </c>
      <c r="IK107" s="324" t="str">
        <f>IFERROR(AVERAGEIFS('VISSIM Travel Time Outputs'!#REF!,'VISSIM Travel Time Outputs'!#REF!,$D107,'VISSIM Travel Time Outputs'!#REF!,"AVG",'VISSIM Travel Time Outputs'!#REF!,IK$9),"-")</f>
        <v>-</v>
      </c>
      <c r="IL107" s="324" t="str">
        <f>IFERROR(AVERAGEIFS('VISSIM Travel Time Outputs'!#REF!,'VISSIM Travel Time Outputs'!#REF!,$D107,'VISSIM Travel Time Outputs'!#REF!,"AVG",'VISSIM Travel Time Outputs'!#REF!,IL$9),"-")</f>
        <v>-</v>
      </c>
      <c r="IM107" s="324" t="str">
        <f>IFERROR(AVERAGEIFS('VISSIM Travel Time Outputs'!#REF!,'VISSIM Travel Time Outputs'!#REF!,$D107,'VISSIM Travel Time Outputs'!#REF!,"AVG",'VISSIM Travel Time Outputs'!#REF!,IM$9),"-")</f>
        <v>-</v>
      </c>
      <c r="IN107" s="324" t="str">
        <f>IFERROR(AVERAGEIFS('VISSIM Travel Time Outputs'!#REF!,'VISSIM Travel Time Outputs'!#REF!,$D107,'VISSIM Travel Time Outputs'!#REF!,"AVG",'VISSIM Travel Time Outputs'!#REF!,IN$9),"-")</f>
        <v>-</v>
      </c>
      <c r="IO107" s="324" t="str">
        <f>IFERROR(AVERAGEIFS('VISSIM Travel Time Outputs'!#REF!,'VISSIM Travel Time Outputs'!#REF!,$D107,'VISSIM Travel Time Outputs'!#REF!,"AVG",'VISSIM Travel Time Outputs'!#REF!,IO$9),"-")</f>
        <v>-</v>
      </c>
      <c r="IP107" s="324" t="str">
        <f>IFERROR(AVERAGEIFS('VISSIM Travel Time Outputs'!#REF!,'VISSIM Travel Time Outputs'!#REF!,$D107,'VISSIM Travel Time Outputs'!#REF!,"AVG",'VISSIM Travel Time Outputs'!#REF!,IP$9),"-")</f>
        <v>-</v>
      </c>
      <c r="IQ107" s="324" t="str">
        <f>IFERROR(AVERAGEIFS('VISSIM Travel Time Outputs'!#REF!,'VISSIM Travel Time Outputs'!#REF!,$D107,'VISSIM Travel Time Outputs'!#REF!,"AVG",'VISSIM Travel Time Outputs'!#REF!,IQ$9),"-")</f>
        <v>-</v>
      </c>
      <c r="IR107" s="324" t="str">
        <f>IFERROR(AVERAGEIFS('VISSIM Travel Time Outputs'!#REF!,'VISSIM Travel Time Outputs'!#REF!,$D107,'VISSIM Travel Time Outputs'!#REF!,"AVG",'VISSIM Travel Time Outputs'!#REF!,IR$9),"-")</f>
        <v>-</v>
      </c>
      <c r="IS107" s="325" t="str">
        <f>IFERROR(AVERAGEIFS('VISSIM Travel Time Outputs'!#REF!,'VISSIM Travel Time Outputs'!#REF!,$D107,'VISSIM Travel Time Outputs'!#REF!,"AVG",'VISSIM Travel Time Outputs'!#REF!,IS$9),"-")</f>
        <v>-</v>
      </c>
      <c r="IT107" s="325" t="str">
        <f t="shared" si="53"/>
        <v>--</v>
      </c>
    </row>
    <row r="108" spans="1:254" ht="15" customHeight="1" x14ac:dyDescent="0.35">
      <c r="A108" s="252" t="str">
        <f t="shared" si="34"/>
        <v>H</v>
      </c>
      <c r="B108" s="319">
        <f t="shared" si="54"/>
        <v>99</v>
      </c>
      <c r="C108" s="413">
        <f>INDEX('Input - Travel Times'!$B$3:$AH$103,MATCH($B108,'Input - Travel Times'!$B$3:$B$103,0),MATCH(C$9,'Input - Travel Times'!$B$3:$AH$3,0))</f>
        <v>0</v>
      </c>
      <c r="D108" s="150">
        <f>INDEX('Input - Travel Times'!$B$3:$AH$103,MATCH($B108,'Input - Travel Times'!$B$3:$B$103,0),MATCH(D$9,'Input - Travel Times'!$B$3:$AH$3,0))</f>
        <v>0</v>
      </c>
      <c r="E108" s="518">
        <f>TIME(0,0,INDEX('Input - Travel Times'!$B$3:$AH$103,MATCH($B108,'Input - Travel Times'!$B$3:$B$103,0),MATCH(E$9,'Input - Travel Times'!$B$3:$AH$3,0)))</f>
        <v>0</v>
      </c>
      <c r="F108" s="518">
        <f>TIME(0,0,INDEX('Input - Travel Times'!$B$3:$AH$103,MATCH($B108,'Input - Travel Times'!$B$3:$B$103,0),MATCH(F$9,'Input - Travel Times'!$B$3:$AH$3,0)))</f>
        <v>0</v>
      </c>
      <c r="G108" s="518">
        <f>TIME(0,0,INDEX('Input - Travel Times'!$B$3:$AH$103,MATCH($B108,'Input - Travel Times'!$B$3:$B$103,0),MATCH(G$9,'Input - Travel Times'!$B$3:$AH$3,0)))</f>
        <v>0</v>
      </c>
      <c r="H108" s="518">
        <f>TIME(0,0,INDEX('Input - Travel Times'!$B$3:$AH$103,MATCH($B108,'Input - Travel Times'!$B$3:$B$103,0),MATCH(H$9,'Input - Travel Times'!$B$3:$AH$3,0)))</f>
        <v>0</v>
      </c>
      <c r="I108" s="130"/>
      <c r="J108" s="209" t="str">
        <f>IFERROR(TIME(0,0,AVERAGEIFS('VISSIM Travel Time Outputs'!$I:$I,'VISSIM Travel Time Outputs'!$D:$D,$D108,'VISSIM Travel Time Outputs'!$A:$A,"AVG",'VISSIM Travel Time Outputs'!$B:$B,J$9)),"-")</f>
        <v>-</v>
      </c>
      <c r="K108" s="34" t="str">
        <f>IFERROR(TIME(0,0,AVERAGEIFS('VISSIM Travel Time Outputs'!$I:$I,'VISSIM Travel Time Outputs'!$D:$D,$D108,'VISSIM Travel Time Outputs'!$A:$A,"AVG",'VISSIM Travel Time Outputs'!$B:$B,K$9)),"-")</f>
        <v>-</v>
      </c>
      <c r="L108" s="34" t="str">
        <f>IFERROR(TIME(0,0,AVERAGEIFS('VISSIM Travel Time Outputs'!$I:$I,'VISSIM Travel Time Outputs'!$D:$D,$D108,'VISSIM Travel Time Outputs'!$A:$A,"AVG",'VISSIM Travel Time Outputs'!$B:$B,L$9)),"-")</f>
        <v>-</v>
      </c>
      <c r="M108" s="34" t="str">
        <f>IFERROR(TIME(0,0,AVERAGEIFS('VISSIM Travel Time Outputs'!$I:$I,'VISSIM Travel Time Outputs'!$D:$D,$D108,'VISSIM Travel Time Outputs'!$A:$A,"AVG",'VISSIM Travel Time Outputs'!$B:$B,M$9)),"-")</f>
        <v>-</v>
      </c>
      <c r="N108" s="34" t="str">
        <f>IFERROR(TIME(0,0,AVERAGEIFS('VISSIM Travel Time Outputs'!$I:$I,'VISSIM Travel Time Outputs'!$D:$D,$D108,'VISSIM Travel Time Outputs'!$A:$A,"AVG",'VISSIM Travel Time Outputs'!$B:$B,N$9)),"-")</f>
        <v>-</v>
      </c>
      <c r="O108" s="34" t="str">
        <f>IFERROR(TIME(0,0,AVERAGEIFS('VISSIM Travel Time Outputs'!$I:$I,'VISSIM Travel Time Outputs'!$D:$D,$D108,'VISSIM Travel Time Outputs'!$A:$A,"AVG",'VISSIM Travel Time Outputs'!$B:$B,O$9)),"-")</f>
        <v>-</v>
      </c>
      <c r="P108" s="34" t="str">
        <f>IFERROR(TIME(0,0,AVERAGEIFS('VISSIM Travel Time Outputs'!$I:$I,'VISSIM Travel Time Outputs'!$D:$D,$D108,'VISSIM Travel Time Outputs'!$A:$A,"AVG",'VISSIM Travel Time Outputs'!$B:$B,P$9)),"-")</f>
        <v>-</v>
      </c>
      <c r="Q108" s="34" t="str">
        <f>IFERROR(TIME(0,0,AVERAGEIFS('VISSIM Travel Time Outputs'!$I:$I,'VISSIM Travel Time Outputs'!$D:$D,$D108,'VISSIM Travel Time Outputs'!$A:$A,"AVG",'VISSIM Travel Time Outputs'!$B:$B,Q$9)),"-")</f>
        <v>-</v>
      </c>
      <c r="R108" s="34" t="str">
        <f>IFERROR(TIME(0,0,AVERAGEIFS('VISSIM Travel Time Outputs'!$I:$I,'VISSIM Travel Time Outputs'!$D:$D,$D108,'VISSIM Travel Time Outputs'!$A:$A,"AVG",'VISSIM Travel Time Outputs'!$B:$B,R$9)),"-")</f>
        <v>-</v>
      </c>
      <c r="S108" s="34" t="str">
        <f>IFERROR(TIME(0,0,AVERAGEIFS('VISSIM Travel Time Outputs'!$I:$I,'VISSIM Travel Time Outputs'!$D:$D,$D108,'VISSIM Travel Time Outputs'!$A:$A,"AVG",'VISSIM Travel Time Outputs'!$B:$B,S$9)),"-")</f>
        <v>-</v>
      </c>
      <c r="T108" s="34" t="str">
        <f>IFERROR(TIME(0,0,AVERAGEIFS('VISSIM Travel Time Outputs'!$I:$I,'VISSIM Travel Time Outputs'!$D:$D,$D108,'VISSIM Travel Time Outputs'!$A:$A,"AVG",'VISSIM Travel Time Outputs'!$B:$B,T$9)),"-")</f>
        <v>-</v>
      </c>
      <c r="U108" s="34" t="str">
        <f>IFERROR(TIME(0,0,AVERAGEIFS('VISSIM Travel Time Outputs'!$I:$I,'VISSIM Travel Time Outputs'!$D:$D,$D108,'VISSIM Travel Time Outputs'!$A:$A,"AVG",'VISSIM Travel Time Outputs'!$B:$B,U$9)),"-")</f>
        <v>-</v>
      </c>
      <c r="V108" s="34" t="str">
        <f>IFERROR(TIME(0,0,AVERAGEIFS('VISSIM Travel Time Outputs'!$I:$I,'VISSIM Travel Time Outputs'!$D:$D,$D108,'VISSIM Travel Time Outputs'!$A:$A,"AVG",'VISSIM Travel Time Outputs'!$B:$B,V$9)),"-")</f>
        <v>-</v>
      </c>
      <c r="W108" s="34" t="str">
        <f>IFERROR(TIME(0,0,AVERAGEIFS('VISSIM Travel Time Outputs'!$I:$I,'VISSIM Travel Time Outputs'!$D:$D,$D108,'VISSIM Travel Time Outputs'!$A:$A,"AVG",'VISSIM Travel Time Outputs'!$B:$B,W$9)),"-")</f>
        <v>-</v>
      </c>
      <c r="X108" s="34" t="str">
        <f>IFERROR(TIME(0,0,AVERAGEIFS('VISSIM Travel Time Outputs'!$I:$I,'VISSIM Travel Time Outputs'!$D:$D,$D108,'VISSIM Travel Time Outputs'!$A:$A,"AVG",'VISSIM Travel Time Outputs'!$B:$B,X$9)),"-")</f>
        <v>-</v>
      </c>
      <c r="Y108" s="134" t="str">
        <f>IFERROR(TIME(0,0,AVERAGEIFS('VISSIM Travel Time Outputs'!$I:$I,'VISSIM Travel Time Outputs'!$D:$D,$D108,'VISSIM Travel Time Outputs'!$A:$A,"AVG",'VISSIM Travel Time Outputs'!$B:$B,Y$9)),"-")</f>
        <v>-</v>
      </c>
      <c r="Z108" s="254"/>
      <c r="AA108" s="323" t="str">
        <f>IFERROR(AVERAGEIFS('VISSIM Travel Time Outputs'!$F:$F,'VISSIM Travel Time Outputs'!$D:$D,$D108,'VISSIM Travel Time Outputs'!$A:$A,"AVG",'VISSIM Travel Time Outputs'!$B:$B,AA$9),"-")</f>
        <v>-</v>
      </c>
      <c r="AB108" s="324" t="str">
        <f>IFERROR(AVERAGEIFS('VISSIM Travel Time Outputs'!$F:$F,'VISSIM Travel Time Outputs'!$D:$D,$D108,'VISSIM Travel Time Outputs'!$A:$A,"AVG",'VISSIM Travel Time Outputs'!$B:$B,AB$9),"-")</f>
        <v>-</v>
      </c>
      <c r="AC108" s="324" t="str">
        <f>IFERROR(AVERAGEIFS('VISSIM Travel Time Outputs'!$F:$F,'VISSIM Travel Time Outputs'!$D:$D,$D108,'VISSIM Travel Time Outputs'!$A:$A,"AVG",'VISSIM Travel Time Outputs'!$B:$B,AC$9),"-")</f>
        <v>-</v>
      </c>
      <c r="AD108" s="324" t="str">
        <f>IFERROR(AVERAGEIFS('VISSIM Travel Time Outputs'!$F:$F,'VISSIM Travel Time Outputs'!$D:$D,$D108,'VISSIM Travel Time Outputs'!$A:$A,"AVG",'VISSIM Travel Time Outputs'!$B:$B,AD$9),"-")</f>
        <v>-</v>
      </c>
      <c r="AE108" s="324" t="str">
        <f>IFERROR(AVERAGEIFS('VISSIM Travel Time Outputs'!$F:$F,'VISSIM Travel Time Outputs'!$D:$D,$D108,'VISSIM Travel Time Outputs'!$A:$A,"AVG",'VISSIM Travel Time Outputs'!$B:$B,AE$9),"-")</f>
        <v>-</v>
      </c>
      <c r="AF108" s="324" t="str">
        <f>IFERROR(AVERAGEIFS('VISSIM Travel Time Outputs'!$F:$F,'VISSIM Travel Time Outputs'!$D:$D,$D108,'VISSIM Travel Time Outputs'!$A:$A,"AVG",'VISSIM Travel Time Outputs'!$B:$B,AF$9),"-")</f>
        <v>-</v>
      </c>
      <c r="AG108" s="324" t="str">
        <f>IFERROR(AVERAGEIFS('VISSIM Travel Time Outputs'!$F:$F,'VISSIM Travel Time Outputs'!$D:$D,$D108,'VISSIM Travel Time Outputs'!$A:$A,"AVG",'VISSIM Travel Time Outputs'!$B:$B,AG$9),"-")</f>
        <v>-</v>
      </c>
      <c r="AH108" s="324" t="str">
        <f>IFERROR(AVERAGEIFS('VISSIM Travel Time Outputs'!$F:$F,'VISSIM Travel Time Outputs'!$D:$D,$D108,'VISSIM Travel Time Outputs'!$A:$A,"AVG",'VISSIM Travel Time Outputs'!$B:$B,AH$9),"-")</f>
        <v>-</v>
      </c>
      <c r="AI108" s="324" t="str">
        <f>IFERROR(AVERAGEIFS('VISSIM Travel Time Outputs'!$F:$F,'VISSIM Travel Time Outputs'!$D:$D,$D108,'VISSIM Travel Time Outputs'!$A:$A,"AVG",'VISSIM Travel Time Outputs'!$B:$B,AI$9),"-")</f>
        <v>-</v>
      </c>
      <c r="AJ108" s="324" t="str">
        <f>IFERROR(AVERAGEIFS('VISSIM Travel Time Outputs'!$F:$F,'VISSIM Travel Time Outputs'!$D:$D,$D108,'VISSIM Travel Time Outputs'!$A:$A,"AVG",'VISSIM Travel Time Outputs'!$B:$B,AJ$9),"-")</f>
        <v>-</v>
      </c>
      <c r="AK108" s="324" t="str">
        <f>IFERROR(AVERAGEIFS('VISSIM Travel Time Outputs'!$F:$F,'VISSIM Travel Time Outputs'!$D:$D,$D108,'VISSIM Travel Time Outputs'!$A:$A,"AVG",'VISSIM Travel Time Outputs'!$B:$B,AK$9),"-")</f>
        <v>-</v>
      </c>
      <c r="AL108" s="324" t="str">
        <f>IFERROR(AVERAGEIFS('VISSIM Travel Time Outputs'!$F:$F,'VISSIM Travel Time Outputs'!$D:$D,$D108,'VISSIM Travel Time Outputs'!$A:$A,"AVG",'VISSIM Travel Time Outputs'!$B:$B,AL$9),"-")</f>
        <v>-</v>
      </c>
      <c r="AM108" s="324" t="str">
        <f>IFERROR(AVERAGEIFS('VISSIM Travel Time Outputs'!$F:$F,'VISSIM Travel Time Outputs'!$D:$D,$D108,'VISSIM Travel Time Outputs'!$A:$A,"AVG",'VISSIM Travel Time Outputs'!$B:$B,AM$9),"-")</f>
        <v>-</v>
      </c>
      <c r="AN108" s="324" t="str">
        <f>IFERROR(AVERAGEIFS('VISSIM Travel Time Outputs'!$F:$F,'VISSIM Travel Time Outputs'!$D:$D,$D108,'VISSIM Travel Time Outputs'!$A:$A,"AVG",'VISSIM Travel Time Outputs'!$B:$B,AN$9),"-")</f>
        <v>-</v>
      </c>
      <c r="AO108" s="324" t="str">
        <f>IFERROR(AVERAGEIFS('VISSIM Travel Time Outputs'!$F:$F,'VISSIM Travel Time Outputs'!$D:$D,$D108,'VISSIM Travel Time Outputs'!$A:$A,"AVG",'VISSIM Travel Time Outputs'!$B:$B,AO$9),"-")</f>
        <v>-</v>
      </c>
      <c r="AP108" s="325" t="str">
        <f>IFERROR(AVERAGEIFS('VISSIM Travel Time Outputs'!$F:$F,'VISSIM Travel Time Outputs'!$D:$D,$D108,'VISSIM Travel Time Outputs'!$A:$A,"AVG",'VISSIM Travel Time Outputs'!$B:$B,AP$9),"-")</f>
        <v>-</v>
      </c>
      <c r="AQ108" s="331"/>
      <c r="AR108" s="209" t="str">
        <f t="shared" si="35"/>
        <v>--</v>
      </c>
      <c r="AS108" s="354" t="str">
        <f t="shared" si="36"/>
        <v>--</v>
      </c>
      <c r="AT108" s="325">
        <f t="shared" si="37"/>
        <v>0</v>
      </c>
      <c r="AU108" s="255"/>
      <c r="AV108" s="209" t="str">
        <f>IFERROR(TIME(0,0,AVERAGEIFS('VISSIM Travel Time Outputs'!$J:$J,'VISSIM Travel Time Outputs'!$D:$D,$D108,'VISSIM Travel Time Outputs'!$A:$A,"AVG",'VISSIM Travel Time Outputs'!$B:$B,AV$9)),"-")</f>
        <v>-</v>
      </c>
      <c r="AW108" s="34" t="str">
        <f>IFERROR(TIME(0,0,AVERAGEIFS('VISSIM Travel Time Outputs'!$J:$J,'VISSIM Travel Time Outputs'!$D:$D,$D108,'VISSIM Travel Time Outputs'!$A:$A,"AVG",'VISSIM Travel Time Outputs'!$B:$B,AW$9)),"-")</f>
        <v>-</v>
      </c>
      <c r="AX108" s="34" t="str">
        <f>IFERROR(TIME(0,0,AVERAGEIFS('VISSIM Travel Time Outputs'!$J:$J,'VISSIM Travel Time Outputs'!$D:$D,$D108,'VISSIM Travel Time Outputs'!$A:$A,"AVG",'VISSIM Travel Time Outputs'!$B:$B,AX$9)),"-")</f>
        <v>-</v>
      </c>
      <c r="AY108" s="34" t="str">
        <f>IFERROR(TIME(0,0,AVERAGEIFS('VISSIM Travel Time Outputs'!$J:$J,'VISSIM Travel Time Outputs'!$D:$D,$D108,'VISSIM Travel Time Outputs'!$A:$A,"AVG",'VISSIM Travel Time Outputs'!$B:$B,AY$9)),"-")</f>
        <v>-</v>
      </c>
      <c r="AZ108" s="34" t="str">
        <f>IFERROR(TIME(0,0,AVERAGEIFS('VISSIM Travel Time Outputs'!$J:$J,'VISSIM Travel Time Outputs'!$D:$D,$D108,'VISSIM Travel Time Outputs'!$A:$A,"AVG",'VISSIM Travel Time Outputs'!$B:$B,AZ$9)),"-")</f>
        <v>-</v>
      </c>
      <c r="BA108" s="34" t="str">
        <f>IFERROR(TIME(0,0,AVERAGEIFS('VISSIM Travel Time Outputs'!$J:$J,'VISSIM Travel Time Outputs'!$D:$D,$D108,'VISSIM Travel Time Outputs'!$A:$A,"AVG",'VISSIM Travel Time Outputs'!$B:$B,BA$9)),"-")</f>
        <v>-</v>
      </c>
      <c r="BB108" s="34" t="str">
        <f>IFERROR(TIME(0,0,AVERAGEIFS('VISSIM Travel Time Outputs'!$J:$J,'VISSIM Travel Time Outputs'!$D:$D,$D108,'VISSIM Travel Time Outputs'!$A:$A,"AVG",'VISSIM Travel Time Outputs'!$B:$B,BB$9)),"-")</f>
        <v>-</v>
      </c>
      <c r="BC108" s="34" t="str">
        <f>IFERROR(TIME(0,0,AVERAGEIFS('VISSIM Travel Time Outputs'!$J:$J,'VISSIM Travel Time Outputs'!$D:$D,$D108,'VISSIM Travel Time Outputs'!$A:$A,"AVG",'VISSIM Travel Time Outputs'!$B:$B,BC$9)),"-")</f>
        <v>-</v>
      </c>
      <c r="BD108" s="34" t="str">
        <f>IFERROR(TIME(0,0,AVERAGEIFS('VISSIM Travel Time Outputs'!$J:$J,'VISSIM Travel Time Outputs'!$D:$D,$D108,'VISSIM Travel Time Outputs'!$A:$A,"AVG",'VISSIM Travel Time Outputs'!$B:$B,BD$9)),"-")</f>
        <v>-</v>
      </c>
      <c r="BE108" s="34" t="str">
        <f>IFERROR(TIME(0,0,AVERAGEIFS('VISSIM Travel Time Outputs'!$J:$J,'VISSIM Travel Time Outputs'!$D:$D,$D108,'VISSIM Travel Time Outputs'!$A:$A,"AVG",'VISSIM Travel Time Outputs'!$B:$B,BE$9)),"-")</f>
        <v>-</v>
      </c>
      <c r="BF108" s="34" t="str">
        <f>IFERROR(TIME(0,0,AVERAGEIFS('VISSIM Travel Time Outputs'!$J:$J,'VISSIM Travel Time Outputs'!$D:$D,$D108,'VISSIM Travel Time Outputs'!$A:$A,"AVG",'VISSIM Travel Time Outputs'!$B:$B,BF$9)),"-")</f>
        <v>-</v>
      </c>
      <c r="BG108" s="34" t="str">
        <f>IFERROR(TIME(0,0,AVERAGEIFS('VISSIM Travel Time Outputs'!$J:$J,'VISSIM Travel Time Outputs'!$D:$D,$D108,'VISSIM Travel Time Outputs'!$A:$A,"AVG",'VISSIM Travel Time Outputs'!$B:$B,BG$9)),"-")</f>
        <v>-</v>
      </c>
      <c r="BH108" s="34" t="str">
        <f>IFERROR(TIME(0,0,AVERAGEIFS('VISSIM Travel Time Outputs'!$J:$J,'VISSIM Travel Time Outputs'!$D:$D,$D108,'VISSIM Travel Time Outputs'!$A:$A,"AVG",'VISSIM Travel Time Outputs'!$B:$B,BH$9)),"-")</f>
        <v>-</v>
      </c>
      <c r="BI108" s="34" t="str">
        <f>IFERROR(TIME(0,0,AVERAGEIFS('VISSIM Travel Time Outputs'!$J:$J,'VISSIM Travel Time Outputs'!$D:$D,$D108,'VISSIM Travel Time Outputs'!$A:$A,"AVG",'VISSIM Travel Time Outputs'!$B:$B,BI$9)),"-")</f>
        <v>-</v>
      </c>
      <c r="BJ108" s="34" t="str">
        <f>IFERROR(TIME(0,0,AVERAGEIFS('VISSIM Travel Time Outputs'!$J:$J,'VISSIM Travel Time Outputs'!$D:$D,$D108,'VISSIM Travel Time Outputs'!$A:$A,"AVG",'VISSIM Travel Time Outputs'!$B:$B,BJ$9)),"-")</f>
        <v>-</v>
      </c>
      <c r="BK108" s="134" t="str">
        <f>IFERROR(TIME(0,0,AVERAGEIFS('VISSIM Travel Time Outputs'!$J:$J,'VISSIM Travel Time Outputs'!$D:$D,$D108,'VISSIM Travel Time Outputs'!$A:$A,"AVG",'VISSIM Travel Time Outputs'!$B:$B,BK$9)),"-")</f>
        <v>-</v>
      </c>
      <c r="BL108" s="126"/>
      <c r="BM108" s="323" t="str">
        <f>IFERROR(AVERAGEIFS('VISSIM Travel Time Outputs'!$G:$G,'VISSIM Travel Time Outputs'!$D:$D,$D108,'VISSIM Travel Time Outputs'!$A:$A,"AVG",'VISSIM Travel Time Outputs'!$B:$B,BM$9),"-")</f>
        <v>-</v>
      </c>
      <c r="BN108" s="324" t="str">
        <f>IFERROR(AVERAGEIFS('VISSIM Travel Time Outputs'!$G:$G,'VISSIM Travel Time Outputs'!$D:$D,$D108,'VISSIM Travel Time Outputs'!$A:$A,"AVG",'VISSIM Travel Time Outputs'!$B:$B,BN$9),"-")</f>
        <v>-</v>
      </c>
      <c r="BO108" s="324" t="str">
        <f>IFERROR(AVERAGEIFS('VISSIM Travel Time Outputs'!$G:$G,'VISSIM Travel Time Outputs'!$D:$D,$D108,'VISSIM Travel Time Outputs'!$A:$A,"AVG",'VISSIM Travel Time Outputs'!$B:$B,BO$9),"-")</f>
        <v>-</v>
      </c>
      <c r="BP108" s="324" t="str">
        <f>IFERROR(AVERAGEIFS('VISSIM Travel Time Outputs'!$G:$G,'VISSIM Travel Time Outputs'!$D:$D,$D108,'VISSIM Travel Time Outputs'!$A:$A,"AVG",'VISSIM Travel Time Outputs'!$B:$B,BP$9),"-")</f>
        <v>-</v>
      </c>
      <c r="BQ108" s="324" t="str">
        <f>IFERROR(AVERAGEIFS('VISSIM Travel Time Outputs'!$G:$G,'VISSIM Travel Time Outputs'!$D:$D,$D108,'VISSIM Travel Time Outputs'!$A:$A,"AVG",'VISSIM Travel Time Outputs'!$B:$B,BQ$9),"-")</f>
        <v>-</v>
      </c>
      <c r="BR108" s="324" t="str">
        <f>IFERROR(AVERAGEIFS('VISSIM Travel Time Outputs'!$G:$G,'VISSIM Travel Time Outputs'!$D:$D,$D108,'VISSIM Travel Time Outputs'!$A:$A,"AVG",'VISSIM Travel Time Outputs'!$B:$B,BR$9),"-")</f>
        <v>-</v>
      </c>
      <c r="BS108" s="324" t="str">
        <f>IFERROR(AVERAGEIFS('VISSIM Travel Time Outputs'!$G:$G,'VISSIM Travel Time Outputs'!$D:$D,$D108,'VISSIM Travel Time Outputs'!$A:$A,"AVG",'VISSIM Travel Time Outputs'!$B:$B,BS$9),"-")</f>
        <v>-</v>
      </c>
      <c r="BT108" s="324" t="str">
        <f>IFERROR(AVERAGEIFS('VISSIM Travel Time Outputs'!$G:$G,'VISSIM Travel Time Outputs'!$D:$D,$D108,'VISSIM Travel Time Outputs'!$A:$A,"AVG",'VISSIM Travel Time Outputs'!$B:$B,BT$9),"-")</f>
        <v>-</v>
      </c>
      <c r="BU108" s="324" t="str">
        <f>IFERROR(AVERAGEIFS('VISSIM Travel Time Outputs'!$G:$G,'VISSIM Travel Time Outputs'!$D:$D,$D108,'VISSIM Travel Time Outputs'!$A:$A,"AVG",'VISSIM Travel Time Outputs'!$B:$B,BU$9),"-")</f>
        <v>-</v>
      </c>
      <c r="BV108" s="324" t="str">
        <f>IFERROR(AVERAGEIFS('VISSIM Travel Time Outputs'!$G:$G,'VISSIM Travel Time Outputs'!$D:$D,$D108,'VISSIM Travel Time Outputs'!$A:$A,"AVG",'VISSIM Travel Time Outputs'!$B:$B,BV$9),"-")</f>
        <v>-</v>
      </c>
      <c r="BW108" s="324" t="str">
        <f>IFERROR(AVERAGEIFS('VISSIM Travel Time Outputs'!$G:$G,'VISSIM Travel Time Outputs'!$D:$D,$D108,'VISSIM Travel Time Outputs'!$A:$A,"AVG",'VISSIM Travel Time Outputs'!$B:$B,BW$9),"-")</f>
        <v>-</v>
      </c>
      <c r="BX108" s="324" t="str">
        <f>IFERROR(AVERAGEIFS('VISSIM Travel Time Outputs'!$G:$G,'VISSIM Travel Time Outputs'!$D:$D,$D108,'VISSIM Travel Time Outputs'!$A:$A,"AVG",'VISSIM Travel Time Outputs'!$B:$B,BX$9),"-")</f>
        <v>-</v>
      </c>
      <c r="BY108" s="324" t="str">
        <f>IFERROR(AVERAGEIFS('VISSIM Travel Time Outputs'!$G:$G,'VISSIM Travel Time Outputs'!$D:$D,$D108,'VISSIM Travel Time Outputs'!$A:$A,"AVG",'VISSIM Travel Time Outputs'!$B:$B,BY$9),"-")</f>
        <v>-</v>
      </c>
      <c r="BZ108" s="324" t="str">
        <f>IFERROR(AVERAGEIFS('VISSIM Travel Time Outputs'!$G:$G,'VISSIM Travel Time Outputs'!$D:$D,$D108,'VISSIM Travel Time Outputs'!$A:$A,"AVG",'VISSIM Travel Time Outputs'!$B:$B,BZ$9),"-")</f>
        <v>-</v>
      </c>
      <c r="CA108" s="324" t="str">
        <f>IFERROR(AVERAGEIFS('VISSIM Travel Time Outputs'!$G:$G,'VISSIM Travel Time Outputs'!$D:$D,$D108,'VISSIM Travel Time Outputs'!$A:$A,"AVG",'VISSIM Travel Time Outputs'!$B:$B,CA$9),"-")</f>
        <v>-</v>
      </c>
      <c r="CB108" s="325" t="str">
        <f>IFERROR(AVERAGEIFS('VISSIM Travel Time Outputs'!$G:$G,'VISSIM Travel Time Outputs'!$D:$D,$D108,'VISSIM Travel Time Outputs'!$A:$A,"AVG",'VISSIM Travel Time Outputs'!$B:$B,CB$9),"-")</f>
        <v>-</v>
      </c>
      <c r="CC108" s="254"/>
      <c r="CD108" s="209" t="str">
        <f t="shared" si="38"/>
        <v>--</v>
      </c>
      <c r="CE108" s="354" t="str">
        <f t="shared" si="39"/>
        <v>--</v>
      </c>
      <c r="CF108" s="325">
        <f t="shared" si="40"/>
        <v>0</v>
      </c>
      <c r="CG108" s="331"/>
      <c r="CH108" s="209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134"/>
      <c r="CX108" s="331"/>
      <c r="CY108" s="323"/>
      <c r="CZ108" s="324"/>
      <c r="DA108" s="324"/>
      <c r="DB108" s="324"/>
      <c r="DC108" s="324"/>
      <c r="DD108" s="324"/>
      <c r="DE108" s="324"/>
      <c r="DF108" s="324"/>
      <c r="DG108" s="324"/>
      <c r="DH108" s="324"/>
      <c r="DI108" s="324"/>
      <c r="DJ108" s="324"/>
      <c r="DK108" s="324"/>
      <c r="DL108" s="324"/>
      <c r="DM108" s="324"/>
      <c r="DN108" s="325"/>
      <c r="DO108" s="331"/>
      <c r="DP108" s="209" t="str">
        <f t="shared" si="41"/>
        <v>--</v>
      </c>
      <c r="DQ108" s="354" t="str">
        <f t="shared" si="42"/>
        <v>--</v>
      </c>
      <c r="DR108" s="325">
        <f t="shared" si="43"/>
        <v>0</v>
      </c>
      <c r="DS108" s="255"/>
      <c r="DT108" s="209" t="str">
        <f>IFERROR(TIME(0,0,AVERAGEIFS('VISSIM Travel Time Outputs'!$K:$K,'VISSIM Travel Time Outputs'!$D:$D,$D108,'VISSIM Travel Time Outputs'!$A:$A,"AVG",'VISSIM Travel Time Outputs'!$B:$B,DT$9)),"-")</f>
        <v>-</v>
      </c>
      <c r="DU108" s="34" t="str">
        <f>IFERROR(TIME(0,0,AVERAGEIFS('VISSIM Travel Time Outputs'!$K:$K,'VISSIM Travel Time Outputs'!$D:$D,$D108,'VISSIM Travel Time Outputs'!$A:$A,"AVG",'VISSIM Travel Time Outputs'!$B:$B,DU$9)),"-")</f>
        <v>-</v>
      </c>
      <c r="DV108" s="34" t="str">
        <f>IFERROR(TIME(0,0,AVERAGEIFS('VISSIM Travel Time Outputs'!$K:$K,'VISSIM Travel Time Outputs'!$D:$D,$D108,'VISSIM Travel Time Outputs'!$A:$A,"AVG",'VISSIM Travel Time Outputs'!$B:$B,DV$9)),"-")</f>
        <v>-</v>
      </c>
      <c r="DW108" s="34" t="str">
        <f>IFERROR(TIME(0,0,AVERAGEIFS('VISSIM Travel Time Outputs'!$K:$K,'VISSIM Travel Time Outputs'!$D:$D,$D108,'VISSIM Travel Time Outputs'!$A:$A,"AVG",'VISSIM Travel Time Outputs'!$B:$B,DW$9)),"-")</f>
        <v>-</v>
      </c>
      <c r="DX108" s="34" t="str">
        <f>IFERROR(TIME(0,0,AVERAGEIFS('VISSIM Travel Time Outputs'!$K:$K,'VISSIM Travel Time Outputs'!$D:$D,$D108,'VISSIM Travel Time Outputs'!$A:$A,"AVG",'VISSIM Travel Time Outputs'!$B:$B,DX$9)),"-")</f>
        <v>-</v>
      </c>
      <c r="DY108" s="34" t="str">
        <f>IFERROR(TIME(0,0,AVERAGEIFS('VISSIM Travel Time Outputs'!$K:$K,'VISSIM Travel Time Outputs'!$D:$D,$D108,'VISSIM Travel Time Outputs'!$A:$A,"AVG",'VISSIM Travel Time Outputs'!$B:$B,DY$9)),"-")</f>
        <v>-</v>
      </c>
      <c r="DZ108" s="34" t="str">
        <f>IFERROR(TIME(0,0,AVERAGEIFS('VISSIM Travel Time Outputs'!$K:$K,'VISSIM Travel Time Outputs'!$D:$D,$D108,'VISSIM Travel Time Outputs'!$A:$A,"AVG",'VISSIM Travel Time Outputs'!$B:$B,DZ$9)),"-")</f>
        <v>-</v>
      </c>
      <c r="EA108" s="34" t="str">
        <f>IFERROR(TIME(0,0,AVERAGEIFS('VISSIM Travel Time Outputs'!$K:$K,'VISSIM Travel Time Outputs'!$D:$D,$D108,'VISSIM Travel Time Outputs'!$A:$A,"AVG",'VISSIM Travel Time Outputs'!$B:$B,EA$9)),"-")</f>
        <v>-</v>
      </c>
      <c r="EB108" s="34" t="str">
        <f>IFERROR(TIME(0,0,AVERAGEIFS('VISSIM Travel Time Outputs'!$K:$K,'VISSIM Travel Time Outputs'!$D:$D,$D108,'VISSIM Travel Time Outputs'!$A:$A,"AVG",'VISSIM Travel Time Outputs'!$B:$B,EB$9)),"-")</f>
        <v>-</v>
      </c>
      <c r="EC108" s="34" t="str">
        <f>IFERROR(TIME(0,0,AVERAGEIFS('VISSIM Travel Time Outputs'!$K:$K,'VISSIM Travel Time Outputs'!$D:$D,$D108,'VISSIM Travel Time Outputs'!$A:$A,"AVG",'VISSIM Travel Time Outputs'!$B:$B,EC$9)),"-")</f>
        <v>-</v>
      </c>
      <c r="ED108" s="34" t="str">
        <f>IFERROR(TIME(0,0,AVERAGEIFS('VISSIM Travel Time Outputs'!$K:$K,'VISSIM Travel Time Outputs'!$D:$D,$D108,'VISSIM Travel Time Outputs'!$A:$A,"AVG",'VISSIM Travel Time Outputs'!$B:$B,ED$9)),"-")</f>
        <v>-</v>
      </c>
      <c r="EE108" s="34" t="str">
        <f>IFERROR(TIME(0,0,AVERAGEIFS('VISSIM Travel Time Outputs'!$K:$K,'VISSIM Travel Time Outputs'!$D:$D,$D108,'VISSIM Travel Time Outputs'!$A:$A,"AVG",'VISSIM Travel Time Outputs'!$B:$B,EE$9)),"-")</f>
        <v>-</v>
      </c>
      <c r="EF108" s="34" t="str">
        <f>IFERROR(TIME(0,0,AVERAGEIFS('VISSIM Travel Time Outputs'!$K:$K,'VISSIM Travel Time Outputs'!$D:$D,$D108,'VISSIM Travel Time Outputs'!$A:$A,"AVG",'VISSIM Travel Time Outputs'!$B:$B,EF$9)),"-")</f>
        <v>-</v>
      </c>
      <c r="EG108" s="34" t="str">
        <f>IFERROR(TIME(0,0,AVERAGEIFS('VISSIM Travel Time Outputs'!$K:$K,'VISSIM Travel Time Outputs'!$D:$D,$D108,'VISSIM Travel Time Outputs'!$A:$A,"AVG",'VISSIM Travel Time Outputs'!$B:$B,EG$9)),"-")</f>
        <v>-</v>
      </c>
      <c r="EH108" s="34" t="str">
        <f>IFERROR(TIME(0,0,AVERAGEIFS('VISSIM Travel Time Outputs'!$K:$K,'VISSIM Travel Time Outputs'!$D:$D,$D108,'VISSIM Travel Time Outputs'!$A:$A,"AVG",'VISSIM Travel Time Outputs'!$B:$B,EH$9)),"-")</f>
        <v>-</v>
      </c>
      <c r="EI108" s="134" t="str">
        <f>IFERROR(TIME(0,0,AVERAGEIFS('VISSIM Travel Time Outputs'!$K:$K,'VISSIM Travel Time Outputs'!$D:$D,$D108,'VISSIM Travel Time Outputs'!$A:$A,"AVG",'VISSIM Travel Time Outputs'!$B:$B,EI$9)),"-")</f>
        <v>-</v>
      </c>
      <c r="EJ108" s="126"/>
      <c r="EK108" s="323" t="str">
        <f>IFERROR(AVERAGEIFS('VISSIM Travel Time Outputs'!$H:$H,'VISSIM Travel Time Outputs'!$D:$D,$D108,'VISSIM Travel Time Outputs'!$A:$A,"AVG",'VISSIM Travel Time Outputs'!$B:$B,EK$9),"-")</f>
        <v>-</v>
      </c>
      <c r="EL108" s="324" t="str">
        <f>IFERROR(AVERAGEIFS('VISSIM Travel Time Outputs'!$H:$H,'VISSIM Travel Time Outputs'!$D:$D,$D108,'VISSIM Travel Time Outputs'!$A:$A,"AVG",'VISSIM Travel Time Outputs'!$B:$B,EL$9),"-")</f>
        <v>-</v>
      </c>
      <c r="EM108" s="324" t="str">
        <f>IFERROR(AVERAGEIFS('VISSIM Travel Time Outputs'!$H:$H,'VISSIM Travel Time Outputs'!$D:$D,$D108,'VISSIM Travel Time Outputs'!$A:$A,"AVG",'VISSIM Travel Time Outputs'!$B:$B,EM$9),"-")</f>
        <v>-</v>
      </c>
      <c r="EN108" s="324" t="str">
        <f>IFERROR(AVERAGEIFS('VISSIM Travel Time Outputs'!$H:$H,'VISSIM Travel Time Outputs'!$D:$D,$D108,'VISSIM Travel Time Outputs'!$A:$A,"AVG",'VISSIM Travel Time Outputs'!$B:$B,EN$9),"-")</f>
        <v>-</v>
      </c>
      <c r="EO108" s="324" t="str">
        <f>IFERROR(AVERAGEIFS('VISSIM Travel Time Outputs'!$H:$H,'VISSIM Travel Time Outputs'!$D:$D,$D108,'VISSIM Travel Time Outputs'!$A:$A,"AVG",'VISSIM Travel Time Outputs'!$B:$B,EO$9),"-")</f>
        <v>-</v>
      </c>
      <c r="EP108" s="324" t="str">
        <f>IFERROR(AVERAGEIFS('VISSIM Travel Time Outputs'!$H:$H,'VISSIM Travel Time Outputs'!$D:$D,$D108,'VISSIM Travel Time Outputs'!$A:$A,"AVG",'VISSIM Travel Time Outputs'!$B:$B,EP$9),"-")</f>
        <v>-</v>
      </c>
      <c r="EQ108" s="324" t="str">
        <f>IFERROR(AVERAGEIFS('VISSIM Travel Time Outputs'!$H:$H,'VISSIM Travel Time Outputs'!$D:$D,$D108,'VISSIM Travel Time Outputs'!$A:$A,"AVG",'VISSIM Travel Time Outputs'!$B:$B,EQ$9),"-")</f>
        <v>-</v>
      </c>
      <c r="ER108" s="324" t="str">
        <f>IFERROR(AVERAGEIFS('VISSIM Travel Time Outputs'!$H:$H,'VISSIM Travel Time Outputs'!$D:$D,$D108,'VISSIM Travel Time Outputs'!$A:$A,"AVG",'VISSIM Travel Time Outputs'!$B:$B,ER$9),"-")</f>
        <v>-</v>
      </c>
      <c r="ES108" s="324" t="str">
        <f>IFERROR(AVERAGEIFS('VISSIM Travel Time Outputs'!$H:$H,'VISSIM Travel Time Outputs'!$D:$D,$D108,'VISSIM Travel Time Outputs'!$A:$A,"AVG",'VISSIM Travel Time Outputs'!$B:$B,ES$9),"-")</f>
        <v>-</v>
      </c>
      <c r="ET108" s="324" t="str">
        <f>IFERROR(AVERAGEIFS('VISSIM Travel Time Outputs'!$H:$H,'VISSIM Travel Time Outputs'!$D:$D,$D108,'VISSIM Travel Time Outputs'!$A:$A,"AVG",'VISSIM Travel Time Outputs'!$B:$B,ET$9),"-")</f>
        <v>-</v>
      </c>
      <c r="EU108" s="324" t="str">
        <f>IFERROR(AVERAGEIFS('VISSIM Travel Time Outputs'!$H:$H,'VISSIM Travel Time Outputs'!$D:$D,$D108,'VISSIM Travel Time Outputs'!$A:$A,"AVG",'VISSIM Travel Time Outputs'!$B:$B,EU$9),"-")</f>
        <v>-</v>
      </c>
      <c r="EV108" s="324" t="str">
        <f>IFERROR(AVERAGEIFS('VISSIM Travel Time Outputs'!$H:$H,'VISSIM Travel Time Outputs'!$D:$D,$D108,'VISSIM Travel Time Outputs'!$A:$A,"AVG",'VISSIM Travel Time Outputs'!$B:$B,EV$9),"-")</f>
        <v>-</v>
      </c>
      <c r="EW108" s="324" t="str">
        <f>IFERROR(AVERAGEIFS('VISSIM Travel Time Outputs'!$H:$H,'VISSIM Travel Time Outputs'!$D:$D,$D108,'VISSIM Travel Time Outputs'!$A:$A,"AVG",'VISSIM Travel Time Outputs'!$B:$B,EW$9),"-")</f>
        <v>-</v>
      </c>
      <c r="EX108" s="324" t="str">
        <f>IFERROR(AVERAGEIFS('VISSIM Travel Time Outputs'!$H:$H,'VISSIM Travel Time Outputs'!$D:$D,$D108,'VISSIM Travel Time Outputs'!$A:$A,"AVG",'VISSIM Travel Time Outputs'!$B:$B,EX$9),"-")</f>
        <v>-</v>
      </c>
      <c r="EY108" s="324" t="str">
        <f>IFERROR(AVERAGEIFS('VISSIM Travel Time Outputs'!$H:$H,'VISSIM Travel Time Outputs'!$D:$D,$D108,'VISSIM Travel Time Outputs'!$A:$A,"AVG",'VISSIM Travel Time Outputs'!$B:$B,EY$9),"-")</f>
        <v>-</v>
      </c>
      <c r="EZ108" s="325" t="str">
        <f>IFERROR(AVERAGEIFS('VISSIM Travel Time Outputs'!$H:$H,'VISSIM Travel Time Outputs'!$D:$D,$D108,'VISSIM Travel Time Outputs'!$A:$A,"AVG",'VISSIM Travel Time Outputs'!$B:$B,EZ$9),"-")</f>
        <v>-</v>
      </c>
      <c r="FA108" s="254"/>
      <c r="FB108" s="209" t="str">
        <f t="shared" si="44"/>
        <v>--</v>
      </c>
      <c r="FC108" s="354" t="str">
        <f t="shared" si="45"/>
        <v>--</v>
      </c>
      <c r="FD108" s="325">
        <f t="shared" si="46"/>
        <v>0</v>
      </c>
      <c r="FE108" s="331"/>
      <c r="FF108" s="209" t="str">
        <f>IFERROR(GETPIVOTDATA("Average of TRAVTM(40)",#REF!,"TIMEINT",FF$9,"VEHICLETRAVELTIMEMEASUREMENT",$D108)/3600/24,"--")</f>
        <v>--</v>
      </c>
      <c r="FG108" s="34" t="str">
        <f>IFERROR(GETPIVOTDATA("Average of TRAVTM(40)",#REF!,"TIMEINT",FG$9,"VEHICLETRAVELTIMEMEASUREMENT",$D108)/3600/24,"--")</f>
        <v>--</v>
      </c>
      <c r="FH108" s="34" t="str">
        <f>IFERROR(GETPIVOTDATA("Average of TRAVTM(40)",#REF!,"TIMEINT",FH$9,"VEHICLETRAVELTIMEMEASUREMENT",$D108)/3600/24,"--")</f>
        <v>--</v>
      </c>
      <c r="FI108" s="34" t="str">
        <f>IFERROR(GETPIVOTDATA("Average of TRAVTM(40)",#REF!,"TIMEINT",FI$9,"VEHICLETRAVELTIMEMEASUREMENT",$D108)/3600/24,"--")</f>
        <v>--</v>
      </c>
      <c r="FJ108" s="34" t="str">
        <f>IFERROR(GETPIVOTDATA("Average of TRAVTM(40)",#REF!,"TIMEINT",FJ$9,"VEHICLETRAVELTIMEMEASUREMENT",$D108)/3600/24,"--")</f>
        <v>--</v>
      </c>
      <c r="FK108" s="34" t="str">
        <f>IFERROR(GETPIVOTDATA("Average of TRAVTM(40)",#REF!,"TIMEINT",FK$9,"VEHICLETRAVELTIMEMEASUREMENT",$D108)/3600/24,"--")</f>
        <v>--</v>
      </c>
      <c r="FL108" s="34" t="str">
        <f>IFERROR(GETPIVOTDATA("Average of TRAVTM(40)",#REF!,"TIMEINT",FL$9,"VEHICLETRAVELTIMEMEASUREMENT",$D108)/3600/24,"--")</f>
        <v>--</v>
      </c>
      <c r="FM108" s="34" t="str">
        <f>IFERROR(GETPIVOTDATA("Average of TRAVTM(40)",#REF!,"TIMEINT",FM$9,"VEHICLETRAVELTIMEMEASUREMENT",$D108)/3600/24,"--")</f>
        <v>--</v>
      </c>
      <c r="FN108" s="34" t="str">
        <f>IFERROR(GETPIVOTDATA("Average of TRAVTM(40)",#REF!,"TIMEINT",FN$9,"VEHICLETRAVELTIMEMEASUREMENT",$D108)/3600/24,"--")</f>
        <v>--</v>
      </c>
      <c r="FO108" s="34" t="str">
        <f>IFERROR(GETPIVOTDATA("Average of TRAVTM(40)",#REF!,"TIMEINT",FO$9,"VEHICLETRAVELTIMEMEASUREMENT",$D108)/3600/24,"--")</f>
        <v>--</v>
      </c>
      <c r="FP108" s="34" t="str">
        <f>IFERROR(GETPIVOTDATA("Average of TRAVTM(40)",#REF!,"TIMEINT",FP$9,"VEHICLETRAVELTIMEMEASUREMENT",$D108)/3600/24,"--")</f>
        <v>--</v>
      </c>
      <c r="FQ108" s="34" t="str">
        <f>IFERROR(GETPIVOTDATA("Average of TRAVTM(40)",#REF!,"TIMEINT",FQ$9,"VEHICLETRAVELTIMEMEASUREMENT",$D108)/3600/24,"--")</f>
        <v>--</v>
      </c>
      <c r="FR108" s="34" t="str">
        <f>IFERROR(GETPIVOTDATA("Average of TRAVTM(40)",#REF!,"TIMEINT",FR$9,"VEHICLETRAVELTIMEMEASUREMENT",$D108)/3600/24,"--")</f>
        <v>--</v>
      </c>
      <c r="FS108" s="34" t="str">
        <f>IFERROR(GETPIVOTDATA("Average of TRAVTM(40)",#REF!,"TIMEINT",FS$9,"VEHICLETRAVELTIMEMEASUREMENT",$D108)/3600/24,"--")</f>
        <v>--</v>
      </c>
      <c r="FT108" s="34" t="str">
        <f>IFERROR(GETPIVOTDATA("Average of TRAVTM(40)",#REF!,"TIMEINT",FT$9,"VEHICLETRAVELTIMEMEASUREMENT",$D108)/3600/24,"--")</f>
        <v>--</v>
      </c>
      <c r="FU108" s="134" t="str">
        <f>IFERROR(GETPIVOTDATA("Average of TRAVTM(40)",#REF!,"TIMEINT",FU$9,"VEHICLETRAVELTIMEMEASUREMENT",$D108)/3600/24,"--")</f>
        <v>--</v>
      </c>
      <c r="FV108" s="331"/>
      <c r="FW108" s="323" t="str">
        <f>IFERROR(GETPIVOTDATA("Average of VEHS(40)",#REF!,"TIMEINT",FW$9,"VEHICLETRAVELTIMEMEASUREMENT",$D108),"--")</f>
        <v>--</v>
      </c>
      <c r="FX108" s="324" t="str">
        <f>IFERROR(GETPIVOTDATA("Average of VEHS(40)",#REF!,"TIMEINT",FX$9,"VEHICLETRAVELTIMEMEASUREMENT",$D108),"--")</f>
        <v>--</v>
      </c>
      <c r="FY108" s="324" t="str">
        <f>IFERROR(GETPIVOTDATA("Average of VEHS(40)",#REF!,"TIMEINT",FY$9,"VEHICLETRAVELTIMEMEASUREMENT",$D108),"--")</f>
        <v>--</v>
      </c>
      <c r="FZ108" s="324" t="str">
        <f>IFERROR(GETPIVOTDATA("Average of VEHS(40)",#REF!,"TIMEINT",FZ$9,"VEHICLETRAVELTIMEMEASUREMENT",$D108),"--")</f>
        <v>--</v>
      </c>
      <c r="GA108" s="324" t="str">
        <f>IFERROR(GETPIVOTDATA("Average of VEHS(40)",#REF!,"TIMEINT",GA$9,"VEHICLETRAVELTIMEMEASUREMENT",$D108),"--")</f>
        <v>--</v>
      </c>
      <c r="GB108" s="324" t="str">
        <f>IFERROR(GETPIVOTDATA("Average of VEHS(40)",#REF!,"TIMEINT",GB$9,"VEHICLETRAVELTIMEMEASUREMENT",$D108),"--")</f>
        <v>--</v>
      </c>
      <c r="GC108" s="324" t="str">
        <f>IFERROR(GETPIVOTDATA("Average of VEHS(40)",#REF!,"TIMEINT",GC$9,"VEHICLETRAVELTIMEMEASUREMENT",$D108),"--")</f>
        <v>--</v>
      </c>
      <c r="GD108" s="324" t="str">
        <f>IFERROR(GETPIVOTDATA("Average of VEHS(40)",#REF!,"TIMEINT",GD$9,"VEHICLETRAVELTIMEMEASUREMENT",$D108),"--")</f>
        <v>--</v>
      </c>
      <c r="GE108" s="324" t="str">
        <f>IFERROR(GETPIVOTDATA("Average of VEHS(40)",#REF!,"TIMEINT",GE$9,"VEHICLETRAVELTIMEMEASUREMENT",$D108),"--")</f>
        <v>--</v>
      </c>
      <c r="GF108" s="324" t="str">
        <f>IFERROR(GETPIVOTDATA("Average of VEHS(40)",#REF!,"TIMEINT",GF$9,"VEHICLETRAVELTIMEMEASUREMENT",$D108),"--")</f>
        <v>--</v>
      </c>
      <c r="GG108" s="324" t="str">
        <f>IFERROR(GETPIVOTDATA("Average of VEHS(40)",#REF!,"TIMEINT",GG$9,"VEHICLETRAVELTIMEMEASUREMENT",$D108),"--")</f>
        <v>--</v>
      </c>
      <c r="GH108" s="324" t="str">
        <f>IFERROR(GETPIVOTDATA("Average of VEHS(40)",#REF!,"TIMEINT",GH$9,"VEHICLETRAVELTIMEMEASUREMENT",$D108),"--")</f>
        <v>--</v>
      </c>
      <c r="GI108" s="324" t="str">
        <f>IFERROR(GETPIVOTDATA("Average of VEHS(40)",#REF!,"TIMEINT",GI$9,"VEHICLETRAVELTIMEMEASUREMENT",$D108),"--")</f>
        <v>--</v>
      </c>
      <c r="GJ108" s="324" t="str">
        <f>IFERROR(GETPIVOTDATA("Average of VEHS(40)",#REF!,"TIMEINT",GJ$9,"VEHICLETRAVELTIMEMEASUREMENT",$D108),"--")</f>
        <v>--</v>
      </c>
      <c r="GK108" s="324" t="str">
        <f>IFERROR(GETPIVOTDATA("Average of VEHS(40)",#REF!,"TIMEINT",GK$9,"VEHICLETRAVELTIMEMEASUREMENT",$D108),"--")</f>
        <v>--</v>
      </c>
      <c r="GL108" s="325" t="str">
        <f>IFERROR(GETPIVOTDATA("Average of VEHS(40)",#REF!,"TIMEINT",GL$9,"VEHICLETRAVELTIMEMEASUREMENT",$D108),"--")</f>
        <v>--</v>
      </c>
      <c r="GM108" s="331"/>
      <c r="GN108" s="209" t="str">
        <f t="shared" si="47"/>
        <v>--</v>
      </c>
      <c r="GO108" s="354" t="str">
        <f t="shared" si="48"/>
        <v>--</v>
      </c>
      <c r="GP108" s="325">
        <f t="shared" si="49"/>
        <v>0</v>
      </c>
      <c r="GQ108" s="331"/>
      <c r="GR108" s="209" t="str">
        <f>IFERROR(GETPIVOTDATA("Average of TRAVTM(60)",#REF!,"TIMEINT",GR$9,"VEHICLETRAVELTIMEMEASUREMENT",$D108)/3600/24,"--")</f>
        <v>--</v>
      </c>
      <c r="GS108" s="34" t="str">
        <f>IFERROR(GETPIVOTDATA("Average of TRAVTM(60)",#REF!,"TIMEINT",GS$9,"VEHICLETRAVELTIMEMEASUREMENT",$D108)/3600/24,"--")</f>
        <v>--</v>
      </c>
      <c r="GT108" s="34" t="str">
        <f>IFERROR(GETPIVOTDATA("Average of TRAVTM(60)",#REF!,"TIMEINT",GT$9,"VEHICLETRAVELTIMEMEASUREMENT",$D108)/3600/24,"--")</f>
        <v>--</v>
      </c>
      <c r="GU108" s="34" t="str">
        <f>IFERROR(GETPIVOTDATA("Average of TRAVTM(60)",#REF!,"TIMEINT",GU$9,"VEHICLETRAVELTIMEMEASUREMENT",$D108)/3600/24,"--")</f>
        <v>--</v>
      </c>
      <c r="GV108" s="34" t="str">
        <f>IFERROR(GETPIVOTDATA("Average of TRAVTM(60)",#REF!,"TIMEINT",GV$9,"VEHICLETRAVELTIMEMEASUREMENT",$D108)/3600/24,"--")</f>
        <v>--</v>
      </c>
      <c r="GW108" s="34" t="str">
        <f>IFERROR(GETPIVOTDATA("Average of TRAVTM(60)",#REF!,"TIMEINT",GW$9,"VEHICLETRAVELTIMEMEASUREMENT",$D108)/3600/24,"--")</f>
        <v>--</v>
      </c>
      <c r="GX108" s="34" t="str">
        <f>IFERROR(GETPIVOTDATA("Average of TRAVTM(60)",#REF!,"TIMEINT",GX$9,"VEHICLETRAVELTIMEMEASUREMENT",$D108)/3600/24,"--")</f>
        <v>--</v>
      </c>
      <c r="GY108" s="34" t="str">
        <f>IFERROR(GETPIVOTDATA("Average of TRAVTM(60)",#REF!,"TIMEINT",GY$9,"VEHICLETRAVELTIMEMEASUREMENT",$D108)/3600/24,"--")</f>
        <v>--</v>
      </c>
      <c r="GZ108" s="34" t="str">
        <f>IFERROR(GETPIVOTDATA("Average of TRAVTM(60)",#REF!,"TIMEINT",GZ$9,"VEHICLETRAVELTIMEMEASUREMENT",$D108)/3600/24,"--")</f>
        <v>--</v>
      </c>
      <c r="HA108" s="34" t="str">
        <f>IFERROR(GETPIVOTDATA("Average of TRAVTM(60)",#REF!,"TIMEINT",HA$9,"VEHICLETRAVELTIMEMEASUREMENT",$D108)/3600/24,"--")</f>
        <v>--</v>
      </c>
      <c r="HB108" s="34" t="str">
        <f>IFERROR(GETPIVOTDATA("Average of TRAVTM(60)",#REF!,"TIMEINT",HB$9,"VEHICLETRAVELTIMEMEASUREMENT",$D108)/3600/24,"--")</f>
        <v>--</v>
      </c>
      <c r="HC108" s="34" t="str">
        <f>IFERROR(GETPIVOTDATA("Average of TRAVTM(60)",#REF!,"TIMEINT",HC$9,"VEHICLETRAVELTIMEMEASUREMENT",$D108)/3600/24,"--")</f>
        <v>--</v>
      </c>
      <c r="HD108" s="34" t="str">
        <f>IFERROR(GETPIVOTDATA("Average of TRAVTM(60)",#REF!,"TIMEINT",HD$9,"VEHICLETRAVELTIMEMEASUREMENT",$D108)/3600/24,"--")</f>
        <v>--</v>
      </c>
      <c r="HE108" s="34" t="str">
        <f>IFERROR(GETPIVOTDATA("Average of TRAVTM(60)",#REF!,"TIMEINT",HE$9,"VEHICLETRAVELTIMEMEASUREMENT",$D108)/3600/24,"--")</f>
        <v>--</v>
      </c>
      <c r="HF108" s="34" t="str">
        <f>IFERROR(GETPIVOTDATA("Average of TRAVTM(60)",#REF!,"TIMEINT",HF$9,"VEHICLETRAVELTIMEMEASUREMENT",$D108)/3600/24,"--")</f>
        <v>--</v>
      </c>
      <c r="HG108" s="134" t="str">
        <f>IFERROR(GETPIVOTDATA("Average of TRAVTM(60)",#REF!,"TIMEINT",HG$9,"VEHICLETRAVELTIMEMEASUREMENT",$D108)/3600/24,"--")</f>
        <v>--</v>
      </c>
      <c r="HH108" s="331"/>
      <c r="HI108" s="323" t="str">
        <f>IFERROR(GETPIVOTDATA("Average of VEHS(60)",#REF!,"TIMEINT",HI$9,"VEHICLETRAVELTIMEMEASUREMENT",$D108),"--")</f>
        <v>--</v>
      </c>
      <c r="HJ108" s="324" t="str">
        <f>IFERROR(GETPIVOTDATA("Average of VEHS(60)",#REF!,"TIMEINT",HJ$9,"VEHICLETRAVELTIMEMEASUREMENT",$D108),"--")</f>
        <v>--</v>
      </c>
      <c r="HK108" s="324" t="str">
        <f>IFERROR(GETPIVOTDATA("Average of VEHS(60)",#REF!,"TIMEINT",HK$9,"VEHICLETRAVELTIMEMEASUREMENT",$D108),"--")</f>
        <v>--</v>
      </c>
      <c r="HL108" s="324" t="str">
        <f>IFERROR(GETPIVOTDATA("Average of VEHS(60)",#REF!,"TIMEINT",HL$9,"VEHICLETRAVELTIMEMEASUREMENT",$D108),"--")</f>
        <v>--</v>
      </c>
      <c r="HM108" s="324" t="str">
        <f>IFERROR(GETPIVOTDATA("Average of VEHS(60)",#REF!,"TIMEINT",HM$9,"VEHICLETRAVELTIMEMEASUREMENT",$D108),"--")</f>
        <v>--</v>
      </c>
      <c r="HN108" s="324" t="str">
        <f>IFERROR(GETPIVOTDATA("Average of VEHS(60)",#REF!,"TIMEINT",HN$9,"VEHICLETRAVELTIMEMEASUREMENT",$D108),"--")</f>
        <v>--</v>
      </c>
      <c r="HO108" s="324" t="str">
        <f>IFERROR(GETPIVOTDATA("Average of VEHS(60)",#REF!,"TIMEINT",HO$9,"VEHICLETRAVELTIMEMEASUREMENT",$D108),"--")</f>
        <v>--</v>
      </c>
      <c r="HP108" s="324" t="str">
        <f>IFERROR(GETPIVOTDATA("Average of VEHS(60)",#REF!,"TIMEINT",HP$9,"VEHICLETRAVELTIMEMEASUREMENT",$D108),"--")</f>
        <v>--</v>
      </c>
      <c r="HQ108" s="324" t="str">
        <f>IFERROR(GETPIVOTDATA("Average of VEHS(60)",#REF!,"TIMEINT",HQ$9,"VEHICLETRAVELTIMEMEASUREMENT",$D108),"--")</f>
        <v>--</v>
      </c>
      <c r="HR108" s="324" t="str">
        <f>IFERROR(GETPIVOTDATA("Average of VEHS(60)",#REF!,"TIMEINT",HR$9,"VEHICLETRAVELTIMEMEASUREMENT",$D108),"--")</f>
        <v>--</v>
      </c>
      <c r="HS108" s="324" t="str">
        <f>IFERROR(GETPIVOTDATA("Average of VEHS(60)",#REF!,"TIMEINT",HS$9,"VEHICLETRAVELTIMEMEASUREMENT",$D108),"--")</f>
        <v>--</v>
      </c>
      <c r="HT108" s="324" t="str">
        <f>IFERROR(GETPIVOTDATA("Average of VEHS(60)",#REF!,"TIMEINT",HT$9,"VEHICLETRAVELTIMEMEASUREMENT",$D108),"--")</f>
        <v>--</v>
      </c>
      <c r="HU108" s="324" t="str">
        <f>IFERROR(GETPIVOTDATA("Average of VEHS(60)",#REF!,"TIMEINT",HU$9,"VEHICLETRAVELTIMEMEASUREMENT",$D108),"--")</f>
        <v>--</v>
      </c>
      <c r="HV108" s="324" t="str">
        <f>IFERROR(GETPIVOTDATA("Average of VEHS(60)",#REF!,"TIMEINT",HV$9,"VEHICLETRAVELTIMEMEASUREMENT",$D108),"--")</f>
        <v>--</v>
      </c>
      <c r="HW108" s="324" t="str">
        <f>IFERROR(GETPIVOTDATA("Average of VEHS(60)",#REF!,"TIMEINT",HW$9,"VEHICLETRAVELTIMEMEASUREMENT",$D108),"--")</f>
        <v>--</v>
      </c>
      <c r="HX108" s="325" t="str">
        <f>IFERROR(GETPIVOTDATA("Average of VEHS(60)",#REF!,"TIMEINT",HX$9,"VEHICLETRAVELTIMEMEASUREMENT",$D108),"--")</f>
        <v>--</v>
      </c>
      <c r="HY108" s="331"/>
      <c r="HZ108" s="209" t="str">
        <f t="shared" si="50"/>
        <v>--</v>
      </c>
      <c r="IA108" s="354" t="str">
        <f t="shared" si="51"/>
        <v>--</v>
      </c>
      <c r="IB108" s="325">
        <f t="shared" si="52"/>
        <v>0</v>
      </c>
      <c r="IC108" s="638"/>
      <c r="ID108" s="323" t="str">
        <f>IFERROR(AVERAGEIFS('VISSIM Travel Time Outputs'!#REF!,'VISSIM Travel Time Outputs'!#REF!,$D108,'VISSIM Travel Time Outputs'!#REF!,"AVG",'VISSIM Travel Time Outputs'!#REF!,ID$9),"-")</f>
        <v>-</v>
      </c>
      <c r="IE108" s="324" t="str">
        <f>IFERROR(AVERAGEIFS('VISSIM Travel Time Outputs'!#REF!,'VISSIM Travel Time Outputs'!#REF!,$D108,'VISSIM Travel Time Outputs'!#REF!,"AVG",'VISSIM Travel Time Outputs'!#REF!,IE$9),"-")</f>
        <v>-</v>
      </c>
      <c r="IF108" s="324" t="str">
        <f>IFERROR(AVERAGEIFS('VISSIM Travel Time Outputs'!#REF!,'VISSIM Travel Time Outputs'!#REF!,$D108,'VISSIM Travel Time Outputs'!#REF!,"AVG",'VISSIM Travel Time Outputs'!#REF!,IF$9),"-")</f>
        <v>-</v>
      </c>
      <c r="IG108" s="324" t="str">
        <f>IFERROR(AVERAGEIFS('VISSIM Travel Time Outputs'!#REF!,'VISSIM Travel Time Outputs'!#REF!,$D108,'VISSIM Travel Time Outputs'!#REF!,"AVG",'VISSIM Travel Time Outputs'!#REF!,IG$9),"-")</f>
        <v>-</v>
      </c>
      <c r="IH108" s="324" t="str">
        <f>IFERROR(AVERAGEIFS('VISSIM Travel Time Outputs'!#REF!,'VISSIM Travel Time Outputs'!#REF!,$D108,'VISSIM Travel Time Outputs'!#REF!,"AVG",'VISSIM Travel Time Outputs'!#REF!,IH$9),"-")</f>
        <v>-</v>
      </c>
      <c r="II108" s="324" t="str">
        <f>IFERROR(AVERAGEIFS('VISSIM Travel Time Outputs'!#REF!,'VISSIM Travel Time Outputs'!#REF!,$D108,'VISSIM Travel Time Outputs'!#REF!,"AVG",'VISSIM Travel Time Outputs'!#REF!,II$9),"-")</f>
        <v>-</v>
      </c>
      <c r="IJ108" s="324" t="str">
        <f>IFERROR(AVERAGEIFS('VISSIM Travel Time Outputs'!#REF!,'VISSIM Travel Time Outputs'!#REF!,$D108,'VISSIM Travel Time Outputs'!#REF!,"AVG",'VISSIM Travel Time Outputs'!#REF!,IJ$9),"-")</f>
        <v>-</v>
      </c>
      <c r="IK108" s="324" t="str">
        <f>IFERROR(AVERAGEIFS('VISSIM Travel Time Outputs'!#REF!,'VISSIM Travel Time Outputs'!#REF!,$D108,'VISSIM Travel Time Outputs'!#REF!,"AVG",'VISSIM Travel Time Outputs'!#REF!,IK$9),"-")</f>
        <v>-</v>
      </c>
      <c r="IL108" s="324" t="str">
        <f>IFERROR(AVERAGEIFS('VISSIM Travel Time Outputs'!#REF!,'VISSIM Travel Time Outputs'!#REF!,$D108,'VISSIM Travel Time Outputs'!#REF!,"AVG",'VISSIM Travel Time Outputs'!#REF!,IL$9),"-")</f>
        <v>-</v>
      </c>
      <c r="IM108" s="324" t="str">
        <f>IFERROR(AVERAGEIFS('VISSIM Travel Time Outputs'!#REF!,'VISSIM Travel Time Outputs'!#REF!,$D108,'VISSIM Travel Time Outputs'!#REF!,"AVG",'VISSIM Travel Time Outputs'!#REF!,IM$9),"-")</f>
        <v>-</v>
      </c>
      <c r="IN108" s="324" t="str">
        <f>IFERROR(AVERAGEIFS('VISSIM Travel Time Outputs'!#REF!,'VISSIM Travel Time Outputs'!#REF!,$D108,'VISSIM Travel Time Outputs'!#REF!,"AVG",'VISSIM Travel Time Outputs'!#REF!,IN$9),"-")</f>
        <v>-</v>
      </c>
      <c r="IO108" s="324" t="str">
        <f>IFERROR(AVERAGEIFS('VISSIM Travel Time Outputs'!#REF!,'VISSIM Travel Time Outputs'!#REF!,$D108,'VISSIM Travel Time Outputs'!#REF!,"AVG",'VISSIM Travel Time Outputs'!#REF!,IO$9),"-")</f>
        <v>-</v>
      </c>
      <c r="IP108" s="324" t="str">
        <f>IFERROR(AVERAGEIFS('VISSIM Travel Time Outputs'!#REF!,'VISSIM Travel Time Outputs'!#REF!,$D108,'VISSIM Travel Time Outputs'!#REF!,"AVG",'VISSIM Travel Time Outputs'!#REF!,IP$9),"-")</f>
        <v>-</v>
      </c>
      <c r="IQ108" s="324" t="str">
        <f>IFERROR(AVERAGEIFS('VISSIM Travel Time Outputs'!#REF!,'VISSIM Travel Time Outputs'!#REF!,$D108,'VISSIM Travel Time Outputs'!#REF!,"AVG",'VISSIM Travel Time Outputs'!#REF!,IQ$9),"-")</f>
        <v>-</v>
      </c>
      <c r="IR108" s="324" t="str">
        <f>IFERROR(AVERAGEIFS('VISSIM Travel Time Outputs'!#REF!,'VISSIM Travel Time Outputs'!#REF!,$D108,'VISSIM Travel Time Outputs'!#REF!,"AVG",'VISSIM Travel Time Outputs'!#REF!,IR$9),"-")</f>
        <v>-</v>
      </c>
      <c r="IS108" s="325" t="str">
        <f>IFERROR(AVERAGEIFS('VISSIM Travel Time Outputs'!#REF!,'VISSIM Travel Time Outputs'!#REF!,$D108,'VISSIM Travel Time Outputs'!#REF!,"AVG",'VISSIM Travel Time Outputs'!#REF!,IS$9),"-")</f>
        <v>-</v>
      </c>
      <c r="IT108" s="325" t="str">
        <f t="shared" si="53"/>
        <v>--</v>
      </c>
    </row>
    <row r="109" spans="1:254" ht="15" customHeight="1" x14ac:dyDescent="0.35">
      <c r="A109" s="252" t="str">
        <f t="shared" si="34"/>
        <v>H</v>
      </c>
      <c r="B109" s="319">
        <f t="shared" si="54"/>
        <v>100</v>
      </c>
      <c r="C109" s="413">
        <f>INDEX('Input - Travel Times'!$B$3:$AH$103,MATCH($B109,'Input - Travel Times'!$B$3:$B$103,0),MATCH(C$9,'Input - Travel Times'!$B$3:$AH$3,0))</f>
        <v>0</v>
      </c>
      <c r="D109" s="150">
        <f>INDEX('Input - Travel Times'!$B$3:$AH$103,MATCH($B109,'Input - Travel Times'!$B$3:$B$103,0),MATCH(D$9,'Input - Travel Times'!$B$3:$AH$3,0))</f>
        <v>0</v>
      </c>
      <c r="E109" s="518">
        <f>TIME(0,0,INDEX('Input - Travel Times'!$B$3:$AH$103,MATCH($B109,'Input - Travel Times'!$B$3:$B$103,0),MATCH(E$9,'Input - Travel Times'!$B$3:$AH$3,0)))</f>
        <v>0</v>
      </c>
      <c r="F109" s="518">
        <f>TIME(0,0,INDEX('Input - Travel Times'!$B$3:$AH$103,MATCH($B109,'Input - Travel Times'!$B$3:$B$103,0),MATCH(F$9,'Input - Travel Times'!$B$3:$AH$3,0)))</f>
        <v>0</v>
      </c>
      <c r="G109" s="518">
        <f>TIME(0,0,INDEX('Input - Travel Times'!$B$3:$AH$103,MATCH($B109,'Input - Travel Times'!$B$3:$B$103,0),MATCH(G$9,'Input - Travel Times'!$B$3:$AH$3,0)))</f>
        <v>0</v>
      </c>
      <c r="H109" s="518">
        <f>TIME(0,0,INDEX('Input - Travel Times'!$B$3:$AH$103,MATCH($B109,'Input - Travel Times'!$B$3:$B$103,0),MATCH(H$9,'Input - Travel Times'!$B$3:$AH$3,0)))</f>
        <v>0</v>
      </c>
      <c r="I109" s="130"/>
      <c r="J109" s="210" t="str">
        <f>IFERROR(TIME(0,0,AVERAGEIFS('VISSIM Travel Time Outputs'!$I:$I,'VISSIM Travel Time Outputs'!$D:$D,$D109,'VISSIM Travel Time Outputs'!$A:$A,"AVG",'VISSIM Travel Time Outputs'!$B:$B,J$9)),"-")</f>
        <v>-</v>
      </c>
      <c r="K109" s="211" t="str">
        <f>IFERROR(TIME(0,0,AVERAGEIFS('VISSIM Travel Time Outputs'!$I:$I,'VISSIM Travel Time Outputs'!$D:$D,$D109,'VISSIM Travel Time Outputs'!$A:$A,"AVG",'VISSIM Travel Time Outputs'!$B:$B,K$9)),"-")</f>
        <v>-</v>
      </c>
      <c r="L109" s="211" t="str">
        <f>IFERROR(TIME(0,0,AVERAGEIFS('VISSIM Travel Time Outputs'!$I:$I,'VISSIM Travel Time Outputs'!$D:$D,$D109,'VISSIM Travel Time Outputs'!$A:$A,"AVG",'VISSIM Travel Time Outputs'!$B:$B,L$9)),"-")</f>
        <v>-</v>
      </c>
      <c r="M109" s="211" t="str">
        <f>IFERROR(TIME(0,0,AVERAGEIFS('VISSIM Travel Time Outputs'!$I:$I,'VISSIM Travel Time Outputs'!$D:$D,$D109,'VISSIM Travel Time Outputs'!$A:$A,"AVG",'VISSIM Travel Time Outputs'!$B:$B,M$9)),"-")</f>
        <v>-</v>
      </c>
      <c r="N109" s="211" t="str">
        <f>IFERROR(TIME(0,0,AVERAGEIFS('VISSIM Travel Time Outputs'!$I:$I,'VISSIM Travel Time Outputs'!$D:$D,$D109,'VISSIM Travel Time Outputs'!$A:$A,"AVG",'VISSIM Travel Time Outputs'!$B:$B,N$9)),"-")</f>
        <v>-</v>
      </c>
      <c r="O109" s="211" t="str">
        <f>IFERROR(TIME(0,0,AVERAGEIFS('VISSIM Travel Time Outputs'!$I:$I,'VISSIM Travel Time Outputs'!$D:$D,$D109,'VISSIM Travel Time Outputs'!$A:$A,"AVG",'VISSIM Travel Time Outputs'!$B:$B,O$9)),"-")</f>
        <v>-</v>
      </c>
      <c r="P109" s="211" t="str">
        <f>IFERROR(TIME(0,0,AVERAGEIFS('VISSIM Travel Time Outputs'!$I:$I,'VISSIM Travel Time Outputs'!$D:$D,$D109,'VISSIM Travel Time Outputs'!$A:$A,"AVG",'VISSIM Travel Time Outputs'!$B:$B,P$9)),"-")</f>
        <v>-</v>
      </c>
      <c r="Q109" s="211" t="str">
        <f>IFERROR(TIME(0,0,AVERAGEIFS('VISSIM Travel Time Outputs'!$I:$I,'VISSIM Travel Time Outputs'!$D:$D,$D109,'VISSIM Travel Time Outputs'!$A:$A,"AVG",'VISSIM Travel Time Outputs'!$B:$B,Q$9)),"-")</f>
        <v>-</v>
      </c>
      <c r="R109" s="211" t="str">
        <f>IFERROR(TIME(0,0,AVERAGEIFS('VISSIM Travel Time Outputs'!$I:$I,'VISSIM Travel Time Outputs'!$D:$D,$D109,'VISSIM Travel Time Outputs'!$A:$A,"AVG",'VISSIM Travel Time Outputs'!$B:$B,R$9)),"-")</f>
        <v>-</v>
      </c>
      <c r="S109" s="211" t="str">
        <f>IFERROR(TIME(0,0,AVERAGEIFS('VISSIM Travel Time Outputs'!$I:$I,'VISSIM Travel Time Outputs'!$D:$D,$D109,'VISSIM Travel Time Outputs'!$A:$A,"AVG",'VISSIM Travel Time Outputs'!$B:$B,S$9)),"-")</f>
        <v>-</v>
      </c>
      <c r="T109" s="211" t="str">
        <f>IFERROR(TIME(0,0,AVERAGEIFS('VISSIM Travel Time Outputs'!$I:$I,'VISSIM Travel Time Outputs'!$D:$D,$D109,'VISSIM Travel Time Outputs'!$A:$A,"AVG",'VISSIM Travel Time Outputs'!$B:$B,T$9)),"-")</f>
        <v>-</v>
      </c>
      <c r="U109" s="211" t="str">
        <f>IFERROR(TIME(0,0,AVERAGEIFS('VISSIM Travel Time Outputs'!$I:$I,'VISSIM Travel Time Outputs'!$D:$D,$D109,'VISSIM Travel Time Outputs'!$A:$A,"AVG",'VISSIM Travel Time Outputs'!$B:$B,U$9)),"-")</f>
        <v>-</v>
      </c>
      <c r="V109" s="211" t="str">
        <f>IFERROR(TIME(0,0,AVERAGEIFS('VISSIM Travel Time Outputs'!$I:$I,'VISSIM Travel Time Outputs'!$D:$D,$D109,'VISSIM Travel Time Outputs'!$A:$A,"AVG",'VISSIM Travel Time Outputs'!$B:$B,V$9)),"-")</f>
        <v>-</v>
      </c>
      <c r="W109" s="211" t="str">
        <f>IFERROR(TIME(0,0,AVERAGEIFS('VISSIM Travel Time Outputs'!$I:$I,'VISSIM Travel Time Outputs'!$D:$D,$D109,'VISSIM Travel Time Outputs'!$A:$A,"AVG",'VISSIM Travel Time Outputs'!$B:$B,W$9)),"-")</f>
        <v>-</v>
      </c>
      <c r="X109" s="211" t="str">
        <f>IFERROR(TIME(0,0,AVERAGEIFS('VISSIM Travel Time Outputs'!$I:$I,'VISSIM Travel Time Outputs'!$D:$D,$D109,'VISSIM Travel Time Outputs'!$A:$A,"AVG",'VISSIM Travel Time Outputs'!$B:$B,X$9)),"-")</f>
        <v>-</v>
      </c>
      <c r="Y109" s="634" t="str">
        <f>IFERROR(TIME(0,0,AVERAGEIFS('VISSIM Travel Time Outputs'!$I:$I,'VISSIM Travel Time Outputs'!$D:$D,$D109,'VISSIM Travel Time Outputs'!$A:$A,"AVG",'VISSIM Travel Time Outputs'!$B:$B,Y$9)),"-")</f>
        <v>-</v>
      </c>
      <c r="Z109" s="254"/>
      <c r="AA109" s="323" t="str">
        <f>IFERROR(AVERAGEIFS('VISSIM Travel Time Outputs'!$F:$F,'VISSIM Travel Time Outputs'!$D:$D,$D109,'VISSIM Travel Time Outputs'!$A:$A,"AVG",'VISSIM Travel Time Outputs'!$B:$B,AA$9),"-")</f>
        <v>-</v>
      </c>
      <c r="AB109" s="324" t="str">
        <f>IFERROR(AVERAGEIFS('VISSIM Travel Time Outputs'!$F:$F,'VISSIM Travel Time Outputs'!$D:$D,$D109,'VISSIM Travel Time Outputs'!$A:$A,"AVG",'VISSIM Travel Time Outputs'!$B:$B,AB$9),"-")</f>
        <v>-</v>
      </c>
      <c r="AC109" s="324" t="str">
        <f>IFERROR(AVERAGEIFS('VISSIM Travel Time Outputs'!$F:$F,'VISSIM Travel Time Outputs'!$D:$D,$D109,'VISSIM Travel Time Outputs'!$A:$A,"AVG",'VISSIM Travel Time Outputs'!$B:$B,AC$9),"-")</f>
        <v>-</v>
      </c>
      <c r="AD109" s="324" t="str">
        <f>IFERROR(AVERAGEIFS('VISSIM Travel Time Outputs'!$F:$F,'VISSIM Travel Time Outputs'!$D:$D,$D109,'VISSIM Travel Time Outputs'!$A:$A,"AVG",'VISSIM Travel Time Outputs'!$B:$B,AD$9),"-")</f>
        <v>-</v>
      </c>
      <c r="AE109" s="324" t="str">
        <f>IFERROR(AVERAGEIFS('VISSIM Travel Time Outputs'!$F:$F,'VISSIM Travel Time Outputs'!$D:$D,$D109,'VISSIM Travel Time Outputs'!$A:$A,"AVG",'VISSIM Travel Time Outputs'!$B:$B,AE$9),"-")</f>
        <v>-</v>
      </c>
      <c r="AF109" s="324" t="str">
        <f>IFERROR(AVERAGEIFS('VISSIM Travel Time Outputs'!$F:$F,'VISSIM Travel Time Outputs'!$D:$D,$D109,'VISSIM Travel Time Outputs'!$A:$A,"AVG",'VISSIM Travel Time Outputs'!$B:$B,AF$9),"-")</f>
        <v>-</v>
      </c>
      <c r="AG109" s="324" t="str">
        <f>IFERROR(AVERAGEIFS('VISSIM Travel Time Outputs'!$F:$F,'VISSIM Travel Time Outputs'!$D:$D,$D109,'VISSIM Travel Time Outputs'!$A:$A,"AVG",'VISSIM Travel Time Outputs'!$B:$B,AG$9),"-")</f>
        <v>-</v>
      </c>
      <c r="AH109" s="324" t="str">
        <f>IFERROR(AVERAGEIFS('VISSIM Travel Time Outputs'!$F:$F,'VISSIM Travel Time Outputs'!$D:$D,$D109,'VISSIM Travel Time Outputs'!$A:$A,"AVG",'VISSIM Travel Time Outputs'!$B:$B,AH$9),"-")</f>
        <v>-</v>
      </c>
      <c r="AI109" s="324" t="str">
        <f>IFERROR(AVERAGEIFS('VISSIM Travel Time Outputs'!$F:$F,'VISSIM Travel Time Outputs'!$D:$D,$D109,'VISSIM Travel Time Outputs'!$A:$A,"AVG",'VISSIM Travel Time Outputs'!$B:$B,AI$9),"-")</f>
        <v>-</v>
      </c>
      <c r="AJ109" s="324" t="str">
        <f>IFERROR(AVERAGEIFS('VISSIM Travel Time Outputs'!$F:$F,'VISSIM Travel Time Outputs'!$D:$D,$D109,'VISSIM Travel Time Outputs'!$A:$A,"AVG",'VISSIM Travel Time Outputs'!$B:$B,AJ$9),"-")</f>
        <v>-</v>
      </c>
      <c r="AK109" s="324" t="str">
        <f>IFERROR(AVERAGEIFS('VISSIM Travel Time Outputs'!$F:$F,'VISSIM Travel Time Outputs'!$D:$D,$D109,'VISSIM Travel Time Outputs'!$A:$A,"AVG",'VISSIM Travel Time Outputs'!$B:$B,AK$9),"-")</f>
        <v>-</v>
      </c>
      <c r="AL109" s="324" t="str">
        <f>IFERROR(AVERAGEIFS('VISSIM Travel Time Outputs'!$F:$F,'VISSIM Travel Time Outputs'!$D:$D,$D109,'VISSIM Travel Time Outputs'!$A:$A,"AVG",'VISSIM Travel Time Outputs'!$B:$B,AL$9),"-")</f>
        <v>-</v>
      </c>
      <c r="AM109" s="324" t="str">
        <f>IFERROR(AVERAGEIFS('VISSIM Travel Time Outputs'!$F:$F,'VISSIM Travel Time Outputs'!$D:$D,$D109,'VISSIM Travel Time Outputs'!$A:$A,"AVG",'VISSIM Travel Time Outputs'!$B:$B,AM$9),"-")</f>
        <v>-</v>
      </c>
      <c r="AN109" s="324" t="str">
        <f>IFERROR(AVERAGEIFS('VISSIM Travel Time Outputs'!$F:$F,'VISSIM Travel Time Outputs'!$D:$D,$D109,'VISSIM Travel Time Outputs'!$A:$A,"AVG",'VISSIM Travel Time Outputs'!$B:$B,AN$9),"-")</f>
        <v>-</v>
      </c>
      <c r="AO109" s="324" t="str">
        <f>IFERROR(AVERAGEIFS('VISSIM Travel Time Outputs'!$F:$F,'VISSIM Travel Time Outputs'!$D:$D,$D109,'VISSIM Travel Time Outputs'!$A:$A,"AVG",'VISSIM Travel Time Outputs'!$B:$B,AO$9),"-")</f>
        <v>-</v>
      </c>
      <c r="AP109" s="325" t="str">
        <f>IFERROR(AVERAGEIFS('VISSIM Travel Time Outputs'!$F:$F,'VISSIM Travel Time Outputs'!$D:$D,$D109,'VISSIM Travel Time Outputs'!$A:$A,"AVG",'VISSIM Travel Time Outputs'!$B:$B,AP$9),"-")</f>
        <v>-</v>
      </c>
      <c r="AQ109" s="331"/>
      <c r="AR109" s="209" t="str">
        <f t="shared" si="35"/>
        <v>--</v>
      </c>
      <c r="AS109" s="354" t="str">
        <f t="shared" si="36"/>
        <v>--</v>
      </c>
      <c r="AT109" s="325">
        <f t="shared" si="37"/>
        <v>0</v>
      </c>
      <c r="AU109" s="255"/>
      <c r="AV109" s="210" t="str">
        <f>IFERROR(TIME(0,0,AVERAGEIFS('VISSIM Travel Time Outputs'!$J:$J,'VISSIM Travel Time Outputs'!$D:$D,$D109,'VISSIM Travel Time Outputs'!$A:$A,"AVG",'VISSIM Travel Time Outputs'!$B:$B,AV$9)),"-")</f>
        <v>-</v>
      </c>
      <c r="AW109" s="211" t="str">
        <f>IFERROR(TIME(0,0,AVERAGEIFS('VISSIM Travel Time Outputs'!$J:$J,'VISSIM Travel Time Outputs'!$D:$D,$D109,'VISSIM Travel Time Outputs'!$A:$A,"AVG",'VISSIM Travel Time Outputs'!$B:$B,AW$9)),"-")</f>
        <v>-</v>
      </c>
      <c r="AX109" s="211" t="str">
        <f>IFERROR(TIME(0,0,AVERAGEIFS('VISSIM Travel Time Outputs'!$J:$J,'VISSIM Travel Time Outputs'!$D:$D,$D109,'VISSIM Travel Time Outputs'!$A:$A,"AVG",'VISSIM Travel Time Outputs'!$B:$B,AX$9)),"-")</f>
        <v>-</v>
      </c>
      <c r="AY109" s="211" t="str">
        <f>IFERROR(TIME(0,0,AVERAGEIFS('VISSIM Travel Time Outputs'!$J:$J,'VISSIM Travel Time Outputs'!$D:$D,$D109,'VISSIM Travel Time Outputs'!$A:$A,"AVG",'VISSIM Travel Time Outputs'!$B:$B,AY$9)),"-")</f>
        <v>-</v>
      </c>
      <c r="AZ109" s="211" t="str">
        <f>IFERROR(TIME(0,0,AVERAGEIFS('VISSIM Travel Time Outputs'!$J:$J,'VISSIM Travel Time Outputs'!$D:$D,$D109,'VISSIM Travel Time Outputs'!$A:$A,"AVG",'VISSIM Travel Time Outputs'!$B:$B,AZ$9)),"-")</f>
        <v>-</v>
      </c>
      <c r="BA109" s="211" t="str">
        <f>IFERROR(TIME(0,0,AVERAGEIFS('VISSIM Travel Time Outputs'!$J:$J,'VISSIM Travel Time Outputs'!$D:$D,$D109,'VISSIM Travel Time Outputs'!$A:$A,"AVG",'VISSIM Travel Time Outputs'!$B:$B,BA$9)),"-")</f>
        <v>-</v>
      </c>
      <c r="BB109" s="211" t="str">
        <f>IFERROR(TIME(0,0,AVERAGEIFS('VISSIM Travel Time Outputs'!$J:$J,'VISSIM Travel Time Outputs'!$D:$D,$D109,'VISSIM Travel Time Outputs'!$A:$A,"AVG",'VISSIM Travel Time Outputs'!$B:$B,BB$9)),"-")</f>
        <v>-</v>
      </c>
      <c r="BC109" s="211" t="str">
        <f>IFERROR(TIME(0,0,AVERAGEIFS('VISSIM Travel Time Outputs'!$J:$J,'VISSIM Travel Time Outputs'!$D:$D,$D109,'VISSIM Travel Time Outputs'!$A:$A,"AVG",'VISSIM Travel Time Outputs'!$B:$B,BC$9)),"-")</f>
        <v>-</v>
      </c>
      <c r="BD109" s="211" t="str">
        <f>IFERROR(TIME(0,0,AVERAGEIFS('VISSIM Travel Time Outputs'!$J:$J,'VISSIM Travel Time Outputs'!$D:$D,$D109,'VISSIM Travel Time Outputs'!$A:$A,"AVG",'VISSIM Travel Time Outputs'!$B:$B,BD$9)),"-")</f>
        <v>-</v>
      </c>
      <c r="BE109" s="211" t="str">
        <f>IFERROR(TIME(0,0,AVERAGEIFS('VISSIM Travel Time Outputs'!$J:$J,'VISSIM Travel Time Outputs'!$D:$D,$D109,'VISSIM Travel Time Outputs'!$A:$A,"AVG",'VISSIM Travel Time Outputs'!$B:$B,BE$9)),"-")</f>
        <v>-</v>
      </c>
      <c r="BF109" s="211" t="str">
        <f>IFERROR(TIME(0,0,AVERAGEIFS('VISSIM Travel Time Outputs'!$J:$J,'VISSIM Travel Time Outputs'!$D:$D,$D109,'VISSIM Travel Time Outputs'!$A:$A,"AVG",'VISSIM Travel Time Outputs'!$B:$B,BF$9)),"-")</f>
        <v>-</v>
      </c>
      <c r="BG109" s="211" t="str">
        <f>IFERROR(TIME(0,0,AVERAGEIFS('VISSIM Travel Time Outputs'!$J:$J,'VISSIM Travel Time Outputs'!$D:$D,$D109,'VISSIM Travel Time Outputs'!$A:$A,"AVG",'VISSIM Travel Time Outputs'!$B:$B,BG$9)),"-")</f>
        <v>-</v>
      </c>
      <c r="BH109" s="211" t="str">
        <f>IFERROR(TIME(0,0,AVERAGEIFS('VISSIM Travel Time Outputs'!$J:$J,'VISSIM Travel Time Outputs'!$D:$D,$D109,'VISSIM Travel Time Outputs'!$A:$A,"AVG",'VISSIM Travel Time Outputs'!$B:$B,BH$9)),"-")</f>
        <v>-</v>
      </c>
      <c r="BI109" s="211" t="str">
        <f>IFERROR(TIME(0,0,AVERAGEIFS('VISSIM Travel Time Outputs'!$J:$J,'VISSIM Travel Time Outputs'!$D:$D,$D109,'VISSIM Travel Time Outputs'!$A:$A,"AVG",'VISSIM Travel Time Outputs'!$B:$B,BI$9)),"-")</f>
        <v>-</v>
      </c>
      <c r="BJ109" s="211" t="str">
        <f>IFERROR(TIME(0,0,AVERAGEIFS('VISSIM Travel Time Outputs'!$J:$J,'VISSIM Travel Time Outputs'!$D:$D,$D109,'VISSIM Travel Time Outputs'!$A:$A,"AVG",'VISSIM Travel Time Outputs'!$B:$B,BJ$9)),"-")</f>
        <v>-</v>
      </c>
      <c r="BK109" s="634" t="str">
        <f>IFERROR(TIME(0,0,AVERAGEIFS('VISSIM Travel Time Outputs'!$J:$J,'VISSIM Travel Time Outputs'!$D:$D,$D109,'VISSIM Travel Time Outputs'!$A:$A,"AVG",'VISSIM Travel Time Outputs'!$B:$B,BK$9)),"-")</f>
        <v>-</v>
      </c>
      <c r="BL109" s="126"/>
      <c r="BM109" s="635" t="str">
        <f>IFERROR(AVERAGEIFS('VISSIM Travel Time Outputs'!$G:$G,'VISSIM Travel Time Outputs'!$D:$D,$D109,'VISSIM Travel Time Outputs'!$A:$A,"AVG",'VISSIM Travel Time Outputs'!$B:$B,BM$9),"-")</f>
        <v>-</v>
      </c>
      <c r="BN109" s="636" t="str">
        <f>IFERROR(AVERAGEIFS('VISSIM Travel Time Outputs'!$G:$G,'VISSIM Travel Time Outputs'!$D:$D,$D109,'VISSIM Travel Time Outputs'!$A:$A,"AVG",'VISSIM Travel Time Outputs'!$B:$B,BN$9),"-")</f>
        <v>-</v>
      </c>
      <c r="BO109" s="636" t="str">
        <f>IFERROR(AVERAGEIFS('VISSIM Travel Time Outputs'!$G:$G,'VISSIM Travel Time Outputs'!$D:$D,$D109,'VISSIM Travel Time Outputs'!$A:$A,"AVG",'VISSIM Travel Time Outputs'!$B:$B,BO$9),"-")</f>
        <v>-</v>
      </c>
      <c r="BP109" s="636" t="str">
        <f>IFERROR(AVERAGEIFS('VISSIM Travel Time Outputs'!$G:$G,'VISSIM Travel Time Outputs'!$D:$D,$D109,'VISSIM Travel Time Outputs'!$A:$A,"AVG",'VISSIM Travel Time Outputs'!$B:$B,BP$9),"-")</f>
        <v>-</v>
      </c>
      <c r="BQ109" s="636" t="str">
        <f>IFERROR(AVERAGEIFS('VISSIM Travel Time Outputs'!$G:$G,'VISSIM Travel Time Outputs'!$D:$D,$D109,'VISSIM Travel Time Outputs'!$A:$A,"AVG",'VISSIM Travel Time Outputs'!$B:$B,BQ$9),"-")</f>
        <v>-</v>
      </c>
      <c r="BR109" s="636" t="str">
        <f>IFERROR(AVERAGEIFS('VISSIM Travel Time Outputs'!$G:$G,'VISSIM Travel Time Outputs'!$D:$D,$D109,'VISSIM Travel Time Outputs'!$A:$A,"AVG",'VISSIM Travel Time Outputs'!$B:$B,BR$9),"-")</f>
        <v>-</v>
      </c>
      <c r="BS109" s="636" t="str">
        <f>IFERROR(AVERAGEIFS('VISSIM Travel Time Outputs'!$G:$G,'VISSIM Travel Time Outputs'!$D:$D,$D109,'VISSIM Travel Time Outputs'!$A:$A,"AVG",'VISSIM Travel Time Outputs'!$B:$B,BS$9),"-")</f>
        <v>-</v>
      </c>
      <c r="BT109" s="636" t="str">
        <f>IFERROR(AVERAGEIFS('VISSIM Travel Time Outputs'!$G:$G,'VISSIM Travel Time Outputs'!$D:$D,$D109,'VISSIM Travel Time Outputs'!$A:$A,"AVG",'VISSIM Travel Time Outputs'!$B:$B,BT$9),"-")</f>
        <v>-</v>
      </c>
      <c r="BU109" s="636" t="str">
        <f>IFERROR(AVERAGEIFS('VISSIM Travel Time Outputs'!$G:$G,'VISSIM Travel Time Outputs'!$D:$D,$D109,'VISSIM Travel Time Outputs'!$A:$A,"AVG",'VISSIM Travel Time Outputs'!$B:$B,BU$9),"-")</f>
        <v>-</v>
      </c>
      <c r="BV109" s="636" t="str">
        <f>IFERROR(AVERAGEIFS('VISSIM Travel Time Outputs'!$G:$G,'VISSIM Travel Time Outputs'!$D:$D,$D109,'VISSIM Travel Time Outputs'!$A:$A,"AVG",'VISSIM Travel Time Outputs'!$B:$B,BV$9),"-")</f>
        <v>-</v>
      </c>
      <c r="BW109" s="636" t="str">
        <f>IFERROR(AVERAGEIFS('VISSIM Travel Time Outputs'!$G:$G,'VISSIM Travel Time Outputs'!$D:$D,$D109,'VISSIM Travel Time Outputs'!$A:$A,"AVG",'VISSIM Travel Time Outputs'!$B:$B,BW$9),"-")</f>
        <v>-</v>
      </c>
      <c r="BX109" s="636" t="str">
        <f>IFERROR(AVERAGEIFS('VISSIM Travel Time Outputs'!$G:$G,'VISSIM Travel Time Outputs'!$D:$D,$D109,'VISSIM Travel Time Outputs'!$A:$A,"AVG",'VISSIM Travel Time Outputs'!$B:$B,BX$9),"-")</f>
        <v>-</v>
      </c>
      <c r="BY109" s="636" t="str">
        <f>IFERROR(AVERAGEIFS('VISSIM Travel Time Outputs'!$G:$G,'VISSIM Travel Time Outputs'!$D:$D,$D109,'VISSIM Travel Time Outputs'!$A:$A,"AVG",'VISSIM Travel Time Outputs'!$B:$B,BY$9),"-")</f>
        <v>-</v>
      </c>
      <c r="BZ109" s="636" t="str">
        <f>IFERROR(AVERAGEIFS('VISSIM Travel Time Outputs'!$G:$G,'VISSIM Travel Time Outputs'!$D:$D,$D109,'VISSIM Travel Time Outputs'!$A:$A,"AVG",'VISSIM Travel Time Outputs'!$B:$B,BZ$9),"-")</f>
        <v>-</v>
      </c>
      <c r="CA109" s="636" t="str">
        <f>IFERROR(AVERAGEIFS('VISSIM Travel Time Outputs'!$G:$G,'VISSIM Travel Time Outputs'!$D:$D,$D109,'VISSIM Travel Time Outputs'!$A:$A,"AVG",'VISSIM Travel Time Outputs'!$B:$B,CA$9),"-")</f>
        <v>-</v>
      </c>
      <c r="CB109" s="637" t="str">
        <f>IFERROR(AVERAGEIFS('VISSIM Travel Time Outputs'!$G:$G,'VISSIM Travel Time Outputs'!$D:$D,$D109,'VISSIM Travel Time Outputs'!$A:$A,"AVG",'VISSIM Travel Time Outputs'!$B:$B,CB$9),"-")</f>
        <v>-</v>
      </c>
      <c r="CC109" s="254"/>
      <c r="CD109" s="209" t="str">
        <f t="shared" si="38"/>
        <v>--</v>
      </c>
      <c r="CE109" s="354" t="str">
        <f t="shared" si="39"/>
        <v>--</v>
      </c>
      <c r="CF109" s="325">
        <f t="shared" si="40"/>
        <v>0</v>
      </c>
      <c r="CG109" s="331"/>
      <c r="CH109" s="209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134"/>
      <c r="CX109" s="331"/>
      <c r="CY109" s="323"/>
      <c r="CZ109" s="324"/>
      <c r="DA109" s="324"/>
      <c r="DB109" s="324"/>
      <c r="DC109" s="324"/>
      <c r="DD109" s="324"/>
      <c r="DE109" s="324"/>
      <c r="DF109" s="324"/>
      <c r="DG109" s="324"/>
      <c r="DH109" s="324"/>
      <c r="DI109" s="324"/>
      <c r="DJ109" s="324"/>
      <c r="DK109" s="324"/>
      <c r="DL109" s="324"/>
      <c r="DM109" s="324"/>
      <c r="DN109" s="325"/>
      <c r="DO109" s="331"/>
      <c r="DP109" s="209" t="str">
        <f t="shared" si="41"/>
        <v>--</v>
      </c>
      <c r="DQ109" s="354" t="str">
        <f t="shared" si="42"/>
        <v>--</v>
      </c>
      <c r="DR109" s="325">
        <f t="shared" si="43"/>
        <v>0</v>
      </c>
      <c r="DS109" s="255"/>
      <c r="DT109" s="210" t="str">
        <f>IFERROR(TIME(0,0,AVERAGEIFS('VISSIM Travel Time Outputs'!$K:$K,'VISSIM Travel Time Outputs'!$D:$D,$D109,'VISSIM Travel Time Outputs'!$A:$A,"AVG",'VISSIM Travel Time Outputs'!$B:$B,DT$9)),"-")</f>
        <v>-</v>
      </c>
      <c r="DU109" s="211" t="str">
        <f>IFERROR(TIME(0,0,AVERAGEIFS('VISSIM Travel Time Outputs'!$K:$K,'VISSIM Travel Time Outputs'!$D:$D,$D109,'VISSIM Travel Time Outputs'!$A:$A,"AVG",'VISSIM Travel Time Outputs'!$B:$B,DU$9)),"-")</f>
        <v>-</v>
      </c>
      <c r="DV109" s="211" t="str">
        <f>IFERROR(TIME(0,0,AVERAGEIFS('VISSIM Travel Time Outputs'!$K:$K,'VISSIM Travel Time Outputs'!$D:$D,$D109,'VISSIM Travel Time Outputs'!$A:$A,"AVG",'VISSIM Travel Time Outputs'!$B:$B,DV$9)),"-")</f>
        <v>-</v>
      </c>
      <c r="DW109" s="211" t="str">
        <f>IFERROR(TIME(0,0,AVERAGEIFS('VISSIM Travel Time Outputs'!$K:$K,'VISSIM Travel Time Outputs'!$D:$D,$D109,'VISSIM Travel Time Outputs'!$A:$A,"AVG",'VISSIM Travel Time Outputs'!$B:$B,DW$9)),"-")</f>
        <v>-</v>
      </c>
      <c r="DX109" s="211" t="str">
        <f>IFERROR(TIME(0,0,AVERAGEIFS('VISSIM Travel Time Outputs'!$K:$K,'VISSIM Travel Time Outputs'!$D:$D,$D109,'VISSIM Travel Time Outputs'!$A:$A,"AVG",'VISSIM Travel Time Outputs'!$B:$B,DX$9)),"-")</f>
        <v>-</v>
      </c>
      <c r="DY109" s="211" t="str">
        <f>IFERROR(TIME(0,0,AVERAGEIFS('VISSIM Travel Time Outputs'!$K:$K,'VISSIM Travel Time Outputs'!$D:$D,$D109,'VISSIM Travel Time Outputs'!$A:$A,"AVG",'VISSIM Travel Time Outputs'!$B:$B,DY$9)),"-")</f>
        <v>-</v>
      </c>
      <c r="DZ109" s="211" t="str">
        <f>IFERROR(TIME(0,0,AVERAGEIFS('VISSIM Travel Time Outputs'!$K:$K,'VISSIM Travel Time Outputs'!$D:$D,$D109,'VISSIM Travel Time Outputs'!$A:$A,"AVG",'VISSIM Travel Time Outputs'!$B:$B,DZ$9)),"-")</f>
        <v>-</v>
      </c>
      <c r="EA109" s="211" t="str">
        <f>IFERROR(TIME(0,0,AVERAGEIFS('VISSIM Travel Time Outputs'!$K:$K,'VISSIM Travel Time Outputs'!$D:$D,$D109,'VISSIM Travel Time Outputs'!$A:$A,"AVG",'VISSIM Travel Time Outputs'!$B:$B,EA$9)),"-")</f>
        <v>-</v>
      </c>
      <c r="EB109" s="211" t="str">
        <f>IFERROR(TIME(0,0,AVERAGEIFS('VISSIM Travel Time Outputs'!$K:$K,'VISSIM Travel Time Outputs'!$D:$D,$D109,'VISSIM Travel Time Outputs'!$A:$A,"AVG",'VISSIM Travel Time Outputs'!$B:$B,EB$9)),"-")</f>
        <v>-</v>
      </c>
      <c r="EC109" s="211" t="str">
        <f>IFERROR(TIME(0,0,AVERAGEIFS('VISSIM Travel Time Outputs'!$K:$K,'VISSIM Travel Time Outputs'!$D:$D,$D109,'VISSIM Travel Time Outputs'!$A:$A,"AVG",'VISSIM Travel Time Outputs'!$B:$B,EC$9)),"-")</f>
        <v>-</v>
      </c>
      <c r="ED109" s="211" t="str">
        <f>IFERROR(TIME(0,0,AVERAGEIFS('VISSIM Travel Time Outputs'!$K:$K,'VISSIM Travel Time Outputs'!$D:$D,$D109,'VISSIM Travel Time Outputs'!$A:$A,"AVG",'VISSIM Travel Time Outputs'!$B:$B,ED$9)),"-")</f>
        <v>-</v>
      </c>
      <c r="EE109" s="211" t="str">
        <f>IFERROR(TIME(0,0,AVERAGEIFS('VISSIM Travel Time Outputs'!$K:$K,'VISSIM Travel Time Outputs'!$D:$D,$D109,'VISSIM Travel Time Outputs'!$A:$A,"AVG",'VISSIM Travel Time Outputs'!$B:$B,EE$9)),"-")</f>
        <v>-</v>
      </c>
      <c r="EF109" s="211" t="str">
        <f>IFERROR(TIME(0,0,AVERAGEIFS('VISSIM Travel Time Outputs'!$K:$K,'VISSIM Travel Time Outputs'!$D:$D,$D109,'VISSIM Travel Time Outputs'!$A:$A,"AVG",'VISSIM Travel Time Outputs'!$B:$B,EF$9)),"-")</f>
        <v>-</v>
      </c>
      <c r="EG109" s="211" t="str">
        <f>IFERROR(TIME(0,0,AVERAGEIFS('VISSIM Travel Time Outputs'!$K:$K,'VISSIM Travel Time Outputs'!$D:$D,$D109,'VISSIM Travel Time Outputs'!$A:$A,"AVG",'VISSIM Travel Time Outputs'!$B:$B,EG$9)),"-")</f>
        <v>-</v>
      </c>
      <c r="EH109" s="211" t="str">
        <f>IFERROR(TIME(0,0,AVERAGEIFS('VISSIM Travel Time Outputs'!$K:$K,'VISSIM Travel Time Outputs'!$D:$D,$D109,'VISSIM Travel Time Outputs'!$A:$A,"AVG",'VISSIM Travel Time Outputs'!$B:$B,EH$9)),"-")</f>
        <v>-</v>
      </c>
      <c r="EI109" s="634" t="str">
        <f>IFERROR(TIME(0,0,AVERAGEIFS('VISSIM Travel Time Outputs'!$K:$K,'VISSIM Travel Time Outputs'!$D:$D,$D109,'VISSIM Travel Time Outputs'!$A:$A,"AVG",'VISSIM Travel Time Outputs'!$B:$B,EI$9)),"-")</f>
        <v>-</v>
      </c>
      <c r="EJ109" s="126"/>
      <c r="EK109" s="635" t="str">
        <f>IFERROR(AVERAGEIFS('VISSIM Travel Time Outputs'!$H:$H,'VISSIM Travel Time Outputs'!$D:$D,$D109,'VISSIM Travel Time Outputs'!$A:$A,"AVG",'VISSIM Travel Time Outputs'!$B:$B,EK$9),"-")</f>
        <v>-</v>
      </c>
      <c r="EL109" s="636" t="str">
        <f>IFERROR(AVERAGEIFS('VISSIM Travel Time Outputs'!$H:$H,'VISSIM Travel Time Outputs'!$D:$D,$D109,'VISSIM Travel Time Outputs'!$A:$A,"AVG",'VISSIM Travel Time Outputs'!$B:$B,EL$9),"-")</f>
        <v>-</v>
      </c>
      <c r="EM109" s="636" t="str">
        <f>IFERROR(AVERAGEIFS('VISSIM Travel Time Outputs'!$H:$H,'VISSIM Travel Time Outputs'!$D:$D,$D109,'VISSIM Travel Time Outputs'!$A:$A,"AVG",'VISSIM Travel Time Outputs'!$B:$B,EM$9),"-")</f>
        <v>-</v>
      </c>
      <c r="EN109" s="636" t="str">
        <f>IFERROR(AVERAGEIFS('VISSIM Travel Time Outputs'!$H:$H,'VISSIM Travel Time Outputs'!$D:$D,$D109,'VISSIM Travel Time Outputs'!$A:$A,"AVG",'VISSIM Travel Time Outputs'!$B:$B,EN$9),"-")</f>
        <v>-</v>
      </c>
      <c r="EO109" s="636" t="str">
        <f>IFERROR(AVERAGEIFS('VISSIM Travel Time Outputs'!$H:$H,'VISSIM Travel Time Outputs'!$D:$D,$D109,'VISSIM Travel Time Outputs'!$A:$A,"AVG",'VISSIM Travel Time Outputs'!$B:$B,EO$9),"-")</f>
        <v>-</v>
      </c>
      <c r="EP109" s="636" t="str">
        <f>IFERROR(AVERAGEIFS('VISSIM Travel Time Outputs'!$H:$H,'VISSIM Travel Time Outputs'!$D:$D,$D109,'VISSIM Travel Time Outputs'!$A:$A,"AVG",'VISSIM Travel Time Outputs'!$B:$B,EP$9),"-")</f>
        <v>-</v>
      </c>
      <c r="EQ109" s="636" t="str">
        <f>IFERROR(AVERAGEIFS('VISSIM Travel Time Outputs'!$H:$H,'VISSIM Travel Time Outputs'!$D:$D,$D109,'VISSIM Travel Time Outputs'!$A:$A,"AVG",'VISSIM Travel Time Outputs'!$B:$B,EQ$9),"-")</f>
        <v>-</v>
      </c>
      <c r="ER109" s="636" t="str">
        <f>IFERROR(AVERAGEIFS('VISSIM Travel Time Outputs'!$H:$H,'VISSIM Travel Time Outputs'!$D:$D,$D109,'VISSIM Travel Time Outputs'!$A:$A,"AVG",'VISSIM Travel Time Outputs'!$B:$B,ER$9),"-")</f>
        <v>-</v>
      </c>
      <c r="ES109" s="636" t="str">
        <f>IFERROR(AVERAGEIFS('VISSIM Travel Time Outputs'!$H:$H,'VISSIM Travel Time Outputs'!$D:$D,$D109,'VISSIM Travel Time Outputs'!$A:$A,"AVG",'VISSIM Travel Time Outputs'!$B:$B,ES$9),"-")</f>
        <v>-</v>
      </c>
      <c r="ET109" s="636" t="str">
        <f>IFERROR(AVERAGEIFS('VISSIM Travel Time Outputs'!$H:$H,'VISSIM Travel Time Outputs'!$D:$D,$D109,'VISSIM Travel Time Outputs'!$A:$A,"AVG",'VISSIM Travel Time Outputs'!$B:$B,ET$9),"-")</f>
        <v>-</v>
      </c>
      <c r="EU109" s="636" t="str">
        <f>IFERROR(AVERAGEIFS('VISSIM Travel Time Outputs'!$H:$H,'VISSIM Travel Time Outputs'!$D:$D,$D109,'VISSIM Travel Time Outputs'!$A:$A,"AVG",'VISSIM Travel Time Outputs'!$B:$B,EU$9),"-")</f>
        <v>-</v>
      </c>
      <c r="EV109" s="636" t="str">
        <f>IFERROR(AVERAGEIFS('VISSIM Travel Time Outputs'!$H:$H,'VISSIM Travel Time Outputs'!$D:$D,$D109,'VISSIM Travel Time Outputs'!$A:$A,"AVG",'VISSIM Travel Time Outputs'!$B:$B,EV$9),"-")</f>
        <v>-</v>
      </c>
      <c r="EW109" s="636" t="str">
        <f>IFERROR(AVERAGEIFS('VISSIM Travel Time Outputs'!$H:$H,'VISSIM Travel Time Outputs'!$D:$D,$D109,'VISSIM Travel Time Outputs'!$A:$A,"AVG",'VISSIM Travel Time Outputs'!$B:$B,EW$9),"-")</f>
        <v>-</v>
      </c>
      <c r="EX109" s="636" t="str">
        <f>IFERROR(AVERAGEIFS('VISSIM Travel Time Outputs'!$H:$H,'VISSIM Travel Time Outputs'!$D:$D,$D109,'VISSIM Travel Time Outputs'!$A:$A,"AVG",'VISSIM Travel Time Outputs'!$B:$B,EX$9),"-")</f>
        <v>-</v>
      </c>
      <c r="EY109" s="636" t="str">
        <f>IFERROR(AVERAGEIFS('VISSIM Travel Time Outputs'!$H:$H,'VISSIM Travel Time Outputs'!$D:$D,$D109,'VISSIM Travel Time Outputs'!$A:$A,"AVG",'VISSIM Travel Time Outputs'!$B:$B,EY$9),"-")</f>
        <v>-</v>
      </c>
      <c r="EZ109" s="637" t="str">
        <f>IFERROR(AVERAGEIFS('VISSIM Travel Time Outputs'!$H:$H,'VISSIM Travel Time Outputs'!$D:$D,$D109,'VISSIM Travel Time Outputs'!$A:$A,"AVG",'VISSIM Travel Time Outputs'!$B:$B,EZ$9),"-")</f>
        <v>-</v>
      </c>
      <c r="FA109" s="254"/>
      <c r="FB109" s="209" t="str">
        <f t="shared" si="44"/>
        <v>--</v>
      </c>
      <c r="FC109" s="354" t="str">
        <f t="shared" si="45"/>
        <v>--</v>
      </c>
      <c r="FD109" s="325">
        <f t="shared" si="46"/>
        <v>0</v>
      </c>
      <c r="FE109" s="331"/>
      <c r="FF109" s="209" t="str">
        <f>IFERROR(GETPIVOTDATA("Average of TRAVTM(40)",#REF!,"TIMEINT",FF$9,"VEHICLETRAVELTIMEMEASUREMENT",$D109)/3600/24,"--")</f>
        <v>--</v>
      </c>
      <c r="FG109" s="34" t="str">
        <f>IFERROR(GETPIVOTDATA("Average of TRAVTM(40)",#REF!,"TIMEINT",FG$9,"VEHICLETRAVELTIMEMEASUREMENT",$D109)/3600/24,"--")</f>
        <v>--</v>
      </c>
      <c r="FH109" s="34" t="str">
        <f>IFERROR(GETPIVOTDATA("Average of TRAVTM(40)",#REF!,"TIMEINT",FH$9,"VEHICLETRAVELTIMEMEASUREMENT",$D109)/3600/24,"--")</f>
        <v>--</v>
      </c>
      <c r="FI109" s="34" t="str">
        <f>IFERROR(GETPIVOTDATA("Average of TRAVTM(40)",#REF!,"TIMEINT",FI$9,"VEHICLETRAVELTIMEMEASUREMENT",$D109)/3600/24,"--")</f>
        <v>--</v>
      </c>
      <c r="FJ109" s="34" t="str">
        <f>IFERROR(GETPIVOTDATA("Average of TRAVTM(40)",#REF!,"TIMEINT",FJ$9,"VEHICLETRAVELTIMEMEASUREMENT",$D109)/3600/24,"--")</f>
        <v>--</v>
      </c>
      <c r="FK109" s="34" t="str">
        <f>IFERROR(GETPIVOTDATA("Average of TRAVTM(40)",#REF!,"TIMEINT",FK$9,"VEHICLETRAVELTIMEMEASUREMENT",$D109)/3600/24,"--")</f>
        <v>--</v>
      </c>
      <c r="FL109" s="34" t="str">
        <f>IFERROR(GETPIVOTDATA("Average of TRAVTM(40)",#REF!,"TIMEINT",FL$9,"VEHICLETRAVELTIMEMEASUREMENT",$D109)/3600/24,"--")</f>
        <v>--</v>
      </c>
      <c r="FM109" s="34" t="str">
        <f>IFERROR(GETPIVOTDATA("Average of TRAVTM(40)",#REF!,"TIMEINT",FM$9,"VEHICLETRAVELTIMEMEASUREMENT",$D109)/3600/24,"--")</f>
        <v>--</v>
      </c>
      <c r="FN109" s="34" t="str">
        <f>IFERROR(GETPIVOTDATA("Average of TRAVTM(40)",#REF!,"TIMEINT",FN$9,"VEHICLETRAVELTIMEMEASUREMENT",$D109)/3600/24,"--")</f>
        <v>--</v>
      </c>
      <c r="FO109" s="34" t="str">
        <f>IFERROR(GETPIVOTDATA("Average of TRAVTM(40)",#REF!,"TIMEINT",FO$9,"VEHICLETRAVELTIMEMEASUREMENT",$D109)/3600/24,"--")</f>
        <v>--</v>
      </c>
      <c r="FP109" s="34" t="str">
        <f>IFERROR(GETPIVOTDATA("Average of TRAVTM(40)",#REF!,"TIMEINT",FP$9,"VEHICLETRAVELTIMEMEASUREMENT",$D109)/3600/24,"--")</f>
        <v>--</v>
      </c>
      <c r="FQ109" s="34" t="str">
        <f>IFERROR(GETPIVOTDATA("Average of TRAVTM(40)",#REF!,"TIMEINT",FQ$9,"VEHICLETRAVELTIMEMEASUREMENT",$D109)/3600/24,"--")</f>
        <v>--</v>
      </c>
      <c r="FR109" s="34" t="str">
        <f>IFERROR(GETPIVOTDATA("Average of TRAVTM(40)",#REF!,"TIMEINT",FR$9,"VEHICLETRAVELTIMEMEASUREMENT",$D109)/3600/24,"--")</f>
        <v>--</v>
      </c>
      <c r="FS109" s="34" t="str">
        <f>IFERROR(GETPIVOTDATA("Average of TRAVTM(40)",#REF!,"TIMEINT",FS$9,"VEHICLETRAVELTIMEMEASUREMENT",$D109)/3600/24,"--")</f>
        <v>--</v>
      </c>
      <c r="FT109" s="34" t="str">
        <f>IFERROR(GETPIVOTDATA("Average of TRAVTM(40)",#REF!,"TIMEINT",FT$9,"VEHICLETRAVELTIMEMEASUREMENT",$D109)/3600/24,"--")</f>
        <v>--</v>
      </c>
      <c r="FU109" s="134" t="str">
        <f>IFERROR(GETPIVOTDATA("Average of TRAVTM(40)",#REF!,"TIMEINT",FU$9,"VEHICLETRAVELTIMEMEASUREMENT",$D109)/3600/24,"--")</f>
        <v>--</v>
      </c>
      <c r="FV109" s="331"/>
      <c r="FW109" s="323" t="str">
        <f>IFERROR(GETPIVOTDATA("Average of VEHS(40)",#REF!,"TIMEINT",FW$9,"VEHICLETRAVELTIMEMEASUREMENT",$D109),"--")</f>
        <v>--</v>
      </c>
      <c r="FX109" s="324" t="str">
        <f>IFERROR(GETPIVOTDATA("Average of VEHS(40)",#REF!,"TIMEINT",FX$9,"VEHICLETRAVELTIMEMEASUREMENT",$D109),"--")</f>
        <v>--</v>
      </c>
      <c r="FY109" s="324" t="str">
        <f>IFERROR(GETPIVOTDATA("Average of VEHS(40)",#REF!,"TIMEINT",FY$9,"VEHICLETRAVELTIMEMEASUREMENT",$D109),"--")</f>
        <v>--</v>
      </c>
      <c r="FZ109" s="324" t="str">
        <f>IFERROR(GETPIVOTDATA("Average of VEHS(40)",#REF!,"TIMEINT",FZ$9,"VEHICLETRAVELTIMEMEASUREMENT",$D109),"--")</f>
        <v>--</v>
      </c>
      <c r="GA109" s="324" t="str">
        <f>IFERROR(GETPIVOTDATA("Average of VEHS(40)",#REF!,"TIMEINT",GA$9,"VEHICLETRAVELTIMEMEASUREMENT",$D109),"--")</f>
        <v>--</v>
      </c>
      <c r="GB109" s="324" t="str">
        <f>IFERROR(GETPIVOTDATA("Average of VEHS(40)",#REF!,"TIMEINT",GB$9,"VEHICLETRAVELTIMEMEASUREMENT",$D109),"--")</f>
        <v>--</v>
      </c>
      <c r="GC109" s="324" t="str">
        <f>IFERROR(GETPIVOTDATA("Average of VEHS(40)",#REF!,"TIMEINT",GC$9,"VEHICLETRAVELTIMEMEASUREMENT",$D109),"--")</f>
        <v>--</v>
      </c>
      <c r="GD109" s="324" t="str">
        <f>IFERROR(GETPIVOTDATA("Average of VEHS(40)",#REF!,"TIMEINT",GD$9,"VEHICLETRAVELTIMEMEASUREMENT",$D109),"--")</f>
        <v>--</v>
      </c>
      <c r="GE109" s="324" t="str">
        <f>IFERROR(GETPIVOTDATA("Average of VEHS(40)",#REF!,"TIMEINT",GE$9,"VEHICLETRAVELTIMEMEASUREMENT",$D109),"--")</f>
        <v>--</v>
      </c>
      <c r="GF109" s="324" t="str">
        <f>IFERROR(GETPIVOTDATA("Average of VEHS(40)",#REF!,"TIMEINT",GF$9,"VEHICLETRAVELTIMEMEASUREMENT",$D109),"--")</f>
        <v>--</v>
      </c>
      <c r="GG109" s="324" t="str">
        <f>IFERROR(GETPIVOTDATA("Average of VEHS(40)",#REF!,"TIMEINT",GG$9,"VEHICLETRAVELTIMEMEASUREMENT",$D109),"--")</f>
        <v>--</v>
      </c>
      <c r="GH109" s="324" t="str">
        <f>IFERROR(GETPIVOTDATA("Average of VEHS(40)",#REF!,"TIMEINT",GH$9,"VEHICLETRAVELTIMEMEASUREMENT",$D109),"--")</f>
        <v>--</v>
      </c>
      <c r="GI109" s="324" t="str">
        <f>IFERROR(GETPIVOTDATA("Average of VEHS(40)",#REF!,"TIMEINT",GI$9,"VEHICLETRAVELTIMEMEASUREMENT",$D109),"--")</f>
        <v>--</v>
      </c>
      <c r="GJ109" s="324" t="str">
        <f>IFERROR(GETPIVOTDATA("Average of VEHS(40)",#REF!,"TIMEINT",GJ$9,"VEHICLETRAVELTIMEMEASUREMENT",$D109),"--")</f>
        <v>--</v>
      </c>
      <c r="GK109" s="324" t="str">
        <f>IFERROR(GETPIVOTDATA("Average of VEHS(40)",#REF!,"TIMEINT",GK$9,"VEHICLETRAVELTIMEMEASUREMENT",$D109),"--")</f>
        <v>--</v>
      </c>
      <c r="GL109" s="325" t="str">
        <f>IFERROR(GETPIVOTDATA("Average of VEHS(40)",#REF!,"TIMEINT",GL$9,"VEHICLETRAVELTIMEMEASUREMENT",$D109),"--")</f>
        <v>--</v>
      </c>
      <c r="GM109" s="331"/>
      <c r="GN109" s="209" t="str">
        <f t="shared" si="47"/>
        <v>--</v>
      </c>
      <c r="GO109" s="354" t="str">
        <f t="shared" si="48"/>
        <v>--</v>
      </c>
      <c r="GP109" s="325">
        <f t="shared" si="49"/>
        <v>0</v>
      </c>
      <c r="GQ109" s="331"/>
      <c r="GR109" s="209" t="str">
        <f>IFERROR(GETPIVOTDATA("Average of TRAVTM(60)",#REF!,"TIMEINT",GR$9,"VEHICLETRAVELTIMEMEASUREMENT",$D109)/3600/24,"--")</f>
        <v>--</v>
      </c>
      <c r="GS109" s="34" t="str">
        <f>IFERROR(GETPIVOTDATA("Average of TRAVTM(60)",#REF!,"TIMEINT",GS$9,"VEHICLETRAVELTIMEMEASUREMENT",$D109)/3600/24,"--")</f>
        <v>--</v>
      </c>
      <c r="GT109" s="34" t="str">
        <f>IFERROR(GETPIVOTDATA("Average of TRAVTM(60)",#REF!,"TIMEINT",GT$9,"VEHICLETRAVELTIMEMEASUREMENT",$D109)/3600/24,"--")</f>
        <v>--</v>
      </c>
      <c r="GU109" s="34" t="str">
        <f>IFERROR(GETPIVOTDATA("Average of TRAVTM(60)",#REF!,"TIMEINT",GU$9,"VEHICLETRAVELTIMEMEASUREMENT",$D109)/3600/24,"--")</f>
        <v>--</v>
      </c>
      <c r="GV109" s="34" t="str">
        <f>IFERROR(GETPIVOTDATA("Average of TRAVTM(60)",#REF!,"TIMEINT",GV$9,"VEHICLETRAVELTIMEMEASUREMENT",$D109)/3600/24,"--")</f>
        <v>--</v>
      </c>
      <c r="GW109" s="34" t="str">
        <f>IFERROR(GETPIVOTDATA("Average of TRAVTM(60)",#REF!,"TIMEINT",GW$9,"VEHICLETRAVELTIMEMEASUREMENT",$D109)/3600/24,"--")</f>
        <v>--</v>
      </c>
      <c r="GX109" s="34" t="str">
        <f>IFERROR(GETPIVOTDATA("Average of TRAVTM(60)",#REF!,"TIMEINT",GX$9,"VEHICLETRAVELTIMEMEASUREMENT",$D109)/3600/24,"--")</f>
        <v>--</v>
      </c>
      <c r="GY109" s="34" t="str">
        <f>IFERROR(GETPIVOTDATA("Average of TRAVTM(60)",#REF!,"TIMEINT",GY$9,"VEHICLETRAVELTIMEMEASUREMENT",$D109)/3600/24,"--")</f>
        <v>--</v>
      </c>
      <c r="GZ109" s="34" t="str">
        <f>IFERROR(GETPIVOTDATA("Average of TRAVTM(60)",#REF!,"TIMEINT",GZ$9,"VEHICLETRAVELTIMEMEASUREMENT",$D109)/3600/24,"--")</f>
        <v>--</v>
      </c>
      <c r="HA109" s="34" t="str">
        <f>IFERROR(GETPIVOTDATA("Average of TRAVTM(60)",#REF!,"TIMEINT",HA$9,"VEHICLETRAVELTIMEMEASUREMENT",$D109)/3600/24,"--")</f>
        <v>--</v>
      </c>
      <c r="HB109" s="34" t="str">
        <f>IFERROR(GETPIVOTDATA("Average of TRAVTM(60)",#REF!,"TIMEINT",HB$9,"VEHICLETRAVELTIMEMEASUREMENT",$D109)/3600/24,"--")</f>
        <v>--</v>
      </c>
      <c r="HC109" s="34" t="str">
        <f>IFERROR(GETPIVOTDATA("Average of TRAVTM(60)",#REF!,"TIMEINT",HC$9,"VEHICLETRAVELTIMEMEASUREMENT",$D109)/3600/24,"--")</f>
        <v>--</v>
      </c>
      <c r="HD109" s="34" t="str">
        <f>IFERROR(GETPIVOTDATA("Average of TRAVTM(60)",#REF!,"TIMEINT",HD$9,"VEHICLETRAVELTIMEMEASUREMENT",$D109)/3600/24,"--")</f>
        <v>--</v>
      </c>
      <c r="HE109" s="34" t="str">
        <f>IFERROR(GETPIVOTDATA("Average of TRAVTM(60)",#REF!,"TIMEINT",HE$9,"VEHICLETRAVELTIMEMEASUREMENT",$D109)/3600/24,"--")</f>
        <v>--</v>
      </c>
      <c r="HF109" s="34" t="str">
        <f>IFERROR(GETPIVOTDATA("Average of TRAVTM(60)",#REF!,"TIMEINT",HF$9,"VEHICLETRAVELTIMEMEASUREMENT",$D109)/3600/24,"--")</f>
        <v>--</v>
      </c>
      <c r="HG109" s="134" t="str">
        <f>IFERROR(GETPIVOTDATA("Average of TRAVTM(60)",#REF!,"TIMEINT",HG$9,"VEHICLETRAVELTIMEMEASUREMENT",$D109)/3600/24,"--")</f>
        <v>--</v>
      </c>
      <c r="HH109" s="331"/>
      <c r="HI109" s="323" t="str">
        <f>IFERROR(GETPIVOTDATA("Average of VEHS(60)",#REF!,"TIMEINT",HI$9,"VEHICLETRAVELTIMEMEASUREMENT",$D109),"--")</f>
        <v>--</v>
      </c>
      <c r="HJ109" s="324" t="str">
        <f>IFERROR(GETPIVOTDATA("Average of VEHS(60)",#REF!,"TIMEINT",HJ$9,"VEHICLETRAVELTIMEMEASUREMENT",$D109),"--")</f>
        <v>--</v>
      </c>
      <c r="HK109" s="324" t="str">
        <f>IFERROR(GETPIVOTDATA("Average of VEHS(60)",#REF!,"TIMEINT",HK$9,"VEHICLETRAVELTIMEMEASUREMENT",$D109),"--")</f>
        <v>--</v>
      </c>
      <c r="HL109" s="324" t="str">
        <f>IFERROR(GETPIVOTDATA("Average of VEHS(60)",#REF!,"TIMEINT",HL$9,"VEHICLETRAVELTIMEMEASUREMENT",$D109),"--")</f>
        <v>--</v>
      </c>
      <c r="HM109" s="324" t="str">
        <f>IFERROR(GETPIVOTDATA("Average of VEHS(60)",#REF!,"TIMEINT",HM$9,"VEHICLETRAVELTIMEMEASUREMENT",$D109),"--")</f>
        <v>--</v>
      </c>
      <c r="HN109" s="324" t="str">
        <f>IFERROR(GETPIVOTDATA("Average of VEHS(60)",#REF!,"TIMEINT",HN$9,"VEHICLETRAVELTIMEMEASUREMENT",$D109),"--")</f>
        <v>--</v>
      </c>
      <c r="HO109" s="324" t="str">
        <f>IFERROR(GETPIVOTDATA("Average of VEHS(60)",#REF!,"TIMEINT",HO$9,"VEHICLETRAVELTIMEMEASUREMENT",$D109),"--")</f>
        <v>--</v>
      </c>
      <c r="HP109" s="324" t="str">
        <f>IFERROR(GETPIVOTDATA("Average of VEHS(60)",#REF!,"TIMEINT",HP$9,"VEHICLETRAVELTIMEMEASUREMENT",$D109),"--")</f>
        <v>--</v>
      </c>
      <c r="HQ109" s="324" t="str">
        <f>IFERROR(GETPIVOTDATA("Average of VEHS(60)",#REF!,"TIMEINT",HQ$9,"VEHICLETRAVELTIMEMEASUREMENT",$D109),"--")</f>
        <v>--</v>
      </c>
      <c r="HR109" s="324" t="str">
        <f>IFERROR(GETPIVOTDATA("Average of VEHS(60)",#REF!,"TIMEINT",HR$9,"VEHICLETRAVELTIMEMEASUREMENT",$D109),"--")</f>
        <v>--</v>
      </c>
      <c r="HS109" s="324" t="str">
        <f>IFERROR(GETPIVOTDATA("Average of VEHS(60)",#REF!,"TIMEINT",HS$9,"VEHICLETRAVELTIMEMEASUREMENT",$D109),"--")</f>
        <v>--</v>
      </c>
      <c r="HT109" s="324" t="str">
        <f>IFERROR(GETPIVOTDATA("Average of VEHS(60)",#REF!,"TIMEINT",HT$9,"VEHICLETRAVELTIMEMEASUREMENT",$D109),"--")</f>
        <v>--</v>
      </c>
      <c r="HU109" s="324" t="str">
        <f>IFERROR(GETPIVOTDATA("Average of VEHS(60)",#REF!,"TIMEINT",HU$9,"VEHICLETRAVELTIMEMEASUREMENT",$D109),"--")</f>
        <v>--</v>
      </c>
      <c r="HV109" s="324" t="str">
        <f>IFERROR(GETPIVOTDATA("Average of VEHS(60)",#REF!,"TIMEINT",HV$9,"VEHICLETRAVELTIMEMEASUREMENT",$D109),"--")</f>
        <v>--</v>
      </c>
      <c r="HW109" s="324" t="str">
        <f>IFERROR(GETPIVOTDATA("Average of VEHS(60)",#REF!,"TIMEINT",HW$9,"VEHICLETRAVELTIMEMEASUREMENT",$D109),"--")</f>
        <v>--</v>
      </c>
      <c r="HX109" s="325" t="str">
        <f>IFERROR(GETPIVOTDATA("Average of VEHS(60)",#REF!,"TIMEINT",HX$9,"VEHICLETRAVELTIMEMEASUREMENT",$D109),"--")</f>
        <v>--</v>
      </c>
      <c r="HY109" s="331"/>
      <c r="HZ109" s="209" t="str">
        <f t="shared" si="50"/>
        <v>--</v>
      </c>
      <c r="IA109" s="354" t="str">
        <f t="shared" si="51"/>
        <v>--</v>
      </c>
      <c r="IB109" s="325">
        <f t="shared" si="52"/>
        <v>0</v>
      </c>
      <c r="IC109" s="638"/>
      <c r="ID109" s="635" t="str">
        <f>IFERROR(AVERAGEIFS('VISSIM Travel Time Outputs'!#REF!,'VISSIM Travel Time Outputs'!#REF!,$D109,'VISSIM Travel Time Outputs'!#REF!,"AVG",'VISSIM Travel Time Outputs'!#REF!,ID$9),"-")</f>
        <v>-</v>
      </c>
      <c r="IE109" s="636" t="str">
        <f>IFERROR(AVERAGEIFS('VISSIM Travel Time Outputs'!#REF!,'VISSIM Travel Time Outputs'!#REF!,$D109,'VISSIM Travel Time Outputs'!#REF!,"AVG",'VISSIM Travel Time Outputs'!#REF!,IE$9),"-")</f>
        <v>-</v>
      </c>
      <c r="IF109" s="636" t="str">
        <f>IFERROR(AVERAGEIFS('VISSIM Travel Time Outputs'!#REF!,'VISSIM Travel Time Outputs'!#REF!,$D109,'VISSIM Travel Time Outputs'!#REF!,"AVG",'VISSIM Travel Time Outputs'!#REF!,IF$9),"-")</f>
        <v>-</v>
      </c>
      <c r="IG109" s="636" t="str">
        <f>IFERROR(AVERAGEIFS('VISSIM Travel Time Outputs'!#REF!,'VISSIM Travel Time Outputs'!#REF!,$D109,'VISSIM Travel Time Outputs'!#REF!,"AVG",'VISSIM Travel Time Outputs'!#REF!,IG$9),"-")</f>
        <v>-</v>
      </c>
      <c r="IH109" s="636" t="str">
        <f>IFERROR(AVERAGEIFS('VISSIM Travel Time Outputs'!#REF!,'VISSIM Travel Time Outputs'!#REF!,$D109,'VISSIM Travel Time Outputs'!#REF!,"AVG",'VISSIM Travel Time Outputs'!#REF!,IH$9),"-")</f>
        <v>-</v>
      </c>
      <c r="II109" s="636" t="str">
        <f>IFERROR(AVERAGEIFS('VISSIM Travel Time Outputs'!#REF!,'VISSIM Travel Time Outputs'!#REF!,$D109,'VISSIM Travel Time Outputs'!#REF!,"AVG",'VISSIM Travel Time Outputs'!#REF!,II$9),"-")</f>
        <v>-</v>
      </c>
      <c r="IJ109" s="636" t="str">
        <f>IFERROR(AVERAGEIFS('VISSIM Travel Time Outputs'!#REF!,'VISSIM Travel Time Outputs'!#REF!,$D109,'VISSIM Travel Time Outputs'!#REF!,"AVG",'VISSIM Travel Time Outputs'!#REF!,IJ$9),"-")</f>
        <v>-</v>
      </c>
      <c r="IK109" s="636" t="str">
        <f>IFERROR(AVERAGEIFS('VISSIM Travel Time Outputs'!#REF!,'VISSIM Travel Time Outputs'!#REF!,$D109,'VISSIM Travel Time Outputs'!#REF!,"AVG",'VISSIM Travel Time Outputs'!#REF!,IK$9),"-")</f>
        <v>-</v>
      </c>
      <c r="IL109" s="636" t="str">
        <f>IFERROR(AVERAGEIFS('VISSIM Travel Time Outputs'!#REF!,'VISSIM Travel Time Outputs'!#REF!,$D109,'VISSIM Travel Time Outputs'!#REF!,"AVG",'VISSIM Travel Time Outputs'!#REF!,IL$9),"-")</f>
        <v>-</v>
      </c>
      <c r="IM109" s="636" t="str">
        <f>IFERROR(AVERAGEIFS('VISSIM Travel Time Outputs'!#REF!,'VISSIM Travel Time Outputs'!#REF!,$D109,'VISSIM Travel Time Outputs'!#REF!,"AVG",'VISSIM Travel Time Outputs'!#REF!,IM$9),"-")</f>
        <v>-</v>
      </c>
      <c r="IN109" s="636" t="str">
        <f>IFERROR(AVERAGEIFS('VISSIM Travel Time Outputs'!#REF!,'VISSIM Travel Time Outputs'!#REF!,$D109,'VISSIM Travel Time Outputs'!#REF!,"AVG",'VISSIM Travel Time Outputs'!#REF!,IN$9),"-")</f>
        <v>-</v>
      </c>
      <c r="IO109" s="636" t="str">
        <f>IFERROR(AVERAGEIFS('VISSIM Travel Time Outputs'!#REF!,'VISSIM Travel Time Outputs'!#REF!,$D109,'VISSIM Travel Time Outputs'!#REF!,"AVG",'VISSIM Travel Time Outputs'!#REF!,IO$9),"-")</f>
        <v>-</v>
      </c>
      <c r="IP109" s="636" t="str">
        <f>IFERROR(AVERAGEIFS('VISSIM Travel Time Outputs'!#REF!,'VISSIM Travel Time Outputs'!#REF!,$D109,'VISSIM Travel Time Outputs'!#REF!,"AVG",'VISSIM Travel Time Outputs'!#REF!,IP$9),"-")</f>
        <v>-</v>
      </c>
      <c r="IQ109" s="636" t="str">
        <f>IFERROR(AVERAGEIFS('VISSIM Travel Time Outputs'!#REF!,'VISSIM Travel Time Outputs'!#REF!,$D109,'VISSIM Travel Time Outputs'!#REF!,"AVG",'VISSIM Travel Time Outputs'!#REF!,IQ$9),"-")</f>
        <v>-</v>
      </c>
      <c r="IR109" s="636" t="str">
        <f>IFERROR(AVERAGEIFS('VISSIM Travel Time Outputs'!#REF!,'VISSIM Travel Time Outputs'!#REF!,$D109,'VISSIM Travel Time Outputs'!#REF!,"AVG",'VISSIM Travel Time Outputs'!#REF!,IR$9),"-")</f>
        <v>-</v>
      </c>
      <c r="IS109" s="637" t="str">
        <f>IFERROR(AVERAGEIFS('VISSIM Travel Time Outputs'!#REF!,'VISSIM Travel Time Outputs'!#REF!,$D109,'VISSIM Travel Time Outputs'!#REF!,"AVG",'VISSIM Travel Time Outputs'!#REF!,IS$9),"-")</f>
        <v>-</v>
      </c>
      <c r="IT109" s="325" t="str">
        <f t="shared" si="53"/>
        <v>--</v>
      </c>
    </row>
    <row r="110" spans="1:254" x14ac:dyDescent="0.35">
      <c r="N110" s="126"/>
      <c r="O110" s="126"/>
      <c r="P110" s="126"/>
      <c r="Q110" s="126"/>
      <c r="R110" s="126"/>
      <c r="S110" s="126"/>
      <c r="T110" s="126"/>
      <c r="U110" s="126"/>
      <c r="V110" s="126"/>
      <c r="W110" s="126"/>
      <c r="X110" s="126"/>
      <c r="Y110" s="126"/>
      <c r="Z110" s="436"/>
      <c r="AA110" s="436"/>
      <c r="AB110" s="436"/>
      <c r="AC110" s="436"/>
      <c r="AD110" s="436"/>
      <c r="AE110" s="436"/>
      <c r="AF110" s="436"/>
      <c r="AG110" s="436"/>
      <c r="AH110" s="436"/>
      <c r="AI110" s="436"/>
      <c r="AJ110" s="436"/>
      <c r="AK110" s="436"/>
      <c r="AL110" s="436"/>
      <c r="AM110" s="436"/>
      <c r="AN110" s="436"/>
      <c r="AO110" s="436"/>
      <c r="AP110" s="436"/>
      <c r="AQ110" s="436"/>
      <c r="AR110" s="436"/>
      <c r="AS110" s="436"/>
      <c r="AT110" s="436"/>
      <c r="AU110" s="436"/>
      <c r="AV110" s="126"/>
      <c r="AW110" s="126"/>
      <c r="AX110" s="126"/>
      <c r="AY110" s="126"/>
      <c r="AZ110" s="126"/>
      <c r="BA110" s="126"/>
      <c r="BB110" s="126"/>
      <c r="BC110" s="126"/>
      <c r="BD110" s="126"/>
      <c r="BE110" s="126"/>
      <c r="BF110" s="126"/>
      <c r="BG110" s="126"/>
      <c r="BH110" s="126"/>
      <c r="BI110" s="126"/>
      <c r="BJ110" s="126"/>
      <c r="BK110" s="126"/>
      <c r="BL110" s="436"/>
      <c r="BM110" s="126"/>
      <c r="BN110" s="126"/>
      <c r="BO110" s="126"/>
      <c r="BP110" s="126"/>
      <c r="BQ110" s="126"/>
      <c r="BR110" s="126"/>
      <c r="BS110" s="126"/>
      <c r="BT110" s="126"/>
      <c r="BU110" s="126"/>
      <c r="BV110" s="126"/>
      <c r="BW110" s="126"/>
      <c r="BX110" s="126"/>
      <c r="BY110" s="126"/>
      <c r="BZ110" s="126"/>
      <c r="CA110" s="126"/>
      <c r="CB110" s="126"/>
      <c r="CC110" s="436"/>
      <c r="CD110" s="436"/>
      <c r="CE110" s="436"/>
      <c r="CF110" s="436"/>
      <c r="CG110" s="436"/>
      <c r="CH110" s="436"/>
      <c r="CI110" s="436"/>
      <c r="CJ110" s="436"/>
      <c r="CK110" s="436"/>
      <c r="CL110" s="436"/>
      <c r="CM110" s="436"/>
      <c r="CN110" s="436"/>
      <c r="CO110" s="436"/>
      <c r="CP110" s="436"/>
      <c r="CQ110" s="436"/>
      <c r="CR110" s="436"/>
      <c r="CS110" s="436"/>
      <c r="CT110" s="436"/>
      <c r="CU110" s="436"/>
      <c r="CV110" s="436"/>
      <c r="CW110" s="436"/>
      <c r="CX110" s="436"/>
      <c r="CY110" s="436"/>
      <c r="CZ110" s="436"/>
      <c r="DA110" s="436"/>
      <c r="DB110" s="436"/>
      <c r="DC110" s="436"/>
      <c r="DD110" s="436"/>
      <c r="DE110" s="436"/>
      <c r="DF110" s="436"/>
      <c r="DG110" s="436"/>
      <c r="DH110" s="436"/>
      <c r="DI110" s="436"/>
      <c r="DJ110" s="436"/>
      <c r="DK110" s="436"/>
      <c r="DL110" s="436"/>
      <c r="DM110" s="436"/>
      <c r="DN110" s="436"/>
      <c r="DO110" s="436"/>
      <c r="DP110" s="436"/>
      <c r="DQ110" s="436"/>
      <c r="DR110" s="436"/>
      <c r="DS110" s="436"/>
      <c r="DT110" s="126"/>
      <c r="DU110" s="126"/>
      <c r="DV110" s="126"/>
      <c r="DW110" s="126"/>
      <c r="DX110" s="126"/>
      <c r="DY110" s="126"/>
      <c r="DZ110" s="126"/>
      <c r="EA110" s="126"/>
      <c r="EB110" s="126"/>
      <c r="EC110" s="126"/>
      <c r="ED110" s="126"/>
      <c r="EE110" s="126"/>
      <c r="EF110" s="126"/>
      <c r="EG110" s="126"/>
      <c r="EH110" s="126"/>
      <c r="EI110" s="126"/>
      <c r="EJ110" s="436"/>
      <c r="EK110" s="126"/>
      <c r="EL110" s="126"/>
      <c r="EM110" s="126"/>
      <c r="EN110" s="126"/>
      <c r="EO110" s="126"/>
      <c r="EP110" s="126"/>
      <c r="EQ110" s="126"/>
      <c r="ER110" s="126"/>
      <c r="ES110" s="126"/>
      <c r="ET110" s="126"/>
      <c r="EU110" s="126"/>
      <c r="EV110" s="126"/>
      <c r="EW110" s="126"/>
      <c r="EX110" s="126"/>
      <c r="EY110" s="126"/>
      <c r="EZ110" s="126"/>
      <c r="FA110" s="436"/>
      <c r="FB110" s="436"/>
      <c r="FC110" s="436"/>
      <c r="FD110" s="436"/>
      <c r="FE110" s="436"/>
      <c r="FF110" s="436"/>
      <c r="FG110" s="436"/>
      <c r="FH110" s="436"/>
      <c r="FI110" s="436"/>
      <c r="FJ110" s="436"/>
      <c r="FK110" s="436"/>
      <c r="FL110" s="436"/>
      <c r="FM110" s="436"/>
      <c r="FN110" s="436"/>
      <c r="FO110" s="436"/>
      <c r="FP110" s="436"/>
      <c r="FQ110" s="436"/>
      <c r="FR110" s="436"/>
      <c r="FS110" s="436"/>
      <c r="FT110" s="436"/>
      <c r="FU110" s="436"/>
      <c r="FV110" s="436"/>
      <c r="FW110" s="436"/>
      <c r="FX110" s="436"/>
      <c r="FY110" s="436"/>
      <c r="FZ110" s="436"/>
      <c r="GA110" s="436"/>
      <c r="GB110" s="436"/>
      <c r="GC110" s="436"/>
      <c r="GD110" s="436"/>
      <c r="GE110" s="436"/>
      <c r="GF110" s="436"/>
      <c r="GG110" s="436"/>
      <c r="GH110" s="436"/>
      <c r="GI110" s="436"/>
      <c r="GJ110" s="436"/>
      <c r="GK110" s="436"/>
      <c r="GL110" s="436"/>
      <c r="GM110" s="436"/>
      <c r="GN110" s="436"/>
      <c r="GO110" s="436"/>
      <c r="GP110" s="436"/>
      <c r="GQ110" s="436"/>
      <c r="GR110" s="436"/>
      <c r="GS110" s="436"/>
      <c r="GT110" s="436"/>
      <c r="GU110" s="436"/>
      <c r="GV110" s="436"/>
      <c r="GW110" s="436"/>
      <c r="GX110" s="436"/>
      <c r="GY110" s="436"/>
      <c r="GZ110" s="436"/>
      <c r="HA110" s="436"/>
      <c r="HB110" s="436"/>
      <c r="HC110" s="436"/>
      <c r="HD110" s="436"/>
      <c r="HE110" s="436"/>
      <c r="HF110" s="436"/>
      <c r="HG110" s="436"/>
      <c r="HH110" s="436"/>
      <c r="HI110" s="436"/>
      <c r="HJ110" s="436"/>
      <c r="HK110" s="436"/>
      <c r="HL110" s="436"/>
      <c r="HM110" s="436"/>
      <c r="HN110" s="436"/>
      <c r="HO110" s="436"/>
      <c r="HP110" s="436"/>
      <c r="HQ110" s="436"/>
      <c r="HR110" s="436"/>
      <c r="HS110" s="436"/>
      <c r="HT110" s="436"/>
      <c r="HU110" s="436"/>
      <c r="HV110" s="436"/>
      <c r="HW110" s="436"/>
      <c r="HX110" s="436"/>
      <c r="HY110" s="436"/>
      <c r="HZ110" s="436"/>
      <c r="IA110" s="436"/>
      <c r="IB110" s="436"/>
      <c r="IC110" s="436"/>
      <c r="ID110" s="126"/>
      <c r="IE110" s="126"/>
      <c r="IF110" s="126"/>
      <c r="IG110" s="126"/>
      <c r="IH110" s="126"/>
      <c r="II110" s="126"/>
      <c r="IJ110" s="126"/>
      <c r="IK110" s="126"/>
      <c r="IL110" s="126"/>
      <c r="IM110" s="126"/>
      <c r="IN110" s="126"/>
      <c r="IO110" s="126"/>
      <c r="IP110" s="126"/>
      <c r="IQ110" s="126"/>
      <c r="IR110" s="126"/>
      <c r="IS110" s="126"/>
      <c r="IT110" s="436"/>
    </row>
  </sheetData>
  <mergeCells count="14">
    <mergeCell ref="DT8:EI8"/>
    <mergeCell ref="EK8:EZ8"/>
    <mergeCell ref="ID8:IS8"/>
    <mergeCell ref="GR8:HG8"/>
    <mergeCell ref="HI8:HX8"/>
    <mergeCell ref="FF8:FU8"/>
    <mergeCell ref="FW8:GL8"/>
    <mergeCell ref="E8:H8"/>
    <mergeCell ref="CY8:DN8"/>
    <mergeCell ref="J8:Y8"/>
    <mergeCell ref="AA8:AP8"/>
    <mergeCell ref="AV8:BK8"/>
    <mergeCell ref="BM8:CB8"/>
    <mergeCell ref="CH8:CW8"/>
  </mergeCells>
  <phoneticPr fontId="86" type="noConversion"/>
  <conditionalFormatting sqref="AR10:AR109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0:AS109">
    <cfRule type="colorScale" priority="24">
      <colorScale>
        <cfvo type="min"/>
        <cfvo type="max"/>
        <color rgb="FFFCFCFF"/>
        <color rgb="FFF8696B"/>
      </colorScale>
    </cfRule>
    <cfRule type="colorScale" priority="2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CD10:CD109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E10:CE109">
    <cfRule type="colorScale" priority="21">
      <colorScale>
        <cfvo type="min"/>
        <cfvo type="max"/>
        <color rgb="FFFCFCFF"/>
        <color rgb="FFF8696B"/>
      </colorScale>
    </cfRule>
    <cfRule type="colorScale" priority="2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P10:DP109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10:DQ109">
    <cfRule type="colorScale" priority="18">
      <colorScale>
        <cfvo type="min"/>
        <cfvo type="max"/>
        <color rgb="FFFCFCFF"/>
        <color rgb="FFF8696B"/>
      </colorScale>
    </cfRule>
    <cfRule type="colorScale" priority="1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B10:FB109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C10:FC109">
    <cfRule type="colorScale" priority="15">
      <colorScale>
        <cfvo type="min"/>
        <cfvo type="max"/>
        <color rgb="FFFCFCFF"/>
        <color rgb="FFF8696B"/>
      </colorScale>
    </cfRule>
    <cfRule type="colorScale" priority="1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IT10:IT109">
    <cfRule type="colorScale" priority="13">
      <colorScale>
        <cfvo type="min"/>
        <cfvo type="max"/>
        <color rgb="FFFCFCFF"/>
        <color rgb="FF63BE7B"/>
      </colorScale>
    </cfRule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0:AT109">
    <cfRule type="colorScale" priority="12">
      <colorScale>
        <cfvo type="min"/>
        <cfvo type="max"/>
        <color rgb="FFFCFCFF"/>
        <color rgb="FFF8696B"/>
      </colorScale>
    </cfRule>
  </conditionalFormatting>
  <conditionalFormatting sqref="CF10:CF109">
    <cfRule type="colorScale" priority="11">
      <colorScale>
        <cfvo type="min"/>
        <cfvo type="max"/>
        <color rgb="FFFCFCFF"/>
        <color rgb="FFF8696B"/>
      </colorScale>
    </cfRule>
  </conditionalFormatting>
  <conditionalFormatting sqref="DR10:DR109">
    <cfRule type="colorScale" priority="10">
      <colorScale>
        <cfvo type="min"/>
        <cfvo type="max"/>
        <color rgb="FFFCFCFF"/>
        <color rgb="FFF8696B"/>
      </colorScale>
    </cfRule>
  </conditionalFormatting>
  <conditionalFormatting sqref="FD10:FD109">
    <cfRule type="colorScale" priority="9">
      <colorScale>
        <cfvo type="min"/>
        <cfvo type="max"/>
        <color rgb="FFFCFCFF"/>
        <color rgb="FFF8696B"/>
      </colorScale>
    </cfRule>
  </conditionalFormatting>
  <conditionalFormatting sqref="HZ10:HZ109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10:IA109">
    <cfRule type="colorScale" priority="6">
      <colorScale>
        <cfvo type="min"/>
        <cfvo type="max"/>
        <color rgb="FFFCFCFF"/>
        <color rgb="FFF8696B"/>
      </colorScale>
    </cfRule>
    <cfRule type="colorScale" priority="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IB10:IB109">
    <cfRule type="colorScale" priority="5">
      <colorScale>
        <cfvo type="min"/>
        <cfvo type="max"/>
        <color rgb="FFFCFCFF"/>
        <color rgb="FFF8696B"/>
      </colorScale>
    </cfRule>
  </conditionalFormatting>
  <conditionalFormatting sqref="GN10:GN10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O10:GO109">
    <cfRule type="colorScale" priority="2">
      <colorScale>
        <cfvo type="min"/>
        <cfvo type="max"/>
        <color rgb="FFFCFCFF"/>
        <color rgb="FFF8696B"/>
      </colorScale>
    </cfRule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GP10:GP109">
    <cfRule type="colorScale" priority="1">
      <colorScale>
        <cfvo type="min"/>
        <cfvo type="max"/>
        <color rgb="FFFCFCFF"/>
        <color rgb="FFF8696B"/>
      </colorScale>
    </cfRule>
  </conditionalFormatting>
  <dataValidations xWindow="653" yWindow="399" count="1">
    <dataValidation allowBlank="1" showInputMessage="1" showErrorMessage="1" error="You must pick an Analysis segment included in the list in columns J-K" sqref="I11:I29 I85:I109" xr:uid="{F7D08C6A-BC03-45B8-816E-6FC06FA88121}"/>
  </dataValidation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38BBC-5EFF-474B-A27B-CFD73A9A9E91}">
  <sheetPr codeName="Sheet5">
    <tabColor theme="7" tint="0.59999389629810485"/>
    <pageSetUpPr fitToPage="1"/>
  </sheetPr>
  <dimension ref="A1:V23"/>
  <sheetViews>
    <sheetView zoomScale="55" zoomScaleNormal="55" workbookViewId="0"/>
  </sheetViews>
  <sheetFormatPr defaultRowHeight="14.5" x14ac:dyDescent="0.35"/>
  <cols>
    <col min="1" max="1" width="7.54296875" style="253" customWidth="1"/>
    <col min="2" max="2" width="9.26953125" style="802" customWidth="1"/>
    <col min="3" max="3" width="9.26953125" style="812" customWidth="1"/>
    <col min="4" max="4" width="9.26953125" customWidth="1"/>
    <col min="5" max="5" width="10.453125" style="15" customWidth="1"/>
    <col min="6" max="6" width="62.26953125" style="26" bestFit="1" customWidth="1"/>
    <col min="7" max="10" width="16.453125" style="15" customWidth="1"/>
    <col min="12" max="13" width="9.1796875" style="14" customWidth="1"/>
    <col min="14" max="14" width="15.54296875" style="23" customWidth="1"/>
    <col min="15" max="15" width="19" style="109" customWidth="1"/>
    <col min="20" max="22" width="9.1796875" customWidth="1"/>
  </cols>
  <sheetData>
    <row r="1" spans="1:22" s="253" customFormat="1" x14ac:dyDescent="0.35">
      <c r="A1" s="252" t="s">
        <v>43</v>
      </c>
      <c r="B1" s="800"/>
      <c r="C1" s="810"/>
      <c r="D1"/>
      <c r="E1" s="252"/>
      <c r="F1" s="252"/>
      <c r="G1" s="252"/>
      <c r="H1" s="252"/>
      <c r="I1" s="252"/>
      <c r="J1" s="252"/>
      <c r="K1" s="252"/>
      <c r="L1" s="252"/>
      <c r="M1" s="252"/>
      <c r="N1" s="252"/>
      <c r="O1" s="551"/>
      <c r="P1" s="296"/>
      <c r="Q1" s="296"/>
      <c r="R1" s="296"/>
      <c r="S1" s="296"/>
    </row>
    <row r="2" spans="1:22" x14ac:dyDescent="0.35">
      <c r="A2" s="252"/>
      <c r="B2" s="801"/>
      <c r="C2" s="811"/>
    </row>
    <row r="3" spans="1:22" x14ac:dyDescent="0.35">
      <c r="A3" s="252"/>
      <c r="B3" s="801"/>
      <c r="C3" s="811"/>
      <c r="F3" s="15"/>
    </row>
    <row r="4" spans="1:22" ht="25.5" customHeight="1" x14ac:dyDescent="0.4">
      <c r="A4" s="252"/>
      <c r="B4" s="801"/>
      <c r="C4" s="811"/>
      <c r="E4" s="4" t="s">
        <v>241</v>
      </c>
      <c r="G4" s="29"/>
      <c r="H4" s="29"/>
      <c r="I4" s="29"/>
      <c r="J4" s="29"/>
    </row>
    <row r="5" spans="1:22" ht="25.5" customHeight="1" thickBot="1" x14ac:dyDescent="0.4">
      <c r="A5" s="252"/>
      <c r="E5" s="31" t="str">
        <f>tod&amp;" Peak Period "&amp;pkpd</f>
        <v>AM Peak Period 7:15AM - 8:15AM</v>
      </c>
      <c r="G5" s="30"/>
      <c r="H5" s="30"/>
      <c r="I5" s="30"/>
      <c r="J5" s="30"/>
    </row>
    <row r="6" spans="1:22" s="87" customFormat="1" ht="52.5" customHeight="1" thickBot="1" x14ac:dyDescent="0.4">
      <c r="A6" s="252"/>
      <c r="B6" s="803"/>
      <c r="C6" s="813"/>
      <c r="D6"/>
      <c r="E6" s="332" t="str">
        <f>TEXT('Calibration Criteria'!$E$14,"0%")&amp;" of All Freeway &amp; Arterial Travel Time Segments and Routes"</f>
        <v>85% of All Freeway &amp; Arterial Travel Time Segments and Routes</v>
      </c>
      <c r="F6" s="333"/>
      <c r="G6" s="334" t="s">
        <v>423</v>
      </c>
      <c r="H6" s="334" t="s">
        <v>2</v>
      </c>
      <c r="I6" s="334" t="s">
        <v>3</v>
      </c>
      <c r="J6" s="335" t="s">
        <v>4</v>
      </c>
      <c r="K6"/>
      <c r="L6" s="14"/>
      <c r="M6" s="14"/>
      <c r="N6" s="23"/>
      <c r="O6" s="109"/>
      <c r="P6"/>
      <c r="Q6"/>
      <c r="R6"/>
      <c r="S6"/>
      <c r="T6"/>
      <c r="U6"/>
      <c r="V6"/>
    </row>
    <row r="7" spans="1:22" s="16" customFormat="1" ht="21" customHeight="1" thickBot="1" x14ac:dyDescent="0.4">
      <c r="A7" s="252"/>
      <c r="B7" s="804"/>
      <c r="C7" s="814"/>
      <c r="D7"/>
      <c r="E7" s="269" t="str">
        <f>'Calibration Criteria'!D14</f>
        <v>Within ± 30% for observed travel times on arterials</v>
      </c>
      <c r="F7" s="270"/>
      <c r="G7" s="259" t="str">
        <f>COUNTIFS(N:N,"Yes",O:O,"Arterial")&amp;" of "&amp;(COUNTIF(O:O,"Arterial"))</f>
        <v>0 of 8</v>
      </c>
      <c r="H7" s="629">
        <f>MROUND(COUNTIFS(N:N,"Yes",O:O,"Arterial")/(COUNTIF(O:O,"Arterial")), 0.01)</f>
        <v>0</v>
      </c>
      <c r="I7" s="271">
        <f>'Calibration Criteria'!E14</f>
        <v>0.85</v>
      </c>
      <c r="J7" s="272" t="str">
        <f>IF(OR(H7&gt;I7,H7 = I7,),"Yes","No")</f>
        <v>No</v>
      </c>
      <c r="K7" s="20"/>
      <c r="L7" s="14"/>
      <c r="M7" s="14"/>
      <c r="N7" s="20"/>
      <c r="O7" s="14"/>
      <c r="P7" s="20"/>
      <c r="Q7" s="20"/>
      <c r="R7" s="20"/>
      <c r="S7" s="20"/>
      <c r="T7" s="20"/>
      <c r="U7" s="20"/>
      <c r="V7" s="20"/>
    </row>
    <row r="8" spans="1:22" s="16" customFormat="1" ht="21" customHeight="1" thickBot="1" x14ac:dyDescent="0.4">
      <c r="A8" s="551"/>
      <c r="B8" s="804"/>
      <c r="C8" s="814"/>
      <c r="D8"/>
      <c r="E8" s="269" t="str">
        <f>'Calibration Criteria'!D15</f>
        <v>Within ± 20% for observed travel times on freeways</v>
      </c>
      <c r="F8" s="270"/>
      <c r="G8" s="259" t="str">
        <f>COUNTIFS(N:N,"Yes",O:O,"Freeway")&amp;" of "&amp;(COUNTIF(O:O,"Freeway"))</f>
        <v>0 of 2</v>
      </c>
      <c r="H8" s="629">
        <f>MROUND(COUNTIFS(N:N,"Yes",O:O,"Freeway")/(COUNTIF(O:O,"Freeway")), 0.01)</f>
        <v>0</v>
      </c>
      <c r="I8" s="271">
        <f>'Calibration Criteria'!E15</f>
        <v>0.85</v>
      </c>
      <c r="J8" s="272" t="str">
        <f>IF(OR(H8&gt;I8,H8 = I8,),"Yes","No")</f>
        <v>No</v>
      </c>
      <c r="K8" s="20"/>
      <c r="L8" s="14"/>
      <c r="M8" s="14"/>
      <c r="N8" s="20"/>
      <c r="O8" s="14"/>
      <c r="P8" s="20"/>
      <c r="Q8" s="20"/>
      <c r="R8" s="20"/>
      <c r="S8" s="20"/>
      <c r="T8" s="20"/>
      <c r="U8" s="20"/>
      <c r="V8" s="20"/>
    </row>
    <row r="9" spans="1:22" s="16" customFormat="1" ht="15" customHeight="1" x14ac:dyDescent="0.35">
      <c r="A9" s="551"/>
      <c r="B9" s="804"/>
      <c r="C9" s="814"/>
      <c r="D9"/>
      <c r="E9" s="929" t="str">
        <f>"*Results show the average from "&amp;no_seeds&amp;" simulation runs."</f>
        <v>*Results show the average from 0 simulation runs.</v>
      </c>
      <c r="F9" s="929"/>
      <c r="G9" s="929"/>
      <c r="H9" s="929"/>
      <c r="I9" s="929"/>
      <c r="J9" s="929"/>
      <c r="K9" s="20"/>
      <c r="L9" s="14"/>
      <c r="M9" s="14"/>
      <c r="N9" s="20"/>
      <c r="O9" s="14"/>
      <c r="P9" s="20"/>
      <c r="Q9" s="20"/>
      <c r="R9" s="20"/>
      <c r="S9" s="20"/>
      <c r="T9" s="20"/>
      <c r="U9" s="20"/>
      <c r="V9" s="20"/>
    </row>
    <row r="10" spans="1:22" ht="15" thickBot="1" x14ac:dyDescent="0.4">
      <c r="A10" s="252"/>
      <c r="B10" s="801"/>
      <c r="C10" s="811"/>
      <c r="E10" s="21"/>
    </row>
    <row r="11" spans="1:22" ht="33" customHeight="1" x14ac:dyDescent="0.35">
      <c r="A11" s="252"/>
      <c r="B11" s="930" t="s">
        <v>499</v>
      </c>
      <c r="C11" s="931" t="s">
        <v>500</v>
      </c>
      <c r="E11" s="925" t="s">
        <v>140</v>
      </c>
      <c r="F11" s="927" t="s">
        <v>282</v>
      </c>
      <c r="G11" s="694" t="s">
        <v>179</v>
      </c>
      <c r="H11" s="336" t="s">
        <v>107</v>
      </c>
      <c r="I11" s="337" t="s">
        <v>180</v>
      </c>
      <c r="J11" s="338"/>
      <c r="L11" s="205" t="s">
        <v>183</v>
      </c>
      <c r="M11" s="203"/>
      <c r="N11" s="204"/>
      <c r="O11" s="204"/>
    </row>
    <row r="12" spans="1:22" ht="15" thickBot="1" x14ac:dyDescent="0.4">
      <c r="A12" s="252"/>
      <c r="B12" s="930"/>
      <c r="C12" s="931"/>
      <c r="E12" s="926"/>
      <c r="F12" s="928"/>
      <c r="G12" s="549" t="s">
        <v>89</v>
      </c>
      <c r="H12" s="549" t="s">
        <v>89</v>
      </c>
      <c r="I12" s="201" t="s">
        <v>89</v>
      </c>
      <c r="J12" s="202" t="s">
        <v>181</v>
      </c>
      <c r="L12" s="233">
        <f>'Calibration Criteria'!$B$14*-1</f>
        <v>-0.3</v>
      </c>
      <c r="M12" s="233">
        <f>'Calibration Criteria'!$B$14</f>
        <v>0.3</v>
      </c>
      <c r="N12" s="191" t="s">
        <v>182</v>
      </c>
      <c r="O12" s="191" t="s">
        <v>495</v>
      </c>
    </row>
    <row r="13" spans="1:22" x14ac:dyDescent="0.35">
      <c r="A13" s="551" t="str">
        <f t="shared" ref="A13:A23" si="0">IF(OR(E13="",F13="--"),"H","")</f>
        <v/>
      </c>
      <c r="B13" s="805">
        <f ca="1">IFERROR(INDIRECT("B"&amp;ROW(B13)-11)+1,1)</f>
        <v>1</v>
      </c>
      <c r="C13" s="816">
        <v>1</v>
      </c>
      <c r="E13" s="553">
        <f>IF(C13=0,"",C13)</f>
        <v>1</v>
      </c>
      <c r="F13" s="557" t="str">
        <f>IFERROR(INDEX('Travel Time Calcs'!$B$7:$JC$109,MATCH($C13,'Travel Time Calcs'!$B$7:$B$109,0),MATCH("Segment Name",'Travel Time Calcs'!$B$9:$JC$9,0)),"--")</f>
        <v>From EB Loudoun County Pkwy to EB S Riding Blvd</v>
      </c>
      <c r="G13" s="343">
        <f>IFERROR(INDEX('Travel Time Calcs'!$B$7:$FC$109,MATCH($C13,'Travel Time Calcs'!$B$7:$B$109,0),MATCH(tod&amp;" Field TTs",'Travel Time Calcs'!$B$9:$FC$9,0)),"--")</f>
        <v>8.4490740740740739E-4</v>
      </c>
      <c r="H13" s="343" t="str">
        <f>IFERROR(INDEX('Travel Time Calcs'!$B$7:$FC$109,MATCH($C13,'Travel Time Calcs'!$B$7:$B$109,0),MATCH("AVG-ALL",'Travel Time Calcs'!$B$8:$FC$8,0)),"--")</f>
        <v>--</v>
      </c>
      <c r="I13" s="341" t="str">
        <f>IFERROR(H13-G13,"--")</f>
        <v>--</v>
      </c>
      <c r="J13" s="342" t="str">
        <f>IFERROR(I13/G13,"--")</f>
        <v>--</v>
      </c>
      <c r="L13" s="71" t="b">
        <f>IF(J13="-","-",J13&gt;$L$12)</f>
        <v>1</v>
      </c>
      <c r="M13" s="71" t="b">
        <f>IF(J13="-","-",J13&lt;$M$12)</f>
        <v>0</v>
      </c>
      <c r="N13" s="625" t="str">
        <f>IF(AND(L13=TRUE,M13=TRUE),"Yes",IF(L13="-","-","No"))</f>
        <v>No</v>
      </c>
      <c r="O13" s="799" t="s">
        <v>496</v>
      </c>
    </row>
    <row r="14" spans="1:22" x14ac:dyDescent="0.35">
      <c r="A14" s="551" t="str">
        <f t="shared" si="0"/>
        <v/>
      </c>
      <c r="B14" s="805">
        <f t="shared" ref="B14:B23" ca="1" si="1">IFERROR(INDIRECT("B"&amp;ROW(B14)-11)+1,1)</f>
        <v>1</v>
      </c>
      <c r="C14" s="816">
        <v>2</v>
      </c>
      <c r="E14" s="556">
        <f t="shared" ref="E14:E22" si="2">IF(C14=0,"",C14)</f>
        <v>2</v>
      </c>
      <c r="F14" s="557" t="str">
        <f>IFERROR(INDEX('Travel Time Calcs'!$B$7:$JC$109,MATCH($C14,'Travel Time Calcs'!$B$7:$B$109,0),MATCH("Segment Name",'Travel Time Calcs'!$B$9:$JC$9,0)),"--")</f>
        <v>From EB S Riding Blvd to EB Poland Rd/Tanner Ln</v>
      </c>
      <c r="G14" s="343">
        <f>IFERROR(INDEX('Travel Time Calcs'!$B$7:$FC$109,MATCH($C14,'Travel Time Calcs'!$B$7:$B$109,0),MATCH(tod&amp;" Field TTs",'Travel Time Calcs'!$B$9:$FC$9,0)),"--")</f>
        <v>5.2083333333333333E-4</v>
      </c>
      <c r="H14" s="343" t="str">
        <f>IFERROR(INDEX('Travel Time Calcs'!$B$7:$FC$109,MATCH($C14,'Travel Time Calcs'!$B$7:$B$109,0),MATCH("AVG-ALL",'Travel Time Calcs'!$B$8:$FC$8,0)),"--")</f>
        <v>--</v>
      </c>
      <c r="I14" s="343" t="str">
        <f t="shared" ref="I14:I22" si="3">IFERROR(H14-G14,"--")</f>
        <v>--</v>
      </c>
      <c r="J14" s="344" t="str">
        <f t="shared" ref="J14:J22" si="4">IFERROR(I14/G14,"--")</f>
        <v>--</v>
      </c>
      <c r="L14" s="71" t="b">
        <f t="shared" ref="L14:L22" si="5">IF(J14="-","-",J14&gt;$L$12)</f>
        <v>1</v>
      </c>
      <c r="M14" s="71" t="b">
        <f t="shared" ref="M14:M22" si="6">IF(J14="-","-",J14&lt;$M$12)</f>
        <v>0</v>
      </c>
      <c r="N14" s="696" t="str">
        <f t="shared" ref="N14:N22" si="7">IF(AND(L14=TRUE,M14=TRUE),"Yes",IF(L14="-","-","No"))</f>
        <v>No</v>
      </c>
      <c r="O14" s="799" t="s">
        <v>496</v>
      </c>
    </row>
    <row r="15" spans="1:22" x14ac:dyDescent="0.35">
      <c r="A15" s="551" t="str">
        <f t="shared" si="0"/>
        <v/>
      </c>
      <c r="B15" s="805">
        <f t="shared" ca="1" si="1"/>
        <v>1</v>
      </c>
      <c r="C15" s="816">
        <v>3</v>
      </c>
      <c r="E15" s="556">
        <f t="shared" si="2"/>
        <v>3</v>
      </c>
      <c r="F15" s="557" t="str">
        <f>IFERROR(INDEX('Travel Time Calcs'!$B$7:$JC$109,MATCH($C15,'Travel Time Calcs'!$B$7:$B$109,0),MATCH("Segment Name",'Travel Time Calcs'!$B$9:$JC$9,0)),"--")</f>
        <v>From EB Poland Rd/Tanner Ln to EB Tall Cedars Pkwy</v>
      </c>
      <c r="G15" s="343">
        <f>IFERROR(INDEX('Travel Time Calcs'!$B$7:$FC$109,MATCH($C15,'Travel Time Calcs'!$B$7:$B$109,0),MATCH(tod&amp;" Field TTs",'Travel Time Calcs'!$B$9:$FC$9,0)),"--")</f>
        <v>6.018518518518519E-4</v>
      </c>
      <c r="H15" s="343" t="str">
        <f>IFERROR(INDEX('Travel Time Calcs'!$B$7:$FC$109,MATCH($C15,'Travel Time Calcs'!$B$7:$B$109,0),MATCH("AVG-ALL",'Travel Time Calcs'!$B$8:$FC$8,0)),"--")</f>
        <v>--</v>
      </c>
      <c r="I15" s="343" t="str">
        <f t="shared" si="3"/>
        <v>--</v>
      </c>
      <c r="J15" s="344" t="str">
        <f t="shared" si="4"/>
        <v>--</v>
      </c>
      <c r="L15" s="71" t="b">
        <f t="shared" si="5"/>
        <v>1</v>
      </c>
      <c r="M15" s="71" t="b">
        <f t="shared" si="6"/>
        <v>0</v>
      </c>
      <c r="N15" s="696" t="str">
        <f t="shared" si="7"/>
        <v>No</v>
      </c>
      <c r="O15" s="799" t="s">
        <v>497</v>
      </c>
    </row>
    <row r="16" spans="1:22" x14ac:dyDescent="0.35">
      <c r="A16" s="551" t="str">
        <f t="shared" si="0"/>
        <v>H</v>
      </c>
      <c r="B16" s="805">
        <f t="shared" ca="1" si="1"/>
        <v>1</v>
      </c>
      <c r="C16" s="816"/>
      <c r="E16" s="556" t="str">
        <f t="shared" si="2"/>
        <v/>
      </c>
      <c r="F16" s="557" t="str">
        <f>IFERROR(INDEX('Travel Time Calcs'!$B$7:$JC$109,MATCH($C16,'Travel Time Calcs'!$B$7:$B$109,0),MATCH("Segment Name",'Travel Time Calcs'!$B$9:$JC$9,0)),"--")</f>
        <v>--</v>
      </c>
      <c r="G16" s="343" t="str">
        <f>IFERROR(INDEX('Travel Time Calcs'!$B$7:$FC$109,MATCH($C16,'Travel Time Calcs'!$B$7:$B$109,0),MATCH(tod&amp;" Field TTs",'Travel Time Calcs'!$B$9:$FC$9,0)),"--")</f>
        <v>--</v>
      </c>
      <c r="H16" s="343" t="str">
        <f>IFERROR(INDEX('Travel Time Calcs'!$B$7:$FC$109,MATCH($C16,'Travel Time Calcs'!$B$7:$B$109,0),MATCH("AVG-ALL",'Travel Time Calcs'!$B$8:$FC$8,0)),"--")</f>
        <v>--</v>
      </c>
      <c r="I16" s="343" t="str">
        <f t="shared" si="3"/>
        <v>--</v>
      </c>
      <c r="J16" s="344" t="str">
        <f t="shared" si="4"/>
        <v>--</v>
      </c>
      <c r="L16" s="71" t="b">
        <f t="shared" si="5"/>
        <v>1</v>
      </c>
      <c r="M16" s="71" t="b">
        <f t="shared" si="6"/>
        <v>0</v>
      </c>
      <c r="N16" s="696" t="str">
        <f t="shared" si="7"/>
        <v>No</v>
      </c>
      <c r="O16" s="799" t="s">
        <v>497</v>
      </c>
    </row>
    <row r="17" spans="1:15" x14ac:dyDescent="0.35">
      <c r="A17" s="551" t="str">
        <f t="shared" si="0"/>
        <v>H</v>
      </c>
      <c r="B17" s="805">
        <f t="shared" ca="1" si="1"/>
        <v>1</v>
      </c>
      <c r="C17" s="816"/>
      <c r="E17" s="556" t="str">
        <f t="shared" si="2"/>
        <v/>
      </c>
      <c r="F17" s="557" t="str">
        <f>IFERROR(INDEX('Travel Time Calcs'!$B$7:$JC$109,MATCH($C17,'Travel Time Calcs'!$B$7:$B$109,0),MATCH("Segment Name",'Travel Time Calcs'!$B$9:$JC$9,0)),"--")</f>
        <v>--</v>
      </c>
      <c r="G17" s="343" t="str">
        <f>IFERROR(INDEX('Travel Time Calcs'!$B$7:$FC$109,MATCH($C17,'Travel Time Calcs'!$B$7:$B$109,0),MATCH(tod&amp;" Field TTs",'Travel Time Calcs'!$B$9:$FC$9,0)),"--")</f>
        <v>--</v>
      </c>
      <c r="H17" s="343" t="str">
        <f>IFERROR(INDEX('Travel Time Calcs'!$B$7:$FC$109,MATCH($C17,'Travel Time Calcs'!$B$7:$B$109,0),MATCH("AVG-ALL",'Travel Time Calcs'!$B$8:$FC$8,0)),"--")</f>
        <v>--</v>
      </c>
      <c r="I17" s="343" t="str">
        <f t="shared" si="3"/>
        <v>--</v>
      </c>
      <c r="J17" s="344" t="str">
        <f t="shared" si="4"/>
        <v>--</v>
      </c>
      <c r="L17" s="71" t="b">
        <f t="shared" si="5"/>
        <v>1</v>
      </c>
      <c r="M17" s="71" t="b">
        <f t="shared" si="6"/>
        <v>0</v>
      </c>
      <c r="N17" s="696" t="str">
        <f t="shared" si="7"/>
        <v>No</v>
      </c>
      <c r="O17" s="799" t="s">
        <v>496</v>
      </c>
    </row>
    <row r="18" spans="1:15" x14ac:dyDescent="0.35">
      <c r="A18" s="551" t="str">
        <f t="shared" si="0"/>
        <v>H</v>
      </c>
      <c r="B18" s="805">
        <f t="shared" ca="1" si="1"/>
        <v>1</v>
      </c>
      <c r="C18" s="816"/>
      <c r="E18" s="556" t="str">
        <f t="shared" si="2"/>
        <v/>
      </c>
      <c r="F18" s="557" t="str">
        <f>IFERROR(INDEX('Travel Time Calcs'!$B$7:$JC$109,MATCH($C18,'Travel Time Calcs'!$B$7:$B$109,0),MATCH("Segment Name",'Travel Time Calcs'!$B$9:$JC$9,0)),"--")</f>
        <v>--</v>
      </c>
      <c r="G18" s="343" t="str">
        <f>IFERROR(INDEX('Travel Time Calcs'!$B$7:$FC$109,MATCH($C18,'Travel Time Calcs'!$B$7:$B$109,0),MATCH(tod&amp;" Field TTs",'Travel Time Calcs'!$B$9:$FC$9,0)),"--")</f>
        <v>--</v>
      </c>
      <c r="H18" s="343" t="str">
        <f>IFERROR(INDEX('Travel Time Calcs'!$B$7:$FC$109,MATCH($C18,'Travel Time Calcs'!$B$7:$B$109,0),MATCH("AVG-ALL",'Travel Time Calcs'!$B$8:$FC$8,0)),"--")</f>
        <v>--</v>
      </c>
      <c r="I18" s="343" t="str">
        <f t="shared" si="3"/>
        <v>--</v>
      </c>
      <c r="J18" s="344" t="str">
        <f t="shared" si="4"/>
        <v>--</v>
      </c>
      <c r="L18" s="71" t="b">
        <f t="shared" si="5"/>
        <v>1</v>
      </c>
      <c r="M18" s="71" t="b">
        <f t="shared" si="6"/>
        <v>0</v>
      </c>
      <c r="N18" s="696" t="str">
        <f t="shared" si="7"/>
        <v>No</v>
      </c>
      <c r="O18" s="799" t="s">
        <v>496</v>
      </c>
    </row>
    <row r="19" spans="1:15" x14ac:dyDescent="0.35">
      <c r="A19" s="551" t="str">
        <f t="shared" si="0"/>
        <v>H</v>
      </c>
      <c r="B19" s="805">
        <f t="shared" ca="1" si="1"/>
        <v>1</v>
      </c>
      <c r="C19" s="816"/>
      <c r="E19" s="556" t="str">
        <f t="shared" si="2"/>
        <v/>
      </c>
      <c r="F19" s="557" t="str">
        <f>IFERROR(INDEX('Travel Time Calcs'!$B$7:$JC$109,MATCH($C19,'Travel Time Calcs'!$B$7:$B$109,0),MATCH("Segment Name",'Travel Time Calcs'!$B$9:$JC$9,0)),"--")</f>
        <v>--</v>
      </c>
      <c r="G19" s="343" t="str">
        <f>IFERROR(INDEX('Travel Time Calcs'!$B$7:$FC$109,MATCH($C19,'Travel Time Calcs'!$B$7:$B$109,0),MATCH(tod&amp;" Field TTs",'Travel Time Calcs'!$B$9:$FC$9,0)),"--")</f>
        <v>--</v>
      </c>
      <c r="H19" s="343" t="str">
        <f>IFERROR(INDEX('Travel Time Calcs'!$B$7:$FC$109,MATCH($C19,'Travel Time Calcs'!$B$7:$B$109,0),MATCH("AVG-ALL",'Travel Time Calcs'!$B$8:$FC$8,0)),"--")</f>
        <v>--</v>
      </c>
      <c r="I19" s="343" t="str">
        <f t="shared" si="3"/>
        <v>--</v>
      </c>
      <c r="J19" s="344" t="str">
        <f t="shared" si="4"/>
        <v>--</v>
      </c>
      <c r="L19" s="71" t="b">
        <f t="shared" si="5"/>
        <v>1</v>
      </c>
      <c r="M19" s="71" t="b">
        <f t="shared" si="6"/>
        <v>0</v>
      </c>
      <c r="N19" s="696" t="str">
        <f t="shared" si="7"/>
        <v>No</v>
      </c>
      <c r="O19" s="799" t="s">
        <v>496</v>
      </c>
    </row>
    <row r="20" spans="1:15" x14ac:dyDescent="0.35">
      <c r="A20" s="551" t="str">
        <f t="shared" si="0"/>
        <v>H</v>
      </c>
      <c r="B20" s="805">
        <f t="shared" ca="1" si="1"/>
        <v>1</v>
      </c>
      <c r="C20" s="816"/>
      <c r="E20" s="556" t="str">
        <f t="shared" si="2"/>
        <v/>
      </c>
      <c r="F20" s="557" t="str">
        <f>IFERROR(INDEX('Travel Time Calcs'!$B$7:$JC$109,MATCH($C20,'Travel Time Calcs'!$B$7:$B$109,0),MATCH("Segment Name",'Travel Time Calcs'!$B$9:$JC$9,0)),"--")</f>
        <v>--</v>
      </c>
      <c r="G20" s="343" t="str">
        <f>IFERROR(INDEX('Travel Time Calcs'!$B$7:$FC$109,MATCH($C20,'Travel Time Calcs'!$B$7:$B$109,0),MATCH(tod&amp;" Field TTs",'Travel Time Calcs'!$B$9:$FC$9,0)),"--")</f>
        <v>--</v>
      </c>
      <c r="H20" s="343" t="str">
        <f>IFERROR(INDEX('Travel Time Calcs'!$B$7:$FC$109,MATCH($C20,'Travel Time Calcs'!$B$7:$B$109,0),MATCH("AVG-ALL",'Travel Time Calcs'!$B$8:$FC$8,0)),"--")</f>
        <v>--</v>
      </c>
      <c r="I20" s="343" t="str">
        <f t="shared" si="3"/>
        <v>--</v>
      </c>
      <c r="J20" s="344" t="str">
        <f t="shared" si="4"/>
        <v>--</v>
      </c>
      <c r="L20" s="71" t="b">
        <f t="shared" si="5"/>
        <v>1</v>
      </c>
      <c r="M20" s="71" t="b">
        <f t="shared" si="6"/>
        <v>0</v>
      </c>
      <c r="N20" s="696" t="str">
        <f t="shared" si="7"/>
        <v>No</v>
      </c>
      <c r="O20" s="799" t="s">
        <v>496</v>
      </c>
    </row>
    <row r="21" spans="1:15" s="547" customFormat="1" x14ac:dyDescent="0.35">
      <c r="A21" s="551" t="str">
        <f t="shared" si="0"/>
        <v>H</v>
      </c>
      <c r="B21" s="805">
        <f t="shared" ca="1" si="1"/>
        <v>1</v>
      </c>
      <c r="C21" s="816"/>
      <c r="D21"/>
      <c r="E21" s="578" t="str">
        <f t="shared" si="2"/>
        <v/>
      </c>
      <c r="F21" s="557" t="str">
        <f>IFERROR(INDEX('Travel Time Calcs'!$B$7:$JC$109,MATCH($C21,'Travel Time Calcs'!$B$7:$B$109,0),MATCH("Segment Name",'Travel Time Calcs'!$B$9:$JC$9,0)),"--")</f>
        <v>--</v>
      </c>
      <c r="G21" s="343" t="str">
        <f>IFERROR(INDEX('Travel Time Calcs'!$B$7:$FC$109,MATCH($C21,'Travel Time Calcs'!$B$7:$B$109,0),MATCH(tod&amp;" Field TTs",'Travel Time Calcs'!$B$9:$FC$9,0)),"--")</f>
        <v>--</v>
      </c>
      <c r="H21" s="343" t="str">
        <f>IFERROR(INDEX('Travel Time Calcs'!$B$7:$FC$109,MATCH($C21,'Travel Time Calcs'!$B$7:$B$109,0),MATCH("AVG-ALL",'Travel Time Calcs'!$B$8:$FC$8,0)),"--")</f>
        <v>--</v>
      </c>
      <c r="I21" s="343" t="str">
        <f t="shared" si="3"/>
        <v>--</v>
      </c>
      <c r="J21" s="344" t="str">
        <f t="shared" si="4"/>
        <v>--</v>
      </c>
      <c r="L21" s="71" t="b">
        <f t="shared" si="5"/>
        <v>1</v>
      </c>
      <c r="M21" s="71" t="b">
        <f t="shared" si="6"/>
        <v>0</v>
      </c>
      <c r="N21" s="696" t="str">
        <f t="shared" si="7"/>
        <v>No</v>
      </c>
      <c r="O21" s="799" t="s">
        <v>496</v>
      </c>
    </row>
    <row r="22" spans="1:15" s="547" customFormat="1" x14ac:dyDescent="0.35">
      <c r="A22" s="551" t="str">
        <f t="shared" si="0"/>
        <v>H</v>
      </c>
      <c r="B22" s="805">
        <f t="shared" ca="1" si="1"/>
        <v>1</v>
      </c>
      <c r="C22" s="816"/>
      <c r="D22"/>
      <c r="E22" s="578" t="str">
        <f t="shared" si="2"/>
        <v/>
      </c>
      <c r="F22" s="557" t="str">
        <f>IFERROR(INDEX('Travel Time Calcs'!$B$7:$JC$109,MATCH($C22,'Travel Time Calcs'!$B$7:$B$109,0),MATCH("Segment Name",'Travel Time Calcs'!$B$9:$JC$9,0)),"--")</f>
        <v>--</v>
      </c>
      <c r="G22" s="343" t="str">
        <f>IFERROR(INDEX('Travel Time Calcs'!$B$7:$FC$109,MATCH($C22,'Travel Time Calcs'!$B$7:$B$109,0),MATCH(tod&amp;" Field TTs",'Travel Time Calcs'!$B$9:$FC$9,0)),"--")</f>
        <v>--</v>
      </c>
      <c r="H22" s="343" t="str">
        <f>IFERROR(INDEX('Travel Time Calcs'!$B$7:$FC$109,MATCH($C22,'Travel Time Calcs'!$B$7:$B$109,0),MATCH("AVG-ALL",'Travel Time Calcs'!$B$8:$FC$8,0)),"--")</f>
        <v>--</v>
      </c>
      <c r="I22" s="343" t="str">
        <f t="shared" si="3"/>
        <v>--</v>
      </c>
      <c r="J22" s="344" t="str">
        <f t="shared" si="4"/>
        <v>--</v>
      </c>
      <c r="L22" s="71" t="b">
        <f t="shared" si="5"/>
        <v>1</v>
      </c>
      <c r="M22" s="71" t="b">
        <f t="shared" si="6"/>
        <v>0</v>
      </c>
      <c r="N22" s="696" t="str">
        <f t="shared" si="7"/>
        <v>No</v>
      </c>
      <c r="O22" s="799" t="s">
        <v>496</v>
      </c>
    </row>
    <row r="23" spans="1:15" ht="15" thickBot="1" x14ac:dyDescent="0.4">
      <c r="A23" s="551" t="str">
        <f t="shared" si="0"/>
        <v/>
      </c>
      <c r="B23" s="805">
        <f t="shared" ca="1" si="1"/>
        <v>1</v>
      </c>
      <c r="C23" s="815"/>
      <c r="E23" s="424" t="s">
        <v>52</v>
      </c>
      <c r="F23" s="423" t="s">
        <v>498</v>
      </c>
      <c r="G23" s="345">
        <f>SUM(G13:G21)</f>
        <v>1.9675925925925928E-3</v>
      </c>
      <c r="H23" s="345">
        <f>SUM(H13:H21)</f>
        <v>0</v>
      </c>
      <c r="I23" s="345">
        <f>IFERROR(H23-G23,"--")</f>
        <v>-1.9675925925925928E-3</v>
      </c>
      <c r="J23" s="346">
        <f>IFERROR(I23/G23,"--")</f>
        <v>-1</v>
      </c>
      <c r="L23"/>
      <c r="M23"/>
      <c r="N23"/>
    </row>
  </sheetData>
  <mergeCells count="5">
    <mergeCell ref="E11:E12"/>
    <mergeCell ref="F11:F12"/>
    <mergeCell ref="E9:J9"/>
    <mergeCell ref="B11:B12"/>
    <mergeCell ref="C11:C12"/>
  </mergeCells>
  <conditionalFormatting sqref="J7">
    <cfRule type="expression" dxfId="44" priority="48">
      <formula>$J$7="No"</formula>
    </cfRule>
  </conditionalFormatting>
  <conditionalFormatting sqref="L24:M1048576 L2:M7 L10:M12">
    <cfRule type="cellIs" dxfId="43" priority="47" operator="equal">
      <formula>"F"</formula>
    </cfRule>
  </conditionalFormatting>
  <conditionalFormatting sqref="L13:M22">
    <cfRule type="cellIs" dxfId="42" priority="28" operator="equal">
      <formula>"F"</formula>
    </cfRule>
  </conditionalFormatting>
  <conditionalFormatting sqref="J8:J9">
    <cfRule type="expression" dxfId="41" priority="14">
      <formula>$J$7="No"</formula>
    </cfRule>
  </conditionalFormatting>
  <conditionalFormatting sqref="L8:M9">
    <cfRule type="cellIs" dxfId="40" priority="13" operator="equal">
      <formula>"F"</formula>
    </cfRule>
  </conditionalFormatting>
  <dataValidations count="1">
    <dataValidation type="list" allowBlank="1" showInputMessage="1" showErrorMessage="1" sqref="O13:O22" xr:uid="{D2B3C1AD-909B-40BA-98A1-1D1D2DD60679}">
      <formula1>"Arterial,Freeway"</formula1>
    </dataValidation>
  </dataValidations>
  <printOptions horizontalCentered="1"/>
  <pageMargins left="0.7" right="0.7" top="0.75" bottom="0.75" header="0.3" footer="0.3"/>
  <pageSetup scale="88" fitToHeight="0" orientation="landscape" r:id="rId1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E8E50-4903-4B0A-ABD0-38222BFFE1D5}">
  <sheetPr codeName="Sheet16">
    <tabColor theme="7" tint="0.59999389629810485"/>
    <pageSetUpPr fitToPage="1"/>
  </sheetPr>
  <dimension ref="A1:AO23"/>
  <sheetViews>
    <sheetView zoomScale="55" zoomScaleNormal="55" workbookViewId="0"/>
  </sheetViews>
  <sheetFormatPr defaultColWidth="9.1796875" defaultRowHeight="14.5" x14ac:dyDescent="0.35"/>
  <cols>
    <col min="1" max="1" width="7.54296875" style="253" customWidth="1"/>
    <col min="2" max="2" width="9.54296875" style="809" customWidth="1"/>
    <col min="3" max="3" width="9.54296875" style="313" customWidth="1"/>
    <col min="4" max="4" width="9.54296875" style="809" customWidth="1"/>
    <col min="5" max="5" width="7.7265625" style="15" customWidth="1"/>
    <col min="6" max="6" width="67.26953125" style="26" bestFit="1" customWidth="1"/>
    <col min="7" max="12" width="21.54296875" style="15" customWidth="1"/>
    <col min="14" max="14" width="7.7265625" style="15" customWidth="1"/>
    <col min="15" max="15" width="67.26953125" style="26" bestFit="1" customWidth="1"/>
    <col min="16" max="21" width="21.54296875" style="15" customWidth="1"/>
    <col min="22" max="22" width="9.1796875" style="547"/>
    <col min="23" max="23" width="7.7265625" style="15" customWidth="1"/>
    <col min="24" max="24" width="67.26953125" style="26" bestFit="1" customWidth="1"/>
    <col min="25" max="30" width="21.54296875" style="15" customWidth="1"/>
    <col min="32" max="32" width="7.7265625" style="15" customWidth="1"/>
    <col min="33" max="33" width="67.26953125" style="26" bestFit="1" customWidth="1"/>
    <col min="34" max="39" width="21.54296875" style="15" customWidth="1"/>
    <col min="41" max="41" width="9.1796875" style="126"/>
    <col min="42" max="16384" width="9.1796875" style="296"/>
  </cols>
  <sheetData>
    <row r="1" spans="1:41" s="253" customFormat="1" x14ac:dyDescent="0.35">
      <c r="A1" s="252" t="s">
        <v>43</v>
      </c>
      <c r="B1" s="806"/>
      <c r="C1" s="819"/>
      <c r="D1" s="806"/>
      <c r="E1" s="251"/>
      <c r="F1" s="251"/>
      <c r="G1" s="251"/>
      <c r="H1" s="251"/>
      <c r="I1" s="251" t="s">
        <v>167</v>
      </c>
      <c r="J1" s="251"/>
      <c r="K1" s="251" t="s">
        <v>167</v>
      </c>
      <c r="L1" s="251" t="s">
        <v>167</v>
      </c>
      <c r="M1"/>
      <c r="N1" s="550"/>
      <c r="O1" s="550"/>
      <c r="P1" s="550"/>
      <c r="Q1" s="550"/>
      <c r="R1" s="550" t="s">
        <v>167</v>
      </c>
      <c r="S1" s="550"/>
      <c r="T1" s="550" t="s">
        <v>167</v>
      </c>
      <c r="U1" s="550" t="s">
        <v>167</v>
      </c>
      <c r="V1" s="550"/>
      <c r="W1" s="251"/>
      <c r="X1" s="251"/>
      <c r="Y1" s="251"/>
      <c r="Z1" s="251"/>
      <c r="AA1" s="251" t="s">
        <v>167</v>
      </c>
      <c r="AB1" s="251"/>
      <c r="AC1" s="251" t="s">
        <v>167</v>
      </c>
      <c r="AD1" s="251" t="s">
        <v>167</v>
      </c>
      <c r="AE1"/>
      <c r="AF1" s="550"/>
      <c r="AG1" s="550"/>
      <c r="AH1" s="550"/>
      <c r="AI1" s="550"/>
      <c r="AJ1" s="550" t="s">
        <v>167</v>
      </c>
      <c r="AK1" s="550"/>
      <c r="AL1" s="550" t="s">
        <v>167</v>
      </c>
      <c r="AM1" s="550" t="s">
        <v>167</v>
      </c>
      <c r="AN1"/>
      <c r="AO1" s="126"/>
    </row>
    <row r="2" spans="1:41" x14ac:dyDescent="0.35">
      <c r="A2" s="251"/>
      <c r="B2" s="807"/>
      <c r="C2" s="111"/>
      <c r="D2" s="807"/>
    </row>
    <row r="3" spans="1:41" ht="15" thickBot="1" x14ac:dyDescent="0.4">
      <c r="A3" s="251"/>
      <c r="B3" s="807"/>
      <c r="C3" s="111"/>
      <c r="D3" s="807"/>
      <c r="F3" s="15"/>
      <c r="O3" s="15"/>
      <c r="X3" s="15"/>
      <c r="AG3" s="15"/>
    </row>
    <row r="4" spans="1:41" ht="25.5" customHeight="1" x14ac:dyDescent="0.4">
      <c r="A4" s="251"/>
      <c r="B4" s="808"/>
      <c r="C4" s="820"/>
      <c r="D4" s="808"/>
      <c r="E4" s="4" t="s">
        <v>286</v>
      </c>
      <c r="G4" s="29"/>
      <c r="H4" s="29"/>
      <c r="I4" s="29"/>
      <c r="J4" s="29"/>
      <c r="K4" s="29"/>
      <c r="L4" s="29"/>
      <c r="N4" s="4" t="s">
        <v>287</v>
      </c>
      <c r="P4" s="29"/>
      <c r="Q4" s="29"/>
      <c r="R4" s="29"/>
      <c r="S4" s="29"/>
      <c r="T4" s="29"/>
      <c r="U4" s="29"/>
      <c r="V4" s="546"/>
      <c r="W4" s="4" t="s">
        <v>175</v>
      </c>
      <c r="Y4" s="29"/>
      <c r="Z4" s="29"/>
      <c r="AA4" s="29"/>
      <c r="AB4" s="29"/>
      <c r="AC4" s="29"/>
      <c r="AD4" s="29"/>
      <c r="AF4" s="4" t="s">
        <v>290</v>
      </c>
      <c r="AH4" s="29"/>
      <c r="AI4" s="29"/>
      <c r="AJ4" s="29"/>
      <c r="AK4" s="29"/>
      <c r="AL4" s="29"/>
      <c r="AM4" s="29"/>
    </row>
    <row r="5" spans="1:41" ht="25.5" customHeight="1" x14ac:dyDescent="0.35">
      <c r="A5" s="251"/>
      <c r="E5" s="31" t="str">
        <f>tod&amp;" Peak Period "&amp;pkpd</f>
        <v>AM Peak Period 7:15AM - 8:15AM</v>
      </c>
      <c r="G5" s="30"/>
      <c r="H5" s="30"/>
      <c r="I5" s="30"/>
      <c r="J5" s="30"/>
      <c r="K5" s="30"/>
      <c r="L5" s="30"/>
      <c r="N5" s="31" t="str">
        <f>tod&amp;" Peak Period "&amp;pkpd</f>
        <v>AM Peak Period 7:15AM - 8:15AM</v>
      </c>
      <c r="P5" s="30"/>
      <c r="Q5" s="30"/>
      <c r="R5" s="30"/>
      <c r="S5" s="30"/>
      <c r="T5" s="30"/>
      <c r="U5" s="30"/>
      <c r="V5" s="573"/>
      <c r="W5" s="31" t="str">
        <f>tod&amp;" Peak Period "&amp;pkpd</f>
        <v>AM Peak Period 7:15AM - 8:15AM</v>
      </c>
      <c r="Y5" s="30"/>
      <c r="Z5" s="30"/>
      <c r="AA5" s="30"/>
      <c r="AB5" s="30"/>
      <c r="AC5" s="30"/>
      <c r="AD5" s="30"/>
      <c r="AF5" s="31" t="str">
        <f>tod&amp;" Peak Period "&amp;pkpd</f>
        <v>AM Peak Period 7:15AM - 8:15AM</v>
      </c>
      <c r="AH5" s="30"/>
      <c r="AI5" s="30"/>
      <c r="AJ5" s="30"/>
      <c r="AK5" s="30"/>
      <c r="AL5" s="30"/>
      <c r="AM5" s="30"/>
    </row>
    <row r="6" spans="1:41" x14ac:dyDescent="0.35">
      <c r="A6" s="251"/>
      <c r="B6" s="807"/>
      <c r="C6" s="111"/>
      <c r="D6" s="807"/>
      <c r="E6" s="77" t="str">
        <f>"*Results show the average from "&amp;no_seeds&amp;" simulation runs."</f>
        <v>*Results show the average from 0 simulation runs.</v>
      </c>
      <c r="N6" s="77" t="str">
        <f>"*Results show the average from "&amp;no_seeds&amp;" simulation runs."</f>
        <v>*Results show the average from 0 simulation runs.</v>
      </c>
      <c r="V6" s="573"/>
      <c r="W6" s="77" t="str">
        <f>"*Results show the average from "&amp;no_seeds&amp;" simulation runs."</f>
        <v>*Results show the average from 0 simulation runs.</v>
      </c>
      <c r="AF6" s="77" t="str">
        <f>"*Results show the average from "&amp;no_seeds&amp;" simulation runs."</f>
        <v>*Results show the average from 0 simulation runs.</v>
      </c>
    </row>
    <row r="7" spans="1:41" ht="4.5" customHeight="1" thickBot="1" x14ac:dyDescent="0.4">
      <c r="A7" s="251"/>
      <c r="B7" s="807"/>
      <c r="C7" s="111"/>
      <c r="D7" s="807"/>
      <c r="E7" s="77"/>
      <c r="N7" s="77"/>
      <c r="V7" s="573"/>
      <c r="W7" s="77"/>
      <c r="AF7" s="77"/>
    </row>
    <row r="8" spans="1:41" ht="15" customHeight="1" x14ac:dyDescent="0.35">
      <c r="A8" s="251"/>
      <c r="B8" s="930" t="s">
        <v>499</v>
      </c>
      <c r="C8" s="931" t="s">
        <v>500</v>
      </c>
      <c r="D8" s="807"/>
      <c r="E8" s="925" t="s">
        <v>140</v>
      </c>
      <c r="F8" s="927" t="s">
        <v>282</v>
      </c>
      <c r="G8" s="581" t="s">
        <v>289</v>
      </c>
      <c r="H8" s="581" t="s">
        <v>285</v>
      </c>
      <c r="I8" s="581" t="s">
        <v>362</v>
      </c>
      <c r="J8" s="581" t="s">
        <v>363</v>
      </c>
      <c r="K8" s="581" t="s">
        <v>292</v>
      </c>
      <c r="L8" s="582" t="s">
        <v>291</v>
      </c>
      <c r="N8" s="925" t="str">
        <f>$E$8</f>
        <v>ID</v>
      </c>
      <c r="O8" s="927" t="str">
        <f>$F$8</f>
        <v>Segment Name</v>
      </c>
      <c r="P8" s="581" t="str">
        <f>$G$8</f>
        <v>All Vehicles</v>
      </c>
      <c r="Q8" s="581" t="str">
        <f>$H$8</f>
        <v>Passenger Vehicles</v>
      </c>
      <c r="R8" s="581" t="str">
        <f>$I$8</f>
        <v>HGVs</v>
      </c>
      <c r="S8" s="581" t="str">
        <f>$J$8</f>
        <v>Buses</v>
      </c>
      <c r="T8" s="581" t="str">
        <f>$K$8</f>
        <v>Trams</v>
      </c>
      <c r="U8" s="582" t="str">
        <f>$L$8</f>
        <v>Bikes</v>
      </c>
      <c r="V8" s="126"/>
      <c r="W8" s="925" t="str">
        <f>$E$8</f>
        <v>ID</v>
      </c>
      <c r="X8" s="927" t="str">
        <f>$F$8</f>
        <v>Segment Name</v>
      </c>
      <c r="Y8" s="581" t="str">
        <f>$G$8</f>
        <v>All Vehicles</v>
      </c>
      <c r="Z8" s="581" t="str">
        <f>$H$8</f>
        <v>Passenger Vehicles</v>
      </c>
      <c r="AA8" s="581" t="str">
        <f>$I$8</f>
        <v>HGVs</v>
      </c>
      <c r="AB8" s="581" t="str">
        <f>$J$8</f>
        <v>Buses</v>
      </c>
      <c r="AC8" s="581" t="str">
        <f>$K$8</f>
        <v>Trams</v>
      </c>
      <c r="AD8" s="582" t="str">
        <f>$L$8</f>
        <v>Bikes</v>
      </c>
      <c r="AF8" s="925" t="str">
        <f>$E$8</f>
        <v>ID</v>
      </c>
      <c r="AG8" s="927" t="str">
        <f>$F$8</f>
        <v>Segment Name</v>
      </c>
      <c r="AH8" s="581" t="str">
        <f>$G$8</f>
        <v>All Vehicles</v>
      </c>
      <c r="AI8" s="581" t="str">
        <f>$H$8</f>
        <v>Passenger Vehicles</v>
      </c>
      <c r="AJ8" s="581" t="str">
        <f>$I$8</f>
        <v>HGVs</v>
      </c>
      <c r="AK8" s="581" t="str">
        <f>$J$8</f>
        <v>Buses</v>
      </c>
      <c r="AL8" s="581" t="str">
        <f>$K$8</f>
        <v>Trams</v>
      </c>
      <c r="AM8" s="582" t="str">
        <f>$L$8</f>
        <v>Bikes</v>
      </c>
    </row>
    <row r="9" spans="1:41" ht="15" thickBot="1" x14ac:dyDescent="0.4">
      <c r="A9" s="251"/>
      <c r="B9" s="930"/>
      <c r="C9" s="931"/>
      <c r="D9" s="801"/>
      <c r="E9" s="932"/>
      <c r="F9" s="933"/>
      <c r="G9" s="592" t="s">
        <v>89</v>
      </c>
      <c r="H9" s="592" t="s">
        <v>89</v>
      </c>
      <c r="I9" s="592" t="s">
        <v>89</v>
      </c>
      <c r="J9" s="592" t="s">
        <v>89</v>
      </c>
      <c r="K9" s="592" t="s">
        <v>89</v>
      </c>
      <c r="L9" s="593" t="s">
        <v>89</v>
      </c>
      <c r="N9" s="926"/>
      <c r="O9" s="928"/>
      <c r="P9" s="549" t="s">
        <v>176</v>
      </c>
      <c r="Q9" s="549" t="s">
        <v>176</v>
      </c>
      <c r="R9" s="549" t="s">
        <v>176</v>
      </c>
      <c r="S9" s="549" t="s">
        <v>176</v>
      </c>
      <c r="T9" s="549" t="s">
        <v>176</v>
      </c>
      <c r="U9" s="558" t="s">
        <v>176</v>
      </c>
      <c r="V9" s="126"/>
      <c r="W9" s="926"/>
      <c r="X9" s="928"/>
      <c r="Y9" s="549" t="s">
        <v>329</v>
      </c>
      <c r="Z9" s="549" t="s">
        <v>329</v>
      </c>
      <c r="AA9" s="549" t="s">
        <v>329</v>
      </c>
      <c r="AB9" s="549" t="s">
        <v>329</v>
      </c>
      <c r="AC9" s="549" t="s">
        <v>329</v>
      </c>
      <c r="AD9" s="558" t="s">
        <v>329</v>
      </c>
      <c r="AF9" s="932"/>
      <c r="AG9" s="933"/>
      <c r="AH9" s="592" t="s">
        <v>89</v>
      </c>
      <c r="AI9" s="592" t="s">
        <v>89</v>
      </c>
      <c r="AJ9" s="592" t="s">
        <v>89</v>
      </c>
      <c r="AK9" s="592" t="s">
        <v>89</v>
      </c>
      <c r="AL9" s="592" t="s">
        <v>89</v>
      </c>
      <c r="AM9" s="593" t="s">
        <v>89</v>
      </c>
    </row>
    <row r="10" spans="1:41" s="442" customFormat="1" x14ac:dyDescent="0.35">
      <c r="A10" s="251" t="str">
        <f>IF(OR(E10="",F10="--"),"H","")</f>
        <v/>
      </c>
      <c r="B10" s="817">
        <f ca="1">IFERROR(INDIRECT("B"&amp;ROW(B10)-11)+1,1)</f>
        <v>1</v>
      </c>
      <c r="C10" s="816">
        <f>'Travel Time Calibration'!C13</f>
        <v>1</v>
      </c>
      <c r="D10" s="805"/>
      <c r="E10" s="553">
        <f>'Travel Time Calibration'!E13</f>
        <v>1</v>
      </c>
      <c r="F10" s="554" t="str">
        <f>IFERROR(INDEX('Travel Time Calcs'!$B$7:$JC$109,MATCH($C10,'Travel Time Calcs'!$B$7:$B$109,0),MATCH("Segment Name",'Travel Time Calcs'!$B$9:$JC$9,0)),"--")</f>
        <v>From EB Loudoun County Pkwy to EB S Riding Blvd</v>
      </c>
      <c r="G10" s="555" t="str">
        <f>IFERROR(INDEX('Travel Time Calcs'!$B$7:$JC$109,MATCH($C10,'Travel Time Calcs'!$B$7:$B$109,0),MATCH("AVG-ALL",'Travel Time Calcs'!$B$8:$JC$8,0)),"--")</f>
        <v>--</v>
      </c>
      <c r="H10" s="555" t="str">
        <f>IFERROR(INDEX('Travel Time Calcs'!$B$7:$JC$109,MATCH($C10,'Travel Time Calcs'!$B$7:$B$109,0),MATCH("AVG-10",'Travel Time Calcs'!$B$8:$JC$8,0)),"--")</f>
        <v>--</v>
      </c>
      <c r="I10" s="579" t="str">
        <f>IFERROR(INDEX('Travel Time Calcs'!$B$7:$JC$109,MATCH($C10,'Travel Time Calcs'!$B$7:$B$109,0),MATCH("AVG-20",'Travel Time Calcs'!$B$8:$JC$8,0)),"--")</f>
        <v>--</v>
      </c>
      <c r="J10" s="555" t="str">
        <f>IFERROR(INDEX('Travel Time Calcs'!$B$7:$JC$109,MATCH($C10,'Travel Time Calcs'!$B$7:$B$109,0),MATCH("AVG-30",'Travel Time Calcs'!$B$8:$JC$8,0)),"--")</f>
        <v>--</v>
      </c>
      <c r="K10" s="555" t="str">
        <f>IFERROR(INDEX('Travel Time Calcs'!$B$7:$JC$109,MATCH($C10,'Travel Time Calcs'!$B$7:$B$109,0),MATCH("AVG-40",'Travel Time Calcs'!$B$8:$JC$8,0)),"--")</f>
        <v>--</v>
      </c>
      <c r="L10" s="559" t="str">
        <f>IFERROR(INDEX('Travel Time Calcs'!$B$7:$JC$109,MATCH($C10,'Travel Time Calcs'!$B$7:$B$109,0),MATCH("AVG-60",'Travel Time Calcs'!$B$8:$JC$8,0)),"--")</f>
        <v>--</v>
      </c>
      <c r="M10"/>
      <c r="N10" s="594">
        <f>E10</f>
        <v>1</v>
      </c>
      <c r="O10" s="595" t="str">
        <f>IFERROR(INDEX('Travel Time Calcs'!$B$7:$JC$109,MATCH($C10,'Travel Time Calcs'!$B$7:$B$109,0),MATCH("Segment Name",'Travel Time Calcs'!$B$9:$JC$9,0)),"--")</f>
        <v>From EB Loudoun County Pkwy to EB S Riding Blvd</v>
      </c>
      <c r="P10" s="597" t="str">
        <f xml:space="preserve"> IFERROR(
(INDEX('Travel Time Calcs'!$B$7:$JC$109,MATCH($C10,'Travel Time Calcs'!$B$7:$B$109,0),MATCH("AVG-DIST",'Travel Time Calcs'!$B$8:$JC$8,0))) /
(INDEX('Travel Time Calcs'!$B$7:$JC$109,MATCH($C10,'Travel Time Calcs'!$B$7:$B$109,0),MATCH("AVG-ALL",'Travel Time Calcs'!$B$8:$JC$8,0))*3600*24)/5280*3600,"--")</f>
        <v>--</v>
      </c>
      <c r="Q10" s="597" t="str">
        <f xml:space="preserve"> IFERROR(
(INDEX('Travel Time Calcs'!$B$7:$JC$109,MATCH($C10,'Travel Time Calcs'!$B$7:$B$109,0),MATCH("AVG-DIST",'Travel Time Calcs'!$B$8:$JC$8,0))) /
(INDEX('Travel Time Calcs'!$B$7:$JC$109,MATCH($C10,'Travel Time Calcs'!$B$7:$B$109,0),MATCH("AVG-10",'Travel Time Calcs'!$B$8:$JC$8,0))*3600*24)/5280*3600,"--")</f>
        <v>--</v>
      </c>
      <c r="R10" s="597" t="str">
        <f xml:space="preserve"> IFERROR(
(INDEX('Travel Time Calcs'!$B$7:$JC$109,MATCH($C10,'Travel Time Calcs'!$B$7:$B$109,0),MATCH("AVG-DIST",'Travel Time Calcs'!$B$8:$JC$8,0))) /
(INDEX('Travel Time Calcs'!$B$7:$JC$109,MATCH($C10,'Travel Time Calcs'!$B$7:$B$109,0),MATCH("AVG-20",'Travel Time Calcs'!$B$8:$JC$8,0))*3600*24)/5280*3600,"--")</f>
        <v>--</v>
      </c>
      <c r="S10" s="597" t="str">
        <f xml:space="preserve"> IFERROR(
(INDEX('Travel Time Calcs'!$B$7:$JC$109,MATCH($C10,'Travel Time Calcs'!$B$7:$B$109,0),MATCH("AVG-DIST",'Travel Time Calcs'!$B$8:$JC$8,0))) /
(INDEX('Travel Time Calcs'!$B$7:$JC$109,MATCH($C10,'Travel Time Calcs'!$B$7:$B$109,0),MATCH("AVG-30",'Travel Time Calcs'!$B$8:$JC$8,0))*3600*24)/5280*3600,"--")</f>
        <v>--</v>
      </c>
      <c r="T10" s="597" t="str">
        <f xml:space="preserve"> IFERROR(
(INDEX('Travel Time Calcs'!$B$7:$JC$109,MATCH($C10,'Travel Time Calcs'!$B$7:$B$109,0),MATCH("AVG-DIST",'Travel Time Calcs'!$B$8:$JC$8,0))) /
(INDEX('Travel Time Calcs'!$B$7:$JC$109,MATCH($C10,'Travel Time Calcs'!$B$7:$B$109,0),MATCH("AVG-40",'Travel Time Calcs'!$B$8:$JC$8,0))*3600*24)/5280*3600,"--")</f>
        <v>--</v>
      </c>
      <c r="U10" s="598" t="str">
        <f xml:space="preserve"> IFERROR(
(INDEX('Travel Time Calcs'!$B$7:$JC$109,MATCH($C10,'Travel Time Calcs'!$B$7:$B$109,0),MATCH("AVG-DIST",'Travel Time Calcs'!$B$8:$JC$8,0))) /
(INDEX('Travel Time Calcs'!$B$7:$JC$109,MATCH($C10,'Travel Time Calcs'!$B$7:$B$109,0),MATCH("AVG-60",'Travel Time Calcs'!$B$8:$JC$8,0))*3600*24)/5280*3600,"--")</f>
        <v>--</v>
      </c>
      <c r="V10" s="596"/>
      <c r="W10" s="594">
        <f>N10</f>
        <v>1</v>
      </c>
      <c r="X10" s="595" t="str">
        <f>IFERROR(INDEX('Travel Time Calcs'!$B$7:$JC$109,MATCH($C10,'Travel Time Calcs'!$B$7:$B$109,0),MATCH("Segment Name",'Travel Time Calcs'!$B$9:$JC$9,0)),"--")</f>
        <v>From EB Loudoun County Pkwy to EB S Riding Blvd</v>
      </c>
      <c r="Y10" s="599">
        <f>IFERROR(INDEX('Travel Time Calcs'!$B$7:$JC$109,MATCH($C10,'Travel Time Calcs'!$B$7:$B$109,0),MATCH("VEH-ALL",'Travel Time Calcs'!$B$8:$JC$8,0)),"--")</f>
        <v>0</v>
      </c>
      <c r="Z10" s="599">
        <f>IFERROR(INDEX('Travel Time Calcs'!$B$7:$JC$109,MATCH($C10,'Travel Time Calcs'!$B$7:$B$109,0),MATCH("VEH-10",'Travel Time Calcs'!$B$8:$JC$8,0)),"--")</f>
        <v>0</v>
      </c>
      <c r="AA10" s="599" t="str">
        <f>IFERROR(INDEX('Travel Time Calcs'!$B$7:$JC$109,MATCH($C10,'Travel Time Calcs'!$B$7:$B$109,0),MATCH("VEH-31",'Travel Time Calcs'!$B$8:$JC$8,0)),"--")</f>
        <v>--</v>
      </c>
      <c r="AB10" s="599" t="str">
        <f>IFERROR(INDEX('Travel Time Calcs'!$B$7:$JC$109,MATCH($C10,'Travel Time Calcs'!$B$7:$B$109,0),MATCH("VEH-32",'Travel Time Calcs'!$B$8:$JC$8,0)),"--")</f>
        <v>--</v>
      </c>
      <c r="AC10" s="599">
        <f>IFERROR(INDEX('Travel Time Calcs'!$B$7:$JC$109,MATCH($C10,'Travel Time Calcs'!$B$7:$B$109,0),MATCH("VEH-40",'Travel Time Calcs'!$B$8:$JC$8,0)),"--")</f>
        <v>0</v>
      </c>
      <c r="AD10" s="600">
        <f>IFERROR(INDEX('Travel Time Calcs'!$B$7:$JC$109,MATCH($C10,'Travel Time Calcs'!$B$7:$B$109,0),MATCH("VEH-60",'Travel Time Calcs'!$B$8:$JC$8,0)),"--")</f>
        <v>0</v>
      </c>
      <c r="AE10"/>
      <c r="AF10" s="553">
        <f>W10</f>
        <v>1</v>
      </c>
      <c r="AG10" s="554" t="str">
        <f>IFERROR(INDEX('Travel Time Calcs'!$B$7:$JC$109,MATCH($C10,'Travel Time Calcs'!$B$7:$B$109,0),MATCH("Segment Name",'Travel Time Calcs'!$B$9:$JC$9,0)),"--")</f>
        <v>From EB Loudoun County Pkwy to EB S Riding Blvd</v>
      </c>
      <c r="AH10" s="555" t="str">
        <f>IFERROR(INDEX('Travel Time Calcs'!$B$7:$JC$109,MATCH($C10,'Travel Time Calcs'!$B$7:$B$109,0),MATCH("StdevTime-ALL",'Travel Time Calcs'!$B$8:$JC$8,0)),"--")</f>
        <v>--</v>
      </c>
      <c r="AI10" s="555" t="str">
        <f>IFERROR(INDEX('Travel Time Calcs'!$B$7:$JC$109,MATCH($C10,'Travel Time Calcs'!$B$7:$B$109,0),MATCH("StdevTime-10",'Travel Time Calcs'!$B$8:$JC$8,0)),"--")</f>
        <v>--</v>
      </c>
      <c r="AJ10" s="579" t="str">
        <f>IFERROR(INDEX('Travel Time Calcs'!$B$7:$JC$109,MATCH($C10,'Travel Time Calcs'!$B$7:$B$109,0),MATCH("StdevTime-31",'Travel Time Calcs'!$B$8:$JC$8,0)),"--")</f>
        <v>--</v>
      </c>
      <c r="AK10" s="555" t="str">
        <f>IFERROR(INDEX('Travel Time Calcs'!$B$7:$JC$109,MATCH($C10,'Travel Time Calcs'!$B$7:$B$109,0),MATCH("StdevTime-30",'Travel Time Calcs'!$B$8:$JC$8,0)),"--")</f>
        <v>--</v>
      </c>
      <c r="AL10" s="555" t="str">
        <f>IFERROR(INDEX('Travel Time Calcs'!$B$7:$JC$109,MATCH($C10,'Travel Time Calcs'!$B$7:$B$109,0),MATCH("StdevTime-40",'Travel Time Calcs'!$B$8:$JC$8,0)),"--")</f>
        <v>--</v>
      </c>
      <c r="AM10" s="559" t="str">
        <f>IFERROR(INDEX('Travel Time Calcs'!$B$7:$JC$109,MATCH($C10,'Travel Time Calcs'!$B$7:$B$109,0),MATCH("StdevTime-60",'Travel Time Calcs'!$B$8:$JC$8,0)),"--")</f>
        <v>--</v>
      </c>
      <c r="AN10"/>
      <c r="AO10" s="126"/>
    </row>
    <row r="11" spans="1:41" s="442" customFormat="1" x14ac:dyDescent="0.35">
      <c r="A11" s="251" t="str">
        <f t="shared" ref="A11:A20" si="0">IF(OR(E11="",F11="--"),"H","")</f>
        <v/>
      </c>
      <c r="B11" s="817">
        <f t="shared" ref="B11:B20" ca="1" si="1">IFERROR(INDIRECT("B"&amp;ROW(B11)-11)+1,1)</f>
        <v>1</v>
      </c>
      <c r="C11" s="816">
        <f>'Travel Time Calibration'!C14</f>
        <v>2</v>
      </c>
      <c r="D11" s="805"/>
      <c r="E11" s="556">
        <f>'Travel Time Calibration'!E14</f>
        <v>2</v>
      </c>
      <c r="F11" s="557" t="str">
        <f>IFERROR(INDEX('Travel Time Calcs'!$B$7:$JC$109,MATCH($C11,'Travel Time Calcs'!$B$7:$B$109,0),MATCH("Segment Name",'Travel Time Calcs'!$B$9:$JC$9,0)),"--")</f>
        <v>From EB S Riding Blvd to EB Poland Rd/Tanner Ln</v>
      </c>
      <c r="G11" s="560" t="str">
        <f>IFERROR(INDEX('Travel Time Calcs'!$B$7:$JC$109,MATCH($C11,'Travel Time Calcs'!$B$7:$B$109,0),MATCH("AVG-ALL",'Travel Time Calcs'!$B$8:$JC$8,0)),"--")</f>
        <v>--</v>
      </c>
      <c r="H11" s="560" t="str">
        <f>IFERROR(INDEX('Travel Time Calcs'!$B$7:$JC$109,MATCH($C11,'Travel Time Calcs'!$B$7:$B$109,0),MATCH("AVG-10",'Travel Time Calcs'!$B$8:$JC$8,0)),"--")</f>
        <v>--</v>
      </c>
      <c r="I11" s="560" t="str">
        <f>IFERROR(INDEX('Travel Time Calcs'!$B$7:$JC$109,MATCH($C11,'Travel Time Calcs'!$B$7:$B$109,0),MATCH("AVG-20",'Travel Time Calcs'!$B$8:$JC$8,0)),"--")</f>
        <v>--</v>
      </c>
      <c r="J11" s="560" t="str">
        <f>IFERROR(INDEX('Travel Time Calcs'!$B$7:$JC$109,MATCH($C11,'Travel Time Calcs'!$B$7:$B$109,0),MATCH("AVG-30",'Travel Time Calcs'!$B$8:$JC$8,0)),"--")</f>
        <v>--</v>
      </c>
      <c r="K11" s="560" t="str">
        <f>IFERROR(INDEX('Travel Time Calcs'!$B$7:$JC$109,MATCH($C11,'Travel Time Calcs'!$B$7:$B$109,0),MATCH("AVG-40",'Travel Time Calcs'!$B$8:$JC$8,0)),"--")</f>
        <v>--</v>
      </c>
      <c r="L11" s="561" t="str">
        <f>IFERROR(INDEX('Travel Time Calcs'!$B$7:$JC$109,MATCH($C11,'Travel Time Calcs'!$B$7:$B$109,0),MATCH("AVG-60",'Travel Time Calcs'!$B$8:$JC$8,0)),"--")</f>
        <v>--</v>
      </c>
      <c r="M11"/>
      <c r="N11" s="556">
        <f t="shared" ref="N11:N19" si="2">E11</f>
        <v>2</v>
      </c>
      <c r="O11" s="557" t="str">
        <f>IFERROR(INDEX('Travel Time Calcs'!$B$7:$JC$109,MATCH($C11,'Travel Time Calcs'!$B$7:$B$109,0),MATCH("Segment Name",'Travel Time Calcs'!$B$9:$JC$9,0)),"--")</f>
        <v>From EB S Riding Blvd to EB Poland Rd/Tanner Ln</v>
      </c>
      <c r="P11" s="562" t="str">
        <f xml:space="preserve"> IFERROR(
(INDEX('Travel Time Calcs'!$B$7:$JC$109,MATCH($C11,'Travel Time Calcs'!$B$7:$B$109,0),MATCH("AVG-DIST",'Travel Time Calcs'!$B$8:$JC$8,0))) /
(INDEX('Travel Time Calcs'!$B$7:$JC$109,MATCH($C11,'Travel Time Calcs'!$B$7:$B$109,0),MATCH("AVG-ALL",'Travel Time Calcs'!$B$8:$JC$8,0))*3600*24)/5280*3600,"--")</f>
        <v>--</v>
      </c>
      <c r="Q11" s="562" t="str">
        <f xml:space="preserve"> IFERROR(
(INDEX('Travel Time Calcs'!$B$7:$JC$109,MATCH($C11,'Travel Time Calcs'!$B$7:$B$109,0),MATCH("AVG-DIST",'Travel Time Calcs'!$B$8:$JC$8,0))) /
(INDEX('Travel Time Calcs'!$B$7:$JC$109,MATCH($C11,'Travel Time Calcs'!$B$7:$B$109,0),MATCH("AVG-10",'Travel Time Calcs'!$B$8:$JC$8,0))*3600*24)/5280*3600,"--")</f>
        <v>--</v>
      </c>
      <c r="R11" s="562" t="str">
        <f xml:space="preserve"> IFERROR(
(INDEX('Travel Time Calcs'!$B$7:$JC$109,MATCH($C11,'Travel Time Calcs'!$B$7:$B$109,0),MATCH("AVG-DIST",'Travel Time Calcs'!$B$8:$JC$8,0))) /
(INDEX('Travel Time Calcs'!$B$7:$JC$109,MATCH($C11,'Travel Time Calcs'!$B$7:$B$109,0),MATCH("AVG-20",'Travel Time Calcs'!$B$8:$JC$8,0))*3600*24)/5280*3600,"--")</f>
        <v>--</v>
      </c>
      <c r="S11" s="562" t="str">
        <f xml:space="preserve"> IFERROR(
(INDEX('Travel Time Calcs'!$B$7:$JC$109,MATCH($C11,'Travel Time Calcs'!$B$7:$B$109,0),MATCH("AVG-DIST",'Travel Time Calcs'!$B$8:$JC$8,0))) /
(INDEX('Travel Time Calcs'!$B$7:$JC$109,MATCH($C11,'Travel Time Calcs'!$B$7:$B$109,0),MATCH("AVG-30",'Travel Time Calcs'!$B$8:$JC$8,0))*3600*24)/5280*3600,"--")</f>
        <v>--</v>
      </c>
      <c r="T11" s="562" t="str">
        <f xml:space="preserve"> IFERROR(
(INDEX('Travel Time Calcs'!$B$7:$JC$109,MATCH($C11,'Travel Time Calcs'!$B$7:$B$109,0),MATCH("AVG-DIST",'Travel Time Calcs'!$B$8:$JC$8,0))) /
(INDEX('Travel Time Calcs'!$B$7:$JC$109,MATCH($C11,'Travel Time Calcs'!$B$7:$B$109,0),MATCH("AVG-40",'Travel Time Calcs'!$B$8:$JC$8,0))*3600*24)/5280*3600,"--")</f>
        <v>--</v>
      </c>
      <c r="U11" s="563" t="str">
        <f xml:space="preserve"> IFERROR(
(INDEX('Travel Time Calcs'!$B$7:$JC$109,MATCH($C11,'Travel Time Calcs'!$B$7:$B$109,0),MATCH("AVG-DIST",'Travel Time Calcs'!$B$8:$JC$8,0))) /
(INDEX('Travel Time Calcs'!$B$7:$JC$109,MATCH($C11,'Travel Time Calcs'!$B$7:$B$109,0),MATCH("AVG-60",'Travel Time Calcs'!$B$8:$JC$8,0))*3600*24)/5280*3600,"--")</f>
        <v>--</v>
      </c>
      <c r="V11" s="596"/>
      <c r="W11" s="556">
        <f t="shared" ref="W11:W19" si="3">N11</f>
        <v>2</v>
      </c>
      <c r="X11" s="557" t="str">
        <f>IFERROR(INDEX('Travel Time Calcs'!$B$7:$JC$109,MATCH($C11,'Travel Time Calcs'!$B$7:$B$109,0),MATCH("Segment Name",'Travel Time Calcs'!$B$9:$JC$9,0)),"--")</f>
        <v>From EB S Riding Blvd to EB Poland Rd/Tanner Ln</v>
      </c>
      <c r="Y11" s="564">
        <f>IFERROR(INDEX('Travel Time Calcs'!$B$7:$JC$109,MATCH($C11,'Travel Time Calcs'!$B$7:$B$109,0),MATCH("VEH-ALL",'Travel Time Calcs'!$B$8:$JC$8,0)),"--")</f>
        <v>0</v>
      </c>
      <c r="Z11" s="564">
        <f>IFERROR(INDEX('Travel Time Calcs'!$B$7:$JC$109,MATCH($C11,'Travel Time Calcs'!$B$7:$B$109,0),MATCH("VEH-10",'Travel Time Calcs'!$B$8:$JC$8,0)),"--")</f>
        <v>0</v>
      </c>
      <c r="AA11" s="564" t="str">
        <f>IFERROR(INDEX('Travel Time Calcs'!$B$7:$JC$109,MATCH($C11,'Travel Time Calcs'!$B$7:$B$109,0),MATCH("VEH-31",'Travel Time Calcs'!$B$8:$JC$8,0)),"--")</f>
        <v>--</v>
      </c>
      <c r="AB11" s="564" t="str">
        <f>IFERROR(INDEX('Travel Time Calcs'!$B$7:$JC$109,MATCH($C11,'Travel Time Calcs'!$B$7:$B$109,0),MATCH("VEH-32",'Travel Time Calcs'!$B$8:$JC$8,0)),"--")</f>
        <v>--</v>
      </c>
      <c r="AC11" s="564">
        <f>IFERROR(INDEX('Travel Time Calcs'!$B$7:$JC$109,MATCH($C11,'Travel Time Calcs'!$B$7:$B$109,0),MATCH("VEH-40",'Travel Time Calcs'!$B$8:$JC$8,0)),"--")</f>
        <v>0</v>
      </c>
      <c r="AD11" s="565">
        <f>IFERROR(INDEX('Travel Time Calcs'!$B$7:$JC$109,MATCH($C11,'Travel Time Calcs'!$B$7:$B$109,0),MATCH("VEH-60",'Travel Time Calcs'!$B$8:$JC$8,0)),"--")</f>
        <v>0</v>
      </c>
      <c r="AE11"/>
      <c r="AF11" s="556">
        <f t="shared" ref="AF11:AF19" si="4">W11</f>
        <v>2</v>
      </c>
      <c r="AG11" s="557" t="str">
        <f>IFERROR(INDEX('Travel Time Calcs'!$B$7:$JC$109,MATCH($C11,'Travel Time Calcs'!$B$7:$B$109,0),MATCH("Segment Name",'Travel Time Calcs'!$B$9:$JC$9,0)),"--")</f>
        <v>From EB S Riding Blvd to EB Poland Rd/Tanner Ln</v>
      </c>
      <c r="AH11" s="560" t="str">
        <f>IFERROR(INDEX('Travel Time Calcs'!$B$7:$JC$109,MATCH($C11,'Travel Time Calcs'!$B$7:$B$109,0),MATCH("StdevTime-ALL",'Travel Time Calcs'!$B$8:$JC$8,0)),"--")</f>
        <v>--</v>
      </c>
      <c r="AI11" s="560" t="str">
        <f>IFERROR(INDEX('Travel Time Calcs'!$B$7:$JC$109,MATCH($C11,'Travel Time Calcs'!$B$7:$B$109,0),MATCH("StdevTime-10",'Travel Time Calcs'!$B$8:$JC$8,0)),"--")</f>
        <v>--</v>
      </c>
      <c r="AJ11" s="560" t="str">
        <f>IFERROR(INDEX('Travel Time Calcs'!$B$7:$JC$109,MATCH($C11,'Travel Time Calcs'!$B$7:$B$109,0),MATCH("StdevTime-31",'Travel Time Calcs'!$B$8:$JC$8,0)),"--")</f>
        <v>--</v>
      </c>
      <c r="AK11" s="560" t="str">
        <f>IFERROR(INDEX('Travel Time Calcs'!$B$7:$JC$109,MATCH($C11,'Travel Time Calcs'!$B$7:$B$109,0),MATCH("StdevTime-30",'Travel Time Calcs'!$B$8:$JC$8,0)),"--")</f>
        <v>--</v>
      </c>
      <c r="AL11" s="560" t="str">
        <f>IFERROR(INDEX('Travel Time Calcs'!$B$7:$JC$109,MATCH($C11,'Travel Time Calcs'!$B$7:$B$109,0),MATCH("StdevTime-40",'Travel Time Calcs'!$B$8:$JC$8,0)),"--")</f>
        <v>--</v>
      </c>
      <c r="AM11" s="561" t="str">
        <f>IFERROR(INDEX('Travel Time Calcs'!$B$7:$JC$109,MATCH($C11,'Travel Time Calcs'!$B$7:$B$109,0),MATCH("StdevTime-60",'Travel Time Calcs'!$B$8:$JC$8,0)),"--")</f>
        <v>--</v>
      </c>
      <c r="AN11"/>
      <c r="AO11" s="126"/>
    </row>
    <row r="12" spans="1:41" s="442" customFormat="1" x14ac:dyDescent="0.35">
      <c r="A12" s="251" t="str">
        <f t="shared" si="0"/>
        <v/>
      </c>
      <c r="B12" s="817">
        <f t="shared" ca="1" si="1"/>
        <v>1</v>
      </c>
      <c r="C12" s="816">
        <f>'Travel Time Calibration'!C15</f>
        <v>3</v>
      </c>
      <c r="D12" s="805"/>
      <c r="E12" s="556">
        <f>'Travel Time Calibration'!E15</f>
        <v>3</v>
      </c>
      <c r="F12" s="557" t="str">
        <f>IFERROR(INDEX('Travel Time Calcs'!$B$7:$JC$109,MATCH($C12,'Travel Time Calcs'!$B$7:$B$109,0),MATCH("Segment Name",'Travel Time Calcs'!$B$9:$JC$9,0)),"--")</f>
        <v>From EB Poland Rd/Tanner Ln to EB Tall Cedars Pkwy</v>
      </c>
      <c r="G12" s="560" t="str">
        <f>IFERROR(INDEX('Travel Time Calcs'!$B$7:$JC$109,MATCH($C12,'Travel Time Calcs'!$B$7:$B$109,0),MATCH("AVG-ALL",'Travel Time Calcs'!$B$8:$JC$8,0)),"--")</f>
        <v>--</v>
      </c>
      <c r="H12" s="560" t="str">
        <f>IFERROR(INDEX('Travel Time Calcs'!$B$7:$JC$109,MATCH($C12,'Travel Time Calcs'!$B$7:$B$109,0),MATCH("AVG-10",'Travel Time Calcs'!$B$8:$JC$8,0)),"--")</f>
        <v>--</v>
      </c>
      <c r="I12" s="560" t="str">
        <f>IFERROR(INDEX('Travel Time Calcs'!$B$7:$JC$109,MATCH($C12,'Travel Time Calcs'!$B$7:$B$109,0),MATCH("AVG-20",'Travel Time Calcs'!$B$8:$JC$8,0)),"--")</f>
        <v>--</v>
      </c>
      <c r="J12" s="560" t="str">
        <f>IFERROR(INDEX('Travel Time Calcs'!$B$7:$JC$109,MATCH($C12,'Travel Time Calcs'!$B$7:$B$109,0),MATCH("AVG-30",'Travel Time Calcs'!$B$8:$JC$8,0)),"--")</f>
        <v>--</v>
      </c>
      <c r="K12" s="560" t="str">
        <f>IFERROR(INDEX('Travel Time Calcs'!$B$7:$JC$109,MATCH($C12,'Travel Time Calcs'!$B$7:$B$109,0),MATCH("AVG-40",'Travel Time Calcs'!$B$8:$JC$8,0)),"--")</f>
        <v>--</v>
      </c>
      <c r="L12" s="561" t="str">
        <f>IFERROR(INDEX('Travel Time Calcs'!$B$7:$JC$109,MATCH($C12,'Travel Time Calcs'!$B$7:$B$109,0),MATCH("AVG-60",'Travel Time Calcs'!$B$8:$JC$8,0)),"--")</f>
        <v>--</v>
      </c>
      <c r="M12"/>
      <c r="N12" s="556">
        <f t="shared" si="2"/>
        <v>3</v>
      </c>
      <c r="O12" s="557" t="str">
        <f>IFERROR(INDEX('Travel Time Calcs'!$B$7:$JC$109,MATCH($C12,'Travel Time Calcs'!$B$7:$B$109,0),MATCH("Segment Name",'Travel Time Calcs'!$B$9:$JC$9,0)),"--")</f>
        <v>From EB Poland Rd/Tanner Ln to EB Tall Cedars Pkwy</v>
      </c>
      <c r="P12" s="562" t="str">
        <f xml:space="preserve"> IFERROR(
(INDEX('Travel Time Calcs'!$B$7:$JC$109,MATCH($C12,'Travel Time Calcs'!$B$7:$B$109,0),MATCH("AVG-DIST",'Travel Time Calcs'!$B$8:$JC$8,0))) /
(INDEX('Travel Time Calcs'!$B$7:$JC$109,MATCH($C12,'Travel Time Calcs'!$B$7:$B$109,0),MATCH("AVG-ALL",'Travel Time Calcs'!$B$8:$JC$8,0))*3600*24)/5280*3600,"--")</f>
        <v>--</v>
      </c>
      <c r="Q12" s="562" t="str">
        <f xml:space="preserve"> IFERROR(
(INDEX('Travel Time Calcs'!$B$7:$JC$109,MATCH($C12,'Travel Time Calcs'!$B$7:$B$109,0),MATCH("AVG-DIST",'Travel Time Calcs'!$B$8:$JC$8,0))) /
(INDEX('Travel Time Calcs'!$B$7:$JC$109,MATCH($C12,'Travel Time Calcs'!$B$7:$B$109,0),MATCH("AVG-10",'Travel Time Calcs'!$B$8:$JC$8,0))*3600*24)/5280*3600,"--")</f>
        <v>--</v>
      </c>
      <c r="R12" s="562" t="str">
        <f xml:space="preserve"> IFERROR(
(INDEX('Travel Time Calcs'!$B$7:$JC$109,MATCH($C12,'Travel Time Calcs'!$B$7:$B$109,0),MATCH("AVG-DIST",'Travel Time Calcs'!$B$8:$JC$8,0))) /
(INDEX('Travel Time Calcs'!$B$7:$JC$109,MATCH($C12,'Travel Time Calcs'!$B$7:$B$109,0),MATCH("AVG-20",'Travel Time Calcs'!$B$8:$JC$8,0))*3600*24)/5280*3600,"--")</f>
        <v>--</v>
      </c>
      <c r="S12" s="562" t="str">
        <f xml:space="preserve"> IFERROR(
(INDEX('Travel Time Calcs'!$B$7:$JC$109,MATCH($C12,'Travel Time Calcs'!$B$7:$B$109,0),MATCH("AVG-DIST",'Travel Time Calcs'!$B$8:$JC$8,0))) /
(INDEX('Travel Time Calcs'!$B$7:$JC$109,MATCH($C12,'Travel Time Calcs'!$B$7:$B$109,0),MATCH("AVG-30",'Travel Time Calcs'!$B$8:$JC$8,0))*3600*24)/5280*3600,"--")</f>
        <v>--</v>
      </c>
      <c r="T12" s="562" t="str">
        <f xml:space="preserve"> IFERROR(
(INDEX('Travel Time Calcs'!$B$7:$JC$109,MATCH($C12,'Travel Time Calcs'!$B$7:$B$109,0),MATCH("AVG-DIST",'Travel Time Calcs'!$B$8:$JC$8,0))) /
(INDEX('Travel Time Calcs'!$B$7:$JC$109,MATCH($C12,'Travel Time Calcs'!$B$7:$B$109,0),MATCH("AVG-40",'Travel Time Calcs'!$B$8:$JC$8,0))*3600*24)/5280*3600,"--")</f>
        <v>--</v>
      </c>
      <c r="U12" s="563" t="str">
        <f xml:space="preserve"> IFERROR(
(INDEX('Travel Time Calcs'!$B$7:$JC$109,MATCH($C12,'Travel Time Calcs'!$B$7:$B$109,0),MATCH("AVG-DIST",'Travel Time Calcs'!$B$8:$JC$8,0))) /
(INDEX('Travel Time Calcs'!$B$7:$JC$109,MATCH($C12,'Travel Time Calcs'!$B$7:$B$109,0),MATCH("AVG-60",'Travel Time Calcs'!$B$8:$JC$8,0))*3600*24)/5280*3600,"--")</f>
        <v>--</v>
      </c>
      <c r="V12" s="596"/>
      <c r="W12" s="556">
        <f t="shared" si="3"/>
        <v>3</v>
      </c>
      <c r="X12" s="557" t="str">
        <f>IFERROR(INDEX('Travel Time Calcs'!$B$7:$JC$109,MATCH($C12,'Travel Time Calcs'!$B$7:$B$109,0),MATCH("Segment Name",'Travel Time Calcs'!$B$9:$JC$9,0)),"--")</f>
        <v>From EB Poland Rd/Tanner Ln to EB Tall Cedars Pkwy</v>
      </c>
      <c r="Y12" s="564">
        <f>IFERROR(INDEX('Travel Time Calcs'!$B$7:$JC$109,MATCH($C12,'Travel Time Calcs'!$B$7:$B$109,0),MATCH("VEH-ALL",'Travel Time Calcs'!$B$8:$JC$8,0)),"--")</f>
        <v>0</v>
      </c>
      <c r="Z12" s="564">
        <f>IFERROR(INDEX('Travel Time Calcs'!$B$7:$JC$109,MATCH($C12,'Travel Time Calcs'!$B$7:$B$109,0),MATCH("VEH-10",'Travel Time Calcs'!$B$8:$JC$8,0)),"--")</f>
        <v>0</v>
      </c>
      <c r="AA12" s="564" t="str">
        <f>IFERROR(INDEX('Travel Time Calcs'!$B$7:$JC$109,MATCH($C12,'Travel Time Calcs'!$B$7:$B$109,0),MATCH("VEH-31",'Travel Time Calcs'!$B$8:$JC$8,0)),"--")</f>
        <v>--</v>
      </c>
      <c r="AB12" s="564" t="str">
        <f>IFERROR(INDEX('Travel Time Calcs'!$B$7:$JC$109,MATCH($C12,'Travel Time Calcs'!$B$7:$B$109,0),MATCH("VEH-32",'Travel Time Calcs'!$B$8:$JC$8,0)),"--")</f>
        <v>--</v>
      </c>
      <c r="AC12" s="564">
        <f>IFERROR(INDEX('Travel Time Calcs'!$B$7:$JC$109,MATCH($C12,'Travel Time Calcs'!$B$7:$B$109,0),MATCH("VEH-40",'Travel Time Calcs'!$B$8:$JC$8,0)),"--")</f>
        <v>0</v>
      </c>
      <c r="AD12" s="565">
        <f>IFERROR(INDEX('Travel Time Calcs'!$B$7:$JC$109,MATCH($C12,'Travel Time Calcs'!$B$7:$B$109,0),MATCH("VEH-60",'Travel Time Calcs'!$B$8:$JC$8,0)),"--")</f>
        <v>0</v>
      </c>
      <c r="AE12"/>
      <c r="AF12" s="556">
        <f t="shared" si="4"/>
        <v>3</v>
      </c>
      <c r="AG12" s="557" t="str">
        <f>IFERROR(INDEX('Travel Time Calcs'!$B$7:$JC$109,MATCH($C12,'Travel Time Calcs'!$B$7:$B$109,0),MATCH("Segment Name",'Travel Time Calcs'!$B$9:$JC$9,0)),"--")</f>
        <v>From EB Poland Rd/Tanner Ln to EB Tall Cedars Pkwy</v>
      </c>
      <c r="AH12" s="560" t="str">
        <f>IFERROR(INDEX('Travel Time Calcs'!$B$7:$JC$109,MATCH($C12,'Travel Time Calcs'!$B$7:$B$109,0),MATCH("StdevTime-ALL",'Travel Time Calcs'!$B$8:$JC$8,0)),"--")</f>
        <v>--</v>
      </c>
      <c r="AI12" s="560" t="str">
        <f>IFERROR(INDEX('Travel Time Calcs'!$B$7:$JC$109,MATCH($C12,'Travel Time Calcs'!$B$7:$B$109,0),MATCH("StdevTime-10",'Travel Time Calcs'!$B$8:$JC$8,0)),"--")</f>
        <v>--</v>
      </c>
      <c r="AJ12" s="560" t="str">
        <f>IFERROR(INDEX('Travel Time Calcs'!$B$7:$JC$109,MATCH($C12,'Travel Time Calcs'!$B$7:$B$109,0),MATCH("StdevTime-31",'Travel Time Calcs'!$B$8:$JC$8,0)),"--")</f>
        <v>--</v>
      </c>
      <c r="AK12" s="560" t="str">
        <f>IFERROR(INDEX('Travel Time Calcs'!$B$7:$JC$109,MATCH($C12,'Travel Time Calcs'!$B$7:$B$109,0),MATCH("StdevTime-30",'Travel Time Calcs'!$B$8:$JC$8,0)),"--")</f>
        <v>--</v>
      </c>
      <c r="AL12" s="560" t="str">
        <f>IFERROR(INDEX('Travel Time Calcs'!$B$7:$JC$109,MATCH($C12,'Travel Time Calcs'!$B$7:$B$109,0),MATCH("StdevTime-40",'Travel Time Calcs'!$B$8:$JC$8,0)),"--")</f>
        <v>--</v>
      </c>
      <c r="AM12" s="561" t="str">
        <f>IFERROR(INDEX('Travel Time Calcs'!$B$7:$JC$109,MATCH($C12,'Travel Time Calcs'!$B$7:$B$109,0),MATCH("StdevTime-60",'Travel Time Calcs'!$B$8:$JC$8,0)),"--")</f>
        <v>--</v>
      </c>
      <c r="AN12"/>
      <c r="AO12" s="126"/>
    </row>
    <row r="13" spans="1:41" s="442" customFormat="1" x14ac:dyDescent="0.35">
      <c r="A13" s="251" t="str">
        <f t="shared" si="0"/>
        <v>H</v>
      </c>
      <c r="B13" s="817">
        <f t="shared" ca="1" si="1"/>
        <v>1</v>
      </c>
      <c r="C13" s="816">
        <f>'Travel Time Calibration'!C16</f>
        <v>0</v>
      </c>
      <c r="D13" s="805"/>
      <c r="E13" s="556" t="str">
        <f>'Travel Time Calibration'!E16</f>
        <v/>
      </c>
      <c r="F13" s="557" t="str">
        <f>IFERROR(INDEX('Travel Time Calcs'!$B$7:$JC$109,MATCH($C13,'Travel Time Calcs'!$B$7:$B$109,0),MATCH("Segment Name",'Travel Time Calcs'!$B$9:$JC$9,0)),"--")</f>
        <v>--</v>
      </c>
      <c r="G13" s="560" t="str">
        <f>IFERROR(INDEX('Travel Time Calcs'!$B$7:$JC$109,MATCH($C13,'Travel Time Calcs'!$B$7:$B$109,0),MATCH("AVG-ALL",'Travel Time Calcs'!$B$8:$JC$8,0)),"--")</f>
        <v>--</v>
      </c>
      <c r="H13" s="560" t="str">
        <f>IFERROR(INDEX('Travel Time Calcs'!$B$7:$JC$109,MATCH($C13,'Travel Time Calcs'!$B$7:$B$109,0),MATCH("AVG-10",'Travel Time Calcs'!$B$8:$JC$8,0)),"--")</f>
        <v>--</v>
      </c>
      <c r="I13" s="560" t="str">
        <f>IFERROR(INDEX('Travel Time Calcs'!$B$7:$JC$109,MATCH($C13,'Travel Time Calcs'!$B$7:$B$109,0),MATCH("AVG-20",'Travel Time Calcs'!$B$8:$JC$8,0)),"--")</f>
        <v>--</v>
      </c>
      <c r="J13" s="560" t="str">
        <f>IFERROR(INDEX('Travel Time Calcs'!$B$7:$JC$109,MATCH($C13,'Travel Time Calcs'!$B$7:$B$109,0),MATCH("AVG-30",'Travel Time Calcs'!$B$8:$JC$8,0)),"--")</f>
        <v>--</v>
      </c>
      <c r="K13" s="560" t="str">
        <f>IFERROR(INDEX('Travel Time Calcs'!$B$7:$JC$109,MATCH($C13,'Travel Time Calcs'!$B$7:$B$109,0),MATCH("AVG-40",'Travel Time Calcs'!$B$8:$JC$8,0)),"--")</f>
        <v>--</v>
      </c>
      <c r="L13" s="561" t="str">
        <f>IFERROR(INDEX('Travel Time Calcs'!$B$7:$JC$109,MATCH($C13,'Travel Time Calcs'!$B$7:$B$109,0),MATCH("AVG-60",'Travel Time Calcs'!$B$8:$JC$8,0)),"--")</f>
        <v>--</v>
      </c>
      <c r="M13"/>
      <c r="N13" s="556" t="str">
        <f t="shared" si="2"/>
        <v/>
      </c>
      <c r="O13" s="557" t="str">
        <f>IFERROR(INDEX('Travel Time Calcs'!$B$7:$JC$109,MATCH($C13,'Travel Time Calcs'!$B$7:$B$109,0),MATCH("Segment Name",'Travel Time Calcs'!$B$9:$JC$9,0)),"--")</f>
        <v>--</v>
      </c>
      <c r="P13" s="562" t="str">
        <f xml:space="preserve"> IFERROR(
(INDEX('Travel Time Calcs'!$B$7:$JC$109,MATCH($C13,'Travel Time Calcs'!$B$7:$B$109,0),MATCH("AVG-DIST",'Travel Time Calcs'!$B$8:$JC$8,0))) /
(INDEX('Travel Time Calcs'!$B$7:$JC$109,MATCH($C13,'Travel Time Calcs'!$B$7:$B$109,0),MATCH("AVG-ALL",'Travel Time Calcs'!$B$8:$JC$8,0))*3600*24)/5280*3600,"--")</f>
        <v>--</v>
      </c>
      <c r="Q13" s="562" t="str">
        <f xml:space="preserve"> IFERROR(
(INDEX('Travel Time Calcs'!$B$7:$JC$109,MATCH($C13,'Travel Time Calcs'!$B$7:$B$109,0),MATCH("AVG-DIST",'Travel Time Calcs'!$B$8:$JC$8,0))) /
(INDEX('Travel Time Calcs'!$B$7:$JC$109,MATCH($C13,'Travel Time Calcs'!$B$7:$B$109,0),MATCH("AVG-10",'Travel Time Calcs'!$B$8:$JC$8,0))*3600*24)/5280*3600,"--")</f>
        <v>--</v>
      </c>
      <c r="R13" s="562" t="str">
        <f xml:space="preserve"> IFERROR(
(INDEX('Travel Time Calcs'!$B$7:$JC$109,MATCH($C13,'Travel Time Calcs'!$B$7:$B$109,0),MATCH("AVG-DIST",'Travel Time Calcs'!$B$8:$JC$8,0))) /
(INDEX('Travel Time Calcs'!$B$7:$JC$109,MATCH($C13,'Travel Time Calcs'!$B$7:$B$109,0),MATCH("AVG-20",'Travel Time Calcs'!$B$8:$JC$8,0))*3600*24)/5280*3600,"--")</f>
        <v>--</v>
      </c>
      <c r="S13" s="562" t="str">
        <f xml:space="preserve"> IFERROR(
(INDEX('Travel Time Calcs'!$B$7:$JC$109,MATCH($C13,'Travel Time Calcs'!$B$7:$B$109,0),MATCH("AVG-DIST",'Travel Time Calcs'!$B$8:$JC$8,0))) /
(INDEX('Travel Time Calcs'!$B$7:$JC$109,MATCH($C13,'Travel Time Calcs'!$B$7:$B$109,0),MATCH("AVG-30",'Travel Time Calcs'!$B$8:$JC$8,0))*3600*24)/5280*3600,"--")</f>
        <v>--</v>
      </c>
      <c r="T13" s="562" t="str">
        <f xml:space="preserve"> IFERROR(
(INDEX('Travel Time Calcs'!$B$7:$JC$109,MATCH($C13,'Travel Time Calcs'!$B$7:$B$109,0),MATCH("AVG-DIST",'Travel Time Calcs'!$B$8:$JC$8,0))) /
(INDEX('Travel Time Calcs'!$B$7:$JC$109,MATCH($C13,'Travel Time Calcs'!$B$7:$B$109,0),MATCH("AVG-40",'Travel Time Calcs'!$B$8:$JC$8,0))*3600*24)/5280*3600,"--")</f>
        <v>--</v>
      </c>
      <c r="U13" s="563" t="str">
        <f xml:space="preserve"> IFERROR(
(INDEX('Travel Time Calcs'!$B$7:$JC$109,MATCH($C13,'Travel Time Calcs'!$B$7:$B$109,0),MATCH("AVG-DIST",'Travel Time Calcs'!$B$8:$JC$8,0))) /
(INDEX('Travel Time Calcs'!$B$7:$JC$109,MATCH($C13,'Travel Time Calcs'!$B$7:$B$109,0),MATCH("AVG-60",'Travel Time Calcs'!$B$8:$JC$8,0))*3600*24)/5280*3600,"--")</f>
        <v>--</v>
      </c>
      <c r="V13" s="596"/>
      <c r="W13" s="556" t="str">
        <f t="shared" si="3"/>
        <v/>
      </c>
      <c r="X13" s="557" t="str">
        <f>IFERROR(INDEX('Travel Time Calcs'!$B$7:$JC$109,MATCH($C13,'Travel Time Calcs'!$B$7:$B$109,0),MATCH("Segment Name",'Travel Time Calcs'!$B$9:$JC$9,0)),"--")</f>
        <v>--</v>
      </c>
      <c r="Y13" s="564" t="str">
        <f>IFERROR(INDEX('Travel Time Calcs'!$B$7:$JC$109,MATCH($C13,'Travel Time Calcs'!$B$7:$B$109,0),MATCH("VEH-ALL",'Travel Time Calcs'!$B$8:$JC$8,0)),"--")</f>
        <v>--</v>
      </c>
      <c r="Z13" s="564" t="str">
        <f>IFERROR(INDEX('Travel Time Calcs'!$B$7:$JC$109,MATCH($C13,'Travel Time Calcs'!$B$7:$B$109,0),MATCH("VEH-10",'Travel Time Calcs'!$B$8:$JC$8,0)),"--")</f>
        <v>--</v>
      </c>
      <c r="AA13" s="564" t="str">
        <f>IFERROR(INDEX('Travel Time Calcs'!$B$7:$JC$109,MATCH($C13,'Travel Time Calcs'!$B$7:$B$109,0),MATCH("VEH-31",'Travel Time Calcs'!$B$8:$JC$8,0)),"--")</f>
        <v>--</v>
      </c>
      <c r="AB13" s="564" t="str">
        <f>IFERROR(INDEX('Travel Time Calcs'!$B$7:$JC$109,MATCH($C13,'Travel Time Calcs'!$B$7:$B$109,0),MATCH("VEH-32",'Travel Time Calcs'!$B$8:$JC$8,0)),"--")</f>
        <v>--</v>
      </c>
      <c r="AC13" s="564" t="str">
        <f>IFERROR(INDEX('Travel Time Calcs'!$B$7:$JC$109,MATCH($C13,'Travel Time Calcs'!$B$7:$B$109,0),MATCH("VEH-40",'Travel Time Calcs'!$B$8:$JC$8,0)),"--")</f>
        <v>--</v>
      </c>
      <c r="AD13" s="565" t="str">
        <f>IFERROR(INDEX('Travel Time Calcs'!$B$7:$JC$109,MATCH($C13,'Travel Time Calcs'!$B$7:$B$109,0),MATCH("VEH-60",'Travel Time Calcs'!$B$8:$JC$8,0)),"--")</f>
        <v>--</v>
      </c>
      <c r="AE13"/>
      <c r="AF13" s="556" t="str">
        <f t="shared" si="4"/>
        <v/>
      </c>
      <c r="AG13" s="557" t="str">
        <f>IFERROR(INDEX('Travel Time Calcs'!$B$7:$JC$109,MATCH($C13,'Travel Time Calcs'!$B$7:$B$109,0),MATCH("Segment Name",'Travel Time Calcs'!$B$9:$JC$9,0)),"--")</f>
        <v>--</v>
      </c>
      <c r="AH13" s="560" t="str">
        <f>IFERROR(INDEX('Travel Time Calcs'!$B$7:$JC$109,MATCH($C13,'Travel Time Calcs'!$B$7:$B$109,0),MATCH("StdevTime-ALL",'Travel Time Calcs'!$B$8:$JC$8,0)),"--")</f>
        <v>--</v>
      </c>
      <c r="AI13" s="560" t="str">
        <f>IFERROR(INDEX('Travel Time Calcs'!$B$7:$JC$109,MATCH($C13,'Travel Time Calcs'!$B$7:$B$109,0),MATCH("StdevTime-10",'Travel Time Calcs'!$B$8:$JC$8,0)),"--")</f>
        <v>--</v>
      </c>
      <c r="AJ13" s="560" t="str">
        <f>IFERROR(INDEX('Travel Time Calcs'!$B$7:$JC$109,MATCH($C13,'Travel Time Calcs'!$B$7:$B$109,0),MATCH("StdevTime-31",'Travel Time Calcs'!$B$8:$JC$8,0)),"--")</f>
        <v>--</v>
      </c>
      <c r="AK13" s="560" t="str">
        <f>IFERROR(INDEX('Travel Time Calcs'!$B$7:$JC$109,MATCH($C13,'Travel Time Calcs'!$B$7:$B$109,0),MATCH("StdevTime-30",'Travel Time Calcs'!$B$8:$JC$8,0)),"--")</f>
        <v>--</v>
      </c>
      <c r="AL13" s="560" t="str">
        <f>IFERROR(INDEX('Travel Time Calcs'!$B$7:$JC$109,MATCH($C13,'Travel Time Calcs'!$B$7:$B$109,0),MATCH("StdevTime-40",'Travel Time Calcs'!$B$8:$JC$8,0)),"--")</f>
        <v>--</v>
      </c>
      <c r="AM13" s="561" t="str">
        <f>IFERROR(INDEX('Travel Time Calcs'!$B$7:$JC$109,MATCH($C13,'Travel Time Calcs'!$B$7:$B$109,0),MATCH("StdevTime-60",'Travel Time Calcs'!$B$8:$JC$8,0)),"--")</f>
        <v>--</v>
      </c>
      <c r="AN13"/>
      <c r="AO13" s="126"/>
    </row>
    <row r="14" spans="1:41" s="442" customFormat="1" x14ac:dyDescent="0.35">
      <c r="A14" s="251" t="str">
        <f t="shared" si="0"/>
        <v>H</v>
      </c>
      <c r="B14" s="817">
        <f t="shared" ca="1" si="1"/>
        <v>1</v>
      </c>
      <c r="C14" s="816">
        <f>'Travel Time Calibration'!C17</f>
        <v>0</v>
      </c>
      <c r="D14" s="805"/>
      <c r="E14" s="556" t="str">
        <f>'Travel Time Calibration'!E17</f>
        <v/>
      </c>
      <c r="F14" s="557" t="str">
        <f>IFERROR(INDEX('Travel Time Calcs'!$B$7:$JC$109,MATCH($C14,'Travel Time Calcs'!$B$7:$B$109,0),MATCH("Segment Name",'Travel Time Calcs'!$B$9:$JC$9,0)),"--")</f>
        <v>--</v>
      </c>
      <c r="G14" s="560" t="str">
        <f>IFERROR(INDEX('Travel Time Calcs'!$B$7:$JC$109,MATCH($C14,'Travel Time Calcs'!$B$7:$B$109,0),MATCH("AVG-ALL",'Travel Time Calcs'!$B$8:$JC$8,0)),"--")</f>
        <v>--</v>
      </c>
      <c r="H14" s="560" t="str">
        <f>IFERROR(INDEX('Travel Time Calcs'!$B$7:$JC$109,MATCH($C14,'Travel Time Calcs'!$B$7:$B$109,0),MATCH("AVG-10",'Travel Time Calcs'!$B$8:$JC$8,0)),"--")</f>
        <v>--</v>
      </c>
      <c r="I14" s="560" t="str">
        <f>IFERROR(INDEX('Travel Time Calcs'!$B$7:$JC$109,MATCH($C14,'Travel Time Calcs'!$B$7:$B$109,0),MATCH("AVG-20",'Travel Time Calcs'!$B$8:$JC$8,0)),"--")</f>
        <v>--</v>
      </c>
      <c r="J14" s="560" t="str">
        <f>IFERROR(INDEX('Travel Time Calcs'!$B$7:$JC$109,MATCH($C14,'Travel Time Calcs'!$B$7:$B$109,0),MATCH("AVG-30",'Travel Time Calcs'!$B$8:$JC$8,0)),"--")</f>
        <v>--</v>
      </c>
      <c r="K14" s="560" t="str">
        <f>IFERROR(INDEX('Travel Time Calcs'!$B$7:$JC$109,MATCH($C14,'Travel Time Calcs'!$B$7:$B$109,0),MATCH("AVG-40",'Travel Time Calcs'!$B$8:$JC$8,0)),"--")</f>
        <v>--</v>
      </c>
      <c r="L14" s="561" t="str">
        <f>IFERROR(INDEX('Travel Time Calcs'!$B$7:$JC$109,MATCH($C14,'Travel Time Calcs'!$B$7:$B$109,0),MATCH("AVG-60",'Travel Time Calcs'!$B$8:$JC$8,0)),"--")</f>
        <v>--</v>
      </c>
      <c r="M14"/>
      <c r="N14" s="556" t="str">
        <f t="shared" si="2"/>
        <v/>
      </c>
      <c r="O14" s="557" t="str">
        <f>IFERROR(INDEX('Travel Time Calcs'!$B$7:$JC$109,MATCH($C14,'Travel Time Calcs'!$B$7:$B$109,0),MATCH("Segment Name",'Travel Time Calcs'!$B$9:$JC$9,0)),"--")</f>
        <v>--</v>
      </c>
      <c r="P14" s="562" t="str">
        <f xml:space="preserve"> IFERROR(
(INDEX('Travel Time Calcs'!$B$7:$JC$109,MATCH($C14,'Travel Time Calcs'!$B$7:$B$109,0),MATCH("AVG-DIST",'Travel Time Calcs'!$B$8:$JC$8,0))) /
(INDEX('Travel Time Calcs'!$B$7:$JC$109,MATCH($C14,'Travel Time Calcs'!$B$7:$B$109,0),MATCH("AVG-ALL",'Travel Time Calcs'!$B$8:$JC$8,0))*3600*24)/5280*3600,"--")</f>
        <v>--</v>
      </c>
      <c r="Q14" s="562" t="str">
        <f xml:space="preserve"> IFERROR(
(INDEX('Travel Time Calcs'!$B$7:$JC$109,MATCH($C14,'Travel Time Calcs'!$B$7:$B$109,0),MATCH("AVG-DIST",'Travel Time Calcs'!$B$8:$JC$8,0))) /
(INDEX('Travel Time Calcs'!$B$7:$JC$109,MATCH($C14,'Travel Time Calcs'!$B$7:$B$109,0),MATCH("AVG-10",'Travel Time Calcs'!$B$8:$JC$8,0))*3600*24)/5280*3600,"--")</f>
        <v>--</v>
      </c>
      <c r="R14" s="562" t="str">
        <f xml:space="preserve"> IFERROR(
(INDEX('Travel Time Calcs'!$B$7:$JC$109,MATCH($C14,'Travel Time Calcs'!$B$7:$B$109,0),MATCH("AVG-DIST",'Travel Time Calcs'!$B$8:$JC$8,0))) /
(INDEX('Travel Time Calcs'!$B$7:$JC$109,MATCH($C14,'Travel Time Calcs'!$B$7:$B$109,0),MATCH("AVG-20",'Travel Time Calcs'!$B$8:$JC$8,0))*3600*24)/5280*3600,"--")</f>
        <v>--</v>
      </c>
      <c r="S14" s="562" t="str">
        <f xml:space="preserve"> IFERROR(
(INDEX('Travel Time Calcs'!$B$7:$JC$109,MATCH($C14,'Travel Time Calcs'!$B$7:$B$109,0),MATCH("AVG-DIST",'Travel Time Calcs'!$B$8:$JC$8,0))) /
(INDEX('Travel Time Calcs'!$B$7:$JC$109,MATCH($C14,'Travel Time Calcs'!$B$7:$B$109,0),MATCH("AVG-30",'Travel Time Calcs'!$B$8:$JC$8,0))*3600*24)/5280*3600,"--")</f>
        <v>--</v>
      </c>
      <c r="T14" s="562" t="str">
        <f xml:space="preserve"> IFERROR(
(INDEX('Travel Time Calcs'!$B$7:$JC$109,MATCH($C14,'Travel Time Calcs'!$B$7:$B$109,0),MATCH("AVG-DIST",'Travel Time Calcs'!$B$8:$JC$8,0))) /
(INDEX('Travel Time Calcs'!$B$7:$JC$109,MATCH($C14,'Travel Time Calcs'!$B$7:$B$109,0),MATCH("AVG-40",'Travel Time Calcs'!$B$8:$JC$8,0))*3600*24)/5280*3600,"--")</f>
        <v>--</v>
      </c>
      <c r="U14" s="563" t="str">
        <f xml:space="preserve"> IFERROR(
(INDEX('Travel Time Calcs'!$B$7:$JC$109,MATCH($C14,'Travel Time Calcs'!$B$7:$B$109,0),MATCH("AVG-DIST",'Travel Time Calcs'!$B$8:$JC$8,0))) /
(INDEX('Travel Time Calcs'!$B$7:$JC$109,MATCH($C14,'Travel Time Calcs'!$B$7:$B$109,0),MATCH("AVG-60",'Travel Time Calcs'!$B$8:$JC$8,0))*3600*24)/5280*3600,"--")</f>
        <v>--</v>
      </c>
      <c r="V14" s="596"/>
      <c r="W14" s="556" t="str">
        <f t="shared" si="3"/>
        <v/>
      </c>
      <c r="X14" s="557" t="str">
        <f>IFERROR(INDEX('Travel Time Calcs'!$B$7:$JC$109,MATCH($C14,'Travel Time Calcs'!$B$7:$B$109,0),MATCH("Segment Name",'Travel Time Calcs'!$B$9:$JC$9,0)),"--")</f>
        <v>--</v>
      </c>
      <c r="Y14" s="564" t="str">
        <f>IFERROR(INDEX('Travel Time Calcs'!$B$7:$JC$109,MATCH($C14,'Travel Time Calcs'!$B$7:$B$109,0),MATCH("VEH-ALL",'Travel Time Calcs'!$B$8:$JC$8,0)),"--")</f>
        <v>--</v>
      </c>
      <c r="Z14" s="564" t="str">
        <f>IFERROR(INDEX('Travel Time Calcs'!$B$7:$JC$109,MATCH($C14,'Travel Time Calcs'!$B$7:$B$109,0),MATCH("VEH-10",'Travel Time Calcs'!$B$8:$JC$8,0)),"--")</f>
        <v>--</v>
      </c>
      <c r="AA14" s="564" t="str">
        <f>IFERROR(INDEX('Travel Time Calcs'!$B$7:$JC$109,MATCH($C14,'Travel Time Calcs'!$B$7:$B$109,0),MATCH("VEH-31",'Travel Time Calcs'!$B$8:$JC$8,0)),"--")</f>
        <v>--</v>
      </c>
      <c r="AB14" s="564" t="str">
        <f>IFERROR(INDEX('Travel Time Calcs'!$B$7:$JC$109,MATCH($C14,'Travel Time Calcs'!$B$7:$B$109,0),MATCH("VEH-32",'Travel Time Calcs'!$B$8:$JC$8,0)),"--")</f>
        <v>--</v>
      </c>
      <c r="AC14" s="564" t="str">
        <f>IFERROR(INDEX('Travel Time Calcs'!$B$7:$JC$109,MATCH($C14,'Travel Time Calcs'!$B$7:$B$109,0),MATCH("VEH-40",'Travel Time Calcs'!$B$8:$JC$8,0)),"--")</f>
        <v>--</v>
      </c>
      <c r="AD14" s="565" t="str">
        <f>IFERROR(INDEX('Travel Time Calcs'!$B$7:$JC$109,MATCH($C14,'Travel Time Calcs'!$B$7:$B$109,0),MATCH("VEH-60",'Travel Time Calcs'!$B$8:$JC$8,0)),"--")</f>
        <v>--</v>
      </c>
      <c r="AE14"/>
      <c r="AF14" s="556" t="str">
        <f t="shared" si="4"/>
        <v/>
      </c>
      <c r="AG14" s="557" t="str">
        <f>IFERROR(INDEX('Travel Time Calcs'!$B$7:$JC$109,MATCH($C14,'Travel Time Calcs'!$B$7:$B$109,0),MATCH("Segment Name",'Travel Time Calcs'!$B$9:$JC$9,0)),"--")</f>
        <v>--</v>
      </c>
      <c r="AH14" s="560" t="str">
        <f>IFERROR(INDEX('Travel Time Calcs'!$B$7:$JC$109,MATCH($C14,'Travel Time Calcs'!$B$7:$B$109,0),MATCH("StdevTime-ALL",'Travel Time Calcs'!$B$8:$JC$8,0)),"--")</f>
        <v>--</v>
      </c>
      <c r="AI14" s="560" t="str">
        <f>IFERROR(INDEX('Travel Time Calcs'!$B$7:$JC$109,MATCH($C14,'Travel Time Calcs'!$B$7:$B$109,0),MATCH("StdevTime-10",'Travel Time Calcs'!$B$8:$JC$8,0)),"--")</f>
        <v>--</v>
      </c>
      <c r="AJ14" s="560" t="str">
        <f>IFERROR(INDEX('Travel Time Calcs'!$B$7:$JC$109,MATCH($C14,'Travel Time Calcs'!$B$7:$B$109,0),MATCH("StdevTime-31",'Travel Time Calcs'!$B$8:$JC$8,0)),"--")</f>
        <v>--</v>
      </c>
      <c r="AK14" s="560" t="str">
        <f>IFERROR(INDEX('Travel Time Calcs'!$B$7:$JC$109,MATCH($C14,'Travel Time Calcs'!$B$7:$B$109,0),MATCH("StdevTime-30",'Travel Time Calcs'!$B$8:$JC$8,0)),"--")</f>
        <v>--</v>
      </c>
      <c r="AL14" s="560" t="str">
        <f>IFERROR(INDEX('Travel Time Calcs'!$B$7:$JC$109,MATCH($C14,'Travel Time Calcs'!$B$7:$B$109,0),MATCH("StdevTime-40",'Travel Time Calcs'!$B$8:$JC$8,0)),"--")</f>
        <v>--</v>
      </c>
      <c r="AM14" s="561" t="str">
        <f>IFERROR(INDEX('Travel Time Calcs'!$B$7:$JC$109,MATCH($C14,'Travel Time Calcs'!$B$7:$B$109,0),MATCH("StdevTime-60",'Travel Time Calcs'!$B$8:$JC$8,0)),"--")</f>
        <v>--</v>
      </c>
      <c r="AN14"/>
      <c r="AO14" s="126"/>
    </row>
    <row r="15" spans="1:41" s="442" customFormat="1" x14ac:dyDescent="0.35">
      <c r="A15" s="251" t="str">
        <f t="shared" si="0"/>
        <v>H</v>
      </c>
      <c r="B15" s="817">
        <f t="shared" ca="1" si="1"/>
        <v>1</v>
      </c>
      <c r="C15" s="816">
        <f>'Travel Time Calibration'!C18</f>
        <v>0</v>
      </c>
      <c r="D15" s="805"/>
      <c r="E15" s="556" t="str">
        <f>'Travel Time Calibration'!E18</f>
        <v/>
      </c>
      <c r="F15" s="557" t="str">
        <f>IFERROR(INDEX('Travel Time Calcs'!$B$7:$JC$109,MATCH($C15,'Travel Time Calcs'!$B$7:$B$109,0),MATCH("Segment Name",'Travel Time Calcs'!$B$9:$JC$9,0)),"--")</f>
        <v>--</v>
      </c>
      <c r="G15" s="560" t="str">
        <f>IFERROR(INDEX('Travel Time Calcs'!$B$7:$JC$109,MATCH($C15,'Travel Time Calcs'!$B$7:$B$109,0),MATCH("AVG-ALL",'Travel Time Calcs'!$B$8:$JC$8,0)),"--")</f>
        <v>--</v>
      </c>
      <c r="H15" s="560" t="str">
        <f>IFERROR(INDEX('Travel Time Calcs'!$B$7:$JC$109,MATCH($C15,'Travel Time Calcs'!$B$7:$B$109,0),MATCH("AVG-10",'Travel Time Calcs'!$B$8:$JC$8,0)),"--")</f>
        <v>--</v>
      </c>
      <c r="I15" s="560" t="str">
        <f>IFERROR(INDEX('Travel Time Calcs'!$B$7:$JC$109,MATCH($C15,'Travel Time Calcs'!$B$7:$B$109,0),MATCH("AVG-20",'Travel Time Calcs'!$B$8:$JC$8,0)),"--")</f>
        <v>--</v>
      </c>
      <c r="J15" s="560" t="str">
        <f>IFERROR(INDEX('Travel Time Calcs'!$B$7:$JC$109,MATCH($C15,'Travel Time Calcs'!$B$7:$B$109,0),MATCH("AVG-30",'Travel Time Calcs'!$B$8:$JC$8,0)),"--")</f>
        <v>--</v>
      </c>
      <c r="K15" s="560" t="str">
        <f>IFERROR(INDEX('Travel Time Calcs'!$B$7:$JC$109,MATCH($C15,'Travel Time Calcs'!$B$7:$B$109,0),MATCH("AVG-40",'Travel Time Calcs'!$B$8:$JC$8,0)),"--")</f>
        <v>--</v>
      </c>
      <c r="L15" s="561" t="str">
        <f>IFERROR(INDEX('Travel Time Calcs'!$B$7:$JC$109,MATCH($C15,'Travel Time Calcs'!$B$7:$B$109,0),MATCH("AVG-60",'Travel Time Calcs'!$B$8:$JC$8,0)),"--")</f>
        <v>--</v>
      </c>
      <c r="M15"/>
      <c r="N15" s="556" t="str">
        <f t="shared" si="2"/>
        <v/>
      </c>
      <c r="O15" s="557" t="str">
        <f>IFERROR(INDEX('Travel Time Calcs'!$B$7:$JC$109,MATCH($C15,'Travel Time Calcs'!$B$7:$B$109,0),MATCH("Segment Name",'Travel Time Calcs'!$B$9:$JC$9,0)),"--")</f>
        <v>--</v>
      </c>
      <c r="P15" s="562" t="str">
        <f xml:space="preserve"> IFERROR(
(INDEX('Travel Time Calcs'!$B$7:$JC$109,MATCH($C15,'Travel Time Calcs'!$B$7:$B$109,0),MATCH("AVG-DIST",'Travel Time Calcs'!$B$8:$JC$8,0))) /
(INDEX('Travel Time Calcs'!$B$7:$JC$109,MATCH($C15,'Travel Time Calcs'!$B$7:$B$109,0),MATCH("AVG-ALL",'Travel Time Calcs'!$B$8:$JC$8,0))*3600*24)/5280*3600,"--")</f>
        <v>--</v>
      </c>
      <c r="Q15" s="562" t="str">
        <f xml:space="preserve"> IFERROR(
(INDEX('Travel Time Calcs'!$B$7:$JC$109,MATCH($C15,'Travel Time Calcs'!$B$7:$B$109,0),MATCH("AVG-DIST",'Travel Time Calcs'!$B$8:$JC$8,0))) /
(INDEX('Travel Time Calcs'!$B$7:$JC$109,MATCH($C15,'Travel Time Calcs'!$B$7:$B$109,0),MATCH("AVG-10",'Travel Time Calcs'!$B$8:$JC$8,0))*3600*24)/5280*3600,"--")</f>
        <v>--</v>
      </c>
      <c r="R15" s="562" t="str">
        <f xml:space="preserve"> IFERROR(
(INDEX('Travel Time Calcs'!$B$7:$JC$109,MATCH($C15,'Travel Time Calcs'!$B$7:$B$109,0),MATCH("AVG-DIST",'Travel Time Calcs'!$B$8:$JC$8,0))) /
(INDEX('Travel Time Calcs'!$B$7:$JC$109,MATCH($C15,'Travel Time Calcs'!$B$7:$B$109,0),MATCH("AVG-20",'Travel Time Calcs'!$B$8:$JC$8,0))*3600*24)/5280*3600,"--")</f>
        <v>--</v>
      </c>
      <c r="S15" s="562" t="str">
        <f xml:space="preserve"> IFERROR(
(INDEX('Travel Time Calcs'!$B$7:$JC$109,MATCH($C15,'Travel Time Calcs'!$B$7:$B$109,0),MATCH("AVG-DIST",'Travel Time Calcs'!$B$8:$JC$8,0))) /
(INDEX('Travel Time Calcs'!$B$7:$JC$109,MATCH($C15,'Travel Time Calcs'!$B$7:$B$109,0),MATCH("AVG-30",'Travel Time Calcs'!$B$8:$JC$8,0))*3600*24)/5280*3600,"--")</f>
        <v>--</v>
      </c>
      <c r="T15" s="562" t="str">
        <f xml:space="preserve"> IFERROR(
(INDEX('Travel Time Calcs'!$B$7:$JC$109,MATCH($C15,'Travel Time Calcs'!$B$7:$B$109,0),MATCH("AVG-DIST",'Travel Time Calcs'!$B$8:$JC$8,0))) /
(INDEX('Travel Time Calcs'!$B$7:$JC$109,MATCH($C15,'Travel Time Calcs'!$B$7:$B$109,0),MATCH("AVG-40",'Travel Time Calcs'!$B$8:$JC$8,0))*3600*24)/5280*3600,"--")</f>
        <v>--</v>
      </c>
      <c r="U15" s="563" t="str">
        <f xml:space="preserve"> IFERROR(
(INDEX('Travel Time Calcs'!$B$7:$JC$109,MATCH($C15,'Travel Time Calcs'!$B$7:$B$109,0),MATCH("AVG-DIST",'Travel Time Calcs'!$B$8:$JC$8,0))) /
(INDEX('Travel Time Calcs'!$B$7:$JC$109,MATCH($C15,'Travel Time Calcs'!$B$7:$B$109,0),MATCH("AVG-60",'Travel Time Calcs'!$B$8:$JC$8,0))*3600*24)/5280*3600,"--")</f>
        <v>--</v>
      </c>
      <c r="V15" s="596"/>
      <c r="W15" s="556" t="str">
        <f t="shared" si="3"/>
        <v/>
      </c>
      <c r="X15" s="557" t="str">
        <f>IFERROR(INDEX('Travel Time Calcs'!$B$7:$JC$109,MATCH($C15,'Travel Time Calcs'!$B$7:$B$109,0),MATCH("Segment Name",'Travel Time Calcs'!$B$9:$JC$9,0)),"--")</f>
        <v>--</v>
      </c>
      <c r="Y15" s="564" t="str">
        <f>IFERROR(INDEX('Travel Time Calcs'!$B$7:$JC$109,MATCH($C15,'Travel Time Calcs'!$B$7:$B$109,0),MATCH("VEH-ALL",'Travel Time Calcs'!$B$8:$JC$8,0)),"--")</f>
        <v>--</v>
      </c>
      <c r="Z15" s="564" t="str">
        <f>IFERROR(INDEX('Travel Time Calcs'!$B$7:$JC$109,MATCH($C15,'Travel Time Calcs'!$B$7:$B$109,0),MATCH("VEH-10",'Travel Time Calcs'!$B$8:$JC$8,0)),"--")</f>
        <v>--</v>
      </c>
      <c r="AA15" s="564" t="str">
        <f>IFERROR(INDEX('Travel Time Calcs'!$B$7:$JC$109,MATCH($C15,'Travel Time Calcs'!$B$7:$B$109,0),MATCH("VEH-31",'Travel Time Calcs'!$B$8:$JC$8,0)),"--")</f>
        <v>--</v>
      </c>
      <c r="AB15" s="564" t="str">
        <f>IFERROR(INDEX('Travel Time Calcs'!$B$7:$JC$109,MATCH($C15,'Travel Time Calcs'!$B$7:$B$109,0),MATCH("VEH-32",'Travel Time Calcs'!$B$8:$JC$8,0)),"--")</f>
        <v>--</v>
      </c>
      <c r="AC15" s="564" t="str">
        <f>IFERROR(INDEX('Travel Time Calcs'!$B$7:$JC$109,MATCH($C15,'Travel Time Calcs'!$B$7:$B$109,0),MATCH("VEH-40",'Travel Time Calcs'!$B$8:$JC$8,0)),"--")</f>
        <v>--</v>
      </c>
      <c r="AD15" s="565" t="str">
        <f>IFERROR(INDEX('Travel Time Calcs'!$B$7:$JC$109,MATCH($C15,'Travel Time Calcs'!$B$7:$B$109,0),MATCH("VEH-60",'Travel Time Calcs'!$B$8:$JC$8,0)),"--")</f>
        <v>--</v>
      </c>
      <c r="AE15"/>
      <c r="AF15" s="556" t="str">
        <f t="shared" si="4"/>
        <v/>
      </c>
      <c r="AG15" s="557" t="str">
        <f>IFERROR(INDEX('Travel Time Calcs'!$B$7:$JC$109,MATCH($C15,'Travel Time Calcs'!$B$7:$B$109,0),MATCH("Segment Name",'Travel Time Calcs'!$B$9:$JC$9,0)),"--")</f>
        <v>--</v>
      </c>
      <c r="AH15" s="560" t="str">
        <f>IFERROR(INDEX('Travel Time Calcs'!$B$7:$JC$109,MATCH($C15,'Travel Time Calcs'!$B$7:$B$109,0),MATCH("StdevTime-ALL",'Travel Time Calcs'!$B$8:$JC$8,0)),"--")</f>
        <v>--</v>
      </c>
      <c r="AI15" s="560" t="str">
        <f>IFERROR(INDEX('Travel Time Calcs'!$B$7:$JC$109,MATCH($C15,'Travel Time Calcs'!$B$7:$B$109,0),MATCH("StdevTime-10",'Travel Time Calcs'!$B$8:$JC$8,0)),"--")</f>
        <v>--</v>
      </c>
      <c r="AJ15" s="560" t="str">
        <f>IFERROR(INDEX('Travel Time Calcs'!$B$7:$JC$109,MATCH($C15,'Travel Time Calcs'!$B$7:$B$109,0),MATCH("StdevTime-31",'Travel Time Calcs'!$B$8:$JC$8,0)),"--")</f>
        <v>--</v>
      </c>
      <c r="AK15" s="560" t="str">
        <f>IFERROR(INDEX('Travel Time Calcs'!$B$7:$JC$109,MATCH($C15,'Travel Time Calcs'!$B$7:$B$109,0),MATCH("StdevTime-30",'Travel Time Calcs'!$B$8:$JC$8,0)),"--")</f>
        <v>--</v>
      </c>
      <c r="AL15" s="560" t="str">
        <f>IFERROR(INDEX('Travel Time Calcs'!$B$7:$JC$109,MATCH($C15,'Travel Time Calcs'!$B$7:$B$109,0),MATCH("StdevTime-40",'Travel Time Calcs'!$B$8:$JC$8,0)),"--")</f>
        <v>--</v>
      </c>
      <c r="AM15" s="561" t="str">
        <f>IFERROR(INDEX('Travel Time Calcs'!$B$7:$JC$109,MATCH($C15,'Travel Time Calcs'!$B$7:$B$109,0),MATCH("StdevTime-60",'Travel Time Calcs'!$B$8:$JC$8,0)),"--")</f>
        <v>--</v>
      </c>
      <c r="AN15"/>
      <c r="AO15" s="126"/>
    </row>
    <row r="16" spans="1:41" s="442" customFormat="1" x14ac:dyDescent="0.35">
      <c r="A16" s="251" t="str">
        <f t="shared" si="0"/>
        <v>H</v>
      </c>
      <c r="B16" s="817">
        <f t="shared" ca="1" si="1"/>
        <v>1</v>
      </c>
      <c r="C16" s="816">
        <f>'Travel Time Calibration'!C19</f>
        <v>0</v>
      </c>
      <c r="D16" s="805"/>
      <c r="E16" s="556" t="str">
        <f>'Travel Time Calibration'!E19</f>
        <v/>
      </c>
      <c r="F16" s="557" t="str">
        <f>IFERROR(INDEX('Travel Time Calcs'!$B$7:$JC$109,MATCH($C16,'Travel Time Calcs'!$B$7:$B$109,0),MATCH("Segment Name",'Travel Time Calcs'!$B$9:$JC$9,0)),"--")</f>
        <v>--</v>
      </c>
      <c r="G16" s="560" t="str">
        <f>IFERROR(INDEX('Travel Time Calcs'!$B$7:$JC$109,MATCH($C16,'Travel Time Calcs'!$B$7:$B$109,0),MATCH("AVG-ALL",'Travel Time Calcs'!$B$8:$JC$8,0)),"--")</f>
        <v>--</v>
      </c>
      <c r="H16" s="560" t="str">
        <f>IFERROR(INDEX('Travel Time Calcs'!$B$7:$JC$109,MATCH($C16,'Travel Time Calcs'!$B$7:$B$109,0),MATCH("AVG-10",'Travel Time Calcs'!$B$8:$JC$8,0)),"--")</f>
        <v>--</v>
      </c>
      <c r="I16" s="560" t="str">
        <f>IFERROR(INDEX('Travel Time Calcs'!$B$7:$JC$109,MATCH($C16,'Travel Time Calcs'!$B$7:$B$109,0),MATCH("AVG-20",'Travel Time Calcs'!$B$8:$JC$8,0)),"--")</f>
        <v>--</v>
      </c>
      <c r="J16" s="560" t="str">
        <f>IFERROR(INDEX('Travel Time Calcs'!$B$7:$JC$109,MATCH($C16,'Travel Time Calcs'!$B$7:$B$109,0),MATCH("AVG-30",'Travel Time Calcs'!$B$8:$JC$8,0)),"--")</f>
        <v>--</v>
      </c>
      <c r="K16" s="560" t="str">
        <f>IFERROR(INDEX('Travel Time Calcs'!$B$7:$JC$109,MATCH($C16,'Travel Time Calcs'!$B$7:$B$109,0),MATCH("AVG-40",'Travel Time Calcs'!$B$8:$JC$8,0)),"--")</f>
        <v>--</v>
      </c>
      <c r="L16" s="561" t="str">
        <f>IFERROR(INDEX('Travel Time Calcs'!$B$7:$JC$109,MATCH($C16,'Travel Time Calcs'!$B$7:$B$109,0),MATCH("AVG-60",'Travel Time Calcs'!$B$8:$JC$8,0)),"--")</f>
        <v>--</v>
      </c>
      <c r="M16"/>
      <c r="N16" s="556" t="str">
        <f t="shared" si="2"/>
        <v/>
      </c>
      <c r="O16" s="557" t="str">
        <f>IFERROR(INDEX('Travel Time Calcs'!$B$7:$JC$109,MATCH($C16,'Travel Time Calcs'!$B$7:$B$109,0),MATCH("Segment Name",'Travel Time Calcs'!$B$9:$JC$9,0)),"--")</f>
        <v>--</v>
      </c>
      <c r="P16" s="562" t="str">
        <f xml:space="preserve"> IFERROR(
(INDEX('Travel Time Calcs'!$B$7:$JC$109,MATCH($C16,'Travel Time Calcs'!$B$7:$B$109,0),MATCH("AVG-DIST",'Travel Time Calcs'!$B$8:$JC$8,0))) /
(INDEX('Travel Time Calcs'!$B$7:$JC$109,MATCH($C16,'Travel Time Calcs'!$B$7:$B$109,0),MATCH("AVG-ALL",'Travel Time Calcs'!$B$8:$JC$8,0))*3600*24)/5280*3600,"--")</f>
        <v>--</v>
      </c>
      <c r="Q16" s="562" t="str">
        <f xml:space="preserve"> IFERROR(
(INDEX('Travel Time Calcs'!$B$7:$JC$109,MATCH($C16,'Travel Time Calcs'!$B$7:$B$109,0),MATCH("AVG-DIST",'Travel Time Calcs'!$B$8:$JC$8,0))) /
(INDEX('Travel Time Calcs'!$B$7:$JC$109,MATCH($C16,'Travel Time Calcs'!$B$7:$B$109,0),MATCH("AVG-10",'Travel Time Calcs'!$B$8:$JC$8,0))*3600*24)/5280*3600,"--")</f>
        <v>--</v>
      </c>
      <c r="R16" s="562" t="str">
        <f xml:space="preserve"> IFERROR(
(INDEX('Travel Time Calcs'!$B$7:$JC$109,MATCH($C16,'Travel Time Calcs'!$B$7:$B$109,0),MATCH("AVG-DIST",'Travel Time Calcs'!$B$8:$JC$8,0))) /
(INDEX('Travel Time Calcs'!$B$7:$JC$109,MATCH($C16,'Travel Time Calcs'!$B$7:$B$109,0),MATCH("AVG-20",'Travel Time Calcs'!$B$8:$JC$8,0))*3600*24)/5280*3600,"--")</f>
        <v>--</v>
      </c>
      <c r="S16" s="562" t="str">
        <f xml:space="preserve"> IFERROR(
(INDEX('Travel Time Calcs'!$B$7:$JC$109,MATCH($C16,'Travel Time Calcs'!$B$7:$B$109,0),MATCH("AVG-DIST",'Travel Time Calcs'!$B$8:$JC$8,0))) /
(INDEX('Travel Time Calcs'!$B$7:$JC$109,MATCH($C16,'Travel Time Calcs'!$B$7:$B$109,0),MATCH("AVG-30",'Travel Time Calcs'!$B$8:$JC$8,0))*3600*24)/5280*3600,"--")</f>
        <v>--</v>
      </c>
      <c r="T16" s="562" t="str">
        <f xml:space="preserve"> IFERROR(
(INDEX('Travel Time Calcs'!$B$7:$JC$109,MATCH($C16,'Travel Time Calcs'!$B$7:$B$109,0),MATCH("AVG-DIST",'Travel Time Calcs'!$B$8:$JC$8,0))) /
(INDEX('Travel Time Calcs'!$B$7:$JC$109,MATCH($C16,'Travel Time Calcs'!$B$7:$B$109,0),MATCH("AVG-40",'Travel Time Calcs'!$B$8:$JC$8,0))*3600*24)/5280*3600,"--")</f>
        <v>--</v>
      </c>
      <c r="U16" s="563" t="str">
        <f xml:space="preserve"> IFERROR(
(INDEX('Travel Time Calcs'!$B$7:$JC$109,MATCH($C16,'Travel Time Calcs'!$B$7:$B$109,0),MATCH("AVG-DIST",'Travel Time Calcs'!$B$8:$JC$8,0))) /
(INDEX('Travel Time Calcs'!$B$7:$JC$109,MATCH($C16,'Travel Time Calcs'!$B$7:$B$109,0),MATCH("AVG-60",'Travel Time Calcs'!$B$8:$JC$8,0))*3600*24)/5280*3600,"--")</f>
        <v>--</v>
      </c>
      <c r="V16" s="596"/>
      <c r="W16" s="556" t="str">
        <f t="shared" si="3"/>
        <v/>
      </c>
      <c r="X16" s="557" t="str">
        <f>IFERROR(INDEX('Travel Time Calcs'!$B$7:$JC$109,MATCH($C16,'Travel Time Calcs'!$B$7:$B$109,0),MATCH("Segment Name",'Travel Time Calcs'!$B$9:$JC$9,0)),"--")</f>
        <v>--</v>
      </c>
      <c r="Y16" s="564" t="str">
        <f>IFERROR(INDEX('Travel Time Calcs'!$B$7:$JC$109,MATCH($C16,'Travel Time Calcs'!$B$7:$B$109,0),MATCH("VEH-ALL",'Travel Time Calcs'!$B$8:$JC$8,0)),"--")</f>
        <v>--</v>
      </c>
      <c r="Z16" s="564" t="str">
        <f>IFERROR(INDEX('Travel Time Calcs'!$B$7:$JC$109,MATCH($C16,'Travel Time Calcs'!$B$7:$B$109,0),MATCH("VEH-10",'Travel Time Calcs'!$B$8:$JC$8,0)),"--")</f>
        <v>--</v>
      </c>
      <c r="AA16" s="564" t="str">
        <f>IFERROR(INDEX('Travel Time Calcs'!$B$7:$JC$109,MATCH($C16,'Travel Time Calcs'!$B$7:$B$109,0),MATCH("VEH-31",'Travel Time Calcs'!$B$8:$JC$8,0)),"--")</f>
        <v>--</v>
      </c>
      <c r="AB16" s="564" t="str">
        <f>IFERROR(INDEX('Travel Time Calcs'!$B$7:$JC$109,MATCH($C16,'Travel Time Calcs'!$B$7:$B$109,0),MATCH("VEH-32",'Travel Time Calcs'!$B$8:$JC$8,0)),"--")</f>
        <v>--</v>
      </c>
      <c r="AC16" s="564" t="str">
        <f>IFERROR(INDEX('Travel Time Calcs'!$B$7:$JC$109,MATCH($C16,'Travel Time Calcs'!$B$7:$B$109,0),MATCH("VEH-40",'Travel Time Calcs'!$B$8:$JC$8,0)),"--")</f>
        <v>--</v>
      </c>
      <c r="AD16" s="565" t="str">
        <f>IFERROR(INDEX('Travel Time Calcs'!$B$7:$JC$109,MATCH($C16,'Travel Time Calcs'!$B$7:$B$109,0),MATCH("VEH-60",'Travel Time Calcs'!$B$8:$JC$8,0)),"--")</f>
        <v>--</v>
      </c>
      <c r="AE16"/>
      <c r="AF16" s="556" t="str">
        <f t="shared" si="4"/>
        <v/>
      </c>
      <c r="AG16" s="557" t="str">
        <f>IFERROR(INDEX('Travel Time Calcs'!$B$7:$JC$109,MATCH($C16,'Travel Time Calcs'!$B$7:$B$109,0),MATCH("Segment Name",'Travel Time Calcs'!$B$9:$JC$9,0)),"--")</f>
        <v>--</v>
      </c>
      <c r="AH16" s="560" t="str">
        <f>IFERROR(INDEX('Travel Time Calcs'!$B$7:$JC$109,MATCH($C16,'Travel Time Calcs'!$B$7:$B$109,0),MATCH("StdevTime-ALL",'Travel Time Calcs'!$B$8:$JC$8,0)),"--")</f>
        <v>--</v>
      </c>
      <c r="AI16" s="560" t="str">
        <f>IFERROR(INDEX('Travel Time Calcs'!$B$7:$JC$109,MATCH($C16,'Travel Time Calcs'!$B$7:$B$109,0),MATCH("StdevTime-10",'Travel Time Calcs'!$B$8:$JC$8,0)),"--")</f>
        <v>--</v>
      </c>
      <c r="AJ16" s="560" t="str">
        <f>IFERROR(INDEX('Travel Time Calcs'!$B$7:$JC$109,MATCH($C16,'Travel Time Calcs'!$B$7:$B$109,0),MATCH("StdevTime-31",'Travel Time Calcs'!$B$8:$JC$8,0)),"--")</f>
        <v>--</v>
      </c>
      <c r="AK16" s="560" t="str">
        <f>IFERROR(INDEX('Travel Time Calcs'!$B$7:$JC$109,MATCH($C16,'Travel Time Calcs'!$B$7:$B$109,0),MATCH("StdevTime-30",'Travel Time Calcs'!$B$8:$JC$8,0)),"--")</f>
        <v>--</v>
      </c>
      <c r="AL16" s="560" t="str">
        <f>IFERROR(INDEX('Travel Time Calcs'!$B$7:$JC$109,MATCH($C16,'Travel Time Calcs'!$B$7:$B$109,0),MATCH("StdevTime-40",'Travel Time Calcs'!$B$8:$JC$8,0)),"--")</f>
        <v>--</v>
      </c>
      <c r="AM16" s="561" t="str">
        <f>IFERROR(INDEX('Travel Time Calcs'!$B$7:$JC$109,MATCH($C16,'Travel Time Calcs'!$B$7:$B$109,0),MATCH("StdevTime-60",'Travel Time Calcs'!$B$8:$JC$8,0)),"--")</f>
        <v>--</v>
      </c>
      <c r="AN16"/>
      <c r="AO16" s="126"/>
    </row>
    <row r="17" spans="1:41" s="442" customFormat="1" x14ac:dyDescent="0.35">
      <c r="A17" s="251" t="str">
        <f t="shared" si="0"/>
        <v>H</v>
      </c>
      <c r="B17" s="817">
        <f t="shared" ca="1" si="1"/>
        <v>1</v>
      </c>
      <c r="C17" s="816">
        <f>'Travel Time Calibration'!C20</f>
        <v>0</v>
      </c>
      <c r="D17" s="805"/>
      <c r="E17" s="556" t="str">
        <f>'Travel Time Calibration'!E20</f>
        <v/>
      </c>
      <c r="F17" s="557" t="str">
        <f>IFERROR(INDEX('Travel Time Calcs'!$B$7:$JC$109,MATCH($C17,'Travel Time Calcs'!$B$7:$B$109,0),MATCH("Segment Name",'Travel Time Calcs'!$B$9:$JC$9,0)),"--")</f>
        <v>--</v>
      </c>
      <c r="G17" s="560" t="str">
        <f>IFERROR(INDEX('Travel Time Calcs'!$B$7:$JC$109,MATCH($C17,'Travel Time Calcs'!$B$7:$B$109,0),MATCH("AVG-ALL",'Travel Time Calcs'!$B$8:$JC$8,0)),"--")</f>
        <v>--</v>
      </c>
      <c r="H17" s="560" t="str">
        <f>IFERROR(INDEX('Travel Time Calcs'!$B$7:$JC$109,MATCH($C17,'Travel Time Calcs'!$B$7:$B$109,0),MATCH("AVG-10",'Travel Time Calcs'!$B$8:$JC$8,0)),"--")</f>
        <v>--</v>
      </c>
      <c r="I17" s="560" t="str">
        <f>IFERROR(INDEX('Travel Time Calcs'!$B$7:$JC$109,MATCH($C17,'Travel Time Calcs'!$B$7:$B$109,0),MATCH("AVG-20",'Travel Time Calcs'!$B$8:$JC$8,0)),"--")</f>
        <v>--</v>
      </c>
      <c r="J17" s="560" t="str">
        <f>IFERROR(INDEX('Travel Time Calcs'!$B$7:$JC$109,MATCH($C17,'Travel Time Calcs'!$B$7:$B$109,0),MATCH("AVG-30",'Travel Time Calcs'!$B$8:$JC$8,0)),"--")</f>
        <v>--</v>
      </c>
      <c r="K17" s="560" t="str">
        <f>IFERROR(INDEX('Travel Time Calcs'!$B$7:$JC$109,MATCH($C17,'Travel Time Calcs'!$B$7:$B$109,0),MATCH("AVG-40",'Travel Time Calcs'!$B$8:$JC$8,0)),"--")</f>
        <v>--</v>
      </c>
      <c r="L17" s="561" t="str">
        <f>IFERROR(INDEX('Travel Time Calcs'!$B$7:$JC$109,MATCH($C17,'Travel Time Calcs'!$B$7:$B$109,0),MATCH("AVG-60",'Travel Time Calcs'!$B$8:$JC$8,0)),"--")</f>
        <v>--</v>
      </c>
      <c r="M17"/>
      <c r="N17" s="556" t="str">
        <f t="shared" si="2"/>
        <v/>
      </c>
      <c r="O17" s="557" t="str">
        <f>IFERROR(INDEX('Travel Time Calcs'!$B$7:$JC$109,MATCH($C17,'Travel Time Calcs'!$B$7:$B$109,0),MATCH("Segment Name",'Travel Time Calcs'!$B$9:$JC$9,0)),"--")</f>
        <v>--</v>
      </c>
      <c r="P17" s="562" t="str">
        <f xml:space="preserve"> IFERROR(
(INDEX('Travel Time Calcs'!$B$7:$JC$109,MATCH($C17,'Travel Time Calcs'!$B$7:$B$109,0),MATCH("AVG-DIST",'Travel Time Calcs'!$B$8:$JC$8,0))) /
(INDEX('Travel Time Calcs'!$B$7:$JC$109,MATCH($C17,'Travel Time Calcs'!$B$7:$B$109,0),MATCH("AVG-ALL",'Travel Time Calcs'!$B$8:$JC$8,0))*3600*24)/5280*3600,"--")</f>
        <v>--</v>
      </c>
      <c r="Q17" s="562" t="str">
        <f xml:space="preserve"> IFERROR(
(INDEX('Travel Time Calcs'!$B$7:$JC$109,MATCH($C17,'Travel Time Calcs'!$B$7:$B$109,0),MATCH("AVG-DIST",'Travel Time Calcs'!$B$8:$JC$8,0))) /
(INDEX('Travel Time Calcs'!$B$7:$JC$109,MATCH($C17,'Travel Time Calcs'!$B$7:$B$109,0),MATCH("AVG-10",'Travel Time Calcs'!$B$8:$JC$8,0))*3600*24)/5280*3600,"--")</f>
        <v>--</v>
      </c>
      <c r="R17" s="562" t="str">
        <f xml:space="preserve"> IFERROR(
(INDEX('Travel Time Calcs'!$B$7:$JC$109,MATCH($C17,'Travel Time Calcs'!$B$7:$B$109,0),MATCH("AVG-DIST",'Travel Time Calcs'!$B$8:$JC$8,0))) /
(INDEX('Travel Time Calcs'!$B$7:$JC$109,MATCH($C17,'Travel Time Calcs'!$B$7:$B$109,0),MATCH("AVG-20",'Travel Time Calcs'!$B$8:$JC$8,0))*3600*24)/5280*3600,"--")</f>
        <v>--</v>
      </c>
      <c r="S17" s="562" t="str">
        <f xml:space="preserve"> IFERROR(
(INDEX('Travel Time Calcs'!$B$7:$JC$109,MATCH($C17,'Travel Time Calcs'!$B$7:$B$109,0),MATCH("AVG-DIST",'Travel Time Calcs'!$B$8:$JC$8,0))) /
(INDEX('Travel Time Calcs'!$B$7:$JC$109,MATCH($C17,'Travel Time Calcs'!$B$7:$B$109,0),MATCH("AVG-30",'Travel Time Calcs'!$B$8:$JC$8,0))*3600*24)/5280*3600,"--")</f>
        <v>--</v>
      </c>
      <c r="T17" s="562" t="str">
        <f xml:space="preserve"> IFERROR(
(INDEX('Travel Time Calcs'!$B$7:$JC$109,MATCH($C17,'Travel Time Calcs'!$B$7:$B$109,0),MATCH("AVG-DIST",'Travel Time Calcs'!$B$8:$JC$8,0))) /
(INDEX('Travel Time Calcs'!$B$7:$JC$109,MATCH($C17,'Travel Time Calcs'!$B$7:$B$109,0),MATCH("AVG-40",'Travel Time Calcs'!$B$8:$JC$8,0))*3600*24)/5280*3600,"--")</f>
        <v>--</v>
      </c>
      <c r="U17" s="563" t="str">
        <f xml:space="preserve"> IFERROR(
(INDEX('Travel Time Calcs'!$B$7:$JC$109,MATCH($C17,'Travel Time Calcs'!$B$7:$B$109,0),MATCH("AVG-DIST",'Travel Time Calcs'!$B$8:$JC$8,0))) /
(INDEX('Travel Time Calcs'!$B$7:$JC$109,MATCH($C17,'Travel Time Calcs'!$B$7:$B$109,0),MATCH("AVG-60",'Travel Time Calcs'!$B$8:$JC$8,0))*3600*24)/5280*3600,"--")</f>
        <v>--</v>
      </c>
      <c r="V17" s="596"/>
      <c r="W17" s="556" t="str">
        <f t="shared" si="3"/>
        <v/>
      </c>
      <c r="X17" s="557" t="str">
        <f>IFERROR(INDEX('Travel Time Calcs'!$B$7:$JC$109,MATCH($C17,'Travel Time Calcs'!$B$7:$B$109,0),MATCH("Segment Name",'Travel Time Calcs'!$B$9:$JC$9,0)),"--")</f>
        <v>--</v>
      </c>
      <c r="Y17" s="564" t="str">
        <f>IFERROR(INDEX('Travel Time Calcs'!$B$7:$JC$109,MATCH($C17,'Travel Time Calcs'!$B$7:$B$109,0),MATCH("VEH-ALL",'Travel Time Calcs'!$B$8:$JC$8,0)),"--")</f>
        <v>--</v>
      </c>
      <c r="Z17" s="564" t="str">
        <f>IFERROR(INDEX('Travel Time Calcs'!$B$7:$JC$109,MATCH($C17,'Travel Time Calcs'!$B$7:$B$109,0),MATCH("VEH-10",'Travel Time Calcs'!$B$8:$JC$8,0)),"--")</f>
        <v>--</v>
      </c>
      <c r="AA17" s="564" t="str">
        <f>IFERROR(INDEX('Travel Time Calcs'!$B$7:$JC$109,MATCH($C17,'Travel Time Calcs'!$B$7:$B$109,0),MATCH("VEH-31",'Travel Time Calcs'!$B$8:$JC$8,0)),"--")</f>
        <v>--</v>
      </c>
      <c r="AB17" s="564" t="str">
        <f>IFERROR(INDEX('Travel Time Calcs'!$B$7:$JC$109,MATCH($C17,'Travel Time Calcs'!$B$7:$B$109,0),MATCH("VEH-32",'Travel Time Calcs'!$B$8:$JC$8,0)),"--")</f>
        <v>--</v>
      </c>
      <c r="AC17" s="564" t="str">
        <f>IFERROR(INDEX('Travel Time Calcs'!$B$7:$JC$109,MATCH($C17,'Travel Time Calcs'!$B$7:$B$109,0),MATCH("VEH-40",'Travel Time Calcs'!$B$8:$JC$8,0)),"--")</f>
        <v>--</v>
      </c>
      <c r="AD17" s="565" t="str">
        <f>IFERROR(INDEX('Travel Time Calcs'!$B$7:$JC$109,MATCH($C17,'Travel Time Calcs'!$B$7:$B$109,0),MATCH("VEH-60",'Travel Time Calcs'!$B$8:$JC$8,0)),"--")</f>
        <v>--</v>
      </c>
      <c r="AE17"/>
      <c r="AF17" s="556" t="str">
        <f t="shared" si="4"/>
        <v/>
      </c>
      <c r="AG17" s="557" t="str">
        <f>IFERROR(INDEX('Travel Time Calcs'!$B$7:$JC$109,MATCH($C17,'Travel Time Calcs'!$B$7:$B$109,0),MATCH("Segment Name",'Travel Time Calcs'!$B$9:$JC$9,0)),"--")</f>
        <v>--</v>
      </c>
      <c r="AH17" s="560" t="str">
        <f>IFERROR(INDEX('Travel Time Calcs'!$B$7:$JC$109,MATCH($C17,'Travel Time Calcs'!$B$7:$B$109,0),MATCH("StdevTime-ALL",'Travel Time Calcs'!$B$8:$JC$8,0)),"--")</f>
        <v>--</v>
      </c>
      <c r="AI17" s="560" t="str">
        <f>IFERROR(INDEX('Travel Time Calcs'!$B$7:$JC$109,MATCH($C17,'Travel Time Calcs'!$B$7:$B$109,0),MATCH("StdevTime-10",'Travel Time Calcs'!$B$8:$JC$8,0)),"--")</f>
        <v>--</v>
      </c>
      <c r="AJ17" s="560" t="str">
        <f>IFERROR(INDEX('Travel Time Calcs'!$B$7:$JC$109,MATCH($C17,'Travel Time Calcs'!$B$7:$B$109,0),MATCH("StdevTime-31",'Travel Time Calcs'!$B$8:$JC$8,0)),"--")</f>
        <v>--</v>
      </c>
      <c r="AK17" s="560" t="str">
        <f>IFERROR(INDEX('Travel Time Calcs'!$B$7:$JC$109,MATCH($C17,'Travel Time Calcs'!$B$7:$B$109,0),MATCH("StdevTime-30",'Travel Time Calcs'!$B$8:$JC$8,0)),"--")</f>
        <v>--</v>
      </c>
      <c r="AL17" s="560" t="str">
        <f>IFERROR(INDEX('Travel Time Calcs'!$B$7:$JC$109,MATCH($C17,'Travel Time Calcs'!$B$7:$B$109,0),MATCH("StdevTime-40",'Travel Time Calcs'!$B$8:$JC$8,0)),"--")</f>
        <v>--</v>
      </c>
      <c r="AM17" s="561" t="str">
        <f>IFERROR(INDEX('Travel Time Calcs'!$B$7:$JC$109,MATCH($C17,'Travel Time Calcs'!$B$7:$B$109,0),MATCH("StdevTime-60",'Travel Time Calcs'!$B$8:$JC$8,0)),"--")</f>
        <v>--</v>
      </c>
      <c r="AN17"/>
      <c r="AO17" s="126"/>
    </row>
    <row r="18" spans="1:41" s="442" customFormat="1" x14ac:dyDescent="0.35">
      <c r="A18" s="251" t="str">
        <f t="shared" si="0"/>
        <v>H</v>
      </c>
      <c r="B18" s="817">
        <f t="shared" ca="1" si="1"/>
        <v>1</v>
      </c>
      <c r="C18" s="816">
        <f>'Travel Time Calibration'!C21</f>
        <v>0</v>
      </c>
      <c r="D18" s="805"/>
      <c r="E18" s="556" t="str">
        <f>'Travel Time Calibration'!E21</f>
        <v/>
      </c>
      <c r="F18" s="557" t="str">
        <f>IFERROR(INDEX('Travel Time Calcs'!$B$7:$JC$109,MATCH($C18,'Travel Time Calcs'!$B$7:$B$109,0),MATCH("Segment Name",'Travel Time Calcs'!$B$9:$JC$9,0)),"--")</f>
        <v>--</v>
      </c>
      <c r="G18" s="560" t="str">
        <f>IFERROR(INDEX('Travel Time Calcs'!$B$7:$JC$109,MATCH($C18,'Travel Time Calcs'!$B$7:$B$109,0),MATCH("AVG-ALL",'Travel Time Calcs'!$B$8:$JC$8,0)),"--")</f>
        <v>--</v>
      </c>
      <c r="H18" s="560" t="str">
        <f>IFERROR(INDEX('Travel Time Calcs'!$B$7:$JC$109,MATCH($C18,'Travel Time Calcs'!$B$7:$B$109,0),MATCH("AVG-10",'Travel Time Calcs'!$B$8:$JC$8,0)),"--")</f>
        <v>--</v>
      </c>
      <c r="I18" s="560" t="str">
        <f>IFERROR(INDEX('Travel Time Calcs'!$B$7:$JC$109,MATCH($C18,'Travel Time Calcs'!$B$7:$B$109,0),MATCH("AVG-20",'Travel Time Calcs'!$B$8:$JC$8,0)),"--")</f>
        <v>--</v>
      </c>
      <c r="J18" s="560" t="str">
        <f>IFERROR(INDEX('Travel Time Calcs'!$B$7:$JC$109,MATCH($C18,'Travel Time Calcs'!$B$7:$B$109,0),MATCH("AVG-30",'Travel Time Calcs'!$B$8:$JC$8,0)),"--")</f>
        <v>--</v>
      </c>
      <c r="K18" s="560" t="str">
        <f>IFERROR(INDEX('Travel Time Calcs'!$B$7:$JC$109,MATCH($C18,'Travel Time Calcs'!$B$7:$B$109,0),MATCH("AVG-40",'Travel Time Calcs'!$B$8:$JC$8,0)),"--")</f>
        <v>--</v>
      </c>
      <c r="L18" s="561" t="str">
        <f>IFERROR(INDEX('Travel Time Calcs'!$B$7:$JC$109,MATCH($C18,'Travel Time Calcs'!$B$7:$B$109,0),MATCH("AVG-60",'Travel Time Calcs'!$B$8:$JC$8,0)),"--")</f>
        <v>--</v>
      </c>
      <c r="M18"/>
      <c r="N18" s="556" t="str">
        <f t="shared" si="2"/>
        <v/>
      </c>
      <c r="O18" s="557" t="str">
        <f>IFERROR(INDEX('Travel Time Calcs'!$B$7:$JC$109,MATCH($C18,'Travel Time Calcs'!$B$7:$B$109,0),MATCH("Segment Name",'Travel Time Calcs'!$B$9:$JC$9,0)),"--")</f>
        <v>--</v>
      </c>
      <c r="P18" s="562" t="str">
        <f xml:space="preserve"> IFERROR(
(INDEX('Travel Time Calcs'!$B$7:$JC$109,MATCH($C18,'Travel Time Calcs'!$B$7:$B$109,0),MATCH("AVG-DIST",'Travel Time Calcs'!$B$8:$JC$8,0))) /
(INDEX('Travel Time Calcs'!$B$7:$JC$109,MATCH($C18,'Travel Time Calcs'!$B$7:$B$109,0),MATCH("AVG-ALL",'Travel Time Calcs'!$B$8:$JC$8,0))*3600*24)/5280*3600,"--")</f>
        <v>--</v>
      </c>
      <c r="Q18" s="562" t="str">
        <f xml:space="preserve"> IFERROR(
(INDEX('Travel Time Calcs'!$B$7:$JC$109,MATCH($C18,'Travel Time Calcs'!$B$7:$B$109,0),MATCH("AVG-DIST",'Travel Time Calcs'!$B$8:$JC$8,0))) /
(INDEX('Travel Time Calcs'!$B$7:$JC$109,MATCH($C18,'Travel Time Calcs'!$B$7:$B$109,0),MATCH("AVG-10",'Travel Time Calcs'!$B$8:$JC$8,0))*3600*24)/5280*3600,"--")</f>
        <v>--</v>
      </c>
      <c r="R18" s="562" t="str">
        <f xml:space="preserve"> IFERROR(
(INDEX('Travel Time Calcs'!$B$7:$JC$109,MATCH($C18,'Travel Time Calcs'!$B$7:$B$109,0),MATCH("AVG-DIST",'Travel Time Calcs'!$B$8:$JC$8,0))) /
(INDEX('Travel Time Calcs'!$B$7:$JC$109,MATCH($C18,'Travel Time Calcs'!$B$7:$B$109,0),MATCH("AVG-20",'Travel Time Calcs'!$B$8:$JC$8,0))*3600*24)/5280*3600,"--")</f>
        <v>--</v>
      </c>
      <c r="S18" s="562" t="str">
        <f xml:space="preserve"> IFERROR(
(INDEX('Travel Time Calcs'!$B$7:$JC$109,MATCH($C18,'Travel Time Calcs'!$B$7:$B$109,0),MATCH("AVG-DIST",'Travel Time Calcs'!$B$8:$JC$8,0))) /
(INDEX('Travel Time Calcs'!$B$7:$JC$109,MATCH($C18,'Travel Time Calcs'!$B$7:$B$109,0),MATCH("AVG-30",'Travel Time Calcs'!$B$8:$JC$8,0))*3600*24)/5280*3600,"--")</f>
        <v>--</v>
      </c>
      <c r="T18" s="562" t="str">
        <f xml:space="preserve"> IFERROR(
(INDEX('Travel Time Calcs'!$B$7:$JC$109,MATCH($C18,'Travel Time Calcs'!$B$7:$B$109,0),MATCH("AVG-DIST",'Travel Time Calcs'!$B$8:$JC$8,0))) /
(INDEX('Travel Time Calcs'!$B$7:$JC$109,MATCH($C18,'Travel Time Calcs'!$B$7:$B$109,0),MATCH("AVG-40",'Travel Time Calcs'!$B$8:$JC$8,0))*3600*24)/5280*3600,"--")</f>
        <v>--</v>
      </c>
      <c r="U18" s="563" t="str">
        <f xml:space="preserve"> IFERROR(
(INDEX('Travel Time Calcs'!$B$7:$JC$109,MATCH($C18,'Travel Time Calcs'!$B$7:$B$109,0),MATCH("AVG-DIST",'Travel Time Calcs'!$B$8:$JC$8,0))) /
(INDEX('Travel Time Calcs'!$B$7:$JC$109,MATCH($C18,'Travel Time Calcs'!$B$7:$B$109,0),MATCH("AVG-60",'Travel Time Calcs'!$B$8:$JC$8,0))*3600*24)/5280*3600,"--")</f>
        <v>--</v>
      </c>
      <c r="V18" s="596"/>
      <c r="W18" s="556" t="str">
        <f t="shared" si="3"/>
        <v/>
      </c>
      <c r="X18" s="557" t="str">
        <f>IFERROR(INDEX('Travel Time Calcs'!$B$7:$JC$109,MATCH($C18,'Travel Time Calcs'!$B$7:$B$109,0),MATCH("Segment Name",'Travel Time Calcs'!$B$9:$JC$9,0)),"--")</f>
        <v>--</v>
      </c>
      <c r="Y18" s="564" t="str">
        <f>IFERROR(INDEX('Travel Time Calcs'!$B$7:$JC$109,MATCH($C18,'Travel Time Calcs'!$B$7:$B$109,0),MATCH("VEH-ALL",'Travel Time Calcs'!$B$8:$JC$8,0)),"--")</f>
        <v>--</v>
      </c>
      <c r="Z18" s="564" t="str">
        <f>IFERROR(INDEX('Travel Time Calcs'!$B$7:$JC$109,MATCH($C18,'Travel Time Calcs'!$B$7:$B$109,0),MATCH("VEH-10",'Travel Time Calcs'!$B$8:$JC$8,0)),"--")</f>
        <v>--</v>
      </c>
      <c r="AA18" s="564" t="str">
        <f>IFERROR(INDEX('Travel Time Calcs'!$B$7:$JC$109,MATCH($C18,'Travel Time Calcs'!$B$7:$B$109,0),MATCH("VEH-31",'Travel Time Calcs'!$B$8:$JC$8,0)),"--")</f>
        <v>--</v>
      </c>
      <c r="AB18" s="564" t="str">
        <f>IFERROR(INDEX('Travel Time Calcs'!$B$7:$JC$109,MATCH($C18,'Travel Time Calcs'!$B$7:$B$109,0),MATCH("VEH-32",'Travel Time Calcs'!$B$8:$JC$8,0)),"--")</f>
        <v>--</v>
      </c>
      <c r="AC18" s="564" t="str">
        <f>IFERROR(INDEX('Travel Time Calcs'!$B$7:$JC$109,MATCH($C18,'Travel Time Calcs'!$B$7:$B$109,0),MATCH("VEH-40",'Travel Time Calcs'!$B$8:$JC$8,0)),"--")</f>
        <v>--</v>
      </c>
      <c r="AD18" s="565" t="str">
        <f>IFERROR(INDEX('Travel Time Calcs'!$B$7:$JC$109,MATCH($C18,'Travel Time Calcs'!$B$7:$B$109,0),MATCH("VEH-60",'Travel Time Calcs'!$B$8:$JC$8,0)),"--")</f>
        <v>--</v>
      </c>
      <c r="AE18"/>
      <c r="AF18" s="556" t="str">
        <f t="shared" si="4"/>
        <v/>
      </c>
      <c r="AG18" s="557" t="str">
        <f>IFERROR(INDEX('Travel Time Calcs'!$B$7:$JC$109,MATCH($C18,'Travel Time Calcs'!$B$7:$B$109,0),MATCH("Segment Name",'Travel Time Calcs'!$B$9:$JC$9,0)),"--")</f>
        <v>--</v>
      </c>
      <c r="AH18" s="560" t="str">
        <f>IFERROR(INDEX('Travel Time Calcs'!$B$7:$JC$109,MATCH($C18,'Travel Time Calcs'!$B$7:$B$109,0),MATCH("StdevTime-ALL",'Travel Time Calcs'!$B$8:$JC$8,0)),"--")</f>
        <v>--</v>
      </c>
      <c r="AI18" s="560" t="str">
        <f>IFERROR(INDEX('Travel Time Calcs'!$B$7:$JC$109,MATCH($C18,'Travel Time Calcs'!$B$7:$B$109,0),MATCH("StdevTime-10",'Travel Time Calcs'!$B$8:$JC$8,0)),"--")</f>
        <v>--</v>
      </c>
      <c r="AJ18" s="560" t="str">
        <f>IFERROR(INDEX('Travel Time Calcs'!$B$7:$JC$109,MATCH($C18,'Travel Time Calcs'!$B$7:$B$109,0),MATCH("StdevTime-31",'Travel Time Calcs'!$B$8:$JC$8,0)),"--")</f>
        <v>--</v>
      </c>
      <c r="AK18" s="560" t="str">
        <f>IFERROR(INDEX('Travel Time Calcs'!$B$7:$JC$109,MATCH($C18,'Travel Time Calcs'!$B$7:$B$109,0),MATCH("StdevTime-30",'Travel Time Calcs'!$B$8:$JC$8,0)),"--")</f>
        <v>--</v>
      </c>
      <c r="AL18" s="560" t="str">
        <f>IFERROR(INDEX('Travel Time Calcs'!$B$7:$JC$109,MATCH($C18,'Travel Time Calcs'!$B$7:$B$109,0),MATCH("StdevTime-40",'Travel Time Calcs'!$B$8:$JC$8,0)),"--")</f>
        <v>--</v>
      </c>
      <c r="AM18" s="561" t="str">
        <f>IFERROR(INDEX('Travel Time Calcs'!$B$7:$JC$109,MATCH($C18,'Travel Time Calcs'!$B$7:$B$109,0),MATCH("StdevTime-60",'Travel Time Calcs'!$B$8:$JC$8,0)),"--")</f>
        <v>--</v>
      </c>
      <c r="AN18"/>
      <c r="AO18" s="126"/>
    </row>
    <row r="19" spans="1:41" s="442" customFormat="1" x14ac:dyDescent="0.35">
      <c r="A19" s="251" t="str">
        <f t="shared" si="0"/>
        <v>H</v>
      </c>
      <c r="B19" s="817">
        <f t="shared" ca="1" si="1"/>
        <v>1</v>
      </c>
      <c r="C19" s="816">
        <f>'Travel Time Calibration'!C22</f>
        <v>0</v>
      </c>
      <c r="D19" s="805"/>
      <c r="E19" s="556" t="str">
        <f>'Travel Time Calibration'!E22</f>
        <v/>
      </c>
      <c r="F19" s="557" t="str">
        <f>IFERROR(INDEX('Travel Time Calcs'!$B$7:$JC$109,MATCH($C19,'Travel Time Calcs'!$B$7:$B$109,0),MATCH("Segment Name",'Travel Time Calcs'!$B$9:$JC$9,0)),"--")</f>
        <v>--</v>
      </c>
      <c r="G19" s="560" t="str">
        <f>IFERROR(INDEX('Travel Time Calcs'!$B$7:$JC$109,MATCH($C19,'Travel Time Calcs'!$B$7:$B$109,0),MATCH("AVG-ALL",'Travel Time Calcs'!$B$8:$JC$8,0)),"--")</f>
        <v>--</v>
      </c>
      <c r="H19" s="560" t="str">
        <f>IFERROR(INDEX('Travel Time Calcs'!$B$7:$JC$109,MATCH($C19,'Travel Time Calcs'!$B$7:$B$109,0),MATCH("AVG-10",'Travel Time Calcs'!$B$8:$JC$8,0)),"--")</f>
        <v>--</v>
      </c>
      <c r="I19" s="560" t="str">
        <f>IFERROR(INDEX('Travel Time Calcs'!$B$7:$JC$109,MATCH($C19,'Travel Time Calcs'!$B$7:$B$109,0),MATCH("AVG-20",'Travel Time Calcs'!$B$8:$JC$8,0)),"--")</f>
        <v>--</v>
      </c>
      <c r="J19" s="560" t="str">
        <f>IFERROR(INDEX('Travel Time Calcs'!$B$7:$JC$109,MATCH($C19,'Travel Time Calcs'!$B$7:$B$109,0),MATCH("AVG-30",'Travel Time Calcs'!$B$8:$JC$8,0)),"--")</f>
        <v>--</v>
      </c>
      <c r="K19" s="560" t="str">
        <f>IFERROR(INDEX('Travel Time Calcs'!$B$7:$JC$109,MATCH($C19,'Travel Time Calcs'!$B$7:$B$109,0),MATCH("AVG-40",'Travel Time Calcs'!$B$8:$JC$8,0)),"--")</f>
        <v>--</v>
      </c>
      <c r="L19" s="561" t="str">
        <f>IFERROR(INDEX('Travel Time Calcs'!$B$7:$JC$109,MATCH($C19,'Travel Time Calcs'!$B$7:$B$109,0),MATCH("AVG-60",'Travel Time Calcs'!$B$8:$JC$8,0)),"--")</f>
        <v>--</v>
      </c>
      <c r="M19"/>
      <c r="N19" s="556" t="str">
        <f t="shared" si="2"/>
        <v/>
      </c>
      <c r="O19" s="557" t="str">
        <f>IFERROR(INDEX('Travel Time Calcs'!$B$7:$JC$109,MATCH($C19,'Travel Time Calcs'!$B$7:$B$109,0),MATCH("Segment Name",'Travel Time Calcs'!$B$9:$JC$9,0)),"--")</f>
        <v>--</v>
      </c>
      <c r="P19" s="562" t="str">
        <f xml:space="preserve"> IFERROR(
(INDEX('Travel Time Calcs'!$B$7:$JC$109,MATCH($C19,'Travel Time Calcs'!$B$7:$B$109,0),MATCH("AVG-DIST",'Travel Time Calcs'!$B$8:$JC$8,0))) /
(INDEX('Travel Time Calcs'!$B$7:$JC$109,MATCH($C19,'Travel Time Calcs'!$B$7:$B$109,0),MATCH("AVG-ALL",'Travel Time Calcs'!$B$8:$JC$8,0))*3600*24)/5280*3600,"--")</f>
        <v>--</v>
      </c>
      <c r="Q19" s="562" t="str">
        <f xml:space="preserve"> IFERROR(
(INDEX('Travel Time Calcs'!$B$7:$JC$109,MATCH($C19,'Travel Time Calcs'!$B$7:$B$109,0),MATCH("AVG-DIST",'Travel Time Calcs'!$B$8:$JC$8,0))) /
(INDEX('Travel Time Calcs'!$B$7:$JC$109,MATCH($C19,'Travel Time Calcs'!$B$7:$B$109,0),MATCH("AVG-10",'Travel Time Calcs'!$B$8:$JC$8,0))*3600*24)/5280*3600,"--")</f>
        <v>--</v>
      </c>
      <c r="R19" s="562" t="str">
        <f xml:space="preserve"> IFERROR(
(INDEX('Travel Time Calcs'!$B$7:$JC$109,MATCH($C19,'Travel Time Calcs'!$B$7:$B$109,0),MATCH("AVG-DIST",'Travel Time Calcs'!$B$8:$JC$8,0))) /
(INDEX('Travel Time Calcs'!$B$7:$JC$109,MATCH($C19,'Travel Time Calcs'!$B$7:$B$109,0),MATCH("AVG-20",'Travel Time Calcs'!$B$8:$JC$8,0))*3600*24)/5280*3600,"--")</f>
        <v>--</v>
      </c>
      <c r="S19" s="562" t="str">
        <f xml:space="preserve"> IFERROR(
(INDEX('Travel Time Calcs'!$B$7:$JC$109,MATCH($C19,'Travel Time Calcs'!$B$7:$B$109,0),MATCH("AVG-DIST",'Travel Time Calcs'!$B$8:$JC$8,0))) /
(INDEX('Travel Time Calcs'!$B$7:$JC$109,MATCH($C19,'Travel Time Calcs'!$B$7:$B$109,0),MATCH("AVG-30",'Travel Time Calcs'!$B$8:$JC$8,0))*3600*24)/5280*3600,"--")</f>
        <v>--</v>
      </c>
      <c r="T19" s="562" t="str">
        <f xml:space="preserve"> IFERROR(
(INDEX('Travel Time Calcs'!$B$7:$JC$109,MATCH($C19,'Travel Time Calcs'!$B$7:$B$109,0),MATCH("AVG-DIST",'Travel Time Calcs'!$B$8:$JC$8,0))) /
(INDEX('Travel Time Calcs'!$B$7:$JC$109,MATCH($C19,'Travel Time Calcs'!$B$7:$B$109,0),MATCH("AVG-40",'Travel Time Calcs'!$B$8:$JC$8,0))*3600*24)/5280*3600,"--")</f>
        <v>--</v>
      </c>
      <c r="U19" s="563" t="str">
        <f xml:space="preserve"> IFERROR(
(INDEX('Travel Time Calcs'!$B$7:$JC$109,MATCH($C19,'Travel Time Calcs'!$B$7:$B$109,0),MATCH("AVG-DIST",'Travel Time Calcs'!$B$8:$JC$8,0))) /
(INDEX('Travel Time Calcs'!$B$7:$JC$109,MATCH($C19,'Travel Time Calcs'!$B$7:$B$109,0),MATCH("AVG-60",'Travel Time Calcs'!$B$8:$JC$8,0))*3600*24)/5280*3600,"--")</f>
        <v>--</v>
      </c>
      <c r="V19" s="596"/>
      <c r="W19" s="556" t="str">
        <f t="shared" si="3"/>
        <v/>
      </c>
      <c r="X19" s="557" t="str">
        <f>IFERROR(INDEX('Travel Time Calcs'!$B$7:$JC$109,MATCH($C19,'Travel Time Calcs'!$B$7:$B$109,0),MATCH("Segment Name",'Travel Time Calcs'!$B$9:$JC$9,0)),"--")</f>
        <v>--</v>
      </c>
      <c r="Y19" s="564" t="str">
        <f>IFERROR(INDEX('Travel Time Calcs'!$B$7:$JC$109,MATCH($C19,'Travel Time Calcs'!$B$7:$B$109,0),MATCH("VEH-ALL",'Travel Time Calcs'!$B$8:$JC$8,0)),"--")</f>
        <v>--</v>
      </c>
      <c r="Z19" s="564" t="str">
        <f>IFERROR(INDEX('Travel Time Calcs'!$B$7:$JC$109,MATCH($C19,'Travel Time Calcs'!$B$7:$B$109,0),MATCH("VEH-10",'Travel Time Calcs'!$B$8:$JC$8,0)),"--")</f>
        <v>--</v>
      </c>
      <c r="AA19" s="564" t="str">
        <f>IFERROR(INDEX('Travel Time Calcs'!$B$7:$JC$109,MATCH($C19,'Travel Time Calcs'!$B$7:$B$109,0),MATCH("VEH-31",'Travel Time Calcs'!$B$8:$JC$8,0)),"--")</f>
        <v>--</v>
      </c>
      <c r="AB19" s="564" t="str">
        <f>IFERROR(INDEX('Travel Time Calcs'!$B$7:$JC$109,MATCH($C19,'Travel Time Calcs'!$B$7:$B$109,0),MATCH("VEH-32",'Travel Time Calcs'!$B$8:$JC$8,0)),"--")</f>
        <v>--</v>
      </c>
      <c r="AC19" s="564" t="str">
        <f>IFERROR(INDEX('Travel Time Calcs'!$B$7:$JC$109,MATCH($C19,'Travel Time Calcs'!$B$7:$B$109,0),MATCH("VEH-40",'Travel Time Calcs'!$B$8:$JC$8,0)),"--")</f>
        <v>--</v>
      </c>
      <c r="AD19" s="565" t="str">
        <f>IFERROR(INDEX('Travel Time Calcs'!$B$7:$JC$109,MATCH($C19,'Travel Time Calcs'!$B$7:$B$109,0),MATCH("VEH-60",'Travel Time Calcs'!$B$8:$JC$8,0)),"--")</f>
        <v>--</v>
      </c>
      <c r="AE19"/>
      <c r="AF19" s="556" t="str">
        <f t="shared" si="4"/>
        <v/>
      </c>
      <c r="AG19" s="557" t="str">
        <f>IFERROR(INDEX('Travel Time Calcs'!$B$7:$JC$109,MATCH($C19,'Travel Time Calcs'!$B$7:$B$109,0),MATCH("Segment Name",'Travel Time Calcs'!$B$9:$JC$9,0)),"--")</f>
        <v>--</v>
      </c>
      <c r="AH19" s="560" t="str">
        <f>IFERROR(INDEX('Travel Time Calcs'!$B$7:$JC$109,MATCH($C19,'Travel Time Calcs'!$B$7:$B$109,0),MATCH("StdevTime-ALL",'Travel Time Calcs'!$B$8:$JC$8,0)),"--")</f>
        <v>--</v>
      </c>
      <c r="AI19" s="560" t="str">
        <f>IFERROR(INDEX('Travel Time Calcs'!$B$7:$JC$109,MATCH($C19,'Travel Time Calcs'!$B$7:$B$109,0),MATCH("StdevTime-10",'Travel Time Calcs'!$B$8:$JC$8,0)),"--")</f>
        <v>--</v>
      </c>
      <c r="AJ19" s="560" t="str">
        <f>IFERROR(INDEX('Travel Time Calcs'!$B$7:$JC$109,MATCH($C19,'Travel Time Calcs'!$B$7:$B$109,0),MATCH("StdevTime-31",'Travel Time Calcs'!$B$8:$JC$8,0)),"--")</f>
        <v>--</v>
      </c>
      <c r="AK19" s="560" t="str">
        <f>IFERROR(INDEX('Travel Time Calcs'!$B$7:$JC$109,MATCH($C19,'Travel Time Calcs'!$B$7:$B$109,0),MATCH("StdevTime-30",'Travel Time Calcs'!$B$8:$JC$8,0)),"--")</f>
        <v>--</v>
      </c>
      <c r="AL19" s="560" t="str">
        <f>IFERROR(INDEX('Travel Time Calcs'!$B$7:$JC$109,MATCH($C19,'Travel Time Calcs'!$B$7:$B$109,0),MATCH("StdevTime-40",'Travel Time Calcs'!$B$8:$JC$8,0)),"--")</f>
        <v>--</v>
      </c>
      <c r="AM19" s="561" t="str">
        <f>IFERROR(INDEX('Travel Time Calcs'!$B$7:$JC$109,MATCH($C19,'Travel Time Calcs'!$B$7:$B$109,0),MATCH("StdevTime-60",'Travel Time Calcs'!$B$8:$JC$8,0)),"--")</f>
        <v>--</v>
      </c>
      <c r="AN19"/>
      <c r="AO19" s="126"/>
    </row>
    <row r="20" spans="1:41" s="442" customFormat="1" ht="15" thickBot="1" x14ac:dyDescent="0.4">
      <c r="A20" s="251" t="str">
        <f t="shared" si="0"/>
        <v/>
      </c>
      <c r="B20" s="817">
        <f t="shared" ca="1" si="1"/>
        <v>1</v>
      </c>
      <c r="C20" s="815"/>
      <c r="D20" s="805"/>
      <c r="E20" s="548" t="str">
        <f>'Travel Time Calibration'!E23</f>
        <v xml:space="preserve"> </v>
      </c>
      <c r="F20" s="552" t="str">
        <f>'Travel Time Calibration'!$F23</f>
        <v>INSERT ROUTE NAME - For Example: "Main Street Eastbound"</v>
      </c>
      <c r="G20" s="566">
        <f t="shared" ref="G20:L20" si="5">SUM(G10:G19)</f>
        <v>0</v>
      </c>
      <c r="H20" s="566">
        <f t="shared" si="5"/>
        <v>0</v>
      </c>
      <c r="I20" s="566">
        <f t="shared" si="5"/>
        <v>0</v>
      </c>
      <c r="J20" s="566">
        <f t="shared" si="5"/>
        <v>0</v>
      </c>
      <c r="K20" s="566">
        <f t="shared" si="5"/>
        <v>0</v>
      </c>
      <c r="L20" s="567">
        <f t="shared" si="5"/>
        <v>0</v>
      </c>
      <c r="M20"/>
      <c r="N20" s="548" t="str">
        <f t="shared" ref="N20" si="6">E20</f>
        <v xml:space="preserve"> </v>
      </c>
      <c r="O20" s="552" t="str">
        <f>F20</f>
        <v>INSERT ROUTE NAME - For Example: "Main Street Eastbound"</v>
      </c>
      <c r="P20" s="568" t="str">
        <f t="shared" ref="P20:U20" si="7">IFERROR(AVERAGE(P10:P19),"--")</f>
        <v>--</v>
      </c>
      <c r="Q20" s="568" t="str">
        <f t="shared" si="7"/>
        <v>--</v>
      </c>
      <c r="R20" s="568" t="str">
        <f t="shared" si="7"/>
        <v>--</v>
      </c>
      <c r="S20" s="568" t="str">
        <f t="shared" si="7"/>
        <v>--</v>
      </c>
      <c r="T20" s="568" t="str">
        <f t="shared" si="7"/>
        <v>--</v>
      </c>
      <c r="U20" s="569" t="str">
        <f t="shared" si="7"/>
        <v>--</v>
      </c>
      <c r="V20" s="596"/>
      <c r="W20" s="548" t="str">
        <f t="shared" ref="W20" si="8">N20</f>
        <v xml:space="preserve"> </v>
      </c>
      <c r="X20" s="552" t="str">
        <f>O20</f>
        <v>INSERT ROUTE NAME - For Example: "Main Street Eastbound"</v>
      </c>
      <c r="Y20" s="570">
        <f t="shared" ref="Y20:AD20" si="9">IFERROR(AVERAGE(Y10:Y19),"--")</f>
        <v>0</v>
      </c>
      <c r="Z20" s="570">
        <f t="shared" si="9"/>
        <v>0</v>
      </c>
      <c r="AA20" s="570" t="str">
        <f t="shared" si="9"/>
        <v>--</v>
      </c>
      <c r="AB20" s="570" t="str">
        <f t="shared" si="9"/>
        <v>--</v>
      </c>
      <c r="AC20" s="570">
        <f t="shared" si="9"/>
        <v>0</v>
      </c>
      <c r="AD20" s="571">
        <f t="shared" si="9"/>
        <v>0</v>
      </c>
      <c r="AE20"/>
      <c r="AF20" s="548" t="str">
        <f t="shared" ref="AF20" si="10">W20</f>
        <v xml:space="preserve"> </v>
      </c>
      <c r="AG20" s="552" t="str">
        <f>X20</f>
        <v>INSERT ROUTE NAME - For Example: "Main Street Eastbound"</v>
      </c>
      <c r="AH20" s="566"/>
      <c r="AI20" s="566"/>
      <c r="AJ20" s="566"/>
      <c r="AK20" s="566"/>
      <c r="AL20" s="566"/>
      <c r="AM20" s="567"/>
      <c r="AN20"/>
      <c r="AO20" s="126"/>
    </row>
    <row r="21" spans="1:41" x14ac:dyDescent="0.35">
      <c r="B21" s="818"/>
      <c r="C21" s="821"/>
    </row>
    <row r="22" spans="1:41" x14ac:dyDescent="0.35">
      <c r="B22" s="818"/>
      <c r="C22" s="821"/>
    </row>
    <row r="23" spans="1:41" x14ac:dyDescent="0.35">
      <c r="B23" s="818"/>
      <c r="C23" s="821"/>
    </row>
  </sheetData>
  <mergeCells count="10">
    <mergeCell ref="AG8:AG9"/>
    <mergeCell ref="N8:N9"/>
    <mergeCell ref="O8:O9"/>
    <mergeCell ref="W8:W9"/>
    <mergeCell ref="X8:X9"/>
    <mergeCell ref="B8:B9"/>
    <mergeCell ref="C8:C9"/>
    <mergeCell ref="E8:E9"/>
    <mergeCell ref="F8:F9"/>
    <mergeCell ref="AF8:AF9"/>
  </mergeCells>
  <printOptions horizontalCentered="1"/>
  <pageMargins left="0.7" right="0.7" top="0.75" bottom="0.75" header="0.3" footer="0.3"/>
  <pageSetup scale="44" fitToHeight="0" orientation="portrait" r:id="rId1"/>
  <ignoredErrors>
    <ignoredError sqref="F20:H20 P20:U20 Y20:AD20" formula="1"/>
  </ignoredErrors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576CA-9905-43FD-AB48-06E7B139756B}">
  <sheetPr codeName="Sheet31">
    <tabColor theme="9" tint="0.59999389629810485"/>
  </sheetPr>
  <dimension ref="A1:AR108"/>
  <sheetViews>
    <sheetView zoomScale="55" zoomScaleNormal="55" workbookViewId="0"/>
  </sheetViews>
  <sheetFormatPr defaultColWidth="8.81640625" defaultRowHeight="14.5" outlineLevelCol="1" x14ac:dyDescent="0.35"/>
  <cols>
    <col min="1" max="1" width="8.26953125" style="296" customWidth="1"/>
    <col min="2" max="2" width="8.453125" style="296" customWidth="1"/>
    <col min="3" max="3" width="23.7265625" style="296" customWidth="1"/>
    <col min="4" max="8" width="15.453125" style="296" customWidth="1"/>
    <col min="9" max="9" width="4.54296875" style="296" customWidth="1"/>
    <col min="10" max="10" width="19.7265625" style="296" customWidth="1"/>
    <col min="11" max="11" width="46.54296875" style="296" customWidth="1"/>
    <col min="12" max="12" width="17.1796875" style="296" bestFit="1" customWidth="1"/>
    <col min="13" max="13" width="14.26953125" style="685" customWidth="1"/>
    <col min="14" max="15" width="17.453125" style="296" customWidth="1"/>
    <col min="16" max="17" width="14.7265625" style="296" customWidth="1"/>
    <col min="18" max="18" width="14.7265625" style="14" customWidth="1"/>
    <col min="19" max="19" width="4.54296875" style="296" customWidth="1"/>
    <col min="20" max="24" width="11.453125" style="296" customWidth="1" outlineLevel="1"/>
    <col min="25" max="25" width="4.1796875" style="296" customWidth="1" outlineLevel="1"/>
    <col min="26" max="30" width="11.453125" style="296" customWidth="1" outlineLevel="1"/>
    <col min="31" max="31" width="3.81640625" style="296" customWidth="1" outlineLevel="1"/>
    <col min="32" max="36" width="11.453125" style="296" customWidth="1" outlineLevel="1"/>
    <col min="37" max="37" width="3.81640625" style="296" customWidth="1" outlineLevel="1"/>
    <col min="38" max="42" width="11.81640625" style="296" customWidth="1" outlineLevel="1"/>
    <col min="43" max="43" width="3.81640625" style="296" customWidth="1" outlineLevel="1"/>
    <col min="44" max="44" width="11.81640625" style="296" customWidth="1" outlineLevel="1"/>
    <col min="45" max="16384" width="8.81640625" style="296"/>
  </cols>
  <sheetData>
    <row r="1" spans="1:44" s="15" customFormat="1" ht="15.75" customHeight="1" x14ac:dyDescent="0.35">
      <c r="A1" s="252" t="s">
        <v>226</v>
      </c>
      <c r="B1" s="252"/>
      <c r="C1" s="252"/>
      <c r="D1" s="252"/>
      <c r="E1" s="252"/>
      <c r="F1" s="252"/>
      <c r="G1" s="252"/>
      <c r="H1" s="252"/>
      <c r="I1" s="252"/>
      <c r="J1" s="252"/>
      <c r="K1" s="252"/>
      <c r="L1" s="252"/>
      <c r="M1" s="682"/>
      <c r="N1" s="252" t="str">
        <f>IF(fwy_moe_type="Link Eval","H","")</f>
        <v>H</v>
      </c>
      <c r="O1" s="252" t="str">
        <f>IF(fwy_moe_type="Link Eval","H","")</f>
        <v>H</v>
      </c>
      <c r="P1" s="252" t="str">
        <f>IF(fwy_moe_type="Link Eval","","H")</f>
        <v/>
      </c>
      <c r="Q1" s="252" t="str">
        <f>IF(fwy_moe_type="Link Eval","","H")</f>
        <v/>
      </c>
      <c r="R1" s="252" t="str">
        <f>IF(fwy_moe_type="Link Eval","","H")</f>
        <v/>
      </c>
      <c r="S1" s="252"/>
      <c r="T1" s="252" t="str">
        <f t="shared" ref="T1:AR1" si="0">IF(fwy_moe_type="Link Eval","","H")</f>
        <v/>
      </c>
      <c r="U1" s="252" t="str">
        <f t="shared" si="0"/>
        <v/>
      </c>
      <c r="V1" s="252" t="str">
        <f t="shared" si="0"/>
        <v/>
      </c>
      <c r="W1" s="252" t="str">
        <f t="shared" si="0"/>
        <v/>
      </c>
      <c r="X1" s="252" t="str">
        <f t="shared" si="0"/>
        <v/>
      </c>
      <c r="Y1" s="252" t="str">
        <f t="shared" si="0"/>
        <v/>
      </c>
      <c r="Z1" s="252" t="str">
        <f t="shared" si="0"/>
        <v/>
      </c>
      <c r="AA1" s="252" t="str">
        <f t="shared" si="0"/>
        <v/>
      </c>
      <c r="AB1" s="252" t="str">
        <f t="shared" si="0"/>
        <v/>
      </c>
      <c r="AC1" s="252" t="str">
        <f t="shared" si="0"/>
        <v/>
      </c>
      <c r="AD1" s="252" t="str">
        <f t="shared" si="0"/>
        <v/>
      </c>
      <c r="AE1" s="252" t="str">
        <f t="shared" si="0"/>
        <v/>
      </c>
      <c r="AF1" s="252" t="str">
        <f t="shared" si="0"/>
        <v/>
      </c>
      <c r="AG1" s="252" t="str">
        <f t="shared" si="0"/>
        <v/>
      </c>
      <c r="AH1" s="252" t="str">
        <f t="shared" si="0"/>
        <v/>
      </c>
      <c r="AI1" s="252" t="str">
        <f t="shared" si="0"/>
        <v/>
      </c>
      <c r="AJ1" s="252" t="str">
        <f t="shared" si="0"/>
        <v/>
      </c>
      <c r="AK1" s="551" t="str">
        <f t="shared" si="0"/>
        <v/>
      </c>
      <c r="AL1" s="551" t="str">
        <f t="shared" si="0"/>
        <v/>
      </c>
      <c r="AM1" s="551" t="str">
        <f t="shared" si="0"/>
        <v/>
      </c>
      <c r="AN1" s="551" t="str">
        <f t="shared" si="0"/>
        <v/>
      </c>
      <c r="AO1" s="551" t="str">
        <f t="shared" si="0"/>
        <v/>
      </c>
      <c r="AP1" s="551" t="str">
        <f t="shared" si="0"/>
        <v/>
      </c>
      <c r="AQ1" s="551" t="str">
        <f t="shared" si="0"/>
        <v/>
      </c>
      <c r="AR1" s="551" t="str">
        <f t="shared" si="0"/>
        <v/>
      </c>
    </row>
    <row r="2" spans="1:44" s="15" customFormat="1" ht="27.75" customHeight="1" x14ac:dyDescent="0.35">
      <c r="A2" s="252"/>
      <c r="B2"/>
      <c r="C2" s="375" t="s">
        <v>300</v>
      </c>
      <c r="D2" s="375" t="s">
        <v>161</v>
      </c>
      <c r="E2" s="938" t="s">
        <v>309</v>
      </c>
      <c r="F2" s="939"/>
      <c r="G2" s="938" t="s">
        <v>310</v>
      </c>
      <c r="H2" s="939"/>
      <c r="K2" s="7"/>
      <c r="L2" s="26"/>
      <c r="M2" s="683"/>
      <c r="N2" s="16"/>
      <c r="O2" s="296"/>
      <c r="P2" s="16"/>
      <c r="Q2" s="296"/>
      <c r="R2" s="14"/>
    </row>
    <row r="3" spans="1:44" s="15" customFormat="1" ht="38.25" customHeight="1" x14ac:dyDescent="0.35">
      <c r="A3" s="252"/>
      <c r="B3"/>
      <c r="C3" s="376" t="str">
        <f>'Input - Freeways'!D2</f>
        <v>Link Eval</v>
      </c>
      <c r="D3" s="765" t="str">
        <f>scenario</f>
        <v>Existing AM</v>
      </c>
      <c r="E3" s="936" t="str">
        <f>HOME!D11</f>
        <v>3600-7200</v>
      </c>
      <c r="F3" s="937"/>
      <c r="G3" s="936" t="str">
        <f>HOME!D11</f>
        <v>3600-7200</v>
      </c>
      <c r="H3" s="937"/>
      <c r="J3" s="8"/>
      <c r="K3" s="405"/>
      <c r="L3" s="27"/>
      <c r="M3" s="684"/>
      <c r="N3" s="26"/>
      <c r="O3" s="296"/>
      <c r="P3" s="26"/>
      <c r="Q3" s="296"/>
      <c r="R3" s="14"/>
    </row>
    <row r="4" spans="1:44" s="15" customFormat="1" ht="30" customHeight="1" x14ac:dyDescent="0.35">
      <c r="A4" s="252"/>
      <c r="J4" s="8"/>
      <c r="K4" s="405"/>
      <c r="L4" s="27"/>
      <c r="M4" s="684"/>
      <c r="N4" s="26"/>
      <c r="O4" s="296"/>
      <c r="P4" s="26"/>
      <c r="Q4" s="296"/>
      <c r="R4" s="14"/>
      <c r="T4" s="447" t="s">
        <v>341</v>
      </c>
      <c r="U4" s="447"/>
      <c r="V4" s="447"/>
      <c r="W4" s="447"/>
      <c r="X4" s="447"/>
      <c r="Y4" s="447"/>
      <c r="Z4" s="447"/>
      <c r="AA4" s="447"/>
      <c r="AB4" s="447"/>
      <c r="AC4" s="447"/>
      <c r="AD4" s="447"/>
      <c r="AE4" s="447"/>
      <c r="AF4" s="447"/>
      <c r="AG4" s="447"/>
      <c r="AH4" s="447"/>
      <c r="AI4" s="447"/>
      <c r="AJ4" s="447"/>
      <c r="AK4" s="447"/>
      <c r="AL4" s="447"/>
      <c r="AM4" s="447"/>
      <c r="AN4" s="447"/>
      <c r="AO4" s="447"/>
      <c r="AP4" s="447"/>
      <c r="AQ4" s="447"/>
      <c r="AR4" s="666"/>
    </row>
    <row r="5" spans="1:44" s="15" customFormat="1" ht="15" customHeight="1" x14ac:dyDescent="0.35">
      <c r="A5" s="252"/>
      <c r="B5"/>
      <c r="C5" s="140" t="s">
        <v>239</v>
      </c>
      <c r="D5" s="140" t="s">
        <v>314</v>
      </c>
      <c r="E5" s="140"/>
      <c r="F5" s="140"/>
      <c r="G5" s="140"/>
      <c r="H5" s="113"/>
      <c r="I5" s="296"/>
      <c r="J5"/>
      <c r="K5"/>
      <c r="L5"/>
      <c r="M5" s="685"/>
      <c r="N5" s="911" t="s">
        <v>319</v>
      </c>
      <c r="O5" s="913"/>
      <c r="P5" s="140" t="s">
        <v>318</v>
      </c>
      <c r="Q5" s="141"/>
      <c r="R5" s="142"/>
      <c r="T5" s="140" t="s">
        <v>301</v>
      </c>
      <c r="U5" s="141"/>
      <c r="V5" s="141"/>
      <c r="W5" s="141"/>
      <c r="X5" s="141"/>
      <c r="Z5" s="140" t="s">
        <v>302</v>
      </c>
      <c r="AA5" s="141"/>
      <c r="AB5" s="141"/>
      <c r="AC5" s="141"/>
      <c r="AD5" s="141"/>
      <c r="AF5" s="140" t="s">
        <v>303</v>
      </c>
      <c r="AG5" s="141"/>
      <c r="AH5" s="141"/>
      <c r="AI5" s="141"/>
      <c r="AJ5" s="141"/>
      <c r="AL5" s="140" t="s">
        <v>366</v>
      </c>
      <c r="AM5" s="141"/>
      <c r="AN5" s="141"/>
      <c r="AO5" s="141"/>
      <c r="AP5" s="141"/>
      <c r="AR5" s="934" t="s">
        <v>419</v>
      </c>
    </row>
    <row r="6" spans="1:44" s="15" customFormat="1" ht="44.25" customHeight="1" x14ac:dyDescent="0.35">
      <c r="A6" s="252"/>
      <c r="B6" s="152" t="s">
        <v>140</v>
      </c>
      <c r="C6" s="152" t="str">
        <f>scenario&amp;" Link Number(s) / DCM"</f>
        <v>Existing AM Link Number(s) / DCM</v>
      </c>
      <c r="D6" s="152">
        <v>1</v>
      </c>
      <c r="E6" s="152">
        <v>2</v>
      </c>
      <c r="F6" s="152">
        <v>3</v>
      </c>
      <c r="G6" s="152">
        <v>4</v>
      </c>
      <c r="H6" s="152">
        <v>5</v>
      </c>
      <c r="I6" s="296"/>
      <c r="J6" s="152" t="s">
        <v>234</v>
      </c>
      <c r="K6" s="152" t="s">
        <v>235</v>
      </c>
      <c r="L6" s="152" t="s">
        <v>236</v>
      </c>
      <c r="M6" s="681" t="s">
        <v>323</v>
      </c>
      <c r="N6" s="361" t="s">
        <v>101</v>
      </c>
      <c r="O6" s="361" t="s">
        <v>237</v>
      </c>
      <c r="P6" s="361" t="s">
        <v>101</v>
      </c>
      <c r="Q6" s="361" t="s">
        <v>237</v>
      </c>
      <c r="R6" s="361" t="s">
        <v>422</v>
      </c>
      <c r="T6" s="152" t="s">
        <v>304</v>
      </c>
      <c r="U6" s="152" t="s">
        <v>305</v>
      </c>
      <c r="V6" s="152" t="s">
        <v>306</v>
      </c>
      <c r="W6" s="152" t="s">
        <v>307</v>
      </c>
      <c r="X6" s="152" t="s">
        <v>308</v>
      </c>
      <c r="Z6" s="152" t="s">
        <v>304</v>
      </c>
      <c r="AA6" s="152" t="s">
        <v>305</v>
      </c>
      <c r="AB6" s="152" t="s">
        <v>306</v>
      </c>
      <c r="AC6" s="152" t="s">
        <v>307</v>
      </c>
      <c r="AD6" s="152" t="s">
        <v>308</v>
      </c>
      <c r="AF6" s="152" t="s">
        <v>304</v>
      </c>
      <c r="AG6" s="152" t="s">
        <v>305</v>
      </c>
      <c r="AH6" s="152" t="s">
        <v>306</v>
      </c>
      <c r="AI6" s="152" t="s">
        <v>307</v>
      </c>
      <c r="AJ6" s="152" t="s">
        <v>308</v>
      </c>
      <c r="AL6" s="152" t="s">
        <v>304</v>
      </c>
      <c r="AM6" s="152" t="s">
        <v>305</v>
      </c>
      <c r="AN6" s="152" t="s">
        <v>306</v>
      </c>
      <c r="AO6" s="152" t="s">
        <v>307</v>
      </c>
      <c r="AP6" s="152" t="s">
        <v>308</v>
      </c>
      <c r="AR6" s="935"/>
    </row>
    <row r="7" spans="1:44" x14ac:dyDescent="0.35">
      <c r="A7" s="252" t="str">
        <f>IF(J7=0,"H","")</f>
        <v/>
      </c>
      <c r="B7" s="150">
        <f>'Input - Freeways'!$B5</f>
        <v>1</v>
      </c>
      <c r="C7" s="150" t="str">
        <f>INDEX('Input - Freeways'!$B$4:$AG$105,MATCH($B7,'Input - Freeways'!$B$4:$B$105,0),MATCH(C$6,'Input - Freeways'!$B$4:$AG$4,0))</f>
        <v>10439-359</v>
      </c>
      <c r="D7" s="150" t="str">
        <f>TRIM(MID(SUBSTITUTE($C7,"-",REPT(" ",LEN($C7))),(D$6-1)*LEN($C7)+1,LEN($C7)))</f>
        <v>10439</v>
      </c>
      <c r="E7" s="150" t="str">
        <f>TRIM(MID(SUBSTITUTE($C7,"-",REPT(" ",LEN($C7))),(E$6-1)*LEN($C7)+1,LEN($C7)))</f>
        <v>359</v>
      </c>
      <c r="F7" s="150" t="str">
        <f>TRIM(MID(SUBSTITUTE($C7,"-",REPT(" ",LEN($C7))),(F$6-1)*LEN($C7)+1,LEN($C7)))</f>
        <v/>
      </c>
      <c r="G7" s="150" t="str">
        <f>TRIM(MID(SUBSTITUTE($C7,"-",REPT(" ",LEN($C7))),(G$6-1)*LEN($C7)+1,LEN($C7)))</f>
        <v/>
      </c>
      <c r="H7" s="150" t="str">
        <f>TRIM(MID(SUBSTITUTE($C7,"-",REPT(" ",LEN($C7))),(H$6-1)*LEN($C7)+1,LEN($C7)))</f>
        <v/>
      </c>
      <c r="J7" s="377" t="str">
        <f>'Input - Freeways'!$C5</f>
        <v>FACILITY NAME (EX: NB Route 28)</v>
      </c>
      <c r="K7" s="406" t="str">
        <f>'Input - Freeways'!$D5</f>
        <v>Segment Name 1</v>
      </c>
      <c r="L7" s="267" t="str">
        <f>'Input - Freeways'!$E5</f>
        <v>Diverge</v>
      </c>
      <c r="M7" s="679">
        <f>'Input - Freeways'!$F5</f>
        <v>7370</v>
      </c>
      <c r="N7" s="364" t="str" cm="1">
        <f t="array" aca="1" ref="N7" ca="1">_xlfn.SWITCH(fwy_moe_type,"DCM",AVERAGEIFS('VISSIM DCP Outputs'!$D:$D, 'VISSIM DCP Outputs'!$B:$B, $E$3,'VISSIM DCP Outputs'!$C:$C,$C7),"Link Eval","--")</f>
        <v>--</v>
      </c>
      <c r="O7" s="264" t="str" cm="1">
        <f t="array" aca="1" ref="O7" ca="1">_xlfn.SWITCH(fwy_moe_type,"DCM",AVERAGEIFS('VISSIM DCP Outputs'!$G:$G, 'VISSIM DCP Outputs'!$B:$B, $E$3,'VISSIM DCP Outputs'!$C:$C,$C7),"Link Eval","--")</f>
        <v>--</v>
      </c>
      <c r="P7" s="365" t="str">
        <f ca="1">IFERROR((T7*AL7+IFERROR(U7*AM7,0)+IFERROR(V7*AN7,0)+IFERROR(W7*AO7,0)+IFERROR(X7*AP7,0))/SUM(AL7:AP7),"--")</f>
        <v>--</v>
      </c>
      <c r="Q7" s="264" t="str">
        <f ca="1">IFERROR((Z7*AL7+IFERROR(AA7*AM7,0)+IFERROR(AB7*AN7,0)+IFERROR(AC7*AO7,0)+IFERROR(AD7*AP7,0))/SUM(AL7:AP7),"--")</f>
        <v>--</v>
      </c>
      <c r="R7" s="378" t="str">
        <f ca="1">IFERROR((AF7*AL7+IFERROR(AG7*AM7,0)+IFERROR(AH7*AN7,0)+IFERROR(AI7*AO7,0)+IFERROR(AJ7*AP7,0))/SUM(AL7:AP7)/AR7,"--")</f>
        <v>--</v>
      </c>
      <c r="T7" s="667" t="str">
        <f ca="1">IFERROR(AVERAGEIFS('VISSIM Link Segment Outputs'!$M:$M, 'VISSIM DCP Outputs'!$B:$B, $G$3,'VISSIM Link Segment Outputs'!$A:$A, "AVG",'VISSIM Link Segment Outputs'!$D:$D, D7),"")</f>
        <v/>
      </c>
      <c r="U7" s="667" t="str">
        <f ca="1">IFERROR(AVERAGEIFS('VISSIM Link Segment Outputs'!$M:$M, 'VISSIM DCP Outputs'!$B:$B, $G$3,'VISSIM Link Segment Outputs'!$A:$A, "AVG",'VISSIM Link Segment Outputs'!$D:$D, E7),"")</f>
        <v/>
      </c>
      <c r="V7" s="667" t="str">
        <f ca="1">IFERROR(AVERAGEIFS('VISSIM Link Segment Outputs'!$M:$M, 'VISSIM DCP Outputs'!$B:$B, $G$3,'VISSIM Link Segment Outputs'!$A:$A, "AVG",'VISSIM Link Segment Outputs'!$D:$D, F7),"")</f>
        <v/>
      </c>
      <c r="W7" s="667" t="str">
        <f ca="1">IFERROR(AVERAGEIFS('VISSIM Link Segment Outputs'!$M:$M, 'VISSIM DCP Outputs'!$B:$B, $G$3,'VISSIM Link Segment Outputs'!$A:$A, "AVG",'VISSIM Link Segment Outputs'!$D:$D, G7),"")</f>
        <v/>
      </c>
      <c r="X7" s="667" t="str">
        <f ca="1">IFERROR(AVERAGEIFS('VISSIM Link Segment Outputs'!$M:$M, 'VISSIM DCP Outputs'!$B:$B, $G$3,'VISSIM Link Segment Outputs'!$A:$A, "AVG",'VISSIM Link Segment Outputs'!$D:$D, H7),"")</f>
        <v/>
      </c>
      <c r="Y7" s="446"/>
      <c r="Z7" s="445" t="str">
        <f>IFERROR(AVERAGEIFS('VISSIM Link Segment Outputs'!$I:$I, 'VISSIM DCP Outputs'!$B:$B, $G$3, 'VISSIM Link Segment Outputs'!$A:$A, "AVG",'VISSIM Link Segment Outputs'!$D:$D, D7),"")</f>
        <v/>
      </c>
      <c r="AA7" s="445" t="str">
        <f>IFERROR(AVERAGEIFS('VISSIM Link Segment Outputs'!$I:$I, 'VISSIM DCP Outputs'!$B:$B, $G$3, 'VISSIM Link Segment Outputs'!$A:$A, "AVG",'VISSIM Link Segment Outputs'!$D:$D, E7),"")</f>
        <v/>
      </c>
      <c r="AB7" s="445" t="str">
        <f>IFERROR(AVERAGEIFS('VISSIM Link Segment Outputs'!$I:$I, 'VISSIM DCP Outputs'!$B:$B, $G$3, 'VISSIM Link Segment Outputs'!$A:$A, "AVG",'VISSIM Link Segment Outputs'!$D:$D, F7),"")</f>
        <v/>
      </c>
      <c r="AC7" s="445" t="str">
        <f>IFERROR(AVERAGEIFS('VISSIM Link Segment Outputs'!$I:$I, 'VISSIM DCP Outputs'!$B:$B, $G$3, 'VISSIM Link Segment Outputs'!$A:$A, "AVG",'VISSIM Link Segment Outputs'!$D:$D, G7),"")</f>
        <v/>
      </c>
      <c r="AD7" s="445" t="str">
        <f>IFERROR(AVERAGEIFS('VISSIM Link Segment Outputs'!$I:$I, 'VISSIM DCP Outputs'!$B:$B, $G$3, 'VISSIM Link Segment Outputs'!$A:$A, "AVG",'VISSIM Link Segment Outputs'!$D:$D, H7),"")</f>
        <v/>
      </c>
      <c r="AE7" s="446"/>
      <c r="AF7" s="445" t="str">
        <f>IFERROR(AVERAGEIFS('VISSIM Link Segment Outputs'!$E:$E, 'VISSIM DCP Outputs'!$B:$B, $G$3, 'VISSIM Link Segment Outputs'!$A:$A, "AVG",'VISSIM Link Segment Outputs'!$D:$D, D7),"")</f>
        <v/>
      </c>
      <c r="AG7" s="445" t="str">
        <f>IFERROR(AVERAGEIFS('VISSIM Link Segment Outputs'!$E:$E, 'VISSIM DCP Outputs'!$B:$B, $G$3, 'VISSIM Link Segment Outputs'!$A:$A, "AVG",'VISSIM Link Segment Outputs'!$D:$D, E7),"")</f>
        <v/>
      </c>
      <c r="AH7" s="445" t="str">
        <f>IFERROR(AVERAGEIFS('VISSIM Link Segment Outputs'!$E:$E, 'VISSIM DCP Outputs'!$B:$B, $G$3, 'VISSIM Link Segment Outputs'!$A:$A, "AVG",'VISSIM Link Segment Outputs'!$D:$D, F7),"")</f>
        <v/>
      </c>
      <c r="AI7" s="445" t="str">
        <f>IFERROR(AVERAGEIFS('VISSIM Link Segment Outputs'!$E:$E, 'VISSIM DCP Outputs'!$B:$B, $G$3, 'VISSIM Link Segment Outputs'!$A:$A, "AVG",'VISSIM Link Segment Outputs'!$D:$D, G7),"")</f>
        <v/>
      </c>
      <c r="AJ7" s="445" t="str">
        <f>IFERROR(AVERAGEIFS('VISSIM Link Segment Outputs'!$E:$E, 'VISSIM DCP Outputs'!$B:$B, $G$3, 'VISSIM Link Segment Outputs'!$A:$A, "AVG",'VISSIM Link Segment Outputs'!$D:$D, H7),"")</f>
        <v/>
      </c>
      <c r="AL7" s="667">
        <f ca="1">IFERROR(SUMIFS('VISSIM Link Segment Outputs'!$Q:$Q, 'VISSIM DCP Outputs'!$B:$B, $G$3, 'VISSIM Link Segment Outputs'!$A:$A, "AVG",'VISSIM Link Segment Outputs'!$D:$D, D7),"")</f>
        <v>0</v>
      </c>
      <c r="AM7" s="667">
        <f ca="1">IFERROR(SUMIFS('VISSIM Link Segment Outputs'!$Q:$Q, 'VISSIM DCP Outputs'!$B:$B, $G$3, 'VISSIM Link Segment Outputs'!$A:$A, "AVG",'VISSIM Link Segment Outputs'!$D:$D, E7),"")</f>
        <v>0</v>
      </c>
      <c r="AN7" s="667">
        <f ca="1">IFERROR(SUMIFS('VISSIM Link Segment Outputs'!$Q:$Q, 'VISSIM DCP Outputs'!$B:$B, $G$3, 'VISSIM Link Segment Outputs'!$A:$A, "AVG",'VISSIM Link Segment Outputs'!$D:$D, F7),"")</f>
        <v>0</v>
      </c>
      <c r="AO7" s="667">
        <f ca="1">IFERROR(SUMIFS('VISSIM Link Segment Outputs'!$Q:$Q, 'VISSIM DCP Outputs'!$B:$B, $G$3, 'VISSIM Link Segment Outputs'!$A:$A, "AVG",'VISSIM Link Segment Outputs'!$D:$D, G7),"")</f>
        <v>0</v>
      </c>
      <c r="AP7" s="667">
        <f ca="1">IFERROR(SUMIFS('VISSIM Link Segment Outputs'!$Q:$Q, 'VISSIM DCP Outputs'!$B:$B, $G$3, 'VISSIM Link Segment Outputs'!$A:$A, "AVG",'VISSIM Link Segment Outputs'!$D:$D, H7),"")</f>
        <v>0</v>
      </c>
      <c r="AR7" s="665" t="str">
        <f ca="1">IFERROR(AVERAGEIFS('VISSIM Link Segment Outputs'!$R:$R, 'VISSIM Link Segment Outputs'!$A:$A, "AVG",'VISSIM Link Segment Outputs'!$D:$D, D7),"")</f>
        <v/>
      </c>
    </row>
    <row r="8" spans="1:44" x14ac:dyDescent="0.35">
      <c r="A8" s="551" t="str">
        <f t="shared" ref="A8:A71" si="1">IF(J8=0,"H","")</f>
        <v/>
      </c>
      <c r="B8" s="150">
        <f>'Input - Freeways'!$B6</f>
        <v>2</v>
      </c>
      <c r="C8" s="150" t="str">
        <f>INDEX('Input - Freeways'!$B$4:$AG$105,MATCH($B8,'Input - Freeways'!$B$4:$B$105,0),MATCH(C$6,'Input - Freeways'!$B$4:$AG$4,0))</f>
        <v>10298-253</v>
      </c>
      <c r="D8" s="150" t="str">
        <f t="shared" ref="D8:H57" si="2">TRIM(MID(SUBSTITUTE($C8,"-",REPT(" ",LEN($C8))),(D$6-1)*LEN($C8)+1,LEN($C8)))</f>
        <v>10298</v>
      </c>
      <c r="E8" s="150" t="str">
        <f t="shared" si="2"/>
        <v>253</v>
      </c>
      <c r="F8" s="150" t="str">
        <f t="shared" si="2"/>
        <v/>
      </c>
      <c r="G8" s="150" t="str">
        <f t="shared" si="2"/>
        <v/>
      </c>
      <c r="H8" s="150" t="str">
        <f t="shared" si="2"/>
        <v/>
      </c>
      <c r="J8" s="377" t="str">
        <f>'Input - Freeways'!$C6</f>
        <v>FACILITY NAME (EX: NB Route 28)</v>
      </c>
      <c r="K8" s="406" t="str">
        <f>'Input - Freeways'!$D6</f>
        <v>Segment Name 2</v>
      </c>
      <c r="L8" s="267" t="str">
        <f>'Input - Freeways'!$E6</f>
        <v>Off-Ramp</v>
      </c>
      <c r="M8" s="679">
        <f>'Input - Freeways'!$F6</f>
        <v>320</v>
      </c>
      <c r="N8" s="391" t="str" cm="1">
        <f t="array" aca="1" ref="N8" ca="1">_xlfn.SWITCH(fwy_moe_type,"DCM",AVERAGEIFS('VISSIM DCP Outputs'!$D:$D, 'VISSIM DCP Outputs'!$B:$B, $E$3,'VISSIM DCP Outputs'!$C:$C,$C8),"Link Eval","--")</f>
        <v>--</v>
      </c>
      <c r="O8" s="264" t="str" cm="1">
        <f t="array" aca="1" ref="O8" ca="1">_xlfn.SWITCH(fwy_moe_type,"DCM",AVERAGEIFS('VISSIM DCP Outputs'!$G:$G, 'VISSIM DCP Outputs'!$B:$B, $E$3,'VISSIM DCP Outputs'!$C:$C,$C8),"Link Eval","--")</f>
        <v>--</v>
      </c>
      <c r="P8" s="695" t="str">
        <f t="shared" ref="P8:P71" ca="1" si="3">IFERROR((T8*AL8+IFERROR(U8*AM8,0)+IFERROR(V8*AN8,0)+IFERROR(W8*AO8,0)+IFERROR(X8*AP8,0))/SUM(AL8:AP8),"--")</f>
        <v>--</v>
      </c>
      <c r="Q8" s="264" t="str">
        <f t="shared" ref="Q8:Q71" ca="1" si="4">IFERROR((Z8*AL8+IFERROR(AA8*AM8,0)+IFERROR(AB8*AN8,0)+IFERROR(AC8*AO8,0)+IFERROR(AD8*AP8,0))/SUM(AL8:AP8),"--")</f>
        <v>--</v>
      </c>
      <c r="R8" s="378" t="str">
        <f t="shared" ref="R8:R71" ca="1" si="5">IFERROR((AF8*AL8+IFERROR(AG8*AM8,0)+IFERROR(AH8*AN8,0)+IFERROR(AI8*AO8,0)+IFERROR(AJ8*AP8,0))/SUM(AL8:AP8)/AR8,"--")</f>
        <v>--</v>
      </c>
      <c r="T8" s="667" t="str">
        <f ca="1">IFERROR(AVERAGEIFS('VISSIM Link Segment Outputs'!$M:$M, 'VISSIM DCP Outputs'!$B:$B, $G$3,'VISSIM Link Segment Outputs'!$A:$A, "AVG",'VISSIM Link Segment Outputs'!$D:$D, D8),"")</f>
        <v/>
      </c>
      <c r="U8" s="667" t="str">
        <f ca="1">IFERROR(AVERAGEIFS('VISSIM Link Segment Outputs'!$M:$M, 'VISSIM DCP Outputs'!$B:$B, $G$3,'VISSIM Link Segment Outputs'!$A:$A, "AVG",'VISSIM Link Segment Outputs'!$D:$D, E8),"")</f>
        <v/>
      </c>
      <c r="V8" s="667" t="str">
        <f ca="1">IFERROR(AVERAGEIFS('VISSIM Link Segment Outputs'!$M:$M, 'VISSIM DCP Outputs'!$B:$B, $G$3,'VISSIM Link Segment Outputs'!$A:$A, "AVG",'VISSIM Link Segment Outputs'!$D:$D, F8),"")</f>
        <v/>
      </c>
      <c r="W8" s="667" t="str">
        <f ca="1">IFERROR(AVERAGEIFS('VISSIM Link Segment Outputs'!$M:$M, 'VISSIM DCP Outputs'!$B:$B, $G$3,'VISSIM Link Segment Outputs'!$A:$A, "AVG",'VISSIM Link Segment Outputs'!$D:$D, G8),"")</f>
        <v/>
      </c>
      <c r="X8" s="667" t="str">
        <f ca="1">IFERROR(AVERAGEIFS('VISSIM Link Segment Outputs'!$M:$M, 'VISSIM DCP Outputs'!$B:$B, $G$3,'VISSIM Link Segment Outputs'!$A:$A, "AVG",'VISSIM Link Segment Outputs'!$D:$D, H8),"")</f>
        <v/>
      </c>
      <c r="Y8" s="446"/>
      <c r="Z8" s="445" t="str">
        <f>IFERROR(AVERAGEIFS('VISSIM Link Segment Outputs'!$I:$I, 'VISSIM DCP Outputs'!$B:$B, $G$3, 'VISSIM Link Segment Outputs'!$A:$A, "AVG",'VISSIM Link Segment Outputs'!$D:$D, D8),"")</f>
        <v/>
      </c>
      <c r="AA8" s="445" t="str">
        <f>IFERROR(AVERAGEIFS('VISSIM Link Segment Outputs'!$I:$I, 'VISSIM DCP Outputs'!$B:$B, $G$3, 'VISSIM Link Segment Outputs'!$A:$A, "AVG",'VISSIM Link Segment Outputs'!$D:$D, E8),"")</f>
        <v/>
      </c>
      <c r="AB8" s="445" t="str">
        <f>IFERROR(AVERAGEIFS('VISSIM Link Segment Outputs'!$I:$I, 'VISSIM DCP Outputs'!$B:$B, $G$3, 'VISSIM Link Segment Outputs'!$A:$A, "AVG",'VISSIM Link Segment Outputs'!$D:$D, F8),"")</f>
        <v/>
      </c>
      <c r="AC8" s="445" t="str">
        <f>IFERROR(AVERAGEIFS('VISSIM Link Segment Outputs'!$I:$I, 'VISSIM DCP Outputs'!$B:$B, $G$3, 'VISSIM Link Segment Outputs'!$A:$A, "AVG",'VISSIM Link Segment Outputs'!$D:$D, G8),"")</f>
        <v/>
      </c>
      <c r="AD8" s="445" t="str">
        <f>IFERROR(AVERAGEIFS('VISSIM Link Segment Outputs'!$I:$I, 'VISSIM DCP Outputs'!$B:$B, $G$3, 'VISSIM Link Segment Outputs'!$A:$A, "AVG",'VISSIM Link Segment Outputs'!$D:$D, H8),"")</f>
        <v/>
      </c>
      <c r="AE8" s="446"/>
      <c r="AF8" s="445" t="str">
        <f>IFERROR(AVERAGEIFS('VISSIM Link Segment Outputs'!$E:$E, 'VISSIM DCP Outputs'!$B:$B, $G$3, 'VISSIM Link Segment Outputs'!$A:$A, "AVG",'VISSIM Link Segment Outputs'!$D:$D, D8),"")</f>
        <v/>
      </c>
      <c r="AG8" s="445" t="str">
        <f>IFERROR(AVERAGEIFS('VISSIM Link Segment Outputs'!$E:$E, 'VISSIM DCP Outputs'!$B:$B, $G$3, 'VISSIM Link Segment Outputs'!$A:$A, "AVG",'VISSIM Link Segment Outputs'!$D:$D, E8),"")</f>
        <v/>
      </c>
      <c r="AH8" s="445" t="str">
        <f>IFERROR(AVERAGEIFS('VISSIM Link Segment Outputs'!$E:$E, 'VISSIM DCP Outputs'!$B:$B, $G$3, 'VISSIM Link Segment Outputs'!$A:$A, "AVG",'VISSIM Link Segment Outputs'!$D:$D, F8),"")</f>
        <v/>
      </c>
      <c r="AI8" s="445" t="str">
        <f>IFERROR(AVERAGEIFS('VISSIM Link Segment Outputs'!$E:$E, 'VISSIM DCP Outputs'!$B:$B, $G$3, 'VISSIM Link Segment Outputs'!$A:$A, "AVG",'VISSIM Link Segment Outputs'!$D:$D, G8),"")</f>
        <v/>
      </c>
      <c r="AJ8" s="445" t="str">
        <f>IFERROR(AVERAGEIFS('VISSIM Link Segment Outputs'!$E:$E, 'VISSIM DCP Outputs'!$B:$B, $G$3, 'VISSIM Link Segment Outputs'!$A:$A, "AVG",'VISSIM Link Segment Outputs'!$D:$D, H8),"")</f>
        <v/>
      </c>
      <c r="AL8" s="667">
        <f ca="1">IFERROR(SUMIFS('VISSIM Link Segment Outputs'!$Q:$Q, 'VISSIM DCP Outputs'!$B:$B, $G$3, 'VISSIM Link Segment Outputs'!$A:$A, "AVG",'VISSIM Link Segment Outputs'!$D:$D, D8),"")</f>
        <v>0</v>
      </c>
      <c r="AM8" s="667">
        <f ca="1">IFERROR(SUMIFS('VISSIM Link Segment Outputs'!$Q:$Q, 'VISSIM DCP Outputs'!$B:$B, $G$3, 'VISSIM Link Segment Outputs'!$A:$A, "AVG",'VISSIM Link Segment Outputs'!$D:$D, E8),"")</f>
        <v>0</v>
      </c>
      <c r="AN8" s="667">
        <f ca="1">IFERROR(SUMIFS('VISSIM Link Segment Outputs'!$Q:$Q, 'VISSIM DCP Outputs'!$B:$B, $G$3, 'VISSIM Link Segment Outputs'!$A:$A, "AVG",'VISSIM Link Segment Outputs'!$D:$D, F8),"")</f>
        <v>0</v>
      </c>
      <c r="AO8" s="667">
        <f ca="1">IFERROR(SUMIFS('VISSIM Link Segment Outputs'!$Q:$Q, 'VISSIM DCP Outputs'!$B:$B, $G$3, 'VISSIM Link Segment Outputs'!$A:$A, "AVG",'VISSIM Link Segment Outputs'!$D:$D, G8),"")</f>
        <v>0</v>
      </c>
      <c r="AP8" s="667">
        <f ca="1">IFERROR(SUMIFS('VISSIM Link Segment Outputs'!$Q:$Q, 'VISSIM DCP Outputs'!$B:$B, $G$3, 'VISSIM Link Segment Outputs'!$A:$A, "AVG",'VISSIM Link Segment Outputs'!$D:$D, H8),"")</f>
        <v>0</v>
      </c>
      <c r="AR8" s="665" t="str">
        <f ca="1">IFERROR(AVERAGEIFS('VISSIM Link Segment Outputs'!$R:$R, 'VISSIM Link Segment Outputs'!$A:$A, "AVG",'VISSIM Link Segment Outputs'!$D:$D, D8),"")</f>
        <v/>
      </c>
    </row>
    <row r="9" spans="1:44" x14ac:dyDescent="0.35">
      <c r="A9" s="551" t="str">
        <f t="shared" si="1"/>
        <v/>
      </c>
      <c r="B9" s="150">
        <f>'Input - Freeways'!$B7</f>
        <v>3</v>
      </c>
      <c r="C9" s="150" t="str">
        <f>INDEX('Input - Freeways'!$B$4:$AG$105,MATCH($B9,'Input - Freeways'!$B$4:$B$105,0),MATCH(C$6,'Input - Freeways'!$B$4:$AG$4,0))</f>
        <v>10375-227</v>
      </c>
      <c r="D9" s="150" t="str">
        <f t="shared" si="2"/>
        <v>10375</v>
      </c>
      <c r="E9" s="150" t="str">
        <f t="shared" si="2"/>
        <v>227</v>
      </c>
      <c r="F9" s="150" t="str">
        <f t="shared" si="2"/>
        <v/>
      </c>
      <c r="G9" s="150" t="str">
        <f t="shared" si="2"/>
        <v/>
      </c>
      <c r="H9" s="150" t="str">
        <f t="shared" si="2"/>
        <v/>
      </c>
      <c r="J9" s="377" t="str">
        <f>'Input - Freeways'!$C7</f>
        <v>FACILITY NAME (EX: NB Route 28)</v>
      </c>
      <c r="K9" s="406" t="str">
        <f>'Input - Freeways'!$D7</f>
        <v>Segment Name 3</v>
      </c>
      <c r="L9" s="267" t="str">
        <f>'Input - Freeways'!$E7</f>
        <v>On-Ramp</v>
      </c>
      <c r="M9" s="679">
        <f>'Input - Freeways'!$F7</f>
        <v>175</v>
      </c>
      <c r="N9" s="391" t="str" cm="1">
        <f t="array" aca="1" ref="N9" ca="1">_xlfn.SWITCH(fwy_moe_type,"DCM",AVERAGEIFS('VISSIM DCP Outputs'!$D:$D, 'VISSIM DCP Outputs'!$B:$B, $E$3,'VISSIM DCP Outputs'!$C:$C,$C9),"Link Eval","--")</f>
        <v>--</v>
      </c>
      <c r="O9" s="264" t="str" cm="1">
        <f t="array" aca="1" ref="O9" ca="1">_xlfn.SWITCH(fwy_moe_type,"DCM",AVERAGEIFS('VISSIM DCP Outputs'!$G:$G, 'VISSIM DCP Outputs'!$B:$B, $E$3,'VISSIM DCP Outputs'!$C:$C,$C9),"Link Eval","--")</f>
        <v>--</v>
      </c>
      <c r="P9" s="695" t="str">
        <f t="shared" ca="1" si="3"/>
        <v>--</v>
      </c>
      <c r="Q9" s="264" t="str">
        <f t="shared" ca="1" si="4"/>
        <v>--</v>
      </c>
      <c r="R9" s="378" t="str">
        <f t="shared" ca="1" si="5"/>
        <v>--</v>
      </c>
      <c r="T9" s="667" t="str">
        <f ca="1">IFERROR(AVERAGEIFS('VISSIM Link Segment Outputs'!$M:$M, 'VISSIM DCP Outputs'!$B:$B, $G$3,'VISSIM Link Segment Outputs'!$A:$A, "AVG",'VISSIM Link Segment Outputs'!$D:$D, D9),"")</f>
        <v/>
      </c>
      <c r="U9" s="667" t="str">
        <f ca="1">IFERROR(AVERAGEIFS('VISSIM Link Segment Outputs'!$M:$M, 'VISSIM DCP Outputs'!$B:$B, $G$3,'VISSIM Link Segment Outputs'!$A:$A, "AVG",'VISSIM Link Segment Outputs'!$D:$D, E9),"")</f>
        <v/>
      </c>
      <c r="V9" s="667" t="str">
        <f ca="1">IFERROR(AVERAGEIFS('VISSIM Link Segment Outputs'!$M:$M, 'VISSIM DCP Outputs'!$B:$B, $G$3,'VISSIM Link Segment Outputs'!$A:$A, "AVG",'VISSIM Link Segment Outputs'!$D:$D, F9),"")</f>
        <v/>
      </c>
      <c r="W9" s="667" t="str">
        <f ca="1">IFERROR(AVERAGEIFS('VISSIM Link Segment Outputs'!$M:$M, 'VISSIM DCP Outputs'!$B:$B, $G$3,'VISSIM Link Segment Outputs'!$A:$A, "AVG",'VISSIM Link Segment Outputs'!$D:$D, G9),"")</f>
        <v/>
      </c>
      <c r="X9" s="667" t="str">
        <f ca="1">IFERROR(AVERAGEIFS('VISSIM Link Segment Outputs'!$M:$M, 'VISSIM DCP Outputs'!$B:$B, $G$3,'VISSIM Link Segment Outputs'!$A:$A, "AVG",'VISSIM Link Segment Outputs'!$D:$D, H9),"")</f>
        <v/>
      </c>
      <c r="Y9" s="446"/>
      <c r="Z9" s="445" t="str">
        <f>IFERROR(AVERAGEIFS('VISSIM Link Segment Outputs'!$I:$I, 'VISSIM DCP Outputs'!$B:$B, $G$3, 'VISSIM Link Segment Outputs'!$A:$A, "AVG",'VISSIM Link Segment Outputs'!$D:$D, D9),"")</f>
        <v/>
      </c>
      <c r="AA9" s="445" t="str">
        <f>IFERROR(AVERAGEIFS('VISSIM Link Segment Outputs'!$I:$I, 'VISSIM DCP Outputs'!$B:$B, $G$3, 'VISSIM Link Segment Outputs'!$A:$A, "AVG",'VISSIM Link Segment Outputs'!$D:$D, E9),"")</f>
        <v/>
      </c>
      <c r="AB9" s="445" t="str">
        <f>IFERROR(AVERAGEIFS('VISSIM Link Segment Outputs'!$I:$I, 'VISSIM DCP Outputs'!$B:$B, $G$3, 'VISSIM Link Segment Outputs'!$A:$A, "AVG",'VISSIM Link Segment Outputs'!$D:$D, F9),"")</f>
        <v/>
      </c>
      <c r="AC9" s="445" t="str">
        <f>IFERROR(AVERAGEIFS('VISSIM Link Segment Outputs'!$I:$I, 'VISSIM DCP Outputs'!$B:$B, $G$3, 'VISSIM Link Segment Outputs'!$A:$A, "AVG",'VISSIM Link Segment Outputs'!$D:$D, G9),"")</f>
        <v/>
      </c>
      <c r="AD9" s="445" t="str">
        <f>IFERROR(AVERAGEIFS('VISSIM Link Segment Outputs'!$I:$I, 'VISSIM DCP Outputs'!$B:$B, $G$3, 'VISSIM Link Segment Outputs'!$A:$A, "AVG",'VISSIM Link Segment Outputs'!$D:$D, H9),"")</f>
        <v/>
      </c>
      <c r="AE9" s="446"/>
      <c r="AF9" s="445" t="str">
        <f>IFERROR(AVERAGEIFS('VISSIM Link Segment Outputs'!$E:$E, 'VISSIM DCP Outputs'!$B:$B, $G$3, 'VISSIM Link Segment Outputs'!$A:$A, "AVG",'VISSIM Link Segment Outputs'!$D:$D, D9),"")</f>
        <v/>
      </c>
      <c r="AG9" s="445" t="str">
        <f>IFERROR(AVERAGEIFS('VISSIM Link Segment Outputs'!$E:$E, 'VISSIM DCP Outputs'!$B:$B, $G$3, 'VISSIM Link Segment Outputs'!$A:$A, "AVG",'VISSIM Link Segment Outputs'!$D:$D, E9),"")</f>
        <v/>
      </c>
      <c r="AH9" s="445" t="str">
        <f>IFERROR(AVERAGEIFS('VISSIM Link Segment Outputs'!$E:$E, 'VISSIM DCP Outputs'!$B:$B, $G$3, 'VISSIM Link Segment Outputs'!$A:$A, "AVG",'VISSIM Link Segment Outputs'!$D:$D, F9),"")</f>
        <v/>
      </c>
      <c r="AI9" s="445" t="str">
        <f>IFERROR(AVERAGEIFS('VISSIM Link Segment Outputs'!$E:$E, 'VISSIM DCP Outputs'!$B:$B, $G$3, 'VISSIM Link Segment Outputs'!$A:$A, "AVG",'VISSIM Link Segment Outputs'!$D:$D, G9),"")</f>
        <v/>
      </c>
      <c r="AJ9" s="445" t="str">
        <f>IFERROR(AVERAGEIFS('VISSIM Link Segment Outputs'!$E:$E, 'VISSIM DCP Outputs'!$B:$B, $G$3, 'VISSIM Link Segment Outputs'!$A:$A, "AVG",'VISSIM Link Segment Outputs'!$D:$D, H9),"")</f>
        <v/>
      </c>
      <c r="AL9" s="667">
        <f ca="1">IFERROR(SUMIFS('VISSIM Link Segment Outputs'!$Q:$Q, 'VISSIM DCP Outputs'!$B:$B, $G$3, 'VISSIM Link Segment Outputs'!$A:$A, "AVG",'VISSIM Link Segment Outputs'!$D:$D, D9),"")</f>
        <v>0</v>
      </c>
      <c r="AM9" s="667">
        <f ca="1">IFERROR(SUMIFS('VISSIM Link Segment Outputs'!$Q:$Q, 'VISSIM DCP Outputs'!$B:$B, $G$3, 'VISSIM Link Segment Outputs'!$A:$A, "AVG",'VISSIM Link Segment Outputs'!$D:$D, E9),"")</f>
        <v>0</v>
      </c>
      <c r="AN9" s="667">
        <f ca="1">IFERROR(SUMIFS('VISSIM Link Segment Outputs'!$Q:$Q, 'VISSIM DCP Outputs'!$B:$B, $G$3, 'VISSIM Link Segment Outputs'!$A:$A, "AVG",'VISSIM Link Segment Outputs'!$D:$D, F9),"")</f>
        <v>0</v>
      </c>
      <c r="AO9" s="667">
        <f ca="1">IFERROR(SUMIFS('VISSIM Link Segment Outputs'!$Q:$Q, 'VISSIM DCP Outputs'!$B:$B, $G$3, 'VISSIM Link Segment Outputs'!$A:$A, "AVG",'VISSIM Link Segment Outputs'!$D:$D, G9),"")</f>
        <v>0</v>
      </c>
      <c r="AP9" s="667">
        <f ca="1">IFERROR(SUMIFS('VISSIM Link Segment Outputs'!$Q:$Q, 'VISSIM DCP Outputs'!$B:$B, $G$3, 'VISSIM Link Segment Outputs'!$A:$A, "AVG",'VISSIM Link Segment Outputs'!$D:$D, H9),"")</f>
        <v>0</v>
      </c>
      <c r="AR9" s="665" t="str">
        <f ca="1">IFERROR(AVERAGEIFS('VISSIM Link Segment Outputs'!$R:$R, 'VISSIM Link Segment Outputs'!$A:$A, "AVG",'VISSIM Link Segment Outputs'!$D:$D, D9),"")</f>
        <v/>
      </c>
    </row>
    <row r="10" spans="1:44" x14ac:dyDescent="0.35">
      <c r="A10" s="551" t="str">
        <f t="shared" si="1"/>
        <v>H</v>
      </c>
      <c r="B10" s="150">
        <f>'Input - Freeways'!$B8</f>
        <v>4</v>
      </c>
      <c r="C10" s="150">
        <f>INDEX('Input - Freeways'!$B$4:$AG$105,MATCH($B10,'Input - Freeways'!$B$4:$B$105,0),MATCH(C$6,'Input - Freeways'!$B$4:$AG$4,0))</f>
        <v>0</v>
      </c>
      <c r="D10" s="150" t="str">
        <f t="shared" si="2"/>
        <v>0</v>
      </c>
      <c r="E10" s="150" t="str">
        <f t="shared" si="2"/>
        <v/>
      </c>
      <c r="F10" s="150" t="str">
        <f t="shared" si="2"/>
        <v/>
      </c>
      <c r="G10" s="150" t="str">
        <f t="shared" si="2"/>
        <v/>
      </c>
      <c r="H10" s="150" t="str">
        <f t="shared" si="2"/>
        <v/>
      </c>
      <c r="J10" s="377">
        <f>'Input - Freeways'!$C8</f>
        <v>0</v>
      </c>
      <c r="K10" s="406">
        <f>'Input - Freeways'!$D8</f>
        <v>0</v>
      </c>
      <c r="L10" s="267">
        <f>'Input - Freeways'!$E8</f>
        <v>0</v>
      </c>
      <c r="M10" s="679">
        <f>'Input - Freeways'!$F8</f>
        <v>0</v>
      </c>
      <c r="N10" s="391" t="str" cm="1">
        <f t="array" aca="1" ref="N10" ca="1">_xlfn.SWITCH(fwy_moe_type,"DCM",AVERAGEIFS('VISSIM DCP Outputs'!$D:$D, 'VISSIM DCP Outputs'!$B:$B, $E$3,'VISSIM DCP Outputs'!$C:$C,$C10),"Link Eval","--")</f>
        <v>--</v>
      </c>
      <c r="O10" s="264" t="str" cm="1">
        <f t="array" aca="1" ref="O10" ca="1">_xlfn.SWITCH(fwy_moe_type,"DCM",AVERAGEIFS('VISSIM DCP Outputs'!$G:$G, 'VISSIM DCP Outputs'!$B:$B, $E$3,'VISSIM DCP Outputs'!$C:$C,$C10),"Link Eval","--")</f>
        <v>--</v>
      </c>
      <c r="P10" s="695" t="str">
        <f t="shared" ca="1" si="3"/>
        <v>--</v>
      </c>
      <c r="Q10" s="264" t="str">
        <f t="shared" ca="1" si="4"/>
        <v>--</v>
      </c>
      <c r="R10" s="378" t="str">
        <f t="shared" ca="1" si="5"/>
        <v>--</v>
      </c>
      <c r="T10" s="667" t="str">
        <f ca="1">IFERROR(AVERAGEIFS('VISSIM Link Segment Outputs'!$M:$M, 'VISSIM DCP Outputs'!$B:$B, $G$3,'VISSIM Link Segment Outputs'!$A:$A, "AVG",'VISSIM Link Segment Outputs'!$D:$D, D10),"")</f>
        <v/>
      </c>
      <c r="U10" s="667" t="str">
        <f ca="1">IFERROR(AVERAGEIFS('VISSIM Link Segment Outputs'!$M:$M, 'VISSIM DCP Outputs'!$B:$B, $G$3,'VISSIM Link Segment Outputs'!$A:$A, "AVG",'VISSIM Link Segment Outputs'!$D:$D, E10),"")</f>
        <v/>
      </c>
      <c r="V10" s="667" t="str">
        <f ca="1">IFERROR(AVERAGEIFS('VISSIM Link Segment Outputs'!$M:$M, 'VISSIM DCP Outputs'!$B:$B, $G$3,'VISSIM Link Segment Outputs'!$A:$A, "AVG",'VISSIM Link Segment Outputs'!$D:$D, F10),"")</f>
        <v/>
      </c>
      <c r="W10" s="667" t="str">
        <f ca="1">IFERROR(AVERAGEIFS('VISSIM Link Segment Outputs'!$M:$M, 'VISSIM DCP Outputs'!$B:$B, $G$3,'VISSIM Link Segment Outputs'!$A:$A, "AVG",'VISSIM Link Segment Outputs'!$D:$D, G10),"")</f>
        <v/>
      </c>
      <c r="X10" s="667" t="str">
        <f ca="1">IFERROR(AVERAGEIFS('VISSIM Link Segment Outputs'!$M:$M, 'VISSIM DCP Outputs'!$B:$B, $G$3,'VISSIM Link Segment Outputs'!$A:$A, "AVG",'VISSIM Link Segment Outputs'!$D:$D, H10),"")</f>
        <v/>
      </c>
      <c r="Y10" s="446"/>
      <c r="Z10" s="445" t="str">
        <f>IFERROR(AVERAGEIFS('VISSIM Link Segment Outputs'!$I:$I, 'VISSIM DCP Outputs'!$B:$B, $G$3, 'VISSIM Link Segment Outputs'!$A:$A, "AVG",'VISSIM Link Segment Outputs'!$D:$D, D10),"")</f>
        <v/>
      </c>
      <c r="AA10" s="445" t="str">
        <f>IFERROR(AVERAGEIFS('VISSIM Link Segment Outputs'!$I:$I, 'VISSIM DCP Outputs'!$B:$B, $G$3, 'VISSIM Link Segment Outputs'!$A:$A, "AVG",'VISSIM Link Segment Outputs'!$D:$D, E10),"")</f>
        <v/>
      </c>
      <c r="AB10" s="445" t="str">
        <f>IFERROR(AVERAGEIFS('VISSIM Link Segment Outputs'!$I:$I, 'VISSIM DCP Outputs'!$B:$B, $G$3, 'VISSIM Link Segment Outputs'!$A:$A, "AVG",'VISSIM Link Segment Outputs'!$D:$D, F10),"")</f>
        <v/>
      </c>
      <c r="AC10" s="445" t="str">
        <f>IFERROR(AVERAGEIFS('VISSIM Link Segment Outputs'!$I:$I, 'VISSIM DCP Outputs'!$B:$B, $G$3, 'VISSIM Link Segment Outputs'!$A:$A, "AVG",'VISSIM Link Segment Outputs'!$D:$D, G10),"")</f>
        <v/>
      </c>
      <c r="AD10" s="445" t="str">
        <f>IFERROR(AVERAGEIFS('VISSIM Link Segment Outputs'!$I:$I, 'VISSIM DCP Outputs'!$B:$B, $G$3, 'VISSIM Link Segment Outputs'!$A:$A, "AVG",'VISSIM Link Segment Outputs'!$D:$D, H10),"")</f>
        <v/>
      </c>
      <c r="AE10" s="446"/>
      <c r="AF10" s="445" t="str">
        <f>IFERROR(AVERAGEIFS('VISSIM Link Segment Outputs'!$E:$E, 'VISSIM DCP Outputs'!$B:$B, $G$3, 'VISSIM Link Segment Outputs'!$A:$A, "AVG",'VISSIM Link Segment Outputs'!$D:$D, D10),"")</f>
        <v/>
      </c>
      <c r="AG10" s="445" t="str">
        <f>IFERROR(AVERAGEIFS('VISSIM Link Segment Outputs'!$E:$E, 'VISSIM DCP Outputs'!$B:$B, $G$3, 'VISSIM Link Segment Outputs'!$A:$A, "AVG",'VISSIM Link Segment Outputs'!$D:$D, E10),"")</f>
        <v/>
      </c>
      <c r="AH10" s="445" t="str">
        <f>IFERROR(AVERAGEIFS('VISSIM Link Segment Outputs'!$E:$E, 'VISSIM DCP Outputs'!$B:$B, $G$3, 'VISSIM Link Segment Outputs'!$A:$A, "AVG",'VISSIM Link Segment Outputs'!$D:$D, F10),"")</f>
        <v/>
      </c>
      <c r="AI10" s="445" t="str">
        <f>IFERROR(AVERAGEIFS('VISSIM Link Segment Outputs'!$E:$E, 'VISSIM DCP Outputs'!$B:$B, $G$3, 'VISSIM Link Segment Outputs'!$A:$A, "AVG",'VISSIM Link Segment Outputs'!$D:$D, G10),"")</f>
        <v/>
      </c>
      <c r="AJ10" s="445" t="str">
        <f>IFERROR(AVERAGEIFS('VISSIM Link Segment Outputs'!$E:$E, 'VISSIM DCP Outputs'!$B:$B, $G$3, 'VISSIM Link Segment Outputs'!$A:$A, "AVG",'VISSIM Link Segment Outputs'!$D:$D, H10),"")</f>
        <v/>
      </c>
      <c r="AL10" s="667">
        <f ca="1">IFERROR(SUMIFS('VISSIM Link Segment Outputs'!$Q:$Q, 'VISSIM DCP Outputs'!$B:$B, $G$3, 'VISSIM Link Segment Outputs'!$A:$A, "AVG",'VISSIM Link Segment Outputs'!$D:$D, D10),"")</f>
        <v>0</v>
      </c>
      <c r="AM10" s="667">
        <f ca="1">IFERROR(SUMIFS('VISSIM Link Segment Outputs'!$Q:$Q, 'VISSIM DCP Outputs'!$B:$B, $G$3, 'VISSIM Link Segment Outputs'!$A:$A, "AVG",'VISSIM Link Segment Outputs'!$D:$D, E10),"")</f>
        <v>0</v>
      </c>
      <c r="AN10" s="667">
        <f ca="1">IFERROR(SUMIFS('VISSIM Link Segment Outputs'!$Q:$Q, 'VISSIM DCP Outputs'!$B:$B, $G$3, 'VISSIM Link Segment Outputs'!$A:$A, "AVG",'VISSIM Link Segment Outputs'!$D:$D, F10),"")</f>
        <v>0</v>
      </c>
      <c r="AO10" s="667">
        <f ca="1">IFERROR(SUMIFS('VISSIM Link Segment Outputs'!$Q:$Q, 'VISSIM DCP Outputs'!$B:$B, $G$3, 'VISSIM Link Segment Outputs'!$A:$A, "AVG",'VISSIM Link Segment Outputs'!$D:$D, G10),"")</f>
        <v>0</v>
      </c>
      <c r="AP10" s="667">
        <f ca="1">IFERROR(SUMIFS('VISSIM Link Segment Outputs'!$Q:$Q, 'VISSIM DCP Outputs'!$B:$B, $G$3, 'VISSIM Link Segment Outputs'!$A:$A, "AVG",'VISSIM Link Segment Outputs'!$D:$D, H10),"")</f>
        <v>0</v>
      </c>
      <c r="AR10" s="665" t="str">
        <f ca="1">IFERROR(AVERAGEIFS('VISSIM Link Segment Outputs'!$R:$R, 'VISSIM Link Segment Outputs'!$A:$A, "AVG",'VISSIM Link Segment Outputs'!$D:$D, D10),"")</f>
        <v/>
      </c>
    </row>
    <row r="11" spans="1:44" x14ac:dyDescent="0.35">
      <c r="A11" s="551" t="str">
        <f t="shared" si="1"/>
        <v>H</v>
      </c>
      <c r="B11" s="150">
        <f>'Input - Freeways'!$B9</f>
        <v>5</v>
      </c>
      <c r="C11" s="150">
        <f>INDEX('Input - Freeways'!$B$4:$AG$105,MATCH($B11,'Input - Freeways'!$B$4:$B$105,0),MATCH(C$6,'Input - Freeways'!$B$4:$AG$4,0))</f>
        <v>0</v>
      </c>
      <c r="D11" s="150" t="str">
        <f t="shared" si="2"/>
        <v>0</v>
      </c>
      <c r="E11" s="150" t="str">
        <f t="shared" si="2"/>
        <v/>
      </c>
      <c r="F11" s="150" t="str">
        <f t="shared" si="2"/>
        <v/>
      </c>
      <c r="G11" s="150" t="str">
        <f t="shared" si="2"/>
        <v/>
      </c>
      <c r="H11" s="150" t="str">
        <f t="shared" si="2"/>
        <v/>
      </c>
      <c r="J11" s="377">
        <f>'Input - Freeways'!$C9</f>
        <v>0</v>
      </c>
      <c r="K11" s="406">
        <f>'Input - Freeways'!$D9</f>
        <v>0</v>
      </c>
      <c r="L11" s="267">
        <f>'Input - Freeways'!$E9</f>
        <v>0</v>
      </c>
      <c r="M11" s="679">
        <f>'Input - Freeways'!$F9</f>
        <v>0</v>
      </c>
      <c r="N11" s="391" t="str" cm="1">
        <f t="array" aca="1" ref="N11" ca="1">_xlfn.SWITCH(fwy_moe_type,"DCM",AVERAGEIFS('VISSIM DCP Outputs'!$D:$D, 'VISSIM DCP Outputs'!$B:$B, $E$3,'VISSIM DCP Outputs'!$C:$C,$C11),"Link Eval","--")</f>
        <v>--</v>
      </c>
      <c r="O11" s="264" t="str" cm="1">
        <f t="array" aca="1" ref="O11" ca="1">_xlfn.SWITCH(fwy_moe_type,"DCM",AVERAGEIFS('VISSIM DCP Outputs'!$G:$G, 'VISSIM DCP Outputs'!$B:$B, $E$3,'VISSIM DCP Outputs'!$C:$C,$C11),"Link Eval","--")</f>
        <v>--</v>
      </c>
      <c r="P11" s="695" t="str">
        <f t="shared" ca="1" si="3"/>
        <v>--</v>
      </c>
      <c r="Q11" s="264" t="str">
        <f t="shared" ca="1" si="4"/>
        <v>--</v>
      </c>
      <c r="R11" s="378" t="str">
        <f t="shared" ca="1" si="5"/>
        <v>--</v>
      </c>
      <c r="T11" s="667" t="str">
        <f ca="1">IFERROR(AVERAGEIFS('VISSIM Link Segment Outputs'!$M:$M, 'VISSIM DCP Outputs'!$B:$B, $G$3,'VISSIM Link Segment Outputs'!$A:$A, "AVG",'VISSIM Link Segment Outputs'!$D:$D, D11),"")</f>
        <v/>
      </c>
      <c r="U11" s="667" t="str">
        <f ca="1">IFERROR(AVERAGEIFS('VISSIM Link Segment Outputs'!$M:$M, 'VISSIM DCP Outputs'!$B:$B, $G$3,'VISSIM Link Segment Outputs'!$A:$A, "AVG",'VISSIM Link Segment Outputs'!$D:$D, E11),"")</f>
        <v/>
      </c>
      <c r="V11" s="667" t="str">
        <f ca="1">IFERROR(AVERAGEIFS('VISSIM Link Segment Outputs'!$M:$M, 'VISSIM DCP Outputs'!$B:$B, $G$3,'VISSIM Link Segment Outputs'!$A:$A, "AVG",'VISSIM Link Segment Outputs'!$D:$D, F11),"")</f>
        <v/>
      </c>
      <c r="W11" s="667" t="str">
        <f ca="1">IFERROR(AVERAGEIFS('VISSIM Link Segment Outputs'!$M:$M, 'VISSIM DCP Outputs'!$B:$B, $G$3,'VISSIM Link Segment Outputs'!$A:$A, "AVG",'VISSIM Link Segment Outputs'!$D:$D, G11),"")</f>
        <v/>
      </c>
      <c r="X11" s="667" t="str">
        <f ca="1">IFERROR(AVERAGEIFS('VISSIM Link Segment Outputs'!$M:$M, 'VISSIM DCP Outputs'!$B:$B, $G$3,'VISSIM Link Segment Outputs'!$A:$A, "AVG",'VISSIM Link Segment Outputs'!$D:$D, H11),"")</f>
        <v/>
      </c>
      <c r="Y11" s="446"/>
      <c r="Z11" s="445" t="str">
        <f>IFERROR(AVERAGEIFS('VISSIM Link Segment Outputs'!$I:$I, 'VISSIM DCP Outputs'!$B:$B, $G$3, 'VISSIM Link Segment Outputs'!$A:$A, "AVG",'VISSIM Link Segment Outputs'!$D:$D, D11),"")</f>
        <v/>
      </c>
      <c r="AA11" s="445" t="str">
        <f>IFERROR(AVERAGEIFS('VISSIM Link Segment Outputs'!$I:$I, 'VISSIM DCP Outputs'!$B:$B, $G$3, 'VISSIM Link Segment Outputs'!$A:$A, "AVG",'VISSIM Link Segment Outputs'!$D:$D, E11),"")</f>
        <v/>
      </c>
      <c r="AB11" s="445" t="str">
        <f>IFERROR(AVERAGEIFS('VISSIM Link Segment Outputs'!$I:$I, 'VISSIM DCP Outputs'!$B:$B, $G$3, 'VISSIM Link Segment Outputs'!$A:$A, "AVG",'VISSIM Link Segment Outputs'!$D:$D, F11),"")</f>
        <v/>
      </c>
      <c r="AC11" s="445" t="str">
        <f>IFERROR(AVERAGEIFS('VISSIM Link Segment Outputs'!$I:$I, 'VISSIM DCP Outputs'!$B:$B, $G$3, 'VISSIM Link Segment Outputs'!$A:$A, "AVG",'VISSIM Link Segment Outputs'!$D:$D, G11),"")</f>
        <v/>
      </c>
      <c r="AD11" s="445" t="str">
        <f>IFERROR(AVERAGEIFS('VISSIM Link Segment Outputs'!$I:$I, 'VISSIM DCP Outputs'!$B:$B, $G$3, 'VISSIM Link Segment Outputs'!$A:$A, "AVG",'VISSIM Link Segment Outputs'!$D:$D, H11),"")</f>
        <v/>
      </c>
      <c r="AE11" s="446"/>
      <c r="AF11" s="445" t="str">
        <f>IFERROR(AVERAGEIFS('VISSIM Link Segment Outputs'!$E:$E, 'VISSIM DCP Outputs'!$B:$B, $G$3, 'VISSIM Link Segment Outputs'!$A:$A, "AVG",'VISSIM Link Segment Outputs'!$D:$D, D11),"")</f>
        <v/>
      </c>
      <c r="AG11" s="445" t="str">
        <f>IFERROR(AVERAGEIFS('VISSIM Link Segment Outputs'!$E:$E, 'VISSIM DCP Outputs'!$B:$B, $G$3, 'VISSIM Link Segment Outputs'!$A:$A, "AVG",'VISSIM Link Segment Outputs'!$D:$D, E11),"")</f>
        <v/>
      </c>
      <c r="AH11" s="445" t="str">
        <f>IFERROR(AVERAGEIFS('VISSIM Link Segment Outputs'!$E:$E, 'VISSIM DCP Outputs'!$B:$B, $G$3, 'VISSIM Link Segment Outputs'!$A:$A, "AVG",'VISSIM Link Segment Outputs'!$D:$D, F11),"")</f>
        <v/>
      </c>
      <c r="AI11" s="445" t="str">
        <f>IFERROR(AVERAGEIFS('VISSIM Link Segment Outputs'!$E:$E, 'VISSIM DCP Outputs'!$B:$B, $G$3, 'VISSIM Link Segment Outputs'!$A:$A, "AVG",'VISSIM Link Segment Outputs'!$D:$D, G11),"")</f>
        <v/>
      </c>
      <c r="AJ11" s="445" t="str">
        <f>IFERROR(AVERAGEIFS('VISSIM Link Segment Outputs'!$E:$E, 'VISSIM DCP Outputs'!$B:$B, $G$3, 'VISSIM Link Segment Outputs'!$A:$A, "AVG",'VISSIM Link Segment Outputs'!$D:$D, H11),"")</f>
        <v/>
      </c>
      <c r="AL11" s="667">
        <f ca="1">IFERROR(SUMIFS('VISSIM Link Segment Outputs'!$Q:$Q, 'VISSIM DCP Outputs'!$B:$B, $G$3, 'VISSIM Link Segment Outputs'!$A:$A, "AVG",'VISSIM Link Segment Outputs'!$D:$D, D11),"")</f>
        <v>0</v>
      </c>
      <c r="AM11" s="667">
        <f ca="1">IFERROR(SUMIFS('VISSIM Link Segment Outputs'!$Q:$Q, 'VISSIM DCP Outputs'!$B:$B, $G$3, 'VISSIM Link Segment Outputs'!$A:$A, "AVG",'VISSIM Link Segment Outputs'!$D:$D, E11),"")</f>
        <v>0</v>
      </c>
      <c r="AN11" s="667">
        <f ca="1">IFERROR(SUMIFS('VISSIM Link Segment Outputs'!$Q:$Q, 'VISSIM DCP Outputs'!$B:$B, $G$3, 'VISSIM Link Segment Outputs'!$A:$A, "AVG",'VISSIM Link Segment Outputs'!$D:$D, F11),"")</f>
        <v>0</v>
      </c>
      <c r="AO11" s="667">
        <f ca="1">IFERROR(SUMIFS('VISSIM Link Segment Outputs'!$Q:$Q, 'VISSIM DCP Outputs'!$B:$B, $G$3, 'VISSIM Link Segment Outputs'!$A:$A, "AVG",'VISSIM Link Segment Outputs'!$D:$D, G11),"")</f>
        <v>0</v>
      </c>
      <c r="AP11" s="667">
        <f ca="1">IFERROR(SUMIFS('VISSIM Link Segment Outputs'!$Q:$Q, 'VISSIM DCP Outputs'!$B:$B, $G$3, 'VISSIM Link Segment Outputs'!$A:$A, "AVG",'VISSIM Link Segment Outputs'!$D:$D, H11),"")</f>
        <v>0</v>
      </c>
      <c r="AR11" s="665" t="str">
        <f ca="1">IFERROR(AVERAGEIFS('VISSIM Link Segment Outputs'!$R:$R, 'VISSIM Link Segment Outputs'!$A:$A, "AVG",'VISSIM Link Segment Outputs'!$D:$D, D11),"")</f>
        <v/>
      </c>
    </row>
    <row r="12" spans="1:44" x14ac:dyDescent="0.35">
      <c r="A12" s="551" t="str">
        <f t="shared" si="1"/>
        <v>H</v>
      </c>
      <c r="B12" s="150">
        <f>'Input - Freeways'!$B10</f>
        <v>6</v>
      </c>
      <c r="C12" s="150">
        <f>INDEX('Input - Freeways'!$B$4:$AG$105,MATCH($B12,'Input - Freeways'!$B$4:$B$105,0),MATCH(C$6,'Input - Freeways'!$B$4:$AG$4,0))</f>
        <v>0</v>
      </c>
      <c r="D12" s="150" t="str">
        <f t="shared" si="2"/>
        <v>0</v>
      </c>
      <c r="E12" s="150" t="str">
        <f t="shared" si="2"/>
        <v/>
      </c>
      <c r="F12" s="150" t="str">
        <f t="shared" si="2"/>
        <v/>
      </c>
      <c r="G12" s="150" t="str">
        <f t="shared" si="2"/>
        <v/>
      </c>
      <c r="H12" s="150" t="str">
        <f t="shared" si="2"/>
        <v/>
      </c>
      <c r="J12" s="377">
        <f>'Input - Freeways'!$C10</f>
        <v>0</v>
      </c>
      <c r="K12" s="406">
        <f>'Input - Freeways'!$D10</f>
        <v>0</v>
      </c>
      <c r="L12" s="267">
        <f>'Input - Freeways'!$E10</f>
        <v>0</v>
      </c>
      <c r="M12" s="679">
        <f>'Input - Freeways'!$F10</f>
        <v>0</v>
      </c>
      <c r="N12" s="391" t="str" cm="1">
        <f t="array" aca="1" ref="N12" ca="1">_xlfn.SWITCH(fwy_moe_type,"DCM",AVERAGEIFS('VISSIM DCP Outputs'!$D:$D, 'VISSIM DCP Outputs'!$B:$B, $E$3,'VISSIM DCP Outputs'!$C:$C,$C12),"Link Eval","--")</f>
        <v>--</v>
      </c>
      <c r="O12" s="264" t="str" cm="1">
        <f t="array" aca="1" ref="O12" ca="1">_xlfn.SWITCH(fwy_moe_type,"DCM",AVERAGEIFS('VISSIM DCP Outputs'!$G:$G, 'VISSIM DCP Outputs'!$B:$B, $E$3,'VISSIM DCP Outputs'!$C:$C,$C12),"Link Eval","--")</f>
        <v>--</v>
      </c>
      <c r="P12" s="695" t="str">
        <f t="shared" ca="1" si="3"/>
        <v>--</v>
      </c>
      <c r="Q12" s="264" t="str">
        <f t="shared" ca="1" si="4"/>
        <v>--</v>
      </c>
      <c r="R12" s="378" t="str">
        <f t="shared" ca="1" si="5"/>
        <v>--</v>
      </c>
      <c r="T12" s="667" t="str">
        <f ca="1">IFERROR(AVERAGEIFS('VISSIM Link Segment Outputs'!$M:$M, 'VISSIM DCP Outputs'!$B:$B, $G$3,'VISSIM Link Segment Outputs'!$A:$A, "AVG",'VISSIM Link Segment Outputs'!$D:$D, D12),"")</f>
        <v/>
      </c>
      <c r="U12" s="667" t="str">
        <f ca="1">IFERROR(AVERAGEIFS('VISSIM Link Segment Outputs'!$M:$M, 'VISSIM DCP Outputs'!$B:$B, $G$3,'VISSIM Link Segment Outputs'!$A:$A, "AVG",'VISSIM Link Segment Outputs'!$D:$D, E12),"")</f>
        <v/>
      </c>
      <c r="V12" s="667" t="str">
        <f ca="1">IFERROR(AVERAGEIFS('VISSIM Link Segment Outputs'!$M:$M, 'VISSIM DCP Outputs'!$B:$B, $G$3,'VISSIM Link Segment Outputs'!$A:$A, "AVG",'VISSIM Link Segment Outputs'!$D:$D, F12),"")</f>
        <v/>
      </c>
      <c r="W12" s="667" t="str">
        <f ca="1">IFERROR(AVERAGEIFS('VISSIM Link Segment Outputs'!$M:$M, 'VISSIM DCP Outputs'!$B:$B, $G$3,'VISSIM Link Segment Outputs'!$A:$A, "AVG",'VISSIM Link Segment Outputs'!$D:$D, G12),"")</f>
        <v/>
      </c>
      <c r="X12" s="667" t="str">
        <f ca="1">IFERROR(AVERAGEIFS('VISSIM Link Segment Outputs'!$M:$M, 'VISSIM DCP Outputs'!$B:$B, $G$3,'VISSIM Link Segment Outputs'!$A:$A, "AVG",'VISSIM Link Segment Outputs'!$D:$D, H12),"")</f>
        <v/>
      </c>
      <c r="Y12" s="446"/>
      <c r="Z12" s="445" t="str">
        <f>IFERROR(AVERAGEIFS('VISSIM Link Segment Outputs'!$I:$I, 'VISSIM DCP Outputs'!$B:$B, $G$3, 'VISSIM Link Segment Outputs'!$A:$A, "AVG",'VISSIM Link Segment Outputs'!$D:$D, D12),"")</f>
        <v/>
      </c>
      <c r="AA12" s="445" t="str">
        <f>IFERROR(AVERAGEIFS('VISSIM Link Segment Outputs'!$I:$I, 'VISSIM DCP Outputs'!$B:$B, $G$3, 'VISSIM Link Segment Outputs'!$A:$A, "AVG",'VISSIM Link Segment Outputs'!$D:$D, E12),"")</f>
        <v/>
      </c>
      <c r="AB12" s="445" t="str">
        <f>IFERROR(AVERAGEIFS('VISSIM Link Segment Outputs'!$I:$I, 'VISSIM DCP Outputs'!$B:$B, $G$3, 'VISSIM Link Segment Outputs'!$A:$A, "AVG",'VISSIM Link Segment Outputs'!$D:$D, F12),"")</f>
        <v/>
      </c>
      <c r="AC12" s="445" t="str">
        <f>IFERROR(AVERAGEIFS('VISSIM Link Segment Outputs'!$I:$I, 'VISSIM DCP Outputs'!$B:$B, $G$3, 'VISSIM Link Segment Outputs'!$A:$A, "AVG",'VISSIM Link Segment Outputs'!$D:$D, G12),"")</f>
        <v/>
      </c>
      <c r="AD12" s="445" t="str">
        <f>IFERROR(AVERAGEIFS('VISSIM Link Segment Outputs'!$I:$I, 'VISSIM DCP Outputs'!$B:$B, $G$3, 'VISSIM Link Segment Outputs'!$A:$A, "AVG",'VISSIM Link Segment Outputs'!$D:$D, H12),"")</f>
        <v/>
      </c>
      <c r="AE12" s="446"/>
      <c r="AF12" s="445" t="str">
        <f>IFERROR(AVERAGEIFS('VISSIM Link Segment Outputs'!$E:$E, 'VISSIM DCP Outputs'!$B:$B, $G$3, 'VISSIM Link Segment Outputs'!$A:$A, "AVG",'VISSIM Link Segment Outputs'!$D:$D, D12),"")</f>
        <v/>
      </c>
      <c r="AG12" s="445" t="str">
        <f>IFERROR(AVERAGEIFS('VISSIM Link Segment Outputs'!$E:$E, 'VISSIM DCP Outputs'!$B:$B, $G$3, 'VISSIM Link Segment Outputs'!$A:$A, "AVG",'VISSIM Link Segment Outputs'!$D:$D, E12),"")</f>
        <v/>
      </c>
      <c r="AH12" s="445" t="str">
        <f>IFERROR(AVERAGEIFS('VISSIM Link Segment Outputs'!$E:$E, 'VISSIM DCP Outputs'!$B:$B, $G$3, 'VISSIM Link Segment Outputs'!$A:$A, "AVG",'VISSIM Link Segment Outputs'!$D:$D, F12),"")</f>
        <v/>
      </c>
      <c r="AI12" s="445" t="str">
        <f>IFERROR(AVERAGEIFS('VISSIM Link Segment Outputs'!$E:$E, 'VISSIM DCP Outputs'!$B:$B, $G$3, 'VISSIM Link Segment Outputs'!$A:$A, "AVG",'VISSIM Link Segment Outputs'!$D:$D, G12),"")</f>
        <v/>
      </c>
      <c r="AJ12" s="445" t="str">
        <f>IFERROR(AVERAGEIFS('VISSIM Link Segment Outputs'!$E:$E, 'VISSIM DCP Outputs'!$B:$B, $G$3, 'VISSIM Link Segment Outputs'!$A:$A, "AVG",'VISSIM Link Segment Outputs'!$D:$D, H12),"")</f>
        <v/>
      </c>
      <c r="AL12" s="667">
        <f ca="1">IFERROR(SUMIFS('VISSIM Link Segment Outputs'!$Q:$Q, 'VISSIM DCP Outputs'!$B:$B, $G$3, 'VISSIM Link Segment Outputs'!$A:$A, "AVG",'VISSIM Link Segment Outputs'!$D:$D, D12),"")</f>
        <v>0</v>
      </c>
      <c r="AM12" s="667">
        <f ca="1">IFERROR(SUMIFS('VISSIM Link Segment Outputs'!$Q:$Q, 'VISSIM DCP Outputs'!$B:$B, $G$3, 'VISSIM Link Segment Outputs'!$A:$A, "AVG",'VISSIM Link Segment Outputs'!$D:$D, E12),"")</f>
        <v>0</v>
      </c>
      <c r="AN12" s="667">
        <f ca="1">IFERROR(SUMIFS('VISSIM Link Segment Outputs'!$Q:$Q, 'VISSIM DCP Outputs'!$B:$B, $G$3, 'VISSIM Link Segment Outputs'!$A:$A, "AVG",'VISSIM Link Segment Outputs'!$D:$D, F12),"")</f>
        <v>0</v>
      </c>
      <c r="AO12" s="667">
        <f ca="1">IFERROR(SUMIFS('VISSIM Link Segment Outputs'!$Q:$Q, 'VISSIM DCP Outputs'!$B:$B, $G$3, 'VISSIM Link Segment Outputs'!$A:$A, "AVG",'VISSIM Link Segment Outputs'!$D:$D, G12),"")</f>
        <v>0</v>
      </c>
      <c r="AP12" s="667">
        <f ca="1">IFERROR(SUMIFS('VISSIM Link Segment Outputs'!$Q:$Q, 'VISSIM DCP Outputs'!$B:$B, $G$3, 'VISSIM Link Segment Outputs'!$A:$A, "AVG",'VISSIM Link Segment Outputs'!$D:$D, H12),"")</f>
        <v>0</v>
      </c>
      <c r="AR12" s="665" t="str">
        <f ca="1">IFERROR(AVERAGEIFS('VISSIM Link Segment Outputs'!$R:$R, 'VISSIM Link Segment Outputs'!$A:$A, "AVG",'VISSIM Link Segment Outputs'!$D:$D, D12),"")</f>
        <v/>
      </c>
    </row>
    <row r="13" spans="1:44" x14ac:dyDescent="0.35">
      <c r="A13" s="551" t="str">
        <f t="shared" si="1"/>
        <v>H</v>
      </c>
      <c r="B13" s="150">
        <f>'Input - Freeways'!$B11</f>
        <v>7</v>
      </c>
      <c r="C13" s="150">
        <f>INDEX('Input - Freeways'!$B$4:$AG$105,MATCH($B13,'Input - Freeways'!$B$4:$B$105,0),MATCH(C$6,'Input - Freeways'!$B$4:$AG$4,0))</f>
        <v>0</v>
      </c>
      <c r="D13" s="150" t="str">
        <f t="shared" si="2"/>
        <v>0</v>
      </c>
      <c r="E13" s="150" t="str">
        <f t="shared" si="2"/>
        <v/>
      </c>
      <c r="F13" s="150" t="str">
        <f t="shared" si="2"/>
        <v/>
      </c>
      <c r="G13" s="150" t="str">
        <f t="shared" si="2"/>
        <v/>
      </c>
      <c r="H13" s="150" t="str">
        <f t="shared" si="2"/>
        <v/>
      </c>
      <c r="J13" s="377">
        <f>'Input - Freeways'!$C11</f>
        <v>0</v>
      </c>
      <c r="K13" s="406">
        <f>'Input - Freeways'!$D11</f>
        <v>0</v>
      </c>
      <c r="L13" s="267">
        <f>'Input - Freeways'!$E11</f>
        <v>0</v>
      </c>
      <c r="M13" s="679">
        <f>'Input - Freeways'!$F11</f>
        <v>0</v>
      </c>
      <c r="N13" s="391" t="str" cm="1">
        <f t="array" aca="1" ref="N13" ca="1">_xlfn.SWITCH(fwy_moe_type,"DCM",AVERAGEIFS('VISSIM DCP Outputs'!$D:$D, 'VISSIM DCP Outputs'!$B:$B, $E$3,'VISSIM DCP Outputs'!$C:$C,$C13),"Link Eval","--")</f>
        <v>--</v>
      </c>
      <c r="O13" s="264" t="str" cm="1">
        <f t="array" aca="1" ref="O13" ca="1">_xlfn.SWITCH(fwy_moe_type,"DCM",AVERAGEIFS('VISSIM DCP Outputs'!$G:$G, 'VISSIM DCP Outputs'!$B:$B, $E$3,'VISSIM DCP Outputs'!$C:$C,$C13),"Link Eval","--")</f>
        <v>--</v>
      </c>
      <c r="P13" s="695" t="str">
        <f t="shared" ca="1" si="3"/>
        <v>--</v>
      </c>
      <c r="Q13" s="264" t="str">
        <f t="shared" ca="1" si="4"/>
        <v>--</v>
      </c>
      <c r="R13" s="378" t="str">
        <f t="shared" ca="1" si="5"/>
        <v>--</v>
      </c>
      <c r="T13" s="667" t="str">
        <f ca="1">IFERROR(AVERAGEIFS('VISSIM Link Segment Outputs'!$M:$M, 'VISSIM DCP Outputs'!$B:$B, $G$3,'VISSIM Link Segment Outputs'!$A:$A, "AVG",'VISSIM Link Segment Outputs'!$D:$D, D13),"")</f>
        <v/>
      </c>
      <c r="U13" s="667" t="str">
        <f ca="1">IFERROR(AVERAGEIFS('VISSIM Link Segment Outputs'!$M:$M, 'VISSIM DCP Outputs'!$B:$B, $G$3,'VISSIM Link Segment Outputs'!$A:$A, "AVG",'VISSIM Link Segment Outputs'!$D:$D, E13),"")</f>
        <v/>
      </c>
      <c r="V13" s="667" t="str">
        <f ca="1">IFERROR(AVERAGEIFS('VISSIM Link Segment Outputs'!$M:$M, 'VISSIM DCP Outputs'!$B:$B, $G$3,'VISSIM Link Segment Outputs'!$A:$A, "AVG",'VISSIM Link Segment Outputs'!$D:$D, F13),"")</f>
        <v/>
      </c>
      <c r="W13" s="667" t="str">
        <f ca="1">IFERROR(AVERAGEIFS('VISSIM Link Segment Outputs'!$M:$M, 'VISSIM DCP Outputs'!$B:$B, $G$3,'VISSIM Link Segment Outputs'!$A:$A, "AVG",'VISSIM Link Segment Outputs'!$D:$D, G13),"")</f>
        <v/>
      </c>
      <c r="X13" s="667" t="str">
        <f ca="1">IFERROR(AVERAGEIFS('VISSIM Link Segment Outputs'!$M:$M, 'VISSIM DCP Outputs'!$B:$B, $G$3,'VISSIM Link Segment Outputs'!$A:$A, "AVG",'VISSIM Link Segment Outputs'!$D:$D, H13),"")</f>
        <v/>
      </c>
      <c r="Y13" s="446"/>
      <c r="Z13" s="445" t="str">
        <f>IFERROR(AVERAGEIFS('VISSIM Link Segment Outputs'!$I:$I, 'VISSIM DCP Outputs'!$B:$B, $G$3, 'VISSIM Link Segment Outputs'!$A:$A, "AVG",'VISSIM Link Segment Outputs'!$D:$D, D13),"")</f>
        <v/>
      </c>
      <c r="AA13" s="445" t="str">
        <f>IFERROR(AVERAGEIFS('VISSIM Link Segment Outputs'!$I:$I, 'VISSIM DCP Outputs'!$B:$B, $G$3, 'VISSIM Link Segment Outputs'!$A:$A, "AVG",'VISSIM Link Segment Outputs'!$D:$D, E13),"")</f>
        <v/>
      </c>
      <c r="AB13" s="445" t="str">
        <f>IFERROR(AVERAGEIFS('VISSIM Link Segment Outputs'!$I:$I, 'VISSIM DCP Outputs'!$B:$B, $G$3, 'VISSIM Link Segment Outputs'!$A:$A, "AVG",'VISSIM Link Segment Outputs'!$D:$D, F13),"")</f>
        <v/>
      </c>
      <c r="AC13" s="445" t="str">
        <f>IFERROR(AVERAGEIFS('VISSIM Link Segment Outputs'!$I:$I, 'VISSIM DCP Outputs'!$B:$B, $G$3, 'VISSIM Link Segment Outputs'!$A:$A, "AVG",'VISSIM Link Segment Outputs'!$D:$D, G13),"")</f>
        <v/>
      </c>
      <c r="AD13" s="445" t="str">
        <f>IFERROR(AVERAGEIFS('VISSIM Link Segment Outputs'!$I:$I, 'VISSIM DCP Outputs'!$B:$B, $G$3, 'VISSIM Link Segment Outputs'!$A:$A, "AVG",'VISSIM Link Segment Outputs'!$D:$D, H13),"")</f>
        <v/>
      </c>
      <c r="AE13" s="446"/>
      <c r="AF13" s="445" t="str">
        <f>IFERROR(AVERAGEIFS('VISSIM Link Segment Outputs'!$E:$E, 'VISSIM DCP Outputs'!$B:$B, $G$3, 'VISSIM Link Segment Outputs'!$A:$A, "AVG",'VISSIM Link Segment Outputs'!$D:$D, D13),"")</f>
        <v/>
      </c>
      <c r="AG13" s="445" t="str">
        <f>IFERROR(AVERAGEIFS('VISSIM Link Segment Outputs'!$E:$E, 'VISSIM DCP Outputs'!$B:$B, $G$3, 'VISSIM Link Segment Outputs'!$A:$A, "AVG",'VISSIM Link Segment Outputs'!$D:$D, E13),"")</f>
        <v/>
      </c>
      <c r="AH13" s="445" t="str">
        <f>IFERROR(AVERAGEIFS('VISSIM Link Segment Outputs'!$E:$E, 'VISSIM DCP Outputs'!$B:$B, $G$3, 'VISSIM Link Segment Outputs'!$A:$A, "AVG",'VISSIM Link Segment Outputs'!$D:$D, F13),"")</f>
        <v/>
      </c>
      <c r="AI13" s="445" t="str">
        <f>IFERROR(AVERAGEIFS('VISSIM Link Segment Outputs'!$E:$E, 'VISSIM DCP Outputs'!$B:$B, $G$3, 'VISSIM Link Segment Outputs'!$A:$A, "AVG",'VISSIM Link Segment Outputs'!$D:$D, G13),"")</f>
        <v/>
      </c>
      <c r="AJ13" s="445" t="str">
        <f>IFERROR(AVERAGEIFS('VISSIM Link Segment Outputs'!$E:$E, 'VISSIM DCP Outputs'!$B:$B, $G$3, 'VISSIM Link Segment Outputs'!$A:$A, "AVG",'VISSIM Link Segment Outputs'!$D:$D, H13),"")</f>
        <v/>
      </c>
      <c r="AL13" s="667">
        <f ca="1">IFERROR(SUMIFS('VISSIM Link Segment Outputs'!$Q:$Q, 'VISSIM DCP Outputs'!$B:$B, $G$3, 'VISSIM Link Segment Outputs'!$A:$A, "AVG",'VISSIM Link Segment Outputs'!$D:$D, D13),"")</f>
        <v>0</v>
      </c>
      <c r="AM13" s="667">
        <f ca="1">IFERROR(SUMIFS('VISSIM Link Segment Outputs'!$Q:$Q, 'VISSIM DCP Outputs'!$B:$B, $G$3, 'VISSIM Link Segment Outputs'!$A:$A, "AVG",'VISSIM Link Segment Outputs'!$D:$D, E13),"")</f>
        <v>0</v>
      </c>
      <c r="AN13" s="667">
        <f ca="1">IFERROR(SUMIFS('VISSIM Link Segment Outputs'!$Q:$Q, 'VISSIM DCP Outputs'!$B:$B, $G$3, 'VISSIM Link Segment Outputs'!$A:$A, "AVG",'VISSIM Link Segment Outputs'!$D:$D, F13),"")</f>
        <v>0</v>
      </c>
      <c r="AO13" s="667">
        <f ca="1">IFERROR(SUMIFS('VISSIM Link Segment Outputs'!$Q:$Q, 'VISSIM DCP Outputs'!$B:$B, $G$3, 'VISSIM Link Segment Outputs'!$A:$A, "AVG",'VISSIM Link Segment Outputs'!$D:$D, G13),"")</f>
        <v>0</v>
      </c>
      <c r="AP13" s="667">
        <f ca="1">IFERROR(SUMIFS('VISSIM Link Segment Outputs'!$Q:$Q, 'VISSIM DCP Outputs'!$B:$B, $G$3, 'VISSIM Link Segment Outputs'!$A:$A, "AVG",'VISSIM Link Segment Outputs'!$D:$D, H13),"")</f>
        <v>0</v>
      </c>
      <c r="AR13" s="665" t="str">
        <f ca="1">IFERROR(AVERAGEIFS('VISSIM Link Segment Outputs'!$R:$R, 'VISSIM Link Segment Outputs'!$A:$A, "AVG",'VISSIM Link Segment Outputs'!$D:$D, D13),"")</f>
        <v/>
      </c>
    </row>
    <row r="14" spans="1:44" x14ac:dyDescent="0.35">
      <c r="A14" s="551" t="str">
        <f t="shared" si="1"/>
        <v>H</v>
      </c>
      <c r="B14" s="150">
        <f>'Input - Freeways'!$B12</f>
        <v>8</v>
      </c>
      <c r="C14" s="150">
        <f>INDEX('Input - Freeways'!$B$4:$AG$105,MATCH($B14,'Input - Freeways'!$B$4:$B$105,0),MATCH(C$6,'Input - Freeways'!$B$4:$AG$4,0))</f>
        <v>0</v>
      </c>
      <c r="D14" s="150" t="str">
        <f t="shared" si="2"/>
        <v>0</v>
      </c>
      <c r="E14" s="150" t="str">
        <f t="shared" si="2"/>
        <v/>
      </c>
      <c r="F14" s="150" t="str">
        <f t="shared" si="2"/>
        <v/>
      </c>
      <c r="G14" s="150" t="str">
        <f t="shared" si="2"/>
        <v/>
      </c>
      <c r="H14" s="150" t="str">
        <f t="shared" si="2"/>
        <v/>
      </c>
      <c r="J14" s="377">
        <f>'Input - Freeways'!$C12</f>
        <v>0</v>
      </c>
      <c r="K14" s="406">
        <f>'Input - Freeways'!$D12</f>
        <v>0</v>
      </c>
      <c r="L14" s="267">
        <f>'Input - Freeways'!$E12</f>
        <v>0</v>
      </c>
      <c r="M14" s="679">
        <f>'Input - Freeways'!$F12</f>
        <v>0</v>
      </c>
      <c r="N14" s="391" t="str" cm="1">
        <f t="array" aca="1" ref="N14" ca="1">_xlfn.SWITCH(fwy_moe_type,"DCM",AVERAGEIFS('VISSIM DCP Outputs'!$D:$D, 'VISSIM DCP Outputs'!$B:$B, $E$3,'VISSIM DCP Outputs'!$C:$C,$C14),"Link Eval","--")</f>
        <v>--</v>
      </c>
      <c r="O14" s="264" t="str" cm="1">
        <f t="array" aca="1" ref="O14" ca="1">_xlfn.SWITCH(fwy_moe_type,"DCM",AVERAGEIFS('VISSIM DCP Outputs'!$G:$G, 'VISSIM DCP Outputs'!$B:$B, $E$3,'VISSIM DCP Outputs'!$C:$C,$C14),"Link Eval","--")</f>
        <v>--</v>
      </c>
      <c r="P14" s="695" t="str">
        <f t="shared" ca="1" si="3"/>
        <v>--</v>
      </c>
      <c r="Q14" s="264" t="str">
        <f t="shared" ca="1" si="4"/>
        <v>--</v>
      </c>
      <c r="R14" s="378" t="str">
        <f t="shared" ca="1" si="5"/>
        <v>--</v>
      </c>
      <c r="T14" s="667" t="str">
        <f ca="1">IFERROR(AVERAGEIFS('VISSIM Link Segment Outputs'!$M:$M, 'VISSIM DCP Outputs'!$B:$B, $G$3,'VISSIM Link Segment Outputs'!$A:$A, "AVG",'VISSIM Link Segment Outputs'!$D:$D, D14),"")</f>
        <v/>
      </c>
      <c r="U14" s="667" t="str">
        <f ca="1">IFERROR(AVERAGEIFS('VISSIM Link Segment Outputs'!$M:$M, 'VISSIM DCP Outputs'!$B:$B, $G$3,'VISSIM Link Segment Outputs'!$A:$A, "AVG",'VISSIM Link Segment Outputs'!$D:$D, E14),"")</f>
        <v/>
      </c>
      <c r="V14" s="667" t="str">
        <f ca="1">IFERROR(AVERAGEIFS('VISSIM Link Segment Outputs'!$M:$M, 'VISSIM DCP Outputs'!$B:$B, $G$3,'VISSIM Link Segment Outputs'!$A:$A, "AVG",'VISSIM Link Segment Outputs'!$D:$D, F14),"")</f>
        <v/>
      </c>
      <c r="W14" s="667" t="str">
        <f ca="1">IFERROR(AVERAGEIFS('VISSIM Link Segment Outputs'!$M:$M, 'VISSIM DCP Outputs'!$B:$B, $G$3,'VISSIM Link Segment Outputs'!$A:$A, "AVG",'VISSIM Link Segment Outputs'!$D:$D, G14),"")</f>
        <v/>
      </c>
      <c r="X14" s="667" t="str">
        <f ca="1">IFERROR(AVERAGEIFS('VISSIM Link Segment Outputs'!$M:$M, 'VISSIM DCP Outputs'!$B:$B, $G$3,'VISSIM Link Segment Outputs'!$A:$A, "AVG",'VISSIM Link Segment Outputs'!$D:$D, H14),"")</f>
        <v/>
      </c>
      <c r="Y14" s="446"/>
      <c r="Z14" s="445" t="str">
        <f>IFERROR(AVERAGEIFS('VISSIM Link Segment Outputs'!$I:$I, 'VISSIM DCP Outputs'!$B:$B, $G$3, 'VISSIM Link Segment Outputs'!$A:$A, "AVG",'VISSIM Link Segment Outputs'!$D:$D, D14),"")</f>
        <v/>
      </c>
      <c r="AA14" s="445" t="str">
        <f>IFERROR(AVERAGEIFS('VISSIM Link Segment Outputs'!$I:$I, 'VISSIM DCP Outputs'!$B:$B, $G$3, 'VISSIM Link Segment Outputs'!$A:$A, "AVG",'VISSIM Link Segment Outputs'!$D:$D, E14),"")</f>
        <v/>
      </c>
      <c r="AB14" s="445" t="str">
        <f>IFERROR(AVERAGEIFS('VISSIM Link Segment Outputs'!$I:$I, 'VISSIM DCP Outputs'!$B:$B, $G$3, 'VISSIM Link Segment Outputs'!$A:$A, "AVG",'VISSIM Link Segment Outputs'!$D:$D, F14),"")</f>
        <v/>
      </c>
      <c r="AC14" s="445" t="str">
        <f>IFERROR(AVERAGEIFS('VISSIM Link Segment Outputs'!$I:$I, 'VISSIM DCP Outputs'!$B:$B, $G$3, 'VISSIM Link Segment Outputs'!$A:$A, "AVG",'VISSIM Link Segment Outputs'!$D:$D, G14),"")</f>
        <v/>
      </c>
      <c r="AD14" s="445" t="str">
        <f>IFERROR(AVERAGEIFS('VISSIM Link Segment Outputs'!$I:$I, 'VISSIM DCP Outputs'!$B:$B, $G$3, 'VISSIM Link Segment Outputs'!$A:$A, "AVG",'VISSIM Link Segment Outputs'!$D:$D, H14),"")</f>
        <v/>
      </c>
      <c r="AE14" s="446"/>
      <c r="AF14" s="445" t="str">
        <f>IFERROR(AVERAGEIFS('VISSIM Link Segment Outputs'!$E:$E, 'VISSIM DCP Outputs'!$B:$B, $G$3, 'VISSIM Link Segment Outputs'!$A:$A, "AVG",'VISSIM Link Segment Outputs'!$D:$D, D14),"")</f>
        <v/>
      </c>
      <c r="AG14" s="445" t="str">
        <f>IFERROR(AVERAGEIFS('VISSIM Link Segment Outputs'!$E:$E, 'VISSIM DCP Outputs'!$B:$B, $G$3, 'VISSIM Link Segment Outputs'!$A:$A, "AVG",'VISSIM Link Segment Outputs'!$D:$D, E14),"")</f>
        <v/>
      </c>
      <c r="AH14" s="445" t="str">
        <f>IFERROR(AVERAGEIFS('VISSIM Link Segment Outputs'!$E:$E, 'VISSIM DCP Outputs'!$B:$B, $G$3, 'VISSIM Link Segment Outputs'!$A:$A, "AVG",'VISSIM Link Segment Outputs'!$D:$D, F14),"")</f>
        <v/>
      </c>
      <c r="AI14" s="445" t="str">
        <f>IFERROR(AVERAGEIFS('VISSIM Link Segment Outputs'!$E:$E, 'VISSIM DCP Outputs'!$B:$B, $G$3, 'VISSIM Link Segment Outputs'!$A:$A, "AVG",'VISSIM Link Segment Outputs'!$D:$D, G14),"")</f>
        <v/>
      </c>
      <c r="AJ14" s="445" t="str">
        <f>IFERROR(AVERAGEIFS('VISSIM Link Segment Outputs'!$E:$E, 'VISSIM DCP Outputs'!$B:$B, $G$3, 'VISSIM Link Segment Outputs'!$A:$A, "AVG",'VISSIM Link Segment Outputs'!$D:$D, H14),"")</f>
        <v/>
      </c>
      <c r="AL14" s="667">
        <f ca="1">IFERROR(SUMIFS('VISSIM Link Segment Outputs'!$Q:$Q, 'VISSIM DCP Outputs'!$B:$B, $G$3, 'VISSIM Link Segment Outputs'!$A:$A, "AVG",'VISSIM Link Segment Outputs'!$D:$D, D14),"")</f>
        <v>0</v>
      </c>
      <c r="AM14" s="667">
        <f ca="1">IFERROR(SUMIFS('VISSIM Link Segment Outputs'!$Q:$Q, 'VISSIM DCP Outputs'!$B:$B, $G$3, 'VISSIM Link Segment Outputs'!$A:$A, "AVG",'VISSIM Link Segment Outputs'!$D:$D, E14),"")</f>
        <v>0</v>
      </c>
      <c r="AN14" s="667">
        <f ca="1">IFERROR(SUMIFS('VISSIM Link Segment Outputs'!$Q:$Q, 'VISSIM DCP Outputs'!$B:$B, $G$3, 'VISSIM Link Segment Outputs'!$A:$A, "AVG",'VISSIM Link Segment Outputs'!$D:$D, F14),"")</f>
        <v>0</v>
      </c>
      <c r="AO14" s="667">
        <f ca="1">IFERROR(SUMIFS('VISSIM Link Segment Outputs'!$Q:$Q, 'VISSIM DCP Outputs'!$B:$B, $G$3, 'VISSIM Link Segment Outputs'!$A:$A, "AVG",'VISSIM Link Segment Outputs'!$D:$D, G14),"")</f>
        <v>0</v>
      </c>
      <c r="AP14" s="667">
        <f ca="1">IFERROR(SUMIFS('VISSIM Link Segment Outputs'!$Q:$Q, 'VISSIM DCP Outputs'!$B:$B, $G$3, 'VISSIM Link Segment Outputs'!$A:$A, "AVG",'VISSIM Link Segment Outputs'!$D:$D, H14),"")</f>
        <v>0</v>
      </c>
      <c r="AR14" s="665" t="str">
        <f ca="1">IFERROR(AVERAGEIFS('VISSIM Link Segment Outputs'!$R:$R, 'VISSIM Link Segment Outputs'!$A:$A, "AVG",'VISSIM Link Segment Outputs'!$D:$D, D14),"")</f>
        <v/>
      </c>
    </row>
    <row r="15" spans="1:44" x14ac:dyDescent="0.35">
      <c r="A15" s="551" t="str">
        <f t="shared" si="1"/>
        <v>H</v>
      </c>
      <c r="B15" s="150">
        <f>'Input - Freeways'!$B13</f>
        <v>9</v>
      </c>
      <c r="C15" s="150">
        <f>INDEX('Input - Freeways'!$B$4:$AG$105,MATCH($B15,'Input - Freeways'!$B$4:$B$105,0),MATCH(C$6,'Input - Freeways'!$B$4:$AG$4,0))</f>
        <v>0</v>
      </c>
      <c r="D15" s="150" t="str">
        <f t="shared" si="2"/>
        <v>0</v>
      </c>
      <c r="E15" s="150" t="str">
        <f t="shared" si="2"/>
        <v/>
      </c>
      <c r="F15" s="150" t="str">
        <f t="shared" si="2"/>
        <v/>
      </c>
      <c r="G15" s="150" t="str">
        <f t="shared" si="2"/>
        <v/>
      </c>
      <c r="H15" s="150" t="str">
        <f t="shared" si="2"/>
        <v/>
      </c>
      <c r="J15" s="377">
        <f>'Input - Freeways'!$C13</f>
        <v>0</v>
      </c>
      <c r="K15" s="406">
        <f>'Input - Freeways'!$D13</f>
        <v>0</v>
      </c>
      <c r="L15" s="267">
        <f>'Input - Freeways'!$E13</f>
        <v>0</v>
      </c>
      <c r="M15" s="679">
        <f>'Input - Freeways'!$F13</f>
        <v>0</v>
      </c>
      <c r="N15" s="391" t="str" cm="1">
        <f t="array" aca="1" ref="N15" ca="1">_xlfn.SWITCH(fwy_moe_type,"DCM",AVERAGEIFS('VISSIM DCP Outputs'!$D:$D, 'VISSIM DCP Outputs'!$B:$B, $E$3,'VISSIM DCP Outputs'!$C:$C,$C15),"Link Eval","--")</f>
        <v>--</v>
      </c>
      <c r="O15" s="264" t="str" cm="1">
        <f t="array" aca="1" ref="O15" ca="1">_xlfn.SWITCH(fwy_moe_type,"DCM",AVERAGEIFS('VISSIM DCP Outputs'!$G:$G, 'VISSIM DCP Outputs'!$B:$B, $E$3,'VISSIM DCP Outputs'!$C:$C,$C15),"Link Eval","--")</f>
        <v>--</v>
      </c>
      <c r="P15" s="695" t="str">
        <f t="shared" ca="1" si="3"/>
        <v>--</v>
      </c>
      <c r="Q15" s="264" t="str">
        <f t="shared" ca="1" si="4"/>
        <v>--</v>
      </c>
      <c r="R15" s="378" t="str">
        <f t="shared" ca="1" si="5"/>
        <v>--</v>
      </c>
      <c r="T15" s="667" t="str">
        <f ca="1">IFERROR(AVERAGEIFS('VISSIM Link Segment Outputs'!$M:$M, 'VISSIM DCP Outputs'!$B:$B, $G$3,'VISSIM Link Segment Outputs'!$A:$A, "AVG",'VISSIM Link Segment Outputs'!$D:$D, D15),"")</f>
        <v/>
      </c>
      <c r="U15" s="667" t="str">
        <f ca="1">IFERROR(AVERAGEIFS('VISSIM Link Segment Outputs'!$M:$M, 'VISSIM DCP Outputs'!$B:$B, $G$3,'VISSIM Link Segment Outputs'!$A:$A, "AVG",'VISSIM Link Segment Outputs'!$D:$D, E15),"")</f>
        <v/>
      </c>
      <c r="V15" s="667" t="str">
        <f ca="1">IFERROR(AVERAGEIFS('VISSIM Link Segment Outputs'!$M:$M, 'VISSIM DCP Outputs'!$B:$B, $G$3,'VISSIM Link Segment Outputs'!$A:$A, "AVG",'VISSIM Link Segment Outputs'!$D:$D, F15),"")</f>
        <v/>
      </c>
      <c r="W15" s="667" t="str">
        <f ca="1">IFERROR(AVERAGEIFS('VISSIM Link Segment Outputs'!$M:$M, 'VISSIM DCP Outputs'!$B:$B, $G$3,'VISSIM Link Segment Outputs'!$A:$A, "AVG",'VISSIM Link Segment Outputs'!$D:$D, G15),"")</f>
        <v/>
      </c>
      <c r="X15" s="667" t="str">
        <f ca="1">IFERROR(AVERAGEIFS('VISSIM Link Segment Outputs'!$M:$M, 'VISSIM DCP Outputs'!$B:$B, $G$3,'VISSIM Link Segment Outputs'!$A:$A, "AVG",'VISSIM Link Segment Outputs'!$D:$D, H15),"")</f>
        <v/>
      </c>
      <c r="Y15" s="446"/>
      <c r="Z15" s="445" t="str">
        <f>IFERROR(AVERAGEIFS('VISSIM Link Segment Outputs'!$I:$I, 'VISSIM DCP Outputs'!$B:$B, $G$3, 'VISSIM Link Segment Outputs'!$A:$A, "AVG",'VISSIM Link Segment Outputs'!$D:$D, D15),"")</f>
        <v/>
      </c>
      <c r="AA15" s="445" t="str">
        <f>IFERROR(AVERAGEIFS('VISSIM Link Segment Outputs'!$I:$I, 'VISSIM DCP Outputs'!$B:$B, $G$3, 'VISSIM Link Segment Outputs'!$A:$A, "AVG",'VISSIM Link Segment Outputs'!$D:$D, E15),"")</f>
        <v/>
      </c>
      <c r="AB15" s="445" t="str">
        <f>IFERROR(AVERAGEIFS('VISSIM Link Segment Outputs'!$I:$I, 'VISSIM DCP Outputs'!$B:$B, $G$3, 'VISSIM Link Segment Outputs'!$A:$A, "AVG",'VISSIM Link Segment Outputs'!$D:$D, F15),"")</f>
        <v/>
      </c>
      <c r="AC15" s="445" t="str">
        <f>IFERROR(AVERAGEIFS('VISSIM Link Segment Outputs'!$I:$I, 'VISSIM DCP Outputs'!$B:$B, $G$3, 'VISSIM Link Segment Outputs'!$A:$A, "AVG",'VISSIM Link Segment Outputs'!$D:$D, G15),"")</f>
        <v/>
      </c>
      <c r="AD15" s="445" t="str">
        <f>IFERROR(AVERAGEIFS('VISSIM Link Segment Outputs'!$I:$I, 'VISSIM DCP Outputs'!$B:$B, $G$3, 'VISSIM Link Segment Outputs'!$A:$A, "AVG",'VISSIM Link Segment Outputs'!$D:$D, H15),"")</f>
        <v/>
      </c>
      <c r="AE15" s="446"/>
      <c r="AF15" s="445" t="str">
        <f>IFERROR(AVERAGEIFS('VISSIM Link Segment Outputs'!$E:$E, 'VISSIM DCP Outputs'!$B:$B, $G$3, 'VISSIM Link Segment Outputs'!$A:$A, "AVG",'VISSIM Link Segment Outputs'!$D:$D, D15),"")</f>
        <v/>
      </c>
      <c r="AG15" s="445" t="str">
        <f>IFERROR(AVERAGEIFS('VISSIM Link Segment Outputs'!$E:$E, 'VISSIM DCP Outputs'!$B:$B, $G$3, 'VISSIM Link Segment Outputs'!$A:$A, "AVG",'VISSIM Link Segment Outputs'!$D:$D, E15),"")</f>
        <v/>
      </c>
      <c r="AH15" s="445" t="str">
        <f>IFERROR(AVERAGEIFS('VISSIM Link Segment Outputs'!$E:$E, 'VISSIM DCP Outputs'!$B:$B, $G$3, 'VISSIM Link Segment Outputs'!$A:$A, "AVG",'VISSIM Link Segment Outputs'!$D:$D, F15),"")</f>
        <v/>
      </c>
      <c r="AI15" s="445" t="str">
        <f>IFERROR(AVERAGEIFS('VISSIM Link Segment Outputs'!$E:$E, 'VISSIM DCP Outputs'!$B:$B, $G$3, 'VISSIM Link Segment Outputs'!$A:$A, "AVG",'VISSIM Link Segment Outputs'!$D:$D, G15),"")</f>
        <v/>
      </c>
      <c r="AJ15" s="445" t="str">
        <f>IFERROR(AVERAGEIFS('VISSIM Link Segment Outputs'!$E:$E, 'VISSIM DCP Outputs'!$B:$B, $G$3, 'VISSIM Link Segment Outputs'!$A:$A, "AVG",'VISSIM Link Segment Outputs'!$D:$D, H15),"")</f>
        <v/>
      </c>
      <c r="AL15" s="667">
        <f ca="1">IFERROR(SUMIFS('VISSIM Link Segment Outputs'!$Q:$Q, 'VISSIM DCP Outputs'!$B:$B, $G$3, 'VISSIM Link Segment Outputs'!$A:$A, "AVG",'VISSIM Link Segment Outputs'!$D:$D, D15),"")</f>
        <v>0</v>
      </c>
      <c r="AM15" s="667">
        <f ca="1">IFERROR(SUMIFS('VISSIM Link Segment Outputs'!$Q:$Q, 'VISSIM DCP Outputs'!$B:$B, $G$3, 'VISSIM Link Segment Outputs'!$A:$A, "AVG",'VISSIM Link Segment Outputs'!$D:$D, E15),"")</f>
        <v>0</v>
      </c>
      <c r="AN15" s="667">
        <f ca="1">IFERROR(SUMIFS('VISSIM Link Segment Outputs'!$Q:$Q, 'VISSIM DCP Outputs'!$B:$B, $G$3, 'VISSIM Link Segment Outputs'!$A:$A, "AVG",'VISSIM Link Segment Outputs'!$D:$D, F15),"")</f>
        <v>0</v>
      </c>
      <c r="AO15" s="667">
        <f ca="1">IFERROR(SUMIFS('VISSIM Link Segment Outputs'!$Q:$Q, 'VISSIM DCP Outputs'!$B:$B, $G$3, 'VISSIM Link Segment Outputs'!$A:$A, "AVG",'VISSIM Link Segment Outputs'!$D:$D, G15),"")</f>
        <v>0</v>
      </c>
      <c r="AP15" s="667">
        <f ca="1">IFERROR(SUMIFS('VISSIM Link Segment Outputs'!$Q:$Q, 'VISSIM DCP Outputs'!$B:$B, $G$3, 'VISSIM Link Segment Outputs'!$A:$A, "AVG",'VISSIM Link Segment Outputs'!$D:$D, H15),"")</f>
        <v>0</v>
      </c>
      <c r="AR15" s="665" t="str">
        <f ca="1">IFERROR(AVERAGEIFS('VISSIM Link Segment Outputs'!$R:$R, 'VISSIM Link Segment Outputs'!$A:$A, "AVG",'VISSIM Link Segment Outputs'!$D:$D, D15),"")</f>
        <v/>
      </c>
    </row>
    <row r="16" spans="1:44" x14ac:dyDescent="0.35">
      <c r="A16" s="551" t="str">
        <f t="shared" si="1"/>
        <v>H</v>
      </c>
      <c r="B16" s="150">
        <f>'Input - Freeways'!$B14</f>
        <v>10</v>
      </c>
      <c r="C16" s="150">
        <f>INDEX('Input - Freeways'!$B$4:$AG$105,MATCH($B16,'Input - Freeways'!$B$4:$B$105,0),MATCH(C$6,'Input - Freeways'!$B$4:$AG$4,0))</f>
        <v>0</v>
      </c>
      <c r="D16" s="150" t="str">
        <f t="shared" si="2"/>
        <v>0</v>
      </c>
      <c r="E16" s="150" t="str">
        <f t="shared" si="2"/>
        <v/>
      </c>
      <c r="F16" s="150" t="str">
        <f t="shared" si="2"/>
        <v/>
      </c>
      <c r="G16" s="150" t="str">
        <f t="shared" si="2"/>
        <v/>
      </c>
      <c r="H16" s="150" t="str">
        <f t="shared" si="2"/>
        <v/>
      </c>
      <c r="J16" s="377">
        <f>'Input - Freeways'!$C14</f>
        <v>0</v>
      </c>
      <c r="K16" s="406">
        <f>'Input - Freeways'!$D14</f>
        <v>0</v>
      </c>
      <c r="L16" s="267">
        <f>'Input - Freeways'!$E14</f>
        <v>0</v>
      </c>
      <c r="M16" s="679">
        <f>'Input - Freeways'!$F14</f>
        <v>0</v>
      </c>
      <c r="N16" s="391" t="str" cm="1">
        <f t="array" aca="1" ref="N16" ca="1">_xlfn.SWITCH(fwy_moe_type,"DCM",AVERAGEIFS('VISSIM DCP Outputs'!$D:$D, 'VISSIM DCP Outputs'!$B:$B, $E$3,'VISSIM DCP Outputs'!$C:$C,$C16),"Link Eval","--")</f>
        <v>--</v>
      </c>
      <c r="O16" s="264" t="str" cm="1">
        <f t="array" aca="1" ref="O16" ca="1">_xlfn.SWITCH(fwy_moe_type,"DCM",AVERAGEIFS('VISSIM DCP Outputs'!$G:$G, 'VISSIM DCP Outputs'!$B:$B, $E$3,'VISSIM DCP Outputs'!$C:$C,$C16),"Link Eval","--")</f>
        <v>--</v>
      </c>
      <c r="P16" s="695" t="str">
        <f t="shared" ca="1" si="3"/>
        <v>--</v>
      </c>
      <c r="Q16" s="264" t="str">
        <f t="shared" ca="1" si="4"/>
        <v>--</v>
      </c>
      <c r="R16" s="378" t="str">
        <f t="shared" ca="1" si="5"/>
        <v>--</v>
      </c>
      <c r="T16" s="667" t="str">
        <f ca="1">IFERROR(AVERAGEIFS('VISSIM Link Segment Outputs'!$M:$M, 'VISSIM DCP Outputs'!$B:$B, $G$3,'VISSIM Link Segment Outputs'!$A:$A, "AVG",'VISSIM Link Segment Outputs'!$D:$D, D16),"")</f>
        <v/>
      </c>
      <c r="U16" s="667" t="str">
        <f ca="1">IFERROR(AVERAGEIFS('VISSIM Link Segment Outputs'!$M:$M, 'VISSIM DCP Outputs'!$B:$B, $G$3,'VISSIM Link Segment Outputs'!$A:$A, "AVG",'VISSIM Link Segment Outputs'!$D:$D, E16),"")</f>
        <v/>
      </c>
      <c r="V16" s="667" t="str">
        <f ca="1">IFERROR(AVERAGEIFS('VISSIM Link Segment Outputs'!$M:$M, 'VISSIM DCP Outputs'!$B:$B, $G$3,'VISSIM Link Segment Outputs'!$A:$A, "AVG",'VISSIM Link Segment Outputs'!$D:$D, F16),"")</f>
        <v/>
      </c>
      <c r="W16" s="667" t="str">
        <f ca="1">IFERROR(AVERAGEIFS('VISSIM Link Segment Outputs'!$M:$M, 'VISSIM DCP Outputs'!$B:$B, $G$3,'VISSIM Link Segment Outputs'!$A:$A, "AVG",'VISSIM Link Segment Outputs'!$D:$D, G16),"")</f>
        <v/>
      </c>
      <c r="X16" s="667" t="str">
        <f ca="1">IFERROR(AVERAGEIFS('VISSIM Link Segment Outputs'!$M:$M, 'VISSIM DCP Outputs'!$B:$B, $G$3,'VISSIM Link Segment Outputs'!$A:$A, "AVG",'VISSIM Link Segment Outputs'!$D:$D, H16),"")</f>
        <v/>
      </c>
      <c r="Y16" s="446"/>
      <c r="Z16" s="445" t="str">
        <f>IFERROR(AVERAGEIFS('VISSIM Link Segment Outputs'!$I:$I, 'VISSIM DCP Outputs'!$B:$B, $G$3, 'VISSIM Link Segment Outputs'!$A:$A, "AVG",'VISSIM Link Segment Outputs'!$D:$D, D16),"")</f>
        <v/>
      </c>
      <c r="AA16" s="445" t="str">
        <f>IFERROR(AVERAGEIFS('VISSIM Link Segment Outputs'!$I:$I, 'VISSIM DCP Outputs'!$B:$B, $G$3, 'VISSIM Link Segment Outputs'!$A:$A, "AVG",'VISSIM Link Segment Outputs'!$D:$D, E16),"")</f>
        <v/>
      </c>
      <c r="AB16" s="445" t="str">
        <f>IFERROR(AVERAGEIFS('VISSIM Link Segment Outputs'!$I:$I, 'VISSIM DCP Outputs'!$B:$B, $G$3, 'VISSIM Link Segment Outputs'!$A:$A, "AVG",'VISSIM Link Segment Outputs'!$D:$D, F16),"")</f>
        <v/>
      </c>
      <c r="AC16" s="445" t="str">
        <f>IFERROR(AVERAGEIFS('VISSIM Link Segment Outputs'!$I:$I, 'VISSIM DCP Outputs'!$B:$B, $G$3, 'VISSIM Link Segment Outputs'!$A:$A, "AVG",'VISSIM Link Segment Outputs'!$D:$D, G16),"")</f>
        <v/>
      </c>
      <c r="AD16" s="445" t="str">
        <f>IFERROR(AVERAGEIFS('VISSIM Link Segment Outputs'!$I:$I, 'VISSIM DCP Outputs'!$B:$B, $G$3, 'VISSIM Link Segment Outputs'!$A:$A, "AVG",'VISSIM Link Segment Outputs'!$D:$D, H16),"")</f>
        <v/>
      </c>
      <c r="AE16" s="446"/>
      <c r="AF16" s="445" t="str">
        <f>IFERROR(AVERAGEIFS('VISSIM Link Segment Outputs'!$E:$E, 'VISSIM DCP Outputs'!$B:$B, $G$3, 'VISSIM Link Segment Outputs'!$A:$A, "AVG",'VISSIM Link Segment Outputs'!$D:$D, D16),"")</f>
        <v/>
      </c>
      <c r="AG16" s="445" t="str">
        <f>IFERROR(AVERAGEIFS('VISSIM Link Segment Outputs'!$E:$E, 'VISSIM DCP Outputs'!$B:$B, $G$3, 'VISSIM Link Segment Outputs'!$A:$A, "AVG",'VISSIM Link Segment Outputs'!$D:$D, E16),"")</f>
        <v/>
      </c>
      <c r="AH16" s="445" t="str">
        <f>IFERROR(AVERAGEIFS('VISSIM Link Segment Outputs'!$E:$E, 'VISSIM DCP Outputs'!$B:$B, $G$3, 'VISSIM Link Segment Outputs'!$A:$A, "AVG",'VISSIM Link Segment Outputs'!$D:$D, F16),"")</f>
        <v/>
      </c>
      <c r="AI16" s="445" t="str">
        <f>IFERROR(AVERAGEIFS('VISSIM Link Segment Outputs'!$E:$E, 'VISSIM DCP Outputs'!$B:$B, $G$3, 'VISSIM Link Segment Outputs'!$A:$A, "AVG",'VISSIM Link Segment Outputs'!$D:$D, G16),"")</f>
        <v/>
      </c>
      <c r="AJ16" s="445" t="str">
        <f>IFERROR(AVERAGEIFS('VISSIM Link Segment Outputs'!$E:$E, 'VISSIM DCP Outputs'!$B:$B, $G$3, 'VISSIM Link Segment Outputs'!$A:$A, "AVG",'VISSIM Link Segment Outputs'!$D:$D, H16),"")</f>
        <v/>
      </c>
      <c r="AL16" s="667">
        <f ca="1">IFERROR(SUMIFS('VISSIM Link Segment Outputs'!$Q:$Q, 'VISSIM DCP Outputs'!$B:$B, $G$3, 'VISSIM Link Segment Outputs'!$A:$A, "AVG",'VISSIM Link Segment Outputs'!$D:$D, D16),"")</f>
        <v>0</v>
      </c>
      <c r="AM16" s="667">
        <f ca="1">IFERROR(SUMIFS('VISSIM Link Segment Outputs'!$Q:$Q, 'VISSIM DCP Outputs'!$B:$B, $G$3, 'VISSIM Link Segment Outputs'!$A:$A, "AVG",'VISSIM Link Segment Outputs'!$D:$D, E16),"")</f>
        <v>0</v>
      </c>
      <c r="AN16" s="667">
        <f ca="1">IFERROR(SUMIFS('VISSIM Link Segment Outputs'!$Q:$Q, 'VISSIM DCP Outputs'!$B:$B, $G$3, 'VISSIM Link Segment Outputs'!$A:$A, "AVG",'VISSIM Link Segment Outputs'!$D:$D, F16),"")</f>
        <v>0</v>
      </c>
      <c r="AO16" s="667">
        <f ca="1">IFERROR(SUMIFS('VISSIM Link Segment Outputs'!$Q:$Q, 'VISSIM DCP Outputs'!$B:$B, $G$3, 'VISSIM Link Segment Outputs'!$A:$A, "AVG",'VISSIM Link Segment Outputs'!$D:$D, G16),"")</f>
        <v>0</v>
      </c>
      <c r="AP16" s="667">
        <f ca="1">IFERROR(SUMIFS('VISSIM Link Segment Outputs'!$Q:$Q, 'VISSIM DCP Outputs'!$B:$B, $G$3, 'VISSIM Link Segment Outputs'!$A:$A, "AVG",'VISSIM Link Segment Outputs'!$D:$D, H16),"")</f>
        <v>0</v>
      </c>
      <c r="AR16" s="665" t="str">
        <f ca="1">IFERROR(AVERAGEIFS('VISSIM Link Segment Outputs'!$R:$R, 'VISSIM Link Segment Outputs'!$A:$A, "AVG",'VISSIM Link Segment Outputs'!$D:$D, D16),"")</f>
        <v/>
      </c>
    </row>
    <row r="17" spans="1:44" x14ac:dyDescent="0.35">
      <c r="A17" s="551" t="str">
        <f t="shared" si="1"/>
        <v>H</v>
      </c>
      <c r="B17" s="150">
        <f>'Input - Freeways'!$B15</f>
        <v>11</v>
      </c>
      <c r="C17" s="150">
        <f>INDEX('Input - Freeways'!$B$4:$AG$105,MATCH($B17,'Input - Freeways'!$B$4:$B$105,0),MATCH(C$6,'Input - Freeways'!$B$4:$AG$4,0))</f>
        <v>0</v>
      </c>
      <c r="D17" s="150" t="str">
        <f t="shared" si="2"/>
        <v>0</v>
      </c>
      <c r="E17" s="150" t="str">
        <f t="shared" si="2"/>
        <v/>
      </c>
      <c r="F17" s="150" t="str">
        <f t="shared" si="2"/>
        <v/>
      </c>
      <c r="G17" s="150" t="str">
        <f t="shared" si="2"/>
        <v/>
      </c>
      <c r="H17" s="150" t="str">
        <f t="shared" si="2"/>
        <v/>
      </c>
      <c r="J17" s="377">
        <f>'Input - Freeways'!$C15</f>
        <v>0</v>
      </c>
      <c r="K17" s="406">
        <f>'Input - Freeways'!$D15</f>
        <v>0</v>
      </c>
      <c r="L17" s="267">
        <f>'Input - Freeways'!$E15</f>
        <v>0</v>
      </c>
      <c r="M17" s="679">
        <f>'Input - Freeways'!$F15</f>
        <v>0</v>
      </c>
      <c r="N17" s="391" t="str" cm="1">
        <f t="array" aca="1" ref="N17" ca="1">_xlfn.SWITCH(fwy_moe_type,"DCM",AVERAGEIFS('VISSIM DCP Outputs'!$D:$D, 'VISSIM DCP Outputs'!$B:$B, $E$3,'VISSIM DCP Outputs'!$C:$C,$C17),"Link Eval","--")</f>
        <v>--</v>
      </c>
      <c r="O17" s="264" t="str" cm="1">
        <f t="array" aca="1" ref="O17" ca="1">_xlfn.SWITCH(fwy_moe_type,"DCM",AVERAGEIFS('VISSIM DCP Outputs'!$G:$G, 'VISSIM DCP Outputs'!$B:$B, $E$3,'VISSIM DCP Outputs'!$C:$C,$C17),"Link Eval","--")</f>
        <v>--</v>
      </c>
      <c r="P17" s="695" t="str">
        <f t="shared" ca="1" si="3"/>
        <v>--</v>
      </c>
      <c r="Q17" s="264" t="str">
        <f t="shared" ca="1" si="4"/>
        <v>--</v>
      </c>
      <c r="R17" s="378" t="str">
        <f t="shared" ca="1" si="5"/>
        <v>--</v>
      </c>
      <c r="T17" s="667" t="str">
        <f ca="1">IFERROR(AVERAGEIFS('VISSIM Link Segment Outputs'!$M:$M, 'VISSIM DCP Outputs'!$B:$B, $G$3,'VISSIM Link Segment Outputs'!$A:$A, "AVG",'VISSIM Link Segment Outputs'!$D:$D, D17),"")</f>
        <v/>
      </c>
      <c r="U17" s="667" t="str">
        <f ca="1">IFERROR(AVERAGEIFS('VISSIM Link Segment Outputs'!$M:$M, 'VISSIM DCP Outputs'!$B:$B, $G$3,'VISSIM Link Segment Outputs'!$A:$A, "AVG",'VISSIM Link Segment Outputs'!$D:$D, E17),"")</f>
        <v/>
      </c>
      <c r="V17" s="667" t="str">
        <f ca="1">IFERROR(AVERAGEIFS('VISSIM Link Segment Outputs'!$M:$M, 'VISSIM DCP Outputs'!$B:$B, $G$3,'VISSIM Link Segment Outputs'!$A:$A, "AVG",'VISSIM Link Segment Outputs'!$D:$D, F17),"")</f>
        <v/>
      </c>
      <c r="W17" s="667" t="str">
        <f ca="1">IFERROR(AVERAGEIFS('VISSIM Link Segment Outputs'!$M:$M, 'VISSIM DCP Outputs'!$B:$B, $G$3,'VISSIM Link Segment Outputs'!$A:$A, "AVG",'VISSIM Link Segment Outputs'!$D:$D, G17),"")</f>
        <v/>
      </c>
      <c r="X17" s="667" t="str">
        <f ca="1">IFERROR(AVERAGEIFS('VISSIM Link Segment Outputs'!$M:$M, 'VISSIM DCP Outputs'!$B:$B, $G$3,'VISSIM Link Segment Outputs'!$A:$A, "AVG",'VISSIM Link Segment Outputs'!$D:$D, H17),"")</f>
        <v/>
      </c>
      <c r="Y17" s="446"/>
      <c r="Z17" s="445" t="str">
        <f>IFERROR(AVERAGEIFS('VISSIM Link Segment Outputs'!$I:$I, 'VISSIM DCP Outputs'!$B:$B, $G$3, 'VISSIM Link Segment Outputs'!$A:$A, "AVG",'VISSIM Link Segment Outputs'!$D:$D, D17),"")</f>
        <v/>
      </c>
      <c r="AA17" s="445" t="str">
        <f>IFERROR(AVERAGEIFS('VISSIM Link Segment Outputs'!$I:$I, 'VISSIM DCP Outputs'!$B:$B, $G$3, 'VISSIM Link Segment Outputs'!$A:$A, "AVG",'VISSIM Link Segment Outputs'!$D:$D, E17),"")</f>
        <v/>
      </c>
      <c r="AB17" s="445" t="str">
        <f>IFERROR(AVERAGEIFS('VISSIM Link Segment Outputs'!$I:$I, 'VISSIM DCP Outputs'!$B:$B, $G$3, 'VISSIM Link Segment Outputs'!$A:$A, "AVG",'VISSIM Link Segment Outputs'!$D:$D, F17),"")</f>
        <v/>
      </c>
      <c r="AC17" s="445" t="str">
        <f>IFERROR(AVERAGEIFS('VISSIM Link Segment Outputs'!$I:$I, 'VISSIM DCP Outputs'!$B:$B, $G$3, 'VISSIM Link Segment Outputs'!$A:$A, "AVG",'VISSIM Link Segment Outputs'!$D:$D, G17),"")</f>
        <v/>
      </c>
      <c r="AD17" s="445" t="str">
        <f>IFERROR(AVERAGEIFS('VISSIM Link Segment Outputs'!$I:$I, 'VISSIM DCP Outputs'!$B:$B, $G$3, 'VISSIM Link Segment Outputs'!$A:$A, "AVG",'VISSIM Link Segment Outputs'!$D:$D, H17),"")</f>
        <v/>
      </c>
      <c r="AE17" s="446"/>
      <c r="AF17" s="445" t="str">
        <f>IFERROR(AVERAGEIFS('VISSIM Link Segment Outputs'!$E:$E, 'VISSIM DCP Outputs'!$B:$B, $G$3, 'VISSIM Link Segment Outputs'!$A:$A, "AVG",'VISSIM Link Segment Outputs'!$D:$D, D17),"")</f>
        <v/>
      </c>
      <c r="AG17" s="445" t="str">
        <f>IFERROR(AVERAGEIFS('VISSIM Link Segment Outputs'!$E:$E, 'VISSIM DCP Outputs'!$B:$B, $G$3, 'VISSIM Link Segment Outputs'!$A:$A, "AVG",'VISSIM Link Segment Outputs'!$D:$D, E17),"")</f>
        <v/>
      </c>
      <c r="AH17" s="445" t="str">
        <f>IFERROR(AVERAGEIFS('VISSIM Link Segment Outputs'!$E:$E, 'VISSIM DCP Outputs'!$B:$B, $G$3, 'VISSIM Link Segment Outputs'!$A:$A, "AVG",'VISSIM Link Segment Outputs'!$D:$D, F17),"")</f>
        <v/>
      </c>
      <c r="AI17" s="445" t="str">
        <f>IFERROR(AVERAGEIFS('VISSIM Link Segment Outputs'!$E:$E, 'VISSIM DCP Outputs'!$B:$B, $G$3, 'VISSIM Link Segment Outputs'!$A:$A, "AVG",'VISSIM Link Segment Outputs'!$D:$D, G17),"")</f>
        <v/>
      </c>
      <c r="AJ17" s="445" t="str">
        <f>IFERROR(AVERAGEIFS('VISSIM Link Segment Outputs'!$E:$E, 'VISSIM DCP Outputs'!$B:$B, $G$3, 'VISSIM Link Segment Outputs'!$A:$A, "AVG",'VISSIM Link Segment Outputs'!$D:$D, H17),"")</f>
        <v/>
      </c>
      <c r="AL17" s="667">
        <f ca="1">IFERROR(SUMIFS('VISSIM Link Segment Outputs'!$Q:$Q, 'VISSIM DCP Outputs'!$B:$B, $G$3, 'VISSIM Link Segment Outputs'!$A:$A, "AVG",'VISSIM Link Segment Outputs'!$D:$D, D17),"")</f>
        <v>0</v>
      </c>
      <c r="AM17" s="667">
        <f ca="1">IFERROR(SUMIFS('VISSIM Link Segment Outputs'!$Q:$Q, 'VISSIM DCP Outputs'!$B:$B, $G$3, 'VISSIM Link Segment Outputs'!$A:$A, "AVG",'VISSIM Link Segment Outputs'!$D:$D, E17),"")</f>
        <v>0</v>
      </c>
      <c r="AN17" s="667">
        <f ca="1">IFERROR(SUMIFS('VISSIM Link Segment Outputs'!$Q:$Q, 'VISSIM DCP Outputs'!$B:$B, $G$3, 'VISSIM Link Segment Outputs'!$A:$A, "AVG",'VISSIM Link Segment Outputs'!$D:$D, F17),"")</f>
        <v>0</v>
      </c>
      <c r="AO17" s="667">
        <f ca="1">IFERROR(SUMIFS('VISSIM Link Segment Outputs'!$Q:$Q, 'VISSIM DCP Outputs'!$B:$B, $G$3, 'VISSIM Link Segment Outputs'!$A:$A, "AVG",'VISSIM Link Segment Outputs'!$D:$D, G17),"")</f>
        <v>0</v>
      </c>
      <c r="AP17" s="667">
        <f ca="1">IFERROR(SUMIFS('VISSIM Link Segment Outputs'!$Q:$Q, 'VISSIM DCP Outputs'!$B:$B, $G$3, 'VISSIM Link Segment Outputs'!$A:$A, "AVG",'VISSIM Link Segment Outputs'!$D:$D, H17),"")</f>
        <v>0</v>
      </c>
      <c r="AR17" s="665" t="str">
        <f ca="1">IFERROR(AVERAGEIFS('VISSIM Link Segment Outputs'!$R:$R, 'VISSIM Link Segment Outputs'!$A:$A, "AVG",'VISSIM Link Segment Outputs'!$D:$D, D17),"")</f>
        <v/>
      </c>
    </row>
    <row r="18" spans="1:44" x14ac:dyDescent="0.35">
      <c r="A18" s="551" t="str">
        <f t="shared" si="1"/>
        <v>H</v>
      </c>
      <c r="B18" s="150">
        <f>'Input - Freeways'!$B16</f>
        <v>12</v>
      </c>
      <c r="C18" s="150">
        <f>INDEX('Input - Freeways'!$B$4:$AG$105,MATCH($B18,'Input - Freeways'!$B$4:$B$105,0),MATCH(C$6,'Input - Freeways'!$B$4:$AG$4,0))</f>
        <v>0</v>
      </c>
      <c r="D18" s="150" t="str">
        <f t="shared" si="2"/>
        <v>0</v>
      </c>
      <c r="E18" s="150" t="str">
        <f t="shared" si="2"/>
        <v/>
      </c>
      <c r="F18" s="150" t="str">
        <f t="shared" si="2"/>
        <v/>
      </c>
      <c r="G18" s="150" t="str">
        <f t="shared" si="2"/>
        <v/>
      </c>
      <c r="H18" s="150" t="str">
        <f t="shared" si="2"/>
        <v/>
      </c>
      <c r="J18" s="377">
        <f>'Input - Freeways'!$C16</f>
        <v>0</v>
      </c>
      <c r="K18" s="406">
        <f>'Input - Freeways'!$D16</f>
        <v>0</v>
      </c>
      <c r="L18" s="267">
        <f>'Input - Freeways'!$E16</f>
        <v>0</v>
      </c>
      <c r="M18" s="679">
        <f>'Input - Freeways'!$F16</f>
        <v>0</v>
      </c>
      <c r="N18" s="391" t="str" cm="1">
        <f t="array" aca="1" ref="N18" ca="1">_xlfn.SWITCH(fwy_moe_type,"DCM",AVERAGEIFS('VISSIM DCP Outputs'!$D:$D, 'VISSIM DCP Outputs'!$B:$B, $E$3,'VISSIM DCP Outputs'!$C:$C,$C18),"Link Eval","--")</f>
        <v>--</v>
      </c>
      <c r="O18" s="264" t="str" cm="1">
        <f t="array" aca="1" ref="O18" ca="1">_xlfn.SWITCH(fwy_moe_type,"DCM",AVERAGEIFS('VISSIM DCP Outputs'!$G:$G, 'VISSIM DCP Outputs'!$B:$B, $E$3,'VISSIM DCP Outputs'!$C:$C,$C18),"Link Eval","--")</f>
        <v>--</v>
      </c>
      <c r="P18" s="695" t="str">
        <f t="shared" ca="1" si="3"/>
        <v>--</v>
      </c>
      <c r="Q18" s="264" t="str">
        <f t="shared" ca="1" si="4"/>
        <v>--</v>
      </c>
      <c r="R18" s="378" t="str">
        <f t="shared" ca="1" si="5"/>
        <v>--</v>
      </c>
      <c r="T18" s="667" t="str">
        <f ca="1">IFERROR(AVERAGEIFS('VISSIM Link Segment Outputs'!$M:$M, 'VISSIM DCP Outputs'!$B:$B, $G$3,'VISSIM Link Segment Outputs'!$A:$A, "AVG",'VISSIM Link Segment Outputs'!$D:$D, D18),"")</f>
        <v/>
      </c>
      <c r="U18" s="667" t="str">
        <f ca="1">IFERROR(AVERAGEIFS('VISSIM Link Segment Outputs'!$M:$M, 'VISSIM DCP Outputs'!$B:$B, $G$3,'VISSIM Link Segment Outputs'!$A:$A, "AVG",'VISSIM Link Segment Outputs'!$D:$D, E18),"")</f>
        <v/>
      </c>
      <c r="V18" s="667" t="str">
        <f ca="1">IFERROR(AVERAGEIFS('VISSIM Link Segment Outputs'!$M:$M, 'VISSIM DCP Outputs'!$B:$B, $G$3,'VISSIM Link Segment Outputs'!$A:$A, "AVG",'VISSIM Link Segment Outputs'!$D:$D, F18),"")</f>
        <v/>
      </c>
      <c r="W18" s="667" t="str">
        <f ca="1">IFERROR(AVERAGEIFS('VISSIM Link Segment Outputs'!$M:$M, 'VISSIM DCP Outputs'!$B:$B, $G$3,'VISSIM Link Segment Outputs'!$A:$A, "AVG",'VISSIM Link Segment Outputs'!$D:$D, G18),"")</f>
        <v/>
      </c>
      <c r="X18" s="667" t="str">
        <f ca="1">IFERROR(AVERAGEIFS('VISSIM Link Segment Outputs'!$M:$M, 'VISSIM DCP Outputs'!$B:$B, $G$3,'VISSIM Link Segment Outputs'!$A:$A, "AVG",'VISSIM Link Segment Outputs'!$D:$D, H18),"")</f>
        <v/>
      </c>
      <c r="Y18" s="446"/>
      <c r="Z18" s="445" t="str">
        <f>IFERROR(AVERAGEIFS('VISSIM Link Segment Outputs'!$I:$I, 'VISSIM DCP Outputs'!$B:$B, $G$3, 'VISSIM Link Segment Outputs'!$A:$A, "AVG",'VISSIM Link Segment Outputs'!$D:$D, D18),"")</f>
        <v/>
      </c>
      <c r="AA18" s="445" t="str">
        <f>IFERROR(AVERAGEIFS('VISSIM Link Segment Outputs'!$I:$I, 'VISSIM DCP Outputs'!$B:$B, $G$3, 'VISSIM Link Segment Outputs'!$A:$A, "AVG",'VISSIM Link Segment Outputs'!$D:$D, E18),"")</f>
        <v/>
      </c>
      <c r="AB18" s="445" t="str">
        <f>IFERROR(AVERAGEIFS('VISSIM Link Segment Outputs'!$I:$I, 'VISSIM DCP Outputs'!$B:$B, $G$3, 'VISSIM Link Segment Outputs'!$A:$A, "AVG",'VISSIM Link Segment Outputs'!$D:$D, F18),"")</f>
        <v/>
      </c>
      <c r="AC18" s="445" t="str">
        <f>IFERROR(AVERAGEIFS('VISSIM Link Segment Outputs'!$I:$I, 'VISSIM DCP Outputs'!$B:$B, $G$3, 'VISSIM Link Segment Outputs'!$A:$A, "AVG",'VISSIM Link Segment Outputs'!$D:$D, G18),"")</f>
        <v/>
      </c>
      <c r="AD18" s="445" t="str">
        <f>IFERROR(AVERAGEIFS('VISSIM Link Segment Outputs'!$I:$I, 'VISSIM DCP Outputs'!$B:$B, $G$3, 'VISSIM Link Segment Outputs'!$A:$A, "AVG",'VISSIM Link Segment Outputs'!$D:$D, H18),"")</f>
        <v/>
      </c>
      <c r="AE18" s="446"/>
      <c r="AF18" s="445" t="str">
        <f>IFERROR(AVERAGEIFS('VISSIM Link Segment Outputs'!$E:$E, 'VISSIM DCP Outputs'!$B:$B, $G$3, 'VISSIM Link Segment Outputs'!$A:$A, "AVG",'VISSIM Link Segment Outputs'!$D:$D, D18),"")</f>
        <v/>
      </c>
      <c r="AG18" s="445" t="str">
        <f>IFERROR(AVERAGEIFS('VISSIM Link Segment Outputs'!$E:$E, 'VISSIM DCP Outputs'!$B:$B, $G$3, 'VISSIM Link Segment Outputs'!$A:$A, "AVG",'VISSIM Link Segment Outputs'!$D:$D, E18),"")</f>
        <v/>
      </c>
      <c r="AH18" s="445" t="str">
        <f>IFERROR(AVERAGEIFS('VISSIM Link Segment Outputs'!$E:$E, 'VISSIM DCP Outputs'!$B:$B, $G$3, 'VISSIM Link Segment Outputs'!$A:$A, "AVG",'VISSIM Link Segment Outputs'!$D:$D, F18),"")</f>
        <v/>
      </c>
      <c r="AI18" s="445" t="str">
        <f>IFERROR(AVERAGEIFS('VISSIM Link Segment Outputs'!$E:$E, 'VISSIM DCP Outputs'!$B:$B, $G$3, 'VISSIM Link Segment Outputs'!$A:$A, "AVG",'VISSIM Link Segment Outputs'!$D:$D, G18),"")</f>
        <v/>
      </c>
      <c r="AJ18" s="445" t="str">
        <f>IFERROR(AVERAGEIFS('VISSIM Link Segment Outputs'!$E:$E, 'VISSIM DCP Outputs'!$B:$B, $G$3, 'VISSIM Link Segment Outputs'!$A:$A, "AVG",'VISSIM Link Segment Outputs'!$D:$D, H18),"")</f>
        <v/>
      </c>
      <c r="AL18" s="667">
        <f ca="1">IFERROR(SUMIFS('VISSIM Link Segment Outputs'!$Q:$Q, 'VISSIM DCP Outputs'!$B:$B, $G$3, 'VISSIM Link Segment Outputs'!$A:$A, "AVG",'VISSIM Link Segment Outputs'!$D:$D, D18),"")</f>
        <v>0</v>
      </c>
      <c r="AM18" s="667">
        <f ca="1">IFERROR(SUMIFS('VISSIM Link Segment Outputs'!$Q:$Q, 'VISSIM DCP Outputs'!$B:$B, $G$3, 'VISSIM Link Segment Outputs'!$A:$A, "AVG",'VISSIM Link Segment Outputs'!$D:$D, E18),"")</f>
        <v>0</v>
      </c>
      <c r="AN18" s="667">
        <f ca="1">IFERROR(SUMIFS('VISSIM Link Segment Outputs'!$Q:$Q, 'VISSIM DCP Outputs'!$B:$B, $G$3, 'VISSIM Link Segment Outputs'!$A:$A, "AVG",'VISSIM Link Segment Outputs'!$D:$D, F18),"")</f>
        <v>0</v>
      </c>
      <c r="AO18" s="667">
        <f ca="1">IFERROR(SUMIFS('VISSIM Link Segment Outputs'!$Q:$Q, 'VISSIM DCP Outputs'!$B:$B, $G$3, 'VISSIM Link Segment Outputs'!$A:$A, "AVG",'VISSIM Link Segment Outputs'!$D:$D, G18),"")</f>
        <v>0</v>
      </c>
      <c r="AP18" s="667">
        <f ca="1">IFERROR(SUMIFS('VISSIM Link Segment Outputs'!$Q:$Q, 'VISSIM DCP Outputs'!$B:$B, $G$3, 'VISSIM Link Segment Outputs'!$A:$A, "AVG",'VISSIM Link Segment Outputs'!$D:$D, H18),"")</f>
        <v>0</v>
      </c>
      <c r="AR18" s="665" t="str">
        <f ca="1">IFERROR(AVERAGEIFS('VISSIM Link Segment Outputs'!$R:$R, 'VISSIM Link Segment Outputs'!$A:$A, "AVG",'VISSIM Link Segment Outputs'!$D:$D, D18),"")</f>
        <v/>
      </c>
    </row>
    <row r="19" spans="1:44" x14ac:dyDescent="0.35">
      <c r="A19" s="551" t="str">
        <f t="shared" si="1"/>
        <v>H</v>
      </c>
      <c r="B19" s="150">
        <f>'Input - Freeways'!$B17</f>
        <v>13</v>
      </c>
      <c r="C19" s="150">
        <f>INDEX('Input - Freeways'!$B$4:$AG$105,MATCH($B19,'Input - Freeways'!$B$4:$B$105,0),MATCH(C$6,'Input - Freeways'!$B$4:$AG$4,0))</f>
        <v>0</v>
      </c>
      <c r="D19" s="150" t="str">
        <f t="shared" si="2"/>
        <v>0</v>
      </c>
      <c r="E19" s="150" t="str">
        <f t="shared" si="2"/>
        <v/>
      </c>
      <c r="F19" s="150" t="str">
        <f t="shared" si="2"/>
        <v/>
      </c>
      <c r="G19" s="150" t="str">
        <f t="shared" si="2"/>
        <v/>
      </c>
      <c r="H19" s="150" t="str">
        <f t="shared" si="2"/>
        <v/>
      </c>
      <c r="J19" s="377">
        <f>'Input - Freeways'!$C17</f>
        <v>0</v>
      </c>
      <c r="K19" s="406">
        <f>'Input - Freeways'!$D17</f>
        <v>0</v>
      </c>
      <c r="L19" s="267">
        <f>'Input - Freeways'!$E17</f>
        <v>0</v>
      </c>
      <c r="M19" s="679">
        <f>'Input - Freeways'!$F17</f>
        <v>0</v>
      </c>
      <c r="N19" s="391" t="str" cm="1">
        <f t="array" aca="1" ref="N19" ca="1">_xlfn.SWITCH(fwy_moe_type,"DCM",AVERAGEIFS('VISSIM DCP Outputs'!$D:$D, 'VISSIM DCP Outputs'!$B:$B, $E$3,'VISSIM DCP Outputs'!$C:$C,$C19),"Link Eval","--")</f>
        <v>--</v>
      </c>
      <c r="O19" s="264" t="str" cm="1">
        <f t="array" aca="1" ref="O19" ca="1">_xlfn.SWITCH(fwy_moe_type,"DCM",AVERAGEIFS('VISSIM DCP Outputs'!$G:$G, 'VISSIM DCP Outputs'!$B:$B, $E$3,'VISSIM DCP Outputs'!$C:$C,$C19),"Link Eval","--")</f>
        <v>--</v>
      </c>
      <c r="P19" s="695" t="str">
        <f t="shared" ca="1" si="3"/>
        <v>--</v>
      </c>
      <c r="Q19" s="264" t="str">
        <f t="shared" ca="1" si="4"/>
        <v>--</v>
      </c>
      <c r="R19" s="378" t="str">
        <f t="shared" ca="1" si="5"/>
        <v>--</v>
      </c>
      <c r="T19" s="667" t="str">
        <f ca="1">IFERROR(AVERAGEIFS('VISSIM Link Segment Outputs'!$M:$M, 'VISSIM DCP Outputs'!$B:$B, $G$3,'VISSIM Link Segment Outputs'!$A:$A, "AVG",'VISSIM Link Segment Outputs'!$D:$D, D19),"")</f>
        <v/>
      </c>
      <c r="U19" s="667" t="str">
        <f ca="1">IFERROR(AVERAGEIFS('VISSIM Link Segment Outputs'!$M:$M, 'VISSIM DCP Outputs'!$B:$B, $G$3,'VISSIM Link Segment Outputs'!$A:$A, "AVG",'VISSIM Link Segment Outputs'!$D:$D, E19),"")</f>
        <v/>
      </c>
      <c r="V19" s="667" t="str">
        <f ca="1">IFERROR(AVERAGEIFS('VISSIM Link Segment Outputs'!$M:$M, 'VISSIM DCP Outputs'!$B:$B, $G$3,'VISSIM Link Segment Outputs'!$A:$A, "AVG",'VISSIM Link Segment Outputs'!$D:$D, F19),"")</f>
        <v/>
      </c>
      <c r="W19" s="667" t="str">
        <f ca="1">IFERROR(AVERAGEIFS('VISSIM Link Segment Outputs'!$M:$M, 'VISSIM DCP Outputs'!$B:$B, $G$3,'VISSIM Link Segment Outputs'!$A:$A, "AVG",'VISSIM Link Segment Outputs'!$D:$D, G19),"")</f>
        <v/>
      </c>
      <c r="X19" s="667" t="str">
        <f ca="1">IFERROR(AVERAGEIFS('VISSIM Link Segment Outputs'!$M:$M, 'VISSIM DCP Outputs'!$B:$B, $G$3,'VISSIM Link Segment Outputs'!$A:$A, "AVG",'VISSIM Link Segment Outputs'!$D:$D, H19),"")</f>
        <v/>
      </c>
      <c r="Y19" s="446"/>
      <c r="Z19" s="445" t="str">
        <f>IFERROR(AVERAGEIFS('VISSIM Link Segment Outputs'!$I:$I, 'VISSIM DCP Outputs'!$B:$B, $G$3, 'VISSIM Link Segment Outputs'!$A:$A, "AVG",'VISSIM Link Segment Outputs'!$D:$D, D19),"")</f>
        <v/>
      </c>
      <c r="AA19" s="445" t="str">
        <f>IFERROR(AVERAGEIFS('VISSIM Link Segment Outputs'!$I:$I, 'VISSIM DCP Outputs'!$B:$B, $G$3, 'VISSIM Link Segment Outputs'!$A:$A, "AVG",'VISSIM Link Segment Outputs'!$D:$D, E19),"")</f>
        <v/>
      </c>
      <c r="AB19" s="445" t="str">
        <f>IFERROR(AVERAGEIFS('VISSIM Link Segment Outputs'!$I:$I, 'VISSIM DCP Outputs'!$B:$B, $G$3, 'VISSIM Link Segment Outputs'!$A:$A, "AVG",'VISSIM Link Segment Outputs'!$D:$D, F19),"")</f>
        <v/>
      </c>
      <c r="AC19" s="445" t="str">
        <f>IFERROR(AVERAGEIFS('VISSIM Link Segment Outputs'!$I:$I, 'VISSIM DCP Outputs'!$B:$B, $G$3, 'VISSIM Link Segment Outputs'!$A:$A, "AVG",'VISSIM Link Segment Outputs'!$D:$D, G19),"")</f>
        <v/>
      </c>
      <c r="AD19" s="445" t="str">
        <f>IFERROR(AVERAGEIFS('VISSIM Link Segment Outputs'!$I:$I, 'VISSIM DCP Outputs'!$B:$B, $G$3, 'VISSIM Link Segment Outputs'!$A:$A, "AVG",'VISSIM Link Segment Outputs'!$D:$D, H19),"")</f>
        <v/>
      </c>
      <c r="AE19" s="446"/>
      <c r="AF19" s="445" t="str">
        <f>IFERROR(AVERAGEIFS('VISSIM Link Segment Outputs'!$E:$E, 'VISSIM DCP Outputs'!$B:$B, $G$3, 'VISSIM Link Segment Outputs'!$A:$A, "AVG",'VISSIM Link Segment Outputs'!$D:$D, D19),"")</f>
        <v/>
      </c>
      <c r="AG19" s="445" t="str">
        <f>IFERROR(AVERAGEIFS('VISSIM Link Segment Outputs'!$E:$E, 'VISSIM DCP Outputs'!$B:$B, $G$3, 'VISSIM Link Segment Outputs'!$A:$A, "AVG",'VISSIM Link Segment Outputs'!$D:$D, E19),"")</f>
        <v/>
      </c>
      <c r="AH19" s="445" t="str">
        <f>IFERROR(AVERAGEIFS('VISSIM Link Segment Outputs'!$E:$E, 'VISSIM DCP Outputs'!$B:$B, $G$3, 'VISSIM Link Segment Outputs'!$A:$A, "AVG",'VISSIM Link Segment Outputs'!$D:$D, F19),"")</f>
        <v/>
      </c>
      <c r="AI19" s="445" t="str">
        <f>IFERROR(AVERAGEIFS('VISSIM Link Segment Outputs'!$E:$E, 'VISSIM DCP Outputs'!$B:$B, $G$3, 'VISSIM Link Segment Outputs'!$A:$A, "AVG",'VISSIM Link Segment Outputs'!$D:$D, G19),"")</f>
        <v/>
      </c>
      <c r="AJ19" s="445" t="str">
        <f>IFERROR(AVERAGEIFS('VISSIM Link Segment Outputs'!$E:$E, 'VISSIM DCP Outputs'!$B:$B, $G$3, 'VISSIM Link Segment Outputs'!$A:$A, "AVG",'VISSIM Link Segment Outputs'!$D:$D, H19),"")</f>
        <v/>
      </c>
      <c r="AL19" s="667">
        <f ca="1">IFERROR(SUMIFS('VISSIM Link Segment Outputs'!$Q:$Q, 'VISSIM DCP Outputs'!$B:$B, $G$3, 'VISSIM Link Segment Outputs'!$A:$A, "AVG",'VISSIM Link Segment Outputs'!$D:$D, D19),"")</f>
        <v>0</v>
      </c>
      <c r="AM19" s="667">
        <f ca="1">IFERROR(SUMIFS('VISSIM Link Segment Outputs'!$Q:$Q, 'VISSIM DCP Outputs'!$B:$B, $G$3, 'VISSIM Link Segment Outputs'!$A:$A, "AVG",'VISSIM Link Segment Outputs'!$D:$D, E19),"")</f>
        <v>0</v>
      </c>
      <c r="AN19" s="667">
        <f ca="1">IFERROR(SUMIFS('VISSIM Link Segment Outputs'!$Q:$Q, 'VISSIM DCP Outputs'!$B:$B, $G$3, 'VISSIM Link Segment Outputs'!$A:$A, "AVG",'VISSIM Link Segment Outputs'!$D:$D, F19),"")</f>
        <v>0</v>
      </c>
      <c r="AO19" s="667">
        <f ca="1">IFERROR(SUMIFS('VISSIM Link Segment Outputs'!$Q:$Q, 'VISSIM DCP Outputs'!$B:$B, $G$3, 'VISSIM Link Segment Outputs'!$A:$A, "AVG",'VISSIM Link Segment Outputs'!$D:$D, G19),"")</f>
        <v>0</v>
      </c>
      <c r="AP19" s="667">
        <f ca="1">IFERROR(SUMIFS('VISSIM Link Segment Outputs'!$Q:$Q, 'VISSIM DCP Outputs'!$B:$B, $G$3, 'VISSIM Link Segment Outputs'!$A:$A, "AVG",'VISSIM Link Segment Outputs'!$D:$D, H19),"")</f>
        <v>0</v>
      </c>
      <c r="AR19" s="665" t="str">
        <f ca="1">IFERROR(AVERAGEIFS('VISSIM Link Segment Outputs'!$R:$R, 'VISSIM Link Segment Outputs'!$A:$A, "AVG",'VISSIM Link Segment Outputs'!$D:$D, D19),"")</f>
        <v/>
      </c>
    </row>
    <row r="20" spans="1:44" x14ac:dyDescent="0.35">
      <c r="A20" s="551" t="str">
        <f t="shared" si="1"/>
        <v>H</v>
      </c>
      <c r="B20" s="150">
        <f>'Input - Freeways'!$B18</f>
        <v>14</v>
      </c>
      <c r="C20" s="150">
        <f>INDEX('Input - Freeways'!$B$4:$AG$105,MATCH($B20,'Input - Freeways'!$B$4:$B$105,0),MATCH(C$6,'Input - Freeways'!$B$4:$AG$4,0))</f>
        <v>0</v>
      </c>
      <c r="D20" s="150" t="str">
        <f t="shared" si="2"/>
        <v>0</v>
      </c>
      <c r="E20" s="150" t="str">
        <f t="shared" si="2"/>
        <v/>
      </c>
      <c r="F20" s="150" t="str">
        <f t="shared" si="2"/>
        <v/>
      </c>
      <c r="G20" s="150" t="str">
        <f t="shared" si="2"/>
        <v/>
      </c>
      <c r="H20" s="150" t="str">
        <f t="shared" si="2"/>
        <v/>
      </c>
      <c r="J20" s="377">
        <f>'Input - Freeways'!$C18</f>
        <v>0</v>
      </c>
      <c r="K20" s="406">
        <f>'Input - Freeways'!$D18</f>
        <v>0</v>
      </c>
      <c r="L20" s="267">
        <f>'Input - Freeways'!$E18</f>
        <v>0</v>
      </c>
      <c r="M20" s="679">
        <f>'Input - Freeways'!$F18</f>
        <v>0</v>
      </c>
      <c r="N20" s="391" t="str" cm="1">
        <f t="array" aca="1" ref="N20" ca="1">_xlfn.SWITCH(fwy_moe_type,"DCM",AVERAGEIFS('VISSIM DCP Outputs'!$D:$D, 'VISSIM DCP Outputs'!$B:$B, $E$3,'VISSIM DCP Outputs'!$C:$C,$C20),"Link Eval","--")</f>
        <v>--</v>
      </c>
      <c r="O20" s="264" t="str" cm="1">
        <f t="array" aca="1" ref="O20" ca="1">_xlfn.SWITCH(fwy_moe_type,"DCM",AVERAGEIFS('VISSIM DCP Outputs'!$G:$G, 'VISSIM DCP Outputs'!$B:$B, $E$3,'VISSIM DCP Outputs'!$C:$C,$C20),"Link Eval","--")</f>
        <v>--</v>
      </c>
      <c r="P20" s="695" t="str">
        <f t="shared" ca="1" si="3"/>
        <v>--</v>
      </c>
      <c r="Q20" s="264" t="str">
        <f t="shared" ca="1" si="4"/>
        <v>--</v>
      </c>
      <c r="R20" s="378" t="str">
        <f t="shared" ca="1" si="5"/>
        <v>--</v>
      </c>
      <c r="T20" s="667" t="str">
        <f ca="1">IFERROR(AVERAGEIFS('VISSIM Link Segment Outputs'!$M:$M, 'VISSIM DCP Outputs'!$B:$B, $G$3,'VISSIM Link Segment Outputs'!$A:$A, "AVG",'VISSIM Link Segment Outputs'!$D:$D, D20),"")</f>
        <v/>
      </c>
      <c r="U20" s="667" t="str">
        <f ca="1">IFERROR(AVERAGEIFS('VISSIM Link Segment Outputs'!$M:$M, 'VISSIM DCP Outputs'!$B:$B, $G$3,'VISSIM Link Segment Outputs'!$A:$A, "AVG",'VISSIM Link Segment Outputs'!$D:$D, E20),"")</f>
        <v/>
      </c>
      <c r="V20" s="667" t="str">
        <f ca="1">IFERROR(AVERAGEIFS('VISSIM Link Segment Outputs'!$M:$M, 'VISSIM DCP Outputs'!$B:$B, $G$3,'VISSIM Link Segment Outputs'!$A:$A, "AVG",'VISSIM Link Segment Outputs'!$D:$D, F20),"")</f>
        <v/>
      </c>
      <c r="W20" s="667" t="str">
        <f ca="1">IFERROR(AVERAGEIFS('VISSIM Link Segment Outputs'!$M:$M, 'VISSIM DCP Outputs'!$B:$B, $G$3,'VISSIM Link Segment Outputs'!$A:$A, "AVG",'VISSIM Link Segment Outputs'!$D:$D, G20),"")</f>
        <v/>
      </c>
      <c r="X20" s="667" t="str">
        <f ca="1">IFERROR(AVERAGEIFS('VISSIM Link Segment Outputs'!$M:$M, 'VISSIM DCP Outputs'!$B:$B, $G$3,'VISSIM Link Segment Outputs'!$A:$A, "AVG",'VISSIM Link Segment Outputs'!$D:$D, H20),"")</f>
        <v/>
      </c>
      <c r="Y20" s="446"/>
      <c r="Z20" s="445" t="str">
        <f>IFERROR(AVERAGEIFS('VISSIM Link Segment Outputs'!$I:$I, 'VISSIM DCP Outputs'!$B:$B, $G$3, 'VISSIM Link Segment Outputs'!$A:$A, "AVG",'VISSIM Link Segment Outputs'!$D:$D, D20),"")</f>
        <v/>
      </c>
      <c r="AA20" s="445" t="str">
        <f>IFERROR(AVERAGEIFS('VISSIM Link Segment Outputs'!$I:$I, 'VISSIM DCP Outputs'!$B:$B, $G$3, 'VISSIM Link Segment Outputs'!$A:$A, "AVG",'VISSIM Link Segment Outputs'!$D:$D, E20),"")</f>
        <v/>
      </c>
      <c r="AB20" s="445" t="str">
        <f>IFERROR(AVERAGEIFS('VISSIM Link Segment Outputs'!$I:$I, 'VISSIM DCP Outputs'!$B:$B, $G$3, 'VISSIM Link Segment Outputs'!$A:$A, "AVG",'VISSIM Link Segment Outputs'!$D:$D, F20),"")</f>
        <v/>
      </c>
      <c r="AC20" s="445" t="str">
        <f>IFERROR(AVERAGEIFS('VISSIM Link Segment Outputs'!$I:$I, 'VISSIM DCP Outputs'!$B:$B, $G$3, 'VISSIM Link Segment Outputs'!$A:$A, "AVG",'VISSIM Link Segment Outputs'!$D:$D, G20),"")</f>
        <v/>
      </c>
      <c r="AD20" s="445" t="str">
        <f>IFERROR(AVERAGEIFS('VISSIM Link Segment Outputs'!$I:$I, 'VISSIM DCP Outputs'!$B:$B, $G$3, 'VISSIM Link Segment Outputs'!$A:$A, "AVG",'VISSIM Link Segment Outputs'!$D:$D, H20),"")</f>
        <v/>
      </c>
      <c r="AE20" s="446"/>
      <c r="AF20" s="445" t="str">
        <f>IFERROR(AVERAGEIFS('VISSIM Link Segment Outputs'!$E:$E, 'VISSIM DCP Outputs'!$B:$B, $G$3, 'VISSIM Link Segment Outputs'!$A:$A, "AVG",'VISSIM Link Segment Outputs'!$D:$D, D20),"")</f>
        <v/>
      </c>
      <c r="AG20" s="445" t="str">
        <f>IFERROR(AVERAGEIFS('VISSIM Link Segment Outputs'!$E:$E, 'VISSIM DCP Outputs'!$B:$B, $G$3, 'VISSIM Link Segment Outputs'!$A:$A, "AVG",'VISSIM Link Segment Outputs'!$D:$D, E20),"")</f>
        <v/>
      </c>
      <c r="AH20" s="445" t="str">
        <f>IFERROR(AVERAGEIFS('VISSIM Link Segment Outputs'!$E:$E, 'VISSIM DCP Outputs'!$B:$B, $G$3, 'VISSIM Link Segment Outputs'!$A:$A, "AVG",'VISSIM Link Segment Outputs'!$D:$D, F20),"")</f>
        <v/>
      </c>
      <c r="AI20" s="445" t="str">
        <f>IFERROR(AVERAGEIFS('VISSIM Link Segment Outputs'!$E:$E, 'VISSIM DCP Outputs'!$B:$B, $G$3, 'VISSIM Link Segment Outputs'!$A:$A, "AVG",'VISSIM Link Segment Outputs'!$D:$D, G20),"")</f>
        <v/>
      </c>
      <c r="AJ20" s="445" t="str">
        <f>IFERROR(AVERAGEIFS('VISSIM Link Segment Outputs'!$E:$E, 'VISSIM DCP Outputs'!$B:$B, $G$3, 'VISSIM Link Segment Outputs'!$A:$A, "AVG",'VISSIM Link Segment Outputs'!$D:$D, H20),"")</f>
        <v/>
      </c>
      <c r="AL20" s="667">
        <f ca="1">IFERROR(SUMIFS('VISSIM Link Segment Outputs'!$Q:$Q, 'VISSIM DCP Outputs'!$B:$B, $G$3, 'VISSIM Link Segment Outputs'!$A:$A, "AVG",'VISSIM Link Segment Outputs'!$D:$D, D20),"")</f>
        <v>0</v>
      </c>
      <c r="AM20" s="667">
        <f ca="1">IFERROR(SUMIFS('VISSIM Link Segment Outputs'!$Q:$Q, 'VISSIM DCP Outputs'!$B:$B, $G$3, 'VISSIM Link Segment Outputs'!$A:$A, "AVG",'VISSIM Link Segment Outputs'!$D:$D, E20),"")</f>
        <v>0</v>
      </c>
      <c r="AN20" s="667">
        <f ca="1">IFERROR(SUMIFS('VISSIM Link Segment Outputs'!$Q:$Q, 'VISSIM DCP Outputs'!$B:$B, $G$3, 'VISSIM Link Segment Outputs'!$A:$A, "AVG",'VISSIM Link Segment Outputs'!$D:$D, F20),"")</f>
        <v>0</v>
      </c>
      <c r="AO20" s="667">
        <f ca="1">IFERROR(SUMIFS('VISSIM Link Segment Outputs'!$Q:$Q, 'VISSIM DCP Outputs'!$B:$B, $G$3, 'VISSIM Link Segment Outputs'!$A:$A, "AVG",'VISSIM Link Segment Outputs'!$D:$D, G20),"")</f>
        <v>0</v>
      </c>
      <c r="AP20" s="667">
        <f ca="1">IFERROR(SUMIFS('VISSIM Link Segment Outputs'!$Q:$Q, 'VISSIM DCP Outputs'!$B:$B, $G$3, 'VISSIM Link Segment Outputs'!$A:$A, "AVG",'VISSIM Link Segment Outputs'!$D:$D, H20),"")</f>
        <v>0</v>
      </c>
      <c r="AR20" s="665" t="str">
        <f ca="1">IFERROR(AVERAGEIFS('VISSIM Link Segment Outputs'!$R:$R, 'VISSIM Link Segment Outputs'!$A:$A, "AVG",'VISSIM Link Segment Outputs'!$D:$D, D20),"")</f>
        <v/>
      </c>
    </row>
    <row r="21" spans="1:44" x14ac:dyDescent="0.35">
      <c r="A21" s="551" t="str">
        <f t="shared" si="1"/>
        <v>H</v>
      </c>
      <c r="B21" s="150">
        <f>'Input - Freeways'!$B19</f>
        <v>15</v>
      </c>
      <c r="C21" s="150">
        <f>INDEX('Input - Freeways'!$B$4:$AG$105,MATCH($B21,'Input - Freeways'!$B$4:$B$105,0),MATCH(C$6,'Input - Freeways'!$B$4:$AG$4,0))</f>
        <v>0</v>
      </c>
      <c r="D21" s="150" t="str">
        <f t="shared" si="2"/>
        <v>0</v>
      </c>
      <c r="E21" s="150" t="str">
        <f t="shared" si="2"/>
        <v/>
      </c>
      <c r="F21" s="150" t="str">
        <f t="shared" si="2"/>
        <v/>
      </c>
      <c r="G21" s="150" t="str">
        <f t="shared" si="2"/>
        <v/>
      </c>
      <c r="H21" s="150" t="str">
        <f t="shared" si="2"/>
        <v/>
      </c>
      <c r="J21" s="377">
        <f>'Input - Freeways'!$C19</f>
        <v>0</v>
      </c>
      <c r="K21" s="406">
        <f>'Input - Freeways'!$D19</f>
        <v>0</v>
      </c>
      <c r="L21" s="267">
        <f>'Input - Freeways'!$E19</f>
        <v>0</v>
      </c>
      <c r="M21" s="679">
        <f>'Input - Freeways'!$F19</f>
        <v>0</v>
      </c>
      <c r="N21" s="391" t="str" cm="1">
        <f t="array" aca="1" ref="N21" ca="1">_xlfn.SWITCH(fwy_moe_type,"DCM",AVERAGEIFS('VISSIM DCP Outputs'!$D:$D, 'VISSIM DCP Outputs'!$B:$B, $E$3,'VISSIM DCP Outputs'!$C:$C,$C21),"Link Eval","--")</f>
        <v>--</v>
      </c>
      <c r="O21" s="264" t="str" cm="1">
        <f t="array" aca="1" ref="O21" ca="1">_xlfn.SWITCH(fwy_moe_type,"DCM",AVERAGEIFS('VISSIM DCP Outputs'!$G:$G, 'VISSIM DCP Outputs'!$B:$B, $E$3,'VISSIM DCP Outputs'!$C:$C,$C21),"Link Eval","--")</f>
        <v>--</v>
      </c>
      <c r="P21" s="695" t="str">
        <f t="shared" ca="1" si="3"/>
        <v>--</v>
      </c>
      <c r="Q21" s="264" t="str">
        <f t="shared" ca="1" si="4"/>
        <v>--</v>
      </c>
      <c r="R21" s="378" t="str">
        <f t="shared" ca="1" si="5"/>
        <v>--</v>
      </c>
      <c r="T21" s="667" t="str">
        <f ca="1">IFERROR(AVERAGEIFS('VISSIM Link Segment Outputs'!$M:$M, 'VISSIM DCP Outputs'!$B:$B, $G$3,'VISSIM Link Segment Outputs'!$A:$A, "AVG",'VISSIM Link Segment Outputs'!$D:$D, D21),"")</f>
        <v/>
      </c>
      <c r="U21" s="667" t="str">
        <f ca="1">IFERROR(AVERAGEIFS('VISSIM Link Segment Outputs'!$M:$M, 'VISSIM DCP Outputs'!$B:$B, $G$3,'VISSIM Link Segment Outputs'!$A:$A, "AVG",'VISSIM Link Segment Outputs'!$D:$D, E21),"")</f>
        <v/>
      </c>
      <c r="V21" s="667" t="str">
        <f ca="1">IFERROR(AVERAGEIFS('VISSIM Link Segment Outputs'!$M:$M, 'VISSIM DCP Outputs'!$B:$B, $G$3,'VISSIM Link Segment Outputs'!$A:$A, "AVG",'VISSIM Link Segment Outputs'!$D:$D, F21),"")</f>
        <v/>
      </c>
      <c r="W21" s="667" t="str">
        <f ca="1">IFERROR(AVERAGEIFS('VISSIM Link Segment Outputs'!$M:$M, 'VISSIM DCP Outputs'!$B:$B, $G$3,'VISSIM Link Segment Outputs'!$A:$A, "AVG",'VISSIM Link Segment Outputs'!$D:$D, G21),"")</f>
        <v/>
      </c>
      <c r="X21" s="667" t="str">
        <f ca="1">IFERROR(AVERAGEIFS('VISSIM Link Segment Outputs'!$M:$M, 'VISSIM DCP Outputs'!$B:$B, $G$3,'VISSIM Link Segment Outputs'!$A:$A, "AVG",'VISSIM Link Segment Outputs'!$D:$D, H21),"")</f>
        <v/>
      </c>
      <c r="Y21" s="446"/>
      <c r="Z21" s="445" t="str">
        <f>IFERROR(AVERAGEIFS('VISSIM Link Segment Outputs'!$I:$I, 'VISSIM DCP Outputs'!$B:$B, $G$3, 'VISSIM Link Segment Outputs'!$A:$A, "AVG",'VISSIM Link Segment Outputs'!$D:$D, D21),"")</f>
        <v/>
      </c>
      <c r="AA21" s="445" t="str">
        <f>IFERROR(AVERAGEIFS('VISSIM Link Segment Outputs'!$I:$I, 'VISSIM DCP Outputs'!$B:$B, $G$3, 'VISSIM Link Segment Outputs'!$A:$A, "AVG",'VISSIM Link Segment Outputs'!$D:$D, E21),"")</f>
        <v/>
      </c>
      <c r="AB21" s="445" t="str">
        <f>IFERROR(AVERAGEIFS('VISSIM Link Segment Outputs'!$I:$I, 'VISSIM DCP Outputs'!$B:$B, $G$3, 'VISSIM Link Segment Outputs'!$A:$A, "AVG",'VISSIM Link Segment Outputs'!$D:$D, F21),"")</f>
        <v/>
      </c>
      <c r="AC21" s="445" t="str">
        <f>IFERROR(AVERAGEIFS('VISSIM Link Segment Outputs'!$I:$I, 'VISSIM DCP Outputs'!$B:$B, $G$3, 'VISSIM Link Segment Outputs'!$A:$A, "AVG",'VISSIM Link Segment Outputs'!$D:$D, G21),"")</f>
        <v/>
      </c>
      <c r="AD21" s="445" t="str">
        <f>IFERROR(AVERAGEIFS('VISSIM Link Segment Outputs'!$I:$I, 'VISSIM DCP Outputs'!$B:$B, $G$3, 'VISSIM Link Segment Outputs'!$A:$A, "AVG",'VISSIM Link Segment Outputs'!$D:$D, H21),"")</f>
        <v/>
      </c>
      <c r="AE21" s="446"/>
      <c r="AF21" s="445" t="str">
        <f>IFERROR(AVERAGEIFS('VISSIM Link Segment Outputs'!$E:$E, 'VISSIM DCP Outputs'!$B:$B, $G$3, 'VISSIM Link Segment Outputs'!$A:$A, "AVG",'VISSIM Link Segment Outputs'!$D:$D, D21),"")</f>
        <v/>
      </c>
      <c r="AG21" s="445" t="str">
        <f>IFERROR(AVERAGEIFS('VISSIM Link Segment Outputs'!$E:$E, 'VISSIM DCP Outputs'!$B:$B, $G$3, 'VISSIM Link Segment Outputs'!$A:$A, "AVG",'VISSIM Link Segment Outputs'!$D:$D, E21),"")</f>
        <v/>
      </c>
      <c r="AH21" s="445" t="str">
        <f>IFERROR(AVERAGEIFS('VISSIM Link Segment Outputs'!$E:$E, 'VISSIM DCP Outputs'!$B:$B, $G$3, 'VISSIM Link Segment Outputs'!$A:$A, "AVG",'VISSIM Link Segment Outputs'!$D:$D, F21),"")</f>
        <v/>
      </c>
      <c r="AI21" s="445" t="str">
        <f>IFERROR(AVERAGEIFS('VISSIM Link Segment Outputs'!$E:$E, 'VISSIM DCP Outputs'!$B:$B, $G$3, 'VISSIM Link Segment Outputs'!$A:$A, "AVG",'VISSIM Link Segment Outputs'!$D:$D, G21),"")</f>
        <v/>
      </c>
      <c r="AJ21" s="445" t="str">
        <f>IFERROR(AVERAGEIFS('VISSIM Link Segment Outputs'!$E:$E, 'VISSIM DCP Outputs'!$B:$B, $G$3, 'VISSIM Link Segment Outputs'!$A:$A, "AVG",'VISSIM Link Segment Outputs'!$D:$D, H21),"")</f>
        <v/>
      </c>
      <c r="AL21" s="667">
        <f ca="1">IFERROR(SUMIFS('VISSIM Link Segment Outputs'!$Q:$Q, 'VISSIM DCP Outputs'!$B:$B, $G$3, 'VISSIM Link Segment Outputs'!$A:$A, "AVG",'VISSIM Link Segment Outputs'!$D:$D, D21),"")</f>
        <v>0</v>
      </c>
      <c r="AM21" s="667">
        <f ca="1">IFERROR(SUMIFS('VISSIM Link Segment Outputs'!$Q:$Q, 'VISSIM DCP Outputs'!$B:$B, $G$3, 'VISSIM Link Segment Outputs'!$A:$A, "AVG",'VISSIM Link Segment Outputs'!$D:$D, E21),"")</f>
        <v>0</v>
      </c>
      <c r="AN21" s="667">
        <f ca="1">IFERROR(SUMIFS('VISSIM Link Segment Outputs'!$Q:$Q, 'VISSIM DCP Outputs'!$B:$B, $G$3, 'VISSIM Link Segment Outputs'!$A:$A, "AVG",'VISSIM Link Segment Outputs'!$D:$D, F21),"")</f>
        <v>0</v>
      </c>
      <c r="AO21" s="667">
        <f ca="1">IFERROR(SUMIFS('VISSIM Link Segment Outputs'!$Q:$Q, 'VISSIM DCP Outputs'!$B:$B, $G$3, 'VISSIM Link Segment Outputs'!$A:$A, "AVG",'VISSIM Link Segment Outputs'!$D:$D, G21),"")</f>
        <v>0</v>
      </c>
      <c r="AP21" s="667">
        <f ca="1">IFERROR(SUMIFS('VISSIM Link Segment Outputs'!$Q:$Q, 'VISSIM DCP Outputs'!$B:$B, $G$3, 'VISSIM Link Segment Outputs'!$A:$A, "AVG",'VISSIM Link Segment Outputs'!$D:$D, H21),"")</f>
        <v>0</v>
      </c>
      <c r="AR21" s="665" t="str">
        <f ca="1">IFERROR(AVERAGEIFS('VISSIM Link Segment Outputs'!$R:$R, 'VISSIM Link Segment Outputs'!$A:$A, "AVG",'VISSIM Link Segment Outputs'!$D:$D, D21),"")</f>
        <v/>
      </c>
    </row>
    <row r="22" spans="1:44" x14ac:dyDescent="0.35">
      <c r="A22" s="551" t="str">
        <f t="shared" si="1"/>
        <v>H</v>
      </c>
      <c r="B22" s="150">
        <f>'Input - Freeways'!$B20</f>
        <v>16</v>
      </c>
      <c r="C22" s="150">
        <f>INDEX('Input - Freeways'!$B$4:$AG$105,MATCH($B22,'Input - Freeways'!$B$4:$B$105,0),MATCH(C$6,'Input - Freeways'!$B$4:$AG$4,0))</f>
        <v>0</v>
      </c>
      <c r="D22" s="150" t="str">
        <f t="shared" si="2"/>
        <v>0</v>
      </c>
      <c r="E22" s="150" t="str">
        <f t="shared" si="2"/>
        <v/>
      </c>
      <c r="F22" s="150" t="str">
        <f t="shared" si="2"/>
        <v/>
      </c>
      <c r="G22" s="150" t="str">
        <f t="shared" si="2"/>
        <v/>
      </c>
      <c r="H22" s="150" t="str">
        <f t="shared" si="2"/>
        <v/>
      </c>
      <c r="J22" s="377">
        <f>'Input - Freeways'!$C20</f>
        <v>0</v>
      </c>
      <c r="K22" s="406">
        <f>'Input - Freeways'!$D20</f>
        <v>0</v>
      </c>
      <c r="L22" s="267">
        <f>'Input - Freeways'!$E20</f>
        <v>0</v>
      </c>
      <c r="M22" s="679">
        <f>'Input - Freeways'!$F20</f>
        <v>0</v>
      </c>
      <c r="N22" s="391" t="str" cm="1">
        <f t="array" aca="1" ref="N22" ca="1">_xlfn.SWITCH(fwy_moe_type,"DCM",AVERAGEIFS('VISSIM DCP Outputs'!$D:$D, 'VISSIM DCP Outputs'!$B:$B, $E$3,'VISSIM DCP Outputs'!$C:$C,$C22),"Link Eval","--")</f>
        <v>--</v>
      </c>
      <c r="O22" s="264" t="str" cm="1">
        <f t="array" aca="1" ref="O22" ca="1">_xlfn.SWITCH(fwy_moe_type,"DCM",AVERAGEIFS('VISSIM DCP Outputs'!$G:$G, 'VISSIM DCP Outputs'!$B:$B, $E$3,'VISSIM DCP Outputs'!$C:$C,$C22),"Link Eval","--")</f>
        <v>--</v>
      </c>
      <c r="P22" s="695" t="str">
        <f t="shared" ca="1" si="3"/>
        <v>--</v>
      </c>
      <c r="Q22" s="264" t="str">
        <f t="shared" ca="1" si="4"/>
        <v>--</v>
      </c>
      <c r="R22" s="378" t="str">
        <f t="shared" ca="1" si="5"/>
        <v>--</v>
      </c>
      <c r="T22" s="667" t="str">
        <f ca="1">IFERROR(AVERAGEIFS('VISSIM Link Segment Outputs'!$M:$M, 'VISSIM DCP Outputs'!$B:$B, $G$3,'VISSIM Link Segment Outputs'!$A:$A, "AVG",'VISSIM Link Segment Outputs'!$D:$D, D22),"")</f>
        <v/>
      </c>
      <c r="U22" s="667" t="str">
        <f ca="1">IFERROR(AVERAGEIFS('VISSIM Link Segment Outputs'!$M:$M, 'VISSIM DCP Outputs'!$B:$B, $G$3,'VISSIM Link Segment Outputs'!$A:$A, "AVG",'VISSIM Link Segment Outputs'!$D:$D, E22),"")</f>
        <v/>
      </c>
      <c r="V22" s="667" t="str">
        <f ca="1">IFERROR(AVERAGEIFS('VISSIM Link Segment Outputs'!$M:$M, 'VISSIM DCP Outputs'!$B:$B, $G$3,'VISSIM Link Segment Outputs'!$A:$A, "AVG",'VISSIM Link Segment Outputs'!$D:$D, F22),"")</f>
        <v/>
      </c>
      <c r="W22" s="667" t="str">
        <f ca="1">IFERROR(AVERAGEIFS('VISSIM Link Segment Outputs'!$M:$M, 'VISSIM DCP Outputs'!$B:$B, $G$3,'VISSIM Link Segment Outputs'!$A:$A, "AVG",'VISSIM Link Segment Outputs'!$D:$D, G22),"")</f>
        <v/>
      </c>
      <c r="X22" s="667" t="str">
        <f ca="1">IFERROR(AVERAGEIFS('VISSIM Link Segment Outputs'!$M:$M, 'VISSIM DCP Outputs'!$B:$B, $G$3,'VISSIM Link Segment Outputs'!$A:$A, "AVG",'VISSIM Link Segment Outputs'!$D:$D, H22),"")</f>
        <v/>
      </c>
      <c r="Y22" s="446"/>
      <c r="Z22" s="445" t="str">
        <f>IFERROR(AVERAGEIFS('VISSIM Link Segment Outputs'!$I:$I, 'VISSIM DCP Outputs'!$B:$B, $G$3, 'VISSIM Link Segment Outputs'!$A:$A, "AVG",'VISSIM Link Segment Outputs'!$D:$D, D22),"")</f>
        <v/>
      </c>
      <c r="AA22" s="445" t="str">
        <f>IFERROR(AVERAGEIFS('VISSIM Link Segment Outputs'!$I:$I, 'VISSIM DCP Outputs'!$B:$B, $G$3, 'VISSIM Link Segment Outputs'!$A:$A, "AVG",'VISSIM Link Segment Outputs'!$D:$D, E22),"")</f>
        <v/>
      </c>
      <c r="AB22" s="445" t="str">
        <f>IFERROR(AVERAGEIFS('VISSIM Link Segment Outputs'!$I:$I, 'VISSIM DCP Outputs'!$B:$B, $G$3, 'VISSIM Link Segment Outputs'!$A:$A, "AVG",'VISSIM Link Segment Outputs'!$D:$D, F22),"")</f>
        <v/>
      </c>
      <c r="AC22" s="445" t="str">
        <f>IFERROR(AVERAGEIFS('VISSIM Link Segment Outputs'!$I:$I, 'VISSIM DCP Outputs'!$B:$B, $G$3, 'VISSIM Link Segment Outputs'!$A:$A, "AVG",'VISSIM Link Segment Outputs'!$D:$D, G22),"")</f>
        <v/>
      </c>
      <c r="AD22" s="445" t="str">
        <f>IFERROR(AVERAGEIFS('VISSIM Link Segment Outputs'!$I:$I, 'VISSIM DCP Outputs'!$B:$B, $G$3, 'VISSIM Link Segment Outputs'!$A:$A, "AVG",'VISSIM Link Segment Outputs'!$D:$D, H22),"")</f>
        <v/>
      </c>
      <c r="AE22" s="446"/>
      <c r="AF22" s="445" t="str">
        <f>IFERROR(AVERAGEIFS('VISSIM Link Segment Outputs'!$E:$E, 'VISSIM DCP Outputs'!$B:$B, $G$3, 'VISSIM Link Segment Outputs'!$A:$A, "AVG",'VISSIM Link Segment Outputs'!$D:$D, D22),"")</f>
        <v/>
      </c>
      <c r="AG22" s="445" t="str">
        <f>IFERROR(AVERAGEIFS('VISSIM Link Segment Outputs'!$E:$E, 'VISSIM DCP Outputs'!$B:$B, $G$3, 'VISSIM Link Segment Outputs'!$A:$A, "AVG",'VISSIM Link Segment Outputs'!$D:$D, E22),"")</f>
        <v/>
      </c>
      <c r="AH22" s="445" t="str">
        <f>IFERROR(AVERAGEIFS('VISSIM Link Segment Outputs'!$E:$E, 'VISSIM DCP Outputs'!$B:$B, $G$3, 'VISSIM Link Segment Outputs'!$A:$A, "AVG",'VISSIM Link Segment Outputs'!$D:$D, F22),"")</f>
        <v/>
      </c>
      <c r="AI22" s="445" t="str">
        <f>IFERROR(AVERAGEIFS('VISSIM Link Segment Outputs'!$E:$E, 'VISSIM DCP Outputs'!$B:$B, $G$3, 'VISSIM Link Segment Outputs'!$A:$A, "AVG",'VISSIM Link Segment Outputs'!$D:$D, G22),"")</f>
        <v/>
      </c>
      <c r="AJ22" s="445" t="str">
        <f>IFERROR(AVERAGEIFS('VISSIM Link Segment Outputs'!$E:$E, 'VISSIM DCP Outputs'!$B:$B, $G$3, 'VISSIM Link Segment Outputs'!$A:$A, "AVG",'VISSIM Link Segment Outputs'!$D:$D, H22),"")</f>
        <v/>
      </c>
      <c r="AL22" s="667">
        <f ca="1">IFERROR(SUMIFS('VISSIM Link Segment Outputs'!$Q:$Q, 'VISSIM DCP Outputs'!$B:$B, $G$3, 'VISSIM Link Segment Outputs'!$A:$A, "AVG",'VISSIM Link Segment Outputs'!$D:$D, D22),"")</f>
        <v>0</v>
      </c>
      <c r="AM22" s="667">
        <f ca="1">IFERROR(SUMIFS('VISSIM Link Segment Outputs'!$Q:$Q, 'VISSIM DCP Outputs'!$B:$B, $G$3, 'VISSIM Link Segment Outputs'!$A:$A, "AVG",'VISSIM Link Segment Outputs'!$D:$D, E22),"")</f>
        <v>0</v>
      </c>
      <c r="AN22" s="667">
        <f ca="1">IFERROR(SUMIFS('VISSIM Link Segment Outputs'!$Q:$Q, 'VISSIM DCP Outputs'!$B:$B, $G$3, 'VISSIM Link Segment Outputs'!$A:$A, "AVG",'VISSIM Link Segment Outputs'!$D:$D, F22),"")</f>
        <v>0</v>
      </c>
      <c r="AO22" s="667">
        <f ca="1">IFERROR(SUMIFS('VISSIM Link Segment Outputs'!$Q:$Q, 'VISSIM DCP Outputs'!$B:$B, $G$3, 'VISSIM Link Segment Outputs'!$A:$A, "AVG",'VISSIM Link Segment Outputs'!$D:$D, G22),"")</f>
        <v>0</v>
      </c>
      <c r="AP22" s="667">
        <f ca="1">IFERROR(SUMIFS('VISSIM Link Segment Outputs'!$Q:$Q, 'VISSIM DCP Outputs'!$B:$B, $G$3, 'VISSIM Link Segment Outputs'!$A:$A, "AVG",'VISSIM Link Segment Outputs'!$D:$D, H22),"")</f>
        <v>0</v>
      </c>
      <c r="AR22" s="665" t="str">
        <f ca="1">IFERROR(AVERAGEIFS('VISSIM Link Segment Outputs'!$R:$R, 'VISSIM Link Segment Outputs'!$A:$A, "AVG",'VISSIM Link Segment Outputs'!$D:$D, D22),"")</f>
        <v/>
      </c>
    </row>
    <row r="23" spans="1:44" x14ac:dyDescent="0.35">
      <c r="A23" s="551" t="str">
        <f t="shared" si="1"/>
        <v>H</v>
      </c>
      <c r="B23" s="150">
        <f>'Input - Freeways'!$B21</f>
        <v>17</v>
      </c>
      <c r="C23" s="150">
        <f>INDEX('Input - Freeways'!$B$4:$AG$105,MATCH($B23,'Input - Freeways'!$B$4:$B$105,0),MATCH(C$6,'Input - Freeways'!$B$4:$AG$4,0))</f>
        <v>0</v>
      </c>
      <c r="D23" s="150" t="str">
        <f t="shared" si="2"/>
        <v>0</v>
      </c>
      <c r="E23" s="150" t="str">
        <f t="shared" si="2"/>
        <v/>
      </c>
      <c r="F23" s="150" t="str">
        <f t="shared" si="2"/>
        <v/>
      </c>
      <c r="G23" s="150" t="str">
        <f t="shared" si="2"/>
        <v/>
      </c>
      <c r="H23" s="150" t="str">
        <f t="shared" si="2"/>
        <v/>
      </c>
      <c r="J23" s="377">
        <f>'Input - Freeways'!$C21</f>
        <v>0</v>
      </c>
      <c r="K23" s="406">
        <f>'Input - Freeways'!$D21</f>
        <v>0</v>
      </c>
      <c r="L23" s="267">
        <f>'Input - Freeways'!$E21</f>
        <v>0</v>
      </c>
      <c r="M23" s="679">
        <f>'Input - Freeways'!$F21</f>
        <v>0</v>
      </c>
      <c r="N23" s="391" t="str" cm="1">
        <f t="array" aca="1" ref="N23" ca="1">_xlfn.SWITCH(fwy_moe_type,"DCM",AVERAGEIFS('VISSIM DCP Outputs'!$D:$D, 'VISSIM DCP Outputs'!$B:$B, $E$3,'VISSIM DCP Outputs'!$C:$C,$C23),"Link Eval","--")</f>
        <v>--</v>
      </c>
      <c r="O23" s="264" t="str" cm="1">
        <f t="array" aca="1" ref="O23" ca="1">_xlfn.SWITCH(fwy_moe_type,"DCM",AVERAGEIFS('VISSIM DCP Outputs'!$G:$G, 'VISSIM DCP Outputs'!$B:$B, $E$3,'VISSIM DCP Outputs'!$C:$C,$C23),"Link Eval","--")</f>
        <v>--</v>
      </c>
      <c r="P23" s="695" t="str">
        <f t="shared" ca="1" si="3"/>
        <v>--</v>
      </c>
      <c r="Q23" s="264" t="str">
        <f t="shared" ca="1" si="4"/>
        <v>--</v>
      </c>
      <c r="R23" s="378" t="str">
        <f t="shared" ca="1" si="5"/>
        <v>--</v>
      </c>
      <c r="T23" s="667" t="str">
        <f ca="1">IFERROR(AVERAGEIFS('VISSIM Link Segment Outputs'!$M:$M, 'VISSIM DCP Outputs'!$B:$B, $G$3,'VISSIM Link Segment Outputs'!$A:$A, "AVG",'VISSIM Link Segment Outputs'!$D:$D, D23),"")</f>
        <v/>
      </c>
      <c r="U23" s="667" t="str">
        <f ca="1">IFERROR(AVERAGEIFS('VISSIM Link Segment Outputs'!$M:$M, 'VISSIM DCP Outputs'!$B:$B, $G$3,'VISSIM Link Segment Outputs'!$A:$A, "AVG",'VISSIM Link Segment Outputs'!$D:$D, E23),"")</f>
        <v/>
      </c>
      <c r="V23" s="667" t="str">
        <f ca="1">IFERROR(AVERAGEIFS('VISSIM Link Segment Outputs'!$M:$M, 'VISSIM DCP Outputs'!$B:$B, $G$3,'VISSIM Link Segment Outputs'!$A:$A, "AVG",'VISSIM Link Segment Outputs'!$D:$D, F23),"")</f>
        <v/>
      </c>
      <c r="W23" s="667" t="str">
        <f ca="1">IFERROR(AVERAGEIFS('VISSIM Link Segment Outputs'!$M:$M, 'VISSIM DCP Outputs'!$B:$B, $G$3,'VISSIM Link Segment Outputs'!$A:$A, "AVG",'VISSIM Link Segment Outputs'!$D:$D, G23),"")</f>
        <v/>
      </c>
      <c r="X23" s="667" t="str">
        <f ca="1">IFERROR(AVERAGEIFS('VISSIM Link Segment Outputs'!$M:$M, 'VISSIM DCP Outputs'!$B:$B, $G$3,'VISSIM Link Segment Outputs'!$A:$A, "AVG",'VISSIM Link Segment Outputs'!$D:$D, H23),"")</f>
        <v/>
      </c>
      <c r="Y23" s="446"/>
      <c r="Z23" s="445" t="str">
        <f>IFERROR(AVERAGEIFS('VISSIM Link Segment Outputs'!$I:$I, 'VISSIM DCP Outputs'!$B:$B, $G$3, 'VISSIM Link Segment Outputs'!$A:$A, "AVG",'VISSIM Link Segment Outputs'!$D:$D, D23),"")</f>
        <v/>
      </c>
      <c r="AA23" s="445" t="str">
        <f>IFERROR(AVERAGEIFS('VISSIM Link Segment Outputs'!$I:$I, 'VISSIM DCP Outputs'!$B:$B, $G$3, 'VISSIM Link Segment Outputs'!$A:$A, "AVG",'VISSIM Link Segment Outputs'!$D:$D, E23),"")</f>
        <v/>
      </c>
      <c r="AB23" s="445" t="str">
        <f>IFERROR(AVERAGEIFS('VISSIM Link Segment Outputs'!$I:$I, 'VISSIM DCP Outputs'!$B:$B, $G$3, 'VISSIM Link Segment Outputs'!$A:$A, "AVG",'VISSIM Link Segment Outputs'!$D:$D, F23),"")</f>
        <v/>
      </c>
      <c r="AC23" s="445" t="str">
        <f>IFERROR(AVERAGEIFS('VISSIM Link Segment Outputs'!$I:$I, 'VISSIM DCP Outputs'!$B:$B, $G$3, 'VISSIM Link Segment Outputs'!$A:$A, "AVG",'VISSIM Link Segment Outputs'!$D:$D, G23),"")</f>
        <v/>
      </c>
      <c r="AD23" s="445" t="str">
        <f>IFERROR(AVERAGEIFS('VISSIM Link Segment Outputs'!$I:$I, 'VISSIM DCP Outputs'!$B:$B, $G$3, 'VISSIM Link Segment Outputs'!$A:$A, "AVG",'VISSIM Link Segment Outputs'!$D:$D, H23),"")</f>
        <v/>
      </c>
      <c r="AE23" s="446"/>
      <c r="AF23" s="445" t="str">
        <f>IFERROR(AVERAGEIFS('VISSIM Link Segment Outputs'!$E:$E, 'VISSIM DCP Outputs'!$B:$B, $G$3, 'VISSIM Link Segment Outputs'!$A:$A, "AVG",'VISSIM Link Segment Outputs'!$D:$D, D23),"")</f>
        <v/>
      </c>
      <c r="AG23" s="445" t="str">
        <f>IFERROR(AVERAGEIFS('VISSIM Link Segment Outputs'!$E:$E, 'VISSIM DCP Outputs'!$B:$B, $G$3, 'VISSIM Link Segment Outputs'!$A:$A, "AVG",'VISSIM Link Segment Outputs'!$D:$D, E23),"")</f>
        <v/>
      </c>
      <c r="AH23" s="445" t="str">
        <f>IFERROR(AVERAGEIFS('VISSIM Link Segment Outputs'!$E:$E, 'VISSIM DCP Outputs'!$B:$B, $G$3, 'VISSIM Link Segment Outputs'!$A:$A, "AVG",'VISSIM Link Segment Outputs'!$D:$D, F23),"")</f>
        <v/>
      </c>
      <c r="AI23" s="445" t="str">
        <f>IFERROR(AVERAGEIFS('VISSIM Link Segment Outputs'!$E:$E, 'VISSIM DCP Outputs'!$B:$B, $G$3, 'VISSIM Link Segment Outputs'!$A:$A, "AVG",'VISSIM Link Segment Outputs'!$D:$D, G23),"")</f>
        <v/>
      </c>
      <c r="AJ23" s="445" t="str">
        <f>IFERROR(AVERAGEIFS('VISSIM Link Segment Outputs'!$E:$E, 'VISSIM DCP Outputs'!$B:$B, $G$3, 'VISSIM Link Segment Outputs'!$A:$A, "AVG",'VISSIM Link Segment Outputs'!$D:$D, H23),"")</f>
        <v/>
      </c>
      <c r="AL23" s="667">
        <f ca="1">IFERROR(SUMIFS('VISSIM Link Segment Outputs'!$Q:$Q, 'VISSIM DCP Outputs'!$B:$B, $G$3, 'VISSIM Link Segment Outputs'!$A:$A, "AVG",'VISSIM Link Segment Outputs'!$D:$D, D23),"")</f>
        <v>0</v>
      </c>
      <c r="AM23" s="667">
        <f ca="1">IFERROR(SUMIFS('VISSIM Link Segment Outputs'!$Q:$Q, 'VISSIM DCP Outputs'!$B:$B, $G$3, 'VISSIM Link Segment Outputs'!$A:$A, "AVG",'VISSIM Link Segment Outputs'!$D:$D, E23),"")</f>
        <v>0</v>
      </c>
      <c r="AN23" s="667">
        <f ca="1">IFERROR(SUMIFS('VISSIM Link Segment Outputs'!$Q:$Q, 'VISSIM DCP Outputs'!$B:$B, $G$3, 'VISSIM Link Segment Outputs'!$A:$A, "AVG",'VISSIM Link Segment Outputs'!$D:$D, F23),"")</f>
        <v>0</v>
      </c>
      <c r="AO23" s="667">
        <f ca="1">IFERROR(SUMIFS('VISSIM Link Segment Outputs'!$Q:$Q, 'VISSIM DCP Outputs'!$B:$B, $G$3, 'VISSIM Link Segment Outputs'!$A:$A, "AVG",'VISSIM Link Segment Outputs'!$D:$D, G23),"")</f>
        <v>0</v>
      </c>
      <c r="AP23" s="667">
        <f ca="1">IFERROR(SUMIFS('VISSIM Link Segment Outputs'!$Q:$Q, 'VISSIM DCP Outputs'!$B:$B, $G$3, 'VISSIM Link Segment Outputs'!$A:$A, "AVG",'VISSIM Link Segment Outputs'!$D:$D, H23),"")</f>
        <v>0</v>
      </c>
      <c r="AR23" s="665" t="str">
        <f ca="1">IFERROR(AVERAGEIFS('VISSIM Link Segment Outputs'!$R:$R, 'VISSIM Link Segment Outputs'!$A:$A, "AVG",'VISSIM Link Segment Outputs'!$D:$D, D23),"")</f>
        <v/>
      </c>
    </row>
    <row r="24" spans="1:44" x14ac:dyDescent="0.35">
      <c r="A24" s="551" t="str">
        <f t="shared" si="1"/>
        <v>H</v>
      </c>
      <c r="B24" s="150">
        <f>'Input - Freeways'!$B22</f>
        <v>18</v>
      </c>
      <c r="C24" s="150">
        <f>INDEX('Input - Freeways'!$B$4:$AG$105,MATCH($B24,'Input - Freeways'!$B$4:$B$105,0),MATCH(C$6,'Input - Freeways'!$B$4:$AG$4,0))</f>
        <v>0</v>
      </c>
      <c r="D24" s="150" t="str">
        <f t="shared" si="2"/>
        <v>0</v>
      </c>
      <c r="E24" s="150" t="str">
        <f t="shared" si="2"/>
        <v/>
      </c>
      <c r="F24" s="150" t="str">
        <f t="shared" si="2"/>
        <v/>
      </c>
      <c r="G24" s="150" t="str">
        <f t="shared" si="2"/>
        <v/>
      </c>
      <c r="H24" s="150" t="str">
        <f t="shared" si="2"/>
        <v/>
      </c>
      <c r="J24" s="377">
        <f>'Input - Freeways'!$C22</f>
        <v>0</v>
      </c>
      <c r="K24" s="406">
        <f>'Input - Freeways'!$D22</f>
        <v>0</v>
      </c>
      <c r="L24" s="267">
        <f>'Input - Freeways'!$E22</f>
        <v>0</v>
      </c>
      <c r="M24" s="679">
        <f>'Input - Freeways'!$F22</f>
        <v>0</v>
      </c>
      <c r="N24" s="391" t="str" cm="1">
        <f t="array" aca="1" ref="N24" ca="1">_xlfn.SWITCH(fwy_moe_type,"DCM",AVERAGEIFS('VISSIM DCP Outputs'!$D:$D, 'VISSIM DCP Outputs'!$B:$B, $E$3,'VISSIM DCP Outputs'!$C:$C,$C24),"Link Eval","--")</f>
        <v>--</v>
      </c>
      <c r="O24" s="264" t="str" cm="1">
        <f t="array" aca="1" ref="O24" ca="1">_xlfn.SWITCH(fwy_moe_type,"DCM",AVERAGEIFS('VISSIM DCP Outputs'!$G:$G, 'VISSIM DCP Outputs'!$B:$B, $E$3,'VISSIM DCP Outputs'!$C:$C,$C24),"Link Eval","--")</f>
        <v>--</v>
      </c>
      <c r="P24" s="695" t="str">
        <f t="shared" ca="1" si="3"/>
        <v>--</v>
      </c>
      <c r="Q24" s="264" t="str">
        <f t="shared" ca="1" si="4"/>
        <v>--</v>
      </c>
      <c r="R24" s="378" t="str">
        <f t="shared" ca="1" si="5"/>
        <v>--</v>
      </c>
      <c r="T24" s="667" t="str">
        <f ca="1">IFERROR(AVERAGEIFS('VISSIM Link Segment Outputs'!$M:$M, 'VISSIM DCP Outputs'!$B:$B, $G$3,'VISSIM Link Segment Outputs'!$A:$A, "AVG",'VISSIM Link Segment Outputs'!$D:$D, D24),"")</f>
        <v/>
      </c>
      <c r="U24" s="667" t="str">
        <f ca="1">IFERROR(AVERAGEIFS('VISSIM Link Segment Outputs'!$M:$M, 'VISSIM DCP Outputs'!$B:$B, $G$3,'VISSIM Link Segment Outputs'!$A:$A, "AVG",'VISSIM Link Segment Outputs'!$D:$D, E24),"")</f>
        <v/>
      </c>
      <c r="V24" s="667" t="str">
        <f ca="1">IFERROR(AVERAGEIFS('VISSIM Link Segment Outputs'!$M:$M, 'VISSIM DCP Outputs'!$B:$B, $G$3,'VISSIM Link Segment Outputs'!$A:$A, "AVG",'VISSIM Link Segment Outputs'!$D:$D, F24),"")</f>
        <v/>
      </c>
      <c r="W24" s="667" t="str">
        <f ca="1">IFERROR(AVERAGEIFS('VISSIM Link Segment Outputs'!$M:$M, 'VISSIM DCP Outputs'!$B:$B, $G$3,'VISSIM Link Segment Outputs'!$A:$A, "AVG",'VISSIM Link Segment Outputs'!$D:$D, G24),"")</f>
        <v/>
      </c>
      <c r="X24" s="667" t="str">
        <f ca="1">IFERROR(AVERAGEIFS('VISSIM Link Segment Outputs'!$M:$M, 'VISSIM DCP Outputs'!$B:$B, $G$3,'VISSIM Link Segment Outputs'!$A:$A, "AVG",'VISSIM Link Segment Outputs'!$D:$D, H24),"")</f>
        <v/>
      </c>
      <c r="Y24" s="446"/>
      <c r="Z24" s="445" t="str">
        <f>IFERROR(AVERAGEIFS('VISSIM Link Segment Outputs'!$I:$I, 'VISSIM DCP Outputs'!$B:$B, $G$3, 'VISSIM Link Segment Outputs'!$A:$A, "AVG",'VISSIM Link Segment Outputs'!$D:$D, D24),"")</f>
        <v/>
      </c>
      <c r="AA24" s="445" t="str">
        <f>IFERROR(AVERAGEIFS('VISSIM Link Segment Outputs'!$I:$I, 'VISSIM DCP Outputs'!$B:$B, $G$3, 'VISSIM Link Segment Outputs'!$A:$A, "AVG",'VISSIM Link Segment Outputs'!$D:$D, E24),"")</f>
        <v/>
      </c>
      <c r="AB24" s="445" t="str">
        <f>IFERROR(AVERAGEIFS('VISSIM Link Segment Outputs'!$I:$I, 'VISSIM DCP Outputs'!$B:$B, $G$3, 'VISSIM Link Segment Outputs'!$A:$A, "AVG",'VISSIM Link Segment Outputs'!$D:$D, F24),"")</f>
        <v/>
      </c>
      <c r="AC24" s="445" t="str">
        <f>IFERROR(AVERAGEIFS('VISSIM Link Segment Outputs'!$I:$I, 'VISSIM DCP Outputs'!$B:$B, $G$3, 'VISSIM Link Segment Outputs'!$A:$A, "AVG",'VISSIM Link Segment Outputs'!$D:$D, G24),"")</f>
        <v/>
      </c>
      <c r="AD24" s="445" t="str">
        <f>IFERROR(AVERAGEIFS('VISSIM Link Segment Outputs'!$I:$I, 'VISSIM DCP Outputs'!$B:$B, $G$3, 'VISSIM Link Segment Outputs'!$A:$A, "AVG",'VISSIM Link Segment Outputs'!$D:$D, H24),"")</f>
        <v/>
      </c>
      <c r="AE24" s="446"/>
      <c r="AF24" s="445" t="str">
        <f>IFERROR(AVERAGEIFS('VISSIM Link Segment Outputs'!$E:$E, 'VISSIM DCP Outputs'!$B:$B, $G$3, 'VISSIM Link Segment Outputs'!$A:$A, "AVG",'VISSIM Link Segment Outputs'!$D:$D, D24),"")</f>
        <v/>
      </c>
      <c r="AG24" s="445" t="str">
        <f>IFERROR(AVERAGEIFS('VISSIM Link Segment Outputs'!$E:$E, 'VISSIM DCP Outputs'!$B:$B, $G$3, 'VISSIM Link Segment Outputs'!$A:$A, "AVG",'VISSIM Link Segment Outputs'!$D:$D, E24),"")</f>
        <v/>
      </c>
      <c r="AH24" s="445" t="str">
        <f>IFERROR(AVERAGEIFS('VISSIM Link Segment Outputs'!$E:$E, 'VISSIM DCP Outputs'!$B:$B, $G$3, 'VISSIM Link Segment Outputs'!$A:$A, "AVG",'VISSIM Link Segment Outputs'!$D:$D, F24),"")</f>
        <v/>
      </c>
      <c r="AI24" s="445" t="str">
        <f>IFERROR(AVERAGEIFS('VISSIM Link Segment Outputs'!$E:$E, 'VISSIM DCP Outputs'!$B:$B, $G$3, 'VISSIM Link Segment Outputs'!$A:$A, "AVG",'VISSIM Link Segment Outputs'!$D:$D, G24),"")</f>
        <v/>
      </c>
      <c r="AJ24" s="445" t="str">
        <f>IFERROR(AVERAGEIFS('VISSIM Link Segment Outputs'!$E:$E, 'VISSIM DCP Outputs'!$B:$B, $G$3, 'VISSIM Link Segment Outputs'!$A:$A, "AVG",'VISSIM Link Segment Outputs'!$D:$D, H24),"")</f>
        <v/>
      </c>
      <c r="AL24" s="667">
        <f ca="1">IFERROR(SUMIFS('VISSIM Link Segment Outputs'!$Q:$Q, 'VISSIM DCP Outputs'!$B:$B, $G$3, 'VISSIM Link Segment Outputs'!$A:$A, "AVG",'VISSIM Link Segment Outputs'!$D:$D, D24),"")</f>
        <v>0</v>
      </c>
      <c r="AM24" s="667">
        <f ca="1">IFERROR(SUMIFS('VISSIM Link Segment Outputs'!$Q:$Q, 'VISSIM DCP Outputs'!$B:$B, $G$3, 'VISSIM Link Segment Outputs'!$A:$A, "AVG",'VISSIM Link Segment Outputs'!$D:$D, E24),"")</f>
        <v>0</v>
      </c>
      <c r="AN24" s="667">
        <f ca="1">IFERROR(SUMIFS('VISSIM Link Segment Outputs'!$Q:$Q, 'VISSIM DCP Outputs'!$B:$B, $G$3, 'VISSIM Link Segment Outputs'!$A:$A, "AVG",'VISSIM Link Segment Outputs'!$D:$D, F24),"")</f>
        <v>0</v>
      </c>
      <c r="AO24" s="667">
        <f ca="1">IFERROR(SUMIFS('VISSIM Link Segment Outputs'!$Q:$Q, 'VISSIM DCP Outputs'!$B:$B, $G$3, 'VISSIM Link Segment Outputs'!$A:$A, "AVG",'VISSIM Link Segment Outputs'!$D:$D, G24),"")</f>
        <v>0</v>
      </c>
      <c r="AP24" s="667">
        <f ca="1">IFERROR(SUMIFS('VISSIM Link Segment Outputs'!$Q:$Q, 'VISSIM DCP Outputs'!$B:$B, $G$3, 'VISSIM Link Segment Outputs'!$A:$A, "AVG",'VISSIM Link Segment Outputs'!$D:$D, H24),"")</f>
        <v>0</v>
      </c>
      <c r="AR24" s="665" t="str">
        <f ca="1">IFERROR(AVERAGEIFS('VISSIM Link Segment Outputs'!$R:$R, 'VISSIM Link Segment Outputs'!$A:$A, "AVG",'VISSIM Link Segment Outputs'!$D:$D, D24),"")</f>
        <v/>
      </c>
    </row>
    <row r="25" spans="1:44" x14ac:dyDescent="0.35">
      <c r="A25" s="551" t="str">
        <f t="shared" si="1"/>
        <v>H</v>
      </c>
      <c r="B25" s="150">
        <f>'Input - Freeways'!$B23</f>
        <v>19</v>
      </c>
      <c r="C25" s="150">
        <f>INDEX('Input - Freeways'!$B$4:$AG$105,MATCH($B25,'Input - Freeways'!$B$4:$B$105,0),MATCH(C$6,'Input - Freeways'!$B$4:$AG$4,0))</f>
        <v>0</v>
      </c>
      <c r="D25" s="150" t="str">
        <f t="shared" si="2"/>
        <v>0</v>
      </c>
      <c r="E25" s="150" t="str">
        <f t="shared" si="2"/>
        <v/>
      </c>
      <c r="F25" s="150" t="str">
        <f t="shared" si="2"/>
        <v/>
      </c>
      <c r="G25" s="150" t="str">
        <f t="shared" si="2"/>
        <v/>
      </c>
      <c r="H25" s="150" t="str">
        <f t="shared" si="2"/>
        <v/>
      </c>
      <c r="J25" s="377">
        <f>'Input - Freeways'!$C23</f>
        <v>0</v>
      </c>
      <c r="K25" s="406">
        <f>'Input - Freeways'!$D23</f>
        <v>0</v>
      </c>
      <c r="L25" s="267">
        <f>'Input - Freeways'!$E23</f>
        <v>0</v>
      </c>
      <c r="M25" s="679">
        <f>'Input - Freeways'!$F23</f>
        <v>0</v>
      </c>
      <c r="N25" s="391" t="str" cm="1">
        <f t="array" aca="1" ref="N25" ca="1">_xlfn.SWITCH(fwy_moe_type,"DCM",AVERAGEIFS('VISSIM DCP Outputs'!$D:$D, 'VISSIM DCP Outputs'!$B:$B, $E$3,'VISSIM DCP Outputs'!$C:$C,$C25),"Link Eval","--")</f>
        <v>--</v>
      </c>
      <c r="O25" s="264" t="str" cm="1">
        <f t="array" aca="1" ref="O25" ca="1">_xlfn.SWITCH(fwy_moe_type,"DCM",AVERAGEIFS('VISSIM DCP Outputs'!$G:$G, 'VISSIM DCP Outputs'!$B:$B, $E$3,'VISSIM DCP Outputs'!$C:$C,$C25),"Link Eval","--")</f>
        <v>--</v>
      </c>
      <c r="P25" s="695" t="str">
        <f t="shared" ca="1" si="3"/>
        <v>--</v>
      </c>
      <c r="Q25" s="264" t="str">
        <f t="shared" ca="1" si="4"/>
        <v>--</v>
      </c>
      <c r="R25" s="378" t="str">
        <f t="shared" ca="1" si="5"/>
        <v>--</v>
      </c>
      <c r="T25" s="667" t="str">
        <f ca="1">IFERROR(AVERAGEIFS('VISSIM Link Segment Outputs'!$M:$M, 'VISSIM DCP Outputs'!$B:$B, $G$3,'VISSIM Link Segment Outputs'!$A:$A, "AVG",'VISSIM Link Segment Outputs'!$D:$D, D25),"")</f>
        <v/>
      </c>
      <c r="U25" s="667" t="str">
        <f ca="1">IFERROR(AVERAGEIFS('VISSIM Link Segment Outputs'!$M:$M, 'VISSIM DCP Outputs'!$B:$B, $G$3,'VISSIM Link Segment Outputs'!$A:$A, "AVG",'VISSIM Link Segment Outputs'!$D:$D, E25),"")</f>
        <v/>
      </c>
      <c r="V25" s="667" t="str">
        <f ca="1">IFERROR(AVERAGEIFS('VISSIM Link Segment Outputs'!$M:$M, 'VISSIM DCP Outputs'!$B:$B, $G$3,'VISSIM Link Segment Outputs'!$A:$A, "AVG",'VISSIM Link Segment Outputs'!$D:$D, F25),"")</f>
        <v/>
      </c>
      <c r="W25" s="667" t="str">
        <f ca="1">IFERROR(AVERAGEIFS('VISSIM Link Segment Outputs'!$M:$M, 'VISSIM DCP Outputs'!$B:$B, $G$3,'VISSIM Link Segment Outputs'!$A:$A, "AVG",'VISSIM Link Segment Outputs'!$D:$D, G25),"")</f>
        <v/>
      </c>
      <c r="X25" s="667" t="str">
        <f ca="1">IFERROR(AVERAGEIFS('VISSIM Link Segment Outputs'!$M:$M, 'VISSIM DCP Outputs'!$B:$B, $G$3,'VISSIM Link Segment Outputs'!$A:$A, "AVG",'VISSIM Link Segment Outputs'!$D:$D, H25),"")</f>
        <v/>
      </c>
      <c r="Y25" s="446"/>
      <c r="Z25" s="445" t="str">
        <f>IFERROR(AVERAGEIFS('VISSIM Link Segment Outputs'!$I:$I, 'VISSIM DCP Outputs'!$B:$B, $G$3, 'VISSIM Link Segment Outputs'!$A:$A, "AVG",'VISSIM Link Segment Outputs'!$D:$D, D25),"")</f>
        <v/>
      </c>
      <c r="AA25" s="445" t="str">
        <f>IFERROR(AVERAGEIFS('VISSIM Link Segment Outputs'!$I:$I, 'VISSIM DCP Outputs'!$B:$B, $G$3, 'VISSIM Link Segment Outputs'!$A:$A, "AVG",'VISSIM Link Segment Outputs'!$D:$D, E25),"")</f>
        <v/>
      </c>
      <c r="AB25" s="445" t="str">
        <f>IFERROR(AVERAGEIFS('VISSIM Link Segment Outputs'!$I:$I, 'VISSIM DCP Outputs'!$B:$B, $G$3, 'VISSIM Link Segment Outputs'!$A:$A, "AVG",'VISSIM Link Segment Outputs'!$D:$D, F25),"")</f>
        <v/>
      </c>
      <c r="AC25" s="445" t="str">
        <f>IFERROR(AVERAGEIFS('VISSIM Link Segment Outputs'!$I:$I, 'VISSIM DCP Outputs'!$B:$B, $G$3, 'VISSIM Link Segment Outputs'!$A:$A, "AVG",'VISSIM Link Segment Outputs'!$D:$D, G25),"")</f>
        <v/>
      </c>
      <c r="AD25" s="445" t="str">
        <f>IFERROR(AVERAGEIFS('VISSIM Link Segment Outputs'!$I:$I, 'VISSIM DCP Outputs'!$B:$B, $G$3, 'VISSIM Link Segment Outputs'!$A:$A, "AVG",'VISSIM Link Segment Outputs'!$D:$D, H25),"")</f>
        <v/>
      </c>
      <c r="AE25" s="446"/>
      <c r="AF25" s="445" t="str">
        <f>IFERROR(AVERAGEIFS('VISSIM Link Segment Outputs'!$E:$E, 'VISSIM DCP Outputs'!$B:$B, $G$3, 'VISSIM Link Segment Outputs'!$A:$A, "AVG",'VISSIM Link Segment Outputs'!$D:$D, D25),"")</f>
        <v/>
      </c>
      <c r="AG25" s="445" t="str">
        <f>IFERROR(AVERAGEIFS('VISSIM Link Segment Outputs'!$E:$E, 'VISSIM DCP Outputs'!$B:$B, $G$3, 'VISSIM Link Segment Outputs'!$A:$A, "AVG",'VISSIM Link Segment Outputs'!$D:$D, E25),"")</f>
        <v/>
      </c>
      <c r="AH25" s="445" t="str">
        <f>IFERROR(AVERAGEIFS('VISSIM Link Segment Outputs'!$E:$E, 'VISSIM DCP Outputs'!$B:$B, $G$3, 'VISSIM Link Segment Outputs'!$A:$A, "AVG",'VISSIM Link Segment Outputs'!$D:$D, F25),"")</f>
        <v/>
      </c>
      <c r="AI25" s="445" t="str">
        <f>IFERROR(AVERAGEIFS('VISSIM Link Segment Outputs'!$E:$E, 'VISSIM DCP Outputs'!$B:$B, $G$3, 'VISSIM Link Segment Outputs'!$A:$A, "AVG",'VISSIM Link Segment Outputs'!$D:$D, G25),"")</f>
        <v/>
      </c>
      <c r="AJ25" s="445" t="str">
        <f>IFERROR(AVERAGEIFS('VISSIM Link Segment Outputs'!$E:$E, 'VISSIM DCP Outputs'!$B:$B, $G$3, 'VISSIM Link Segment Outputs'!$A:$A, "AVG",'VISSIM Link Segment Outputs'!$D:$D, H25),"")</f>
        <v/>
      </c>
      <c r="AL25" s="667">
        <f ca="1">IFERROR(SUMIFS('VISSIM Link Segment Outputs'!$Q:$Q, 'VISSIM DCP Outputs'!$B:$B, $G$3, 'VISSIM Link Segment Outputs'!$A:$A, "AVG",'VISSIM Link Segment Outputs'!$D:$D, D25),"")</f>
        <v>0</v>
      </c>
      <c r="AM25" s="667">
        <f ca="1">IFERROR(SUMIFS('VISSIM Link Segment Outputs'!$Q:$Q, 'VISSIM DCP Outputs'!$B:$B, $G$3, 'VISSIM Link Segment Outputs'!$A:$A, "AVG",'VISSIM Link Segment Outputs'!$D:$D, E25),"")</f>
        <v>0</v>
      </c>
      <c r="AN25" s="667">
        <f ca="1">IFERROR(SUMIFS('VISSIM Link Segment Outputs'!$Q:$Q, 'VISSIM DCP Outputs'!$B:$B, $G$3, 'VISSIM Link Segment Outputs'!$A:$A, "AVG",'VISSIM Link Segment Outputs'!$D:$D, F25),"")</f>
        <v>0</v>
      </c>
      <c r="AO25" s="667">
        <f ca="1">IFERROR(SUMIFS('VISSIM Link Segment Outputs'!$Q:$Q, 'VISSIM DCP Outputs'!$B:$B, $G$3, 'VISSIM Link Segment Outputs'!$A:$A, "AVG",'VISSIM Link Segment Outputs'!$D:$D, G25),"")</f>
        <v>0</v>
      </c>
      <c r="AP25" s="667">
        <f ca="1">IFERROR(SUMIFS('VISSIM Link Segment Outputs'!$Q:$Q, 'VISSIM DCP Outputs'!$B:$B, $G$3, 'VISSIM Link Segment Outputs'!$A:$A, "AVG",'VISSIM Link Segment Outputs'!$D:$D, H25),"")</f>
        <v>0</v>
      </c>
      <c r="AR25" s="665" t="str">
        <f ca="1">IFERROR(AVERAGEIFS('VISSIM Link Segment Outputs'!$R:$R, 'VISSIM Link Segment Outputs'!$A:$A, "AVG",'VISSIM Link Segment Outputs'!$D:$D, D25),"")</f>
        <v/>
      </c>
    </row>
    <row r="26" spans="1:44" x14ac:dyDescent="0.35">
      <c r="A26" s="551" t="str">
        <f t="shared" si="1"/>
        <v>H</v>
      </c>
      <c r="B26" s="150">
        <f>'Input - Freeways'!$B24</f>
        <v>20</v>
      </c>
      <c r="C26" s="150">
        <f>INDEX('Input - Freeways'!$B$4:$AG$105,MATCH($B26,'Input - Freeways'!$B$4:$B$105,0),MATCH(C$6,'Input - Freeways'!$B$4:$AG$4,0))</f>
        <v>0</v>
      </c>
      <c r="D26" s="150" t="str">
        <f t="shared" si="2"/>
        <v>0</v>
      </c>
      <c r="E26" s="150" t="str">
        <f t="shared" si="2"/>
        <v/>
      </c>
      <c r="F26" s="150" t="str">
        <f t="shared" si="2"/>
        <v/>
      </c>
      <c r="G26" s="150" t="str">
        <f t="shared" si="2"/>
        <v/>
      </c>
      <c r="H26" s="150" t="str">
        <f t="shared" si="2"/>
        <v/>
      </c>
      <c r="J26" s="377">
        <f>'Input - Freeways'!$C24</f>
        <v>0</v>
      </c>
      <c r="K26" s="406">
        <f>'Input - Freeways'!$D24</f>
        <v>0</v>
      </c>
      <c r="L26" s="267">
        <f>'Input - Freeways'!$E24</f>
        <v>0</v>
      </c>
      <c r="M26" s="679">
        <f>'Input - Freeways'!$F24</f>
        <v>0</v>
      </c>
      <c r="N26" s="391" t="str" cm="1">
        <f t="array" aca="1" ref="N26" ca="1">_xlfn.SWITCH(fwy_moe_type,"DCM",AVERAGEIFS('VISSIM DCP Outputs'!$D:$D, 'VISSIM DCP Outputs'!$B:$B, $E$3,'VISSIM DCP Outputs'!$C:$C,$C26),"Link Eval","--")</f>
        <v>--</v>
      </c>
      <c r="O26" s="264" t="str" cm="1">
        <f t="array" aca="1" ref="O26" ca="1">_xlfn.SWITCH(fwy_moe_type,"DCM",AVERAGEIFS('VISSIM DCP Outputs'!$G:$G, 'VISSIM DCP Outputs'!$B:$B, $E$3,'VISSIM DCP Outputs'!$C:$C,$C26),"Link Eval","--")</f>
        <v>--</v>
      </c>
      <c r="P26" s="695" t="str">
        <f t="shared" ca="1" si="3"/>
        <v>--</v>
      </c>
      <c r="Q26" s="264" t="str">
        <f t="shared" ca="1" si="4"/>
        <v>--</v>
      </c>
      <c r="R26" s="378" t="str">
        <f t="shared" ca="1" si="5"/>
        <v>--</v>
      </c>
      <c r="T26" s="667" t="str">
        <f ca="1">IFERROR(AVERAGEIFS('VISSIM Link Segment Outputs'!$M:$M, 'VISSIM DCP Outputs'!$B:$B, $G$3,'VISSIM Link Segment Outputs'!$A:$A, "AVG",'VISSIM Link Segment Outputs'!$D:$D, D26),"")</f>
        <v/>
      </c>
      <c r="U26" s="667" t="str">
        <f ca="1">IFERROR(AVERAGEIFS('VISSIM Link Segment Outputs'!$M:$M, 'VISSIM DCP Outputs'!$B:$B, $G$3,'VISSIM Link Segment Outputs'!$A:$A, "AVG",'VISSIM Link Segment Outputs'!$D:$D, E26),"")</f>
        <v/>
      </c>
      <c r="V26" s="667" t="str">
        <f ca="1">IFERROR(AVERAGEIFS('VISSIM Link Segment Outputs'!$M:$M, 'VISSIM DCP Outputs'!$B:$B, $G$3,'VISSIM Link Segment Outputs'!$A:$A, "AVG",'VISSIM Link Segment Outputs'!$D:$D, F26),"")</f>
        <v/>
      </c>
      <c r="W26" s="667" t="str">
        <f ca="1">IFERROR(AVERAGEIFS('VISSIM Link Segment Outputs'!$M:$M, 'VISSIM DCP Outputs'!$B:$B, $G$3,'VISSIM Link Segment Outputs'!$A:$A, "AVG",'VISSIM Link Segment Outputs'!$D:$D, G26),"")</f>
        <v/>
      </c>
      <c r="X26" s="667" t="str">
        <f ca="1">IFERROR(AVERAGEIFS('VISSIM Link Segment Outputs'!$M:$M, 'VISSIM DCP Outputs'!$B:$B, $G$3,'VISSIM Link Segment Outputs'!$A:$A, "AVG",'VISSIM Link Segment Outputs'!$D:$D, H26),"")</f>
        <v/>
      </c>
      <c r="Y26" s="446"/>
      <c r="Z26" s="445" t="str">
        <f>IFERROR(AVERAGEIFS('VISSIM Link Segment Outputs'!$I:$I, 'VISSIM DCP Outputs'!$B:$B, $G$3, 'VISSIM Link Segment Outputs'!$A:$A, "AVG",'VISSIM Link Segment Outputs'!$D:$D, D26),"")</f>
        <v/>
      </c>
      <c r="AA26" s="445" t="str">
        <f>IFERROR(AVERAGEIFS('VISSIM Link Segment Outputs'!$I:$I, 'VISSIM DCP Outputs'!$B:$B, $G$3, 'VISSIM Link Segment Outputs'!$A:$A, "AVG",'VISSIM Link Segment Outputs'!$D:$D, E26),"")</f>
        <v/>
      </c>
      <c r="AB26" s="445" t="str">
        <f>IFERROR(AVERAGEIFS('VISSIM Link Segment Outputs'!$I:$I, 'VISSIM DCP Outputs'!$B:$B, $G$3, 'VISSIM Link Segment Outputs'!$A:$A, "AVG",'VISSIM Link Segment Outputs'!$D:$D, F26),"")</f>
        <v/>
      </c>
      <c r="AC26" s="445" t="str">
        <f>IFERROR(AVERAGEIFS('VISSIM Link Segment Outputs'!$I:$I, 'VISSIM DCP Outputs'!$B:$B, $G$3, 'VISSIM Link Segment Outputs'!$A:$A, "AVG",'VISSIM Link Segment Outputs'!$D:$D, G26),"")</f>
        <v/>
      </c>
      <c r="AD26" s="445" t="str">
        <f>IFERROR(AVERAGEIFS('VISSIM Link Segment Outputs'!$I:$I, 'VISSIM DCP Outputs'!$B:$B, $G$3, 'VISSIM Link Segment Outputs'!$A:$A, "AVG",'VISSIM Link Segment Outputs'!$D:$D, H26),"")</f>
        <v/>
      </c>
      <c r="AE26" s="446"/>
      <c r="AF26" s="445" t="str">
        <f>IFERROR(AVERAGEIFS('VISSIM Link Segment Outputs'!$E:$E, 'VISSIM DCP Outputs'!$B:$B, $G$3, 'VISSIM Link Segment Outputs'!$A:$A, "AVG",'VISSIM Link Segment Outputs'!$D:$D, D26),"")</f>
        <v/>
      </c>
      <c r="AG26" s="445" t="str">
        <f>IFERROR(AVERAGEIFS('VISSIM Link Segment Outputs'!$E:$E, 'VISSIM DCP Outputs'!$B:$B, $G$3, 'VISSIM Link Segment Outputs'!$A:$A, "AVG",'VISSIM Link Segment Outputs'!$D:$D, E26),"")</f>
        <v/>
      </c>
      <c r="AH26" s="445" t="str">
        <f>IFERROR(AVERAGEIFS('VISSIM Link Segment Outputs'!$E:$E, 'VISSIM DCP Outputs'!$B:$B, $G$3, 'VISSIM Link Segment Outputs'!$A:$A, "AVG",'VISSIM Link Segment Outputs'!$D:$D, F26),"")</f>
        <v/>
      </c>
      <c r="AI26" s="445" t="str">
        <f>IFERROR(AVERAGEIFS('VISSIM Link Segment Outputs'!$E:$E, 'VISSIM DCP Outputs'!$B:$B, $G$3, 'VISSIM Link Segment Outputs'!$A:$A, "AVG",'VISSIM Link Segment Outputs'!$D:$D, G26),"")</f>
        <v/>
      </c>
      <c r="AJ26" s="445" t="str">
        <f>IFERROR(AVERAGEIFS('VISSIM Link Segment Outputs'!$E:$E, 'VISSIM DCP Outputs'!$B:$B, $G$3, 'VISSIM Link Segment Outputs'!$A:$A, "AVG",'VISSIM Link Segment Outputs'!$D:$D, H26),"")</f>
        <v/>
      </c>
      <c r="AL26" s="667">
        <f ca="1">IFERROR(SUMIFS('VISSIM Link Segment Outputs'!$Q:$Q, 'VISSIM DCP Outputs'!$B:$B, $G$3, 'VISSIM Link Segment Outputs'!$A:$A, "AVG",'VISSIM Link Segment Outputs'!$D:$D, D26),"")</f>
        <v>0</v>
      </c>
      <c r="AM26" s="667">
        <f ca="1">IFERROR(SUMIFS('VISSIM Link Segment Outputs'!$Q:$Q, 'VISSIM DCP Outputs'!$B:$B, $G$3, 'VISSIM Link Segment Outputs'!$A:$A, "AVG",'VISSIM Link Segment Outputs'!$D:$D, E26),"")</f>
        <v>0</v>
      </c>
      <c r="AN26" s="667">
        <f ca="1">IFERROR(SUMIFS('VISSIM Link Segment Outputs'!$Q:$Q, 'VISSIM DCP Outputs'!$B:$B, $G$3, 'VISSIM Link Segment Outputs'!$A:$A, "AVG",'VISSIM Link Segment Outputs'!$D:$D, F26),"")</f>
        <v>0</v>
      </c>
      <c r="AO26" s="667">
        <f ca="1">IFERROR(SUMIFS('VISSIM Link Segment Outputs'!$Q:$Q, 'VISSIM DCP Outputs'!$B:$B, $G$3, 'VISSIM Link Segment Outputs'!$A:$A, "AVG",'VISSIM Link Segment Outputs'!$D:$D, G26),"")</f>
        <v>0</v>
      </c>
      <c r="AP26" s="667">
        <f ca="1">IFERROR(SUMIFS('VISSIM Link Segment Outputs'!$Q:$Q, 'VISSIM DCP Outputs'!$B:$B, $G$3, 'VISSIM Link Segment Outputs'!$A:$A, "AVG",'VISSIM Link Segment Outputs'!$D:$D, H26),"")</f>
        <v>0</v>
      </c>
      <c r="AR26" s="665" t="str">
        <f ca="1">IFERROR(AVERAGEIFS('VISSIM Link Segment Outputs'!$R:$R, 'VISSIM Link Segment Outputs'!$A:$A, "AVG",'VISSIM Link Segment Outputs'!$D:$D, D26),"")</f>
        <v/>
      </c>
    </row>
    <row r="27" spans="1:44" x14ac:dyDescent="0.35">
      <c r="A27" s="551" t="str">
        <f t="shared" si="1"/>
        <v>H</v>
      </c>
      <c r="B27" s="150">
        <f>'Input - Freeways'!$B25</f>
        <v>21</v>
      </c>
      <c r="C27" s="150">
        <f>INDEX('Input - Freeways'!$B$4:$AG$105,MATCH($B27,'Input - Freeways'!$B$4:$B$105,0),MATCH(C$6,'Input - Freeways'!$B$4:$AG$4,0))</f>
        <v>0</v>
      </c>
      <c r="D27" s="150" t="str">
        <f t="shared" si="2"/>
        <v>0</v>
      </c>
      <c r="E27" s="150" t="str">
        <f t="shared" si="2"/>
        <v/>
      </c>
      <c r="F27" s="150" t="str">
        <f t="shared" si="2"/>
        <v/>
      </c>
      <c r="G27" s="150" t="str">
        <f t="shared" si="2"/>
        <v/>
      </c>
      <c r="H27" s="150" t="str">
        <f t="shared" si="2"/>
        <v/>
      </c>
      <c r="J27" s="377">
        <f>'Input - Freeways'!$C25</f>
        <v>0</v>
      </c>
      <c r="K27" s="406">
        <f>'Input - Freeways'!$D25</f>
        <v>0</v>
      </c>
      <c r="L27" s="267">
        <f>'Input - Freeways'!$E25</f>
        <v>0</v>
      </c>
      <c r="M27" s="679">
        <f>'Input - Freeways'!$F25</f>
        <v>0</v>
      </c>
      <c r="N27" s="391" t="str" cm="1">
        <f t="array" aca="1" ref="N27" ca="1">_xlfn.SWITCH(fwy_moe_type,"DCM",AVERAGEIFS('VISSIM DCP Outputs'!$D:$D, 'VISSIM DCP Outputs'!$B:$B, $E$3,'VISSIM DCP Outputs'!$C:$C,$C27),"Link Eval","--")</f>
        <v>--</v>
      </c>
      <c r="O27" s="264" t="str" cm="1">
        <f t="array" aca="1" ref="O27" ca="1">_xlfn.SWITCH(fwy_moe_type,"DCM",AVERAGEIFS('VISSIM DCP Outputs'!$G:$G, 'VISSIM DCP Outputs'!$B:$B, $E$3,'VISSIM DCP Outputs'!$C:$C,$C27),"Link Eval","--")</f>
        <v>--</v>
      </c>
      <c r="P27" s="695" t="str">
        <f t="shared" ca="1" si="3"/>
        <v>--</v>
      </c>
      <c r="Q27" s="264" t="str">
        <f t="shared" ca="1" si="4"/>
        <v>--</v>
      </c>
      <c r="R27" s="378" t="str">
        <f t="shared" ca="1" si="5"/>
        <v>--</v>
      </c>
      <c r="T27" s="667" t="str">
        <f ca="1">IFERROR(AVERAGEIFS('VISSIM Link Segment Outputs'!$M:$M, 'VISSIM DCP Outputs'!$B:$B, $G$3,'VISSIM Link Segment Outputs'!$A:$A, "AVG",'VISSIM Link Segment Outputs'!$D:$D, D27),"")</f>
        <v/>
      </c>
      <c r="U27" s="667" t="str">
        <f ca="1">IFERROR(AVERAGEIFS('VISSIM Link Segment Outputs'!$M:$M, 'VISSIM DCP Outputs'!$B:$B, $G$3,'VISSIM Link Segment Outputs'!$A:$A, "AVG",'VISSIM Link Segment Outputs'!$D:$D, E27),"")</f>
        <v/>
      </c>
      <c r="V27" s="667" t="str">
        <f ca="1">IFERROR(AVERAGEIFS('VISSIM Link Segment Outputs'!$M:$M, 'VISSIM DCP Outputs'!$B:$B, $G$3,'VISSIM Link Segment Outputs'!$A:$A, "AVG",'VISSIM Link Segment Outputs'!$D:$D, F27),"")</f>
        <v/>
      </c>
      <c r="W27" s="667" t="str">
        <f ca="1">IFERROR(AVERAGEIFS('VISSIM Link Segment Outputs'!$M:$M, 'VISSIM DCP Outputs'!$B:$B, $G$3,'VISSIM Link Segment Outputs'!$A:$A, "AVG",'VISSIM Link Segment Outputs'!$D:$D, G27),"")</f>
        <v/>
      </c>
      <c r="X27" s="667" t="str">
        <f ca="1">IFERROR(AVERAGEIFS('VISSIM Link Segment Outputs'!$M:$M, 'VISSIM DCP Outputs'!$B:$B, $G$3,'VISSIM Link Segment Outputs'!$A:$A, "AVG",'VISSIM Link Segment Outputs'!$D:$D, H27),"")</f>
        <v/>
      </c>
      <c r="Y27" s="446"/>
      <c r="Z27" s="445" t="str">
        <f>IFERROR(AVERAGEIFS('VISSIM Link Segment Outputs'!$I:$I, 'VISSIM DCP Outputs'!$B:$B, $G$3, 'VISSIM Link Segment Outputs'!$A:$A, "AVG",'VISSIM Link Segment Outputs'!$D:$D, D27),"")</f>
        <v/>
      </c>
      <c r="AA27" s="445" t="str">
        <f>IFERROR(AVERAGEIFS('VISSIM Link Segment Outputs'!$I:$I, 'VISSIM DCP Outputs'!$B:$B, $G$3, 'VISSIM Link Segment Outputs'!$A:$A, "AVG",'VISSIM Link Segment Outputs'!$D:$D, E27),"")</f>
        <v/>
      </c>
      <c r="AB27" s="445" t="str">
        <f>IFERROR(AVERAGEIFS('VISSIM Link Segment Outputs'!$I:$I, 'VISSIM DCP Outputs'!$B:$B, $G$3, 'VISSIM Link Segment Outputs'!$A:$A, "AVG",'VISSIM Link Segment Outputs'!$D:$D, F27),"")</f>
        <v/>
      </c>
      <c r="AC27" s="445" t="str">
        <f>IFERROR(AVERAGEIFS('VISSIM Link Segment Outputs'!$I:$I, 'VISSIM DCP Outputs'!$B:$B, $G$3, 'VISSIM Link Segment Outputs'!$A:$A, "AVG",'VISSIM Link Segment Outputs'!$D:$D, G27),"")</f>
        <v/>
      </c>
      <c r="AD27" s="445" t="str">
        <f>IFERROR(AVERAGEIFS('VISSIM Link Segment Outputs'!$I:$I, 'VISSIM DCP Outputs'!$B:$B, $G$3, 'VISSIM Link Segment Outputs'!$A:$A, "AVG",'VISSIM Link Segment Outputs'!$D:$D, H27),"")</f>
        <v/>
      </c>
      <c r="AE27" s="446"/>
      <c r="AF27" s="445" t="str">
        <f>IFERROR(AVERAGEIFS('VISSIM Link Segment Outputs'!$E:$E, 'VISSIM DCP Outputs'!$B:$B, $G$3, 'VISSIM Link Segment Outputs'!$A:$A, "AVG",'VISSIM Link Segment Outputs'!$D:$D, D27),"")</f>
        <v/>
      </c>
      <c r="AG27" s="445" t="str">
        <f>IFERROR(AVERAGEIFS('VISSIM Link Segment Outputs'!$E:$E, 'VISSIM DCP Outputs'!$B:$B, $G$3, 'VISSIM Link Segment Outputs'!$A:$A, "AVG",'VISSIM Link Segment Outputs'!$D:$D, E27),"")</f>
        <v/>
      </c>
      <c r="AH27" s="445" t="str">
        <f>IFERROR(AVERAGEIFS('VISSIM Link Segment Outputs'!$E:$E, 'VISSIM DCP Outputs'!$B:$B, $G$3, 'VISSIM Link Segment Outputs'!$A:$A, "AVG",'VISSIM Link Segment Outputs'!$D:$D, F27),"")</f>
        <v/>
      </c>
      <c r="AI27" s="445" t="str">
        <f>IFERROR(AVERAGEIFS('VISSIM Link Segment Outputs'!$E:$E, 'VISSIM DCP Outputs'!$B:$B, $G$3, 'VISSIM Link Segment Outputs'!$A:$A, "AVG",'VISSIM Link Segment Outputs'!$D:$D, G27),"")</f>
        <v/>
      </c>
      <c r="AJ27" s="445" t="str">
        <f>IFERROR(AVERAGEIFS('VISSIM Link Segment Outputs'!$E:$E, 'VISSIM DCP Outputs'!$B:$B, $G$3, 'VISSIM Link Segment Outputs'!$A:$A, "AVG",'VISSIM Link Segment Outputs'!$D:$D, H27),"")</f>
        <v/>
      </c>
      <c r="AL27" s="667">
        <f ca="1">IFERROR(SUMIFS('VISSIM Link Segment Outputs'!$Q:$Q, 'VISSIM DCP Outputs'!$B:$B, $G$3, 'VISSIM Link Segment Outputs'!$A:$A, "AVG",'VISSIM Link Segment Outputs'!$D:$D, D27),"")</f>
        <v>0</v>
      </c>
      <c r="AM27" s="667">
        <f ca="1">IFERROR(SUMIFS('VISSIM Link Segment Outputs'!$Q:$Q, 'VISSIM DCP Outputs'!$B:$B, $G$3, 'VISSIM Link Segment Outputs'!$A:$A, "AVG",'VISSIM Link Segment Outputs'!$D:$D, E27),"")</f>
        <v>0</v>
      </c>
      <c r="AN27" s="667">
        <f ca="1">IFERROR(SUMIFS('VISSIM Link Segment Outputs'!$Q:$Q, 'VISSIM DCP Outputs'!$B:$B, $G$3, 'VISSIM Link Segment Outputs'!$A:$A, "AVG",'VISSIM Link Segment Outputs'!$D:$D, F27),"")</f>
        <v>0</v>
      </c>
      <c r="AO27" s="667">
        <f ca="1">IFERROR(SUMIFS('VISSIM Link Segment Outputs'!$Q:$Q, 'VISSIM DCP Outputs'!$B:$B, $G$3, 'VISSIM Link Segment Outputs'!$A:$A, "AVG",'VISSIM Link Segment Outputs'!$D:$D, G27),"")</f>
        <v>0</v>
      </c>
      <c r="AP27" s="667">
        <f ca="1">IFERROR(SUMIFS('VISSIM Link Segment Outputs'!$Q:$Q, 'VISSIM DCP Outputs'!$B:$B, $G$3, 'VISSIM Link Segment Outputs'!$A:$A, "AVG",'VISSIM Link Segment Outputs'!$D:$D, H27),"")</f>
        <v>0</v>
      </c>
      <c r="AR27" s="665" t="str">
        <f ca="1">IFERROR(AVERAGEIFS('VISSIM Link Segment Outputs'!$R:$R, 'VISSIM Link Segment Outputs'!$A:$A, "AVG",'VISSIM Link Segment Outputs'!$D:$D, D27),"")</f>
        <v/>
      </c>
    </row>
    <row r="28" spans="1:44" x14ac:dyDescent="0.35">
      <c r="A28" s="551" t="str">
        <f t="shared" si="1"/>
        <v>H</v>
      </c>
      <c r="B28" s="150">
        <f>'Input - Freeways'!$B26</f>
        <v>22</v>
      </c>
      <c r="C28" s="150">
        <f>INDEX('Input - Freeways'!$B$4:$AG$105,MATCH($B28,'Input - Freeways'!$B$4:$B$105,0),MATCH(C$6,'Input - Freeways'!$B$4:$AG$4,0))</f>
        <v>0</v>
      </c>
      <c r="D28" s="150" t="str">
        <f t="shared" si="2"/>
        <v>0</v>
      </c>
      <c r="E28" s="150" t="str">
        <f t="shared" si="2"/>
        <v/>
      </c>
      <c r="F28" s="150" t="str">
        <f t="shared" si="2"/>
        <v/>
      </c>
      <c r="G28" s="150" t="str">
        <f t="shared" si="2"/>
        <v/>
      </c>
      <c r="H28" s="150" t="str">
        <f t="shared" si="2"/>
        <v/>
      </c>
      <c r="J28" s="377">
        <f>'Input - Freeways'!$C26</f>
        <v>0</v>
      </c>
      <c r="K28" s="406">
        <f>'Input - Freeways'!$D26</f>
        <v>0</v>
      </c>
      <c r="L28" s="267">
        <f>'Input - Freeways'!$E26</f>
        <v>0</v>
      </c>
      <c r="M28" s="679">
        <f>'Input - Freeways'!$F26</f>
        <v>0</v>
      </c>
      <c r="N28" s="391" t="str" cm="1">
        <f t="array" aca="1" ref="N28" ca="1">_xlfn.SWITCH(fwy_moe_type,"DCM",AVERAGEIFS('VISSIM DCP Outputs'!$D:$D, 'VISSIM DCP Outputs'!$B:$B, $E$3,'VISSIM DCP Outputs'!$C:$C,$C28),"Link Eval","--")</f>
        <v>--</v>
      </c>
      <c r="O28" s="264" t="str" cm="1">
        <f t="array" aca="1" ref="O28" ca="1">_xlfn.SWITCH(fwy_moe_type,"DCM",AVERAGEIFS('VISSIM DCP Outputs'!$G:$G, 'VISSIM DCP Outputs'!$B:$B, $E$3,'VISSIM DCP Outputs'!$C:$C,$C28),"Link Eval","--")</f>
        <v>--</v>
      </c>
      <c r="P28" s="695" t="str">
        <f t="shared" ca="1" si="3"/>
        <v>--</v>
      </c>
      <c r="Q28" s="264" t="str">
        <f t="shared" ca="1" si="4"/>
        <v>--</v>
      </c>
      <c r="R28" s="378" t="str">
        <f t="shared" ca="1" si="5"/>
        <v>--</v>
      </c>
      <c r="T28" s="667" t="str">
        <f ca="1">IFERROR(AVERAGEIFS('VISSIM Link Segment Outputs'!$M:$M, 'VISSIM DCP Outputs'!$B:$B, $G$3,'VISSIM Link Segment Outputs'!$A:$A, "AVG",'VISSIM Link Segment Outputs'!$D:$D, D28),"")</f>
        <v/>
      </c>
      <c r="U28" s="667" t="str">
        <f ca="1">IFERROR(AVERAGEIFS('VISSIM Link Segment Outputs'!$M:$M, 'VISSIM DCP Outputs'!$B:$B, $G$3,'VISSIM Link Segment Outputs'!$A:$A, "AVG",'VISSIM Link Segment Outputs'!$D:$D, E28),"")</f>
        <v/>
      </c>
      <c r="V28" s="667" t="str">
        <f ca="1">IFERROR(AVERAGEIFS('VISSIM Link Segment Outputs'!$M:$M, 'VISSIM DCP Outputs'!$B:$B, $G$3,'VISSIM Link Segment Outputs'!$A:$A, "AVG",'VISSIM Link Segment Outputs'!$D:$D, F28),"")</f>
        <v/>
      </c>
      <c r="W28" s="667" t="str">
        <f ca="1">IFERROR(AVERAGEIFS('VISSIM Link Segment Outputs'!$M:$M, 'VISSIM DCP Outputs'!$B:$B, $G$3,'VISSIM Link Segment Outputs'!$A:$A, "AVG",'VISSIM Link Segment Outputs'!$D:$D, G28),"")</f>
        <v/>
      </c>
      <c r="X28" s="667" t="str">
        <f ca="1">IFERROR(AVERAGEIFS('VISSIM Link Segment Outputs'!$M:$M, 'VISSIM DCP Outputs'!$B:$B, $G$3,'VISSIM Link Segment Outputs'!$A:$A, "AVG",'VISSIM Link Segment Outputs'!$D:$D, H28),"")</f>
        <v/>
      </c>
      <c r="Y28" s="446"/>
      <c r="Z28" s="445" t="str">
        <f>IFERROR(AVERAGEIFS('VISSIM Link Segment Outputs'!$I:$I, 'VISSIM DCP Outputs'!$B:$B, $G$3, 'VISSIM Link Segment Outputs'!$A:$A, "AVG",'VISSIM Link Segment Outputs'!$D:$D, D28),"")</f>
        <v/>
      </c>
      <c r="AA28" s="445" t="str">
        <f>IFERROR(AVERAGEIFS('VISSIM Link Segment Outputs'!$I:$I, 'VISSIM DCP Outputs'!$B:$B, $G$3, 'VISSIM Link Segment Outputs'!$A:$A, "AVG",'VISSIM Link Segment Outputs'!$D:$D, E28),"")</f>
        <v/>
      </c>
      <c r="AB28" s="445" t="str">
        <f>IFERROR(AVERAGEIFS('VISSIM Link Segment Outputs'!$I:$I, 'VISSIM DCP Outputs'!$B:$B, $G$3, 'VISSIM Link Segment Outputs'!$A:$A, "AVG",'VISSIM Link Segment Outputs'!$D:$D, F28),"")</f>
        <v/>
      </c>
      <c r="AC28" s="445" t="str">
        <f>IFERROR(AVERAGEIFS('VISSIM Link Segment Outputs'!$I:$I, 'VISSIM DCP Outputs'!$B:$B, $G$3, 'VISSIM Link Segment Outputs'!$A:$A, "AVG",'VISSIM Link Segment Outputs'!$D:$D, G28),"")</f>
        <v/>
      </c>
      <c r="AD28" s="445" t="str">
        <f>IFERROR(AVERAGEIFS('VISSIM Link Segment Outputs'!$I:$I, 'VISSIM DCP Outputs'!$B:$B, $G$3, 'VISSIM Link Segment Outputs'!$A:$A, "AVG",'VISSIM Link Segment Outputs'!$D:$D, H28),"")</f>
        <v/>
      </c>
      <c r="AE28" s="446"/>
      <c r="AF28" s="445" t="str">
        <f>IFERROR(AVERAGEIFS('VISSIM Link Segment Outputs'!$E:$E, 'VISSIM DCP Outputs'!$B:$B, $G$3, 'VISSIM Link Segment Outputs'!$A:$A, "AVG",'VISSIM Link Segment Outputs'!$D:$D, D28),"")</f>
        <v/>
      </c>
      <c r="AG28" s="445" t="str">
        <f>IFERROR(AVERAGEIFS('VISSIM Link Segment Outputs'!$E:$E, 'VISSIM DCP Outputs'!$B:$B, $G$3, 'VISSIM Link Segment Outputs'!$A:$A, "AVG",'VISSIM Link Segment Outputs'!$D:$D, E28),"")</f>
        <v/>
      </c>
      <c r="AH28" s="445" t="str">
        <f>IFERROR(AVERAGEIFS('VISSIM Link Segment Outputs'!$E:$E, 'VISSIM DCP Outputs'!$B:$B, $G$3, 'VISSIM Link Segment Outputs'!$A:$A, "AVG",'VISSIM Link Segment Outputs'!$D:$D, F28),"")</f>
        <v/>
      </c>
      <c r="AI28" s="445" t="str">
        <f>IFERROR(AVERAGEIFS('VISSIM Link Segment Outputs'!$E:$E, 'VISSIM DCP Outputs'!$B:$B, $G$3, 'VISSIM Link Segment Outputs'!$A:$A, "AVG",'VISSIM Link Segment Outputs'!$D:$D, G28),"")</f>
        <v/>
      </c>
      <c r="AJ28" s="445" t="str">
        <f>IFERROR(AVERAGEIFS('VISSIM Link Segment Outputs'!$E:$E, 'VISSIM DCP Outputs'!$B:$B, $G$3, 'VISSIM Link Segment Outputs'!$A:$A, "AVG",'VISSIM Link Segment Outputs'!$D:$D, H28),"")</f>
        <v/>
      </c>
      <c r="AL28" s="667">
        <f ca="1">IFERROR(SUMIFS('VISSIM Link Segment Outputs'!$Q:$Q, 'VISSIM DCP Outputs'!$B:$B, $G$3, 'VISSIM Link Segment Outputs'!$A:$A, "AVG",'VISSIM Link Segment Outputs'!$D:$D, D28),"")</f>
        <v>0</v>
      </c>
      <c r="AM28" s="667">
        <f ca="1">IFERROR(SUMIFS('VISSIM Link Segment Outputs'!$Q:$Q, 'VISSIM DCP Outputs'!$B:$B, $G$3, 'VISSIM Link Segment Outputs'!$A:$A, "AVG",'VISSIM Link Segment Outputs'!$D:$D, E28),"")</f>
        <v>0</v>
      </c>
      <c r="AN28" s="667">
        <f ca="1">IFERROR(SUMIFS('VISSIM Link Segment Outputs'!$Q:$Q, 'VISSIM DCP Outputs'!$B:$B, $G$3, 'VISSIM Link Segment Outputs'!$A:$A, "AVG",'VISSIM Link Segment Outputs'!$D:$D, F28),"")</f>
        <v>0</v>
      </c>
      <c r="AO28" s="667">
        <f ca="1">IFERROR(SUMIFS('VISSIM Link Segment Outputs'!$Q:$Q, 'VISSIM DCP Outputs'!$B:$B, $G$3, 'VISSIM Link Segment Outputs'!$A:$A, "AVG",'VISSIM Link Segment Outputs'!$D:$D, G28),"")</f>
        <v>0</v>
      </c>
      <c r="AP28" s="667">
        <f ca="1">IFERROR(SUMIFS('VISSIM Link Segment Outputs'!$Q:$Q, 'VISSIM DCP Outputs'!$B:$B, $G$3, 'VISSIM Link Segment Outputs'!$A:$A, "AVG",'VISSIM Link Segment Outputs'!$D:$D, H28),"")</f>
        <v>0</v>
      </c>
      <c r="AR28" s="665" t="str">
        <f ca="1">IFERROR(AVERAGEIFS('VISSIM Link Segment Outputs'!$R:$R, 'VISSIM Link Segment Outputs'!$A:$A, "AVG",'VISSIM Link Segment Outputs'!$D:$D, D28),"")</f>
        <v/>
      </c>
    </row>
    <row r="29" spans="1:44" x14ac:dyDescent="0.35">
      <c r="A29" s="551" t="str">
        <f t="shared" si="1"/>
        <v>H</v>
      </c>
      <c r="B29" s="150">
        <f>'Input - Freeways'!$B27</f>
        <v>23</v>
      </c>
      <c r="C29" s="150">
        <f>INDEX('Input - Freeways'!$B$4:$AG$105,MATCH($B29,'Input - Freeways'!$B$4:$B$105,0),MATCH(C$6,'Input - Freeways'!$B$4:$AG$4,0))</f>
        <v>0</v>
      </c>
      <c r="D29" s="150" t="str">
        <f t="shared" si="2"/>
        <v>0</v>
      </c>
      <c r="E29" s="150" t="str">
        <f t="shared" si="2"/>
        <v/>
      </c>
      <c r="F29" s="150" t="str">
        <f t="shared" si="2"/>
        <v/>
      </c>
      <c r="G29" s="150" t="str">
        <f t="shared" si="2"/>
        <v/>
      </c>
      <c r="H29" s="150" t="str">
        <f t="shared" si="2"/>
        <v/>
      </c>
      <c r="J29" s="377">
        <f>'Input - Freeways'!$C27</f>
        <v>0</v>
      </c>
      <c r="K29" s="406">
        <f>'Input - Freeways'!$D27</f>
        <v>0</v>
      </c>
      <c r="L29" s="267">
        <f>'Input - Freeways'!$E27</f>
        <v>0</v>
      </c>
      <c r="M29" s="679">
        <f>'Input - Freeways'!$F27</f>
        <v>0</v>
      </c>
      <c r="N29" s="391" t="str" cm="1">
        <f t="array" aca="1" ref="N29" ca="1">_xlfn.SWITCH(fwy_moe_type,"DCM",AVERAGEIFS('VISSIM DCP Outputs'!$D:$D, 'VISSIM DCP Outputs'!$B:$B, $E$3,'VISSIM DCP Outputs'!$C:$C,$C29),"Link Eval","--")</f>
        <v>--</v>
      </c>
      <c r="O29" s="264" t="str" cm="1">
        <f t="array" aca="1" ref="O29" ca="1">_xlfn.SWITCH(fwy_moe_type,"DCM",AVERAGEIFS('VISSIM DCP Outputs'!$G:$G, 'VISSIM DCP Outputs'!$B:$B, $E$3,'VISSIM DCP Outputs'!$C:$C,$C29),"Link Eval","--")</f>
        <v>--</v>
      </c>
      <c r="P29" s="695" t="str">
        <f t="shared" ca="1" si="3"/>
        <v>--</v>
      </c>
      <c r="Q29" s="264" t="str">
        <f t="shared" ca="1" si="4"/>
        <v>--</v>
      </c>
      <c r="R29" s="378" t="str">
        <f t="shared" ca="1" si="5"/>
        <v>--</v>
      </c>
      <c r="T29" s="667" t="str">
        <f ca="1">IFERROR(AVERAGEIFS('VISSIM Link Segment Outputs'!$M:$M, 'VISSIM DCP Outputs'!$B:$B, $G$3,'VISSIM Link Segment Outputs'!$A:$A, "AVG",'VISSIM Link Segment Outputs'!$D:$D, D29),"")</f>
        <v/>
      </c>
      <c r="U29" s="667" t="str">
        <f ca="1">IFERROR(AVERAGEIFS('VISSIM Link Segment Outputs'!$M:$M, 'VISSIM DCP Outputs'!$B:$B, $G$3,'VISSIM Link Segment Outputs'!$A:$A, "AVG",'VISSIM Link Segment Outputs'!$D:$D, E29),"")</f>
        <v/>
      </c>
      <c r="V29" s="667" t="str">
        <f ca="1">IFERROR(AVERAGEIFS('VISSIM Link Segment Outputs'!$M:$M, 'VISSIM DCP Outputs'!$B:$B, $G$3,'VISSIM Link Segment Outputs'!$A:$A, "AVG",'VISSIM Link Segment Outputs'!$D:$D, F29),"")</f>
        <v/>
      </c>
      <c r="W29" s="667" t="str">
        <f ca="1">IFERROR(AVERAGEIFS('VISSIM Link Segment Outputs'!$M:$M, 'VISSIM DCP Outputs'!$B:$B, $G$3,'VISSIM Link Segment Outputs'!$A:$A, "AVG",'VISSIM Link Segment Outputs'!$D:$D, G29),"")</f>
        <v/>
      </c>
      <c r="X29" s="667" t="str">
        <f ca="1">IFERROR(AVERAGEIFS('VISSIM Link Segment Outputs'!$M:$M, 'VISSIM DCP Outputs'!$B:$B, $G$3,'VISSIM Link Segment Outputs'!$A:$A, "AVG",'VISSIM Link Segment Outputs'!$D:$D, H29),"")</f>
        <v/>
      </c>
      <c r="Y29" s="446"/>
      <c r="Z29" s="445" t="str">
        <f>IFERROR(AVERAGEIFS('VISSIM Link Segment Outputs'!$I:$I, 'VISSIM DCP Outputs'!$B:$B, $G$3, 'VISSIM Link Segment Outputs'!$A:$A, "AVG",'VISSIM Link Segment Outputs'!$D:$D, D29),"")</f>
        <v/>
      </c>
      <c r="AA29" s="445" t="str">
        <f>IFERROR(AVERAGEIFS('VISSIM Link Segment Outputs'!$I:$I, 'VISSIM DCP Outputs'!$B:$B, $G$3, 'VISSIM Link Segment Outputs'!$A:$A, "AVG",'VISSIM Link Segment Outputs'!$D:$D, E29),"")</f>
        <v/>
      </c>
      <c r="AB29" s="445" t="str">
        <f>IFERROR(AVERAGEIFS('VISSIM Link Segment Outputs'!$I:$I, 'VISSIM DCP Outputs'!$B:$B, $G$3, 'VISSIM Link Segment Outputs'!$A:$A, "AVG",'VISSIM Link Segment Outputs'!$D:$D, F29),"")</f>
        <v/>
      </c>
      <c r="AC29" s="445" t="str">
        <f>IFERROR(AVERAGEIFS('VISSIM Link Segment Outputs'!$I:$I, 'VISSIM DCP Outputs'!$B:$B, $G$3, 'VISSIM Link Segment Outputs'!$A:$A, "AVG",'VISSIM Link Segment Outputs'!$D:$D, G29),"")</f>
        <v/>
      </c>
      <c r="AD29" s="445" t="str">
        <f>IFERROR(AVERAGEIFS('VISSIM Link Segment Outputs'!$I:$I, 'VISSIM DCP Outputs'!$B:$B, $G$3, 'VISSIM Link Segment Outputs'!$A:$A, "AVG",'VISSIM Link Segment Outputs'!$D:$D, H29),"")</f>
        <v/>
      </c>
      <c r="AE29" s="446"/>
      <c r="AF29" s="445" t="str">
        <f>IFERROR(AVERAGEIFS('VISSIM Link Segment Outputs'!$E:$E, 'VISSIM DCP Outputs'!$B:$B, $G$3, 'VISSIM Link Segment Outputs'!$A:$A, "AVG",'VISSIM Link Segment Outputs'!$D:$D, D29),"")</f>
        <v/>
      </c>
      <c r="AG29" s="445" t="str">
        <f>IFERROR(AVERAGEIFS('VISSIM Link Segment Outputs'!$E:$E, 'VISSIM DCP Outputs'!$B:$B, $G$3, 'VISSIM Link Segment Outputs'!$A:$A, "AVG",'VISSIM Link Segment Outputs'!$D:$D, E29),"")</f>
        <v/>
      </c>
      <c r="AH29" s="445" t="str">
        <f>IFERROR(AVERAGEIFS('VISSIM Link Segment Outputs'!$E:$E, 'VISSIM DCP Outputs'!$B:$B, $G$3, 'VISSIM Link Segment Outputs'!$A:$A, "AVG",'VISSIM Link Segment Outputs'!$D:$D, F29),"")</f>
        <v/>
      </c>
      <c r="AI29" s="445" t="str">
        <f>IFERROR(AVERAGEIFS('VISSIM Link Segment Outputs'!$E:$E, 'VISSIM DCP Outputs'!$B:$B, $G$3, 'VISSIM Link Segment Outputs'!$A:$A, "AVG",'VISSIM Link Segment Outputs'!$D:$D, G29),"")</f>
        <v/>
      </c>
      <c r="AJ29" s="445" t="str">
        <f>IFERROR(AVERAGEIFS('VISSIM Link Segment Outputs'!$E:$E, 'VISSIM DCP Outputs'!$B:$B, $G$3, 'VISSIM Link Segment Outputs'!$A:$A, "AVG",'VISSIM Link Segment Outputs'!$D:$D, H29),"")</f>
        <v/>
      </c>
      <c r="AL29" s="667">
        <f ca="1">IFERROR(SUMIFS('VISSIM Link Segment Outputs'!$Q:$Q, 'VISSIM DCP Outputs'!$B:$B, $G$3, 'VISSIM Link Segment Outputs'!$A:$A, "AVG",'VISSIM Link Segment Outputs'!$D:$D, D29),"")</f>
        <v>0</v>
      </c>
      <c r="AM29" s="667">
        <f ca="1">IFERROR(SUMIFS('VISSIM Link Segment Outputs'!$Q:$Q, 'VISSIM DCP Outputs'!$B:$B, $G$3, 'VISSIM Link Segment Outputs'!$A:$A, "AVG",'VISSIM Link Segment Outputs'!$D:$D, E29),"")</f>
        <v>0</v>
      </c>
      <c r="AN29" s="667">
        <f ca="1">IFERROR(SUMIFS('VISSIM Link Segment Outputs'!$Q:$Q, 'VISSIM DCP Outputs'!$B:$B, $G$3, 'VISSIM Link Segment Outputs'!$A:$A, "AVG",'VISSIM Link Segment Outputs'!$D:$D, F29),"")</f>
        <v>0</v>
      </c>
      <c r="AO29" s="667">
        <f ca="1">IFERROR(SUMIFS('VISSIM Link Segment Outputs'!$Q:$Q, 'VISSIM DCP Outputs'!$B:$B, $G$3, 'VISSIM Link Segment Outputs'!$A:$A, "AVG",'VISSIM Link Segment Outputs'!$D:$D, G29),"")</f>
        <v>0</v>
      </c>
      <c r="AP29" s="667">
        <f ca="1">IFERROR(SUMIFS('VISSIM Link Segment Outputs'!$Q:$Q, 'VISSIM DCP Outputs'!$B:$B, $G$3, 'VISSIM Link Segment Outputs'!$A:$A, "AVG",'VISSIM Link Segment Outputs'!$D:$D, H29),"")</f>
        <v>0</v>
      </c>
      <c r="AR29" s="665" t="str">
        <f ca="1">IFERROR(AVERAGEIFS('VISSIM Link Segment Outputs'!$R:$R, 'VISSIM Link Segment Outputs'!$A:$A, "AVG",'VISSIM Link Segment Outputs'!$D:$D, D29),"")</f>
        <v/>
      </c>
    </row>
    <row r="30" spans="1:44" x14ac:dyDescent="0.35">
      <c r="A30" s="551" t="str">
        <f t="shared" si="1"/>
        <v>H</v>
      </c>
      <c r="B30" s="150">
        <f>'Input - Freeways'!$B28</f>
        <v>24</v>
      </c>
      <c r="C30" s="150">
        <f>INDEX('Input - Freeways'!$B$4:$AG$105,MATCH($B30,'Input - Freeways'!$B$4:$B$105,0),MATCH(C$6,'Input - Freeways'!$B$4:$AG$4,0))</f>
        <v>0</v>
      </c>
      <c r="D30" s="150" t="str">
        <f t="shared" si="2"/>
        <v>0</v>
      </c>
      <c r="E30" s="150" t="str">
        <f t="shared" si="2"/>
        <v/>
      </c>
      <c r="F30" s="150" t="str">
        <f t="shared" si="2"/>
        <v/>
      </c>
      <c r="G30" s="150" t="str">
        <f t="shared" si="2"/>
        <v/>
      </c>
      <c r="H30" s="150" t="str">
        <f t="shared" si="2"/>
        <v/>
      </c>
      <c r="J30" s="377">
        <f>'Input - Freeways'!$C28</f>
        <v>0</v>
      </c>
      <c r="K30" s="406">
        <f>'Input - Freeways'!$D28</f>
        <v>0</v>
      </c>
      <c r="L30" s="267">
        <f>'Input - Freeways'!$E28</f>
        <v>0</v>
      </c>
      <c r="M30" s="679">
        <f>'Input - Freeways'!$F28</f>
        <v>0</v>
      </c>
      <c r="N30" s="391" t="str" cm="1">
        <f t="array" aca="1" ref="N30" ca="1">_xlfn.SWITCH(fwy_moe_type,"DCM",AVERAGEIFS('VISSIM DCP Outputs'!$D:$D, 'VISSIM DCP Outputs'!$B:$B, $E$3,'VISSIM DCP Outputs'!$C:$C,$C30),"Link Eval","--")</f>
        <v>--</v>
      </c>
      <c r="O30" s="264" t="str" cm="1">
        <f t="array" aca="1" ref="O30" ca="1">_xlfn.SWITCH(fwy_moe_type,"DCM",AVERAGEIFS('VISSIM DCP Outputs'!$G:$G, 'VISSIM DCP Outputs'!$B:$B, $E$3,'VISSIM DCP Outputs'!$C:$C,$C30),"Link Eval","--")</f>
        <v>--</v>
      </c>
      <c r="P30" s="695" t="str">
        <f t="shared" ca="1" si="3"/>
        <v>--</v>
      </c>
      <c r="Q30" s="264" t="str">
        <f t="shared" ca="1" si="4"/>
        <v>--</v>
      </c>
      <c r="R30" s="378" t="str">
        <f t="shared" ca="1" si="5"/>
        <v>--</v>
      </c>
      <c r="T30" s="667" t="str">
        <f ca="1">IFERROR(AVERAGEIFS('VISSIM Link Segment Outputs'!$M:$M, 'VISSIM DCP Outputs'!$B:$B, $G$3,'VISSIM Link Segment Outputs'!$A:$A, "AVG",'VISSIM Link Segment Outputs'!$D:$D, D30),"")</f>
        <v/>
      </c>
      <c r="U30" s="667" t="str">
        <f ca="1">IFERROR(AVERAGEIFS('VISSIM Link Segment Outputs'!$M:$M, 'VISSIM DCP Outputs'!$B:$B, $G$3,'VISSIM Link Segment Outputs'!$A:$A, "AVG",'VISSIM Link Segment Outputs'!$D:$D, E30),"")</f>
        <v/>
      </c>
      <c r="V30" s="667" t="str">
        <f ca="1">IFERROR(AVERAGEIFS('VISSIM Link Segment Outputs'!$M:$M, 'VISSIM DCP Outputs'!$B:$B, $G$3,'VISSIM Link Segment Outputs'!$A:$A, "AVG",'VISSIM Link Segment Outputs'!$D:$D, F30),"")</f>
        <v/>
      </c>
      <c r="W30" s="667" t="str">
        <f ca="1">IFERROR(AVERAGEIFS('VISSIM Link Segment Outputs'!$M:$M, 'VISSIM DCP Outputs'!$B:$B, $G$3,'VISSIM Link Segment Outputs'!$A:$A, "AVG",'VISSIM Link Segment Outputs'!$D:$D, G30),"")</f>
        <v/>
      </c>
      <c r="X30" s="667" t="str">
        <f ca="1">IFERROR(AVERAGEIFS('VISSIM Link Segment Outputs'!$M:$M, 'VISSIM DCP Outputs'!$B:$B, $G$3,'VISSIM Link Segment Outputs'!$A:$A, "AVG",'VISSIM Link Segment Outputs'!$D:$D, H30),"")</f>
        <v/>
      </c>
      <c r="Y30" s="446"/>
      <c r="Z30" s="445" t="str">
        <f>IFERROR(AVERAGEIFS('VISSIM Link Segment Outputs'!$I:$I, 'VISSIM DCP Outputs'!$B:$B, $G$3, 'VISSIM Link Segment Outputs'!$A:$A, "AVG",'VISSIM Link Segment Outputs'!$D:$D, D30),"")</f>
        <v/>
      </c>
      <c r="AA30" s="445" t="str">
        <f>IFERROR(AVERAGEIFS('VISSIM Link Segment Outputs'!$I:$I, 'VISSIM DCP Outputs'!$B:$B, $G$3, 'VISSIM Link Segment Outputs'!$A:$A, "AVG",'VISSIM Link Segment Outputs'!$D:$D, E30),"")</f>
        <v/>
      </c>
      <c r="AB30" s="445" t="str">
        <f>IFERROR(AVERAGEIFS('VISSIM Link Segment Outputs'!$I:$I, 'VISSIM DCP Outputs'!$B:$B, $G$3, 'VISSIM Link Segment Outputs'!$A:$A, "AVG",'VISSIM Link Segment Outputs'!$D:$D, F30),"")</f>
        <v/>
      </c>
      <c r="AC30" s="445" t="str">
        <f>IFERROR(AVERAGEIFS('VISSIM Link Segment Outputs'!$I:$I, 'VISSIM DCP Outputs'!$B:$B, $G$3, 'VISSIM Link Segment Outputs'!$A:$A, "AVG",'VISSIM Link Segment Outputs'!$D:$D, G30),"")</f>
        <v/>
      </c>
      <c r="AD30" s="445" t="str">
        <f>IFERROR(AVERAGEIFS('VISSIM Link Segment Outputs'!$I:$I, 'VISSIM DCP Outputs'!$B:$B, $G$3, 'VISSIM Link Segment Outputs'!$A:$A, "AVG",'VISSIM Link Segment Outputs'!$D:$D, H30),"")</f>
        <v/>
      </c>
      <c r="AE30" s="446"/>
      <c r="AF30" s="445" t="str">
        <f>IFERROR(AVERAGEIFS('VISSIM Link Segment Outputs'!$E:$E, 'VISSIM DCP Outputs'!$B:$B, $G$3, 'VISSIM Link Segment Outputs'!$A:$A, "AVG",'VISSIM Link Segment Outputs'!$D:$D, D30),"")</f>
        <v/>
      </c>
      <c r="AG30" s="445" t="str">
        <f>IFERROR(AVERAGEIFS('VISSIM Link Segment Outputs'!$E:$E, 'VISSIM DCP Outputs'!$B:$B, $G$3, 'VISSIM Link Segment Outputs'!$A:$A, "AVG",'VISSIM Link Segment Outputs'!$D:$D, E30),"")</f>
        <v/>
      </c>
      <c r="AH30" s="445" t="str">
        <f>IFERROR(AVERAGEIFS('VISSIM Link Segment Outputs'!$E:$E, 'VISSIM DCP Outputs'!$B:$B, $G$3, 'VISSIM Link Segment Outputs'!$A:$A, "AVG",'VISSIM Link Segment Outputs'!$D:$D, F30),"")</f>
        <v/>
      </c>
      <c r="AI30" s="445" t="str">
        <f>IFERROR(AVERAGEIFS('VISSIM Link Segment Outputs'!$E:$E, 'VISSIM DCP Outputs'!$B:$B, $G$3, 'VISSIM Link Segment Outputs'!$A:$A, "AVG",'VISSIM Link Segment Outputs'!$D:$D, G30),"")</f>
        <v/>
      </c>
      <c r="AJ30" s="445" t="str">
        <f>IFERROR(AVERAGEIFS('VISSIM Link Segment Outputs'!$E:$E, 'VISSIM DCP Outputs'!$B:$B, $G$3, 'VISSIM Link Segment Outputs'!$A:$A, "AVG",'VISSIM Link Segment Outputs'!$D:$D, H30),"")</f>
        <v/>
      </c>
      <c r="AL30" s="667">
        <f ca="1">IFERROR(SUMIFS('VISSIM Link Segment Outputs'!$Q:$Q, 'VISSIM DCP Outputs'!$B:$B, $G$3, 'VISSIM Link Segment Outputs'!$A:$A, "AVG",'VISSIM Link Segment Outputs'!$D:$D, D30),"")</f>
        <v>0</v>
      </c>
      <c r="AM30" s="667">
        <f ca="1">IFERROR(SUMIFS('VISSIM Link Segment Outputs'!$Q:$Q, 'VISSIM DCP Outputs'!$B:$B, $G$3, 'VISSIM Link Segment Outputs'!$A:$A, "AVG",'VISSIM Link Segment Outputs'!$D:$D, E30),"")</f>
        <v>0</v>
      </c>
      <c r="AN30" s="667">
        <f ca="1">IFERROR(SUMIFS('VISSIM Link Segment Outputs'!$Q:$Q, 'VISSIM DCP Outputs'!$B:$B, $G$3, 'VISSIM Link Segment Outputs'!$A:$A, "AVG",'VISSIM Link Segment Outputs'!$D:$D, F30),"")</f>
        <v>0</v>
      </c>
      <c r="AO30" s="667">
        <f ca="1">IFERROR(SUMIFS('VISSIM Link Segment Outputs'!$Q:$Q, 'VISSIM DCP Outputs'!$B:$B, $G$3, 'VISSIM Link Segment Outputs'!$A:$A, "AVG",'VISSIM Link Segment Outputs'!$D:$D, G30),"")</f>
        <v>0</v>
      </c>
      <c r="AP30" s="667">
        <f ca="1">IFERROR(SUMIFS('VISSIM Link Segment Outputs'!$Q:$Q, 'VISSIM DCP Outputs'!$B:$B, $G$3, 'VISSIM Link Segment Outputs'!$A:$A, "AVG",'VISSIM Link Segment Outputs'!$D:$D, H30),"")</f>
        <v>0</v>
      </c>
      <c r="AR30" s="665" t="str">
        <f ca="1">IFERROR(AVERAGEIFS('VISSIM Link Segment Outputs'!$R:$R, 'VISSIM Link Segment Outputs'!$A:$A, "AVG",'VISSIM Link Segment Outputs'!$D:$D, D30),"")</f>
        <v/>
      </c>
    </row>
    <row r="31" spans="1:44" x14ac:dyDescent="0.35">
      <c r="A31" s="551" t="str">
        <f t="shared" si="1"/>
        <v>H</v>
      </c>
      <c r="B31" s="150">
        <f>'Input - Freeways'!$B29</f>
        <v>25</v>
      </c>
      <c r="C31" s="150">
        <f>INDEX('Input - Freeways'!$B$4:$AG$105,MATCH($B31,'Input - Freeways'!$B$4:$B$105,0),MATCH(C$6,'Input - Freeways'!$B$4:$AG$4,0))</f>
        <v>0</v>
      </c>
      <c r="D31" s="150" t="str">
        <f t="shared" si="2"/>
        <v>0</v>
      </c>
      <c r="E31" s="150" t="str">
        <f t="shared" si="2"/>
        <v/>
      </c>
      <c r="F31" s="150" t="str">
        <f t="shared" si="2"/>
        <v/>
      </c>
      <c r="G31" s="150" t="str">
        <f t="shared" si="2"/>
        <v/>
      </c>
      <c r="H31" s="150" t="str">
        <f t="shared" si="2"/>
        <v/>
      </c>
      <c r="J31" s="377">
        <f>'Input - Freeways'!$C29</f>
        <v>0</v>
      </c>
      <c r="K31" s="406">
        <f>'Input - Freeways'!$D29</f>
        <v>0</v>
      </c>
      <c r="L31" s="267">
        <f>'Input - Freeways'!$E29</f>
        <v>0</v>
      </c>
      <c r="M31" s="679">
        <f>'Input - Freeways'!$F29</f>
        <v>0</v>
      </c>
      <c r="N31" s="391" t="str" cm="1">
        <f t="array" aca="1" ref="N31" ca="1">_xlfn.SWITCH(fwy_moe_type,"DCM",AVERAGEIFS('VISSIM DCP Outputs'!$D:$D, 'VISSIM DCP Outputs'!$B:$B, $E$3,'VISSIM DCP Outputs'!$C:$C,$C31),"Link Eval","--")</f>
        <v>--</v>
      </c>
      <c r="O31" s="264" t="str" cm="1">
        <f t="array" aca="1" ref="O31" ca="1">_xlfn.SWITCH(fwy_moe_type,"DCM",AVERAGEIFS('VISSIM DCP Outputs'!$G:$G, 'VISSIM DCP Outputs'!$B:$B, $E$3,'VISSIM DCP Outputs'!$C:$C,$C31),"Link Eval","--")</f>
        <v>--</v>
      </c>
      <c r="P31" s="695" t="str">
        <f t="shared" ca="1" si="3"/>
        <v>--</v>
      </c>
      <c r="Q31" s="264" t="str">
        <f t="shared" ca="1" si="4"/>
        <v>--</v>
      </c>
      <c r="R31" s="378" t="str">
        <f t="shared" ca="1" si="5"/>
        <v>--</v>
      </c>
      <c r="T31" s="667" t="str">
        <f ca="1">IFERROR(AVERAGEIFS('VISSIM Link Segment Outputs'!$M:$M, 'VISSIM DCP Outputs'!$B:$B, $G$3,'VISSIM Link Segment Outputs'!$A:$A, "AVG",'VISSIM Link Segment Outputs'!$D:$D, D31),"")</f>
        <v/>
      </c>
      <c r="U31" s="667" t="str">
        <f ca="1">IFERROR(AVERAGEIFS('VISSIM Link Segment Outputs'!$M:$M, 'VISSIM DCP Outputs'!$B:$B, $G$3,'VISSIM Link Segment Outputs'!$A:$A, "AVG",'VISSIM Link Segment Outputs'!$D:$D, E31),"")</f>
        <v/>
      </c>
      <c r="V31" s="667" t="str">
        <f ca="1">IFERROR(AVERAGEIFS('VISSIM Link Segment Outputs'!$M:$M, 'VISSIM DCP Outputs'!$B:$B, $G$3,'VISSIM Link Segment Outputs'!$A:$A, "AVG",'VISSIM Link Segment Outputs'!$D:$D, F31),"")</f>
        <v/>
      </c>
      <c r="W31" s="667" t="str">
        <f ca="1">IFERROR(AVERAGEIFS('VISSIM Link Segment Outputs'!$M:$M, 'VISSIM DCP Outputs'!$B:$B, $G$3,'VISSIM Link Segment Outputs'!$A:$A, "AVG",'VISSIM Link Segment Outputs'!$D:$D, G31),"")</f>
        <v/>
      </c>
      <c r="X31" s="667" t="str">
        <f ca="1">IFERROR(AVERAGEIFS('VISSIM Link Segment Outputs'!$M:$M, 'VISSIM DCP Outputs'!$B:$B, $G$3,'VISSIM Link Segment Outputs'!$A:$A, "AVG",'VISSIM Link Segment Outputs'!$D:$D, H31),"")</f>
        <v/>
      </c>
      <c r="Y31" s="446"/>
      <c r="Z31" s="445" t="str">
        <f>IFERROR(AVERAGEIFS('VISSIM Link Segment Outputs'!$I:$I, 'VISSIM DCP Outputs'!$B:$B, $G$3, 'VISSIM Link Segment Outputs'!$A:$A, "AVG",'VISSIM Link Segment Outputs'!$D:$D, D31),"")</f>
        <v/>
      </c>
      <c r="AA31" s="445" t="str">
        <f>IFERROR(AVERAGEIFS('VISSIM Link Segment Outputs'!$I:$I, 'VISSIM DCP Outputs'!$B:$B, $G$3, 'VISSIM Link Segment Outputs'!$A:$A, "AVG",'VISSIM Link Segment Outputs'!$D:$D, E31),"")</f>
        <v/>
      </c>
      <c r="AB31" s="445" t="str">
        <f>IFERROR(AVERAGEIFS('VISSIM Link Segment Outputs'!$I:$I, 'VISSIM DCP Outputs'!$B:$B, $G$3, 'VISSIM Link Segment Outputs'!$A:$A, "AVG",'VISSIM Link Segment Outputs'!$D:$D, F31),"")</f>
        <v/>
      </c>
      <c r="AC31" s="445" t="str">
        <f>IFERROR(AVERAGEIFS('VISSIM Link Segment Outputs'!$I:$I, 'VISSIM DCP Outputs'!$B:$B, $G$3, 'VISSIM Link Segment Outputs'!$A:$A, "AVG",'VISSIM Link Segment Outputs'!$D:$D, G31),"")</f>
        <v/>
      </c>
      <c r="AD31" s="445" t="str">
        <f>IFERROR(AVERAGEIFS('VISSIM Link Segment Outputs'!$I:$I, 'VISSIM DCP Outputs'!$B:$B, $G$3, 'VISSIM Link Segment Outputs'!$A:$A, "AVG",'VISSIM Link Segment Outputs'!$D:$D, H31),"")</f>
        <v/>
      </c>
      <c r="AE31" s="446"/>
      <c r="AF31" s="445" t="str">
        <f>IFERROR(AVERAGEIFS('VISSIM Link Segment Outputs'!$E:$E, 'VISSIM DCP Outputs'!$B:$B, $G$3, 'VISSIM Link Segment Outputs'!$A:$A, "AVG",'VISSIM Link Segment Outputs'!$D:$D, D31),"")</f>
        <v/>
      </c>
      <c r="AG31" s="445" t="str">
        <f>IFERROR(AVERAGEIFS('VISSIM Link Segment Outputs'!$E:$E, 'VISSIM DCP Outputs'!$B:$B, $G$3, 'VISSIM Link Segment Outputs'!$A:$A, "AVG",'VISSIM Link Segment Outputs'!$D:$D, E31),"")</f>
        <v/>
      </c>
      <c r="AH31" s="445" t="str">
        <f>IFERROR(AVERAGEIFS('VISSIM Link Segment Outputs'!$E:$E, 'VISSIM DCP Outputs'!$B:$B, $G$3, 'VISSIM Link Segment Outputs'!$A:$A, "AVG",'VISSIM Link Segment Outputs'!$D:$D, F31),"")</f>
        <v/>
      </c>
      <c r="AI31" s="445" t="str">
        <f>IFERROR(AVERAGEIFS('VISSIM Link Segment Outputs'!$E:$E, 'VISSIM DCP Outputs'!$B:$B, $G$3, 'VISSIM Link Segment Outputs'!$A:$A, "AVG",'VISSIM Link Segment Outputs'!$D:$D, G31),"")</f>
        <v/>
      </c>
      <c r="AJ31" s="445" t="str">
        <f>IFERROR(AVERAGEIFS('VISSIM Link Segment Outputs'!$E:$E, 'VISSIM DCP Outputs'!$B:$B, $G$3, 'VISSIM Link Segment Outputs'!$A:$A, "AVG",'VISSIM Link Segment Outputs'!$D:$D, H31),"")</f>
        <v/>
      </c>
      <c r="AL31" s="667">
        <f ca="1">IFERROR(SUMIFS('VISSIM Link Segment Outputs'!$Q:$Q, 'VISSIM DCP Outputs'!$B:$B, $G$3, 'VISSIM Link Segment Outputs'!$A:$A, "AVG",'VISSIM Link Segment Outputs'!$D:$D, D31),"")</f>
        <v>0</v>
      </c>
      <c r="AM31" s="667">
        <f ca="1">IFERROR(SUMIFS('VISSIM Link Segment Outputs'!$Q:$Q, 'VISSIM DCP Outputs'!$B:$B, $G$3, 'VISSIM Link Segment Outputs'!$A:$A, "AVG",'VISSIM Link Segment Outputs'!$D:$D, E31),"")</f>
        <v>0</v>
      </c>
      <c r="AN31" s="667">
        <f ca="1">IFERROR(SUMIFS('VISSIM Link Segment Outputs'!$Q:$Q, 'VISSIM DCP Outputs'!$B:$B, $G$3, 'VISSIM Link Segment Outputs'!$A:$A, "AVG",'VISSIM Link Segment Outputs'!$D:$D, F31),"")</f>
        <v>0</v>
      </c>
      <c r="AO31" s="667">
        <f ca="1">IFERROR(SUMIFS('VISSIM Link Segment Outputs'!$Q:$Q, 'VISSIM DCP Outputs'!$B:$B, $G$3, 'VISSIM Link Segment Outputs'!$A:$A, "AVG",'VISSIM Link Segment Outputs'!$D:$D, G31),"")</f>
        <v>0</v>
      </c>
      <c r="AP31" s="667">
        <f ca="1">IFERROR(SUMIFS('VISSIM Link Segment Outputs'!$Q:$Q, 'VISSIM DCP Outputs'!$B:$B, $G$3, 'VISSIM Link Segment Outputs'!$A:$A, "AVG",'VISSIM Link Segment Outputs'!$D:$D, H31),"")</f>
        <v>0</v>
      </c>
      <c r="AR31" s="665" t="str">
        <f ca="1">IFERROR(AVERAGEIFS('VISSIM Link Segment Outputs'!$R:$R, 'VISSIM Link Segment Outputs'!$A:$A, "AVG",'VISSIM Link Segment Outputs'!$D:$D, D31),"")</f>
        <v/>
      </c>
    </row>
    <row r="32" spans="1:44" x14ac:dyDescent="0.35">
      <c r="A32" s="551" t="str">
        <f t="shared" si="1"/>
        <v>H</v>
      </c>
      <c r="B32" s="150">
        <f>'Input - Freeways'!$B30</f>
        <v>26</v>
      </c>
      <c r="C32" s="150">
        <f>INDEX('Input - Freeways'!$B$4:$AG$105,MATCH($B32,'Input - Freeways'!$B$4:$B$105,0),MATCH(C$6,'Input - Freeways'!$B$4:$AG$4,0))</f>
        <v>0</v>
      </c>
      <c r="D32" s="150" t="str">
        <f t="shared" si="2"/>
        <v>0</v>
      </c>
      <c r="E32" s="150" t="str">
        <f t="shared" si="2"/>
        <v/>
      </c>
      <c r="F32" s="150" t="str">
        <f t="shared" si="2"/>
        <v/>
      </c>
      <c r="G32" s="150" t="str">
        <f t="shared" si="2"/>
        <v/>
      </c>
      <c r="H32" s="150" t="str">
        <f t="shared" si="2"/>
        <v/>
      </c>
      <c r="J32" s="377">
        <f>'Input - Freeways'!$C30</f>
        <v>0</v>
      </c>
      <c r="K32" s="406">
        <f>'Input - Freeways'!$D30</f>
        <v>0</v>
      </c>
      <c r="L32" s="267">
        <f>'Input - Freeways'!$E30</f>
        <v>0</v>
      </c>
      <c r="M32" s="679">
        <f>'Input - Freeways'!$F30</f>
        <v>0</v>
      </c>
      <c r="N32" s="391" t="str" cm="1">
        <f t="array" aca="1" ref="N32" ca="1">_xlfn.SWITCH(fwy_moe_type,"DCM",AVERAGEIFS('VISSIM DCP Outputs'!$D:$D, 'VISSIM DCP Outputs'!$B:$B, $E$3,'VISSIM DCP Outputs'!$C:$C,$C32),"Link Eval","--")</f>
        <v>--</v>
      </c>
      <c r="O32" s="264" t="str" cm="1">
        <f t="array" aca="1" ref="O32" ca="1">_xlfn.SWITCH(fwy_moe_type,"DCM",AVERAGEIFS('VISSIM DCP Outputs'!$G:$G, 'VISSIM DCP Outputs'!$B:$B, $E$3,'VISSIM DCP Outputs'!$C:$C,$C32),"Link Eval","--")</f>
        <v>--</v>
      </c>
      <c r="P32" s="695" t="str">
        <f t="shared" ca="1" si="3"/>
        <v>--</v>
      </c>
      <c r="Q32" s="264" t="str">
        <f t="shared" ca="1" si="4"/>
        <v>--</v>
      </c>
      <c r="R32" s="378" t="str">
        <f t="shared" ca="1" si="5"/>
        <v>--</v>
      </c>
      <c r="T32" s="667" t="str">
        <f ca="1">IFERROR(AVERAGEIFS('VISSIM Link Segment Outputs'!$M:$M, 'VISSIM DCP Outputs'!$B:$B, $G$3,'VISSIM Link Segment Outputs'!$A:$A, "AVG",'VISSIM Link Segment Outputs'!$D:$D, D32),"")</f>
        <v/>
      </c>
      <c r="U32" s="667" t="str">
        <f ca="1">IFERROR(AVERAGEIFS('VISSIM Link Segment Outputs'!$M:$M, 'VISSIM DCP Outputs'!$B:$B, $G$3,'VISSIM Link Segment Outputs'!$A:$A, "AVG",'VISSIM Link Segment Outputs'!$D:$D, E32),"")</f>
        <v/>
      </c>
      <c r="V32" s="667" t="str">
        <f ca="1">IFERROR(AVERAGEIFS('VISSIM Link Segment Outputs'!$M:$M, 'VISSIM DCP Outputs'!$B:$B, $G$3,'VISSIM Link Segment Outputs'!$A:$A, "AVG",'VISSIM Link Segment Outputs'!$D:$D, F32),"")</f>
        <v/>
      </c>
      <c r="W32" s="667" t="str">
        <f ca="1">IFERROR(AVERAGEIFS('VISSIM Link Segment Outputs'!$M:$M, 'VISSIM DCP Outputs'!$B:$B, $G$3,'VISSIM Link Segment Outputs'!$A:$A, "AVG",'VISSIM Link Segment Outputs'!$D:$D, G32),"")</f>
        <v/>
      </c>
      <c r="X32" s="667" t="str">
        <f ca="1">IFERROR(AVERAGEIFS('VISSIM Link Segment Outputs'!$M:$M, 'VISSIM DCP Outputs'!$B:$B, $G$3,'VISSIM Link Segment Outputs'!$A:$A, "AVG",'VISSIM Link Segment Outputs'!$D:$D, H32),"")</f>
        <v/>
      </c>
      <c r="Y32" s="446"/>
      <c r="Z32" s="445" t="str">
        <f>IFERROR(AVERAGEIFS('VISSIM Link Segment Outputs'!$I:$I, 'VISSIM DCP Outputs'!$B:$B, $G$3, 'VISSIM Link Segment Outputs'!$A:$A, "AVG",'VISSIM Link Segment Outputs'!$D:$D, D32),"")</f>
        <v/>
      </c>
      <c r="AA32" s="445" t="str">
        <f>IFERROR(AVERAGEIFS('VISSIM Link Segment Outputs'!$I:$I, 'VISSIM DCP Outputs'!$B:$B, $G$3, 'VISSIM Link Segment Outputs'!$A:$A, "AVG",'VISSIM Link Segment Outputs'!$D:$D, E32),"")</f>
        <v/>
      </c>
      <c r="AB32" s="445" t="str">
        <f>IFERROR(AVERAGEIFS('VISSIM Link Segment Outputs'!$I:$I, 'VISSIM DCP Outputs'!$B:$B, $G$3, 'VISSIM Link Segment Outputs'!$A:$A, "AVG",'VISSIM Link Segment Outputs'!$D:$D, F32),"")</f>
        <v/>
      </c>
      <c r="AC32" s="445" t="str">
        <f>IFERROR(AVERAGEIFS('VISSIM Link Segment Outputs'!$I:$I, 'VISSIM DCP Outputs'!$B:$B, $G$3, 'VISSIM Link Segment Outputs'!$A:$A, "AVG",'VISSIM Link Segment Outputs'!$D:$D, G32),"")</f>
        <v/>
      </c>
      <c r="AD32" s="445" t="str">
        <f>IFERROR(AVERAGEIFS('VISSIM Link Segment Outputs'!$I:$I, 'VISSIM DCP Outputs'!$B:$B, $G$3, 'VISSIM Link Segment Outputs'!$A:$A, "AVG",'VISSIM Link Segment Outputs'!$D:$D, H32),"")</f>
        <v/>
      </c>
      <c r="AE32" s="446"/>
      <c r="AF32" s="445" t="str">
        <f>IFERROR(AVERAGEIFS('VISSIM Link Segment Outputs'!$E:$E, 'VISSIM DCP Outputs'!$B:$B, $G$3, 'VISSIM Link Segment Outputs'!$A:$A, "AVG",'VISSIM Link Segment Outputs'!$D:$D, D32),"")</f>
        <v/>
      </c>
      <c r="AG32" s="445" t="str">
        <f>IFERROR(AVERAGEIFS('VISSIM Link Segment Outputs'!$E:$E, 'VISSIM DCP Outputs'!$B:$B, $G$3, 'VISSIM Link Segment Outputs'!$A:$A, "AVG",'VISSIM Link Segment Outputs'!$D:$D, E32),"")</f>
        <v/>
      </c>
      <c r="AH32" s="445" t="str">
        <f>IFERROR(AVERAGEIFS('VISSIM Link Segment Outputs'!$E:$E, 'VISSIM DCP Outputs'!$B:$B, $G$3, 'VISSIM Link Segment Outputs'!$A:$A, "AVG",'VISSIM Link Segment Outputs'!$D:$D, F32),"")</f>
        <v/>
      </c>
      <c r="AI32" s="445" t="str">
        <f>IFERROR(AVERAGEIFS('VISSIM Link Segment Outputs'!$E:$E, 'VISSIM DCP Outputs'!$B:$B, $G$3, 'VISSIM Link Segment Outputs'!$A:$A, "AVG",'VISSIM Link Segment Outputs'!$D:$D, G32),"")</f>
        <v/>
      </c>
      <c r="AJ32" s="445" t="str">
        <f>IFERROR(AVERAGEIFS('VISSIM Link Segment Outputs'!$E:$E, 'VISSIM DCP Outputs'!$B:$B, $G$3, 'VISSIM Link Segment Outputs'!$A:$A, "AVG",'VISSIM Link Segment Outputs'!$D:$D, H32),"")</f>
        <v/>
      </c>
      <c r="AL32" s="667">
        <f ca="1">IFERROR(SUMIFS('VISSIM Link Segment Outputs'!$Q:$Q, 'VISSIM DCP Outputs'!$B:$B, $G$3, 'VISSIM Link Segment Outputs'!$A:$A, "AVG",'VISSIM Link Segment Outputs'!$D:$D, D32),"")</f>
        <v>0</v>
      </c>
      <c r="AM32" s="667">
        <f ca="1">IFERROR(SUMIFS('VISSIM Link Segment Outputs'!$Q:$Q, 'VISSIM DCP Outputs'!$B:$B, $G$3, 'VISSIM Link Segment Outputs'!$A:$A, "AVG",'VISSIM Link Segment Outputs'!$D:$D, E32),"")</f>
        <v>0</v>
      </c>
      <c r="AN32" s="667">
        <f ca="1">IFERROR(SUMIFS('VISSIM Link Segment Outputs'!$Q:$Q, 'VISSIM DCP Outputs'!$B:$B, $G$3, 'VISSIM Link Segment Outputs'!$A:$A, "AVG",'VISSIM Link Segment Outputs'!$D:$D, F32),"")</f>
        <v>0</v>
      </c>
      <c r="AO32" s="667">
        <f ca="1">IFERROR(SUMIFS('VISSIM Link Segment Outputs'!$Q:$Q, 'VISSIM DCP Outputs'!$B:$B, $G$3, 'VISSIM Link Segment Outputs'!$A:$A, "AVG",'VISSIM Link Segment Outputs'!$D:$D, G32),"")</f>
        <v>0</v>
      </c>
      <c r="AP32" s="667">
        <f ca="1">IFERROR(SUMIFS('VISSIM Link Segment Outputs'!$Q:$Q, 'VISSIM DCP Outputs'!$B:$B, $G$3, 'VISSIM Link Segment Outputs'!$A:$A, "AVG",'VISSIM Link Segment Outputs'!$D:$D, H32),"")</f>
        <v>0</v>
      </c>
      <c r="AR32" s="665" t="str">
        <f ca="1">IFERROR(AVERAGEIFS('VISSIM Link Segment Outputs'!$R:$R, 'VISSIM Link Segment Outputs'!$A:$A, "AVG",'VISSIM Link Segment Outputs'!$D:$D, D32),"")</f>
        <v/>
      </c>
    </row>
    <row r="33" spans="1:44" x14ac:dyDescent="0.35">
      <c r="A33" s="551" t="str">
        <f t="shared" si="1"/>
        <v>H</v>
      </c>
      <c r="B33" s="150">
        <f>'Input - Freeways'!$B31</f>
        <v>27</v>
      </c>
      <c r="C33" s="150">
        <f>INDEX('Input - Freeways'!$B$4:$AG$105,MATCH($B33,'Input - Freeways'!$B$4:$B$105,0),MATCH(C$6,'Input - Freeways'!$B$4:$AG$4,0))</f>
        <v>0</v>
      </c>
      <c r="D33" s="150" t="str">
        <f t="shared" si="2"/>
        <v>0</v>
      </c>
      <c r="E33" s="150" t="str">
        <f t="shared" si="2"/>
        <v/>
      </c>
      <c r="F33" s="150" t="str">
        <f t="shared" si="2"/>
        <v/>
      </c>
      <c r="G33" s="150" t="str">
        <f t="shared" si="2"/>
        <v/>
      </c>
      <c r="H33" s="150" t="str">
        <f t="shared" si="2"/>
        <v/>
      </c>
      <c r="J33" s="377">
        <f>'Input - Freeways'!$C31</f>
        <v>0</v>
      </c>
      <c r="K33" s="406">
        <f>'Input - Freeways'!$D31</f>
        <v>0</v>
      </c>
      <c r="L33" s="267">
        <f>'Input - Freeways'!$E31</f>
        <v>0</v>
      </c>
      <c r="M33" s="679">
        <f>'Input - Freeways'!$F31</f>
        <v>0</v>
      </c>
      <c r="N33" s="391" t="str" cm="1">
        <f t="array" aca="1" ref="N33" ca="1">_xlfn.SWITCH(fwy_moe_type,"DCM",AVERAGEIFS('VISSIM DCP Outputs'!$D:$D, 'VISSIM DCP Outputs'!$B:$B, $E$3,'VISSIM DCP Outputs'!$C:$C,$C33),"Link Eval","--")</f>
        <v>--</v>
      </c>
      <c r="O33" s="264" t="str" cm="1">
        <f t="array" aca="1" ref="O33" ca="1">_xlfn.SWITCH(fwy_moe_type,"DCM",AVERAGEIFS('VISSIM DCP Outputs'!$G:$G, 'VISSIM DCP Outputs'!$B:$B, $E$3,'VISSIM DCP Outputs'!$C:$C,$C33),"Link Eval","--")</f>
        <v>--</v>
      </c>
      <c r="P33" s="695" t="str">
        <f t="shared" ca="1" si="3"/>
        <v>--</v>
      </c>
      <c r="Q33" s="264" t="str">
        <f t="shared" ca="1" si="4"/>
        <v>--</v>
      </c>
      <c r="R33" s="378" t="str">
        <f t="shared" ca="1" si="5"/>
        <v>--</v>
      </c>
      <c r="T33" s="667" t="str">
        <f ca="1">IFERROR(AVERAGEIFS('VISSIM Link Segment Outputs'!$M:$M, 'VISSIM DCP Outputs'!$B:$B, $G$3,'VISSIM Link Segment Outputs'!$A:$A, "AVG",'VISSIM Link Segment Outputs'!$D:$D, D33),"")</f>
        <v/>
      </c>
      <c r="U33" s="667" t="str">
        <f ca="1">IFERROR(AVERAGEIFS('VISSIM Link Segment Outputs'!$M:$M, 'VISSIM DCP Outputs'!$B:$B, $G$3,'VISSIM Link Segment Outputs'!$A:$A, "AVG",'VISSIM Link Segment Outputs'!$D:$D, E33),"")</f>
        <v/>
      </c>
      <c r="V33" s="667" t="str">
        <f ca="1">IFERROR(AVERAGEIFS('VISSIM Link Segment Outputs'!$M:$M, 'VISSIM DCP Outputs'!$B:$B, $G$3,'VISSIM Link Segment Outputs'!$A:$A, "AVG",'VISSIM Link Segment Outputs'!$D:$D, F33),"")</f>
        <v/>
      </c>
      <c r="W33" s="667" t="str">
        <f ca="1">IFERROR(AVERAGEIFS('VISSIM Link Segment Outputs'!$M:$M, 'VISSIM DCP Outputs'!$B:$B, $G$3,'VISSIM Link Segment Outputs'!$A:$A, "AVG",'VISSIM Link Segment Outputs'!$D:$D, G33),"")</f>
        <v/>
      </c>
      <c r="X33" s="667" t="str">
        <f ca="1">IFERROR(AVERAGEIFS('VISSIM Link Segment Outputs'!$M:$M, 'VISSIM DCP Outputs'!$B:$B, $G$3,'VISSIM Link Segment Outputs'!$A:$A, "AVG",'VISSIM Link Segment Outputs'!$D:$D, H33),"")</f>
        <v/>
      </c>
      <c r="Y33" s="446"/>
      <c r="Z33" s="445" t="str">
        <f>IFERROR(AVERAGEIFS('VISSIM Link Segment Outputs'!$I:$I, 'VISSIM DCP Outputs'!$B:$B, $G$3, 'VISSIM Link Segment Outputs'!$A:$A, "AVG",'VISSIM Link Segment Outputs'!$D:$D, D33),"")</f>
        <v/>
      </c>
      <c r="AA33" s="445" t="str">
        <f>IFERROR(AVERAGEIFS('VISSIM Link Segment Outputs'!$I:$I, 'VISSIM DCP Outputs'!$B:$B, $G$3, 'VISSIM Link Segment Outputs'!$A:$A, "AVG",'VISSIM Link Segment Outputs'!$D:$D, E33),"")</f>
        <v/>
      </c>
      <c r="AB33" s="445" t="str">
        <f>IFERROR(AVERAGEIFS('VISSIM Link Segment Outputs'!$I:$I, 'VISSIM DCP Outputs'!$B:$B, $G$3, 'VISSIM Link Segment Outputs'!$A:$A, "AVG",'VISSIM Link Segment Outputs'!$D:$D, F33),"")</f>
        <v/>
      </c>
      <c r="AC33" s="445" t="str">
        <f>IFERROR(AVERAGEIFS('VISSIM Link Segment Outputs'!$I:$I, 'VISSIM DCP Outputs'!$B:$B, $G$3, 'VISSIM Link Segment Outputs'!$A:$A, "AVG",'VISSIM Link Segment Outputs'!$D:$D, G33),"")</f>
        <v/>
      </c>
      <c r="AD33" s="445" t="str">
        <f>IFERROR(AVERAGEIFS('VISSIM Link Segment Outputs'!$I:$I, 'VISSIM DCP Outputs'!$B:$B, $G$3, 'VISSIM Link Segment Outputs'!$A:$A, "AVG",'VISSIM Link Segment Outputs'!$D:$D, H33),"")</f>
        <v/>
      </c>
      <c r="AE33" s="446"/>
      <c r="AF33" s="445" t="str">
        <f>IFERROR(AVERAGEIFS('VISSIM Link Segment Outputs'!$E:$E, 'VISSIM DCP Outputs'!$B:$B, $G$3, 'VISSIM Link Segment Outputs'!$A:$A, "AVG",'VISSIM Link Segment Outputs'!$D:$D, D33),"")</f>
        <v/>
      </c>
      <c r="AG33" s="445" t="str">
        <f>IFERROR(AVERAGEIFS('VISSIM Link Segment Outputs'!$E:$E, 'VISSIM DCP Outputs'!$B:$B, $G$3, 'VISSIM Link Segment Outputs'!$A:$A, "AVG",'VISSIM Link Segment Outputs'!$D:$D, E33),"")</f>
        <v/>
      </c>
      <c r="AH33" s="445" t="str">
        <f>IFERROR(AVERAGEIFS('VISSIM Link Segment Outputs'!$E:$E, 'VISSIM DCP Outputs'!$B:$B, $G$3, 'VISSIM Link Segment Outputs'!$A:$A, "AVG",'VISSIM Link Segment Outputs'!$D:$D, F33),"")</f>
        <v/>
      </c>
      <c r="AI33" s="445" t="str">
        <f>IFERROR(AVERAGEIFS('VISSIM Link Segment Outputs'!$E:$E, 'VISSIM DCP Outputs'!$B:$B, $G$3, 'VISSIM Link Segment Outputs'!$A:$A, "AVG",'VISSIM Link Segment Outputs'!$D:$D, G33),"")</f>
        <v/>
      </c>
      <c r="AJ33" s="445" t="str">
        <f>IFERROR(AVERAGEIFS('VISSIM Link Segment Outputs'!$E:$E, 'VISSIM DCP Outputs'!$B:$B, $G$3, 'VISSIM Link Segment Outputs'!$A:$A, "AVG",'VISSIM Link Segment Outputs'!$D:$D, H33),"")</f>
        <v/>
      </c>
      <c r="AL33" s="667">
        <f ca="1">IFERROR(SUMIFS('VISSIM Link Segment Outputs'!$Q:$Q, 'VISSIM DCP Outputs'!$B:$B, $G$3, 'VISSIM Link Segment Outputs'!$A:$A, "AVG",'VISSIM Link Segment Outputs'!$D:$D, D33),"")</f>
        <v>0</v>
      </c>
      <c r="AM33" s="667">
        <f ca="1">IFERROR(SUMIFS('VISSIM Link Segment Outputs'!$Q:$Q, 'VISSIM DCP Outputs'!$B:$B, $G$3, 'VISSIM Link Segment Outputs'!$A:$A, "AVG",'VISSIM Link Segment Outputs'!$D:$D, E33),"")</f>
        <v>0</v>
      </c>
      <c r="AN33" s="667">
        <f ca="1">IFERROR(SUMIFS('VISSIM Link Segment Outputs'!$Q:$Q, 'VISSIM DCP Outputs'!$B:$B, $G$3, 'VISSIM Link Segment Outputs'!$A:$A, "AVG",'VISSIM Link Segment Outputs'!$D:$D, F33),"")</f>
        <v>0</v>
      </c>
      <c r="AO33" s="667">
        <f ca="1">IFERROR(SUMIFS('VISSIM Link Segment Outputs'!$Q:$Q, 'VISSIM DCP Outputs'!$B:$B, $G$3, 'VISSIM Link Segment Outputs'!$A:$A, "AVG",'VISSIM Link Segment Outputs'!$D:$D, G33),"")</f>
        <v>0</v>
      </c>
      <c r="AP33" s="667">
        <f ca="1">IFERROR(SUMIFS('VISSIM Link Segment Outputs'!$Q:$Q, 'VISSIM DCP Outputs'!$B:$B, $G$3, 'VISSIM Link Segment Outputs'!$A:$A, "AVG",'VISSIM Link Segment Outputs'!$D:$D, H33),"")</f>
        <v>0</v>
      </c>
      <c r="AR33" s="665" t="str">
        <f ca="1">IFERROR(AVERAGEIFS('VISSIM Link Segment Outputs'!$R:$R, 'VISSIM Link Segment Outputs'!$A:$A, "AVG",'VISSIM Link Segment Outputs'!$D:$D, D33),"")</f>
        <v/>
      </c>
    </row>
    <row r="34" spans="1:44" x14ac:dyDescent="0.35">
      <c r="A34" s="551" t="str">
        <f t="shared" si="1"/>
        <v>H</v>
      </c>
      <c r="B34" s="150">
        <f>'Input - Freeways'!$B32</f>
        <v>28</v>
      </c>
      <c r="C34" s="150">
        <f>INDEX('Input - Freeways'!$B$4:$AG$105,MATCH($B34,'Input - Freeways'!$B$4:$B$105,0),MATCH(C$6,'Input - Freeways'!$B$4:$AG$4,0))</f>
        <v>0</v>
      </c>
      <c r="D34" s="150" t="str">
        <f t="shared" si="2"/>
        <v>0</v>
      </c>
      <c r="E34" s="150" t="str">
        <f t="shared" si="2"/>
        <v/>
      </c>
      <c r="F34" s="150" t="str">
        <f t="shared" si="2"/>
        <v/>
      </c>
      <c r="G34" s="150" t="str">
        <f t="shared" si="2"/>
        <v/>
      </c>
      <c r="H34" s="150" t="str">
        <f t="shared" si="2"/>
        <v/>
      </c>
      <c r="J34" s="377">
        <f>'Input - Freeways'!$C32</f>
        <v>0</v>
      </c>
      <c r="K34" s="406">
        <f>'Input - Freeways'!$D32</f>
        <v>0</v>
      </c>
      <c r="L34" s="267">
        <f>'Input - Freeways'!$E32</f>
        <v>0</v>
      </c>
      <c r="M34" s="679">
        <f>'Input - Freeways'!$F32</f>
        <v>0</v>
      </c>
      <c r="N34" s="391" t="str" cm="1">
        <f t="array" aca="1" ref="N34" ca="1">_xlfn.SWITCH(fwy_moe_type,"DCM",AVERAGEIFS('VISSIM DCP Outputs'!$D:$D, 'VISSIM DCP Outputs'!$B:$B, $E$3,'VISSIM DCP Outputs'!$C:$C,$C34),"Link Eval","--")</f>
        <v>--</v>
      </c>
      <c r="O34" s="264" t="str" cm="1">
        <f t="array" aca="1" ref="O34" ca="1">_xlfn.SWITCH(fwy_moe_type,"DCM",AVERAGEIFS('VISSIM DCP Outputs'!$G:$G, 'VISSIM DCP Outputs'!$B:$B, $E$3,'VISSIM DCP Outputs'!$C:$C,$C34),"Link Eval","--")</f>
        <v>--</v>
      </c>
      <c r="P34" s="695" t="str">
        <f t="shared" ca="1" si="3"/>
        <v>--</v>
      </c>
      <c r="Q34" s="264" t="str">
        <f t="shared" ca="1" si="4"/>
        <v>--</v>
      </c>
      <c r="R34" s="378" t="str">
        <f t="shared" ca="1" si="5"/>
        <v>--</v>
      </c>
      <c r="T34" s="667" t="str">
        <f ca="1">IFERROR(AVERAGEIFS('VISSIM Link Segment Outputs'!$M:$M, 'VISSIM DCP Outputs'!$B:$B, $G$3,'VISSIM Link Segment Outputs'!$A:$A, "AVG",'VISSIM Link Segment Outputs'!$D:$D, D34),"")</f>
        <v/>
      </c>
      <c r="U34" s="667" t="str">
        <f ca="1">IFERROR(AVERAGEIFS('VISSIM Link Segment Outputs'!$M:$M, 'VISSIM DCP Outputs'!$B:$B, $G$3,'VISSIM Link Segment Outputs'!$A:$A, "AVG",'VISSIM Link Segment Outputs'!$D:$D, E34),"")</f>
        <v/>
      </c>
      <c r="V34" s="667" t="str">
        <f ca="1">IFERROR(AVERAGEIFS('VISSIM Link Segment Outputs'!$M:$M, 'VISSIM DCP Outputs'!$B:$B, $G$3,'VISSIM Link Segment Outputs'!$A:$A, "AVG",'VISSIM Link Segment Outputs'!$D:$D, F34),"")</f>
        <v/>
      </c>
      <c r="W34" s="667" t="str">
        <f ca="1">IFERROR(AVERAGEIFS('VISSIM Link Segment Outputs'!$M:$M, 'VISSIM DCP Outputs'!$B:$B, $G$3,'VISSIM Link Segment Outputs'!$A:$A, "AVG",'VISSIM Link Segment Outputs'!$D:$D, G34),"")</f>
        <v/>
      </c>
      <c r="X34" s="667" t="str">
        <f ca="1">IFERROR(AVERAGEIFS('VISSIM Link Segment Outputs'!$M:$M, 'VISSIM DCP Outputs'!$B:$B, $G$3,'VISSIM Link Segment Outputs'!$A:$A, "AVG",'VISSIM Link Segment Outputs'!$D:$D, H34),"")</f>
        <v/>
      </c>
      <c r="Y34" s="446"/>
      <c r="Z34" s="445" t="str">
        <f>IFERROR(AVERAGEIFS('VISSIM Link Segment Outputs'!$I:$I, 'VISSIM DCP Outputs'!$B:$B, $G$3, 'VISSIM Link Segment Outputs'!$A:$A, "AVG",'VISSIM Link Segment Outputs'!$D:$D, D34),"")</f>
        <v/>
      </c>
      <c r="AA34" s="445" t="str">
        <f>IFERROR(AVERAGEIFS('VISSIM Link Segment Outputs'!$I:$I, 'VISSIM DCP Outputs'!$B:$B, $G$3, 'VISSIM Link Segment Outputs'!$A:$A, "AVG",'VISSIM Link Segment Outputs'!$D:$D, E34),"")</f>
        <v/>
      </c>
      <c r="AB34" s="445" t="str">
        <f>IFERROR(AVERAGEIFS('VISSIM Link Segment Outputs'!$I:$I, 'VISSIM DCP Outputs'!$B:$B, $G$3, 'VISSIM Link Segment Outputs'!$A:$A, "AVG",'VISSIM Link Segment Outputs'!$D:$D, F34),"")</f>
        <v/>
      </c>
      <c r="AC34" s="445" t="str">
        <f>IFERROR(AVERAGEIFS('VISSIM Link Segment Outputs'!$I:$I, 'VISSIM DCP Outputs'!$B:$B, $G$3, 'VISSIM Link Segment Outputs'!$A:$A, "AVG",'VISSIM Link Segment Outputs'!$D:$D, G34),"")</f>
        <v/>
      </c>
      <c r="AD34" s="445" t="str">
        <f>IFERROR(AVERAGEIFS('VISSIM Link Segment Outputs'!$I:$I, 'VISSIM DCP Outputs'!$B:$B, $G$3, 'VISSIM Link Segment Outputs'!$A:$A, "AVG",'VISSIM Link Segment Outputs'!$D:$D, H34),"")</f>
        <v/>
      </c>
      <c r="AE34" s="446"/>
      <c r="AF34" s="445" t="str">
        <f>IFERROR(AVERAGEIFS('VISSIM Link Segment Outputs'!$E:$E, 'VISSIM DCP Outputs'!$B:$B, $G$3, 'VISSIM Link Segment Outputs'!$A:$A, "AVG",'VISSIM Link Segment Outputs'!$D:$D, D34),"")</f>
        <v/>
      </c>
      <c r="AG34" s="445" t="str">
        <f>IFERROR(AVERAGEIFS('VISSIM Link Segment Outputs'!$E:$E, 'VISSIM DCP Outputs'!$B:$B, $G$3, 'VISSIM Link Segment Outputs'!$A:$A, "AVG",'VISSIM Link Segment Outputs'!$D:$D, E34),"")</f>
        <v/>
      </c>
      <c r="AH34" s="445" t="str">
        <f>IFERROR(AVERAGEIFS('VISSIM Link Segment Outputs'!$E:$E, 'VISSIM DCP Outputs'!$B:$B, $G$3, 'VISSIM Link Segment Outputs'!$A:$A, "AVG",'VISSIM Link Segment Outputs'!$D:$D, F34),"")</f>
        <v/>
      </c>
      <c r="AI34" s="445" t="str">
        <f>IFERROR(AVERAGEIFS('VISSIM Link Segment Outputs'!$E:$E, 'VISSIM DCP Outputs'!$B:$B, $G$3, 'VISSIM Link Segment Outputs'!$A:$A, "AVG",'VISSIM Link Segment Outputs'!$D:$D, G34),"")</f>
        <v/>
      </c>
      <c r="AJ34" s="445" t="str">
        <f>IFERROR(AVERAGEIFS('VISSIM Link Segment Outputs'!$E:$E, 'VISSIM DCP Outputs'!$B:$B, $G$3, 'VISSIM Link Segment Outputs'!$A:$A, "AVG",'VISSIM Link Segment Outputs'!$D:$D, H34),"")</f>
        <v/>
      </c>
      <c r="AL34" s="667">
        <f ca="1">IFERROR(SUMIFS('VISSIM Link Segment Outputs'!$Q:$Q, 'VISSIM DCP Outputs'!$B:$B, $G$3, 'VISSIM Link Segment Outputs'!$A:$A, "AVG",'VISSIM Link Segment Outputs'!$D:$D, D34),"")</f>
        <v>0</v>
      </c>
      <c r="AM34" s="667">
        <f ca="1">IFERROR(SUMIFS('VISSIM Link Segment Outputs'!$Q:$Q, 'VISSIM DCP Outputs'!$B:$B, $G$3, 'VISSIM Link Segment Outputs'!$A:$A, "AVG",'VISSIM Link Segment Outputs'!$D:$D, E34),"")</f>
        <v>0</v>
      </c>
      <c r="AN34" s="667">
        <f ca="1">IFERROR(SUMIFS('VISSIM Link Segment Outputs'!$Q:$Q, 'VISSIM DCP Outputs'!$B:$B, $G$3, 'VISSIM Link Segment Outputs'!$A:$A, "AVG",'VISSIM Link Segment Outputs'!$D:$D, F34),"")</f>
        <v>0</v>
      </c>
      <c r="AO34" s="667">
        <f ca="1">IFERROR(SUMIFS('VISSIM Link Segment Outputs'!$Q:$Q, 'VISSIM DCP Outputs'!$B:$B, $G$3, 'VISSIM Link Segment Outputs'!$A:$A, "AVG",'VISSIM Link Segment Outputs'!$D:$D, G34),"")</f>
        <v>0</v>
      </c>
      <c r="AP34" s="667">
        <f ca="1">IFERROR(SUMIFS('VISSIM Link Segment Outputs'!$Q:$Q, 'VISSIM DCP Outputs'!$B:$B, $G$3, 'VISSIM Link Segment Outputs'!$A:$A, "AVG",'VISSIM Link Segment Outputs'!$D:$D, H34),"")</f>
        <v>0</v>
      </c>
      <c r="AR34" s="665" t="str">
        <f ca="1">IFERROR(AVERAGEIFS('VISSIM Link Segment Outputs'!$R:$R, 'VISSIM Link Segment Outputs'!$A:$A, "AVG",'VISSIM Link Segment Outputs'!$D:$D, D34),"")</f>
        <v/>
      </c>
    </row>
    <row r="35" spans="1:44" x14ac:dyDescent="0.35">
      <c r="A35" s="551" t="str">
        <f t="shared" si="1"/>
        <v>H</v>
      </c>
      <c r="B35" s="150">
        <f>'Input - Freeways'!$B33</f>
        <v>29</v>
      </c>
      <c r="C35" s="150">
        <f>INDEX('Input - Freeways'!$B$4:$AG$105,MATCH($B35,'Input - Freeways'!$B$4:$B$105,0),MATCH(C$6,'Input - Freeways'!$B$4:$AG$4,0))</f>
        <v>0</v>
      </c>
      <c r="D35" s="150" t="str">
        <f t="shared" si="2"/>
        <v>0</v>
      </c>
      <c r="E35" s="150" t="str">
        <f t="shared" si="2"/>
        <v/>
      </c>
      <c r="F35" s="150" t="str">
        <f t="shared" si="2"/>
        <v/>
      </c>
      <c r="G35" s="150" t="str">
        <f t="shared" si="2"/>
        <v/>
      </c>
      <c r="H35" s="150" t="str">
        <f t="shared" si="2"/>
        <v/>
      </c>
      <c r="J35" s="377">
        <f>'Input - Freeways'!$C33</f>
        <v>0</v>
      </c>
      <c r="K35" s="406">
        <f>'Input - Freeways'!$D33</f>
        <v>0</v>
      </c>
      <c r="L35" s="267">
        <f>'Input - Freeways'!$E33</f>
        <v>0</v>
      </c>
      <c r="M35" s="679">
        <f>'Input - Freeways'!$F33</f>
        <v>0</v>
      </c>
      <c r="N35" s="391" t="str" cm="1">
        <f t="array" aca="1" ref="N35" ca="1">_xlfn.SWITCH(fwy_moe_type,"DCM",AVERAGEIFS('VISSIM DCP Outputs'!$D:$D, 'VISSIM DCP Outputs'!$B:$B, $E$3,'VISSIM DCP Outputs'!$C:$C,$C35),"Link Eval","--")</f>
        <v>--</v>
      </c>
      <c r="O35" s="264" t="str" cm="1">
        <f t="array" aca="1" ref="O35" ca="1">_xlfn.SWITCH(fwy_moe_type,"DCM",AVERAGEIFS('VISSIM DCP Outputs'!$G:$G, 'VISSIM DCP Outputs'!$B:$B, $E$3,'VISSIM DCP Outputs'!$C:$C,$C35),"Link Eval","--")</f>
        <v>--</v>
      </c>
      <c r="P35" s="695" t="str">
        <f t="shared" ca="1" si="3"/>
        <v>--</v>
      </c>
      <c r="Q35" s="264" t="str">
        <f t="shared" ca="1" si="4"/>
        <v>--</v>
      </c>
      <c r="R35" s="378" t="str">
        <f t="shared" ca="1" si="5"/>
        <v>--</v>
      </c>
      <c r="T35" s="667" t="str">
        <f ca="1">IFERROR(AVERAGEIFS('VISSIM Link Segment Outputs'!$M:$M, 'VISSIM DCP Outputs'!$B:$B, $G$3,'VISSIM Link Segment Outputs'!$A:$A, "AVG",'VISSIM Link Segment Outputs'!$D:$D, D35),"")</f>
        <v/>
      </c>
      <c r="U35" s="667" t="str">
        <f ca="1">IFERROR(AVERAGEIFS('VISSIM Link Segment Outputs'!$M:$M, 'VISSIM DCP Outputs'!$B:$B, $G$3,'VISSIM Link Segment Outputs'!$A:$A, "AVG",'VISSIM Link Segment Outputs'!$D:$D, E35),"")</f>
        <v/>
      </c>
      <c r="V35" s="667" t="str">
        <f ca="1">IFERROR(AVERAGEIFS('VISSIM Link Segment Outputs'!$M:$M, 'VISSIM DCP Outputs'!$B:$B, $G$3,'VISSIM Link Segment Outputs'!$A:$A, "AVG",'VISSIM Link Segment Outputs'!$D:$D, F35),"")</f>
        <v/>
      </c>
      <c r="W35" s="667" t="str">
        <f ca="1">IFERROR(AVERAGEIFS('VISSIM Link Segment Outputs'!$M:$M, 'VISSIM DCP Outputs'!$B:$B, $G$3,'VISSIM Link Segment Outputs'!$A:$A, "AVG",'VISSIM Link Segment Outputs'!$D:$D, G35),"")</f>
        <v/>
      </c>
      <c r="X35" s="667" t="str">
        <f ca="1">IFERROR(AVERAGEIFS('VISSIM Link Segment Outputs'!$M:$M, 'VISSIM DCP Outputs'!$B:$B, $G$3,'VISSIM Link Segment Outputs'!$A:$A, "AVG",'VISSIM Link Segment Outputs'!$D:$D, H35),"")</f>
        <v/>
      </c>
      <c r="Y35" s="446"/>
      <c r="Z35" s="445" t="str">
        <f>IFERROR(AVERAGEIFS('VISSIM Link Segment Outputs'!$I:$I, 'VISSIM DCP Outputs'!$B:$B, $G$3, 'VISSIM Link Segment Outputs'!$A:$A, "AVG",'VISSIM Link Segment Outputs'!$D:$D, D35),"")</f>
        <v/>
      </c>
      <c r="AA35" s="445" t="str">
        <f>IFERROR(AVERAGEIFS('VISSIM Link Segment Outputs'!$I:$I, 'VISSIM DCP Outputs'!$B:$B, $G$3, 'VISSIM Link Segment Outputs'!$A:$A, "AVG",'VISSIM Link Segment Outputs'!$D:$D, E35),"")</f>
        <v/>
      </c>
      <c r="AB35" s="445" t="str">
        <f>IFERROR(AVERAGEIFS('VISSIM Link Segment Outputs'!$I:$I, 'VISSIM DCP Outputs'!$B:$B, $G$3, 'VISSIM Link Segment Outputs'!$A:$A, "AVG",'VISSIM Link Segment Outputs'!$D:$D, F35),"")</f>
        <v/>
      </c>
      <c r="AC35" s="445" t="str">
        <f>IFERROR(AVERAGEIFS('VISSIM Link Segment Outputs'!$I:$I, 'VISSIM DCP Outputs'!$B:$B, $G$3, 'VISSIM Link Segment Outputs'!$A:$A, "AVG",'VISSIM Link Segment Outputs'!$D:$D, G35),"")</f>
        <v/>
      </c>
      <c r="AD35" s="445" t="str">
        <f>IFERROR(AVERAGEIFS('VISSIM Link Segment Outputs'!$I:$I, 'VISSIM DCP Outputs'!$B:$B, $G$3, 'VISSIM Link Segment Outputs'!$A:$A, "AVG",'VISSIM Link Segment Outputs'!$D:$D, H35),"")</f>
        <v/>
      </c>
      <c r="AE35" s="446"/>
      <c r="AF35" s="445" t="str">
        <f>IFERROR(AVERAGEIFS('VISSIM Link Segment Outputs'!$E:$E, 'VISSIM DCP Outputs'!$B:$B, $G$3, 'VISSIM Link Segment Outputs'!$A:$A, "AVG",'VISSIM Link Segment Outputs'!$D:$D, D35),"")</f>
        <v/>
      </c>
      <c r="AG35" s="445" t="str">
        <f>IFERROR(AVERAGEIFS('VISSIM Link Segment Outputs'!$E:$E, 'VISSIM DCP Outputs'!$B:$B, $G$3, 'VISSIM Link Segment Outputs'!$A:$A, "AVG",'VISSIM Link Segment Outputs'!$D:$D, E35),"")</f>
        <v/>
      </c>
      <c r="AH35" s="445" t="str">
        <f>IFERROR(AVERAGEIFS('VISSIM Link Segment Outputs'!$E:$E, 'VISSIM DCP Outputs'!$B:$B, $G$3, 'VISSIM Link Segment Outputs'!$A:$A, "AVG",'VISSIM Link Segment Outputs'!$D:$D, F35),"")</f>
        <v/>
      </c>
      <c r="AI35" s="445" t="str">
        <f>IFERROR(AVERAGEIFS('VISSIM Link Segment Outputs'!$E:$E, 'VISSIM DCP Outputs'!$B:$B, $G$3, 'VISSIM Link Segment Outputs'!$A:$A, "AVG",'VISSIM Link Segment Outputs'!$D:$D, G35),"")</f>
        <v/>
      </c>
      <c r="AJ35" s="445" t="str">
        <f>IFERROR(AVERAGEIFS('VISSIM Link Segment Outputs'!$E:$E, 'VISSIM DCP Outputs'!$B:$B, $G$3, 'VISSIM Link Segment Outputs'!$A:$A, "AVG",'VISSIM Link Segment Outputs'!$D:$D, H35),"")</f>
        <v/>
      </c>
      <c r="AL35" s="667">
        <f ca="1">IFERROR(SUMIFS('VISSIM Link Segment Outputs'!$Q:$Q, 'VISSIM DCP Outputs'!$B:$B, $G$3, 'VISSIM Link Segment Outputs'!$A:$A, "AVG",'VISSIM Link Segment Outputs'!$D:$D, D35),"")</f>
        <v>0</v>
      </c>
      <c r="AM35" s="667">
        <f ca="1">IFERROR(SUMIFS('VISSIM Link Segment Outputs'!$Q:$Q, 'VISSIM DCP Outputs'!$B:$B, $G$3, 'VISSIM Link Segment Outputs'!$A:$A, "AVG",'VISSIM Link Segment Outputs'!$D:$D, E35),"")</f>
        <v>0</v>
      </c>
      <c r="AN35" s="667">
        <f ca="1">IFERROR(SUMIFS('VISSIM Link Segment Outputs'!$Q:$Q, 'VISSIM DCP Outputs'!$B:$B, $G$3, 'VISSIM Link Segment Outputs'!$A:$A, "AVG",'VISSIM Link Segment Outputs'!$D:$D, F35),"")</f>
        <v>0</v>
      </c>
      <c r="AO35" s="667">
        <f ca="1">IFERROR(SUMIFS('VISSIM Link Segment Outputs'!$Q:$Q, 'VISSIM DCP Outputs'!$B:$B, $G$3, 'VISSIM Link Segment Outputs'!$A:$A, "AVG",'VISSIM Link Segment Outputs'!$D:$D, G35),"")</f>
        <v>0</v>
      </c>
      <c r="AP35" s="667">
        <f ca="1">IFERROR(SUMIFS('VISSIM Link Segment Outputs'!$Q:$Q, 'VISSIM DCP Outputs'!$B:$B, $G$3, 'VISSIM Link Segment Outputs'!$A:$A, "AVG",'VISSIM Link Segment Outputs'!$D:$D, H35),"")</f>
        <v>0</v>
      </c>
      <c r="AR35" s="665" t="str">
        <f ca="1">IFERROR(AVERAGEIFS('VISSIM Link Segment Outputs'!$R:$R, 'VISSIM Link Segment Outputs'!$A:$A, "AVG",'VISSIM Link Segment Outputs'!$D:$D, D35),"")</f>
        <v/>
      </c>
    </row>
    <row r="36" spans="1:44" x14ac:dyDescent="0.35">
      <c r="A36" s="551" t="str">
        <f t="shared" si="1"/>
        <v>H</v>
      </c>
      <c r="B36" s="150">
        <f>'Input - Freeways'!$B34</f>
        <v>30</v>
      </c>
      <c r="C36" s="150">
        <f>INDEX('Input - Freeways'!$B$4:$AG$105,MATCH($B36,'Input - Freeways'!$B$4:$B$105,0),MATCH(C$6,'Input - Freeways'!$B$4:$AG$4,0))</f>
        <v>0</v>
      </c>
      <c r="D36" s="150" t="str">
        <f t="shared" si="2"/>
        <v>0</v>
      </c>
      <c r="E36" s="150" t="str">
        <f t="shared" si="2"/>
        <v/>
      </c>
      <c r="F36" s="150" t="str">
        <f t="shared" si="2"/>
        <v/>
      </c>
      <c r="G36" s="150" t="str">
        <f t="shared" si="2"/>
        <v/>
      </c>
      <c r="H36" s="150" t="str">
        <f t="shared" si="2"/>
        <v/>
      </c>
      <c r="J36" s="377">
        <f>'Input - Freeways'!$C34</f>
        <v>0</v>
      </c>
      <c r="K36" s="406">
        <f>'Input - Freeways'!$D34</f>
        <v>0</v>
      </c>
      <c r="L36" s="267">
        <f>'Input - Freeways'!$E34</f>
        <v>0</v>
      </c>
      <c r="M36" s="679">
        <f>'Input - Freeways'!$F34</f>
        <v>0</v>
      </c>
      <c r="N36" s="391" t="str" cm="1">
        <f t="array" aca="1" ref="N36" ca="1">_xlfn.SWITCH(fwy_moe_type,"DCM",AVERAGEIFS('VISSIM DCP Outputs'!$D:$D, 'VISSIM DCP Outputs'!$B:$B, $E$3,'VISSIM DCP Outputs'!$C:$C,$C36),"Link Eval","--")</f>
        <v>--</v>
      </c>
      <c r="O36" s="264" t="str" cm="1">
        <f t="array" aca="1" ref="O36" ca="1">_xlfn.SWITCH(fwy_moe_type,"DCM",AVERAGEIFS('VISSIM DCP Outputs'!$G:$G, 'VISSIM DCP Outputs'!$B:$B, $E$3,'VISSIM DCP Outputs'!$C:$C,$C36),"Link Eval","--")</f>
        <v>--</v>
      </c>
      <c r="P36" s="695" t="str">
        <f t="shared" ca="1" si="3"/>
        <v>--</v>
      </c>
      <c r="Q36" s="264" t="str">
        <f t="shared" ca="1" si="4"/>
        <v>--</v>
      </c>
      <c r="R36" s="378" t="str">
        <f t="shared" ca="1" si="5"/>
        <v>--</v>
      </c>
      <c r="T36" s="667" t="str">
        <f ca="1">IFERROR(AVERAGEIFS('VISSIM Link Segment Outputs'!$M:$M, 'VISSIM DCP Outputs'!$B:$B, $G$3,'VISSIM Link Segment Outputs'!$A:$A, "AVG",'VISSIM Link Segment Outputs'!$D:$D, D36),"")</f>
        <v/>
      </c>
      <c r="U36" s="667" t="str">
        <f ca="1">IFERROR(AVERAGEIFS('VISSIM Link Segment Outputs'!$M:$M, 'VISSIM DCP Outputs'!$B:$B, $G$3,'VISSIM Link Segment Outputs'!$A:$A, "AVG",'VISSIM Link Segment Outputs'!$D:$D, E36),"")</f>
        <v/>
      </c>
      <c r="V36" s="667" t="str">
        <f ca="1">IFERROR(AVERAGEIFS('VISSIM Link Segment Outputs'!$M:$M, 'VISSIM DCP Outputs'!$B:$B, $G$3,'VISSIM Link Segment Outputs'!$A:$A, "AVG",'VISSIM Link Segment Outputs'!$D:$D, F36),"")</f>
        <v/>
      </c>
      <c r="W36" s="667" t="str">
        <f ca="1">IFERROR(AVERAGEIFS('VISSIM Link Segment Outputs'!$M:$M, 'VISSIM DCP Outputs'!$B:$B, $G$3,'VISSIM Link Segment Outputs'!$A:$A, "AVG",'VISSIM Link Segment Outputs'!$D:$D, G36),"")</f>
        <v/>
      </c>
      <c r="X36" s="667" t="str">
        <f ca="1">IFERROR(AVERAGEIFS('VISSIM Link Segment Outputs'!$M:$M, 'VISSIM DCP Outputs'!$B:$B, $G$3,'VISSIM Link Segment Outputs'!$A:$A, "AVG",'VISSIM Link Segment Outputs'!$D:$D, H36),"")</f>
        <v/>
      </c>
      <c r="Y36" s="446"/>
      <c r="Z36" s="445" t="str">
        <f>IFERROR(AVERAGEIFS('VISSIM Link Segment Outputs'!$I:$I, 'VISSIM DCP Outputs'!$B:$B, $G$3, 'VISSIM Link Segment Outputs'!$A:$A, "AVG",'VISSIM Link Segment Outputs'!$D:$D, D36),"")</f>
        <v/>
      </c>
      <c r="AA36" s="445" t="str">
        <f>IFERROR(AVERAGEIFS('VISSIM Link Segment Outputs'!$I:$I, 'VISSIM DCP Outputs'!$B:$B, $G$3, 'VISSIM Link Segment Outputs'!$A:$A, "AVG",'VISSIM Link Segment Outputs'!$D:$D, E36),"")</f>
        <v/>
      </c>
      <c r="AB36" s="445" t="str">
        <f>IFERROR(AVERAGEIFS('VISSIM Link Segment Outputs'!$I:$I, 'VISSIM DCP Outputs'!$B:$B, $G$3, 'VISSIM Link Segment Outputs'!$A:$A, "AVG",'VISSIM Link Segment Outputs'!$D:$D, F36),"")</f>
        <v/>
      </c>
      <c r="AC36" s="445" t="str">
        <f>IFERROR(AVERAGEIFS('VISSIM Link Segment Outputs'!$I:$I, 'VISSIM DCP Outputs'!$B:$B, $G$3, 'VISSIM Link Segment Outputs'!$A:$A, "AVG",'VISSIM Link Segment Outputs'!$D:$D, G36),"")</f>
        <v/>
      </c>
      <c r="AD36" s="445" t="str">
        <f>IFERROR(AVERAGEIFS('VISSIM Link Segment Outputs'!$I:$I, 'VISSIM DCP Outputs'!$B:$B, $G$3, 'VISSIM Link Segment Outputs'!$A:$A, "AVG",'VISSIM Link Segment Outputs'!$D:$D, H36),"")</f>
        <v/>
      </c>
      <c r="AE36" s="446"/>
      <c r="AF36" s="445" t="str">
        <f>IFERROR(AVERAGEIFS('VISSIM Link Segment Outputs'!$E:$E, 'VISSIM DCP Outputs'!$B:$B, $G$3, 'VISSIM Link Segment Outputs'!$A:$A, "AVG",'VISSIM Link Segment Outputs'!$D:$D, D36),"")</f>
        <v/>
      </c>
      <c r="AG36" s="445" t="str">
        <f>IFERROR(AVERAGEIFS('VISSIM Link Segment Outputs'!$E:$E, 'VISSIM DCP Outputs'!$B:$B, $G$3, 'VISSIM Link Segment Outputs'!$A:$A, "AVG",'VISSIM Link Segment Outputs'!$D:$D, E36),"")</f>
        <v/>
      </c>
      <c r="AH36" s="445" t="str">
        <f>IFERROR(AVERAGEIFS('VISSIM Link Segment Outputs'!$E:$E, 'VISSIM DCP Outputs'!$B:$B, $G$3, 'VISSIM Link Segment Outputs'!$A:$A, "AVG",'VISSIM Link Segment Outputs'!$D:$D, F36),"")</f>
        <v/>
      </c>
      <c r="AI36" s="445" t="str">
        <f>IFERROR(AVERAGEIFS('VISSIM Link Segment Outputs'!$E:$E, 'VISSIM DCP Outputs'!$B:$B, $G$3, 'VISSIM Link Segment Outputs'!$A:$A, "AVG",'VISSIM Link Segment Outputs'!$D:$D, G36),"")</f>
        <v/>
      </c>
      <c r="AJ36" s="445" t="str">
        <f>IFERROR(AVERAGEIFS('VISSIM Link Segment Outputs'!$E:$E, 'VISSIM DCP Outputs'!$B:$B, $G$3, 'VISSIM Link Segment Outputs'!$A:$A, "AVG",'VISSIM Link Segment Outputs'!$D:$D, H36),"")</f>
        <v/>
      </c>
      <c r="AL36" s="667">
        <f ca="1">IFERROR(SUMIFS('VISSIM Link Segment Outputs'!$Q:$Q, 'VISSIM DCP Outputs'!$B:$B, $G$3, 'VISSIM Link Segment Outputs'!$A:$A, "AVG",'VISSIM Link Segment Outputs'!$D:$D, D36),"")</f>
        <v>0</v>
      </c>
      <c r="AM36" s="667">
        <f ca="1">IFERROR(SUMIFS('VISSIM Link Segment Outputs'!$Q:$Q, 'VISSIM DCP Outputs'!$B:$B, $G$3, 'VISSIM Link Segment Outputs'!$A:$A, "AVG",'VISSIM Link Segment Outputs'!$D:$D, E36),"")</f>
        <v>0</v>
      </c>
      <c r="AN36" s="667">
        <f ca="1">IFERROR(SUMIFS('VISSIM Link Segment Outputs'!$Q:$Q, 'VISSIM DCP Outputs'!$B:$B, $G$3, 'VISSIM Link Segment Outputs'!$A:$A, "AVG",'VISSIM Link Segment Outputs'!$D:$D, F36),"")</f>
        <v>0</v>
      </c>
      <c r="AO36" s="667">
        <f ca="1">IFERROR(SUMIFS('VISSIM Link Segment Outputs'!$Q:$Q, 'VISSIM DCP Outputs'!$B:$B, $G$3, 'VISSIM Link Segment Outputs'!$A:$A, "AVG",'VISSIM Link Segment Outputs'!$D:$D, G36),"")</f>
        <v>0</v>
      </c>
      <c r="AP36" s="667">
        <f ca="1">IFERROR(SUMIFS('VISSIM Link Segment Outputs'!$Q:$Q, 'VISSIM DCP Outputs'!$B:$B, $G$3, 'VISSIM Link Segment Outputs'!$A:$A, "AVG",'VISSIM Link Segment Outputs'!$D:$D, H36),"")</f>
        <v>0</v>
      </c>
      <c r="AR36" s="665" t="str">
        <f ca="1">IFERROR(AVERAGEIFS('VISSIM Link Segment Outputs'!$R:$R, 'VISSIM Link Segment Outputs'!$A:$A, "AVG",'VISSIM Link Segment Outputs'!$D:$D, D36),"")</f>
        <v/>
      </c>
    </row>
    <row r="37" spans="1:44" x14ac:dyDescent="0.35">
      <c r="A37" s="551" t="str">
        <f t="shared" si="1"/>
        <v>H</v>
      </c>
      <c r="B37" s="150">
        <f>'Input - Freeways'!$B35</f>
        <v>31</v>
      </c>
      <c r="C37" s="150">
        <f>INDEX('Input - Freeways'!$B$4:$AG$105,MATCH($B37,'Input - Freeways'!$B$4:$B$105,0),MATCH(C$6,'Input - Freeways'!$B$4:$AG$4,0))</f>
        <v>0</v>
      </c>
      <c r="D37" s="150" t="str">
        <f t="shared" si="2"/>
        <v>0</v>
      </c>
      <c r="E37" s="150" t="str">
        <f t="shared" si="2"/>
        <v/>
      </c>
      <c r="F37" s="150" t="str">
        <f t="shared" si="2"/>
        <v/>
      </c>
      <c r="G37" s="150" t="str">
        <f t="shared" si="2"/>
        <v/>
      </c>
      <c r="H37" s="150" t="str">
        <f t="shared" si="2"/>
        <v/>
      </c>
      <c r="J37" s="377">
        <f>'Input - Freeways'!$C35</f>
        <v>0</v>
      </c>
      <c r="K37" s="406">
        <f>'Input - Freeways'!$D35</f>
        <v>0</v>
      </c>
      <c r="L37" s="267">
        <f>'Input - Freeways'!$E35</f>
        <v>0</v>
      </c>
      <c r="M37" s="679">
        <f>'Input - Freeways'!$F35</f>
        <v>0</v>
      </c>
      <c r="N37" s="391" t="str" cm="1">
        <f t="array" aca="1" ref="N37" ca="1">_xlfn.SWITCH(fwy_moe_type,"DCM",AVERAGEIFS('VISSIM DCP Outputs'!$D:$D, 'VISSIM DCP Outputs'!$B:$B, $E$3,'VISSIM DCP Outputs'!$C:$C,$C37),"Link Eval","--")</f>
        <v>--</v>
      </c>
      <c r="O37" s="264" t="str" cm="1">
        <f t="array" aca="1" ref="O37" ca="1">_xlfn.SWITCH(fwy_moe_type,"DCM",AVERAGEIFS('VISSIM DCP Outputs'!$G:$G, 'VISSIM DCP Outputs'!$B:$B, $E$3,'VISSIM DCP Outputs'!$C:$C,$C37),"Link Eval","--")</f>
        <v>--</v>
      </c>
      <c r="P37" s="695" t="str">
        <f t="shared" ca="1" si="3"/>
        <v>--</v>
      </c>
      <c r="Q37" s="264" t="str">
        <f t="shared" ca="1" si="4"/>
        <v>--</v>
      </c>
      <c r="R37" s="378" t="str">
        <f t="shared" ca="1" si="5"/>
        <v>--</v>
      </c>
      <c r="T37" s="667" t="str">
        <f ca="1">IFERROR(AVERAGEIFS('VISSIM Link Segment Outputs'!$M:$M, 'VISSIM DCP Outputs'!$B:$B, $G$3,'VISSIM Link Segment Outputs'!$A:$A, "AVG",'VISSIM Link Segment Outputs'!$D:$D, D37),"")</f>
        <v/>
      </c>
      <c r="U37" s="667" t="str">
        <f ca="1">IFERROR(AVERAGEIFS('VISSIM Link Segment Outputs'!$M:$M, 'VISSIM DCP Outputs'!$B:$B, $G$3,'VISSIM Link Segment Outputs'!$A:$A, "AVG",'VISSIM Link Segment Outputs'!$D:$D, E37),"")</f>
        <v/>
      </c>
      <c r="V37" s="667" t="str">
        <f ca="1">IFERROR(AVERAGEIFS('VISSIM Link Segment Outputs'!$M:$M, 'VISSIM DCP Outputs'!$B:$B, $G$3,'VISSIM Link Segment Outputs'!$A:$A, "AVG",'VISSIM Link Segment Outputs'!$D:$D, F37),"")</f>
        <v/>
      </c>
      <c r="W37" s="667" t="str">
        <f ca="1">IFERROR(AVERAGEIFS('VISSIM Link Segment Outputs'!$M:$M, 'VISSIM DCP Outputs'!$B:$B, $G$3,'VISSIM Link Segment Outputs'!$A:$A, "AVG",'VISSIM Link Segment Outputs'!$D:$D, G37),"")</f>
        <v/>
      </c>
      <c r="X37" s="667" t="str">
        <f ca="1">IFERROR(AVERAGEIFS('VISSIM Link Segment Outputs'!$M:$M, 'VISSIM DCP Outputs'!$B:$B, $G$3,'VISSIM Link Segment Outputs'!$A:$A, "AVG",'VISSIM Link Segment Outputs'!$D:$D, H37),"")</f>
        <v/>
      </c>
      <c r="Y37" s="446"/>
      <c r="Z37" s="445" t="str">
        <f>IFERROR(AVERAGEIFS('VISSIM Link Segment Outputs'!$I:$I, 'VISSIM DCP Outputs'!$B:$B, $G$3, 'VISSIM Link Segment Outputs'!$A:$A, "AVG",'VISSIM Link Segment Outputs'!$D:$D, D37),"")</f>
        <v/>
      </c>
      <c r="AA37" s="445" t="str">
        <f>IFERROR(AVERAGEIFS('VISSIM Link Segment Outputs'!$I:$I, 'VISSIM DCP Outputs'!$B:$B, $G$3, 'VISSIM Link Segment Outputs'!$A:$A, "AVG",'VISSIM Link Segment Outputs'!$D:$D, E37),"")</f>
        <v/>
      </c>
      <c r="AB37" s="445" t="str">
        <f>IFERROR(AVERAGEIFS('VISSIM Link Segment Outputs'!$I:$I, 'VISSIM DCP Outputs'!$B:$B, $G$3, 'VISSIM Link Segment Outputs'!$A:$A, "AVG",'VISSIM Link Segment Outputs'!$D:$D, F37),"")</f>
        <v/>
      </c>
      <c r="AC37" s="445" t="str">
        <f>IFERROR(AVERAGEIFS('VISSIM Link Segment Outputs'!$I:$I, 'VISSIM DCP Outputs'!$B:$B, $G$3, 'VISSIM Link Segment Outputs'!$A:$A, "AVG",'VISSIM Link Segment Outputs'!$D:$D, G37),"")</f>
        <v/>
      </c>
      <c r="AD37" s="445" t="str">
        <f>IFERROR(AVERAGEIFS('VISSIM Link Segment Outputs'!$I:$I, 'VISSIM DCP Outputs'!$B:$B, $G$3, 'VISSIM Link Segment Outputs'!$A:$A, "AVG",'VISSIM Link Segment Outputs'!$D:$D, H37),"")</f>
        <v/>
      </c>
      <c r="AE37" s="446"/>
      <c r="AF37" s="445" t="str">
        <f>IFERROR(AVERAGEIFS('VISSIM Link Segment Outputs'!$E:$E, 'VISSIM DCP Outputs'!$B:$B, $G$3, 'VISSIM Link Segment Outputs'!$A:$A, "AVG",'VISSIM Link Segment Outputs'!$D:$D, D37),"")</f>
        <v/>
      </c>
      <c r="AG37" s="445" t="str">
        <f>IFERROR(AVERAGEIFS('VISSIM Link Segment Outputs'!$E:$E, 'VISSIM DCP Outputs'!$B:$B, $G$3, 'VISSIM Link Segment Outputs'!$A:$A, "AVG",'VISSIM Link Segment Outputs'!$D:$D, E37),"")</f>
        <v/>
      </c>
      <c r="AH37" s="445" t="str">
        <f>IFERROR(AVERAGEIFS('VISSIM Link Segment Outputs'!$E:$E, 'VISSIM DCP Outputs'!$B:$B, $G$3, 'VISSIM Link Segment Outputs'!$A:$A, "AVG",'VISSIM Link Segment Outputs'!$D:$D, F37),"")</f>
        <v/>
      </c>
      <c r="AI37" s="445" t="str">
        <f>IFERROR(AVERAGEIFS('VISSIM Link Segment Outputs'!$E:$E, 'VISSIM DCP Outputs'!$B:$B, $G$3, 'VISSIM Link Segment Outputs'!$A:$A, "AVG",'VISSIM Link Segment Outputs'!$D:$D, G37),"")</f>
        <v/>
      </c>
      <c r="AJ37" s="445" t="str">
        <f>IFERROR(AVERAGEIFS('VISSIM Link Segment Outputs'!$E:$E, 'VISSIM DCP Outputs'!$B:$B, $G$3, 'VISSIM Link Segment Outputs'!$A:$A, "AVG",'VISSIM Link Segment Outputs'!$D:$D, H37),"")</f>
        <v/>
      </c>
      <c r="AL37" s="667">
        <f ca="1">IFERROR(SUMIFS('VISSIM Link Segment Outputs'!$Q:$Q, 'VISSIM DCP Outputs'!$B:$B, $G$3, 'VISSIM Link Segment Outputs'!$A:$A, "AVG",'VISSIM Link Segment Outputs'!$D:$D, D37),"")</f>
        <v>0</v>
      </c>
      <c r="AM37" s="667">
        <f ca="1">IFERROR(SUMIFS('VISSIM Link Segment Outputs'!$Q:$Q, 'VISSIM DCP Outputs'!$B:$B, $G$3, 'VISSIM Link Segment Outputs'!$A:$A, "AVG",'VISSIM Link Segment Outputs'!$D:$D, E37),"")</f>
        <v>0</v>
      </c>
      <c r="AN37" s="667">
        <f ca="1">IFERROR(SUMIFS('VISSIM Link Segment Outputs'!$Q:$Q, 'VISSIM DCP Outputs'!$B:$B, $G$3, 'VISSIM Link Segment Outputs'!$A:$A, "AVG",'VISSIM Link Segment Outputs'!$D:$D, F37),"")</f>
        <v>0</v>
      </c>
      <c r="AO37" s="667">
        <f ca="1">IFERROR(SUMIFS('VISSIM Link Segment Outputs'!$Q:$Q, 'VISSIM DCP Outputs'!$B:$B, $G$3, 'VISSIM Link Segment Outputs'!$A:$A, "AVG",'VISSIM Link Segment Outputs'!$D:$D, G37),"")</f>
        <v>0</v>
      </c>
      <c r="AP37" s="667">
        <f ca="1">IFERROR(SUMIFS('VISSIM Link Segment Outputs'!$Q:$Q, 'VISSIM DCP Outputs'!$B:$B, $G$3, 'VISSIM Link Segment Outputs'!$A:$A, "AVG",'VISSIM Link Segment Outputs'!$D:$D, H37),"")</f>
        <v>0</v>
      </c>
      <c r="AR37" s="665" t="str">
        <f ca="1">IFERROR(AVERAGEIFS('VISSIM Link Segment Outputs'!$R:$R, 'VISSIM Link Segment Outputs'!$A:$A, "AVG",'VISSIM Link Segment Outputs'!$D:$D, D37),"")</f>
        <v/>
      </c>
    </row>
    <row r="38" spans="1:44" x14ac:dyDescent="0.35">
      <c r="A38" s="551" t="str">
        <f t="shared" si="1"/>
        <v>H</v>
      </c>
      <c r="B38" s="150">
        <f>'Input - Freeways'!$B36</f>
        <v>32</v>
      </c>
      <c r="C38" s="150">
        <f>INDEX('Input - Freeways'!$B$4:$AG$105,MATCH($B38,'Input - Freeways'!$B$4:$B$105,0),MATCH(C$6,'Input - Freeways'!$B$4:$AG$4,0))</f>
        <v>0</v>
      </c>
      <c r="D38" s="150" t="str">
        <f t="shared" si="2"/>
        <v>0</v>
      </c>
      <c r="E38" s="150" t="str">
        <f t="shared" si="2"/>
        <v/>
      </c>
      <c r="F38" s="150" t="str">
        <f t="shared" si="2"/>
        <v/>
      </c>
      <c r="G38" s="150" t="str">
        <f t="shared" si="2"/>
        <v/>
      </c>
      <c r="H38" s="150" t="str">
        <f t="shared" si="2"/>
        <v/>
      </c>
      <c r="J38" s="377">
        <f>'Input - Freeways'!$C36</f>
        <v>0</v>
      </c>
      <c r="K38" s="406">
        <f>'Input - Freeways'!$D36</f>
        <v>0</v>
      </c>
      <c r="L38" s="267">
        <f>'Input - Freeways'!$E36</f>
        <v>0</v>
      </c>
      <c r="M38" s="679">
        <f>'Input - Freeways'!$F36</f>
        <v>0</v>
      </c>
      <c r="N38" s="391" t="str" cm="1">
        <f t="array" aca="1" ref="N38" ca="1">_xlfn.SWITCH(fwy_moe_type,"DCM",AVERAGEIFS('VISSIM DCP Outputs'!$D:$D, 'VISSIM DCP Outputs'!$B:$B, $E$3,'VISSIM DCP Outputs'!$C:$C,$C38),"Link Eval","--")</f>
        <v>--</v>
      </c>
      <c r="O38" s="264" t="str" cm="1">
        <f t="array" aca="1" ref="O38" ca="1">_xlfn.SWITCH(fwy_moe_type,"DCM",AVERAGEIFS('VISSIM DCP Outputs'!$G:$G, 'VISSIM DCP Outputs'!$B:$B, $E$3,'VISSIM DCP Outputs'!$C:$C,$C38),"Link Eval","--")</f>
        <v>--</v>
      </c>
      <c r="P38" s="695" t="str">
        <f t="shared" ca="1" si="3"/>
        <v>--</v>
      </c>
      <c r="Q38" s="264" t="str">
        <f t="shared" ca="1" si="4"/>
        <v>--</v>
      </c>
      <c r="R38" s="378" t="str">
        <f t="shared" ca="1" si="5"/>
        <v>--</v>
      </c>
      <c r="T38" s="667" t="str">
        <f ca="1">IFERROR(AVERAGEIFS('VISSIM Link Segment Outputs'!$M:$M, 'VISSIM DCP Outputs'!$B:$B, $G$3,'VISSIM Link Segment Outputs'!$A:$A, "AVG",'VISSIM Link Segment Outputs'!$D:$D, D38),"")</f>
        <v/>
      </c>
      <c r="U38" s="667" t="str">
        <f ca="1">IFERROR(AVERAGEIFS('VISSIM Link Segment Outputs'!$M:$M, 'VISSIM DCP Outputs'!$B:$B, $G$3,'VISSIM Link Segment Outputs'!$A:$A, "AVG",'VISSIM Link Segment Outputs'!$D:$D, E38),"")</f>
        <v/>
      </c>
      <c r="V38" s="667" t="str">
        <f ca="1">IFERROR(AVERAGEIFS('VISSIM Link Segment Outputs'!$M:$M, 'VISSIM DCP Outputs'!$B:$B, $G$3,'VISSIM Link Segment Outputs'!$A:$A, "AVG",'VISSIM Link Segment Outputs'!$D:$D, F38),"")</f>
        <v/>
      </c>
      <c r="W38" s="667" t="str">
        <f ca="1">IFERROR(AVERAGEIFS('VISSIM Link Segment Outputs'!$M:$M, 'VISSIM DCP Outputs'!$B:$B, $G$3,'VISSIM Link Segment Outputs'!$A:$A, "AVG",'VISSIM Link Segment Outputs'!$D:$D, G38),"")</f>
        <v/>
      </c>
      <c r="X38" s="667" t="str">
        <f ca="1">IFERROR(AVERAGEIFS('VISSIM Link Segment Outputs'!$M:$M, 'VISSIM DCP Outputs'!$B:$B, $G$3,'VISSIM Link Segment Outputs'!$A:$A, "AVG",'VISSIM Link Segment Outputs'!$D:$D, H38),"")</f>
        <v/>
      </c>
      <c r="Y38" s="446"/>
      <c r="Z38" s="445" t="str">
        <f>IFERROR(AVERAGEIFS('VISSIM Link Segment Outputs'!$I:$I, 'VISSIM DCP Outputs'!$B:$B, $G$3, 'VISSIM Link Segment Outputs'!$A:$A, "AVG",'VISSIM Link Segment Outputs'!$D:$D, D38),"")</f>
        <v/>
      </c>
      <c r="AA38" s="445" t="str">
        <f>IFERROR(AVERAGEIFS('VISSIM Link Segment Outputs'!$I:$I, 'VISSIM DCP Outputs'!$B:$B, $G$3, 'VISSIM Link Segment Outputs'!$A:$A, "AVG",'VISSIM Link Segment Outputs'!$D:$D, E38),"")</f>
        <v/>
      </c>
      <c r="AB38" s="445" t="str">
        <f>IFERROR(AVERAGEIFS('VISSIM Link Segment Outputs'!$I:$I, 'VISSIM DCP Outputs'!$B:$B, $G$3, 'VISSIM Link Segment Outputs'!$A:$A, "AVG",'VISSIM Link Segment Outputs'!$D:$D, F38),"")</f>
        <v/>
      </c>
      <c r="AC38" s="445" t="str">
        <f>IFERROR(AVERAGEIFS('VISSIM Link Segment Outputs'!$I:$I, 'VISSIM DCP Outputs'!$B:$B, $G$3, 'VISSIM Link Segment Outputs'!$A:$A, "AVG",'VISSIM Link Segment Outputs'!$D:$D, G38),"")</f>
        <v/>
      </c>
      <c r="AD38" s="445" t="str">
        <f>IFERROR(AVERAGEIFS('VISSIM Link Segment Outputs'!$I:$I, 'VISSIM DCP Outputs'!$B:$B, $G$3, 'VISSIM Link Segment Outputs'!$A:$A, "AVG",'VISSIM Link Segment Outputs'!$D:$D, H38),"")</f>
        <v/>
      </c>
      <c r="AE38" s="446"/>
      <c r="AF38" s="445" t="str">
        <f>IFERROR(AVERAGEIFS('VISSIM Link Segment Outputs'!$E:$E, 'VISSIM DCP Outputs'!$B:$B, $G$3, 'VISSIM Link Segment Outputs'!$A:$A, "AVG",'VISSIM Link Segment Outputs'!$D:$D, D38),"")</f>
        <v/>
      </c>
      <c r="AG38" s="445" t="str">
        <f>IFERROR(AVERAGEIFS('VISSIM Link Segment Outputs'!$E:$E, 'VISSIM DCP Outputs'!$B:$B, $G$3, 'VISSIM Link Segment Outputs'!$A:$A, "AVG",'VISSIM Link Segment Outputs'!$D:$D, E38),"")</f>
        <v/>
      </c>
      <c r="AH38" s="445" t="str">
        <f>IFERROR(AVERAGEIFS('VISSIM Link Segment Outputs'!$E:$E, 'VISSIM DCP Outputs'!$B:$B, $G$3, 'VISSIM Link Segment Outputs'!$A:$A, "AVG",'VISSIM Link Segment Outputs'!$D:$D, F38),"")</f>
        <v/>
      </c>
      <c r="AI38" s="445" t="str">
        <f>IFERROR(AVERAGEIFS('VISSIM Link Segment Outputs'!$E:$E, 'VISSIM DCP Outputs'!$B:$B, $G$3, 'VISSIM Link Segment Outputs'!$A:$A, "AVG",'VISSIM Link Segment Outputs'!$D:$D, G38),"")</f>
        <v/>
      </c>
      <c r="AJ38" s="445" t="str">
        <f>IFERROR(AVERAGEIFS('VISSIM Link Segment Outputs'!$E:$E, 'VISSIM DCP Outputs'!$B:$B, $G$3, 'VISSIM Link Segment Outputs'!$A:$A, "AVG",'VISSIM Link Segment Outputs'!$D:$D, H38),"")</f>
        <v/>
      </c>
      <c r="AL38" s="667">
        <f ca="1">IFERROR(SUMIFS('VISSIM Link Segment Outputs'!$Q:$Q, 'VISSIM DCP Outputs'!$B:$B, $G$3, 'VISSIM Link Segment Outputs'!$A:$A, "AVG",'VISSIM Link Segment Outputs'!$D:$D, D38),"")</f>
        <v>0</v>
      </c>
      <c r="AM38" s="667">
        <f ca="1">IFERROR(SUMIFS('VISSIM Link Segment Outputs'!$Q:$Q, 'VISSIM DCP Outputs'!$B:$B, $G$3, 'VISSIM Link Segment Outputs'!$A:$A, "AVG",'VISSIM Link Segment Outputs'!$D:$D, E38),"")</f>
        <v>0</v>
      </c>
      <c r="AN38" s="667">
        <f ca="1">IFERROR(SUMIFS('VISSIM Link Segment Outputs'!$Q:$Q, 'VISSIM DCP Outputs'!$B:$B, $G$3, 'VISSIM Link Segment Outputs'!$A:$A, "AVG",'VISSIM Link Segment Outputs'!$D:$D, F38),"")</f>
        <v>0</v>
      </c>
      <c r="AO38" s="667">
        <f ca="1">IFERROR(SUMIFS('VISSIM Link Segment Outputs'!$Q:$Q, 'VISSIM DCP Outputs'!$B:$B, $G$3, 'VISSIM Link Segment Outputs'!$A:$A, "AVG",'VISSIM Link Segment Outputs'!$D:$D, G38),"")</f>
        <v>0</v>
      </c>
      <c r="AP38" s="667">
        <f ca="1">IFERROR(SUMIFS('VISSIM Link Segment Outputs'!$Q:$Q, 'VISSIM DCP Outputs'!$B:$B, $G$3, 'VISSIM Link Segment Outputs'!$A:$A, "AVG",'VISSIM Link Segment Outputs'!$D:$D, H38),"")</f>
        <v>0</v>
      </c>
      <c r="AR38" s="665" t="str">
        <f ca="1">IFERROR(AVERAGEIFS('VISSIM Link Segment Outputs'!$R:$R, 'VISSIM Link Segment Outputs'!$A:$A, "AVG",'VISSIM Link Segment Outputs'!$D:$D, D38),"")</f>
        <v/>
      </c>
    </row>
    <row r="39" spans="1:44" x14ac:dyDescent="0.35">
      <c r="A39" s="551" t="str">
        <f t="shared" si="1"/>
        <v>H</v>
      </c>
      <c r="B39" s="150">
        <f>'Input - Freeways'!$B37</f>
        <v>33</v>
      </c>
      <c r="C39" s="150">
        <f>INDEX('Input - Freeways'!$B$4:$AG$105,MATCH($B39,'Input - Freeways'!$B$4:$B$105,0),MATCH(C$6,'Input - Freeways'!$B$4:$AG$4,0))</f>
        <v>0</v>
      </c>
      <c r="D39" s="150" t="str">
        <f t="shared" si="2"/>
        <v>0</v>
      </c>
      <c r="E39" s="150" t="str">
        <f t="shared" si="2"/>
        <v/>
      </c>
      <c r="F39" s="150" t="str">
        <f t="shared" si="2"/>
        <v/>
      </c>
      <c r="G39" s="150" t="str">
        <f t="shared" si="2"/>
        <v/>
      </c>
      <c r="H39" s="150" t="str">
        <f t="shared" si="2"/>
        <v/>
      </c>
      <c r="J39" s="377">
        <f>'Input - Freeways'!$C37</f>
        <v>0</v>
      </c>
      <c r="K39" s="406">
        <f>'Input - Freeways'!$D37</f>
        <v>0</v>
      </c>
      <c r="L39" s="267">
        <f>'Input - Freeways'!$E37</f>
        <v>0</v>
      </c>
      <c r="M39" s="679">
        <f>'Input - Freeways'!$F37</f>
        <v>0</v>
      </c>
      <c r="N39" s="391" t="str" cm="1">
        <f t="array" aca="1" ref="N39" ca="1">_xlfn.SWITCH(fwy_moe_type,"DCM",AVERAGEIFS('VISSIM DCP Outputs'!$D:$D, 'VISSIM DCP Outputs'!$B:$B, $E$3,'VISSIM DCP Outputs'!$C:$C,$C39),"Link Eval","--")</f>
        <v>--</v>
      </c>
      <c r="O39" s="264" t="str" cm="1">
        <f t="array" aca="1" ref="O39" ca="1">_xlfn.SWITCH(fwy_moe_type,"DCM",AVERAGEIFS('VISSIM DCP Outputs'!$G:$G, 'VISSIM DCP Outputs'!$B:$B, $E$3,'VISSIM DCP Outputs'!$C:$C,$C39),"Link Eval","--")</f>
        <v>--</v>
      </c>
      <c r="P39" s="695" t="str">
        <f t="shared" ca="1" si="3"/>
        <v>--</v>
      </c>
      <c r="Q39" s="264" t="str">
        <f t="shared" ca="1" si="4"/>
        <v>--</v>
      </c>
      <c r="R39" s="378" t="str">
        <f t="shared" ca="1" si="5"/>
        <v>--</v>
      </c>
      <c r="T39" s="667" t="str">
        <f ca="1">IFERROR(AVERAGEIFS('VISSIM Link Segment Outputs'!$M:$M, 'VISSIM DCP Outputs'!$B:$B, $G$3,'VISSIM Link Segment Outputs'!$A:$A, "AVG",'VISSIM Link Segment Outputs'!$D:$D, D39),"")</f>
        <v/>
      </c>
      <c r="U39" s="667" t="str">
        <f ca="1">IFERROR(AVERAGEIFS('VISSIM Link Segment Outputs'!$M:$M, 'VISSIM DCP Outputs'!$B:$B, $G$3,'VISSIM Link Segment Outputs'!$A:$A, "AVG",'VISSIM Link Segment Outputs'!$D:$D, E39),"")</f>
        <v/>
      </c>
      <c r="V39" s="667" t="str">
        <f ca="1">IFERROR(AVERAGEIFS('VISSIM Link Segment Outputs'!$M:$M, 'VISSIM DCP Outputs'!$B:$B, $G$3,'VISSIM Link Segment Outputs'!$A:$A, "AVG",'VISSIM Link Segment Outputs'!$D:$D, F39),"")</f>
        <v/>
      </c>
      <c r="W39" s="667" t="str">
        <f ca="1">IFERROR(AVERAGEIFS('VISSIM Link Segment Outputs'!$M:$M, 'VISSIM DCP Outputs'!$B:$B, $G$3,'VISSIM Link Segment Outputs'!$A:$A, "AVG",'VISSIM Link Segment Outputs'!$D:$D, G39),"")</f>
        <v/>
      </c>
      <c r="X39" s="667" t="str">
        <f ca="1">IFERROR(AVERAGEIFS('VISSIM Link Segment Outputs'!$M:$M, 'VISSIM DCP Outputs'!$B:$B, $G$3,'VISSIM Link Segment Outputs'!$A:$A, "AVG",'VISSIM Link Segment Outputs'!$D:$D, H39),"")</f>
        <v/>
      </c>
      <c r="Y39" s="446"/>
      <c r="Z39" s="445" t="str">
        <f>IFERROR(AVERAGEIFS('VISSIM Link Segment Outputs'!$I:$I, 'VISSIM DCP Outputs'!$B:$B, $G$3, 'VISSIM Link Segment Outputs'!$A:$A, "AVG",'VISSIM Link Segment Outputs'!$D:$D, D39),"")</f>
        <v/>
      </c>
      <c r="AA39" s="445" t="str">
        <f>IFERROR(AVERAGEIFS('VISSIM Link Segment Outputs'!$I:$I, 'VISSIM DCP Outputs'!$B:$B, $G$3, 'VISSIM Link Segment Outputs'!$A:$A, "AVG",'VISSIM Link Segment Outputs'!$D:$D, E39),"")</f>
        <v/>
      </c>
      <c r="AB39" s="445" t="str">
        <f>IFERROR(AVERAGEIFS('VISSIM Link Segment Outputs'!$I:$I, 'VISSIM DCP Outputs'!$B:$B, $G$3, 'VISSIM Link Segment Outputs'!$A:$A, "AVG",'VISSIM Link Segment Outputs'!$D:$D, F39),"")</f>
        <v/>
      </c>
      <c r="AC39" s="445" t="str">
        <f>IFERROR(AVERAGEIFS('VISSIM Link Segment Outputs'!$I:$I, 'VISSIM DCP Outputs'!$B:$B, $G$3, 'VISSIM Link Segment Outputs'!$A:$A, "AVG",'VISSIM Link Segment Outputs'!$D:$D, G39),"")</f>
        <v/>
      </c>
      <c r="AD39" s="445" t="str">
        <f>IFERROR(AVERAGEIFS('VISSIM Link Segment Outputs'!$I:$I, 'VISSIM DCP Outputs'!$B:$B, $G$3, 'VISSIM Link Segment Outputs'!$A:$A, "AVG",'VISSIM Link Segment Outputs'!$D:$D, H39),"")</f>
        <v/>
      </c>
      <c r="AE39" s="446"/>
      <c r="AF39" s="445" t="str">
        <f>IFERROR(AVERAGEIFS('VISSIM Link Segment Outputs'!$E:$E, 'VISSIM DCP Outputs'!$B:$B, $G$3, 'VISSIM Link Segment Outputs'!$A:$A, "AVG",'VISSIM Link Segment Outputs'!$D:$D, D39),"")</f>
        <v/>
      </c>
      <c r="AG39" s="445" t="str">
        <f>IFERROR(AVERAGEIFS('VISSIM Link Segment Outputs'!$E:$E, 'VISSIM DCP Outputs'!$B:$B, $G$3, 'VISSIM Link Segment Outputs'!$A:$A, "AVG",'VISSIM Link Segment Outputs'!$D:$D, E39),"")</f>
        <v/>
      </c>
      <c r="AH39" s="445" t="str">
        <f>IFERROR(AVERAGEIFS('VISSIM Link Segment Outputs'!$E:$E, 'VISSIM DCP Outputs'!$B:$B, $G$3, 'VISSIM Link Segment Outputs'!$A:$A, "AVG",'VISSIM Link Segment Outputs'!$D:$D, F39),"")</f>
        <v/>
      </c>
      <c r="AI39" s="445" t="str">
        <f>IFERROR(AVERAGEIFS('VISSIM Link Segment Outputs'!$E:$E, 'VISSIM DCP Outputs'!$B:$B, $G$3, 'VISSIM Link Segment Outputs'!$A:$A, "AVG",'VISSIM Link Segment Outputs'!$D:$D, G39),"")</f>
        <v/>
      </c>
      <c r="AJ39" s="445" t="str">
        <f>IFERROR(AVERAGEIFS('VISSIM Link Segment Outputs'!$E:$E, 'VISSIM DCP Outputs'!$B:$B, $G$3, 'VISSIM Link Segment Outputs'!$A:$A, "AVG",'VISSIM Link Segment Outputs'!$D:$D, H39),"")</f>
        <v/>
      </c>
      <c r="AL39" s="667">
        <f ca="1">IFERROR(SUMIFS('VISSIM Link Segment Outputs'!$Q:$Q, 'VISSIM DCP Outputs'!$B:$B, $G$3, 'VISSIM Link Segment Outputs'!$A:$A, "AVG",'VISSIM Link Segment Outputs'!$D:$D, D39),"")</f>
        <v>0</v>
      </c>
      <c r="AM39" s="667">
        <f ca="1">IFERROR(SUMIFS('VISSIM Link Segment Outputs'!$Q:$Q, 'VISSIM DCP Outputs'!$B:$B, $G$3, 'VISSIM Link Segment Outputs'!$A:$A, "AVG",'VISSIM Link Segment Outputs'!$D:$D, E39),"")</f>
        <v>0</v>
      </c>
      <c r="AN39" s="667">
        <f ca="1">IFERROR(SUMIFS('VISSIM Link Segment Outputs'!$Q:$Q, 'VISSIM DCP Outputs'!$B:$B, $G$3, 'VISSIM Link Segment Outputs'!$A:$A, "AVG",'VISSIM Link Segment Outputs'!$D:$D, F39),"")</f>
        <v>0</v>
      </c>
      <c r="AO39" s="667">
        <f ca="1">IFERROR(SUMIFS('VISSIM Link Segment Outputs'!$Q:$Q, 'VISSIM DCP Outputs'!$B:$B, $G$3, 'VISSIM Link Segment Outputs'!$A:$A, "AVG",'VISSIM Link Segment Outputs'!$D:$D, G39),"")</f>
        <v>0</v>
      </c>
      <c r="AP39" s="667">
        <f ca="1">IFERROR(SUMIFS('VISSIM Link Segment Outputs'!$Q:$Q, 'VISSIM DCP Outputs'!$B:$B, $G$3, 'VISSIM Link Segment Outputs'!$A:$A, "AVG",'VISSIM Link Segment Outputs'!$D:$D, H39),"")</f>
        <v>0</v>
      </c>
      <c r="AR39" s="665" t="str">
        <f ca="1">IFERROR(AVERAGEIFS('VISSIM Link Segment Outputs'!$R:$R, 'VISSIM Link Segment Outputs'!$A:$A, "AVG",'VISSIM Link Segment Outputs'!$D:$D, D39),"")</f>
        <v/>
      </c>
    </row>
    <row r="40" spans="1:44" x14ac:dyDescent="0.35">
      <c r="A40" s="551" t="str">
        <f t="shared" si="1"/>
        <v>H</v>
      </c>
      <c r="B40" s="150">
        <f>'Input - Freeways'!$B38</f>
        <v>34</v>
      </c>
      <c r="C40" s="150">
        <f>INDEX('Input - Freeways'!$B$4:$AG$105,MATCH($B40,'Input - Freeways'!$B$4:$B$105,0),MATCH(C$6,'Input - Freeways'!$B$4:$AG$4,0))</f>
        <v>0</v>
      </c>
      <c r="D40" s="150" t="str">
        <f t="shared" si="2"/>
        <v>0</v>
      </c>
      <c r="E40" s="150" t="str">
        <f t="shared" si="2"/>
        <v/>
      </c>
      <c r="F40" s="150" t="str">
        <f t="shared" si="2"/>
        <v/>
      </c>
      <c r="G40" s="150" t="str">
        <f t="shared" si="2"/>
        <v/>
      </c>
      <c r="H40" s="150" t="str">
        <f t="shared" si="2"/>
        <v/>
      </c>
      <c r="J40" s="377">
        <f>'Input - Freeways'!$C38</f>
        <v>0</v>
      </c>
      <c r="K40" s="406">
        <f>'Input - Freeways'!$D38</f>
        <v>0</v>
      </c>
      <c r="L40" s="267">
        <f>'Input - Freeways'!$E38</f>
        <v>0</v>
      </c>
      <c r="M40" s="679">
        <f>'Input - Freeways'!$F38</f>
        <v>0</v>
      </c>
      <c r="N40" s="391" t="str" cm="1">
        <f t="array" aca="1" ref="N40" ca="1">_xlfn.SWITCH(fwy_moe_type,"DCM",AVERAGEIFS('VISSIM DCP Outputs'!$D:$D, 'VISSIM DCP Outputs'!$B:$B, $E$3,'VISSIM DCP Outputs'!$C:$C,$C40),"Link Eval","--")</f>
        <v>--</v>
      </c>
      <c r="O40" s="264" t="str" cm="1">
        <f t="array" aca="1" ref="O40" ca="1">_xlfn.SWITCH(fwy_moe_type,"DCM",AVERAGEIFS('VISSIM DCP Outputs'!$G:$G, 'VISSIM DCP Outputs'!$B:$B, $E$3,'VISSIM DCP Outputs'!$C:$C,$C40),"Link Eval","--")</f>
        <v>--</v>
      </c>
      <c r="P40" s="695" t="str">
        <f t="shared" ca="1" si="3"/>
        <v>--</v>
      </c>
      <c r="Q40" s="264" t="str">
        <f t="shared" ca="1" si="4"/>
        <v>--</v>
      </c>
      <c r="R40" s="378" t="str">
        <f t="shared" ca="1" si="5"/>
        <v>--</v>
      </c>
      <c r="T40" s="667" t="str">
        <f ca="1">IFERROR(AVERAGEIFS('VISSIM Link Segment Outputs'!$M:$M, 'VISSIM DCP Outputs'!$B:$B, $G$3,'VISSIM Link Segment Outputs'!$A:$A, "AVG",'VISSIM Link Segment Outputs'!$D:$D, D40),"")</f>
        <v/>
      </c>
      <c r="U40" s="667" t="str">
        <f ca="1">IFERROR(AVERAGEIFS('VISSIM Link Segment Outputs'!$M:$M, 'VISSIM DCP Outputs'!$B:$B, $G$3,'VISSIM Link Segment Outputs'!$A:$A, "AVG",'VISSIM Link Segment Outputs'!$D:$D, E40),"")</f>
        <v/>
      </c>
      <c r="V40" s="667" t="str">
        <f ca="1">IFERROR(AVERAGEIFS('VISSIM Link Segment Outputs'!$M:$M, 'VISSIM DCP Outputs'!$B:$B, $G$3,'VISSIM Link Segment Outputs'!$A:$A, "AVG",'VISSIM Link Segment Outputs'!$D:$D, F40),"")</f>
        <v/>
      </c>
      <c r="W40" s="667" t="str">
        <f ca="1">IFERROR(AVERAGEIFS('VISSIM Link Segment Outputs'!$M:$M, 'VISSIM DCP Outputs'!$B:$B, $G$3,'VISSIM Link Segment Outputs'!$A:$A, "AVG",'VISSIM Link Segment Outputs'!$D:$D, G40),"")</f>
        <v/>
      </c>
      <c r="X40" s="667" t="str">
        <f ca="1">IFERROR(AVERAGEIFS('VISSIM Link Segment Outputs'!$M:$M, 'VISSIM DCP Outputs'!$B:$B, $G$3,'VISSIM Link Segment Outputs'!$A:$A, "AVG",'VISSIM Link Segment Outputs'!$D:$D, H40),"")</f>
        <v/>
      </c>
      <c r="Y40" s="446"/>
      <c r="Z40" s="445" t="str">
        <f>IFERROR(AVERAGEIFS('VISSIM Link Segment Outputs'!$I:$I, 'VISSIM DCP Outputs'!$B:$B, $G$3, 'VISSIM Link Segment Outputs'!$A:$A, "AVG",'VISSIM Link Segment Outputs'!$D:$D, D40),"")</f>
        <v/>
      </c>
      <c r="AA40" s="445" t="str">
        <f>IFERROR(AVERAGEIFS('VISSIM Link Segment Outputs'!$I:$I, 'VISSIM DCP Outputs'!$B:$B, $G$3, 'VISSIM Link Segment Outputs'!$A:$A, "AVG",'VISSIM Link Segment Outputs'!$D:$D, E40),"")</f>
        <v/>
      </c>
      <c r="AB40" s="445" t="str">
        <f>IFERROR(AVERAGEIFS('VISSIM Link Segment Outputs'!$I:$I, 'VISSIM DCP Outputs'!$B:$B, $G$3, 'VISSIM Link Segment Outputs'!$A:$A, "AVG",'VISSIM Link Segment Outputs'!$D:$D, F40),"")</f>
        <v/>
      </c>
      <c r="AC40" s="445" t="str">
        <f>IFERROR(AVERAGEIFS('VISSIM Link Segment Outputs'!$I:$I, 'VISSIM DCP Outputs'!$B:$B, $G$3, 'VISSIM Link Segment Outputs'!$A:$A, "AVG",'VISSIM Link Segment Outputs'!$D:$D, G40),"")</f>
        <v/>
      </c>
      <c r="AD40" s="445" t="str">
        <f>IFERROR(AVERAGEIFS('VISSIM Link Segment Outputs'!$I:$I, 'VISSIM DCP Outputs'!$B:$B, $G$3, 'VISSIM Link Segment Outputs'!$A:$A, "AVG",'VISSIM Link Segment Outputs'!$D:$D, H40),"")</f>
        <v/>
      </c>
      <c r="AE40" s="446"/>
      <c r="AF40" s="445" t="str">
        <f>IFERROR(AVERAGEIFS('VISSIM Link Segment Outputs'!$E:$E, 'VISSIM DCP Outputs'!$B:$B, $G$3, 'VISSIM Link Segment Outputs'!$A:$A, "AVG",'VISSIM Link Segment Outputs'!$D:$D, D40),"")</f>
        <v/>
      </c>
      <c r="AG40" s="445" t="str">
        <f>IFERROR(AVERAGEIFS('VISSIM Link Segment Outputs'!$E:$E, 'VISSIM DCP Outputs'!$B:$B, $G$3, 'VISSIM Link Segment Outputs'!$A:$A, "AVG",'VISSIM Link Segment Outputs'!$D:$D, E40),"")</f>
        <v/>
      </c>
      <c r="AH40" s="445" t="str">
        <f>IFERROR(AVERAGEIFS('VISSIM Link Segment Outputs'!$E:$E, 'VISSIM DCP Outputs'!$B:$B, $G$3, 'VISSIM Link Segment Outputs'!$A:$A, "AVG",'VISSIM Link Segment Outputs'!$D:$D, F40),"")</f>
        <v/>
      </c>
      <c r="AI40" s="445" t="str">
        <f>IFERROR(AVERAGEIFS('VISSIM Link Segment Outputs'!$E:$E, 'VISSIM DCP Outputs'!$B:$B, $G$3, 'VISSIM Link Segment Outputs'!$A:$A, "AVG",'VISSIM Link Segment Outputs'!$D:$D, G40),"")</f>
        <v/>
      </c>
      <c r="AJ40" s="445" t="str">
        <f>IFERROR(AVERAGEIFS('VISSIM Link Segment Outputs'!$E:$E, 'VISSIM DCP Outputs'!$B:$B, $G$3, 'VISSIM Link Segment Outputs'!$A:$A, "AVG",'VISSIM Link Segment Outputs'!$D:$D, H40),"")</f>
        <v/>
      </c>
      <c r="AL40" s="667">
        <f ca="1">IFERROR(SUMIFS('VISSIM Link Segment Outputs'!$Q:$Q, 'VISSIM DCP Outputs'!$B:$B, $G$3, 'VISSIM Link Segment Outputs'!$A:$A, "AVG",'VISSIM Link Segment Outputs'!$D:$D, D40),"")</f>
        <v>0</v>
      </c>
      <c r="AM40" s="667">
        <f ca="1">IFERROR(SUMIFS('VISSIM Link Segment Outputs'!$Q:$Q, 'VISSIM DCP Outputs'!$B:$B, $G$3, 'VISSIM Link Segment Outputs'!$A:$A, "AVG",'VISSIM Link Segment Outputs'!$D:$D, E40),"")</f>
        <v>0</v>
      </c>
      <c r="AN40" s="667">
        <f ca="1">IFERROR(SUMIFS('VISSIM Link Segment Outputs'!$Q:$Q, 'VISSIM DCP Outputs'!$B:$B, $G$3, 'VISSIM Link Segment Outputs'!$A:$A, "AVG",'VISSIM Link Segment Outputs'!$D:$D, F40),"")</f>
        <v>0</v>
      </c>
      <c r="AO40" s="667">
        <f ca="1">IFERROR(SUMIFS('VISSIM Link Segment Outputs'!$Q:$Q, 'VISSIM DCP Outputs'!$B:$B, $G$3, 'VISSIM Link Segment Outputs'!$A:$A, "AVG",'VISSIM Link Segment Outputs'!$D:$D, G40),"")</f>
        <v>0</v>
      </c>
      <c r="AP40" s="667">
        <f ca="1">IFERROR(SUMIFS('VISSIM Link Segment Outputs'!$Q:$Q, 'VISSIM DCP Outputs'!$B:$B, $G$3, 'VISSIM Link Segment Outputs'!$A:$A, "AVG",'VISSIM Link Segment Outputs'!$D:$D, H40),"")</f>
        <v>0</v>
      </c>
      <c r="AR40" s="665" t="str">
        <f ca="1">IFERROR(AVERAGEIFS('VISSIM Link Segment Outputs'!$R:$R, 'VISSIM Link Segment Outputs'!$A:$A, "AVG",'VISSIM Link Segment Outputs'!$D:$D, D40),"")</f>
        <v/>
      </c>
    </row>
    <row r="41" spans="1:44" x14ac:dyDescent="0.35">
      <c r="A41" s="551" t="str">
        <f t="shared" si="1"/>
        <v>H</v>
      </c>
      <c r="B41" s="150">
        <f>'Input - Freeways'!$B39</f>
        <v>35</v>
      </c>
      <c r="C41" s="150">
        <f>INDEX('Input - Freeways'!$B$4:$AG$105,MATCH($B41,'Input - Freeways'!$B$4:$B$105,0),MATCH(C$6,'Input - Freeways'!$B$4:$AG$4,0))</f>
        <v>0</v>
      </c>
      <c r="D41" s="150" t="str">
        <f t="shared" si="2"/>
        <v>0</v>
      </c>
      <c r="E41" s="150" t="str">
        <f t="shared" si="2"/>
        <v/>
      </c>
      <c r="F41" s="150" t="str">
        <f t="shared" si="2"/>
        <v/>
      </c>
      <c r="G41" s="150" t="str">
        <f t="shared" si="2"/>
        <v/>
      </c>
      <c r="H41" s="150" t="str">
        <f t="shared" si="2"/>
        <v/>
      </c>
      <c r="J41" s="377">
        <f>'Input - Freeways'!$C39</f>
        <v>0</v>
      </c>
      <c r="K41" s="406">
        <f>'Input - Freeways'!$D39</f>
        <v>0</v>
      </c>
      <c r="L41" s="267">
        <f>'Input - Freeways'!$E39</f>
        <v>0</v>
      </c>
      <c r="M41" s="679">
        <f>'Input - Freeways'!$F39</f>
        <v>0</v>
      </c>
      <c r="N41" s="391" t="str" cm="1">
        <f t="array" aca="1" ref="N41" ca="1">_xlfn.SWITCH(fwy_moe_type,"DCM",AVERAGEIFS('VISSIM DCP Outputs'!$D:$D, 'VISSIM DCP Outputs'!$B:$B, $E$3,'VISSIM DCP Outputs'!$C:$C,$C41),"Link Eval","--")</f>
        <v>--</v>
      </c>
      <c r="O41" s="264" t="str" cm="1">
        <f t="array" aca="1" ref="O41" ca="1">_xlfn.SWITCH(fwy_moe_type,"DCM",AVERAGEIFS('VISSIM DCP Outputs'!$G:$G, 'VISSIM DCP Outputs'!$B:$B, $E$3,'VISSIM DCP Outputs'!$C:$C,$C41),"Link Eval","--")</f>
        <v>--</v>
      </c>
      <c r="P41" s="695" t="str">
        <f t="shared" ca="1" si="3"/>
        <v>--</v>
      </c>
      <c r="Q41" s="264" t="str">
        <f t="shared" ca="1" si="4"/>
        <v>--</v>
      </c>
      <c r="R41" s="378" t="str">
        <f t="shared" ca="1" si="5"/>
        <v>--</v>
      </c>
      <c r="T41" s="667" t="str">
        <f ca="1">IFERROR(AVERAGEIFS('VISSIM Link Segment Outputs'!$M:$M, 'VISSIM DCP Outputs'!$B:$B, $G$3,'VISSIM Link Segment Outputs'!$A:$A, "AVG",'VISSIM Link Segment Outputs'!$D:$D, D41),"")</f>
        <v/>
      </c>
      <c r="U41" s="667" t="str">
        <f ca="1">IFERROR(AVERAGEIFS('VISSIM Link Segment Outputs'!$M:$M, 'VISSIM DCP Outputs'!$B:$B, $G$3,'VISSIM Link Segment Outputs'!$A:$A, "AVG",'VISSIM Link Segment Outputs'!$D:$D, E41),"")</f>
        <v/>
      </c>
      <c r="V41" s="667" t="str">
        <f ca="1">IFERROR(AVERAGEIFS('VISSIM Link Segment Outputs'!$M:$M, 'VISSIM DCP Outputs'!$B:$B, $G$3,'VISSIM Link Segment Outputs'!$A:$A, "AVG",'VISSIM Link Segment Outputs'!$D:$D, F41),"")</f>
        <v/>
      </c>
      <c r="W41" s="667" t="str">
        <f ca="1">IFERROR(AVERAGEIFS('VISSIM Link Segment Outputs'!$M:$M, 'VISSIM DCP Outputs'!$B:$B, $G$3,'VISSIM Link Segment Outputs'!$A:$A, "AVG",'VISSIM Link Segment Outputs'!$D:$D, G41),"")</f>
        <v/>
      </c>
      <c r="X41" s="667" t="str">
        <f ca="1">IFERROR(AVERAGEIFS('VISSIM Link Segment Outputs'!$M:$M, 'VISSIM DCP Outputs'!$B:$B, $G$3,'VISSIM Link Segment Outputs'!$A:$A, "AVG",'VISSIM Link Segment Outputs'!$D:$D, H41),"")</f>
        <v/>
      </c>
      <c r="Y41" s="446"/>
      <c r="Z41" s="445" t="str">
        <f>IFERROR(AVERAGEIFS('VISSIM Link Segment Outputs'!$I:$I, 'VISSIM DCP Outputs'!$B:$B, $G$3, 'VISSIM Link Segment Outputs'!$A:$A, "AVG",'VISSIM Link Segment Outputs'!$D:$D, D41),"")</f>
        <v/>
      </c>
      <c r="AA41" s="445" t="str">
        <f>IFERROR(AVERAGEIFS('VISSIM Link Segment Outputs'!$I:$I, 'VISSIM DCP Outputs'!$B:$B, $G$3, 'VISSIM Link Segment Outputs'!$A:$A, "AVG",'VISSIM Link Segment Outputs'!$D:$D, E41),"")</f>
        <v/>
      </c>
      <c r="AB41" s="445" t="str">
        <f>IFERROR(AVERAGEIFS('VISSIM Link Segment Outputs'!$I:$I, 'VISSIM DCP Outputs'!$B:$B, $G$3, 'VISSIM Link Segment Outputs'!$A:$A, "AVG",'VISSIM Link Segment Outputs'!$D:$D, F41),"")</f>
        <v/>
      </c>
      <c r="AC41" s="445" t="str">
        <f>IFERROR(AVERAGEIFS('VISSIM Link Segment Outputs'!$I:$I, 'VISSIM DCP Outputs'!$B:$B, $G$3, 'VISSIM Link Segment Outputs'!$A:$A, "AVG",'VISSIM Link Segment Outputs'!$D:$D, G41),"")</f>
        <v/>
      </c>
      <c r="AD41" s="445" t="str">
        <f>IFERROR(AVERAGEIFS('VISSIM Link Segment Outputs'!$I:$I, 'VISSIM DCP Outputs'!$B:$B, $G$3, 'VISSIM Link Segment Outputs'!$A:$A, "AVG",'VISSIM Link Segment Outputs'!$D:$D, H41),"")</f>
        <v/>
      </c>
      <c r="AE41" s="446"/>
      <c r="AF41" s="445" t="str">
        <f>IFERROR(AVERAGEIFS('VISSIM Link Segment Outputs'!$E:$E, 'VISSIM DCP Outputs'!$B:$B, $G$3, 'VISSIM Link Segment Outputs'!$A:$A, "AVG",'VISSIM Link Segment Outputs'!$D:$D, D41),"")</f>
        <v/>
      </c>
      <c r="AG41" s="445" t="str">
        <f>IFERROR(AVERAGEIFS('VISSIM Link Segment Outputs'!$E:$E, 'VISSIM DCP Outputs'!$B:$B, $G$3, 'VISSIM Link Segment Outputs'!$A:$A, "AVG",'VISSIM Link Segment Outputs'!$D:$D, E41),"")</f>
        <v/>
      </c>
      <c r="AH41" s="445" t="str">
        <f>IFERROR(AVERAGEIFS('VISSIM Link Segment Outputs'!$E:$E, 'VISSIM DCP Outputs'!$B:$B, $G$3, 'VISSIM Link Segment Outputs'!$A:$A, "AVG",'VISSIM Link Segment Outputs'!$D:$D, F41),"")</f>
        <v/>
      </c>
      <c r="AI41" s="445" t="str">
        <f>IFERROR(AVERAGEIFS('VISSIM Link Segment Outputs'!$E:$E, 'VISSIM DCP Outputs'!$B:$B, $G$3, 'VISSIM Link Segment Outputs'!$A:$A, "AVG",'VISSIM Link Segment Outputs'!$D:$D, G41),"")</f>
        <v/>
      </c>
      <c r="AJ41" s="445" t="str">
        <f>IFERROR(AVERAGEIFS('VISSIM Link Segment Outputs'!$E:$E, 'VISSIM DCP Outputs'!$B:$B, $G$3, 'VISSIM Link Segment Outputs'!$A:$A, "AVG",'VISSIM Link Segment Outputs'!$D:$D, H41),"")</f>
        <v/>
      </c>
      <c r="AL41" s="667">
        <f ca="1">IFERROR(SUMIFS('VISSIM Link Segment Outputs'!$Q:$Q, 'VISSIM DCP Outputs'!$B:$B, $G$3, 'VISSIM Link Segment Outputs'!$A:$A, "AVG",'VISSIM Link Segment Outputs'!$D:$D, D41),"")</f>
        <v>0</v>
      </c>
      <c r="AM41" s="667">
        <f ca="1">IFERROR(SUMIFS('VISSIM Link Segment Outputs'!$Q:$Q, 'VISSIM DCP Outputs'!$B:$B, $G$3, 'VISSIM Link Segment Outputs'!$A:$A, "AVG",'VISSIM Link Segment Outputs'!$D:$D, E41),"")</f>
        <v>0</v>
      </c>
      <c r="AN41" s="667">
        <f ca="1">IFERROR(SUMIFS('VISSIM Link Segment Outputs'!$Q:$Q, 'VISSIM DCP Outputs'!$B:$B, $G$3, 'VISSIM Link Segment Outputs'!$A:$A, "AVG",'VISSIM Link Segment Outputs'!$D:$D, F41),"")</f>
        <v>0</v>
      </c>
      <c r="AO41" s="667">
        <f ca="1">IFERROR(SUMIFS('VISSIM Link Segment Outputs'!$Q:$Q, 'VISSIM DCP Outputs'!$B:$B, $G$3, 'VISSIM Link Segment Outputs'!$A:$A, "AVG",'VISSIM Link Segment Outputs'!$D:$D, G41),"")</f>
        <v>0</v>
      </c>
      <c r="AP41" s="667">
        <f ca="1">IFERROR(SUMIFS('VISSIM Link Segment Outputs'!$Q:$Q, 'VISSIM DCP Outputs'!$B:$B, $G$3, 'VISSIM Link Segment Outputs'!$A:$A, "AVG",'VISSIM Link Segment Outputs'!$D:$D, H41),"")</f>
        <v>0</v>
      </c>
      <c r="AR41" s="665" t="str">
        <f ca="1">IFERROR(AVERAGEIFS('VISSIM Link Segment Outputs'!$R:$R, 'VISSIM Link Segment Outputs'!$A:$A, "AVG",'VISSIM Link Segment Outputs'!$D:$D, D41),"")</f>
        <v/>
      </c>
    </row>
    <row r="42" spans="1:44" x14ac:dyDescent="0.35">
      <c r="A42" s="551" t="str">
        <f t="shared" si="1"/>
        <v>H</v>
      </c>
      <c r="B42" s="150">
        <f>'Input - Freeways'!$B40</f>
        <v>36</v>
      </c>
      <c r="C42" s="150">
        <f>INDEX('Input - Freeways'!$B$4:$AG$105,MATCH($B42,'Input - Freeways'!$B$4:$B$105,0),MATCH(C$6,'Input - Freeways'!$B$4:$AG$4,0))</f>
        <v>0</v>
      </c>
      <c r="D42" s="150" t="str">
        <f t="shared" si="2"/>
        <v>0</v>
      </c>
      <c r="E42" s="150" t="str">
        <f t="shared" si="2"/>
        <v/>
      </c>
      <c r="F42" s="150" t="str">
        <f t="shared" si="2"/>
        <v/>
      </c>
      <c r="G42" s="150" t="str">
        <f t="shared" si="2"/>
        <v/>
      </c>
      <c r="H42" s="150" t="str">
        <f t="shared" si="2"/>
        <v/>
      </c>
      <c r="J42" s="377">
        <f>'Input - Freeways'!$C40</f>
        <v>0</v>
      </c>
      <c r="K42" s="406">
        <f>'Input - Freeways'!$D40</f>
        <v>0</v>
      </c>
      <c r="L42" s="267">
        <f>'Input - Freeways'!$E40</f>
        <v>0</v>
      </c>
      <c r="M42" s="679">
        <f>'Input - Freeways'!$F40</f>
        <v>0</v>
      </c>
      <c r="N42" s="391" t="str" cm="1">
        <f t="array" aca="1" ref="N42" ca="1">_xlfn.SWITCH(fwy_moe_type,"DCM",AVERAGEIFS('VISSIM DCP Outputs'!$D:$D, 'VISSIM DCP Outputs'!$B:$B, $E$3,'VISSIM DCP Outputs'!$C:$C,$C42),"Link Eval","--")</f>
        <v>--</v>
      </c>
      <c r="O42" s="264" t="str" cm="1">
        <f t="array" aca="1" ref="O42" ca="1">_xlfn.SWITCH(fwy_moe_type,"DCM",AVERAGEIFS('VISSIM DCP Outputs'!$G:$G, 'VISSIM DCP Outputs'!$B:$B, $E$3,'VISSIM DCP Outputs'!$C:$C,$C42),"Link Eval","--")</f>
        <v>--</v>
      </c>
      <c r="P42" s="695" t="str">
        <f t="shared" ca="1" si="3"/>
        <v>--</v>
      </c>
      <c r="Q42" s="264" t="str">
        <f t="shared" ca="1" si="4"/>
        <v>--</v>
      </c>
      <c r="R42" s="378" t="str">
        <f t="shared" ca="1" si="5"/>
        <v>--</v>
      </c>
      <c r="T42" s="667" t="str">
        <f ca="1">IFERROR(AVERAGEIFS('VISSIM Link Segment Outputs'!$M:$M, 'VISSIM DCP Outputs'!$B:$B, $G$3,'VISSIM Link Segment Outputs'!$A:$A, "AVG",'VISSIM Link Segment Outputs'!$D:$D, D42),"")</f>
        <v/>
      </c>
      <c r="U42" s="667" t="str">
        <f ca="1">IFERROR(AVERAGEIFS('VISSIM Link Segment Outputs'!$M:$M, 'VISSIM DCP Outputs'!$B:$B, $G$3,'VISSIM Link Segment Outputs'!$A:$A, "AVG",'VISSIM Link Segment Outputs'!$D:$D, E42),"")</f>
        <v/>
      </c>
      <c r="V42" s="667" t="str">
        <f ca="1">IFERROR(AVERAGEIFS('VISSIM Link Segment Outputs'!$M:$M, 'VISSIM DCP Outputs'!$B:$B, $G$3,'VISSIM Link Segment Outputs'!$A:$A, "AVG",'VISSIM Link Segment Outputs'!$D:$D, F42),"")</f>
        <v/>
      </c>
      <c r="W42" s="667" t="str">
        <f ca="1">IFERROR(AVERAGEIFS('VISSIM Link Segment Outputs'!$M:$M, 'VISSIM DCP Outputs'!$B:$B, $G$3,'VISSIM Link Segment Outputs'!$A:$A, "AVG",'VISSIM Link Segment Outputs'!$D:$D, G42),"")</f>
        <v/>
      </c>
      <c r="X42" s="667" t="str">
        <f ca="1">IFERROR(AVERAGEIFS('VISSIM Link Segment Outputs'!$M:$M, 'VISSIM DCP Outputs'!$B:$B, $G$3,'VISSIM Link Segment Outputs'!$A:$A, "AVG",'VISSIM Link Segment Outputs'!$D:$D, H42),"")</f>
        <v/>
      </c>
      <c r="Y42" s="446"/>
      <c r="Z42" s="445" t="str">
        <f>IFERROR(AVERAGEIFS('VISSIM Link Segment Outputs'!$I:$I, 'VISSIM DCP Outputs'!$B:$B, $G$3, 'VISSIM Link Segment Outputs'!$A:$A, "AVG",'VISSIM Link Segment Outputs'!$D:$D, D42),"")</f>
        <v/>
      </c>
      <c r="AA42" s="445" t="str">
        <f>IFERROR(AVERAGEIFS('VISSIM Link Segment Outputs'!$I:$I, 'VISSIM DCP Outputs'!$B:$B, $G$3, 'VISSIM Link Segment Outputs'!$A:$A, "AVG",'VISSIM Link Segment Outputs'!$D:$D, E42),"")</f>
        <v/>
      </c>
      <c r="AB42" s="445" t="str">
        <f>IFERROR(AVERAGEIFS('VISSIM Link Segment Outputs'!$I:$I, 'VISSIM DCP Outputs'!$B:$B, $G$3, 'VISSIM Link Segment Outputs'!$A:$A, "AVG",'VISSIM Link Segment Outputs'!$D:$D, F42),"")</f>
        <v/>
      </c>
      <c r="AC42" s="445" t="str">
        <f>IFERROR(AVERAGEIFS('VISSIM Link Segment Outputs'!$I:$I, 'VISSIM DCP Outputs'!$B:$B, $G$3, 'VISSIM Link Segment Outputs'!$A:$A, "AVG",'VISSIM Link Segment Outputs'!$D:$D, G42),"")</f>
        <v/>
      </c>
      <c r="AD42" s="445" t="str">
        <f>IFERROR(AVERAGEIFS('VISSIM Link Segment Outputs'!$I:$I, 'VISSIM DCP Outputs'!$B:$B, $G$3, 'VISSIM Link Segment Outputs'!$A:$A, "AVG",'VISSIM Link Segment Outputs'!$D:$D, H42),"")</f>
        <v/>
      </c>
      <c r="AE42" s="446"/>
      <c r="AF42" s="445" t="str">
        <f>IFERROR(AVERAGEIFS('VISSIM Link Segment Outputs'!$E:$E, 'VISSIM DCP Outputs'!$B:$B, $G$3, 'VISSIM Link Segment Outputs'!$A:$A, "AVG",'VISSIM Link Segment Outputs'!$D:$D, D42),"")</f>
        <v/>
      </c>
      <c r="AG42" s="445" t="str">
        <f>IFERROR(AVERAGEIFS('VISSIM Link Segment Outputs'!$E:$E, 'VISSIM DCP Outputs'!$B:$B, $G$3, 'VISSIM Link Segment Outputs'!$A:$A, "AVG",'VISSIM Link Segment Outputs'!$D:$D, E42),"")</f>
        <v/>
      </c>
      <c r="AH42" s="445" t="str">
        <f>IFERROR(AVERAGEIFS('VISSIM Link Segment Outputs'!$E:$E, 'VISSIM DCP Outputs'!$B:$B, $G$3, 'VISSIM Link Segment Outputs'!$A:$A, "AVG",'VISSIM Link Segment Outputs'!$D:$D, F42),"")</f>
        <v/>
      </c>
      <c r="AI42" s="445" t="str">
        <f>IFERROR(AVERAGEIFS('VISSIM Link Segment Outputs'!$E:$E, 'VISSIM DCP Outputs'!$B:$B, $G$3, 'VISSIM Link Segment Outputs'!$A:$A, "AVG",'VISSIM Link Segment Outputs'!$D:$D, G42),"")</f>
        <v/>
      </c>
      <c r="AJ42" s="445" t="str">
        <f>IFERROR(AVERAGEIFS('VISSIM Link Segment Outputs'!$E:$E, 'VISSIM DCP Outputs'!$B:$B, $G$3, 'VISSIM Link Segment Outputs'!$A:$A, "AVG",'VISSIM Link Segment Outputs'!$D:$D, H42),"")</f>
        <v/>
      </c>
      <c r="AL42" s="667">
        <f ca="1">IFERROR(SUMIFS('VISSIM Link Segment Outputs'!$Q:$Q, 'VISSIM DCP Outputs'!$B:$B, $G$3, 'VISSIM Link Segment Outputs'!$A:$A, "AVG",'VISSIM Link Segment Outputs'!$D:$D, D42),"")</f>
        <v>0</v>
      </c>
      <c r="AM42" s="667">
        <f ca="1">IFERROR(SUMIFS('VISSIM Link Segment Outputs'!$Q:$Q, 'VISSIM DCP Outputs'!$B:$B, $G$3, 'VISSIM Link Segment Outputs'!$A:$A, "AVG",'VISSIM Link Segment Outputs'!$D:$D, E42),"")</f>
        <v>0</v>
      </c>
      <c r="AN42" s="667">
        <f ca="1">IFERROR(SUMIFS('VISSIM Link Segment Outputs'!$Q:$Q, 'VISSIM DCP Outputs'!$B:$B, $G$3, 'VISSIM Link Segment Outputs'!$A:$A, "AVG",'VISSIM Link Segment Outputs'!$D:$D, F42),"")</f>
        <v>0</v>
      </c>
      <c r="AO42" s="667">
        <f ca="1">IFERROR(SUMIFS('VISSIM Link Segment Outputs'!$Q:$Q, 'VISSIM DCP Outputs'!$B:$B, $G$3, 'VISSIM Link Segment Outputs'!$A:$A, "AVG",'VISSIM Link Segment Outputs'!$D:$D, G42),"")</f>
        <v>0</v>
      </c>
      <c r="AP42" s="667">
        <f ca="1">IFERROR(SUMIFS('VISSIM Link Segment Outputs'!$Q:$Q, 'VISSIM DCP Outputs'!$B:$B, $G$3, 'VISSIM Link Segment Outputs'!$A:$A, "AVG",'VISSIM Link Segment Outputs'!$D:$D, H42),"")</f>
        <v>0</v>
      </c>
      <c r="AR42" s="665" t="str">
        <f ca="1">IFERROR(AVERAGEIFS('VISSIM Link Segment Outputs'!$R:$R, 'VISSIM Link Segment Outputs'!$A:$A, "AVG",'VISSIM Link Segment Outputs'!$D:$D, D42),"")</f>
        <v/>
      </c>
    </row>
    <row r="43" spans="1:44" x14ac:dyDescent="0.35">
      <c r="A43" s="551" t="str">
        <f t="shared" si="1"/>
        <v>H</v>
      </c>
      <c r="B43" s="150">
        <f>'Input - Freeways'!$B41</f>
        <v>37</v>
      </c>
      <c r="C43" s="150">
        <f>INDEX('Input - Freeways'!$B$4:$AG$105,MATCH($B43,'Input - Freeways'!$B$4:$B$105,0),MATCH(C$6,'Input - Freeways'!$B$4:$AG$4,0))</f>
        <v>0</v>
      </c>
      <c r="D43" s="150" t="str">
        <f t="shared" si="2"/>
        <v>0</v>
      </c>
      <c r="E43" s="150" t="str">
        <f t="shared" si="2"/>
        <v/>
      </c>
      <c r="F43" s="150" t="str">
        <f t="shared" si="2"/>
        <v/>
      </c>
      <c r="G43" s="150" t="str">
        <f t="shared" si="2"/>
        <v/>
      </c>
      <c r="H43" s="150" t="str">
        <f t="shared" si="2"/>
        <v/>
      </c>
      <c r="J43" s="377">
        <f>'Input - Freeways'!$C41</f>
        <v>0</v>
      </c>
      <c r="K43" s="406">
        <f>'Input - Freeways'!$D41</f>
        <v>0</v>
      </c>
      <c r="L43" s="267">
        <f>'Input - Freeways'!$E41</f>
        <v>0</v>
      </c>
      <c r="M43" s="679">
        <f>'Input - Freeways'!$F41</f>
        <v>0</v>
      </c>
      <c r="N43" s="391" t="str" cm="1">
        <f t="array" aca="1" ref="N43" ca="1">_xlfn.SWITCH(fwy_moe_type,"DCM",AVERAGEIFS('VISSIM DCP Outputs'!$D:$D, 'VISSIM DCP Outputs'!$B:$B, $E$3,'VISSIM DCP Outputs'!$C:$C,$C43),"Link Eval","--")</f>
        <v>--</v>
      </c>
      <c r="O43" s="264" t="str" cm="1">
        <f t="array" aca="1" ref="O43" ca="1">_xlfn.SWITCH(fwy_moe_type,"DCM",AVERAGEIFS('VISSIM DCP Outputs'!$G:$G, 'VISSIM DCP Outputs'!$B:$B, $E$3,'VISSIM DCP Outputs'!$C:$C,$C43),"Link Eval","--")</f>
        <v>--</v>
      </c>
      <c r="P43" s="695" t="str">
        <f t="shared" ca="1" si="3"/>
        <v>--</v>
      </c>
      <c r="Q43" s="264" t="str">
        <f t="shared" ca="1" si="4"/>
        <v>--</v>
      </c>
      <c r="R43" s="378" t="str">
        <f t="shared" ca="1" si="5"/>
        <v>--</v>
      </c>
      <c r="T43" s="667" t="str">
        <f ca="1">IFERROR(AVERAGEIFS('VISSIM Link Segment Outputs'!$M:$M, 'VISSIM DCP Outputs'!$B:$B, $G$3,'VISSIM Link Segment Outputs'!$A:$A, "AVG",'VISSIM Link Segment Outputs'!$D:$D, D43),"")</f>
        <v/>
      </c>
      <c r="U43" s="667" t="str">
        <f ca="1">IFERROR(AVERAGEIFS('VISSIM Link Segment Outputs'!$M:$M, 'VISSIM DCP Outputs'!$B:$B, $G$3,'VISSIM Link Segment Outputs'!$A:$A, "AVG",'VISSIM Link Segment Outputs'!$D:$D, E43),"")</f>
        <v/>
      </c>
      <c r="V43" s="667" t="str">
        <f ca="1">IFERROR(AVERAGEIFS('VISSIM Link Segment Outputs'!$M:$M, 'VISSIM DCP Outputs'!$B:$B, $G$3,'VISSIM Link Segment Outputs'!$A:$A, "AVG",'VISSIM Link Segment Outputs'!$D:$D, F43),"")</f>
        <v/>
      </c>
      <c r="W43" s="667" t="str">
        <f ca="1">IFERROR(AVERAGEIFS('VISSIM Link Segment Outputs'!$M:$M, 'VISSIM DCP Outputs'!$B:$B, $G$3,'VISSIM Link Segment Outputs'!$A:$A, "AVG",'VISSIM Link Segment Outputs'!$D:$D, G43),"")</f>
        <v/>
      </c>
      <c r="X43" s="667" t="str">
        <f ca="1">IFERROR(AVERAGEIFS('VISSIM Link Segment Outputs'!$M:$M, 'VISSIM DCP Outputs'!$B:$B, $G$3,'VISSIM Link Segment Outputs'!$A:$A, "AVG",'VISSIM Link Segment Outputs'!$D:$D, H43),"")</f>
        <v/>
      </c>
      <c r="Y43" s="446"/>
      <c r="Z43" s="445" t="str">
        <f>IFERROR(AVERAGEIFS('VISSIM Link Segment Outputs'!$I:$I, 'VISSIM DCP Outputs'!$B:$B, $G$3, 'VISSIM Link Segment Outputs'!$A:$A, "AVG",'VISSIM Link Segment Outputs'!$D:$D, D43),"")</f>
        <v/>
      </c>
      <c r="AA43" s="445" t="str">
        <f>IFERROR(AVERAGEIFS('VISSIM Link Segment Outputs'!$I:$I, 'VISSIM DCP Outputs'!$B:$B, $G$3, 'VISSIM Link Segment Outputs'!$A:$A, "AVG",'VISSIM Link Segment Outputs'!$D:$D, E43),"")</f>
        <v/>
      </c>
      <c r="AB43" s="445" t="str">
        <f>IFERROR(AVERAGEIFS('VISSIM Link Segment Outputs'!$I:$I, 'VISSIM DCP Outputs'!$B:$B, $G$3, 'VISSIM Link Segment Outputs'!$A:$A, "AVG",'VISSIM Link Segment Outputs'!$D:$D, F43),"")</f>
        <v/>
      </c>
      <c r="AC43" s="445" t="str">
        <f>IFERROR(AVERAGEIFS('VISSIM Link Segment Outputs'!$I:$I, 'VISSIM DCP Outputs'!$B:$B, $G$3, 'VISSIM Link Segment Outputs'!$A:$A, "AVG",'VISSIM Link Segment Outputs'!$D:$D, G43),"")</f>
        <v/>
      </c>
      <c r="AD43" s="445" t="str">
        <f>IFERROR(AVERAGEIFS('VISSIM Link Segment Outputs'!$I:$I, 'VISSIM DCP Outputs'!$B:$B, $G$3, 'VISSIM Link Segment Outputs'!$A:$A, "AVG",'VISSIM Link Segment Outputs'!$D:$D, H43),"")</f>
        <v/>
      </c>
      <c r="AE43" s="446"/>
      <c r="AF43" s="445" t="str">
        <f>IFERROR(AVERAGEIFS('VISSIM Link Segment Outputs'!$E:$E, 'VISSIM DCP Outputs'!$B:$B, $G$3, 'VISSIM Link Segment Outputs'!$A:$A, "AVG",'VISSIM Link Segment Outputs'!$D:$D, D43),"")</f>
        <v/>
      </c>
      <c r="AG43" s="445" t="str">
        <f>IFERROR(AVERAGEIFS('VISSIM Link Segment Outputs'!$E:$E, 'VISSIM DCP Outputs'!$B:$B, $G$3, 'VISSIM Link Segment Outputs'!$A:$A, "AVG",'VISSIM Link Segment Outputs'!$D:$D, E43),"")</f>
        <v/>
      </c>
      <c r="AH43" s="445" t="str">
        <f>IFERROR(AVERAGEIFS('VISSIM Link Segment Outputs'!$E:$E, 'VISSIM DCP Outputs'!$B:$B, $G$3, 'VISSIM Link Segment Outputs'!$A:$A, "AVG",'VISSIM Link Segment Outputs'!$D:$D, F43),"")</f>
        <v/>
      </c>
      <c r="AI43" s="445" t="str">
        <f>IFERROR(AVERAGEIFS('VISSIM Link Segment Outputs'!$E:$E, 'VISSIM DCP Outputs'!$B:$B, $G$3, 'VISSIM Link Segment Outputs'!$A:$A, "AVG",'VISSIM Link Segment Outputs'!$D:$D, G43),"")</f>
        <v/>
      </c>
      <c r="AJ43" s="445" t="str">
        <f>IFERROR(AVERAGEIFS('VISSIM Link Segment Outputs'!$E:$E, 'VISSIM DCP Outputs'!$B:$B, $G$3, 'VISSIM Link Segment Outputs'!$A:$A, "AVG",'VISSIM Link Segment Outputs'!$D:$D, H43),"")</f>
        <v/>
      </c>
      <c r="AL43" s="667">
        <f ca="1">IFERROR(SUMIFS('VISSIM Link Segment Outputs'!$Q:$Q, 'VISSIM DCP Outputs'!$B:$B, $G$3, 'VISSIM Link Segment Outputs'!$A:$A, "AVG",'VISSIM Link Segment Outputs'!$D:$D, D43),"")</f>
        <v>0</v>
      </c>
      <c r="AM43" s="667">
        <f ca="1">IFERROR(SUMIFS('VISSIM Link Segment Outputs'!$Q:$Q, 'VISSIM DCP Outputs'!$B:$B, $G$3, 'VISSIM Link Segment Outputs'!$A:$A, "AVG",'VISSIM Link Segment Outputs'!$D:$D, E43),"")</f>
        <v>0</v>
      </c>
      <c r="AN43" s="667">
        <f ca="1">IFERROR(SUMIFS('VISSIM Link Segment Outputs'!$Q:$Q, 'VISSIM DCP Outputs'!$B:$B, $G$3, 'VISSIM Link Segment Outputs'!$A:$A, "AVG",'VISSIM Link Segment Outputs'!$D:$D, F43),"")</f>
        <v>0</v>
      </c>
      <c r="AO43" s="667">
        <f ca="1">IFERROR(SUMIFS('VISSIM Link Segment Outputs'!$Q:$Q, 'VISSIM DCP Outputs'!$B:$B, $G$3, 'VISSIM Link Segment Outputs'!$A:$A, "AVG",'VISSIM Link Segment Outputs'!$D:$D, G43),"")</f>
        <v>0</v>
      </c>
      <c r="AP43" s="667">
        <f ca="1">IFERROR(SUMIFS('VISSIM Link Segment Outputs'!$Q:$Q, 'VISSIM DCP Outputs'!$B:$B, $G$3, 'VISSIM Link Segment Outputs'!$A:$A, "AVG",'VISSIM Link Segment Outputs'!$D:$D, H43),"")</f>
        <v>0</v>
      </c>
      <c r="AR43" s="665" t="str">
        <f ca="1">IFERROR(AVERAGEIFS('VISSIM Link Segment Outputs'!$R:$R, 'VISSIM Link Segment Outputs'!$A:$A, "AVG",'VISSIM Link Segment Outputs'!$D:$D, D43),"")</f>
        <v/>
      </c>
    </row>
    <row r="44" spans="1:44" x14ac:dyDescent="0.35">
      <c r="A44" s="551" t="str">
        <f t="shared" si="1"/>
        <v>H</v>
      </c>
      <c r="B44" s="150">
        <f>'Input - Freeways'!$B42</f>
        <v>38</v>
      </c>
      <c r="C44" s="150">
        <f>INDEX('Input - Freeways'!$B$4:$AG$105,MATCH($B44,'Input - Freeways'!$B$4:$B$105,0),MATCH(C$6,'Input - Freeways'!$B$4:$AG$4,0))</f>
        <v>0</v>
      </c>
      <c r="D44" s="150" t="str">
        <f t="shared" si="2"/>
        <v>0</v>
      </c>
      <c r="E44" s="150" t="str">
        <f t="shared" si="2"/>
        <v/>
      </c>
      <c r="F44" s="150" t="str">
        <f t="shared" si="2"/>
        <v/>
      </c>
      <c r="G44" s="150" t="str">
        <f t="shared" si="2"/>
        <v/>
      </c>
      <c r="H44" s="150" t="str">
        <f t="shared" si="2"/>
        <v/>
      </c>
      <c r="J44" s="377">
        <f>'Input - Freeways'!$C42</f>
        <v>0</v>
      </c>
      <c r="K44" s="406">
        <f>'Input - Freeways'!$D42</f>
        <v>0</v>
      </c>
      <c r="L44" s="267">
        <f>'Input - Freeways'!$E42</f>
        <v>0</v>
      </c>
      <c r="M44" s="679">
        <f>'Input - Freeways'!$F42</f>
        <v>0</v>
      </c>
      <c r="N44" s="391" t="str" cm="1">
        <f t="array" aca="1" ref="N44" ca="1">_xlfn.SWITCH(fwy_moe_type,"DCM",AVERAGEIFS('VISSIM DCP Outputs'!$D:$D, 'VISSIM DCP Outputs'!$B:$B, $E$3,'VISSIM DCP Outputs'!$C:$C,$C44),"Link Eval","--")</f>
        <v>--</v>
      </c>
      <c r="O44" s="264" t="str" cm="1">
        <f t="array" aca="1" ref="O44" ca="1">_xlfn.SWITCH(fwy_moe_type,"DCM",AVERAGEIFS('VISSIM DCP Outputs'!$G:$G, 'VISSIM DCP Outputs'!$B:$B, $E$3,'VISSIM DCP Outputs'!$C:$C,$C44),"Link Eval","--")</f>
        <v>--</v>
      </c>
      <c r="P44" s="695" t="str">
        <f t="shared" ca="1" si="3"/>
        <v>--</v>
      </c>
      <c r="Q44" s="264" t="str">
        <f t="shared" ca="1" si="4"/>
        <v>--</v>
      </c>
      <c r="R44" s="378" t="str">
        <f t="shared" ca="1" si="5"/>
        <v>--</v>
      </c>
      <c r="T44" s="667" t="str">
        <f ca="1">IFERROR(AVERAGEIFS('VISSIM Link Segment Outputs'!$M:$M, 'VISSIM DCP Outputs'!$B:$B, $G$3,'VISSIM Link Segment Outputs'!$A:$A, "AVG",'VISSIM Link Segment Outputs'!$D:$D, D44),"")</f>
        <v/>
      </c>
      <c r="U44" s="667" t="str">
        <f ca="1">IFERROR(AVERAGEIFS('VISSIM Link Segment Outputs'!$M:$M, 'VISSIM DCP Outputs'!$B:$B, $G$3,'VISSIM Link Segment Outputs'!$A:$A, "AVG",'VISSIM Link Segment Outputs'!$D:$D, E44),"")</f>
        <v/>
      </c>
      <c r="V44" s="667" t="str">
        <f ca="1">IFERROR(AVERAGEIFS('VISSIM Link Segment Outputs'!$M:$M, 'VISSIM DCP Outputs'!$B:$B, $G$3,'VISSIM Link Segment Outputs'!$A:$A, "AVG",'VISSIM Link Segment Outputs'!$D:$D, F44),"")</f>
        <v/>
      </c>
      <c r="W44" s="667" t="str">
        <f ca="1">IFERROR(AVERAGEIFS('VISSIM Link Segment Outputs'!$M:$M, 'VISSIM DCP Outputs'!$B:$B, $G$3,'VISSIM Link Segment Outputs'!$A:$A, "AVG",'VISSIM Link Segment Outputs'!$D:$D, G44),"")</f>
        <v/>
      </c>
      <c r="X44" s="667" t="str">
        <f ca="1">IFERROR(AVERAGEIFS('VISSIM Link Segment Outputs'!$M:$M, 'VISSIM DCP Outputs'!$B:$B, $G$3,'VISSIM Link Segment Outputs'!$A:$A, "AVG",'VISSIM Link Segment Outputs'!$D:$D, H44),"")</f>
        <v/>
      </c>
      <c r="Y44" s="446"/>
      <c r="Z44" s="445" t="str">
        <f>IFERROR(AVERAGEIFS('VISSIM Link Segment Outputs'!$I:$I, 'VISSIM DCP Outputs'!$B:$B, $G$3, 'VISSIM Link Segment Outputs'!$A:$A, "AVG",'VISSIM Link Segment Outputs'!$D:$D, D44),"")</f>
        <v/>
      </c>
      <c r="AA44" s="445" t="str">
        <f>IFERROR(AVERAGEIFS('VISSIM Link Segment Outputs'!$I:$I, 'VISSIM DCP Outputs'!$B:$B, $G$3, 'VISSIM Link Segment Outputs'!$A:$A, "AVG",'VISSIM Link Segment Outputs'!$D:$D, E44),"")</f>
        <v/>
      </c>
      <c r="AB44" s="445" t="str">
        <f>IFERROR(AVERAGEIFS('VISSIM Link Segment Outputs'!$I:$I, 'VISSIM DCP Outputs'!$B:$B, $G$3, 'VISSIM Link Segment Outputs'!$A:$A, "AVG",'VISSIM Link Segment Outputs'!$D:$D, F44),"")</f>
        <v/>
      </c>
      <c r="AC44" s="445" t="str">
        <f>IFERROR(AVERAGEIFS('VISSIM Link Segment Outputs'!$I:$I, 'VISSIM DCP Outputs'!$B:$B, $G$3, 'VISSIM Link Segment Outputs'!$A:$A, "AVG",'VISSIM Link Segment Outputs'!$D:$D, G44),"")</f>
        <v/>
      </c>
      <c r="AD44" s="445" t="str">
        <f>IFERROR(AVERAGEIFS('VISSIM Link Segment Outputs'!$I:$I, 'VISSIM DCP Outputs'!$B:$B, $G$3, 'VISSIM Link Segment Outputs'!$A:$A, "AVG",'VISSIM Link Segment Outputs'!$D:$D, H44),"")</f>
        <v/>
      </c>
      <c r="AE44" s="446"/>
      <c r="AF44" s="445" t="str">
        <f>IFERROR(AVERAGEIFS('VISSIM Link Segment Outputs'!$E:$E, 'VISSIM DCP Outputs'!$B:$B, $G$3, 'VISSIM Link Segment Outputs'!$A:$A, "AVG",'VISSIM Link Segment Outputs'!$D:$D, D44),"")</f>
        <v/>
      </c>
      <c r="AG44" s="445" t="str">
        <f>IFERROR(AVERAGEIFS('VISSIM Link Segment Outputs'!$E:$E, 'VISSIM DCP Outputs'!$B:$B, $G$3, 'VISSIM Link Segment Outputs'!$A:$A, "AVG",'VISSIM Link Segment Outputs'!$D:$D, E44),"")</f>
        <v/>
      </c>
      <c r="AH44" s="445" t="str">
        <f>IFERROR(AVERAGEIFS('VISSIM Link Segment Outputs'!$E:$E, 'VISSIM DCP Outputs'!$B:$B, $G$3, 'VISSIM Link Segment Outputs'!$A:$A, "AVG",'VISSIM Link Segment Outputs'!$D:$D, F44),"")</f>
        <v/>
      </c>
      <c r="AI44" s="445" t="str">
        <f>IFERROR(AVERAGEIFS('VISSIM Link Segment Outputs'!$E:$E, 'VISSIM DCP Outputs'!$B:$B, $G$3, 'VISSIM Link Segment Outputs'!$A:$A, "AVG",'VISSIM Link Segment Outputs'!$D:$D, G44),"")</f>
        <v/>
      </c>
      <c r="AJ44" s="445" t="str">
        <f>IFERROR(AVERAGEIFS('VISSIM Link Segment Outputs'!$E:$E, 'VISSIM DCP Outputs'!$B:$B, $G$3, 'VISSIM Link Segment Outputs'!$A:$A, "AVG",'VISSIM Link Segment Outputs'!$D:$D, H44),"")</f>
        <v/>
      </c>
      <c r="AL44" s="667">
        <f ca="1">IFERROR(SUMIFS('VISSIM Link Segment Outputs'!$Q:$Q, 'VISSIM DCP Outputs'!$B:$B, $G$3, 'VISSIM Link Segment Outputs'!$A:$A, "AVG",'VISSIM Link Segment Outputs'!$D:$D, D44),"")</f>
        <v>0</v>
      </c>
      <c r="AM44" s="667">
        <f ca="1">IFERROR(SUMIFS('VISSIM Link Segment Outputs'!$Q:$Q, 'VISSIM DCP Outputs'!$B:$B, $G$3, 'VISSIM Link Segment Outputs'!$A:$A, "AVG",'VISSIM Link Segment Outputs'!$D:$D, E44),"")</f>
        <v>0</v>
      </c>
      <c r="AN44" s="667">
        <f ca="1">IFERROR(SUMIFS('VISSIM Link Segment Outputs'!$Q:$Q, 'VISSIM DCP Outputs'!$B:$B, $G$3, 'VISSIM Link Segment Outputs'!$A:$A, "AVG",'VISSIM Link Segment Outputs'!$D:$D, F44),"")</f>
        <v>0</v>
      </c>
      <c r="AO44" s="667">
        <f ca="1">IFERROR(SUMIFS('VISSIM Link Segment Outputs'!$Q:$Q, 'VISSIM DCP Outputs'!$B:$B, $G$3, 'VISSIM Link Segment Outputs'!$A:$A, "AVG",'VISSIM Link Segment Outputs'!$D:$D, G44),"")</f>
        <v>0</v>
      </c>
      <c r="AP44" s="667">
        <f ca="1">IFERROR(SUMIFS('VISSIM Link Segment Outputs'!$Q:$Q, 'VISSIM DCP Outputs'!$B:$B, $G$3, 'VISSIM Link Segment Outputs'!$A:$A, "AVG",'VISSIM Link Segment Outputs'!$D:$D, H44),"")</f>
        <v>0</v>
      </c>
      <c r="AR44" s="665" t="str">
        <f ca="1">IFERROR(AVERAGEIFS('VISSIM Link Segment Outputs'!$R:$R, 'VISSIM Link Segment Outputs'!$A:$A, "AVG",'VISSIM Link Segment Outputs'!$D:$D, D44),"")</f>
        <v/>
      </c>
    </row>
    <row r="45" spans="1:44" x14ac:dyDescent="0.35">
      <c r="A45" s="551" t="str">
        <f t="shared" si="1"/>
        <v>H</v>
      </c>
      <c r="B45" s="150">
        <f>'Input - Freeways'!$B43</f>
        <v>39</v>
      </c>
      <c r="C45" s="150">
        <f>INDEX('Input - Freeways'!$B$4:$AG$105,MATCH($B45,'Input - Freeways'!$B$4:$B$105,0),MATCH(C$6,'Input - Freeways'!$B$4:$AG$4,0))</f>
        <v>0</v>
      </c>
      <c r="D45" s="150" t="str">
        <f t="shared" si="2"/>
        <v>0</v>
      </c>
      <c r="E45" s="150" t="str">
        <f t="shared" si="2"/>
        <v/>
      </c>
      <c r="F45" s="150" t="str">
        <f t="shared" si="2"/>
        <v/>
      </c>
      <c r="G45" s="150" t="str">
        <f t="shared" si="2"/>
        <v/>
      </c>
      <c r="H45" s="150" t="str">
        <f t="shared" si="2"/>
        <v/>
      </c>
      <c r="J45" s="377">
        <f>'Input - Freeways'!$C43</f>
        <v>0</v>
      </c>
      <c r="K45" s="406">
        <f>'Input - Freeways'!$D43</f>
        <v>0</v>
      </c>
      <c r="L45" s="267">
        <f>'Input - Freeways'!$E43</f>
        <v>0</v>
      </c>
      <c r="M45" s="679">
        <f>'Input - Freeways'!$F43</f>
        <v>0</v>
      </c>
      <c r="N45" s="391" t="str" cm="1">
        <f t="array" aca="1" ref="N45" ca="1">_xlfn.SWITCH(fwy_moe_type,"DCM",AVERAGEIFS('VISSIM DCP Outputs'!$D:$D, 'VISSIM DCP Outputs'!$B:$B, $E$3,'VISSIM DCP Outputs'!$C:$C,$C45),"Link Eval","--")</f>
        <v>--</v>
      </c>
      <c r="O45" s="264" t="str" cm="1">
        <f t="array" aca="1" ref="O45" ca="1">_xlfn.SWITCH(fwy_moe_type,"DCM",AVERAGEIFS('VISSIM DCP Outputs'!$G:$G, 'VISSIM DCP Outputs'!$B:$B, $E$3,'VISSIM DCP Outputs'!$C:$C,$C45),"Link Eval","--")</f>
        <v>--</v>
      </c>
      <c r="P45" s="695" t="str">
        <f t="shared" ca="1" si="3"/>
        <v>--</v>
      </c>
      <c r="Q45" s="264" t="str">
        <f t="shared" ca="1" si="4"/>
        <v>--</v>
      </c>
      <c r="R45" s="378" t="str">
        <f t="shared" ca="1" si="5"/>
        <v>--</v>
      </c>
      <c r="T45" s="667" t="str">
        <f ca="1">IFERROR(AVERAGEIFS('VISSIM Link Segment Outputs'!$M:$M, 'VISSIM DCP Outputs'!$B:$B, $G$3,'VISSIM Link Segment Outputs'!$A:$A, "AVG",'VISSIM Link Segment Outputs'!$D:$D, D45),"")</f>
        <v/>
      </c>
      <c r="U45" s="667" t="str">
        <f ca="1">IFERROR(AVERAGEIFS('VISSIM Link Segment Outputs'!$M:$M, 'VISSIM DCP Outputs'!$B:$B, $G$3,'VISSIM Link Segment Outputs'!$A:$A, "AVG",'VISSIM Link Segment Outputs'!$D:$D, E45),"")</f>
        <v/>
      </c>
      <c r="V45" s="667" t="str">
        <f ca="1">IFERROR(AVERAGEIFS('VISSIM Link Segment Outputs'!$M:$M, 'VISSIM DCP Outputs'!$B:$B, $G$3,'VISSIM Link Segment Outputs'!$A:$A, "AVG",'VISSIM Link Segment Outputs'!$D:$D, F45),"")</f>
        <v/>
      </c>
      <c r="W45" s="667" t="str">
        <f ca="1">IFERROR(AVERAGEIFS('VISSIM Link Segment Outputs'!$M:$M, 'VISSIM DCP Outputs'!$B:$B, $G$3,'VISSIM Link Segment Outputs'!$A:$A, "AVG",'VISSIM Link Segment Outputs'!$D:$D, G45),"")</f>
        <v/>
      </c>
      <c r="X45" s="667" t="str">
        <f ca="1">IFERROR(AVERAGEIFS('VISSIM Link Segment Outputs'!$M:$M, 'VISSIM DCP Outputs'!$B:$B, $G$3,'VISSIM Link Segment Outputs'!$A:$A, "AVG",'VISSIM Link Segment Outputs'!$D:$D, H45),"")</f>
        <v/>
      </c>
      <c r="Y45" s="446"/>
      <c r="Z45" s="445" t="str">
        <f>IFERROR(AVERAGEIFS('VISSIM Link Segment Outputs'!$I:$I, 'VISSIM DCP Outputs'!$B:$B, $G$3, 'VISSIM Link Segment Outputs'!$A:$A, "AVG",'VISSIM Link Segment Outputs'!$D:$D, D45),"")</f>
        <v/>
      </c>
      <c r="AA45" s="445" t="str">
        <f>IFERROR(AVERAGEIFS('VISSIM Link Segment Outputs'!$I:$I, 'VISSIM DCP Outputs'!$B:$B, $G$3, 'VISSIM Link Segment Outputs'!$A:$A, "AVG",'VISSIM Link Segment Outputs'!$D:$D, E45),"")</f>
        <v/>
      </c>
      <c r="AB45" s="445" t="str">
        <f>IFERROR(AVERAGEIFS('VISSIM Link Segment Outputs'!$I:$I, 'VISSIM DCP Outputs'!$B:$B, $G$3, 'VISSIM Link Segment Outputs'!$A:$A, "AVG",'VISSIM Link Segment Outputs'!$D:$D, F45),"")</f>
        <v/>
      </c>
      <c r="AC45" s="445" t="str">
        <f>IFERROR(AVERAGEIFS('VISSIM Link Segment Outputs'!$I:$I, 'VISSIM DCP Outputs'!$B:$B, $G$3, 'VISSIM Link Segment Outputs'!$A:$A, "AVG",'VISSIM Link Segment Outputs'!$D:$D, G45),"")</f>
        <v/>
      </c>
      <c r="AD45" s="445" t="str">
        <f>IFERROR(AVERAGEIFS('VISSIM Link Segment Outputs'!$I:$I, 'VISSIM DCP Outputs'!$B:$B, $G$3, 'VISSIM Link Segment Outputs'!$A:$A, "AVG",'VISSIM Link Segment Outputs'!$D:$D, H45),"")</f>
        <v/>
      </c>
      <c r="AE45" s="446"/>
      <c r="AF45" s="445" t="str">
        <f>IFERROR(AVERAGEIFS('VISSIM Link Segment Outputs'!$E:$E, 'VISSIM DCP Outputs'!$B:$B, $G$3, 'VISSIM Link Segment Outputs'!$A:$A, "AVG",'VISSIM Link Segment Outputs'!$D:$D, D45),"")</f>
        <v/>
      </c>
      <c r="AG45" s="445" t="str">
        <f>IFERROR(AVERAGEIFS('VISSIM Link Segment Outputs'!$E:$E, 'VISSIM DCP Outputs'!$B:$B, $G$3, 'VISSIM Link Segment Outputs'!$A:$A, "AVG",'VISSIM Link Segment Outputs'!$D:$D, E45),"")</f>
        <v/>
      </c>
      <c r="AH45" s="445" t="str">
        <f>IFERROR(AVERAGEIFS('VISSIM Link Segment Outputs'!$E:$E, 'VISSIM DCP Outputs'!$B:$B, $G$3, 'VISSIM Link Segment Outputs'!$A:$A, "AVG",'VISSIM Link Segment Outputs'!$D:$D, F45),"")</f>
        <v/>
      </c>
      <c r="AI45" s="445" t="str">
        <f>IFERROR(AVERAGEIFS('VISSIM Link Segment Outputs'!$E:$E, 'VISSIM DCP Outputs'!$B:$B, $G$3, 'VISSIM Link Segment Outputs'!$A:$A, "AVG",'VISSIM Link Segment Outputs'!$D:$D, G45),"")</f>
        <v/>
      </c>
      <c r="AJ45" s="445" t="str">
        <f>IFERROR(AVERAGEIFS('VISSIM Link Segment Outputs'!$E:$E, 'VISSIM DCP Outputs'!$B:$B, $G$3, 'VISSIM Link Segment Outputs'!$A:$A, "AVG",'VISSIM Link Segment Outputs'!$D:$D, H45),"")</f>
        <v/>
      </c>
      <c r="AL45" s="667">
        <f ca="1">IFERROR(SUMIFS('VISSIM Link Segment Outputs'!$Q:$Q, 'VISSIM DCP Outputs'!$B:$B, $G$3, 'VISSIM Link Segment Outputs'!$A:$A, "AVG",'VISSIM Link Segment Outputs'!$D:$D, D45),"")</f>
        <v>0</v>
      </c>
      <c r="AM45" s="667">
        <f ca="1">IFERROR(SUMIFS('VISSIM Link Segment Outputs'!$Q:$Q, 'VISSIM DCP Outputs'!$B:$B, $G$3, 'VISSIM Link Segment Outputs'!$A:$A, "AVG",'VISSIM Link Segment Outputs'!$D:$D, E45),"")</f>
        <v>0</v>
      </c>
      <c r="AN45" s="667">
        <f ca="1">IFERROR(SUMIFS('VISSIM Link Segment Outputs'!$Q:$Q, 'VISSIM DCP Outputs'!$B:$B, $G$3, 'VISSIM Link Segment Outputs'!$A:$A, "AVG",'VISSIM Link Segment Outputs'!$D:$D, F45),"")</f>
        <v>0</v>
      </c>
      <c r="AO45" s="667">
        <f ca="1">IFERROR(SUMIFS('VISSIM Link Segment Outputs'!$Q:$Q, 'VISSIM DCP Outputs'!$B:$B, $G$3, 'VISSIM Link Segment Outputs'!$A:$A, "AVG",'VISSIM Link Segment Outputs'!$D:$D, G45),"")</f>
        <v>0</v>
      </c>
      <c r="AP45" s="667">
        <f ca="1">IFERROR(SUMIFS('VISSIM Link Segment Outputs'!$Q:$Q, 'VISSIM DCP Outputs'!$B:$B, $G$3, 'VISSIM Link Segment Outputs'!$A:$A, "AVG",'VISSIM Link Segment Outputs'!$D:$D, H45),"")</f>
        <v>0</v>
      </c>
      <c r="AR45" s="665" t="str">
        <f ca="1">IFERROR(AVERAGEIFS('VISSIM Link Segment Outputs'!$R:$R, 'VISSIM Link Segment Outputs'!$A:$A, "AVG",'VISSIM Link Segment Outputs'!$D:$D, D45),"")</f>
        <v/>
      </c>
    </row>
    <row r="46" spans="1:44" x14ac:dyDescent="0.35">
      <c r="A46" s="551" t="str">
        <f t="shared" si="1"/>
        <v>H</v>
      </c>
      <c r="B46" s="150">
        <f>'Input - Freeways'!$B44</f>
        <v>40</v>
      </c>
      <c r="C46" s="150">
        <f>INDEX('Input - Freeways'!$B$4:$AG$105,MATCH($B46,'Input - Freeways'!$B$4:$B$105,0),MATCH(C$6,'Input - Freeways'!$B$4:$AG$4,0))</f>
        <v>0</v>
      </c>
      <c r="D46" s="150" t="str">
        <f t="shared" si="2"/>
        <v>0</v>
      </c>
      <c r="E46" s="150" t="str">
        <f t="shared" si="2"/>
        <v/>
      </c>
      <c r="F46" s="150" t="str">
        <f t="shared" si="2"/>
        <v/>
      </c>
      <c r="G46" s="150" t="str">
        <f t="shared" si="2"/>
        <v/>
      </c>
      <c r="H46" s="150" t="str">
        <f t="shared" si="2"/>
        <v/>
      </c>
      <c r="J46" s="377">
        <f>'Input - Freeways'!$C44</f>
        <v>0</v>
      </c>
      <c r="K46" s="406">
        <f>'Input - Freeways'!$D44</f>
        <v>0</v>
      </c>
      <c r="L46" s="267">
        <f>'Input - Freeways'!$E44</f>
        <v>0</v>
      </c>
      <c r="M46" s="679">
        <f>'Input - Freeways'!$F44</f>
        <v>0</v>
      </c>
      <c r="N46" s="391" t="str" cm="1">
        <f t="array" aca="1" ref="N46" ca="1">_xlfn.SWITCH(fwy_moe_type,"DCM",AVERAGEIFS('VISSIM DCP Outputs'!$D:$D, 'VISSIM DCP Outputs'!$B:$B, $E$3,'VISSIM DCP Outputs'!$C:$C,$C46),"Link Eval","--")</f>
        <v>--</v>
      </c>
      <c r="O46" s="264" t="str" cm="1">
        <f t="array" aca="1" ref="O46" ca="1">_xlfn.SWITCH(fwy_moe_type,"DCM",AVERAGEIFS('VISSIM DCP Outputs'!$G:$G, 'VISSIM DCP Outputs'!$B:$B, $E$3,'VISSIM DCP Outputs'!$C:$C,$C46),"Link Eval","--")</f>
        <v>--</v>
      </c>
      <c r="P46" s="695" t="str">
        <f t="shared" ca="1" si="3"/>
        <v>--</v>
      </c>
      <c r="Q46" s="264" t="str">
        <f t="shared" ca="1" si="4"/>
        <v>--</v>
      </c>
      <c r="R46" s="378" t="str">
        <f t="shared" ca="1" si="5"/>
        <v>--</v>
      </c>
      <c r="T46" s="667" t="str">
        <f ca="1">IFERROR(AVERAGEIFS('VISSIM Link Segment Outputs'!$M:$M, 'VISSIM DCP Outputs'!$B:$B, $G$3,'VISSIM Link Segment Outputs'!$A:$A, "AVG",'VISSIM Link Segment Outputs'!$D:$D, D46),"")</f>
        <v/>
      </c>
      <c r="U46" s="667" t="str">
        <f ca="1">IFERROR(AVERAGEIFS('VISSIM Link Segment Outputs'!$M:$M, 'VISSIM DCP Outputs'!$B:$B, $G$3,'VISSIM Link Segment Outputs'!$A:$A, "AVG",'VISSIM Link Segment Outputs'!$D:$D, E46),"")</f>
        <v/>
      </c>
      <c r="V46" s="667" t="str">
        <f ca="1">IFERROR(AVERAGEIFS('VISSIM Link Segment Outputs'!$M:$M, 'VISSIM DCP Outputs'!$B:$B, $G$3,'VISSIM Link Segment Outputs'!$A:$A, "AVG",'VISSIM Link Segment Outputs'!$D:$D, F46),"")</f>
        <v/>
      </c>
      <c r="W46" s="667" t="str">
        <f ca="1">IFERROR(AVERAGEIFS('VISSIM Link Segment Outputs'!$M:$M, 'VISSIM DCP Outputs'!$B:$B, $G$3,'VISSIM Link Segment Outputs'!$A:$A, "AVG",'VISSIM Link Segment Outputs'!$D:$D, G46),"")</f>
        <v/>
      </c>
      <c r="X46" s="667" t="str">
        <f ca="1">IFERROR(AVERAGEIFS('VISSIM Link Segment Outputs'!$M:$M, 'VISSIM DCP Outputs'!$B:$B, $G$3,'VISSIM Link Segment Outputs'!$A:$A, "AVG",'VISSIM Link Segment Outputs'!$D:$D, H46),"")</f>
        <v/>
      </c>
      <c r="Y46" s="446"/>
      <c r="Z46" s="445" t="str">
        <f>IFERROR(AVERAGEIFS('VISSIM Link Segment Outputs'!$I:$I, 'VISSIM DCP Outputs'!$B:$B, $G$3, 'VISSIM Link Segment Outputs'!$A:$A, "AVG",'VISSIM Link Segment Outputs'!$D:$D, D46),"")</f>
        <v/>
      </c>
      <c r="AA46" s="445" t="str">
        <f>IFERROR(AVERAGEIFS('VISSIM Link Segment Outputs'!$I:$I, 'VISSIM DCP Outputs'!$B:$B, $G$3, 'VISSIM Link Segment Outputs'!$A:$A, "AVG",'VISSIM Link Segment Outputs'!$D:$D, E46),"")</f>
        <v/>
      </c>
      <c r="AB46" s="445" t="str">
        <f>IFERROR(AVERAGEIFS('VISSIM Link Segment Outputs'!$I:$I, 'VISSIM DCP Outputs'!$B:$B, $G$3, 'VISSIM Link Segment Outputs'!$A:$A, "AVG",'VISSIM Link Segment Outputs'!$D:$D, F46),"")</f>
        <v/>
      </c>
      <c r="AC46" s="445" t="str">
        <f>IFERROR(AVERAGEIFS('VISSIM Link Segment Outputs'!$I:$I, 'VISSIM DCP Outputs'!$B:$B, $G$3, 'VISSIM Link Segment Outputs'!$A:$A, "AVG",'VISSIM Link Segment Outputs'!$D:$D, G46),"")</f>
        <v/>
      </c>
      <c r="AD46" s="445" t="str">
        <f>IFERROR(AVERAGEIFS('VISSIM Link Segment Outputs'!$I:$I, 'VISSIM DCP Outputs'!$B:$B, $G$3, 'VISSIM Link Segment Outputs'!$A:$A, "AVG",'VISSIM Link Segment Outputs'!$D:$D, H46),"")</f>
        <v/>
      </c>
      <c r="AE46" s="446"/>
      <c r="AF46" s="445" t="str">
        <f>IFERROR(AVERAGEIFS('VISSIM Link Segment Outputs'!$E:$E, 'VISSIM DCP Outputs'!$B:$B, $G$3, 'VISSIM Link Segment Outputs'!$A:$A, "AVG",'VISSIM Link Segment Outputs'!$D:$D, D46),"")</f>
        <v/>
      </c>
      <c r="AG46" s="445" t="str">
        <f>IFERROR(AVERAGEIFS('VISSIM Link Segment Outputs'!$E:$E, 'VISSIM DCP Outputs'!$B:$B, $G$3, 'VISSIM Link Segment Outputs'!$A:$A, "AVG",'VISSIM Link Segment Outputs'!$D:$D, E46),"")</f>
        <v/>
      </c>
      <c r="AH46" s="445" t="str">
        <f>IFERROR(AVERAGEIFS('VISSIM Link Segment Outputs'!$E:$E, 'VISSIM DCP Outputs'!$B:$B, $G$3, 'VISSIM Link Segment Outputs'!$A:$A, "AVG",'VISSIM Link Segment Outputs'!$D:$D, F46),"")</f>
        <v/>
      </c>
      <c r="AI46" s="445" t="str">
        <f>IFERROR(AVERAGEIFS('VISSIM Link Segment Outputs'!$E:$E, 'VISSIM DCP Outputs'!$B:$B, $G$3, 'VISSIM Link Segment Outputs'!$A:$A, "AVG",'VISSIM Link Segment Outputs'!$D:$D, G46),"")</f>
        <v/>
      </c>
      <c r="AJ46" s="445" t="str">
        <f>IFERROR(AVERAGEIFS('VISSIM Link Segment Outputs'!$E:$E, 'VISSIM DCP Outputs'!$B:$B, $G$3, 'VISSIM Link Segment Outputs'!$A:$A, "AVG",'VISSIM Link Segment Outputs'!$D:$D, H46),"")</f>
        <v/>
      </c>
      <c r="AL46" s="667">
        <f ca="1">IFERROR(SUMIFS('VISSIM Link Segment Outputs'!$Q:$Q, 'VISSIM DCP Outputs'!$B:$B, $G$3, 'VISSIM Link Segment Outputs'!$A:$A, "AVG",'VISSIM Link Segment Outputs'!$D:$D, D46),"")</f>
        <v>0</v>
      </c>
      <c r="AM46" s="667">
        <f ca="1">IFERROR(SUMIFS('VISSIM Link Segment Outputs'!$Q:$Q, 'VISSIM DCP Outputs'!$B:$B, $G$3, 'VISSIM Link Segment Outputs'!$A:$A, "AVG",'VISSIM Link Segment Outputs'!$D:$D, E46),"")</f>
        <v>0</v>
      </c>
      <c r="AN46" s="667">
        <f ca="1">IFERROR(SUMIFS('VISSIM Link Segment Outputs'!$Q:$Q, 'VISSIM DCP Outputs'!$B:$B, $G$3, 'VISSIM Link Segment Outputs'!$A:$A, "AVG",'VISSIM Link Segment Outputs'!$D:$D, F46),"")</f>
        <v>0</v>
      </c>
      <c r="AO46" s="667">
        <f ca="1">IFERROR(SUMIFS('VISSIM Link Segment Outputs'!$Q:$Q, 'VISSIM DCP Outputs'!$B:$B, $G$3, 'VISSIM Link Segment Outputs'!$A:$A, "AVG",'VISSIM Link Segment Outputs'!$D:$D, G46),"")</f>
        <v>0</v>
      </c>
      <c r="AP46" s="667">
        <f ca="1">IFERROR(SUMIFS('VISSIM Link Segment Outputs'!$Q:$Q, 'VISSIM DCP Outputs'!$B:$B, $G$3, 'VISSIM Link Segment Outputs'!$A:$A, "AVG",'VISSIM Link Segment Outputs'!$D:$D, H46),"")</f>
        <v>0</v>
      </c>
      <c r="AR46" s="665" t="str">
        <f ca="1">IFERROR(AVERAGEIFS('VISSIM Link Segment Outputs'!$R:$R, 'VISSIM Link Segment Outputs'!$A:$A, "AVG",'VISSIM Link Segment Outputs'!$D:$D, D46),"")</f>
        <v/>
      </c>
    </row>
    <row r="47" spans="1:44" x14ac:dyDescent="0.35">
      <c r="A47" s="551" t="str">
        <f t="shared" si="1"/>
        <v>H</v>
      </c>
      <c r="B47" s="150">
        <f>'Input - Freeways'!$B45</f>
        <v>41</v>
      </c>
      <c r="C47" s="150">
        <f>INDEX('Input - Freeways'!$B$4:$AG$105,MATCH($B47,'Input - Freeways'!$B$4:$B$105,0),MATCH(C$6,'Input - Freeways'!$B$4:$AG$4,0))</f>
        <v>0</v>
      </c>
      <c r="D47" s="150" t="str">
        <f t="shared" si="2"/>
        <v>0</v>
      </c>
      <c r="E47" s="150" t="str">
        <f t="shared" si="2"/>
        <v/>
      </c>
      <c r="F47" s="150" t="str">
        <f t="shared" si="2"/>
        <v/>
      </c>
      <c r="G47" s="150" t="str">
        <f t="shared" si="2"/>
        <v/>
      </c>
      <c r="H47" s="150" t="str">
        <f t="shared" si="2"/>
        <v/>
      </c>
      <c r="J47" s="377">
        <f>'Input - Freeways'!$C45</f>
        <v>0</v>
      </c>
      <c r="K47" s="406">
        <f>'Input - Freeways'!$D45</f>
        <v>0</v>
      </c>
      <c r="L47" s="267">
        <f>'Input - Freeways'!$E45</f>
        <v>0</v>
      </c>
      <c r="M47" s="679">
        <f>'Input - Freeways'!$F45</f>
        <v>0</v>
      </c>
      <c r="N47" s="391" t="str" cm="1">
        <f t="array" aca="1" ref="N47" ca="1">_xlfn.SWITCH(fwy_moe_type,"DCM",AVERAGEIFS('VISSIM DCP Outputs'!$D:$D, 'VISSIM DCP Outputs'!$B:$B, $E$3,'VISSIM DCP Outputs'!$C:$C,$C47),"Link Eval","--")</f>
        <v>--</v>
      </c>
      <c r="O47" s="264" t="str" cm="1">
        <f t="array" aca="1" ref="O47" ca="1">_xlfn.SWITCH(fwy_moe_type,"DCM",AVERAGEIFS('VISSIM DCP Outputs'!$G:$G, 'VISSIM DCP Outputs'!$B:$B, $E$3,'VISSIM DCP Outputs'!$C:$C,$C47),"Link Eval","--")</f>
        <v>--</v>
      </c>
      <c r="P47" s="695" t="str">
        <f t="shared" ca="1" si="3"/>
        <v>--</v>
      </c>
      <c r="Q47" s="264" t="str">
        <f t="shared" ca="1" si="4"/>
        <v>--</v>
      </c>
      <c r="R47" s="378" t="str">
        <f t="shared" ca="1" si="5"/>
        <v>--</v>
      </c>
      <c r="T47" s="667" t="str">
        <f ca="1">IFERROR(AVERAGEIFS('VISSIM Link Segment Outputs'!$M:$M, 'VISSIM DCP Outputs'!$B:$B, $G$3,'VISSIM Link Segment Outputs'!$A:$A, "AVG",'VISSIM Link Segment Outputs'!$D:$D, D47),"")</f>
        <v/>
      </c>
      <c r="U47" s="667" t="str">
        <f ca="1">IFERROR(AVERAGEIFS('VISSIM Link Segment Outputs'!$M:$M, 'VISSIM DCP Outputs'!$B:$B, $G$3,'VISSIM Link Segment Outputs'!$A:$A, "AVG",'VISSIM Link Segment Outputs'!$D:$D, E47),"")</f>
        <v/>
      </c>
      <c r="V47" s="667" t="str">
        <f ca="1">IFERROR(AVERAGEIFS('VISSIM Link Segment Outputs'!$M:$M, 'VISSIM DCP Outputs'!$B:$B, $G$3,'VISSIM Link Segment Outputs'!$A:$A, "AVG",'VISSIM Link Segment Outputs'!$D:$D, F47),"")</f>
        <v/>
      </c>
      <c r="W47" s="667" t="str">
        <f ca="1">IFERROR(AVERAGEIFS('VISSIM Link Segment Outputs'!$M:$M, 'VISSIM DCP Outputs'!$B:$B, $G$3,'VISSIM Link Segment Outputs'!$A:$A, "AVG",'VISSIM Link Segment Outputs'!$D:$D, G47),"")</f>
        <v/>
      </c>
      <c r="X47" s="667" t="str">
        <f ca="1">IFERROR(AVERAGEIFS('VISSIM Link Segment Outputs'!$M:$M, 'VISSIM DCP Outputs'!$B:$B, $G$3,'VISSIM Link Segment Outputs'!$A:$A, "AVG",'VISSIM Link Segment Outputs'!$D:$D, H47),"")</f>
        <v/>
      </c>
      <c r="Y47" s="446"/>
      <c r="Z47" s="445" t="str">
        <f>IFERROR(AVERAGEIFS('VISSIM Link Segment Outputs'!$I:$I, 'VISSIM DCP Outputs'!$B:$B, $G$3, 'VISSIM Link Segment Outputs'!$A:$A, "AVG",'VISSIM Link Segment Outputs'!$D:$D, D47),"")</f>
        <v/>
      </c>
      <c r="AA47" s="445" t="str">
        <f>IFERROR(AVERAGEIFS('VISSIM Link Segment Outputs'!$I:$I, 'VISSIM DCP Outputs'!$B:$B, $G$3, 'VISSIM Link Segment Outputs'!$A:$A, "AVG",'VISSIM Link Segment Outputs'!$D:$D, E47),"")</f>
        <v/>
      </c>
      <c r="AB47" s="445" t="str">
        <f>IFERROR(AVERAGEIFS('VISSIM Link Segment Outputs'!$I:$I, 'VISSIM DCP Outputs'!$B:$B, $G$3, 'VISSIM Link Segment Outputs'!$A:$A, "AVG",'VISSIM Link Segment Outputs'!$D:$D, F47),"")</f>
        <v/>
      </c>
      <c r="AC47" s="445" t="str">
        <f>IFERROR(AVERAGEIFS('VISSIM Link Segment Outputs'!$I:$I, 'VISSIM DCP Outputs'!$B:$B, $G$3, 'VISSIM Link Segment Outputs'!$A:$A, "AVG",'VISSIM Link Segment Outputs'!$D:$D, G47),"")</f>
        <v/>
      </c>
      <c r="AD47" s="445" t="str">
        <f>IFERROR(AVERAGEIFS('VISSIM Link Segment Outputs'!$I:$I, 'VISSIM DCP Outputs'!$B:$B, $G$3, 'VISSIM Link Segment Outputs'!$A:$A, "AVG",'VISSIM Link Segment Outputs'!$D:$D, H47),"")</f>
        <v/>
      </c>
      <c r="AE47" s="446"/>
      <c r="AF47" s="445" t="str">
        <f>IFERROR(AVERAGEIFS('VISSIM Link Segment Outputs'!$E:$E, 'VISSIM DCP Outputs'!$B:$B, $G$3, 'VISSIM Link Segment Outputs'!$A:$A, "AVG",'VISSIM Link Segment Outputs'!$D:$D, D47),"")</f>
        <v/>
      </c>
      <c r="AG47" s="445" t="str">
        <f>IFERROR(AVERAGEIFS('VISSIM Link Segment Outputs'!$E:$E, 'VISSIM DCP Outputs'!$B:$B, $G$3, 'VISSIM Link Segment Outputs'!$A:$A, "AVG",'VISSIM Link Segment Outputs'!$D:$D, E47),"")</f>
        <v/>
      </c>
      <c r="AH47" s="445" t="str">
        <f>IFERROR(AVERAGEIFS('VISSIM Link Segment Outputs'!$E:$E, 'VISSIM DCP Outputs'!$B:$B, $G$3, 'VISSIM Link Segment Outputs'!$A:$A, "AVG",'VISSIM Link Segment Outputs'!$D:$D, F47),"")</f>
        <v/>
      </c>
      <c r="AI47" s="445" t="str">
        <f>IFERROR(AVERAGEIFS('VISSIM Link Segment Outputs'!$E:$E, 'VISSIM DCP Outputs'!$B:$B, $G$3, 'VISSIM Link Segment Outputs'!$A:$A, "AVG",'VISSIM Link Segment Outputs'!$D:$D, G47),"")</f>
        <v/>
      </c>
      <c r="AJ47" s="445" t="str">
        <f>IFERROR(AVERAGEIFS('VISSIM Link Segment Outputs'!$E:$E, 'VISSIM DCP Outputs'!$B:$B, $G$3, 'VISSIM Link Segment Outputs'!$A:$A, "AVG",'VISSIM Link Segment Outputs'!$D:$D, H47),"")</f>
        <v/>
      </c>
      <c r="AL47" s="667">
        <f ca="1">IFERROR(SUMIFS('VISSIM Link Segment Outputs'!$Q:$Q, 'VISSIM DCP Outputs'!$B:$B, $G$3, 'VISSIM Link Segment Outputs'!$A:$A, "AVG",'VISSIM Link Segment Outputs'!$D:$D, D47),"")</f>
        <v>0</v>
      </c>
      <c r="AM47" s="667">
        <f ca="1">IFERROR(SUMIFS('VISSIM Link Segment Outputs'!$Q:$Q, 'VISSIM DCP Outputs'!$B:$B, $G$3, 'VISSIM Link Segment Outputs'!$A:$A, "AVG",'VISSIM Link Segment Outputs'!$D:$D, E47),"")</f>
        <v>0</v>
      </c>
      <c r="AN47" s="667">
        <f ca="1">IFERROR(SUMIFS('VISSIM Link Segment Outputs'!$Q:$Q, 'VISSIM DCP Outputs'!$B:$B, $G$3, 'VISSIM Link Segment Outputs'!$A:$A, "AVG",'VISSIM Link Segment Outputs'!$D:$D, F47),"")</f>
        <v>0</v>
      </c>
      <c r="AO47" s="667">
        <f ca="1">IFERROR(SUMIFS('VISSIM Link Segment Outputs'!$Q:$Q, 'VISSIM DCP Outputs'!$B:$B, $G$3, 'VISSIM Link Segment Outputs'!$A:$A, "AVG",'VISSIM Link Segment Outputs'!$D:$D, G47),"")</f>
        <v>0</v>
      </c>
      <c r="AP47" s="667">
        <f ca="1">IFERROR(SUMIFS('VISSIM Link Segment Outputs'!$Q:$Q, 'VISSIM DCP Outputs'!$B:$B, $G$3, 'VISSIM Link Segment Outputs'!$A:$A, "AVG",'VISSIM Link Segment Outputs'!$D:$D, H47),"")</f>
        <v>0</v>
      </c>
      <c r="AR47" s="665" t="str">
        <f ca="1">IFERROR(AVERAGEIFS('VISSIM Link Segment Outputs'!$R:$R, 'VISSIM Link Segment Outputs'!$A:$A, "AVG",'VISSIM Link Segment Outputs'!$D:$D, D47),"")</f>
        <v/>
      </c>
    </row>
    <row r="48" spans="1:44" x14ac:dyDescent="0.35">
      <c r="A48" s="551" t="str">
        <f t="shared" si="1"/>
        <v>H</v>
      </c>
      <c r="B48" s="150">
        <f>'Input - Freeways'!$B46</f>
        <v>42</v>
      </c>
      <c r="C48" s="150">
        <f>INDEX('Input - Freeways'!$B$4:$AG$105,MATCH($B48,'Input - Freeways'!$B$4:$B$105,0),MATCH(C$6,'Input - Freeways'!$B$4:$AG$4,0))</f>
        <v>0</v>
      </c>
      <c r="D48" s="150" t="str">
        <f t="shared" si="2"/>
        <v>0</v>
      </c>
      <c r="E48" s="150" t="str">
        <f t="shared" si="2"/>
        <v/>
      </c>
      <c r="F48" s="150" t="str">
        <f t="shared" si="2"/>
        <v/>
      </c>
      <c r="G48" s="150" t="str">
        <f t="shared" si="2"/>
        <v/>
      </c>
      <c r="H48" s="150" t="str">
        <f t="shared" si="2"/>
        <v/>
      </c>
      <c r="J48" s="377">
        <f>'Input - Freeways'!$C46</f>
        <v>0</v>
      </c>
      <c r="K48" s="406">
        <f>'Input - Freeways'!$D46</f>
        <v>0</v>
      </c>
      <c r="L48" s="267">
        <f>'Input - Freeways'!$E46</f>
        <v>0</v>
      </c>
      <c r="M48" s="679">
        <f>'Input - Freeways'!$F46</f>
        <v>0</v>
      </c>
      <c r="N48" s="391" t="str" cm="1">
        <f t="array" aca="1" ref="N48" ca="1">_xlfn.SWITCH(fwy_moe_type,"DCM",AVERAGEIFS('VISSIM DCP Outputs'!$D:$D, 'VISSIM DCP Outputs'!$B:$B, $E$3,'VISSIM DCP Outputs'!$C:$C,$C48),"Link Eval","--")</f>
        <v>--</v>
      </c>
      <c r="O48" s="264" t="str" cm="1">
        <f t="array" aca="1" ref="O48" ca="1">_xlfn.SWITCH(fwy_moe_type,"DCM",AVERAGEIFS('VISSIM DCP Outputs'!$G:$G, 'VISSIM DCP Outputs'!$B:$B, $E$3,'VISSIM DCP Outputs'!$C:$C,$C48),"Link Eval","--")</f>
        <v>--</v>
      </c>
      <c r="P48" s="695" t="str">
        <f t="shared" ca="1" si="3"/>
        <v>--</v>
      </c>
      <c r="Q48" s="264" t="str">
        <f t="shared" ca="1" si="4"/>
        <v>--</v>
      </c>
      <c r="R48" s="378" t="str">
        <f t="shared" ca="1" si="5"/>
        <v>--</v>
      </c>
      <c r="T48" s="667" t="str">
        <f ca="1">IFERROR(AVERAGEIFS('VISSIM Link Segment Outputs'!$M:$M, 'VISSIM DCP Outputs'!$B:$B, $G$3,'VISSIM Link Segment Outputs'!$A:$A, "AVG",'VISSIM Link Segment Outputs'!$D:$D, D48),"")</f>
        <v/>
      </c>
      <c r="U48" s="667" t="str">
        <f ca="1">IFERROR(AVERAGEIFS('VISSIM Link Segment Outputs'!$M:$M, 'VISSIM DCP Outputs'!$B:$B, $G$3,'VISSIM Link Segment Outputs'!$A:$A, "AVG",'VISSIM Link Segment Outputs'!$D:$D, E48),"")</f>
        <v/>
      </c>
      <c r="V48" s="667" t="str">
        <f ca="1">IFERROR(AVERAGEIFS('VISSIM Link Segment Outputs'!$M:$M, 'VISSIM DCP Outputs'!$B:$B, $G$3,'VISSIM Link Segment Outputs'!$A:$A, "AVG",'VISSIM Link Segment Outputs'!$D:$D, F48),"")</f>
        <v/>
      </c>
      <c r="W48" s="667" t="str">
        <f ca="1">IFERROR(AVERAGEIFS('VISSIM Link Segment Outputs'!$M:$M, 'VISSIM DCP Outputs'!$B:$B, $G$3,'VISSIM Link Segment Outputs'!$A:$A, "AVG",'VISSIM Link Segment Outputs'!$D:$D, G48),"")</f>
        <v/>
      </c>
      <c r="X48" s="667" t="str">
        <f ca="1">IFERROR(AVERAGEIFS('VISSIM Link Segment Outputs'!$M:$M, 'VISSIM DCP Outputs'!$B:$B, $G$3,'VISSIM Link Segment Outputs'!$A:$A, "AVG",'VISSIM Link Segment Outputs'!$D:$D, H48),"")</f>
        <v/>
      </c>
      <c r="Y48" s="446"/>
      <c r="Z48" s="445" t="str">
        <f>IFERROR(AVERAGEIFS('VISSIM Link Segment Outputs'!$I:$I, 'VISSIM DCP Outputs'!$B:$B, $G$3, 'VISSIM Link Segment Outputs'!$A:$A, "AVG",'VISSIM Link Segment Outputs'!$D:$D, D48),"")</f>
        <v/>
      </c>
      <c r="AA48" s="445" t="str">
        <f>IFERROR(AVERAGEIFS('VISSIM Link Segment Outputs'!$I:$I, 'VISSIM DCP Outputs'!$B:$B, $G$3, 'VISSIM Link Segment Outputs'!$A:$A, "AVG",'VISSIM Link Segment Outputs'!$D:$D, E48),"")</f>
        <v/>
      </c>
      <c r="AB48" s="445" t="str">
        <f>IFERROR(AVERAGEIFS('VISSIM Link Segment Outputs'!$I:$I, 'VISSIM DCP Outputs'!$B:$B, $G$3, 'VISSIM Link Segment Outputs'!$A:$A, "AVG",'VISSIM Link Segment Outputs'!$D:$D, F48),"")</f>
        <v/>
      </c>
      <c r="AC48" s="445" t="str">
        <f>IFERROR(AVERAGEIFS('VISSIM Link Segment Outputs'!$I:$I, 'VISSIM DCP Outputs'!$B:$B, $G$3, 'VISSIM Link Segment Outputs'!$A:$A, "AVG",'VISSIM Link Segment Outputs'!$D:$D, G48),"")</f>
        <v/>
      </c>
      <c r="AD48" s="445" t="str">
        <f>IFERROR(AVERAGEIFS('VISSIM Link Segment Outputs'!$I:$I, 'VISSIM DCP Outputs'!$B:$B, $G$3, 'VISSIM Link Segment Outputs'!$A:$A, "AVG",'VISSIM Link Segment Outputs'!$D:$D, H48),"")</f>
        <v/>
      </c>
      <c r="AE48" s="446"/>
      <c r="AF48" s="445" t="str">
        <f>IFERROR(AVERAGEIFS('VISSIM Link Segment Outputs'!$E:$E, 'VISSIM DCP Outputs'!$B:$B, $G$3, 'VISSIM Link Segment Outputs'!$A:$A, "AVG",'VISSIM Link Segment Outputs'!$D:$D, D48),"")</f>
        <v/>
      </c>
      <c r="AG48" s="445" t="str">
        <f>IFERROR(AVERAGEIFS('VISSIM Link Segment Outputs'!$E:$E, 'VISSIM DCP Outputs'!$B:$B, $G$3, 'VISSIM Link Segment Outputs'!$A:$A, "AVG",'VISSIM Link Segment Outputs'!$D:$D, E48),"")</f>
        <v/>
      </c>
      <c r="AH48" s="445" t="str">
        <f>IFERROR(AVERAGEIFS('VISSIM Link Segment Outputs'!$E:$E, 'VISSIM DCP Outputs'!$B:$B, $G$3, 'VISSIM Link Segment Outputs'!$A:$A, "AVG",'VISSIM Link Segment Outputs'!$D:$D, F48),"")</f>
        <v/>
      </c>
      <c r="AI48" s="445" t="str">
        <f>IFERROR(AVERAGEIFS('VISSIM Link Segment Outputs'!$E:$E, 'VISSIM DCP Outputs'!$B:$B, $G$3, 'VISSIM Link Segment Outputs'!$A:$A, "AVG",'VISSIM Link Segment Outputs'!$D:$D, G48),"")</f>
        <v/>
      </c>
      <c r="AJ48" s="445" t="str">
        <f>IFERROR(AVERAGEIFS('VISSIM Link Segment Outputs'!$E:$E, 'VISSIM DCP Outputs'!$B:$B, $G$3, 'VISSIM Link Segment Outputs'!$A:$A, "AVG",'VISSIM Link Segment Outputs'!$D:$D, H48),"")</f>
        <v/>
      </c>
      <c r="AL48" s="667">
        <f ca="1">IFERROR(SUMIFS('VISSIM Link Segment Outputs'!$Q:$Q, 'VISSIM DCP Outputs'!$B:$B, $G$3, 'VISSIM Link Segment Outputs'!$A:$A, "AVG",'VISSIM Link Segment Outputs'!$D:$D, D48),"")</f>
        <v>0</v>
      </c>
      <c r="AM48" s="667">
        <f ca="1">IFERROR(SUMIFS('VISSIM Link Segment Outputs'!$Q:$Q, 'VISSIM DCP Outputs'!$B:$B, $G$3, 'VISSIM Link Segment Outputs'!$A:$A, "AVG",'VISSIM Link Segment Outputs'!$D:$D, E48),"")</f>
        <v>0</v>
      </c>
      <c r="AN48" s="667">
        <f ca="1">IFERROR(SUMIFS('VISSIM Link Segment Outputs'!$Q:$Q, 'VISSIM DCP Outputs'!$B:$B, $G$3, 'VISSIM Link Segment Outputs'!$A:$A, "AVG",'VISSIM Link Segment Outputs'!$D:$D, F48),"")</f>
        <v>0</v>
      </c>
      <c r="AO48" s="667">
        <f ca="1">IFERROR(SUMIFS('VISSIM Link Segment Outputs'!$Q:$Q, 'VISSIM DCP Outputs'!$B:$B, $G$3, 'VISSIM Link Segment Outputs'!$A:$A, "AVG",'VISSIM Link Segment Outputs'!$D:$D, G48),"")</f>
        <v>0</v>
      </c>
      <c r="AP48" s="667">
        <f ca="1">IFERROR(SUMIFS('VISSIM Link Segment Outputs'!$Q:$Q, 'VISSIM DCP Outputs'!$B:$B, $G$3, 'VISSIM Link Segment Outputs'!$A:$A, "AVG",'VISSIM Link Segment Outputs'!$D:$D, H48),"")</f>
        <v>0</v>
      </c>
      <c r="AR48" s="665" t="str">
        <f ca="1">IFERROR(AVERAGEIFS('VISSIM Link Segment Outputs'!$R:$R, 'VISSIM Link Segment Outputs'!$A:$A, "AVG",'VISSIM Link Segment Outputs'!$D:$D, D48),"")</f>
        <v/>
      </c>
    </row>
    <row r="49" spans="1:44" x14ac:dyDescent="0.35">
      <c r="A49" s="551" t="str">
        <f t="shared" si="1"/>
        <v>H</v>
      </c>
      <c r="B49" s="150">
        <f>'Input - Freeways'!$B47</f>
        <v>43</v>
      </c>
      <c r="C49" s="150">
        <f>INDEX('Input - Freeways'!$B$4:$AG$105,MATCH($B49,'Input - Freeways'!$B$4:$B$105,0),MATCH(C$6,'Input - Freeways'!$B$4:$AG$4,0))</f>
        <v>0</v>
      </c>
      <c r="D49" s="150" t="str">
        <f t="shared" si="2"/>
        <v>0</v>
      </c>
      <c r="E49" s="150" t="str">
        <f t="shared" si="2"/>
        <v/>
      </c>
      <c r="F49" s="150" t="str">
        <f t="shared" si="2"/>
        <v/>
      </c>
      <c r="G49" s="150" t="str">
        <f t="shared" si="2"/>
        <v/>
      </c>
      <c r="H49" s="150" t="str">
        <f t="shared" si="2"/>
        <v/>
      </c>
      <c r="J49" s="377">
        <f>'Input - Freeways'!$C47</f>
        <v>0</v>
      </c>
      <c r="K49" s="406">
        <f>'Input - Freeways'!$D47</f>
        <v>0</v>
      </c>
      <c r="L49" s="267">
        <f>'Input - Freeways'!$E47</f>
        <v>0</v>
      </c>
      <c r="M49" s="679">
        <f>'Input - Freeways'!$F47</f>
        <v>0</v>
      </c>
      <c r="N49" s="391" t="str" cm="1">
        <f t="array" aca="1" ref="N49" ca="1">_xlfn.SWITCH(fwy_moe_type,"DCM",AVERAGEIFS('VISSIM DCP Outputs'!$D:$D, 'VISSIM DCP Outputs'!$B:$B, $E$3,'VISSIM DCP Outputs'!$C:$C,$C49),"Link Eval","--")</f>
        <v>--</v>
      </c>
      <c r="O49" s="264" t="str" cm="1">
        <f t="array" aca="1" ref="O49" ca="1">_xlfn.SWITCH(fwy_moe_type,"DCM",AVERAGEIFS('VISSIM DCP Outputs'!$G:$G, 'VISSIM DCP Outputs'!$B:$B, $E$3,'VISSIM DCP Outputs'!$C:$C,$C49),"Link Eval","--")</f>
        <v>--</v>
      </c>
      <c r="P49" s="695" t="str">
        <f t="shared" ca="1" si="3"/>
        <v>--</v>
      </c>
      <c r="Q49" s="264" t="str">
        <f t="shared" ca="1" si="4"/>
        <v>--</v>
      </c>
      <c r="R49" s="378" t="str">
        <f t="shared" ca="1" si="5"/>
        <v>--</v>
      </c>
      <c r="T49" s="667" t="str">
        <f ca="1">IFERROR(AVERAGEIFS('VISSIM Link Segment Outputs'!$M:$M, 'VISSIM DCP Outputs'!$B:$B, $G$3,'VISSIM Link Segment Outputs'!$A:$A, "AVG",'VISSIM Link Segment Outputs'!$D:$D, D49),"")</f>
        <v/>
      </c>
      <c r="U49" s="667" t="str">
        <f ca="1">IFERROR(AVERAGEIFS('VISSIM Link Segment Outputs'!$M:$M, 'VISSIM DCP Outputs'!$B:$B, $G$3,'VISSIM Link Segment Outputs'!$A:$A, "AVG",'VISSIM Link Segment Outputs'!$D:$D, E49),"")</f>
        <v/>
      </c>
      <c r="V49" s="667" t="str">
        <f ca="1">IFERROR(AVERAGEIFS('VISSIM Link Segment Outputs'!$M:$M, 'VISSIM DCP Outputs'!$B:$B, $G$3,'VISSIM Link Segment Outputs'!$A:$A, "AVG",'VISSIM Link Segment Outputs'!$D:$D, F49),"")</f>
        <v/>
      </c>
      <c r="W49" s="667" t="str">
        <f ca="1">IFERROR(AVERAGEIFS('VISSIM Link Segment Outputs'!$M:$M, 'VISSIM DCP Outputs'!$B:$B, $G$3,'VISSIM Link Segment Outputs'!$A:$A, "AVG",'VISSIM Link Segment Outputs'!$D:$D, G49),"")</f>
        <v/>
      </c>
      <c r="X49" s="667" t="str">
        <f ca="1">IFERROR(AVERAGEIFS('VISSIM Link Segment Outputs'!$M:$M, 'VISSIM DCP Outputs'!$B:$B, $G$3,'VISSIM Link Segment Outputs'!$A:$A, "AVG",'VISSIM Link Segment Outputs'!$D:$D, H49),"")</f>
        <v/>
      </c>
      <c r="Y49" s="446"/>
      <c r="Z49" s="445" t="str">
        <f>IFERROR(AVERAGEIFS('VISSIM Link Segment Outputs'!$I:$I, 'VISSIM DCP Outputs'!$B:$B, $G$3, 'VISSIM Link Segment Outputs'!$A:$A, "AVG",'VISSIM Link Segment Outputs'!$D:$D, D49),"")</f>
        <v/>
      </c>
      <c r="AA49" s="445" t="str">
        <f>IFERROR(AVERAGEIFS('VISSIM Link Segment Outputs'!$I:$I, 'VISSIM DCP Outputs'!$B:$B, $G$3, 'VISSIM Link Segment Outputs'!$A:$A, "AVG",'VISSIM Link Segment Outputs'!$D:$D, E49),"")</f>
        <v/>
      </c>
      <c r="AB49" s="445" t="str">
        <f>IFERROR(AVERAGEIFS('VISSIM Link Segment Outputs'!$I:$I, 'VISSIM DCP Outputs'!$B:$B, $G$3, 'VISSIM Link Segment Outputs'!$A:$A, "AVG",'VISSIM Link Segment Outputs'!$D:$D, F49),"")</f>
        <v/>
      </c>
      <c r="AC49" s="445" t="str">
        <f>IFERROR(AVERAGEIFS('VISSIM Link Segment Outputs'!$I:$I, 'VISSIM DCP Outputs'!$B:$B, $G$3, 'VISSIM Link Segment Outputs'!$A:$A, "AVG",'VISSIM Link Segment Outputs'!$D:$D, G49),"")</f>
        <v/>
      </c>
      <c r="AD49" s="445" t="str">
        <f>IFERROR(AVERAGEIFS('VISSIM Link Segment Outputs'!$I:$I, 'VISSIM DCP Outputs'!$B:$B, $G$3, 'VISSIM Link Segment Outputs'!$A:$A, "AVG",'VISSIM Link Segment Outputs'!$D:$D, H49),"")</f>
        <v/>
      </c>
      <c r="AE49" s="446"/>
      <c r="AF49" s="445" t="str">
        <f>IFERROR(AVERAGEIFS('VISSIM Link Segment Outputs'!$E:$E, 'VISSIM DCP Outputs'!$B:$B, $G$3, 'VISSIM Link Segment Outputs'!$A:$A, "AVG",'VISSIM Link Segment Outputs'!$D:$D, D49),"")</f>
        <v/>
      </c>
      <c r="AG49" s="445" t="str">
        <f>IFERROR(AVERAGEIFS('VISSIM Link Segment Outputs'!$E:$E, 'VISSIM DCP Outputs'!$B:$B, $G$3, 'VISSIM Link Segment Outputs'!$A:$A, "AVG",'VISSIM Link Segment Outputs'!$D:$D, E49),"")</f>
        <v/>
      </c>
      <c r="AH49" s="445" t="str">
        <f>IFERROR(AVERAGEIFS('VISSIM Link Segment Outputs'!$E:$E, 'VISSIM DCP Outputs'!$B:$B, $G$3, 'VISSIM Link Segment Outputs'!$A:$A, "AVG",'VISSIM Link Segment Outputs'!$D:$D, F49),"")</f>
        <v/>
      </c>
      <c r="AI49" s="445" t="str">
        <f>IFERROR(AVERAGEIFS('VISSIM Link Segment Outputs'!$E:$E, 'VISSIM DCP Outputs'!$B:$B, $G$3, 'VISSIM Link Segment Outputs'!$A:$A, "AVG",'VISSIM Link Segment Outputs'!$D:$D, G49),"")</f>
        <v/>
      </c>
      <c r="AJ49" s="445" t="str">
        <f>IFERROR(AVERAGEIFS('VISSIM Link Segment Outputs'!$E:$E, 'VISSIM DCP Outputs'!$B:$B, $G$3, 'VISSIM Link Segment Outputs'!$A:$A, "AVG",'VISSIM Link Segment Outputs'!$D:$D, H49),"")</f>
        <v/>
      </c>
      <c r="AL49" s="667">
        <f ca="1">IFERROR(SUMIFS('VISSIM Link Segment Outputs'!$Q:$Q, 'VISSIM DCP Outputs'!$B:$B, $G$3, 'VISSIM Link Segment Outputs'!$A:$A, "AVG",'VISSIM Link Segment Outputs'!$D:$D, D49),"")</f>
        <v>0</v>
      </c>
      <c r="AM49" s="667">
        <f ca="1">IFERROR(SUMIFS('VISSIM Link Segment Outputs'!$Q:$Q, 'VISSIM DCP Outputs'!$B:$B, $G$3, 'VISSIM Link Segment Outputs'!$A:$A, "AVG",'VISSIM Link Segment Outputs'!$D:$D, E49),"")</f>
        <v>0</v>
      </c>
      <c r="AN49" s="667">
        <f ca="1">IFERROR(SUMIFS('VISSIM Link Segment Outputs'!$Q:$Q, 'VISSIM DCP Outputs'!$B:$B, $G$3, 'VISSIM Link Segment Outputs'!$A:$A, "AVG",'VISSIM Link Segment Outputs'!$D:$D, F49),"")</f>
        <v>0</v>
      </c>
      <c r="AO49" s="667">
        <f ca="1">IFERROR(SUMIFS('VISSIM Link Segment Outputs'!$Q:$Q, 'VISSIM DCP Outputs'!$B:$B, $G$3, 'VISSIM Link Segment Outputs'!$A:$A, "AVG",'VISSIM Link Segment Outputs'!$D:$D, G49),"")</f>
        <v>0</v>
      </c>
      <c r="AP49" s="667">
        <f ca="1">IFERROR(SUMIFS('VISSIM Link Segment Outputs'!$Q:$Q, 'VISSIM DCP Outputs'!$B:$B, $G$3, 'VISSIM Link Segment Outputs'!$A:$A, "AVG",'VISSIM Link Segment Outputs'!$D:$D, H49),"")</f>
        <v>0</v>
      </c>
      <c r="AR49" s="665" t="str">
        <f ca="1">IFERROR(AVERAGEIFS('VISSIM Link Segment Outputs'!$R:$R, 'VISSIM Link Segment Outputs'!$A:$A, "AVG",'VISSIM Link Segment Outputs'!$D:$D, D49),"")</f>
        <v/>
      </c>
    </row>
    <row r="50" spans="1:44" x14ac:dyDescent="0.35">
      <c r="A50" s="551" t="str">
        <f t="shared" si="1"/>
        <v>H</v>
      </c>
      <c r="B50" s="150">
        <f>'Input - Freeways'!$B48</f>
        <v>44</v>
      </c>
      <c r="C50" s="150">
        <f>INDEX('Input - Freeways'!$B$4:$AG$105,MATCH($B50,'Input - Freeways'!$B$4:$B$105,0),MATCH(C$6,'Input - Freeways'!$B$4:$AG$4,0))</f>
        <v>0</v>
      </c>
      <c r="D50" s="150" t="str">
        <f t="shared" si="2"/>
        <v>0</v>
      </c>
      <c r="E50" s="150" t="str">
        <f t="shared" si="2"/>
        <v/>
      </c>
      <c r="F50" s="150" t="str">
        <f t="shared" si="2"/>
        <v/>
      </c>
      <c r="G50" s="150" t="str">
        <f t="shared" si="2"/>
        <v/>
      </c>
      <c r="H50" s="150" t="str">
        <f t="shared" si="2"/>
        <v/>
      </c>
      <c r="J50" s="377">
        <f>'Input - Freeways'!$C48</f>
        <v>0</v>
      </c>
      <c r="K50" s="406">
        <f>'Input - Freeways'!$D48</f>
        <v>0</v>
      </c>
      <c r="L50" s="267">
        <f>'Input - Freeways'!$E48</f>
        <v>0</v>
      </c>
      <c r="M50" s="679">
        <f>'Input - Freeways'!$F48</f>
        <v>0</v>
      </c>
      <c r="N50" s="391" t="str" cm="1">
        <f t="array" aca="1" ref="N50" ca="1">_xlfn.SWITCH(fwy_moe_type,"DCM",AVERAGEIFS('VISSIM DCP Outputs'!$D:$D, 'VISSIM DCP Outputs'!$B:$B, $E$3,'VISSIM DCP Outputs'!$C:$C,$C50),"Link Eval","--")</f>
        <v>--</v>
      </c>
      <c r="O50" s="264" t="str" cm="1">
        <f t="array" aca="1" ref="O50" ca="1">_xlfn.SWITCH(fwy_moe_type,"DCM",AVERAGEIFS('VISSIM DCP Outputs'!$G:$G, 'VISSIM DCP Outputs'!$B:$B, $E$3,'VISSIM DCP Outputs'!$C:$C,$C50),"Link Eval","--")</f>
        <v>--</v>
      </c>
      <c r="P50" s="695" t="str">
        <f t="shared" ca="1" si="3"/>
        <v>--</v>
      </c>
      <c r="Q50" s="264" t="str">
        <f t="shared" ca="1" si="4"/>
        <v>--</v>
      </c>
      <c r="R50" s="378" t="str">
        <f t="shared" ca="1" si="5"/>
        <v>--</v>
      </c>
      <c r="T50" s="667" t="str">
        <f ca="1">IFERROR(AVERAGEIFS('VISSIM Link Segment Outputs'!$M:$M, 'VISSIM DCP Outputs'!$B:$B, $G$3,'VISSIM Link Segment Outputs'!$A:$A, "AVG",'VISSIM Link Segment Outputs'!$D:$D, D50),"")</f>
        <v/>
      </c>
      <c r="U50" s="667" t="str">
        <f ca="1">IFERROR(AVERAGEIFS('VISSIM Link Segment Outputs'!$M:$M, 'VISSIM DCP Outputs'!$B:$B, $G$3,'VISSIM Link Segment Outputs'!$A:$A, "AVG",'VISSIM Link Segment Outputs'!$D:$D, E50),"")</f>
        <v/>
      </c>
      <c r="V50" s="667" t="str">
        <f ca="1">IFERROR(AVERAGEIFS('VISSIM Link Segment Outputs'!$M:$M, 'VISSIM DCP Outputs'!$B:$B, $G$3,'VISSIM Link Segment Outputs'!$A:$A, "AVG",'VISSIM Link Segment Outputs'!$D:$D, F50),"")</f>
        <v/>
      </c>
      <c r="W50" s="667" t="str">
        <f ca="1">IFERROR(AVERAGEIFS('VISSIM Link Segment Outputs'!$M:$M, 'VISSIM DCP Outputs'!$B:$B, $G$3,'VISSIM Link Segment Outputs'!$A:$A, "AVG",'VISSIM Link Segment Outputs'!$D:$D, G50),"")</f>
        <v/>
      </c>
      <c r="X50" s="667" t="str">
        <f ca="1">IFERROR(AVERAGEIFS('VISSIM Link Segment Outputs'!$M:$M, 'VISSIM DCP Outputs'!$B:$B, $G$3,'VISSIM Link Segment Outputs'!$A:$A, "AVG",'VISSIM Link Segment Outputs'!$D:$D, H50),"")</f>
        <v/>
      </c>
      <c r="Y50" s="446"/>
      <c r="Z50" s="445" t="str">
        <f>IFERROR(AVERAGEIFS('VISSIM Link Segment Outputs'!$I:$I, 'VISSIM DCP Outputs'!$B:$B, $G$3, 'VISSIM Link Segment Outputs'!$A:$A, "AVG",'VISSIM Link Segment Outputs'!$D:$D, D50),"")</f>
        <v/>
      </c>
      <c r="AA50" s="445" t="str">
        <f>IFERROR(AVERAGEIFS('VISSIM Link Segment Outputs'!$I:$I, 'VISSIM DCP Outputs'!$B:$B, $G$3, 'VISSIM Link Segment Outputs'!$A:$A, "AVG",'VISSIM Link Segment Outputs'!$D:$D, E50),"")</f>
        <v/>
      </c>
      <c r="AB50" s="445" t="str">
        <f>IFERROR(AVERAGEIFS('VISSIM Link Segment Outputs'!$I:$I, 'VISSIM DCP Outputs'!$B:$B, $G$3, 'VISSIM Link Segment Outputs'!$A:$A, "AVG",'VISSIM Link Segment Outputs'!$D:$D, F50),"")</f>
        <v/>
      </c>
      <c r="AC50" s="445" t="str">
        <f>IFERROR(AVERAGEIFS('VISSIM Link Segment Outputs'!$I:$I, 'VISSIM DCP Outputs'!$B:$B, $G$3, 'VISSIM Link Segment Outputs'!$A:$A, "AVG",'VISSIM Link Segment Outputs'!$D:$D, G50),"")</f>
        <v/>
      </c>
      <c r="AD50" s="445" t="str">
        <f>IFERROR(AVERAGEIFS('VISSIM Link Segment Outputs'!$I:$I, 'VISSIM DCP Outputs'!$B:$B, $G$3, 'VISSIM Link Segment Outputs'!$A:$A, "AVG",'VISSIM Link Segment Outputs'!$D:$D, H50),"")</f>
        <v/>
      </c>
      <c r="AE50" s="446"/>
      <c r="AF50" s="445" t="str">
        <f>IFERROR(AVERAGEIFS('VISSIM Link Segment Outputs'!$E:$E, 'VISSIM DCP Outputs'!$B:$B, $G$3, 'VISSIM Link Segment Outputs'!$A:$A, "AVG",'VISSIM Link Segment Outputs'!$D:$D, D50),"")</f>
        <v/>
      </c>
      <c r="AG50" s="445" t="str">
        <f>IFERROR(AVERAGEIFS('VISSIM Link Segment Outputs'!$E:$E, 'VISSIM DCP Outputs'!$B:$B, $G$3, 'VISSIM Link Segment Outputs'!$A:$A, "AVG",'VISSIM Link Segment Outputs'!$D:$D, E50),"")</f>
        <v/>
      </c>
      <c r="AH50" s="445" t="str">
        <f>IFERROR(AVERAGEIFS('VISSIM Link Segment Outputs'!$E:$E, 'VISSIM DCP Outputs'!$B:$B, $G$3, 'VISSIM Link Segment Outputs'!$A:$A, "AVG",'VISSIM Link Segment Outputs'!$D:$D, F50),"")</f>
        <v/>
      </c>
      <c r="AI50" s="445" t="str">
        <f>IFERROR(AVERAGEIFS('VISSIM Link Segment Outputs'!$E:$E, 'VISSIM DCP Outputs'!$B:$B, $G$3, 'VISSIM Link Segment Outputs'!$A:$A, "AVG",'VISSIM Link Segment Outputs'!$D:$D, G50),"")</f>
        <v/>
      </c>
      <c r="AJ50" s="445" t="str">
        <f>IFERROR(AVERAGEIFS('VISSIM Link Segment Outputs'!$E:$E, 'VISSIM DCP Outputs'!$B:$B, $G$3, 'VISSIM Link Segment Outputs'!$A:$A, "AVG",'VISSIM Link Segment Outputs'!$D:$D, H50),"")</f>
        <v/>
      </c>
      <c r="AL50" s="667">
        <f ca="1">IFERROR(SUMIFS('VISSIM Link Segment Outputs'!$Q:$Q, 'VISSIM DCP Outputs'!$B:$B, $G$3, 'VISSIM Link Segment Outputs'!$A:$A, "AVG",'VISSIM Link Segment Outputs'!$D:$D, D50),"")</f>
        <v>0</v>
      </c>
      <c r="AM50" s="667">
        <f ca="1">IFERROR(SUMIFS('VISSIM Link Segment Outputs'!$Q:$Q, 'VISSIM DCP Outputs'!$B:$B, $G$3, 'VISSIM Link Segment Outputs'!$A:$A, "AVG",'VISSIM Link Segment Outputs'!$D:$D, E50),"")</f>
        <v>0</v>
      </c>
      <c r="AN50" s="667">
        <f ca="1">IFERROR(SUMIFS('VISSIM Link Segment Outputs'!$Q:$Q, 'VISSIM DCP Outputs'!$B:$B, $G$3, 'VISSIM Link Segment Outputs'!$A:$A, "AVG",'VISSIM Link Segment Outputs'!$D:$D, F50),"")</f>
        <v>0</v>
      </c>
      <c r="AO50" s="667">
        <f ca="1">IFERROR(SUMIFS('VISSIM Link Segment Outputs'!$Q:$Q, 'VISSIM DCP Outputs'!$B:$B, $G$3, 'VISSIM Link Segment Outputs'!$A:$A, "AVG",'VISSIM Link Segment Outputs'!$D:$D, G50),"")</f>
        <v>0</v>
      </c>
      <c r="AP50" s="667">
        <f ca="1">IFERROR(SUMIFS('VISSIM Link Segment Outputs'!$Q:$Q, 'VISSIM DCP Outputs'!$B:$B, $G$3, 'VISSIM Link Segment Outputs'!$A:$A, "AVG",'VISSIM Link Segment Outputs'!$D:$D, H50),"")</f>
        <v>0</v>
      </c>
      <c r="AR50" s="665" t="str">
        <f ca="1">IFERROR(AVERAGEIFS('VISSIM Link Segment Outputs'!$R:$R, 'VISSIM Link Segment Outputs'!$A:$A, "AVG",'VISSIM Link Segment Outputs'!$D:$D, D50),"")</f>
        <v/>
      </c>
    </row>
    <row r="51" spans="1:44" x14ac:dyDescent="0.35">
      <c r="A51" s="551" t="str">
        <f t="shared" si="1"/>
        <v>H</v>
      </c>
      <c r="B51" s="150">
        <f>'Input - Freeways'!$B49</f>
        <v>45</v>
      </c>
      <c r="C51" s="150">
        <f>INDEX('Input - Freeways'!$B$4:$AG$105,MATCH($B51,'Input - Freeways'!$B$4:$B$105,0),MATCH(C$6,'Input - Freeways'!$B$4:$AG$4,0))</f>
        <v>0</v>
      </c>
      <c r="D51" s="150" t="str">
        <f t="shared" si="2"/>
        <v>0</v>
      </c>
      <c r="E51" s="150" t="str">
        <f t="shared" si="2"/>
        <v/>
      </c>
      <c r="F51" s="150" t="str">
        <f t="shared" si="2"/>
        <v/>
      </c>
      <c r="G51" s="150" t="str">
        <f t="shared" si="2"/>
        <v/>
      </c>
      <c r="H51" s="150" t="str">
        <f t="shared" si="2"/>
        <v/>
      </c>
      <c r="J51" s="377">
        <f>'Input - Freeways'!$C49</f>
        <v>0</v>
      </c>
      <c r="K51" s="406">
        <f>'Input - Freeways'!$D49</f>
        <v>0</v>
      </c>
      <c r="L51" s="267">
        <f>'Input - Freeways'!$E49</f>
        <v>0</v>
      </c>
      <c r="M51" s="679">
        <f>'Input - Freeways'!$F49</f>
        <v>0</v>
      </c>
      <c r="N51" s="391" t="str" cm="1">
        <f t="array" aca="1" ref="N51" ca="1">_xlfn.SWITCH(fwy_moe_type,"DCM",AVERAGEIFS('VISSIM DCP Outputs'!$D:$D, 'VISSIM DCP Outputs'!$B:$B, $E$3,'VISSIM DCP Outputs'!$C:$C,$C51),"Link Eval","--")</f>
        <v>--</v>
      </c>
      <c r="O51" s="264" t="str" cm="1">
        <f t="array" aca="1" ref="O51" ca="1">_xlfn.SWITCH(fwy_moe_type,"DCM",AVERAGEIFS('VISSIM DCP Outputs'!$G:$G, 'VISSIM DCP Outputs'!$B:$B, $E$3,'VISSIM DCP Outputs'!$C:$C,$C51),"Link Eval","--")</f>
        <v>--</v>
      </c>
      <c r="P51" s="695" t="str">
        <f t="shared" ca="1" si="3"/>
        <v>--</v>
      </c>
      <c r="Q51" s="264" t="str">
        <f t="shared" ca="1" si="4"/>
        <v>--</v>
      </c>
      <c r="R51" s="378" t="str">
        <f t="shared" ca="1" si="5"/>
        <v>--</v>
      </c>
      <c r="T51" s="667" t="str">
        <f ca="1">IFERROR(AVERAGEIFS('VISSIM Link Segment Outputs'!$M:$M, 'VISSIM DCP Outputs'!$B:$B, $G$3,'VISSIM Link Segment Outputs'!$A:$A, "AVG",'VISSIM Link Segment Outputs'!$D:$D, D51),"")</f>
        <v/>
      </c>
      <c r="U51" s="667" t="str">
        <f ca="1">IFERROR(AVERAGEIFS('VISSIM Link Segment Outputs'!$M:$M, 'VISSIM DCP Outputs'!$B:$B, $G$3,'VISSIM Link Segment Outputs'!$A:$A, "AVG",'VISSIM Link Segment Outputs'!$D:$D, E51),"")</f>
        <v/>
      </c>
      <c r="V51" s="667" t="str">
        <f ca="1">IFERROR(AVERAGEIFS('VISSIM Link Segment Outputs'!$M:$M, 'VISSIM DCP Outputs'!$B:$B, $G$3,'VISSIM Link Segment Outputs'!$A:$A, "AVG",'VISSIM Link Segment Outputs'!$D:$D, F51),"")</f>
        <v/>
      </c>
      <c r="W51" s="667" t="str">
        <f ca="1">IFERROR(AVERAGEIFS('VISSIM Link Segment Outputs'!$M:$M, 'VISSIM DCP Outputs'!$B:$B, $G$3,'VISSIM Link Segment Outputs'!$A:$A, "AVG",'VISSIM Link Segment Outputs'!$D:$D, G51),"")</f>
        <v/>
      </c>
      <c r="X51" s="667" t="str">
        <f ca="1">IFERROR(AVERAGEIFS('VISSIM Link Segment Outputs'!$M:$M, 'VISSIM DCP Outputs'!$B:$B, $G$3,'VISSIM Link Segment Outputs'!$A:$A, "AVG",'VISSIM Link Segment Outputs'!$D:$D, H51),"")</f>
        <v/>
      </c>
      <c r="Y51" s="446"/>
      <c r="Z51" s="445" t="str">
        <f>IFERROR(AVERAGEIFS('VISSIM Link Segment Outputs'!$I:$I, 'VISSIM DCP Outputs'!$B:$B, $G$3, 'VISSIM Link Segment Outputs'!$A:$A, "AVG",'VISSIM Link Segment Outputs'!$D:$D, D51),"")</f>
        <v/>
      </c>
      <c r="AA51" s="445" t="str">
        <f>IFERROR(AVERAGEIFS('VISSIM Link Segment Outputs'!$I:$I, 'VISSIM DCP Outputs'!$B:$B, $G$3, 'VISSIM Link Segment Outputs'!$A:$A, "AVG",'VISSIM Link Segment Outputs'!$D:$D, E51),"")</f>
        <v/>
      </c>
      <c r="AB51" s="445" t="str">
        <f>IFERROR(AVERAGEIFS('VISSIM Link Segment Outputs'!$I:$I, 'VISSIM DCP Outputs'!$B:$B, $G$3, 'VISSIM Link Segment Outputs'!$A:$A, "AVG",'VISSIM Link Segment Outputs'!$D:$D, F51),"")</f>
        <v/>
      </c>
      <c r="AC51" s="445" t="str">
        <f>IFERROR(AVERAGEIFS('VISSIM Link Segment Outputs'!$I:$I, 'VISSIM DCP Outputs'!$B:$B, $G$3, 'VISSIM Link Segment Outputs'!$A:$A, "AVG",'VISSIM Link Segment Outputs'!$D:$D, G51),"")</f>
        <v/>
      </c>
      <c r="AD51" s="445" t="str">
        <f>IFERROR(AVERAGEIFS('VISSIM Link Segment Outputs'!$I:$I, 'VISSIM DCP Outputs'!$B:$B, $G$3, 'VISSIM Link Segment Outputs'!$A:$A, "AVG",'VISSIM Link Segment Outputs'!$D:$D, H51),"")</f>
        <v/>
      </c>
      <c r="AE51" s="446"/>
      <c r="AF51" s="445" t="str">
        <f>IFERROR(AVERAGEIFS('VISSIM Link Segment Outputs'!$E:$E, 'VISSIM DCP Outputs'!$B:$B, $G$3, 'VISSIM Link Segment Outputs'!$A:$A, "AVG",'VISSIM Link Segment Outputs'!$D:$D, D51),"")</f>
        <v/>
      </c>
      <c r="AG51" s="445" t="str">
        <f>IFERROR(AVERAGEIFS('VISSIM Link Segment Outputs'!$E:$E, 'VISSIM DCP Outputs'!$B:$B, $G$3, 'VISSIM Link Segment Outputs'!$A:$A, "AVG",'VISSIM Link Segment Outputs'!$D:$D, E51),"")</f>
        <v/>
      </c>
      <c r="AH51" s="445" t="str">
        <f>IFERROR(AVERAGEIFS('VISSIM Link Segment Outputs'!$E:$E, 'VISSIM DCP Outputs'!$B:$B, $G$3, 'VISSIM Link Segment Outputs'!$A:$A, "AVG",'VISSIM Link Segment Outputs'!$D:$D, F51),"")</f>
        <v/>
      </c>
      <c r="AI51" s="445" t="str">
        <f>IFERROR(AVERAGEIFS('VISSIM Link Segment Outputs'!$E:$E, 'VISSIM DCP Outputs'!$B:$B, $G$3, 'VISSIM Link Segment Outputs'!$A:$A, "AVG",'VISSIM Link Segment Outputs'!$D:$D, G51),"")</f>
        <v/>
      </c>
      <c r="AJ51" s="445" t="str">
        <f>IFERROR(AVERAGEIFS('VISSIM Link Segment Outputs'!$E:$E, 'VISSIM DCP Outputs'!$B:$B, $G$3, 'VISSIM Link Segment Outputs'!$A:$A, "AVG",'VISSIM Link Segment Outputs'!$D:$D, H51),"")</f>
        <v/>
      </c>
      <c r="AL51" s="667">
        <f ca="1">IFERROR(SUMIFS('VISSIM Link Segment Outputs'!$Q:$Q, 'VISSIM DCP Outputs'!$B:$B, $G$3, 'VISSIM Link Segment Outputs'!$A:$A, "AVG",'VISSIM Link Segment Outputs'!$D:$D, D51),"")</f>
        <v>0</v>
      </c>
      <c r="AM51" s="667">
        <f ca="1">IFERROR(SUMIFS('VISSIM Link Segment Outputs'!$Q:$Q, 'VISSIM DCP Outputs'!$B:$B, $G$3, 'VISSIM Link Segment Outputs'!$A:$A, "AVG",'VISSIM Link Segment Outputs'!$D:$D, E51),"")</f>
        <v>0</v>
      </c>
      <c r="AN51" s="667">
        <f ca="1">IFERROR(SUMIFS('VISSIM Link Segment Outputs'!$Q:$Q, 'VISSIM DCP Outputs'!$B:$B, $G$3, 'VISSIM Link Segment Outputs'!$A:$A, "AVG",'VISSIM Link Segment Outputs'!$D:$D, F51),"")</f>
        <v>0</v>
      </c>
      <c r="AO51" s="667">
        <f ca="1">IFERROR(SUMIFS('VISSIM Link Segment Outputs'!$Q:$Q, 'VISSIM DCP Outputs'!$B:$B, $G$3, 'VISSIM Link Segment Outputs'!$A:$A, "AVG",'VISSIM Link Segment Outputs'!$D:$D, G51),"")</f>
        <v>0</v>
      </c>
      <c r="AP51" s="667">
        <f ca="1">IFERROR(SUMIFS('VISSIM Link Segment Outputs'!$Q:$Q, 'VISSIM DCP Outputs'!$B:$B, $G$3, 'VISSIM Link Segment Outputs'!$A:$A, "AVG",'VISSIM Link Segment Outputs'!$D:$D, H51),"")</f>
        <v>0</v>
      </c>
      <c r="AR51" s="665" t="str">
        <f ca="1">IFERROR(AVERAGEIFS('VISSIM Link Segment Outputs'!$R:$R, 'VISSIM Link Segment Outputs'!$A:$A, "AVG",'VISSIM Link Segment Outputs'!$D:$D, D51),"")</f>
        <v/>
      </c>
    </row>
    <row r="52" spans="1:44" x14ac:dyDescent="0.35">
      <c r="A52" s="551" t="str">
        <f t="shared" si="1"/>
        <v>H</v>
      </c>
      <c r="B52" s="150">
        <f>'Input - Freeways'!$B50</f>
        <v>46</v>
      </c>
      <c r="C52" s="150">
        <f>INDEX('Input - Freeways'!$B$4:$AG$105,MATCH($B52,'Input - Freeways'!$B$4:$B$105,0),MATCH(C$6,'Input - Freeways'!$B$4:$AG$4,0))</f>
        <v>0</v>
      </c>
      <c r="D52" s="150" t="str">
        <f t="shared" si="2"/>
        <v>0</v>
      </c>
      <c r="E52" s="150" t="str">
        <f t="shared" si="2"/>
        <v/>
      </c>
      <c r="F52" s="150" t="str">
        <f t="shared" si="2"/>
        <v/>
      </c>
      <c r="G52" s="150" t="str">
        <f t="shared" si="2"/>
        <v/>
      </c>
      <c r="H52" s="150" t="str">
        <f t="shared" si="2"/>
        <v/>
      </c>
      <c r="J52" s="377">
        <f>'Input - Freeways'!$C50</f>
        <v>0</v>
      </c>
      <c r="K52" s="406">
        <f>'Input - Freeways'!$D50</f>
        <v>0</v>
      </c>
      <c r="L52" s="267">
        <f>'Input - Freeways'!$E50</f>
        <v>0</v>
      </c>
      <c r="M52" s="679">
        <f>'Input - Freeways'!$F50</f>
        <v>0</v>
      </c>
      <c r="N52" s="391" t="str" cm="1">
        <f t="array" aca="1" ref="N52" ca="1">_xlfn.SWITCH(fwy_moe_type,"DCM",AVERAGEIFS('VISSIM DCP Outputs'!$D:$D, 'VISSIM DCP Outputs'!$B:$B, $E$3,'VISSIM DCP Outputs'!$C:$C,$C52),"Link Eval","--")</f>
        <v>--</v>
      </c>
      <c r="O52" s="264" t="str" cm="1">
        <f t="array" aca="1" ref="O52" ca="1">_xlfn.SWITCH(fwy_moe_type,"DCM",AVERAGEIFS('VISSIM DCP Outputs'!$G:$G, 'VISSIM DCP Outputs'!$B:$B, $E$3,'VISSIM DCP Outputs'!$C:$C,$C52),"Link Eval","--")</f>
        <v>--</v>
      </c>
      <c r="P52" s="695" t="str">
        <f t="shared" ca="1" si="3"/>
        <v>--</v>
      </c>
      <c r="Q52" s="264" t="str">
        <f t="shared" ca="1" si="4"/>
        <v>--</v>
      </c>
      <c r="R52" s="378" t="str">
        <f t="shared" ca="1" si="5"/>
        <v>--</v>
      </c>
      <c r="T52" s="667" t="str">
        <f ca="1">IFERROR(AVERAGEIFS('VISSIM Link Segment Outputs'!$M:$M, 'VISSIM DCP Outputs'!$B:$B, $G$3,'VISSIM Link Segment Outputs'!$A:$A, "AVG",'VISSIM Link Segment Outputs'!$D:$D, D52),"")</f>
        <v/>
      </c>
      <c r="U52" s="667" t="str">
        <f ca="1">IFERROR(AVERAGEIFS('VISSIM Link Segment Outputs'!$M:$M, 'VISSIM DCP Outputs'!$B:$B, $G$3,'VISSIM Link Segment Outputs'!$A:$A, "AVG",'VISSIM Link Segment Outputs'!$D:$D, E52),"")</f>
        <v/>
      </c>
      <c r="V52" s="667" t="str">
        <f ca="1">IFERROR(AVERAGEIFS('VISSIM Link Segment Outputs'!$M:$M, 'VISSIM DCP Outputs'!$B:$B, $G$3,'VISSIM Link Segment Outputs'!$A:$A, "AVG",'VISSIM Link Segment Outputs'!$D:$D, F52),"")</f>
        <v/>
      </c>
      <c r="W52" s="667" t="str">
        <f ca="1">IFERROR(AVERAGEIFS('VISSIM Link Segment Outputs'!$M:$M, 'VISSIM DCP Outputs'!$B:$B, $G$3,'VISSIM Link Segment Outputs'!$A:$A, "AVG",'VISSIM Link Segment Outputs'!$D:$D, G52),"")</f>
        <v/>
      </c>
      <c r="X52" s="667" t="str">
        <f ca="1">IFERROR(AVERAGEIFS('VISSIM Link Segment Outputs'!$M:$M, 'VISSIM DCP Outputs'!$B:$B, $G$3,'VISSIM Link Segment Outputs'!$A:$A, "AVG",'VISSIM Link Segment Outputs'!$D:$D, H52),"")</f>
        <v/>
      </c>
      <c r="Y52" s="446"/>
      <c r="Z52" s="445" t="str">
        <f>IFERROR(AVERAGEIFS('VISSIM Link Segment Outputs'!$I:$I, 'VISSIM DCP Outputs'!$B:$B, $G$3, 'VISSIM Link Segment Outputs'!$A:$A, "AVG",'VISSIM Link Segment Outputs'!$D:$D, D52),"")</f>
        <v/>
      </c>
      <c r="AA52" s="445" t="str">
        <f>IFERROR(AVERAGEIFS('VISSIM Link Segment Outputs'!$I:$I, 'VISSIM DCP Outputs'!$B:$B, $G$3, 'VISSIM Link Segment Outputs'!$A:$A, "AVG",'VISSIM Link Segment Outputs'!$D:$D, E52),"")</f>
        <v/>
      </c>
      <c r="AB52" s="445" t="str">
        <f>IFERROR(AVERAGEIFS('VISSIM Link Segment Outputs'!$I:$I, 'VISSIM DCP Outputs'!$B:$B, $G$3, 'VISSIM Link Segment Outputs'!$A:$A, "AVG",'VISSIM Link Segment Outputs'!$D:$D, F52),"")</f>
        <v/>
      </c>
      <c r="AC52" s="445" t="str">
        <f>IFERROR(AVERAGEIFS('VISSIM Link Segment Outputs'!$I:$I, 'VISSIM DCP Outputs'!$B:$B, $G$3, 'VISSIM Link Segment Outputs'!$A:$A, "AVG",'VISSIM Link Segment Outputs'!$D:$D, G52),"")</f>
        <v/>
      </c>
      <c r="AD52" s="445" t="str">
        <f>IFERROR(AVERAGEIFS('VISSIM Link Segment Outputs'!$I:$I, 'VISSIM DCP Outputs'!$B:$B, $G$3, 'VISSIM Link Segment Outputs'!$A:$A, "AVG",'VISSIM Link Segment Outputs'!$D:$D, H52),"")</f>
        <v/>
      </c>
      <c r="AE52" s="446"/>
      <c r="AF52" s="445" t="str">
        <f>IFERROR(AVERAGEIFS('VISSIM Link Segment Outputs'!$E:$E, 'VISSIM DCP Outputs'!$B:$B, $G$3, 'VISSIM Link Segment Outputs'!$A:$A, "AVG",'VISSIM Link Segment Outputs'!$D:$D, D52),"")</f>
        <v/>
      </c>
      <c r="AG52" s="445" t="str">
        <f>IFERROR(AVERAGEIFS('VISSIM Link Segment Outputs'!$E:$E, 'VISSIM DCP Outputs'!$B:$B, $G$3, 'VISSIM Link Segment Outputs'!$A:$A, "AVG",'VISSIM Link Segment Outputs'!$D:$D, E52),"")</f>
        <v/>
      </c>
      <c r="AH52" s="445" t="str">
        <f>IFERROR(AVERAGEIFS('VISSIM Link Segment Outputs'!$E:$E, 'VISSIM DCP Outputs'!$B:$B, $G$3, 'VISSIM Link Segment Outputs'!$A:$A, "AVG",'VISSIM Link Segment Outputs'!$D:$D, F52),"")</f>
        <v/>
      </c>
      <c r="AI52" s="445" t="str">
        <f>IFERROR(AVERAGEIFS('VISSIM Link Segment Outputs'!$E:$E, 'VISSIM DCP Outputs'!$B:$B, $G$3, 'VISSIM Link Segment Outputs'!$A:$A, "AVG",'VISSIM Link Segment Outputs'!$D:$D, G52),"")</f>
        <v/>
      </c>
      <c r="AJ52" s="445" t="str">
        <f>IFERROR(AVERAGEIFS('VISSIM Link Segment Outputs'!$E:$E, 'VISSIM DCP Outputs'!$B:$B, $G$3, 'VISSIM Link Segment Outputs'!$A:$A, "AVG",'VISSIM Link Segment Outputs'!$D:$D, H52),"")</f>
        <v/>
      </c>
      <c r="AL52" s="667">
        <f ca="1">IFERROR(SUMIFS('VISSIM Link Segment Outputs'!$Q:$Q, 'VISSIM DCP Outputs'!$B:$B, $G$3, 'VISSIM Link Segment Outputs'!$A:$A, "AVG",'VISSIM Link Segment Outputs'!$D:$D, D52),"")</f>
        <v>0</v>
      </c>
      <c r="AM52" s="667">
        <f ca="1">IFERROR(SUMIFS('VISSIM Link Segment Outputs'!$Q:$Q, 'VISSIM DCP Outputs'!$B:$B, $G$3, 'VISSIM Link Segment Outputs'!$A:$A, "AVG",'VISSIM Link Segment Outputs'!$D:$D, E52),"")</f>
        <v>0</v>
      </c>
      <c r="AN52" s="667">
        <f ca="1">IFERROR(SUMIFS('VISSIM Link Segment Outputs'!$Q:$Q, 'VISSIM DCP Outputs'!$B:$B, $G$3, 'VISSIM Link Segment Outputs'!$A:$A, "AVG",'VISSIM Link Segment Outputs'!$D:$D, F52),"")</f>
        <v>0</v>
      </c>
      <c r="AO52" s="667">
        <f ca="1">IFERROR(SUMIFS('VISSIM Link Segment Outputs'!$Q:$Q, 'VISSIM DCP Outputs'!$B:$B, $G$3, 'VISSIM Link Segment Outputs'!$A:$A, "AVG",'VISSIM Link Segment Outputs'!$D:$D, G52),"")</f>
        <v>0</v>
      </c>
      <c r="AP52" s="667">
        <f ca="1">IFERROR(SUMIFS('VISSIM Link Segment Outputs'!$Q:$Q, 'VISSIM DCP Outputs'!$B:$B, $G$3, 'VISSIM Link Segment Outputs'!$A:$A, "AVG",'VISSIM Link Segment Outputs'!$D:$D, H52),"")</f>
        <v>0</v>
      </c>
      <c r="AR52" s="665" t="str">
        <f ca="1">IFERROR(AVERAGEIFS('VISSIM Link Segment Outputs'!$R:$R, 'VISSIM Link Segment Outputs'!$A:$A, "AVG",'VISSIM Link Segment Outputs'!$D:$D, D52),"")</f>
        <v/>
      </c>
    </row>
    <row r="53" spans="1:44" x14ac:dyDescent="0.35">
      <c r="A53" s="551" t="str">
        <f t="shared" si="1"/>
        <v>H</v>
      </c>
      <c r="B53" s="150">
        <f>'Input - Freeways'!$B51</f>
        <v>47</v>
      </c>
      <c r="C53" s="150">
        <f>INDEX('Input - Freeways'!$B$4:$AG$105,MATCH($B53,'Input - Freeways'!$B$4:$B$105,0),MATCH(C$6,'Input - Freeways'!$B$4:$AG$4,0))</f>
        <v>0</v>
      </c>
      <c r="D53" s="150" t="str">
        <f t="shared" si="2"/>
        <v>0</v>
      </c>
      <c r="E53" s="150" t="str">
        <f t="shared" si="2"/>
        <v/>
      </c>
      <c r="F53" s="150" t="str">
        <f t="shared" si="2"/>
        <v/>
      </c>
      <c r="G53" s="150" t="str">
        <f t="shared" si="2"/>
        <v/>
      </c>
      <c r="H53" s="150" t="str">
        <f t="shared" si="2"/>
        <v/>
      </c>
      <c r="J53" s="377">
        <f>'Input - Freeways'!$C51</f>
        <v>0</v>
      </c>
      <c r="K53" s="406">
        <f>'Input - Freeways'!$D51</f>
        <v>0</v>
      </c>
      <c r="L53" s="267">
        <f>'Input - Freeways'!$E51</f>
        <v>0</v>
      </c>
      <c r="M53" s="679">
        <f>'Input - Freeways'!$F51</f>
        <v>0</v>
      </c>
      <c r="N53" s="391" t="str" cm="1">
        <f t="array" aca="1" ref="N53" ca="1">_xlfn.SWITCH(fwy_moe_type,"DCM",AVERAGEIFS('VISSIM DCP Outputs'!$D:$D, 'VISSIM DCP Outputs'!$B:$B, $E$3,'VISSIM DCP Outputs'!$C:$C,$C53),"Link Eval","--")</f>
        <v>--</v>
      </c>
      <c r="O53" s="264" t="str" cm="1">
        <f t="array" aca="1" ref="O53" ca="1">_xlfn.SWITCH(fwy_moe_type,"DCM",AVERAGEIFS('VISSIM DCP Outputs'!$G:$G, 'VISSIM DCP Outputs'!$B:$B, $E$3,'VISSIM DCP Outputs'!$C:$C,$C53),"Link Eval","--")</f>
        <v>--</v>
      </c>
      <c r="P53" s="695" t="str">
        <f t="shared" ca="1" si="3"/>
        <v>--</v>
      </c>
      <c r="Q53" s="264" t="str">
        <f t="shared" ca="1" si="4"/>
        <v>--</v>
      </c>
      <c r="R53" s="378" t="str">
        <f t="shared" ca="1" si="5"/>
        <v>--</v>
      </c>
      <c r="T53" s="667" t="str">
        <f ca="1">IFERROR(AVERAGEIFS('VISSIM Link Segment Outputs'!$M:$M, 'VISSIM DCP Outputs'!$B:$B, $G$3,'VISSIM Link Segment Outputs'!$A:$A, "AVG",'VISSIM Link Segment Outputs'!$D:$D, D53),"")</f>
        <v/>
      </c>
      <c r="U53" s="667" t="str">
        <f ca="1">IFERROR(AVERAGEIFS('VISSIM Link Segment Outputs'!$M:$M, 'VISSIM DCP Outputs'!$B:$B, $G$3,'VISSIM Link Segment Outputs'!$A:$A, "AVG",'VISSIM Link Segment Outputs'!$D:$D, E53),"")</f>
        <v/>
      </c>
      <c r="V53" s="667" t="str">
        <f ca="1">IFERROR(AVERAGEIFS('VISSIM Link Segment Outputs'!$M:$M, 'VISSIM DCP Outputs'!$B:$B, $G$3,'VISSIM Link Segment Outputs'!$A:$A, "AVG",'VISSIM Link Segment Outputs'!$D:$D, F53),"")</f>
        <v/>
      </c>
      <c r="W53" s="667" t="str">
        <f ca="1">IFERROR(AVERAGEIFS('VISSIM Link Segment Outputs'!$M:$M, 'VISSIM DCP Outputs'!$B:$B, $G$3,'VISSIM Link Segment Outputs'!$A:$A, "AVG",'VISSIM Link Segment Outputs'!$D:$D, G53),"")</f>
        <v/>
      </c>
      <c r="X53" s="667" t="str">
        <f ca="1">IFERROR(AVERAGEIFS('VISSIM Link Segment Outputs'!$M:$M, 'VISSIM DCP Outputs'!$B:$B, $G$3,'VISSIM Link Segment Outputs'!$A:$A, "AVG",'VISSIM Link Segment Outputs'!$D:$D, H53),"")</f>
        <v/>
      </c>
      <c r="Y53" s="446"/>
      <c r="Z53" s="445" t="str">
        <f>IFERROR(AVERAGEIFS('VISSIM Link Segment Outputs'!$I:$I, 'VISSIM DCP Outputs'!$B:$B, $G$3, 'VISSIM Link Segment Outputs'!$A:$A, "AVG",'VISSIM Link Segment Outputs'!$D:$D, D53),"")</f>
        <v/>
      </c>
      <c r="AA53" s="445" t="str">
        <f>IFERROR(AVERAGEIFS('VISSIM Link Segment Outputs'!$I:$I, 'VISSIM DCP Outputs'!$B:$B, $G$3, 'VISSIM Link Segment Outputs'!$A:$A, "AVG",'VISSIM Link Segment Outputs'!$D:$D, E53),"")</f>
        <v/>
      </c>
      <c r="AB53" s="445" t="str">
        <f>IFERROR(AVERAGEIFS('VISSIM Link Segment Outputs'!$I:$I, 'VISSIM DCP Outputs'!$B:$B, $G$3, 'VISSIM Link Segment Outputs'!$A:$A, "AVG",'VISSIM Link Segment Outputs'!$D:$D, F53),"")</f>
        <v/>
      </c>
      <c r="AC53" s="445" t="str">
        <f>IFERROR(AVERAGEIFS('VISSIM Link Segment Outputs'!$I:$I, 'VISSIM DCP Outputs'!$B:$B, $G$3, 'VISSIM Link Segment Outputs'!$A:$A, "AVG",'VISSIM Link Segment Outputs'!$D:$D, G53),"")</f>
        <v/>
      </c>
      <c r="AD53" s="445" t="str">
        <f>IFERROR(AVERAGEIFS('VISSIM Link Segment Outputs'!$I:$I, 'VISSIM DCP Outputs'!$B:$B, $G$3, 'VISSIM Link Segment Outputs'!$A:$A, "AVG",'VISSIM Link Segment Outputs'!$D:$D, H53),"")</f>
        <v/>
      </c>
      <c r="AE53" s="446"/>
      <c r="AF53" s="445" t="str">
        <f>IFERROR(AVERAGEIFS('VISSIM Link Segment Outputs'!$E:$E, 'VISSIM DCP Outputs'!$B:$B, $G$3, 'VISSIM Link Segment Outputs'!$A:$A, "AVG",'VISSIM Link Segment Outputs'!$D:$D, D53),"")</f>
        <v/>
      </c>
      <c r="AG53" s="445" t="str">
        <f>IFERROR(AVERAGEIFS('VISSIM Link Segment Outputs'!$E:$E, 'VISSIM DCP Outputs'!$B:$B, $G$3, 'VISSIM Link Segment Outputs'!$A:$A, "AVG",'VISSIM Link Segment Outputs'!$D:$D, E53),"")</f>
        <v/>
      </c>
      <c r="AH53" s="445" t="str">
        <f>IFERROR(AVERAGEIFS('VISSIM Link Segment Outputs'!$E:$E, 'VISSIM DCP Outputs'!$B:$B, $G$3, 'VISSIM Link Segment Outputs'!$A:$A, "AVG",'VISSIM Link Segment Outputs'!$D:$D, F53),"")</f>
        <v/>
      </c>
      <c r="AI53" s="445" t="str">
        <f>IFERROR(AVERAGEIFS('VISSIM Link Segment Outputs'!$E:$E, 'VISSIM DCP Outputs'!$B:$B, $G$3, 'VISSIM Link Segment Outputs'!$A:$A, "AVG",'VISSIM Link Segment Outputs'!$D:$D, G53),"")</f>
        <v/>
      </c>
      <c r="AJ53" s="445" t="str">
        <f>IFERROR(AVERAGEIFS('VISSIM Link Segment Outputs'!$E:$E, 'VISSIM DCP Outputs'!$B:$B, $G$3, 'VISSIM Link Segment Outputs'!$A:$A, "AVG",'VISSIM Link Segment Outputs'!$D:$D, H53),"")</f>
        <v/>
      </c>
      <c r="AL53" s="667">
        <f ca="1">IFERROR(SUMIFS('VISSIM Link Segment Outputs'!$Q:$Q, 'VISSIM DCP Outputs'!$B:$B, $G$3, 'VISSIM Link Segment Outputs'!$A:$A, "AVG",'VISSIM Link Segment Outputs'!$D:$D, D53),"")</f>
        <v>0</v>
      </c>
      <c r="AM53" s="667">
        <f ca="1">IFERROR(SUMIFS('VISSIM Link Segment Outputs'!$Q:$Q, 'VISSIM DCP Outputs'!$B:$B, $G$3, 'VISSIM Link Segment Outputs'!$A:$A, "AVG",'VISSIM Link Segment Outputs'!$D:$D, E53),"")</f>
        <v>0</v>
      </c>
      <c r="AN53" s="667">
        <f ca="1">IFERROR(SUMIFS('VISSIM Link Segment Outputs'!$Q:$Q, 'VISSIM DCP Outputs'!$B:$B, $G$3, 'VISSIM Link Segment Outputs'!$A:$A, "AVG",'VISSIM Link Segment Outputs'!$D:$D, F53),"")</f>
        <v>0</v>
      </c>
      <c r="AO53" s="667">
        <f ca="1">IFERROR(SUMIFS('VISSIM Link Segment Outputs'!$Q:$Q, 'VISSIM DCP Outputs'!$B:$B, $G$3, 'VISSIM Link Segment Outputs'!$A:$A, "AVG",'VISSIM Link Segment Outputs'!$D:$D, G53),"")</f>
        <v>0</v>
      </c>
      <c r="AP53" s="667">
        <f ca="1">IFERROR(SUMIFS('VISSIM Link Segment Outputs'!$Q:$Q, 'VISSIM DCP Outputs'!$B:$B, $G$3, 'VISSIM Link Segment Outputs'!$A:$A, "AVG",'VISSIM Link Segment Outputs'!$D:$D, H53),"")</f>
        <v>0</v>
      </c>
      <c r="AR53" s="665" t="str">
        <f ca="1">IFERROR(AVERAGEIFS('VISSIM Link Segment Outputs'!$R:$R, 'VISSIM Link Segment Outputs'!$A:$A, "AVG",'VISSIM Link Segment Outputs'!$D:$D, D53),"")</f>
        <v/>
      </c>
    </row>
    <row r="54" spans="1:44" x14ac:dyDescent="0.35">
      <c r="A54" s="551" t="str">
        <f t="shared" si="1"/>
        <v>H</v>
      </c>
      <c r="B54" s="150">
        <f>'Input - Freeways'!$B52</f>
        <v>48</v>
      </c>
      <c r="C54" s="150">
        <f>INDEX('Input - Freeways'!$B$4:$AG$105,MATCH($B54,'Input - Freeways'!$B$4:$B$105,0),MATCH(C$6,'Input - Freeways'!$B$4:$AG$4,0))</f>
        <v>0</v>
      </c>
      <c r="D54" s="150" t="str">
        <f t="shared" si="2"/>
        <v>0</v>
      </c>
      <c r="E54" s="150" t="str">
        <f t="shared" si="2"/>
        <v/>
      </c>
      <c r="F54" s="150" t="str">
        <f t="shared" si="2"/>
        <v/>
      </c>
      <c r="G54" s="150" t="str">
        <f t="shared" si="2"/>
        <v/>
      </c>
      <c r="H54" s="150" t="str">
        <f t="shared" si="2"/>
        <v/>
      </c>
      <c r="J54" s="377">
        <f>'Input - Freeways'!$C52</f>
        <v>0</v>
      </c>
      <c r="K54" s="406">
        <f>'Input - Freeways'!$D52</f>
        <v>0</v>
      </c>
      <c r="L54" s="267">
        <f>'Input - Freeways'!$E52</f>
        <v>0</v>
      </c>
      <c r="M54" s="679">
        <f>'Input - Freeways'!$F52</f>
        <v>0</v>
      </c>
      <c r="N54" s="391" t="str" cm="1">
        <f t="array" aca="1" ref="N54" ca="1">_xlfn.SWITCH(fwy_moe_type,"DCM",AVERAGEIFS('VISSIM DCP Outputs'!$D:$D, 'VISSIM DCP Outputs'!$B:$B, $E$3,'VISSIM DCP Outputs'!$C:$C,$C54),"Link Eval","--")</f>
        <v>--</v>
      </c>
      <c r="O54" s="264" t="str" cm="1">
        <f t="array" aca="1" ref="O54" ca="1">_xlfn.SWITCH(fwy_moe_type,"DCM",AVERAGEIFS('VISSIM DCP Outputs'!$G:$G, 'VISSIM DCP Outputs'!$B:$B, $E$3,'VISSIM DCP Outputs'!$C:$C,$C54),"Link Eval","--")</f>
        <v>--</v>
      </c>
      <c r="P54" s="695" t="str">
        <f t="shared" ca="1" si="3"/>
        <v>--</v>
      </c>
      <c r="Q54" s="264" t="str">
        <f t="shared" ca="1" si="4"/>
        <v>--</v>
      </c>
      <c r="R54" s="378" t="str">
        <f t="shared" ca="1" si="5"/>
        <v>--</v>
      </c>
      <c r="T54" s="667" t="str">
        <f ca="1">IFERROR(AVERAGEIFS('VISSIM Link Segment Outputs'!$M:$M, 'VISSIM DCP Outputs'!$B:$B, $G$3,'VISSIM Link Segment Outputs'!$A:$A, "AVG",'VISSIM Link Segment Outputs'!$D:$D, D54),"")</f>
        <v/>
      </c>
      <c r="U54" s="667" t="str">
        <f ca="1">IFERROR(AVERAGEIFS('VISSIM Link Segment Outputs'!$M:$M, 'VISSIM DCP Outputs'!$B:$B, $G$3,'VISSIM Link Segment Outputs'!$A:$A, "AVG",'VISSIM Link Segment Outputs'!$D:$D, E54),"")</f>
        <v/>
      </c>
      <c r="V54" s="667" t="str">
        <f ca="1">IFERROR(AVERAGEIFS('VISSIM Link Segment Outputs'!$M:$M, 'VISSIM DCP Outputs'!$B:$B, $G$3,'VISSIM Link Segment Outputs'!$A:$A, "AVG",'VISSIM Link Segment Outputs'!$D:$D, F54),"")</f>
        <v/>
      </c>
      <c r="W54" s="667" t="str">
        <f ca="1">IFERROR(AVERAGEIFS('VISSIM Link Segment Outputs'!$M:$M, 'VISSIM DCP Outputs'!$B:$B, $G$3,'VISSIM Link Segment Outputs'!$A:$A, "AVG",'VISSIM Link Segment Outputs'!$D:$D, G54),"")</f>
        <v/>
      </c>
      <c r="X54" s="667" t="str">
        <f ca="1">IFERROR(AVERAGEIFS('VISSIM Link Segment Outputs'!$M:$M, 'VISSIM DCP Outputs'!$B:$B, $G$3,'VISSIM Link Segment Outputs'!$A:$A, "AVG",'VISSIM Link Segment Outputs'!$D:$D, H54),"")</f>
        <v/>
      </c>
      <c r="Y54" s="446"/>
      <c r="Z54" s="445" t="str">
        <f>IFERROR(AVERAGEIFS('VISSIM Link Segment Outputs'!$I:$I, 'VISSIM DCP Outputs'!$B:$B, $G$3, 'VISSIM Link Segment Outputs'!$A:$A, "AVG",'VISSIM Link Segment Outputs'!$D:$D, D54),"")</f>
        <v/>
      </c>
      <c r="AA54" s="445" t="str">
        <f>IFERROR(AVERAGEIFS('VISSIM Link Segment Outputs'!$I:$I, 'VISSIM DCP Outputs'!$B:$B, $G$3, 'VISSIM Link Segment Outputs'!$A:$A, "AVG",'VISSIM Link Segment Outputs'!$D:$D, E54),"")</f>
        <v/>
      </c>
      <c r="AB54" s="445" t="str">
        <f>IFERROR(AVERAGEIFS('VISSIM Link Segment Outputs'!$I:$I, 'VISSIM DCP Outputs'!$B:$B, $G$3, 'VISSIM Link Segment Outputs'!$A:$A, "AVG",'VISSIM Link Segment Outputs'!$D:$D, F54),"")</f>
        <v/>
      </c>
      <c r="AC54" s="445" t="str">
        <f>IFERROR(AVERAGEIFS('VISSIM Link Segment Outputs'!$I:$I, 'VISSIM DCP Outputs'!$B:$B, $G$3, 'VISSIM Link Segment Outputs'!$A:$A, "AVG",'VISSIM Link Segment Outputs'!$D:$D, G54),"")</f>
        <v/>
      </c>
      <c r="AD54" s="445" t="str">
        <f>IFERROR(AVERAGEIFS('VISSIM Link Segment Outputs'!$I:$I, 'VISSIM DCP Outputs'!$B:$B, $G$3, 'VISSIM Link Segment Outputs'!$A:$A, "AVG",'VISSIM Link Segment Outputs'!$D:$D, H54),"")</f>
        <v/>
      </c>
      <c r="AE54" s="446"/>
      <c r="AF54" s="445" t="str">
        <f>IFERROR(AVERAGEIFS('VISSIM Link Segment Outputs'!$E:$E, 'VISSIM DCP Outputs'!$B:$B, $G$3, 'VISSIM Link Segment Outputs'!$A:$A, "AVG",'VISSIM Link Segment Outputs'!$D:$D, D54),"")</f>
        <v/>
      </c>
      <c r="AG54" s="445" t="str">
        <f>IFERROR(AVERAGEIFS('VISSIM Link Segment Outputs'!$E:$E, 'VISSIM DCP Outputs'!$B:$B, $G$3, 'VISSIM Link Segment Outputs'!$A:$A, "AVG",'VISSIM Link Segment Outputs'!$D:$D, E54),"")</f>
        <v/>
      </c>
      <c r="AH54" s="445" t="str">
        <f>IFERROR(AVERAGEIFS('VISSIM Link Segment Outputs'!$E:$E, 'VISSIM DCP Outputs'!$B:$B, $G$3, 'VISSIM Link Segment Outputs'!$A:$A, "AVG",'VISSIM Link Segment Outputs'!$D:$D, F54),"")</f>
        <v/>
      </c>
      <c r="AI54" s="445" t="str">
        <f>IFERROR(AVERAGEIFS('VISSIM Link Segment Outputs'!$E:$E, 'VISSIM DCP Outputs'!$B:$B, $G$3, 'VISSIM Link Segment Outputs'!$A:$A, "AVG",'VISSIM Link Segment Outputs'!$D:$D, G54),"")</f>
        <v/>
      </c>
      <c r="AJ54" s="445" t="str">
        <f>IFERROR(AVERAGEIFS('VISSIM Link Segment Outputs'!$E:$E, 'VISSIM DCP Outputs'!$B:$B, $G$3, 'VISSIM Link Segment Outputs'!$A:$A, "AVG",'VISSIM Link Segment Outputs'!$D:$D, H54),"")</f>
        <v/>
      </c>
      <c r="AL54" s="667">
        <f ca="1">IFERROR(SUMIFS('VISSIM Link Segment Outputs'!$Q:$Q, 'VISSIM DCP Outputs'!$B:$B, $G$3, 'VISSIM Link Segment Outputs'!$A:$A, "AVG",'VISSIM Link Segment Outputs'!$D:$D, D54),"")</f>
        <v>0</v>
      </c>
      <c r="AM54" s="667">
        <f ca="1">IFERROR(SUMIFS('VISSIM Link Segment Outputs'!$Q:$Q, 'VISSIM DCP Outputs'!$B:$B, $G$3, 'VISSIM Link Segment Outputs'!$A:$A, "AVG",'VISSIM Link Segment Outputs'!$D:$D, E54),"")</f>
        <v>0</v>
      </c>
      <c r="AN54" s="667">
        <f ca="1">IFERROR(SUMIFS('VISSIM Link Segment Outputs'!$Q:$Q, 'VISSIM DCP Outputs'!$B:$B, $G$3, 'VISSIM Link Segment Outputs'!$A:$A, "AVG",'VISSIM Link Segment Outputs'!$D:$D, F54),"")</f>
        <v>0</v>
      </c>
      <c r="AO54" s="667">
        <f ca="1">IFERROR(SUMIFS('VISSIM Link Segment Outputs'!$Q:$Q, 'VISSIM DCP Outputs'!$B:$B, $G$3, 'VISSIM Link Segment Outputs'!$A:$A, "AVG",'VISSIM Link Segment Outputs'!$D:$D, G54),"")</f>
        <v>0</v>
      </c>
      <c r="AP54" s="667">
        <f ca="1">IFERROR(SUMIFS('VISSIM Link Segment Outputs'!$Q:$Q, 'VISSIM DCP Outputs'!$B:$B, $G$3, 'VISSIM Link Segment Outputs'!$A:$A, "AVG",'VISSIM Link Segment Outputs'!$D:$D, H54),"")</f>
        <v>0</v>
      </c>
      <c r="AR54" s="665" t="str">
        <f ca="1">IFERROR(AVERAGEIFS('VISSIM Link Segment Outputs'!$R:$R, 'VISSIM Link Segment Outputs'!$A:$A, "AVG",'VISSIM Link Segment Outputs'!$D:$D, D54),"")</f>
        <v/>
      </c>
    </row>
    <row r="55" spans="1:44" x14ac:dyDescent="0.35">
      <c r="A55" s="551" t="str">
        <f t="shared" si="1"/>
        <v>H</v>
      </c>
      <c r="B55" s="150">
        <f>'Input - Freeways'!$B53</f>
        <v>49</v>
      </c>
      <c r="C55" s="150">
        <f>INDEX('Input - Freeways'!$B$4:$AG$105,MATCH($B55,'Input - Freeways'!$B$4:$B$105,0),MATCH(C$6,'Input - Freeways'!$B$4:$AG$4,0))</f>
        <v>0</v>
      </c>
      <c r="D55" s="150" t="str">
        <f t="shared" si="2"/>
        <v>0</v>
      </c>
      <c r="E55" s="150" t="str">
        <f t="shared" si="2"/>
        <v/>
      </c>
      <c r="F55" s="150" t="str">
        <f t="shared" si="2"/>
        <v/>
      </c>
      <c r="G55" s="150" t="str">
        <f t="shared" si="2"/>
        <v/>
      </c>
      <c r="H55" s="150" t="str">
        <f t="shared" si="2"/>
        <v/>
      </c>
      <c r="J55" s="377">
        <f>'Input - Freeways'!$C53</f>
        <v>0</v>
      </c>
      <c r="K55" s="406">
        <f>'Input - Freeways'!$D53</f>
        <v>0</v>
      </c>
      <c r="L55" s="267">
        <f>'Input - Freeways'!$E53</f>
        <v>0</v>
      </c>
      <c r="M55" s="679">
        <f>'Input - Freeways'!$F53</f>
        <v>0</v>
      </c>
      <c r="N55" s="391" t="str" cm="1">
        <f t="array" aca="1" ref="N55" ca="1">_xlfn.SWITCH(fwy_moe_type,"DCM",AVERAGEIFS('VISSIM DCP Outputs'!$D:$D, 'VISSIM DCP Outputs'!$B:$B, $E$3,'VISSIM DCP Outputs'!$C:$C,$C55),"Link Eval","--")</f>
        <v>--</v>
      </c>
      <c r="O55" s="264" t="str" cm="1">
        <f t="array" aca="1" ref="O55" ca="1">_xlfn.SWITCH(fwy_moe_type,"DCM",AVERAGEIFS('VISSIM DCP Outputs'!$G:$G, 'VISSIM DCP Outputs'!$B:$B, $E$3,'VISSIM DCP Outputs'!$C:$C,$C55),"Link Eval","--")</f>
        <v>--</v>
      </c>
      <c r="P55" s="695" t="str">
        <f t="shared" ca="1" si="3"/>
        <v>--</v>
      </c>
      <c r="Q55" s="264" t="str">
        <f t="shared" ca="1" si="4"/>
        <v>--</v>
      </c>
      <c r="R55" s="378" t="str">
        <f t="shared" ca="1" si="5"/>
        <v>--</v>
      </c>
      <c r="T55" s="667" t="str">
        <f ca="1">IFERROR(AVERAGEIFS('VISSIM Link Segment Outputs'!$M:$M, 'VISSIM DCP Outputs'!$B:$B, $G$3,'VISSIM Link Segment Outputs'!$A:$A, "AVG",'VISSIM Link Segment Outputs'!$D:$D, D55),"")</f>
        <v/>
      </c>
      <c r="U55" s="667" t="str">
        <f ca="1">IFERROR(AVERAGEIFS('VISSIM Link Segment Outputs'!$M:$M, 'VISSIM DCP Outputs'!$B:$B, $G$3,'VISSIM Link Segment Outputs'!$A:$A, "AVG",'VISSIM Link Segment Outputs'!$D:$D, E55),"")</f>
        <v/>
      </c>
      <c r="V55" s="667" t="str">
        <f ca="1">IFERROR(AVERAGEIFS('VISSIM Link Segment Outputs'!$M:$M, 'VISSIM DCP Outputs'!$B:$B, $G$3,'VISSIM Link Segment Outputs'!$A:$A, "AVG",'VISSIM Link Segment Outputs'!$D:$D, F55),"")</f>
        <v/>
      </c>
      <c r="W55" s="667" t="str">
        <f ca="1">IFERROR(AVERAGEIFS('VISSIM Link Segment Outputs'!$M:$M, 'VISSIM DCP Outputs'!$B:$B, $G$3,'VISSIM Link Segment Outputs'!$A:$A, "AVG",'VISSIM Link Segment Outputs'!$D:$D, G55),"")</f>
        <v/>
      </c>
      <c r="X55" s="667" t="str">
        <f ca="1">IFERROR(AVERAGEIFS('VISSIM Link Segment Outputs'!$M:$M, 'VISSIM DCP Outputs'!$B:$B, $G$3,'VISSIM Link Segment Outputs'!$A:$A, "AVG",'VISSIM Link Segment Outputs'!$D:$D, H55),"")</f>
        <v/>
      </c>
      <c r="Y55" s="446"/>
      <c r="Z55" s="445" t="str">
        <f>IFERROR(AVERAGEIFS('VISSIM Link Segment Outputs'!$I:$I, 'VISSIM DCP Outputs'!$B:$B, $G$3, 'VISSIM Link Segment Outputs'!$A:$A, "AVG",'VISSIM Link Segment Outputs'!$D:$D, D55),"")</f>
        <v/>
      </c>
      <c r="AA55" s="445" t="str">
        <f>IFERROR(AVERAGEIFS('VISSIM Link Segment Outputs'!$I:$I, 'VISSIM DCP Outputs'!$B:$B, $G$3, 'VISSIM Link Segment Outputs'!$A:$A, "AVG",'VISSIM Link Segment Outputs'!$D:$D, E55),"")</f>
        <v/>
      </c>
      <c r="AB55" s="445" t="str">
        <f>IFERROR(AVERAGEIFS('VISSIM Link Segment Outputs'!$I:$I, 'VISSIM DCP Outputs'!$B:$B, $G$3, 'VISSIM Link Segment Outputs'!$A:$A, "AVG",'VISSIM Link Segment Outputs'!$D:$D, F55),"")</f>
        <v/>
      </c>
      <c r="AC55" s="445" t="str">
        <f>IFERROR(AVERAGEIFS('VISSIM Link Segment Outputs'!$I:$I, 'VISSIM DCP Outputs'!$B:$B, $G$3, 'VISSIM Link Segment Outputs'!$A:$A, "AVG",'VISSIM Link Segment Outputs'!$D:$D, G55),"")</f>
        <v/>
      </c>
      <c r="AD55" s="445" t="str">
        <f>IFERROR(AVERAGEIFS('VISSIM Link Segment Outputs'!$I:$I, 'VISSIM DCP Outputs'!$B:$B, $G$3, 'VISSIM Link Segment Outputs'!$A:$A, "AVG",'VISSIM Link Segment Outputs'!$D:$D, H55),"")</f>
        <v/>
      </c>
      <c r="AE55" s="446"/>
      <c r="AF55" s="445" t="str">
        <f>IFERROR(AVERAGEIFS('VISSIM Link Segment Outputs'!$E:$E, 'VISSIM DCP Outputs'!$B:$B, $G$3, 'VISSIM Link Segment Outputs'!$A:$A, "AVG",'VISSIM Link Segment Outputs'!$D:$D, D55),"")</f>
        <v/>
      </c>
      <c r="AG55" s="445" t="str">
        <f>IFERROR(AVERAGEIFS('VISSIM Link Segment Outputs'!$E:$E, 'VISSIM DCP Outputs'!$B:$B, $G$3, 'VISSIM Link Segment Outputs'!$A:$A, "AVG",'VISSIM Link Segment Outputs'!$D:$D, E55),"")</f>
        <v/>
      </c>
      <c r="AH55" s="445" t="str">
        <f>IFERROR(AVERAGEIFS('VISSIM Link Segment Outputs'!$E:$E, 'VISSIM DCP Outputs'!$B:$B, $G$3, 'VISSIM Link Segment Outputs'!$A:$A, "AVG",'VISSIM Link Segment Outputs'!$D:$D, F55),"")</f>
        <v/>
      </c>
      <c r="AI55" s="445" t="str">
        <f>IFERROR(AVERAGEIFS('VISSIM Link Segment Outputs'!$E:$E, 'VISSIM DCP Outputs'!$B:$B, $G$3, 'VISSIM Link Segment Outputs'!$A:$A, "AVG",'VISSIM Link Segment Outputs'!$D:$D, G55),"")</f>
        <v/>
      </c>
      <c r="AJ55" s="445" t="str">
        <f>IFERROR(AVERAGEIFS('VISSIM Link Segment Outputs'!$E:$E, 'VISSIM DCP Outputs'!$B:$B, $G$3, 'VISSIM Link Segment Outputs'!$A:$A, "AVG",'VISSIM Link Segment Outputs'!$D:$D, H55),"")</f>
        <v/>
      </c>
      <c r="AL55" s="667">
        <f ca="1">IFERROR(SUMIFS('VISSIM Link Segment Outputs'!$Q:$Q, 'VISSIM DCP Outputs'!$B:$B, $G$3, 'VISSIM Link Segment Outputs'!$A:$A, "AVG",'VISSIM Link Segment Outputs'!$D:$D, D55),"")</f>
        <v>0</v>
      </c>
      <c r="AM55" s="667">
        <f ca="1">IFERROR(SUMIFS('VISSIM Link Segment Outputs'!$Q:$Q, 'VISSIM DCP Outputs'!$B:$B, $G$3, 'VISSIM Link Segment Outputs'!$A:$A, "AVG",'VISSIM Link Segment Outputs'!$D:$D, E55),"")</f>
        <v>0</v>
      </c>
      <c r="AN55" s="667">
        <f ca="1">IFERROR(SUMIFS('VISSIM Link Segment Outputs'!$Q:$Q, 'VISSIM DCP Outputs'!$B:$B, $G$3, 'VISSIM Link Segment Outputs'!$A:$A, "AVG",'VISSIM Link Segment Outputs'!$D:$D, F55),"")</f>
        <v>0</v>
      </c>
      <c r="AO55" s="667">
        <f ca="1">IFERROR(SUMIFS('VISSIM Link Segment Outputs'!$Q:$Q, 'VISSIM DCP Outputs'!$B:$B, $G$3, 'VISSIM Link Segment Outputs'!$A:$A, "AVG",'VISSIM Link Segment Outputs'!$D:$D, G55),"")</f>
        <v>0</v>
      </c>
      <c r="AP55" s="667">
        <f ca="1">IFERROR(SUMIFS('VISSIM Link Segment Outputs'!$Q:$Q, 'VISSIM DCP Outputs'!$B:$B, $G$3, 'VISSIM Link Segment Outputs'!$A:$A, "AVG",'VISSIM Link Segment Outputs'!$D:$D, H55),"")</f>
        <v>0</v>
      </c>
      <c r="AR55" s="665" t="str">
        <f ca="1">IFERROR(AVERAGEIFS('VISSIM Link Segment Outputs'!$R:$R, 'VISSIM Link Segment Outputs'!$A:$A, "AVG",'VISSIM Link Segment Outputs'!$D:$D, D55),"")</f>
        <v/>
      </c>
    </row>
    <row r="56" spans="1:44" x14ac:dyDescent="0.35">
      <c r="A56" s="551" t="str">
        <f t="shared" si="1"/>
        <v>H</v>
      </c>
      <c r="B56" s="150">
        <f>'Input - Freeways'!$B54</f>
        <v>50</v>
      </c>
      <c r="C56" s="150">
        <f>INDEX('Input - Freeways'!$B$4:$AG$105,MATCH($B56,'Input - Freeways'!$B$4:$B$105,0),MATCH(C$6,'Input - Freeways'!$B$4:$AG$4,0))</f>
        <v>0</v>
      </c>
      <c r="D56" s="150" t="str">
        <f t="shared" si="2"/>
        <v>0</v>
      </c>
      <c r="E56" s="150" t="str">
        <f t="shared" si="2"/>
        <v/>
      </c>
      <c r="F56" s="150" t="str">
        <f t="shared" si="2"/>
        <v/>
      </c>
      <c r="G56" s="150" t="str">
        <f t="shared" si="2"/>
        <v/>
      </c>
      <c r="H56" s="150" t="str">
        <f t="shared" si="2"/>
        <v/>
      </c>
      <c r="J56" s="377">
        <f>'Input - Freeways'!$C54</f>
        <v>0</v>
      </c>
      <c r="K56" s="406">
        <f>'Input - Freeways'!$D54</f>
        <v>0</v>
      </c>
      <c r="L56" s="267">
        <f>'Input - Freeways'!$E54</f>
        <v>0</v>
      </c>
      <c r="M56" s="679">
        <f>'Input - Freeways'!$F54</f>
        <v>0</v>
      </c>
      <c r="N56" s="391" t="str" cm="1">
        <f t="array" aca="1" ref="N56" ca="1">_xlfn.SWITCH(fwy_moe_type,"DCM",AVERAGEIFS('VISSIM DCP Outputs'!$D:$D, 'VISSIM DCP Outputs'!$B:$B, $E$3,'VISSIM DCP Outputs'!$C:$C,$C56),"Link Eval","--")</f>
        <v>--</v>
      </c>
      <c r="O56" s="264" t="str" cm="1">
        <f t="array" aca="1" ref="O56" ca="1">_xlfn.SWITCH(fwy_moe_type,"DCM",AVERAGEIFS('VISSIM DCP Outputs'!$G:$G, 'VISSIM DCP Outputs'!$B:$B, $E$3,'VISSIM DCP Outputs'!$C:$C,$C56),"Link Eval","--")</f>
        <v>--</v>
      </c>
      <c r="P56" s="695" t="str">
        <f t="shared" ca="1" si="3"/>
        <v>--</v>
      </c>
      <c r="Q56" s="264" t="str">
        <f t="shared" ca="1" si="4"/>
        <v>--</v>
      </c>
      <c r="R56" s="378" t="str">
        <f t="shared" ca="1" si="5"/>
        <v>--</v>
      </c>
      <c r="T56" s="667" t="str">
        <f ca="1">IFERROR(AVERAGEIFS('VISSIM Link Segment Outputs'!$M:$M, 'VISSIM DCP Outputs'!$B:$B, $G$3,'VISSIM Link Segment Outputs'!$A:$A, "AVG",'VISSIM Link Segment Outputs'!$D:$D, D56),"")</f>
        <v/>
      </c>
      <c r="U56" s="667" t="str">
        <f ca="1">IFERROR(AVERAGEIFS('VISSIM Link Segment Outputs'!$M:$M, 'VISSIM DCP Outputs'!$B:$B, $G$3,'VISSIM Link Segment Outputs'!$A:$A, "AVG",'VISSIM Link Segment Outputs'!$D:$D, E56),"")</f>
        <v/>
      </c>
      <c r="V56" s="667" t="str">
        <f ca="1">IFERROR(AVERAGEIFS('VISSIM Link Segment Outputs'!$M:$M, 'VISSIM DCP Outputs'!$B:$B, $G$3,'VISSIM Link Segment Outputs'!$A:$A, "AVG",'VISSIM Link Segment Outputs'!$D:$D, F56),"")</f>
        <v/>
      </c>
      <c r="W56" s="667" t="str">
        <f ca="1">IFERROR(AVERAGEIFS('VISSIM Link Segment Outputs'!$M:$M, 'VISSIM DCP Outputs'!$B:$B, $G$3,'VISSIM Link Segment Outputs'!$A:$A, "AVG",'VISSIM Link Segment Outputs'!$D:$D, G56),"")</f>
        <v/>
      </c>
      <c r="X56" s="667" t="str">
        <f ca="1">IFERROR(AVERAGEIFS('VISSIM Link Segment Outputs'!$M:$M, 'VISSIM DCP Outputs'!$B:$B, $G$3,'VISSIM Link Segment Outputs'!$A:$A, "AVG",'VISSIM Link Segment Outputs'!$D:$D, H56),"")</f>
        <v/>
      </c>
      <c r="Y56" s="446"/>
      <c r="Z56" s="445" t="str">
        <f>IFERROR(AVERAGEIFS('VISSIM Link Segment Outputs'!$I:$I, 'VISSIM DCP Outputs'!$B:$B, $G$3, 'VISSIM Link Segment Outputs'!$A:$A, "AVG",'VISSIM Link Segment Outputs'!$D:$D, D56),"")</f>
        <v/>
      </c>
      <c r="AA56" s="445" t="str">
        <f>IFERROR(AVERAGEIFS('VISSIM Link Segment Outputs'!$I:$I, 'VISSIM DCP Outputs'!$B:$B, $G$3, 'VISSIM Link Segment Outputs'!$A:$A, "AVG",'VISSIM Link Segment Outputs'!$D:$D, E56),"")</f>
        <v/>
      </c>
      <c r="AB56" s="445" t="str">
        <f>IFERROR(AVERAGEIFS('VISSIM Link Segment Outputs'!$I:$I, 'VISSIM DCP Outputs'!$B:$B, $G$3, 'VISSIM Link Segment Outputs'!$A:$A, "AVG",'VISSIM Link Segment Outputs'!$D:$D, F56),"")</f>
        <v/>
      </c>
      <c r="AC56" s="445" t="str">
        <f>IFERROR(AVERAGEIFS('VISSIM Link Segment Outputs'!$I:$I, 'VISSIM DCP Outputs'!$B:$B, $G$3, 'VISSIM Link Segment Outputs'!$A:$A, "AVG",'VISSIM Link Segment Outputs'!$D:$D, G56),"")</f>
        <v/>
      </c>
      <c r="AD56" s="445" t="str">
        <f>IFERROR(AVERAGEIFS('VISSIM Link Segment Outputs'!$I:$I, 'VISSIM DCP Outputs'!$B:$B, $G$3, 'VISSIM Link Segment Outputs'!$A:$A, "AVG",'VISSIM Link Segment Outputs'!$D:$D, H56),"")</f>
        <v/>
      </c>
      <c r="AE56" s="446"/>
      <c r="AF56" s="445" t="str">
        <f>IFERROR(AVERAGEIFS('VISSIM Link Segment Outputs'!$E:$E, 'VISSIM DCP Outputs'!$B:$B, $G$3, 'VISSIM Link Segment Outputs'!$A:$A, "AVG",'VISSIM Link Segment Outputs'!$D:$D, D56),"")</f>
        <v/>
      </c>
      <c r="AG56" s="445" t="str">
        <f>IFERROR(AVERAGEIFS('VISSIM Link Segment Outputs'!$E:$E, 'VISSIM DCP Outputs'!$B:$B, $G$3, 'VISSIM Link Segment Outputs'!$A:$A, "AVG",'VISSIM Link Segment Outputs'!$D:$D, E56),"")</f>
        <v/>
      </c>
      <c r="AH56" s="445" t="str">
        <f>IFERROR(AVERAGEIFS('VISSIM Link Segment Outputs'!$E:$E, 'VISSIM DCP Outputs'!$B:$B, $G$3, 'VISSIM Link Segment Outputs'!$A:$A, "AVG",'VISSIM Link Segment Outputs'!$D:$D, F56),"")</f>
        <v/>
      </c>
      <c r="AI56" s="445" t="str">
        <f>IFERROR(AVERAGEIFS('VISSIM Link Segment Outputs'!$E:$E, 'VISSIM DCP Outputs'!$B:$B, $G$3, 'VISSIM Link Segment Outputs'!$A:$A, "AVG",'VISSIM Link Segment Outputs'!$D:$D, G56),"")</f>
        <v/>
      </c>
      <c r="AJ56" s="445" t="str">
        <f>IFERROR(AVERAGEIFS('VISSIM Link Segment Outputs'!$E:$E, 'VISSIM DCP Outputs'!$B:$B, $G$3, 'VISSIM Link Segment Outputs'!$A:$A, "AVG",'VISSIM Link Segment Outputs'!$D:$D, H56),"")</f>
        <v/>
      </c>
      <c r="AL56" s="667">
        <f ca="1">IFERROR(SUMIFS('VISSIM Link Segment Outputs'!$Q:$Q, 'VISSIM DCP Outputs'!$B:$B, $G$3, 'VISSIM Link Segment Outputs'!$A:$A, "AVG",'VISSIM Link Segment Outputs'!$D:$D, D56),"")</f>
        <v>0</v>
      </c>
      <c r="AM56" s="667">
        <f ca="1">IFERROR(SUMIFS('VISSIM Link Segment Outputs'!$Q:$Q, 'VISSIM DCP Outputs'!$B:$B, $G$3, 'VISSIM Link Segment Outputs'!$A:$A, "AVG",'VISSIM Link Segment Outputs'!$D:$D, E56),"")</f>
        <v>0</v>
      </c>
      <c r="AN56" s="667">
        <f ca="1">IFERROR(SUMIFS('VISSIM Link Segment Outputs'!$Q:$Q, 'VISSIM DCP Outputs'!$B:$B, $G$3, 'VISSIM Link Segment Outputs'!$A:$A, "AVG",'VISSIM Link Segment Outputs'!$D:$D, F56),"")</f>
        <v>0</v>
      </c>
      <c r="AO56" s="667">
        <f ca="1">IFERROR(SUMIFS('VISSIM Link Segment Outputs'!$Q:$Q, 'VISSIM DCP Outputs'!$B:$B, $G$3, 'VISSIM Link Segment Outputs'!$A:$A, "AVG",'VISSIM Link Segment Outputs'!$D:$D, G56),"")</f>
        <v>0</v>
      </c>
      <c r="AP56" s="667">
        <f ca="1">IFERROR(SUMIFS('VISSIM Link Segment Outputs'!$Q:$Q, 'VISSIM DCP Outputs'!$B:$B, $G$3, 'VISSIM Link Segment Outputs'!$A:$A, "AVG",'VISSIM Link Segment Outputs'!$D:$D, H56),"")</f>
        <v>0</v>
      </c>
      <c r="AR56" s="665" t="str">
        <f ca="1">IFERROR(AVERAGEIFS('VISSIM Link Segment Outputs'!$R:$R, 'VISSIM Link Segment Outputs'!$A:$A, "AVG",'VISSIM Link Segment Outputs'!$D:$D, D56),"")</f>
        <v/>
      </c>
    </row>
    <row r="57" spans="1:44" x14ac:dyDescent="0.35">
      <c r="A57" s="551" t="str">
        <f t="shared" si="1"/>
        <v>H</v>
      </c>
      <c r="B57" s="150">
        <f>'Input - Freeways'!$B55</f>
        <v>51</v>
      </c>
      <c r="C57" s="150">
        <f>INDEX('Input - Freeways'!$B$4:$AG$105,MATCH($B57,'Input - Freeways'!$B$4:$B$105,0),MATCH(C$6,'Input - Freeways'!$B$4:$AG$4,0))</f>
        <v>0</v>
      </c>
      <c r="D57" s="150" t="str">
        <f t="shared" si="2"/>
        <v>0</v>
      </c>
      <c r="E57" s="150" t="str">
        <f t="shared" si="2"/>
        <v/>
      </c>
      <c r="F57" s="150" t="str">
        <f t="shared" si="2"/>
        <v/>
      </c>
      <c r="G57" s="150" t="str">
        <f t="shared" si="2"/>
        <v/>
      </c>
      <c r="H57" s="150" t="str">
        <f t="shared" si="2"/>
        <v/>
      </c>
      <c r="J57" s="377">
        <f>'Input - Freeways'!$C55</f>
        <v>0</v>
      </c>
      <c r="K57" s="406">
        <f>'Input - Freeways'!$D55</f>
        <v>0</v>
      </c>
      <c r="L57" s="267">
        <f>'Input - Freeways'!$E55</f>
        <v>0</v>
      </c>
      <c r="M57" s="679">
        <f>'Input - Freeways'!$F55</f>
        <v>0</v>
      </c>
      <c r="N57" s="391" t="str" cm="1">
        <f t="array" aca="1" ref="N57" ca="1">_xlfn.SWITCH(fwy_moe_type,"DCM",AVERAGEIFS('VISSIM DCP Outputs'!$D:$D, 'VISSIM DCP Outputs'!$B:$B, $E$3,'VISSIM DCP Outputs'!$C:$C,$C57),"Link Eval","--")</f>
        <v>--</v>
      </c>
      <c r="O57" s="264" t="str" cm="1">
        <f t="array" aca="1" ref="O57" ca="1">_xlfn.SWITCH(fwy_moe_type,"DCM",AVERAGEIFS('VISSIM DCP Outputs'!$G:$G, 'VISSIM DCP Outputs'!$B:$B, $E$3,'VISSIM DCP Outputs'!$C:$C,$C57),"Link Eval","--")</f>
        <v>--</v>
      </c>
      <c r="P57" s="695" t="str">
        <f t="shared" ca="1" si="3"/>
        <v>--</v>
      </c>
      <c r="Q57" s="264" t="str">
        <f t="shared" ca="1" si="4"/>
        <v>--</v>
      </c>
      <c r="R57" s="378" t="str">
        <f t="shared" ca="1" si="5"/>
        <v>--</v>
      </c>
      <c r="S57" s="547"/>
      <c r="T57" s="667" t="str">
        <f ca="1">IFERROR(AVERAGEIFS('VISSIM Link Segment Outputs'!$M:$M, 'VISSIM DCP Outputs'!$B:$B, $G$3,'VISSIM Link Segment Outputs'!$A:$A, "AVG",'VISSIM Link Segment Outputs'!$D:$D, D57),"")</f>
        <v/>
      </c>
      <c r="U57" s="667" t="str">
        <f ca="1">IFERROR(AVERAGEIFS('VISSIM Link Segment Outputs'!$M:$M, 'VISSIM DCP Outputs'!$B:$B, $G$3,'VISSIM Link Segment Outputs'!$A:$A, "AVG",'VISSIM Link Segment Outputs'!$D:$D, E57),"")</f>
        <v/>
      </c>
      <c r="V57" s="667" t="str">
        <f ca="1">IFERROR(AVERAGEIFS('VISSIM Link Segment Outputs'!$M:$M, 'VISSIM DCP Outputs'!$B:$B, $G$3,'VISSIM Link Segment Outputs'!$A:$A, "AVG",'VISSIM Link Segment Outputs'!$D:$D, F57),"")</f>
        <v/>
      </c>
      <c r="W57" s="667" t="str">
        <f ca="1">IFERROR(AVERAGEIFS('VISSIM Link Segment Outputs'!$M:$M, 'VISSIM DCP Outputs'!$B:$B, $G$3,'VISSIM Link Segment Outputs'!$A:$A, "AVG",'VISSIM Link Segment Outputs'!$D:$D, G57),"")</f>
        <v/>
      </c>
      <c r="X57" s="667" t="str">
        <f ca="1">IFERROR(AVERAGEIFS('VISSIM Link Segment Outputs'!$M:$M, 'VISSIM DCP Outputs'!$B:$B, $G$3,'VISSIM Link Segment Outputs'!$A:$A, "AVG",'VISSIM Link Segment Outputs'!$D:$D, H57),"")</f>
        <v/>
      </c>
      <c r="Y57" s="446"/>
      <c r="Z57" s="445" t="str">
        <f>IFERROR(AVERAGEIFS('VISSIM Link Segment Outputs'!$I:$I, 'VISSIM DCP Outputs'!$B:$B, $G$3, 'VISSIM Link Segment Outputs'!$A:$A, "AVG",'VISSIM Link Segment Outputs'!$D:$D, D57),"")</f>
        <v/>
      </c>
      <c r="AA57" s="445" t="str">
        <f>IFERROR(AVERAGEIFS('VISSIM Link Segment Outputs'!$I:$I, 'VISSIM DCP Outputs'!$B:$B, $G$3, 'VISSIM Link Segment Outputs'!$A:$A, "AVG",'VISSIM Link Segment Outputs'!$D:$D, E57),"")</f>
        <v/>
      </c>
      <c r="AB57" s="445" t="str">
        <f>IFERROR(AVERAGEIFS('VISSIM Link Segment Outputs'!$I:$I, 'VISSIM DCP Outputs'!$B:$B, $G$3, 'VISSIM Link Segment Outputs'!$A:$A, "AVG",'VISSIM Link Segment Outputs'!$D:$D, F57),"")</f>
        <v/>
      </c>
      <c r="AC57" s="445" t="str">
        <f>IFERROR(AVERAGEIFS('VISSIM Link Segment Outputs'!$I:$I, 'VISSIM DCP Outputs'!$B:$B, $G$3, 'VISSIM Link Segment Outputs'!$A:$A, "AVG",'VISSIM Link Segment Outputs'!$D:$D, G57),"")</f>
        <v/>
      </c>
      <c r="AD57" s="445" t="str">
        <f>IFERROR(AVERAGEIFS('VISSIM Link Segment Outputs'!$I:$I, 'VISSIM DCP Outputs'!$B:$B, $G$3, 'VISSIM Link Segment Outputs'!$A:$A, "AVG",'VISSIM Link Segment Outputs'!$D:$D, H57),"")</f>
        <v/>
      </c>
      <c r="AE57" s="446"/>
      <c r="AF57" s="445" t="str">
        <f>IFERROR(AVERAGEIFS('VISSIM Link Segment Outputs'!$E:$E, 'VISSIM DCP Outputs'!$B:$B, $G$3, 'VISSIM Link Segment Outputs'!$A:$A, "AVG",'VISSIM Link Segment Outputs'!$D:$D, D57),"")</f>
        <v/>
      </c>
      <c r="AG57" s="445" t="str">
        <f>IFERROR(AVERAGEIFS('VISSIM Link Segment Outputs'!$E:$E, 'VISSIM DCP Outputs'!$B:$B, $G$3, 'VISSIM Link Segment Outputs'!$A:$A, "AVG",'VISSIM Link Segment Outputs'!$D:$D, E57),"")</f>
        <v/>
      </c>
      <c r="AH57" s="445" t="str">
        <f>IFERROR(AVERAGEIFS('VISSIM Link Segment Outputs'!$E:$E, 'VISSIM DCP Outputs'!$B:$B, $G$3, 'VISSIM Link Segment Outputs'!$A:$A, "AVG",'VISSIM Link Segment Outputs'!$D:$D, F57),"")</f>
        <v/>
      </c>
      <c r="AI57" s="445" t="str">
        <f>IFERROR(AVERAGEIFS('VISSIM Link Segment Outputs'!$E:$E, 'VISSIM DCP Outputs'!$B:$B, $G$3, 'VISSIM Link Segment Outputs'!$A:$A, "AVG",'VISSIM Link Segment Outputs'!$D:$D, G57),"")</f>
        <v/>
      </c>
      <c r="AJ57" s="445" t="str">
        <f>IFERROR(AVERAGEIFS('VISSIM Link Segment Outputs'!$E:$E, 'VISSIM DCP Outputs'!$B:$B, $G$3, 'VISSIM Link Segment Outputs'!$A:$A, "AVG",'VISSIM Link Segment Outputs'!$D:$D, H57),"")</f>
        <v/>
      </c>
      <c r="AK57" s="547"/>
      <c r="AL57" s="667">
        <f ca="1">IFERROR(SUMIFS('VISSIM Link Segment Outputs'!$Q:$Q, 'VISSIM DCP Outputs'!$B:$B, $G$3, 'VISSIM Link Segment Outputs'!$A:$A, "AVG",'VISSIM Link Segment Outputs'!$D:$D, D57),"")</f>
        <v>0</v>
      </c>
      <c r="AM57" s="667">
        <f ca="1">IFERROR(SUMIFS('VISSIM Link Segment Outputs'!$Q:$Q, 'VISSIM DCP Outputs'!$B:$B, $G$3, 'VISSIM Link Segment Outputs'!$A:$A, "AVG",'VISSIM Link Segment Outputs'!$D:$D, E57),"")</f>
        <v>0</v>
      </c>
      <c r="AN57" s="667">
        <f ca="1">IFERROR(SUMIFS('VISSIM Link Segment Outputs'!$Q:$Q, 'VISSIM DCP Outputs'!$B:$B, $G$3, 'VISSIM Link Segment Outputs'!$A:$A, "AVG",'VISSIM Link Segment Outputs'!$D:$D, F57),"")</f>
        <v>0</v>
      </c>
      <c r="AO57" s="667">
        <f ca="1">IFERROR(SUMIFS('VISSIM Link Segment Outputs'!$Q:$Q, 'VISSIM DCP Outputs'!$B:$B, $G$3, 'VISSIM Link Segment Outputs'!$A:$A, "AVG",'VISSIM Link Segment Outputs'!$D:$D, G57),"")</f>
        <v>0</v>
      </c>
      <c r="AP57" s="667">
        <f ca="1">IFERROR(SUMIFS('VISSIM Link Segment Outputs'!$Q:$Q, 'VISSIM DCP Outputs'!$B:$B, $G$3, 'VISSIM Link Segment Outputs'!$A:$A, "AVG",'VISSIM Link Segment Outputs'!$D:$D, H57),"")</f>
        <v>0</v>
      </c>
      <c r="AQ57" s="547"/>
      <c r="AR57" s="680" t="str">
        <f ca="1">IFERROR(AVERAGEIFS('VISSIM Link Segment Outputs'!$R:$R, 'VISSIM Link Segment Outputs'!$A:$A, "AVG",'VISSIM Link Segment Outputs'!$D:$D, D57),"")</f>
        <v/>
      </c>
    </row>
    <row r="58" spans="1:44" x14ac:dyDescent="0.35">
      <c r="A58" s="551" t="str">
        <f t="shared" si="1"/>
        <v>H</v>
      </c>
      <c r="B58" s="150">
        <f>'Input - Freeways'!$B56</f>
        <v>52</v>
      </c>
      <c r="C58" s="150">
        <f>INDEX('Input - Freeways'!$B$4:$AG$105,MATCH($B58,'Input - Freeways'!$B$4:$B$105,0),MATCH(C$6,'Input - Freeways'!$B$4:$AG$4,0))</f>
        <v>0</v>
      </c>
      <c r="D58" s="150" t="str">
        <f t="shared" ref="D58:H106" si="6">TRIM(MID(SUBSTITUTE($C58,"-",REPT(" ",LEN($C58))),(D$6-1)*LEN($C58)+1,LEN($C58)))</f>
        <v>0</v>
      </c>
      <c r="E58" s="150" t="str">
        <f t="shared" si="6"/>
        <v/>
      </c>
      <c r="F58" s="150" t="str">
        <f t="shared" si="6"/>
        <v/>
      </c>
      <c r="G58" s="150" t="str">
        <f t="shared" si="6"/>
        <v/>
      </c>
      <c r="H58" s="150" t="str">
        <f t="shared" si="6"/>
        <v/>
      </c>
      <c r="J58" s="377">
        <f>'Input - Freeways'!$C56</f>
        <v>0</v>
      </c>
      <c r="K58" s="406">
        <f>'Input - Freeways'!$D56</f>
        <v>0</v>
      </c>
      <c r="L58" s="267">
        <f>'Input - Freeways'!$E56</f>
        <v>0</v>
      </c>
      <c r="M58" s="679">
        <f>'Input - Freeways'!$F56</f>
        <v>0</v>
      </c>
      <c r="N58" s="391" t="str" cm="1">
        <f t="array" aca="1" ref="N58" ca="1">_xlfn.SWITCH(fwy_moe_type,"DCM",AVERAGEIFS('VISSIM DCP Outputs'!$D:$D, 'VISSIM DCP Outputs'!$B:$B, $E$3,'VISSIM DCP Outputs'!$C:$C,$C58),"Link Eval","--")</f>
        <v>--</v>
      </c>
      <c r="O58" s="264" t="str" cm="1">
        <f t="array" aca="1" ref="O58" ca="1">_xlfn.SWITCH(fwy_moe_type,"DCM",AVERAGEIFS('VISSIM DCP Outputs'!$G:$G, 'VISSIM DCP Outputs'!$B:$B, $E$3,'VISSIM DCP Outputs'!$C:$C,$C58),"Link Eval","--")</f>
        <v>--</v>
      </c>
      <c r="P58" s="695" t="str">
        <f t="shared" ca="1" si="3"/>
        <v>--</v>
      </c>
      <c r="Q58" s="264" t="str">
        <f t="shared" ca="1" si="4"/>
        <v>--</v>
      </c>
      <c r="R58" s="378" t="str">
        <f t="shared" ca="1" si="5"/>
        <v>--</v>
      </c>
      <c r="S58" s="547"/>
      <c r="T58" s="667" t="str">
        <f ca="1">IFERROR(AVERAGEIFS('VISSIM Link Segment Outputs'!$M:$M, 'VISSIM DCP Outputs'!$B:$B, $G$3,'VISSIM Link Segment Outputs'!$A:$A, "AVG",'VISSIM Link Segment Outputs'!$D:$D, D58),"")</f>
        <v/>
      </c>
      <c r="U58" s="667" t="str">
        <f ca="1">IFERROR(AVERAGEIFS('VISSIM Link Segment Outputs'!$M:$M, 'VISSIM DCP Outputs'!$B:$B, $G$3,'VISSIM Link Segment Outputs'!$A:$A, "AVG",'VISSIM Link Segment Outputs'!$D:$D, E58),"")</f>
        <v/>
      </c>
      <c r="V58" s="667" t="str">
        <f ca="1">IFERROR(AVERAGEIFS('VISSIM Link Segment Outputs'!$M:$M, 'VISSIM DCP Outputs'!$B:$B, $G$3,'VISSIM Link Segment Outputs'!$A:$A, "AVG",'VISSIM Link Segment Outputs'!$D:$D, F58),"")</f>
        <v/>
      </c>
      <c r="W58" s="667" t="str">
        <f ca="1">IFERROR(AVERAGEIFS('VISSIM Link Segment Outputs'!$M:$M, 'VISSIM DCP Outputs'!$B:$B, $G$3,'VISSIM Link Segment Outputs'!$A:$A, "AVG",'VISSIM Link Segment Outputs'!$D:$D, G58),"")</f>
        <v/>
      </c>
      <c r="X58" s="667" t="str">
        <f ca="1">IFERROR(AVERAGEIFS('VISSIM Link Segment Outputs'!$M:$M, 'VISSIM DCP Outputs'!$B:$B, $G$3,'VISSIM Link Segment Outputs'!$A:$A, "AVG",'VISSIM Link Segment Outputs'!$D:$D, H58),"")</f>
        <v/>
      </c>
      <c r="Y58" s="446"/>
      <c r="Z58" s="445" t="str">
        <f>IFERROR(AVERAGEIFS('VISSIM Link Segment Outputs'!$I:$I, 'VISSIM DCP Outputs'!$B:$B, $G$3, 'VISSIM Link Segment Outputs'!$A:$A, "AVG",'VISSIM Link Segment Outputs'!$D:$D, D58),"")</f>
        <v/>
      </c>
      <c r="AA58" s="445" t="str">
        <f>IFERROR(AVERAGEIFS('VISSIM Link Segment Outputs'!$I:$I, 'VISSIM DCP Outputs'!$B:$B, $G$3, 'VISSIM Link Segment Outputs'!$A:$A, "AVG",'VISSIM Link Segment Outputs'!$D:$D, E58),"")</f>
        <v/>
      </c>
      <c r="AB58" s="445" t="str">
        <f>IFERROR(AVERAGEIFS('VISSIM Link Segment Outputs'!$I:$I, 'VISSIM DCP Outputs'!$B:$B, $G$3, 'VISSIM Link Segment Outputs'!$A:$A, "AVG",'VISSIM Link Segment Outputs'!$D:$D, F58),"")</f>
        <v/>
      </c>
      <c r="AC58" s="445" t="str">
        <f>IFERROR(AVERAGEIFS('VISSIM Link Segment Outputs'!$I:$I, 'VISSIM DCP Outputs'!$B:$B, $G$3, 'VISSIM Link Segment Outputs'!$A:$A, "AVG",'VISSIM Link Segment Outputs'!$D:$D, G58),"")</f>
        <v/>
      </c>
      <c r="AD58" s="445" t="str">
        <f>IFERROR(AVERAGEIFS('VISSIM Link Segment Outputs'!$I:$I, 'VISSIM DCP Outputs'!$B:$B, $G$3, 'VISSIM Link Segment Outputs'!$A:$A, "AVG",'VISSIM Link Segment Outputs'!$D:$D, H58),"")</f>
        <v/>
      </c>
      <c r="AE58" s="446"/>
      <c r="AF58" s="445" t="str">
        <f>IFERROR(AVERAGEIFS('VISSIM Link Segment Outputs'!$E:$E, 'VISSIM DCP Outputs'!$B:$B, $G$3, 'VISSIM Link Segment Outputs'!$A:$A, "AVG",'VISSIM Link Segment Outputs'!$D:$D, D58),"")</f>
        <v/>
      </c>
      <c r="AG58" s="445" t="str">
        <f>IFERROR(AVERAGEIFS('VISSIM Link Segment Outputs'!$E:$E, 'VISSIM DCP Outputs'!$B:$B, $G$3, 'VISSIM Link Segment Outputs'!$A:$A, "AVG",'VISSIM Link Segment Outputs'!$D:$D, E58),"")</f>
        <v/>
      </c>
      <c r="AH58" s="445" t="str">
        <f>IFERROR(AVERAGEIFS('VISSIM Link Segment Outputs'!$E:$E, 'VISSIM DCP Outputs'!$B:$B, $G$3, 'VISSIM Link Segment Outputs'!$A:$A, "AVG",'VISSIM Link Segment Outputs'!$D:$D, F58),"")</f>
        <v/>
      </c>
      <c r="AI58" s="445" t="str">
        <f>IFERROR(AVERAGEIFS('VISSIM Link Segment Outputs'!$E:$E, 'VISSIM DCP Outputs'!$B:$B, $G$3, 'VISSIM Link Segment Outputs'!$A:$A, "AVG",'VISSIM Link Segment Outputs'!$D:$D, G58),"")</f>
        <v/>
      </c>
      <c r="AJ58" s="445" t="str">
        <f>IFERROR(AVERAGEIFS('VISSIM Link Segment Outputs'!$E:$E, 'VISSIM DCP Outputs'!$B:$B, $G$3, 'VISSIM Link Segment Outputs'!$A:$A, "AVG",'VISSIM Link Segment Outputs'!$D:$D, H58),"")</f>
        <v/>
      </c>
      <c r="AK58" s="547"/>
      <c r="AL58" s="667">
        <f ca="1">IFERROR(SUMIFS('VISSIM Link Segment Outputs'!$Q:$Q, 'VISSIM DCP Outputs'!$B:$B, $G$3, 'VISSIM Link Segment Outputs'!$A:$A, "AVG",'VISSIM Link Segment Outputs'!$D:$D, D58),"")</f>
        <v>0</v>
      </c>
      <c r="AM58" s="667">
        <f ca="1">IFERROR(SUMIFS('VISSIM Link Segment Outputs'!$Q:$Q, 'VISSIM DCP Outputs'!$B:$B, $G$3, 'VISSIM Link Segment Outputs'!$A:$A, "AVG",'VISSIM Link Segment Outputs'!$D:$D, E58),"")</f>
        <v>0</v>
      </c>
      <c r="AN58" s="667">
        <f ca="1">IFERROR(SUMIFS('VISSIM Link Segment Outputs'!$Q:$Q, 'VISSIM DCP Outputs'!$B:$B, $G$3, 'VISSIM Link Segment Outputs'!$A:$A, "AVG",'VISSIM Link Segment Outputs'!$D:$D, F58),"")</f>
        <v>0</v>
      </c>
      <c r="AO58" s="667">
        <f ca="1">IFERROR(SUMIFS('VISSIM Link Segment Outputs'!$Q:$Q, 'VISSIM DCP Outputs'!$B:$B, $G$3, 'VISSIM Link Segment Outputs'!$A:$A, "AVG",'VISSIM Link Segment Outputs'!$D:$D, G58),"")</f>
        <v>0</v>
      </c>
      <c r="AP58" s="667">
        <f ca="1">IFERROR(SUMIFS('VISSIM Link Segment Outputs'!$Q:$Q, 'VISSIM DCP Outputs'!$B:$B, $G$3, 'VISSIM Link Segment Outputs'!$A:$A, "AVG",'VISSIM Link Segment Outputs'!$D:$D, H58),"")</f>
        <v>0</v>
      </c>
      <c r="AQ58" s="547"/>
      <c r="AR58" s="680" t="str">
        <f ca="1">IFERROR(AVERAGEIFS('VISSIM Link Segment Outputs'!$R:$R, 'VISSIM Link Segment Outputs'!$A:$A, "AVG",'VISSIM Link Segment Outputs'!$D:$D, D58),"")</f>
        <v/>
      </c>
    </row>
    <row r="59" spans="1:44" x14ac:dyDescent="0.35">
      <c r="A59" s="551" t="str">
        <f t="shared" si="1"/>
        <v>H</v>
      </c>
      <c r="B59" s="150">
        <f>'Input - Freeways'!$B57</f>
        <v>53</v>
      </c>
      <c r="C59" s="150">
        <f>INDEX('Input - Freeways'!$B$4:$AG$105,MATCH($B59,'Input - Freeways'!$B$4:$B$105,0),MATCH(C$6,'Input - Freeways'!$B$4:$AG$4,0))</f>
        <v>0</v>
      </c>
      <c r="D59" s="150" t="str">
        <f t="shared" si="6"/>
        <v>0</v>
      </c>
      <c r="E59" s="150" t="str">
        <f t="shared" si="6"/>
        <v/>
      </c>
      <c r="F59" s="150" t="str">
        <f t="shared" si="6"/>
        <v/>
      </c>
      <c r="G59" s="150" t="str">
        <f t="shared" si="6"/>
        <v/>
      </c>
      <c r="H59" s="150" t="str">
        <f t="shared" si="6"/>
        <v/>
      </c>
      <c r="J59" s="377">
        <f>'Input - Freeways'!$C57</f>
        <v>0</v>
      </c>
      <c r="K59" s="406">
        <f>'Input - Freeways'!$D57</f>
        <v>0</v>
      </c>
      <c r="L59" s="267">
        <f>'Input - Freeways'!$E57</f>
        <v>0</v>
      </c>
      <c r="M59" s="679">
        <f>'Input - Freeways'!$F57</f>
        <v>0</v>
      </c>
      <c r="N59" s="391" t="str" cm="1">
        <f t="array" aca="1" ref="N59" ca="1">_xlfn.SWITCH(fwy_moe_type,"DCM",AVERAGEIFS('VISSIM DCP Outputs'!$D:$D, 'VISSIM DCP Outputs'!$B:$B, $E$3,'VISSIM DCP Outputs'!$C:$C,$C59),"Link Eval","--")</f>
        <v>--</v>
      </c>
      <c r="O59" s="264" t="str" cm="1">
        <f t="array" aca="1" ref="O59" ca="1">_xlfn.SWITCH(fwy_moe_type,"DCM",AVERAGEIFS('VISSIM DCP Outputs'!$G:$G, 'VISSIM DCP Outputs'!$B:$B, $E$3,'VISSIM DCP Outputs'!$C:$C,$C59),"Link Eval","--")</f>
        <v>--</v>
      </c>
      <c r="P59" s="695" t="str">
        <f t="shared" ca="1" si="3"/>
        <v>--</v>
      </c>
      <c r="Q59" s="264" t="str">
        <f t="shared" ca="1" si="4"/>
        <v>--</v>
      </c>
      <c r="R59" s="378" t="str">
        <f t="shared" ca="1" si="5"/>
        <v>--</v>
      </c>
      <c r="S59" s="547"/>
      <c r="T59" s="667" t="str">
        <f ca="1">IFERROR(AVERAGEIFS('VISSIM Link Segment Outputs'!$M:$M, 'VISSIM DCP Outputs'!$B:$B, $G$3,'VISSIM Link Segment Outputs'!$A:$A, "AVG",'VISSIM Link Segment Outputs'!$D:$D, D59),"")</f>
        <v/>
      </c>
      <c r="U59" s="667" t="str">
        <f ca="1">IFERROR(AVERAGEIFS('VISSIM Link Segment Outputs'!$M:$M, 'VISSIM DCP Outputs'!$B:$B, $G$3,'VISSIM Link Segment Outputs'!$A:$A, "AVG",'VISSIM Link Segment Outputs'!$D:$D, E59),"")</f>
        <v/>
      </c>
      <c r="V59" s="667" t="str">
        <f ca="1">IFERROR(AVERAGEIFS('VISSIM Link Segment Outputs'!$M:$M, 'VISSIM DCP Outputs'!$B:$B, $G$3,'VISSIM Link Segment Outputs'!$A:$A, "AVG",'VISSIM Link Segment Outputs'!$D:$D, F59),"")</f>
        <v/>
      </c>
      <c r="W59" s="667" t="str">
        <f ca="1">IFERROR(AVERAGEIFS('VISSIM Link Segment Outputs'!$M:$M, 'VISSIM DCP Outputs'!$B:$B, $G$3,'VISSIM Link Segment Outputs'!$A:$A, "AVG",'VISSIM Link Segment Outputs'!$D:$D, G59),"")</f>
        <v/>
      </c>
      <c r="X59" s="667" t="str">
        <f ca="1">IFERROR(AVERAGEIFS('VISSIM Link Segment Outputs'!$M:$M, 'VISSIM DCP Outputs'!$B:$B, $G$3,'VISSIM Link Segment Outputs'!$A:$A, "AVG",'VISSIM Link Segment Outputs'!$D:$D, H59),"")</f>
        <v/>
      </c>
      <c r="Y59" s="446"/>
      <c r="Z59" s="445" t="str">
        <f>IFERROR(AVERAGEIFS('VISSIM Link Segment Outputs'!$I:$I, 'VISSIM DCP Outputs'!$B:$B, $G$3, 'VISSIM Link Segment Outputs'!$A:$A, "AVG",'VISSIM Link Segment Outputs'!$D:$D, D59),"")</f>
        <v/>
      </c>
      <c r="AA59" s="445" t="str">
        <f>IFERROR(AVERAGEIFS('VISSIM Link Segment Outputs'!$I:$I, 'VISSIM DCP Outputs'!$B:$B, $G$3, 'VISSIM Link Segment Outputs'!$A:$A, "AVG",'VISSIM Link Segment Outputs'!$D:$D, E59),"")</f>
        <v/>
      </c>
      <c r="AB59" s="445" t="str">
        <f>IFERROR(AVERAGEIFS('VISSIM Link Segment Outputs'!$I:$I, 'VISSIM DCP Outputs'!$B:$B, $G$3, 'VISSIM Link Segment Outputs'!$A:$A, "AVG",'VISSIM Link Segment Outputs'!$D:$D, F59),"")</f>
        <v/>
      </c>
      <c r="AC59" s="445" t="str">
        <f>IFERROR(AVERAGEIFS('VISSIM Link Segment Outputs'!$I:$I, 'VISSIM DCP Outputs'!$B:$B, $G$3, 'VISSIM Link Segment Outputs'!$A:$A, "AVG",'VISSIM Link Segment Outputs'!$D:$D, G59),"")</f>
        <v/>
      </c>
      <c r="AD59" s="445" t="str">
        <f>IFERROR(AVERAGEIFS('VISSIM Link Segment Outputs'!$I:$I, 'VISSIM DCP Outputs'!$B:$B, $G$3, 'VISSIM Link Segment Outputs'!$A:$A, "AVG",'VISSIM Link Segment Outputs'!$D:$D, H59),"")</f>
        <v/>
      </c>
      <c r="AE59" s="446"/>
      <c r="AF59" s="445" t="str">
        <f>IFERROR(AVERAGEIFS('VISSIM Link Segment Outputs'!$E:$E, 'VISSIM DCP Outputs'!$B:$B, $G$3, 'VISSIM Link Segment Outputs'!$A:$A, "AVG",'VISSIM Link Segment Outputs'!$D:$D, D59),"")</f>
        <v/>
      </c>
      <c r="AG59" s="445" t="str">
        <f>IFERROR(AVERAGEIFS('VISSIM Link Segment Outputs'!$E:$E, 'VISSIM DCP Outputs'!$B:$B, $G$3, 'VISSIM Link Segment Outputs'!$A:$A, "AVG",'VISSIM Link Segment Outputs'!$D:$D, E59),"")</f>
        <v/>
      </c>
      <c r="AH59" s="445" t="str">
        <f>IFERROR(AVERAGEIFS('VISSIM Link Segment Outputs'!$E:$E, 'VISSIM DCP Outputs'!$B:$B, $G$3, 'VISSIM Link Segment Outputs'!$A:$A, "AVG",'VISSIM Link Segment Outputs'!$D:$D, F59),"")</f>
        <v/>
      </c>
      <c r="AI59" s="445" t="str">
        <f>IFERROR(AVERAGEIFS('VISSIM Link Segment Outputs'!$E:$E, 'VISSIM DCP Outputs'!$B:$B, $G$3, 'VISSIM Link Segment Outputs'!$A:$A, "AVG",'VISSIM Link Segment Outputs'!$D:$D, G59),"")</f>
        <v/>
      </c>
      <c r="AJ59" s="445" t="str">
        <f>IFERROR(AVERAGEIFS('VISSIM Link Segment Outputs'!$E:$E, 'VISSIM DCP Outputs'!$B:$B, $G$3, 'VISSIM Link Segment Outputs'!$A:$A, "AVG",'VISSIM Link Segment Outputs'!$D:$D, H59),"")</f>
        <v/>
      </c>
      <c r="AK59" s="547"/>
      <c r="AL59" s="667">
        <f ca="1">IFERROR(SUMIFS('VISSIM Link Segment Outputs'!$Q:$Q, 'VISSIM DCP Outputs'!$B:$B, $G$3, 'VISSIM Link Segment Outputs'!$A:$A, "AVG",'VISSIM Link Segment Outputs'!$D:$D, D59),"")</f>
        <v>0</v>
      </c>
      <c r="AM59" s="667">
        <f ca="1">IFERROR(SUMIFS('VISSIM Link Segment Outputs'!$Q:$Q, 'VISSIM DCP Outputs'!$B:$B, $G$3, 'VISSIM Link Segment Outputs'!$A:$A, "AVG",'VISSIM Link Segment Outputs'!$D:$D, E59),"")</f>
        <v>0</v>
      </c>
      <c r="AN59" s="667">
        <f ca="1">IFERROR(SUMIFS('VISSIM Link Segment Outputs'!$Q:$Q, 'VISSIM DCP Outputs'!$B:$B, $G$3, 'VISSIM Link Segment Outputs'!$A:$A, "AVG",'VISSIM Link Segment Outputs'!$D:$D, F59),"")</f>
        <v>0</v>
      </c>
      <c r="AO59" s="667">
        <f ca="1">IFERROR(SUMIFS('VISSIM Link Segment Outputs'!$Q:$Q, 'VISSIM DCP Outputs'!$B:$B, $G$3, 'VISSIM Link Segment Outputs'!$A:$A, "AVG",'VISSIM Link Segment Outputs'!$D:$D, G59),"")</f>
        <v>0</v>
      </c>
      <c r="AP59" s="667">
        <f ca="1">IFERROR(SUMIFS('VISSIM Link Segment Outputs'!$Q:$Q, 'VISSIM DCP Outputs'!$B:$B, $G$3, 'VISSIM Link Segment Outputs'!$A:$A, "AVG",'VISSIM Link Segment Outputs'!$D:$D, H59),"")</f>
        <v>0</v>
      </c>
      <c r="AQ59" s="547"/>
      <c r="AR59" s="680" t="str">
        <f ca="1">IFERROR(AVERAGEIFS('VISSIM Link Segment Outputs'!$R:$R, 'VISSIM Link Segment Outputs'!$A:$A, "AVG",'VISSIM Link Segment Outputs'!$D:$D, D59),"")</f>
        <v/>
      </c>
    </row>
    <row r="60" spans="1:44" x14ac:dyDescent="0.35">
      <c r="A60" s="551" t="str">
        <f t="shared" si="1"/>
        <v>H</v>
      </c>
      <c r="B60" s="150">
        <f>'Input - Freeways'!$B58</f>
        <v>54</v>
      </c>
      <c r="C60" s="150">
        <f>INDEX('Input - Freeways'!$B$4:$AG$105,MATCH($B60,'Input - Freeways'!$B$4:$B$105,0),MATCH(C$6,'Input - Freeways'!$B$4:$AG$4,0))</f>
        <v>0</v>
      </c>
      <c r="D60" s="150" t="str">
        <f t="shared" si="6"/>
        <v>0</v>
      </c>
      <c r="E60" s="150" t="str">
        <f t="shared" si="6"/>
        <v/>
      </c>
      <c r="F60" s="150" t="str">
        <f t="shared" si="6"/>
        <v/>
      </c>
      <c r="G60" s="150" t="str">
        <f t="shared" si="6"/>
        <v/>
      </c>
      <c r="H60" s="150" t="str">
        <f t="shared" si="6"/>
        <v/>
      </c>
      <c r="J60" s="377">
        <f>'Input - Freeways'!$C58</f>
        <v>0</v>
      </c>
      <c r="K60" s="406">
        <f>'Input - Freeways'!$D58</f>
        <v>0</v>
      </c>
      <c r="L60" s="267">
        <f>'Input - Freeways'!$E58</f>
        <v>0</v>
      </c>
      <c r="M60" s="679">
        <f>'Input - Freeways'!$F58</f>
        <v>0</v>
      </c>
      <c r="N60" s="391" t="str" cm="1">
        <f t="array" aca="1" ref="N60" ca="1">_xlfn.SWITCH(fwy_moe_type,"DCM",AVERAGEIFS('VISSIM DCP Outputs'!$D:$D, 'VISSIM DCP Outputs'!$B:$B, $E$3,'VISSIM DCP Outputs'!$C:$C,$C60),"Link Eval","--")</f>
        <v>--</v>
      </c>
      <c r="O60" s="264" t="str" cm="1">
        <f t="array" aca="1" ref="O60" ca="1">_xlfn.SWITCH(fwy_moe_type,"DCM",AVERAGEIFS('VISSIM DCP Outputs'!$G:$G, 'VISSIM DCP Outputs'!$B:$B, $E$3,'VISSIM DCP Outputs'!$C:$C,$C60),"Link Eval","--")</f>
        <v>--</v>
      </c>
      <c r="P60" s="695" t="str">
        <f t="shared" ca="1" si="3"/>
        <v>--</v>
      </c>
      <c r="Q60" s="264" t="str">
        <f t="shared" ca="1" si="4"/>
        <v>--</v>
      </c>
      <c r="R60" s="378" t="str">
        <f t="shared" ca="1" si="5"/>
        <v>--</v>
      </c>
      <c r="S60" s="547"/>
      <c r="T60" s="667" t="str">
        <f ca="1">IFERROR(AVERAGEIFS('VISSIM Link Segment Outputs'!$M:$M, 'VISSIM DCP Outputs'!$B:$B, $G$3,'VISSIM Link Segment Outputs'!$A:$A, "AVG",'VISSIM Link Segment Outputs'!$D:$D, D60),"")</f>
        <v/>
      </c>
      <c r="U60" s="667" t="str">
        <f ca="1">IFERROR(AVERAGEIFS('VISSIM Link Segment Outputs'!$M:$M, 'VISSIM DCP Outputs'!$B:$B, $G$3,'VISSIM Link Segment Outputs'!$A:$A, "AVG",'VISSIM Link Segment Outputs'!$D:$D, E60),"")</f>
        <v/>
      </c>
      <c r="V60" s="667" t="str">
        <f ca="1">IFERROR(AVERAGEIFS('VISSIM Link Segment Outputs'!$M:$M, 'VISSIM DCP Outputs'!$B:$B, $G$3,'VISSIM Link Segment Outputs'!$A:$A, "AVG",'VISSIM Link Segment Outputs'!$D:$D, F60),"")</f>
        <v/>
      </c>
      <c r="W60" s="667" t="str">
        <f ca="1">IFERROR(AVERAGEIFS('VISSIM Link Segment Outputs'!$M:$M, 'VISSIM DCP Outputs'!$B:$B, $G$3,'VISSIM Link Segment Outputs'!$A:$A, "AVG",'VISSIM Link Segment Outputs'!$D:$D, G60),"")</f>
        <v/>
      </c>
      <c r="X60" s="667" t="str">
        <f ca="1">IFERROR(AVERAGEIFS('VISSIM Link Segment Outputs'!$M:$M, 'VISSIM DCP Outputs'!$B:$B, $G$3,'VISSIM Link Segment Outputs'!$A:$A, "AVG",'VISSIM Link Segment Outputs'!$D:$D, H60),"")</f>
        <v/>
      </c>
      <c r="Y60" s="446"/>
      <c r="Z60" s="445" t="str">
        <f>IFERROR(AVERAGEIFS('VISSIM Link Segment Outputs'!$I:$I, 'VISSIM DCP Outputs'!$B:$B, $G$3, 'VISSIM Link Segment Outputs'!$A:$A, "AVG",'VISSIM Link Segment Outputs'!$D:$D, D60),"")</f>
        <v/>
      </c>
      <c r="AA60" s="445" t="str">
        <f>IFERROR(AVERAGEIFS('VISSIM Link Segment Outputs'!$I:$I, 'VISSIM DCP Outputs'!$B:$B, $G$3, 'VISSIM Link Segment Outputs'!$A:$A, "AVG",'VISSIM Link Segment Outputs'!$D:$D, E60),"")</f>
        <v/>
      </c>
      <c r="AB60" s="445" t="str">
        <f>IFERROR(AVERAGEIFS('VISSIM Link Segment Outputs'!$I:$I, 'VISSIM DCP Outputs'!$B:$B, $G$3, 'VISSIM Link Segment Outputs'!$A:$A, "AVG",'VISSIM Link Segment Outputs'!$D:$D, F60),"")</f>
        <v/>
      </c>
      <c r="AC60" s="445" t="str">
        <f>IFERROR(AVERAGEIFS('VISSIM Link Segment Outputs'!$I:$I, 'VISSIM DCP Outputs'!$B:$B, $G$3, 'VISSIM Link Segment Outputs'!$A:$A, "AVG",'VISSIM Link Segment Outputs'!$D:$D, G60),"")</f>
        <v/>
      </c>
      <c r="AD60" s="445" t="str">
        <f>IFERROR(AVERAGEIFS('VISSIM Link Segment Outputs'!$I:$I, 'VISSIM DCP Outputs'!$B:$B, $G$3, 'VISSIM Link Segment Outputs'!$A:$A, "AVG",'VISSIM Link Segment Outputs'!$D:$D, H60),"")</f>
        <v/>
      </c>
      <c r="AE60" s="446"/>
      <c r="AF60" s="445" t="str">
        <f>IFERROR(AVERAGEIFS('VISSIM Link Segment Outputs'!$E:$E, 'VISSIM DCP Outputs'!$B:$B, $G$3, 'VISSIM Link Segment Outputs'!$A:$A, "AVG",'VISSIM Link Segment Outputs'!$D:$D, D60),"")</f>
        <v/>
      </c>
      <c r="AG60" s="445" t="str">
        <f>IFERROR(AVERAGEIFS('VISSIM Link Segment Outputs'!$E:$E, 'VISSIM DCP Outputs'!$B:$B, $G$3, 'VISSIM Link Segment Outputs'!$A:$A, "AVG",'VISSIM Link Segment Outputs'!$D:$D, E60),"")</f>
        <v/>
      </c>
      <c r="AH60" s="445" t="str">
        <f>IFERROR(AVERAGEIFS('VISSIM Link Segment Outputs'!$E:$E, 'VISSIM DCP Outputs'!$B:$B, $G$3, 'VISSIM Link Segment Outputs'!$A:$A, "AVG",'VISSIM Link Segment Outputs'!$D:$D, F60),"")</f>
        <v/>
      </c>
      <c r="AI60" s="445" t="str">
        <f>IFERROR(AVERAGEIFS('VISSIM Link Segment Outputs'!$E:$E, 'VISSIM DCP Outputs'!$B:$B, $G$3, 'VISSIM Link Segment Outputs'!$A:$A, "AVG",'VISSIM Link Segment Outputs'!$D:$D, G60),"")</f>
        <v/>
      </c>
      <c r="AJ60" s="445" t="str">
        <f>IFERROR(AVERAGEIFS('VISSIM Link Segment Outputs'!$E:$E, 'VISSIM DCP Outputs'!$B:$B, $G$3, 'VISSIM Link Segment Outputs'!$A:$A, "AVG",'VISSIM Link Segment Outputs'!$D:$D, H60),"")</f>
        <v/>
      </c>
      <c r="AK60" s="547"/>
      <c r="AL60" s="667">
        <f ca="1">IFERROR(SUMIFS('VISSIM Link Segment Outputs'!$Q:$Q, 'VISSIM DCP Outputs'!$B:$B, $G$3, 'VISSIM Link Segment Outputs'!$A:$A, "AVG",'VISSIM Link Segment Outputs'!$D:$D, D60),"")</f>
        <v>0</v>
      </c>
      <c r="AM60" s="667">
        <f ca="1">IFERROR(SUMIFS('VISSIM Link Segment Outputs'!$Q:$Q, 'VISSIM DCP Outputs'!$B:$B, $G$3, 'VISSIM Link Segment Outputs'!$A:$A, "AVG",'VISSIM Link Segment Outputs'!$D:$D, E60),"")</f>
        <v>0</v>
      </c>
      <c r="AN60" s="667">
        <f ca="1">IFERROR(SUMIFS('VISSIM Link Segment Outputs'!$Q:$Q, 'VISSIM DCP Outputs'!$B:$B, $G$3, 'VISSIM Link Segment Outputs'!$A:$A, "AVG",'VISSIM Link Segment Outputs'!$D:$D, F60),"")</f>
        <v>0</v>
      </c>
      <c r="AO60" s="667">
        <f ca="1">IFERROR(SUMIFS('VISSIM Link Segment Outputs'!$Q:$Q, 'VISSIM DCP Outputs'!$B:$B, $G$3, 'VISSIM Link Segment Outputs'!$A:$A, "AVG",'VISSIM Link Segment Outputs'!$D:$D, G60),"")</f>
        <v>0</v>
      </c>
      <c r="AP60" s="667">
        <f ca="1">IFERROR(SUMIFS('VISSIM Link Segment Outputs'!$Q:$Q, 'VISSIM DCP Outputs'!$B:$B, $G$3, 'VISSIM Link Segment Outputs'!$A:$A, "AVG",'VISSIM Link Segment Outputs'!$D:$D, H60),"")</f>
        <v>0</v>
      </c>
      <c r="AQ60" s="547"/>
      <c r="AR60" s="680" t="str">
        <f ca="1">IFERROR(AVERAGEIFS('VISSIM Link Segment Outputs'!$R:$R, 'VISSIM Link Segment Outputs'!$A:$A, "AVG",'VISSIM Link Segment Outputs'!$D:$D, D60),"")</f>
        <v/>
      </c>
    </row>
    <row r="61" spans="1:44" x14ac:dyDescent="0.35">
      <c r="A61" s="551" t="str">
        <f t="shared" si="1"/>
        <v>H</v>
      </c>
      <c r="B61" s="150">
        <f>'Input - Freeways'!$B59</f>
        <v>55</v>
      </c>
      <c r="C61" s="150">
        <f>INDEX('Input - Freeways'!$B$4:$AG$105,MATCH($B61,'Input - Freeways'!$B$4:$B$105,0),MATCH(C$6,'Input - Freeways'!$B$4:$AG$4,0))</f>
        <v>0</v>
      </c>
      <c r="D61" s="150" t="str">
        <f t="shared" si="6"/>
        <v>0</v>
      </c>
      <c r="E61" s="150" t="str">
        <f t="shared" si="6"/>
        <v/>
      </c>
      <c r="F61" s="150" t="str">
        <f t="shared" si="6"/>
        <v/>
      </c>
      <c r="G61" s="150" t="str">
        <f t="shared" si="6"/>
        <v/>
      </c>
      <c r="H61" s="150" t="str">
        <f t="shared" si="6"/>
        <v/>
      </c>
      <c r="J61" s="377">
        <f>'Input - Freeways'!$C59</f>
        <v>0</v>
      </c>
      <c r="K61" s="406">
        <f>'Input - Freeways'!$D59</f>
        <v>0</v>
      </c>
      <c r="L61" s="267">
        <f>'Input - Freeways'!$E59</f>
        <v>0</v>
      </c>
      <c r="M61" s="679">
        <f>'Input - Freeways'!$F59</f>
        <v>0</v>
      </c>
      <c r="N61" s="391" t="str" cm="1">
        <f t="array" aca="1" ref="N61" ca="1">_xlfn.SWITCH(fwy_moe_type,"DCM",AVERAGEIFS('VISSIM DCP Outputs'!$D:$D, 'VISSIM DCP Outputs'!$B:$B, $E$3,'VISSIM DCP Outputs'!$C:$C,$C61),"Link Eval","--")</f>
        <v>--</v>
      </c>
      <c r="O61" s="264" t="str" cm="1">
        <f t="array" aca="1" ref="O61" ca="1">_xlfn.SWITCH(fwy_moe_type,"DCM",AVERAGEIFS('VISSIM DCP Outputs'!$G:$G, 'VISSIM DCP Outputs'!$B:$B, $E$3,'VISSIM DCP Outputs'!$C:$C,$C61),"Link Eval","--")</f>
        <v>--</v>
      </c>
      <c r="P61" s="695" t="str">
        <f t="shared" ca="1" si="3"/>
        <v>--</v>
      </c>
      <c r="Q61" s="264" t="str">
        <f t="shared" ca="1" si="4"/>
        <v>--</v>
      </c>
      <c r="R61" s="378" t="str">
        <f t="shared" ca="1" si="5"/>
        <v>--</v>
      </c>
      <c r="S61" s="547"/>
      <c r="T61" s="667" t="str">
        <f ca="1">IFERROR(AVERAGEIFS('VISSIM Link Segment Outputs'!$M:$M, 'VISSIM DCP Outputs'!$B:$B, $G$3,'VISSIM Link Segment Outputs'!$A:$A, "AVG",'VISSIM Link Segment Outputs'!$D:$D, D61),"")</f>
        <v/>
      </c>
      <c r="U61" s="667" t="str">
        <f ca="1">IFERROR(AVERAGEIFS('VISSIM Link Segment Outputs'!$M:$M, 'VISSIM DCP Outputs'!$B:$B, $G$3,'VISSIM Link Segment Outputs'!$A:$A, "AVG",'VISSIM Link Segment Outputs'!$D:$D, E61),"")</f>
        <v/>
      </c>
      <c r="V61" s="667" t="str">
        <f ca="1">IFERROR(AVERAGEIFS('VISSIM Link Segment Outputs'!$M:$M, 'VISSIM DCP Outputs'!$B:$B, $G$3,'VISSIM Link Segment Outputs'!$A:$A, "AVG",'VISSIM Link Segment Outputs'!$D:$D, F61),"")</f>
        <v/>
      </c>
      <c r="W61" s="667" t="str">
        <f ca="1">IFERROR(AVERAGEIFS('VISSIM Link Segment Outputs'!$M:$M, 'VISSIM DCP Outputs'!$B:$B, $G$3,'VISSIM Link Segment Outputs'!$A:$A, "AVG",'VISSIM Link Segment Outputs'!$D:$D, G61),"")</f>
        <v/>
      </c>
      <c r="X61" s="667" t="str">
        <f ca="1">IFERROR(AVERAGEIFS('VISSIM Link Segment Outputs'!$M:$M, 'VISSIM DCP Outputs'!$B:$B, $G$3,'VISSIM Link Segment Outputs'!$A:$A, "AVG",'VISSIM Link Segment Outputs'!$D:$D, H61),"")</f>
        <v/>
      </c>
      <c r="Y61" s="446"/>
      <c r="Z61" s="445" t="str">
        <f>IFERROR(AVERAGEIFS('VISSIM Link Segment Outputs'!$I:$I, 'VISSIM DCP Outputs'!$B:$B, $G$3, 'VISSIM Link Segment Outputs'!$A:$A, "AVG",'VISSIM Link Segment Outputs'!$D:$D, D61),"")</f>
        <v/>
      </c>
      <c r="AA61" s="445" t="str">
        <f>IFERROR(AVERAGEIFS('VISSIM Link Segment Outputs'!$I:$I, 'VISSIM DCP Outputs'!$B:$B, $G$3, 'VISSIM Link Segment Outputs'!$A:$A, "AVG",'VISSIM Link Segment Outputs'!$D:$D, E61),"")</f>
        <v/>
      </c>
      <c r="AB61" s="445" t="str">
        <f>IFERROR(AVERAGEIFS('VISSIM Link Segment Outputs'!$I:$I, 'VISSIM DCP Outputs'!$B:$B, $G$3, 'VISSIM Link Segment Outputs'!$A:$A, "AVG",'VISSIM Link Segment Outputs'!$D:$D, F61),"")</f>
        <v/>
      </c>
      <c r="AC61" s="445" t="str">
        <f>IFERROR(AVERAGEIFS('VISSIM Link Segment Outputs'!$I:$I, 'VISSIM DCP Outputs'!$B:$B, $G$3, 'VISSIM Link Segment Outputs'!$A:$A, "AVG",'VISSIM Link Segment Outputs'!$D:$D, G61),"")</f>
        <v/>
      </c>
      <c r="AD61" s="445" t="str">
        <f>IFERROR(AVERAGEIFS('VISSIM Link Segment Outputs'!$I:$I, 'VISSIM DCP Outputs'!$B:$B, $G$3, 'VISSIM Link Segment Outputs'!$A:$A, "AVG",'VISSIM Link Segment Outputs'!$D:$D, H61),"")</f>
        <v/>
      </c>
      <c r="AE61" s="446"/>
      <c r="AF61" s="445" t="str">
        <f>IFERROR(AVERAGEIFS('VISSIM Link Segment Outputs'!$E:$E, 'VISSIM DCP Outputs'!$B:$B, $G$3, 'VISSIM Link Segment Outputs'!$A:$A, "AVG",'VISSIM Link Segment Outputs'!$D:$D, D61),"")</f>
        <v/>
      </c>
      <c r="AG61" s="445" t="str">
        <f>IFERROR(AVERAGEIFS('VISSIM Link Segment Outputs'!$E:$E, 'VISSIM DCP Outputs'!$B:$B, $G$3, 'VISSIM Link Segment Outputs'!$A:$A, "AVG",'VISSIM Link Segment Outputs'!$D:$D, E61),"")</f>
        <v/>
      </c>
      <c r="AH61" s="445" t="str">
        <f>IFERROR(AVERAGEIFS('VISSIM Link Segment Outputs'!$E:$E, 'VISSIM DCP Outputs'!$B:$B, $G$3, 'VISSIM Link Segment Outputs'!$A:$A, "AVG",'VISSIM Link Segment Outputs'!$D:$D, F61),"")</f>
        <v/>
      </c>
      <c r="AI61" s="445" t="str">
        <f>IFERROR(AVERAGEIFS('VISSIM Link Segment Outputs'!$E:$E, 'VISSIM DCP Outputs'!$B:$B, $G$3, 'VISSIM Link Segment Outputs'!$A:$A, "AVG",'VISSIM Link Segment Outputs'!$D:$D, G61),"")</f>
        <v/>
      </c>
      <c r="AJ61" s="445" t="str">
        <f>IFERROR(AVERAGEIFS('VISSIM Link Segment Outputs'!$E:$E, 'VISSIM DCP Outputs'!$B:$B, $G$3, 'VISSIM Link Segment Outputs'!$A:$A, "AVG",'VISSIM Link Segment Outputs'!$D:$D, H61),"")</f>
        <v/>
      </c>
      <c r="AK61" s="547"/>
      <c r="AL61" s="667">
        <f ca="1">IFERROR(SUMIFS('VISSIM Link Segment Outputs'!$Q:$Q, 'VISSIM DCP Outputs'!$B:$B, $G$3, 'VISSIM Link Segment Outputs'!$A:$A, "AVG",'VISSIM Link Segment Outputs'!$D:$D, D61),"")</f>
        <v>0</v>
      </c>
      <c r="AM61" s="667">
        <f ca="1">IFERROR(SUMIFS('VISSIM Link Segment Outputs'!$Q:$Q, 'VISSIM DCP Outputs'!$B:$B, $G$3, 'VISSIM Link Segment Outputs'!$A:$A, "AVG",'VISSIM Link Segment Outputs'!$D:$D, E61),"")</f>
        <v>0</v>
      </c>
      <c r="AN61" s="667">
        <f ca="1">IFERROR(SUMIFS('VISSIM Link Segment Outputs'!$Q:$Q, 'VISSIM DCP Outputs'!$B:$B, $G$3, 'VISSIM Link Segment Outputs'!$A:$A, "AVG",'VISSIM Link Segment Outputs'!$D:$D, F61),"")</f>
        <v>0</v>
      </c>
      <c r="AO61" s="667">
        <f ca="1">IFERROR(SUMIFS('VISSIM Link Segment Outputs'!$Q:$Q, 'VISSIM DCP Outputs'!$B:$B, $G$3, 'VISSIM Link Segment Outputs'!$A:$A, "AVG",'VISSIM Link Segment Outputs'!$D:$D, G61),"")</f>
        <v>0</v>
      </c>
      <c r="AP61" s="667">
        <f ca="1">IFERROR(SUMIFS('VISSIM Link Segment Outputs'!$Q:$Q, 'VISSIM DCP Outputs'!$B:$B, $G$3, 'VISSIM Link Segment Outputs'!$A:$A, "AVG",'VISSIM Link Segment Outputs'!$D:$D, H61),"")</f>
        <v>0</v>
      </c>
      <c r="AQ61" s="547"/>
      <c r="AR61" s="680" t="str">
        <f ca="1">IFERROR(AVERAGEIFS('VISSIM Link Segment Outputs'!$R:$R, 'VISSIM Link Segment Outputs'!$A:$A, "AVG",'VISSIM Link Segment Outputs'!$D:$D, D61),"")</f>
        <v/>
      </c>
    </row>
    <row r="62" spans="1:44" x14ac:dyDescent="0.35">
      <c r="A62" s="551" t="str">
        <f t="shared" si="1"/>
        <v>H</v>
      </c>
      <c r="B62" s="150">
        <f>'Input - Freeways'!$B60</f>
        <v>56</v>
      </c>
      <c r="C62" s="150">
        <f>INDEX('Input - Freeways'!$B$4:$AG$105,MATCH($B62,'Input - Freeways'!$B$4:$B$105,0),MATCH(C$6,'Input - Freeways'!$B$4:$AG$4,0))</f>
        <v>0</v>
      </c>
      <c r="D62" s="150" t="str">
        <f t="shared" si="6"/>
        <v>0</v>
      </c>
      <c r="E62" s="150" t="str">
        <f t="shared" si="6"/>
        <v/>
      </c>
      <c r="F62" s="150" t="str">
        <f t="shared" si="6"/>
        <v/>
      </c>
      <c r="G62" s="150" t="str">
        <f t="shared" si="6"/>
        <v/>
      </c>
      <c r="H62" s="150" t="str">
        <f t="shared" si="6"/>
        <v/>
      </c>
      <c r="J62" s="377">
        <f>'Input - Freeways'!$C60</f>
        <v>0</v>
      </c>
      <c r="K62" s="406">
        <f>'Input - Freeways'!$D60</f>
        <v>0</v>
      </c>
      <c r="L62" s="267">
        <f>'Input - Freeways'!$E60</f>
        <v>0</v>
      </c>
      <c r="M62" s="679">
        <f>'Input - Freeways'!$F60</f>
        <v>0</v>
      </c>
      <c r="N62" s="391" t="str" cm="1">
        <f t="array" aca="1" ref="N62" ca="1">_xlfn.SWITCH(fwy_moe_type,"DCM",AVERAGEIFS('VISSIM DCP Outputs'!$D:$D, 'VISSIM DCP Outputs'!$B:$B, $E$3,'VISSIM DCP Outputs'!$C:$C,$C62),"Link Eval","--")</f>
        <v>--</v>
      </c>
      <c r="O62" s="264" t="str" cm="1">
        <f t="array" aca="1" ref="O62" ca="1">_xlfn.SWITCH(fwy_moe_type,"DCM",AVERAGEIFS('VISSIM DCP Outputs'!$G:$G, 'VISSIM DCP Outputs'!$B:$B, $E$3,'VISSIM DCP Outputs'!$C:$C,$C62),"Link Eval","--")</f>
        <v>--</v>
      </c>
      <c r="P62" s="695" t="str">
        <f t="shared" ca="1" si="3"/>
        <v>--</v>
      </c>
      <c r="Q62" s="264" t="str">
        <f t="shared" ca="1" si="4"/>
        <v>--</v>
      </c>
      <c r="R62" s="378" t="str">
        <f t="shared" ca="1" si="5"/>
        <v>--</v>
      </c>
      <c r="S62" s="547"/>
      <c r="T62" s="667" t="str">
        <f ca="1">IFERROR(AVERAGEIFS('VISSIM Link Segment Outputs'!$M:$M, 'VISSIM DCP Outputs'!$B:$B, $G$3,'VISSIM Link Segment Outputs'!$A:$A, "AVG",'VISSIM Link Segment Outputs'!$D:$D, D62),"")</f>
        <v/>
      </c>
      <c r="U62" s="667" t="str">
        <f ca="1">IFERROR(AVERAGEIFS('VISSIM Link Segment Outputs'!$M:$M, 'VISSIM DCP Outputs'!$B:$B, $G$3,'VISSIM Link Segment Outputs'!$A:$A, "AVG",'VISSIM Link Segment Outputs'!$D:$D, E62),"")</f>
        <v/>
      </c>
      <c r="V62" s="667" t="str">
        <f ca="1">IFERROR(AVERAGEIFS('VISSIM Link Segment Outputs'!$M:$M, 'VISSIM DCP Outputs'!$B:$B, $G$3,'VISSIM Link Segment Outputs'!$A:$A, "AVG",'VISSIM Link Segment Outputs'!$D:$D, F62),"")</f>
        <v/>
      </c>
      <c r="W62" s="667" t="str">
        <f ca="1">IFERROR(AVERAGEIFS('VISSIM Link Segment Outputs'!$M:$M, 'VISSIM DCP Outputs'!$B:$B, $G$3,'VISSIM Link Segment Outputs'!$A:$A, "AVG",'VISSIM Link Segment Outputs'!$D:$D, G62),"")</f>
        <v/>
      </c>
      <c r="X62" s="667" t="str">
        <f ca="1">IFERROR(AVERAGEIFS('VISSIM Link Segment Outputs'!$M:$M, 'VISSIM DCP Outputs'!$B:$B, $G$3,'VISSIM Link Segment Outputs'!$A:$A, "AVG",'VISSIM Link Segment Outputs'!$D:$D, H62),"")</f>
        <v/>
      </c>
      <c r="Y62" s="446"/>
      <c r="Z62" s="445" t="str">
        <f>IFERROR(AVERAGEIFS('VISSIM Link Segment Outputs'!$I:$I, 'VISSIM DCP Outputs'!$B:$B, $G$3, 'VISSIM Link Segment Outputs'!$A:$A, "AVG",'VISSIM Link Segment Outputs'!$D:$D, D62),"")</f>
        <v/>
      </c>
      <c r="AA62" s="445" t="str">
        <f>IFERROR(AVERAGEIFS('VISSIM Link Segment Outputs'!$I:$I, 'VISSIM DCP Outputs'!$B:$B, $G$3, 'VISSIM Link Segment Outputs'!$A:$A, "AVG",'VISSIM Link Segment Outputs'!$D:$D, E62),"")</f>
        <v/>
      </c>
      <c r="AB62" s="445" t="str">
        <f>IFERROR(AVERAGEIFS('VISSIM Link Segment Outputs'!$I:$I, 'VISSIM DCP Outputs'!$B:$B, $G$3, 'VISSIM Link Segment Outputs'!$A:$A, "AVG",'VISSIM Link Segment Outputs'!$D:$D, F62),"")</f>
        <v/>
      </c>
      <c r="AC62" s="445" t="str">
        <f>IFERROR(AVERAGEIFS('VISSIM Link Segment Outputs'!$I:$I, 'VISSIM DCP Outputs'!$B:$B, $G$3, 'VISSIM Link Segment Outputs'!$A:$A, "AVG",'VISSIM Link Segment Outputs'!$D:$D, G62),"")</f>
        <v/>
      </c>
      <c r="AD62" s="445" t="str">
        <f>IFERROR(AVERAGEIFS('VISSIM Link Segment Outputs'!$I:$I, 'VISSIM DCP Outputs'!$B:$B, $G$3, 'VISSIM Link Segment Outputs'!$A:$A, "AVG",'VISSIM Link Segment Outputs'!$D:$D, H62),"")</f>
        <v/>
      </c>
      <c r="AE62" s="446"/>
      <c r="AF62" s="445" t="str">
        <f>IFERROR(AVERAGEIFS('VISSIM Link Segment Outputs'!$E:$E, 'VISSIM DCP Outputs'!$B:$B, $G$3, 'VISSIM Link Segment Outputs'!$A:$A, "AVG",'VISSIM Link Segment Outputs'!$D:$D, D62),"")</f>
        <v/>
      </c>
      <c r="AG62" s="445" t="str">
        <f>IFERROR(AVERAGEIFS('VISSIM Link Segment Outputs'!$E:$E, 'VISSIM DCP Outputs'!$B:$B, $G$3, 'VISSIM Link Segment Outputs'!$A:$A, "AVG",'VISSIM Link Segment Outputs'!$D:$D, E62),"")</f>
        <v/>
      </c>
      <c r="AH62" s="445" t="str">
        <f>IFERROR(AVERAGEIFS('VISSIM Link Segment Outputs'!$E:$E, 'VISSIM DCP Outputs'!$B:$B, $G$3, 'VISSIM Link Segment Outputs'!$A:$A, "AVG",'VISSIM Link Segment Outputs'!$D:$D, F62),"")</f>
        <v/>
      </c>
      <c r="AI62" s="445" t="str">
        <f>IFERROR(AVERAGEIFS('VISSIM Link Segment Outputs'!$E:$E, 'VISSIM DCP Outputs'!$B:$B, $G$3, 'VISSIM Link Segment Outputs'!$A:$A, "AVG",'VISSIM Link Segment Outputs'!$D:$D, G62),"")</f>
        <v/>
      </c>
      <c r="AJ62" s="445" t="str">
        <f>IFERROR(AVERAGEIFS('VISSIM Link Segment Outputs'!$E:$E, 'VISSIM DCP Outputs'!$B:$B, $G$3, 'VISSIM Link Segment Outputs'!$A:$A, "AVG",'VISSIM Link Segment Outputs'!$D:$D, H62),"")</f>
        <v/>
      </c>
      <c r="AK62" s="547"/>
      <c r="AL62" s="667">
        <f ca="1">IFERROR(SUMIFS('VISSIM Link Segment Outputs'!$Q:$Q, 'VISSIM DCP Outputs'!$B:$B, $G$3, 'VISSIM Link Segment Outputs'!$A:$A, "AVG",'VISSIM Link Segment Outputs'!$D:$D, D62),"")</f>
        <v>0</v>
      </c>
      <c r="AM62" s="667">
        <f ca="1">IFERROR(SUMIFS('VISSIM Link Segment Outputs'!$Q:$Q, 'VISSIM DCP Outputs'!$B:$B, $G$3, 'VISSIM Link Segment Outputs'!$A:$A, "AVG",'VISSIM Link Segment Outputs'!$D:$D, E62),"")</f>
        <v>0</v>
      </c>
      <c r="AN62" s="667">
        <f ca="1">IFERROR(SUMIFS('VISSIM Link Segment Outputs'!$Q:$Q, 'VISSIM DCP Outputs'!$B:$B, $G$3, 'VISSIM Link Segment Outputs'!$A:$A, "AVG",'VISSIM Link Segment Outputs'!$D:$D, F62),"")</f>
        <v>0</v>
      </c>
      <c r="AO62" s="667">
        <f ca="1">IFERROR(SUMIFS('VISSIM Link Segment Outputs'!$Q:$Q, 'VISSIM DCP Outputs'!$B:$B, $G$3, 'VISSIM Link Segment Outputs'!$A:$A, "AVG",'VISSIM Link Segment Outputs'!$D:$D, G62),"")</f>
        <v>0</v>
      </c>
      <c r="AP62" s="667">
        <f ca="1">IFERROR(SUMIFS('VISSIM Link Segment Outputs'!$Q:$Q, 'VISSIM DCP Outputs'!$B:$B, $G$3, 'VISSIM Link Segment Outputs'!$A:$A, "AVG",'VISSIM Link Segment Outputs'!$D:$D, H62),"")</f>
        <v>0</v>
      </c>
      <c r="AQ62" s="547"/>
      <c r="AR62" s="680" t="str">
        <f ca="1">IFERROR(AVERAGEIFS('VISSIM Link Segment Outputs'!$R:$R, 'VISSIM Link Segment Outputs'!$A:$A, "AVG",'VISSIM Link Segment Outputs'!$D:$D, D62),"")</f>
        <v/>
      </c>
    </row>
    <row r="63" spans="1:44" x14ac:dyDescent="0.35">
      <c r="A63" s="551" t="str">
        <f t="shared" si="1"/>
        <v>H</v>
      </c>
      <c r="B63" s="150">
        <f>'Input - Freeways'!$B61</f>
        <v>57</v>
      </c>
      <c r="C63" s="150">
        <f>INDEX('Input - Freeways'!$B$4:$AG$105,MATCH($B63,'Input - Freeways'!$B$4:$B$105,0),MATCH(C$6,'Input - Freeways'!$B$4:$AG$4,0))</f>
        <v>0</v>
      </c>
      <c r="D63" s="150" t="str">
        <f t="shared" si="6"/>
        <v>0</v>
      </c>
      <c r="E63" s="150" t="str">
        <f t="shared" si="6"/>
        <v/>
      </c>
      <c r="F63" s="150" t="str">
        <f t="shared" si="6"/>
        <v/>
      </c>
      <c r="G63" s="150" t="str">
        <f t="shared" si="6"/>
        <v/>
      </c>
      <c r="H63" s="150" t="str">
        <f t="shared" si="6"/>
        <v/>
      </c>
      <c r="J63" s="377">
        <f>'Input - Freeways'!$C61</f>
        <v>0</v>
      </c>
      <c r="K63" s="406">
        <f>'Input - Freeways'!$D61</f>
        <v>0</v>
      </c>
      <c r="L63" s="267">
        <f>'Input - Freeways'!$E61</f>
        <v>0</v>
      </c>
      <c r="M63" s="679">
        <f>'Input - Freeways'!$F61</f>
        <v>0</v>
      </c>
      <c r="N63" s="391" t="str" cm="1">
        <f t="array" aca="1" ref="N63" ca="1">_xlfn.SWITCH(fwy_moe_type,"DCM",AVERAGEIFS('VISSIM DCP Outputs'!$D:$D, 'VISSIM DCP Outputs'!$B:$B, $E$3,'VISSIM DCP Outputs'!$C:$C,$C63),"Link Eval","--")</f>
        <v>--</v>
      </c>
      <c r="O63" s="264" t="str" cm="1">
        <f t="array" aca="1" ref="O63" ca="1">_xlfn.SWITCH(fwy_moe_type,"DCM",AVERAGEIFS('VISSIM DCP Outputs'!$G:$G, 'VISSIM DCP Outputs'!$B:$B, $E$3,'VISSIM DCP Outputs'!$C:$C,$C63),"Link Eval","--")</f>
        <v>--</v>
      </c>
      <c r="P63" s="695" t="str">
        <f t="shared" ca="1" si="3"/>
        <v>--</v>
      </c>
      <c r="Q63" s="264" t="str">
        <f t="shared" ca="1" si="4"/>
        <v>--</v>
      </c>
      <c r="R63" s="378" t="str">
        <f t="shared" ca="1" si="5"/>
        <v>--</v>
      </c>
      <c r="S63" s="547"/>
      <c r="T63" s="667" t="str">
        <f ca="1">IFERROR(AVERAGEIFS('VISSIM Link Segment Outputs'!$M:$M, 'VISSIM DCP Outputs'!$B:$B, $G$3,'VISSIM Link Segment Outputs'!$A:$A, "AVG",'VISSIM Link Segment Outputs'!$D:$D, D63),"")</f>
        <v/>
      </c>
      <c r="U63" s="667" t="str">
        <f ca="1">IFERROR(AVERAGEIFS('VISSIM Link Segment Outputs'!$M:$M, 'VISSIM DCP Outputs'!$B:$B, $G$3,'VISSIM Link Segment Outputs'!$A:$A, "AVG",'VISSIM Link Segment Outputs'!$D:$D, E63),"")</f>
        <v/>
      </c>
      <c r="V63" s="667" t="str">
        <f ca="1">IFERROR(AVERAGEIFS('VISSIM Link Segment Outputs'!$M:$M, 'VISSIM DCP Outputs'!$B:$B, $G$3,'VISSIM Link Segment Outputs'!$A:$A, "AVG",'VISSIM Link Segment Outputs'!$D:$D, F63),"")</f>
        <v/>
      </c>
      <c r="W63" s="667" t="str">
        <f ca="1">IFERROR(AVERAGEIFS('VISSIM Link Segment Outputs'!$M:$M, 'VISSIM DCP Outputs'!$B:$B, $G$3,'VISSIM Link Segment Outputs'!$A:$A, "AVG",'VISSIM Link Segment Outputs'!$D:$D, G63),"")</f>
        <v/>
      </c>
      <c r="X63" s="667" t="str">
        <f ca="1">IFERROR(AVERAGEIFS('VISSIM Link Segment Outputs'!$M:$M, 'VISSIM DCP Outputs'!$B:$B, $G$3,'VISSIM Link Segment Outputs'!$A:$A, "AVG",'VISSIM Link Segment Outputs'!$D:$D, H63),"")</f>
        <v/>
      </c>
      <c r="Y63" s="446"/>
      <c r="Z63" s="445" t="str">
        <f>IFERROR(AVERAGEIFS('VISSIM Link Segment Outputs'!$I:$I, 'VISSIM DCP Outputs'!$B:$B, $G$3, 'VISSIM Link Segment Outputs'!$A:$A, "AVG",'VISSIM Link Segment Outputs'!$D:$D, D63),"")</f>
        <v/>
      </c>
      <c r="AA63" s="445" t="str">
        <f>IFERROR(AVERAGEIFS('VISSIM Link Segment Outputs'!$I:$I, 'VISSIM DCP Outputs'!$B:$B, $G$3, 'VISSIM Link Segment Outputs'!$A:$A, "AVG",'VISSIM Link Segment Outputs'!$D:$D, E63),"")</f>
        <v/>
      </c>
      <c r="AB63" s="445" t="str">
        <f>IFERROR(AVERAGEIFS('VISSIM Link Segment Outputs'!$I:$I, 'VISSIM DCP Outputs'!$B:$B, $G$3, 'VISSIM Link Segment Outputs'!$A:$A, "AVG",'VISSIM Link Segment Outputs'!$D:$D, F63),"")</f>
        <v/>
      </c>
      <c r="AC63" s="445" t="str">
        <f>IFERROR(AVERAGEIFS('VISSIM Link Segment Outputs'!$I:$I, 'VISSIM DCP Outputs'!$B:$B, $G$3, 'VISSIM Link Segment Outputs'!$A:$A, "AVG",'VISSIM Link Segment Outputs'!$D:$D, G63),"")</f>
        <v/>
      </c>
      <c r="AD63" s="445" t="str">
        <f>IFERROR(AVERAGEIFS('VISSIM Link Segment Outputs'!$I:$I, 'VISSIM DCP Outputs'!$B:$B, $G$3, 'VISSIM Link Segment Outputs'!$A:$A, "AVG",'VISSIM Link Segment Outputs'!$D:$D, H63),"")</f>
        <v/>
      </c>
      <c r="AE63" s="446"/>
      <c r="AF63" s="445" t="str">
        <f>IFERROR(AVERAGEIFS('VISSIM Link Segment Outputs'!$E:$E, 'VISSIM DCP Outputs'!$B:$B, $G$3, 'VISSIM Link Segment Outputs'!$A:$A, "AVG",'VISSIM Link Segment Outputs'!$D:$D, D63),"")</f>
        <v/>
      </c>
      <c r="AG63" s="445" t="str">
        <f>IFERROR(AVERAGEIFS('VISSIM Link Segment Outputs'!$E:$E, 'VISSIM DCP Outputs'!$B:$B, $G$3, 'VISSIM Link Segment Outputs'!$A:$A, "AVG",'VISSIM Link Segment Outputs'!$D:$D, E63),"")</f>
        <v/>
      </c>
      <c r="AH63" s="445" t="str">
        <f>IFERROR(AVERAGEIFS('VISSIM Link Segment Outputs'!$E:$E, 'VISSIM DCP Outputs'!$B:$B, $G$3, 'VISSIM Link Segment Outputs'!$A:$A, "AVG",'VISSIM Link Segment Outputs'!$D:$D, F63),"")</f>
        <v/>
      </c>
      <c r="AI63" s="445" t="str">
        <f>IFERROR(AVERAGEIFS('VISSIM Link Segment Outputs'!$E:$E, 'VISSIM DCP Outputs'!$B:$B, $G$3, 'VISSIM Link Segment Outputs'!$A:$A, "AVG",'VISSIM Link Segment Outputs'!$D:$D, G63),"")</f>
        <v/>
      </c>
      <c r="AJ63" s="445" t="str">
        <f>IFERROR(AVERAGEIFS('VISSIM Link Segment Outputs'!$E:$E, 'VISSIM DCP Outputs'!$B:$B, $G$3, 'VISSIM Link Segment Outputs'!$A:$A, "AVG",'VISSIM Link Segment Outputs'!$D:$D, H63),"")</f>
        <v/>
      </c>
      <c r="AK63" s="547"/>
      <c r="AL63" s="667">
        <f ca="1">IFERROR(SUMIFS('VISSIM Link Segment Outputs'!$Q:$Q, 'VISSIM DCP Outputs'!$B:$B, $G$3, 'VISSIM Link Segment Outputs'!$A:$A, "AVG",'VISSIM Link Segment Outputs'!$D:$D, D63),"")</f>
        <v>0</v>
      </c>
      <c r="AM63" s="667">
        <f ca="1">IFERROR(SUMIFS('VISSIM Link Segment Outputs'!$Q:$Q, 'VISSIM DCP Outputs'!$B:$B, $G$3, 'VISSIM Link Segment Outputs'!$A:$A, "AVG",'VISSIM Link Segment Outputs'!$D:$D, E63),"")</f>
        <v>0</v>
      </c>
      <c r="AN63" s="667">
        <f ca="1">IFERROR(SUMIFS('VISSIM Link Segment Outputs'!$Q:$Q, 'VISSIM DCP Outputs'!$B:$B, $G$3, 'VISSIM Link Segment Outputs'!$A:$A, "AVG",'VISSIM Link Segment Outputs'!$D:$D, F63),"")</f>
        <v>0</v>
      </c>
      <c r="AO63" s="667">
        <f ca="1">IFERROR(SUMIFS('VISSIM Link Segment Outputs'!$Q:$Q, 'VISSIM DCP Outputs'!$B:$B, $G$3, 'VISSIM Link Segment Outputs'!$A:$A, "AVG",'VISSIM Link Segment Outputs'!$D:$D, G63),"")</f>
        <v>0</v>
      </c>
      <c r="AP63" s="667">
        <f ca="1">IFERROR(SUMIFS('VISSIM Link Segment Outputs'!$Q:$Q, 'VISSIM DCP Outputs'!$B:$B, $G$3, 'VISSIM Link Segment Outputs'!$A:$A, "AVG",'VISSIM Link Segment Outputs'!$D:$D, H63),"")</f>
        <v>0</v>
      </c>
      <c r="AQ63" s="547"/>
      <c r="AR63" s="680" t="str">
        <f ca="1">IFERROR(AVERAGEIFS('VISSIM Link Segment Outputs'!$R:$R, 'VISSIM Link Segment Outputs'!$A:$A, "AVG",'VISSIM Link Segment Outputs'!$D:$D, D63),"")</f>
        <v/>
      </c>
    </row>
    <row r="64" spans="1:44" x14ac:dyDescent="0.35">
      <c r="A64" s="551" t="str">
        <f t="shared" si="1"/>
        <v>H</v>
      </c>
      <c r="B64" s="150">
        <f>'Input - Freeways'!$B62</f>
        <v>58</v>
      </c>
      <c r="C64" s="150">
        <f>INDEX('Input - Freeways'!$B$4:$AG$105,MATCH($B64,'Input - Freeways'!$B$4:$B$105,0),MATCH(C$6,'Input - Freeways'!$B$4:$AG$4,0))</f>
        <v>0</v>
      </c>
      <c r="D64" s="150" t="str">
        <f t="shared" si="6"/>
        <v>0</v>
      </c>
      <c r="E64" s="150" t="str">
        <f t="shared" si="6"/>
        <v/>
      </c>
      <c r="F64" s="150" t="str">
        <f t="shared" si="6"/>
        <v/>
      </c>
      <c r="G64" s="150" t="str">
        <f t="shared" si="6"/>
        <v/>
      </c>
      <c r="H64" s="150" t="str">
        <f t="shared" si="6"/>
        <v/>
      </c>
      <c r="J64" s="377">
        <f>'Input - Freeways'!$C62</f>
        <v>0</v>
      </c>
      <c r="K64" s="406">
        <f>'Input - Freeways'!$D62</f>
        <v>0</v>
      </c>
      <c r="L64" s="267">
        <f>'Input - Freeways'!$E62</f>
        <v>0</v>
      </c>
      <c r="M64" s="679">
        <f>'Input - Freeways'!$F62</f>
        <v>0</v>
      </c>
      <c r="N64" s="391" t="str" cm="1">
        <f t="array" aca="1" ref="N64" ca="1">_xlfn.SWITCH(fwy_moe_type,"DCM",AVERAGEIFS('VISSIM DCP Outputs'!$D:$D, 'VISSIM DCP Outputs'!$B:$B, $E$3,'VISSIM DCP Outputs'!$C:$C,$C64),"Link Eval","--")</f>
        <v>--</v>
      </c>
      <c r="O64" s="264" t="str" cm="1">
        <f t="array" aca="1" ref="O64" ca="1">_xlfn.SWITCH(fwy_moe_type,"DCM",AVERAGEIFS('VISSIM DCP Outputs'!$G:$G, 'VISSIM DCP Outputs'!$B:$B, $E$3,'VISSIM DCP Outputs'!$C:$C,$C64),"Link Eval","--")</f>
        <v>--</v>
      </c>
      <c r="P64" s="695" t="str">
        <f t="shared" ca="1" si="3"/>
        <v>--</v>
      </c>
      <c r="Q64" s="264" t="str">
        <f t="shared" ca="1" si="4"/>
        <v>--</v>
      </c>
      <c r="R64" s="378" t="str">
        <f t="shared" ca="1" si="5"/>
        <v>--</v>
      </c>
      <c r="S64" s="547"/>
      <c r="T64" s="667" t="str">
        <f ca="1">IFERROR(AVERAGEIFS('VISSIM Link Segment Outputs'!$M:$M, 'VISSIM DCP Outputs'!$B:$B, $G$3,'VISSIM Link Segment Outputs'!$A:$A, "AVG",'VISSIM Link Segment Outputs'!$D:$D, D64),"")</f>
        <v/>
      </c>
      <c r="U64" s="667" t="str">
        <f ca="1">IFERROR(AVERAGEIFS('VISSIM Link Segment Outputs'!$M:$M, 'VISSIM DCP Outputs'!$B:$B, $G$3,'VISSIM Link Segment Outputs'!$A:$A, "AVG",'VISSIM Link Segment Outputs'!$D:$D, E64),"")</f>
        <v/>
      </c>
      <c r="V64" s="667" t="str">
        <f ca="1">IFERROR(AVERAGEIFS('VISSIM Link Segment Outputs'!$M:$M, 'VISSIM DCP Outputs'!$B:$B, $G$3,'VISSIM Link Segment Outputs'!$A:$A, "AVG",'VISSIM Link Segment Outputs'!$D:$D, F64),"")</f>
        <v/>
      </c>
      <c r="W64" s="667" t="str">
        <f ca="1">IFERROR(AVERAGEIFS('VISSIM Link Segment Outputs'!$M:$M, 'VISSIM DCP Outputs'!$B:$B, $G$3,'VISSIM Link Segment Outputs'!$A:$A, "AVG",'VISSIM Link Segment Outputs'!$D:$D, G64),"")</f>
        <v/>
      </c>
      <c r="X64" s="667" t="str">
        <f ca="1">IFERROR(AVERAGEIFS('VISSIM Link Segment Outputs'!$M:$M, 'VISSIM DCP Outputs'!$B:$B, $G$3,'VISSIM Link Segment Outputs'!$A:$A, "AVG",'VISSIM Link Segment Outputs'!$D:$D, H64),"")</f>
        <v/>
      </c>
      <c r="Y64" s="446"/>
      <c r="Z64" s="445" t="str">
        <f>IFERROR(AVERAGEIFS('VISSIM Link Segment Outputs'!$I:$I, 'VISSIM DCP Outputs'!$B:$B, $G$3, 'VISSIM Link Segment Outputs'!$A:$A, "AVG",'VISSIM Link Segment Outputs'!$D:$D, D64),"")</f>
        <v/>
      </c>
      <c r="AA64" s="445" t="str">
        <f>IFERROR(AVERAGEIFS('VISSIM Link Segment Outputs'!$I:$I, 'VISSIM DCP Outputs'!$B:$B, $G$3, 'VISSIM Link Segment Outputs'!$A:$A, "AVG",'VISSIM Link Segment Outputs'!$D:$D, E64),"")</f>
        <v/>
      </c>
      <c r="AB64" s="445" t="str">
        <f>IFERROR(AVERAGEIFS('VISSIM Link Segment Outputs'!$I:$I, 'VISSIM DCP Outputs'!$B:$B, $G$3, 'VISSIM Link Segment Outputs'!$A:$A, "AVG",'VISSIM Link Segment Outputs'!$D:$D, F64),"")</f>
        <v/>
      </c>
      <c r="AC64" s="445" t="str">
        <f>IFERROR(AVERAGEIFS('VISSIM Link Segment Outputs'!$I:$I, 'VISSIM DCP Outputs'!$B:$B, $G$3, 'VISSIM Link Segment Outputs'!$A:$A, "AVG",'VISSIM Link Segment Outputs'!$D:$D, G64),"")</f>
        <v/>
      </c>
      <c r="AD64" s="445" t="str">
        <f>IFERROR(AVERAGEIFS('VISSIM Link Segment Outputs'!$I:$I, 'VISSIM DCP Outputs'!$B:$B, $G$3, 'VISSIM Link Segment Outputs'!$A:$A, "AVG",'VISSIM Link Segment Outputs'!$D:$D, H64),"")</f>
        <v/>
      </c>
      <c r="AE64" s="446"/>
      <c r="AF64" s="445" t="str">
        <f>IFERROR(AVERAGEIFS('VISSIM Link Segment Outputs'!$E:$E, 'VISSIM DCP Outputs'!$B:$B, $G$3, 'VISSIM Link Segment Outputs'!$A:$A, "AVG",'VISSIM Link Segment Outputs'!$D:$D, D64),"")</f>
        <v/>
      </c>
      <c r="AG64" s="445" t="str">
        <f>IFERROR(AVERAGEIFS('VISSIM Link Segment Outputs'!$E:$E, 'VISSIM DCP Outputs'!$B:$B, $G$3, 'VISSIM Link Segment Outputs'!$A:$A, "AVG",'VISSIM Link Segment Outputs'!$D:$D, E64),"")</f>
        <v/>
      </c>
      <c r="AH64" s="445" t="str">
        <f>IFERROR(AVERAGEIFS('VISSIM Link Segment Outputs'!$E:$E, 'VISSIM DCP Outputs'!$B:$B, $G$3, 'VISSIM Link Segment Outputs'!$A:$A, "AVG",'VISSIM Link Segment Outputs'!$D:$D, F64),"")</f>
        <v/>
      </c>
      <c r="AI64" s="445" t="str">
        <f>IFERROR(AVERAGEIFS('VISSIM Link Segment Outputs'!$E:$E, 'VISSIM DCP Outputs'!$B:$B, $G$3, 'VISSIM Link Segment Outputs'!$A:$A, "AVG",'VISSIM Link Segment Outputs'!$D:$D, G64),"")</f>
        <v/>
      </c>
      <c r="AJ64" s="445" t="str">
        <f>IFERROR(AVERAGEIFS('VISSIM Link Segment Outputs'!$E:$E, 'VISSIM DCP Outputs'!$B:$B, $G$3, 'VISSIM Link Segment Outputs'!$A:$A, "AVG",'VISSIM Link Segment Outputs'!$D:$D, H64),"")</f>
        <v/>
      </c>
      <c r="AK64" s="547"/>
      <c r="AL64" s="667">
        <f ca="1">IFERROR(SUMIFS('VISSIM Link Segment Outputs'!$Q:$Q, 'VISSIM DCP Outputs'!$B:$B, $G$3, 'VISSIM Link Segment Outputs'!$A:$A, "AVG",'VISSIM Link Segment Outputs'!$D:$D, D64),"")</f>
        <v>0</v>
      </c>
      <c r="AM64" s="667">
        <f ca="1">IFERROR(SUMIFS('VISSIM Link Segment Outputs'!$Q:$Q, 'VISSIM DCP Outputs'!$B:$B, $G$3, 'VISSIM Link Segment Outputs'!$A:$A, "AVG",'VISSIM Link Segment Outputs'!$D:$D, E64),"")</f>
        <v>0</v>
      </c>
      <c r="AN64" s="667">
        <f ca="1">IFERROR(SUMIFS('VISSIM Link Segment Outputs'!$Q:$Q, 'VISSIM DCP Outputs'!$B:$B, $G$3, 'VISSIM Link Segment Outputs'!$A:$A, "AVG",'VISSIM Link Segment Outputs'!$D:$D, F64),"")</f>
        <v>0</v>
      </c>
      <c r="AO64" s="667">
        <f ca="1">IFERROR(SUMIFS('VISSIM Link Segment Outputs'!$Q:$Q, 'VISSIM DCP Outputs'!$B:$B, $G$3, 'VISSIM Link Segment Outputs'!$A:$A, "AVG",'VISSIM Link Segment Outputs'!$D:$D, G64),"")</f>
        <v>0</v>
      </c>
      <c r="AP64" s="667">
        <f ca="1">IFERROR(SUMIFS('VISSIM Link Segment Outputs'!$Q:$Q, 'VISSIM DCP Outputs'!$B:$B, $G$3, 'VISSIM Link Segment Outputs'!$A:$A, "AVG",'VISSIM Link Segment Outputs'!$D:$D, H64),"")</f>
        <v>0</v>
      </c>
      <c r="AQ64" s="547"/>
      <c r="AR64" s="680" t="str">
        <f ca="1">IFERROR(AVERAGEIFS('VISSIM Link Segment Outputs'!$R:$R, 'VISSIM Link Segment Outputs'!$A:$A, "AVG",'VISSIM Link Segment Outputs'!$D:$D, D64),"")</f>
        <v/>
      </c>
    </row>
    <row r="65" spans="1:44" x14ac:dyDescent="0.35">
      <c r="A65" s="551" t="str">
        <f t="shared" si="1"/>
        <v>H</v>
      </c>
      <c r="B65" s="150">
        <f>'Input - Freeways'!$B63</f>
        <v>59</v>
      </c>
      <c r="C65" s="150">
        <f>INDEX('Input - Freeways'!$B$4:$AG$105,MATCH($B65,'Input - Freeways'!$B$4:$B$105,0),MATCH(C$6,'Input - Freeways'!$B$4:$AG$4,0))</f>
        <v>0</v>
      </c>
      <c r="D65" s="150" t="str">
        <f t="shared" si="6"/>
        <v>0</v>
      </c>
      <c r="E65" s="150" t="str">
        <f t="shared" si="6"/>
        <v/>
      </c>
      <c r="F65" s="150" t="str">
        <f t="shared" si="6"/>
        <v/>
      </c>
      <c r="G65" s="150" t="str">
        <f t="shared" si="6"/>
        <v/>
      </c>
      <c r="H65" s="150" t="str">
        <f t="shared" si="6"/>
        <v/>
      </c>
      <c r="J65" s="377">
        <f>'Input - Freeways'!$C63</f>
        <v>0</v>
      </c>
      <c r="K65" s="406">
        <f>'Input - Freeways'!$D63</f>
        <v>0</v>
      </c>
      <c r="L65" s="267">
        <f>'Input - Freeways'!$E63</f>
        <v>0</v>
      </c>
      <c r="M65" s="679">
        <f>'Input - Freeways'!$F63</f>
        <v>0</v>
      </c>
      <c r="N65" s="391" t="str" cm="1">
        <f t="array" aca="1" ref="N65" ca="1">_xlfn.SWITCH(fwy_moe_type,"DCM",AVERAGEIFS('VISSIM DCP Outputs'!$D:$D, 'VISSIM DCP Outputs'!$B:$B, $E$3,'VISSIM DCP Outputs'!$C:$C,$C65),"Link Eval","--")</f>
        <v>--</v>
      </c>
      <c r="O65" s="264" t="str" cm="1">
        <f t="array" aca="1" ref="O65" ca="1">_xlfn.SWITCH(fwy_moe_type,"DCM",AVERAGEIFS('VISSIM DCP Outputs'!$G:$G, 'VISSIM DCP Outputs'!$B:$B, $E$3,'VISSIM DCP Outputs'!$C:$C,$C65),"Link Eval","--")</f>
        <v>--</v>
      </c>
      <c r="P65" s="695" t="str">
        <f t="shared" ca="1" si="3"/>
        <v>--</v>
      </c>
      <c r="Q65" s="264" t="str">
        <f t="shared" ca="1" si="4"/>
        <v>--</v>
      </c>
      <c r="R65" s="378" t="str">
        <f t="shared" ca="1" si="5"/>
        <v>--</v>
      </c>
      <c r="S65" s="547"/>
      <c r="T65" s="667" t="str">
        <f ca="1">IFERROR(AVERAGEIFS('VISSIM Link Segment Outputs'!$M:$M, 'VISSIM DCP Outputs'!$B:$B, $G$3,'VISSIM Link Segment Outputs'!$A:$A, "AVG",'VISSIM Link Segment Outputs'!$D:$D, D65),"")</f>
        <v/>
      </c>
      <c r="U65" s="667" t="str">
        <f ca="1">IFERROR(AVERAGEIFS('VISSIM Link Segment Outputs'!$M:$M, 'VISSIM DCP Outputs'!$B:$B, $G$3,'VISSIM Link Segment Outputs'!$A:$A, "AVG",'VISSIM Link Segment Outputs'!$D:$D, E65),"")</f>
        <v/>
      </c>
      <c r="V65" s="667" t="str">
        <f ca="1">IFERROR(AVERAGEIFS('VISSIM Link Segment Outputs'!$M:$M, 'VISSIM DCP Outputs'!$B:$B, $G$3,'VISSIM Link Segment Outputs'!$A:$A, "AVG",'VISSIM Link Segment Outputs'!$D:$D, F65),"")</f>
        <v/>
      </c>
      <c r="W65" s="667" t="str">
        <f ca="1">IFERROR(AVERAGEIFS('VISSIM Link Segment Outputs'!$M:$M, 'VISSIM DCP Outputs'!$B:$B, $G$3,'VISSIM Link Segment Outputs'!$A:$A, "AVG",'VISSIM Link Segment Outputs'!$D:$D, G65),"")</f>
        <v/>
      </c>
      <c r="X65" s="667" t="str">
        <f ca="1">IFERROR(AVERAGEIFS('VISSIM Link Segment Outputs'!$M:$M, 'VISSIM DCP Outputs'!$B:$B, $G$3,'VISSIM Link Segment Outputs'!$A:$A, "AVG",'VISSIM Link Segment Outputs'!$D:$D, H65),"")</f>
        <v/>
      </c>
      <c r="Y65" s="446"/>
      <c r="Z65" s="445" t="str">
        <f>IFERROR(AVERAGEIFS('VISSIM Link Segment Outputs'!$I:$I, 'VISSIM DCP Outputs'!$B:$B, $G$3, 'VISSIM Link Segment Outputs'!$A:$A, "AVG",'VISSIM Link Segment Outputs'!$D:$D, D65),"")</f>
        <v/>
      </c>
      <c r="AA65" s="445" t="str">
        <f>IFERROR(AVERAGEIFS('VISSIM Link Segment Outputs'!$I:$I, 'VISSIM DCP Outputs'!$B:$B, $G$3, 'VISSIM Link Segment Outputs'!$A:$A, "AVG",'VISSIM Link Segment Outputs'!$D:$D, E65),"")</f>
        <v/>
      </c>
      <c r="AB65" s="445" t="str">
        <f>IFERROR(AVERAGEIFS('VISSIM Link Segment Outputs'!$I:$I, 'VISSIM DCP Outputs'!$B:$B, $G$3, 'VISSIM Link Segment Outputs'!$A:$A, "AVG",'VISSIM Link Segment Outputs'!$D:$D, F65),"")</f>
        <v/>
      </c>
      <c r="AC65" s="445" t="str">
        <f>IFERROR(AVERAGEIFS('VISSIM Link Segment Outputs'!$I:$I, 'VISSIM DCP Outputs'!$B:$B, $G$3, 'VISSIM Link Segment Outputs'!$A:$A, "AVG",'VISSIM Link Segment Outputs'!$D:$D, G65),"")</f>
        <v/>
      </c>
      <c r="AD65" s="445" t="str">
        <f>IFERROR(AVERAGEIFS('VISSIM Link Segment Outputs'!$I:$I, 'VISSIM DCP Outputs'!$B:$B, $G$3, 'VISSIM Link Segment Outputs'!$A:$A, "AVG",'VISSIM Link Segment Outputs'!$D:$D, H65),"")</f>
        <v/>
      </c>
      <c r="AE65" s="446"/>
      <c r="AF65" s="445" t="str">
        <f>IFERROR(AVERAGEIFS('VISSIM Link Segment Outputs'!$E:$E, 'VISSIM DCP Outputs'!$B:$B, $G$3, 'VISSIM Link Segment Outputs'!$A:$A, "AVG",'VISSIM Link Segment Outputs'!$D:$D, D65),"")</f>
        <v/>
      </c>
      <c r="AG65" s="445" t="str">
        <f>IFERROR(AVERAGEIFS('VISSIM Link Segment Outputs'!$E:$E, 'VISSIM DCP Outputs'!$B:$B, $G$3, 'VISSIM Link Segment Outputs'!$A:$A, "AVG",'VISSIM Link Segment Outputs'!$D:$D, E65),"")</f>
        <v/>
      </c>
      <c r="AH65" s="445" t="str">
        <f>IFERROR(AVERAGEIFS('VISSIM Link Segment Outputs'!$E:$E, 'VISSIM DCP Outputs'!$B:$B, $G$3, 'VISSIM Link Segment Outputs'!$A:$A, "AVG",'VISSIM Link Segment Outputs'!$D:$D, F65),"")</f>
        <v/>
      </c>
      <c r="AI65" s="445" t="str">
        <f>IFERROR(AVERAGEIFS('VISSIM Link Segment Outputs'!$E:$E, 'VISSIM DCP Outputs'!$B:$B, $G$3, 'VISSIM Link Segment Outputs'!$A:$A, "AVG",'VISSIM Link Segment Outputs'!$D:$D, G65),"")</f>
        <v/>
      </c>
      <c r="AJ65" s="445" t="str">
        <f>IFERROR(AVERAGEIFS('VISSIM Link Segment Outputs'!$E:$E, 'VISSIM DCP Outputs'!$B:$B, $G$3, 'VISSIM Link Segment Outputs'!$A:$A, "AVG",'VISSIM Link Segment Outputs'!$D:$D, H65),"")</f>
        <v/>
      </c>
      <c r="AK65" s="547"/>
      <c r="AL65" s="667">
        <f ca="1">IFERROR(SUMIFS('VISSIM Link Segment Outputs'!$Q:$Q, 'VISSIM DCP Outputs'!$B:$B, $G$3, 'VISSIM Link Segment Outputs'!$A:$A, "AVG",'VISSIM Link Segment Outputs'!$D:$D, D65),"")</f>
        <v>0</v>
      </c>
      <c r="AM65" s="667">
        <f ca="1">IFERROR(SUMIFS('VISSIM Link Segment Outputs'!$Q:$Q, 'VISSIM DCP Outputs'!$B:$B, $G$3, 'VISSIM Link Segment Outputs'!$A:$A, "AVG",'VISSIM Link Segment Outputs'!$D:$D, E65),"")</f>
        <v>0</v>
      </c>
      <c r="AN65" s="667">
        <f ca="1">IFERROR(SUMIFS('VISSIM Link Segment Outputs'!$Q:$Q, 'VISSIM DCP Outputs'!$B:$B, $G$3, 'VISSIM Link Segment Outputs'!$A:$A, "AVG",'VISSIM Link Segment Outputs'!$D:$D, F65),"")</f>
        <v>0</v>
      </c>
      <c r="AO65" s="667">
        <f ca="1">IFERROR(SUMIFS('VISSIM Link Segment Outputs'!$Q:$Q, 'VISSIM DCP Outputs'!$B:$B, $G$3, 'VISSIM Link Segment Outputs'!$A:$A, "AVG",'VISSIM Link Segment Outputs'!$D:$D, G65),"")</f>
        <v>0</v>
      </c>
      <c r="AP65" s="667">
        <f ca="1">IFERROR(SUMIFS('VISSIM Link Segment Outputs'!$Q:$Q, 'VISSIM DCP Outputs'!$B:$B, $G$3, 'VISSIM Link Segment Outputs'!$A:$A, "AVG",'VISSIM Link Segment Outputs'!$D:$D, H65),"")</f>
        <v>0</v>
      </c>
      <c r="AQ65" s="547"/>
      <c r="AR65" s="680" t="str">
        <f ca="1">IFERROR(AVERAGEIFS('VISSIM Link Segment Outputs'!$R:$R, 'VISSIM Link Segment Outputs'!$A:$A, "AVG",'VISSIM Link Segment Outputs'!$D:$D, D65),"")</f>
        <v/>
      </c>
    </row>
    <row r="66" spans="1:44" x14ac:dyDescent="0.35">
      <c r="A66" s="551" t="str">
        <f t="shared" si="1"/>
        <v>H</v>
      </c>
      <c r="B66" s="150">
        <f>'Input - Freeways'!$B64</f>
        <v>60</v>
      </c>
      <c r="C66" s="150">
        <f>INDEX('Input - Freeways'!$B$4:$AG$105,MATCH($B66,'Input - Freeways'!$B$4:$B$105,0),MATCH(C$6,'Input - Freeways'!$B$4:$AG$4,0))</f>
        <v>0</v>
      </c>
      <c r="D66" s="150" t="str">
        <f t="shared" si="6"/>
        <v>0</v>
      </c>
      <c r="E66" s="150" t="str">
        <f t="shared" si="6"/>
        <v/>
      </c>
      <c r="F66" s="150" t="str">
        <f t="shared" si="6"/>
        <v/>
      </c>
      <c r="G66" s="150" t="str">
        <f t="shared" si="6"/>
        <v/>
      </c>
      <c r="H66" s="150" t="str">
        <f t="shared" si="6"/>
        <v/>
      </c>
      <c r="J66" s="377">
        <f>'Input - Freeways'!$C64</f>
        <v>0</v>
      </c>
      <c r="K66" s="406">
        <f>'Input - Freeways'!$D64</f>
        <v>0</v>
      </c>
      <c r="L66" s="267">
        <f>'Input - Freeways'!$E64</f>
        <v>0</v>
      </c>
      <c r="M66" s="679">
        <f>'Input - Freeways'!$F64</f>
        <v>0</v>
      </c>
      <c r="N66" s="391" t="str" cm="1">
        <f t="array" aca="1" ref="N66" ca="1">_xlfn.SWITCH(fwy_moe_type,"DCM",AVERAGEIFS('VISSIM DCP Outputs'!$D:$D, 'VISSIM DCP Outputs'!$B:$B, $E$3,'VISSIM DCP Outputs'!$C:$C,$C66),"Link Eval","--")</f>
        <v>--</v>
      </c>
      <c r="O66" s="264" t="str" cm="1">
        <f t="array" aca="1" ref="O66" ca="1">_xlfn.SWITCH(fwy_moe_type,"DCM",AVERAGEIFS('VISSIM DCP Outputs'!$G:$G, 'VISSIM DCP Outputs'!$B:$B, $E$3,'VISSIM DCP Outputs'!$C:$C,$C66),"Link Eval","--")</f>
        <v>--</v>
      </c>
      <c r="P66" s="695" t="str">
        <f t="shared" ca="1" si="3"/>
        <v>--</v>
      </c>
      <c r="Q66" s="264" t="str">
        <f t="shared" ca="1" si="4"/>
        <v>--</v>
      </c>
      <c r="R66" s="378" t="str">
        <f t="shared" ca="1" si="5"/>
        <v>--</v>
      </c>
      <c r="S66" s="547"/>
      <c r="T66" s="667" t="str">
        <f ca="1">IFERROR(AVERAGEIFS('VISSIM Link Segment Outputs'!$M:$M, 'VISSIM DCP Outputs'!$B:$B, $G$3,'VISSIM Link Segment Outputs'!$A:$A, "AVG",'VISSIM Link Segment Outputs'!$D:$D, D66),"")</f>
        <v/>
      </c>
      <c r="U66" s="667" t="str">
        <f ca="1">IFERROR(AVERAGEIFS('VISSIM Link Segment Outputs'!$M:$M, 'VISSIM DCP Outputs'!$B:$B, $G$3,'VISSIM Link Segment Outputs'!$A:$A, "AVG",'VISSIM Link Segment Outputs'!$D:$D, E66),"")</f>
        <v/>
      </c>
      <c r="V66" s="667" t="str">
        <f ca="1">IFERROR(AVERAGEIFS('VISSIM Link Segment Outputs'!$M:$M, 'VISSIM DCP Outputs'!$B:$B, $G$3,'VISSIM Link Segment Outputs'!$A:$A, "AVG",'VISSIM Link Segment Outputs'!$D:$D, F66),"")</f>
        <v/>
      </c>
      <c r="W66" s="667" t="str">
        <f ca="1">IFERROR(AVERAGEIFS('VISSIM Link Segment Outputs'!$M:$M, 'VISSIM DCP Outputs'!$B:$B, $G$3,'VISSIM Link Segment Outputs'!$A:$A, "AVG",'VISSIM Link Segment Outputs'!$D:$D, G66),"")</f>
        <v/>
      </c>
      <c r="X66" s="667" t="str">
        <f ca="1">IFERROR(AVERAGEIFS('VISSIM Link Segment Outputs'!$M:$M, 'VISSIM DCP Outputs'!$B:$B, $G$3,'VISSIM Link Segment Outputs'!$A:$A, "AVG",'VISSIM Link Segment Outputs'!$D:$D, H66),"")</f>
        <v/>
      </c>
      <c r="Y66" s="446"/>
      <c r="Z66" s="445" t="str">
        <f>IFERROR(AVERAGEIFS('VISSIM Link Segment Outputs'!$I:$I, 'VISSIM DCP Outputs'!$B:$B, $G$3, 'VISSIM Link Segment Outputs'!$A:$A, "AVG",'VISSIM Link Segment Outputs'!$D:$D, D66),"")</f>
        <v/>
      </c>
      <c r="AA66" s="445" t="str">
        <f>IFERROR(AVERAGEIFS('VISSIM Link Segment Outputs'!$I:$I, 'VISSIM DCP Outputs'!$B:$B, $G$3, 'VISSIM Link Segment Outputs'!$A:$A, "AVG",'VISSIM Link Segment Outputs'!$D:$D, E66),"")</f>
        <v/>
      </c>
      <c r="AB66" s="445" t="str">
        <f>IFERROR(AVERAGEIFS('VISSIM Link Segment Outputs'!$I:$I, 'VISSIM DCP Outputs'!$B:$B, $G$3, 'VISSIM Link Segment Outputs'!$A:$A, "AVG",'VISSIM Link Segment Outputs'!$D:$D, F66),"")</f>
        <v/>
      </c>
      <c r="AC66" s="445" t="str">
        <f>IFERROR(AVERAGEIFS('VISSIM Link Segment Outputs'!$I:$I, 'VISSIM DCP Outputs'!$B:$B, $G$3, 'VISSIM Link Segment Outputs'!$A:$A, "AVG",'VISSIM Link Segment Outputs'!$D:$D, G66),"")</f>
        <v/>
      </c>
      <c r="AD66" s="445" t="str">
        <f>IFERROR(AVERAGEIFS('VISSIM Link Segment Outputs'!$I:$I, 'VISSIM DCP Outputs'!$B:$B, $G$3, 'VISSIM Link Segment Outputs'!$A:$A, "AVG",'VISSIM Link Segment Outputs'!$D:$D, H66),"")</f>
        <v/>
      </c>
      <c r="AE66" s="446"/>
      <c r="AF66" s="445" t="str">
        <f>IFERROR(AVERAGEIFS('VISSIM Link Segment Outputs'!$E:$E, 'VISSIM DCP Outputs'!$B:$B, $G$3, 'VISSIM Link Segment Outputs'!$A:$A, "AVG",'VISSIM Link Segment Outputs'!$D:$D, D66),"")</f>
        <v/>
      </c>
      <c r="AG66" s="445" t="str">
        <f>IFERROR(AVERAGEIFS('VISSIM Link Segment Outputs'!$E:$E, 'VISSIM DCP Outputs'!$B:$B, $G$3, 'VISSIM Link Segment Outputs'!$A:$A, "AVG",'VISSIM Link Segment Outputs'!$D:$D, E66),"")</f>
        <v/>
      </c>
      <c r="AH66" s="445" t="str">
        <f>IFERROR(AVERAGEIFS('VISSIM Link Segment Outputs'!$E:$E, 'VISSIM DCP Outputs'!$B:$B, $G$3, 'VISSIM Link Segment Outputs'!$A:$A, "AVG",'VISSIM Link Segment Outputs'!$D:$D, F66),"")</f>
        <v/>
      </c>
      <c r="AI66" s="445" t="str">
        <f>IFERROR(AVERAGEIFS('VISSIM Link Segment Outputs'!$E:$E, 'VISSIM DCP Outputs'!$B:$B, $G$3, 'VISSIM Link Segment Outputs'!$A:$A, "AVG",'VISSIM Link Segment Outputs'!$D:$D, G66),"")</f>
        <v/>
      </c>
      <c r="AJ66" s="445" t="str">
        <f>IFERROR(AVERAGEIFS('VISSIM Link Segment Outputs'!$E:$E, 'VISSIM DCP Outputs'!$B:$B, $G$3, 'VISSIM Link Segment Outputs'!$A:$A, "AVG",'VISSIM Link Segment Outputs'!$D:$D, H66),"")</f>
        <v/>
      </c>
      <c r="AK66" s="547"/>
      <c r="AL66" s="667">
        <f ca="1">IFERROR(SUMIFS('VISSIM Link Segment Outputs'!$Q:$Q, 'VISSIM DCP Outputs'!$B:$B, $G$3, 'VISSIM Link Segment Outputs'!$A:$A, "AVG",'VISSIM Link Segment Outputs'!$D:$D, D66),"")</f>
        <v>0</v>
      </c>
      <c r="AM66" s="667">
        <f ca="1">IFERROR(SUMIFS('VISSIM Link Segment Outputs'!$Q:$Q, 'VISSIM DCP Outputs'!$B:$B, $G$3, 'VISSIM Link Segment Outputs'!$A:$A, "AVG",'VISSIM Link Segment Outputs'!$D:$D, E66),"")</f>
        <v>0</v>
      </c>
      <c r="AN66" s="667">
        <f ca="1">IFERROR(SUMIFS('VISSIM Link Segment Outputs'!$Q:$Q, 'VISSIM DCP Outputs'!$B:$B, $G$3, 'VISSIM Link Segment Outputs'!$A:$A, "AVG",'VISSIM Link Segment Outputs'!$D:$D, F66),"")</f>
        <v>0</v>
      </c>
      <c r="AO66" s="667">
        <f ca="1">IFERROR(SUMIFS('VISSIM Link Segment Outputs'!$Q:$Q, 'VISSIM DCP Outputs'!$B:$B, $G$3, 'VISSIM Link Segment Outputs'!$A:$A, "AVG",'VISSIM Link Segment Outputs'!$D:$D, G66),"")</f>
        <v>0</v>
      </c>
      <c r="AP66" s="667">
        <f ca="1">IFERROR(SUMIFS('VISSIM Link Segment Outputs'!$Q:$Q, 'VISSIM DCP Outputs'!$B:$B, $G$3, 'VISSIM Link Segment Outputs'!$A:$A, "AVG",'VISSIM Link Segment Outputs'!$D:$D, H66),"")</f>
        <v>0</v>
      </c>
      <c r="AQ66" s="547"/>
      <c r="AR66" s="680" t="str">
        <f ca="1">IFERROR(AVERAGEIFS('VISSIM Link Segment Outputs'!$R:$R, 'VISSIM Link Segment Outputs'!$A:$A, "AVG",'VISSIM Link Segment Outputs'!$D:$D, D66),"")</f>
        <v/>
      </c>
    </row>
    <row r="67" spans="1:44" x14ac:dyDescent="0.35">
      <c r="A67" s="551" t="str">
        <f t="shared" si="1"/>
        <v>H</v>
      </c>
      <c r="B67" s="150">
        <f>'Input - Freeways'!$B65</f>
        <v>61</v>
      </c>
      <c r="C67" s="150">
        <f>INDEX('Input - Freeways'!$B$4:$AG$105,MATCH($B67,'Input - Freeways'!$B$4:$B$105,0),MATCH(C$6,'Input - Freeways'!$B$4:$AG$4,0))</f>
        <v>0</v>
      </c>
      <c r="D67" s="150" t="str">
        <f t="shared" si="6"/>
        <v>0</v>
      </c>
      <c r="E67" s="150" t="str">
        <f t="shared" si="6"/>
        <v/>
      </c>
      <c r="F67" s="150" t="str">
        <f t="shared" si="6"/>
        <v/>
      </c>
      <c r="G67" s="150" t="str">
        <f t="shared" si="6"/>
        <v/>
      </c>
      <c r="H67" s="150" t="str">
        <f t="shared" si="6"/>
        <v/>
      </c>
      <c r="J67" s="377">
        <f>'Input - Freeways'!$C65</f>
        <v>0</v>
      </c>
      <c r="K67" s="406">
        <f>'Input - Freeways'!$D65</f>
        <v>0</v>
      </c>
      <c r="L67" s="267">
        <f>'Input - Freeways'!$E65</f>
        <v>0</v>
      </c>
      <c r="M67" s="679">
        <f>'Input - Freeways'!$F65</f>
        <v>0</v>
      </c>
      <c r="N67" s="391" t="str" cm="1">
        <f t="array" aca="1" ref="N67" ca="1">_xlfn.SWITCH(fwy_moe_type,"DCM",AVERAGEIFS('VISSIM DCP Outputs'!$D:$D, 'VISSIM DCP Outputs'!$B:$B, $E$3,'VISSIM DCP Outputs'!$C:$C,$C67),"Link Eval","--")</f>
        <v>--</v>
      </c>
      <c r="O67" s="264" t="str" cm="1">
        <f t="array" aca="1" ref="O67" ca="1">_xlfn.SWITCH(fwy_moe_type,"DCM",AVERAGEIFS('VISSIM DCP Outputs'!$G:$G, 'VISSIM DCP Outputs'!$B:$B, $E$3,'VISSIM DCP Outputs'!$C:$C,$C67),"Link Eval","--")</f>
        <v>--</v>
      </c>
      <c r="P67" s="695" t="str">
        <f t="shared" ca="1" si="3"/>
        <v>--</v>
      </c>
      <c r="Q67" s="264" t="str">
        <f t="shared" ca="1" si="4"/>
        <v>--</v>
      </c>
      <c r="R67" s="378" t="str">
        <f t="shared" ca="1" si="5"/>
        <v>--</v>
      </c>
      <c r="S67" s="547"/>
      <c r="T67" s="667" t="str">
        <f ca="1">IFERROR(AVERAGEIFS('VISSIM Link Segment Outputs'!$M:$M, 'VISSIM DCP Outputs'!$B:$B, $G$3,'VISSIM Link Segment Outputs'!$A:$A, "AVG",'VISSIM Link Segment Outputs'!$D:$D, D67),"")</f>
        <v/>
      </c>
      <c r="U67" s="667" t="str">
        <f ca="1">IFERROR(AVERAGEIFS('VISSIM Link Segment Outputs'!$M:$M, 'VISSIM DCP Outputs'!$B:$B, $G$3,'VISSIM Link Segment Outputs'!$A:$A, "AVG",'VISSIM Link Segment Outputs'!$D:$D, E67),"")</f>
        <v/>
      </c>
      <c r="V67" s="667" t="str">
        <f ca="1">IFERROR(AVERAGEIFS('VISSIM Link Segment Outputs'!$M:$M, 'VISSIM DCP Outputs'!$B:$B, $G$3,'VISSIM Link Segment Outputs'!$A:$A, "AVG",'VISSIM Link Segment Outputs'!$D:$D, F67),"")</f>
        <v/>
      </c>
      <c r="W67" s="667" t="str">
        <f ca="1">IFERROR(AVERAGEIFS('VISSIM Link Segment Outputs'!$M:$M, 'VISSIM DCP Outputs'!$B:$B, $G$3,'VISSIM Link Segment Outputs'!$A:$A, "AVG",'VISSIM Link Segment Outputs'!$D:$D, G67),"")</f>
        <v/>
      </c>
      <c r="X67" s="667" t="str">
        <f ca="1">IFERROR(AVERAGEIFS('VISSIM Link Segment Outputs'!$M:$M, 'VISSIM DCP Outputs'!$B:$B, $G$3,'VISSIM Link Segment Outputs'!$A:$A, "AVG",'VISSIM Link Segment Outputs'!$D:$D, H67),"")</f>
        <v/>
      </c>
      <c r="Y67" s="446"/>
      <c r="Z67" s="445" t="str">
        <f>IFERROR(AVERAGEIFS('VISSIM Link Segment Outputs'!$I:$I, 'VISSIM DCP Outputs'!$B:$B, $G$3, 'VISSIM Link Segment Outputs'!$A:$A, "AVG",'VISSIM Link Segment Outputs'!$D:$D, D67),"")</f>
        <v/>
      </c>
      <c r="AA67" s="445" t="str">
        <f>IFERROR(AVERAGEIFS('VISSIM Link Segment Outputs'!$I:$I, 'VISSIM DCP Outputs'!$B:$B, $G$3, 'VISSIM Link Segment Outputs'!$A:$A, "AVG",'VISSIM Link Segment Outputs'!$D:$D, E67),"")</f>
        <v/>
      </c>
      <c r="AB67" s="445" t="str">
        <f>IFERROR(AVERAGEIFS('VISSIM Link Segment Outputs'!$I:$I, 'VISSIM DCP Outputs'!$B:$B, $G$3, 'VISSIM Link Segment Outputs'!$A:$A, "AVG",'VISSIM Link Segment Outputs'!$D:$D, F67),"")</f>
        <v/>
      </c>
      <c r="AC67" s="445" t="str">
        <f>IFERROR(AVERAGEIFS('VISSIM Link Segment Outputs'!$I:$I, 'VISSIM DCP Outputs'!$B:$B, $G$3, 'VISSIM Link Segment Outputs'!$A:$A, "AVG",'VISSIM Link Segment Outputs'!$D:$D, G67),"")</f>
        <v/>
      </c>
      <c r="AD67" s="445" t="str">
        <f>IFERROR(AVERAGEIFS('VISSIM Link Segment Outputs'!$I:$I, 'VISSIM DCP Outputs'!$B:$B, $G$3, 'VISSIM Link Segment Outputs'!$A:$A, "AVG",'VISSIM Link Segment Outputs'!$D:$D, H67),"")</f>
        <v/>
      </c>
      <c r="AE67" s="446"/>
      <c r="AF67" s="445" t="str">
        <f>IFERROR(AVERAGEIFS('VISSIM Link Segment Outputs'!$E:$E, 'VISSIM DCP Outputs'!$B:$B, $G$3, 'VISSIM Link Segment Outputs'!$A:$A, "AVG",'VISSIM Link Segment Outputs'!$D:$D, D67),"")</f>
        <v/>
      </c>
      <c r="AG67" s="445" t="str">
        <f>IFERROR(AVERAGEIFS('VISSIM Link Segment Outputs'!$E:$E, 'VISSIM DCP Outputs'!$B:$B, $G$3, 'VISSIM Link Segment Outputs'!$A:$A, "AVG",'VISSIM Link Segment Outputs'!$D:$D, E67),"")</f>
        <v/>
      </c>
      <c r="AH67" s="445" t="str">
        <f>IFERROR(AVERAGEIFS('VISSIM Link Segment Outputs'!$E:$E, 'VISSIM DCP Outputs'!$B:$B, $G$3, 'VISSIM Link Segment Outputs'!$A:$A, "AVG",'VISSIM Link Segment Outputs'!$D:$D, F67),"")</f>
        <v/>
      </c>
      <c r="AI67" s="445" t="str">
        <f>IFERROR(AVERAGEIFS('VISSIM Link Segment Outputs'!$E:$E, 'VISSIM DCP Outputs'!$B:$B, $G$3, 'VISSIM Link Segment Outputs'!$A:$A, "AVG",'VISSIM Link Segment Outputs'!$D:$D, G67),"")</f>
        <v/>
      </c>
      <c r="AJ67" s="445" t="str">
        <f>IFERROR(AVERAGEIFS('VISSIM Link Segment Outputs'!$E:$E, 'VISSIM DCP Outputs'!$B:$B, $G$3, 'VISSIM Link Segment Outputs'!$A:$A, "AVG",'VISSIM Link Segment Outputs'!$D:$D, H67),"")</f>
        <v/>
      </c>
      <c r="AK67" s="547"/>
      <c r="AL67" s="667">
        <f ca="1">IFERROR(SUMIFS('VISSIM Link Segment Outputs'!$Q:$Q, 'VISSIM DCP Outputs'!$B:$B, $G$3, 'VISSIM Link Segment Outputs'!$A:$A, "AVG",'VISSIM Link Segment Outputs'!$D:$D, D67),"")</f>
        <v>0</v>
      </c>
      <c r="AM67" s="667">
        <f ca="1">IFERROR(SUMIFS('VISSIM Link Segment Outputs'!$Q:$Q, 'VISSIM DCP Outputs'!$B:$B, $G$3, 'VISSIM Link Segment Outputs'!$A:$A, "AVG",'VISSIM Link Segment Outputs'!$D:$D, E67),"")</f>
        <v>0</v>
      </c>
      <c r="AN67" s="667">
        <f ca="1">IFERROR(SUMIFS('VISSIM Link Segment Outputs'!$Q:$Q, 'VISSIM DCP Outputs'!$B:$B, $G$3, 'VISSIM Link Segment Outputs'!$A:$A, "AVG",'VISSIM Link Segment Outputs'!$D:$D, F67),"")</f>
        <v>0</v>
      </c>
      <c r="AO67" s="667">
        <f ca="1">IFERROR(SUMIFS('VISSIM Link Segment Outputs'!$Q:$Q, 'VISSIM DCP Outputs'!$B:$B, $G$3, 'VISSIM Link Segment Outputs'!$A:$A, "AVG",'VISSIM Link Segment Outputs'!$D:$D, G67),"")</f>
        <v>0</v>
      </c>
      <c r="AP67" s="667">
        <f ca="1">IFERROR(SUMIFS('VISSIM Link Segment Outputs'!$Q:$Q, 'VISSIM DCP Outputs'!$B:$B, $G$3, 'VISSIM Link Segment Outputs'!$A:$A, "AVG",'VISSIM Link Segment Outputs'!$D:$D, H67),"")</f>
        <v>0</v>
      </c>
      <c r="AQ67" s="547"/>
      <c r="AR67" s="680" t="str">
        <f ca="1">IFERROR(AVERAGEIFS('VISSIM Link Segment Outputs'!$R:$R, 'VISSIM Link Segment Outputs'!$A:$A, "AVG",'VISSIM Link Segment Outputs'!$D:$D, D67),"")</f>
        <v/>
      </c>
    </row>
    <row r="68" spans="1:44" x14ac:dyDescent="0.35">
      <c r="A68" s="551" t="str">
        <f t="shared" si="1"/>
        <v>H</v>
      </c>
      <c r="B68" s="150">
        <f>'Input - Freeways'!$B66</f>
        <v>62</v>
      </c>
      <c r="C68" s="150">
        <f>INDEX('Input - Freeways'!$B$4:$AG$105,MATCH($B68,'Input - Freeways'!$B$4:$B$105,0),MATCH(C$6,'Input - Freeways'!$B$4:$AG$4,0))</f>
        <v>0</v>
      </c>
      <c r="D68" s="150" t="str">
        <f t="shared" si="6"/>
        <v>0</v>
      </c>
      <c r="E68" s="150" t="str">
        <f t="shared" si="6"/>
        <v/>
      </c>
      <c r="F68" s="150" t="str">
        <f t="shared" si="6"/>
        <v/>
      </c>
      <c r="G68" s="150" t="str">
        <f t="shared" si="6"/>
        <v/>
      </c>
      <c r="H68" s="150" t="str">
        <f t="shared" si="6"/>
        <v/>
      </c>
      <c r="J68" s="377">
        <f>'Input - Freeways'!$C66</f>
        <v>0</v>
      </c>
      <c r="K68" s="406">
        <f>'Input - Freeways'!$D66</f>
        <v>0</v>
      </c>
      <c r="L68" s="267">
        <f>'Input - Freeways'!$E66</f>
        <v>0</v>
      </c>
      <c r="M68" s="679">
        <f>'Input - Freeways'!$F66</f>
        <v>0</v>
      </c>
      <c r="N68" s="391" t="str" cm="1">
        <f t="array" aca="1" ref="N68" ca="1">_xlfn.SWITCH(fwy_moe_type,"DCM",AVERAGEIFS('VISSIM DCP Outputs'!$D:$D, 'VISSIM DCP Outputs'!$B:$B, $E$3,'VISSIM DCP Outputs'!$C:$C,$C68),"Link Eval","--")</f>
        <v>--</v>
      </c>
      <c r="O68" s="264" t="str" cm="1">
        <f t="array" aca="1" ref="O68" ca="1">_xlfn.SWITCH(fwy_moe_type,"DCM",AVERAGEIFS('VISSIM DCP Outputs'!$G:$G, 'VISSIM DCP Outputs'!$B:$B, $E$3,'VISSIM DCP Outputs'!$C:$C,$C68),"Link Eval","--")</f>
        <v>--</v>
      </c>
      <c r="P68" s="695" t="str">
        <f t="shared" ca="1" si="3"/>
        <v>--</v>
      </c>
      <c r="Q68" s="264" t="str">
        <f t="shared" ca="1" si="4"/>
        <v>--</v>
      </c>
      <c r="R68" s="378" t="str">
        <f t="shared" ca="1" si="5"/>
        <v>--</v>
      </c>
      <c r="S68" s="547"/>
      <c r="T68" s="667" t="str">
        <f ca="1">IFERROR(AVERAGEIFS('VISSIM Link Segment Outputs'!$M:$M, 'VISSIM DCP Outputs'!$B:$B, $G$3,'VISSIM Link Segment Outputs'!$A:$A, "AVG",'VISSIM Link Segment Outputs'!$D:$D, D68),"")</f>
        <v/>
      </c>
      <c r="U68" s="667" t="str">
        <f ca="1">IFERROR(AVERAGEIFS('VISSIM Link Segment Outputs'!$M:$M, 'VISSIM DCP Outputs'!$B:$B, $G$3,'VISSIM Link Segment Outputs'!$A:$A, "AVG",'VISSIM Link Segment Outputs'!$D:$D, E68),"")</f>
        <v/>
      </c>
      <c r="V68" s="667" t="str">
        <f ca="1">IFERROR(AVERAGEIFS('VISSIM Link Segment Outputs'!$M:$M, 'VISSIM DCP Outputs'!$B:$B, $G$3,'VISSIM Link Segment Outputs'!$A:$A, "AVG",'VISSIM Link Segment Outputs'!$D:$D, F68),"")</f>
        <v/>
      </c>
      <c r="W68" s="667" t="str">
        <f ca="1">IFERROR(AVERAGEIFS('VISSIM Link Segment Outputs'!$M:$M, 'VISSIM DCP Outputs'!$B:$B, $G$3,'VISSIM Link Segment Outputs'!$A:$A, "AVG",'VISSIM Link Segment Outputs'!$D:$D, G68),"")</f>
        <v/>
      </c>
      <c r="X68" s="667" t="str">
        <f ca="1">IFERROR(AVERAGEIFS('VISSIM Link Segment Outputs'!$M:$M, 'VISSIM DCP Outputs'!$B:$B, $G$3,'VISSIM Link Segment Outputs'!$A:$A, "AVG",'VISSIM Link Segment Outputs'!$D:$D, H68),"")</f>
        <v/>
      </c>
      <c r="Y68" s="446"/>
      <c r="Z68" s="445" t="str">
        <f>IFERROR(AVERAGEIFS('VISSIM Link Segment Outputs'!$I:$I, 'VISSIM DCP Outputs'!$B:$B, $G$3, 'VISSIM Link Segment Outputs'!$A:$A, "AVG",'VISSIM Link Segment Outputs'!$D:$D, D68),"")</f>
        <v/>
      </c>
      <c r="AA68" s="445" t="str">
        <f>IFERROR(AVERAGEIFS('VISSIM Link Segment Outputs'!$I:$I, 'VISSIM DCP Outputs'!$B:$B, $G$3, 'VISSIM Link Segment Outputs'!$A:$A, "AVG",'VISSIM Link Segment Outputs'!$D:$D, E68),"")</f>
        <v/>
      </c>
      <c r="AB68" s="445" t="str">
        <f>IFERROR(AVERAGEIFS('VISSIM Link Segment Outputs'!$I:$I, 'VISSIM DCP Outputs'!$B:$B, $G$3, 'VISSIM Link Segment Outputs'!$A:$A, "AVG",'VISSIM Link Segment Outputs'!$D:$D, F68),"")</f>
        <v/>
      </c>
      <c r="AC68" s="445" t="str">
        <f>IFERROR(AVERAGEIFS('VISSIM Link Segment Outputs'!$I:$I, 'VISSIM DCP Outputs'!$B:$B, $G$3, 'VISSIM Link Segment Outputs'!$A:$A, "AVG",'VISSIM Link Segment Outputs'!$D:$D, G68),"")</f>
        <v/>
      </c>
      <c r="AD68" s="445" t="str">
        <f>IFERROR(AVERAGEIFS('VISSIM Link Segment Outputs'!$I:$I, 'VISSIM DCP Outputs'!$B:$B, $G$3, 'VISSIM Link Segment Outputs'!$A:$A, "AVG",'VISSIM Link Segment Outputs'!$D:$D, H68),"")</f>
        <v/>
      </c>
      <c r="AE68" s="446"/>
      <c r="AF68" s="445" t="str">
        <f>IFERROR(AVERAGEIFS('VISSIM Link Segment Outputs'!$E:$E, 'VISSIM DCP Outputs'!$B:$B, $G$3, 'VISSIM Link Segment Outputs'!$A:$A, "AVG",'VISSIM Link Segment Outputs'!$D:$D, D68),"")</f>
        <v/>
      </c>
      <c r="AG68" s="445" t="str">
        <f>IFERROR(AVERAGEIFS('VISSIM Link Segment Outputs'!$E:$E, 'VISSIM DCP Outputs'!$B:$B, $G$3, 'VISSIM Link Segment Outputs'!$A:$A, "AVG",'VISSIM Link Segment Outputs'!$D:$D, E68),"")</f>
        <v/>
      </c>
      <c r="AH68" s="445" t="str">
        <f>IFERROR(AVERAGEIFS('VISSIM Link Segment Outputs'!$E:$E, 'VISSIM DCP Outputs'!$B:$B, $G$3, 'VISSIM Link Segment Outputs'!$A:$A, "AVG",'VISSIM Link Segment Outputs'!$D:$D, F68),"")</f>
        <v/>
      </c>
      <c r="AI68" s="445" t="str">
        <f>IFERROR(AVERAGEIFS('VISSIM Link Segment Outputs'!$E:$E, 'VISSIM DCP Outputs'!$B:$B, $G$3, 'VISSIM Link Segment Outputs'!$A:$A, "AVG",'VISSIM Link Segment Outputs'!$D:$D, G68),"")</f>
        <v/>
      </c>
      <c r="AJ68" s="445" t="str">
        <f>IFERROR(AVERAGEIFS('VISSIM Link Segment Outputs'!$E:$E, 'VISSIM DCP Outputs'!$B:$B, $G$3, 'VISSIM Link Segment Outputs'!$A:$A, "AVG",'VISSIM Link Segment Outputs'!$D:$D, H68),"")</f>
        <v/>
      </c>
      <c r="AK68" s="547"/>
      <c r="AL68" s="667">
        <f ca="1">IFERROR(SUMIFS('VISSIM Link Segment Outputs'!$Q:$Q, 'VISSIM DCP Outputs'!$B:$B, $G$3, 'VISSIM Link Segment Outputs'!$A:$A, "AVG",'VISSIM Link Segment Outputs'!$D:$D, D68),"")</f>
        <v>0</v>
      </c>
      <c r="AM68" s="667">
        <f ca="1">IFERROR(SUMIFS('VISSIM Link Segment Outputs'!$Q:$Q, 'VISSIM DCP Outputs'!$B:$B, $G$3, 'VISSIM Link Segment Outputs'!$A:$A, "AVG",'VISSIM Link Segment Outputs'!$D:$D, E68),"")</f>
        <v>0</v>
      </c>
      <c r="AN68" s="667">
        <f ca="1">IFERROR(SUMIFS('VISSIM Link Segment Outputs'!$Q:$Q, 'VISSIM DCP Outputs'!$B:$B, $G$3, 'VISSIM Link Segment Outputs'!$A:$A, "AVG",'VISSIM Link Segment Outputs'!$D:$D, F68),"")</f>
        <v>0</v>
      </c>
      <c r="AO68" s="667">
        <f ca="1">IFERROR(SUMIFS('VISSIM Link Segment Outputs'!$Q:$Q, 'VISSIM DCP Outputs'!$B:$B, $G$3, 'VISSIM Link Segment Outputs'!$A:$A, "AVG",'VISSIM Link Segment Outputs'!$D:$D, G68),"")</f>
        <v>0</v>
      </c>
      <c r="AP68" s="667">
        <f ca="1">IFERROR(SUMIFS('VISSIM Link Segment Outputs'!$Q:$Q, 'VISSIM DCP Outputs'!$B:$B, $G$3, 'VISSIM Link Segment Outputs'!$A:$A, "AVG",'VISSIM Link Segment Outputs'!$D:$D, H68),"")</f>
        <v>0</v>
      </c>
      <c r="AQ68" s="547"/>
      <c r="AR68" s="680" t="str">
        <f ca="1">IFERROR(AVERAGEIFS('VISSIM Link Segment Outputs'!$R:$R, 'VISSIM Link Segment Outputs'!$A:$A, "AVG",'VISSIM Link Segment Outputs'!$D:$D, D68),"")</f>
        <v/>
      </c>
    </row>
    <row r="69" spans="1:44" x14ac:dyDescent="0.35">
      <c r="A69" s="551" t="str">
        <f t="shared" si="1"/>
        <v>H</v>
      </c>
      <c r="B69" s="150">
        <f>'Input - Freeways'!$B67</f>
        <v>63</v>
      </c>
      <c r="C69" s="150">
        <f>INDEX('Input - Freeways'!$B$4:$AG$105,MATCH($B69,'Input - Freeways'!$B$4:$B$105,0),MATCH(C$6,'Input - Freeways'!$B$4:$AG$4,0))</f>
        <v>0</v>
      </c>
      <c r="D69" s="150" t="str">
        <f t="shared" si="6"/>
        <v>0</v>
      </c>
      <c r="E69" s="150" t="str">
        <f t="shared" si="6"/>
        <v/>
      </c>
      <c r="F69" s="150" t="str">
        <f t="shared" si="6"/>
        <v/>
      </c>
      <c r="G69" s="150" t="str">
        <f t="shared" si="6"/>
        <v/>
      </c>
      <c r="H69" s="150" t="str">
        <f t="shared" si="6"/>
        <v/>
      </c>
      <c r="J69" s="377">
        <f>'Input - Freeways'!$C67</f>
        <v>0</v>
      </c>
      <c r="K69" s="406">
        <f>'Input - Freeways'!$D67</f>
        <v>0</v>
      </c>
      <c r="L69" s="267">
        <f>'Input - Freeways'!$E67</f>
        <v>0</v>
      </c>
      <c r="M69" s="679">
        <f>'Input - Freeways'!$F67</f>
        <v>0</v>
      </c>
      <c r="N69" s="391" t="str" cm="1">
        <f t="array" aca="1" ref="N69" ca="1">_xlfn.SWITCH(fwy_moe_type,"DCM",AVERAGEIFS('VISSIM DCP Outputs'!$D:$D, 'VISSIM DCP Outputs'!$B:$B, $E$3,'VISSIM DCP Outputs'!$C:$C,$C69),"Link Eval","--")</f>
        <v>--</v>
      </c>
      <c r="O69" s="264" t="str" cm="1">
        <f t="array" aca="1" ref="O69" ca="1">_xlfn.SWITCH(fwy_moe_type,"DCM",AVERAGEIFS('VISSIM DCP Outputs'!$G:$G, 'VISSIM DCP Outputs'!$B:$B, $E$3,'VISSIM DCP Outputs'!$C:$C,$C69),"Link Eval","--")</f>
        <v>--</v>
      </c>
      <c r="P69" s="695" t="str">
        <f t="shared" ca="1" si="3"/>
        <v>--</v>
      </c>
      <c r="Q69" s="264" t="str">
        <f t="shared" ca="1" si="4"/>
        <v>--</v>
      </c>
      <c r="R69" s="378" t="str">
        <f t="shared" ca="1" si="5"/>
        <v>--</v>
      </c>
      <c r="S69" s="547"/>
      <c r="T69" s="667" t="str">
        <f ca="1">IFERROR(AVERAGEIFS('VISSIM Link Segment Outputs'!$M:$M, 'VISSIM DCP Outputs'!$B:$B, $G$3,'VISSIM Link Segment Outputs'!$A:$A, "AVG",'VISSIM Link Segment Outputs'!$D:$D, D69),"")</f>
        <v/>
      </c>
      <c r="U69" s="667" t="str">
        <f ca="1">IFERROR(AVERAGEIFS('VISSIM Link Segment Outputs'!$M:$M, 'VISSIM DCP Outputs'!$B:$B, $G$3,'VISSIM Link Segment Outputs'!$A:$A, "AVG",'VISSIM Link Segment Outputs'!$D:$D, E69),"")</f>
        <v/>
      </c>
      <c r="V69" s="667" t="str">
        <f ca="1">IFERROR(AVERAGEIFS('VISSIM Link Segment Outputs'!$M:$M, 'VISSIM DCP Outputs'!$B:$B, $G$3,'VISSIM Link Segment Outputs'!$A:$A, "AVG",'VISSIM Link Segment Outputs'!$D:$D, F69),"")</f>
        <v/>
      </c>
      <c r="W69" s="667" t="str">
        <f ca="1">IFERROR(AVERAGEIFS('VISSIM Link Segment Outputs'!$M:$M, 'VISSIM DCP Outputs'!$B:$B, $G$3,'VISSIM Link Segment Outputs'!$A:$A, "AVG",'VISSIM Link Segment Outputs'!$D:$D, G69),"")</f>
        <v/>
      </c>
      <c r="X69" s="667" t="str">
        <f ca="1">IFERROR(AVERAGEIFS('VISSIM Link Segment Outputs'!$M:$M, 'VISSIM DCP Outputs'!$B:$B, $G$3,'VISSIM Link Segment Outputs'!$A:$A, "AVG",'VISSIM Link Segment Outputs'!$D:$D, H69),"")</f>
        <v/>
      </c>
      <c r="Y69" s="446"/>
      <c r="Z69" s="445" t="str">
        <f>IFERROR(AVERAGEIFS('VISSIM Link Segment Outputs'!$I:$I, 'VISSIM DCP Outputs'!$B:$B, $G$3, 'VISSIM Link Segment Outputs'!$A:$A, "AVG",'VISSIM Link Segment Outputs'!$D:$D, D69),"")</f>
        <v/>
      </c>
      <c r="AA69" s="445" t="str">
        <f>IFERROR(AVERAGEIFS('VISSIM Link Segment Outputs'!$I:$I, 'VISSIM DCP Outputs'!$B:$B, $G$3, 'VISSIM Link Segment Outputs'!$A:$A, "AVG",'VISSIM Link Segment Outputs'!$D:$D, E69),"")</f>
        <v/>
      </c>
      <c r="AB69" s="445" t="str">
        <f>IFERROR(AVERAGEIFS('VISSIM Link Segment Outputs'!$I:$I, 'VISSIM DCP Outputs'!$B:$B, $G$3, 'VISSIM Link Segment Outputs'!$A:$A, "AVG",'VISSIM Link Segment Outputs'!$D:$D, F69),"")</f>
        <v/>
      </c>
      <c r="AC69" s="445" t="str">
        <f>IFERROR(AVERAGEIFS('VISSIM Link Segment Outputs'!$I:$I, 'VISSIM DCP Outputs'!$B:$B, $G$3, 'VISSIM Link Segment Outputs'!$A:$A, "AVG",'VISSIM Link Segment Outputs'!$D:$D, G69),"")</f>
        <v/>
      </c>
      <c r="AD69" s="445" t="str">
        <f>IFERROR(AVERAGEIFS('VISSIM Link Segment Outputs'!$I:$I, 'VISSIM DCP Outputs'!$B:$B, $G$3, 'VISSIM Link Segment Outputs'!$A:$A, "AVG",'VISSIM Link Segment Outputs'!$D:$D, H69),"")</f>
        <v/>
      </c>
      <c r="AE69" s="446"/>
      <c r="AF69" s="445" t="str">
        <f>IFERROR(AVERAGEIFS('VISSIM Link Segment Outputs'!$E:$E, 'VISSIM DCP Outputs'!$B:$B, $G$3, 'VISSIM Link Segment Outputs'!$A:$A, "AVG",'VISSIM Link Segment Outputs'!$D:$D, D69),"")</f>
        <v/>
      </c>
      <c r="AG69" s="445" t="str">
        <f>IFERROR(AVERAGEIFS('VISSIM Link Segment Outputs'!$E:$E, 'VISSIM DCP Outputs'!$B:$B, $G$3, 'VISSIM Link Segment Outputs'!$A:$A, "AVG",'VISSIM Link Segment Outputs'!$D:$D, E69),"")</f>
        <v/>
      </c>
      <c r="AH69" s="445" t="str">
        <f>IFERROR(AVERAGEIFS('VISSIM Link Segment Outputs'!$E:$E, 'VISSIM DCP Outputs'!$B:$B, $G$3, 'VISSIM Link Segment Outputs'!$A:$A, "AVG",'VISSIM Link Segment Outputs'!$D:$D, F69),"")</f>
        <v/>
      </c>
      <c r="AI69" s="445" t="str">
        <f>IFERROR(AVERAGEIFS('VISSIM Link Segment Outputs'!$E:$E, 'VISSIM DCP Outputs'!$B:$B, $G$3, 'VISSIM Link Segment Outputs'!$A:$A, "AVG",'VISSIM Link Segment Outputs'!$D:$D, G69),"")</f>
        <v/>
      </c>
      <c r="AJ69" s="445" t="str">
        <f>IFERROR(AVERAGEIFS('VISSIM Link Segment Outputs'!$E:$E, 'VISSIM DCP Outputs'!$B:$B, $G$3, 'VISSIM Link Segment Outputs'!$A:$A, "AVG",'VISSIM Link Segment Outputs'!$D:$D, H69),"")</f>
        <v/>
      </c>
      <c r="AK69" s="547"/>
      <c r="AL69" s="667">
        <f ca="1">IFERROR(SUMIFS('VISSIM Link Segment Outputs'!$Q:$Q, 'VISSIM DCP Outputs'!$B:$B, $G$3, 'VISSIM Link Segment Outputs'!$A:$A, "AVG",'VISSIM Link Segment Outputs'!$D:$D, D69),"")</f>
        <v>0</v>
      </c>
      <c r="AM69" s="667">
        <f ca="1">IFERROR(SUMIFS('VISSIM Link Segment Outputs'!$Q:$Q, 'VISSIM DCP Outputs'!$B:$B, $G$3, 'VISSIM Link Segment Outputs'!$A:$A, "AVG",'VISSIM Link Segment Outputs'!$D:$D, E69),"")</f>
        <v>0</v>
      </c>
      <c r="AN69" s="667">
        <f ca="1">IFERROR(SUMIFS('VISSIM Link Segment Outputs'!$Q:$Q, 'VISSIM DCP Outputs'!$B:$B, $G$3, 'VISSIM Link Segment Outputs'!$A:$A, "AVG",'VISSIM Link Segment Outputs'!$D:$D, F69),"")</f>
        <v>0</v>
      </c>
      <c r="AO69" s="667">
        <f ca="1">IFERROR(SUMIFS('VISSIM Link Segment Outputs'!$Q:$Q, 'VISSIM DCP Outputs'!$B:$B, $G$3, 'VISSIM Link Segment Outputs'!$A:$A, "AVG",'VISSIM Link Segment Outputs'!$D:$D, G69),"")</f>
        <v>0</v>
      </c>
      <c r="AP69" s="667">
        <f ca="1">IFERROR(SUMIFS('VISSIM Link Segment Outputs'!$Q:$Q, 'VISSIM DCP Outputs'!$B:$B, $G$3, 'VISSIM Link Segment Outputs'!$A:$A, "AVG",'VISSIM Link Segment Outputs'!$D:$D, H69),"")</f>
        <v>0</v>
      </c>
      <c r="AQ69" s="547"/>
      <c r="AR69" s="680" t="str">
        <f ca="1">IFERROR(AVERAGEIFS('VISSIM Link Segment Outputs'!$R:$R, 'VISSIM Link Segment Outputs'!$A:$A, "AVG",'VISSIM Link Segment Outputs'!$D:$D, D69),"")</f>
        <v/>
      </c>
    </row>
    <row r="70" spans="1:44" x14ac:dyDescent="0.35">
      <c r="A70" s="551" t="str">
        <f t="shared" si="1"/>
        <v>H</v>
      </c>
      <c r="B70" s="150">
        <f>'Input - Freeways'!$B68</f>
        <v>64</v>
      </c>
      <c r="C70" s="150">
        <f>INDEX('Input - Freeways'!$B$4:$AG$105,MATCH($B70,'Input - Freeways'!$B$4:$B$105,0),MATCH(C$6,'Input - Freeways'!$B$4:$AG$4,0))</f>
        <v>0</v>
      </c>
      <c r="D70" s="150" t="str">
        <f t="shared" si="6"/>
        <v>0</v>
      </c>
      <c r="E70" s="150" t="str">
        <f t="shared" si="6"/>
        <v/>
      </c>
      <c r="F70" s="150" t="str">
        <f t="shared" si="6"/>
        <v/>
      </c>
      <c r="G70" s="150" t="str">
        <f t="shared" si="6"/>
        <v/>
      </c>
      <c r="H70" s="150" t="str">
        <f t="shared" si="6"/>
        <v/>
      </c>
      <c r="J70" s="377">
        <f>'Input - Freeways'!$C68</f>
        <v>0</v>
      </c>
      <c r="K70" s="406">
        <f>'Input - Freeways'!$D68</f>
        <v>0</v>
      </c>
      <c r="L70" s="267">
        <f>'Input - Freeways'!$E68</f>
        <v>0</v>
      </c>
      <c r="M70" s="679">
        <f>'Input - Freeways'!$F68</f>
        <v>0</v>
      </c>
      <c r="N70" s="391" t="str" cm="1">
        <f t="array" aca="1" ref="N70" ca="1">_xlfn.SWITCH(fwy_moe_type,"DCM",AVERAGEIFS('VISSIM DCP Outputs'!$D:$D, 'VISSIM DCP Outputs'!$B:$B, $E$3,'VISSIM DCP Outputs'!$C:$C,$C70),"Link Eval","--")</f>
        <v>--</v>
      </c>
      <c r="O70" s="264" t="str" cm="1">
        <f t="array" aca="1" ref="O70" ca="1">_xlfn.SWITCH(fwy_moe_type,"DCM",AVERAGEIFS('VISSIM DCP Outputs'!$G:$G, 'VISSIM DCP Outputs'!$B:$B, $E$3,'VISSIM DCP Outputs'!$C:$C,$C70),"Link Eval","--")</f>
        <v>--</v>
      </c>
      <c r="P70" s="695" t="str">
        <f t="shared" ca="1" si="3"/>
        <v>--</v>
      </c>
      <c r="Q70" s="264" t="str">
        <f t="shared" ca="1" si="4"/>
        <v>--</v>
      </c>
      <c r="R70" s="378" t="str">
        <f t="shared" ca="1" si="5"/>
        <v>--</v>
      </c>
      <c r="S70" s="547"/>
      <c r="T70" s="667" t="str">
        <f ca="1">IFERROR(AVERAGEIFS('VISSIM Link Segment Outputs'!$M:$M, 'VISSIM DCP Outputs'!$B:$B, $G$3,'VISSIM Link Segment Outputs'!$A:$A, "AVG",'VISSIM Link Segment Outputs'!$D:$D, D70),"")</f>
        <v/>
      </c>
      <c r="U70" s="667" t="str">
        <f ca="1">IFERROR(AVERAGEIFS('VISSIM Link Segment Outputs'!$M:$M, 'VISSIM DCP Outputs'!$B:$B, $G$3,'VISSIM Link Segment Outputs'!$A:$A, "AVG",'VISSIM Link Segment Outputs'!$D:$D, E70),"")</f>
        <v/>
      </c>
      <c r="V70" s="667" t="str">
        <f ca="1">IFERROR(AVERAGEIFS('VISSIM Link Segment Outputs'!$M:$M, 'VISSIM DCP Outputs'!$B:$B, $G$3,'VISSIM Link Segment Outputs'!$A:$A, "AVG",'VISSIM Link Segment Outputs'!$D:$D, F70),"")</f>
        <v/>
      </c>
      <c r="W70" s="667" t="str">
        <f ca="1">IFERROR(AVERAGEIFS('VISSIM Link Segment Outputs'!$M:$M, 'VISSIM DCP Outputs'!$B:$B, $G$3,'VISSIM Link Segment Outputs'!$A:$A, "AVG",'VISSIM Link Segment Outputs'!$D:$D, G70),"")</f>
        <v/>
      </c>
      <c r="X70" s="667" t="str">
        <f ca="1">IFERROR(AVERAGEIFS('VISSIM Link Segment Outputs'!$M:$M, 'VISSIM DCP Outputs'!$B:$B, $G$3,'VISSIM Link Segment Outputs'!$A:$A, "AVG",'VISSIM Link Segment Outputs'!$D:$D, H70),"")</f>
        <v/>
      </c>
      <c r="Y70" s="446"/>
      <c r="Z70" s="445" t="str">
        <f>IFERROR(AVERAGEIFS('VISSIM Link Segment Outputs'!$I:$I, 'VISSIM DCP Outputs'!$B:$B, $G$3, 'VISSIM Link Segment Outputs'!$A:$A, "AVG",'VISSIM Link Segment Outputs'!$D:$D, D70),"")</f>
        <v/>
      </c>
      <c r="AA70" s="445" t="str">
        <f>IFERROR(AVERAGEIFS('VISSIM Link Segment Outputs'!$I:$I, 'VISSIM DCP Outputs'!$B:$B, $G$3, 'VISSIM Link Segment Outputs'!$A:$A, "AVG",'VISSIM Link Segment Outputs'!$D:$D, E70),"")</f>
        <v/>
      </c>
      <c r="AB70" s="445" t="str">
        <f>IFERROR(AVERAGEIFS('VISSIM Link Segment Outputs'!$I:$I, 'VISSIM DCP Outputs'!$B:$B, $G$3, 'VISSIM Link Segment Outputs'!$A:$A, "AVG",'VISSIM Link Segment Outputs'!$D:$D, F70),"")</f>
        <v/>
      </c>
      <c r="AC70" s="445" t="str">
        <f>IFERROR(AVERAGEIFS('VISSIM Link Segment Outputs'!$I:$I, 'VISSIM DCP Outputs'!$B:$B, $G$3, 'VISSIM Link Segment Outputs'!$A:$A, "AVG",'VISSIM Link Segment Outputs'!$D:$D, G70),"")</f>
        <v/>
      </c>
      <c r="AD70" s="445" t="str">
        <f>IFERROR(AVERAGEIFS('VISSIM Link Segment Outputs'!$I:$I, 'VISSIM DCP Outputs'!$B:$B, $G$3, 'VISSIM Link Segment Outputs'!$A:$A, "AVG",'VISSIM Link Segment Outputs'!$D:$D, H70),"")</f>
        <v/>
      </c>
      <c r="AE70" s="446"/>
      <c r="AF70" s="445" t="str">
        <f>IFERROR(AVERAGEIFS('VISSIM Link Segment Outputs'!$E:$E, 'VISSIM DCP Outputs'!$B:$B, $G$3, 'VISSIM Link Segment Outputs'!$A:$A, "AVG",'VISSIM Link Segment Outputs'!$D:$D, D70),"")</f>
        <v/>
      </c>
      <c r="AG70" s="445" t="str">
        <f>IFERROR(AVERAGEIFS('VISSIM Link Segment Outputs'!$E:$E, 'VISSIM DCP Outputs'!$B:$B, $G$3, 'VISSIM Link Segment Outputs'!$A:$A, "AVG",'VISSIM Link Segment Outputs'!$D:$D, E70),"")</f>
        <v/>
      </c>
      <c r="AH70" s="445" t="str">
        <f>IFERROR(AVERAGEIFS('VISSIM Link Segment Outputs'!$E:$E, 'VISSIM DCP Outputs'!$B:$B, $G$3, 'VISSIM Link Segment Outputs'!$A:$A, "AVG",'VISSIM Link Segment Outputs'!$D:$D, F70),"")</f>
        <v/>
      </c>
      <c r="AI70" s="445" t="str">
        <f>IFERROR(AVERAGEIFS('VISSIM Link Segment Outputs'!$E:$E, 'VISSIM DCP Outputs'!$B:$B, $G$3, 'VISSIM Link Segment Outputs'!$A:$A, "AVG",'VISSIM Link Segment Outputs'!$D:$D, G70),"")</f>
        <v/>
      </c>
      <c r="AJ70" s="445" t="str">
        <f>IFERROR(AVERAGEIFS('VISSIM Link Segment Outputs'!$E:$E, 'VISSIM DCP Outputs'!$B:$B, $G$3, 'VISSIM Link Segment Outputs'!$A:$A, "AVG",'VISSIM Link Segment Outputs'!$D:$D, H70),"")</f>
        <v/>
      </c>
      <c r="AK70" s="547"/>
      <c r="AL70" s="667">
        <f ca="1">IFERROR(SUMIFS('VISSIM Link Segment Outputs'!$Q:$Q, 'VISSIM DCP Outputs'!$B:$B, $G$3, 'VISSIM Link Segment Outputs'!$A:$A, "AVG",'VISSIM Link Segment Outputs'!$D:$D, D70),"")</f>
        <v>0</v>
      </c>
      <c r="AM70" s="667">
        <f ca="1">IFERROR(SUMIFS('VISSIM Link Segment Outputs'!$Q:$Q, 'VISSIM DCP Outputs'!$B:$B, $G$3, 'VISSIM Link Segment Outputs'!$A:$A, "AVG",'VISSIM Link Segment Outputs'!$D:$D, E70),"")</f>
        <v>0</v>
      </c>
      <c r="AN70" s="667">
        <f ca="1">IFERROR(SUMIFS('VISSIM Link Segment Outputs'!$Q:$Q, 'VISSIM DCP Outputs'!$B:$B, $G$3, 'VISSIM Link Segment Outputs'!$A:$A, "AVG",'VISSIM Link Segment Outputs'!$D:$D, F70),"")</f>
        <v>0</v>
      </c>
      <c r="AO70" s="667">
        <f ca="1">IFERROR(SUMIFS('VISSIM Link Segment Outputs'!$Q:$Q, 'VISSIM DCP Outputs'!$B:$B, $G$3, 'VISSIM Link Segment Outputs'!$A:$A, "AVG",'VISSIM Link Segment Outputs'!$D:$D, G70),"")</f>
        <v>0</v>
      </c>
      <c r="AP70" s="667">
        <f ca="1">IFERROR(SUMIFS('VISSIM Link Segment Outputs'!$Q:$Q, 'VISSIM DCP Outputs'!$B:$B, $G$3, 'VISSIM Link Segment Outputs'!$A:$A, "AVG",'VISSIM Link Segment Outputs'!$D:$D, H70),"")</f>
        <v>0</v>
      </c>
      <c r="AQ70" s="547"/>
      <c r="AR70" s="680" t="str">
        <f ca="1">IFERROR(AVERAGEIFS('VISSIM Link Segment Outputs'!$R:$R, 'VISSIM Link Segment Outputs'!$A:$A, "AVG",'VISSIM Link Segment Outputs'!$D:$D, D70),"")</f>
        <v/>
      </c>
    </row>
    <row r="71" spans="1:44" x14ac:dyDescent="0.35">
      <c r="A71" s="551" t="str">
        <f t="shared" si="1"/>
        <v>H</v>
      </c>
      <c r="B71" s="150">
        <f>'Input - Freeways'!$B69</f>
        <v>65</v>
      </c>
      <c r="C71" s="150">
        <f>INDEX('Input - Freeways'!$B$4:$AG$105,MATCH($B71,'Input - Freeways'!$B$4:$B$105,0),MATCH(C$6,'Input - Freeways'!$B$4:$AG$4,0))</f>
        <v>0</v>
      </c>
      <c r="D71" s="150" t="str">
        <f t="shared" si="6"/>
        <v>0</v>
      </c>
      <c r="E71" s="150" t="str">
        <f t="shared" si="6"/>
        <v/>
      </c>
      <c r="F71" s="150" t="str">
        <f t="shared" si="6"/>
        <v/>
      </c>
      <c r="G71" s="150" t="str">
        <f t="shared" si="6"/>
        <v/>
      </c>
      <c r="H71" s="150" t="str">
        <f t="shared" si="6"/>
        <v/>
      </c>
      <c r="J71" s="377">
        <f>'Input - Freeways'!$C69</f>
        <v>0</v>
      </c>
      <c r="K71" s="406">
        <f>'Input - Freeways'!$D69</f>
        <v>0</v>
      </c>
      <c r="L71" s="267">
        <f>'Input - Freeways'!$E69</f>
        <v>0</v>
      </c>
      <c r="M71" s="679">
        <f>'Input - Freeways'!$F69</f>
        <v>0</v>
      </c>
      <c r="N71" s="391" t="str" cm="1">
        <f t="array" aca="1" ref="N71" ca="1">_xlfn.SWITCH(fwy_moe_type,"DCM",AVERAGEIFS('VISSIM DCP Outputs'!$D:$D, 'VISSIM DCP Outputs'!$B:$B, $E$3,'VISSIM DCP Outputs'!$C:$C,$C71),"Link Eval","--")</f>
        <v>--</v>
      </c>
      <c r="O71" s="264" t="str" cm="1">
        <f t="array" aca="1" ref="O71" ca="1">_xlfn.SWITCH(fwy_moe_type,"DCM",AVERAGEIFS('VISSIM DCP Outputs'!$G:$G, 'VISSIM DCP Outputs'!$B:$B, $E$3,'VISSIM DCP Outputs'!$C:$C,$C71),"Link Eval","--")</f>
        <v>--</v>
      </c>
      <c r="P71" s="695" t="str">
        <f t="shared" ca="1" si="3"/>
        <v>--</v>
      </c>
      <c r="Q71" s="264" t="str">
        <f t="shared" ca="1" si="4"/>
        <v>--</v>
      </c>
      <c r="R71" s="378" t="str">
        <f t="shared" ca="1" si="5"/>
        <v>--</v>
      </c>
      <c r="S71" s="547"/>
      <c r="T71" s="667" t="str">
        <f ca="1">IFERROR(AVERAGEIFS('VISSIM Link Segment Outputs'!$M:$M, 'VISSIM DCP Outputs'!$B:$B, $G$3,'VISSIM Link Segment Outputs'!$A:$A, "AVG",'VISSIM Link Segment Outputs'!$D:$D, D71),"")</f>
        <v/>
      </c>
      <c r="U71" s="667" t="str">
        <f ca="1">IFERROR(AVERAGEIFS('VISSIM Link Segment Outputs'!$M:$M, 'VISSIM DCP Outputs'!$B:$B, $G$3,'VISSIM Link Segment Outputs'!$A:$A, "AVG",'VISSIM Link Segment Outputs'!$D:$D, E71),"")</f>
        <v/>
      </c>
      <c r="V71" s="667" t="str">
        <f ca="1">IFERROR(AVERAGEIFS('VISSIM Link Segment Outputs'!$M:$M, 'VISSIM DCP Outputs'!$B:$B, $G$3,'VISSIM Link Segment Outputs'!$A:$A, "AVG",'VISSIM Link Segment Outputs'!$D:$D, F71),"")</f>
        <v/>
      </c>
      <c r="W71" s="667" t="str">
        <f ca="1">IFERROR(AVERAGEIFS('VISSIM Link Segment Outputs'!$M:$M, 'VISSIM DCP Outputs'!$B:$B, $G$3,'VISSIM Link Segment Outputs'!$A:$A, "AVG",'VISSIM Link Segment Outputs'!$D:$D, G71),"")</f>
        <v/>
      </c>
      <c r="X71" s="667" t="str">
        <f ca="1">IFERROR(AVERAGEIFS('VISSIM Link Segment Outputs'!$M:$M, 'VISSIM DCP Outputs'!$B:$B, $G$3,'VISSIM Link Segment Outputs'!$A:$A, "AVG",'VISSIM Link Segment Outputs'!$D:$D, H71),"")</f>
        <v/>
      </c>
      <c r="Y71" s="446"/>
      <c r="Z71" s="445" t="str">
        <f>IFERROR(AVERAGEIFS('VISSIM Link Segment Outputs'!$I:$I, 'VISSIM DCP Outputs'!$B:$B, $G$3, 'VISSIM Link Segment Outputs'!$A:$A, "AVG",'VISSIM Link Segment Outputs'!$D:$D, D71),"")</f>
        <v/>
      </c>
      <c r="AA71" s="445" t="str">
        <f>IFERROR(AVERAGEIFS('VISSIM Link Segment Outputs'!$I:$I, 'VISSIM DCP Outputs'!$B:$B, $G$3, 'VISSIM Link Segment Outputs'!$A:$A, "AVG",'VISSIM Link Segment Outputs'!$D:$D, E71),"")</f>
        <v/>
      </c>
      <c r="AB71" s="445" t="str">
        <f>IFERROR(AVERAGEIFS('VISSIM Link Segment Outputs'!$I:$I, 'VISSIM DCP Outputs'!$B:$B, $G$3, 'VISSIM Link Segment Outputs'!$A:$A, "AVG",'VISSIM Link Segment Outputs'!$D:$D, F71),"")</f>
        <v/>
      </c>
      <c r="AC71" s="445" t="str">
        <f>IFERROR(AVERAGEIFS('VISSIM Link Segment Outputs'!$I:$I, 'VISSIM DCP Outputs'!$B:$B, $G$3, 'VISSIM Link Segment Outputs'!$A:$A, "AVG",'VISSIM Link Segment Outputs'!$D:$D, G71),"")</f>
        <v/>
      </c>
      <c r="AD71" s="445" t="str">
        <f>IFERROR(AVERAGEIFS('VISSIM Link Segment Outputs'!$I:$I, 'VISSIM DCP Outputs'!$B:$B, $G$3, 'VISSIM Link Segment Outputs'!$A:$A, "AVG",'VISSIM Link Segment Outputs'!$D:$D, H71),"")</f>
        <v/>
      </c>
      <c r="AE71" s="446"/>
      <c r="AF71" s="445" t="str">
        <f>IFERROR(AVERAGEIFS('VISSIM Link Segment Outputs'!$E:$E, 'VISSIM DCP Outputs'!$B:$B, $G$3, 'VISSIM Link Segment Outputs'!$A:$A, "AVG",'VISSIM Link Segment Outputs'!$D:$D, D71),"")</f>
        <v/>
      </c>
      <c r="AG71" s="445" t="str">
        <f>IFERROR(AVERAGEIFS('VISSIM Link Segment Outputs'!$E:$E, 'VISSIM DCP Outputs'!$B:$B, $G$3, 'VISSIM Link Segment Outputs'!$A:$A, "AVG",'VISSIM Link Segment Outputs'!$D:$D, E71),"")</f>
        <v/>
      </c>
      <c r="AH71" s="445" t="str">
        <f>IFERROR(AVERAGEIFS('VISSIM Link Segment Outputs'!$E:$E, 'VISSIM DCP Outputs'!$B:$B, $G$3, 'VISSIM Link Segment Outputs'!$A:$A, "AVG",'VISSIM Link Segment Outputs'!$D:$D, F71),"")</f>
        <v/>
      </c>
      <c r="AI71" s="445" t="str">
        <f>IFERROR(AVERAGEIFS('VISSIM Link Segment Outputs'!$E:$E, 'VISSIM DCP Outputs'!$B:$B, $G$3, 'VISSIM Link Segment Outputs'!$A:$A, "AVG",'VISSIM Link Segment Outputs'!$D:$D, G71),"")</f>
        <v/>
      </c>
      <c r="AJ71" s="445" t="str">
        <f>IFERROR(AVERAGEIFS('VISSIM Link Segment Outputs'!$E:$E, 'VISSIM DCP Outputs'!$B:$B, $G$3, 'VISSIM Link Segment Outputs'!$A:$A, "AVG",'VISSIM Link Segment Outputs'!$D:$D, H71),"")</f>
        <v/>
      </c>
      <c r="AK71" s="547"/>
      <c r="AL71" s="667">
        <f ca="1">IFERROR(SUMIFS('VISSIM Link Segment Outputs'!$Q:$Q, 'VISSIM DCP Outputs'!$B:$B, $G$3, 'VISSIM Link Segment Outputs'!$A:$A, "AVG",'VISSIM Link Segment Outputs'!$D:$D, D71),"")</f>
        <v>0</v>
      </c>
      <c r="AM71" s="667">
        <f ca="1">IFERROR(SUMIFS('VISSIM Link Segment Outputs'!$Q:$Q, 'VISSIM DCP Outputs'!$B:$B, $G$3, 'VISSIM Link Segment Outputs'!$A:$A, "AVG",'VISSIM Link Segment Outputs'!$D:$D, E71),"")</f>
        <v>0</v>
      </c>
      <c r="AN71" s="667">
        <f ca="1">IFERROR(SUMIFS('VISSIM Link Segment Outputs'!$Q:$Q, 'VISSIM DCP Outputs'!$B:$B, $G$3, 'VISSIM Link Segment Outputs'!$A:$A, "AVG",'VISSIM Link Segment Outputs'!$D:$D, F71),"")</f>
        <v>0</v>
      </c>
      <c r="AO71" s="667">
        <f ca="1">IFERROR(SUMIFS('VISSIM Link Segment Outputs'!$Q:$Q, 'VISSIM DCP Outputs'!$B:$B, $G$3, 'VISSIM Link Segment Outputs'!$A:$A, "AVG",'VISSIM Link Segment Outputs'!$D:$D, G71),"")</f>
        <v>0</v>
      </c>
      <c r="AP71" s="667">
        <f ca="1">IFERROR(SUMIFS('VISSIM Link Segment Outputs'!$Q:$Q, 'VISSIM DCP Outputs'!$B:$B, $G$3, 'VISSIM Link Segment Outputs'!$A:$A, "AVG",'VISSIM Link Segment Outputs'!$D:$D, H71),"")</f>
        <v>0</v>
      </c>
      <c r="AQ71" s="547"/>
      <c r="AR71" s="680" t="str">
        <f ca="1">IFERROR(AVERAGEIFS('VISSIM Link Segment Outputs'!$R:$R, 'VISSIM Link Segment Outputs'!$A:$A, "AVG",'VISSIM Link Segment Outputs'!$D:$D, D71),"")</f>
        <v/>
      </c>
    </row>
    <row r="72" spans="1:44" x14ac:dyDescent="0.35">
      <c r="A72" s="551" t="str">
        <f t="shared" ref="A72:A80" si="7">IF(J72=0,"H","")</f>
        <v>H</v>
      </c>
      <c r="B72" s="150">
        <f>'Input - Freeways'!$B70</f>
        <v>66</v>
      </c>
      <c r="C72" s="150">
        <f>INDEX('Input - Freeways'!$B$4:$AG$105,MATCH($B72,'Input - Freeways'!$B$4:$B$105,0),MATCH(C$6,'Input - Freeways'!$B$4:$AG$4,0))</f>
        <v>0</v>
      </c>
      <c r="D72" s="150" t="str">
        <f t="shared" si="6"/>
        <v>0</v>
      </c>
      <c r="E72" s="150" t="str">
        <f t="shared" si="6"/>
        <v/>
      </c>
      <c r="F72" s="150" t="str">
        <f t="shared" si="6"/>
        <v/>
      </c>
      <c r="G72" s="150" t="str">
        <f t="shared" si="6"/>
        <v/>
      </c>
      <c r="H72" s="150" t="str">
        <f t="shared" si="6"/>
        <v/>
      </c>
      <c r="J72" s="377">
        <f>'Input - Freeways'!$C70</f>
        <v>0</v>
      </c>
      <c r="K72" s="406">
        <f>'Input - Freeways'!$D70</f>
        <v>0</v>
      </c>
      <c r="L72" s="267">
        <f>'Input - Freeways'!$E70</f>
        <v>0</v>
      </c>
      <c r="M72" s="679">
        <f>'Input - Freeways'!$F70</f>
        <v>0</v>
      </c>
      <c r="N72" s="391" t="str" cm="1">
        <f t="array" aca="1" ref="N72" ca="1">_xlfn.SWITCH(fwy_moe_type,"DCM",AVERAGEIFS('VISSIM DCP Outputs'!$D:$D, 'VISSIM DCP Outputs'!$B:$B, $E$3,'VISSIM DCP Outputs'!$C:$C,$C72),"Link Eval","--")</f>
        <v>--</v>
      </c>
      <c r="O72" s="264" t="str" cm="1">
        <f t="array" aca="1" ref="O72" ca="1">_xlfn.SWITCH(fwy_moe_type,"DCM",AVERAGEIFS('VISSIM DCP Outputs'!$G:$G, 'VISSIM DCP Outputs'!$B:$B, $E$3,'VISSIM DCP Outputs'!$C:$C,$C72),"Link Eval","--")</f>
        <v>--</v>
      </c>
      <c r="P72" s="695" t="str">
        <f t="shared" ref="P72:P106" ca="1" si="8">IFERROR((T72*AL72+IFERROR(U72*AM72,0)+IFERROR(V72*AN72,0)+IFERROR(W72*AO72,0)+IFERROR(X72*AP72,0))/SUM(AL72:AP72),"--")</f>
        <v>--</v>
      </c>
      <c r="Q72" s="264" t="str">
        <f t="shared" ref="Q72:Q106" ca="1" si="9">IFERROR((Z72*AL72+IFERROR(AA72*AM72,0)+IFERROR(AB72*AN72,0)+IFERROR(AC72*AO72,0)+IFERROR(AD72*AP72,0))/SUM(AL72:AP72),"--")</f>
        <v>--</v>
      </c>
      <c r="R72" s="378" t="str">
        <f t="shared" ref="R72:R106" ca="1" si="10">IFERROR((AF72*AL72+IFERROR(AG72*AM72,0)+IFERROR(AH72*AN72,0)+IFERROR(AI72*AO72,0)+IFERROR(AJ72*AP72,0))/SUM(AL72:AP72)/AR72,"--")</f>
        <v>--</v>
      </c>
      <c r="S72" s="547"/>
      <c r="T72" s="667" t="str">
        <f ca="1">IFERROR(AVERAGEIFS('VISSIM Link Segment Outputs'!$M:$M, 'VISSIM DCP Outputs'!$B:$B, $G$3,'VISSIM Link Segment Outputs'!$A:$A, "AVG",'VISSIM Link Segment Outputs'!$D:$D, D72),"")</f>
        <v/>
      </c>
      <c r="U72" s="667" t="str">
        <f ca="1">IFERROR(AVERAGEIFS('VISSIM Link Segment Outputs'!$M:$M, 'VISSIM DCP Outputs'!$B:$B, $G$3,'VISSIM Link Segment Outputs'!$A:$A, "AVG",'VISSIM Link Segment Outputs'!$D:$D, E72),"")</f>
        <v/>
      </c>
      <c r="V72" s="667" t="str">
        <f ca="1">IFERROR(AVERAGEIFS('VISSIM Link Segment Outputs'!$M:$M, 'VISSIM DCP Outputs'!$B:$B, $G$3,'VISSIM Link Segment Outputs'!$A:$A, "AVG",'VISSIM Link Segment Outputs'!$D:$D, F72),"")</f>
        <v/>
      </c>
      <c r="W72" s="667" t="str">
        <f ca="1">IFERROR(AVERAGEIFS('VISSIM Link Segment Outputs'!$M:$M, 'VISSIM DCP Outputs'!$B:$B, $G$3,'VISSIM Link Segment Outputs'!$A:$A, "AVG",'VISSIM Link Segment Outputs'!$D:$D, G72),"")</f>
        <v/>
      </c>
      <c r="X72" s="667" t="str">
        <f ca="1">IFERROR(AVERAGEIFS('VISSIM Link Segment Outputs'!$M:$M, 'VISSIM DCP Outputs'!$B:$B, $G$3,'VISSIM Link Segment Outputs'!$A:$A, "AVG",'VISSIM Link Segment Outputs'!$D:$D, H72),"")</f>
        <v/>
      </c>
      <c r="Y72" s="446"/>
      <c r="Z72" s="445" t="str">
        <f>IFERROR(AVERAGEIFS('VISSIM Link Segment Outputs'!$I:$I, 'VISSIM DCP Outputs'!$B:$B, $G$3, 'VISSIM Link Segment Outputs'!$A:$A, "AVG",'VISSIM Link Segment Outputs'!$D:$D, D72),"")</f>
        <v/>
      </c>
      <c r="AA72" s="445" t="str">
        <f>IFERROR(AVERAGEIFS('VISSIM Link Segment Outputs'!$I:$I, 'VISSIM DCP Outputs'!$B:$B, $G$3, 'VISSIM Link Segment Outputs'!$A:$A, "AVG",'VISSIM Link Segment Outputs'!$D:$D, E72),"")</f>
        <v/>
      </c>
      <c r="AB72" s="445" t="str">
        <f>IFERROR(AVERAGEIFS('VISSIM Link Segment Outputs'!$I:$I, 'VISSIM DCP Outputs'!$B:$B, $G$3, 'VISSIM Link Segment Outputs'!$A:$A, "AVG",'VISSIM Link Segment Outputs'!$D:$D, F72),"")</f>
        <v/>
      </c>
      <c r="AC72" s="445" t="str">
        <f>IFERROR(AVERAGEIFS('VISSIM Link Segment Outputs'!$I:$I, 'VISSIM DCP Outputs'!$B:$B, $G$3, 'VISSIM Link Segment Outputs'!$A:$A, "AVG",'VISSIM Link Segment Outputs'!$D:$D, G72),"")</f>
        <v/>
      </c>
      <c r="AD72" s="445" t="str">
        <f>IFERROR(AVERAGEIFS('VISSIM Link Segment Outputs'!$I:$I, 'VISSIM DCP Outputs'!$B:$B, $G$3, 'VISSIM Link Segment Outputs'!$A:$A, "AVG",'VISSIM Link Segment Outputs'!$D:$D, H72),"")</f>
        <v/>
      </c>
      <c r="AE72" s="446"/>
      <c r="AF72" s="445" t="str">
        <f>IFERROR(AVERAGEIFS('VISSIM Link Segment Outputs'!$E:$E, 'VISSIM DCP Outputs'!$B:$B, $G$3, 'VISSIM Link Segment Outputs'!$A:$A, "AVG",'VISSIM Link Segment Outputs'!$D:$D, D72),"")</f>
        <v/>
      </c>
      <c r="AG72" s="445" t="str">
        <f>IFERROR(AVERAGEIFS('VISSIM Link Segment Outputs'!$E:$E, 'VISSIM DCP Outputs'!$B:$B, $G$3, 'VISSIM Link Segment Outputs'!$A:$A, "AVG",'VISSIM Link Segment Outputs'!$D:$D, E72),"")</f>
        <v/>
      </c>
      <c r="AH72" s="445" t="str">
        <f>IFERROR(AVERAGEIFS('VISSIM Link Segment Outputs'!$E:$E, 'VISSIM DCP Outputs'!$B:$B, $G$3, 'VISSIM Link Segment Outputs'!$A:$A, "AVG",'VISSIM Link Segment Outputs'!$D:$D, F72),"")</f>
        <v/>
      </c>
      <c r="AI72" s="445" t="str">
        <f>IFERROR(AVERAGEIFS('VISSIM Link Segment Outputs'!$E:$E, 'VISSIM DCP Outputs'!$B:$B, $G$3, 'VISSIM Link Segment Outputs'!$A:$A, "AVG",'VISSIM Link Segment Outputs'!$D:$D, G72),"")</f>
        <v/>
      </c>
      <c r="AJ72" s="445" t="str">
        <f>IFERROR(AVERAGEIFS('VISSIM Link Segment Outputs'!$E:$E, 'VISSIM DCP Outputs'!$B:$B, $G$3, 'VISSIM Link Segment Outputs'!$A:$A, "AVG",'VISSIM Link Segment Outputs'!$D:$D, H72),"")</f>
        <v/>
      </c>
      <c r="AK72" s="547"/>
      <c r="AL72" s="667">
        <f ca="1">IFERROR(SUMIFS('VISSIM Link Segment Outputs'!$Q:$Q, 'VISSIM DCP Outputs'!$B:$B, $G$3, 'VISSIM Link Segment Outputs'!$A:$A, "AVG",'VISSIM Link Segment Outputs'!$D:$D, D72),"")</f>
        <v>0</v>
      </c>
      <c r="AM72" s="667">
        <f ca="1">IFERROR(SUMIFS('VISSIM Link Segment Outputs'!$Q:$Q, 'VISSIM DCP Outputs'!$B:$B, $G$3, 'VISSIM Link Segment Outputs'!$A:$A, "AVG",'VISSIM Link Segment Outputs'!$D:$D, E72),"")</f>
        <v>0</v>
      </c>
      <c r="AN72" s="667">
        <f ca="1">IFERROR(SUMIFS('VISSIM Link Segment Outputs'!$Q:$Q, 'VISSIM DCP Outputs'!$B:$B, $G$3, 'VISSIM Link Segment Outputs'!$A:$A, "AVG",'VISSIM Link Segment Outputs'!$D:$D, F72),"")</f>
        <v>0</v>
      </c>
      <c r="AO72" s="667">
        <f ca="1">IFERROR(SUMIFS('VISSIM Link Segment Outputs'!$Q:$Q, 'VISSIM DCP Outputs'!$B:$B, $G$3, 'VISSIM Link Segment Outputs'!$A:$A, "AVG",'VISSIM Link Segment Outputs'!$D:$D, G72),"")</f>
        <v>0</v>
      </c>
      <c r="AP72" s="667">
        <f ca="1">IFERROR(SUMIFS('VISSIM Link Segment Outputs'!$Q:$Q, 'VISSIM DCP Outputs'!$B:$B, $G$3, 'VISSIM Link Segment Outputs'!$A:$A, "AVG",'VISSIM Link Segment Outputs'!$D:$D, H72),"")</f>
        <v>0</v>
      </c>
      <c r="AQ72" s="547"/>
      <c r="AR72" s="680" t="str">
        <f ca="1">IFERROR(AVERAGEIFS('VISSIM Link Segment Outputs'!$R:$R, 'VISSIM Link Segment Outputs'!$A:$A, "AVG",'VISSIM Link Segment Outputs'!$D:$D, D72),"")</f>
        <v/>
      </c>
    </row>
    <row r="73" spans="1:44" x14ac:dyDescent="0.35">
      <c r="A73" s="551" t="str">
        <f t="shared" si="7"/>
        <v>H</v>
      </c>
      <c r="B73" s="150">
        <f>'Input - Freeways'!$B71</f>
        <v>67</v>
      </c>
      <c r="C73" s="150">
        <f>INDEX('Input - Freeways'!$B$4:$AG$105,MATCH($B73,'Input - Freeways'!$B$4:$B$105,0),MATCH(C$6,'Input - Freeways'!$B$4:$AG$4,0))</f>
        <v>0</v>
      </c>
      <c r="D73" s="150" t="str">
        <f t="shared" si="6"/>
        <v>0</v>
      </c>
      <c r="E73" s="150" t="str">
        <f t="shared" si="6"/>
        <v/>
      </c>
      <c r="F73" s="150" t="str">
        <f t="shared" si="6"/>
        <v/>
      </c>
      <c r="G73" s="150" t="str">
        <f t="shared" si="6"/>
        <v/>
      </c>
      <c r="H73" s="150" t="str">
        <f t="shared" si="6"/>
        <v/>
      </c>
      <c r="J73" s="377">
        <f>'Input - Freeways'!$C71</f>
        <v>0</v>
      </c>
      <c r="K73" s="406">
        <f>'Input - Freeways'!$D71</f>
        <v>0</v>
      </c>
      <c r="L73" s="267">
        <f>'Input - Freeways'!$E71</f>
        <v>0</v>
      </c>
      <c r="M73" s="679">
        <f>'Input - Freeways'!$F71</f>
        <v>0</v>
      </c>
      <c r="N73" s="391" t="str" cm="1">
        <f t="array" aca="1" ref="N73" ca="1">_xlfn.SWITCH(fwy_moe_type,"DCM",AVERAGEIFS('VISSIM DCP Outputs'!$D:$D, 'VISSIM DCP Outputs'!$B:$B, $E$3,'VISSIM DCP Outputs'!$C:$C,$C73),"Link Eval","--")</f>
        <v>--</v>
      </c>
      <c r="O73" s="264" t="str" cm="1">
        <f t="array" aca="1" ref="O73" ca="1">_xlfn.SWITCH(fwy_moe_type,"DCM",AVERAGEIFS('VISSIM DCP Outputs'!$G:$G, 'VISSIM DCP Outputs'!$B:$B, $E$3,'VISSIM DCP Outputs'!$C:$C,$C73),"Link Eval","--")</f>
        <v>--</v>
      </c>
      <c r="P73" s="695" t="str">
        <f t="shared" ca="1" si="8"/>
        <v>--</v>
      </c>
      <c r="Q73" s="264" t="str">
        <f t="shared" ca="1" si="9"/>
        <v>--</v>
      </c>
      <c r="R73" s="378" t="str">
        <f t="shared" ca="1" si="10"/>
        <v>--</v>
      </c>
      <c r="S73" s="547"/>
      <c r="T73" s="667" t="str">
        <f ca="1">IFERROR(AVERAGEIFS('VISSIM Link Segment Outputs'!$M:$M, 'VISSIM DCP Outputs'!$B:$B, $G$3,'VISSIM Link Segment Outputs'!$A:$A, "AVG",'VISSIM Link Segment Outputs'!$D:$D, D73),"")</f>
        <v/>
      </c>
      <c r="U73" s="667" t="str">
        <f ca="1">IFERROR(AVERAGEIFS('VISSIM Link Segment Outputs'!$M:$M, 'VISSIM DCP Outputs'!$B:$B, $G$3,'VISSIM Link Segment Outputs'!$A:$A, "AVG",'VISSIM Link Segment Outputs'!$D:$D, E73),"")</f>
        <v/>
      </c>
      <c r="V73" s="667" t="str">
        <f ca="1">IFERROR(AVERAGEIFS('VISSIM Link Segment Outputs'!$M:$M, 'VISSIM DCP Outputs'!$B:$B, $G$3,'VISSIM Link Segment Outputs'!$A:$A, "AVG",'VISSIM Link Segment Outputs'!$D:$D, F73),"")</f>
        <v/>
      </c>
      <c r="W73" s="667" t="str">
        <f ca="1">IFERROR(AVERAGEIFS('VISSIM Link Segment Outputs'!$M:$M, 'VISSIM DCP Outputs'!$B:$B, $G$3,'VISSIM Link Segment Outputs'!$A:$A, "AVG",'VISSIM Link Segment Outputs'!$D:$D, G73),"")</f>
        <v/>
      </c>
      <c r="X73" s="667" t="str">
        <f ca="1">IFERROR(AVERAGEIFS('VISSIM Link Segment Outputs'!$M:$M, 'VISSIM DCP Outputs'!$B:$B, $G$3,'VISSIM Link Segment Outputs'!$A:$A, "AVG",'VISSIM Link Segment Outputs'!$D:$D, H73),"")</f>
        <v/>
      </c>
      <c r="Y73" s="446"/>
      <c r="Z73" s="445" t="str">
        <f>IFERROR(AVERAGEIFS('VISSIM Link Segment Outputs'!$I:$I, 'VISSIM DCP Outputs'!$B:$B, $G$3, 'VISSIM Link Segment Outputs'!$A:$A, "AVG",'VISSIM Link Segment Outputs'!$D:$D, D73),"")</f>
        <v/>
      </c>
      <c r="AA73" s="445" t="str">
        <f>IFERROR(AVERAGEIFS('VISSIM Link Segment Outputs'!$I:$I, 'VISSIM DCP Outputs'!$B:$B, $G$3, 'VISSIM Link Segment Outputs'!$A:$A, "AVG",'VISSIM Link Segment Outputs'!$D:$D, E73),"")</f>
        <v/>
      </c>
      <c r="AB73" s="445" t="str">
        <f>IFERROR(AVERAGEIFS('VISSIM Link Segment Outputs'!$I:$I, 'VISSIM DCP Outputs'!$B:$B, $G$3, 'VISSIM Link Segment Outputs'!$A:$A, "AVG",'VISSIM Link Segment Outputs'!$D:$D, F73),"")</f>
        <v/>
      </c>
      <c r="AC73" s="445" t="str">
        <f>IFERROR(AVERAGEIFS('VISSIM Link Segment Outputs'!$I:$I, 'VISSIM DCP Outputs'!$B:$B, $G$3, 'VISSIM Link Segment Outputs'!$A:$A, "AVG",'VISSIM Link Segment Outputs'!$D:$D, G73),"")</f>
        <v/>
      </c>
      <c r="AD73" s="445" t="str">
        <f>IFERROR(AVERAGEIFS('VISSIM Link Segment Outputs'!$I:$I, 'VISSIM DCP Outputs'!$B:$B, $G$3, 'VISSIM Link Segment Outputs'!$A:$A, "AVG",'VISSIM Link Segment Outputs'!$D:$D, H73),"")</f>
        <v/>
      </c>
      <c r="AE73" s="446"/>
      <c r="AF73" s="445" t="str">
        <f>IFERROR(AVERAGEIFS('VISSIM Link Segment Outputs'!$E:$E, 'VISSIM DCP Outputs'!$B:$B, $G$3, 'VISSIM Link Segment Outputs'!$A:$A, "AVG",'VISSIM Link Segment Outputs'!$D:$D, D73),"")</f>
        <v/>
      </c>
      <c r="AG73" s="445" t="str">
        <f>IFERROR(AVERAGEIFS('VISSIM Link Segment Outputs'!$E:$E, 'VISSIM DCP Outputs'!$B:$B, $G$3, 'VISSIM Link Segment Outputs'!$A:$A, "AVG",'VISSIM Link Segment Outputs'!$D:$D, E73),"")</f>
        <v/>
      </c>
      <c r="AH73" s="445" t="str">
        <f>IFERROR(AVERAGEIFS('VISSIM Link Segment Outputs'!$E:$E, 'VISSIM DCP Outputs'!$B:$B, $G$3, 'VISSIM Link Segment Outputs'!$A:$A, "AVG",'VISSIM Link Segment Outputs'!$D:$D, F73),"")</f>
        <v/>
      </c>
      <c r="AI73" s="445" t="str">
        <f>IFERROR(AVERAGEIFS('VISSIM Link Segment Outputs'!$E:$E, 'VISSIM DCP Outputs'!$B:$B, $G$3, 'VISSIM Link Segment Outputs'!$A:$A, "AVG",'VISSIM Link Segment Outputs'!$D:$D, G73),"")</f>
        <v/>
      </c>
      <c r="AJ73" s="445" t="str">
        <f>IFERROR(AVERAGEIFS('VISSIM Link Segment Outputs'!$E:$E, 'VISSIM DCP Outputs'!$B:$B, $G$3, 'VISSIM Link Segment Outputs'!$A:$A, "AVG",'VISSIM Link Segment Outputs'!$D:$D, H73),"")</f>
        <v/>
      </c>
      <c r="AK73" s="547"/>
      <c r="AL73" s="667">
        <f ca="1">IFERROR(SUMIFS('VISSIM Link Segment Outputs'!$Q:$Q, 'VISSIM DCP Outputs'!$B:$B, $G$3, 'VISSIM Link Segment Outputs'!$A:$A, "AVG",'VISSIM Link Segment Outputs'!$D:$D, D73),"")</f>
        <v>0</v>
      </c>
      <c r="AM73" s="667">
        <f ca="1">IFERROR(SUMIFS('VISSIM Link Segment Outputs'!$Q:$Q, 'VISSIM DCP Outputs'!$B:$B, $G$3, 'VISSIM Link Segment Outputs'!$A:$A, "AVG",'VISSIM Link Segment Outputs'!$D:$D, E73),"")</f>
        <v>0</v>
      </c>
      <c r="AN73" s="667">
        <f ca="1">IFERROR(SUMIFS('VISSIM Link Segment Outputs'!$Q:$Q, 'VISSIM DCP Outputs'!$B:$B, $G$3, 'VISSIM Link Segment Outputs'!$A:$A, "AVG",'VISSIM Link Segment Outputs'!$D:$D, F73),"")</f>
        <v>0</v>
      </c>
      <c r="AO73" s="667">
        <f ca="1">IFERROR(SUMIFS('VISSIM Link Segment Outputs'!$Q:$Q, 'VISSIM DCP Outputs'!$B:$B, $G$3, 'VISSIM Link Segment Outputs'!$A:$A, "AVG",'VISSIM Link Segment Outputs'!$D:$D, G73),"")</f>
        <v>0</v>
      </c>
      <c r="AP73" s="667">
        <f ca="1">IFERROR(SUMIFS('VISSIM Link Segment Outputs'!$Q:$Q, 'VISSIM DCP Outputs'!$B:$B, $G$3, 'VISSIM Link Segment Outputs'!$A:$A, "AVG",'VISSIM Link Segment Outputs'!$D:$D, H73),"")</f>
        <v>0</v>
      </c>
      <c r="AQ73" s="547"/>
      <c r="AR73" s="680" t="str">
        <f ca="1">IFERROR(AVERAGEIFS('VISSIM Link Segment Outputs'!$R:$R, 'VISSIM Link Segment Outputs'!$A:$A, "AVG",'VISSIM Link Segment Outputs'!$D:$D, D73),"")</f>
        <v/>
      </c>
    </row>
    <row r="74" spans="1:44" x14ac:dyDescent="0.35">
      <c r="A74" s="551" t="str">
        <f t="shared" si="7"/>
        <v>H</v>
      </c>
      <c r="B74" s="150">
        <f>'Input - Freeways'!$B72</f>
        <v>68</v>
      </c>
      <c r="C74" s="150">
        <f>INDEX('Input - Freeways'!$B$4:$AG$105,MATCH($B74,'Input - Freeways'!$B$4:$B$105,0),MATCH(C$6,'Input - Freeways'!$B$4:$AG$4,0))</f>
        <v>0</v>
      </c>
      <c r="D74" s="150" t="str">
        <f t="shared" si="6"/>
        <v>0</v>
      </c>
      <c r="E74" s="150" t="str">
        <f t="shared" si="6"/>
        <v/>
      </c>
      <c r="F74" s="150" t="str">
        <f t="shared" si="6"/>
        <v/>
      </c>
      <c r="G74" s="150" t="str">
        <f t="shared" si="6"/>
        <v/>
      </c>
      <c r="H74" s="150" t="str">
        <f t="shared" si="6"/>
        <v/>
      </c>
      <c r="J74" s="377">
        <f>'Input - Freeways'!$C72</f>
        <v>0</v>
      </c>
      <c r="K74" s="406">
        <f>'Input - Freeways'!$D72</f>
        <v>0</v>
      </c>
      <c r="L74" s="267">
        <f>'Input - Freeways'!$E72</f>
        <v>0</v>
      </c>
      <c r="M74" s="679">
        <f>'Input - Freeways'!$F72</f>
        <v>0</v>
      </c>
      <c r="N74" s="391" t="str" cm="1">
        <f t="array" aca="1" ref="N74" ca="1">_xlfn.SWITCH(fwy_moe_type,"DCM",AVERAGEIFS('VISSIM DCP Outputs'!$D:$D, 'VISSIM DCP Outputs'!$B:$B, $E$3,'VISSIM DCP Outputs'!$C:$C,$C74),"Link Eval","--")</f>
        <v>--</v>
      </c>
      <c r="O74" s="264" t="str" cm="1">
        <f t="array" aca="1" ref="O74" ca="1">_xlfn.SWITCH(fwy_moe_type,"DCM",AVERAGEIFS('VISSIM DCP Outputs'!$G:$G, 'VISSIM DCP Outputs'!$B:$B, $E$3,'VISSIM DCP Outputs'!$C:$C,$C74),"Link Eval","--")</f>
        <v>--</v>
      </c>
      <c r="P74" s="695" t="str">
        <f t="shared" ca="1" si="8"/>
        <v>--</v>
      </c>
      <c r="Q74" s="264" t="str">
        <f t="shared" ca="1" si="9"/>
        <v>--</v>
      </c>
      <c r="R74" s="378" t="str">
        <f t="shared" ca="1" si="10"/>
        <v>--</v>
      </c>
      <c r="S74" s="547"/>
      <c r="T74" s="667" t="str">
        <f ca="1">IFERROR(AVERAGEIFS('VISSIM Link Segment Outputs'!$M:$M, 'VISSIM DCP Outputs'!$B:$B, $G$3,'VISSIM Link Segment Outputs'!$A:$A, "AVG",'VISSIM Link Segment Outputs'!$D:$D, D74),"")</f>
        <v/>
      </c>
      <c r="U74" s="667" t="str">
        <f ca="1">IFERROR(AVERAGEIFS('VISSIM Link Segment Outputs'!$M:$M, 'VISSIM DCP Outputs'!$B:$B, $G$3,'VISSIM Link Segment Outputs'!$A:$A, "AVG",'VISSIM Link Segment Outputs'!$D:$D, E74),"")</f>
        <v/>
      </c>
      <c r="V74" s="667" t="str">
        <f ca="1">IFERROR(AVERAGEIFS('VISSIM Link Segment Outputs'!$M:$M, 'VISSIM DCP Outputs'!$B:$B, $G$3,'VISSIM Link Segment Outputs'!$A:$A, "AVG",'VISSIM Link Segment Outputs'!$D:$D, F74),"")</f>
        <v/>
      </c>
      <c r="W74" s="667" t="str">
        <f ca="1">IFERROR(AVERAGEIFS('VISSIM Link Segment Outputs'!$M:$M, 'VISSIM DCP Outputs'!$B:$B, $G$3,'VISSIM Link Segment Outputs'!$A:$A, "AVG",'VISSIM Link Segment Outputs'!$D:$D, G74),"")</f>
        <v/>
      </c>
      <c r="X74" s="667" t="str">
        <f ca="1">IFERROR(AVERAGEIFS('VISSIM Link Segment Outputs'!$M:$M, 'VISSIM DCP Outputs'!$B:$B, $G$3,'VISSIM Link Segment Outputs'!$A:$A, "AVG",'VISSIM Link Segment Outputs'!$D:$D, H74),"")</f>
        <v/>
      </c>
      <c r="Y74" s="446"/>
      <c r="Z74" s="445" t="str">
        <f>IFERROR(AVERAGEIFS('VISSIM Link Segment Outputs'!$I:$I, 'VISSIM DCP Outputs'!$B:$B, $G$3, 'VISSIM Link Segment Outputs'!$A:$A, "AVG",'VISSIM Link Segment Outputs'!$D:$D, D74),"")</f>
        <v/>
      </c>
      <c r="AA74" s="445" t="str">
        <f>IFERROR(AVERAGEIFS('VISSIM Link Segment Outputs'!$I:$I, 'VISSIM DCP Outputs'!$B:$B, $G$3, 'VISSIM Link Segment Outputs'!$A:$A, "AVG",'VISSIM Link Segment Outputs'!$D:$D, E74),"")</f>
        <v/>
      </c>
      <c r="AB74" s="445" t="str">
        <f>IFERROR(AVERAGEIFS('VISSIM Link Segment Outputs'!$I:$I, 'VISSIM DCP Outputs'!$B:$B, $G$3, 'VISSIM Link Segment Outputs'!$A:$A, "AVG",'VISSIM Link Segment Outputs'!$D:$D, F74),"")</f>
        <v/>
      </c>
      <c r="AC74" s="445" t="str">
        <f>IFERROR(AVERAGEIFS('VISSIM Link Segment Outputs'!$I:$I, 'VISSIM DCP Outputs'!$B:$B, $G$3, 'VISSIM Link Segment Outputs'!$A:$A, "AVG",'VISSIM Link Segment Outputs'!$D:$D, G74),"")</f>
        <v/>
      </c>
      <c r="AD74" s="445" t="str">
        <f>IFERROR(AVERAGEIFS('VISSIM Link Segment Outputs'!$I:$I, 'VISSIM DCP Outputs'!$B:$B, $G$3, 'VISSIM Link Segment Outputs'!$A:$A, "AVG",'VISSIM Link Segment Outputs'!$D:$D, H74),"")</f>
        <v/>
      </c>
      <c r="AE74" s="446"/>
      <c r="AF74" s="445" t="str">
        <f>IFERROR(AVERAGEIFS('VISSIM Link Segment Outputs'!$E:$E, 'VISSIM DCP Outputs'!$B:$B, $G$3, 'VISSIM Link Segment Outputs'!$A:$A, "AVG",'VISSIM Link Segment Outputs'!$D:$D, D74),"")</f>
        <v/>
      </c>
      <c r="AG74" s="445" t="str">
        <f>IFERROR(AVERAGEIFS('VISSIM Link Segment Outputs'!$E:$E, 'VISSIM DCP Outputs'!$B:$B, $G$3, 'VISSIM Link Segment Outputs'!$A:$A, "AVG",'VISSIM Link Segment Outputs'!$D:$D, E74),"")</f>
        <v/>
      </c>
      <c r="AH74" s="445" t="str">
        <f>IFERROR(AVERAGEIFS('VISSIM Link Segment Outputs'!$E:$E, 'VISSIM DCP Outputs'!$B:$B, $G$3, 'VISSIM Link Segment Outputs'!$A:$A, "AVG",'VISSIM Link Segment Outputs'!$D:$D, F74),"")</f>
        <v/>
      </c>
      <c r="AI74" s="445" t="str">
        <f>IFERROR(AVERAGEIFS('VISSIM Link Segment Outputs'!$E:$E, 'VISSIM DCP Outputs'!$B:$B, $G$3, 'VISSIM Link Segment Outputs'!$A:$A, "AVG",'VISSIM Link Segment Outputs'!$D:$D, G74),"")</f>
        <v/>
      </c>
      <c r="AJ74" s="445" t="str">
        <f>IFERROR(AVERAGEIFS('VISSIM Link Segment Outputs'!$E:$E, 'VISSIM DCP Outputs'!$B:$B, $G$3, 'VISSIM Link Segment Outputs'!$A:$A, "AVG",'VISSIM Link Segment Outputs'!$D:$D, H74),"")</f>
        <v/>
      </c>
      <c r="AK74" s="547"/>
      <c r="AL74" s="667">
        <f ca="1">IFERROR(SUMIFS('VISSIM Link Segment Outputs'!$Q:$Q, 'VISSIM DCP Outputs'!$B:$B, $G$3, 'VISSIM Link Segment Outputs'!$A:$A, "AVG",'VISSIM Link Segment Outputs'!$D:$D, D74),"")</f>
        <v>0</v>
      </c>
      <c r="AM74" s="667">
        <f ca="1">IFERROR(SUMIFS('VISSIM Link Segment Outputs'!$Q:$Q, 'VISSIM DCP Outputs'!$B:$B, $G$3, 'VISSIM Link Segment Outputs'!$A:$A, "AVG",'VISSIM Link Segment Outputs'!$D:$D, E74),"")</f>
        <v>0</v>
      </c>
      <c r="AN74" s="667">
        <f ca="1">IFERROR(SUMIFS('VISSIM Link Segment Outputs'!$Q:$Q, 'VISSIM DCP Outputs'!$B:$B, $G$3, 'VISSIM Link Segment Outputs'!$A:$A, "AVG",'VISSIM Link Segment Outputs'!$D:$D, F74),"")</f>
        <v>0</v>
      </c>
      <c r="AO74" s="667">
        <f ca="1">IFERROR(SUMIFS('VISSIM Link Segment Outputs'!$Q:$Q, 'VISSIM DCP Outputs'!$B:$B, $G$3, 'VISSIM Link Segment Outputs'!$A:$A, "AVG",'VISSIM Link Segment Outputs'!$D:$D, G74),"")</f>
        <v>0</v>
      </c>
      <c r="AP74" s="667">
        <f ca="1">IFERROR(SUMIFS('VISSIM Link Segment Outputs'!$Q:$Q, 'VISSIM DCP Outputs'!$B:$B, $G$3, 'VISSIM Link Segment Outputs'!$A:$A, "AVG",'VISSIM Link Segment Outputs'!$D:$D, H74),"")</f>
        <v>0</v>
      </c>
      <c r="AQ74" s="547"/>
      <c r="AR74" s="680" t="str">
        <f ca="1">IFERROR(AVERAGEIFS('VISSIM Link Segment Outputs'!$R:$R, 'VISSIM Link Segment Outputs'!$A:$A, "AVG",'VISSIM Link Segment Outputs'!$D:$D, D74),"")</f>
        <v/>
      </c>
    </row>
    <row r="75" spans="1:44" x14ac:dyDescent="0.35">
      <c r="A75" s="551" t="str">
        <f t="shared" si="7"/>
        <v>H</v>
      </c>
      <c r="B75" s="150">
        <f>'Input - Freeways'!$B73</f>
        <v>69</v>
      </c>
      <c r="C75" s="150">
        <f>INDEX('Input - Freeways'!$B$4:$AG$105,MATCH($B75,'Input - Freeways'!$B$4:$B$105,0),MATCH(C$6,'Input - Freeways'!$B$4:$AG$4,0))</f>
        <v>0</v>
      </c>
      <c r="D75" s="150" t="str">
        <f t="shared" si="6"/>
        <v>0</v>
      </c>
      <c r="E75" s="150" t="str">
        <f t="shared" si="6"/>
        <v/>
      </c>
      <c r="F75" s="150" t="str">
        <f t="shared" si="6"/>
        <v/>
      </c>
      <c r="G75" s="150" t="str">
        <f t="shared" si="6"/>
        <v/>
      </c>
      <c r="H75" s="150" t="str">
        <f t="shared" si="6"/>
        <v/>
      </c>
      <c r="J75" s="377">
        <f>'Input - Freeways'!$C73</f>
        <v>0</v>
      </c>
      <c r="K75" s="406">
        <f>'Input - Freeways'!$D73</f>
        <v>0</v>
      </c>
      <c r="L75" s="267">
        <f>'Input - Freeways'!$E73</f>
        <v>0</v>
      </c>
      <c r="M75" s="679">
        <f>'Input - Freeways'!$F73</f>
        <v>0</v>
      </c>
      <c r="N75" s="391" t="str" cm="1">
        <f t="array" aca="1" ref="N75" ca="1">_xlfn.SWITCH(fwy_moe_type,"DCM",AVERAGEIFS('VISSIM DCP Outputs'!$D:$D, 'VISSIM DCP Outputs'!$B:$B, $E$3,'VISSIM DCP Outputs'!$C:$C,$C75),"Link Eval","--")</f>
        <v>--</v>
      </c>
      <c r="O75" s="264" t="str" cm="1">
        <f t="array" aca="1" ref="O75" ca="1">_xlfn.SWITCH(fwy_moe_type,"DCM",AVERAGEIFS('VISSIM DCP Outputs'!$G:$G, 'VISSIM DCP Outputs'!$B:$B, $E$3,'VISSIM DCP Outputs'!$C:$C,$C75),"Link Eval","--")</f>
        <v>--</v>
      </c>
      <c r="P75" s="695" t="str">
        <f t="shared" ca="1" si="8"/>
        <v>--</v>
      </c>
      <c r="Q75" s="264" t="str">
        <f t="shared" ca="1" si="9"/>
        <v>--</v>
      </c>
      <c r="R75" s="378" t="str">
        <f t="shared" ca="1" si="10"/>
        <v>--</v>
      </c>
      <c r="S75" s="547"/>
      <c r="T75" s="667" t="str">
        <f ca="1">IFERROR(AVERAGEIFS('VISSIM Link Segment Outputs'!$M:$M, 'VISSIM DCP Outputs'!$B:$B, $G$3,'VISSIM Link Segment Outputs'!$A:$A, "AVG",'VISSIM Link Segment Outputs'!$D:$D, D75),"")</f>
        <v/>
      </c>
      <c r="U75" s="667" t="str">
        <f ca="1">IFERROR(AVERAGEIFS('VISSIM Link Segment Outputs'!$M:$M, 'VISSIM DCP Outputs'!$B:$B, $G$3,'VISSIM Link Segment Outputs'!$A:$A, "AVG",'VISSIM Link Segment Outputs'!$D:$D, E75),"")</f>
        <v/>
      </c>
      <c r="V75" s="667" t="str">
        <f ca="1">IFERROR(AVERAGEIFS('VISSIM Link Segment Outputs'!$M:$M, 'VISSIM DCP Outputs'!$B:$B, $G$3,'VISSIM Link Segment Outputs'!$A:$A, "AVG",'VISSIM Link Segment Outputs'!$D:$D, F75),"")</f>
        <v/>
      </c>
      <c r="W75" s="667" t="str">
        <f ca="1">IFERROR(AVERAGEIFS('VISSIM Link Segment Outputs'!$M:$M, 'VISSIM DCP Outputs'!$B:$B, $G$3,'VISSIM Link Segment Outputs'!$A:$A, "AVG",'VISSIM Link Segment Outputs'!$D:$D, G75),"")</f>
        <v/>
      </c>
      <c r="X75" s="667" t="str">
        <f ca="1">IFERROR(AVERAGEIFS('VISSIM Link Segment Outputs'!$M:$M, 'VISSIM DCP Outputs'!$B:$B, $G$3,'VISSIM Link Segment Outputs'!$A:$A, "AVG",'VISSIM Link Segment Outputs'!$D:$D, H75),"")</f>
        <v/>
      </c>
      <c r="Y75" s="446"/>
      <c r="Z75" s="445" t="str">
        <f>IFERROR(AVERAGEIFS('VISSIM Link Segment Outputs'!$I:$I, 'VISSIM DCP Outputs'!$B:$B, $G$3, 'VISSIM Link Segment Outputs'!$A:$A, "AVG",'VISSIM Link Segment Outputs'!$D:$D, D75),"")</f>
        <v/>
      </c>
      <c r="AA75" s="445" t="str">
        <f>IFERROR(AVERAGEIFS('VISSIM Link Segment Outputs'!$I:$I, 'VISSIM DCP Outputs'!$B:$B, $G$3, 'VISSIM Link Segment Outputs'!$A:$A, "AVG",'VISSIM Link Segment Outputs'!$D:$D, E75),"")</f>
        <v/>
      </c>
      <c r="AB75" s="445" t="str">
        <f>IFERROR(AVERAGEIFS('VISSIM Link Segment Outputs'!$I:$I, 'VISSIM DCP Outputs'!$B:$B, $G$3, 'VISSIM Link Segment Outputs'!$A:$A, "AVG",'VISSIM Link Segment Outputs'!$D:$D, F75),"")</f>
        <v/>
      </c>
      <c r="AC75" s="445" t="str">
        <f>IFERROR(AVERAGEIFS('VISSIM Link Segment Outputs'!$I:$I, 'VISSIM DCP Outputs'!$B:$B, $G$3, 'VISSIM Link Segment Outputs'!$A:$A, "AVG",'VISSIM Link Segment Outputs'!$D:$D, G75),"")</f>
        <v/>
      </c>
      <c r="AD75" s="445" t="str">
        <f>IFERROR(AVERAGEIFS('VISSIM Link Segment Outputs'!$I:$I, 'VISSIM DCP Outputs'!$B:$B, $G$3, 'VISSIM Link Segment Outputs'!$A:$A, "AVG",'VISSIM Link Segment Outputs'!$D:$D, H75),"")</f>
        <v/>
      </c>
      <c r="AE75" s="446"/>
      <c r="AF75" s="445" t="str">
        <f>IFERROR(AVERAGEIFS('VISSIM Link Segment Outputs'!$E:$E, 'VISSIM DCP Outputs'!$B:$B, $G$3, 'VISSIM Link Segment Outputs'!$A:$A, "AVG",'VISSIM Link Segment Outputs'!$D:$D, D75),"")</f>
        <v/>
      </c>
      <c r="AG75" s="445" t="str">
        <f>IFERROR(AVERAGEIFS('VISSIM Link Segment Outputs'!$E:$E, 'VISSIM DCP Outputs'!$B:$B, $G$3, 'VISSIM Link Segment Outputs'!$A:$A, "AVG",'VISSIM Link Segment Outputs'!$D:$D, E75),"")</f>
        <v/>
      </c>
      <c r="AH75" s="445" t="str">
        <f>IFERROR(AVERAGEIFS('VISSIM Link Segment Outputs'!$E:$E, 'VISSIM DCP Outputs'!$B:$B, $G$3, 'VISSIM Link Segment Outputs'!$A:$A, "AVG",'VISSIM Link Segment Outputs'!$D:$D, F75),"")</f>
        <v/>
      </c>
      <c r="AI75" s="445" t="str">
        <f>IFERROR(AVERAGEIFS('VISSIM Link Segment Outputs'!$E:$E, 'VISSIM DCP Outputs'!$B:$B, $G$3, 'VISSIM Link Segment Outputs'!$A:$A, "AVG",'VISSIM Link Segment Outputs'!$D:$D, G75),"")</f>
        <v/>
      </c>
      <c r="AJ75" s="445" t="str">
        <f>IFERROR(AVERAGEIFS('VISSIM Link Segment Outputs'!$E:$E, 'VISSIM DCP Outputs'!$B:$B, $G$3, 'VISSIM Link Segment Outputs'!$A:$A, "AVG",'VISSIM Link Segment Outputs'!$D:$D, H75),"")</f>
        <v/>
      </c>
      <c r="AK75" s="547"/>
      <c r="AL75" s="667">
        <f ca="1">IFERROR(SUMIFS('VISSIM Link Segment Outputs'!$Q:$Q, 'VISSIM DCP Outputs'!$B:$B, $G$3, 'VISSIM Link Segment Outputs'!$A:$A, "AVG",'VISSIM Link Segment Outputs'!$D:$D, D75),"")</f>
        <v>0</v>
      </c>
      <c r="AM75" s="667">
        <f ca="1">IFERROR(SUMIFS('VISSIM Link Segment Outputs'!$Q:$Q, 'VISSIM DCP Outputs'!$B:$B, $G$3, 'VISSIM Link Segment Outputs'!$A:$A, "AVG",'VISSIM Link Segment Outputs'!$D:$D, E75),"")</f>
        <v>0</v>
      </c>
      <c r="AN75" s="667">
        <f ca="1">IFERROR(SUMIFS('VISSIM Link Segment Outputs'!$Q:$Q, 'VISSIM DCP Outputs'!$B:$B, $G$3, 'VISSIM Link Segment Outputs'!$A:$A, "AVG",'VISSIM Link Segment Outputs'!$D:$D, F75),"")</f>
        <v>0</v>
      </c>
      <c r="AO75" s="667">
        <f ca="1">IFERROR(SUMIFS('VISSIM Link Segment Outputs'!$Q:$Q, 'VISSIM DCP Outputs'!$B:$B, $G$3, 'VISSIM Link Segment Outputs'!$A:$A, "AVG",'VISSIM Link Segment Outputs'!$D:$D, G75),"")</f>
        <v>0</v>
      </c>
      <c r="AP75" s="667">
        <f ca="1">IFERROR(SUMIFS('VISSIM Link Segment Outputs'!$Q:$Q, 'VISSIM DCP Outputs'!$B:$B, $G$3, 'VISSIM Link Segment Outputs'!$A:$A, "AVG",'VISSIM Link Segment Outputs'!$D:$D, H75),"")</f>
        <v>0</v>
      </c>
      <c r="AQ75" s="547"/>
      <c r="AR75" s="680" t="str">
        <f ca="1">IFERROR(AVERAGEIFS('VISSIM Link Segment Outputs'!$R:$R, 'VISSIM Link Segment Outputs'!$A:$A, "AVG",'VISSIM Link Segment Outputs'!$D:$D, D75),"")</f>
        <v/>
      </c>
    </row>
    <row r="76" spans="1:44" x14ac:dyDescent="0.35">
      <c r="A76" s="551" t="str">
        <f t="shared" si="7"/>
        <v>H</v>
      </c>
      <c r="B76" s="150">
        <f>'Input - Freeways'!$B74</f>
        <v>70</v>
      </c>
      <c r="C76" s="150">
        <f>INDEX('Input - Freeways'!$B$4:$AG$105,MATCH($B76,'Input - Freeways'!$B$4:$B$105,0),MATCH(C$6,'Input - Freeways'!$B$4:$AG$4,0))</f>
        <v>0</v>
      </c>
      <c r="D76" s="150" t="str">
        <f t="shared" si="6"/>
        <v>0</v>
      </c>
      <c r="E76" s="150" t="str">
        <f t="shared" si="6"/>
        <v/>
      </c>
      <c r="F76" s="150" t="str">
        <f t="shared" si="6"/>
        <v/>
      </c>
      <c r="G76" s="150" t="str">
        <f t="shared" si="6"/>
        <v/>
      </c>
      <c r="H76" s="150" t="str">
        <f t="shared" si="6"/>
        <v/>
      </c>
      <c r="J76" s="377">
        <f>'Input - Freeways'!$C74</f>
        <v>0</v>
      </c>
      <c r="K76" s="406">
        <f>'Input - Freeways'!$D74</f>
        <v>0</v>
      </c>
      <c r="L76" s="267">
        <f>'Input - Freeways'!$E74</f>
        <v>0</v>
      </c>
      <c r="M76" s="679">
        <f>'Input - Freeways'!$F74</f>
        <v>0</v>
      </c>
      <c r="N76" s="391" t="str" cm="1">
        <f t="array" aca="1" ref="N76" ca="1">_xlfn.SWITCH(fwy_moe_type,"DCM",AVERAGEIFS('VISSIM DCP Outputs'!$D:$D, 'VISSIM DCP Outputs'!$B:$B, $E$3,'VISSIM DCP Outputs'!$C:$C,$C76),"Link Eval","--")</f>
        <v>--</v>
      </c>
      <c r="O76" s="264" t="str" cm="1">
        <f t="array" aca="1" ref="O76" ca="1">_xlfn.SWITCH(fwy_moe_type,"DCM",AVERAGEIFS('VISSIM DCP Outputs'!$G:$G, 'VISSIM DCP Outputs'!$B:$B, $E$3,'VISSIM DCP Outputs'!$C:$C,$C76),"Link Eval","--")</f>
        <v>--</v>
      </c>
      <c r="P76" s="695" t="str">
        <f t="shared" ca="1" si="8"/>
        <v>--</v>
      </c>
      <c r="Q76" s="264" t="str">
        <f t="shared" ca="1" si="9"/>
        <v>--</v>
      </c>
      <c r="R76" s="378" t="str">
        <f t="shared" ca="1" si="10"/>
        <v>--</v>
      </c>
      <c r="S76" s="547"/>
      <c r="T76" s="667" t="str">
        <f ca="1">IFERROR(AVERAGEIFS('VISSIM Link Segment Outputs'!$M:$M, 'VISSIM DCP Outputs'!$B:$B, $G$3,'VISSIM Link Segment Outputs'!$A:$A, "AVG",'VISSIM Link Segment Outputs'!$D:$D, D76),"")</f>
        <v/>
      </c>
      <c r="U76" s="667" t="str">
        <f ca="1">IFERROR(AVERAGEIFS('VISSIM Link Segment Outputs'!$M:$M, 'VISSIM DCP Outputs'!$B:$B, $G$3,'VISSIM Link Segment Outputs'!$A:$A, "AVG",'VISSIM Link Segment Outputs'!$D:$D, E76),"")</f>
        <v/>
      </c>
      <c r="V76" s="667" t="str">
        <f ca="1">IFERROR(AVERAGEIFS('VISSIM Link Segment Outputs'!$M:$M, 'VISSIM DCP Outputs'!$B:$B, $G$3,'VISSIM Link Segment Outputs'!$A:$A, "AVG",'VISSIM Link Segment Outputs'!$D:$D, F76),"")</f>
        <v/>
      </c>
      <c r="W76" s="667" t="str">
        <f ca="1">IFERROR(AVERAGEIFS('VISSIM Link Segment Outputs'!$M:$M, 'VISSIM DCP Outputs'!$B:$B, $G$3,'VISSIM Link Segment Outputs'!$A:$A, "AVG",'VISSIM Link Segment Outputs'!$D:$D, G76),"")</f>
        <v/>
      </c>
      <c r="X76" s="667" t="str">
        <f ca="1">IFERROR(AVERAGEIFS('VISSIM Link Segment Outputs'!$M:$M, 'VISSIM DCP Outputs'!$B:$B, $G$3,'VISSIM Link Segment Outputs'!$A:$A, "AVG",'VISSIM Link Segment Outputs'!$D:$D, H76),"")</f>
        <v/>
      </c>
      <c r="Y76" s="446"/>
      <c r="Z76" s="445" t="str">
        <f>IFERROR(AVERAGEIFS('VISSIM Link Segment Outputs'!$I:$I, 'VISSIM DCP Outputs'!$B:$B, $G$3, 'VISSIM Link Segment Outputs'!$A:$A, "AVG",'VISSIM Link Segment Outputs'!$D:$D, D76),"")</f>
        <v/>
      </c>
      <c r="AA76" s="445" t="str">
        <f>IFERROR(AVERAGEIFS('VISSIM Link Segment Outputs'!$I:$I, 'VISSIM DCP Outputs'!$B:$B, $G$3, 'VISSIM Link Segment Outputs'!$A:$A, "AVG",'VISSIM Link Segment Outputs'!$D:$D, E76),"")</f>
        <v/>
      </c>
      <c r="AB76" s="445" t="str">
        <f>IFERROR(AVERAGEIFS('VISSIM Link Segment Outputs'!$I:$I, 'VISSIM DCP Outputs'!$B:$B, $G$3, 'VISSIM Link Segment Outputs'!$A:$A, "AVG",'VISSIM Link Segment Outputs'!$D:$D, F76),"")</f>
        <v/>
      </c>
      <c r="AC76" s="445" t="str">
        <f>IFERROR(AVERAGEIFS('VISSIM Link Segment Outputs'!$I:$I, 'VISSIM DCP Outputs'!$B:$B, $G$3, 'VISSIM Link Segment Outputs'!$A:$A, "AVG",'VISSIM Link Segment Outputs'!$D:$D, G76),"")</f>
        <v/>
      </c>
      <c r="AD76" s="445" t="str">
        <f>IFERROR(AVERAGEIFS('VISSIM Link Segment Outputs'!$I:$I, 'VISSIM DCP Outputs'!$B:$B, $G$3, 'VISSIM Link Segment Outputs'!$A:$A, "AVG",'VISSIM Link Segment Outputs'!$D:$D, H76),"")</f>
        <v/>
      </c>
      <c r="AE76" s="446"/>
      <c r="AF76" s="445" t="str">
        <f>IFERROR(AVERAGEIFS('VISSIM Link Segment Outputs'!$E:$E, 'VISSIM DCP Outputs'!$B:$B, $G$3, 'VISSIM Link Segment Outputs'!$A:$A, "AVG",'VISSIM Link Segment Outputs'!$D:$D, D76),"")</f>
        <v/>
      </c>
      <c r="AG76" s="445" t="str">
        <f>IFERROR(AVERAGEIFS('VISSIM Link Segment Outputs'!$E:$E, 'VISSIM DCP Outputs'!$B:$B, $G$3, 'VISSIM Link Segment Outputs'!$A:$A, "AVG",'VISSIM Link Segment Outputs'!$D:$D, E76),"")</f>
        <v/>
      </c>
      <c r="AH76" s="445" t="str">
        <f>IFERROR(AVERAGEIFS('VISSIM Link Segment Outputs'!$E:$E, 'VISSIM DCP Outputs'!$B:$B, $G$3, 'VISSIM Link Segment Outputs'!$A:$A, "AVG",'VISSIM Link Segment Outputs'!$D:$D, F76),"")</f>
        <v/>
      </c>
      <c r="AI76" s="445" t="str">
        <f>IFERROR(AVERAGEIFS('VISSIM Link Segment Outputs'!$E:$E, 'VISSIM DCP Outputs'!$B:$B, $G$3, 'VISSIM Link Segment Outputs'!$A:$A, "AVG",'VISSIM Link Segment Outputs'!$D:$D, G76),"")</f>
        <v/>
      </c>
      <c r="AJ76" s="445" t="str">
        <f>IFERROR(AVERAGEIFS('VISSIM Link Segment Outputs'!$E:$E, 'VISSIM DCP Outputs'!$B:$B, $G$3, 'VISSIM Link Segment Outputs'!$A:$A, "AVG",'VISSIM Link Segment Outputs'!$D:$D, H76),"")</f>
        <v/>
      </c>
      <c r="AK76" s="547"/>
      <c r="AL76" s="667">
        <f ca="1">IFERROR(SUMIFS('VISSIM Link Segment Outputs'!$Q:$Q, 'VISSIM DCP Outputs'!$B:$B, $G$3, 'VISSIM Link Segment Outputs'!$A:$A, "AVG",'VISSIM Link Segment Outputs'!$D:$D, D76),"")</f>
        <v>0</v>
      </c>
      <c r="AM76" s="667">
        <f ca="1">IFERROR(SUMIFS('VISSIM Link Segment Outputs'!$Q:$Q, 'VISSIM DCP Outputs'!$B:$B, $G$3, 'VISSIM Link Segment Outputs'!$A:$A, "AVG",'VISSIM Link Segment Outputs'!$D:$D, E76),"")</f>
        <v>0</v>
      </c>
      <c r="AN76" s="667">
        <f ca="1">IFERROR(SUMIFS('VISSIM Link Segment Outputs'!$Q:$Q, 'VISSIM DCP Outputs'!$B:$B, $G$3, 'VISSIM Link Segment Outputs'!$A:$A, "AVG",'VISSIM Link Segment Outputs'!$D:$D, F76),"")</f>
        <v>0</v>
      </c>
      <c r="AO76" s="667">
        <f ca="1">IFERROR(SUMIFS('VISSIM Link Segment Outputs'!$Q:$Q, 'VISSIM DCP Outputs'!$B:$B, $G$3, 'VISSIM Link Segment Outputs'!$A:$A, "AVG",'VISSIM Link Segment Outputs'!$D:$D, G76),"")</f>
        <v>0</v>
      </c>
      <c r="AP76" s="667">
        <f ca="1">IFERROR(SUMIFS('VISSIM Link Segment Outputs'!$Q:$Q, 'VISSIM DCP Outputs'!$B:$B, $G$3, 'VISSIM Link Segment Outputs'!$A:$A, "AVG",'VISSIM Link Segment Outputs'!$D:$D, H76),"")</f>
        <v>0</v>
      </c>
      <c r="AQ76" s="547"/>
      <c r="AR76" s="680" t="str">
        <f ca="1">IFERROR(AVERAGEIFS('VISSIM Link Segment Outputs'!$R:$R, 'VISSIM Link Segment Outputs'!$A:$A, "AVG",'VISSIM Link Segment Outputs'!$D:$D, D76),"")</f>
        <v/>
      </c>
    </row>
    <row r="77" spans="1:44" x14ac:dyDescent="0.35">
      <c r="A77" s="551" t="str">
        <f t="shared" si="7"/>
        <v>H</v>
      </c>
      <c r="B77" s="150">
        <f>'Input - Freeways'!$B75</f>
        <v>71</v>
      </c>
      <c r="C77" s="150">
        <f>INDEX('Input - Freeways'!$B$4:$AG$105,MATCH($B77,'Input - Freeways'!$B$4:$B$105,0),MATCH(C$6,'Input - Freeways'!$B$4:$AG$4,0))</f>
        <v>0</v>
      </c>
      <c r="D77" s="150" t="str">
        <f t="shared" si="6"/>
        <v>0</v>
      </c>
      <c r="E77" s="150" t="str">
        <f t="shared" si="6"/>
        <v/>
      </c>
      <c r="F77" s="150" t="str">
        <f t="shared" si="6"/>
        <v/>
      </c>
      <c r="G77" s="150" t="str">
        <f t="shared" si="6"/>
        <v/>
      </c>
      <c r="H77" s="150" t="str">
        <f t="shared" si="6"/>
        <v/>
      </c>
      <c r="J77" s="377">
        <f>'Input - Freeways'!$C75</f>
        <v>0</v>
      </c>
      <c r="K77" s="406">
        <f>'Input - Freeways'!$D75</f>
        <v>0</v>
      </c>
      <c r="L77" s="267">
        <f>'Input - Freeways'!$E75</f>
        <v>0</v>
      </c>
      <c r="M77" s="679">
        <f>'Input - Freeways'!$F75</f>
        <v>0</v>
      </c>
      <c r="N77" s="391" t="str" cm="1">
        <f t="array" aca="1" ref="N77" ca="1">_xlfn.SWITCH(fwy_moe_type,"DCM",AVERAGEIFS('VISSIM DCP Outputs'!$D:$D, 'VISSIM DCP Outputs'!$B:$B, $E$3,'VISSIM DCP Outputs'!$C:$C,$C77),"Link Eval","--")</f>
        <v>--</v>
      </c>
      <c r="O77" s="264" t="str" cm="1">
        <f t="array" aca="1" ref="O77" ca="1">_xlfn.SWITCH(fwy_moe_type,"DCM",AVERAGEIFS('VISSIM DCP Outputs'!$G:$G, 'VISSIM DCP Outputs'!$B:$B, $E$3,'VISSIM DCP Outputs'!$C:$C,$C77),"Link Eval","--")</f>
        <v>--</v>
      </c>
      <c r="P77" s="695" t="str">
        <f t="shared" ca="1" si="8"/>
        <v>--</v>
      </c>
      <c r="Q77" s="264" t="str">
        <f t="shared" ca="1" si="9"/>
        <v>--</v>
      </c>
      <c r="R77" s="378" t="str">
        <f t="shared" ca="1" si="10"/>
        <v>--</v>
      </c>
      <c r="S77" s="547"/>
      <c r="T77" s="667" t="str">
        <f ca="1">IFERROR(AVERAGEIFS('VISSIM Link Segment Outputs'!$M:$M, 'VISSIM DCP Outputs'!$B:$B, $G$3,'VISSIM Link Segment Outputs'!$A:$A, "AVG",'VISSIM Link Segment Outputs'!$D:$D, D77),"")</f>
        <v/>
      </c>
      <c r="U77" s="667" t="str">
        <f ca="1">IFERROR(AVERAGEIFS('VISSIM Link Segment Outputs'!$M:$M, 'VISSIM DCP Outputs'!$B:$B, $G$3,'VISSIM Link Segment Outputs'!$A:$A, "AVG",'VISSIM Link Segment Outputs'!$D:$D, E77),"")</f>
        <v/>
      </c>
      <c r="V77" s="667" t="str">
        <f ca="1">IFERROR(AVERAGEIFS('VISSIM Link Segment Outputs'!$M:$M, 'VISSIM DCP Outputs'!$B:$B, $G$3,'VISSIM Link Segment Outputs'!$A:$A, "AVG",'VISSIM Link Segment Outputs'!$D:$D, F77),"")</f>
        <v/>
      </c>
      <c r="W77" s="667" t="str">
        <f ca="1">IFERROR(AVERAGEIFS('VISSIM Link Segment Outputs'!$M:$M, 'VISSIM DCP Outputs'!$B:$B, $G$3,'VISSIM Link Segment Outputs'!$A:$A, "AVG",'VISSIM Link Segment Outputs'!$D:$D, G77),"")</f>
        <v/>
      </c>
      <c r="X77" s="667" t="str">
        <f ca="1">IFERROR(AVERAGEIFS('VISSIM Link Segment Outputs'!$M:$M, 'VISSIM DCP Outputs'!$B:$B, $G$3,'VISSIM Link Segment Outputs'!$A:$A, "AVG",'VISSIM Link Segment Outputs'!$D:$D, H77),"")</f>
        <v/>
      </c>
      <c r="Y77" s="446"/>
      <c r="Z77" s="445" t="str">
        <f>IFERROR(AVERAGEIFS('VISSIM Link Segment Outputs'!$I:$I, 'VISSIM DCP Outputs'!$B:$B, $G$3, 'VISSIM Link Segment Outputs'!$A:$A, "AVG",'VISSIM Link Segment Outputs'!$D:$D, D77),"")</f>
        <v/>
      </c>
      <c r="AA77" s="445" t="str">
        <f>IFERROR(AVERAGEIFS('VISSIM Link Segment Outputs'!$I:$I, 'VISSIM DCP Outputs'!$B:$B, $G$3, 'VISSIM Link Segment Outputs'!$A:$A, "AVG",'VISSIM Link Segment Outputs'!$D:$D, E77),"")</f>
        <v/>
      </c>
      <c r="AB77" s="445" t="str">
        <f>IFERROR(AVERAGEIFS('VISSIM Link Segment Outputs'!$I:$I, 'VISSIM DCP Outputs'!$B:$B, $G$3, 'VISSIM Link Segment Outputs'!$A:$A, "AVG",'VISSIM Link Segment Outputs'!$D:$D, F77),"")</f>
        <v/>
      </c>
      <c r="AC77" s="445" t="str">
        <f>IFERROR(AVERAGEIFS('VISSIM Link Segment Outputs'!$I:$I, 'VISSIM DCP Outputs'!$B:$B, $G$3, 'VISSIM Link Segment Outputs'!$A:$A, "AVG",'VISSIM Link Segment Outputs'!$D:$D, G77),"")</f>
        <v/>
      </c>
      <c r="AD77" s="445" t="str">
        <f>IFERROR(AVERAGEIFS('VISSIM Link Segment Outputs'!$I:$I, 'VISSIM DCP Outputs'!$B:$B, $G$3, 'VISSIM Link Segment Outputs'!$A:$A, "AVG",'VISSIM Link Segment Outputs'!$D:$D, H77),"")</f>
        <v/>
      </c>
      <c r="AE77" s="446"/>
      <c r="AF77" s="445" t="str">
        <f>IFERROR(AVERAGEIFS('VISSIM Link Segment Outputs'!$E:$E, 'VISSIM DCP Outputs'!$B:$B, $G$3, 'VISSIM Link Segment Outputs'!$A:$A, "AVG",'VISSIM Link Segment Outputs'!$D:$D, D77),"")</f>
        <v/>
      </c>
      <c r="AG77" s="445" t="str">
        <f>IFERROR(AVERAGEIFS('VISSIM Link Segment Outputs'!$E:$E, 'VISSIM DCP Outputs'!$B:$B, $G$3, 'VISSIM Link Segment Outputs'!$A:$A, "AVG",'VISSIM Link Segment Outputs'!$D:$D, E77),"")</f>
        <v/>
      </c>
      <c r="AH77" s="445" t="str">
        <f>IFERROR(AVERAGEIFS('VISSIM Link Segment Outputs'!$E:$E, 'VISSIM DCP Outputs'!$B:$B, $G$3, 'VISSIM Link Segment Outputs'!$A:$A, "AVG",'VISSIM Link Segment Outputs'!$D:$D, F77),"")</f>
        <v/>
      </c>
      <c r="AI77" s="445" t="str">
        <f>IFERROR(AVERAGEIFS('VISSIM Link Segment Outputs'!$E:$E, 'VISSIM DCP Outputs'!$B:$B, $G$3, 'VISSIM Link Segment Outputs'!$A:$A, "AVG",'VISSIM Link Segment Outputs'!$D:$D, G77),"")</f>
        <v/>
      </c>
      <c r="AJ77" s="445" t="str">
        <f>IFERROR(AVERAGEIFS('VISSIM Link Segment Outputs'!$E:$E, 'VISSIM DCP Outputs'!$B:$B, $G$3, 'VISSIM Link Segment Outputs'!$A:$A, "AVG",'VISSIM Link Segment Outputs'!$D:$D, H77),"")</f>
        <v/>
      </c>
      <c r="AK77" s="547"/>
      <c r="AL77" s="667">
        <f ca="1">IFERROR(SUMIFS('VISSIM Link Segment Outputs'!$Q:$Q, 'VISSIM DCP Outputs'!$B:$B, $G$3, 'VISSIM Link Segment Outputs'!$A:$A, "AVG",'VISSIM Link Segment Outputs'!$D:$D, D77),"")</f>
        <v>0</v>
      </c>
      <c r="AM77" s="667">
        <f ca="1">IFERROR(SUMIFS('VISSIM Link Segment Outputs'!$Q:$Q, 'VISSIM DCP Outputs'!$B:$B, $G$3, 'VISSIM Link Segment Outputs'!$A:$A, "AVG",'VISSIM Link Segment Outputs'!$D:$D, E77),"")</f>
        <v>0</v>
      </c>
      <c r="AN77" s="667">
        <f ca="1">IFERROR(SUMIFS('VISSIM Link Segment Outputs'!$Q:$Q, 'VISSIM DCP Outputs'!$B:$B, $G$3, 'VISSIM Link Segment Outputs'!$A:$A, "AVG",'VISSIM Link Segment Outputs'!$D:$D, F77),"")</f>
        <v>0</v>
      </c>
      <c r="AO77" s="667">
        <f ca="1">IFERROR(SUMIFS('VISSIM Link Segment Outputs'!$Q:$Q, 'VISSIM DCP Outputs'!$B:$B, $G$3, 'VISSIM Link Segment Outputs'!$A:$A, "AVG",'VISSIM Link Segment Outputs'!$D:$D, G77),"")</f>
        <v>0</v>
      </c>
      <c r="AP77" s="667">
        <f ca="1">IFERROR(SUMIFS('VISSIM Link Segment Outputs'!$Q:$Q, 'VISSIM DCP Outputs'!$B:$B, $G$3, 'VISSIM Link Segment Outputs'!$A:$A, "AVG",'VISSIM Link Segment Outputs'!$D:$D, H77),"")</f>
        <v>0</v>
      </c>
      <c r="AQ77" s="547"/>
      <c r="AR77" s="680" t="str">
        <f ca="1">IFERROR(AVERAGEIFS('VISSIM Link Segment Outputs'!$R:$R, 'VISSIM Link Segment Outputs'!$A:$A, "AVG",'VISSIM Link Segment Outputs'!$D:$D, D77),"")</f>
        <v/>
      </c>
    </row>
    <row r="78" spans="1:44" x14ac:dyDescent="0.35">
      <c r="A78" s="551" t="str">
        <f t="shared" si="7"/>
        <v>H</v>
      </c>
      <c r="B78" s="150">
        <f>'Input - Freeways'!$B76</f>
        <v>72</v>
      </c>
      <c r="C78" s="150">
        <f>INDEX('Input - Freeways'!$B$4:$AG$105,MATCH($B78,'Input - Freeways'!$B$4:$B$105,0),MATCH(C$6,'Input - Freeways'!$B$4:$AG$4,0))</f>
        <v>0</v>
      </c>
      <c r="D78" s="150" t="str">
        <f t="shared" si="6"/>
        <v>0</v>
      </c>
      <c r="E78" s="150" t="str">
        <f t="shared" si="6"/>
        <v/>
      </c>
      <c r="F78" s="150" t="str">
        <f t="shared" si="6"/>
        <v/>
      </c>
      <c r="G78" s="150" t="str">
        <f t="shared" si="6"/>
        <v/>
      </c>
      <c r="H78" s="150" t="str">
        <f t="shared" si="6"/>
        <v/>
      </c>
      <c r="J78" s="377">
        <f>'Input - Freeways'!$C76</f>
        <v>0</v>
      </c>
      <c r="K78" s="406">
        <f>'Input - Freeways'!$D76</f>
        <v>0</v>
      </c>
      <c r="L78" s="267">
        <f>'Input - Freeways'!$E76</f>
        <v>0</v>
      </c>
      <c r="M78" s="679">
        <f>'Input - Freeways'!$F76</f>
        <v>0</v>
      </c>
      <c r="N78" s="391" t="str" cm="1">
        <f t="array" aca="1" ref="N78" ca="1">_xlfn.SWITCH(fwy_moe_type,"DCM",AVERAGEIFS('VISSIM DCP Outputs'!$D:$D, 'VISSIM DCP Outputs'!$B:$B, $E$3,'VISSIM DCP Outputs'!$C:$C,$C78),"Link Eval","--")</f>
        <v>--</v>
      </c>
      <c r="O78" s="264" t="str" cm="1">
        <f t="array" aca="1" ref="O78" ca="1">_xlfn.SWITCH(fwy_moe_type,"DCM",AVERAGEIFS('VISSIM DCP Outputs'!$G:$G, 'VISSIM DCP Outputs'!$B:$B, $E$3,'VISSIM DCP Outputs'!$C:$C,$C78),"Link Eval","--")</f>
        <v>--</v>
      </c>
      <c r="P78" s="695" t="str">
        <f t="shared" ca="1" si="8"/>
        <v>--</v>
      </c>
      <c r="Q78" s="264" t="str">
        <f t="shared" ca="1" si="9"/>
        <v>--</v>
      </c>
      <c r="R78" s="378" t="str">
        <f t="shared" ca="1" si="10"/>
        <v>--</v>
      </c>
      <c r="S78" s="547"/>
      <c r="T78" s="667" t="str">
        <f ca="1">IFERROR(AVERAGEIFS('VISSIM Link Segment Outputs'!$M:$M, 'VISSIM DCP Outputs'!$B:$B, $G$3,'VISSIM Link Segment Outputs'!$A:$A, "AVG",'VISSIM Link Segment Outputs'!$D:$D, D78),"")</f>
        <v/>
      </c>
      <c r="U78" s="667" t="str">
        <f ca="1">IFERROR(AVERAGEIFS('VISSIM Link Segment Outputs'!$M:$M, 'VISSIM DCP Outputs'!$B:$B, $G$3,'VISSIM Link Segment Outputs'!$A:$A, "AVG",'VISSIM Link Segment Outputs'!$D:$D, E78),"")</f>
        <v/>
      </c>
      <c r="V78" s="667" t="str">
        <f ca="1">IFERROR(AVERAGEIFS('VISSIM Link Segment Outputs'!$M:$M, 'VISSIM DCP Outputs'!$B:$B, $G$3,'VISSIM Link Segment Outputs'!$A:$A, "AVG",'VISSIM Link Segment Outputs'!$D:$D, F78),"")</f>
        <v/>
      </c>
      <c r="W78" s="667" t="str">
        <f ca="1">IFERROR(AVERAGEIFS('VISSIM Link Segment Outputs'!$M:$M, 'VISSIM DCP Outputs'!$B:$B, $G$3,'VISSIM Link Segment Outputs'!$A:$A, "AVG",'VISSIM Link Segment Outputs'!$D:$D, G78),"")</f>
        <v/>
      </c>
      <c r="X78" s="667" t="str">
        <f ca="1">IFERROR(AVERAGEIFS('VISSIM Link Segment Outputs'!$M:$M, 'VISSIM DCP Outputs'!$B:$B, $G$3,'VISSIM Link Segment Outputs'!$A:$A, "AVG",'VISSIM Link Segment Outputs'!$D:$D, H78),"")</f>
        <v/>
      </c>
      <c r="Y78" s="446"/>
      <c r="Z78" s="445" t="str">
        <f>IFERROR(AVERAGEIFS('VISSIM Link Segment Outputs'!$I:$I, 'VISSIM DCP Outputs'!$B:$B, $G$3, 'VISSIM Link Segment Outputs'!$A:$A, "AVG",'VISSIM Link Segment Outputs'!$D:$D, D78),"")</f>
        <v/>
      </c>
      <c r="AA78" s="445" t="str">
        <f>IFERROR(AVERAGEIFS('VISSIM Link Segment Outputs'!$I:$I, 'VISSIM DCP Outputs'!$B:$B, $G$3, 'VISSIM Link Segment Outputs'!$A:$A, "AVG",'VISSIM Link Segment Outputs'!$D:$D, E78),"")</f>
        <v/>
      </c>
      <c r="AB78" s="445" t="str">
        <f>IFERROR(AVERAGEIFS('VISSIM Link Segment Outputs'!$I:$I, 'VISSIM DCP Outputs'!$B:$B, $G$3, 'VISSIM Link Segment Outputs'!$A:$A, "AVG",'VISSIM Link Segment Outputs'!$D:$D, F78),"")</f>
        <v/>
      </c>
      <c r="AC78" s="445" t="str">
        <f>IFERROR(AVERAGEIFS('VISSIM Link Segment Outputs'!$I:$I, 'VISSIM DCP Outputs'!$B:$B, $G$3, 'VISSIM Link Segment Outputs'!$A:$A, "AVG",'VISSIM Link Segment Outputs'!$D:$D, G78),"")</f>
        <v/>
      </c>
      <c r="AD78" s="445" t="str">
        <f>IFERROR(AVERAGEIFS('VISSIM Link Segment Outputs'!$I:$I, 'VISSIM DCP Outputs'!$B:$B, $G$3, 'VISSIM Link Segment Outputs'!$A:$A, "AVG",'VISSIM Link Segment Outputs'!$D:$D, H78),"")</f>
        <v/>
      </c>
      <c r="AE78" s="446"/>
      <c r="AF78" s="445" t="str">
        <f>IFERROR(AVERAGEIFS('VISSIM Link Segment Outputs'!$E:$E, 'VISSIM DCP Outputs'!$B:$B, $G$3, 'VISSIM Link Segment Outputs'!$A:$A, "AVG",'VISSIM Link Segment Outputs'!$D:$D, D78),"")</f>
        <v/>
      </c>
      <c r="AG78" s="445" t="str">
        <f>IFERROR(AVERAGEIFS('VISSIM Link Segment Outputs'!$E:$E, 'VISSIM DCP Outputs'!$B:$B, $G$3, 'VISSIM Link Segment Outputs'!$A:$A, "AVG",'VISSIM Link Segment Outputs'!$D:$D, E78),"")</f>
        <v/>
      </c>
      <c r="AH78" s="445" t="str">
        <f>IFERROR(AVERAGEIFS('VISSIM Link Segment Outputs'!$E:$E, 'VISSIM DCP Outputs'!$B:$B, $G$3, 'VISSIM Link Segment Outputs'!$A:$A, "AVG",'VISSIM Link Segment Outputs'!$D:$D, F78),"")</f>
        <v/>
      </c>
      <c r="AI78" s="445" t="str">
        <f>IFERROR(AVERAGEIFS('VISSIM Link Segment Outputs'!$E:$E, 'VISSIM DCP Outputs'!$B:$B, $G$3, 'VISSIM Link Segment Outputs'!$A:$A, "AVG",'VISSIM Link Segment Outputs'!$D:$D, G78),"")</f>
        <v/>
      </c>
      <c r="AJ78" s="445" t="str">
        <f>IFERROR(AVERAGEIFS('VISSIM Link Segment Outputs'!$E:$E, 'VISSIM DCP Outputs'!$B:$B, $G$3, 'VISSIM Link Segment Outputs'!$A:$A, "AVG",'VISSIM Link Segment Outputs'!$D:$D, H78),"")</f>
        <v/>
      </c>
      <c r="AK78" s="547"/>
      <c r="AL78" s="667">
        <f ca="1">IFERROR(SUMIFS('VISSIM Link Segment Outputs'!$Q:$Q, 'VISSIM DCP Outputs'!$B:$B, $G$3, 'VISSIM Link Segment Outputs'!$A:$A, "AVG",'VISSIM Link Segment Outputs'!$D:$D, D78),"")</f>
        <v>0</v>
      </c>
      <c r="AM78" s="667">
        <f ca="1">IFERROR(SUMIFS('VISSIM Link Segment Outputs'!$Q:$Q, 'VISSIM DCP Outputs'!$B:$B, $G$3, 'VISSIM Link Segment Outputs'!$A:$A, "AVG",'VISSIM Link Segment Outputs'!$D:$D, E78),"")</f>
        <v>0</v>
      </c>
      <c r="AN78" s="667">
        <f ca="1">IFERROR(SUMIFS('VISSIM Link Segment Outputs'!$Q:$Q, 'VISSIM DCP Outputs'!$B:$B, $G$3, 'VISSIM Link Segment Outputs'!$A:$A, "AVG",'VISSIM Link Segment Outputs'!$D:$D, F78),"")</f>
        <v>0</v>
      </c>
      <c r="AO78" s="667">
        <f ca="1">IFERROR(SUMIFS('VISSIM Link Segment Outputs'!$Q:$Q, 'VISSIM DCP Outputs'!$B:$B, $G$3, 'VISSIM Link Segment Outputs'!$A:$A, "AVG",'VISSIM Link Segment Outputs'!$D:$D, G78),"")</f>
        <v>0</v>
      </c>
      <c r="AP78" s="667">
        <f ca="1">IFERROR(SUMIFS('VISSIM Link Segment Outputs'!$Q:$Q, 'VISSIM DCP Outputs'!$B:$B, $G$3, 'VISSIM Link Segment Outputs'!$A:$A, "AVG",'VISSIM Link Segment Outputs'!$D:$D, H78),"")</f>
        <v>0</v>
      </c>
      <c r="AQ78" s="547"/>
      <c r="AR78" s="680" t="str">
        <f ca="1">IFERROR(AVERAGEIFS('VISSIM Link Segment Outputs'!$R:$R, 'VISSIM Link Segment Outputs'!$A:$A, "AVG",'VISSIM Link Segment Outputs'!$D:$D, D78),"")</f>
        <v/>
      </c>
    </row>
    <row r="79" spans="1:44" x14ac:dyDescent="0.35">
      <c r="A79" s="551" t="str">
        <f t="shared" si="7"/>
        <v>H</v>
      </c>
      <c r="B79" s="150">
        <f>'Input - Freeways'!$B77</f>
        <v>73</v>
      </c>
      <c r="C79" s="150">
        <f>INDEX('Input - Freeways'!$B$4:$AG$105,MATCH($B79,'Input - Freeways'!$B$4:$B$105,0),MATCH(C$6,'Input - Freeways'!$B$4:$AG$4,0))</f>
        <v>0</v>
      </c>
      <c r="D79" s="150" t="str">
        <f t="shared" si="6"/>
        <v>0</v>
      </c>
      <c r="E79" s="150" t="str">
        <f t="shared" si="6"/>
        <v/>
      </c>
      <c r="F79" s="150" t="str">
        <f t="shared" si="6"/>
        <v/>
      </c>
      <c r="G79" s="150" t="str">
        <f t="shared" si="6"/>
        <v/>
      </c>
      <c r="H79" s="150" t="str">
        <f t="shared" si="6"/>
        <v/>
      </c>
      <c r="J79" s="377">
        <f>'Input - Freeways'!$C77</f>
        <v>0</v>
      </c>
      <c r="K79" s="406">
        <f>'Input - Freeways'!$D77</f>
        <v>0</v>
      </c>
      <c r="L79" s="267">
        <f>'Input - Freeways'!$E77</f>
        <v>0</v>
      </c>
      <c r="M79" s="679">
        <f>'Input - Freeways'!$F77</f>
        <v>0</v>
      </c>
      <c r="N79" s="391" t="str" cm="1">
        <f t="array" aca="1" ref="N79" ca="1">_xlfn.SWITCH(fwy_moe_type,"DCM",AVERAGEIFS('VISSIM DCP Outputs'!$D:$D, 'VISSIM DCP Outputs'!$B:$B, $E$3,'VISSIM DCP Outputs'!$C:$C,$C79),"Link Eval","--")</f>
        <v>--</v>
      </c>
      <c r="O79" s="264" t="str" cm="1">
        <f t="array" aca="1" ref="O79" ca="1">_xlfn.SWITCH(fwy_moe_type,"DCM",AVERAGEIFS('VISSIM DCP Outputs'!$G:$G, 'VISSIM DCP Outputs'!$B:$B, $E$3,'VISSIM DCP Outputs'!$C:$C,$C79),"Link Eval","--")</f>
        <v>--</v>
      </c>
      <c r="P79" s="695" t="str">
        <f t="shared" ca="1" si="8"/>
        <v>--</v>
      </c>
      <c r="Q79" s="264" t="str">
        <f t="shared" ca="1" si="9"/>
        <v>--</v>
      </c>
      <c r="R79" s="378" t="str">
        <f t="shared" ca="1" si="10"/>
        <v>--</v>
      </c>
      <c r="S79" s="547"/>
      <c r="T79" s="667" t="str">
        <f ca="1">IFERROR(AVERAGEIFS('VISSIM Link Segment Outputs'!$M:$M, 'VISSIM DCP Outputs'!$B:$B, $G$3,'VISSIM Link Segment Outputs'!$A:$A, "AVG",'VISSIM Link Segment Outputs'!$D:$D, D79),"")</f>
        <v/>
      </c>
      <c r="U79" s="667" t="str">
        <f ca="1">IFERROR(AVERAGEIFS('VISSIM Link Segment Outputs'!$M:$M, 'VISSIM DCP Outputs'!$B:$B, $G$3,'VISSIM Link Segment Outputs'!$A:$A, "AVG",'VISSIM Link Segment Outputs'!$D:$D, E79),"")</f>
        <v/>
      </c>
      <c r="V79" s="667" t="str">
        <f ca="1">IFERROR(AVERAGEIFS('VISSIM Link Segment Outputs'!$M:$M, 'VISSIM DCP Outputs'!$B:$B, $G$3,'VISSIM Link Segment Outputs'!$A:$A, "AVG",'VISSIM Link Segment Outputs'!$D:$D, F79),"")</f>
        <v/>
      </c>
      <c r="W79" s="667" t="str">
        <f ca="1">IFERROR(AVERAGEIFS('VISSIM Link Segment Outputs'!$M:$M, 'VISSIM DCP Outputs'!$B:$B, $G$3,'VISSIM Link Segment Outputs'!$A:$A, "AVG",'VISSIM Link Segment Outputs'!$D:$D, G79),"")</f>
        <v/>
      </c>
      <c r="X79" s="667" t="str">
        <f ca="1">IFERROR(AVERAGEIFS('VISSIM Link Segment Outputs'!$M:$M, 'VISSIM DCP Outputs'!$B:$B, $G$3,'VISSIM Link Segment Outputs'!$A:$A, "AVG",'VISSIM Link Segment Outputs'!$D:$D, H79),"")</f>
        <v/>
      </c>
      <c r="Y79" s="446"/>
      <c r="Z79" s="445" t="str">
        <f>IFERROR(AVERAGEIFS('VISSIM Link Segment Outputs'!$I:$I, 'VISSIM DCP Outputs'!$B:$B, $G$3, 'VISSIM Link Segment Outputs'!$A:$A, "AVG",'VISSIM Link Segment Outputs'!$D:$D, D79),"")</f>
        <v/>
      </c>
      <c r="AA79" s="445" t="str">
        <f>IFERROR(AVERAGEIFS('VISSIM Link Segment Outputs'!$I:$I, 'VISSIM DCP Outputs'!$B:$B, $G$3, 'VISSIM Link Segment Outputs'!$A:$A, "AVG",'VISSIM Link Segment Outputs'!$D:$D, E79),"")</f>
        <v/>
      </c>
      <c r="AB79" s="445" t="str">
        <f>IFERROR(AVERAGEIFS('VISSIM Link Segment Outputs'!$I:$I, 'VISSIM DCP Outputs'!$B:$B, $G$3, 'VISSIM Link Segment Outputs'!$A:$A, "AVG",'VISSIM Link Segment Outputs'!$D:$D, F79),"")</f>
        <v/>
      </c>
      <c r="AC79" s="445" t="str">
        <f>IFERROR(AVERAGEIFS('VISSIM Link Segment Outputs'!$I:$I, 'VISSIM DCP Outputs'!$B:$B, $G$3, 'VISSIM Link Segment Outputs'!$A:$A, "AVG",'VISSIM Link Segment Outputs'!$D:$D, G79),"")</f>
        <v/>
      </c>
      <c r="AD79" s="445" t="str">
        <f>IFERROR(AVERAGEIFS('VISSIM Link Segment Outputs'!$I:$I, 'VISSIM DCP Outputs'!$B:$B, $G$3, 'VISSIM Link Segment Outputs'!$A:$A, "AVG",'VISSIM Link Segment Outputs'!$D:$D, H79),"")</f>
        <v/>
      </c>
      <c r="AE79" s="446"/>
      <c r="AF79" s="445" t="str">
        <f>IFERROR(AVERAGEIFS('VISSIM Link Segment Outputs'!$E:$E, 'VISSIM DCP Outputs'!$B:$B, $G$3, 'VISSIM Link Segment Outputs'!$A:$A, "AVG",'VISSIM Link Segment Outputs'!$D:$D, D79),"")</f>
        <v/>
      </c>
      <c r="AG79" s="445" t="str">
        <f>IFERROR(AVERAGEIFS('VISSIM Link Segment Outputs'!$E:$E, 'VISSIM DCP Outputs'!$B:$B, $G$3, 'VISSIM Link Segment Outputs'!$A:$A, "AVG",'VISSIM Link Segment Outputs'!$D:$D, E79),"")</f>
        <v/>
      </c>
      <c r="AH79" s="445" t="str">
        <f>IFERROR(AVERAGEIFS('VISSIM Link Segment Outputs'!$E:$E, 'VISSIM DCP Outputs'!$B:$B, $G$3, 'VISSIM Link Segment Outputs'!$A:$A, "AVG",'VISSIM Link Segment Outputs'!$D:$D, F79),"")</f>
        <v/>
      </c>
      <c r="AI79" s="445" t="str">
        <f>IFERROR(AVERAGEIFS('VISSIM Link Segment Outputs'!$E:$E, 'VISSIM DCP Outputs'!$B:$B, $G$3, 'VISSIM Link Segment Outputs'!$A:$A, "AVG",'VISSIM Link Segment Outputs'!$D:$D, G79),"")</f>
        <v/>
      </c>
      <c r="AJ79" s="445" t="str">
        <f>IFERROR(AVERAGEIFS('VISSIM Link Segment Outputs'!$E:$E, 'VISSIM DCP Outputs'!$B:$B, $G$3, 'VISSIM Link Segment Outputs'!$A:$A, "AVG",'VISSIM Link Segment Outputs'!$D:$D, H79),"")</f>
        <v/>
      </c>
      <c r="AK79" s="547"/>
      <c r="AL79" s="667">
        <f ca="1">IFERROR(SUMIFS('VISSIM Link Segment Outputs'!$Q:$Q, 'VISSIM DCP Outputs'!$B:$B, $G$3, 'VISSIM Link Segment Outputs'!$A:$A, "AVG",'VISSIM Link Segment Outputs'!$D:$D, D79),"")</f>
        <v>0</v>
      </c>
      <c r="AM79" s="667">
        <f ca="1">IFERROR(SUMIFS('VISSIM Link Segment Outputs'!$Q:$Q, 'VISSIM DCP Outputs'!$B:$B, $G$3, 'VISSIM Link Segment Outputs'!$A:$A, "AVG",'VISSIM Link Segment Outputs'!$D:$D, E79),"")</f>
        <v>0</v>
      </c>
      <c r="AN79" s="667">
        <f ca="1">IFERROR(SUMIFS('VISSIM Link Segment Outputs'!$Q:$Q, 'VISSIM DCP Outputs'!$B:$B, $G$3, 'VISSIM Link Segment Outputs'!$A:$A, "AVG",'VISSIM Link Segment Outputs'!$D:$D, F79),"")</f>
        <v>0</v>
      </c>
      <c r="AO79" s="667">
        <f ca="1">IFERROR(SUMIFS('VISSIM Link Segment Outputs'!$Q:$Q, 'VISSIM DCP Outputs'!$B:$B, $G$3, 'VISSIM Link Segment Outputs'!$A:$A, "AVG",'VISSIM Link Segment Outputs'!$D:$D, G79),"")</f>
        <v>0</v>
      </c>
      <c r="AP79" s="667">
        <f ca="1">IFERROR(SUMIFS('VISSIM Link Segment Outputs'!$Q:$Q, 'VISSIM DCP Outputs'!$B:$B, $G$3, 'VISSIM Link Segment Outputs'!$A:$A, "AVG",'VISSIM Link Segment Outputs'!$D:$D, H79),"")</f>
        <v>0</v>
      </c>
      <c r="AQ79" s="547"/>
      <c r="AR79" s="680" t="str">
        <f ca="1">IFERROR(AVERAGEIFS('VISSIM Link Segment Outputs'!$R:$R, 'VISSIM Link Segment Outputs'!$A:$A, "AVG",'VISSIM Link Segment Outputs'!$D:$D, D79),"")</f>
        <v/>
      </c>
    </row>
    <row r="80" spans="1:44" x14ac:dyDescent="0.35">
      <c r="A80" s="551" t="str">
        <f t="shared" si="7"/>
        <v>H</v>
      </c>
      <c r="B80" s="150">
        <f>'Input - Freeways'!$B78</f>
        <v>74</v>
      </c>
      <c r="C80" s="150">
        <f>INDEX('Input - Freeways'!$B$4:$AG$105,MATCH($B80,'Input - Freeways'!$B$4:$B$105,0),MATCH(C$6,'Input - Freeways'!$B$4:$AG$4,0))</f>
        <v>0</v>
      </c>
      <c r="D80" s="150" t="str">
        <f t="shared" si="6"/>
        <v>0</v>
      </c>
      <c r="E80" s="150" t="str">
        <f t="shared" si="6"/>
        <v/>
      </c>
      <c r="F80" s="150" t="str">
        <f t="shared" si="6"/>
        <v/>
      </c>
      <c r="G80" s="150" t="str">
        <f t="shared" si="6"/>
        <v/>
      </c>
      <c r="H80" s="150" t="str">
        <f t="shared" si="6"/>
        <v/>
      </c>
      <c r="J80" s="689">
        <f>'Input - Freeways'!$C78</f>
        <v>0</v>
      </c>
      <c r="K80" s="406">
        <f>'Input - Freeways'!$D78</f>
        <v>0</v>
      </c>
      <c r="L80" s="267">
        <f>'Input - Freeways'!$E78</f>
        <v>0</v>
      </c>
      <c r="M80" s="679">
        <f>'Input - Freeways'!$F78</f>
        <v>0</v>
      </c>
      <c r="N80" s="391" t="str" cm="1">
        <f t="array" aca="1" ref="N80" ca="1">_xlfn.SWITCH(fwy_moe_type,"DCM",AVERAGEIFS('VISSIM DCP Outputs'!$D:$D, 'VISSIM DCP Outputs'!$B:$B, $E$3,'VISSIM DCP Outputs'!$C:$C,$C80),"Link Eval","--")</f>
        <v>--</v>
      </c>
      <c r="O80" s="264" t="str" cm="1">
        <f t="array" aca="1" ref="O80" ca="1">_xlfn.SWITCH(fwy_moe_type,"DCM",AVERAGEIFS('VISSIM DCP Outputs'!$G:$G, 'VISSIM DCP Outputs'!$B:$B, $E$3,'VISSIM DCP Outputs'!$C:$C,$C80),"Link Eval","--")</f>
        <v>--</v>
      </c>
      <c r="P80" s="695" t="str">
        <f t="shared" ca="1" si="8"/>
        <v>--</v>
      </c>
      <c r="Q80" s="264" t="str">
        <f t="shared" ca="1" si="9"/>
        <v>--</v>
      </c>
      <c r="R80" s="378" t="str">
        <f t="shared" ca="1" si="10"/>
        <v>--</v>
      </c>
      <c r="S80" s="547"/>
      <c r="T80" s="667" t="str">
        <f ca="1">IFERROR(AVERAGEIFS('VISSIM Link Segment Outputs'!$M:$M, 'VISSIM DCP Outputs'!$B:$B, $G$3,'VISSIM Link Segment Outputs'!$A:$A, "AVG",'VISSIM Link Segment Outputs'!$D:$D, D80),"")</f>
        <v/>
      </c>
      <c r="U80" s="667" t="str">
        <f ca="1">IFERROR(AVERAGEIFS('VISSIM Link Segment Outputs'!$M:$M, 'VISSIM DCP Outputs'!$B:$B, $G$3,'VISSIM Link Segment Outputs'!$A:$A, "AVG",'VISSIM Link Segment Outputs'!$D:$D, E80),"")</f>
        <v/>
      </c>
      <c r="V80" s="667" t="str">
        <f ca="1">IFERROR(AVERAGEIFS('VISSIM Link Segment Outputs'!$M:$M, 'VISSIM DCP Outputs'!$B:$B, $G$3,'VISSIM Link Segment Outputs'!$A:$A, "AVG",'VISSIM Link Segment Outputs'!$D:$D, F80),"")</f>
        <v/>
      </c>
      <c r="W80" s="667" t="str">
        <f ca="1">IFERROR(AVERAGEIFS('VISSIM Link Segment Outputs'!$M:$M, 'VISSIM DCP Outputs'!$B:$B, $G$3,'VISSIM Link Segment Outputs'!$A:$A, "AVG",'VISSIM Link Segment Outputs'!$D:$D, G80),"")</f>
        <v/>
      </c>
      <c r="X80" s="667" t="str">
        <f ca="1">IFERROR(AVERAGEIFS('VISSIM Link Segment Outputs'!$M:$M, 'VISSIM DCP Outputs'!$B:$B, $G$3,'VISSIM Link Segment Outputs'!$A:$A, "AVG",'VISSIM Link Segment Outputs'!$D:$D, H80),"")</f>
        <v/>
      </c>
      <c r="Y80" s="446"/>
      <c r="Z80" s="445" t="str">
        <f>IFERROR(AVERAGEIFS('VISSIM Link Segment Outputs'!$I:$I, 'VISSIM DCP Outputs'!$B:$B, $G$3, 'VISSIM Link Segment Outputs'!$A:$A, "AVG",'VISSIM Link Segment Outputs'!$D:$D, D80),"")</f>
        <v/>
      </c>
      <c r="AA80" s="445" t="str">
        <f>IFERROR(AVERAGEIFS('VISSIM Link Segment Outputs'!$I:$I, 'VISSIM DCP Outputs'!$B:$B, $G$3, 'VISSIM Link Segment Outputs'!$A:$A, "AVG",'VISSIM Link Segment Outputs'!$D:$D, E80),"")</f>
        <v/>
      </c>
      <c r="AB80" s="445" t="str">
        <f>IFERROR(AVERAGEIFS('VISSIM Link Segment Outputs'!$I:$I, 'VISSIM DCP Outputs'!$B:$B, $G$3, 'VISSIM Link Segment Outputs'!$A:$A, "AVG",'VISSIM Link Segment Outputs'!$D:$D, F80),"")</f>
        <v/>
      </c>
      <c r="AC80" s="445" t="str">
        <f>IFERROR(AVERAGEIFS('VISSIM Link Segment Outputs'!$I:$I, 'VISSIM DCP Outputs'!$B:$B, $G$3, 'VISSIM Link Segment Outputs'!$A:$A, "AVG",'VISSIM Link Segment Outputs'!$D:$D, G80),"")</f>
        <v/>
      </c>
      <c r="AD80" s="445" t="str">
        <f>IFERROR(AVERAGEIFS('VISSIM Link Segment Outputs'!$I:$I, 'VISSIM DCP Outputs'!$B:$B, $G$3, 'VISSIM Link Segment Outputs'!$A:$A, "AVG",'VISSIM Link Segment Outputs'!$D:$D, H80),"")</f>
        <v/>
      </c>
      <c r="AE80" s="446"/>
      <c r="AF80" s="445" t="str">
        <f>IFERROR(AVERAGEIFS('VISSIM Link Segment Outputs'!$E:$E, 'VISSIM DCP Outputs'!$B:$B, $G$3, 'VISSIM Link Segment Outputs'!$A:$A, "AVG",'VISSIM Link Segment Outputs'!$D:$D, D80),"")</f>
        <v/>
      </c>
      <c r="AG80" s="445" t="str">
        <f>IFERROR(AVERAGEIFS('VISSIM Link Segment Outputs'!$E:$E, 'VISSIM DCP Outputs'!$B:$B, $G$3, 'VISSIM Link Segment Outputs'!$A:$A, "AVG",'VISSIM Link Segment Outputs'!$D:$D, E80),"")</f>
        <v/>
      </c>
      <c r="AH80" s="445" t="str">
        <f>IFERROR(AVERAGEIFS('VISSIM Link Segment Outputs'!$E:$E, 'VISSIM DCP Outputs'!$B:$B, $G$3, 'VISSIM Link Segment Outputs'!$A:$A, "AVG",'VISSIM Link Segment Outputs'!$D:$D, F80),"")</f>
        <v/>
      </c>
      <c r="AI80" s="445" t="str">
        <f>IFERROR(AVERAGEIFS('VISSIM Link Segment Outputs'!$E:$E, 'VISSIM DCP Outputs'!$B:$B, $G$3, 'VISSIM Link Segment Outputs'!$A:$A, "AVG",'VISSIM Link Segment Outputs'!$D:$D, G80),"")</f>
        <v/>
      </c>
      <c r="AJ80" s="445" t="str">
        <f>IFERROR(AVERAGEIFS('VISSIM Link Segment Outputs'!$E:$E, 'VISSIM DCP Outputs'!$B:$B, $G$3, 'VISSIM Link Segment Outputs'!$A:$A, "AVG",'VISSIM Link Segment Outputs'!$D:$D, H80),"")</f>
        <v/>
      </c>
      <c r="AK80" s="547"/>
      <c r="AL80" s="667">
        <f ca="1">IFERROR(SUMIFS('VISSIM Link Segment Outputs'!$Q:$Q, 'VISSIM DCP Outputs'!$B:$B, $G$3, 'VISSIM Link Segment Outputs'!$A:$A, "AVG",'VISSIM Link Segment Outputs'!$D:$D, D80),"")</f>
        <v>0</v>
      </c>
      <c r="AM80" s="667">
        <f ca="1">IFERROR(SUMIFS('VISSIM Link Segment Outputs'!$Q:$Q, 'VISSIM DCP Outputs'!$B:$B, $G$3, 'VISSIM Link Segment Outputs'!$A:$A, "AVG",'VISSIM Link Segment Outputs'!$D:$D, E80),"")</f>
        <v>0</v>
      </c>
      <c r="AN80" s="667">
        <f ca="1">IFERROR(SUMIFS('VISSIM Link Segment Outputs'!$Q:$Q, 'VISSIM DCP Outputs'!$B:$B, $G$3, 'VISSIM Link Segment Outputs'!$A:$A, "AVG",'VISSIM Link Segment Outputs'!$D:$D, F80),"")</f>
        <v>0</v>
      </c>
      <c r="AO80" s="667">
        <f ca="1">IFERROR(SUMIFS('VISSIM Link Segment Outputs'!$Q:$Q, 'VISSIM DCP Outputs'!$B:$B, $G$3, 'VISSIM Link Segment Outputs'!$A:$A, "AVG",'VISSIM Link Segment Outputs'!$D:$D, G80),"")</f>
        <v>0</v>
      </c>
      <c r="AP80" s="667">
        <f ca="1">IFERROR(SUMIFS('VISSIM Link Segment Outputs'!$Q:$Q, 'VISSIM DCP Outputs'!$B:$B, $G$3, 'VISSIM Link Segment Outputs'!$A:$A, "AVG",'VISSIM Link Segment Outputs'!$D:$D, H80),"")</f>
        <v>0</v>
      </c>
      <c r="AQ80" s="547"/>
      <c r="AR80" s="680" t="str">
        <f ca="1">IFERROR(AVERAGEIFS('VISSIM Link Segment Outputs'!$R:$R, 'VISSIM Link Segment Outputs'!$A:$A, "AVG",'VISSIM Link Segment Outputs'!$D:$D, D80),"")</f>
        <v/>
      </c>
    </row>
    <row r="81" spans="1:44" s="547" customFormat="1" x14ac:dyDescent="0.35">
      <c r="A81" s="551" t="str">
        <f t="shared" ref="A81:A106" si="11">IF(J81=0,"H","")</f>
        <v>H</v>
      </c>
      <c r="B81" s="150">
        <f>'Input - Freeways'!$B79</f>
        <v>75</v>
      </c>
      <c r="C81" s="150">
        <f>INDEX('Input - Freeways'!$B$4:$AG$105,MATCH($B81,'Input - Freeways'!$B$4:$B$105,0),MATCH(C$6,'Input - Freeways'!$B$4:$AG$4,0))</f>
        <v>0</v>
      </c>
      <c r="D81" s="150" t="str">
        <f t="shared" si="6"/>
        <v>0</v>
      </c>
      <c r="E81" s="150" t="str">
        <f t="shared" si="6"/>
        <v/>
      </c>
      <c r="F81" s="150" t="str">
        <f t="shared" si="6"/>
        <v/>
      </c>
      <c r="G81" s="150" t="str">
        <f t="shared" si="6"/>
        <v/>
      </c>
      <c r="H81" s="150" t="str">
        <f t="shared" si="6"/>
        <v/>
      </c>
      <c r="J81" s="689">
        <f>'Input - Freeways'!$C79</f>
        <v>0</v>
      </c>
      <c r="K81" s="406">
        <f>'Input - Freeways'!$D79</f>
        <v>0</v>
      </c>
      <c r="L81" s="267">
        <f>'Input - Freeways'!$E79</f>
        <v>0</v>
      </c>
      <c r="M81" s="691" t="str">
        <f>'Input - Freeways'!$F79</f>
        <v/>
      </c>
      <c r="N81" s="391" t="str" cm="1">
        <f t="array" aca="1" ref="N81" ca="1">_xlfn.SWITCH(fwy_moe_type,"DCM",AVERAGEIFS('VISSIM DCP Outputs'!$D:$D, 'VISSIM DCP Outputs'!$B:$B, $E$3,'VISSIM DCP Outputs'!$C:$C,$C81),"Link Eval","--")</f>
        <v>--</v>
      </c>
      <c r="O81" s="264" t="str" cm="1">
        <f t="array" aca="1" ref="O81" ca="1">_xlfn.SWITCH(fwy_moe_type,"DCM",AVERAGEIFS('VISSIM DCP Outputs'!$G:$G, 'VISSIM DCP Outputs'!$B:$B, $E$3,'VISSIM DCP Outputs'!$C:$C,$C81),"Link Eval","--")</f>
        <v>--</v>
      </c>
      <c r="P81" s="695" t="str">
        <f t="shared" ca="1" si="8"/>
        <v>--</v>
      </c>
      <c r="Q81" s="264" t="str">
        <f t="shared" ca="1" si="9"/>
        <v>--</v>
      </c>
      <c r="R81" s="378" t="str">
        <f t="shared" ca="1" si="10"/>
        <v>--</v>
      </c>
      <c r="T81" s="667" t="str">
        <f ca="1">IFERROR(AVERAGEIFS('VISSIM Link Segment Outputs'!$M:$M, 'VISSIM DCP Outputs'!$B:$B, $G$3,'VISSIM Link Segment Outputs'!$A:$A, "AVG",'VISSIM Link Segment Outputs'!$D:$D, D81),"")</f>
        <v/>
      </c>
      <c r="U81" s="667" t="str">
        <f ca="1">IFERROR(AVERAGEIFS('VISSIM Link Segment Outputs'!$M:$M, 'VISSIM DCP Outputs'!$B:$B, $G$3,'VISSIM Link Segment Outputs'!$A:$A, "AVG",'VISSIM Link Segment Outputs'!$D:$D, E81),"")</f>
        <v/>
      </c>
      <c r="V81" s="667" t="str">
        <f ca="1">IFERROR(AVERAGEIFS('VISSIM Link Segment Outputs'!$M:$M, 'VISSIM DCP Outputs'!$B:$B, $G$3,'VISSIM Link Segment Outputs'!$A:$A, "AVG",'VISSIM Link Segment Outputs'!$D:$D, F81),"")</f>
        <v/>
      </c>
      <c r="W81" s="667" t="str">
        <f ca="1">IFERROR(AVERAGEIFS('VISSIM Link Segment Outputs'!$M:$M, 'VISSIM DCP Outputs'!$B:$B, $G$3,'VISSIM Link Segment Outputs'!$A:$A, "AVG",'VISSIM Link Segment Outputs'!$D:$D, G81),"")</f>
        <v/>
      </c>
      <c r="X81" s="667" t="str">
        <f ca="1">IFERROR(AVERAGEIFS('VISSIM Link Segment Outputs'!$M:$M, 'VISSIM DCP Outputs'!$B:$B, $G$3,'VISSIM Link Segment Outputs'!$A:$A, "AVG",'VISSIM Link Segment Outputs'!$D:$D, H81),"")</f>
        <v/>
      </c>
      <c r="Y81" s="446"/>
      <c r="Z81" s="445" t="str">
        <f>IFERROR(AVERAGEIFS('VISSIM Link Segment Outputs'!$I:$I, 'VISSIM DCP Outputs'!$B:$B, $G$3, 'VISSIM Link Segment Outputs'!$A:$A, "AVG",'VISSIM Link Segment Outputs'!$D:$D, D81),"")</f>
        <v/>
      </c>
      <c r="AA81" s="445" t="str">
        <f>IFERROR(AVERAGEIFS('VISSIM Link Segment Outputs'!$I:$I, 'VISSIM DCP Outputs'!$B:$B, $G$3, 'VISSIM Link Segment Outputs'!$A:$A, "AVG",'VISSIM Link Segment Outputs'!$D:$D, E81),"")</f>
        <v/>
      </c>
      <c r="AB81" s="445" t="str">
        <f>IFERROR(AVERAGEIFS('VISSIM Link Segment Outputs'!$I:$I, 'VISSIM DCP Outputs'!$B:$B, $G$3, 'VISSIM Link Segment Outputs'!$A:$A, "AVG",'VISSIM Link Segment Outputs'!$D:$D, F81),"")</f>
        <v/>
      </c>
      <c r="AC81" s="445" t="str">
        <f>IFERROR(AVERAGEIFS('VISSIM Link Segment Outputs'!$I:$I, 'VISSIM DCP Outputs'!$B:$B, $G$3, 'VISSIM Link Segment Outputs'!$A:$A, "AVG",'VISSIM Link Segment Outputs'!$D:$D, G81),"")</f>
        <v/>
      </c>
      <c r="AD81" s="445" t="str">
        <f>IFERROR(AVERAGEIFS('VISSIM Link Segment Outputs'!$I:$I, 'VISSIM DCP Outputs'!$B:$B, $G$3, 'VISSIM Link Segment Outputs'!$A:$A, "AVG",'VISSIM Link Segment Outputs'!$D:$D, H81),"")</f>
        <v/>
      </c>
      <c r="AE81" s="446"/>
      <c r="AF81" s="445" t="str">
        <f>IFERROR(AVERAGEIFS('VISSIM Link Segment Outputs'!$E:$E, 'VISSIM DCP Outputs'!$B:$B, $G$3, 'VISSIM Link Segment Outputs'!$A:$A, "AVG",'VISSIM Link Segment Outputs'!$D:$D, D81),"")</f>
        <v/>
      </c>
      <c r="AG81" s="445" t="str">
        <f>IFERROR(AVERAGEIFS('VISSIM Link Segment Outputs'!$E:$E, 'VISSIM DCP Outputs'!$B:$B, $G$3, 'VISSIM Link Segment Outputs'!$A:$A, "AVG",'VISSIM Link Segment Outputs'!$D:$D, E81),"")</f>
        <v/>
      </c>
      <c r="AH81" s="445" t="str">
        <f>IFERROR(AVERAGEIFS('VISSIM Link Segment Outputs'!$E:$E, 'VISSIM DCP Outputs'!$B:$B, $G$3, 'VISSIM Link Segment Outputs'!$A:$A, "AVG",'VISSIM Link Segment Outputs'!$D:$D, F81),"")</f>
        <v/>
      </c>
      <c r="AI81" s="445" t="str">
        <f>IFERROR(AVERAGEIFS('VISSIM Link Segment Outputs'!$E:$E, 'VISSIM DCP Outputs'!$B:$B, $G$3, 'VISSIM Link Segment Outputs'!$A:$A, "AVG",'VISSIM Link Segment Outputs'!$D:$D, G81),"")</f>
        <v/>
      </c>
      <c r="AJ81" s="445" t="str">
        <f>IFERROR(AVERAGEIFS('VISSIM Link Segment Outputs'!$E:$E, 'VISSIM DCP Outputs'!$B:$B, $G$3, 'VISSIM Link Segment Outputs'!$A:$A, "AVG",'VISSIM Link Segment Outputs'!$D:$D, H81),"")</f>
        <v/>
      </c>
      <c r="AL81" s="667">
        <f ca="1">IFERROR(SUMIFS('VISSIM Link Segment Outputs'!$Q:$Q, 'VISSIM DCP Outputs'!$B:$B, $G$3, 'VISSIM Link Segment Outputs'!$A:$A, "AVG",'VISSIM Link Segment Outputs'!$D:$D, D81),"")</f>
        <v>0</v>
      </c>
      <c r="AM81" s="667">
        <f ca="1">IFERROR(SUMIFS('VISSIM Link Segment Outputs'!$Q:$Q, 'VISSIM DCP Outputs'!$B:$B, $G$3, 'VISSIM Link Segment Outputs'!$A:$A, "AVG",'VISSIM Link Segment Outputs'!$D:$D, E81),"")</f>
        <v>0</v>
      </c>
      <c r="AN81" s="667">
        <f ca="1">IFERROR(SUMIFS('VISSIM Link Segment Outputs'!$Q:$Q, 'VISSIM DCP Outputs'!$B:$B, $G$3, 'VISSIM Link Segment Outputs'!$A:$A, "AVG",'VISSIM Link Segment Outputs'!$D:$D, F81),"")</f>
        <v>0</v>
      </c>
      <c r="AO81" s="667">
        <f ca="1">IFERROR(SUMIFS('VISSIM Link Segment Outputs'!$Q:$Q, 'VISSIM DCP Outputs'!$B:$B, $G$3, 'VISSIM Link Segment Outputs'!$A:$A, "AVG",'VISSIM Link Segment Outputs'!$D:$D, G81),"")</f>
        <v>0</v>
      </c>
      <c r="AP81" s="667">
        <f ca="1">IFERROR(SUMIFS('VISSIM Link Segment Outputs'!$Q:$Q, 'VISSIM DCP Outputs'!$B:$B, $G$3, 'VISSIM Link Segment Outputs'!$A:$A, "AVG",'VISSIM Link Segment Outputs'!$D:$D, H81),"")</f>
        <v>0</v>
      </c>
      <c r="AR81" s="696" t="str">
        <f ca="1">IFERROR(AVERAGEIFS('VISSIM Link Segment Outputs'!$R:$R, 'VISSIM Link Segment Outputs'!$A:$A, "AVG",'VISSIM Link Segment Outputs'!$D:$D, D81),"")</f>
        <v/>
      </c>
    </row>
    <row r="82" spans="1:44" s="547" customFormat="1" x14ac:dyDescent="0.35">
      <c r="A82" s="551" t="str">
        <f t="shared" si="11"/>
        <v>H</v>
      </c>
      <c r="B82" s="150">
        <f>'Input - Freeways'!$B80</f>
        <v>76</v>
      </c>
      <c r="C82" s="150">
        <f>INDEX('Input - Freeways'!$B$4:$AG$105,MATCH($B82,'Input - Freeways'!$B$4:$B$105,0),MATCH(C$6,'Input - Freeways'!$B$4:$AG$4,0))</f>
        <v>0</v>
      </c>
      <c r="D82" s="150" t="str">
        <f t="shared" si="6"/>
        <v>0</v>
      </c>
      <c r="E82" s="150" t="str">
        <f t="shared" si="6"/>
        <v/>
      </c>
      <c r="F82" s="150" t="str">
        <f t="shared" si="6"/>
        <v/>
      </c>
      <c r="G82" s="150" t="str">
        <f t="shared" si="6"/>
        <v/>
      </c>
      <c r="H82" s="150" t="str">
        <f t="shared" si="6"/>
        <v/>
      </c>
      <c r="J82" s="689">
        <f>'Input - Freeways'!$C80</f>
        <v>0</v>
      </c>
      <c r="K82" s="406">
        <f>'Input - Freeways'!$D80</f>
        <v>0</v>
      </c>
      <c r="L82" s="267">
        <f>'Input - Freeways'!$E80</f>
        <v>0</v>
      </c>
      <c r="M82" s="691" t="str">
        <f>'Input - Freeways'!$F80</f>
        <v/>
      </c>
      <c r="N82" s="391" t="str" cm="1">
        <f t="array" aca="1" ref="N82" ca="1">_xlfn.SWITCH(fwy_moe_type,"DCM",AVERAGEIFS('VISSIM DCP Outputs'!$D:$D, 'VISSIM DCP Outputs'!$B:$B, $E$3,'VISSIM DCP Outputs'!$C:$C,$C82),"Link Eval","--")</f>
        <v>--</v>
      </c>
      <c r="O82" s="264" t="str" cm="1">
        <f t="array" aca="1" ref="O82" ca="1">_xlfn.SWITCH(fwy_moe_type,"DCM",AVERAGEIFS('VISSIM DCP Outputs'!$G:$G, 'VISSIM DCP Outputs'!$B:$B, $E$3,'VISSIM DCP Outputs'!$C:$C,$C82),"Link Eval","--")</f>
        <v>--</v>
      </c>
      <c r="P82" s="695" t="str">
        <f t="shared" ca="1" si="8"/>
        <v>--</v>
      </c>
      <c r="Q82" s="264" t="str">
        <f t="shared" ca="1" si="9"/>
        <v>--</v>
      </c>
      <c r="R82" s="378" t="str">
        <f t="shared" ca="1" si="10"/>
        <v>--</v>
      </c>
      <c r="T82" s="667" t="str">
        <f ca="1">IFERROR(AVERAGEIFS('VISSIM Link Segment Outputs'!$M:$M, 'VISSIM DCP Outputs'!$B:$B, $G$3,'VISSIM Link Segment Outputs'!$A:$A, "AVG",'VISSIM Link Segment Outputs'!$D:$D, D82),"")</f>
        <v/>
      </c>
      <c r="U82" s="667" t="str">
        <f ca="1">IFERROR(AVERAGEIFS('VISSIM Link Segment Outputs'!$M:$M, 'VISSIM DCP Outputs'!$B:$B, $G$3,'VISSIM Link Segment Outputs'!$A:$A, "AVG",'VISSIM Link Segment Outputs'!$D:$D, E82),"")</f>
        <v/>
      </c>
      <c r="V82" s="667" t="str">
        <f ca="1">IFERROR(AVERAGEIFS('VISSIM Link Segment Outputs'!$M:$M, 'VISSIM DCP Outputs'!$B:$B, $G$3,'VISSIM Link Segment Outputs'!$A:$A, "AVG",'VISSIM Link Segment Outputs'!$D:$D, F82),"")</f>
        <v/>
      </c>
      <c r="W82" s="667" t="str">
        <f ca="1">IFERROR(AVERAGEIFS('VISSIM Link Segment Outputs'!$M:$M, 'VISSIM DCP Outputs'!$B:$B, $G$3,'VISSIM Link Segment Outputs'!$A:$A, "AVG",'VISSIM Link Segment Outputs'!$D:$D, G82),"")</f>
        <v/>
      </c>
      <c r="X82" s="667" t="str">
        <f ca="1">IFERROR(AVERAGEIFS('VISSIM Link Segment Outputs'!$M:$M, 'VISSIM DCP Outputs'!$B:$B, $G$3,'VISSIM Link Segment Outputs'!$A:$A, "AVG",'VISSIM Link Segment Outputs'!$D:$D, H82),"")</f>
        <v/>
      </c>
      <c r="Y82" s="446"/>
      <c r="Z82" s="445" t="str">
        <f>IFERROR(AVERAGEIFS('VISSIM Link Segment Outputs'!$I:$I, 'VISSIM DCP Outputs'!$B:$B, $G$3, 'VISSIM Link Segment Outputs'!$A:$A, "AVG",'VISSIM Link Segment Outputs'!$D:$D, D82),"")</f>
        <v/>
      </c>
      <c r="AA82" s="445" t="str">
        <f>IFERROR(AVERAGEIFS('VISSIM Link Segment Outputs'!$I:$I, 'VISSIM DCP Outputs'!$B:$B, $G$3, 'VISSIM Link Segment Outputs'!$A:$A, "AVG",'VISSIM Link Segment Outputs'!$D:$D, E82),"")</f>
        <v/>
      </c>
      <c r="AB82" s="445" t="str">
        <f>IFERROR(AVERAGEIFS('VISSIM Link Segment Outputs'!$I:$I, 'VISSIM DCP Outputs'!$B:$B, $G$3, 'VISSIM Link Segment Outputs'!$A:$A, "AVG",'VISSIM Link Segment Outputs'!$D:$D, F82),"")</f>
        <v/>
      </c>
      <c r="AC82" s="445" t="str">
        <f>IFERROR(AVERAGEIFS('VISSIM Link Segment Outputs'!$I:$I, 'VISSIM DCP Outputs'!$B:$B, $G$3, 'VISSIM Link Segment Outputs'!$A:$A, "AVG",'VISSIM Link Segment Outputs'!$D:$D, G82),"")</f>
        <v/>
      </c>
      <c r="AD82" s="445" t="str">
        <f>IFERROR(AVERAGEIFS('VISSIM Link Segment Outputs'!$I:$I, 'VISSIM DCP Outputs'!$B:$B, $G$3, 'VISSIM Link Segment Outputs'!$A:$A, "AVG",'VISSIM Link Segment Outputs'!$D:$D, H82),"")</f>
        <v/>
      </c>
      <c r="AE82" s="446"/>
      <c r="AF82" s="445" t="str">
        <f>IFERROR(AVERAGEIFS('VISSIM Link Segment Outputs'!$E:$E, 'VISSIM DCP Outputs'!$B:$B, $G$3, 'VISSIM Link Segment Outputs'!$A:$A, "AVG",'VISSIM Link Segment Outputs'!$D:$D, D82),"")</f>
        <v/>
      </c>
      <c r="AG82" s="445" t="str">
        <f>IFERROR(AVERAGEIFS('VISSIM Link Segment Outputs'!$E:$E, 'VISSIM DCP Outputs'!$B:$B, $G$3, 'VISSIM Link Segment Outputs'!$A:$A, "AVG",'VISSIM Link Segment Outputs'!$D:$D, E82),"")</f>
        <v/>
      </c>
      <c r="AH82" s="445" t="str">
        <f>IFERROR(AVERAGEIFS('VISSIM Link Segment Outputs'!$E:$E, 'VISSIM DCP Outputs'!$B:$B, $G$3, 'VISSIM Link Segment Outputs'!$A:$A, "AVG",'VISSIM Link Segment Outputs'!$D:$D, F82),"")</f>
        <v/>
      </c>
      <c r="AI82" s="445" t="str">
        <f>IFERROR(AVERAGEIFS('VISSIM Link Segment Outputs'!$E:$E, 'VISSIM DCP Outputs'!$B:$B, $G$3, 'VISSIM Link Segment Outputs'!$A:$A, "AVG",'VISSIM Link Segment Outputs'!$D:$D, G82),"")</f>
        <v/>
      </c>
      <c r="AJ82" s="445" t="str">
        <f>IFERROR(AVERAGEIFS('VISSIM Link Segment Outputs'!$E:$E, 'VISSIM DCP Outputs'!$B:$B, $G$3, 'VISSIM Link Segment Outputs'!$A:$A, "AVG",'VISSIM Link Segment Outputs'!$D:$D, H82),"")</f>
        <v/>
      </c>
      <c r="AL82" s="667">
        <f ca="1">IFERROR(SUMIFS('VISSIM Link Segment Outputs'!$Q:$Q, 'VISSIM DCP Outputs'!$B:$B, $G$3, 'VISSIM Link Segment Outputs'!$A:$A, "AVG",'VISSIM Link Segment Outputs'!$D:$D, D82),"")</f>
        <v>0</v>
      </c>
      <c r="AM82" s="667">
        <f ca="1">IFERROR(SUMIFS('VISSIM Link Segment Outputs'!$Q:$Q, 'VISSIM DCP Outputs'!$B:$B, $G$3, 'VISSIM Link Segment Outputs'!$A:$A, "AVG",'VISSIM Link Segment Outputs'!$D:$D, E82),"")</f>
        <v>0</v>
      </c>
      <c r="AN82" s="667">
        <f ca="1">IFERROR(SUMIFS('VISSIM Link Segment Outputs'!$Q:$Q, 'VISSIM DCP Outputs'!$B:$B, $G$3, 'VISSIM Link Segment Outputs'!$A:$A, "AVG",'VISSIM Link Segment Outputs'!$D:$D, F82),"")</f>
        <v>0</v>
      </c>
      <c r="AO82" s="667">
        <f ca="1">IFERROR(SUMIFS('VISSIM Link Segment Outputs'!$Q:$Q, 'VISSIM DCP Outputs'!$B:$B, $G$3, 'VISSIM Link Segment Outputs'!$A:$A, "AVG",'VISSIM Link Segment Outputs'!$D:$D, G82),"")</f>
        <v>0</v>
      </c>
      <c r="AP82" s="667">
        <f ca="1">IFERROR(SUMIFS('VISSIM Link Segment Outputs'!$Q:$Q, 'VISSIM DCP Outputs'!$B:$B, $G$3, 'VISSIM Link Segment Outputs'!$A:$A, "AVG",'VISSIM Link Segment Outputs'!$D:$D, H82),"")</f>
        <v>0</v>
      </c>
      <c r="AR82" s="696" t="str">
        <f ca="1">IFERROR(AVERAGEIFS('VISSIM Link Segment Outputs'!$R:$R, 'VISSIM Link Segment Outputs'!$A:$A, "AVG",'VISSIM Link Segment Outputs'!$D:$D, D82),"")</f>
        <v/>
      </c>
    </row>
    <row r="83" spans="1:44" s="547" customFormat="1" x14ac:dyDescent="0.35">
      <c r="A83" s="551" t="str">
        <f t="shared" si="11"/>
        <v>H</v>
      </c>
      <c r="B83" s="150">
        <f>'Input - Freeways'!$B81</f>
        <v>77</v>
      </c>
      <c r="C83" s="150">
        <f>INDEX('Input - Freeways'!$B$4:$AG$105,MATCH($B83,'Input - Freeways'!$B$4:$B$105,0),MATCH(C$6,'Input - Freeways'!$B$4:$AG$4,0))</f>
        <v>0</v>
      </c>
      <c r="D83" s="150" t="str">
        <f t="shared" si="6"/>
        <v>0</v>
      </c>
      <c r="E83" s="150" t="str">
        <f t="shared" si="6"/>
        <v/>
      </c>
      <c r="F83" s="150" t="str">
        <f t="shared" si="6"/>
        <v/>
      </c>
      <c r="G83" s="150" t="str">
        <f t="shared" si="6"/>
        <v/>
      </c>
      <c r="H83" s="150" t="str">
        <f t="shared" si="6"/>
        <v/>
      </c>
      <c r="J83" s="689">
        <f>'Input - Freeways'!$C81</f>
        <v>0</v>
      </c>
      <c r="K83" s="406">
        <f>'Input - Freeways'!$D81</f>
        <v>0</v>
      </c>
      <c r="L83" s="267">
        <f>'Input - Freeways'!$E81</f>
        <v>0</v>
      </c>
      <c r="M83" s="691" t="str">
        <f>'Input - Freeways'!$F81</f>
        <v/>
      </c>
      <c r="N83" s="391" t="str" cm="1">
        <f t="array" aca="1" ref="N83" ca="1">_xlfn.SWITCH(fwy_moe_type,"DCM",AVERAGEIFS('VISSIM DCP Outputs'!$D:$D, 'VISSIM DCP Outputs'!$B:$B, $E$3,'VISSIM DCP Outputs'!$C:$C,$C83),"Link Eval","--")</f>
        <v>--</v>
      </c>
      <c r="O83" s="264" t="str" cm="1">
        <f t="array" aca="1" ref="O83" ca="1">_xlfn.SWITCH(fwy_moe_type,"DCM",AVERAGEIFS('VISSIM DCP Outputs'!$G:$G, 'VISSIM DCP Outputs'!$B:$B, $E$3,'VISSIM DCP Outputs'!$C:$C,$C83),"Link Eval","--")</f>
        <v>--</v>
      </c>
      <c r="P83" s="695" t="str">
        <f t="shared" ca="1" si="8"/>
        <v>--</v>
      </c>
      <c r="Q83" s="264" t="str">
        <f t="shared" ca="1" si="9"/>
        <v>--</v>
      </c>
      <c r="R83" s="378" t="str">
        <f t="shared" ca="1" si="10"/>
        <v>--</v>
      </c>
      <c r="T83" s="667" t="str">
        <f ca="1">IFERROR(AVERAGEIFS('VISSIM Link Segment Outputs'!$M:$M, 'VISSIM DCP Outputs'!$B:$B, $G$3,'VISSIM Link Segment Outputs'!$A:$A, "AVG",'VISSIM Link Segment Outputs'!$D:$D, D83),"")</f>
        <v/>
      </c>
      <c r="U83" s="667" t="str">
        <f ca="1">IFERROR(AVERAGEIFS('VISSIM Link Segment Outputs'!$M:$M, 'VISSIM DCP Outputs'!$B:$B, $G$3,'VISSIM Link Segment Outputs'!$A:$A, "AVG",'VISSIM Link Segment Outputs'!$D:$D, E83),"")</f>
        <v/>
      </c>
      <c r="V83" s="667" t="str">
        <f ca="1">IFERROR(AVERAGEIFS('VISSIM Link Segment Outputs'!$M:$M, 'VISSIM DCP Outputs'!$B:$B, $G$3,'VISSIM Link Segment Outputs'!$A:$A, "AVG",'VISSIM Link Segment Outputs'!$D:$D, F83),"")</f>
        <v/>
      </c>
      <c r="W83" s="667" t="str">
        <f ca="1">IFERROR(AVERAGEIFS('VISSIM Link Segment Outputs'!$M:$M, 'VISSIM DCP Outputs'!$B:$B, $G$3,'VISSIM Link Segment Outputs'!$A:$A, "AVG",'VISSIM Link Segment Outputs'!$D:$D, G83),"")</f>
        <v/>
      </c>
      <c r="X83" s="667" t="str">
        <f ca="1">IFERROR(AVERAGEIFS('VISSIM Link Segment Outputs'!$M:$M, 'VISSIM DCP Outputs'!$B:$B, $G$3,'VISSIM Link Segment Outputs'!$A:$A, "AVG",'VISSIM Link Segment Outputs'!$D:$D, H83),"")</f>
        <v/>
      </c>
      <c r="Y83" s="446"/>
      <c r="Z83" s="445" t="str">
        <f>IFERROR(AVERAGEIFS('VISSIM Link Segment Outputs'!$I:$I, 'VISSIM DCP Outputs'!$B:$B, $G$3, 'VISSIM Link Segment Outputs'!$A:$A, "AVG",'VISSIM Link Segment Outputs'!$D:$D, D83),"")</f>
        <v/>
      </c>
      <c r="AA83" s="445" t="str">
        <f>IFERROR(AVERAGEIFS('VISSIM Link Segment Outputs'!$I:$I, 'VISSIM DCP Outputs'!$B:$B, $G$3, 'VISSIM Link Segment Outputs'!$A:$A, "AVG",'VISSIM Link Segment Outputs'!$D:$D, E83),"")</f>
        <v/>
      </c>
      <c r="AB83" s="445" t="str">
        <f>IFERROR(AVERAGEIFS('VISSIM Link Segment Outputs'!$I:$I, 'VISSIM DCP Outputs'!$B:$B, $G$3, 'VISSIM Link Segment Outputs'!$A:$A, "AVG",'VISSIM Link Segment Outputs'!$D:$D, F83),"")</f>
        <v/>
      </c>
      <c r="AC83" s="445" t="str">
        <f>IFERROR(AVERAGEIFS('VISSIM Link Segment Outputs'!$I:$I, 'VISSIM DCP Outputs'!$B:$B, $G$3, 'VISSIM Link Segment Outputs'!$A:$A, "AVG",'VISSIM Link Segment Outputs'!$D:$D, G83),"")</f>
        <v/>
      </c>
      <c r="AD83" s="445" t="str">
        <f>IFERROR(AVERAGEIFS('VISSIM Link Segment Outputs'!$I:$I, 'VISSIM DCP Outputs'!$B:$B, $G$3, 'VISSIM Link Segment Outputs'!$A:$A, "AVG",'VISSIM Link Segment Outputs'!$D:$D, H83),"")</f>
        <v/>
      </c>
      <c r="AE83" s="446"/>
      <c r="AF83" s="445" t="str">
        <f>IFERROR(AVERAGEIFS('VISSIM Link Segment Outputs'!$E:$E, 'VISSIM DCP Outputs'!$B:$B, $G$3, 'VISSIM Link Segment Outputs'!$A:$A, "AVG",'VISSIM Link Segment Outputs'!$D:$D, D83),"")</f>
        <v/>
      </c>
      <c r="AG83" s="445" t="str">
        <f>IFERROR(AVERAGEIFS('VISSIM Link Segment Outputs'!$E:$E, 'VISSIM DCP Outputs'!$B:$B, $G$3, 'VISSIM Link Segment Outputs'!$A:$A, "AVG",'VISSIM Link Segment Outputs'!$D:$D, E83),"")</f>
        <v/>
      </c>
      <c r="AH83" s="445" t="str">
        <f>IFERROR(AVERAGEIFS('VISSIM Link Segment Outputs'!$E:$E, 'VISSIM DCP Outputs'!$B:$B, $G$3, 'VISSIM Link Segment Outputs'!$A:$A, "AVG",'VISSIM Link Segment Outputs'!$D:$D, F83),"")</f>
        <v/>
      </c>
      <c r="AI83" s="445" t="str">
        <f>IFERROR(AVERAGEIFS('VISSIM Link Segment Outputs'!$E:$E, 'VISSIM DCP Outputs'!$B:$B, $G$3, 'VISSIM Link Segment Outputs'!$A:$A, "AVG",'VISSIM Link Segment Outputs'!$D:$D, G83),"")</f>
        <v/>
      </c>
      <c r="AJ83" s="445" t="str">
        <f>IFERROR(AVERAGEIFS('VISSIM Link Segment Outputs'!$E:$E, 'VISSIM DCP Outputs'!$B:$B, $G$3, 'VISSIM Link Segment Outputs'!$A:$A, "AVG",'VISSIM Link Segment Outputs'!$D:$D, H83),"")</f>
        <v/>
      </c>
      <c r="AL83" s="667">
        <f ca="1">IFERROR(SUMIFS('VISSIM Link Segment Outputs'!$Q:$Q, 'VISSIM DCP Outputs'!$B:$B, $G$3, 'VISSIM Link Segment Outputs'!$A:$A, "AVG",'VISSIM Link Segment Outputs'!$D:$D, D83),"")</f>
        <v>0</v>
      </c>
      <c r="AM83" s="667">
        <f ca="1">IFERROR(SUMIFS('VISSIM Link Segment Outputs'!$Q:$Q, 'VISSIM DCP Outputs'!$B:$B, $G$3, 'VISSIM Link Segment Outputs'!$A:$A, "AVG",'VISSIM Link Segment Outputs'!$D:$D, E83),"")</f>
        <v>0</v>
      </c>
      <c r="AN83" s="667">
        <f ca="1">IFERROR(SUMIFS('VISSIM Link Segment Outputs'!$Q:$Q, 'VISSIM DCP Outputs'!$B:$B, $G$3, 'VISSIM Link Segment Outputs'!$A:$A, "AVG",'VISSIM Link Segment Outputs'!$D:$D, F83),"")</f>
        <v>0</v>
      </c>
      <c r="AO83" s="667">
        <f ca="1">IFERROR(SUMIFS('VISSIM Link Segment Outputs'!$Q:$Q, 'VISSIM DCP Outputs'!$B:$B, $G$3, 'VISSIM Link Segment Outputs'!$A:$A, "AVG",'VISSIM Link Segment Outputs'!$D:$D, G83),"")</f>
        <v>0</v>
      </c>
      <c r="AP83" s="667">
        <f ca="1">IFERROR(SUMIFS('VISSIM Link Segment Outputs'!$Q:$Q, 'VISSIM DCP Outputs'!$B:$B, $G$3, 'VISSIM Link Segment Outputs'!$A:$A, "AVG",'VISSIM Link Segment Outputs'!$D:$D, H83),"")</f>
        <v>0</v>
      </c>
      <c r="AR83" s="696" t="str">
        <f ca="1">IFERROR(AVERAGEIFS('VISSIM Link Segment Outputs'!$R:$R, 'VISSIM Link Segment Outputs'!$A:$A, "AVG",'VISSIM Link Segment Outputs'!$D:$D, D83),"")</f>
        <v/>
      </c>
    </row>
    <row r="84" spans="1:44" s="547" customFormat="1" x14ac:dyDescent="0.35">
      <c r="A84" s="551" t="str">
        <f t="shared" si="11"/>
        <v>H</v>
      </c>
      <c r="B84" s="150">
        <f>'Input - Freeways'!$B82</f>
        <v>78</v>
      </c>
      <c r="C84" s="150">
        <f>INDEX('Input - Freeways'!$B$4:$AG$105,MATCH($B84,'Input - Freeways'!$B$4:$B$105,0),MATCH(C$6,'Input - Freeways'!$B$4:$AG$4,0))</f>
        <v>0</v>
      </c>
      <c r="D84" s="150" t="str">
        <f t="shared" si="6"/>
        <v>0</v>
      </c>
      <c r="E84" s="150" t="str">
        <f t="shared" si="6"/>
        <v/>
      </c>
      <c r="F84" s="150" t="str">
        <f t="shared" si="6"/>
        <v/>
      </c>
      <c r="G84" s="150" t="str">
        <f t="shared" si="6"/>
        <v/>
      </c>
      <c r="H84" s="150" t="str">
        <f t="shared" si="6"/>
        <v/>
      </c>
      <c r="J84" s="689">
        <f>'Input - Freeways'!$C82</f>
        <v>0</v>
      </c>
      <c r="K84" s="406">
        <f>'Input - Freeways'!$D82</f>
        <v>0</v>
      </c>
      <c r="L84" s="267">
        <f>'Input - Freeways'!$E82</f>
        <v>0</v>
      </c>
      <c r="M84" s="691" t="str">
        <f>'Input - Freeways'!$F82</f>
        <v/>
      </c>
      <c r="N84" s="391" t="str" cm="1">
        <f t="array" aca="1" ref="N84" ca="1">_xlfn.SWITCH(fwy_moe_type,"DCM",AVERAGEIFS('VISSIM DCP Outputs'!$D:$D, 'VISSIM DCP Outputs'!$B:$B, $E$3,'VISSIM DCP Outputs'!$C:$C,$C84),"Link Eval","--")</f>
        <v>--</v>
      </c>
      <c r="O84" s="264" t="str" cm="1">
        <f t="array" aca="1" ref="O84" ca="1">_xlfn.SWITCH(fwy_moe_type,"DCM",AVERAGEIFS('VISSIM DCP Outputs'!$G:$G, 'VISSIM DCP Outputs'!$B:$B, $E$3,'VISSIM DCP Outputs'!$C:$C,$C84),"Link Eval","--")</f>
        <v>--</v>
      </c>
      <c r="P84" s="695" t="str">
        <f t="shared" ca="1" si="8"/>
        <v>--</v>
      </c>
      <c r="Q84" s="264" t="str">
        <f t="shared" ca="1" si="9"/>
        <v>--</v>
      </c>
      <c r="R84" s="378" t="str">
        <f t="shared" ca="1" si="10"/>
        <v>--</v>
      </c>
      <c r="T84" s="667" t="str">
        <f ca="1">IFERROR(AVERAGEIFS('VISSIM Link Segment Outputs'!$M:$M, 'VISSIM DCP Outputs'!$B:$B, $G$3,'VISSIM Link Segment Outputs'!$A:$A, "AVG",'VISSIM Link Segment Outputs'!$D:$D, D84),"")</f>
        <v/>
      </c>
      <c r="U84" s="667" t="str">
        <f ca="1">IFERROR(AVERAGEIFS('VISSIM Link Segment Outputs'!$M:$M, 'VISSIM DCP Outputs'!$B:$B, $G$3,'VISSIM Link Segment Outputs'!$A:$A, "AVG",'VISSIM Link Segment Outputs'!$D:$D, E84),"")</f>
        <v/>
      </c>
      <c r="V84" s="667" t="str">
        <f ca="1">IFERROR(AVERAGEIFS('VISSIM Link Segment Outputs'!$M:$M, 'VISSIM DCP Outputs'!$B:$B, $G$3,'VISSIM Link Segment Outputs'!$A:$A, "AVG",'VISSIM Link Segment Outputs'!$D:$D, F84),"")</f>
        <v/>
      </c>
      <c r="W84" s="667" t="str">
        <f ca="1">IFERROR(AVERAGEIFS('VISSIM Link Segment Outputs'!$M:$M, 'VISSIM DCP Outputs'!$B:$B, $G$3,'VISSIM Link Segment Outputs'!$A:$A, "AVG",'VISSIM Link Segment Outputs'!$D:$D, G84),"")</f>
        <v/>
      </c>
      <c r="X84" s="667" t="str">
        <f ca="1">IFERROR(AVERAGEIFS('VISSIM Link Segment Outputs'!$M:$M, 'VISSIM DCP Outputs'!$B:$B, $G$3,'VISSIM Link Segment Outputs'!$A:$A, "AVG",'VISSIM Link Segment Outputs'!$D:$D, H84),"")</f>
        <v/>
      </c>
      <c r="Y84" s="446"/>
      <c r="Z84" s="445" t="str">
        <f>IFERROR(AVERAGEIFS('VISSIM Link Segment Outputs'!$I:$I, 'VISSIM DCP Outputs'!$B:$B, $G$3, 'VISSIM Link Segment Outputs'!$A:$A, "AVG",'VISSIM Link Segment Outputs'!$D:$D, D84),"")</f>
        <v/>
      </c>
      <c r="AA84" s="445" t="str">
        <f>IFERROR(AVERAGEIFS('VISSIM Link Segment Outputs'!$I:$I, 'VISSIM DCP Outputs'!$B:$B, $G$3, 'VISSIM Link Segment Outputs'!$A:$A, "AVG",'VISSIM Link Segment Outputs'!$D:$D, E84),"")</f>
        <v/>
      </c>
      <c r="AB84" s="445" t="str">
        <f>IFERROR(AVERAGEIFS('VISSIM Link Segment Outputs'!$I:$I, 'VISSIM DCP Outputs'!$B:$B, $G$3, 'VISSIM Link Segment Outputs'!$A:$A, "AVG",'VISSIM Link Segment Outputs'!$D:$D, F84),"")</f>
        <v/>
      </c>
      <c r="AC84" s="445" t="str">
        <f>IFERROR(AVERAGEIFS('VISSIM Link Segment Outputs'!$I:$I, 'VISSIM DCP Outputs'!$B:$B, $G$3, 'VISSIM Link Segment Outputs'!$A:$A, "AVG",'VISSIM Link Segment Outputs'!$D:$D, G84),"")</f>
        <v/>
      </c>
      <c r="AD84" s="445" t="str">
        <f>IFERROR(AVERAGEIFS('VISSIM Link Segment Outputs'!$I:$I, 'VISSIM DCP Outputs'!$B:$B, $G$3, 'VISSIM Link Segment Outputs'!$A:$A, "AVG",'VISSIM Link Segment Outputs'!$D:$D, H84),"")</f>
        <v/>
      </c>
      <c r="AE84" s="446"/>
      <c r="AF84" s="445" t="str">
        <f>IFERROR(AVERAGEIFS('VISSIM Link Segment Outputs'!$E:$E, 'VISSIM DCP Outputs'!$B:$B, $G$3, 'VISSIM Link Segment Outputs'!$A:$A, "AVG",'VISSIM Link Segment Outputs'!$D:$D, D84),"")</f>
        <v/>
      </c>
      <c r="AG84" s="445" t="str">
        <f>IFERROR(AVERAGEIFS('VISSIM Link Segment Outputs'!$E:$E, 'VISSIM DCP Outputs'!$B:$B, $G$3, 'VISSIM Link Segment Outputs'!$A:$A, "AVG",'VISSIM Link Segment Outputs'!$D:$D, E84),"")</f>
        <v/>
      </c>
      <c r="AH84" s="445" t="str">
        <f>IFERROR(AVERAGEIFS('VISSIM Link Segment Outputs'!$E:$E, 'VISSIM DCP Outputs'!$B:$B, $G$3, 'VISSIM Link Segment Outputs'!$A:$A, "AVG",'VISSIM Link Segment Outputs'!$D:$D, F84),"")</f>
        <v/>
      </c>
      <c r="AI84" s="445" t="str">
        <f>IFERROR(AVERAGEIFS('VISSIM Link Segment Outputs'!$E:$E, 'VISSIM DCP Outputs'!$B:$B, $G$3, 'VISSIM Link Segment Outputs'!$A:$A, "AVG",'VISSIM Link Segment Outputs'!$D:$D, G84),"")</f>
        <v/>
      </c>
      <c r="AJ84" s="445" t="str">
        <f>IFERROR(AVERAGEIFS('VISSIM Link Segment Outputs'!$E:$E, 'VISSIM DCP Outputs'!$B:$B, $G$3, 'VISSIM Link Segment Outputs'!$A:$A, "AVG",'VISSIM Link Segment Outputs'!$D:$D, H84),"")</f>
        <v/>
      </c>
      <c r="AL84" s="667">
        <f ca="1">IFERROR(SUMIFS('VISSIM Link Segment Outputs'!$Q:$Q, 'VISSIM DCP Outputs'!$B:$B, $G$3, 'VISSIM Link Segment Outputs'!$A:$A, "AVG",'VISSIM Link Segment Outputs'!$D:$D, D84),"")</f>
        <v>0</v>
      </c>
      <c r="AM84" s="667">
        <f ca="1">IFERROR(SUMIFS('VISSIM Link Segment Outputs'!$Q:$Q, 'VISSIM DCP Outputs'!$B:$B, $G$3, 'VISSIM Link Segment Outputs'!$A:$A, "AVG",'VISSIM Link Segment Outputs'!$D:$D, E84),"")</f>
        <v>0</v>
      </c>
      <c r="AN84" s="667">
        <f ca="1">IFERROR(SUMIFS('VISSIM Link Segment Outputs'!$Q:$Q, 'VISSIM DCP Outputs'!$B:$B, $G$3, 'VISSIM Link Segment Outputs'!$A:$A, "AVG",'VISSIM Link Segment Outputs'!$D:$D, F84),"")</f>
        <v>0</v>
      </c>
      <c r="AO84" s="667">
        <f ca="1">IFERROR(SUMIFS('VISSIM Link Segment Outputs'!$Q:$Q, 'VISSIM DCP Outputs'!$B:$B, $G$3, 'VISSIM Link Segment Outputs'!$A:$A, "AVG",'VISSIM Link Segment Outputs'!$D:$D, G84),"")</f>
        <v>0</v>
      </c>
      <c r="AP84" s="667">
        <f ca="1">IFERROR(SUMIFS('VISSIM Link Segment Outputs'!$Q:$Q, 'VISSIM DCP Outputs'!$B:$B, $G$3, 'VISSIM Link Segment Outputs'!$A:$A, "AVG",'VISSIM Link Segment Outputs'!$D:$D, H84),"")</f>
        <v>0</v>
      </c>
      <c r="AR84" s="696" t="str">
        <f ca="1">IFERROR(AVERAGEIFS('VISSIM Link Segment Outputs'!$R:$R, 'VISSIM Link Segment Outputs'!$A:$A, "AVG",'VISSIM Link Segment Outputs'!$D:$D, D84),"")</f>
        <v/>
      </c>
    </row>
    <row r="85" spans="1:44" s="547" customFormat="1" x14ac:dyDescent="0.35">
      <c r="A85" s="551" t="str">
        <f t="shared" si="11"/>
        <v>H</v>
      </c>
      <c r="B85" s="150">
        <f>'Input - Freeways'!$B83</f>
        <v>79</v>
      </c>
      <c r="C85" s="150">
        <f>INDEX('Input - Freeways'!$B$4:$AG$105,MATCH($B85,'Input - Freeways'!$B$4:$B$105,0),MATCH(C$6,'Input - Freeways'!$B$4:$AG$4,0))</f>
        <v>0</v>
      </c>
      <c r="D85" s="150" t="str">
        <f t="shared" si="6"/>
        <v>0</v>
      </c>
      <c r="E85" s="150" t="str">
        <f t="shared" si="6"/>
        <v/>
      </c>
      <c r="F85" s="150" t="str">
        <f t="shared" si="6"/>
        <v/>
      </c>
      <c r="G85" s="150" t="str">
        <f t="shared" si="6"/>
        <v/>
      </c>
      <c r="H85" s="150" t="str">
        <f t="shared" si="6"/>
        <v/>
      </c>
      <c r="J85" s="689">
        <f>'Input - Freeways'!$C83</f>
        <v>0</v>
      </c>
      <c r="K85" s="406">
        <f>'Input - Freeways'!$D83</f>
        <v>0</v>
      </c>
      <c r="L85" s="267">
        <f>'Input - Freeways'!$E83</f>
        <v>0</v>
      </c>
      <c r="M85" s="691" t="str">
        <f>'Input - Freeways'!$F83</f>
        <v/>
      </c>
      <c r="N85" s="391" t="str" cm="1">
        <f t="array" aca="1" ref="N85" ca="1">_xlfn.SWITCH(fwy_moe_type,"DCM",AVERAGEIFS('VISSIM DCP Outputs'!$D:$D, 'VISSIM DCP Outputs'!$B:$B, $E$3,'VISSIM DCP Outputs'!$C:$C,$C85),"Link Eval","--")</f>
        <v>--</v>
      </c>
      <c r="O85" s="264" t="str" cm="1">
        <f t="array" aca="1" ref="O85" ca="1">_xlfn.SWITCH(fwy_moe_type,"DCM",AVERAGEIFS('VISSIM DCP Outputs'!$G:$G, 'VISSIM DCP Outputs'!$B:$B, $E$3,'VISSIM DCP Outputs'!$C:$C,$C85),"Link Eval","--")</f>
        <v>--</v>
      </c>
      <c r="P85" s="695" t="str">
        <f t="shared" ca="1" si="8"/>
        <v>--</v>
      </c>
      <c r="Q85" s="264" t="str">
        <f t="shared" ca="1" si="9"/>
        <v>--</v>
      </c>
      <c r="R85" s="378" t="str">
        <f t="shared" ca="1" si="10"/>
        <v>--</v>
      </c>
      <c r="T85" s="667" t="str">
        <f ca="1">IFERROR(AVERAGEIFS('VISSIM Link Segment Outputs'!$M:$M, 'VISSIM DCP Outputs'!$B:$B, $G$3,'VISSIM Link Segment Outputs'!$A:$A, "AVG",'VISSIM Link Segment Outputs'!$D:$D, D85),"")</f>
        <v/>
      </c>
      <c r="U85" s="667" t="str">
        <f ca="1">IFERROR(AVERAGEIFS('VISSIM Link Segment Outputs'!$M:$M, 'VISSIM DCP Outputs'!$B:$B, $G$3,'VISSIM Link Segment Outputs'!$A:$A, "AVG",'VISSIM Link Segment Outputs'!$D:$D, E85),"")</f>
        <v/>
      </c>
      <c r="V85" s="667" t="str">
        <f ca="1">IFERROR(AVERAGEIFS('VISSIM Link Segment Outputs'!$M:$M, 'VISSIM DCP Outputs'!$B:$B, $G$3,'VISSIM Link Segment Outputs'!$A:$A, "AVG",'VISSIM Link Segment Outputs'!$D:$D, F85),"")</f>
        <v/>
      </c>
      <c r="W85" s="667" t="str">
        <f ca="1">IFERROR(AVERAGEIFS('VISSIM Link Segment Outputs'!$M:$M, 'VISSIM DCP Outputs'!$B:$B, $G$3,'VISSIM Link Segment Outputs'!$A:$A, "AVG",'VISSIM Link Segment Outputs'!$D:$D, G85),"")</f>
        <v/>
      </c>
      <c r="X85" s="667" t="str">
        <f ca="1">IFERROR(AVERAGEIFS('VISSIM Link Segment Outputs'!$M:$M, 'VISSIM DCP Outputs'!$B:$B, $G$3,'VISSIM Link Segment Outputs'!$A:$A, "AVG",'VISSIM Link Segment Outputs'!$D:$D, H85),"")</f>
        <v/>
      </c>
      <c r="Y85" s="446"/>
      <c r="Z85" s="445" t="str">
        <f>IFERROR(AVERAGEIFS('VISSIM Link Segment Outputs'!$I:$I, 'VISSIM DCP Outputs'!$B:$B, $G$3, 'VISSIM Link Segment Outputs'!$A:$A, "AVG",'VISSIM Link Segment Outputs'!$D:$D, D85),"")</f>
        <v/>
      </c>
      <c r="AA85" s="445" t="str">
        <f>IFERROR(AVERAGEIFS('VISSIM Link Segment Outputs'!$I:$I, 'VISSIM DCP Outputs'!$B:$B, $G$3, 'VISSIM Link Segment Outputs'!$A:$A, "AVG",'VISSIM Link Segment Outputs'!$D:$D, E85),"")</f>
        <v/>
      </c>
      <c r="AB85" s="445" t="str">
        <f>IFERROR(AVERAGEIFS('VISSIM Link Segment Outputs'!$I:$I, 'VISSIM DCP Outputs'!$B:$B, $G$3, 'VISSIM Link Segment Outputs'!$A:$A, "AVG",'VISSIM Link Segment Outputs'!$D:$D, F85),"")</f>
        <v/>
      </c>
      <c r="AC85" s="445" t="str">
        <f>IFERROR(AVERAGEIFS('VISSIM Link Segment Outputs'!$I:$I, 'VISSIM DCP Outputs'!$B:$B, $G$3, 'VISSIM Link Segment Outputs'!$A:$A, "AVG",'VISSIM Link Segment Outputs'!$D:$D, G85),"")</f>
        <v/>
      </c>
      <c r="AD85" s="445" t="str">
        <f>IFERROR(AVERAGEIFS('VISSIM Link Segment Outputs'!$I:$I, 'VISSIM DCP Outputs'!$B:$B, $G$3, 'VISSIM Link Segment Outputs'!$A:$A, "AVG",'VISSIM Link Segment Outputs'!$D:$D, H85),"")</f>
        <v/>
      </c>
      <c r="AE85" s="446"/>
      <c r="AF85" s="445" t="str">
        <f>IFERROR(AVERAGEIFS('VISSIM Link Segment Outputs'!$E:$E, 'VISSIM DCP Outputs'!$B:$B, $G$3, 'VISSIM Link Segment Outputs'!$A:$A, "AVG",'VISSIM Link Segment Outputs'!$D:$D, D85),"")</f>
        <v/>
      </c>
      <c r="AG85" s="445" t="str">
        <f>IFERROR(AVERAGEIFS('VISSIM Link Segment Outputs'!$E:$E, 'VISSIM DCP Outputs'!$B:$B, $G$3, 'VISSIM Link Segment Outputs'!$A:$A, "AVG",'VISSIM Link Segment Outputs'!$D:$D, E85),"")</f>
        <v/>
      </c>
      <c r="AH85" s="445" t="str">
        <f>IFERROR(AVERAGEIFS('VISSIM Link Segment Outputs'!$E:$E, 'VISSIM DCP Outputs'!$B:$B, $G$3, 'VISSIM Link Segment Outputs'!$A:$A, "AVG",'VISSIM Link Segment Outputs'!$D:$D, F85),"")</f>
        <v/>
      </c>
      <c r="AI85" s="445" t="str">
        <f>IFERROR(AVERAGEIFS('VISSIM Link Segment Outputs'!$E:$E, 'VISSIM DCP Outputs'!$B:$B, $G$3, 'VISSIM Link Segment Outputs'!$A:$A, "AVG",'VISSIM Link Segment Outputs'!$D:$D, G85),"")</f>
        <v/>
      </c>
      <c r="AJ85" s="445" t="str">
        <f>IFERROR(AVERAGEIFS('VISSIM Link Segment Outputs'!$E:$E, 'VISSIM DCP Outputs'!$B:$B, $G$3, 'VISSIM Link Segment Outputs'!$A:$A, "AVG",'VISSIM Link Segment Outputs'!$D:$D, H85),"")</f>
        <v/>
      </c>
      <c r="AL85" s="667">
        <f ca="1">IFERROR(SUMIFS('VISSIM Link Segment Outputs'!$Q:$Q, 'VISSIM DCP Outputs'!$B:$B, $G$3, 'VISSIM Link Segment Outputs'!$A:$A, "AVG",'VISSIM Link Segment Outputs'!$D:$D, D85),"")</f>
        <v>0</v>
      </c>
      <c r="AM85" s="667">
        <f ca="1">IFERROR(SUMIFS('VISSIM Link Segment Outputs'!$Q:$Q, 'VISSIM DCP Outputs'!$B:$B, $G$3, 'VISSIM Link Segment Outputs'!$A:$A, "AVG",'VISSIM Link Segment Outputs'!$D:$D, E85),"")</f>
        <v>0</v>
      </c>
      <c r="AN85" s="667">
        <f ca="1">IFERROR(SUMIFS('VISSIM Link Segment Outputs'!$Q:$Q, 'VISSIM DCP Outputs'!$B:$B, $G$3, 'VISSIM Link Segment Outputs'!$A:$A, "AVG",'VISSIM Link Segment Outputs'!$D:$D, F85),"")</f>
        <v>0</v>
      </c>
      <c r="AO85" s="667">
        <f ca="1">IFERROR(SUMIFS('VISSIM Link Segment Outputs'!$Q:$Q, 'VISSIM DCP Outputs'!$B:$B, $G$3, 'VISSIM Link Segment Outputs'!$A:$A, "AVG",'VISSIM Link Segment Outputs'!$D:$D, G85),"")</f>
        <v>0</v>
      </c>
      <c r="AP85" s="667">
        <f ca="1">IFERROR(SUMIFS('VISSIM Link Segment Outputs'!$Q:$Q, 'VISSIM DCP Outputs'!$B:$B, $G$3, 'VISSIM Link Segment Outputs'!$A:$A, "AVG",'VISSIM Link Segment Outputs'!$D:$D, H85),"")</f>
        <v>0</v>
      </c>
      <c r="AR85" s="696" t="str">
        <f ca="1">IFERROR(AVERAGEIFS('VISSIM Link Segment Outputs'!$R:$R, 'VISSIM Link Segment Outputs'!$A:$A, "AVG",'VISSIM Link Segment Outputs'!$D:$D, D85),"")</f>
        <v/>
      </c>
    </row>
    <row r="86" spans="1:44" s="547" customFormat="1" x14ac:dyDescent="0.35">
      <c r="A86" s="551" t="str">
        <f t="shared" si="11"/>
        <v>H</v>
      </c>
      <c r="B86" s="150">
        <f>'Input - Freeways'!$B84</f>
        <v>80</v>
      </c>
      <c r="C86" s="150">
        <f>INDEX('Input - Freeways'!$B$4:$AG$105,MATCH($B86,'Input - Freeways'!$B$4:$B$105,0),MATCH(C$6,'Input - Freeways'!$B$4:$AG$4,0))</f>
        <v>0</v>
      </c>
      <c r="D86" s="150" t="str">
        <f t="shared" si="6"/>
        <v>0</v>
      </c>
      <c r="E86" s="150" t="str">
        <f t="shared" si="6"/>
        <v/>
      </c>
      <c r="F86" s="150" t="str">
        <f t="shared" si="6"/>
        <v/>
      </c>
      <c r="G86" s="150" t="str">
        <f t="shared" si="6"/>
        <v/>
      </c>
      <c r="H86" s="150" t="str">
        <f t="shared" si="6"/>
        <v/>
      </c>
      <c r="J86" s="689">
        <f>'Input - Freeways'!$C84</f>
        <v>0</v>
      </c>
      <c r="K86" s="406">
        <f>'Input - Freeways'!$D84</f>
        <v>0</v>
      </c>
      <c r="L86" s="267">
        <f>'Input - Freeways'!$E84</f>
        <v>0</v>
      </c>
      <c r="M86" s="691" t="str">
        <f>'Input - Freeways'!$F84</f>
        <v/>
      </c>
      <c r="N86" s="391" t="str" cm="1">
        <f t="array" aca="1" ref="N86" ca="1">_xlfn.SWITCH(fwy_moe_type,"DCM",AVERAGEIFS('VISSIM DCP Outputs'!$D:$D, 'VISSIM DCP Outputs'!$B:$B, $E$3,'VISSIM DCP Outputs'!$C:$C,$C86),"Link Eval","--")</f>
        <v>--</v>
      </c>
      <c r="O86" s="264" t="str" cm="1">
        <f t="array" aca="1" ref="O86" ca="1">_xlfn.SWITCH(fwy_moe_type,"DCM",AVERAGEIFS('VISSIM DCP Outputs'!$G:$G, 'VISSIM DCP Outputs'!$B:$B, $E$3,'VISSIM DCP Outputs'!$C:$C,$C86),"Link Eval","--")</f>
        <v>--</v>
      </c>
      <c r="P86" s="695" t="str">
        <f t="shared" ca="1" si="8"/>
        <v>--</v>
      </c>
      <c r="Q86" s="264" t="str">
        <f t="shared" ca="1" si="9"/>
        <v>--</v>
      </c>
      <c r="R86" s="378" t="str">
        <f t="shared" ca="1" si="10"/>
        <v>--</v>
      </c>
      <c r="T86" s="667" t="str">
        <f ca="1">IFERROR(AVERAGEIFS('VISSIM Link Segment Outputs'!$M:$M, 'VISSIM DCP Outputs'!$B:$B, $G$3,'VISSIM Link Segment Outputs'!$A:$A, "AVG",'VISSIM Link Segment Outputs'!$D:$D, D86),"")</f>
        <v/>
      </c>
      <c r="U86" s="667" t="str">
        <f ca="1">IFERROR(AVERAGEIFS('VISSIM Link Segment Outputs'!$M:$M, 'VISSIM DCP Outputs'!$B:$B, $G$3,'VISSIM Link Segment Outputs'!$A:$A, "AVG",'VISSIM Link Segment Outputs'!$D:$D, E86),"")</f>
        <v/>
      </c>
      <c r="V86" s="667" t="str">
        <f ca="1">IFERROR(AVERAGEIFS('VISSIM Link Segment Outputs'!$M:$M, 'VISSIM DCP Outputs'!$B:$B, $G$3,'VISSIM Link Segment Outputs'!$A:$A, "AVG",'VISSIM Link Segment Outputs'!$D:$D, F86),"")</f>
        <v/>
      </c>
      <c r="W86" s="667" t="str">
        <f ca="1">IFERROR(AVERAGEIFS('VISSIM Link Segment Outputs'!$M:$M, 'VISSIM DCP Outputs'!$B:$B, $G$3,'VISSIM Link Segment Outputs'!$A:$A, "AVG",'VISSIM Link Segment Outputs'!$D:$D, G86),"")</f>
        <v/>
      </c>
      <c r="X86" s="667" t="str">
        <f ca="1">IFERROR(AVERAGEIFS('VISSIM Link Segment Outputs'!$M:$M, 'VISSIM DCP Outputs'!$B:$B, $G$3,'VISSIM Link Segment Outputs'!$A:$A, "AVG",'VISSIM Link Segment Outputs'!$D:$D, H86),"")</f>
        <v/>
      </c>
      <c r="Y86" s="446"/>
      <c r="Z86" s="445" t="str">
        <f>IFERROR(AVERAGEIFS('VISSIM Link Segment Outputs'!$I:$I, 'VISSIM DCP Outputs'!$B:$B, $G$3, 'VISSIM Link Segment Outputs'!$A:$A, "AVG",'VISSIM Link Segment Outputs'!$D:$D, D86),"")</f>
        <v/>
      </c>
      <c r="AA86" s="445" t="str">
        <f>IFERROR(AVERAGEIFS('VISSIM Link Segment Outputs'!$I:$I, 'VISSIM DCP Outputs'!$B:$B, $G$3, 'VISSIM Link Segment Outputs'!$A:$A, "AVG",'VISSIM Link Segment Outputs'!$D:$D, E86),"")</f>
        <v/>
      </c>
      <c r="AB86" s="445" t="str">
        <f>IFERROR(AVERAGEIFS('VISSIM Link Segment Outputs'!$I:$I, 'VISSIM DCP Outputs'!$B:$B, $G$3, 'VISSIM Link Segment Outputs'!$A:$A, "AVG",'VISSIM Link Segment Outputs'!$D:$D, F86),"")</f>
        <v/>
      </c>
      <c r="AC86" s="445" t="str">
        <f>IFERROR(AVERAGEIFS('VISSIM Link Segment Outputs'!$I:$I, 'VISSIM DCP Outputs'!$B:$B, $G$3, 'VISSIM Link Segment Outputs'!$A:$A, "AVG",'VISSIM Link Segment Outputs'!$D:$D, G86),"")</f>
        <v/>
      </c>
      <c r="AD86" s="445" t="str">
        <f>IFERROR(AVERAGEIFS('VISSIM Link Segment Outputs'!$I:$I, 'VISSIM DCP Outputs'!$B:$B, $G$3, 'VISSIM Link Segment Outputs'!$A:$A, "AVG",'VISSIM Link Segment Outputs'!$D:$D, H86),"")</f>
        <v/>
      </c>
      <c r="AE86" s="446"/>
      <c r="AF86" s="445" t="str">
        <f>IFERROR(AVERAGEIFS('VISSIM Link Segment Outputs'!$E:$E, 'VISSIM DCP Outputs'!$B:$B, $G$3, 'VISSIM Link Segment Outputs'!$A:$A, "AVG",'VISSIM Link Segment Outputs'!$D:$D, D86),"")</f>
        <v/>
      </c>
      <c r="AG86" s="445" t="str">
        <f>IFERROR(AVERAGEIFS('VISSIM Link Segment Outputs'!$E:$E, 'VISSIM DCP Outputs'!$B:$B, $G$3, 'VISSIM Link Segment Outputs'!$A:$A, "AVG",'VISSIM Link Segment Outputs'!$D:$D, E86),"")</f>
        <v/>
      </c>
      <c r="AH86" s="445" t="str">
        <f>IFERROR(AVERAGEIFS('VISSIM Link Segment Outputs'!$E:$E, 'VISSIM DCP Outputs'!$B:$B, $G$3, 'VISSIM Link Segment Outputs'!$A:$A, "AVG",'VISSIM Link Segment Outputs'!$D:$D, F86),"")</f>
        <v/>
      </c>
      <c r="AI86" s="445" t="str">
        <f>IFERROR(AVERAGEIFS('VISSIM Link Segment Outputs'!$E:$E, 'VISSIM DCP Outputs'!$B:$B, $G$3, 'VISSIM Link Segment Outputs'!$A:$A, "AVG",'VISSIM Link Segment Outputs'!$D:$D, G86),"")</f>
        <v/>
      </c>
      <c r="AJ86" s="445" t="str">
        <f>IFERROR(AVERAGEIFS('VISSIM Link Segment Outputs'!$E:$E, 'VISSIM DCP Outputs'!$B:$B, $G$3, 'VISSIM Link Segment Outputs'!$A:$A, "AVG",'VISSIM Link Segment Outputs'!$D:$D, H86),"")</f>
        <v/>
      </c>
      <c r="AL86" s="667">
        <f ca="1">IFERROR(SUMIFS('VISSIM Link Segment Outputs'!$Q:$Q, 'VISSIM DCP Outputs'!$B:$B, $G$3, 'VISSIM Link Segment Outputs'!$A:$A, "AVG",'VISSIM Link Segment Outputs'!$D:$D, D86),"")</f>
        <v>0</v>
      </c>
      <c r="AM86" s="667">
        <f ca="1">IFERROR(SUMIFS('VISSIM Link Segment Outputs'!$Q:$Q, 'VISSIM DCP Outputs'!$B:$B, $G$3, 'VISSIM Link Segment Outputs'!$A:$A, "AVG",'VISSIM Link Segment Outputs'!$D:$D, E86),"")</f>
        <v>0</v>
      </c>
      <c r="AN86" s="667">
        <f ca="1">IFERROR(SUMIFS('VISSIM Link Segment Outputs'!$Q:$Q, 'VISSIM DCP Outputs'!$B:$B, $G$3, 'VISSIM Link Segment Outputs'!$A:$A, "AVG",'VISSIM Link Segment Outputs'!$D:$D, F86),"")</f>
        <v>0</v>
      </c>
      <c r="AO86" s="667">
        <f ca="1">IFERROR(SUMIFS('VISSIM Link Segment Outputs'!$Q:$Q, 'VISSIM DCP Outputs'!$B:$B, $G$3, 'VISSIM Link Segment Outputs'!$A:$A, "AVG",'VISSIM Link Segment Outputs'!$D:$D, G86),"")</f>
        <v>0</v>
      </c>
      <c r="AP86" s="667">
        <f ca="1">IFERROR(SUMIFS('VISSIM Link Segment Outputs'!$Q:$Q, 'VISSIM DCP Outputs'!$B:$B, $G$3, 'VISSIM Link Segment Outputs'!$A:$A, "AVG",'VISSIM Link Segment Outputs'!$D:$D, H86),"")</f>
        <v>0</v>
      </c>
      <c r="AR86" s="696" t="str">
        <f ca="1">IFERROR(AVERAGEIFS('VISSIM Link Segment Outputs'!$R:$R, 'VISSIM Link Segment Outputs'!$A:$A, "AVG",'VISSIM Link Segment Outputs'!$D:$D, D86),"")</f>
        <v/>
      </c>
    </row>
    <row r="87" spans="1:44" s="547" customFormat="1" x14ac:dyDescent="0.35">
      <c r="A87" s="551" t="str">
        <f t="shared" si="11"/>
        <v>H</v>
      </c>
      <c r="B87" s="150">
        <f>'Input - Freeways'!$B85</f>
        <v>81</v>
      </c>
      <c r="C87" s="150">
        <f>INDEX('Input - Freeways'!$B$4:$AG$105,MATCH($B87,'Input - Freeways'!$B$4:$B$105,0),MATCH(C$6,'Input - Freeways'!$B$4:$AG$4,0))</f>
        <v>0</v>
      </c>
      <c r="D87" s="150" t="str">
        <f t="shared" si="6"/>
        <v>0</v>
      </c>
      <c r="E87" s="150" t="str">
        <f t="shared" si="6"/>
        <v/>
      </c>
      <c r="F87" s="150" t="str">
        <f t="shared" si="6"/>
        <v/>
      </c>
      <c r="G87" s="150" t="str">
        <f t="shared" si="6"/>
        <v/>
      </c>
      <c r="H87" s="150" t="str">
        <f t="shared" si="6"/>
        <v/>
      </c>
      <c r="J87" s="689">
        <f>'Input - Freeways'!$C85</f>
        <v>0</v>
      </c>
      <c r="K87" s="406">
        <f>'Input - Freeways'!$D85</f>
        <v>0</v>
      </c>
      <c r="L87" s="267">
        <f>'Input - Freeways'!$E85</f>
        <v>0</v>
      </c>
      <c r="M87" s="691" t="str">
        <f>'Input - Freeways'!$F85</f>
        <v/>
      </c>
      <c r="N87" s="391" t="str" cm="1">
        <f t="array" aca="1" ref="N87" ca="1">_xlfn.SWITCH(fwy_moe_type,"DCM",AVERAGEIFS('VISSIM DCP Outputs'!$D:$D, 'VISSIM DCP Outputs'!$B:$B, $E$3,'VISSIM DCP Outputs'!$C:$C,$C87),"Link Eval","--")</f>
        <v>--</v>
      </c>
      <c r="O87" s="264" t="str" cm="1">
        <f t="array" aca="1" ref="O87" ca="1">_xlfn.SWITCH(fwy_moe_type,"DCM",AVERAGEIFS('VISSIM DCP Outputs'!$G:$G, 'VISSIM DCP Outputs'!$B:$B, $E$3,'VISSIM DCP Outputs'!$C:$C,$C87),"Link Eval","--")</f>
        <v>--</v>
      </c>
      <c r="P87" s="695" t="str">
        <f t="shared" ca="1" si="8"/>
        <v>--</v>
      </c>
      <c r="Q87" s="264" t="str">
        <f t="shared" ca="1" si="9"/>
        <v>--</v>
      </c>
      <c r="R87" s="378" t="str">
        <f t="shared" ca="1" si="10"/>
        <v>--</v>
      </c>
      <c r="T87" s="667" t="str">
        <f ca="1">IFERROR(AVERAGEIFS('VISSIM Link Segment Outputs'!$M:$M, 'VISSIM DCP Outputs'!$B:$B, $G$3,'VISSIM Link Segment Outputs'!$A:$A, "AVG",'VISSIM Link Segment Outputs'!$D:$D, D87),"")</f>
        <v/>
      </c>
      <c r="U87" s="667" t="str">
        <f ca="1">IFERROR(AVERAGEIFS('VISSIM Link Segment Outputs'!$M:$M, 'VISSIM DCP Outputs'!$B:$B, $G$3,'VISSIM Link Segment Outputs'!$A:$A, "AVG",'VISSIM Link Segment Outputs'!$D:$D, E87),"")</f>
        <v/>
      </c>
      <c r="V87" s="667" t="str">
        <f ca="1">IFERROR(AVERAGEIFS('VISSIM Link Segment Outputs'!$M:$M, 'VISSIM DCP Outputs'!$B:$B, $G$3,'VISSIM Link Segment Outputs'!$A:$A, "AVG",'VISSIM Link Segment Outputs'!$D:$D, F87),"")</f>
        <v/>
      </c>
      <c r="W87" s="667" t="str">
        <f ca="1">IFERROR(AVERAGEIFS('VISSIM Link Segment Outputs'!$M:$M, 'VISSIM DCP Outputs'!$B:$B, $G$3,'VISSIM Link Segment Outputs'!$A:$A, "AVG",'VISSIM Link Segment Outputs'!$D:$D, G87),"")</f>
        <v/>
      </c>
      <c r="X87" s="667" t="str">
        <f ca="1">IFERROR(AVERAGEIFS('VISSIM Link Segment Outputs'!$M:$M, 'VISSIM DCP Outputs'!$B:$B, $G$3,'VISSIM Link Segment Outputs'!$A:$A, "AVG",'VISSIM Link Segment Outputs'!$D:$D, H87),"")</f>
        <v/>
      </c>
      <c r="Y87" s="446"/>
      <c r="Z87" s="445" t="str">
        <f>IFERROR(AVERAGEIFS('VISSIM Link Segment Outputs'!$I:$I, 'VISSIM DCP Outputs'!$B:$B, $G$3, 'VISSIM Link Segment Outputs'!$A:$A, "AVG",'VISSIM Link Segment Outputs'!$D:$D, D87),"")</f>
        <v/>
      </c>
      <c r="AA87" s="445" t="str">
        <f>IFERROR(AVERAGEIFS('VISSIM Link Segment Outputs'!$I:$I, 'VISSIM DCP Outputs'!$B:$B, $G$3, 'VISSIM Link Segment Outputs'!$A:$A, "AVG",'VISSIM Link Segment Outputs'!$D:$D, E87),"")</f>
        <v/>
      </c>
      <c r="AB87" s="445" t="str">
        <f>IFERROR(AVERAGEIFS('VISSIM Link Segment Outputs'!$I:$I, 'VISSIM DCP Outputs'!$B:$B, $G$3, 'VISSIM Link Segment Outputs'!$A:$A, "AVG",'VISSIM Link Segment Outputs'!$D:$D, F87),"")</f>
        <v/>
      </c>
      <c r="AC87" s="445" t="str">
        <f>IFERROR(AVERAGEIFS('VISSIM Link Segment Outputs'!$I:$I, 'VISSIM DCP Outputs'!$B:$B, $G$3, 'VISSIM Link Segment Outputs'!$A:$A, "AVG",'VISSIM Link Segment Outputs'!$D:$D, G87),"")</f>
        <v/>
      </c>
      <c r="AD87" s="445" t="str">
        <f>IFERROR(AVERAGEIFS('VISSIM Link Segment Outputs'!$I:$I, 'VISSIM DCP Outputs'!$B:$B, $G$3, 'VISSIM Link Segment Outputs'!$A:$A, "AVG",'VISSIM Link Segment Outputs'!$D:$D, H87),"")</f>
        <v/>
      </c>
      <c r="AE87" s="446"/>
      <c r="AF87" s="445" t="str">
        <f>IFERROR(AVERAGEIFS('VISSIM Link Segment Outputs'!$E:$E, 'VISSIM DCP Outputs'!$B:$B, $G$3, 'VISSIM Link Segment Outputs'!$A:$A, "AVG",'VISSIM Link Segment Outputs'!$D:$D, D87),"")</f>
        <v/>
      </c>
      <c r="AG87" s="445" t="str">
        <f>IFERROR(AVERAGEIFS('VISSIM Link Segment Outputs'!$E:$E, 'VISSIM DCP Outputs'!$B:$B, $G$3, 'VISSIM Link Segment Outputs'!$A:$A, "AVG",'VISSIM Link Segment Outputs'!$D:$D, E87),"")</f>
        <v/>
      </c>
      <c r="AH87" s="445" t="str">
        <f>IFERROR(AVERAGEIFS('VISSIM Link Segment Outputs'!$E:$E, 'VISSIM DCP Outputs'!$B:$B, $G$3, 'VISSIM Link Segment Outputs'!$A:$A, "AVG",'VISSIM Link Segment Outputs'!$D:$D, F87),"")</f>
        <v/>
      </c>
      <c r="AI87" s="445" t="str">
        <f>IFERROR(AVERAGEIFS('VISSIM Link Segment Outputs'!$E:$E, 'VISSIM DCP Outputs'!$B:$B, $G$3, 'VISSIM Link Segment Outputs'!$A:$A, "AVG",'VISSIM Link Segment Outputs'!$D:$D, G87),"")</f>
        <v/>
      </c>
      <c r="AJ87" s="445" t="str">
        <f>IFERROR(AVERAGEIFS('VISSIM Link Segment Outputs'!$E:$E, 'VISSIM DCP Outputs'!$B:$B, $G$3, 'VISSIM Link Segment Outputs'!$A:$A, "AVG",'VISSIM Link Segment Outputs'!$D:$D, H87),"")</f>
        <v/>
      </c>
      <c r="AL87" s="667">
        <f ca="1">IFERROR(SUMIFS('VISSIM Link Segment Outputs'!$Q:$Q, 'VISSIM DCP Outputs'!$B:$B, $G$3, 'VISSIM Link Segment Outputs'!$A:$A, "AVG",'VISSIM Link Segment Outputs'!$D:$D, D87),"")</f>
        <v>0</v>
      </c>
      <c r="AM87" s="667">
        <f ca="1">IFERROR(SUMIFS('VISSIM Link Segment Outputs'!$Q:$Q, 'VISSIM DCP Outputs'!$B:$B, $G$3, 'VISSIM Link Segment Outputs'!$A:$A, "AVG",'VISSIM Link Segment Outputs'!$D:$D, E87),"")</f>
        <v>0</v>
      </c>
      <c r="AN87" s="667">
        <f ca="1">IFERROR(SUMIFS('VISSIM Link Segment Outputs'!$Q:$Q, 'VISSIM DCP Outputs'!$B:$B, $G$3, 'VISSIM Link Segment Outputs'!$A:$A, "AVG",'VISSIM Link Segment Outputs'!$D:$D, F87),"")</f>
        <v>0</v>
      </c>
      <c r="AO87" s="667">
        <f ca="1">IFERROR(SUMIFS('VISSIM Link Segment Outputs'!$Q:$Q, 'VISSIM DCP Outputs'!$B:$B, $G$3, 'VISSIM Link Segment Outputs'!$A:$A, "AVG",'VISSIM Link Segment Outputs'!$D:$D, G87),"")</f>
        <v>0</v>
      </c>
      <c r="AP87" s="667">
        <f ca="1">IFERROR(SUMIFS('VISSIM Link Segment Outputs'!$Q:$Q, 'VISSIM DCP Outputs'!$B:$B, $G$3, 'VISSIM Link Segment Outputs'!$A:$A, "AVG",'VISSIM Link Segment Outputs'!$D:$D, H87),"")</f>
        <v>0</v>
      </c>
      <c r="AR87" s="696" t="str">
        <f ca="1">IFERROR(AVERAGEIFS('VISSIM Link Segment Outputs'!$R:$R, 'VISSIM Link Segment Outputs'!$A:$A, "AVG",'VISSIM Link Segment Outputs'!$D:$D, D87),"")</f>
        <v/>
      </c>
    </row>
    <row r="88" spans="1:44" s="547" customFormat="1" x14ac:dyDescent="0.35">
      <c r="A88" s="551" t="str">
        <f t="shared" si="11"/>
        <v>H</v>
      </c>
      <c r="B88" s="150">
        <f>'Input - Freeways'!$B86</f>
        <v>82</v>
      </c>
      <c r="C88" s="150">
        <f>INDEX('Input - Freeways'!$B$4:$AG$105,MATCH($B88,'Input - Freeways'!$B$4:$B$105,0),MATCH(C$6,'Input - Freeways'!$B$4:$AG$4,0))</f>
        <v>0</v>
      </c>
      <c r="D88" s="150" t="str">
        <f t="shared" si="6"/>
        <v>0</v>
      </c>
      <c r="E88" s="150" t="str">
        <f t="shared" si="6"/>
        <v/>
      </c>
      <c r="F88" s="150" t="str">
        <f t="shared" si="6"/>
        <v/>
      </c>
      <c r="G88" s="150" t="str">
        <f t="shared" si="6"/>
        <v/>
      </c>
      <c r="H88" s="150" t="str">
        <f t="shared" si="6"/>
        <v/>
      </c>
      <c r="J88" s="689">
        <f>'Input - Freeways'!$C86</f>
        <v>0</v>
      </c>
      <c r="K88" s="406">
        <f>'Input - Freeways'!$D86</f>
        <v>0</v>
      </c>
      <c r="L88" s="267">
        <f>'Input - Freeways'!$E86</f>
        <v>0</v>
      </c>
      <c r="M88" s="691" t="str">
        <f>'Input - Freeways'!$F86</f>
        <v/>
      </c>
      <c r="N88" s="391" t="str" cm="1">
        <f t="array" aca="1" ref="N88" ca="1">_xlfn.SWITCH(fwy_moe_type,"DCM",AVERAGEIFS('VISSIM DCP Outputs'!$D:$D, 'VISSIM DCP Outputs'!$B:$B, $E$3,'VISSIM DCP Outputs'!$C:$C,$C88),"Link Eval","--")</f>
        <v>--</v>
      </c>
      <c r="O88" s="264" t="str" cm="1">
        <f t="array" aca="1" ref="O88" ca="1">_xlfn.SWITCH(fwy_moe_type,"DCM",AVERAGEIFS('VISSIM DCP Outputs'!$G:$G, 'VISSIM DCP Outputs'!$B:$B, $E$3,'VISSIM DCP Outputs'!$C:$C,$C88),"Link Eval","--")</f>
        <v>--</v>
      </c>
      <c r="P88" s="695" t="str">
        <f t="shared" ca="1" si="8"/>
        <v>--</v>
      </c>
      <c r="Q88" s="264" t="str">
        <f t="shared" ca="1" si="9"/>
        <v>--</v>
      </c>
      <c r="R88" s="378" t="str">
        <f t="shared" ca="1" si="10"/>
        <v>--</v>
      </c>
      <c r="T88" s="667" t="str">
        <f ca="1">IFERROR(AVERAGEIFS('VISSIM Link Segment Outputs'!$M:$M, 'VISSIM DCP Outputs'!$B:$B, $G$3,'VISSIM Link Segment Outputs'!$A:$A, "AVG",'VISSIM Link Segment Outputs'!$D:$D, D88),"")</f>
        <v/>
      </c>
      <c r="U88" s="667" t="str">
        <f ca="1">IFERROR(AVERAGEIFS('VISSIM Link Segment Outputs'!$M:$M, 'VISSIM DCP Outputs'!$B:$B, $G$3,'VISSIM Link Segment Outputs'!$A:$A, "AVG",'VISSIM Link Segment Outputs'!$D:$D, E88),"")</f>
        <v/>
      </c>
      <c r="V88" s="667" t="str">
        <f ca="1">IFERROR(AVERAGEIFS('VISSIM Link Segment Outputs'!$M:$M, 'VISSIM DCP Outputs'!$B:$B, $G$3,'VISSIM Link Segment Outputs'!$A:$A, "AVG",'VISSIM Link Segment Outputs'!$D:$D, F88),"")</f>
        <v/>
      </c>
      <c r="W88" s="667" t="str">
        <f ca="1">IFERROR(AVERAGEIFS('VISSIM Link Segment Outputs'!$M:$M, 'VISSIM DCP Outputs'!$B:$B, $G$3,'VISSIM Link Segment Outputs'!$A:$A, "AVG",'VISSIM Link Segment Outputs'!$D:$D, G88),"")</f>
        <v/>
      </c>
      <c r="X88" s="667" t="str">
        <f ca="1">IFERROR(AVERAGEIFS('VISSIM Link Segment Outputs'!$M:$M, 'VISSIM DCP Outputs'!$B:$B, $G$3,'VISSIM Link Segment Outputs'!$A:$A, "AVG",'VISSIM Link Segment Outputs'!$D:$D, H88),"")</f>
        <v/>
      </c>
      <c r="Y88" s="446"/>
      <c r="Z88" s="445" t="str">
        <f>IFERROR(AVERAGEIFS('VISSIM Link Segment Outputs'!$I:$I, 'VISSIM DCP Outputs'!$B:$B, $G$3, 'VISSIM Link Segment Outputs'!$A:$A, "AVG",'VISSIM Link Segment Outputs'!$D:$D, D88),"")</f>
        <v/>
      </c>
      <c r="AA88" s="445" t="str">
        <f>IFERROR(AVERAGEIFS('VISSIM Link Segment Outputs'!$I:$I, 'VISSIM DCP Outputs'!$B:$B, $G$3, 'VISSIM Link Segment Outputs'!$A:$A, "AVG",'VISSIM Link Segment Outputs'!$D:$D, E88),"")</f>
        <v/>
      </c>
      <c r="AB88" s="445" t="str">
        <f>IFERROR(AVERAGEIFS('VISSIM Link Segment Outputs'!$I:$I, 'VISSIM DCP Outputs'!$B:$B, $G$3, 'VISSIM Link Segment Outputs'!$A:$A, "AVG",'VISSIM Link Segment Outputs'!$D:$D, F88),"")</f>
        <v/>
      </c>
      <c r="AC88" s="445" t="str">
        <f>IFERROR(AVERAGEIFS('VISSIM Link Segment Outputs'!$I:$I, 'VISSIM DCP Outputs'!$B:$B, $G$3, 'VISSIM Link Segment Outputs'!$A:$A, "AVG",'VISSIM Link Segment Outputs'!$D:$D, G88),"")</f>
        <v/>
      </c>
      <c r="AD88" s="445" t="str">
        <f>IFERROR(AVERAGEIFS('VISSIM Link Segment Outputs'!$I:$I, 'VISSIM DCP Outputs'!$B:$B, $G$3, 'VISSIM Link Segment Outputs'!$A:$A, "AVG",'VISSIM Link Segment Outputs'!$D:$D, H88),"")</f>
        <v/>
      </c>
      <c r="AE88" s="446"/>
      <c r="AF88" s="445" t="str">
        <f>IFERROR(AVERAGEIFS('VISSIM Link Segment Outputs'!$E:$E, 'VISSIM DCP Outputs'!$B:$B, $G$3, 'VISSIM Link Segment Outputs'!$A:$A, "AVG",'VISSIM Link Segment Outputs'!$D:$D, D88),"")</f>
        <v/>
      </c>
      <c r="AG88" s="445" t="str">
        <f>IFERROR(AVERAGEIFS('VISSIM Link Segment Outputs'!$E:$E, 'VISSIM DCP Outputs'!$B:$B, $G$3, 'VISSIM Link Segment Outputs'!$A:$A, "AVG",'VISSIM Link Segment Outputs'!$D:$D, E88),"")</f>
        <v/>
      </c>
      <c r="AH88" s="445" t="str">
        <f>IFERROR(AVERAGEIFS('VISSIM Link Segment Outputs'!$E:$E, 'VISSIM DCP Outputs'!$B:$B, $G$3, 'VISSIM Link Segment Outputs'!$A:$A, "AVG",'VISSIM Link Segment Outputs'!$D:$D, F88),"")</f>
        <v/>
      </c>
      <c r="AI88" s="445" t="str">
        <f>IFERROR(AVERAGEIFS('VISSIM Link Segment Outputs'!$E:$E, 'VISSIM DCP Outputs'!$B:$B, $G$3, 'VISSIM Link Segment Outputs'!$A:$A, "AVG",'VISSIM Link Segment Outputs'!$D:$D, G88),"")</f>
        <v/>
      </c>
      <c r="AJ88" s="445" t="str">
        <f>IFERROR(AVERAGEIFS('VISSIM Link Segment Outputs'!$E:$E, 'VISSIM DCP Outputs'!$B:$B, $G$3, 'VISSIM Link Segment Outputs'!$A:$A, "AVG",'VISSIM Link Segment Outputs'!$D:$D, H88),"")</f>
        <v/>
      </c>
      <c r="AL88" s="667">
        <f ca="1">IFERROR(SUMIFS('VISSIM Link Segment Outputs'!$Q:$Q, 'VISSIM DCP Outputs'!$B:$B, $G$3, 'VISSIM Link Segment Outputs'!$A:$A, "AVG",'VISSIM Link Segment Outputs'!$D:$D, D88),"")</f>
        <v>0</v>
      </c>
      <c r="AM88" s="667">
        <f ca="1">IFERROR(SUMIFS('VISSIM Link Segment Outputs'!$Q:$Q, 'VISSIM DCP Outputs'!$B:$B, $G$3, 'VISSIM Link Segment Outputs'!$A:$A, "AVG",'VISSIM Link Segment Outputs'!$D:$D, E88),"")</f>
        <v>0</v>
      </c>
      <c r="AN88" s="667">
        <f ca="1">IFERROR(SUMIFS('VISSIM Link Segment Outputs'!$Q:$Q, 'VISSIM DCP Outputs'!$B:$B, $G$3, 'VISSIM Link Segment Outputs'!$A:$A, "AVG",'VISSIM Link Segment Outputs'!$D:$D, F88),"")</f>
        <v>0</v>
      </c>
      <c r="AO88" s="667">
        <f ca="1">IFERROR(SUMIFS('VISSIM Link Segment Outputs'!$Q:$Q, 'VISSIM DCP Outputs'!$B:$B, $G$3, 'VISSIM Link Segment Outputs'!$A:$A, "AVG",'VISSIM Link Segment Outputs'!$D:$D, G88),"")</f>
        <v>0</v>
      </c>
      <c r="AP88" s="667">
        <f ca="1">IFERROR(SUMIFS('VISSIM Link Segment Outputs'!$Q:$Q, 'VISSIM DCP Outputs'!$B:$B, $G$3, 'VISSIM Link Segment Outputs'!$A:$A, "AVG",'VISSIM Link Segment Outputs'!$D:$D, H88),"")</f>
        <v>0</v>
      </c>
      <c r="AR88" s="696" t="str">
        <f ca="1">IFERROR(AVERAGEIFS('VISSIM Link Segment Outputs'!$R:$R, 'VISSIM Link Segment Outputs'!$A:$A, "AVG",'VISSIM Link Segment Outputs'!$D:$D, D88),"")</f>
        <v/>
      </c>
    </row>
    <row r="89" spans="1:44" s="547" customFormat="1" x14ac:dyDescent="0.35">
      <c r="A89" s="551" t="str">
        <f t="shared" si="11"/>
        <v>H</v>
      </c>
      <c r="B89" s="150">
        <f>'Input - Freeways'!$B87</f>
        <v>83</v>
      </c>
      <c r="C89" s="150">
        <f>INDEX('Input - Freeways'!$B$4:$AG$105,MATCH($B89,'Input - Freeways'!$B$4:$B$105,0),MATCH(C$6,'Input - Freeways'!$B$4:$AG$4,0))</f>
        <v>0</v>
      </c>
      <c r="D89" s="150" t="str">
        <f t="shared" si="6"/>
        <v>0</v>
      </c>
      <c r="E89" s="150" t="str">
        <f t="shared" si="6"/>
        <v/>
      </c>
      <c r="F89" s="150" t="str">
        <f t="shared" si="6"/>
        <v/>
      </c>
      <c r="G89" s="150" t="str">
        <f t="shared" si="6"/>
        <v/>
      </c>
      <c r="H89" s="150" t="str">
        <f t="shared" si="6"/>
        <v/>
      </c>
      <c r="J89" s="689">
        <f>'Input - Freeways'!$C87</f>
        <v>0</v>
      </c>
      <c r="K89" s="406">
        <f>'Input - Freeways'!$D87</f>
        <v>0</v>
      </c>
      <c r="L89" s="267">
        <f>'Input - Freeways'!$E87</f>
        <v>0</v>
      </c>
      <c r="M89" s="691" t="str">
        <f>'Input - Freeways'!$F87</f>
        <v/>
      </c>
      <c r="N89" s="391" t="str" cm="1">
        <f t="array" aca="1" ref="N89" ca="1">_xlfn.SWITCH(fwy_moe_type,"DCM",AVERAGEIFS('VISSIM DCP Outputs'!$D:$D, 'VISSIM DCP Outputs'!$B:$B, $E$3,'VISSIM DCP Outputs'!$C:$C,$C89),"Link Eval","--")</f>
        <v>--</v>
      </c>
      <c r="O89" s="264" t="str" cm="1">
        <f t="array" aca="1" ref="O89" ca="1">_xlfn.SWITCH(fwy_moe_type,"DCM",AVERAGEIFS('VISSIM DCP Outputs'!$G:$G, 'VISSIM DCP Outputs'!$B:$B, $E$3,'VISSIM DCP Outputs'!$C:$C,$C89),"Link Eval","--")</f>
        <v>--</v>
      </c>
      <c r="P89" s="695" t="str">
        <f t="shared" ca="1" si="8"/>
        <v>--</v>
      </c>
      <c r="Q89" s="264" t="str">
        <f t="shared" ca="1" si="9"/>
        <v>--</v>
      </c>
      <c r="R89" s="378" t="str">
        <f t="shared" ca="1" si="10"/>
        <v>--</v>
      </c>
      <c r="T89" s="667" t="str">
        <f ca="1">IFERROR(AVERAGEIFS('VISSIM Link Segment Outputs'!$M:$M, 'VISSIM DCP Outputs'!$B:$B, $G$3,'VISSIM Link Segment Outputs'!$A:$A, "AVG",'VISSIM Link Segment Outputs'!$D:$D, D89),"")</f>
        <v/>
      </c>
      <c r="U89" s="667" t="str">
        <f ca="1">IFERROR(AVERAGEIFS('VISSIM Link Segment Outputs'!$M:$M, 'VISSIM DCP Outputs'!$B:$B, $G$3,'VISSIM Link Segment Outputs'!$A:$A, "AVG",'VISSIM Link Segment Outputs'!$D:$D, E89),"")</f>
        <v/>
      </c>
      <c r="V89" s="667" t="str">
        <f ca="1">IFERROR(AVERAGEIFS('VISSIM Link Segment Outputs'!$M:$M, 'VISSIM DCP Outputs'!$B:$B, $G$3,'VISSIM Link Segment Outputs'!$A:$A, "AVG",'VISSIM Link Segment Outputs'!$D:$D, F89),"")</f>
        <v/>
      </c>
      <c r="W89" s="667" t="str">
        <f ca="1">IFERROR(AVERAGEIFS('VISSIM Link Segment Outputs'!$M:$M, 'VISSIM DCP Outputs'!$B:$B, $G$3,'VISSIM Link Segment Outputs'!$A:$A, "AVG",'VISSIM Link Segment Outputs'!$D:$D, G89),"")</f>
        <v/>
      </c>
      <c r="X89" s="667" t="str">
        <f ca="1">IFERROR(AVERAGEIFS('VISSIM Link Segment Outputs'!$M:$M, 'VISSIM DCP Outputs'!$B:$B, $G$3,'VISSIM Link Segment Outputs'!$A:$A, "AVG",'VISSIM Link Segment Outputs'!$D:$D, H89),"")</f>
        <v/>
      </c>
      <c r="Y89" s="446"/>
      <c r="Z89" s="445" t="str">
        <f>IFERROR(AVERAGEIFS('VISSIM Link Segment Outputs'!$I:$I, 'VISSIM DCP Outputs'!$B:$B, $G$3, 'VISSIM Link Segment Outputs'!$A:$A, "AVG",'VISSIM Link Segment Outputs'!$D:$D, D89),"")</f>
        <v/>
      </c>
      <c r="AA89" s="445" t="str">
        <f>IFERROR(AVERAGEIFS('VISSIM Link Segment Outputs'!$I:$I, 'VISSIM DCP Outputs'!$B:$B, $G$3, 'VISSIM Link Segment Outputs'!$A:$A, "AVG",'VISSIM Link Segment Outputs'!$D:$D, E89),"")</f>
        <v/>
      </c>
      <c r="AB89" s="445" t="str">
        <f>IFERROR(AVERAGEIFS('VISSIM Link Segment Outputs'!$I:$I, 'VISSIM DCP Outputs'!$B:$B, $G$3, 'VISSIM Link Segment Outputs'!$A:$A, "AVG",'VISSIM Link Segment Outputs'!$D:$D, F89),"")</f>
        <v/>
      </c>
      <c r="AC89" s="445" t="str">
        <f>IFERROR(AVERAGEIFS('VISSIM Link Segment Outputs'!$I:$I, 'VISSIM DCP Outputs'!$B:$B, $G$3, 'VISSIM Link Segment Outputs'!$A:$A, "AVG",'VISSIM Link Segment Outputs'!$D:$D, G89),"")</f>
        <v/>
      </c>
      <c r="AD89" s="445" t="str">
        <f>IFERROR(AVERAGEIFS('VISSIM Link Segment Outputs'!$I:$I, 'VISSIM DCP Outputs'!$B:$B, $G$3, 'VISSIM Link Segment Outputs'!$A:$A, "AVG",'VISSIM Link Segment Outputs'!$D:$D, H89),"")</f>
        <v/>
      </c>
      <c r="AE89" s="446"/>
      <c r="AF89" s="445" t="str">
        <f>IFERROR(AVERAGEIFS('VISSIM Link Segment Outputs'!$E:$E, 'VISSIM DCP Outputs'!$B:$B, $G$3, 'VISSIM Link Segment Outputs'!$A:$A, "AVG",'VISSIM Link Segment Outputs'!$D:$D, D89),"")</f>
        <v/>
      </c>
      <c r="AG89" s="445" t="str">
        <f>IFERROR(AVERAGEIFS('VISSIM Link Segment Outputs'!$E:$E, 'VISSIM DCP Outputs'!$B:$B, $G$3, 'VISSIM Link Segment Outputs'!$A:$A, "AVG",'VISSIM Link Segment Outputs'!$D:$D, E89),"")</f>
        <v/>
      </c>
      <c r="AH89" s="445" t="str">
        <f>IFERROR(AVERAGEIFS('VISSIM Link Segment Outputs'!$E:$E, 'VISSIM DCP Outputs'!$B:$B, $G$3, 'VISSIM Link Segment Outputs'!$A:$A, "AVG",'VISSIM Link Segment Outputs'!$D:$D, F89),"")</f>
        <v/>
      </c>
      <c r="AI89" s="445" t="str">
        <f>IFERROR(AVERAGEIFS('VISSIM Link Segment Outputs'!$E:$E, 'VISSIM DCP Outputs'!$B:$B, $G$3, 'VISSIM Link Segment Outputs'!$A:$A, "AVG",'VISSIM Link Segment Outputs'!$D:$D, G89),"")</f>
        <v/>
      </c>
      <c r="AJ89" s="445" t="str">
        <f>IFERROR(AVERAGEIFS('VISSIM Link Segment Outputs'!$E:$E, 'VISSIM DCP Outputs'!$B:$B, $G$3, 'VISSIM Link Segment Outputs'!$A:$A, "AVG",'VISSIM Link Segment Outputs'!$D:$D, H89),"")</f>
        <v/>
      </c>
      <c r="AL89" s="667">
        <f ca="1">IFERROR(SUMIFS('VISSIM Link Segment Outputs'!$Q:$Q, 'VISSIM DCP Outputs'!$B:$B, $G$3, 'VISSIM Link Segment Outputs'!$A:$A, "AVG",'VISSIM Link Segment Outputs'!$D:$D, D89),"")</f>
        <v>0</v>
      </c>
      <c r="AM89" s="667">
        <f ca="1">IFERROR(SUMIFS('VISSIM Link Segment Outputs'!$Q:$Q, 'VISSIM DCP Outputs'!$B:$B, $G$3, 'VISSIM Link Segment Outputs'!$A:$A, "AVG",'VISSIM Link Segment Outputs'!$D:$D, E89),"")</f>
        <v>0</v>
      </c>
      <c r="AN89" s="667">
        <f ca="1">IFERROR(SUMIFS('VISSIM Link Segment Outputs'!$Q:$Q, 'VISSIM DCP Outputs'!$B:$B, $G$3, 'VISSIM Link Segment Outputs'!$A:$A, "AVG",'VISSIM Link Segment Outputs'!$D:$D, F89),"")</f>
        <v>0</v>
      </c>
      <c r="AO89" s="667">
        <f ca="1">IFERROR(SUMIFS('VISSIM Link Segment Outputs'!$Q:$Q, 'VISSIM DCP Outputs'!$B:$B, $G$3, 'VISSIM Link Segment Outputs'!$A:$A, "AVG",'VISSIM Link Segment Outputs'!$D:$D, G89),"")</f>
        <v>0</v>
      </c>
      <c r="AP89" s="667">
        <f ca="1">IFERROR(SUMIFS('VISSIM Link Segment Outputs'!$Q:$Q, 'VISSIM DCP Outputs'!$B:$B, $G$3, 'VISSIM Link Segment Outputs'!$A:$A, "AVG",'VISSIM Link Segment Outputs'!$D:$D, H89),"")</f>
        <v>0</v>
      </c>
      <c r="AR89" s="696" t="str">
        <f ca="1">IFERROR(AVERAGEIFS('VISSIM Link Segment Outputs'!$R:$R, 'VISSIM Link Segment Outputs'!$A:$A, "AVG",'VISSIM Link Segment Outputs'!$D:$D, D89),"")</f>
        <v/>
      </c>
    </row>
    <row r="90" spans="1:44" s="547" customFormat="1" x14ac:dyDescent="0.35">
      <c r="A90" s="551" t="str">
        <f t="shared" si="11"/>
        <v>H</v>
      </c>
      <c r="B90" s="150">
        <f>'Input - Freeways'!$B88</f>
        <v>84</v>
      </c>
      <c r="C90" s="150">
        <f>INDEX('Input - Freeways'!$B$4:$AG$105,MATCH($B90,'Input - Freeways'!$B$4:$B$105,0),MATCH(C$6,'Input - Freeways'!$B$4:$AG$4,0))</f>
        <v>0</v>
      </c>
      <c r="D90" s="150" t="str">
        <f t="shared" si="6"/>
        <v>0</v>
      </c>
      <c r="E90" s="150" t="str">
        <f t="shared" si="6"/>
        <v/>
      </c>
      <c r="F90" s="150" t="str">
        <f t="shared" si="6"/>
        <v/>
      </c>
      <c r="G90" s="150" t="str">
        <f t="shared" si="6"/>
        <v/>
      </c>
      <c r="H90" s="150" t="str">
        <f t="shared" si="6"/>
        <v/>
      </c>
      <c r="J90" s="689">
        <f>'Input - Freeways'!$C88</f>
        <v>0</v>
      </c>
      <c r="K90" s="406">
        <f>'Input - Freeways'!$D88</f>
        <v>0</v>
      </c>
      <c r="L90" s="267">
        <f>'Input - Freeways'!$E88</f>
        <v>0</v>
      </c>
      <c r="M90" s="691" t="str">
        <f>'Input - Freeways'!$F88</f>
        <v/>
      </c>
      <c r="N90" s="391" t="str" cm="1">
        <f t="array" aca="1" ref="N90" ca="1">_xlfn.SWITCH(fwy_moe_type,"DCM",AVERAGEIFS('VISSIM DCP Outputs'!$D:$D, 'VISSIM DCP Outputs'!$B:$B, $E$3,'VISSIM DCP Outputs'!$C:$C,$C90),"Link Eval","--")</f>
        <v>--</v>
      </c>
      <c r="O90" s="264" t="str" cm="1">
        <f t="array" aca="1" ref="O90" ca="1">_xlfn.SWITCH(fwy_moe_type,"DCM",AVERAGEIFS('VISSIM DCP Outputs'!$G:$G, 'VISSIM DCP Outputs'!$B:$B, $E$3,'VISSIM DCP Outputs'!$C:$C,$C90),"Link Eval","--")</f>
        <v>--</v>
      </c>
      <c r="P90" s="695" t="str">
        <f t="shared" ca="1" si="8"/>
        <v>--</v>
      </c>
      <c r="Q90" s="264" t="str">
        <f t="shared" ca="1" si="9"/>
        <v>--</v>
      </c>
      <c r="R90" s="378" t="str">
        <f t="shared" ca="1" si="10"/>
        <v>--</v>
      </c>
      <c r="T90" s="667" t="str">
        <f ca="1">IFERROR(AVERAGEIFS('VISSIM Link Segment Outputs'!$M:$M, 'VISSIM DCP Outputs'!$B:$B, $G$3,'VISSIM Link Segment Outputs'!$A:$A, "AVG",'VISSIM Link Segment Outputs'!$D:$D, D90),"")</f>
        <v/>
      </c>
      <c r="U90" s="667" t="str">
        <f ca="1">IFERROR(AVERAGEIFS('VISSIM Link Segment Outputs'!$M:$M, 'VISSIM DCP Outputs'!$B:$B, $G$3,'VISSIM Link Segment Outputs'!$A:$A, "AVG",'VISSIM Link Segment Outputs'!$D:$D, E90),"")</f>
        <v/>
      </c>
      <c r="V90" s="667" t="str">
        <f ca="1">IFERROR(AVERAGEIFS('VISSIM Link Segment Outputs'!$M:$M, 'VISSIM DCP Outputs'!$B:$B, $G$3,'VISSIM Link Segment Outputs'!$A:$A, "AVG",'VISSIM Link Segment Outputs'!$D:$D, F90),"")</f>
        <v/>
      </c>
      <c r="W90" s="667" t="str">
        <f ca="1">IFERROR(AVERAGEIFS('VISSIM Link Segment Outputs'!$M:$M, 'VISSIM DCP Outputs'!$B:$B, $G$3,'VISSIM Link Segment Outputs'!$A:$A, "AVG",'VISSIM Link Segment Outputs'!$D:$D, G90),"")</f>
        <v/>
      </c>
      <c r="X90" s="667" t="str">
        <f ca="1">IFERROR(AVERAGEIFS('VISSIM Link Segment Outputs'!$M:$M, 'VISSIM DCP Outputs'!$B:$B, $G$3,'VISSIM Link Segment Outputs'!$A:$A, "AVG",'VISSIM Link Segment Outputs'!$D:$D, H90),"")</f>
        <v/>
      </c>
      <c r="Y90" s="446"/>
      <c r="Z90" s="445" t="str">
        <f>IFERROR(AVERAGEIFS('VISSIM Link Segment Outputs'!$I:$I, 'VISSIM DCP Outputs'!$B:$B, $G$3, 'VISSIM Link Segment Outputs'!$A:$A, "AVG",'VISSIM Link Segment Outputs'!$D:$D, D90),"")</f>
        <v/>
      </c>
      <c r="AA90" s="445" t="str">
        <f>IFERROR(AVERAGEIFS('VISSIM Link Segment Outputs'!$I:$I, 'VISSIM DCP Outputs'!$B:$B, $G$3, 'VISSIM Link Segment Outputs'!$A:$A, "AVG",'VISSIM Link Segment Outputs'!$D:$D, E90),"")</f>
        <v/>
      </c>
      <c r="AB90" s="445" t="str">
        <f>IFERROR(AVERAGEIFS('VISSIM Link Segment Outputs'!$I:$I, 'VISSIM DCP Outputs'!$B:$B, $G$3, 'VISSIM Link Segment Outputs'!$A:$A, "AVG",'VISSIM Link Segment Outputs'!$D:$D, F90),"")</f>
        <v/>
      </c>
      <c r="AC90" s="445" t="str">
        <f>IFERROR(AVERAGEIFS('VISSIM Link Segment Outputs'!$I:$I, 'VISSIM DCP Outputs'!$B:$B, $G$3, 'VISSIM Link Segment Outputs'!$A:$A, "AVG",'VISSIM Link Segment Outputs'!$D:$D, G90),"")</f>
        <v/>
      </c>
      <c r="AD90" s="445" t="str">
        <f>IFERROR(AVERAGEIFS('VISSIM Link Segment Outputs'!$I:$I, 'VISSIM DCP Outputs'!$B:$B, $G$3, 'VISSIM Link Segment Outputs'!$A:$A, "AVG",'VISSIM Link Segment Outputs'!$D:$D, H90),"")</f>
        <v/>
      </c>
      <c r="AE90" s="446"/>
      <c r="AF90" s="445" t="str">
        <f>IFERROR(AVERAGEIFS('VISSIM Link Segment Outputs'!$E:$E, 'VISSIM DCP Outputs'!$B:$B, $G$3, 'VISSIM Link Segment Outputs'!$A:$A, "AVG",'VISSIM Link Segment Outputs'!$D:$D, D90),"")</f>
        <v/>
      </c>
      <c r="AG90" s="445" t="str">
        <f>IFERROR(AVERAGEIFS('VISSIM Link Segment Outputs'!$E:$E, 'VISSIM DCP Outputs'!$B:$B, $G$3, 'VISSIM Link Segment Outputs'!$A:$A, "AVG",'VISSIM Link Segment Outputs'!$D:$D, E90),"")</f>
        <v/>
      </c>
      <c r="AH90" s="445" t="str">
        <f>IFERROR(AVERAGEIFS('VISSIM Link Segment Outputs'!$E:$E, 'VISSIM DCP Outputs'!$B:$B, $G$3, 'VISSIM Link Segment Outputs'!$A:$A, "AVG",'VISSIM Link Segment Outputs'!$D:$D, F90),"")</f>
        <v/>
      </c>
      <c r="AI90" s="445" t="str">
        <f>IFERROR(AVERAGEIFS('VISSIM Link Segment Outputs'!$E:$E, 'VISSIM DCP Outputs'!$B:$B, $G$3, 'VISSIM Link Segment Outputs'!$A:$A, "AVG",'VISSIM Link Segment Outputs'!$D:$D, G90),"")</f>
        <v/>
      </c>
      <c r="AJ90" s="445" t="str">
        <f>IFERROR(AVERAGEIFS('VISSIM Link Segment Outputs'!$E:$E, 'VISSIM DCP Outputs'!$B:$B, $G$3, 'VISSIM Link Segment Outputs'!$A:$A, "AVG",'VISSIM Link Segment Outputs'!$D:$D, H90),"")</f>
        <v/>
      </c>
      <c r="AL90" s="667">
        <f ca="1">IFERROR(SUMIFS('VISSIM Link Segment Outputs'!$Q:$Q, 'VISSIM DCP Outputs'!$B:$B, $G$3, 'VISSIM Link Segment Outputs'!$A:$A, "AVG",'VISSIM Link Segment Outputs'!$D:$D, D90),"")</f>
        <v>0</v>
      </c>
      <c r="AM90" s="667">
        <f ca="1">IFERROR(SUMIFS('VISSIM Link Segment Outputs'!$Q:$Q, 'VISSIM DCP Outputs'!$B:$B, $G$3, 'VISSIM Link Segment Outputs'!$A:$A, "AVG",'VISSIM Link Segment Outputs'!$D:$D, E90),"")</f>
        <v>0</v>
      </c>
      <c r="AN90" s="667">
        <f ca="1">IFERROR(SUMIFS('VISSIM Link Segment Outputs'!$Q:$Q, 'VISSIM DCP Outputs'!$B:$B, $G$3, 'VISSIM Link Segment Outputs'!$A:$A, "AVG",'VISSIM Link Segment Outputs'!$D:$D, F90),"")</f>
        <v>0</v>
      </c>
      <c r="AO90" s="667">
        <f ca="1">IFERROR(SUMIFS('VISSIM Link Segment Outputs'!$Q:$Q, 'VISSIM DCP Outputs'!$B:$B, $G$3, 'VISSIM Link Segment Outputs'!$A:$A, "AVG",'VISSIM Link Segment Outputs'!$D:$D, G90),"")</f>
        <v>0</v>
      </c>
      <c r="AP90" s="667">
        <f ca="1">IFERROR(SUMIFS('VISSIM Link Segment Outputs'!$Q:$Q, 'VISSIM DCP Outputs'!$B:$B, $G$3, 'VISSIM Link Segment Outputs'!$A:$A, "AVG",'VISSIM Link Segment Outputs'!$D:$D, H90),"")</f>
        <v>0</v>
      </c>
      <c r="AR90" s="696" t="str">
        <f ca="1">IFERROR(AVERAGEIFS('VISSIM Link Segment Outputs'!$R:$R, 'VISSIM Link Segment Outputs'!$A:$A, "AVG",'VISSIM Link Segment Outputs'!$D:$D, D90),"")</f>
        <v/>
      </c>
    </row>
    <row r="91" spans="1:44" s="547" customFormat="1" x14ac:dyDescent="0.35">
      <c r="A91" s="551" t="str">
        <f t="shared" si="11"/>
        <v>H</v>
      </c>
      <c r="B91" s="150">
        <f>'Input - Freeways'!$B89</f>
        <v>85</v>
      </c>
      <c r="C91" s="150">
        <f>INDEX('Input - Freeways'!$B$4:$AG$105,MATCH($B91,'Input - Freeways'!$B$4:$B$105,0),MATCH(C$6,'Input - Freeways'!$B$4:$AG$4,0))</f>
        <v>0</v>
      </c>
      <c r="D91" s="150" t="str">
        <f t="shared" si="6"/>
        <v>0</v>
      </c>
      <c r="E91" s="150" t="str">
        <f t="shared" si="6"/>
        <v/>
      </c>
      <c r="F91" s="150" t="str">
        <f t="shared" si="6"/>
        <v/>
      </c>
      <c r="G91" s="150" t="str">
        <f t="shared" si="6"/>
        <v/>
      </c>
      <c r="H91" s="150" t="str">
        <f t="shared" si="6"/>
        <v/>
      </c>
      <c r="J91" s="689">
        <f>'Input - Freeways'!$C89</f>
        <v>0</v>
      </c>
      <c r="K91" s="406">
        <f>'Input - Freeways'!$D89</f>
        <v>0</v>
      </c>
      <c r="L91" s="267">
        <f>'Input - Freeways'!$E89</f>
        <v>0</v>
      </c>
      <c r="M91" s="691" t="str">
        <f>'Input - Freeways'!$F89</f>
        <v/>
      </c>
      <c r="N91" s="391" t="str" cm="1">
        <f t="array" aca="1" ref="N91" ca="1">_xlfn.SWITCH(fwy_moe_type,"DCM",AVERAGEIFS('VISSIM DCP Outputs'!$D:$D, 'VISSIM DCP Outputs'!$B:$B, $E$3,'VISSIM DCP Outputs'!$C:$C,$C91),"Link Eval","--")</f>
        <v>--</v>
      </c>
      <c r="O91" s="264" t="str" cm="1">
        <f t="array" aca="1" ref="O91" ca="1">_xlfn.SWITCH(fwy_moe_type,"DCM",AVERAGEIFS('VISSIM DCP Outputs'!$G:$G, 'VISSIM DCP Outputs'!$B:$B, $E$3,'VISSIM DCP Outputs'!$C:$C,$C91),"Link Eval","--")</f>
        <v>--</v>
      </c>
      <c r="P91" s="695" t="str">
        <f t="shared" ca="1" si="8"/>
        <v>--</v>
      </c>
      <c r="Q91" s="264" t="str">
        <f t="shared" ca="1" si="9"/>
        <v>--</v>
      </c>
      <c r="R91" s="378" t="str">
        <f t="shared" ca="1" si="10"/>
        <v>--</v>
      </c>
      <c r="T91" s="667" t="str">
        <f ca="1">IFERROR(AVERAGEIFS('VISSIM Link Segment Outputs'!$M:$M, 'VISSIM DCP Outputs'!$B:$B, $G$3,'VISSIM Link Segment Outputs'!$A:$A, "AVG",'VISSIM Link Segment Outputs'!$D:$D, D91),"")</f>
        <v/>
      </c>
      <c r="U91" s="667" t="str">
        <f ca="1">IFERROR(AVERAGEIFS('VISSIM Link Segment Outputs'!$M:$M, 'VISSIM DCP Outputs'!$B:$B, $G$3,'VISSIM Link Segment Outputs'!$A:$A, "AVG",'VISSIM Link Segment Outputs'!$D:$D, E91),"")</f>
        <v/>
      </c>
      <c r="V91" s="667" t="str">
        <f ca="1">IFERROR(AVERAGEIFS('VISSIM Link Segment Outputs'!$M:$M, 'VISSIM DCP Outputs'!$B:$B, $G$3,'VISSIM Link Segment Outputs'!$A:$A, "AVG",'VISSIM Link Segment Outputs'!$D:$D, F91),"")</f>
        <v/>
      </c>
      <c r="W91" s="667" t="str">
        <f ca="1">IFERROR(AVERAGEIFS('VISSIM Link Segment Outputs'!$M:$M, 'VISSIM DCP Outputs'!$B:$B, $G$3,'VISSIM Link Segment Outputs'!$A:$A, "AVG",'VISSIM Link Segment Outputs'!$D:$D, G91),"")</f>
        <v/>
      </c>
      <c r="X91" s="667" t="str">
        <f ca="1">IFERROR(AVERAGEIFS('VISSIM Link Segment Outputs'!$M:$M, 'VISSIM DCP Outputs'!$B:$B, $G$3,'VISSIM Link Segment Outputs'!$A:$A, "AVG",'VISSIM Link Segment Outputs'!$D:$D, H91),"")</f>
        <v/>
      </c>
      <c r="Y91" s="446"/>
      <c r="Z91" s="445" t="str">
        <f>IFERROR(AVERAGEIFS('VISSIM Link Segment Outputs'!$I:$I, 'VISSIM DCP Outputs'!$B:$B, $G$3, 'VISSIM Link Segment Outputs'!$A:$A, "AVG",'VISSIM Link Segment Outputs'!$D:$D, D91),"")</f>
        <v/>
      </c>
      <c r="AA91" s="445" t="str">
        <f>IFERROR(AVERAGEIFS('VISSIM Link Segment Outputs'!$I:$I, 'VISSIM DCP Outputs'!$B:$B, $G$3, 'VISSIM Link Segment Outputs'!$A:$A, "AVG",'VISSIM Link Segment Outputs'!$D:$D, E91),"")</f>
        <v/>
      </c>
      <c r="AB91" s="445" t="str">
        <f>IFERROR(AVERAGEIFS('VISSIM Link Segment Outputs'!$I:$I, 'VISSIM DCP Outputs'!$B:$B, $G$3, 'VISSIM Link Segment Outputs'!$A:$A, "AVG",'VISSIM Link Segment Outputs'!$D:$D, F91),"")</f>
        <v/>
      </c>
      <c r="AC91" s="445" t="str">
        <f>IFERROR(AVERAGEIFS('VISSIM Link Segment Outputs'!$I:$I, 'VISSIM DCP Outputs'!$B:$B, $G$3, 'VISSIM Link Segment Outputs'!$A:$A, "AVG",'VISSIM Link Segment Outputs'!$D:$D, G91),"")</f>
        <v/>
      </c>
      <c r="AD91" s="445" t="str">
        <f>IFERROR(AVERAGEIFS('VISSIM Link Segment Outputs'!$I:$I, 'VISSIM DCP Outputs'!$B:$B, $G$3, 'VISSIM Link Segment Outputs'!$A:$A, "AVG",'VISSIM Link Segment Outputs'!$D:$D, H91),"")</f>
        <v/>
      </c>
      <c r="AE91" s="446"/>
      <c r="AF91" s="445" t="str">
        <f>IFERROR(AVERAGEIFS('VISSIM Link Segment Outputs'!$E:$E, 'VISSIM DCP Outputs'!$B:$B, $G$3, 'VISSIM Link Segment Outputs'!$A:$A, "AVG",'VISSIM Link Segment Outputs'!$D:$D, D91),"")</f>
        <v/>
      </c>
      <c r="AG91" s="445" t="str">
        <f>IFERROR(AVERAGEIFS('VISSIM Link Segment Outputs'!$E:$E, 'VISSIM DCP Outputs'!$B:$B, $G$3, 'VISSIM Link Segment Outputs'!$A:$A, "AVG",'VISSIM Link Segment Outputs'!$D:$D, E91),"")</f>
        <v/>
      </c>
      <c r="AH91" s="445" t="str">
        <f>IFERROR(AVERAGEIFS('VISSIM Link Segment Outputs'!$E:$E, 'VISSIM DCP Outputs'!$B:$B, $G$3, 'VISSIM Link Segment Outputs'!$A:$A, "AVG",'VISSIM Link Segment Outputs'!$D:$D, F91),"")</f>
        <v/>
      </c>
      <c r="AI91" s="445" t="str">
        <f>IFERROR(AVERAGEIFS('VISSIM Link Segment Outputs'!$E:$E, 'VISSIM DCP Outputs'!$B:$B, $G$3, 'VISSIM Link Segment Outputs'!$A:$A, "AVG",'VISSIM Link Segment Outputs'!$D:$D, G91),"")</f>
        <v/>
      </c>
      <c r="AJ91" s="445" t="str">
        <f>IFERROR(AVERAGEIFS('VISSIM Link Segment Outputs'!$E:$E, 'VISSIM DCP Outputs'!$B:$B, $G$3, 'VISSIM Link Segment Outputs'!$A:$A, "AVG",'VISSIM Link Segment Outputs'!$D:$D, H91),"")</f>
        <v/>
      </c>
      <c r="AL91" s="667">
        <f ca="1">IFERROR(SUMIFS('VISSIM Link Segment Outputs'!$Q:$Q, 'VISSIM DCP Outputs'!$B:$B, $G$3, 'VISSIM Link Segment Outputs'!$A:$A, "AVG",'VISSIM Link Segment Outputs'!$D:$D, D91),"")</f>
        <v>0</v>
      </c>
      <c r="AM91" s="667">
        <f ca="1">IFERROR(SUMIFS('VISSIM Link Segment Outputs'!$Q:$Q, 'VISSIM DCP Outputs'!$B:$B, $G$3, 'VISSIM Link Segment Outputs'!$A:$A, "AVG",'VISSIM Link Segment Outputs'!$D:$D, E91),"")</f>
        <v>0</v>
      </c>
      <c r="AN91" s="667">
        <f ca="1">IFERROR(SUMIFS('VISSIM Link Segment Outputs'!$Q:$Q, 'VISSIM DCP Outputs'!$B:$B, $G$3, 'VISSIM Link Segment Outputs'!$A:$A, "AVG",'VISSIM Link Segment Outputs'!$D:$D, F91),"")</f>
        <v>0</v>
      </c>
      <c r="AO91" s="667">
        <f ca="1">IFERROR(SUMIFS('VISSIM Link Segment Outputs'!$Q:$Q, 'VISSIM DCP Outputs'!$B:$B, $G$3, 'VISSIM Link Segment Outputs'!$A:$A, "AVG",'VISSIM Link Segment Outputs'!$D:$D, G91),"")</f>
        <v>0</v>
      </c>
      <c r="AP91" s="667">
        <f ca="1">IFERROR(SUMIFS('VISSIM Link Segment Outputs'!$Q:$Q, 'VISSIM DCP Outputs'!$B:$B, $G$3, 'VISSIM Link Segment Outputs'!$A:$A, "AVG",'VISSIM Link Segment Outputs'!$D:$D, H91),"")</f>
        <v>0</v>
      </c>
      <c r="AR91" s="696" t="str">
        <f ca="1">IFERROR(AVERAGEIFS('VISSIM Link Segment Outputs'!$R:$R, 'VISSIM Link Segment Outputs'!$A:$A, "AVG",'VISSIM Link Segment Outputs'!$D:$D, D91),"")</f>
        <v/>
      </c>
    </row>
    <row r="92" spans="1:44" s="547" customFormat="1" x14ac:dyDescent="0.35">
      <c r="A92" s="551" t="str">
        <f t="shared" si="11"/>
        <v>H</v>
      </c>
      <c r="B92" s="150">
        <f>'Input - Freeways'!$B90</f>
        <v>86</v>
      </c>
      <c r="C92" s="150">
        <f>INDEX('Input - Freeways'!$B$4:$AG$105,MATCH($B92,'Input - Freeways'!$B$4:$B$105,0),MATCH(C$6,'Input - Freeways'!$B$4:$AG$4,0))</f>
        <v>0</v>
      </c>
      <c r="D92" s="150" t="str">
        <f t="shared" si="6"/>
        <v>0</v>
      </c>
      <c r="E92" s="150" t="str">
        <f t="shared" si="6"/>
        <v/>
      </c>
      <c r="F92" s="150" t="str">
        <f t="shared" si="6"/>
        <v/>
      </c>
      <c r="G92" s="150" t="str">
        <f t="shared" si="6"/>
        <v/>
      </c>
      <c r="H92" s="150" t="str">
        <f t="shared" si="6"/>
        <v/>
      </c>
      <c r="J92" s="689">
        <f>'Input - Freeways'!$C90</f>
        <v>0</v>
      </c>
      <c r="K92" s="406">
        <f>'Input - Freeways'!$D90</f>
        <v>0</v>
      </c>
      <c r="L92" s="267">
        <f>'Input - Freeways'!$E90</f>
        <v>0</v>
      </c>
      <c r="M92" s="691" t="str">
        <f>'Input - Freeways'!$F90</f>
        <v/>
      </c>
      <c r="N92" s="391" t="str" cm="1">
        <f t="array" aca="1" ref="N92" ca="1">_xlfn.SWITCH(fwy_moe_type,"DCM",AVERAGEIFS('VISSIM DCP Outputs'!$D:$D, 'VISSIM DCP Outputs'!$B:$B, $E$3,'VISSIM DCP Outputs'!$C:$C,$C92),"Link Eval","--")</f>
        <v>--</v>
      </c>
      <c r="O92" s="264" t="str" cm="1">
        <f t="array" aca="1" ref="O92" ca="1">_xlfn.SWITCH(fwy_moe_type,"DCM",AVERAGEIFS('VISSIM DCP Outputs'!$G:$G, 'VISSIM DCP Outputs'!$B:$B, $E$3,'VISSIM DCP Outputs'!$C:$C,$C92),"Link Eval","--")</f>
        <v>--</v>
      </c>
      <c r="P92" s="695" t="str">
        <f t="shared" ca="1" si="8"/>
        <v>--</v>
      </c>
      <c r="Q92" s="264" t="str">
        <f t="shared" ca="1" si="9"/>
        <v>--</v>
      </c>
      <c r="R92" s="378" t="str">
        <f t="shared" ca="1" si="10"/>
        <v>--</v>
      </c>
      <c r="T92" s="667" t="str">
        <f ca="1">IFERROR(AVERAGEIFS('VISSIM Link Segment Outputs'!$M:$M, 'VISSIM DCP Outputs'!$B:$B, $G$3,'VISSIM Link Segment Outputs'!$A:$A, "AVG",'VISSIM Link Segment Outputs'!$D:$D, D92),"")</f>
        <v/>
      </c>
      <c r="U92" s="667" t="str">
        <f ca="1">IFERROR(AVERAGEIFS('VISSIM Link Segment Outputs'!$M:$M, 'VISSIM DCP Outputs'!$B:$B, $G$3,'VISSIM Link Segment Outputs'!$A:$A, "AVG",'VISSIM Link Segment Outputs'!$D:$D, E92),"")</f>
        <v/>
      </c>
      <c r="V92" s="667" t="str">
        <f ca="1">IFERROR(AVERAGEIFS('VISSIM Link Segment Outputs'!$M:$M, 'VISSIM DCP Outputs'!$B:$B, $G$3,'VISSIM Link Segment Outputs'!$A:$A, "AVG",'VISSIM Link Segment Outputs'!$D:$D, F92),"")</f>
        <v/>
      </c>
      <c r="W92" s="667" t="str">
        <f ca="1">IFERROR(AVERAGEIFS('VISSIM Link Segment Outputs'!$M:$M, 'VISSIM DCP Outputs'!$B:$B, $G$3,'VISSIM Link Segment Outputs'!$A:$A, "AVG",'VISSIM Link Segment Outputs'!$D:$D, G92),"")</f>
        <v/>
      </c>
      <c r="X92" s="667" t="str">
        <f ca="1">IFERROR(AVERAGEIFS('VISSIM Link Segment Outputs'!$M:$M, 'VISSIM DCP Outputs'!$B:$B, $G$3,'VISSIM Link Segment Outputs'!$A:$A, "AVG",'VISSIM Link Segment Outputs'!$D:$D, H92),"")</f>
        <v/>
      </c>
      <c r="Y92" s="446"/>
      <c r="Z92" s="445" t="str">
        <f>IFERROR(AVERAGEIFS('VISSIM Link Segment Outputs'!$I:$I, 'VISSIM DCP Outputs'!$B:$B, $G$3, 'VISSIM Link Segment Outputs'!$A:$A, "AVG",'VISSIM Link Segment Outputs'!$D:$D, D92),"")</f>
        <v/>
      </c>
      <c r="AA92" s="445" t="str">
        <f>IFERROR(AVERAGEIFS('VISSIM Link Segment Outputs'!$I:$I, 'VISSIM DCP Outputs'!$B:$B, $G$3, 'VISSIM Link Segment Outputs'!$A:$A, "AVG",'VISSIM Link Segment Outputs'!$D:$D, E92),"")</f>
        <v/>
      </c>
      <c r="AB92" s="445" t="str">
        <f>IFERROR(AVERAGEIFS('VISSIM Link Segment Outputs'!$I:$I, 'VISSIM DCP Outputs'!$B:$B, $G$3, 'VISSIM Link Segment Outputs'!$A:$A, "AVG",'VISSIM Link Segment Outputs'!$D:$D, F92),"")</f>
        <v/>
      </c>
      <c r="AC92" s="445" t="str">
        <f>IFERROR(AVERAGEIFS('VISSIM Link Segment Outputs'!$I:$I, 'VISSIM DCP Outputs'!$B:$B, $G$3, 'VISSIM Link Segment Outputs'!$A:$A, "AVG",'VISSIM Link Segment Outputs'!$D:$D, G92),"")</f>
        <v/>
      </c>
      <c r="AD92" s="445" t="str">
        <f>IFERROR(AVERAGEIFS('VISSIM Link Segment Outputs'!$I:$I, 'VISSIM DCP Outputs'!$B:$B, $G$3, 'VISSIM Link Segment Outputs'!$A:$A, "AVG",'VISSIM Link Segment Outputs'!$D:$D, H92),"")</f>
        <v/>
      </c>
      <c r="AE92" s="446"/>
      <c r="AF92" s="445" t="str">
        <f>IFERROR(AVERAGEIFS('VISSIM Link Segment Outputs'!$E:$E, 'VISSIM DCP Outputs'!$B:$B, $G$3, 'VISSIM Link Segment Outputs'!$A:$A, "AVG",'VISSIM Link Segment Outputs'!$D:$D, D92),"")</f>
        <v/>
      </c>
      <c r="AG92" s="445" t="str">
        <f>IFERROR(AVERAGEIFS('VISSIM Link Segment Outputs'!$E:$E, 'VISSIM DCP Outputs'!$B:$B, $G$3, 'VISSIM Link Segment Outputs'!$A:$A, "AVG",'VISSIM Link Segment Outputs'!$D:$D, E92),"")</f>
        <v/>
      </c>
      <c r="AH92" s="445" t="str">
        <f>IFERROR(AVERAGEIFS('VISSIM Link Segment Outputs'!$E:$E, 'VISSIM DCP Outputs'!$B:$B, $G$3, 'VISSIM Link Segment Outputs'!$A:$A, "AVG",'VISSIM Link Segment Outputs'!$D:$D, F92),"")</f>
        <v/>
      </c>
      <c r="AI92" s="445" t="str">
        <f>IFERROR(AVERAGEIFS('VISSIM Link Segment Outputs'!$E:$E, 'VISSIM DCP Outputs'!$B:$B, $G$3, 'VISSIM Link Segment Outputs'!$A:$A, "AVG",'VISSIM Link Segment Outputs'!$D:$D, G92),"")</f>
        <v/>
      </c>
      <c r="AJ92" s="445" t="str">
        <f>IFERROR(AVERAGEIFS('VISSIM Link Segment Outputs'!$E:$E, 'VISSIM DCP Outputs'!$B:$B, $G$3, 'VISSIM Link Segment Outputs'!$A:$A, "AVG",'VISSIM Link Segment Outputs'!$D:$D, H92),"")</f>
        <v/>
      </c>
      <c r="AL92" s="667">
        <f ca="1">IFERROR(SUMIFS('VISSIM Link Segment Outputs'!$Q:$Q, 'VISSIM DCP Outputs'!$B:$B, $G$3, 'VISSIM Link Segment Outputs'!$A:$A, "AVG",'VISSIM Link Segment Outputs'!$D:$D, D92),"")</f>
        <v>0</v>
      </c>
      <c r="AM92" s="667">
        <f ca="1">IFERROR(SUMIFS('VISSIM Link Segment Outputs'!$Q:$Q, 'VISSIM DCP Outputs'!$B:$B, $G$3, 'VISSIM Link Segment Outputs'!$A:$A, "AVG",'VISSIM Link Segment Outputs'!$D:$D, E92),"")</f>
        <v>0</v>
      </c>
      <c r="AN92" s="667">
        <f ca="1">IFERROR(SUMIFS('VISSIM Link Segment Outputs'!$Q:$Q, 'VISSIM DCP Outputs'!$B:$B, $G$3, 'VISSIM Link Segment Outputs'!$A:$A, "AVG",'VISSIM Link Segment Outputs'!$D:$D, F92),"")</f>
        <v>0</v>
      </c>
      <c r="AO92" s="667">
        <f ca="1">IFERROR(SUMIFS('VISSIM Link Segment Outputs'!$Q:$Q, 'VISSIM DCP Outputs'!$B:$B, $G$3, 'VISSIM Link Segment Outputs'!$A:$A, "AVG",'VISSIM Link Segment Outputs'!$D:$D, G92),"")</f>
        <v>0</v>
      </c>
      <c r="AP92" s="667">
        <f ca="1">IFERROR(SUMIFS('VISSIM Link Segment Outputs'!$Q:$Q, 'VISSIM DCP Outputs'!$B:$B, $G$3, 'VISSIM Link Segment Outputs'!$A:$A, "AVG",'VISSIM Link Segment Outputs'!$D:$D, H92),"")</f>
        <v>0</v>
      </c>
      <c r="AR92" s="696" t="str">
        <f ca="1">IFERROR(AVERAGEIFS('VISSIM Link Segment Outputs'!$R:$R, 'VISSIM Link Segment Outputs'!$A:$A, "AVG",'VISSIM Link Segment Outputs'!$D:$D, D92),"")</f>
        <v/>
      </c>
    </row>
    <row r="93" spans="1:44" s="547" customFormat="1" x14ac:dyDescent="0.35">
      <c r="A93" s="551" t="str">
        <f t="shared" si="11"/>
        <v>H</v>
      </c>
      <c r="B93" s="150">
        <f>'Input - Freeways'!$B91</f>
        <v>87</v>
      </c>
      <c r="C93" s="150">
        <f>INDEX('Input - Freeways'!$B$4:$AG$105,MATCH($B93,'Input - Freeways'!$B$4:$B$105,0),MATCH(C$6,'Input - Freeways'!$B$4:$AG$4,0))</f>
        <v>0</v>
      </c>
      <c r="D93" s="150" t="str">
        <f t="shared" si="6"/>
        <v>0</v>
      </c>
      <c r="E93" s="150" t="str">
        <f t="shared" si="6"/>
        <v/>
      </c>
      <c r="F93" s="150" t="str">
        <f t="shared" si="6"/>
        <v/>
      </c>
      <c r="G93" s="150" t="str">
        <f t="shared" si="6"/>
        <v/>
      </c>
      <c r="H93" s="150" t="str">
        <f t="shared" si="6"/>
        <v/>
      </c>
      <c r="J93" s="689">
        <f>'Input - Freeways'!$C91</f>
        <v>0</v>
      </c>
      <c r="K93" s="406">
        <f>'Input - Freeways'!$D91</f>
        <v>0</v>
      </c>
      <c r="L93" s="267">
        <f>'Input - Freeways'!$E91</f>
        <v>0</v>
      </c>
      <c r="M93" s="691" t="str">
        <f>'Input - Freeways'!$F91</f>
        <v/>
      </c>
      <c r="N93" s="391" t="str" cm="1">
        <f t="array" aca="1" ref="N93" ca="1">_xlfn.SWITCH(fwy_moe_type,"DCM",AVERAGEIFS('VISSIM DCP Outputs'!$D:$D, 'VISSIM DCP Outputs'!$B:$B, $E$3,'VISSIM DCP Outputs'!$C:$C,$C93),"Link Eval","--")</f>
        <v>--</v>
      </c>
      <c r="O93" s="264" t="str" cm="1">
        <f t="array" aca="1" ref="O93" ca="1">_xlfn.SWITCH(fwy_moe_type,"DCM",AVERAGEIFS('VISSIM DCP Outputs'!$G:$G, 'VISSIM DCP Outputs'!$B:$B, $E$3,'VISSIM DCP Outputs'!$C:$C,$C93),"Link Eval","--")</f>
        <v>--</v>
      </c>
      <c r="P93" s="695" t="str">
        <f t="shared" ca="1" si="8"/>
        <v>--</v>
      </c>
      <c r="Q93" s="264" t="str">
        <f t="shared" ca="1" si="9"/>
        <v>--</v>
      </c>
      <c r="R93" s="378" t="str">
        <f t="shared" ca="1" si="10"/>
        <v>--</v>
      </c>
      <c r="T93" s="667" t="str">
        <f ca="1">IFERROR(AVERAGEIFS('VISSIM Link Segment Outputs'!$M:$M, 'VISSIM DCP Outputs'!$B:$B, $G$3,'VISSIM Link Segment Outputs'!$A:$A, "AVG",'VISSIM Link Segment Outputs'!$D:$D, D93),"")</f>
        <v/>
      </c>
      <c r="U93" s="667" t="str">
        <f ca="1">IFERROR(AVERAGEIFS('VISSIM Link Segment Outputs'!$M:$M, 'VISSIM DCP Outputs'!$B:$B, $G$3,'VISSIM Link Segment Outputs'!$A:$A, "AVG",'VISSIM Link Segment Outputs'!$D:$D, E93),"")</f>
        <v/>
      </c>
      <c r="V93" s="667" t="str">
        <f ca="1">IFERROR(AVERAGEIFS('VISSIM Link Segment Outputs'!$M:$M, 'VISSIM DCP Outputs'!$B:$B, $G$3,'VISSIM Link Segment Outputs'!$A:$A, "AVG",'VISSIM Link Segment Outputs'!$D:$D, F93),"")</f>
        <v/>
      </c>
      <c r="W93" s="667" t="str">
        <f ca="1">IFERROR(AVERAGEIFS('VISSIM Link Segment Outputs'!$M:$M, 'VISSIM DCP Outputs'!$B:$B, $G$3,'VISSIM Link Segment Outputs'!$A:$A, "AVG",'VISSIM Link Segment Outputs'!$D:$D, G93),"")</f>
        <v/>
      </c>
      <c r="X93" s="667" t="str">
        <f ca="1">IFERROR(AVERAGEIFS('VISSIM Link Segment Outputs'!$M:$M, 'VISSIM DCP Outputs'!$B:$B, $G$3,'VISSIM Link Segment Outputs'!$A:$A, "AVG",'VISSIM Link Segment Outputs'!$D:$D, H93),"")</f>
        <v/>
      </c>
      <c r="Y93" s="446"/>
      <c r="Z93" s="445" t="str">
        <f>IFERROR(AVERAGEIFS('VISSIM Link Segment Outputs'!$I:$I, 'VISSIM DCP Outputs'!$B:$B, $G$3, 'VISSIM Link Segment Outputs'!$A:$A, "AVG",'VISSIM Link Segment Outputs'!$D:$D, D93),"")</f>
        <v/>
      </c>
      <c r="AA93" s="445" t="str">
        <f>IFERROR(AVERAGEIFS('VISSIM Link Segment Outputs'!$I:$I, 'VISSIM DCP Outputs'!$B:$B, $G$3, 'VISSIM Link Segment Outputs'!$A:$A, "AVG",'VISSIM Link Segment Outputs'!$D:$D, E93),"")</f>
        <v/>
      </c>
      <c r="AB93" s="445" t="str">
        <f>IFERROR(AVERAGEIFS('VISSIM Link Segment Outputs'!$I:$I, 'VISSIM DCP Outputs'!$B:$B, $G$3, 'VISSIM Link Segment Outputs'!$A:$A, "AVG",'VISSIM Link Segment Outputs'!$D:$D, F93),"")</f>
        <v/>
      </c>
      <c r="AC93" s="445" t="str">
        <f>IFERROR(AVERAGEIFS('VISSIM Link Segment Outputs'!$I:$I, 'VISSIM DCP Outputs'!$B:$B, $G$3, 'VISSIM Link Segment Outputs'!$A:$A, "AVG",'VISSIM Link Segment Outputs'!$D:$D, G93),"")</f>
        <v/>
      </c>
      <c r="AD93" s="445" t="str">
        <f>IFERROR(AVERAGEIFS('VISSIM Link Segment Outputs'!$I:$I, 'VISSIM DCP Outputs'!$B:$B, $G$3, 'VISSIM Link Segment Outputs'!$A:$A, "AVG",'VISSIM Link Segment Outputs'!$D:$D, H93),"")</f>
        <v/>
      </c>
      <c r="AE93" s="446"/>
      <c r="AF93" s="445" t="str">
        <f>IFERROR(AVERAGEIFS('VISSIM Link Segment Outputs'!$E:$E, 'VISSIM DCP Outputs'!$B:$B, $G$3, 'VISSIM Link Segment Outputs'!$A:$A, "AVG",'VISSIM Link Segment Outputs'!$D:$D, D93),"")</f>
        <v/>
      </c>
      <c r="AG93" s="445" t="str">
        <f>IFERROR(AVERAGEIFS('VISSIM Link Segment Outputs'!$E:$E, 'VISSIM DCP Outputs'!$B:$B, $G$3, 'VISSIM Link Segment Outputs'!$A:$A, "AVG",'VISSIM Link Segment Outputs'!$D:$D, E93),"")</f>
        <v/>
      </c>
      <c r="AH93" s="445" t="str">
        <f>IFERROR(AVERAGEIFS('VISSIM Link Segment Outputs'!$E:$E, 'VISSIM DCP Outputs'!$B:$B, $G$3, 'VISSIM Link Segment Outputs'!$A:$A, "AVG",'VISSIM Link Segment Outputs'!$D:$D, F93),"")</f>
        <v/>
      </c>
      <c r="AI93" s="445" t="str">
        <f>IFERROR(AVERAGEIFS('VISSIM Link Segment Outputs'!$E:$E, 'VISSIM DCP Outputs'!$B:$B, $G$3, 'VISSIM Link Segment Outputs'!$A:$A, "AVG",'VISSIM Link Segment Outputs'!$D:$D, G93),"")</f>
        <v/>
      </c>
      <c r="AJ93" s="445" t="str">
        <f>IFERROR(AVERAGEIFS('VISSIM Link Segment Outputs'!$E:$E, 'VISSIM DCP Outputs'!$B:$B, $G$3, 'VISSIM Link Segment Outputs'!$A:$A, "AVG",'VISSIM Link Segment Outputs'!$D:$D, H93),"")</f>
        <v/>
      </c>
      <c r="AL93" s="667">
        <f ca="1">IFERROR(SUMIFS('VISSIM Link Segment Outputs'!$Q:$Q, 'VISSIM DCP Outputs'!$B:$B, $G$3, 'VISSIM Link Segment Outputs'!$A:$A, "AVG",'VISSIM Link Segment Outputs'!$D:$D, D93),"")</f>
        <v>0</v>
      </c>
      <c r="AM93" s="667">
        <f ca="1">IFERROR(SUMIFS('VISSIM Link Segment Outputs'!$Q:$Q, 'VISSIM DCP Outputs'!$B:$B, $G$3, 'VISSIM Link Segment Outputs'!$A:$A, "AVG",'VISSIM Link Segment Outputs'!$D:$D, E93),"")</f>
        <v>0</v>
      </c>
      <c r="AN93" s="667">
        <f ca="1">IFERROR(SUMIFS('VISSIM Link Segment Outputs'!$Q:$Q, 'VISSIM DCP Outputs'!$B:$B, $G$3, 'VISSIM Link Segment Outputs'!$A:$A, "AVG",'VISSIM Link Segment Outputs'!$D:$D, F93),"")</f>
        <v>0</v>
      </c>
      <c r="AO93" s="667">
        <f ca="1">IFERROR(SUMIFS('VISSIM Link Segment Outputs'!$Q:$Q, 'VISSIM DCP Outputs'!$B:$B, $G$3, 'VISSIM Link Segment Outputs'!$A:$A, "AVG",'VISSIM Link Segment Outputs'!$D:$D, G93),"")</f>
        <v>0</v>
      </c>
      <c r="AP93" s="667">
        <f ca="1">IFERROR(SUMIFS('VISSIM Link Segment Outputs'!$Q:$Q, 'VISSIM DCP Outputs'!$B:$B, $G$3, 'VISSIM Link Segment Outputs'!$A:$A, "AVG",'VISSIM Link Segment Outputs'!$D:$D, H93),"")</f>
        <v>0</v>
      </c>
      <c r="AR93" s="696" t="str">
        <f ca="1">IFERROR(AVERAGEIFS('VISSIM Link Segment Outputs'!$R:$R, 'VISSIM Link Segment Outputs'!$A:$A, "AVG",'VISSIM Link Segment Outputs'!$D:$D, D93),"")</f>
        <v/>
      </c>
    </row>
    <row r="94" spans="1:44" s="547" customFormat="1" x14ac:dyDescent="0.35">
      <c r="A94" s="551" t="str">
        <f t="shared" si="11"/>
        <v>H</v>
      </c>
      <c r="B94" s="150">
        <f>'Input - Freeways'!$B92</f>
        <v>88</v>
      </c>
      <c r="C94" s="150">
        <f>INDEX('Input - Freeways'!$B$4:$AG$105,MATCH($B94,'Input - Freeways'!$B$4:$B$105,0),MATCH(C$6,'Input - Freeways'!$B$4:$AG$4,0))</f>
        <v>0</v>
      </c>
      <c r="D94" s="150" t="str">
        <f t="shared" si="6"/>
        <v>0</v>
      </c>
      <c r="E94" s="150" t="str">
        <f t="shared" si="6"/>
        <v/>
      </c>
      <c r="F94" s="150" t="str">
        <f t="shared" si="6"/>
        <v/>
      </c>
      <c r="G94" s="150" t="str">
        <f t="shared" si="6"/>
        <v/>
      </c>
      <c r="H94" s="150" t="str">
        <f t="shared" si="6"/>
        <v/>
      </c>
      <c r="J94" s="689">
        <f>'Input - Freeways'!$C92</f>
        <v>0</v>
      </c>
      <c r="K94" s="406">
        <f>'Input - Freeways'!$D92</f>
        <v>0</v>
      </c>
      <c r="L94" s="267">
        <f>'Input - Freeways'!$E92</f>
        <v>0</v>
      </c>
      <c r="M94" s="691" t="str">
        <f>'Input - Freeways'!$F92</f>
        <v/>
      </c>
      <c r="N94" s="391" t="str" cm="1">
        <f t="array" aca="1" ref="N94" ca="1">_xlfn.SWITCH(fwy_moe_type,"DCM",AVERAGEIFS('VISSIM DCP Outputs'!$D:$D, 'VISSIM DCP Outputs'!$B:$B, $E$3,'VISSIM DCP Outputs'!$C:$C,$C94),"Link Eval","--")</f>
        <v>--</v>
      </c>
      <c r="O94" s="264" t="str" cm="1">
        <f t="array" aca="1" ref="O94" ca="1">_xlfn.SWITCH(fwy_moe_type,"DCM",AVERAGEIFS('VISSIM DCP Outputs'!$G:$G, 'VISSIM DCP Outputs'!$B:$B, $E$3,'VISSIM DCP Outputs'!$C:$C,$C94),"Link Eval","--")</f>
        <v>--</v>
      </c>
      <c r="P94" s="695" t="str">
        <f t="shared" ca="1" si="8"/>
        <v>--</v>
      </c>
      <c r="Q94" s="264" t="str">
        <f t="shared" ca="1" si="9"/>
        <v>--</v>
      </c>
      <c r="R94" s="378" t="str">
        <f t="shared" ca="1" si="10"/>
        <v>--</v>
      </c>
      <c r="T94" s="667" t="str">
        <f ca="1">IFERROR(AVERAGEIFS('VISSIM Link Segment Outputs'!$M:$M, 'VISSIM DCP Outputs'!$B:$B, $G$3,'VISSIM Link Segment Outputs'!$A:$A, "AVG",'VISSIM Link Segment Outputs'!$D:$D, D94),"")</f>
        <v/>
      </c>
      <c r="U94" s="667" t="str">
        <f ca="1">IFERROR(AVERAGEIFS('VISSIM Link Segment Outputs'!$M:$M, 'VISSIM DCP Outputs'!$B:$B, $G$3,'VISSIM Link Segment Outputs'!$A:$A, "AVG",'VISSIM Link Segment Outputs'!$D:$D, E94),"")</f>
        <v/>
      </c>
      <c r="V94" s="667" t="str">
        <f ca="1">IFERROR(AVERAGEIFS('VISSIM Link Segment Outputs'!$M:$M, 'VISSIM DCP Outputs'!$B:$B, $G$3,'VISSIM Link Segment Outputs'!$A:$A, "AVG",'VISSIM Link Segment Outputs'!$D:$D, F94),"")</f>
        <v/>
      </c>
      <c r="W94" s="667" t="str">
        <f ca="1">IFERROR(AVERAGEIFS('VISSIM Link Segment Outputs'!$M:$M, 'VISSIM DCP Outputs'!$B:$B, $G$3,'VISSIM Link Segment Outputs'!$A:$A, "AVG",'VISSIM Link Segment Outputs'!$D:$D, G94),"")</f>
        <v/>
      </c>
      <c r="X94" s="667" t="str">
        <f ca="1">IFERROR(AVERAGEIFS('VISSIM Link Segment Outputs'!$M:$M, 'VISSIM DCP Outputs'!$B:$B, $G$3,'VISSIM Link Segment Outputs'!$A:$A, "AVG",'VISSIM Link Segment Outputs'!$D:$D, H94),"")</f>
        <v/>
      </c>
      <c r="Y94" s="446"/>
      <c r="Z94" s="445" t="str">
        <f>IFERROR(AVERAGEIFS('VISSIM Link Segment Outputs'!$I:$I, 'VISSIM DCP Outputs'!$B:$B, $G$3, 'VISSIM Link Segment Outputs'!$A:$A, "AVG",'VISSIM Link Segment Outputs'!$D:$D, D94),"")</f>
        <v/>
      </c>
      <c r="AA94" s="445" t="str">
        <f>IFERROR(AVERAGEIFS('VISSIM Link Segment Outputs'!$I:$I, 'VISSIM DCP Outputs'!$B:$B, $G$3, 'VISSIM Link Segment Outputs'!$A:$A, "AVG",'VISSIM Link Segment Outputs'!$D:$D, E94),"")</f>
        <v/>
      </c>
      <c r="AB94" s="445" t="str">
        <f>IFERROR(AVERAGEIFS('VISSIM Link Segment Outputs'!$I:$I, 'VISSIM DCP Outputs'!$B:$B, $G$3, 'VISSIM Link Segment Outputs'!$A:$A, "AVG",'VISSIM Link Segment Outputs'!$D:$D, F94),"")</f>
        <v/>
      </c>
      <c r="AC94" s="445" t="str">
        <f>IFERROR(AVERAGEIFS('VISSIM Link Segment Outputs'!$I:$I, 'VISSIM DCP Outputs'!$B:$B, $G$3, 'VISSIM Link Segment Outputs'!$A:$A, "AVG",'VISSIM Link Segment Outputs'!$D:$D, G94),"")</f>
        <v/>
      </c>
      <c r="AD94" s="445" t="str">
        <f>IFERROR(AVERAGEIFS('VISSIM Link Segment Outputs'!$I:$I, 'VISSIM DCP Outputs'!$B:$B, $G$3, 'VISSIM Link Segment Outputs'!$A:$A, "AVG",'VISSIM Link Segment Outputs'!$D:$D, H94),"")</f>
        <v/>
      </c>
      <c r="AE94" s="446"/>
      <c r="AF94" s="445" t="str">
        <f>IFERROR(AVERAGEIFS('VISSIM Link Segment Outputs'!$E:$E, 'VISSIM DCP Outputs'!$B:$B, $G$3, 'VISSIM Link Segment Outputs'!$A:$A, "AVG",'VISSIM Link Segment Outputs'!$D:$D, D94),"")</f>
        <v/>
      </c>
      <c r="AG94" s="445" t="str">
        <f>IFERROR(AVERAGEIFS('VISSIM Link Segment Outputs'!$E:$E, 'VISSIM DCP Outputs'!$B:$B, $G$3, 'VISSIM Link Segment Outputs'!$A:$A, "AVG",'VISSIM Link Segment Outputs'!$D:$D, E94),"")</f>
        <v/>
      </c>
      <c r="AH94" s="445" t="str">
        <f>IFERROR(AVERAGEIFS('VISSIM Link Segment Outputs'!$E:$E, 'VISSIM DCP Outputs'!$B:$B, $G$3, 'VISSIM Link Segment Outputs'!$A:$A, "AVG",'VISSIM Link Segment Outputs'!$D:$D, F94),"")</f>
        <v/>
      </c>
      <c r="AI94" s="445" t="str">
        <f>IFERROR(AVERAGEIFS('VISSIM Link Segment Outputs'!$E:$E, 'VISSIM DCP Outputs'!$B:$B, $G$3, 'VISSIM Link Segment Outputs'!$A:$A, "AVG",'VISSIM Link Segment Outputs'!$D:$D, G94),"")</f>
        <v/>
      </c>
      <c r="AJ94" s="445" t="str">
        <f>IFERROR(AVERAGEIFS('VISSIM Link Segment Outputs'!$E:$E, 'VISSIM DCP Outputs'!$B:$B, $G$3, 'VISSIM Link Segment Outputs'!$A:$A, "AVG",'VISSIM Link Segment Outputs'!$D:$D, H94),"")</f>
        <v/>
      </c>
      <c r="AL94" s="667">
        <f ca="1">IFERROR(SUMIFS('VISSIM Link Segment Outputs'!$Q:$Q, 'VISSIM DCP Outputs'!$B:$B, $G$3, 'VISSIM Link Segment Outputs'!$A:$A, "AVG",'VISSIM Link Segment Outputs'!$D:$D, D94),"")</f>
        <v>0</v>
      </c>
      <c r="AM94" s="667">
        <f ca="1">IFERROR(SUMIFS('VISSIM Link Segment Outputs'!$Q:$Q, 'VISSIM DCP Outputs'!$B:$B, $G$3, 'VISSIM Link Segment Outputs'!$A:$A, "AVG",'VISSIM Link Segment Outputs'!$D:$D, E94),"")</f>
        <v>0</v>
      </c>
      <c r="AN94" s="667">
        <f ca="1">IFERROR(SUMIFS('VISSIM Link Segment Outputs'!$Q:$Q, 'VISSIM DCP Outputs'!$B:$B, $G$3, 'VISSIM Link Segment Outputs'!$A:$A, "AVG",'VISSIM Link Segment Outputs'!$D:$D, F94),"")</f>
        <v>0</v>
      </c>
      <c r="AO94" s="667">
        <f ca="1">IFERROR(SUMIFS('VISSIM Link Segment Outputs'!$Q:$Q, 'VISSIM DCP Outputs'!$B:$B, $G$3, 'VISSIM Link Segment Outputs'!$A:$A, "AVG",'VISSIM Link Segment Outputs'!$D:$D, G94),"")</f>
        <v>0</v>
      </c>
      <c r="AP94" s="667">
        <f ca="1">IFERROR(SUMIFS('VISSIM Link Segment Outputs'!$Q:$Q, 'VISSIM DCP Outputs'!$B:$B, $G$3, 'VISSIM Link Segment Outputs'!$A:$A, "AVG",'VISSIM Link Segment Outputs'!$D:$D, H94),"")</f>
        <v>0</v>
      </c>
      <c r="AR94" s="696" t="str">
        <f ca="1">IFERROR(AVERAGEIFS('VISSIM Link Segment Outputs'!$R:$R, 'VISSIM Link Segment Outputs'!$A:$A, "AVG",'VISSIM Link Segment Outputs'!$D:$D, D94),"")</f>
        <v/>
      </c>
    </row>
    <row r="95" spans="1:44" s="547" customFormat="1" x14ac:dyDescent="0.35">
      <c r="A95" s="551" t="str">
        <f t="shared" si="11"/>
        <v>H</v>
      </c>
      <c r="B95" s="150">
        <f>'Input - Freeways'!$B93</f>
        <v>89</v>
      </c>
      <c r="C95" s="150">
        <f>INDEX('Input - Freeways'!$B$4:$AG$105,MATCH($B95,'Input - Freeways'!$B$4:$B$105,0),MATCH(C$6,'Input - Freeways'!$B$4:$AG$4,0))</f>
        <v>0</v>
      </c>
      <c r="D95" s="150" t="str">
        <f t="shared" si="6"/>
        <v>0</v>
      </c>
      <c r="E95" s="150" t="str">
        <f t="shared" si="6"/>
        <v/>
      </c>
      <c r="F95" s="150" t="str">
        <f t="shared" si="6"/>
        <v/>
      </c>
      <c r="G95" s="150" t="str">
        <f t="shared" si="6"/>
        <v/>
      </c>
      <c r="H95" s="150" t="str">
        <f t="shared" si="6"/>
        <v/>
      </c>
      <c r="J95" s="689">
        <f>'Input - Freeways'!$C93</f>
        <v>0</v>
      </c>
      <c r="K95" s="406">
        <f>'Input - Freeways'!$D93</f>
        <v>0</v>
      </c>
      <c r="L95" s="267">
        <f>'Input - Freeways'!$E93</f>
        <v>0</v>
      </c>
      <c r="M95" s="691" t="str">
        <f>'Input - Freeways'!$F93</f>
        <v/>
      </c>
      <c r="N95" s="391" t="str" cm="1">
        <f t="array" aca="1" ref="N95" ca="1">_xlfn.SWITCH(fwy_moe_type,"DCM",AVERAGEIFS('VISSIM DCP Outputs'!$D:$D, 'VISSIM DCP Outputs'!$B:$B, $E$3,'VISSIM DCP Outputs'!$C:$C,$C95),"Link Eval","--")</f>
        <v>--</v>
      </c>
      <c r="O95" s="264" t="str" cm="1">
        <f t="array" aca="1" ref="O95" ca="1">_xlfn.SWITCH(fwy_moe_type,"DCM",AVERAGEIFS('VISSIM DCP Outputs'!$G:$G, 'VISSIM DCP Outputs'!$B:$B, $E$3,'VISSIM DCP Outputs'!$C:$C,$C95),"Link Eval","--")</f>
        <v>--</v>
      </c>
      <c r="P95" s="695" t="str">
        <f t="shared" ca="1" si="8"/>
        <v>--</v>
      </c>
      <c r="Q95" s="264" t="str">
        <f t="shared" ca="1" si="9"/>
        <v>--</v>
      </c>
      <c r="R95" s="378" t="str">
        <f t="shared" ca="1" si="10"/>
        <v>--</v>
      </c>
      <c r="T95" s="667" t="str">
        <f ca="1">IFERROR(AVERAGEIFS('VISSIM Link Segment Outputs'!$M:$M, 'VISSIM DCP Outputs'!$B:$B, $G$3,'VISSIM Link Segment Outputs'!$A:$A, "AVG",'VISSIM Link Segment Outputs'!$D:$D, D95),"")</f>
        <v/>
      </c>
      <c r="U95" s="667" t="str">
        <f ca="1">IFERROR(AVERAGEIFS('VISSIM Link Segment Outputs'!$M:$M, 'VISSIM DCP Outputs'!$B:$B, $G$3,'VISSIM Link Segment Outputs'!$A:$A, "AVG",'VISSIM Link Segment Outputs'!$D:$D, E95),"")</f>
        <v/>
      </c>
      <c r="V95" s="667" t="str">
        <f ca="1">IFERROR(AVERAGEIFS('VISSIM Link Segment Outputs'!$M:$M, 'VISSIM DCP Outputs'!$B:$B, $G$3,'VISSIM Link Segment Outputs'!$A:$A, "AVG",'VISSIM Link Segment Outputs'!$D:$D, F95),"")</f>
        <v/>
      </c>
      <c r="W95" s="667" t="str">
        <f ca="1">IFERROR(AVERAGEIFS('VISSIM Link Segment Outputs'!$M:$M, 'VISSIM DCP Outputs'!$B:$B, $G$3,'VISSIM Link Segment Outputs'!$A:$A, "AVG",'VISSIM Link Segment Outputs'!$D:$D, G95),"")</f>
        <v/>
      </c>
      <c r="X95" s="667" t="str">
        <f ca="1">IFERROR(AVERAGEIFS('VISSIM Link Segment Outputs'!$M:$M, 'VISSIM DCP Outputs'!$B:$B, $G$3,'VISSIM Link Segment Outputs'!$A:$A, "AVG",'VISSIM Link Segment Outputs'!$D:$D, H95),"")</f>
        <v/>
      </c>
      <c r="Y95" s="446"/>
      <c r="Z95" s="445" t="str">
        <f>IFERROR(AVERAGEIFS('VISSIM Link Segment Outputs'!$I:$I, 'VISSIM DCP Outputs'!$B:$B, $G$3, 'VISSIM Link Segment Outputs'!$A:$A, "AVG",'VISSIM Link Segment Outputs'!$D:$D, D95),"")</f>
        <v/>
      </c>
      <c r="AA95" s="445" t="str">
        <f>IFERROR(AVERAGEIFS('VISSIM Link Segment Outputs'!$I:$I, 'VISSIM DCP Outputs'!$B:$B, $G$3, 'VISSIM Link Segment Outputs'!$A:$A, "AVG",'VISSIM Link Segment Outputs'!$D:$D, E95),"")</f>
        <v/>
      </c>
      <c r="AB95" s="445" t="str">
        <f>IFERROR(AVERAGEIFS('VISSIM Link Segment Outputs'!$I:$I, 'VISSIM DCP Outputs'!$B:$B, $G$3, 'VISSIM Link Segment Outputs'!$A:$A, "AVG",'VISSIM Link Segment Outputs'!$D:$D, F95),"")</f>
        <v/>
      </c>
      <c r="AC95" s="445" t="str">
        <f>IFERROR(AVERAGEIFS('VISSIM Link Segment Outputs'!$I:$I, 'VISSIM DCP Outputs'!$B:$B, $G$3, 'VISSIM Link Segment Outputs'!$A:$A, "AVG",'VISSIM Link Segment Outputs'!$D:$D, G95),"")</f>
        <v/>
      </c>
      <c r="AD95" s="445" t="str">
        <f>IFERROR(AVERAGEIFS('VISSIM Link Segment Outputs'!$I:$I, 'VISSIM DCP Outputs'!$B:$B, $G$3, 'VISSIM Link Segment Outputs'!$A:$A, "AVG",'VISSIM Link Segment Outputs'!$D:$D, H95),"")</f>
        <v/>
      </c>
      <c r="AE95" s="446"/>
      <c r="AF95" s="445" t="str">
        <f>IFERROR(AVERAGEIFS('VISSIM Link Segment Outputs'!$E:$E, 'VISSIM DCP Outputs'!$B:$B, $G$3, 'VISSIM Link Segment Outputs'!$A:$A, "AVG",'VISSIM Link Segment Outputs'!$D:$D, D95),"")</f>
        <v/>
      </c>
      <c r="AG95" s="445" t="str">
        <f>IFERROR(AVERAGEIFS('VISSIM Link Segment Outputs'!$E:$E, 'VISSIM DCP Outputs'!$B:$B, $G$3, 'VISSIM Link Segment Outputs'!$A:$A, "AVG",'VISSIM Link Segment Outputs'!$D:$D, E95),"")</f>
        <v/>
      </c>
      <c r="AH95" s="445" t="str">
        <f>IFERROR(AVERAGEIFS('VISSIM Link Segment Outputs'!$E:$E, 'VISSIM DCP Outputs'!$B:$B, $G$3, 'VISSIM Link Segment Outputs'!$A:$A, "AVG",'VISSIM Link Segment Outputs'!$D:$D, F95),"")</f>
        <v/>
      </c>
      <c r="AI95" s="445" t="str">
        <f>IFERROR(AVERAGEIFS('VISSIM Link Segment Outputs'!$E:$E, 'VISSIM DCP Outputs'!$B:$B, $G$3, 'VISSIM Link Segment Outputs'!$A:$A, "AVG",'VISSIM Link Segment Outputs'!$D:$D, G95),"")</f>
        <v/>
      </c>
      <c r="AJ95" s="445" t="str">
        <f>IFERROR(AVERAGEIFS('VISSIM Link Segment Outputs'!$E:$E, 'VISSIM DCP Outputs'!$B:$B, $G$3, 'VISSIM Link Segment Outputs'!$A:$A, "AVG",'VISSIM Link Segment Outputs'!$D:$D, H95),"")</f>
        <v/>
      </c>
      <c r="AL95" s="667">
        <f ca="1">IFERROR(SUMIFS('VISSIM Link Segment Outputs'!$Q:$Q, 'VISSIM DCP Outputs'!$B:$B, $G$3, 'VISSIM Link Segment Outputs'!$A:$A, "AVG",'VISSIM Link Segment Outputs'!$D:$D, D95),"")</f>
        <v>0</v>
      </c>
      <c r="AM95" s="667">
        <f ca="1">IFERROR(SUMIFS('VISSIM Link Segment Outputs'!$Q:$Q, 'VISSIM DCP Outputs'!$B:$B, $G$3, 'VISSIM Link Segment Outputs'!$A:$A, "AVG",'VISSIM Link Segment Outputs'!$D:$D, E95),"")</f>
        <v>0</v>
      </c>
      <c r="AN95" s="667">
        <f ca="1">IFERROR(SUMIFS('VISSIM Link Segment Outputs'!$Q:$Q, 'VISSIM DCP Outputs'!$B:$B, $G$3, 'VISSIM Link Segment Outputs'!$A:$A, "AVG",'VISSIM Link Segment Outputs'!$D:$D, F95),"")</f>
        <v>0</v>
      </c>
      <c r="AO95" s="667">
        <f ca="1">IFERROR(SUMIFS('VISSIM Link Segment Outputs'!$Q:$Q, 'VISSIM DCP Outputs'!$B:$B, $G$3, 'VISSIM Link Segment Outputs'!$A:$A, "AVG",'VISSIM Link Segment Outputs'!$D:$D, G95),"")</f>
        <v>0</v>
      </c>
      <c r="AP95" s="667">
        <f ca="1">IFERROR(SUMIFS('VISSIM Link Segment Outputs'!$Q:$Q, 'VISSIM DCP Outputs'!$B:$B, $G$3, 'VISSIM Link Segment Outputs'!$A:$A, "AVG",'VISSIM Link Segment Outputs'!$D:$D, H95),"")</f>
        <v>0</v>
      </c>
      <c r="AR95" s="696" t="str">
        <f ca="1">IFERROR(AVERAGEIFS('VISSIM Link Segment Outputs'!$R:$R, 'VISSIM Link Segment Outputs'!$A:$A, "AVG",'VISSIM Link Segment Outputs'!$D:$D, D95),"")</f>
        <v/>
      </c>
    </row>
    <row r="96" spans="1:44" s="547" customFormat="1" x14ac:dyDescent="0.35">
      <c r="A96" s="551" t="str">
        <f t="shared" si="11"/>
        <v>H</v>
      </c>
      <c r="B96" s="150">
        <f>'Input - Freeways'!$B94</f>
        <v>90</v>
      </c>
      <c r="C96" s="150">
        <f>INDEX('Input - Freeways'!$B$4:$AG$105,MATCH($B96,'Input - Freeways'!$B$4:$B$105,0),MATCH(C$6,'Input - Freeways'!$B$4:$AG$4,0))</f>
        <v>0</v>
      </c>
      <c r="D96" s="150" t="str">
        <f t="shared" si="6"/>
        <v>0</v>
      </c>
      <c r="E96" s="150" t="str">
        <f t="shared" si="6"/>
        <v/>
      </c>
      <c r="F96" s="150" t="str">
        <f t="shared" si="6"/>
        <v/>
      </c>
      <c r="G96" s="150" t="str">
        <f t="shared" si="6"/>
        <v/>
      </c>
      <c r="H96" s="150" t="str">
        <f t="shared" si="6"/>
        <v/>
      </c>
      <c r="J96" s="689">
        <f>'Input - Freeways'!$C94</f>
        <v>0</v>
      </c>
      <c r="K96" s="406">
        <f>'Input - Freeways'!$D94</f>
        <v>0</v>
      </c>
      <c r="L96" s="267">
        <f>'Input - Freeways'!$E94</f>
        <v>0</v>
      </c>
      <c r="M96" s="691" t="str">
        <f>'Input - Freeways'!$F94</f>
        <v/>
      </c>
      <c r="N96" s="391" t="str" cm="1">
        <f t="array" aca="1" ref="N96" ca="1">_xlfn.SWITCH(fwy_moe_type,"DCM",AVERAGEIFS('VISSIM DCP Outputs'!$D:$D, 'VISSIM DCP Outputs'!$B:$B, $E$3,'VISSIM DCP Outputs'!$C:$C,$C96),"Link Eval","--")</f>
        <v>--</v>
      </c>
      <c r="O96" s="264" t="str" cm="1">
        <f t="array" aca="1" ref="O96" ca="1">_xlfn.SWITCH(fwy_moe_type,"DCM",AVERAGEIFS('VISSIM DCP Outputs'!$G:$G, 'VISSIM DCP Outputs'!$B:$B, $E$3,'VISSIM DCP Outputs'!$C:$C,$C96),"Link Eval","--")</f>
        <v>--</v>
      </c>
      <c r="P96" s="695" t="str">
        <f t="shared" ca="1" si="8"/>
        <v>--</v>
      </c>
      <c r="Q96" s="264" t="str">
        <f t="shared" ca="1" si="9"/>
        <v>--</v>
      </c>
      <c r="R96" s="378" t="str">
        <f t="shared" ca="1" si="10"/>
        <v>--</v>
      </c>
      <c r="T96" s="667" t="str">
        <f ca="1">IFERROR(AVERAGEIFS('VISSIM Link Segment Outputs'!$M:$M, 'VISSIM DCP Outputs'!$B:$B, $G$3,'VISSIM Link Segment Outputs'!$A:$A, "AVG",'VISSIM Link Segment Outputs'!$D:$D, D96),"")</f>
        <v/>
      </c>
      <c r="U96" s="667" t="str">
        <f ca="1">IFERROR(AVERAGEIFS('VISSIM Link Segment Outputs'!$M:$M, 'VISSIM DCP Outputs'!$B:$B, $G$3,'VISSIM Link Segment Outputs'!$A:$A, "AVG",'VISSIM Link Segment Outputs'!$D:$D, E96),"")</f>
        <v/>
      </c>
      <c r="V96" s="667" t="str">
        <f ca="1">IFERROR(AVERAGEIFS('VISSIM Link Segment Outputs'!$M:$M, 'VISSIM DCP Outputs'!$B:$B, $G$3,'VISSIM Link Segment Outputs'!$A:$A, "AVG",'VISSIM Link Segment Outputs'!$D:$D, F96),"")</f>
        <v/>
      </c>
      <c r="W96" s="667" t="str">
        <f ca="1">IFERROR(AVERAGEIFS('VISSIM Link Segment Outputs'!$M:$M, 'VISSIM DCP Outputs'!$B:$B, $G$3,'VISSIM Link Segment Outputs'!$A:$A, "AVG",'VISSIM Link Segment Outputs'!$D:$D, G96),"")</f>
        <v/>
      </c>
      <c r="X96" s="667" t="str">
        <f ca="1">IFERROR(AVERAGEIFS('VISSIM Link Segment Outputs'!$M:$M, 'VISSIM DCP Outputs'!$B:$B, $G$3,'VISSIM Link Segment Outputs'!$A:$A, "AVG",'VISSIM Link Segment Outputs'!$D:$D, H96),"")</f>
        <v/>
      </c>
      <c r="Y96" s="446"/>
      <c r="Z96" s="445" t="str">
        <f>IFERROR(AVERAGEIFS('VISSIM Link Segment Outputs'!$I:$I, 'VISSIM DCP Outputs'!$B:$B, $G$3, 'VISSIM Link Segment Outputs'!$A:$A, "AVG",'VISSIM Link Segment Outputs'!$D:$D, D96),"")</f>
        <v/>
      </c>
      <c r="AA96" s="445" t="str">
        <f>IFERROR(AVERAGEIFS('VISSIM Link Segment Outputs'!$I:$I, 'VISSIM DCP Outputs'!$B:$B, $G$3, 'VISSIM Link Segment Outputs'!$A:$A, "AVG",'VISSIM Link Segment Outputs'!$D:$D, E96),"")</f>
        <v/>
      </c>
      <c r="AB96" s="445" t="str">
        <f>IFERROR(AVERAGEIFS('VISSIM Link Segment Outputs'!$I:$I, 'VISSIM DCP Outputs'!$B:$B, $G$3, 'VISSIM Link Segment Outputs'!$A:$A, "AVG",'VISSIM Link Segment Outputs'!$D:$D, F96),"")</f>
        <v/>
      </c>
      <c r="AC96" s="445" t="str">
        <f>IFERROR(AVERAGEIFS('VISSIM Link Segment Outputs'!$I:$I, 'VISSIM DCP Outputs'!$B:$B, $G$3, 'VISSIM Link Segment Outputs'!$A:$A, "AVG",'VISSIM Link Segment Outputs'!$D:$D, G96),"")</f>
        <v/>
      </c>
      <c r="AD96" s="445" t="str">
        <f>IFERROR(AVERAGEIFS('VISSIM Link Segment Outputs'!$I:$I, 'VISSIM DCP Outputs'!$B:$B, $G$3, 'VISSIM Link Segment Outputs'!$A:$A, "AVG",'VISSIM Link Segment Outputs'!$D:$D, H96),"")</f>
        <v/>
      </c>
      <c r="AE96" s="446"/>
      <c r="AF96" s="445" t="str">
        <f>IFERROR(AVERAGEIFS('VISSIM Link Segment Outputs'!$E:$E, 'VISSIM DCP Outputs'!$B:$B, $G$3, 'VISSIM Link Segment Outputs'!$A:$A, "AVG",'VISSIM Link Segment Outputs'!$D:$D, D96),"")</f>
        <v/>
      </c>
      <c r="AG96" s="445" t="str">
        <f>IFERROR(AVERAGEIFS('VISSIM Link Segment Outputs'!$E:$E, 'VISSIM DCP Outputs'!$B:$B, $G$3, 'VISSIM Link Segment Outputs'!$A:$A, "AVG",'VISSIM Link Segment Outputs'!$D:$D, E96),"")</f>
        <v/>
      </c>
      <c r="AH96" s="445" t="str">
        <f>IFERROR(AVERAGEIFS('VISSIM Link Segment Outputs'!$E:$E, 'VISSIM DCP Outputs'!$B:$B, $G$3, 'VISSIM Link Segment Outputs'!$A:$A, "AVG",'VISSIM Link Segment Outputs'!$D:$D, F96),"")</f>
        <v/>
      </c>
      <c r="AI96" s="445" t="str">
        <f>IFERROR(AVERAGEIFS('VISSIM Link Segment Outputs'!$E:$E, 'VISSIM DCP Outputs'!$B:$B, $G$3, 'VISSIM Link Segment Outputs'!$A:$A, "AVG",'VISSIM Link Segment Outputs'!$D:$D, G96),"")</f>
        <v/>
      </c>
      <c r="AJ96" s="445" t="str">
        <f>IFERROR(AVERAGEIFS('VISSIM Link Segment Outputs'!$E:$E, 'VISSIM DCP Outputs'!$B:$B, $G$3, 'VISSIM Link Segment Outputs'!$A:$A, "AVG",'VISSIM Link Segment Outputs'!$D:$D, H96),"")</f>
        <v/>
      </c>
      <c r="AL96" s="667">
        <f ca="1">IFERROR(SUMIFS('VISSIM Link Segment Outputs'!$Q:$Q, 'VISSIM DCP Outputs'!$B:$B, $G$3, 'VISSIM Link Segment Outputs'!$A:$A, "AVG",'VISSIM Link Segment Outputs'!$D:$D, D96),"")</f>
        <v>0</v>
      </c>
      <c r="AM96" s="667">
        <f ca="1">IFERROR(SUMIFS('VISSIM Link Segment Outputs'!$Q:$Q, 'VISSIM DCP Outputs'!$B:$B, $G$3, 'VISSIM Link Segment Outputs'!$A:$A, "AVG",'VISSIM Link Segment Outputs'!$D:$D, E96),"")</f>
        <v>0</v>
      </c>
      <c r="AN96" s="667">
        <f ca="1">IFERROR(SUMIFS('VISSIM Link Segment Outputs'!$Q:$Q, 'VISSIM DCP Outputs'!$B:$B, $G$3, 'VISSIM Link Segment Outputs'!$A:$A, "AVG",'VISSIM Link Segment Outputs'!$D:$D, F96),"")</f>
        <v>0</v>
      </c>
      <c r="AO96" s="667">
        <f ca="1">IFERROR(SUMIFS('VISSIM Link Segment Outputs'!$Q:$Q, 'VISSIM DCP Outputs'!$B:$B, $G$3, 'VISSIM Link Segment Outputs'!$A:$A, "AVG",'VISSIM Link Segment Outputs'!$D:$D, G96),"")</f>
        <v>0</v>
      </c>
      <c r="AP96" s="667">
        <f ca="1">IFERROR(SUMIFS('VISSIM Link Segment Outputs'!$Q:$Q, 'VISSIM DCP Outputs'!$B:$B, $G$3, 'VISSIM Link Segment Outputs'!$A:$A, "AVG",'VISSIM Link Segment Outputs'!$D:$D, H96),"")</f>
        <v>0</v>
      </c>
      <c r="AR96" s="696" t="str">
        <f ca="1">IFERROR(AVERAGEIFS('VISSIM Link Segment Outputs'!$R:$R, 'VISSIM Link Segment Outputs'!$A:$A, "AVG",'VISSIM Link Segment Outputs'!$D:$D, D96),"")</f>
        <v/>
      </c>
    </row>
    <row r="97" spans="1:44" s="547" customFormat="1" x14ac:dyDescent="0.35">
      <c r="A97" s="551" t="str">
        <f t="shared" si="11"/>
        <v>H</v>
      </c>
      <c r="B97" s="150">
        <f>'Input - Freeways'!$B95</f>
        <v>91</v>
      </c>
      <c r="C97" s="150">
        <f>INDEX('Input - Freeways'!$B$4:$AG$105,MATCH($B97,'Input - Freeways'!$B$4:$B$105,0),MATCH(C$6,'Input - Freeways'!$B$4:$AG$4,0))</f>
        <v>0</v>
      </c>
      <c r="D97" s="150" t="str">
        <f t="shared" si="6"/>
        <v>0</v>
      </c>
      <c r="E97" s="150" t="str">
        <f t="shared" si="6"/>
        <v/>
      </c>
      <c r="F97" s="150" t="str">
        <f t="shared" si="6"/>
        <v/>
      </c>
      <c r="G97" s="150" t="str">
        <f t="shared" si="6"/>
        <v/>
      </c>
      <c r="H97" s="150" t="str">
        <f t="shared" si="6"/>
        <v/>
      </c>
      <c r="J97" s="689">
        <f>'Input - Freeways'!$C95</f>
        <v>0</v>
      </c>
      <c r="K97" s="406">
        <f>'Input - Freeways'!$D95</f>
        <v>0</v>
      </c>
      <c r="L97" s="267">
        <f>'Input - Freeways'!$E95</f>
        <v>0</v>
      </c>
      <c r="M97" s="691" t="str">
        <f>'Input - Freeways'!$F95</f>
        <v/>
      </c>
      <c r="N97" s="391" t="str" cm="1">
        <f t="array" aca="1" ref="N97" ca="1">_xlfn.SWITCH(fwy_moe_type,"DCM",AVERAGEIFS('VISSIM DCP Outputs'!$D:$D, 'VISSIM DCP Outputs'!$B:$B, $E$3,'VISSIM DCP Outputs'!$C:$C,$C97),"Link Eval","--")</f>
        <v>--</v>
      </c>
      <c r="O97" s="264" t="str" cm="1">
        <f t="array" aca="1" ref="O97" ca="1">_xlfn.SWITCH(fwy_moe_type,"DCM",AVERAGEIFS('VISSIM DCP Outputs'!$G:$G, 'VISSIM DCP Outputs'!$B:$B, $E$3,'VISSIM DCP Outputs'!$C:$C,$C97),"Link Eval","--")</f>
        <v>--</v>
      </c>
      <c r="P97" s="695" t="str">
        <f t="shared" ca="1" si="8"/>
        <v>--</v>
      </c>
      <c r="Q97" s="264" t="str">
        <f t="shared" ca="1" si="9"/>
        <v>--</v>
      </c>
      <c r="R97" s="378" t="str">
        <f t="shared" ca="1" si="10"/>
        <v>--</v>
      </c>
      <c r="T97" s="667" t="str">
        <f ca="1">IFERROR(AVERAGEIFS('VISSIM Link Segment Outputs'!$M:$M, 'VISSIM DCP Outputs'!$B:$B, $G$3,'VISSIM Link Segment Outputs'!$A:$A, "AVG",'VISSIM Link Segment Outputs'!$D:$D, D97),"")</f>
        <v/>
      </c>
      <c r="U97" s="667" t="str">
        <f ca="1">IFERROR(AVERAGEIFS('VISSIM Link Segment Outputs'!$M:$M, 'VISSIM DCP Outputs'!$B:$B, $G$3,'VISSIM Link Segment Outputs'!$A:$A, "AVG",'VISSIM Link Segment Outputs'!$D:$D, E97),"")</f>
        <v/>
      </c>
      <c r="V97" s="667" t="str">
        <f ca="1">IFERROR(AVERAGEIFS('VISSIM Link Segment Outputs'!$M:$M, 'VISSIM DCP Outputs'!$B:$B, $G$3,'VISSIM Link Segment Outputs'!$A:$A, "AVG",'VISSIM Link Segment Outputs'!$D:$D, F97),"")</f>
        <v/>
      </c>
      <c r="W97" s="667" t="str">
        <f ca="1">IFERROR(AVERAGEIFS('VISSIM Link Segment Outputs'!$M:$M, 'VISSIM DCP Outputs'!$B:$B, $G$3,'VISSIM Link Segment Outputs'!$A:$A, "AVG",'VISSIM Link Segment Outputs'!$D:$D, G97),"")</f>
        <v/>
      </c>
      <c r="X97" s="667" t="str">
        <f ca="1">IFERROR(AVERAGEIFS('VISSIM Link Segment Outputs'!$M:$M, 'VISSIM DCP Outputs'!$B:$B, $G$3,'VISSIM Link Segment Outputs'!$A:$A, "AVG",'VISSIM Link Segment Outputs'!$D:$D, H97),"")</f>
        <v/>
      </c>
      <c r="Y97" s="446"/>
      <c r="Z97" s="445" t="str">
        <f>IFERROR(AVERAGEIFS('VISSIM Link Segment Outputs'!$I:$I, 'VISSIM DCP Outputs'!$B:$B, $G$3, 'VISSIM Link Segment Outputs'!$A:$A, "AVG",'VISSIM Link Segment Outputs'!$D:$D, D97),"")</f>
        <v/>
      </c>
      <c r="AA97" s="445" t="str">
        <f>IFERROR(AVERAGEIFS('VISSIM Link Segment Outputs'!$I:$I, 'VISSIM DCP Outputs'!$B:$B, $G$3, 'VISSIM Link Segment Outputs'!$A:$A, "AVG",'VISSIM Link Segment Outputs'!$D:$D, E97),"")</f>
        <v/>
      </c>
      <c r="AB97" s="445" t="str">
        <f>IFERROR(AVERAGEIFS('VISSIM Link Segment Outputs'!$I:$I, 'VISSIM DCP Outputs'!$B:$B, $G$3, 'VISSIM Link Segment Outputs'!$A:$A, "AVG",'VISSIM Link Segment Outputs'!$D:$D, F97),"")</f>
        <v/>
      </c>
      <c r="AC97" s="445" t="str">
        <f>IFERROR(AVERAGEIFS('VISSIM Link Segment Outputs'!$I:$I, 'VISSIM DCP Outputs'!$B:$B, $G$3, 'VISSIM Link Segment Outputs'!$A:$A, "AVG",'VISSIM Link Segment Outputs'!$D:$D, G97),"")</f>
        <v/>
      </c>
      <c r="AD97" s="445" t="str">
        <f>IFERROR(AVERAGEIFS('VISSIM Link Segment Outputs'!$I:$I, 'VISSIM DCP Outputs'!$B:$B, $G$3, 'VISSIM Link Segment Outputs'!$A:$A, "AVG",'VISSIM Link Segment Outputs'!$D:$D, H97),"")</f>
        <v/>
      </c>
      <c r="AE97" s="446"/>
      <c r="AF97" s="445" t="str">
        <f>IFERROR(AVERAGEIFS('VISSIM Link Segment Outputs'!$E:$E, 'VISSIM DCP Outputs'!$B:$B, $G$3, 'VISSIM Link Segment Outputs'!$A:$A, "AVG",'VISSIM Link Segment Outputs'!$D:$D, D97),"")</f>
        <v/>
      </c>
      <c r="AG97" s="445" t="str">
        <f>IFERROR(AVERAGEIFS('VISSIM Link Segment Outputs'!$E:$E, 'VISSIM DCP Outputs'!$B:$B, $G$3, 'VISSIM Link Segment Outputs'!$A:$A, "AVG",'VISSIM Link Segment Outputs'!$D:$D, E97),"")</f>
        <v/>
      </c>
      <c r="AH97" s="445" t="str">
        <f>IFERROR(AVERAGEIFS('VISSIM Link Segment Outputs'!$E:$E, 'VISSIM DCP Outputs'!$B:$B, $G$3, 'VISSIM Link Segment Outputs'!$A:$A, "AVG",'VISSIM Link Segment Outputs'!$D:$D, F97),"")</f>
        <v/>
      </c>
      <c r="AI97" s="445" t="str">
        <f>IFERROR(AVERAGEIFS('VISSIM Link Segment Outputs'!$E:$E, 'VISSIM DCP Outputs'!$B:$B, $G$3, 'VISSIM Link Segment Outputs'!$A:$A, "AVG",'VISSIM Link Segment Outputs'!$D:$D, G97),"")</f>
        <v/>
      </c>
      <c r="AJ97" s="445" t="str">
        <f>IFERROR(AVERAGEIFS('VISSIM Link Segment Outputs'!$E:$E, 'VISSIM DCP Outputs'!$B:$B, $G$3, 'VISSIM Link Segment Outputs'!$A:$A, "AVG",'VISSIM Link Segment Outputs'!$D:$D, H97),"")</f>
        <v/>
      </c>
      <c r="AL97" s="667">
        <f ca="1">IFERROR(SUMIFS('VISSIM Link Segment Outputs'!$Q:$Q, 'VISSIM DCP Outputs'!$B:$B, $G$3, 'VISSIM Link Segment Outputs'!$A:$A, "AVG",'VISSIM Link Segment Outputs'!$D:$D, D97),"")</f>
        <v>0</v>
      </c>
      <c r="AM97" s="667">
        <f ca="1">IFERROR(SUMIFS('VISSIM Link Segment Outputs'!$Q:$Q, 'VISSIM DCP Outputs'!$B:$B, $G$3, 'VISSIM Link Segment Outputs'!$A:$A, "AVG",'VISSIM Link Segment Outputs'!$D:$D, E97),"")</f>
        <v>0</v>
      </c>
      <c r="AN97" s="667">
        <f ca="1">IFERROR(SUMIFS('VISSIM Link Segment Outputs'!$Q:$Q, 'VISSIM DCP Outputs'!$B:$B, $G$3, 'VISSIM Link Segment Outputs'!$A:$A, "AVG",'VISSIM Link Segment Outputs'!$D:$D, F97),"")</f>
        <v>0</v>
      </c>
      <c r="AO97" s="667">
        <f ca="1">IFERROR(SUMIFS('VISSIM Link Segment Outputs'!$Q:$Q, 'VISSIM DCP Outputs'!$B:$B, $G$3, 'VISSIM Link Segment Outputs'!$A:$A, "AVG",'VISSIM Link Segment Outputs'!$D:$D, G97),"")</f>
        <v>0</v>
      </c>
      <c r="AP97" s="667">
        <f ca="1">IFERROR(SUMIFS('VISSIM Link Segment Outputs'!$Q:$Q, 'VISSIM DCP Outputs'!$B:$B, $G$3, 'VISSIM Link Segment Outputs'!$A:$A, "AVG",'VISSIM Link Segment Outputs'!$D:$D, H97),"")</f>
        <v>0</v>
      </c>
      <c r="AR97" s="696" t="str">
        <f ca="1">IFERROR(AVERAGEIFS('VISSIM Link Segment Outputs'!$R:$R, 'VISSIM Link Segment Outputs'!$A:$A, "AVG",'VISSIM Link Segment Outputs'!$D:$D, D97),"")</f>
        <v/>
      </c>
    </row>
    <row r="98" spans="1:44" s="547" customFormat="1" x14ac:dyDescent="0.35">
      <c r="A98" s="551" t="str">
        <f t="shared" si="11"/>
        <v>H</v>
      </c>
      <c r="B98" s="150">
        <f>'Input - Freeways'!$B96</f>
        <v>92</v>
      </c>
      <c r="C98" s="150">
        <f>INDEX('Input - Freeways'!$B$4:$AG$105,MATCH($B98,'Input - Freeways'!$B$4:$B$105,0),MATCH(C$6,'Input - Freeways'!$B$4:$AG$4,0))</f>
        <v>0</v>
      </c>
      <c r="D98" s="150" t="str">
        <f t="shared" si="6"/>
        <v>0</v>
      </c>
      <c r="E98" s="150" t="str">
        <f t="shared" si="6"/>
        <v/>
      </c>
      <c r="F98" s="150" t="str">
        <f t="shared" si="6"/>
        <v/>
      </c>
      <c r="G98" s="150" t="str">
        <f t="shared" si="6"/>
        <v/>
      </c>
      <c r="H98" s="150" t="str">
        <f t="shared" si="6"/>
        <v/>
      </c>
      <c r="J98" s="689">
        <f>'Input - Freeways'!$C96</f>
        <v>0</v>
      </c>
      <c r="K98" s="406">
        <f>'Input - Freeways'!$D96</f>
        <v>0</v>
      </c>
      <c r="L98" s="267">
        <f>'Input - Freeways'!$E96</f>
        <v>0</v>
      </c>
      <c r="M98" s="691" t="str">
        <f>'Input - Freeways'!$F96</f>
        <v/>
      </c>
      <c r="N98" s="391" t="str" cm="1">
        <f t="array" aca="1" ref="N98" ca="1">_xlfn.SWITCH(fwy_moe_type,"DCM",AVERAGEIFS('VISSIM DCP Outputs'!$D:$D, 'VISSIM DCP Outputs'!$B:$B, $E$3,'VISSIM DCP Outputs'!$C:$C,$C98),"Link Eval","--")</f>
        <v>--</v>
      </c>
      <c r="O98" s="264" t="str" cm="1">
        <f t="array" aca="1" ref="O98" ca="1">_xlfn.SWITCH(fwy_moe_type,"DCM",AVERAGEIFS('VISSIM DCP Outputs'!$G:$G, 'VISSIM DCP Outputs'!$B:$B, $E$3,'VISSIM DCP Outputs'!$C:$C,$C98),"Link Eval","--")</f>
        <v>--</v>
      </c>
      <c r="P98" s="695" t="str">
        <f t="shared" ca="1" si="8"/>
        <v>--</v>
      </c>
      <c r="Q98" s="264" t="str">
        <f t="shared" ca="1" si="9"/>
        <v>--</v>
      </c>
      <c r="R98" s="378" t="str">
        <f t="shared" ca="1" si="10"/>
        <v>--</v>
      </c>
      <c r="T98" s="667" t="str">
        <f ca="1">IFERROR(AVERAGEIFS('VISSIM Link Segment Outputs'!$M:$M, 'VISSIM DCP Outputs'!$B:$B, $G$3,'VISSIM Link Segment Outputs'!$A:$A, "AVG",'VISSIM Link Segment Outputs'!$D:$D, D98),"")</f>
        <v/>
      </c>
      <c r="U98" s="667" t="str">
        <f ca="1">IFERROR(AVERAGEIFS('VISSIM Link Segment Outputs'!$M:$M, 'VISSIM DCP Outputs'!$B:$B, $G$3,'VISSIM Link Segment Outputs'!$A:$A, "AVG",'VISSIM Link Segment Outputs'!$D:$D, E98),"")</f>
        <v/>
      </c>
      <c r="V98" s="667" t="str">
        <f ca="1">IFERROR(AVERAGEIFS('VISSIM Link Segment Outputs'!$M:$M, 'VISSIM DCP Outputs'!$B:$B, $G$3,'VISSIM Link Segment Outputs'!$A:$A, "AVG",'VISSIM Link Segment Outputs'!$D:$D, F98),"")</f>
        <v/>
      </c>
      <c r="W98" s="667" t="str">
        <f ca="1">IFERROR(AVERAGEIFS('VISSIM Link Segment Outputs'!$M:$M, 'VISSIM DCP Outputs'!$B:$B, $G$3,'VISSIM Link Segment Outputs'!$A:$A, "AVG",'VISSIM Link Segment Outputs'!$D:$D, G98),"")</f>
        <v/>
      </c>
      <c r="X98" s="667" t="str">
        <f ca="1">IFERROR(AVERAGEIFS('VISSIM Link Segment Outputs'!$M:$M, 'VISSIM DCP Outputs'!$B:$B, $G$3,'VISSIM Link Segment Outputs'!$A:$A, "AVG",'VISSIM Link Segment Outputs'!$D:$D, H98),"")</f>
        <v/>
      </c>
      <c r="Y98" s="446"/>
      <c r="Z98" s="445" t="str">
        <f>IFERROR(AVERAGEIFS('VISSIM Link Segment Outputs'!$I:$I, 'VISSIM DCP Outputs'!$B:$B, $G$3, 'VISSIM Link Segment Outputs'!$A:$A, "AVG",'VISSIM Link Segment Outputs'!$D:$D, D98),"")</f>
        <v/>
      </c>
      <c r="AA98" s="445" t="str">
        <f>IFERROR(AVERAGEIFS('VISSIM Link Segment Outputs'!$I:$I, 'VISSIM DCP Outputs'!$B:$B, $G$3, 'VISSIM Link Segment Outputs'!$A:$A, "AVG",'VISSIM Link Segment Outputs'!$D:$D, E98),"")</f>
        <v/>
      </c>
      <c r="AB98" s="445" t="str">
        <f>IFERROR(AVERAGEIFS('VISSIM Link Segment Outputs'!$I:$I, 'VISSIM DCP Outputs'!$B:$B, $G$3, 'VISSIM Link Segment Outputs'!$A:$A, "AVG",'VISSIM Link Segment Outputs'!$D:$D, F98),"")</f>
        <v/>
      </c>
      <c r="AC98" s="445" t="str">
        <f>IFERROR(AVERAGEIFS('VISSIM Link Segment Outputs'!$I:$I, 'VISSIM DCP Outputs'!$B:$B, $G$3, 'VISSIM Link Segment Outputs'!$A:$A, "AVG",'VISSIM Link Segment Outputs'!$D:$D, G98),"")</f>
        <v/>
      </c>
      <c r="AD98" s="445" t="str">
        <f>IFERROR(AVERAGEIFS('VISSIM Link Segment Outputs'!$I:$I, 'VISSIM DCP Outputs'!$B:$B, $G$3, 'VISSIM Link Segment Outputs'!$A:$A, "AVG",'VISSIM Link Segment Outputs'!$D:$D, H98),"")</f>
        <v/>
      </c>
      <c r="AE98" s="446"/>
      <c r="AF98" s="445" t="str">
        <f>IFERROR(AVERAGEIFS('VISSIM Link Segment Outputs'!$E:$E, 'VISSIM DCP Outputs'!$B:$B, $G$3, 'VISSIM Link Segment Outputs'!$A:$A, "AVG",'VISSIM Link Segment Outputs'!$D:$D, D98),"")</f>
        <v/>
      </c>
      <c r="AG98" s="445" t="str">
        <f>IFERROR(AVERAGEIFS('VISSIM Link Segment Outputs'!$E:$E, 'VISSIM DCP Outputs'!$B:$B, $G$3, 'VISSIM Link Segment Outputs'!$A:$A, "AVG",'VISSIM Link Segment Outputs'!$D:$D, E98),"")</f>
        <v/>
      </c>
      <c r="AH98" s="445" t="str">
        <f>IFERROR(AVERAGEIFS('VISSIM Link Segment Outputs'!$E:$E, 'VISSIM DCP Outputs'!$B:$B, $G$3, 'VISSIM Link Segment Outputs'!$A:$A, "AVG",'VISSIM Link Segment Outputs'!$D:$D, F98),"")</f>
        <v/>
      </c>
      <c r="AI98" s="445" t="str">
        <f>IFERROR(AVERAGEIFS('VISSIM Link Segment Outputs'!$E:$E, 'VISSIM DCP Outputs'!$B:$B, $G$3, 'VISSIM Link Segment Outputs'!$A:$A, "AVG",'VISSIM Link Segment Outputs'!$D:$D, G98),"")</f>
        <v/>
      </c>
      <c r="AJ98" s="445" t="str">
        <f>IFERROR(AVERAGEIFS('VISSIM Link Segment Outputs'!$E:$E, 'VISSIM DCP Outputs'!$B:$B, $G$3, 'VISSIM Link Segment Outputs'!$A:$A, "AVG",'VISSIM Link Segment Outputs'!$D:$D, H98),"")</f>
        <v/>
      </c>
      <c r="AL98" s="667">
        <f ca="1">IFERROR(SUMIFS('VISSIM Link Segment Outputs'!$Q:$Q, 'VISSIM DCP Outputs'!$B:$B, $G$3, 'VISSIM Link Segment Outputs'!$A:$A, "AVG",'VISSIM Link Segment Outputs'!$D:$D, D98),"")</f>
        <v>0</v>
      </c>
      <c r="AM98" s="667">
        <f ca="1">IFERROR(SUMIFS('VISSIM Link Segment Outputs'!$Q:$Q, 'VISSIM DCP Outputs'!$B:$B, $G$3, 'VISSIM Link Segment Outputs'!$A:$A, "AVG",'VISSIM Link Segment Outputs'!$D:$D, E98),"")</f>
        <v>0</v>
      </c>
      <c r="AN98" s="667">
        <f ca="1">IFERROR(SUMIFS('VISSIM Link Segment Outputs'!$Q:$Q, 'VISSIM DCP Outputs'!$B:$B, $G$3, 'VISSIM Link Segment Outputs'!$A:$A, "AVG",'VISSIM Link Segment Outputs'!$D:$D, F98),"")</f>
        <v>0</v>
      </c>
      <c r="AO98" s="667">
        <f ca="1">IFERROR(SUMIFS('VISSIM Link Segment Outputs'!$Q:$Q, 'VISSIM DCP Outputs'!$B:$B, $G$3, 'VISSIM Link Segment Outputs'!$A:$A, "AVG",'VISSIM Link Segment Outputs'!$D:$D, G98),"")</f>
        <v>0</v>
      </c>
      <c r="AP98" s="667">
        <f ca="1">IFERROR(SUMIFS('VISSIM Link Segment Outputs'!$Q:$Q, 'VISSIM DCP Outputs'!$B:$B, $G$3, 'VISSIM Link Segment Outputs'!$A:$A, "AVG",'VISSIM Link Segment Outputs'!$D:$D, H98),"")</f>
        <v>0</v>
      </c>
      <c r="AR98" s="696" t="str">
        <f ca="1">IFERROR(AVERAGEIFS('VISSIM Link Segment Outputs'!$R:$R, 'VISSIM Link Segment Outputs'!$A:$A, "AVG",'VISSIM Link Segment Outputs'!$D:$D, D98),"")</f>
        <v/>
      </c>
    </row>
    <row r="99" spans="1:44" s="547" customFormat="1" x14ac:dyDescent="0.35">
      <c r="A99" s="551" t="str">
        <f t="shared" si="11"/>
        <v>H</v>
      </c>
      <c r="B99" s="150">
        <f>'Input - Freeways'!$B97</f>
        <v>93</v>
      </c>
      <c r="C99" s="150">
        <f>INDEX('Input - Freeways'!$B$4:$AG$105,MATCH($B99,'Input - Freeways'!$B$4:$B$105,0),MATCH(C$6,'Input - Freeways'!$B$4:$AG$4,0))</f>
        <v>0</v>
      </c>
      <c r="D99" s="150" t="str">
        <f t="shared" si="6"/>
        <v>0</v>
      </c>
      <c r="E99" s="150" t="str">
        <f t="shared" si="6"/>
        <v/>
      </c>
      <c r="F99" s="150" t="str">
        <f t="shared" si="6"/>
        <v/>
      </c>
      <c r="G99" s="150" t="str">
        <f t="shared" si="6"/>
        <v/>
      </c>
      <c r="H99" s="150" t="str">
        <f t="shared" si="6"/>
        <v/>
      </c>
      <c r="J99" s="689">
        <f>'Input - Freeways'!$C97</f>
        <v>0</v>
      </c>
      <c r="K99" s="406">
        <f>'Input - Freeways'!$D97</f>
        <v>0</v>
      </c>
      <c r="L99" s="267">
        <f>'Input - Freeways'!$E97</f>
        <v>0</v>
      </c>
      <c r="M99" s="691" t="str">
        <f>'Input - Freeways'!$F97</f>
        <v/>
      </c>
      <c r="N99" s="391" t="str" cm="1">
        <f t="array" aca="1" ref="N99" ca="1">_xlfn.SWITCH(fwy_moe_type,"DCM",AVERAGEIFS('VISSIM DCP Outputs'!$D:$D, 'VISSIM DCP Outputs'!$B:$B, $E$3,'VISSIM DCP Outputs'!$C:$C,$C99),"Link Eval","--")</f>
        <v>--</v>
      </c>
      <c r="O99" s="264" t="str" cm="1">
        <f t="array" aca="1" ref="O99" ca="1">_xlfn.SWITCH(fwy_moe_type,"DCM",AVERAGEIFS('VISSIM DCP Outputs'!$G:$G, 'VISSIM DCP Outputs'!$B:$B, $E$3,'VISSIM DCP Outputs'!$C:$C,$C99),"Link Eval","--")</f>
        <v>--</v>
      </c>
      <c r="P99" s="695" t="str">
        <f t="shared" ca="1" si="8"/>
        <v>--</v>
      </c>
      <c r="Q99" s="264" t="str">
        <f t="shared" ca="1" si="9"/>
        <v>--</v>
      </c>
      <c r="R99" s="378" t="str">
        <f t="shared" ca="1" si="10"/>
        <v>--</v>
      </c>
      <c r="T99" s="667" t="str">
        <f ca="1">IFERROR(AVERAGEIFS('VISSIM Link Segment Outputs'!$M:$M, 'VISSIM DCP Outputs'!$B:$B, $G$3,'VISSIM Link Segment Outputs'!$A:$A, "AVG",'VISSIM Link Segment Outputs'!$D:$D, D99),"")</f>
        <v/>
      </c>
      <c r="U99" s="667" t="str">
        <f ca="1">IFERROR(AVERAGEIFS('VISSIM Link Segment Outputs'!$M:$M, 'VISSIM DCP Outputs'!$B:$B, $G$3,'VISSIM Link Segment Outputs'!$A:$A, "AVG",'VISSIM Link Segment Outputs'!$D:$D, E99),"")</f>
        <v/>
      </c>
      <c r="V99" s="667" t="str">
        <f ca="1">IFERROR(AVERAGEIFS('VISSIM Link Segment Outputs'!$M:$M, 'VISSIM DCP Outputs'!$B:$B, $G$3,'VISSIM Link Segment Outputs'!$A:$A, "AVG",'VISSIM Link Segment Outputs'!$D:$D, F99),"")</f>
        <v/>
      </c>
      <c r="W99" s="667" t="str">
        <f ca="1">IFERROR(AVERAGEIFS('VISSIM Link Segment Outputs'!$M:$M, 'VISSIM DCP Outputs'!$B:$B, $G$3,'VISSIM Link Segment Outputs'!$A:$A, "AVG",'VISSIM Link Segment Outputs'!$D:$D, G99),"")</f>
        <v/>
      </c>
      <c r="X99" s="667" t="str">
        <f ca="1">IFERROR(AVERAGEIFS('VISSIM Link Segment Outputs'!$M:$M, 'VISSIM DCP Outputs'!$B:$B, $G$3,'VISSIM Link Segment Outputs'!$A:$A, "AVG",'VISSIM Link Segment Outputs'!$D:$D, H99),"")</f>
        <v/>
      </c>
      <c r="Y99" s="446"/>
      <c r="Z99" s="445" t="str">
        <f>IFERROR(AVERAGEIFS('VISSIM Link Segment Outputs'!$I:$I, 'VISSIM DCP Outputs'!$B:$B, $G$3, 'VISSIM Link Segment Outputs'!$A:$A, "AVG",'VISSIM Link Segment Outputs'!$D:$D, D99),"")</f>
        <v/>
      </c>
      <c r="AA99" s="445" t="str">
        <f>IFERROR(AVERAGEIFS('VISSIM Link Segment Outputs'!$I:$I, 'VISSIM DCP Outputs'!$B:$B, $G$3, 'VISSIM Link Segment Outputs'!$A:$A, "AVG",'VISSIM Link Segment Outputs'!$D:$D, E99),"")</f>
        <v/>
      </c>
      <c r="AB99" s="445" t="str">
        <f>IFERROR(AVERAGEIFS('VISSIM Link Segment Outputs'!$I:$I, 'VISSIM DCP Outputs'!$B:$B, $G$3, 'VISSIM Link Segment Outputs'!$A:$A, "AVG",'VISSIM Link Segment Outputs'!$D:$D, F99),"")</f>
        <v/>
      </c>
      <c r="AC99" s="445" t="str">
        <f>IFERROR(AVERAGEIFS('VISSIM Link Segment Outputs'!$I:$I, 'VISSIM DCP Outputs'!$B:$B, $G$3, 'VISSIM Link Segment Outputs'!$A:$A, "AVG",'VISSIM Link Segment Outputs'!$D:$D, G99),"")</f>
        <v/>
      </c>
      <c r="AD99" s="445" t="str">
        <f>IFERROR(AVERAGEIFS('VISSIM Link Segment Outputs'!$I:$I, 'VISSIM DCP Outputs'!$B:$B, $G$3, 'VISSIM Link Segment Outputs'!$A:$A, "AVG",'VISSIM Link Segment Outputs'!$D:$D, H99),"")</f>
        <v/>
      </c>
      <c r="AE99" s="446"/>
      <c r="AF99" s="445" t="str">
        <f>IFERROR(AVERAGEIFS('VISSIM Link Segment Outputs'!$E:$E, 'VISSIM DCP Outputs'!$B:$B, $G$3, 'VISSIM Link Segment Outputs'!$A:$A, "AVG",'VISSIM Link Segment Outputs'!$D:$D, D99),"")</f>
        <v/>
      </c>
      <c r="AG99" s="445" t="str">
        <f>IFERROR(AVERAGEIFS('VISSIM Link Segment Outputs'!$E:$E, 'VISSIM DCP Outputs'!$B:$B, $G$3, 'VISSIM Link Segment Outputs'!$A:$A, "AVG",'VISSIM Link Segment Outputs'!$D:$D, E99),"")</f>
        <v/>
      </c>
      <c r="AH99" s="445" t="str">
        <f>IFERROR(AVERAGEIFS('VISSIM Link Segment Outputs'!$E:$E, 'VISSIM DCP Outputs'!$B:$B, $G$3, 'VISSIM Link Segment Outputs'!$A:$A, "AVG",'VISSIM Link Segment Outputs'!$D:$D, F99),"")</f>
        <v/>
      </c>
      <c r="AI99" s="445" t="str">
        <f>IFERROR(AVERAGEIFS('VISSIM Link Segment Outputs'!$E:$E, 'VISSIM DCP Outputs'!$B:$B, $G$3, 'VISSIM Link Segment Outputs'!$A:$A, "AVG",'VISSIM Link Segment Outputs'!$D:$D, G99),"")</f>
        <v/>
      </c>
      <c r="AJ99" s="445" t="str">
        <f>IFERROR(AVERAGEIFS('VISSIM Link Segment Outputs'!$E:$E, 'VISSIM DCP Outputs'!$B:$B, $G$3, 'VISSIM Link Segment Outputs'!$A:$A, "AVG",'VISSIM Link Segment Outputs'!$D:$D, H99),"")</f>
        <v/>
      </c>
      <c r="AL99" s="667">
        <f ca="1">IFERROR(SUMIFS('VISSIM Link Segment Outputs'!$Q:$Q, 'VISSIM DCP Outputs'!$B:$B, $G$3, 'VISSIM Link Segment Outputs'!$A:$A, "AVG",'VISSIM Link Segment Outputs'!$D:$D, D99),"")</f>
        <v>0</v>
      </c>
      <c r="AM99" s="667">
        <f ca="1">IFERROR(SUMIFS('VISSIM Link Segment Outputs'!$Q:$Q, 'VISSIM DCP Outputs'!$B:$B, $G$3, 'VISSIM Link Segment Outputs'!$A:$A, "AVG",'VISSIM Link Segment Outputs'!$D:$D, E99),"")</f>
        <v>0</v>
      </c>
      <c r="AN99" s="667">
        <f ca="1">IFERROR(SUMIFS('VISSIM Link Segment Outputs'!$Q:$Q, 'VISSIM DCP Outputs'!$B:$B, $G$3, 'VISSIM Link Segment Outputs'!$A:$A, "AVG",'VISSIM Link Segment Outputs'!$D:$D, F99),"")</f>
        <v>0</v>
      </c>
      <c r="AO99" s="667">
        <f ca="1">IFERROR(SUMIFS('VISSIM Link Segment Outputs'!$Q:$Q, 'VISSIM DCP Outputs'!$B:$B, $G$3, 'VISSIM Link Segment Outputs'!$A:$A, "AVG",'VISSIM Link Segment Outputs'!$D:$D, G99),"")</f>
        <v>0</v>
      </c>
      <c r="AP99" s="667">
        <f ca="1">IFERROR(SUMIFS('VISSIM Link Segment Outputs'!$Q:$Q, 'VISSIM DCP Outputs'!$B:$B, $G$3, 'VISSIM Link Segment Outputs'!$A:$A, "AVG",'VISSIM Link Segment Outputs'!$D:$D, H99),"")</f>
        <v>0</v>
      </c>
      <c r="AR99" s="696" t="str">
        <f ca="1">IFERROR(AVERAGEIFS('VISSIM Link Segment Outputs'!$R:$R, 'VISSIM Link Segment Outputs'!$A:$A, "AVG",'VISSIM Link Segment Outputs'!$D:$D, D99),"")</f>
        <v/>
      </c>
    </row>
    <row r="100" spans="1:44" s="547" customFormat="1" x14ac:dyDescent="0.35">
      <c r="A100" s="551" t="str">
        <f t="shared" si="11"/>
        <v>H</v>
      </c>
      <c r="B100" s="150">
        <f>'Input - Freeways'!$B98</f>
        <v>94</v>
      </c>
      <c r="C100" s="150">
        <f>INDEX('Input - Freeways'!$B$4:$AG$105,MATCH($B100,'Input - Freeways'!$B$4:$B$105,0),MATCH(C$6,'Input - Freeways'!$B$4:$AG$4,0))</f>
        <v>0</v>
      </c>
      <c r="D100" s="150" t="str">
        <f t="shared" si="6"/>
        <v>0</v>
      </c>
      <c r="E100" s="150" t="str">
        <f t="shared" si="6"/>
        <v/>
      </c>
      <c r="F100" s="150" t="str">
        <f t="shared" si="6"/>
        <v/>
      </c>
      <c r="G100" s="150" t="str">
        <f t="shared" si="6"/>
        <v/>
      </c>
      <c r="H100" s="150" t="str">
        <f t="shared" si="6"/>
        <v/>
      </c>
      <c r="J100" s="689">
        <f>'Input - Freeways'!$C98</f>
        <v>0</v>
      </c>
      <c r="K100" s="406">
        <f>'Input - Freeways'!$D98</f>
        <v>0</v>
      </c>
      <c r="L100" s="267">
        <f>'Input - Freeways'!$E98</f>
        <v>0</v>
      </c>
      <c r="M100" s="691" t="str">
        <f>'Input - Freeways'!$F98</f>
        <v/>
      </c>
      <c r="N100" s="391" t="str" cm="1">
        <f t="array" aca="1" ref="N100" ca="1">_xlfn.SWITCH(fwy_moe_type,"DCM",AVERAGEIFS('VISSIM DCP Outputs'!$D:$D, 'VISSIM DCP Outputs'!$B:$B, $E$3,'VISSIM DCP Outputs'!$C:$C,$C100),"Link Eval","--")</f>
        <v>--</v>
      </c>
      <c r="O100" s="264" t="str" cm="1">
        <f t="array" aca="1" ref="O100" ca="1">_xlfn.SWITCH(fwy_moe_type,"DCM",AVERAGEIFS('VISSIM DCP Outputs'!$G:$G, 'VISSIM DCP Outputs'!$B:$B, $E$3,'VISSIM DCP Outputs'!$C:$C,$C100),"Link Eval","--")</f>
        <v>--</v>
      </c>
      <c r="P100" s="695" t="str">
        <f t="shared" ca="1" si="8"/>
        <v>--</v>
      </c>
      <c r="Q100" s="264" t="str">
        <f t="shared" ca="1" si="9"/>
        <v>--</v>
      </c>
      <c r="R100" s="378" t="str">
        <f t="shared" ca="1" si="10"/>
        <v>--</v>
      </c>
      <c r="T100" s="667" t="str">
        <f ca="1">IFERROR(AVERAGEIFS('VISSIM Link Segment Outputs'!$M:$M, 'VISSIM DCP Outputs'!$B:$B, $G$3,'VISSIM Link Segment Outputs'!$A:$A, "AVG",'VISSIM Link Segment Outputs'!$D:$D, D100),"")</f>
        <v/>
      </c>
      <c r="U100" s="667" t="str">
        <f ca="1">IFERROR(AVERAGEIFS('VISSIM Link Segment Outputs'!$M:$M, 'VISSIM DCP Outputs'!$B:$B, $G$3,'VISSIM Link Segment Outputs'!$A:$A, "AVG",'VISSIM Link Segment Outputs'!$D:$D, E100),"")</f>
        <v/>
      </c>
      <c r="V100" s="667" t="str">
        <f ca="1">IFERROR(AVERAGEIFS('VISSIM Link Segment Outputs'!$M:$M, 'VISSIM DCP Outputs'!$B:$B, $G$3,'VISSIM Link Segment Outputs'!$A:$A, "AVG",'VISSIM Link Segment Outputs'!$D:$D, F100),"")</f>
        <v/>
      </c>
      <c r="W100" s="667" t="str">
        <f ca="1">IFERROR(AVERAGEIFS('VISSIM Link Segment Outputs'!$M:$M, 'VISSIM DCP Outputs'!$B:$B, $G$3,'VISSIM Link Segment Outputs'!$A:$A, "AVG",'VISSIM Link Segment Outputs'!$D:$D, G100),"")</f>
        <v/>
      </c>
      <c r="X100" s="667" t="str">
        <f ca="1">IFERROR(AVERAGEIFS('VISSIM Link Segment Outputs'!$M:$M, 'VISSIM DCP Outputs'!$B:$B, $G$3,'VISSIM Link Segment Outputs'!$A:$A, "AVG",'VISSIM Link Segment Outputs'!$D:$D, H100),"")</f>
        <v/>
      </c>
      <c r="Y100" s="446"/>
      <c r="Z100" s="445" t="str">
        <f>IFERROR(AVERAGEIFS('VISSIM Link Segment Outputs'!$I:$I, 'VISSIM DCP Outputs'!$B:$B, $G$3, 'VISSIM Link Segment Outputs'!$A:$A, "AVG",'VISSIM Link Segment Outputs'!$D:$D, D100),"")</f>
        <v/>
      </c>
      <c r="AA100" s="445" t="str">
        <f>IFERROR(AVERAGEIFS('VISSIM Link Segment Outputs'!$I:$I, 'VISSIM DCP Outputs'!$B:$B, $G$3, 'VISSIM Link Segment Outputs'!$A:$A, "AVG",'VISSIM Link Segment Outputs'!$D:$D, E100),"")</f>
        <v/>
      </c>
      <c r="AB100" s="445" t="str">
        <f>IFERROR(AVERAGEIFS('VISSIM Link Segment Outputs'!$I:$I, 'VISSIM DCP Outputs'!$B:$B, $G$3, 'VISSIM Link Segment Outputs'!$A:$A, "AVG",'VISSIM Link Segment Outputs'!$D:$D, F100),"")</f>
        <v/>
      </c>
      <c r="AC100" s="445" t="str">
        <f>IFERROR(AVERAGEIFS('VISSIM Link Segment Outputs'!$I:$I, 'VISSIM DCP Outputs'!$B:$B, $G$3, 'VISSIM Link Segment Outputs'!$A:$A, "AVG",'VISSIM Link Segment Outputs'!$D:$D, G100),"")</f>
        <v/>
      </c>
      <c r="AD100" s="445" t="str">
        <f>IFERROR(AVERAGEIFS('VISSIM Link Segment Outputs'!$I:$I, 'VISSIM DCP Outputs'!$B:$B, $G$3, 'VISSIM Link Segment Outputs'!$A:$A, "AVG",'VISSIM Link Segment Outputs'!$D:$D, H100),"")</f>
        <v/>
      </c>
      <c r="AE100" s="446"/>
      <c r="AF100" s="445" t="str">
        <f>IFERROR(AVERAGEIFS('VISSIM Link Segment Outputs'!$E:$E, 'VISSIM DCP Outputs'!$B:$B, $G$3, 'VISSIM Link Segment Outputs'!$A:$A, "AVG",'VISSIM Link Segment Outputs'!$D:$D, D100),"")</f>
        <v/>
      </c>
      <c r="AG100" s="445" t="str">
        <f>IFERROR(AVERAGEIFS('VISSIM Link Segment Outputs'!$E:$E, 'VISSIM DCP Outputs'!$B:$B, $G$3, 'VISSIM Link Segment Outputs'!$A:$A, "AVG",'VISSIM Link Segment Outputs'!$D:$D, E100),"")</f>
        <v/>
      </c>
      <c r="AH100" s="445" t="str">
        <f>IFERROR(AVERAGEIFS('VISSIM Link Segment Outputs'!$E:$E, 'VISSIM DCP Outputs'!$B:$B, $G$3, 'VISSIM Link Segment Outputs'!$A:$A, "AVG",'VISSIM Link Segment Outputs'!$D:$D, F100),"")</f>
        <v/>
      </c>
      <c r="AI100" s="445" t="str">
        <f>IFERROR(AVERAGEIFS('VISSIM Link Segment Outputs'!$E:$E, 'VISSIM DCP Outputs'!$B:$B, $G$3, 'VISSIM Link Segment Outputs'!$A:$A, "AVG",'VISSIM Link Segment Outputs'!$D:$D, G100),"")</f>
        <v/>
      </c>
      <c r="AJ100" s="445" t="str">
        <f>IFERROR(AVERAGEIFS('VISSIM Link Segment Outputs'!$E:$E, 'VISSIM DCP Outputs'!$B:$B, $G$3, 'VISSIM Link Segment Outputs'!$A:$A, "AVG",'VISSIM Link Segment Outputs'!$D:$D, H100),"")</f>
        <v/>
      </c>
      <c r="AL100" s="667">
        <f ca="1">IFERROR(SUMIFS('VISSIM Link Segment Outputs'!$Q:$Q, 'VISSIM DCP Outputs'!$B:$B, $G$3, 'VISSIM Link Segment Outputs'!$A:$A, "AVG",'VISSIM Link Segment Outputs'!$D:$D, D100),"")</f>
        <v>0</v>
      </c>
      <c r="AM100" s="667">
        <f ca="1">IFERROR(SUMIFS('VISSIM Link Segment Outputs'!$Q:$Q, 'VISSIM DCP Outputs'!$B:$B, $G$3, 'VISSIM Link Segment Outputs'!$A:$A, "AVG",'VISSIM Link Segment Outputs'!$D:$D, E100),"")</f>
        <v>0</v>
      </c>
      <c r="AN100" s="667">
        <f ca="1">IFERROR(SUMIFS('VISSIM Link Segment Outputs'!$Q:$Q, 'VISSIM DCP Outputs'!$B:$B, $G$3, 'VISSIM Link Segment Outputs'!$A:$A, "AVG",'VISSIM Link Segment Outputs'!$D:$D, F100),"")</f>
        <v>0</v>
      </c>
      <c r="AO100" s="667">
        <f ca="1">IFERROR(SUMIFS('VISSIM Link Segment Outputs'!$Q:$Q, 'VISSIM DCP Outputs'!$B:$B, $G$3, 'VISSIM Link Segment Outputs'!$A:$A, "AVG",'VISSIM Link Segment Outputs'!$D:$D, G100),"")</f>
        <v>0</v>
      </c>
      <c r="AP100" s="667">
        <f ca="1">IFERROR(SUMIFS('VISSIM Link Segment Outputs'!$Q:$Q, 'VISSIM DCP Outputs'!$B:$B, $G$3, 'VISSIM Link Segment Outputs'!$A:$A, "AVG",'VISSIM Link Segment Outputs'!$D:$D, H100),"")</f>
        <v>0</v>
      </c>
      <c r="AR100" s="696" t="str">
        <f ca="1">IFERROR(AVERAGEIFS('VISSIM Link Segment Outputs'!$R:$R, 'VISSIM Link Segment Outputs'!$A:$A, "AVG",'VISSIM Link Segment Outputs'!$D:$D, D100),"")</f>
        <v/>
      </c>
    </row>
    <row r="101" spans="1:44" s="547" customFormat="1" x14ac:dyDescent="0.35">
      <c r="A101" s="551" t="str">
        <f t="shared" si="11"/>
        <v>H</v>
      </c>
      <c r="B101" s="150">
        <f>'Input - Freeways'!$B99</f>
        <v>95</v>
      </c>
      <c r="C101" s="150">
        <f>INDEX('Input - Freeways'!$B$4:$AG$105,MATCH($B101,'Input - Freeways'!$B$4:$B$105,0),MATCH(C$6,'Input - Freeways'!$B$4:$AG$4,0))</f>
        <v>0</v>
      </c>
      <c r="D101" s="150" t="str">
        <f t="shared" si="6"/>
        <v>0</v>
      </c>
      <c r="E101" s="150" t="str">
        <f t="shared" si="6"/>
        <v/>
      </c>
      <c r="F101" s="150" t="str">
        <f t="shared" si="6"/>
        <v/>
      </c>
      <c r="G101" s="150" t="str">
        <f t="shared" si="6"/>
        <v/>
      </c>
      <c r="H101" s="150" t="str">
        <f t="shared" si="6"/>
        <v/>
      </c>
      <c r="J101" s="689">
        <f>'Input - Freeways'!$C99</f>
        <v>0</v>
      </c>
      <c r="K101" s="406">
        <f>'Input - Freeways'!$D99</f>
        <v>0</v>
      </c>
      <c r="L101" s="267">
        <f>'Input - Freeways'!$E99</f>
        <v>0</v>
      </c>
      <c r="M101" s="691" t="str">
        <f>'Input - Freeways'!$F99</f>
        <v/>
      </c>
      <c r="N101" s="391" t="str" cm="1">
        <f t="array" aca="1" ref="N101" ca="1">_xlfn.SWITCH(fwy_moe_type,"DCM",AVERAGEIFS('VISSIM DCP Outputs'!$D:$D, 'VISSIM DCP Outputs'!$B:$B, $E$3,'VISSIM DCP Outputs'!$C:$C,$C101),"Link Eval","--")</f>
        <v>--</v>
      </c>
      <c r="O101" s="264" t="str" cm="1">
        <f t="array" aca="1" ref="O101" ca="1">_xlfn.SWITCH(fwy_moe_type,"DCM",AVERAGEIFS('VISSIM DCP Outputs'!$G:$G, 'VISSIM DCP Outputs'!$B:$B, $E$3,'VISSIM DCP Outputs'!$C:$C,$C101),"Link Eval","--")</f>
        <v>--</v>
      </c>
      <c r="P101" s="695" t="str">
        <f t="shared" ca="1" si="8"/>
        <v>--</v>
      </c>
      <c r="Q101" s="264" t="str">
        <f t="shared" ca="1" si="9"/>
        <v>--</v>
      </c>
      <c r="R101" s="378" t="str">
        <f t="shared" ca="1" si="10"/>
        <v>--</v>
      </c>
      <c r="T101" s="667" t="str">
        <f ca="1">IFERROR(AVERAGEIFS('VISSIM Link Segment Outputs'!$M:$M, 'VISSIM DCP Outputs'!$B:$B, $G$3,'VISSIM Link Segment Outputs'!$A:$A, "AVG",'VISSIM Link Segment Outputs'!$D:$D, D101),"")</f>
        <v/>
      </c>
      <c r="U101" s="667" t="str">
        <f ca="1">IFERROR(AVERAGEIFS('VISSIM Link Segment Outputs'!$M:$M, 'VISSIM DCP Outputs'!$B:$B, $G$3,'VISSIM Link Segment Outputs'!$A:$A, "AVG",'VISSIM Link Segment Outputs'!$D:$D, E101),"")</f>
        <v/>
      </c>
      <c r="V101" s="667" t="str">
        <f ca="1">IFERROR(AVERAGEIFS('VISSIM Link Segment Outputs'!$M:$M, 'VISSIM DCP Outputs'!$B:$B, $G$3,'VISSIM Link Segment Outputs'!$A:$A, "AVG",'VISSIM Link Segment Outputs'!$D:$D, F101),"")</f>
        <v/>
      </c>
      <c r="W101" s="667" t="str">
        <f ca="1">IFERROR(AVERAGEIFS('VISSIM Link Segment Outputs'!$M:$M, 'VISSIM DCP Outputs'!$B:$B, $G$3,'VISSIM Link Segment Outputs'!$A:$A, "AVG",'VISSIM Link Segment Outputs'!$D:$D, G101),"")</f>
        <v/>
      </c>
      <c r="X101" s="667" t="str">
        <f ca="1">IFERROR(AVERAGEIFS('VISSIM Link Segment Outputs'!$M:$M, 'VISSIM DCP Outputs'!$B:$B, $G$3,'VISSIM Link Segment Outputs'!$A:$A, "AVG",'VISSIM Link Segment Outputs'!$D:$D, H101),"")</f>
        <v/>
      </c>
      <c r="Y101" s="446"/>
      <c r="Z101" s="445" t="str">
        <f>IFERROR(AVERAGEIFS('VISSIM Link Segment Outputs'!$I:$I, 'VISSIM DCP Outputs'!$B:$B, $G$3, 'VISSIM Link Segment Outputs'!$A:$A, "AVG",'VISSIM Link Segment Outputs'!$D:$D, D101),"")</f>
        <v/>
      </c>
      <c r="AA101" s="445" t="str">
        <f>IFERROR(AVERAGEIFS('VISSIM Link Segment Outputs'!$I:$I, 'VISSIM DCP Outputs'!$B:$B, $G$3, 'VISSIM Link Segment Outputs'!$A:$A, "AVG",'VISSIM Link Segment Outputs'!$D:$D, E101),"")</f>
        <v/>
      </c>
      <c r="AB101" s="445" t="str">
        <f>IFERROR(AVERAGEIFS('VISSIM Link Segment Outputs'!$I:$I, 'VISSIM DCP Outputs'!$B:$B, $G$3, 'VISSIM Link Segment Outputs'!$A:$A, "AVG",'VISSIM Link Segment Outputs'!$D:$D, F101),"")</f>
        <v/>
      </c>
      <c r="AC101" s="445" t="str">
        <f>IFERROR(AVERAGEIFS('VISSIM Link Segment Outputs'!$I:$I, 'VISSIM DCP Outputs'!$B:$B, $G$3, 'VISSIM Link Segment Outputs'!$A:$A, "AVG",'VISSIM Link Segment Outputs'!$D:$D, G101),"")</f>
        <v/>
      </c>
      <c r="AD101" s="445" t="str">
        <f>IFERROR(AVERAGEIFS('VISSIM Link Segment Outputs'!$I:$I, 'VISSIM DCP Outputs'!$B:$B, $G$3, 'VISSIM Link Segment Outputs'!$A:$A, "AVG",'VISSIM Link Segment Outputs'!$D:$D, H101),"")</f>
        <v/>
      </c>
      <c r="AE101" s="446"/>
      <c r="AF101" s="445" t="str">
        <f>IFERROR(AVERAGEIFS('VISSIM Link Segment Outputs'!$E:$E, 'VISSIM DCP Outputs'!$B:$B, $G$3, 'VISSIM Link Segment Outputs'!$A:$A, "AVG",'VISSIM Link Segment Outputs'!$D:$D, D101),"")</f>
        <v/>
      </c>
      <c r="AG101" s="445" t="str">
        <f>IFERROR(AVERAGEIFS('VISSIM Link Segment Outputs'!$E:$E, 'VISSIM DCP Outputs'!$B:$B, $G$3, 'VISSIM Link Segment Outputs'!$A:$A, "AVG",'VISSIM Link Segment Outputs'!$D:$D, E101),"")</f>
        <v/>
      </c>
      <c r="AH101" s="445" t="str">
        <f>IFERROR(AVERAGEIFS('VISSIM Link Segment Outputs'!$E:$E, 'VISSIM DCP Outputs'!$B:$B, $G$3, 'VISSIM Link Segment Outputs'!$A:$A, "AVG",'VISSIM Link Segment Outputs'!$D:$D, F101),"")</f>
        <v/>
      </c>
      <c r="AI101" s="445" t="str">
        <f>IFERROR(AVERAGEIFS('VISSIM Link Segment Outputs'!$E:$E, 'VISSIM DCP Outputs'!$B:$B, $G$3, 'VISSIM Link Segment Outputs'!$A:$A, "AVG",'VISSIM Link Segment Outputs'!$D:$D, G101),"")</f>
        <v/>
      </c>
      <c r="AJ101" s="445" t="str">
        <f>IFERROR(AVERAGEIFS('VISSIM Link Segment Outputs'!$E:$E, 'VISSIM DCP Outputs'!$B:$B, $G$3, 'VISSIM Link Segment Outputs'!$A:$A, "AVG",'VISSIM Link Segment Outputs'!$D:$D, H101),"")</f>
        <v/>
      </c>
      <c r="AL101" s="667">
        <f ca="1">IFERROR(SUMIFS('VISSIM Link Segment Outputs'!$Q:$Q, 'VISSIM DCP Outputs'!$B:$B, $G$3, 'VISSIM Link Segment Outputs'!$A:$A, "AVG",'VISSIM Link Segment Outputs'!$D:$D, D101),"")</f>
        <v>0</v>
      </c>
      <c r="AM101" s="667">
        <f ca="1">IFERROR(SUMIFS('VISSIM Link Segment Outputs'!$Q:$Q, 'VISSIM DCP Outputs'!$B:$B, $G$3, 'VISSIM Link Segment Outputs'!$A:$A, "AVG",'VISSIM Link Segment Outputs'!$D:$D, E101),"")</f>
        <v>0</v>
      </c>
      <c r="AN101" s="667">
        <f ca="1">IFERROR(SUMIFS('VISSIM Link Segment Outputs'!$Q:$Q, 'VISSIM DCP Outputs'!$B:$B, $G$3, 'VISSIM Link Segment Outputs'!$A:$A, "AVG",'VISSIM Link Segment Outputs'!$D:$D, F101),"")</f>
        <v>0</v>
      </c>
      <c r="AO101" s="667">
        <f ca="1">IFERROR(SUMIFS('VISSIM Link Segment Outputs'!$Q:$Q, 'VISSIM DCP Outputs'!$B:$B, $G$3, 'VISSIM Link Segment Outputs'!$A:$A, "AVG",'VISSIM Link Segment Outputs'!$D:$D, G101),"")</f>
        <v>0</v>
      </c>
      <c r="AP101" s="667">
        <f ca="1">IFERROR(SUMIFS('VISSIM Link Segment Outputs'!$Q:$Q, 'VISSIM DCP Outputs'!$B:$B, $G$3, 'VISSIM Link Segment Outputs'!$A:$A, "AVG",'VISSIM Link Segment Outputs'!$D:$D, H101),"")</f>
        <v>0</v>
      </c>
      <c r="AR101" s="696" t="str">
        <f ca="1">IFERROR(AVERAGEIFS('VISSIM Link Segment Outputs'!$R:$R, 'VISSIM Link Segment Outputs'!$A:$A, "AVG",'VISSIM Link Segment Outputs'!$D:$D, D101),"")</f>
        <v/>
      </c>
    </row>
    <row r="102" spans="1:44" s="547" customFormat="1" x14ac:dyDescent="0.35">
      <c r="A102" s="551" t="str">
        <f t="shared" si="11"/>
        <v>H</v>
      </c>
      <c r="B102" s="150">
        <f>'Input - Freeways'!$B100</f>
        <v>96</v>
      </c>
      <c r="C102" s="150">
        <f>INDEX('Input - Freeways'!$B$4:$AG$105,MATCH($B102,'Input - Freeways'!$B$4:$B$105,0),MATCH(C$6,'Input - Freeways'!$B$4:$AG$4,0))</f>
        <v>0</v>
      </c>
      <c r="D102" s="150" t="str">
        <f t="shared" si="6"/>
        <v>0</v>
      </c>
      <c r="E102" s="150" t="str">
        <f t="shared" si="6"/>
        <v/>
      </c>
      <c r="F102" s="150" t="str">
        <f t="shared" si="6"/>
        <v/>
      </c>
      <c r="G102" s="150" t="str">
        <f t="shared" si="6"/>
        <v/>
      </c>
      <c r="H102" s="150" t="str">
        <f t="shared" si="6"/>
        <v/>
      </c>
      <c r="J102" s="689">
        <f>'Input - Freeways'!$C100</f>
        <v>0</v>
      </c>
      <c r="K102" s="406">
        <f>'Input - Freeways'!$D100</f>
        <v>0</v>
      </c>
      <c r="L102" s="267">
        <f>'Input - Freeways'!$E100</f>
        <v>0</v>
      </c>
      <c r="M102" s="691" t="str">
        <f>'Input - Freeways'!$F100</f>
        <v/>
      </c>
      <c r="N102" s="391" t="str" cm="1">
        <f t="array" aca="1" ref="N102" ca="1">_xlfn.SWITCH(fwy_moe_type,"DCM",AVERAGEIFS('VISSIM DCP Outputs'!$D:$D, 'VISSIM DCP Outputs'!$B:$B, $E$3,'VISSIM DCP Outputs'!$C:$C,$C102),"Link Eval","--")</f>
        <v>--</v>
      </c>
      <c r="O102" s="264" t="str" cm="1">
        <f t="array" aca="1" ref="O102" ca="1">_xlfn.SWITCH(fwy_moe_type,"DCM",AVERAGEIFS('VISSIM DCP Outputs'!$G:$G, 'VISSIM DCP Outputs'!$B:$B, $E$3,'VISSIM DCP Outputs'!$C:$C,$C102),"Link Eval","--")</f>
        <v>--</v>
      </c>
      <c r="P102" s="695" t="str">
        <f t="shared" ca="1" si="8"/>
        <v>--</v>
      </c>
      <c r="Q102" s="264" t="str">
        <f t="shared" ca="1" si="9"/>
        <v>--</v>
      </c>
      <c r="R102" s="378" t="str">
        <f t="shared" ca="1" si="10"/>
        <v>--</v>
      </c>
      <c r="T102" s="667" t="str">
        <f ca="1">IFERROR(AVERAGEIFS('VISSIM Link Segment Outputs'!$M:$M, 'VISSIM DCP Outputs'!$B:$B, $G$3,'VISSIM Link Segment Outputs'!$A:$A, "AVG",'VISSIM Link Segment Outputs'!$D:$D, D102),"")</f>
        <v/>
      </c>
      <c r="U102" s="667" t="str">
        <f ca="1">IFERROR(AVERAGEIFS('VISSIM Link Segment Outputs'!$M:$M, 'VISSIM DCP Outputs'!$B:$B, $G$3,'VISSIM Link Segment Outputs'!$A:$A, "AVG",'VISSIM Link Segment Outputs'!$D:$D, E102),"")</f>
        <v/>
      </c>
      <c r="V102" s="667" t="str">
        <f ca="1">IFERROR(AVERAGEIFS('VISSIM Link Segment Outputs'!$M:$M, 'VISSIM DCP Outputs'!$B:$B, $G$3,'VISSIM Link Segment Outputs'!$A:$A, "AVG",'VISSIM Link Segment Outputs'!$D:$D, F102),"")</f>
        <v/>
      </c>
      <c r="W102" s="667" t="str">
        <f ca="1">IFERROR(AVERAGEIFS('VISSIM Link Segment Outputs'!$M:$M, 'VISSIM DCP Outputs'!$B:$B, $G$3,'VISSIM Link Segment Outputs'!$A:$A, "AVG",'VISSIM Link Segment Outputs'!$D:$D, G102),"")</f>
        <v/>
      </c>
      <c r="X102" s="667" t="str">
        <f ca="1">IFERROR(AVERAGEIFS('VISSIM Link Segment Outputs'!$M:$M, 'VISSIM DCP Outputs'!$B:$B, $G$3,'VISSIM Link Segment Outputs'!$A:$A, "AVG",'VISSIM Link Segment Outputs'!$D:$D, H102),"")</f>
        <v/>
      </c>
      <c r="Y102" s="446"/>
      <c r="Z102" s="445" t="str">
        <f>IFERROR(AVERAGEIFS('VISSIM Link Segment Outputs'!$I:$I, 'VISSIM DCP Outputs'!$B:$B, $G$3, 'VISSIM Link Segment Outputs'!$A:$A, "AVG",'VISSIM Link Segment Outputs'!$D:$D, D102),"")</f>
        <v/>
      </c>
      <c r="AA102" s="445" t="str">
        <f>IFERROR(AVERAGEIFS('VISSIM Link Segment Outputs'!$I:$I, 'VISSIM DCP Outputs'!$B:$B, $G$3, 'VISSIM Link Segment Outputs'!$A:$A, "AVG",'VISSIM Link Segment Outputs'!$D:$D, E102),"")</f>
        <v/>
      </c>
      <c r="AB102" s="445" t="str">
        <f>IFERROR(AVERAGEIFS('VISSIM Link Segment Outputs'!$I:$I, 'VISSIM DCP Outputs'!$B:$B, $G$3, 'VISSIM Link Segment Outputs'!$A:$A, "AVG",'VISSIM Link Segment Outputs'!$D:$D, F102),"")</f>
        <v/>
      </c>
      <c r="AC102" s="445" t="str">
        <f>IFERROR(AVERAGEIFS('VISSIM Link Segment Outputs'!$I:$I, 'VISSIM DCP Outputs'!$B:$B, $G$3, 'VISSIM Link Segment Outputs'!$A:$A, "AVG",'VISSIM Link Segment Outputs'!$D:$D, G102),"")</f>
        <v/>
      </c>
      <c r="AD102" s="445" t="str">
        <f>IFERROR(AVERAGEIFS('VISSIM Link Segment Outputs'!$I:$I, 'VISSIM DCP Outputs'!$B:$B, $G$3, 'VISSIM Link Segment Outputs'!$A:$A, "AVG",'VISSIM Link Segment Outputs'!$D:$D, H102),"")</f>
        <v/>
      </c>
      <c r="AE102" s="446"/>
      <c r="AF102" s="445" t="str">
        <f>IFERROR(AVERAGEIFS('VISSIM Link Segment Outputs'!$E:$E, 'VISSIM DCP Outputs'!$B:$B, $G$3, 'VISSIM Link Segment Outputs'!$A:$A, "AVG",'VISSIM Link Segment Outputs'!$D:$D, D102),"")</f>
        <v/>
      </c>
      <c r="AG102" s="445" t="str">
        <f>IFERROR(AVERAGEIFS('VISSIM Link Segment Outputs'!$E:$E, 'VISSIM DCP Outputs'!$B:$B, $G$3, 'VISSIM Link Segment Outputs'!$A:$A, "AVG",'VISSIM Link Segment Outputs'!$D:$D, E102),"")</f>
        <v/>
      </c>
      <c r="AH102" s="445" t="str">
        <f>IFERROR(AVERAGEIFS('VISSIM Link Segment Outputs'!$E:$E, 'VISSIM DCP Outputs'!$B:$B, $G$3, 'VISSIM Link Segment Outputs'!$A:$A, "AVG",'VISSIM Link Segment Outputs'!$D:$D, F102),"")</f>
        <v/>
      </c>
      <c r="AI102" s="445" t="str">
        <f>IFERROR(AVERAGEIFS('VISSIM Link Segment Outputs'!$E:$E, 'VISSIM DCP Outputs'!$B:$B, $G$3, 'VISSIM Link Segment Outputs'!$A:$A, "AVG",'VISSIM Link Segment Outputs'!$D:$D, G102),"")</f>
        <v/>
      </c>
      <c r="AJ102" s="445" t="str">
        <f>IFERROR(AVERAGEIFS('VISSIM Link Segment Outputs'!$E:$E, 'VISSIM DCP Outputs'!$B:$B, $G$3, 'VISSIM Link Segment Outputs'!$A:$A, "AVG",'VISSIM Link Segment Outputs'!$D:$D, H102),"")</f>
        <v/>
      </c>
      <c r="AL102" s="667">
        <f ca="1">IFERROR(SUMIFS('VISSIM Link Segment Outputs'!$Q:$Q, 'VISSIM DCP Outputs'!$B:$B, $G$3, 'VISSIM Link Segment Outputs'!$A:$A, "AVG",'VISSIM Link Segment Outputs'!$D:$D, D102),"")</f>
        <v>0</v>
      </c>
      <c r="AM102" s="667">
        <f ca="1">IFERROR(SUMIFS('VISSIM Link Segment Outputs'!$Q:$Q, 'VISSIM DCP Outputs'!$B:$B, $G$3, 'VISSIM Link Segment Outputs'!$A:$A, "AVG",'VISSIM Link Segment Outputs'!$D:$D, E102),"")</f>
        <v>0</v>
      </c>
      <c r="AN102" s="667">
        <f ca="1">IFERROR(SUMIFS('VISSIM Link Segment Outputs'!$Q:$Q, 'VISSIM DCP Outputs'!$B:$B, $G$3, 'VISSIM Link Segment Outputs'!$A:$A, "AVG",'VISSIM Link Segment Outputs'!$D:$D, F102),"")</f>
        <v>0</v>
      </c>
      <c r="AO102" s="667">
        <f ca="1">IFERROR(SUMIFS('VISSIM Link Segment Outputs'!$Q:$Q, 'VISSIM DCP Outputs'!$B:$B, $G$3, 'VISSIM Link Segment Outputs'!$A:$A, "AVG",'VISSIM Link Segment Outputs'!$D:$D, G102),"")</f>
        <v>0</v>
      </c>
      <c r="AP102" s="667">
        <f ca="1">IFERROR(SUMIFS('VISSIM Link Segment Outputs'!$Q:$Q, 'VISSIM DCP Outputs'!$B:$B, $G$3, 'VISSIM Link Segment Outputs'!$A:$A, "AVG",'VISSIM Link Segment Outputs'!$D:$D, H102),"")</f>
        <v>0</v>
      </c>
      <c r="AR102" s="696" t="str">
        <f ca="1">IFERROR(AVERAGEIFS('VISSIM Link Segment Outputs'!$R:$R, 'VISSIM Link Segment Outputs'!$A:$A, "AVG",'VISSIM Link Segment Outputs'!$D:$D, D102),"")</f>
        <v/>
      </c>
    </row>
    <row r="103" spans="1:44" s="547" customFormat="1" x14ac:dyDescent="0.35">
      <c r="A103" s="551" t="str">
        <f t="shared" si="11"/>
        <v>H</v>
      </c>
      <c r="B103" s="150">
        <f>'Input - Freeways'!$B101</f>
        <v>97</v>
      </c>
      <c r="C103" s="150">
        <f>INDEX('Input - Freeways'!$B$4:$AG$105,MATCH($B103,'Input - Freeways'!$B$4:$B$105,0),MATCH(C$6,'Input - Freeways'!$B$4:$AG$4,0))</f>
        <v>0</v>
      </c>
      <c r="D103" s="150" t="str">
        <f t="shared" si="6"/>
        <v>0</v>
      </c>
      <c r="E103" s="150" t="str">
        <f t="shared" si="6"/>
        <v/>
      </c>
      <c r="F103" s="150" t="str">
        <f t="shared" si="6"/>
        <v/>
      </c>
      <c r="G103" s="150" t="str">
        <f t="shared" si="6"/>
        <v/>
      </c>
      <c r="H103" s="150" t="str">
        <f t="shared" si="6"/>
        <v/>
      </c>
      <c r="J103" s="689">
        <f>'Input - Freeways'!$C101</f>
        <v>0</v>
      </c>
      <c r="K103" s="406">
        <f>'Input - Freeways'!$D101</f>
        <v>0</v>
      </c>
      <c r="L103" s="267">
        <f>'Input - Freeways'!$E101</f>
        <v>0</v>
      </c>
      <c r="M103" s="691" t="str">
        <f>'Input - Freeways'!$F101</f>
        <v/>
      </c>
      <c r="N103" s="391" t="str" cm="1">
        <f t="array" aca="1" ref="N103" ca="1">_xlfn.SWITCH(fwy_moe_type,"DCM",AVERAGEIFS('VISSIM DCP Outputs'!$D:$D, 'VISSIM DCP Outputs'!$B:$B, $E$3,'VISSIM DCP Outputs'!$C:$C,$C103),"Link Eval","--")</f>
        <v>--</v>
      </c>
      <c r="O103" s="264" t="str" cm="1">
        <f t="array" aca="1" ref="O103" ca="1">_xlfn.SWITCH(fwy_moe_type,"DCM",AVERAGEIFS('VISSIM DCP Outputs'!$G:$G, 'VISSIM DCP Outputs'!$B:$B, $E$3,'VISSIM DCP Outputs'!$C:$C,$C103),"Link Eval","--")</f>
        <v>--</v>
      </c>
      <c r="P103" s="695" t="str">
        <f t="shared" ca="1" si="8"/>
        <v>--</v>
      </c>
      <c r="Q103" s="264" t="str">
        <f t="shared" ca="1" si="9"/>
        <v>--</v>
      </c>
      <c r="R103" s="378" t="str">
        <f t="shared" ca="1" si="10"/>
        <v>--</v>
      </c>
      <c r="T103" s="667" t="str">
        <f ca="1">IFERROR(AVERAGEIFS('VISSIM Link Segment Outputs'!$M:$M, 'VISSIM DCP Outputs'!$B:$B, $G$3,'VISSIM Link Segment Outputs'!$A:$A, "AVG",'VISSIM Link Segment Outputs'!$D:$D, D103),"")</f>
        <v/>
      </c>
      <c r="U103" s="667" t="str">
        <f ca="1">IFERROR(AVERAGEIFS('VISSIM Link Segment Outputs'!$M:$M, 'VISSIM DCP Outputs'!$B:$B, $G$3,'VISSIM Link Segment Outputs'!$A:$A, "AVG",'VISSIM Link Segment Outputs'!$D:$D, E103),"")</f>
        <v/>
      </c>
      <c r="V103" s="667" t="str">
        <f ca="1">IFERROR(AVERAGEIFS('VISSIM Link Segment Outputs'!$M:$M, 'VISSIM DCP Outputs'!$B:$B, $G$3,'VISSIM Link Segment Outputs'!$A:$A, "AVG",'VISSIM Link Segment Outputs'!$D:$D, F103),"")</f>
        <v/>
      </c>
      <c r="W103" s="667" t="str">
        <f ca="1">IFERROR(AVERAGEIFS('VISSIM Link Segment Outputs'!$M:$M, 'VISSIM DCP Outputs'!$B:$B, $G$3,'VISSIM Link Segment Outputs'!$A:$A, "AVG",'VISSIM Link Segment Outputs'!$D:$D, G103),"")</f>
        <v/>
      </c>
      <c r="X103" s="667" t="str">
        <f ca="1">IFERROR(AVERAGEIFS('VISSIM Link Segment Outputs'!$M:$M, 'VISSIM DCP Outputs'!$B:$B, $G$3,'VISSIM Link Segment Outputs'!$A:$A, "AVG",'VISSIM Link Segment Outputs'!$D:$D, H103),"")</f>
        <v/>
      </c>
      <c r="Y103" s="446"/>
      <c r="Z103" s="445" t="str">
        <f>IFERROR(AVERAGEIFS('VISSIM Link Segment Outputs'!$I:$I, 'VISSIM DCP Outputs'!$B:$B, $G$3, 'VISSIM Link Segment Outputs'!$A:$A, "AVG",'VISSIM Link Segment Outputs'!$D:$D, D103),"")</f>
        <v/>
      </c>
      <c r="AA103" s="445" t="str">
        <f>IFERROR(AVERAGEIFS('VISSIM Link Segment Outputs'!$I:$I, 'VISSIM DCP Outputs'!$B:$B, $G$3, 'VISSIM Link Segment Outputs'!$A:$A, "AVG",'VISSIM Link Segment Outputs'!$D:$D, E103),"")</f>
        <v/>
      </c>
      <c r="AB103" s="445" t="str">
        <f>IFERROR(AVERAGEIFS('VISSIM Link Segment Outputs'!$I:$I, 'VISSIM DCP Outputs'!$B:$B, $G$3, 'VISSIM Link Segment Outputs'!$A:$A, "AVG",'VISSIM Link Segment Outputs'!$D:$D, F103),"")</f>
        <v/>
      </c>
      <c r="AC103" s="445" t="str">
        <f>IFERROR(AVERAGEIFS('VISSIM Link Segment Outputs'!$I:$I, 'VISSIM DCP Outputs'!$B:$B, $G$3, 'VISSIM Link Segment Outputs'!$A:$A, "AVG",'VISSIM Link Segment Outputs'!$D:$D, G103),"")</f>
        <v/>
      </c>
      <c r="AD103" s="445" t="str">
        <f>IFERROR(AVERAGEIFS('VISSIM Link Segment Outputs'!$I:$I, 'VISSIM DCP Outputs'!$B:$B, $G$3, 'VISSIM Link Segment Outputs'!$A:$A, "AVG",'VISSIM Link Segment Outputs'!$D:$D, H103),"")</f>
        <v/>
      </c>
      <c r="AE103" s="446"/>
      <c r="AF103" s="445" t="str">
        <f>IFERROR(AVERAGEIFS('VISSIM Link Segment Outputs'!$E:$E, 'VISSIM DCP Outputs'!$B:$B, $G$3, 'VISSIM Link Segment Outputs'!$A:$A, "AVG",'VISSIM Link Segment Outputs'!$D:$D, D103),"")</f>
        <v/>
      </c>
      <c r="AG103" s="445" t="str">
        <f>IFERROR(AVERAGEIFS('VISSIM Link Segment Outputs'!$E:$E, 'VISSIM DCP Outputs'!$B:$B, $G$3, 'VISSIM Link Segment Outputs'!$A:$A, "AVG",'VISSIM Link Segment Outputs'!$D:$D, E103),"")</f>
        <v/>
      </c>
      <c r="AH103" s="445" t="str">
        <f>IFERROR(AVERAGEIFS('VISSIM Link Segment Outputs'!$E:$E, 'VISSIM DCP Outputs'!$B:$B, $G$3, 'VISSIM Link Segment Outputs'!$A:$A, "AVG",'VISSIM Link Segment Outputs'!$D:$D, F103),"")</f>
        <v/>
      </c>
      <c r="AI103" s="445" t="str">
        <f>IFERROR(AVERAGEIFS('VISSIM Link Segment Outputs'!$E:$E, 'VISSIM DCP Outputs'!$B:$B, $G$3, 'VISSIM Link Segment Outputs'!$A:$A, "AVG",'VISSIM Link Segment Outputs'!$D:$D, G103),"")</f>
        <v/>
      </c>
      <c r="AJ103" s="445" t="str">
        <f>IFERROR(AVERAGEIFS('VISSIM Link Segment Outputs'!$E:$E, 'VISSIM DCP Outputs'!$B:$B, $G$3, 'VISSIM Link Segment Outputs'!$A:$A, "AVG",'VISSIM Link Segment Outputs'!$D:$D, H103),"")</f>
        <v/>
      </c>
      <c r="AL103" s="667">
        <f ca="1">IFERROR(SUMIFS('VISSIM Link Segment Outputs'!$Q:$Q, 'VISSIM DCP Outputs'!$B:$B, $G$3, 'VISSIM Link Segment Outputs'!$A:$A, "AVG",'VISSIM Link Segment Outputs'!$D:$D, D103),"")</f>
        <v>0</v>
      </c>
      <c r="AM103" s="667">
        <f ca="1">IFERROR(SUMIFS('VISSIM Link Segment Outputs'!$Q:$Q, 'VISSIM DCP Outputs'!$B:$B, $G$3, 'VISSIM Link Segment Outputs'!$A:$A, "AVG",'VISSIM Link Segment Outputs'!$D:$D, E103),"")</f>
        <v>0</v>
      </c>
      <c r="AN103" s="667">
        <f ca="1">IFERROR(SUMIFS('VISSIM Link Segment Outputs'!$Q:$Q, 'VISSIM DCP Outputs'!$B:$B, $G$3, 'VISSIM Link Segment Outputs'!$A:$A, "AVG",'VISSIM Link Segment Outputs'!$D:$D, F103),"")</f>
        <v>0</v>
      </c>
      <c r="AO103" s="667">
        <f ca="1">IFERROR(SUMIFS('VISSIM Link Segment Outputs'!$Q:$Q, 'VISSIM DCP Outputs'!$B:$B, $G$3, 'VISSIM Link Segment Outputs'!$A:$A, "AVG",'VISSIM Link Segment Outputs'!$D:$D, G103),"")</f>
        <v>0</v>
      </c>
      <c r="AP103" s="667">
        <f ca="1">IFERROR(SUMIFS('VISSIM Link Segment Outputs'!$Q:$Q, 'VISSIM DCP Outputs'!$B:$B, $G$3, 'VISSIM Link Segment Outputs'!$A:$A, "AVG",'VISSIM Link Segment Outputs'!$D:$D, H103),"")</f>
        <v>0</v>
      </c>
      <c r="AR103" s="696" t="str">
        <f ca="1">IFERROR(AVERAGEIFS('VISSIM Link Segment Outputs'!$R:$R, 'VISSIM Link Segment Outputs'!$A:$A, "AVG",'VISSIM Link Segment Outputs'!$D:$D, D103),"")</f>
        <v/>
      </c>
    </row>
    <row r="104" spans="1:44" s="547" customFormat="1" x14ac:dyDescent="0.35">
      <c r="A104" s="551" t="str">
        <f t="shared" si="11"/>
        <v>H</v>
      </c>
      <c r="B104" s="150">
        <f>'Input - Freeways'!$B102</f>
        <v>98</v>
      </c>
      <c r="C104" s="150">
        <f>INDEX('Input - Freeways'!$B$4:$AG$105,MATCH($B104,'Input - Freeways'!$B$4:$B$105,0),MATCH(C$6,'Input - Freeways'!$B$4:$AG$4,0))</f>
        <v>0</v>
      </c>
      <c r="D104" s="150" t="str">
        <f t="shared" si="6"/>
        <v>0</v>
      </c>
      <c r="E104" s="150" t="str">
        <f t="shared" si="6"/>
        <v/>
      </c>
      <c r="F104" s="150" t="str">
        <f t="shared" si="6"/>
        <v/>
      </c>
      <c r="G104" s="150" t="str">
        <f t="shared" si="6"/>
        <v/>
      </c>
      <c r="H104" s="150" t="str">
        <f t="shared" si="6"/>
        <v/>
      </c>
      <c r="J104" s="689">
        <f>'Input - Freeways'!$C102</f>
        <v>0</v>
      </c>
      <c r="K104" s="406">
        <f>'Input - Freeways'!$D102</f>
        <v>0</v>
      </c>
      <c r="L104" s="267">
        <f>'Input - Freeways'!$E102</f>
        <v>0</v>
      </c>
      <c r="M104" s="691" t="str">
        <f>'Input - Freeways'!$F102</f>
        <v/>
      </c>
      <c r="N104" s="391" t="str" cm="1">
        <f t="array" aca="1" ref="N104" ca="1">_xlfn.SWITCH(fwy_moe_type,"DCM",AVERAGEIFS('VISSIM DCP Outputs'!$D:$D, 'VISSIM DCP Outputs'!$B:$B, $E$3,'VISSIM DCP Outputs'!$C:$C,$C104),"Link Eval","--")</f>
        <v>--</v>
      </c>
      <c r="O104" s="264" t="str" cm="1">
        <f t="array" aca="1" ref="O104" ca="1">_xlfn.SWITCH(fwy_moe_type,"DCM",AVERAGEIFS('VISSIM DCP Outputs'!$G:$G, 'VISSIM DCP Outputs'!$B:$B, $E$3,'VISSIM DCP Outputs'!$C:$C,$C104),"Link Eval","--")</f>
        <v>--</v>
      </c>
      <c r="P104" s="695" t="str">
        <f t="shared" ca="1" si="8"/>
        <v>--</v>
      </c>
      <c r="Q104" s="264" t="str">
        <f t="shared" ca="1" si="9"/>
        <v>--</v>
      </c>
      <c r="R104" s="378" t="str">
        <f t="shared" ca="1" si="10"/>
        <v>--</v>
      </c>
      <c r="T104" s="667" t="str">
        <f ca="1">IFERROR(AVERAGEIFS('VISSIM Link Segment Outputs'!$M:$M, 'VISSIM DCP Outputs'!$B:$B, $G$3,'VISSIM Link Segment Outputs'!$A:$A, "AVG",'VISSIM Link Segment Outputs'!$D:$D, D104),"")</f>
        <v/>
      </c>
      <c r="U104" s="667" t="str">
        <f ca="1">IFERROR(AVERAGEIFS('VISSIM Link Segment Outputs'!$M:$M, 'VISSIM DCP Outputs'!$B:$B, $G$3,'VISSIM Link Segment Outputs'!$A:$A, "AVG",'VISSIM Link Segment Outputs'!$D:$D, E104),"")</f>
        <v/>
      </c>
      <c r="V104" s="667" t="str">
        <f ca="1">IFERROR(AVERAGEIFS('VISSIM Link Segment Outputs'!$M:$M, 'VISSIM DCP Outputs'!$B:$B, $G$3,'VISSIM Link Segment Outputs'!$A:$A, "AVG",'VISSIM Link Segment Outputs'!$D:$D, F104),"")</f>
        <v/>
      </c>
      <c r="W104" s="667" t="str">
        <f ca="1">IFERROR(AVERAGEIFS('VISSIM Link Segment Outputs'!$M:$M, 'VISSIM DCP Outputs'!$B:$B, $G$3,'VISSIM Link Segment Outputs'!$A:$A, "AVG",'VISSIM Link Segment Outputs'!$D:$D, G104),"")</f>
        <v/>
      </c>
      <c r="X104" s="667" t="str">
        <f ca="1">IFERROR(AVERAGEIFS('VISSIM Link Segment Outputs'!$M:$M, 'VISSIM DCP Outputs'!$B:$B, $G$3,'VISSIM Link Segment Outputs'!$A:$A, "AVG",'VISSIM Link Segment Outputs'!$D:$D, H104),"")</f>
        <v/>
      </c>
      <c r="Y104" s="446"/>
      <c r="Z104" s="445" t="str">
        <f>IFERROR(AVERAGEIFS('VISSIM Link Segment Outputs'!$I:$I, 'VISSIM DCP Outputs'!$B:$B, $G$3, 'VISSIM Link Segment Outputs'!$A:$A, "AVG",'VISSIM Link Segment Outputs'!$D:$D, D104),"")</f>
        <v/>
      </c>
      <c r="AA104" s="445" t="str">
        <f>IFERROR(AVERAGEIFS('VISSIM Link Segment Outputs'!$I:$I, 'VISSIM DCP Outputs'!$B:$B, $G$3, 'VISSIM Link Segment Outputs'!$A:$A, "AVG",'VISSIM Link Segment Outputs'!$D:$D, E104),"")</f>
        <v/>
      </c>
      <c r="AB104" s="445" t="str">
        <f>IFERROR(AVERAGEIFS('VISSIM Link Segment Outputs'!$I:$I, 'VISSIM DCP Outputs'!$B:$B, $G$3, 'VISSIM Link Segment Outputs'!$A:$A, "AVG",'VISSIM Link Segment Outputs'!$D:$D, F104),"")</f>
        <v/>
      </c>
      <c r="AC104" s="445" t="str">
        <f>IFERROR(AVERAGEIFS('VISSIM Link Segment Outputs'!$I:$I, 'VISSIM DCP Outputs'!$B:$B, $G$3, 'VISSIM Link Segment Outputs'!$A:$A, "AVG",'VISSIM Link Segment Outputs'!$D:$D, G104),"")</f>
        <v/>
      </c>
      <c r="AD104" s="445" t="str">
        <f>IFERROR(AVERAGEIFS('VISSIM Link Segment Outputs'!$I:$I, 'VISSIM DCP Outputs'!$B:$B, $G$3, 'VISSIM Link Segment Outputs'!$A:$A, "AVG",'VISSIM Link Segment Outputs'!$D:$D, H104),"")</f>
        <v/>
      </c>
      <c r="AE104" s="446"/>
      <c r="AF104" s="445" t="str">
        <f>IFERROR(AVERAGEIFS('VISSIM Link Segment Outputs'!$E:$E, 'VISSIM DCP Outputs'!$B:$B, $G$3, 'VISSIM Link Segment Outputs'!$A:$A, "AVG",'VISSIM Link Segment Outputs'!$D:$D, D104),"")</f>
        <v/>
      </c>
      <c r="AG104" s="445" t="str">
        <f>IFERROR(AVERAGEIFS('VISSIM Link Segment Outputs'!$E:$E, 'VISSIM DCP Outputs'!$B:$B, $G$3, 'VISSIM Link Segment Outputs'!$A:$A, "AVG",'VISSIM Link Segment Outputs'!$D:$D, E104),"")</f>
        <v/>
      </c>
      <c r="AH104" s="445" t="str">
        <f>IFERROR(AVERAGEIFS('VISSIM Link Segment Outputs'!$E:$E, 'VISSIM DCP Outputs'!$B:$B, $G$3, 'VISSIM Link Segment Outputs'!$A:$A, "AVG",'VISSIM Link Segment Outputs'!$D:$D, F104),"")</f>
        <v/>
      </c>
      <c r="AI104" s="445" t="str">
        <f>IFERROR(AVERAGEIFS('VISSIM Link Segment Outputs'!$E:$E, 'VISSIM DCP Outputs'!$B:$B, $G$3, 'VISSIM Link Segment Outputs'!$A:$A, "AVG",'VISSIM Link Segment Outputs'!$D:$D, G104),"")</f>
        <v/>
      </c>
      <c r="AJ104" s="445" t="str">
        <f>IFERROR(AVERAGEIFS('VISSIM Link Segment Outputs'!$E:$E, 'VISSIM DCP Outputs'!$B:$B, $G$3, 'VISSIM Link Segment Outputs'!$A:$A, "AVG",'VISSIM Link Segment Outputs'!$D:$D, H104),"")</f>
        <v/>
      </c>
      <c r="AL104" s="667">
        <f ca="1">IFERROR(SUMIFS('VISSIM Link Segment Outputs'!$Q:$Q, 'VISSIM DCP Outputs'!$B:$B, $G$3, 'VISSIM Link Segment Outputs'!$A:$A, "AVG",'VISSIM Link Segment Outputs'!$D:$D, D104),"")</f>
        <v>0</v>
      </c>
      <c r="AM104" s="667">
        <f ca="1">IFERROR(SUMIFS('VISSIM Link Segment Outputs'!$Q:$Q, 'VISSIM DCP Outputs'!$B:$B, $G$3, 'VISSIM Link Segment Outputs'!$A:$A, "AVG",'VISSIM Link Segment Outputs'!$D:$D, E104),"")</f>
        <v>0</v>
      </c>
      <c r="AN104" s="667">
        <f ca="1">IFERROR(SUMIFS('VISSIM Link Segment Outputs'!$Q:$Q, 'VISSIM DCP Outputs'!$B:$B, $G$3, 'VISSIM Link Segment Outputs'!$A:$A, "AVG",'VISSIM Link Segment Outputs'!$D:$D, F104),"")</f>
        <v>0</v>
      </c>
      <c r="AO104" s="667">
        <f ca="1">IFERROR(SUMIFS('VISSIM Link Segment Outputs'!$Q:$Q, 'VISSIM DCP Outputs'!$B:$B, $G$3, 'VISSIM Link Segment Outputs'!$A:$A, "AVG",'VISSIM Link Segment Outputs'!$D:$D, G104),"")</f>
        <v>0</v>
      </c>
      <c r="AP104" s="667">
        <f ca="1">IFERROR(SUMIFS('VISSIM Link Segment Outputs'!$Q:$Q, 'VISSIM DCP Outputs'!$B:$B, $G$3, 'VISSIM Link Segment Outputs'!$A:$A, "AVG",'VISSIM Link Segment Outputs'!$D:$D, H104),"")</f>
        <v>0</v>
      </c>
      <c r="AR104" s="696" t="str">
        <f ca="1">IFERROR(AVERAGEIFS('VISSIM Link Segment Outputs'!$R:$R, 'VISSIM Link Segment Outputs'!$A:$A, "AVG",'VISSIM Link Segment Outputs'!$D:$D, D104),"")</f>
        <v/>
      </c>
    </row>
    <row r="105" spans="1:44" s="547" customFormat="1" x14ac:dyDescent="0.35">
      <c r="A105" s="551" t="str">
        <f t="shared" si="11"/>
        <v>H</v>
      </c>
      <c r="B105" s="150">
        <f>'Input - Freeways'!$B103</f>
        <v>99</v>
      </c>
      <c r="C105" s="150">
        <f>INDEX('Input - Freeways'!$B$4:$AG$105,MATCH($B105,'Input - Freeways'!$B$4:$B$105,0),MATCH(C$6,'Input - Freeways'!$B$4:$AG$4,0))</f>
        <v>0</v>
      </c>
      <c r="D105" s="150" t="str">
        <f t="shared" si="6"/>
        <v>0</v>
      </c>
      <c r="E105" s="150" t="str">
        <f t="shared" si="6"/>
        <v/>
      </c>
      <c r="F105" s="150" t="str">
        <f t="shared" si="6"/>
        <v/>
      </c>
      <c r="G105" s="150" t="str">
        <f t="shared" si="6"/>
        <v/>
      </c>
      <c r="H105" s="150" t="str">
        <f t="shared" si="6"/>
        <v/>
      </c>
      <c r="J105" s="689">
        <f>'Input - Freeways'!$C103</f>
        <v>0</v>
      </c>
      <c r="K105" s="406">
        <f>'Input - Freeways'!$D103</f>
        <v>0</v>
      </c>
      <c r="L105" s="267">
        <f>'Input - Freeways'!$E103</f>
        <v>0</v>
      </c>
      <c r="M105" s="691" t="str">
        <f>'Input - Freeways'!$F103</f>
        <v/>
      </c>
      <c r="N105" s="391" t="str" cm="1">
        <f t="array" aca="1" ref="N105" ca="1">_xlfn.SWITCH(fwy_moe_type,"DCM",AVERAGEIFS('VISSIM DCP Outputs'!$D:$D, 'VISSIM DCP Outputs'!$B:$B, $E$3,'VISSIM DCP Outputs'!$C:$C,$C105),"Link Eval","--")</f>
        <v>--</v>
      </c>
      <c r="O105" s="264" t="str" cm="1">
        <f t="array" aca="1" ref="O105" ca="1">_xlfn.SWITCH(fwy_moe_type,"DCM",AVERAGEIFS('VISSIM DCP Outputs'!$G:$G, 'VISSIM DCP Outputs'!$B:$B, $E$3,'VISSIM DCP Outputs'!$C:$C,$C105),"Link Eval","--")</f>
        <v>--</v>
      </c>
      <c r="P105" s="695" t="str">
        <f t="shared" ca="1" si="8"/>
        <v>--</v>
      </c>
      <c r="Q105" s="264" t="str">
        <f t="shared" ca="1" si="9"/>
        <v>--</v>
      </c>
      <c r="R105" s="378" t="str">
        <f t="shared" ca="1" si="10"/>
        <v>--</v>
      </c>
      <c r="T105" s="667" t="str">
        <f ca="1">IFERROR(AVERAGEIFS('VISSIM Link Segment Outputs'!$M:$M, 'VISSIM DCP Outputs'!$B:$B, $G$3,'VISSIM Link Segment Outputs'!$A:$A, "AVG",'VISSIM Link Segment Outputs'!$D:$D, D105),"")</f>
        <v/>
      </c>
      <c r="U105" s="667" t="str">
        <f ca="1">IFERROR(AVERAGEIFS('VISSIM Link Segment Outputs'!$M:$M, 'VISSIM DCP Outputs'!$B:$B, $G$3,'VISSIM Link Segment Outputs'!$A:$A, "AVG",'VISSIM Link Segment Outputs'!$D:$D, E105),"")</f>
        <v/>
      </c>
      <c r="V105" s="667" t="str">
        <f ca="1">IFERROR(AVERAGEIFS('VISSIM Link Segment Outputs'!$M:$M, 'VISSIM DCP Outputs'!$B:$B, $G$3,'VISSIM Link Segment Outputs'!$A:$A, "AVG",'VISSIM Link Segment Outputs'!$D:$D, F105),"")</f>
        <v/>
      </c>
      <c r="W105" s="667" t="str">
        <f ca="1">IFERROR(AVERAGEIFS('VISSIM Link Segment Outputs'!$M:$M, 'VISSIM DCP Outputs'!$B:$B, $G$3,'VISSIM Link Segment Outputs'!$A:$A, "AVG",'VISSIM Link Segment Outputs'!$D:$D, G105),"")</f>
        <v/>
      </c>
      <c r="X105" s="667" t="str">
        <f ca="1">IFERROR(AVERAGEIFS('VISSIM Link Segment Outputs'!$M:$M, 'VISSIM DCP Outputs'!$B:$B, $G$3,'VISSIM Link Segment Outputs'!$A:$A, "AVG",'VISSIM Link Segment Outputs'!$D:$D, H105),"")</f>
        <v/>
      </c>
      <c r="Y105" s="446"/>
      <c r="Z105" s="445" t="str">
        <f>IFERROR(AVERAGEIFS('VISSIM Link Segment Outputs'!$I:$I, 'VISSIM DCP Outputs'!$B:$B, $G$3, 'VISSIM Link Segment Outputs'!$A:$A, "AVG",'VISSIM Link Segment Outputs'!$D:$D, D105),"")</f>
        <v/>
      </c>
      <c r="AA105" s="445" t="str">
        <f>IFERROR(AVERAGEIFS('VISSIM Link Segment Outputs'!$I:$I, 'VISSIM DCP Outputs'!$B:$B, $G$3, 'VISSIM Link Segment Outputs'!$A:$A, "AVG",'VISSIM Link Segment Outputs'!$D:$D, E105),"")</f>
        <v/>
      </c>
      <c r="AB105" s="445" t="str">
        <f>IFERROR(AVERAGEIFS('VISSIM Link Segment Outputs'!$I:$I, 'VISSIM DCP Outputs'!$B:$B, $G$3, 'VISSIM Link Segment Outputs'!$A:$A, "AVG",'VISSIM Link Segment Outputs'!$D:$D, F105),"")</f>
        <v/>
      </c>
      <c r="AC105" s="445" t="str">
        <f>IFERROR(AVERAGEIFS('VISSIM Link Segment Outputs'!$I:$I, 'VISSIM DCP Outputs'!$B:$B, $G$3, 'VISSIM Link Segment Outputs'!$A:$A, "AVG",'VISSIM Link Segment Outputs'!$D:$D, G105),"")</f>
        <v/>
      </c>
      <c r="AD105" s="445" t="str">
        <f>IFERROR(AVERAGEIFS('VISSIM Link Segment Outputs'!$I:$I, 'VISSIM DCP Outputs'!$B:$B, $G$3, 'VISSIM Link Segment Outputs'!$A:$A, "AVG",'VISSIM Link Segment Outputs'!$D:$D, H105),"")</f>
        <v/>
      </c>
      <c r="AE105" s="446"/>
      <c r="AF105" s="445" t="str">
        <f>IFERROR(AVERAGEIFS('VISSIM Link Segment Outputs'!$E:$E, 'VISSIM DCP Outputs'!$B:$B, $G$3, 'VISSIM Link Segment Outputs'!$A:$A, "AVG",'VISSIM Link Segment Outputs'!$D:$D, D105),"")</f>
        <v/>
      </c>
      <c r="AG105" s="445" t="str">
        <f>IFERROR(AVERAGEIFS('VISSIM Link Segment Outputs'!$E:$E, 'VISSIM DCP Outputs'!$B:$B, $G$3, 'VISSIM Link Segment Outputs'!$A:$A, "AVG",'VISSIM Link Segment Outputs'!$D:$D, E105),"")</f>
        <v/>
      </c>
      <c r="AH105" s="445" t="str">
        <f>IFERROR(AVERAGEIFS('VISSIM Link Segment Outputs'!$E:$E, 'VISSIM DCP Outputs'!$B:$B, $G$3, 'VISSIM Link Segment Outputs'!$A:$A, "AVG",'VISSIM Link Segment Outputs'!$D:$D, F105),"")</f>
        <v/>
      </c>
      <c r="AI105" s="445" t="str">
        <f>IFERROR(AVERAGEIFS('VISSIM Link Segment Outputs'!$E:$E, 'VISSIM DCP Outputs'!$B:$B, $G$3, 'VISSIM Link Segment Outputs'!$A:$A, "AVG",'VISSIM Link Segment Outputs'!$D:$D, G105),"")</f>
        <v/>
      </c>
      <c r="AJ105" s="445" t="str">
        <f>IFERROR(AVERAGEIFS('VISSIM Link Segment Outputs'!$E:$E, 'VISSIM DCP Outputs'!$B:$B, $G$3, 'VISSIM Link Segment Outputs'!$A:$A, "AVG",'VISSIM Link Segment Outputs'!$D:$D, H105),"")</f>
        <v/>
      </c>
      <c r="AL105" s="667">
        <f ca="1">IFERROR(SUMIFS('VISSIM Link Segment Outputs'!$Q:$Q, 'VISSIM DCP Outputs'!$B:$B, $G$3, 'VISSIM Link Segment Outputs'!$A:$A, "AVG",'VISSIM Link Segment Outputs'!$D:$D, D105),"")</f>
        <v>0</v>
      </c>
      <c r="AM105" s="667">
        <f ca="1">IFERROR(SUMIFS('VISSIM Link Segment Outputs'!$Q:$Q, 'VISSIM DCP Outputs'!$B:$B, $G$3, 'VISSIM Link Segment Outputs'!$A:$A, "AVG",'VISSIM Link Segment Outputs'!$D:$D, E105),"")</f>
        <v>0</v>
      </c>
      <c r="AN105" s="667">
        <f ca="1">IFERROR(SUMIFS('VISSIM Link Segment Outputs'!$Q:$Q, 'VISSIM DCP Outputs'!$B:$B, $G$3, 'VISSIM Link Segment Outputs'!$A:$A, "AVG",'VISSIM Link Segment Outputs'!$D:$D, F105),"")</f>
        <v>0</v>
      </c>
      <c r="AO105" s="667">
        <f ca="1">IFERROR(SUMIFS('VISSIM Link Segment Outputs'!$Q:$Q, 'VISSIM DCP Outputs'!$B:$B, $G$3, 'VISSIM Link Segment Outputs'!$A:$A, "AVG",'VISSIM Link Segment Outputs'!$D:$D, G105),"")</f>
        <v>0</v>
      </c>
      <c r="AP105" s="667">
        <f ca="1">IFERROR(SUMIFS('VISSIM Link Segment Outputs'!$Q:$Q, 'VISSIM DCP Outputs'!$B:$B, $G$3, 'VISSIM Link Segment Outputs'!$A:$A, "AVG",'VISSIM Link Segment Outputs'!$D:$D, H105),"")</f>
        <v>0</v>
      </c>
      <c r="AR105" s="696" t="str">
        <f ca="1">IFERROR(AVERAGEIFS('VISSIM Link Segment Outputs'!$R:$R, 'VISSIM Link Segment Outputs'!$A:$A, "AVG",'VISSIM Link Segment Outputs'!$D:$D, D105),"")</f>
        <v/>
      </c>
    </row>
    <row r="106" spans="1:44" s="547" customFormat="1" x14ac:dyDescent="0.35">
      <c r="A106" s="551" t="str">
        <f t="shared" si="11"/>
        <v>H</v>
      </c>
      <c r="B106" s="150">
        <f>'Input - Freeways'!$B104</f>
        <v>100</v>
      </c>
      <c r="C106" s="150">
        <f>INDEX('Input - Freeways'!$B$4:$AG$105,MATCH($B106,'Input - Freeways'!$B$4:$B$105,0),MATCH(C$6,'Input - Freeways'!$B$4:$AG$4,0))</f>
        <v>0</v>
      </c>
      <c r="D106" s="150" t="str">
        <f t="shared" si="6"/>
        <v>0</v>
      </c>
      <c r="E106" s="150" t="str">
        <f t="shared" si="6"/>
        <v/>
      </c>
      <c r="F106" s="150" t="str">
        <f t="shared" si="6"/>
        <v/>
      </c>
      <c r="G106" s="150" t="str">
        <f t="shared" si="6"/>
        <v/>
      </c>
      <c r="H106" s="150" t="str">
        <f t="shared" si="6"/>
        <v/>
      </c>
      <c r="J106" s="689">
        <f>'Input - Freeways'!$C104</f>
        <v>0</v>
      </c>
      <c r="K106" s="406">
        <f>'Input - Freeways'!$D104</f>
        <v>0</v>
      </c>
      <c r="L106" s="267">
        <f>'Input - Freeways'!$E104</f>
        <v>0</v>
      </c>
      <c r="M106" s="691" t="str">
        <f>'Input - Freeways'!$F104</f>
        <v/>
      </c>
      <c r="N106" s="391" t="str" cm="1">
        <f t="array" aca="1" ref="N106" ca="1">_xlfn.SWITCH(fwy_moe_type,"DCM",AVERAGEIFS('VISSIM DCP Outputs'!$D:$D, 'VISSIM DCP Outputs'!$B:$B, $E$3,'VISSIM DCP Outputs'!$C:$C,$C106),"Link Eval","--")</f>
        <v>--</v>
      </c>
      <c r="O106" s="264" t="str" cm="1">
        <f t="array" aca="1" ref="O106" ca="1">_xlfn.SWITCH(fwy_moe_type,"DCM",AVERAGEIFS('VISSIM DCP Outputs'!$G:$G, 'VISSIM DCP Outputs'!$B:$B, $E$3,'VISSIM DCP Outputs'!$C:$C,$C106),"Link Eval","--")</f>
        <v>--</v>
      </c>
      <c r="P106" s="695" t="str">
        <f t="shared" ca="1" si="8"/>
        <v>--</v>
      </c>
      <c r="Q106" s="264" t="str">
        <f t="shared" ca="1" si="9"/>
        <v>--</v>
      </c>
      <c r="R106" s="378" t="str">
        <f t="shared" ca="1" si="10"/>
        <v>--</v>
      </c>
      <c r="T106" s="667" t="str">
        <f ca="1">IFERROR(AVERAGEIFS('VISSIM Link Segment Outputs'!$M:$M, 'VISSIM DCP Outputs'!$B:$B, $G$3,'VISSIM Link Segment Outputs'!$A:$A, "AVG",'VISSIM Link Segment Outputs'!$D:$D, D106),"")</f>
        <v/>
      </c>
      <c r="U106" s="667" t="str">
        <f ca="1">IFERROR(AVERAGEIFS('VISSIM Link Segment Outputs'!$M:$M, 'VISSIM DCP Outputs'!$B:$B, $G$3,'VISSIM Link Segment Outputs'!$A:$A, "AVG",'VISSIM Link Segment Outputs'!$D:$D, E106),"")</f>
        <v/>
      </c>
      <c r="V106" s="667" t="str">
        <f ca="1">IFERROR(AVERAGEIFS('VISSIM Link Segment Outputs'!$M:$M, 'VISSIM DCP Outputs'!$B:$B, $G$3,'VISSIM Link Segment Outputs'!$A:$A, "AVG",'VISSIM Link Segment Outputs'!$D:$D, F106),"")</f>
        <v/>
      </c>
      <c r="W106" s="667" t="str">
        <f ca="1">IFERROR(AVERAGEIFS('VISSIM Link Segment Outputs'!$M:$M, 'VISSIM DCP Outputs'!$B:$B, $G$3,'VISSIM Link Segment Outputs'!$A:$A, "AVG",'VISSIM Link Segment Outputs'!$D:$D, G106),"")</f>
        <v/>
      </c>
      <c r="X106" s="667" t="str">
        <f ca="1">IFERROR(AVERAGEIFS('VISSIM Link Segment Outputs'!$M:$M, 'VISSIM DCP Outputs'!$B:$B, $G$3,'VISSIM Link Segment Outputs'!$A:$A, "AVG",'VISSIM Link Segment Outputs'!$D:$D, H106),"")</f>
        <v/>
      </c>
      <c r="Y106" s="446"/>
      <c r="Z106" s="445" t="str">
        <f>IFERROR(AVERAGEIFS('VISSIM Link Segment Outputs'!$I:$I, 'VISSIM DCP Outputs'!$B:$B, $G$3, 'VISSIM Link Segment Outputs'!$A:$A, "AVG",'VISSIM Link Segment Outputs'!$D:$D, D106),"")</f>
        <v/>
      </c>
      <c r="AA106" s="445" t="str">
        <f>IFERROR(AVERAGEIFS('VISSIM Link Segment Outputs'!$I:$I, 'VISSIM DCP Outputs'!$B:$B, $G$3, 'VISSIM Link Segment Outputs'!$A:$A, "AVG",'VISSIM Link Segment Outputs'!$D:$D, E106),"")</f>
        <v/>
      </c>
      <c r="AB106" s="445" t="str">
        <f>IFERROR(AVERAGEIFS('VISSIM Link Segment Outputs'!$I:$I, 'VISSIM DCP Outputs'!$B:$B, $G$3, 'VISSIM Link Segment Outputs'!$A:$A, "AVG",'VISSIM Link Segment Outputs'!$D:$D, F106),"")</f>
        <v/>
      </c>
      <c r="AC106" s="445" t="str">
        <f>IFERROR(AVERAGEIFS('VISSIM Link Segment Outputs'!$I:$I, 'VISSIM DCP Outputs'!$B:$B, $G$3, 'VISSIM Link Segment Outputs'!$A:$A, "AVG",'VISSIM Link Segment Outputs'!$D:$D, G106),"")</f>
        <v/>
      </c>
      <c r="AD106" s="445" t="str">
        <f>IFERROR(AVERAGEIFS('VISSIM Link Segment Outputs'!$I:$I, 'VISSIM DCP Outputs'!$B:$B, $G$3, 'VISSIM Link Segment Outputs'!$A:$A, "AVG",'VISSIM Link Segment Outputs'!$D:$D, H106),"")</f>
        <v/>
      </c>
      <c r="AE106" s="446"/>
      <c r="AF106" s="445" t="str">
        <f>IFERROR(AVERAGEIFS('VISSIM Link Segment Outputs'!$E:$E, 'VISSIM DCP Outputs'!$B:$B, $G$3, 'VISSIM Link Segment Outputs'!$A:$A, "AVG",'VISSIM Link Segment Outputs'!$D:$D, D106),"")</f>
        <v/>
      </c>
      <c r="AG106" s="445" t="str">
        <f>IFERROR(AVERAGEIFS('VISSIM Link Segment Outputs'!$E:$E, 'VISSIM DCP Outputs'!$B:$B, $G$3, 'VISSIM Link Segment Outputs'!$A:$A, "AVG",'VISSIM Link Segment Outputs'!$D:$D, E106),"")</f>
        <v/>
      </c>
      <c r="AH106" s="445" t="str">
        <f>IFERROR(AVERAGEIFS('VISSIM Link Segment Outputs'!$E:$E, 'VISSIM DCP Outputs'!$B:$B, $G$3, 'VISSIM Link Segment Outputs'!$A:$A, "AVG",'VISSIM Link Segment Outputs'!$D:$D, F106),"")</f>
        <v/>
      </c>
      <c r="AI106" s="445" t="str">
        <f>IFERROR(AVERAGEIFS('VISSIM Link Segment Outputs'!$E:$E, 'VISSIM DCP Outputs'!$B:$B, $G$3, 'VISSIM Link Segment Outputs'!$A:$A, "AVG",'VISSIM Link Segment Outputs'!$D:$D, G106),"")</f>
        <v/>
      </c>
      <c r="AJ106" s="445" t="str">
        <f>IFERROR(AVERAGEIFS('VISSIM Link Segment Outputs'!$E:$E, 'VISSIM DCP Outputs'!$B:$B, $G$3, 'VISSIM Link Segment Outputs'!$A:$A, "AVG",'VISSIM Link Segment Outputs'!$D:$D, H106),"")</f>
        <v/>
      </c>
      <c r="AL106" s="667">
        <f ca="1">IFERROR(SUMIFS('VISSIM Link Segment Outputs'!$Q:$Q, 'VISSIM DCP Outputs'!$B:$B, $G$3, 'VISSIM Link Segment Outputs'!$A:$A, "AVG",'VISSIM Link Segment Outputs'!$D:$D, D106),"")</f>
        <v>0</v>
      </c>
      <c r="AM106" s="667">
        <f ca="1">IFERROR(SUMIFS('VISSIM Link Segment Outputs'!$Q:$Q, 'VISSIM DCP Outputs'!$B:$B, $G$3, 'VISSIM Link Segment Outputs'!$A:$A, "AVG",'VISSIM Link Segment Outputs'!$D:$D, E106),"")</f>
        <v>0</v>
      </c>
      <c r="AN106" s="667">
        <f ca="1">IFERROR(SUMIFS('VISSIM Link Segment Outputs'!$Q:$Q, 'VISSIM DCP Outputs'!$B:$B, $G$3, 'VISSIM Link Segment Outputs'!$A:$A, "AVG",'VISSIM Link Segment Outputs'!$D:$D, F106),"")</f>
        <v>0</v>
      </c>
      <c r="AO106" s="667">
        <f ca="1">IFERROR(SUMIFS('VISSIM Link Segment Outputs'!$Q:$Q, 'VISSIM DCP Outputs'!$B:$B, $G$3, 'VISSIM Link Segment Outputs'!$A:$A, "AVG",'VISSIM Link Segment Outputs'!$D:$D, G106),"")</f>
        <v>0</v>
      </c>
      <c r="AP106" s="667">
        <f ca="1">IFERROR(SUMIFS('VISSIM Link Segment Outputs'!$Q:$Q, 'VISSIM DCP Outputs'!$B:$B, $G$3, 'VISSIM Link Segment Outputs'!$A:$A, "AVG",'VISSIM Link Segment Outputs'!$D:$D, H106),"")</f>
        <v>0</v>
      </c>
      <c r="AR106" s="696" t="str">
        <f ca="1">IFERROR(AVERAGEIFS('VISSIM Link Segment Outputs'!$R:$R, 'VISSIM Link Segment Outputs'!$A:$A, "AVG",'VISSIM Link Segment Outputs'!$D:$D, D106),"")</f>
        <v/>
      </c>
    </row>
    <row r="107" spans="1:44" customFormat="1" x14ac:dyDescent="0.35"/>
    <row r="108" spans="1:44" customFormat="1" x14ac:dyDescent="0.35"/>
  </sheetData>
  <mergeCells count="6">
    <mergeCell ref="AR5:AR6"/>
    <mergeCell ref="N5:O5"/>
    <mergeCell ref="E3:F3"/>
    <mergeCell ref="E2:F2"/>
    <mergeCell ref="G3:H3"/>
    <mergeCell ref="G2:H2"/>
  </mergeCells>
  <phoneticPr fontId="86" type="noConversion"/>
  <conditionalFormatting sqref="O7:O80">
    <cfRule type="colorScale" priority="39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06">
    <cfRule type="colorScale" priority="39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81:O10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L7:L106" xr:uid="{F4705A44-C8F7-4941-B312-6D3775432C8C}">
      <formula1>"Basic,Merge/Diverge,Weave,Ramp"</formula1>
    </dataValidation>
  </dataValidations>
  <pageMargins left="0.7" right="0.7" top="0.75" bottom="0.75" header="0.3" footer="0.3"/>
  <pageSetup scale="67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303C6-73F1-4D14-9058-2653BE0F9EBA}">
  <sheetPr codeName="Sheet32">
    <tabColor theme="9" tint="0.59999389629810485"/>
    <pageSetUpPr fitToPage="1"/>
  </sheetPr>
  <dimension ref="A1:AF112"/>
  <sheetViews>
    <sheetView zoomScale="55" zoomScaleNormal="55" workbookViewId="0"/>
  </sheetViews>
  <sheetFormatPr defaultColWidth="8.81640625" defaultRowHeight="14.5" x14ac:dyDescent="0.35"/>
  <cols>
    <col min="1" max="1" width="8.81640625" style="296" customWidth="1"/>
    <col min="2" max="2" width="6.7265625" style="274" customWidth="1"/>
    <col min="3" max="3" width="32.6328125" style="296" bestFit="1" customWidth="1"/>
    <col min="4" max="4" width="4.54296875" style="296" customWidth="1"/>
    <col min="5" max="5" width="4.1796875" style="296" customWidth="1"/>
    <col min="6" max="6" width="73" style="296" customWidth="1"/>
    <col min="7" max="7" width="13.26953125" style="296" customWidth="1"/>
    <col min="8" max="15" width="10.54296875" style="296" customWidth="1"/>
    <col min="16" max="16" width="3.54296875" style="296" customWidth="1"/>
    <col min="17" max="18" width="16" style="296" customWidth="1"/>
    <col min="19" max="19" width="3.54296875" style="296" customWidth="1"/>
    <col min="20" max="20" width="8.81640625" style="296" customWidth="1"/>
    <col min="21" max="21" width="3.54296875" style="296" customWidth="1"/>
    <col min="22" max="25" width="8.81640625" style="274" customWidth="1"/>
    <col min="26" max="30" width="8.81640625" style="274"/>
    <col min="31" max="31" width="3.54296875" style="274" customWidth="1"/>
    <col min="32" max="32" width="13.26953125" style="274" customWidth="1"/>
    <col min="33" max="16384" width="8.81640625" style="296"/>
  </cols>
  <sheetData>
    <row r="1" spans="1:32" s="15" customFormat="1" ht="15.75" customHeight="1" x14ac:dyDescent="0.35">
      <c r="A1" s="252" t="s">
        <v>226</v>
      </c>
      <c r="B1" s="252"/>
      <c r="C1" s="252"/>
      <c r="D1" s="252"/>
      <c r="E1" s="252"/>
      <c r="F1" s="252"/>
      <c r="G1" s="252"/>
      <c r="H1" s="252"/>
      <c r="I1" s="252"/>
      <c r="J1" s="252"/>
      <c r="K1" s="252"/>
      <c r="L1" s="252"/>
      <c r="M1" s="252"/>
      <c r="N1" s="252"/>
      <c r="O1" s="252"/>
      <c r="P1" s="252"/>
      <c r="Q1" s="252"/>
      <c r="R1" s="252"/>
      <c r="S1" s="252"/>
      <c r="T1" s="252"/>
      <c r="U1" s="252"/>
      <c r="V1" s="252"/>
      <c r="W1" s="252"/>
      <c r="X1" s="252"/>
      <c r="Y1" s="252"/>
      <c r="Z1" s="252"/>
      <c r="AA1" s="252"/>
      <c r="AB1" s="252"/>
      <c r="AC1" s="252"/>
      <c r="AD1" s="252"/>
      <c r="AE1" s="252"/>
      <c r="AF1" s="252"/>
    </row>
    <row r="2" spans="1:32" s="15" customFormat="1" ht="27.75" customHeight="1" x14ac:dyDescent="0.35">
      <c r="A2" s="252"/>
      <c r="B2" s="274"/>
      <c r="C2"/>
      <c r="D2" s="296"/>
      <c r="E2" s="10" t="s">
        <v>233</v>
      </c>
      <c r="F2" s="10"/>
      <c r="G2" s="7"/>
      <c r="H2" s="26"/>
      <c r="I2" s="16"/>
      <c r="J2" s="16"/>
      <c r="K2" s="16"/>
      <c r="L2" s="16"/>
      <c r="N2" s="6"/>
      <c r="O2" s="26"/>
      <c r="P2" s="296"/>
      <c r="Q2" s="296"/>
      <c r="R2" s="296"/>
      <c r="S2" s="296"/>
      <c r="T2" s="296"/>
      <c r="U2" s="296"/>
      <c r="V2" s="274"/>
      <c r="W2" s="274"/>
      <c r="X2" s="274"/>
      <c r="Y2" s="274"/>
      <c r="Z2" s="274"/>
      <c r="AA2" s="274"/>
      <c r="AB2" s="274"/>
      <c r="AC2" s="368"/>
      <c r="AD2" s="368"/>
      <c r="AE2" s="368"/>
      <c r="AF2" s="368"/>
    </row>
    <row r="3" spans="1:32" s="15" customFormat="1" ht="27.75" customHeight="1" thickBot="1" x14ac:dyDescent="0.4">
      <c r="A3" s="252"/>
      <c r="B3" s="274"/>
      <c r="C3"/>
      <c r="D3" s="296"/>
      <c r="E3" s="273" t="str">
        <f>tod&amp;" Peak Hour "&amp;pkhr</f>
        <v>AM Peak Hour 7:15AM - 8:15AM</v>
      </c>
      <c r="F3" s="273"/>
      <c r="G3" s="7"/>
      <c r="H3" s="16"/>
      <c r="J3" s="6"/>
      <c r="K3" s="26"/>
      <c r="L3" s="26"/>
      <c r="M3" s="26"/>
      <c r="N3" s="16"/>
      <c r="O3" s="16"/>
      <c r="P3" s="296"/>
      <c r="Q3" s="296"/>
      <c r="R3" s="296"/>
      <c r="S3" s="296"/>
      <c r="T3" s="296"/>
      <c r="U3" s="296"/>
      <c r="V3" s="274"/>
      <c r="W3" s="274"/>
      <c r="X3" s="274"/>
      <c r="Y3" s="274"/>
      <c r="Z3" s="274"/>
      <c r="AA3" s="274"/>
      <c r="AB3" s="274"/>
      <c r="AC3" s="368"/>
      <c r="AD3" s="368"/>
      <c r="AE3" s="368"/>
      <c r="AF3" s="368"/>
    </row>
    <row r="4" spans="1:32" s="87" customFormat="1" ht="33" customHeight="1" x14ac:dyDescent="0.35">
      <c r="A4" s="252"/>
      <c r="B4" s="428"/>
      <c r="C4" s="70"/>
      <c r="D4" s="70"/>
      <c r="E4" s="865" t="s">
        <v>352</v>
      </c>
      <c r="F4" s="894"/>
      <c r="G4" s="894"/>
      <c r="H4" s="894" t="s">
        <v>335</v>
      </c>
      <c r="I4" s="894"/>
      <c r="J4" s="894" t="s">
        <v>431</v>
      </c>
      <c r="K4" s="894"/>
      <c r="L4" s="363" t="s">
        <v>2</v>
      </c>
      <c r="M4" s="363" t="s">
        <v>3</v>
      </c>
      <c r="N4" s="894" t="s">
        <v>4</v>
      </c>
      <c r="O4" s="895"/>
      <c r="P4" s="70"/>
      <c r="Q4" s="70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</row>
    <row r="5" spans="1:32" s="15" customFormat="1" ht="15" customHeight="1" x14ac:dyDescent="0.35">
      <c r="A5" s="252"/>
      <c r="B5" s="274"/>
      <c r="C5" s="296"/>
      <c r="D5" s="296"/>
      <c r="E5" s="114" t="s">
        <v>353</v>
      </c>
      <c r="F5" s="115"/>
      <c r="G5" s="115"/>
      <c r="H5" s="135">
        <f ca="1">COUNTIFS(V$12:V$112,"=1")</f>
        <v>0</v>
      </c>
      <c r="I5" s="948">
        <f ca="1">SUM(H5:H8)</f>
        <v>74</v>
      </c>
      <c r="J5" s="135">
        <f ca="1">COUNTIFS(Z$12:Z$112,"=1",V$12:V$112,"=1")</f>
        <v>0</v>
      </c>
      <c r="K5" s="948">
        <f ca="1">SUM(J5:J8)</f>
        <v>0</v>
      </c>
      <c r="L5" s="864">
        <f ca="1">K5/I5</f>
        <v>0</v>
      </c>
      <c r="M5" s="859">
        <v>0.85</v>
      </c>
      <c r="N5" s="903" t="str">
        <f ca="1">IF(ROUND(L5,2)&gt;=M5,"Yes","No")</f>
        <v>No</v>
      </c>
      <c r="O5" s="904"/>
      <c r="P5" s="296"/>
      <c r="Q5" s="296"/>
      <c r="V5" s="368"/>
      <c r="W5" s="368"/>
      <c r="X5" s="368"/>
      <c r="Y5" s="368"/>
      <c r="Z5" s="368"/>
      <c r="AA5" s="368"/>
      <c r="AB5" s="368"/>
      <c r="AC5" s="368"/>
      <c r="AD5" s="368"/>
      <c r="AE5" s="368"/>
      <c r="AF5" s="368"/>
    </row>
    <row r="6" spans="1:32" s="15" customFormat="1" ht="15" customHeight="1" x14ac:dyDescent="0.35">
      <c r="A6" s="252"/>
      <c r="B6" s="274"/>
      <c r="C6" s="296"/>
      <c r="D6" s="296"/>
      <c r="E6" s="114" t="s">
        <v>354</v>
      </c>
      <c r="F6" s="115"/>
      <c r="G6" s="115"/>
      <c r="H6" s="135">
        <f ca="1">COUNTIFS(W$12:W$112,"=1")</f>
        <v>0</v>
      </c>
      <c r="I6" s="948"/>
      <c r="J6" s="135">
        <f ca="1">COUNTIFS(AA$12:AA$112,"=1",W$12:W$112,"=1")</f>
        <v>0</v>
      </c>
      <c r="K6" s="948"/>
      <c r="L6" s="864"/>
      <c r="M6" s="859"/>
      <c r="N6" s="903"/>
      <c r="O6" s="904"/>
      <c r="P6" s="296"/>
      <c r="Q6" s="296"/>
      <c r="V6" s="368"/>
      <c r="W6" s="368"/>
      <c r="X6" s="368"/>
      <c r="Y6" s="368"/>
      <c r="Z6" s="368"/>
      <c r="AA6" s="368"/>
      <c r="AB6" s="368"/>
      <c r="AC6" s="368"/>
      <c r="AD6" s="368"/>
      <c r="AE6" s="368"/>
      <c r="AF6" s="368"/>
    </row>
    <row r="7" spans="1:32" s="15" customFormat="1" ht="15" customHeight="1" x14ac:dyDescent="0.35">
      <c r="A7" s="252"/>
      <c r="B7" s="274"/>
      <c r="C7" s="296"/>
      <c r="D7" s="296"/>
      <c r="E7" s="114" t="s">
        <v>355</v>
      </c>
      <c r="F7" s="115"/>
      <c r="G7" s="115"/>
      <c r="H7" s="366">
        <f ca="1">COUNTIFS(X$12:X$112,"=1")</f>
        <v>0</v>
      </c>
      <c r="I7" s="949"/>
      <c r="J7" s="366">
        <f ca="1">COUNTIFS(AB$12:AB$112,"=1",X$12:X$112,"=1")</f>
        <v>0</v>
      </c>
      <c r="K7" s="949"/>
      <c r="L7" s="899"/>
      <c r="M7" s="901"/>
      <c r="N7" s="905"/>
      <c r="O7" s="906"/>
      <c r="P7" s="296"/>
      <c r="Q7" s="296"/>
      <c r="V7" s="368"/>
      <c r="W7" s="368"/>
      <c r="X7" s="368"/>
      <c r="Y7" s="368"/>
      <c r="Z7" s="368"/>
      <c r="AA7" s="368"/>
      <c r="AB7" s="368"/>
      <c r="AC7" s="368"/>
      <c r="AD7" s="368"/>
      <c r="AE7" s="368"/>
      <c r="AF7" s="368"/>
    </row>
    <row r="8" spans="1:32" s="15" customFormat="1" ht="15" customHeight="1" thickBot="1" x14ac:dyDescent="0.4">
      <c r="A8" s="252"/>
      <c r="B8" s="274"/>
      <c r="C8" s="296"/>
      <c r="D8" s="296"/>
      <c r="E8" s="138" t="s">
        <v>356</v>
      </c>
      <c r="F8" s="116"/>
      <c r="G8" s="116"/>
      <c r="H8" s="136">
        <f ca="1">COUNTIFS(Y$12:Y$112,"=1")</f>
        <v>74</v>
      </c>
      <c r="I8" s="950"/>
      <c r="J8" s="136">
        <f ca="1">COUNTIFS(AC$12:AC$112,"=1",Y$12:Y$112,"=1")</f>
        <v>0</v>
      </c>
      <c r="K8" s="950"/>
      <c r="L8" s="900"/>
      <c r="M8" s="902"/>
      <c r="N8" s="907"/>
      <c r="O8" s="908"/>
      <c r="P8" s="296"/>
      <c r="Q8" s="296"/>
      <c r="V8" s="368"/>
      <c r="W8" s="368"/>
      <c r="X8" s="368"/>
      <c r="Y8" s="368"/>
      <c r="Z8" s="368"/>
      <c r="AA8" s="368"/>
      <c r="AB8" s="368"/>
      <c r="AC8" s="368"/>
      <c r="AD8" s="368"/>
      <c r="AE8" s="368"/>
      <c r="AF8" s="368"/>
    </row>
    <row r="9" spans="1:32" ht="15" customHeight="1" x14ac:dyDescent="0.35">
      <c r="A9" s="252"/>
      <c r="E9" s="379" t="str">
        <f>"*Results show the average from "&amp;no_seeds&amp;" simulation runs."</f>
        <v>*Results show the average from 0 simulation runs.</v>
      </c>
    </row>
    <row r="10" spans="1:32" s="15" customFormat="1" ht="15" customHeight="1" thickBot="1" x14ac:dyDescent="0.4">
      <c r="A10" s="252"/>
      <c r="B10" s="274"/>
      <c r="C10" s="296"/>
      <c r="D10" s="296"/>
      <c r="E10" s="296"/>
      <c r="F10" s="357"/>
      <c r="G10" s="358"/>
      <c r="H10" s="359"/>
      <c r="I10" s="26"/>
      <c r="J10" s="7"/>
      <c r="K10" s="360"/>
      <c r="L10" s="7"/>
      <c r="M10" s="26"/>
      <c r="N10" s="6"/>
      <c r="O10" s="26"/>
      <c r="P10" s="296"/>
      <c r="Q10" s="140" t="s">
        <v>97</v>
      </c>
      <c r="R10" s="142"/>
      <c r="T10" s="885" t="s">
        <v>44</v>
      </c>
      <c r="V10" s="113" t="s">
        <v>98</v>
      </c>
      <c r="W10" s="113"/>
      <c r="X10" s="113"/>
      <c r="Y10" s="113"/>
      <c r="Z10" s="113"/>
      <c r="AA10" s="113"/>
      <c r="AB10" s="113"/>
      <c r="AC10" s="113"/>
      <c r="AD10" s="113"/>
      <c r="AE10" s="368"/>
      <c r="AF10" s="885" t="s">
        <v>99</v>
      </c>
    </row>
    <row r="11" spans="1:32" s="15" customFormat="1" ht="44.25" customHeight="1" x14ac:dyDescent="0.35">
      <c r="A11" s="252"/>
      <c r="B11" s="389" t="s">
        <v>140</v>
      </c>
      <c r="C11" s="389" t="s">
        <v>324</v>
      </c>
      <c r="E11" s="154"/>
      <c r="F11" s="672" t="s">
        <v>235</v>
      </c>
      <c r="G11" s="672" t="s">
        <v>236</v>
      </c>
      <c r="H11" s="883" t="s">
        <v>6</v>
      </c>
      <c r="I11" s="883"/>
      <c r="J11" s="883" t="s">
        <v>101</v>
      </c>
      <c r="K11" s="883"/>
      <c r="L11" s="883" t="s">
        <v>7</v>
      </c>
      <c r="M11" s="883"/>
      <c r="N11" s="883" t="s">
        <v>0</v>
      </c>
      <c r="O11" s="884"/>
      <c r="P11" s="296"/>
      <c r="Q11" s="361" t="s">
        <v>237</v>
      </c>
      <c r="R11" s="361" t="s">
        <v>238</v>
      </c>
      <c r="S11" s="26"/>
      <c r="T11" s="885"/>
      <c r="V11" s="361" t="s">
        <v>19</v>
      </c>
      <c r="W11" s="361" t="s">
        <v>20</v>
      </c>
      <c r="X11" s="361" t="s">
        <v>21</v>
      </c>
      <c r="Y11" s="361" t="s">
        <v>145</v>
      </c>
      <c r="Z11" s="361" t="s">
        <v>16</v>
      </c>
      <c r="AA11" s="361" t="s">
        <v>17</v>
      </c>
      <c r="AB11" s="361" t="s">
        <v>18</v>
      </c>
      <c r="AC11" s="361" t="s">
        <v>146</v>
      </c>
      <c r="AD11" s="361" t="s">
        <v>15</v>
      </c>
      <c r="AE11" s="368"/>
      <c r="AF11" s="885"/>
    </row>
    <row r="12" spans="1:32" ht="15" customHeight="1" x14ac:dyDescent="0.35">
      <c r="A12" s="252" t="str">
        <f>IF(C12=0, "H","")</f>
        <v/>
      </c>
      <c r="B12" s="393">
        <f>'Input - Freeways'!$B5</f>
        <v>1</v>
      </c>
      <c r="C12" s="377" t="str">
        <f>'Input - Freeways'!$C5</f>
        <v>FACILITY NAME (EX: NB Route 28)</v>
      </c>
      <c r="E12" s="944" t="str">
        <f t="shared" ref="E12" si="0">C12</f>
        <v>FACILITY NAME (EX: NB Route 28)</v>
      </c>
      <c r="F12" s="267" t="str">
        <f>'Freeway Calcs'!K7</f>
        <v>Segment Name 1</v>
      </c>
      <c r="G12" s="267" t="str">
        <f>'Freeway Calcs'!L7</f>
        <v>Diverge</v>
      </c>
      <c r="H12" s="940">
        <f>'Input - Freeways'!F5</f>
        <v>7370</v>
      </c>
      <c r="I12" s="941"/>
      <c r="J12" s="942" t="str">
        <f ca="1">IF('Freeway Calcs'!$C$3="DCM",'Freeway Calcs'!N7,'Freeway Calcs'!P7)</f>
        <v>--</v>
      </c>
      <c r="K12" s="942"/>
      <c r="L12" s="942" t="str">
        <f ca="1">IFERROR(IF(H12="", "", J12-H12),"--")</f>
        <v>--</v>
      </c>
      <c r="M12" s="942"/>
      <c r="N12" s="943" t="str">
        <f ca="1">IFERROR(IF($H12&lt;&gt;0,L12/H12,"-"), "-")</f>
        <v>-</v>
      </c>
      <c r="O12" s="943"/>
      <c r="Q12" s="264" t="str">
        <f ca="1">IF(J12&lt;&gt;0,IF('Freeway Calcs'!$C$3="DCM",'Freeway Calcs'!O7,'Freeway Calcs'!Q7),"-")</f>
        <v>--</v>
      </c>
      <c r="R12" s="264" t="str">
        <f ca="1">IF(J12&lt;&gt;0,IF('Freeway Calcs'!$C$3="DCM","",'Freeway Calcs'!R7),"-")</f>
        <v>--</v>
      </c>
      <c r="T12" s="78" t="str">
        <f ca="1">IFERROR(IF($H12=0,"-",J12/H12),"-")</f>
        <v>-</v>
      </c>
      <c r="U12" s="15"/>
      <c r="V12" s="480">
        <f ca="1">IF(H12="","-",IF(AND($J12&lt;&gt;0,$J12&lt;'Calibration Criteria'!$C$7),1,0))</f>
        <v>0</v>
      </c>
      <c r="W12" s="480">
        <f ca="1">IF(H12="","-",IF(AND($J12&gt;='Calibration Criteria'!$C$7,$J12&lt;'Calibration Criteria'!$C$8),1,0))</f>
        <v>0</v>
      </c>
      <c r="X12" s="480">
        <f ca="1">IF(H12="","-",IF(AND($J12&gt;='Calibration Criteria'!$C$8,$J12&lt;'Calibration Criteria'!$C$9),1,0))</f>
        <v>0</v>
      </c>
      <c r="Y12" s="480">
        <f ca="1">IF(H12="","-",IF(AND($J12&gt;='Calibration Criteria'!$C$10),1,0))</f>
        <v>1</v>
      </c>
      <c r="Z12" s="480" t="str">
        <f ca="1">IF($N12="-", "-", IF(AND($N12&lt;='Calibration Criteria'!$B$7,$N12&gt;=-'Calibration Criteria'!$B$7),1,0))</f>
        <v>-</v>
      </c>
      <c r="AA12" s="480" t="str">
        <f ca="1">IF($N12="-", "-",IF(AND($N12&lt;='Calibration Criteria'!$B$8,$N12&gt;=-'Calibration Criteria'!$B$8),1,0))</f>
        <v>-</v>
      </c>
      <c r="AB12" s="480" t="str">
        <f ca="1">IF($N12="-","-",IF(AND($N12&lt;='Calibration Criteria'!$B$9,$N12&gt;=-'Calibration Criteria'!$B$9),1,0))</f>
        <v>-</v>
      </c>
      <c r="AC12" s="480" t="str">
        <f ca="1">IF(N12="-", "-",IF(AND($N12&lt;='Calibration Criteria'!$B$10,$N12&gt;=-'Calibration Criteria'!$B$10,ABS(L12)&lt;&gt;H12),1,0))</f>
        <v>-</v>
      </c>
      <c r="AD12" s="367" t="str">
        <f ca="1">IF(AC12="-","-",SUMPRODUCT(V12:Y12,Z12:AC12))</f>
        <v>-</v>
      </c>
      <c r="AE12" s="368"/>
      <c r="AF12" s="362" t="str">
        <f ca="1">IFERROR(SQRT((J12-H12)^2/((H12+J12)/2)),"NA")</f>
        <v>NA</v>
      </c>
    </row>
    <row r="13" spans="1:32" x14ac:dyDescent="0.35">
      <c r="A13" s="551" t="str">
        <f t="shared" ref="A13:A76" si="1">IF(C13=0, "H","")</f>
        <v/>
      </c>
      <c r="B13" s="393">
        <f>'Input - Freeways'!$B6</f>
        <v>2</v>
      </c>
      <c r="C13" s="377" t="str">
        <f>'Input - Freeways'!$C6</f>
        <v>FACILITY NAME (EX: NB Route 28)</v>
      </c>
      <c r="E13" s="945"/>
      <c r="F13" s="267" t="str">
        <f>'Freeway Calcs'!K8</f>
        <v>Segment Name 2</v>
      </c>
      <c r="G13" s="267" t="str">
        <f>'Freeway Calcs'!L8</f>
        <v>Off-Ramp</v>
      </c>
      <c r="H13" s="940">
        <f>'Input - Freeways'!F6</f>
        <v>320</v>
      </c>
      <c r="I13" s="941"/>
      <c r="J13" s="942" t="str">
        <f ca="1">IF('Freeway Calcs'!$C$3="DCM",'Freeway Calcs'!N8,'Freeway Calcs'!P8)</f>
        <v>--</v>
      </c>
      <c r="K13" s="942"/>
      <c r="L13" s="942" t="str">
        <f t="shared" ref="L13:L76" ca="1" si="2">IFERROR(IF(H13="", "", J13-H13),"--")</f>
        <v>--</v>
      </c>
      <c r="M13" s="942"/>
      <c r="N13" s="943" t="str">
        <f t="shared" ref="N13:N60" ca="1" si="3">IFERROR(IF($H13&lt;&gt;0,L13/H13,"-"), "-")</f>
        <v>-</v>
      </c>
      <c r="O13" s="943"/>
      <c r="Q13" s="264" t="str">
        <f ca="1">IF(J13&lt;&gt;0,IF('Freeway Calcs'!$C$3="DCM",'Freeway Calcs'!O8,'Freeway Calcs'!Q8),"-")</f>
        <v>--</v>
      </c>
      <c r="R13" s="264" t="str">
        <f ca="1">IF(J13&lt;&gt;0,IF('Freeway Calcs'!$C$3="DCM","",'Freeway Calcs'!R8),"-")</f>
        <v>--</v>
      </c>
      <c r="T13" s="78" t="str">
        <f t="shared" ref="T13:T61" ca="1" si="4">IFERROR(IF($H13=0,"-",J13/H13),"-")</f>
        <v>-</v>
      </c>
      <c r="V13" s="643">
        <f ca="1">IF(H13="","-",IF(AND($J13&lt;&gt;0,$J13&lt;'Calibration Criteria'!$C$7),1,0))</f>
        <v>0</v>
      </c>
      <c r="W13" s="643">
        <f ca="1">IF(H13="","-",IF(AND($J13&gt;='Calibration Criteria'!$C$7,$J13&lt;'Calibration Criteria'!$C$8),1,0))</f>
        <v>0</v>
      </c>
      <c r="X13" s="643">
        <f ca="1">IF(H13="","-",IF(AND($J13&gt;='Calibration Criteria'!$C$8,$J13&lt;'Calibration Criteria'!$C$9),1,0))</f>
        <v>0</v>
      </c>
      <c r="Y13" s="643">
        <f ca="1">IF(H13="","-",IF(AND($J13&gt;='Calibration Criteria'!$C$10),1,0))</f>
        <v>1</v>
      </c>
      <c r="Z13" s="643" t="str">
        <f ca="1">IF($N13="-", "-", IF(AND($N13&lt;='Calibration Criteria'!$B$7,$N13&gt;=-'Calibration Criteria'!$B$7),1,0))</f>
        <v>-</v>
      </c>
      <c r="AA13" s="643" t="str">
        <f ca="1">IF($N13="-", "-",IF(AND($N13&lt;='Calibration Criteria'!$B$8,$N13&gt;=-'Calibration Criteria'!$B$8),1,0))</f>
        <v>-</v>
      </c>
      <c r="AB13" s="643" t="str">
        <f ca="1">IF($N13="-","-",IF(AND($N13&lt;='Calibration Criteria'!$B$9,$N13&gt;=-'Calibration Criteria'!$B$9),1,0))</f>
        <v>-</v>
      </c>
      <c r="AC13" s="664" t="str">
        <f ca="1">IF(N13="-", "-",IF(AND($N13&lt;='Calibration Criteria'!$B$10,$N13&gt;=-'Calibration Criteria'!$B$10,ABS(L13)&lt;&gt;H13),1,0))</f>
        <v>-</v>
      </c>
      <c r="AD13" s="643" t="str">
        <f t="shared" ref="AD13:AD61" ca="1" si="5">IF(AC13="-","-",SUMPRODUCT(V13:Y13,Z13:AC13))</f>
        <v>-</v>
      </c>
      <c r="AF13" s="362" t="str">
        <f t="shared" ref="AF13:AF31" ca="1" si="6">IFERROR(SQRT((J13-H13)^2/((H13+J13)/2)),"NA")</f>
        <v>NA</v>
      </c>
    </row>
    <row r="14" spans="1:32" x14ac:dyDescent="0.35">
      <c r="A14" s="551" t="str">
        <f t="shared" si="1"/>
        <v/>
      </c>
      <c r="B14" s="393">
        <f>'Input - Freeways'!$B7</f>
        <v>3</v>
      </c>
      <c r="C14" s="377" t="str">
        <f>'Input - Freeways'!$C7</f>
        <v>FACILITY NAME (EX: NB Route 28)</v>
      </c>
      <c r="E14" s="945"/>
      <c r="F14" s="267" t="str">
        <f>'Freeway Calcs'!K9</f>
        <v>Segment Name 3</v>
      </c>
      <c r="G14" s="267" t="str">
        <f>'Freeway Calcs'!L9</f>
        <v>On-Ramp</v>
      </c>
      <c r="H14" s="940">
        <f>'Input - Freeways'!F7</f>
        <v>175</v>
      </c>
      <c r="I14" s="941"/>
      <c r="J14" s="942" t="str">
        <f ca="1">IF('Freeway Calcs'!$C$3="DCM",'Freeway Calcs'!N9,'Freeway Calcs'!P9)</f>
        <v>--</v>
      </c>
      <c r="K14" s="942"/>
      <c r="L14" s="942" t="str">
        <f t="shared" ca="1" si="2"/>
        <v>--</v>
      </c>
      <c r="M14" s="942"/>
      <c r="N14" s="943" t="str">
        <f t="shared" ca="1" si="3"/>
        <v>-</v>
      </c>
      <c r="O14" s="943"/>
      <c r="Q14" s="264" t="str">
        <f ca="1">IF(J14&lt;&gt;0,IF('Freeway Calcs'!$C$3="DCM",'Freeway Calcs'!O9,'Freeway Calcs'!Q9),"-")</f>
        <v>--</v>
      </c>
      <c r="R14" s="264" t="str">
        <f ca="1">IF(J14&lt;&gt;0,IF('Freeway Calcs'!$C$3="DCM","",'Freeway Calcs'!R9),"-")</f>
        <v>--</v>
      </c>
      <c r="T14" s="78" t="str">
        <f t="shared" ca="1" si="4"/>
        <v>-</v>
      </c>
      <c r="V14" s="643">
        <f ca="1">IF(H14="","-",IF(AND($J14&lt;&gt;0,$J14&lt;'Calibration Criteria'!$C$7),1,0))</f>
        <v>0</v>
      </c>
      <c r="W14" s="643">
        <f ca="1">IF(H14="","-",IF(AND($J14&gt;='Calibration Criteria'!$C$7,$J14&lt;'Calibration Criteria'!$C$8),1,0))</f>
        <v>0</v>
      </c>
      <c r="X14" s="643">
        <f ca="1">IF(H14="","-",IF(AND($J14&gt;='Calibration Criteria'!$C$8,$J14&lt;'Calibration Criteria'!$C$9),1,0))</f>
        <v>0</v>
      </c>
      <c r="Y14" s="643">
        <f ca="1">IF(H14="","-",IF(AND($J14&gt;='Calibration Criteria'!$C$10),1,0))</f>
        <v>1</v>
      </c>
      <c r="Z14" s="643" t="str">
        <f ca="1">IF($N14="-", "-", IF(AND($N14&lt;='Calibration Criteria'!$B$7,$N14&gt;=-'Calibration Criteria'!$B$7),1,0))</f>
        <v>-</v>
      </c>
      <c r="AA14" s="643" t="str">
        <f ca="1">IF($N14="-", "-",IF(AND($N14&lt;='Calibration Criteria'!$B$8,$N14&gt;=-'Calibration Criteria'!$B$8),1,0))</f>
        <v>-</v>
      </c>
      <c r="AB14" s="643" t="str">
        <f ca="1">IF($N14="-","-",IF(AND($N14&lt;='Calibration Criteria'!$B$9,$N14&gt;=-'Calibration Criteria'!$B$9),1,0))</f>
        <v>-</v>
      </c>
      <c r="AC14" s="664" t="str">
        <f ca="1">IF(N14="-", "-",IF(AND($N14&lt;='Calibration Criteria'!$B$10,$N14&gt;=-'Calibration Criteria'!$B$10,ABS(L14)&lt;&gt;H14),1,0))</f>
        <v>-</v>
      </c>
      <c r="AD14" s="643" t="str">
        <f t="shared" ca="1" si="5"/>
        <v>-</v>
      </c>
      <c r="AF14" s="362" t="str">
        <f t="shared" ca="1" si="6"/>
        <v>NA</v>
      </c>
    </row>
    <row r="15" spans="1:32" x14ac:dyDescent="0.35">
      <c r="A15" s="551" t="str">
        <f t="shared" si="1"/>
        <v>H</v>
      </c>
      <c r="B15" s="393">
        <f>'Input - Freeways'!$B8</f>
        <v>4</v>
      </c>
      <c r="C15" s="377">
        <f>'Input - Freeways'!$C8</f>
        <v>0</v>
      </c>
      <c r="E15" s="945"/>
      <c r="F15" s="267">
        <f>'Freeway Calcs'!K10</f>
        <v>0</v>
      </c>
      <c r="G15" s="267">
        <f>'Freeway Calcs'!L10</f>
        <v>0</v>
      </c>
      <c r="H15" s="940">
        <f>'Input - Freeways'!F8</f>
        <v>0</v>
      </c>
      <c r="I15" s="941"/>
      <c r="J15" s="942" t="str">
        <f ca="1">IF('Freeway Calcs'!$C$3="DCM",'Freeway Calcs'!N10,'Freeway Calcs'!P10)</f>
        <v>--</v>
      </c>
      <c r="K15" s="942"/>
      <c r="L15" s="942" t="str">
        <f t="shared" ca="1" si="2"/>
        <v>--</v>
      </c>
      <c r="M15" s="942"/>
      <c r="N15" s="943" t="str">
        <f t="shared" si="3"/>
        <v>-</v>
      </c>
      <c r="O15" s="943"/>
      <c r="Q15" s="264" t="str">
        <f ca="1">IF(J15&lt;&gt;0,IF('Freeway Calcs'!$C$3="DCM",'Freeway Calcs'!O10,'Freeway Calcs'!Q10),"-")</f>
        <v>--</v>
      </c>
      <c r="R15" s="264" t="str">
        <f ca="1">IF(J15&lt;&gt;0,IF('Freeway Calcs'!$C$3="DCM","",'Freeway Calcs'!R10),"-")</f>
        <v>--</v>
      </c>
      <c r="T15" s="78" t="str">
        <f t="shared" si="4"/>
        <v>-</v>
      </c>
      <c r="V15" s="643">
        <f ca="1">IF(H15="","-",IF(AND($J15&lt;&gt;0,$J15&lt;'Calibration Criteria'!$C$7),1,0))</f>
        <v>0</v>
      </c>
      <c r="W15" s="643">
        <f ca="1">IF(H15="","-",IF(AND($J15&gt;='Calibration Criteria'!$C$7,$J15&lt;'Calibration Criteria'!$C$8),1,0))</f>
        <v>0</v>
      </c>
      <c r="X15" s="643">
        <f ca="1">IF(H15="","-",IF(AND($J15&gt;='Calibration Criteria'!$C$8,$J15&lt;'Calibration Criteria'!$C$9),1,0))</f>
        <v>0</v>
      </c>
      <c r="Y15" s="643">
        <f ca="1">IF(H15="","-",IF(AND($J15&gt;='Calibration Criteria'!$C$10),1,0))</f>
        <v>1</v>
      </c>
      <c r="Z15" s="643" t="str">
        <f>IF($N15="-", "-", IF(AND($N15&lt;='Calibration Criteria'!$B$7,$N15&gt;=-'Calibration Criteria'!$B$7),1,0))</f>
        <v>-</v>
      </c>
      <c r="AA15" s="643" t="str">
        <f>IF($N15="-", "-",IF(AND($N15&lt;='Calibration Criteria'!$B$8,$N15&gt;=-'Calibration Criteria'!$B$8),1,0))</f>
        <v>-</v>
      </c>
      <c r="AB15" s="643" t="str">
        <f>IF($N15="-","-",IF(AND($N15&lt;='Calibration Criteria'!$B$9,$N15&gt;=-'Calibration Criteria'!$B$9),1,0))</f>
        <v>-</v>
      </c>
      <c r="AC15" s="664" t="str">
        <f>IF(N15="-", "-",IF(AND($N15&lt;='Calibration Criteria'!$B$10,$N15&gt;=-'Calibration Criteria'!$B$10,ABS(L15)&lt;&gt;H15),1,0))</f>
        <v>-</v>
      </c>
      <c r="AD15" s="643" t="str">
        <f t="shared" si="5"/>
        <v>-</v>
      </c>
      <c r="AF15" s="362" t="str">
        <f t="shared" ca="1" si="6"/>
        <v>NA</v>
      </c>
    </row>
    <row r="16" spans="1:32" x14ac:dyDescent="0.35">
      <c r="A16" s="551" t="str">
        <f t="shared" si="1"/>
        <v>H</v>
      </c>
      <c r="B16" s="393">
        <f>'Input - Freeways'!$B9</f>
        <v>5</v>
      </c>
      <c r="C16" s="377">
        <f>'Input - Freeways'!$C9</f>
        <v>0</v>
      </c>
      <c r="E16" s="945"/>
      <c r="F16" s="267">
        <f>'Freeway Calcs'!K11</f>
        <v>0</v>
      </c>
      <c r="G16" s="267">
        <f>'Freeway Calcs'!L11</f>
        <v>0</v>
      </c>
      <c r="H16" s="940">
        <f>'Input - Freeways'!F9</f>
        <v>0</v>
      </c>
      <c r="I16" s="941"/>
      <c r="J16" s="942" t="str">
        <f ca="1">IF('Freeway Calcs'!$C$3="DCM",'Freeway Calcs'!N11,'Freeway Calcs'!P11)</f>
        <v>--</v>
      </c>
      <c r="K16" s="942"/>
      <c r="L16" s="942" t="str">
        <f t="shared" ca="1" si="2"/>
        <v>--</v>
      </c>
      <c r="M16" s="942"/>
      <c r="N16" s="943" t="str">
        <f t="shared" si="3"/>
        <v>-</v>
      </c>
      <c r="O16" s="943"/>
      <c r="Q16" s="264" t="str">
        <f ca="1">IF(J16&lt;&gt;0,IF('Freeway Calcs'!$C$3="DCM",'Freeway Calcs'!O11,'Freeway Calcs'!Q11),"-")</f>
        <v>--</v>
      </c>
      <c r="R16" s="264" t="str">
        <f ca="1">IF(J16&lt;&gt;0,IF('Freeway Calcs'!$C$3="DCM","",'Freeway Calcs'!R11),"-")</f>
        <v>--</v>
      </c>
      <c r="T16" s="78" t="str">
        <f t="shared" si="4"/>
        <v>-</v>
      </c>
      <c r="V16" s="643">
        <f ca="1">IF(H16="","-",IF(AND($J16&lt;&gt;0,$J16&lt;'Calibration Criteria'!$C$7),1,0))</f>
        <v>0</v>
      </c>
      <c r="W16" s="643">
        <f ca="1">IF(H16="","-",IF(AND($J16&gt;='Calibration Criteria'!$C$7,$J16&lt;'Calibration Criteria'!$C$8),1,0))</f>
        <v>0</v>
      </c>
      <c r="X16" s="643">
        <f ca="1">IF(H16="","-",IF(AND($J16&gt;='Calibration Criteria'!$C$8,$J16&lt;'Calibration Criteria'!$C$9),1,0))</f>
        <v>0</v>
      </c>
      <c r="Y16" s="643">
        <f ca="1">IF(H16="","-",IF(AND($J16&gt;='Calibration Criteria'!$C$10),1,0))</f>
        <v>1</v>
      </c>
      <c r="Z16" s="643" t="str">
        <f>IF($N16="-", "-", IF(AND($N16&lt;='Calibration Criteria'!$B$7,$N16&gt;=-'Calibration Criteria'!$B$7),1,0))</f>
        <v>-</v>
      </c>
      <c r="AA16" s="643" t="str">
        <f>IF($N16="-", "-",IF(AND($N16&lt;='Calibration Criteria'!$B$8,$N16&gt;=-'Calibration Criteria'!$B$8),1,0))</f>
        <v>-</v>
      </c>
      <c r="AB16" s="643" t="str">
        <f>IF($N16="-","-",IF(AND($N16&lt;='Calibration Criteria'!$B$9,$N16&gt;=-'Calibration Criteria'!$B$9),1,0))</f>
        <v>-</v>
      </c>
      <c r="AC16" s="664" t="str">
        <f>IF(N16="-", "-",IF(AND($N16&lt;='Calibration Criteria'!$B$10,$N16&gt;=-'Calibration Criteria'!$B$10,ABS(L16)&lt;&gt;H16),1,0))</f>
        <v>-</v>
      </c>
      <c r="AD16" s="643" t="str">
        <f t="shared" si="5"/>
        <v>-</v>
      </c>
      <c r="AF16" s="362" t="str">
        <f t="shared" ca="1" si="6"/>
        <v>NA</v>
      </c>
    </row>
    <row r="17" spans="1:32" x14ac:dyDescent="0.35">
      <c r="A17" s="551" t="str">
        <f t="shared" si="1"/>
        <v>H</v>
      </c>
      <c r="B17" s="393">
        <f>'Input - Freeways'!$B10</f>
        <v>6</v>
      </c>
      <c r="C17" s="377">
        <f>'Input - Freeways'!$C10</f>
        <v>0</v>
      </c>
      <c r="E17" s="945"/>
      <c r="F17" s="267">
        <f>'Freeway Calcs'!K12</f>
        <v>0</v>
      </c>
      <c r="G17" s="267">
        <f>'Freeway Calcs'!L12</f>
        <v>0</v>
      </c>
      <c r="H17" s="940">
        <f>'Input - Freeways'!F10</f>
        <v>0</v>
      </c>
      <c r="I17" s="941"/>
      <c r="J17" s="942" t="str">
        <f ca="1">IF('Freeway Calcs'!$C$3="DCM",'Freeway Calcs'!N12,'Freeway Calcs'!P12)</f>
        <v>--</v>
      </c>
      <c r="K17" s="942"/>
      <c r="L17" s="942" t="str">
        <f t="shared" ca="1" si="2"/>
        <v>--</v>
      </c>
      <c r="M17" s="942"/>
      <c r="N17" s="943" t="str">
        <f t="shared" si="3"/>
        <v>-</v>
      </c>
      <c r="O17" s="943"/>
      <c r="Q17" s="264" t="str">
        <f ca="1">IF(J17&lt;&gt;0,IF('Freeway Calcs'!$C$3="DCM",'Freeway Calcs'!O12,'Freeway Calcs'!Q12),"-")</f>
        <v>--</v>
      </c>
      <c r="R17" s="264" t="str">
        <f ca="1">IF(J17&lt;&gt;0,IF('Freeway Calcs'!$C$3="DCM","",'Freeway Calcs'!R12),"-")</f>
        <v>--</v>
      </c>
      <c r="T17" s="78" t="str">
        <f t="shared" si="4"/>
        <v>-</v>
      </c>
      <c r="V17" s="643">
        <f ca="1">IF(H17="","-",IF(AND($J17&lt;&gt;0,$J17&lt;'Calibration Criteria'!$C$7),1,0))</f>
        <v>0</v>
      </c>
      <c r="W17" s="643">
        <f ca="1">IF(H17="","-",IF(AND($J17&gt;='Calibration Criteria'!$C$7,$J17&lt;'Calibration Criteria'!$C$8),1,0))</f>
        <v>0</v>
      </c>
      <c r="X17" s="643">
        <f ca="1">IF(H17="","-",IF(AND($J17&gt;='Calibration Criteria'!$C$8,$J17&lt;'Calibration Criteria'!$C$9),1,0))</f>
        <v>0</v>
      </c>
      <c r="Y17" s="643">
        <f ca="1">IF(H17="","-",IF(AND($J17&gt;='Calibration Criteria'!$C$10),1,0))</f>
        <v>1</v>
      </c>
      <c r="Z17" s="643" t="str">
        <f>IF($N17="-", "-", IF(AND($N17&lt;='Calibration Criteria'!$B$7,$N17&gt;=-'Calibration Criteria'!$B$7),1,0))</f>
        <v>-</v>
      </c>
      <c r="AA17" s="643" t="str">
        <f>IF($N17="-", "-",IF(AND($N17&lt;='Calibration Criteria'!$B$8,$N17&gt;=-'Calibration Criteria'!$B$8),1,0))</f>
        <v>-</v>
      </c>
      <c r="AB17" s="643" t="str">
        <f>IF($N17="-","-",IF(AND($N17&lt;='Calibration Criteria'!$B$9,$N17&gt;=-'Calibration Criteria'!$B$9),1,0))</f>
        <v>-</v>
      </c>
      <c r="AC17" s="664" t="str">
        <f>IF(N17="-", "-",IF(AND($N17&lt;='Calibration Criteria'!$B$10,$N17&gt;=-'Calibration Criteria'!$B$10,ABS(L17)&lt;&gt;H17),1,0))</f>
        <v>-</v>
      </c>
      <c r="AD17" s="643" t="str">
        <f t="shared" si="5"/>
        <v>-</v>
      </c>
      <c r="AF17" s="362" t="str">
        <f t="shared" ca="1" si="6"/>
        <v>NA</v>
      </c>
    </row>
    <row r="18" spans="1:32" x14ac:dyDescent="0.35">
      <c r="A18" s="551" t="str">
        <f t="shared" si="1"/>
        <v>H</v>
      </c>
      <c r="B18" s="393">
        <f>'Input - Freeways'!$B11</f>
        <v>7</v>
      </c>
      <c r="C18" s="377">
        <f>'Input - Freeways'!$C11</f>
        <v>0</v>
      </c>
      <c r="E18" s="945"/>
      <c r="F18" s="267">
        <f>'Freeway Calcs'!K13</f>
        <v>0</v>
      </c>
      <c r="G18" s="267">
        <f>'Freeway Calcs'!L13</f>
        <v>0</v>
      </c>
      <c r="H18" s="940">
        <f>'Input - Freeways'!F11</f>
        <v>0</v>
      </c>
      <c r="I18" s="941"/>
      <c r="J18" s="942" t="str">
        <f ca="1">IF('Freeway Calcs'!$C$3="DCM",'Freeway Calcs'!N13,'Freeway Calcs'!P13)</f>
        <v>--</v>
      </c>
      <c r="K18" s="942"/>
      <c r="L18" s="942" t="str">
        <f t="shared" ca="1" si="2"/>
        <v>--</v>
      </c>
      <c r="M18" s="942"/>
      <c r="N18" s="943" t="str">
        <f t="shared" si="3"/>
        <v>-</v>
      </c>
      <c r="O18" s="943"/>
      <c r="Q18" s="264" t="str">
        <f ca="1">IF(J18&lt;&gt;0,IF('Freeway Calcs'!$C$3="DCM",'Freeway Calcs'!O13,'Freeway Calcs'!Q13),"-")</f>
        <v>--</v>
      </c>
      <c r="R18" s="264" t="str">
        <f ca="1">IF(J18&lt;&gt;0,IF('Freeway Calcs'!$C$3="DCM","",'Freeway Calcs'!R13),"-")</f>
        <v>--</v>
      </c>
      <c r="T18" s="78" t="str">
        <f t="shared" si="4"/>
        <v>-</v>
      </c>
      <c r="V18" s="643">
        <f ca="1">IF(H18="","-",IF(AND($J18&lt;&gt;0,$J18&lt;'Calibration Criteria'!$C$7),1,0))</f>
        <v>0</v>
      </c>
      <c r="W18" s="643">
        <f ca="1">IF(H18="","-",IF(AND($J18&gt;='Calibration Criteria'!$C$7,$J18&lt;'Calibration Criteria'!$C$8),1,0))</f>
        <v>0</v>
      </c>
      <c r="X18" s="643">
        <f ca="1">IF(H18="","-",IF(AND($J18&gt;='Calibration Criteria'!$C$8,$J18&lt;'Calibration Criteria'!$C$9),1,0))</f>
        <v>0</v>
      </c>
      <c r="Y18" s="643">
        <f ca="1">IF(H18="","-",IF(AND($J18&gt;='Calibration Criteria'!$C$10),1,0))</f>
        <v>1</v>
      </c>
      <c r="Z18" s="643" t="str">
        <f>IF($N18="-", "-", IF(AND($N18&lt;='Calibration Criteria'!$B$7,$N18&gt;=-'Calibration Criteria'!$B$7),1,0))</f>
        <v>-</v>
      </c>
      <c r="AA18" s="643" t="str">
        <f>IF($N18="-", "-",IF(AND($N18&lt;='Calibration Criteria'!$B$8,$N18&gt;=-'Calibration Criteria'!$B$8),1,0))</f>
        <v>-</v>
      </c>
      <c r="AB18" s="643" t="str">
        <f>IF($N18="-","-",IF(AND($N18&lt;='Calibration Criteria'!$B$9,$N18&gt;=-'Calibration Criteria'!$B$9),1,0))</f>
        <v>-</v>
      </c>
      <c r="AC18" s="664" t="str">
        <f>IF(N18="-", "-",IF(AND($N18&lt;='Calibration Criteria'!$B$10,$N18&gt;=-'Calibration Criteria'!$B$10,ABS(L18)&lt;&gt;H18),1,0))</f>
        <v>-</v>
      </c>
      <c r="AD18" s="643" t="str">
        <f t="shared" si="5"/>
        <v>-</v>
      </c>
      <c r="AF18" s="362" t="str">
        <f t="shared" ca="1" si="6"/>
        <v>NA</v>
      </c>
    </row>
    <row r="19" spans="1:32" x14ac:dyDescent="0.35">
      <c r="A19" s="551" t="str">
        <f t="shared" si="1"/>
        <v>H</v>
      </c>
      <c r="B19" s="393">
        <f>'Input - Freeways'!$B12</f>
        <v>8</v>
      </c>
      <c r="C19" s="377">
        <f>'Input - Freeways'!$C12</f>
        <v>0</v>
      </c>
      <c r="E19" s="945"/>
      <c r="F19" s="267">
        <f>'Freeway Calcs'!K14</f>
        <v>0</v>
      </c>
      <c r="G19" s="267">
        <f>'Freeway Calcs'!L14</f>
        <v>0</v>
      </c>
      <c r="H19" s="940">
        <f>'Input - Freeways'!F12</f>
        <v>0</v>
      </c>
      <c r="I19" s="941"/>
      <c r="J19" s="942" t="str">
        <f ca="1">IF('Freeway Calcs'!$C$3="DCM",'Freeway Calcs'!N14,'Freeway Calcs'!P14)</f>
        <v>--</v>
      </c>
      <c r="K19" s="942"/>
      <c r="L19" s="942" t="str">
        <f t="shared" ca="1" si="2"/>
        <v>--</v>
      </c>
      <c r="M19" s="942"/>
      <c r="N19" s="943" t="str">
        <f t="shared" si="3"/>
        <v>-</v>
      </c>
      <c r="O19" s="943"/>
      <c r="Q19" s="264" t="str">
        <f ca="1">IF(J19&lt;&gt;0,IF('Freeway Calcs'!$C$3="DCM",'Freeway Calcs'!O14,'Freeway Calcs'!Q14),"-")</f>
        <v>--</v>
      </c>
      <c r="R19" s="264" t="str">
        <f ca="1">IF(J19&lt;&gt;0,IF('Freeway Calcs'!$C$3="DCM","",'Freeway Calcs'!R14),"-")</f>
        <v>--</v>
      </c>
      <c r="T19" s="78" t="str">
        <f t="shared" si="4"/>
        <v>-</v>
      </c>
      <c r="V19" s="643">
        <f ca="1">IF(H19="","-",IF(AND($J19&lt;&gt;0,$J19&lt;'Calibration Criteria'!$C$7),1,0))</f>
        <v>0</v>
      </c>
      <c r="W19" s="643">
        <f ca="1">IF(H19="","-",IF(AND($J19&gt;='Calibration Criteria'!$C$7,$J19&lt;'Calibration Criteria'!$C$8),1,0))</f>
        <v>0</v>
      </c>
      <c r="X19" s="643">
        <f ca="1">IF(H19="","-",IF(AND($J19&gt;='Calibration Criteria'!$C$8,$J19&lt;'Calibration Criteria'!$C$9),1,0))</f>
        <v>0</v>
      </c>
      <c r="Y19" s="643">
        <f ca="1">IF(H19="","-",IF(AND($J19&gt;='Calibration Criteria'!$C$10),1,0))</f>
        <v>1</v>
      </c>
      <c r="Z19" s="643" t="str">
        <f>IF($N19="-", "-", IF(AND($N19&lt;='Calibration Criteria'!$B$7,$N19&gt;=-'Calibration Criteria'!$B$7),1,0))</f>
        <v>-</v>
      </c>
      <c r="AA19" s="643" t="str">
        <f>IF($N19="-", "-",IF(AND($N19&lt;='Calibration Criteria'!$B$8,$N19&gt;=-'Calibration Criteria'!$B$8),1,0))</f>
        <v>-</v>
      </c>
      <c r="AB19" s="643" t="str">
        <f>IF($N19="-","-",IF(AND($N19&lt;='Calibration Criteria'!$B$9,$N19&gt;=-'Calibration Criteria'!$B$9),1,0))</f>
        <v>-</v>
      </c>
      <c r="AC19" s="664" t="str">
        <f>IF(N19="-", "-",IF(AND($N19&lt;='Calibration Criteria'!$B$10,$N19&gt;=-'Calibration Criteria'!$B$10,ABS(L19)&lt;&gt;H19),1,0))</f>
        <v>-</v>
      </c>
      <c r="AD19" s="643" t="str">
        <f t="shared" si="5"/>
        <v>-</v>
      </c>
      <c r="AF19" s="362" t="str">
        <f t="shared" ca="1" si="6"/>
        <v>NA</v>
      </c>
    </row>
    <row r="20" spans="1:32" x14ac:dyDescent="0.35">
      <c r="A20" s="551" t="str">
        <f t="shared" si="1"/>
        <v>H</v>
      </c>
      <c r="B20" s="393">
        <f>'Input - Freeways'!$B13</f>
        <v>9</v>
      </c>
      <c r="C20" s="377">
        <f>'Input - Freeways'!$C13</f>
        <v>0</v>
      </c>
      <c r="E20" s="945"/>
      <c r="F20" s="267">
        <f>'Freeway Calcs'!K15</f>
        <v>0</v>
      </c>
      <c r="G20" s="267">
        <f>'Freeway Calcs'!L15</f>
        <v>0</v>
      </c>
      <c r="H20" s="940">
        <f>'Input - Freeways'!F13</f>
        <v>0</v>
      </c>
      <c r="I20" s="941"/>
      <c r="J20" s="942" t="str">
        <f ca="1">IF('Freeway Calcs'!$C$3="DCM",'Freeway Calcs'!N15,'Freeway Calcs'!P15)</f>
        <v>--</v>
      </c>
      <c r="K20" s="942"/>
      <c r="L20" s="942" t="str">
        <f t="shared" ca="1" si="2"/>
        <v>--</v>
      </c>
      <c r="M20" s="942"/>
      <c r="N20" s="943" t="str">
        <f t="shared" si="3"/>
        <v>-</v>
      </c>
      <c r="O20" s="943"/>
      <c r="Q20" s="264" t="str">
        <f ca="1">IF(J20&lt;&gt;0,IF('Freeway Calcs'!$C$3="DCM",'Freeway Calcs'!O15,'Freeway Calcs'!Q15),"-")</f>
        <v>--</v>
      </c>
      <c r="R20" s="264" t="str">
        <f ca="1">IF(J20&lt;&gt;0,IF('Freeway Calcs'!$C$3="DCM","",'Freeway Calcs'!R15),"-")</f>
        <v>--</v>
      </c>
      <c r="T20" s="78" t="str">
        <f t="shared" si="4"/>
        <v>-</v>
      </c>
      <c r="V20" s="643">
        <f ca="1">IF(H20="","-",IF(AND($J20&lt;&gt;0,$J20&lt;'Calibration Criteria'!$C$7),1,0))</f>
        <v>0</v>
      </c>
      <c r="W20" s="643">
        <f ca="1">IF(H20="","-",IF(AND($J20&gt;='Calibration Criteria'!$C$7,$J20&lt;'Calibration Criteria'!$C$8),1,0))</f>
        <v>0</v>
      </c>
      <c r="X20" s="643">
        <f ca="1">IF(H20="","-",IF(AND($J20&gt;='Calibration Criteria'!$C$8,$J20&lt;'Calibration Criteria'!$C$9),1,0))</f>
        <v>0</v>
      </c>
      <c r="Y20" s="643">
        <f ca="1">IF(H20="","-",IF(AND($J20&gt;='Calibration Criteria'!$C$10),1,0))</f>
        <v>1</v>
      </c>
      <c r="Z20" s="643" t="str">
        <f>IF($N20="-", "-", IF(AND($N20&lt;='Calibration Criteria'!$B$7,$N20&gt;=-'Calibration Criteria'!$B$7),1,0))</f>
        <v>-</v>
      </c>
      <c r="AA20" s="643" t="str">
        <f>IF($N20="-", "-",IF(AND($N20&lt;='Calibration Criteria'!$B$8,$N20&gt;=-'Calibration Criteria'!$B$8),1,0))</f>
        <v>-</v>
      </c>
      <c r="AB20" s="643" t="str">
        <f>IF($N20="-","-",IF(AND($N20&lt;='Calibration Criteria'!$B$9,$N20&gt;=-'Calibration Criteria'!$B$9),1,0))</f>
        <v>-</v>
      </c>
      <c r="AC20" s="664" t="str">
        <f>IF(N20="-", "-",IF(AND($N20&lt;='Calibration Criteria'!$B$10,$N20&gt;=-'Calibration Criteria'!$B$10,ABS(L20)&lt;&gt;H20),1,0))</f>
        <v>-</v>
      </c>
      <c r="AD20" s="643" t="str">
        <f t="shared" si="5"/>
        <v>-</v>
      </c>
      <c r="AF20" s="362" t="str">
        <f t="shared" ca="1" si="6"/>
        <v>NA</v>
      </c>
    </row>
    <row r="21" spans="1:32" x14ac:dyDescent="0.35">
      <c r="A21" s="551" t="str">
        <f t="shared" si="1"/>
        <v>H</v>
      </c>
      <c r="B21" s="393">
        <f>'Input - Freeways'!$B14</f>
        <v>10</v>
      </c>
      <c r="C21" s="377">
        <f>'Input - Freeways'!$C14</f>
        <v>0</v>
      </c>
      <c r="E21" s="945"/>
      <c r="F21" s="267">
        <f>'Freeway Calcs'!K16</f>
        <v>0</v>
      </c>
      <c r="G21" s="267">
        <f>'Freeway Calcs'!L16</f>
        <v>0</v>
      </c>
      <c r="H21" s="940">
        <f>'Input - Freeways'!F14</f>
        <v>0</v>
      </c>
      <c r="I21" s="941"/>
      <c r="J21" s="942" t="str">
        <f ca="1">IF('Freeway Calcs'!$C$3="DCM",'Freeway Calcs'!N16,'Freeway Calcs'!P16)</f>
        <v>--</v>
      </c>
      <c r="K21" s="942"/>
      <c r="L21" s="942" t="str">
        <f t="shared" ca="1" si="2"/>
        <v>--</v>
      </c>
      <c r="M21" s="942"/>
      <c r="N21" s="943" t="str">
        <f t="shared" si="3"/>
        <v>-</v>
      </c>
      <c r="O21" s="943"/>
      <c r="Q21" s="264" t="str">
        <f ca="1">IF(J21&lt;&gt;0,IF('Freeway Calcs'!$C$3="DCM",'Freeway Calcs'!O16,'Freeway Calcs'!Q16),"-")</f>
        <v>--</v>
      </c>
      <c r="R21" s="264" t="str">
        <f ca="1">IF(J21&lt;&gt;0,IF('Freeway Calcs'!$C$3="DCM","",'Freeway Calcs'!R16),"-")</f>
        <v>--</v>
      </c>
      <c r="T21" s="78" t="str">
        <f t="shared" si="4"/>
        <v>-</v>
      </c>
      <c r="V21" s="643">
        <f ca="1">IF(H21="","-",IF(AND($J21&lt;&gt;0,$J21&lt;'Calibration Criteria'!$C$7),1,0))</f>
        <v>0</v>
      </c>
      <c r="W21" s="643">
        <f ca="1">IF(H21="","-",IF(AND($J21&gt;='Calibration Criteria'!$C$7,$J21&lt;'Calibration Criteria'!$C$8),1,0))</f>
        <v>0</v>
      </c>
      <c r="X21" s="643">
        <f ca="1">IF(H21="","-",IF(AND($J21&gt;='Calibration Criteria'!$C$8,$J21&lt;'Calibration Criteria'!$C$9),1,0))</f>
        <v>0</v>
      </c>
      <c r="Y21" s="643">
        <f ca="1">IF(H21="","-",IF(AND($J21&gt;='Calibration Criteria'!$C$10),1,0))</f>
        <v>1</v>
      </c>
      <c r="Z21" s="643" t="str">
        <f>IF($N21="-", "-", IF(AND($N21&lt;='Calibration Criteria'!$B$7,$N21&gt;=-'Calibration Criteria'!$B$7),1,0))</f>
        <v>-</v>
      </c>
      <c r="AA21" s="643" t="str">
        <f>IF($N21="-", "-",IF(AND($N21&lt;='Calibration Criteria'!$B$8,$N21&gt;=-'Calibration Criteria'!$B$8),1,0))</f>
        <v>-</v>
      </c>
      <c r="AB21" s="643" t="str">
        <f>IF($N21="-","-",IF(AND($N21&lt;='Calibration Criteria'!$B$9,$N21&gt;=-'Calibration Criteria'!$B$9),1,0))</f>
        <v>-</v>
      </c>
      <c r="AC21" s="664" t="str">
        <f>IF(N21="-", "-",IF(AND($N21&lt;='Calibration Criteria'!$B$10,$N21&gt;=-'Calibration Criteria'!$B$10,ABS(L21)&lt;&gt;H21),1,0))</f>
        <v>-</v>
      </c>
      <c r="AD21" s="643" t="str">
        <f t="shared" si="5"/>
        <v>-</v>
      </c>
      <c r="AF21" s="362" t="str">
        <f t="shared" ca="1" si="6"/>
        <v>NA</v>
      </c>
    </row>
    <row r="22" spans="1:32" x14ac:dyDescent="0.35">
      <c r="A22" s="551" t="str">
        <f t="shared" si="1"/>
        <v>H</v>
      </c>
      <c r="B22" s="393">
        <f>'Input - Freeways'!$B15</f>
        <v>11</v>
      </c>
      <c r="C22" s="377">
        <f>'Input - Freeways'!$C15</f>
        <v>0</v>
      </c>
      <c r="E22" s="945"/>
      <c r="F22" s="267">
        <f>'Freeway Calcs'!K17</f>
        <v>0</v>
      </c>
      <c r="G22" s="267">
        <f>'Freeway Calcs'!L17</f>
        <v>0</v>
      </c>
      <c r="H22" s="940">
        <f>'Input - Freeways'!F15</f>
        <v>0</v>
      </c>
      <c r="I22" s="941"/>
      <c r="J22" s="942" t="str">
        <f ca="1">IF('Freeway Calcs'!$C$3="DCM",'Freeway Calcs'!N17,'Freeway Calcs'!P17)</f>
        <v>--</v>
      </c>
      <c r="K22" s="942"/>
      <c r="L22" s="942" t="str">
        <f t="shared" ca="1" si="2"/>
        <v>--</v>
      </c>
      <c r="M22" s="942"/>
      <c r="N22" s="943" t="str">
        <f t="shared" si="3"/>
        <v>-</v>
      </c>
      <c r="O22" s="943"/>
      <c r="Q22" s="264" t="str">
        <f ca="1">IF(J22&lt;&gt;0,IF('Freeway Calcs'!$C$3="DCM",'Freeway Calcs'!O17,'Freeway Calcs'!Q17),"-")</f>
        <v>--</v>
      </c>
      <c r="R22" s="264" t="str">
        <f ca="1">IF(J22&lt;&gt;0,IF('Freeway Calcs'!$C$3="DCM","",'Freeway Calcs'!R17),"-")</f>
        <v>--</v>
      </c>
      <c r="T22" s="78" t="str">
        <f t="shared" si="4"/>
        <v>-</v>
      </c>
      <c r="V22" s="643">
        <f ca="1">IF(H22="","-",IF(AND($J22&lt;&gt;0,$J22&lt;'Calibration Criteria'!$C$7),1,0))</f>
        <v>0</v>
      </c>
      <c r="W22" s="643">
        <f ca="1">IF(H22="","-",IF(AND($J22&gt;='Calibration Criteria'!$C$7,$J22&lt;'Calibration Criteria'!$C$8),1,0))</f>
        <v>0</v>
      </c>
      <c r="X22" s="643">
        <f ca="1">IF(H22="","-",IF(AND($J22&gt;='Calibration Criteria'!$C$8,$J22&lt;'Calibration Criteria'!$C$9),1,0))</f>
        <v>0</v>
      </c>
      <c r="Y22" s="643">
        <f ca="1">IF(H22="","-",IF(AND($J22&gt;='Calibration Criteria'!$C$10),1,0))</f>
        <v>1</v>
      </c>
      <c r="Z22" s="643" t="str">
        <f>IF($N22="-", "-", IF(AND($N22&lt;='Calibration Criteria'!$B$7,$N22&gt;=-'Calibration Criteria'!$B$7),1,0))</f>
        <v>-</v>
      </c>
      <c r="AA22" s="643" t="str">
        <f>IF($N22="-", "-",IF(AND($N22&lt;='Calibration Criteria'!$B$8,$N22&gt;=-'Calibration Criteria'!$B$8),1,0))</f>
        <v>-</v>
      </c>
      <c r="AB22" s="643" t="str">
        <f>IF($N22="-","-",IF(AND($N22&lt;='Calibration Criteria'!$B$9,$N22&gt;=-'Calibration Criteria'!$B$9),1,0))</f>
        <v>-</v>
      </c>
      <c r="AC22" s="664" t="str">
        <f>IF(N22="-", "-",IF(AND($N22&lt;='Calibration Criteria'!$B$10,$N22&gt;=-'Calibration Criteria'!$B$10,ABS(L22)&lt;&gt;H22),1,0))</f>
        <v>-</v>
      </c>
      <c r="AD22" s="643" t="str">
        <f t="shared" si="5"/>
        <v>-</v>
      </c>
      <c r="AF22" s="362" t="str">
        <f t="shared" ca="1" si="6"/>
        <v>NA</v>
      </c>
    </row>
    <row r="23" spans="1:32" x14ac:dyDescent="0.35">
      <c r="A23" s="551" t="str">
        <f t="shared" si="1"/>
        <v>H</v>
      </c>
      <c r="B23" s="393">
        <f>'Input - Freeways'!$B16</f>
        <v>12</v>
      </c>
      <c r="C23" s="377">
        <f>'Input - Freeways'!$C16</f>
        <v>0</v>
      </c>
      <c r="E23" s="945"/>
      <c r="F23" s="267">
        <f>'Freeway Calcs'!K18</f>
        <v>0</v>
      </c>
      <c r="G23" s="267">
        <f>'Freeway Calcs'!L18</f>
        <v>0</v>
      </c>
      <c r="H23" s="940">
        <f>'Input - Freeways'!F16</f>
        <v>0</v>
      </c>
      <c r="I23" s="941"/>
      <c r="J23" s="942" t="str">
        <f ca="1">IF('Freeway Calcs'!$C$3="DCM",'Freeway Calcs'!N18,'Freeway Calcs'!P18)</f>
        <v>--</v>
      </c>
      <c r="K23" s="942"/>
      <c r="L23" s="942" t="str">
        <f t="shared" ca="1" si="2"/>
        <v>--</v>
      </c>
      <c r="M23" s="942"/>
      <c r="N23" s="943" t="str">
        <f t="shared" si="3"/>
        <v>-</v>
      </c>
      <c r="O23" s="943"/>
      <c r="Q23" s="264" t="str">
        <f ca="1">IF(J23&lt;&gt;0,IF('Freeway Calcs'!$C$3="DCM",'Freeway Calcs'!O18,'Freeway Calcs'!Q18),"-")</f>
        <v>--</v>
      </c>
      <c r="R23" s="264" t="str">
        <f ca="1">IF(J23&lt;&gt;0,IF('Freeway Calcs'!$C$3="DCM","",'Freeway Calcs'!R18),"-")</f>
        <v>--</v>
      </c>
      <c r="T23" s="78" t="str">
        <f t="shared" si="4"/>
        <v>-</v>
      </c>
      <c r="V23" s="643">
        <f ca="1">IF(H23="","-",IF(AND($J23&lt;&gt;0,$J23&lt;'Calibration Criteria'!$C$7),1,0))</f>
        <v>0</v>
      </c>
      <c r="W23" s="643">
        <f ca="1">IF(H23="","-",IF(AND($J23&gt;='Calibration Criteria'!$C$7,$J23&lt;'Calibration Criteria'!$C$8),1,0))</f>
        <v>0</v>
      </c>
      <c r="X23" s="643">
        <f ca="1">IF(H23="","-",IF(AND($J23&gt;='Calibration Criteria'!$C$8,$J23&lt;'Calibration Criteria'!$C$9),1,0))</f>
        <v>0</v>
      </c>
      <c r="Y23" s="643">
        <f ca="1">IF(H23="","-",IF(AND($J23&gt;='Calibration Criteria'!$C$10),1,0))</f>
        <v>1</v>
      </c>
      <c r="Z23" s="643" t="str">
        <f>IF($N23="-", "-", IF(AND($N23&lt;='Calibration Criteria'!$B$7,$N23&gt;=-'Calibration Criteria'!$B$7),1,0))</f>
        <v>-</v>
      </c>
      <c r="AA23" s="643" t="str">
        <f>IF($N23="-", "-",IF(AND($N23&lt;='Calibration Criteria'!$B$8,$N23&gt;=-'Calibration Criteria'!$B$8),1,0))</f>
        <v>-</v>
      </c>
      <c r="AB23" s="643" t="str">
        <f>IF($N23="-","-",IF(AND($N23&lt;='Calibration Criteria'!$B$9,$N23&gt;=-'Calibration Criteria'!$B$9),1,0))</f>
        <v>-</v>
      </c>
      <c r="AC23" s="664" t="str">
        <f>IF(N23="-", "-",IF(AND($N23&lt;='Calibration Criteria'!$B$10,$N23&gt;=-'Calibration Criteria'!$B$10,ABS(L23)&lt;&gt;H23),1,0))</f>
        <v>-</v>
      </c>
      <c r="AD23" s="643" t="str">
        <f t="shared" si="5"/>
        <v>-</v>
      </c>
      <c r="AF23" s="362" t="str">
        <f t="shared" ca="1" si="6"/>
        <v>NA</v>
      </c>
    </row>
    <row r="24" spans="1:32" x14ac:dyDescent="0.35">
      <c r="A24" s="551" t="str">
        <f t="shared" si="1"/>
        <v>H</v>
      </c>
      <c r="B24" s="393">
        <f>'Input - Freeways'!$B17</f>
        <v>13</v>
      </c>
      <c r="C24" s="377">
        <f>'Input - Freeways'!$C17</f>
        <v>0</v>
      </c>
      <c r="E24" s="945"/>
      <c r="F24" s="267">
        <f>'Freeway Calcs'!K19</f>
        <v>0</v>
      </c>
      <c r="G24" s="267">
        <f>'Freeway Calcs'!L19</f>
        <v>0</v>
      </c>
      <c r="H24" s="940">
        <f>'Input - Freeways'!F17</f>
        <v>0</v>
      </c>
      <c r="I24" s="941"/>
      <c r="J24" s="942" t="str">
        <f ca="1">IF('Freeway Calcs'!$C$3="DCM",'Freeway Calcs'!N19,'Freeway Calcs'!P19)</f>
        <v>--</v>
      </c>
      <c r="K24" s="942"/>
      <c r="L24" s="942" t="str">
        <f t="shared" ca="1" si="2"/>
        <v>--</v>
      </c>
      <c r="M24" s="942"/>
      <c r="N24" s="943" t="str">
        <f t="shared" si="3"/>
        <v>-</v>
      </c>
      <c r="O24" s="943"/>
      <c r="Q24" s="264" t="str">
        <f ca="1">IF(J24&lt;&gt;0,IF('Freeway Calcs'!$C$3="DCM",'Freeway Calcs'!O19,'Freeway Calcs'!Q19),"-")</f>
        <v>--</v>
      </c>
      <c r="R24" s="264" t="str">
        <f ca="1">IF(J24&lt;&gt;0,IF('Freeway Calcs'!$C$3="DCM","",'Freeway Calcs'!R19),"-")</f>
        <v>--</v>
      </c>
      <c r="T24" s="78" t="str">
        <f t="shared" si="4"/>
        <v>-</v>
      </c>
      <c r="V24" s="643">
        <f ca="1">IF(H24="","-",IF(AND($J24&lt;&gt;0,$J24&lt;'Calibration Criteria'!$C$7),1,0))</f>
        <v>0</v>
      </c>
      <c r="W24" s="643">
        <f ca="1">IF(H24="","-",IF(AND($J24&gt;='Calibration Criteria'!$C$7,$J24&lt;'Calibration Criteria'!$C$8),1,0))</f>
        <v>0</v>
      </c>
      <c r="X24" s="643">
        <f ca="1">IF(H24="","-",IF(AND($J24&gt;='Calibration Criteria'!$C$8,$J24&lt;'Calibration Criteria'!$C$9),1,0))</f>
        <v>0</v>
      </c>
      <c r="Y24" s="643">
        <f ca="1">IF(H24="","-",IF(AND($J24&gt;='Calibration Criteria'!$C$10),1,0))</f>
        <v>1</v>
      </c>
      <c r="Z24" s="643" t="str">
        <f>IF($N24="-", "-", IF(AND($N24&lt;='Calibration Criteria'!$B$7,$N24&gt;=-'Calibration Criteria'!$B$7),1,0))</f>
        <v>-</v>
      </c>
      <c r="AA24" s="643" t="str">
        <f>IF($N24="-", "-",IF(AND($N24&lt;='Calibration Criteria'!$B$8,$N24&gt;=-'Calibration Criteria'!$B$8),1,0))</f>
        <v>-</v>
      </c>
      <c r="AB24" s="643" t="str">
        <f>IF($N24="-","-",IF(AND($N24&lt;='Calibration Criteria'!$B$9,$N24&gt;=-'Calibration Criteria'!$B$9),1,0))</f>
        <v>-</v>
      </c>
      <c r="AC24" s="664" t="str">
        <f>IF(N24="-", "-",IF(AND($N24&lt;='Calibration Criteria'!$B$10,$N24&gt;=-'Calibration Criteria'!$B$10,ABS(L24)&lt;&gt;H24),1,0))</f>
        <v>-</v>
      </c>
      <c r="AD24" s="643" t="str">
        <f t="shared" si="5"/>
        <v>-</v>
      </c>
      <c r="AF24" s="362" t="str">
        <f t="shared" ca="1" si="6"/>
        <v>NA</v>
      </c>
    </row>
    <row r="25" spans="1:32" x14ac:dyDescent="0.35">
      <c r="A25" s="551" t="str">
        <f t="shared" si="1"/>
        <v>H</v>
      </c>
      <c r="B25" s="393">
        <f>'Input - Freeways'!$B18</f>
        <v>14</v>
      </c>
      <c r="C25" s="377">
        <f>'Input - Freeways'!$C18</f>
        <v>0</v>
      </c>
      <c r="E25" s="945"/>
      <c r="F25" s="267">
        <f>'Freeway Calcs'!K20</f>
        <v>0</v>
      </c>
      <c r="G25" s="267">
        <f>'Freeway Calcs'!L20</f>
        <v>0</v>
      </c>
      <c r="H25" s="940">
        <f>'Input - Freeways'!F18</f>
        <v>0</v>
      </c>
      <c r="I25" s="941"/>
      <c r="J25" s="942" t="str">
        <f ca="1">IF('Freeway Calcs'!$C$3="DCM",'Freeway Calcs'!N20,'Freeway Calcs'!P20)</f>
        <v>--</v>
      </c>
      <c r="K25" s="942"/>
      <c r="L25" s="942" t="str">
        <f t="shared" ca="1" si="2"/>
        <v>--</v>
      </c>
      <c r="M25" s="942"/>
      <c r="N25" s="943" t="str">
        <f t="shared" si="3"/>
        <v>-</v>
      </c>
      <c r="O25" s="943"/>
      <c r="Q25" s="264" t="str">
        <f ca="1">IF(J25&lt;&gt;0,IF('Freeway Calcs'!$C$3="DCM",'Freeway Calcs'!O20,'Freeway Calcs'!Q20),"-")</f>
        <v>--</v>
      </c>
      <c r="R25" s="264" t="str">
        <f ca="1">IF(J25&lt;&gt;0,IF('Freeway Calcs'!$C$3="DCM","",'Freeway Calcs'!R20),"-")</f>
        <v>--</v>
      </c>
      <c r="T25" s="78" t="str">
        <f t="shared" si="4"/>
        <v>-</v>
      </c>
      <c r="V25" s="643">
        <f ca="1">IF(H25="","-",IF(AND($J25&lt;&gt;0,$J25&lt;'Calibration Criteria'!$C$7),1,0))</f>
        <v>0</v>
      </c>
      <c r="W25" s="643">
        <f ca="1">IF(H25="","-",IF(AND($J25&gt;='Calibration Criteria'!$C$7,$J25&lt;'Calibration Criteria'!$C$8),1,0))</f>
        <v>0</v>
      </c>
      <c r="X25" s="643">
        <f ca="1">IF(H25="","-",IF(AND($J25&gt;='Calibration Criteria'!$C$8,$J25&lt;'Calibration Criteria'!$C$9),1,0))</f>
        <v>0</v>
      </c>
      <c r="Y25" s="643">
        <f ca="1">IF(H25="","-",IF(AND($J25&gt;='Calibration Criteria'!$C$10),1,0))</f>
        <v>1</v>
      </c>
      <c r="Z25" s="643" t="str">
        <f>IF($N25="-", "-", IF(AND($N25&lt;='Calibration Criteria'!$B$7,$N25&gt;=-'Calibration Criteria'!$B$7),1,0))</f>
        <v>-</v>
      </c>
      <c r="AA25" s="643" t="str">
        <f>IF($N25="-", "-",IF(AND($N25&lt;='Calibration Criteria'!$B$8,$N25&gt;=-'Calibration Criteria'!$B$8),1,0))</f>
        <v>-</v>
      </c>
      <c r="AB25" s="643" t="str">
        <f>IF($N25="-","-",IF(AND($N25&lt;='Calibration Criteria'!$B$9,$N25&gt;=-'Calibration Criteria'!$B$9),1,0))</f>
        <v>-</v>
      </c>
      <c r="AC25" s="664" t="str">
        <f>IF(N25="-", "-",IF(AND($N25&lt;='Calibration Criteria'!$B$10,$N25&gt;=-'Calibration Criteria'!$B$10,ABS(L25)&lt;&gt;H25),1,0))</f>
        <v>-</v>
      </c>
      <c r="AD25" s="643" t="str">
        <f t="shared" si="5"/>
        <v>-</v>
      </c>
      <c r="AF25" s="362" t="str">
        <f t="shared" ca="1" si="6"/>
        <v>NA</v>
      </c>
    </row>
    <row r="26" spans="1:32" x14ac:dyDescent="0.35">
      <c r="A26" s="551" t="str">
        <f t="shared" si="1"/>
        <v>H</v>
      </c>
      <c r="B26" s="393">
        <f>'Input - Freeways'!$B19</f>
        <v>15</v>
      </c>
      <c r="C26" s="377">
        <f>'Input - Freeways'!$C19</f>
        <v>0</v>
      </c>
      <c r="E26" s="945"/>
      <c r="F26" s="267">
        <f>'Freeway Calcs'!K21</f>
        <v>0</v>
      </c>
      <c r="G26" s="267">
        <f>'Freeway Calcs'!L21</f>
        <v>0</v>
      </c>
      <c r="H26" s="940">
        <f>'Input - Freeways'!F19</f>
        <v>0</v>
      </c>
      <c r="I26" s="941"/>
      <c r="J26" s="942" t="str">
        <f ca="1">IF('Freeway Calcs'!$C$3="DCM",'Freeway Calcs'!N21,'Freeway Calcs'!P21)</f>
        <v>--</v>
      </c>
      <c r="K26" s="942"/>
      <c r="L26" s="942" t="str">
        <f t="shared" ca="1" si="2"/>
        <v>--</v>
      </c>
      <c r="M26" s="942"/>
      <c r="N26" s="943" t="str">
        <f t="shared" si="3"/>
        <v>-</v>
      </c>
      <c r="O26" s="943"/>
      <c r="Q26" s="264" t="str">
        <f ca="1">IF(J26&lt;&gt;0,IF('Freeway Calcs'!$C$3="DCM",'Freeway Calcs'!O21,'Freeway Calcs'!Q21),"-")</f>
        <v>--</v>
      </c>
      <c r="R26" s="264" t="str">
        <f ca="1">IF(J26&lt;&gt;0,IF('Freeway Calcs'!$C$3="DCM","",'Freeway Calcs'!R21),"-")</f>
        <v>--</v>
      </c>
      <c r="T26" s="78" t="str">
        <f t="shared" si="4"/>
        <v>-</v>
      </c>
      <c r="V26" s="643">
        <f ca="1">IF(H26="","-",IF(AND($J26&lt;&gt;0,$J26&lt;'Calibration Criteria'!$C$7),1,0))</f>
        <v>0</v>
      </c>
      <c r="W26" s="643">
        <f ca="1">IF(H26="","-",IF(AND($J26&gt;='Calibration Criteria'!$C$7,$J26&lt;'Calibration Criteria'!$C$8),1,0))</f>
        <v>0</v>
      </c>
      <c r="X26" s="643">
        <f ca="1">IF(H26="","-",IF(AND($J26&gt;='Calibration Criteria'!$C$8,$J26&lt;'Calibration Criteria'!$C$9),1,0))</f>
        <v>0</v>
      </c>
      <c r="Y26" s="643">
        <f ca="1">IF(H26="","-",IF(AND($J26&gt;='Calibration Criteria'!$C$10),1,0))</f>
        <v>1</v>
      </c>
      <c r="Z26" s="643" t="str">
        <f>IF($N26="-", "-", IF(AND($N26&lt;='Calibration Criteria'!$B$7,$N26&gt;=-'Calibration Criteria'!$B$7),1,0))</f>
        <v>-</v>
      </c>
      <c r="AA26" s="643" t="str">
        <f>IF($N26="-", "-",IF(AND($N26&lt;='Calibration Criteria'!$B$8,$N26&gt;=-'Calibration Criteria'!$B$8),1,0))</f>
        <v>-</v>
      </c>
      <c r="AB26" s="643" t="str">
        <f>IF($N26="-","-",IF(AND($N26&lt;='Calibration Criteria'!$B$9,$N26&gt;=-'Calibration Criteria'!$B$9),1,0))</f>
        <v>-</v>
      </c>
      <c r="AC26" s="664" t="str">
        <f>IF(N26="-", "-",IF(AND($N26&lt;='Calibration Criteria'!$B$10,$N26&gt;=-'Calibration Criteria'!$B$10,ABS(L26)&lt;&gt;H26),1,0))</f>
        <v>-</v>
      </c>
      <c r="AD26" s="643" t="str">
        <f t="shared" si="5"/>
        <v>-</v>
      </c>
      <c r="AF26" s="362" t="str">
        <f ca="1">IFERROR(SQRT((J26-H26)^2/((H26+J26)/2)),"NA")</f>
        <v>NA</v>
      </c>
    </row>
    <row r="27" spans="1:32" x14ac:dyDescent="0.35">
      <c r="A27" s="551" t="str">
        <f t="shared" si="1"/>
        <v>H</v>
      </c>
      <c r="B27" s="393">
        <f>'Input - Freeways'!$B20</f>
        <v>16</v>
      </c>
      <c r="C27" s="377">
        <f>'Input - Freeways'!$C20</f>
        <v>0</v>
      </c>
      <c r="E27" s="945"/>
      <c r="F27" s="267">
        <f>'Freeway Calcs'!K22</f>
        <v>0</v>
      </c>
      <c r="G27" s="267">
        <f>'Freeway Calcs'!L22</f>
        <v>0</v>
      </c>
      <c r="H27" s="940">
        <f>'Input - Freeways'!F20</f>
        <v>0</v>
      </c>
      <c r="I27" s="941"/>
      <c r="J27" s="942" t="str">
        <f ca="1">IF('Freeway Calcs'!$C$3="DCM",'Freeway Calcs'!N22,'Freeway Calcs'!P22)</f>
        <v>--</v>
      </c>
      <c r="K27" s="942"/>
      <c r="L27" s="942" t="str">
        <f t="shared" ca="1" si="2"/>
        <v>--</v>
      </c>
      <c r="M27" s="942"/>
      <c r="N27" s="943" t="str">
        <f t="shared" si="3"/>
        <v>-</v>
      </c>
      <c r="O27" s="943"/>
      <c r="Q27" s="264" t="str">
        <f ca="1">IF(J27&lt;&gt;0,IF('Freeway Calcs'!$C$3="DCM",'Freeway Calcs'!O22,'Freeway Calcs'!Q22),"-")</f>
        <v>--</v>
      </c>
      <c r="R27" s="264" t="str">
        <f ca="1">IF(J27&lt;&gt;0,IF('Freeway Calcs'!$C$3="DCM","",'Freeway Calcs'!R22),"-")</f>
        <v>--</v>
      </c>
      <c r="T27" s="78" t="str">
        <f t="shared" si="4"/>
        <v>-</v>
      </c>
      <c r="V27" s="643">
        <f ca="1">IF(H27="","-",IF(AND($J27&lt;&gt;0,$J27&lt;'Calibration Criteria'!$C$7),1,0))</f>
        <v>0</v>
      </c>
      <c r="W27" s="643">
        <f ca="1">IF(H27="","-",IF(AND($J27&gt;='Calibration Criteria'!$C$7,$J27&lt;'Calibration Criteria'!$C$8),1,0))</f>
        <v>0</v>
      </c>
      <c r="X27" s="643">
        <f ca="1">IF(H27="","-",IF(AND($J27&gt;='Calibration Criteria'!$C$8,$J27&lt;'Calibration Criteria'!$C$9),1,0))</f>
        <v>0</v>
      </c>
      <c r="Y27" s="643">
        <f ca="1">IF(H27="","-",IF(AND($J27&gt;='Calibration Criteria'!$C$10),1,0))</f>
        <v>1</v>
      </c>
      <c r="Z27" s="643" t="str">
        <f>IF($N27="-", "-", IF(AND($N27&lt;='Calibration Criteria'!$B$7,$N27&gt;=-'Calibration Criteria'!$B$7),1,0))</f>
        <v>-</v>
      </c>
      <c r="AA27" s="643" t="str">
        <f>IF($N27="-", "-",IF(AND($N27&lt;='Calibration Criteria'!$B$8,$N27&gt;=-'Calibration Criteria'!$B$8),1,0))</f>
        <v>-</v>
      </c>
      <c r="AB27" s="643" t="str">
        <f>IF($N27="-","-",IF(AND($N27&lt;='Calibration Criteria'!$B$9,$N27&gt;=-'Calibration Criteria'!$B$9),1,0))</f>
        <v>-</v>
      </c>
      <c r="AC27" s="664" t="str">
        <f>IF(N27="-", "-",IF(AND($N27&lt;='Calibration Criteria'!$B$10,$N27&gt;=-'Calibration Criteria'!$B$10,ABS(L27)&lt;&gt;H27),1,0))</f>
        <v>-</v>
      </c>
      <c r="AD27" s="643" t="str">
        <f t="shared" si="5"/>
        <v>-</v>
      </c>
      <c r="AF27" s="362" t="str">
        <f ca="1">IFERROR(SQRT((J27-H27)^2/((H27+J27)/2)),"NA")</f>
        <v>NA</v>
      </c>
    </row>
    <row r="28" spans="1:32" x14ac:dyDescent="0.35">
      <c r="A28" s="551" t="str">
        <f t="shared" si="1"/>
        <v>H</v>
      </c>
      <c r="B28" s="393">
        <f>'Input - Freeways'!$B21</f>
        <v>17</v>
      </c>
      <c r="C28" s="377">
        <f>'Input - Freeways'!$C21</f>
        <v>0</v>
      </c>
      <c r="E28" s="946"/>
      <c r="F28" s="267">
        <f>'Freeway Calcs'!K23</f>
        <v>0</v>
      </c>
      <c r="G28" s="267">
        <f>'Freeway Calcs'!L23</f>
        <v>0</v>
      </c>
      <c r="H28" s="940">
        <f>'Input - Freeways'!F21</f>
        <v>0</v>
      </c>
      <c r="I28" s="941"/>
      <c r="J28" s="942" t="str">
        <f ca="1">IF('Freeway Calcs'!$C$3="DCM",'Freeway Calcs'!N23,'Freeway Calcs'!P23)</f>
        <v>--</v>
      </c>
      <c r="K28" s="942"/>
      <c r="L28" s="942" t="str">
        <f t="shared" ca="1" si="2"/>
        <v>--</v>
      </c>
      <c r="M28" s="942"/>
      <c r="N28" s="943" t="str">
        <f t="shared" si="3"/>
        <v>-</v>
      </c>
      <c r="O28" s="943"/>
      <c r="Q28" s="264" t="str">
        <f ca="1">IF(J28&lt;&gt;0,IF('Freeway Calcs'!$C$3="DCM",'Freeway Calcs'!O23,'Freeway Calcs'!Q23),"-")</f>
        <v>--</v>
      </c>
      <c r="R28" s="264" t="str">
        <f ca="1">IF(J28&lt;&gt;0,IF('Freeway Calcs'!$C$3="DCM","",'Freeway Calcs'!R23),"-")</f>
        <v>--</v>
      </c>
      <c r="T28" s="78" t="str">
        <f t="shared" si="4"/>
        <v>-</v>
      </c>
      <c r="V28" s="643">
        <f ca="1">IF(H28="","-",IF(AND($J28&lt;&gt;0,$J28&lt;'Calibration Criteria'!$C$7),1,0))</f>
        <v>0</v>
      </c>
      <c r="W28" s="643">
        <f ca="1">IF(H28="","-",IF(AND($J28&gt;='Calibration Criteria'!$C$7,$J28&lt;'Calibration Criteria'!$C$8),1,0))</f>
        <v>0</v>
      </c>
      <c r="X28" s="643">
        <f ca="1">IF(H28="","-",IF(AND($J28&gt;='Calibration Criteria'!$C$8,$J28&lt;'Calibration Criteria'!$C$9),1,0))</f>
        <v>0</v>
      </c>
      <c r="Y28" s="643">
        <f ca="1">IF(H28="","-",IF(AND($J28&gt;='Calibration Criteria'!$C$10),1,0))</f>
        <v>1</v>
      </c>
      <c r="Z28" s="643" t="str">
        <f>IF($N28="-", "-", IF(AND($N28&lt;='Calibration Criteria'!$B$7,$N28&gt;=-'Calibration Criteria'!$B$7),1,0))</f>
        <v>-</v>
      </c>
      <c r="AA28" s="643" t="str">
        <f>IF($N28="-", "-",IF(AND($N28&lt;='Calibration Criteria'!$B$8,$N28&gt;=-'Calibration Criteria'!$B$8),1,0))</f>
        <v>-</v>
      </c>
      <c r="AB28" s="643" t="str">
        <f>IF($N28="-","-",IF(AND($N28&lt;='Calibration Criteria'!$B$9,$N28&gt;=-'Calibration Criteria'!$B$9),1,0))</f>
        <v>-</v>
      </c>
      <c r="AC28" s="664" t="str">
        <f>IF(N28="-", "-",IF(AND($N28&lt;='Calibration Criteria'!$B$10,$N28&gt;=-'Calibration Criteria'!$B$10,ABS(L28)&lt;&gt;H28),1,0))</f>
        <v>-</v>
      </c>
      <c r="AD28" s="643" t="str">
        <f t="shared" si="5"/>
        <v>-</v>
      </c>
      <c r="AF28" s="362" t="str">
        <f ca="1">IFERROR(SQRT((J28-H28)^2/((H28+J28)/2)),"NA")</f>
        <v>NA</v>
      </c>
    </row>
    <row r="29" spans="1:32" ht="15" customHeight="1" x14ac:dyDescent="0.35">
      <c r="A29" s="551" t="str">
        <f t="shared" si="1"/>
        <v>H</v>
      </c>
      <c r="B29" s="393">
        <f>'Input - Freeways'!$B22</f>
        <v>18</v>
      </c>
      <c r="C29" s="377">
        <f>'Input - Freeways'!$C22</f>
        <v>0</v>
      </c>
      <c r="E29" s="766">
        <f>C29</f>
        <v>0</v>
      </c>
      <c r="F29" s="267">
        <f>'Freeway Calcs'!K24</f>
        <v>0</v>
      </c>
      <c r="G29" s="267">
        <f>'Freeway Calcs'!L24</f>
        <v>0</v>
      </c>
      <c r="H29" s="940">
        <f>'Input - Freeways'!F22</f>
        <v>0</v>
      </c>
      <c r="I29" s="941"/>
      <c r="J29" s="942" t="str">
        <f ca="1">IF('Freeway Calcs'!$C$3="DCM",'Freeway Calcs'!N24,'Freeway Calcs'!P24)</f>
        <v>--</v>
      </c>
      <c r="K29" s="942"/>
      <c r="L29" s="942" t="str">
        <f t="shared" ca="1" si="2"/>
        <v>--</v>
      </c>
      <c r="M29" s="942"/>
      <c r="N29" s="943" t="str">
        <f t="shared" si="3"/>
        <v>-</v>
      </c>
      <c r="O29" s="943"/>
      <c r="Q29" s="264" t="str">
        <f ca="1">IF(J29&lt;&gt;0,IF('Freeway Calcs'!$C$3="DCM",'Freeway Calcs'!O24,'Freeway Calcs'!Q24),"-")</f>
        <v>--</v>
      </c>
      <c r="R29" s="264" t="str">
        <f ca="1">IF(J29&lt;&gt;0,IF('Freeway Calcs'!$C$3="DCM","",'Freeway Calcs'!R24),"-")</f>
        <v>--</v>
      </c>
      <c r="T29" s="78" t="str">
        <f t="shared" si="4"/>
        <v>-</v>
      </c>
      <c r="V29" s="643">
        <f ca="1">IF(H29="","-",IF(AND($J29&lt;&gt;0,$J29&lt;'Calibration Criteria'!$C$7),1,0))</f>
        <v>0</v>
      </c>
      <c r="W29" s="643">
        <f ca="1">IF(H29="","-",IF(AND($J29&gt;='Calibration Criteria'!$C$7,$J29&lt;'Calibration Criteria'!$C$8),1,0))</f>
        <v>0</v>
      </c>
      <c r="X29" s="643">
        <f ca="1">IF(H29="","-",IF(AND($J29&gt;='Calibration Criteria'!$C$8,$J29&lt;'Calibration Criteria'!$C$9),1,0))</f>
        <v>0</v>
      </c>
      <c r="Y29" s="643">
        <f ca="1">IF(H29="","-",IF(AND($J29&gt;='Calibration Criteria'!$C$10),1,0))</f>
        <v>1</v>
      </c>
      <c r="Z29" s="643" t="str">
        <f>IF($N29="-", "-", IF(AND($N29&lt;='Calibration Criteria'!$B$7,$N29&gt;=-'Calibration Criteria'!$B$7),1,0))</f>
        <v>-</v>
      </c>
      <c r="AA29" s="643" t="str">
        <f>IF($N29="-", "-",IF(AND($N29&lt;='Calibration Criteria'!$B$8,$N29&gt;=-'Calibration Criteria'!$B$8),1,0))</f>
        <v>-</v>
      </c>
      <c r="AB29" s="643" t="str">
        <f>IF($N29="-","-",IF(AND($N29&lt;='Calibration Criteria'!$B$9,$N29&gt;=-'Calibration Criteria'!$B$9),1,0))</f>
        <v>-</v>
      </c>
      <c r="AC29" s="664" t="str">
        <f>IF(N29="-", "-",IF(AND($N29&lt;='Calibration Criteria'!$B$10,$N29&gt;=-'Calibration Criteria'!$B$10,ABS(L29)&lt;&gt;H29),1,0))</f>
        <v>-</v>
      </c>
      <c r="AD29" s="643" t="str">
        <f t="shared" si="5"/>
        <v>-</v>
      </c>
      <c r="AF29" s="362" t="str">
        <f ca="1">IFERROR(SQRT((J29-H29)^2/((H29+J29)/2)),"NA")</f>
        <v>NA</v>
      </c>
    </row>
    <row r="30" spans="1:32" x14ac:dyDescent="0.35">
      <c r="A30" s="551" t="str">
        <f t="shared" si="1"/>
        <v>H</v>
      </c>
      <c r="B30" s="393">
        <f>'Input - Freeways'!$B23</f>
        <v>19</v>
      </c>
      <c r="C30" s="377">
        <f>'Input - Freeways'!$C23</f>
        <v>0</v>
      </c>
      <c r="E30" s="766">
        <f t="shared" ref="E30:E85" si="7">C30</f>
        <v>0</v>
      </c>
      <c r="F30" s="267">
        <f>'Freeway Calcs'!K25</f>
        <v>0</v>
      </c>
      <c r="G30" s="267">
        <f>'Freeway Calcs'!L25</f>
        <v>0</v>
      </c>
      <c r="H30" s="940">
        <f>'Input - Freeways'!F23</f>
        <v>0</v>
      </c>
      <c r="I30" s="941"/>
      <c r="J30" s="942" t="str">
        <f ca="1">IF('Freeway Calcs'!$C$3="DCM",'Freeway Calcs'!N25,'Freeway Calcs'!P25)</f>
        <v>--</v>
      </c>
      <c r="K30" s="942"/>
      <c r="L30" s="942" t="str">
        <f t="shared" ca="1" si="2"/>
        <v>--</v>
      </c>
      <c r="M30" s="942"/>
      <c r="N30" s="943" t="str">
        <f t="shared" si="3"/>
        <v>-</v>
      </c>
      <c r="O30" s="943"/>
      <c r="Q30" s="264" t="str">
        <f ca="1">IF(J30&lt;&gt;0,IF('Freeway Calcs'!$C$3="DCM",'Freeway Calcs'!O25,'Freeway Calcs'!Q25),"-")</f>
        <v>--</v>
      </c>
      <c r="R30" s="264" t="str">
        <f ca="1">IF(J30&lt;&gt;0,IF('Freeway Calcs'!$C$3="DCM","",'Freeway Calcs'!R25),"-")</f>
        <v>--</v>
      </c>
      <c r="T30" s="78" t="str">
        <f t="shared" si="4"/>
        <v>-</v>
      </c>
      <c r="V30" s="643">
        <f ca="1">IF(H30="","-",IF(AND($J30&lt;&gt;0,$J30&lt;'Calibration Criteria'!$C$7),1,0))</f>
        <v>0</v>
      </c>
      <c r="W30" s="643">
        <f ca="1">IF(H30="","-",IF(AND($J30&gt;='Calibration Criteria'!$C$7,$J30&lt;'Calibration Criteria'!$C$8),1,0))</f>
        <v>0</v>
      </c>
      <c r="X30" s="643">
        <f ca="1">IF(H30="","-",IF(AND($J30&gt;='Calibration Criteria'!$C$8,$J30&lt;'Calibration Criteria'!$C$9),1,0))</f>
        <v>0</v>
      </c>
      <c r="Y30" s="643">
        <f ca="1">IF(H30="","-",IF(AND($J30&gt;='Calibration Criteria'!$C$10),1,0))</f>
        <v>1</v>
      </c>
      <c r="Z30" s="643" t="str">
        <f>IF($N30="-", "-", IF(AND($N30&lt;='Calibration Criteria'!$B$7,$N30&gt;=-'Calibration Criteria'!$B$7),1,0))</f>
        <v>-</v>
      </c>
      <c r="AA30" s="643" t="str">
        <f>IF($N30="-", "-",IF(AND($N30&lt;='Calibration Criteria'!$B$8,$N30&gt;=-'Calibration Criteria'!$B$8),1,0))</f>
        <v>-</v>
      </c>
      <c r="AB30" s="643" t="str">
        <f>IF($N30="-","-",IF(AND($N30&lt;='Calibration Criteria'!$B$9,$N30&gt;=-'Calibration Criteria'!$B$9),1,0))</f>
        <v>-</v>
      </c>
      <c r="AC30" s="664" t="str">
        <f>IF(N30="-", "-",IF(AND($N30&lt;='Calibration Criteria'!$B$10,$N30&gt;=-'Calibration Criteria'!$B$10,ABS(L30)&lt;&gt;H30),1,0))</f>
        <v>-</v>
      </c>
      <c r="AD30" s="643" t="str">
        <f t="shared" si="5"/>
        <v>-</v>
      </c>
      <c r="AF30" s="362" t="str">
        <f t="shared" ca="1" si="6"/>
        <v>NA</v>
      </c>
    </row>
    <row r="31" spans="1:32" x14ac:dyDescent="0.35">
      <c r="A31" s="551" t="str">
        <f t="shared" si="1"/>
        <v>H</v>
      </c>
      <c r="B31" s="393">
        <f>'Input - Freeways'!$B24</f>
        <v>20</v>
      </c>
      <c r="C31" s="377">
        <f>'Input - Freeways'!$C24</f>
        <v>0</v>
      </c>
      <c r="E31" s="766">
        <f t="shared" si="7"/>
        <v>0</v>
      </c>
      <c r="F31" s="267">
        <f>'Freeway Calcs'!K26</f>
        <v>0</v>
      </c>
      <c r="G31" s="267">
        <f>'Freeway Calcs'!L26</f>
        <v>0</v>
      </c>
      <c r="H31" s="940">
        <f>'Input - Freeways'!F24</f>
        <v>0</v>
      </c>
      <c r="I31" s="941"/>
      <c r="J31" s="942" t="str">
        <f ca="1">IF('Freeway Calcs'!$C$3="DCM",'Freeway Calcs'!N26,'Freeway Calcs'!P26)</f>
        <v>--</v>
      </c>
      <c r="K31" s="942"/>
      <c r="L31" s="942" t="str">
        <f t="shared" ca="1" si="2"/>
        <v>--</v>
      </c>
      <c r="M31" s="942"/>
      <c r="N31" s="943" t="str">
        <f t="shared" si="3"/>
        <v>-</v>
      </c>
      <c r="O31" s="943"/>
      <c r="Q31" s="264" t="str">
        <f ca="1">IF(J31&lt;&gt;0,IF('Freeway Calcs'!$C$3="DCM",'Freeway Calcs'!O26,'Freeway Calcs'!Q26),"-")</f>
        <v>--</v>
      </c>
      <c r="R31" s="264" t="str">
        <f ca="1">IF(J31&lt;&gt;0,IF('Freeway Calcs'!$C$3="DCM","",'Freeway Calcs'!R26),"-")</f>
        <v>--</v>
      </c>
      <c r="T31" s="78" t="str">
        <f t="shared" si="4"/>
        <v>-</v>
      </c>
      <c r="V31" s="643">
        <f ca="1">IF(H31="","-",IF(AND($J31&lt;&gt;0,$J31&lt;'Calibration Criteria'!$C$7),1,0))</f>
        <v>0</v>
      </c>
      <c r="W31" s="643">
        <f ca="1">IF(H31="","-",IF(AND($J31&gt;='Calibration Criteria'!$C$7,$J31&lt;'Calibration Criteria'!$C$8),1,0))</f>
        <v>0</v>
      </c>
      <c r="X31" s="643">
        <f ca="1">IF(H31="","-",IF(AND($J31&gt;='Calibration Criteria'!$C$8,$J31&lt;'Calibration Criteria'!$C$9),1,0))</f>
        <v>0</v>
      </c>
      <c r="Y31" s="643">
        <f ca="1">IF(H31="","-",IF(AND($J31&gt;='Calibration Criteria'!$C$10),1,0))</f>
        <v>1</v>
      </c>
      <c r="Z31" s="643" t="str">
        <f>IF($N31="-", "-", IF(AND($N31&lt;='Calibration Criteria'!$B$7,$N31&gt;=-'Calibration Criteria'!$B$7),1,0))</f>
        <v>-</v>
      </c>
      <c r="AA31" s="643" t="str">
        <f>IF($N31="-", "-",IF(AND($N31&lt;='Calibration Criteria'!$B$8,$N31&gt;=-'Calibration Criteria'!$B$8),1,0))</f>
        <v>-</v>
      </c>
      <c r="AB31" s="643" t="str">
        <f>IF($N31="-","-",IF(AND($N31&lt;='Calibration Criteria'!$B$9,$N31&gt;=-'Calibration Criteria'!$B$9),1,0))</f>
        <v>-</v>
      </c>
      <c r="AC31" s="664" t="str">
        <f>IF(N31="-", "-",IF(AND($N31&lt;='Calibration Criteria'!$B$10,$N31&gt;=-'Calibration Criteria'!$B$10,ABS(L31)&lt;&gt;H31),1,0))</f>
        <v>-</v>
      </c>
      <c r="AD31" s="643" t="str">
        <f t="shared" si="5"/>
        <v>-</v>
      </c>
      <c r="AF31" s="362" t="str">
        <f t="shared" ca="1" si="6"/>
        <v>NA</v>
      </c>
    </row>
    <row r="32" spans="1:32" x14ac:dyDescent="0.35">
      <c r="A32" s="551" t="str">
        <f t="shared" si="1"/>
        <v>H</v>
      </c>
      <c r="B32" s="393">
        <f>'Input - Freeways'!$B25</f>
        <v>21</v>
      </c>
      <c r="C32" s="377">
        <f>'Input - Freeways'!$C25</f>
        <v>0</v>
      </c>
      <c r="E32" s="766">
        <f t="shared" si="7"/>
        <v>0</v>
      </c>
      <c r="F32" s="267">
        <f>'Freeway Calcs'!K27</f>
        <v>0</v>
      </c>
      <c r="G32" s="267">
        <f>'Freeway Calcs'!L27</f>
        <v>0</v>
      </c>
      <c r="H32" s="940">
        <f>'Input - Freeways'!F25</f>
        <v>0</v>
      </c>
      <c r="I32" s="941"/>
      <c r="J32" s="942" t="str">
        <f ca="1">IF('Freeway Calcs'!$C$3="DCM",'Freeway Calcs'!N27,'Freeway Calcs'!P27)</f>
        <v>--</v>
      </c>
      <c r="K32" s="942"/>
      <c r="L32" s="942" t="str">
        <f t="shared" ca="1" si="2"/>
        <v>--</v>
      </c>
      <c r="M32" s="942"/>
      <c r="N32" s="943" t="str">
        <f t="shared" si="3"/>
        <v>-</v>
      </c>
      <c r="O32" s="943"/>
      <c r="Q32" s="264" t="str">
        <f ca="1">IF(J32&lt;&gt;0,IF('Freeway Calcs'!$C$3="DCM",'Freeway Calcs'!O27,'Freeway Calcs'!Q27),"-")</f>
        <v>--</v>
      </c>
      <c r="R32" s="264" t="str">
        <f ca="1">IF(J32&lt;&gt;0,IF('Freeway Calcs'!$C$3="DCM","",'Freeway Calcs'!R27),"-")</f>
        <v>--</v>
      </c>
      <c r="T32" s="78" t="str">
        <f t="shared" si="4"/>
        <v>-</v>
      </c>
      <c r="V32" s="643">
        <f ca="1">IF(H32="","-",IF(AND($J32&lt;&gt;0,$J32&lt;'Calibration Criteria'!$C$7),1,0))</f>
        <v>0</v>
      </c>
      <c r="W32" s="643">
        <f ca="1">IF(H32="","-",IF(AND($J32&gt;='Calibration Criteria'!$C$7,$J32&lt;'Calibration Criteria'!$C$8),1,0))</f>
        <v>0</v>
      </c>
      <c r="X32" s="643">
        <f ca="1">IF(H32="","-",IF(AND($J32&gt;='Calibration Criteria'!$C$8,$J32&lt;'Calibration Criteria'!$C$9),1,0))</f>
        <v>0</v>
      </c>
      <c r="Y32" s="643">
        <f ca="1">IF(H32="","-",IF(AND($J32&gt;='Calibration Criteria'!$C$10),1,0))</f>
        <v>1</v>
      </c>
      <c r="Z32" s="643" t="str">
        <f>IF($N32="-", "-", IF(AND($N32&lt;='Calibration Criteria'!$B$7,$N32&gt;=-'Calibration Criteria'!$B$7),1,0))</f>
        <v>-</v>
      </c>
      <c r="AA32" s="643" t="str">
        <f>IF($N32="-", "-",IF(AND($N32&lt;='Calibration Criteria'!$B$8,$N32&gt;=-'Calibration Criteria'!$B$8),1,0))</f>
        <v>-</v>
      </c>
      <c r="AB32" s="643" t="str">
        <f>IF($N32="-","-",IF(AND($N32&lt;='Calibration Criteria'!$B$9,$N32&gt;=-'Calibration Criteria'!$B$9),1,0))</f>
        <v>-</v>
      </c>
      <c r="AC32" s="664" t="str">
        <f>IF(N32="-", "-",IF(AND($N32&lt;='Calibration Criteria'!$B$10,$N32&gt;=-'Calibration Criteria'!$B$10,ABS(L32)&lt;&gt;H32),1,0))</f>
        <v>-</v>
      </c>
      <c r="AD32" s="643" t="str">
        <f t="shared" si="5"/>
        <v>-</v>
      </c>
      <c r="AF32" s="362" t="str">
        <f t="shared" ref="AF32:AF39" ca="1" si="8">IFERROR(SQRT((J32-H32)^2/((H32+J32)/2)),"NA")</f>
        <v>NA</v>
      </c>
    </row>
    <row r="33" spans="1:32" x14ac:dyDescent="0.35">
      <c r="A33" s="551" t="str">
        <f t="shared" si="1"/>
        <v>H</v>
      </c>
      <c r="B33" s="393">
        <f>'Input - Freeways'!$B26</f>
        <v>22</v>
      </c>
      <c r="C33" s="377">
        <f>'Input - Freeways'!$C26</f>
        <v>0</v>
      </c>
      <c r="E33" s="766">
        <f t="shared" si="7"/>
        <v>0</v>
      </c>
      <c r="F33" s="267">
        <f>'Freeway Calcs'!K28</f>
        <v>0</v>
      </c>
      <c r="G33" s="267">
        <f>'Freeway Calcs'!L28</f>
        <v>0</v>
      </c>
      <c r="H33" s="940">
        <f>'Input - Freeways'!F26</f>
        <v>0</v>
      </c>
      <c r="I33" s="941"/>
      <c r="J33" s="942" t="str">
        <f ca="1">IF('Freeway Calcs'!$C$3="DCM",'Freeway Calcs'!N28,'Freeway Calcs'!P28)</f>
        <v>--</v>
      </c>
      <c r="K33" s="942"/>
      <c r="L33" s="942" t="str">
        <f t="shared" ca="1" si="2"/>
        <v>--</v>
      </c>
      <c r="M33" s="942"/>
      <c r="N33" s="943" t="str">
        <f t="shared" si="3"/>
        <v>-</v>
      </c>
      <c r="O33" s="943"/>
      <c r="Q33" s="264" t="str">
        <f ca="1">IF(J33&lt;&gt;0,IF('Freeway Calcs'!$C$3="DCM",'Freeway Calcs'!O28,'Freeway Calcs'!Q28),"-")</f>
        <v>--</v>
      </c>
      <c r="R33" s="264" t="str">
        <f ca="1">IF(J33&lt;&gt;0,IF('Freeway Calcs'!$C$3="DCM","",'Freeway Calcs'!R28),"-")</f>
        <v>--</v>
      </c>
      <c r="T33" s="78" t="str">
        <f t="shared" si="4"/>
        <v>-</v>
      </c>
      <c r="V33" s="643">
        <f ca="1">IF(H33="","-",IF(AND($J33&lt;&gt;0,$J33&lt;'Calibration Criteria'!$C$7),1,0))</f>
        <v>0</v>
      </c>
      <c r="W33" s="643">
        <f ca="1">IF(H33="","-",IF(AND($J33&gt;='Calibration Criteria'!$C$7,$J33&lt;'Calibration Criteria'!$C$8),1,0))</f>
        <v>0</v>
      </c>
      <c r="X33" s="643">
        <f ca="1">IF(H33="","-",IF(AND($J33&gt;='Calibration Criteria'!$C$8,$J33&lt;'Calibration Criteria'!$C$9),1,0))</f>
        <v>0</v>
      </c>
      <c r="Y33" s="643">
        <f ca="1">IF(H33="","-",IF(AND($J33&gt;='Calibration Criteria'!$C$10),1,0))</f>
        <v>1</v>
      </c>
      <c r="Z33" s="643" t="str">
        <f>IF($N33="-", "-", IF(AND($N33&lt;='Calibration Criteria'!$B$7,$N33&gt;=-'Calibration Criteria'!$B$7),1,0))</f>
        <v>-</v>
      </c>
      <c r="AA33" s="643" t="str">
        <f>IF($N33="-", "-",IF(AND($N33&lt;='Calibration Criteria'!$B$8,$N33&gt;=-'Calibration Criteria'!$B$8),1,0))</f>
        <v>-</v>
      </c>
      <c r="AB33" s="643" t="str">
        <f>IF($N33="-","-",IF(AND($N33&lt;='Calibration Criteria'!$B$9,$N33&gt;=-'Calibration Criteria'!$B$9),1,0))</f>
        <v>-</v>
      </c>
      <c r="AC33" s="664" t="str">
        <f>IF(N33="-", "-",IF(AND($N33&lt;='Calibration Criteria'!$B$10,$N33&gt;=-'Calibration Criteria'!$B$10,ABS(L33)&lt;&gt;H33),1,0))</f>
        <v>-</v>
      </c>
      <c r="AD33" s="643" t="str">
        <f t="shared" si="5"/>
        <v>-</v>
      </c>
      <c r="AF33" s="362" t="str">
        <f t="shared" ca="1" si="8"/>
        <v>NA</v>
      </c>
    </row>
    <row r="34" spans="1:32" x14ac:dyDescent="0.35">
      <c r="A34" s="551" t="str">
        <f t="shared" si="1"/>
        <v>H</v>
      </c>
      <c r="B34" s="393">
        <f>'Input - Freeways'!$B27</f>
        <v>23</v>
      </c>
      <c r="C34" s="377">
        <f>'Input - Freeways'!$C27</f>
        <v>0</v>
      </c>
      <c r="E34" s="766">
        <f t="shared" si="7"/>
        <v>0</v>
      </c>
      <c r="F34" s="267">
        <f>'Freeway Calcs'!K29</f>
        <v>0</v>
      </c>
      <c r="G34" s="267">
        <f>'Freeway Calcs'!L29</f>
        <v>0</v>
      </c>
      <c r="H34" s="940">
        <f>'Input - Freeways'!F27</f>
        <v>0</v>
      </c>
      <c r="I34" s="941"/>
      <c r="J34" s="942" t="str">
        <f ca="1">IF('Freeway Calcs'!$C$3="DCM",'Freeway Calcs'!N29,'Freeway Calcs'!P29)</f>
        <v>--</v>
      </c>
      <c r="K34" s="942"/>
      <c r="L34" s="942" t="str">
        <f t="shared" ca="1" si="2"/>
        <v>--</v>
      </c>
      <c r="M34" s="942"/>
      <c r="N34" s="943" t="str">
        <f t="shared" si="3"/>
        <v>-</v>
      </c>
      <c r="O34" s="943"/>
      <c r="Q34" s="264" t="str">
        <f ca="1">IF(J34&lt;&gt;0,IF('Freeway Calcs'!$C$3="DCM",'Freeway Calcs'!O29,'Freeway Calcs'!Q29),"-")</f>
        <v>--</v>
      </c>
      <c r="R34" s="264" t="str">
        <f ca="1">IF(J34&lt;&gt;0,IF('Freeway Calcs'!$C$3="DCM","",'Freeway Calcs'!R29),"-")</f>
        <v>--</v>
      </c>
      <c r="T34" s="78" t="str">
        <f t="shared" si="4"/>
        <v>-</v>
      </c>
      <c r="V34" s="643">
        <f ca="1">IF(H34="","-",IF(AND($J34&lt;&gt;0,$J34&lt;'Calibration Criteria'!$C$7),1,0))</f>
        <v>0</v>
      </c>
      <c r="W34" s="643">
        <f ca="1">IF(H34="","-",IF(AND($J34&gt;='Calibration Criteria'!$C$7,$J34&lt;'Calibration Criteria'!$C$8),1,0))</f>
        <v>0</v>
      </c>
      <c r="X34" s="643">
        <f ca="1">IF(H34="","-",IF(AND($J34&gt;='Calibration Criteria'!$C$8,$J34&lt;'Calibration Criteria'!$C$9),1,0))</f>
        <v>0</v>
      </c>
      <c r="Y34" s="643">
        <f ca="1">IF(H34="","-",IF(AND($J34&gt;='Calibration Criteria'!$C$10),1,0))</f>
        <v>1</v>
      </c>
      <c r="Z34" s="643" t="str">
        <f>IF($N34="-", "-", IF(AND($N34&lt;='Calibration Criteria'!$B$7,$N34&gt;=-'Calibration Criteria'!$B$7),1,0))</f>
        <v>-</v>
      </c>
      <c r="AA34" s="643" t="str">
        <f>IF($N34="-", "-",IF(AND($N34&lt;='Calibration Criteria'!$B$8,$N34&gt;=-'Calibration Criteria'!$B$8),1,0))</f>
        <v>-</v>
      </c>
      <c r="AB34" s="643" t="str">
        <f>IF($N34="-","-",IF(AND($N34&lt;='Calibration Criteria'!$B$9,$N34&gt;=-'Calibration Criteria'!$B$9),1,0))</f>
        <v>-</v>
      </c>
      <c r="AC34" s="664" t="str">
        <f>IF(N34="-", "-",IF(AND($N34&lt;='Calibration Criteria'!$B$10,$N34&gt;=-'Calibration Criteria'!$B$10,ABS(L34)&lt;&gt;H34),1,0))</f>
        <v>-</v>
      </c>
      <c r="AD34" s="643" t="str">
        <f t="shared" si="5"/>
        <v>-</v>
      </c>
      <c r="AF34" s="362" t="str">
        <f t="shared" ca="1" si="8"/>
        <v>NA</v>
      </c>
    </row>
    <row r="35" spans="1:32" x14ac:dyDescent="0.35">
      <c r="A35" s="551" t="str">
        <f t="shared" si="1"/>
        <v>H</v>
      </c>
      <c r="B35" s="393">
        <f>'Input - Freeways'!$B28</f>
        <v>24</v>
      </c>
      <c r="C35" s="377">
        <f>'Input - Freeways'!$C28</f>
        <v>0</v>
      </c>
      <c r="E35" s="766">
        <f t="shared" si="7"/>
        <v>0</v>
      </c>
      <c r="F35" s="267">
        <f>'Freeway Calcs'!K30</f>
        <v>0</v>
      </c>
      <c r="G35" s="267">
        <f>'Freeway Calcs'!L30</f>
        <v>0</v>
      </c>
      <c r="H35" s="940">
        <f>'Input - Freeways'!F28</f>
        <v>0</v>
      </c>
      <c r="I35" s="941"/>
      <c r="J35" s="942" t="str">
        <f ca="1">IF('Freeway Calcs'!$C$3="DCM",'Freeway Calcs'!N30,'Freeway Calcs'!P30)</f>
        <v>--</v>
      </c>
      <c r="K35" s="942"/>
      <c r="L35" s="942" t="str">
        <f t="shared" ca="1" si="2"/>
        <v>--</v>
      </c>
      <c r="M35" s="942"/>
      <c r="N35" s="943" t="str">
        <f t="shared" si="3"/>
        <v>-</v>
      </c>
      <c r="O35" s="943"/>
      <c r="Q35" s="264" t="str">
        <f ca="1">IF(J35&lt;&gt;0,IF('Freeway Calcs'!$C$3="DCM",'Freeway Calcs'!O30,'Freeway Calcs'!Q30),"-")</f>
        <v>--</v>
      </c>
      <c r="R35" s="264" t="str">
        <f ca="1">IF(J35&lt;&gt;0,IF('Freeway Calcs'!$C$3="DCM","",'Freeway Calcs'!R30),"-")</f>
        <v>--</v>
      </c>
      <c r="T35" s="78" t="str">
        <f t="shared" si="4"/>
        <v>-</v>
      </c>
      <c r="V35" s="643">
        <f ca="1">IF(H35="","-",IF(AND($J35&lt;&gt;0,$J35&lt;'Calibration Criteria'!$C$7),1,0))</f>
        <v>0</v>
      </c>
      <c r="W35" s="643">
        <f ca="1">IF(H35="","-",IF(AND($J35&gt;='Calibration Criteria'!$C$7,$J35&lt;'Calibration Criteria'!$C$8),1,0))</f>
        <v>0</v>
      </c>
      <c r="X35" s="643">
        <f ca="1">IF(H35="","-",IF(AND($J35&gt;='Calibration Criteria'!$C$8,$J35&lt;'Calibration Criteria'!$C$9),1,0))</f>
        <v>0</v>
      </c>
      <c r="Y35" s="643">
        <f ca="1">IF(H35="","-",IF(AND($J35&gt;='Calibration Criteria'!$C$10),1,0))</f>
        <v>1</v>
      </c>
      <c r="Z35" s="643" t="str">
        <f>IF($N35="-", "-", IF(AND($N35&lt;='Calibration Criteria'!$B$7,$N35&gt;=-'Calibration Criteria'!$B$7),1,0))</f>
        <v>-</v>
      </c>
      <c r="AA35" s="643" t="str">
        <f>IF($N35="-", "-",IF(AND($N35&lt;='Calibration Criteria'!$B$8,$N35&gt;=-'Calibration Criteria'!$B$8),1,0))</f>
        <v>-</v>
      </c>
      <c r="AB35" s="643" t="str">
        <f>IF($N35="-","-",IF(AND($N35&lt;='Calibration Criteria'!$B$9,$N35&gt;=-'Calibration Criteria'!$B$9),1,0))</f>
        <v>-</v>
      </c>
      <c r="AC35" s="664" t="str">
        <f>IF(N35="-", "-",IF(AND($N35&lt;='Calibration Criteria'!$B$10,$N35&gt;=-'Calibration Criteria'!$B$10,ABS(L35)&lt;&gt;H35),1,0))</f>
        <v>-</v>
      </c>
      <c r="AD35" s="643" t="str">
        <f t="shared" si="5"/>
        <v>-</v>
      </c>
      <c r="AF35" s="387" t="str">
        <f t="shared" ca="1" si="8"/>
        <v>NA</v>
      </c>
    </row>
    <row r="36" spans="1:32" x14ac:dyDescent="0.35">
      <c r="A36" s="551" t="str">
        <f t="shared" si="1"/>
        <v>H</v>
      </c>
      <c r="B36" s="393">
        <f>'Input - Freeways'!$B29</f>
        <v>25</v>
      </c>
      <c r="C36" s="377">
        <f>'Input - Freeways'!$C29</f>
        <v>0</v>
      </c>
      <c r="E36" s="766">
        <f t="shared" si="7"/>
        <v>0</v>
      </c>
      <c r="F36" s="267">
        <f>'Freeway Calcs'!K31</f>
        <v>0</v>
      </c>
      <c r="G36" s="267">
        <f>'Freeway Calcs'!L31</f>
        <v>0</v>
      </c>
      <c r="H36" s="940">
        <f>'Input - Freeways'!F29</f>
        <v>0</v>
      </c>
      <c r="I36" s="940"/>
      <c r="J36" s="942" t="str">
        <f ca="1">IF('Freeway Calcs'!$C$3="DCM",'Freeway Calcs'!N31,'Freeway Calcs'!P31)</f>
        <v>--</v>
      </c>
      <c r="K36" s="942"/>
      <c r="L36" s="942" t="str">
        <f t="shared" ca="1" si="2"/>
        <v>--</v>
      </c>
      <c r="M36" s="942"/>
      <c r="N36" s="947" t="str">
        <f>IFERROR(IF($H36&lt;&gt;0,L36/H36,"-"), "-")</f>
        <v>-</v>
      </c>
      <c r="O36" s="947"/>
      <c r="Q36" s="264" t="str">
        <f ca="1">IF(J36&lt;&gt;0,IF('Freeway Calcs'!$C$3="DCM",'Freeway Calcs'!O31,'Freeway Calcs'!Q31),"-")</f>
        <v>--</v>
      </c>
      <c r="R36" s="264" t="str">
        <f ca="1">IF(J36&lt;&gt;0,IF('Freeway Calcs'!$C$3="DCM","",'Freeway Calcs'!R31),"-")</f>
        <v>--</v>
      </c>
      <c r="T36" s="78" t="str">
        <f t="shared" si="4"/>
        <v>-</v>
      </c>
      <c r="V36" s="643">
        <f ca="1">IF(H36="","-",IF(AND($J36&lt;&gt;0,$J36&lt;'Calibration Criteria'!$C$7),1,0))</f>
        <v>0</v>
      </c>
      <c r="W36" s="643">
        <f ca="1">IF(H36="","-",IF(AND($J36&gt;='Calibration Criteria'!$C$7,$J36&lt;'Calibration Criteria'!$C$8),1,0))</f>
        <v>0</v>
      </c>
      <c r="X36" s="643">
        <f ca="1">IF(H36="","-",IF(AND($J36&gt;='Calibration Criteria'!$C$8,$J36&lt;'Calibration Criteria'!$C$9),1,0))</f>
        <v>0</v>
      </c>
      <c r="Y36" s="643">
        <f ca="1">IF(H36="","-",IF(AND($J36&gt;='Calibration Criteria'!$C$10),1,0))</f>
        <v>1</v>
      </c>
      <c r="Z36" s="643" t="str">
        <f>IF($N36="-", "-", IF(AND($N36&lt;='Calibration Criteria'!$B$7,$N36&gt;=-'Calibration Criteria'!$B$7),1,0))</f>
        <v>-</v>
      </c>
      <c r="AA36" s="643" t="str">
        <f>IF($N36="-", "-",IF(AND($N36&lt;='Calibration Criteria'!$B$8,$N36&gt;=-'Calibration Criteria'!$B$8),1,0))</f>
        <v>-</v>
      </c>
      <c r="AB36" s="643" t="str">
        <f>IF($N36="-","-",IF(AND($N36&lt;='Calibration Criteria'!$B$9,$N36&gt;=-'Calibration Criteria'!$B$9),1,0))</f>
        <v>-</v>
      </c>
      <c r="AC36" s="664" t="str">
        <f>IF(N36="-", "-",IF(AND($N36&lt;='Calibration Criteria'!$B$10,$N36&gt;=-'Calibration Criteria'!$B$10,ABS(L36)&lt;&gt;H36),1,0))</f>
        <v>-</v>
      </c>
      <c r="AD36" s="643" t="str">
        <f t="shared" si="5"/>
        <v>-</v>
      </c>
      <c r="AF36" s="387" t="str">
        <f t="shared" ca="1" si="8"/>
        <v>NA</v>
      </c>
    </row>
    <row r="37" spans="1:32" x14ac:dyDescent="0.35">
      <c r="A37" s="551" t="str">
        <f t="shared" si="1"/>
        <v>H</v>
      </c>
      <c r="B37" s="393">
        <f>'Input - Freeways'!$B30</f>
        <v>26</v>
      </c>
      <c r="C37" s="377">
        <f>'Input - Freeways'!$C30</f>
        <v>0</v>
      </c>
      <c r="E37" s="766">
        <f t="shared" si="7"/>
        <v>0</v>
      </c>
      <c r="F37" s="267">
        <f>'Freeway Calcs'!K32</f>
        <v>0</v>
      </c>
      <c r="G37" s="267">
        <f>'Freeway Calcs'!L32</f>
        <v>0</v>
      </c>
      <c r="H37" s="940">
        <f>'Input - Freeways'!F30</f>
        <v>0</v>
      </c>
      <c r="I37" s="941"/>
      <c r="J37" s="942" t="str">
        <f ca="1">IF('Freeway Calcs'!$C$3="DCM",'Freeway Calcs'!N32,'Freeway Calcs'!P32)</f>
        <v>--</v>
      </c>
      <c r="K37" s="942"/>
      <c r="L37" s="942" t="str">
        <f t="shared" ca="1" si="2"/>
        <v>--</v>
      </c>
      <c r="M37" s="942"/>
      <c r="N37" s="943" t="str">
        <f t="shared" si="3"/>
        <v>-</v>
      </c>
      <c r="O37" s="943"/>
      <c r="Q37" s="264" t="str">
        <f ca="1">IF(J37&lt;&gt;0,IF('Freeway Calcs'!$C$3="DCM",'Freeway Calcs'!O32,'Freeway Calcs'!Q32),"-")</f>
        <v>--</v>
      </c>
      <c r="R37" s="264" t="str">
        <f ca="1">IF(J37&lt;&gt;0,IF('Freeway Calcs'!$C$3="DCM","",'Freeway Calcs'!R32),"-")</f>
        <v>--</v>
      </c>
      <c r="T37" s="78" t="str">
        <f t="shared" si="4"/>
        <v>-</v>
      </c>
      <c r="V37" s="643">
        <f ca="1">IF(H37="","-",IF(AND($J37&lt;&gt;0,$J37&lt;'Calibration Criteria'!$C$7),1,0))</f>
        <v>0</v>
      </c>
      <c r="W37" s="643">
        <f ca="1">IF(H37="","-",IF(AND($J37&gt;='Calibration Criteria'!$C$7,$J37&lt;'Calibration Criteria'!$C$8),1,0))</f>
        <v>0</v>
      </c>
      <c r="X37" s="643">
        <f ca="1">IF(H37="","-",IF(AND($J37&gt;='Calibration Criteria'!$C$8,$J37&lt;'Calibration Criteria'!$C$9),1,0))</f>
        <v>0</v>
      </c>
      <c r="Y37" s="643">
        <f ca="1">IF(H37="","-",IF(AND($J37&gt;='Calibration Criteria'!$C$10),1,0))</f>
        <v>1</v>
      </c>
      <c r="Z37" s="643" t="str">
        <f>IF($N37="-", "-", IF(AND($N37&lt;='Calibration Criteria'!$B$7,$N37&gt;=-'Calibration Criteria'!$B$7),1,0))</f>
        <v>-</v>
      </c>
      <c r="AA37" s="643" t="str">
        <f>IF($N37="-", "-",IF(AND($N37&lt;='Calibration Criteria'!$B$8,$N37&gt;=-'Calibration Criteria'!$B$8),1,0))</f>
        <v>-</v>
      </c>
      <c r="AB37" s="643" t="str">
        <f>IF($N37="-","-",IF(AND($N37&lt;='Calibration Criteria'!$B$9,$N37&gt;=-'Calibration Criteria'!$B$9),1,0))</f>
        <v>-</v>
      </c>
      <c r="AC37" s="664" t="str">
        <f>IF(N37="-", "-",IF(AND($N37&lt;='Calibration Criteria'!$B$10,$N37&gt;=-'Calibration Criteria'!$B$10,ABS(L37)&lt;&gt;H37),1,0))</f>
        <v>-</v>
      </c>
      <c r="AD37" s="643" t="str">
        <f t="shared" si="5"/>
        <v>-</v>
      </c>
      <c r="AF37" s="387" t="str">
        <f t="shared" ca="1" si="8"/>
        <v>NA</v>
      </c>
    </row>
    <row r="38" spans="1:32" x14ac:dyDescent="0.35">
      <c r="A38" s="551" t="str">
        <f t="shared" si="1"/>
        <v>H</v>
      </c>
      <c r="B38" s="393">
        <f>'Input - Freeways'!$B31</f>
        <v>27</v>
      </c>
      <c r="C38" s="377">
        <f>'Input - Freeways'!$C31</f>
        <v>0</v>
      </c>
      <c r="E38" s="766">
        <f t="shared" si="7"/>
        <v>0</v>
      </c>
      <c r="F38" s="267">
        <f>'Freeway Calcs'!K33</f>
        <v>0</v>
      </c>
      <c r="G38" s="267">
        <f>'Freeway Calcs'!L33</f>
        <v>0</v>
      </c>
      <c r="H38" s="940">
        <f>'Input - Freeways'!F31</f>
        <v>0</v>
      </c>
      <c r="I38" s="941"/>
      <c r="J38" s="942" t="str">
        <f ca="1">IF('Freeway Calcs'!$C$3="DCM",'Freeway Calcs'!N33,'Freeway Calcs'!P33)</f>
        <v>--</v>
      </c>
      <c r="K38" s="942"/>
      <c r="L38" s="942" t="str">
        <f t="shared" ca="1" si="2"/>
        <v>--</v>
      </c>
      <c r="M38" s="942"/>
      <c r="N38" s="943" t="str">
        <f t="shared" si="3"/>
        <v>-</v>
      </c>
      <c r="O38" s="943"/>
      <c r="Q38" s="264" t="str">
        <f ca="1">IF(J38&lt;&gt;0,IF('Freeway Calcs'!$C$3="DCM",'Freeway Calcs'!O33,'Freeway Calcs'!Q33),"-")</f>
        <v>--</v>
      </c>
      <c r="R38" s="264" t="str">
        <f ca="1">IF(J38&lt;&gt;0,IF('Freeway Calcs'!$C$3="DCM","",'Freeway Calcs'!R33),"-")</f>
        <v>--</v>
      </c>
      <c r="T38" s="78" t="str">
        <f t="shared" si="4"/>
        <v>-</v>
      </c>
      <c r="V38" s="643">
        <f ca="1">IF(H38="","-",IF(AND($J38&lt;&gt;0,$J38&lt;'Calibration Criteria'!$C$7),1,0))</f>
        <v>0</v>
      </c>
      <c r="W38" s="643">
        <f ca="1">IF(H38="","-",IF(AND($J38&gt;='Calibration Criteria'!$C$7,$J38&lt;'Calibration Criteria'!$C$8),1,0))</f>
        <v>0</v>
      </c>
      <c r="X38" s="643">
        <f ca="1">IF(H38="","-",IF(AND($J38&gt;='Calibration Criteria'!$C$8,$J38&lt;'Calibration Criteria'!$C$9),1,0))</f>
        <v>0</v>
      </c>
      <c r="Y38" s="643">
        <f ca="1">IF(H38="","-",IF(AND($J38&gt;='Calibration Criteria'!$C$10),1,0))</f>
        <v>1</v>
      </c>
      <c r="Z38" s="643" t="str">
        <f>IF($N38="-", "-", IF(AND($N38&lt;='Calibration Criteria'!$B$7,$N38&gt;=-'Calibration Criteria'!$B$7),1,0))</f>
        <v>-</v>
      </c>
      <c r="AA38" s="643" t="str">
        <f>IF($N38="-", "-",IF(AND($N38&lt;='Calibration Criteria'!$B$8,$N38&gt;=-'Calibration Criteria'!$B$8),1,0))</f>
        <v>-</v>
      </c>
      <c r="AB38" s="643" t="str">
        <f>IF($N38="-","-",IF(AND($N38&lt;='Calibration Criteria'!$B$9,$N38&gt;=-'Calibration Criteria'!$B$9),1,0))</f>
        <v>-</v>
      </c>
      <c r="AC38" s="664" t="str">
        <f>IF(N38="-", "-",IF(AND($N38&lt;='Calibration Criteria'!$B$10,$N38&gt;=-'Calibration Criteria'!$B$10,ABS(L38)&lt;&gt;H38),1,0))</f>
        <v>-</v>
      </c>
      <c r="AD38" s="643" t="str">
        <f t="shared" si="5"/>
        <v>-</v>
      </c>
      <c r="AF38" s="387" t="str">
        <f t="shared" ca="1" si="8"/>
        <v>NA</v>
      </c>
    </row>
    <row r="39" spans="1:32" x14ac:dyDescent="0.35">
      <c r="A39" s="551" t="str">
        <f t="shared" si="1"/>
        <v>H</v>
      </c>
      <c r="B39" s="393">
        <f>'Input - Freeways'!$B32</f>
        <v>28</v>
      </c>
      <c r="C39" s="377">
        <f>'Input - Freeways'!$C32</f>
        <v>0</v>
      </c>
      <c r="E39" s="766">
        <f t="shared" si="7"/>
        <v>0</v>
      </c>
      <c r="F39" s="267">
        <f>'Freeway Calcs'!K34</f>
        <v>0</v>
      </c>
      <c r="G39" s="267">
        <f>'Freeway Calcs'!L34</f>
        <v>0</v>
      </c>
      <c r="H39" s="940">
        <f>'Input - Freeways'!F32</f>
        <v>0</v>
      </c>
      <c r="I39" s="941"/>
      <c r="J39" s="942" t="str">
        <f ca="1">IF('Freeway Calcs'!$C$3="DCM",'Freeway Calcs'!N34,'Freeway Calcs'!P34)</f>
        <v>--</v>
      </c>
      <c r="K39" s="942"/>
      <c r="L39" s="942" t="str">
        <f t="shared" ca="1" si="2"/>
        <v>--</v>
      </c>
      <c r="M39" s="942"/>
      <c r="N39" s="943" t="str">
        <f t="shared" si="3"/>
        <v>-</v>
      </c>
      <c r="O39" s="943"/>
      <c r="Q39" s="264" t="str">
        <f ca="1">IF(J39&lt;&gt;0,IF('Freeway Calcs'!$C$3="DCM",'Freeway Calcs'!O34,'Freeway Calcs'!Q34),"-")</f>
        <v>--</v>
      </c>
      <c r="R39" s="264" t="str">
        <f ca="1">IF(J39&lt;&gt;0,IF('Freeway Calcs'!$C$3="DCM","",'Freeway Calcs'!R34),"-")</f>
        <v>--</v>
      </c>
      <c r="T39" s="78" t="str">
        <f t="shared" si="4"/>
        <v>-</v>
      </c>
      <c r="V39" s="643">
        <f ca="1">IF(H39="","-",IF(AND($J39&lt;&gt;0,$J39&lt;'Calibration Criteria'!$C$7),1,0))</f>
        <v>0</v>
      </c>
      <c r="W39" s="643">
        <f ca="1">IF(H39="","-",IF(AND($J39&gt;='Calibration Criteria'!$C$7,$J39&lt;'Calibration Criteria'!$C$8),1,0))</f>
        <v>0</v>
      </c>
      <c r="X39" s="643">
        <f ca="1">IF(H39="","-",IF(AND($J39&gt;='Calibration Criteria'!$C$8,$J39&lt;'Calibration Criteria'!$C$9),1,0))</f>
        <v>0</v>
      </c>
      <c r="Y39" s="643">
        <f ca="1">IF(H39="","-",IF(AND($J39&gt;='Calibration Criteria'!$C$10),1,0))</f>
        <v>1</v>
      </c>
      <c r="Z39" s="643" t="str">
        <f>IF($N39="-", "-", IF(AND($N39&lt;='Calibration Criteria'!$B$7,$N39&gt;=-'Calibration Criteria'!$B$7),1,0))</f>
        <v>-</v>
      </c>
      <c r="AA39" s="643" t="str">
        <f>IF($N39="-", "-",IF(AND($N39&lt;='Calibration Criteria'!$B$8,$N39&gt;=-'Calibration Criteria'!$B$8),1,0))</f>
        <v>-</v>
      </c>
      <c r="AB39" s="643" t="str">
        <f>IF($N39="-","-",IF(AND($N39&lt;='Calibration Criteria'!$B$9,$N39&gt;=-'Calibration Criteria'!$B$9),1,0))</f>
        <v>-</v>
      </c>
      <c r="AC39" s="664" t="str">
        <f>IF(N39="-", "-",IF(AND($N39&lt;='Calibration Criteria'!$B$10,$N39&gt;=-'Calibration Criteria'!$B$10,ABS(L39)&lt;&gt;H39),1,0))</f>
        <v>-</v>
      </c>
      <c r="AD39" s="643" t="str">
        <f t="shared" si="5"/>
        <v>-</v>
      </c>
      <c r="AF39" s="392" t="str">
        <f t="shared" ca="1" si="8"/>
        <v>NA</v>
      </c>
    </row>
    <row r="40" spans="1:32" x14ac:dyDescent="0.35">
      <c r="A40" s="551" t="str">
        <f t="shared" si="1"/>
        <v>H</v>
      </c>
      <c r="B40" s="393">
        <f>'Input - Freeways'!$B33</f>
        <v>29</v>
      </c>
      <c r="C40" s="377">
        <f>'Input - Freeways'!$C33</f>
        <v>0</v>
      </c>
      <c r="E40" s="766">
        <f t="shared" si="7"/>
        <v>0</v>
      </c>
      <c r="F40" s="267">
        <f>'Freeway Calcs'!K35</f>
        <v>0</v>
      </c>
      <c r="G40" s="267">
        <f>'Freeway Calcs'!L35</f>
        <v>0</v>
      </c>
      <c r="H40" s="940">
        <f>'Input - Freeways'!F33</f>
        <v>0</v>
      </c>
      <c r="I40" s="941"/>
      <c r="J40" s="942" t="str">
        <f ca="1">IF('Freeway Calcs'!$C$3="DCM",'Freeway Calcs'!N35,'Freeway Calcs'!P35)</f>
        <v>--</v>
      </c>
      <c r="K40" s="942"/>
      <c r="L40" s="942" t="str">
        <f t="shared" ca="1" si="2"/>
        <v>--</v>
      </c>
      <c r="M40" s="942"/>
      <c r="N40" s="943" t="str">
        <f t="shared" si="3"/>
        <v>-</v>
      </c>
      <c r="O40" s="943"/>
      <c r="Q40" s="264" t="str">
        <f ca="1">IF(J40&lt;&gt;0,IF('Freeway Calcs'!$C$3="DCM",'Freeway Calcs'!O35,'Freeway Calcs'!Q35),"-")</f>
        <v>--</v>
      </c>
      <c r="R40" s="264" t="str">
        <f ca="1">IF(J40&lt;&gt;0,IF('Freeway Calcs'!$C$3="DCM","",'Freeway Calcs'!R35),"-")</f>
        <v>--</v>
      </c>
      <c r="T40" s="78" t="str">
        <f t="shared" si="4"/>
        <v>-</v>
      </c>
      <c r="V40" s="643">
        <f ca="1">IF(H40="","-",IF(AND($J40&lt;&gt;0,$J40&lt;'Calibration Criteria'!$C$7),1,0))</f>
        <v>0</v>
      </c>
      <c r="W40" s="643">
        <f ca="1">IF(H40="","-",IF(AND($J40&gt;='Calibration Criteria'!$C$7,$J40&lt;'Calibration Criteria'!$C$8),1,0))</f>
        <v>0</v>
      </c>
      <c r="X40" s="643">
        <f ca="1">IF(H40="","-",IF(AND($J40&gt;='Calibration Criteria'!$C$8,$J40&lt;'Calibration Criteria'!$C$9),1,0))</f>
        <v>0</v>
      </c>
      <c r="Y40" s="643">
        <f ca="1">IF(H40="","-",IF(AND($J40&gt;='Calibration Criteria'!$C$10),1,0))</f>
        <v>1</v>
      </c>
      <c r="Z40" s="643" t="str">
        <f>IF($N40="-", "-", IF(AND($N40&lt;='Calibration Criteria'!$B$7,$N40&gt;=-'Calibration Criteria'!$B$7),1,0))</f>
        <v>-</v>
      </c>
      <c r="AA40" s="643" t="str">
        <f>IF($N40="-", "-",IF(AND($N40&lt;='Calibration Criteria'!$B$8,$N40&gt;=-'Calibration Criteria'!$B$8),1,0))</f>
        <v>-</v>
      </c>
      <c r="AB40" s="643" t="str">
        <f>IF($N40="-","-",IF(AND($N40&lt;='Calibration Criteria'!$B$9,$N40&gt;=-'Calibration Criteria'!$B$9),1,0))</f>
        <v>-</v>
      </c>
      <c r="AC40" s="664" t="str">
        <f>IF(N40="-", "-",IF(AND($N40&lt;='Calibration Criteria'!$B$10,$N40&gt;=-'Calibration Criteria'!$B$10,ABS(L40)&lt;&gt;H40),1,0))</f>
        <v>-</v>
      </c>
      <c r="AD40" s="643" t="str">
        <f t="shared" si="5"/>
        <v>-</v>
      </c>
      <c r="AF40" s="392" t="str">
        <f t="shared" ref="AF40:AF61" ca="1" si="9">IFERROR(SQRT((J40-H40)^2/((H40+J40)/2)),"NA")</f>
        <v>NA</v>
      </c>
    </row>
    <row r="41" spans="1:32" x14ac:dyDescent="0.35">
      <c r="A41" s="551" t="str">
        <f t="shared" si="1"/>
        <v>H</v>
      </c>
      <c r="B41" s="393">
        <f>'Input - Freeways'!$B34</f>
        <v>30</v>
      </c>
      <c r="C41" s="377">
        <f>'Input - Freeways'!$C34</f>
        <v>0</v>
      </c>
      <c r="E41" s="766">
        <f t="shared" si="7"/>
        <v>0</v>
      </c>
      <c r="F41" s="267">
        <f>'Freeway Calcs'!K36</f>
        <v>0</v>
      </c>
      <c r="G41" s="267">
        <f>'Freeway Calcs'!L36</f>
        <v>0</v>
      </c>
      <c r="H41" s="940">
        <f>'Input - Freeways'!F34</f>
        <v>0</v>
      </c>
      <c r="I41" s="941"/>
      <c r="J41" s="942" t="str">
        <f ca="1">IF('Freeway Calcs'!$C$3="DCM",'Freeway Calcs'!N36,'Freeway Calcs'!P36)</f>
        <v>--</v>
      </c>
      <c r="K41" s="942"/>
      <c r="L41" s="942" t="str">
        <f t="shared" ca="1" si="2"/>
        <v>--</v>
      </c>
      <c r="M41" s="942"/>
      <c r="N41" s="943" t="str">
        <f t="shared" si="3"/>
        <v>-</v>
      </c>
      <c r="O41" s="943"/>
      <c r="Q41" s="264" t="str">
        <f ca="1">IF(J41&lt;&gt;0,IF('Freeway Calcs'!$C$3="DCM",'Freeway Calcs'!O36,'Freeway Calcs'!Q36),"-")</f>
        <v>--</v>
      </c>
      <c r="R41" s="264" t="str">
        <f ca="1">IF(J41&lt;&gt;0,IF('Freeway Calcs'!$C$3="DCM","",'Freeway Calcs'!R36),"-")</f>
        <v>--</v>
      </c>
      <c r="T41" s="78" t="str">
        <f t="shared" si="4"/>
        <v>-</v>
      </c>
      <c r="V41" s="643">
        <f ca="1">IF(H41="","-",IF(AND($J41&lt;&gt;0,$J41&lt;'Calibration Criteria'!$C$7),1,0))</f>
        <v>0</v>
      </c>
      <c r="W41" s="643">
        <f ca="1">IF(H41="","-",IF(AND($J41&gt;='Calibration Criteria'!$C$7,$J41&lt;'Calibration Criteria'!$C$8),1,0))</f>
        <v>0</v>
      </c>
      <c r="X41" s="643">
        <f ca="1">IF(H41="","-",IF(AND($J41&gt;='Calibration Criteria'!$C$8,$J41&lt;'Calibration Criteria'!$C$9),1,0))</f>
        <v>0</v>
      </c>
      <c r="Y41" s="643">
        <f ca="1">IF(H41="","-",IF(AND($J41&gt;='Calibration Criteria'!$C$10),1,0))</f>
        <v>1</v>
      </c>
      <c r="Z41" s="643" t="str">
        <f>IF($N41="-", "-", IF(AND($N41&lt;='Calibration Criteria'!$B$7,$N41&gt;=-'Calibration Criteria'!$B$7),1,0))</f>
        <v>-</v>
      </c>
      <c r="AA41" s="643" t="str">
        <f>IF($N41="-", "-",IF(AND($N41&lt;='Calibration Criteria'!$B$8,$N41&gt;=-'Calibration Criteria'!$B$8),1,0))</f>
        <v>-</v>
      </c>
      <c r="AB41" s="643" t="str">
        <f>IF($N41="-","-",IF(AND($N41&lt;='Calibration Criteria'!$B$9,$N41&gt;=-'Calibration Criteria'!$B$9),1,0))</f>
        <v>-</v>
      </c>
      <c r="AC41" s="664" t="str">
        <f>IF(N41="-", "-",IF(AND($N41&lt;='Calibration Criteria'!$B$10,$N41&gt;=-'Calibration Criteria'!$B$10,ABS(L41)&lt;&gt;H41),1,0))</f>
        <v>-</v>
      </c>
      <c r="AD41" s="643" t="str">
        <f t="shared" si="5"/>
        <v>-</v>
      </c>
      <c r="AF41" s="392" t="str">
        <f t="shared" ca="1" si="9"/>
        <v>NA</v>
      </c>
    </row>
    <row r="42" spans="1:32" x14ac:dyDescent="0.35">
      <c r="A42" s="551" t="str">
        <f t="shared" si="1"/>
        <v>H</v>
      </c>
      <c r="B42" s="393">
        <f>'Input - Freeways'!$B35</f>
        <v>31</v>
      </c>
      <c r="C42" s="377">
        <f>'Input - Freeways'!$C35</f>
        <v>0</v>
      </c>
      <c r="E42" s="766">
        <f t="shared" si="7"/>
        <v>0</v>
      </c>
      <c r="F42" s="267">
        <f>'Freeway Calcs'!K37</f>
        <v>0</v>
      </c>
      <c r="G42" s="267">
        <f>'Freeway Calcs'!L37</f>
        <v>0</v>
      </c>
      <c r="H42" s="940">
        <f>'Input - Freeways'!F35</f>
        <v>0</v>
      </c>
      <c r="I42" s="941"/>
      <c r="J42" s="942" t="str">
        <f ca="1">IF('Freeway Calcs'!$C$3="DCM",'Freeway Calcs'!N37,'Freeway Calcs'!P37)</f>
        <v>--</v>
      </c>
      <c r="K42" s="942"/>
      <c r="L42" s="942" t="str">
        <f t="shared" ca="1" si="2"/>
        <v>--</v>
      </c>
      <c r="M42" s="942"/>
      <c r="N42" s="943" t="str">
        <f t="shared" si="3"/>
        <v>-</v>
      </c>
      <c r="O42" s="943"/>
      <c r="Q42" s="264" t="str">
        <f ca="1">IF(J42&lt;&gt;0,IF('Freeway Calcs'!$C$3="DCM",'Freeway Calcs'!O37,'Freeway Calcs'!Q37),"-")</f>
        <v>--</v>
      </c>
      <c r="R42" s="264" t="str">
        <f ca="1">IF(J42&lt;&gt;0,IF('Freeway Calcs'!$C$3="DCM","",'Freeway Calcs'!R37),"-")</f>
        <v>--</v>
      </c>
      <c r="T42" s="78" t="str">
        <f t="shared" si="4"/>
        <v>-</v>
      </c>
      <c r="V42" s="643">
        <f ca="1">IF(H42="","-",IF(AND($J42&lt;&gt;0,$J42&lt;'Calibration Criteria'!$C$7),1,0))</f>
        <v>0</v>
      </c>
      <c r="W42" s="643">
        <f ca="1">IF(H42="","-",IF(AND($J42&gt;='Calibration Criteria'!$C$7,$J42&lt;'Calibration Criteria'!$C$8),1,0))</f>
        <v>0</v>
      </c>
      <c r="X42" s="643">
        <f ca="1">IF(H42="","-",IF(AND($J42&gt;='Calibration Criteria'!$C$8,$J42&lt;'Calibration Criteria'!$C$9),1,0))</f>
        <v>0</v>
      </c>
      <c r="Y42" s="643">
        <f ca="1">IF(H42="","-",IF(AND($J42&gt;='Calibration Criteria'!$C$10),1,0))</f>
        <v>1</v>
      </c>
      <c r="Z42" s="643" t="str">
        <f>IF($N42="-", "-", IF(AND($N42&lt;='Calibration Criteria'!$B$7,$N42&gt;=-'Calibration Criteria'!$B$7),1,0))</f>
        <v>-</v>
      </c>
      <c r="AA42" s="643" t="str">
        <f>IF($N42="-", "-",IF(AND($N42&lt;='Calibration Criteria'!$B$8,$N42&gt;=-'Calibration Criteria'!$B$8),1,0))</f>
        <v>-</v>
      </c>
      <c r="AB42" s="643" t="str">
        <f>IF($N42="-","-",IF(AND($N42&lt;='Calibration Criteria'!$B$9,$N42&gt;=-'Calibration Criteria'!$B$9),1,0))</f>
        <v>-</v>
      </c>
      <c r="AC42" s="664" t="str">
        <f>IF(N42="-", "-",IF(AND($N42&lt;='Calibration Criteria'!$B$10,$N42&gt;=-'Calibration Criteria'!$B$10,ABS(L42)&lt;&gt;H42),1,0))</f>
        <v>-</v>
      </c>
      <c r="AD42" s="643" t="str">
        <f t="shared" si="5"/>
        <v>-</v>
      </c>
      <c r="AF42" s="392" t="str">
        <f t="shared" ca="1" si="9"/>
        <v>NA</v>
      </c>
    </row>
    <row r="43" spans="1:32" x14ac:dyDescent="0.35">
      <c r="A43" s="551" t="str">
        <f t="shared" si="1"/>
        <v>H</v>
      </c>
      <c r="B43" s="393">
        <f>'Input - Freeways'!$B36</f>
        <v>32</v>
      </c>
      <c r="C43" s="377">
        <f>'Input - Freeways'!$C36</f>
        <v>0</v>
      </c>
      <c r="E43" s="766">
        <f t="shared" si="7"/>
        <v>0</v>
      </c>
      <c r="F43" s="267">
        <f>'Freeway Calcs'!K38</f>
        <v>0</v>
      </c>
      <c r="G43" s="267">
        <f>'Freeway Calcs'!L38</f>
        <v>0</v>
      </c>
      <c r="H43" s="940">
        <f>'Input - Freeways'!F36</f>
        <v>0</v>
      </c>
      <c r="I43" s="941"/>
      <c r="J43" s="942" t="str">
        <f ca="1">IF('Freeway Calcs'!$C$3="DCM",'Freeway Calcs'!N38,'Freeway Calcs'!P38)</f>
        <v>--</v>
      </c>
      <c r="K43" s="942"/>
      <c r="L43" s="942" t="str">
        <f t="shared" ca="1" si="2"/>
        <v>--</v>
      </c>
      <c r="M43" s="942"/>
      <c r="N43" s="943" t="str">
        <f t="shared" si="3"/>
        <v>-</v>
      </c>
      <c r="O43" s="943"/>
      <c r="Q43" s="264" t="str">
        <f ca="1">IF(J43&lt;&gt;0,IF('Freeway Calcs'!$C$3="DCM",'Freeway Calcs'!O38,'Freeway Calcs'!Q38),"-")</f>
        <v>--</v>
      </c>
      <c r="R43" s="264" t="str">
        <f ca="1">IF(J43&lt;&gt;0,IF('Freeway Calcs'!$C$3="DCM","",'Freeway Calcs'!R38),"-")</f>
        <v>--</v>
      </c>
      <c r="T43" s="78" t="str">
        <f t="shared" si="4"/>
        <v>-</v>
      </c>
      <c r="V43" s="643">
        <f ca="1">IF(H43="","-",IF(AND($J43&lt;&gt;0,$J43&lt;'Calibration Criteria'!$C$7),1,0))</f>
        <v>0</v>
      </c>
      <c r="W43" s="643">
        <f ca="1">IF(H43="","-",IF(AND($J43&gt;='Calibration Criteria'!$C$7,$J43&lt;'Calibration Criteria'!$C$8),1,0))</f>
        <v>0</v>
      </c>
      <c r="X43" s="643">
        <f ca="1">IF(H43="","-",IF(AND($J43&gt;='Calibration Criteria'!$C$8,$J43&lt;'Calibration Criteria'!$C$9),1,0))</f>
        <v>0</v>
      </c>
      <c r="Y43" s="643">
        <f ca="1">IF(H43="","-",IF(AND($J43&gt;='Calibration Criteria'!$C$10),1,0))</f>
        <v>1</v>
      </c>
      <c r="Z43" s="643" t="str">
        <f>IF($N43="-", "-", IF(AND($N43&lt;='Calibration Criteria'!$B$7,$N43&gt;=-'Calibration Criteria'!$B$7),1,0))</f>
        <v>-</v>
      </c>
      <c r="AA43" s="643" t="str">
        <f>IF($N43="-", "-",IF(AND($N43&lt;='Calibration Criteria'!$B$8,$N43&gt;=-'Calibration Criteria'!$B$8),1,0))</f>
        <v>-</v>
      </c>
      <c r="AB43" s="643" t="str">
        <f>IF($N43="-","-",IF(AND($N43&lt;='Calibration Criteria'!$B$9,$N43&gt;=-'Calibration Criteria'!$B$9),1,0))</f>
        <v>-</v>
      </c>
      <c r="AC43" s="664" t="str">
        <f>IF(N43="-", "-",IF(AND($N43&lt;='Calibration Criteria'!$B$10,$N43&gt;=-'Calibration Criteria'!$B$10,ABS(L43)&lt;&gt;H43),1,0))</f>
        <v>-</v>
      </c>
      <c r="AD43" s="643" t="str">
        <f t="shared" si="5"/>
        <v>-</v>
      </c>
      <c r="AF43" s="392" t="str">
        <f t="shared" ca="1" si="9"/>
        <v>NA</v>
      </c>
    </row>
    <row r="44" spans="1:32" x14ac:dyDescent="0.35">
      <c r="A44" s="551" t="str">
        <f t="shared" si="1"/>
        <v>H</v>
      </c>
      <c r="B44" s="393">
        <f>'Input - Freeways'!$B37</f>
        <v>33</v>
      </c>
      <c r="C44" s="377">
        <f>'Input - Freeways'!$C37</f>
        <v>0</v>
      </c>
      <c r="E44" s="766">
        <f t="shared" si="7"/>
        <v>0</v>
      </c>
      <c r="F44" s="267">
        <f>'Freeway Calcs'!K39</f>
        <v>0</v>
      </c>
      <c r="G44" s="267">
        <f>'Freeway Calcs'!L39</f>
        <v>0</v>
      </c>
      <c r="H44" s="940">
        <f>'Input - Freeways'!F37</f>
        <v>0</v>
      </c>
      <c r="I44" s="941"/>
      <c r="J44" s="942" t="str">
        <f ca="1">IF('Freeway Calcs'!$C$3="DCM",'Freeway Calcs'!N39,'Freeway Calcs'!P39)</f>
        <v>--</v>
      </c>
      <c r="K44" s="942"/>
      <c r="L44" s="942" t="str">
        <f t="shared" ca="1" si="2"/>
        <v>--</v>
      </c>
      <c r="M44" s="942"/>
      <c r="N44" s="943" t="str">
        <f t="shared" si="3"/>
        <v>-</v>
      </c>
      <c r="O44" s="943"/>
      <c r="Q44" s="264" t="str">
        <f ca="1">IF(J44&lt;&gt;0,IF('Freeway Calcs'!$C$3="DCM",'Freeway Calcs'!O39,'Freeway Calcs'!Q39),"-")</f>
        <v>--</v>
      </c>
      <c r="R44" s="264" t="str">
        <f ca="1">IF(J44&lt;&gt;0,IF('Freeway Calcs'!$C$3="DCM","",'Freeway Calcs'!R39),"-")</f>
        <v>--</v>
      </c>
      <c r="T44" s="78" t="str">
        <f t="shared" si="4"/>
        <v>-</v>
      </c>
      <c r="V44" s="643">
        <f ca="1">IF(H44="","-",IF(AND($J44&lt;&gt;0,$J44&lt;'Calibration Criteria'!$C$7),1,0))</f>
        <v>0</v>
      </c>
      <c r="W44" s="643">
        <f ca="1">IF(H44="","-",IF(AND($J44&gt;='Calibration Criteria'!$C$7,$J44&lt;'Calibration Criteria'!$C$8),1,0))</f>
        <v>0</v>
      </c>
      <c r="X44" s="643">
        <f ca="1">IF(H44="","-",IF(AND($J44&gt;='Calibration Criteria'!$C$8,$J44&lt;'Calibration Criteria'!$C$9),1,0))</f>
        <v>0</v>
      </c>
      <c r="Y44" s="643">
        <f ca="1">IF(H44="","-",IF(AND($J44&gt;='Calibration Criteria'!$C$10),1,0))</f>
        <v>1</v>
      </c>
      <c r="Z44" s="643" t="str">
        <f>IF($N44="-", "-", IF(AND($N44&lt;='Calibration Criteria'!$B$7,$N44&gt;=-'Calibration Criteria'!$B$7),1,0))</f>
        <v>-</v>
      </c>
      <c r="AA44" s="643" t="str">
        <f>IF($N44="-", "-",IF(AND($N44&lt;='Calibration Criteria'!$B$8,$N44&gt;=-'Calibration Criteria'!$B$8),1,0))</f>
        <v>-</v>
      </c>
      <c r="AB44" s="643" t="str">
        <f>IF($N44="-","-",IF(AND($N44&lt;='Calibration Criteria'!$B$9,$N44&gt;=-'Calibration Criteria'!$B$9),1,0))</f>
        <v>-</v>
      </c>
      <c r="AC44" s="664" t="str">
        <f>IF(N44="-", "-",IF(AND($N44&lt;='Calibration Criteria'!$B$10,$N44&gt;=-'Calibration Criteria'!$B$10,ABS(L44)&lt;&gt;H44),1,0))</f>
        <v>-</v>
      </c>
      <c r="AD44" s="643" t="str">
        <f t="shared" si="5"/>
        <v>-</v>
      </c>
      <c r="AF44" s="392" t="str">
        <f t="shared" ca="1" si="9"/>
        <v>NA</v>
      </c>
    </row>
    <row r="45" spans="1:32" x14ac:dyDescent="0.35">
      <c r="A45" s="551" t="str">
        <f t="shared" si="1"/>
        <v>H</v>
      </c>
      <c r="B45" s="393">
        <f>'Input - Freeways'!$B38</f>
        <v>34</v>
      </c>
      <c r="C45" s="377">
        <f>'Input - Freeways'!$C38</f>
        <v>0</v>
      </c>
      <c r="E45" s="766">
        <f t="shared" si="7"/>
        <v>0</v>
      </c>
      <c r="F45" s="267">
        <f>'Freeway Calcs'!K40</f>
        <v>0</v>
      </c>
      <c r="G45" s="267">
        <f>'Freeway Calcs'!L40</f>
        <v>0</v>
      </c>
      <c r="H45" s="940">
        <f>'Input - Freeways'!F38</f>
        <v>0</v>
      </c>
      <c r="I45" s="941"/>
      <c r="J45" s="942" t="str">
        <f ca="1">IF('Freeway Calcs'!$C$3="DCM",'Freeway Calcs'!N40,'Freeway Calcs'!P40)</f>
        <v>--</v>
      </c>
      <c r="K45" s="942"/>
      <c r="L45" s="942" t="str">
        <f t="shared" ca="1" si="2"/>
        <v>--</v>
      </c>
      <c r="M45" s="942"/>
      <c r="N45" s="943" t="str">
        <f t="shared" si="3"/>
        <v>-</v>
      </c>
      <c r="O45" s="943"/>
      <c r="Q45" s="264" t="str">
        <f ca="1">IF(J45&lt;&gt;0,IF('Freeway Calcs'!$C$3="DCM",'Freeway Calcs'!O40,'Freeway Calcs'!Q40),"-")</f>
        <v>--</v>
      </c>
      <c r="R45" s="264" t="str">
        <f ca="1">IF(J45&lt;&gt;0,IF('Freeway Calcs'!$C$3="DCM","",'Freeway Calcs'!R40),"-")</f>
        <v>--</v>
      </c>
      <c r="T45" s="78" t="str">
        <f t="shared" si="4"/>
        <v>-</v>
      </c>
      <c r="V45" s="643">
        <f ca="1">IF(H45="","-",IF(AND($J45&lt;&gt;0,$J45&lt;'Calibration Criteria'!$C$7),1,0))</f>
        <v>0</v>
      </c>
      <c r="W45" s="643">
        <f ca="1">IF(H45="","-",IF(AND($J45&gt;='Calibration Criteria'!$C$7,$J45&lt;'Calibration Criteria'!$C$8),1,0))</f>
        <v>0</v>
      </c>
      <c r="X45" s="643">
        <f ca="1">IF(H45="","-",IF(AND($J45&gt;='Calibration Criteria'!$C$8,$J45&lt;'Calibration Criteria'!$C$9),1,0))</f>
        <v>0</v>
      </c>
      <c r="Y45" s="643">
        <f ca="1">IF(H45="","-",IF(AND($J45&gt;='Calibration Criteria'!$C$10),1,0))</f>
        <v>1</v>
      </c>
      <c r="Z45" s="643" t="str">
        <f>IF($N45="-", "-", IF(AND($N45&lt;='Calibration Criteria'!$B$7,$N45&gt;=-'Calibration Criteria'!$B$7),1,0))</f>
        <v>-</v>
      </c>
      <c r="AA45" s="643" t="str">
        <f>IF($N45="-", "-",IF(AND($N45&lt;='Calibration Criteria'!$B$8,$N45&gt;=-'Calibration Criteria'!$B$8),1,0))</f>
        <v>-</v>
      </c>
      <c r="AB45" s="643" t="str">
        <f>IF($N45="-","-",IF(AND($N45&lt;='Calibration Criteria'!$B$9,$N45&gt;=-'Calibration Criteria'!$B$9),1,0))</f>
        <v>-</v>
      </c>
      <c r="AC45" s="664" t="str">
        <f>IF(N45="-", "-",IF(AND($N45&lt;='Calibration Criteria'!$B$10,$N45&gt;=-'Calibration Criteria'!$B$10,ABS(L45)&lt;&gt;H45),1,0))</f>
        <v>-</v>
      </c>
      <c r="AD45" s="643" t="str">
        <f t="shared" si="5"/>
        <v>-</v>
      </c>
      <c r="AF45" s="392" t="str">
        <f t="shared" ca="1" si="9"/>
        <v>NA</v>
      </c>
    </row>
    <row r="46" spans="1:32" x14ac:dyDescent="0.35">
      <c r="A46" s="551" t="str">
        <f t="shared" si="1"/>
        <v>H</v>
      </c>
      <c r="B46" s="393">
        <f>'Input - Freeways'!$B39</f>
        <v>35</v>
      </c>
      <c r="C46" s="377">
        <f>'Input - Freeways'!$C39</f>
        <v>0</v>
      </c>
      <c r="E46" s="766">
        <f t="shared" si="7"/>
        <v>0</v>
      </c>
      <c r="F46" s="267">
        <f>'Freeway Calcs'!K41</f>
        <v>0</v>
      </c>
      <c r="G46" s="267">
        <f>'Freeway Calcs'!L41</f>
        <v>0</v>
      </c>
      <c r="H46" s="940">
        <f>'Input - Freeways'!F39</f>
        <v>0</v>
      </c>
      <c r="I46" s="941"/>
      <c r="J46" s="942" t="str">
        <f ca="1">IF('Freeway Calcs'!$C$3="DCM",'Freeway Calcs'!N41,'Freeway Calcs'!P41)</f>
        <v>--</v>
      </c>
      <c r="K46" s="942"/>
      <c r="L46" s="942" t="str">
        <f t="shared" ca="1" si="2"/>
        <v>--</v>
      </c>
      <c r="M46" s="942"/>
      <c r="N46" s="943" t="str">
        <f t="shared" si="3"/>
        <v>-</v>
      </c>
      <c r="O46" s="943"/>
      <c r="Q46" s="264" t="str">
        <f ca="1">IF(J46&lt;&gt;0,IF('Freeway Calcs'!$C$3="DCM",'Freeway Calcs'!O41,'Freeway Calcs'!Q41),"-")</f>
        <v>--</v>
      </c>
      <c r="R46" s="264" t="str">
        <f ca="1">IF(J46&lt;&gt;0,IF('Freeway Calcs'!$C$3="DCM","",'Freeway Calcs'!R41),"-")</f>
        <v>--</v>
      </c>
      <c r="T46" s="78" t="str">
        <f t="shared" si="4"/>
        <v>-</v>
      </c>
      <c r="V46" s="643">
        <f ca="1">IF(H46="","-",IF(AND($J46&lt;&gt;0,$J46&lt;'Calibration Criteria'!$C$7),1,0))</f>
        <v>0</v>
      </c>
      <c r="W46" s="643">
        <f ca="1">IF(H46="","-",IF(AND($J46&gt;='Calibration Criteria'!$C$7,$J46&lt;'Calibration Criteria'!$C$8),1,0))</f>
        <v>0</v>
      </c>
      <c r="X46" s="643">
        <f ca="1">IF(H46="","-",IF(AND($J46&gt;='Calibration Criteria'!$C$8,$J46&lt;'Calibration Criteria'!$C$9),1,0))</f>
        <v>0</v>
      </c>
      <c r="Y46" s="643">
        <f ca="1">IF(H46="","-",IF(AND($J46&gt;='Calibration Criteria'!$C$10),1,0))</f>
        <v>1</v>
      </c>
      <c r="Z46" s="643" t="str">
        <f>IF($N46="-", "-", IF(AND($N46&lt;='Calibration Criteria'!$B$7,$N46&gt;=-'Calibration Criteria'!$B$7),1,0))</f>
        <v>-</v>
      </c>
      <c r="AA46" s="643" t="str">
        <f>IF($N46="-", "-",IF(AND($N46&lt;='Calibration Criteria'!$B$8,$N46&gt;=-'Calibration Criteria'!$B$8),1,0))</f>
        <v>-</v>
      </c>
      <c r="AB46" s="643" t="str">
        <f>IF($N46="-","-",IF(AND($N46&lt;='Calibration Criteria'!$B$9,$N46&gt;=-'Calibration Criteria'!$B$9),1,0))</f>
        <v>-</v>
      </c>
      <c r="AC46" s="664" t="str">
        <f>IF(N46="-", "-",IF(AND($N46&lt;='Calibration Criteria'!$B$10,$N46&gt;=-'Calibration Criteria'!$B$10,ABS(L46)&lt;&gt;H46),1,0))</f>
        <v>-</v>
      </c>
      <c r="AD46" s="643" t="str">
        <f t="shared" si="5"/>
        <v>-</v>
      </c>
      <c r="AF46" s="392" t="str">
        <f t="shared" ca="1" si="9"/>
        <v>NA</v>
      </c>
    </row>
    <row r="47" spans="1:32" x14ac:dyDescent="0.35">
      <c r="A47" s="551" t="str">
        <f t="shared" si="1"/>
        <v>H</v>
      </c>
      <c r="B47" s="393">
        <f>'Input - Freeways'!$B40</f>
        <v>36</v>
      </c>
      <c r="C47" s="377">
        <f>'Input - Freeways'!$C40</f>
        <v>0</v>
      </c>
      <c r="E47" s="766">
        <f t="shared" si="7"/>
        <v>0</v>
      </c>
      <c r="F47" s="267">
        <f>'Freeway Calcs'!K42</f>
        <v>0</v>
      </c>
      <c r="G47" s="267">
        <f>'Freeway Calcs'!L42</f>
        <v>0</v>
      </c>
      <c r="H47" s="940">
        <f>'Input - Freeways'!F40</f>
        <v>0</v>
      </c>
      <c r="I47" s="941"/>
      <c r="J47" s="942" t="str">
        <f ca="1">IF('Freeway Calcs'!$C$3="DCM",'Freeway Calcs'!N42,'Freeway Calcs'!P42)</f>
        <v>--</v>
      </c>
      <c r="K47" s="942"/>
      <c r="L47" s="942" t="str">
        <f t="shared" ca="1" si="2"/>
        <v>--</v>
      </c>
      <c r="M47" s="942"/>
      <c r="N47" s="943" t="str">
        <f t="shared" si="3"/>
        <v>-</v>
      </c>
      <c r="O47" s="943"/>
      <c r="Q47" s="264" t="str">
        <f ca="1">IF(J47&lt;&gt;0,IF('Freeway Calcs'!$C$3="DCM",'Freeway Calcs'!O42,'Freeway Calcs'!Q42),"-")</f>
        <v>--</v>
      </c>
      <c r="R47" s="264" t="str">
        <f ca="1">IF(J47&lt;&gt;0,IF('Freeway Calcs'!$C$3="DCM","",'Freeway Calcs'!R42),"-")</f>
        <v>--</v>
      </c>
      <c r="T47" s="78" t="str">
        <f t="shared" si="4"/>
        <v>-</v>
      </c>
      <c r="V47" s="643">
        <f ca="1">IF(H47="","-",IF(AND($J47&lt;&gt;0,$J47&lt;'Calibration Criteria'!$C$7),1,0))</f>
        <v>0</v>
      </c>
      <c r="W47" s="643">
        <f ca="1">IF(H47="","-",IF(AND($J47&gt;='Calibration Criteria'!$C$7,$J47&lt;'Calibration Criteria'!$C$8),1,0))</f>
        <v>0</v>
      </c>
      <c r="X47" s="643">
        <f ca="1">IF(H47="","-",IF(AND($J47&gt;='Calibration Criteria'!$C$8,$J47&lt;'Calibration Criteria'!$C$9),1,0))</f>
        <v>0</v>
      </c>
      <c r="Y47" s="643">
        <f ca="1">IF(H47="","-",IF(AND($J47&gt;='Calibration Criteria'!$C$10),1,0))</f>
        <v>1</v>
      </c>
      <c r="Z47" s="643" t="str">
        <f>IF($N47="-", "-", IF(AND($N47&lt;='Calibration Criteria'!$B$7,$N47&gt;=-'Calibration Criteria'!$B$7),1,0))</f>
        <v>-</v>
      </c>
      <c r="AA47" s="643" t="str">
        <f>IF($N47="-", "-",IF(AND($N47&lt;='Calibration Criteria'!$B$8,$N47&gt;=-'Calibration Criteria'!$B$8),1,0))</f>
        <v>-</v>
      </c>
      <c r="AB47" s="643" t="str">
        <f>IF($N47="-","-",IF(AND($N47&lt;='Calibration Criteria'!$B$9,$N47&gt;=-'Calibration Criteria'!$B$9),1,0))</f>
        <v>-</v>
      </c>
      <c r="AC47" s="664" t="str">
        <f>IF(N47="-", "-",IF(AND($N47&lt;='Calibration Criteria'!$B$10,$N47&gt;=-'Calibration Criteria'!$B$10,ABS(L47)&lt;&gt;H47),1,0))</f>
        <v>-</v>
      </c>
      <c r="AD47" s="643" t="str">
        <f t="shared" si="5"/>
        <v>-</v>
      </c>
      <c r="AF47" s="392" t="str">
        <f t="shared" ca="1" si="9"/>
        <v>NA</v>
      </c>
    </row>
    <row r="48" spans="1:32" x14ac:dyDescent="0.35">
      <c r="A48" s="551" t="str">
        <f t="shared" si="1"/>
        <v>H</v>
      </c>
      <c r="B48" s="393">
        <f>'Input - Freeways'!$B41</f>
        <v>37</v>
      </c>
      <c r="C48" s="377">
        <f>'Input - Freeways'!$C41</f>
        <v>0</v>
      </c>
      <c r="E48" s="766">
        <f t="shared" si="7"/>
        <v>0</v>
      </c>
      <c r="F48" s="267">
        <f>'Freeway Calcs'!K43</f>
        <v>0</v>
      </c>
      <c r="G48" s="267">
        <f>'Freeway Calcs'!L43</f>
        <v>0</v>
      </c>
      <c r="H48" s="940">
        <f>'Input - Freeways'!F41</f>
        <v>0</v>
      </c>
      <c r="I48" s="941"/>
      <c r="J48" s="942" t="str">
        <f ca="1">IF('Freeway Calcs'!$C$3="DCM",'Freeway Calcs'!N43,'Freeway Calcs'!P43)</f>
        <v>--</v>
      </c>
      <c r="K48" s="942"/>
      <c r="L48" s="942" t="str">
        <f t="shared" ca="1" si="2"/>
        <v>--</v>
      </c>
      <c r="M48" s="942"/>
      <c r="N48" s="943" t="str">
        <f t="shared" si="3"/>
        <v>-</v>
      </c>
      <c r="O48" s="943"/>
      <c r="Q48" s="264" t="str">
        <f ca="1">IF(J48&lt;&gt;0,IF('Freeway Calcs'!$C$3="DCM",'Freeway Calcs'!O43,'Freeway Calcs'!Q43),"-")</f>
        <v>--</v>
      </c>
      <c r="R48" s="264" t="str">
        <f ca="1">IF(J48&lt;&gt;0,IF('Freeway Calcs'!$C$3="DCM","",'Freeway Calcs'!R43),"-")</f>
        <v>--</v>
      </c>
      <c r="T48" s="78" t="str">
        <f t="shared" si="4"/>
        <v>-</v>
      </c>
      <c r="V48" s="643">
        <f ca="1">IF(H48="","-",IF(AND($J48&lt;&gt;0,$J48&lt;'Calibration Criteria'!$C$7),1,0))</f>
        <v>0</v>
      </c>
      <c r="W48" s="643">
        <f ca="1">IF(H48="","-",IF(AND($J48&gt;='Calibration Criteria'!$C$7,$J48&lt;'Calibration Criteria'!$C$8),1,0))</f>
        <v>0</v>
      </c>
      <c r="X48" s="643">
        <f ca="1">IF(H48="","-",IF(AND($J48&gt;='Calibration Criteria'!$C$8,$J48&lt;'Calibration Criteria'!$C$9),1,0))</f>
        <v>0</v>
      </c>
      <c r="Y48" s="643">
        <f ca="1">IF(H48="","-",IF(AND($J48&gt;='Calibration Criteria'!$C$10),1,0))</f>
        <v>1</v>
      </c>
      <c r="Z48" s="643" t="str">
        <f>IF($N48="-", "-", IF(AND($N48&lt;='Calibration Criteria'!$B$7,$N48&gt;=-'Calibration Criteria'!$B$7),1,0))</f>
        <v>-</v>
      </c>
      <c r="AA48" s="643" t="str">
        <f>IF($N48="-", "-",IF(AND($N48&lt;='Calibration Criteria'!$B$8,$N48&gt;=-'Calibration Criteria'!$B$8),1,0))</f>
        <v>-</v>
      </c>
      <c r="AB48" s="643" t="str">
        <f>IF($N48="-","-",IF(AND($N48&lt;='Calibration Criteria'!$B$9,$N48&gt;=-'Calibration Criteria'!$B$9),1,0))</f>
        <v>-</v>
      </c>
      <c r="AC48" s="664" t="str">
        <f>IF(N48="-", "-",IF(AND($N48&lt;='Calibration Criteria'!$B$10,$N48&gt;=-'Calibration Criteria'!$B$10,ABS(L48)&lt;&gt;H48),1,0))</f>
        <v>-</v>
      </c>
      <c r="AD48" s="643" t="str">
        <f t="shared" si="5"/>
        <v>-</v>
      </c>
      <c r="AF48" s="392" t="str">
        <f t="shared" ca="1" si="9"/>
        <v>NA</v>
      </c>
    </row>
    <row r="49" spans="1:32" x14ac:dyDescent="0.35">
      <c r="A49" s="551" t="str">
        <f t="shared" si="1"/>
        <v>H</v>
      </c>
      <c r="B49" s="393">
        <f>'Input - Freeways'!$B42</f>
        <v>38</v>
      </c>
      <c r="C49" s="377">
        <f>'Input - Freeways'!$C42</f>
        <v>0</v>
      </c>
      <c r="E49" s="766">
        <f t="shared" si="7"/>
        <v>0</v>
      </c>
      <c r="F49" s="267">
        <f>'Freeway Calcs'!K44</f>
        <v>0</v>
      </c>
      <c r="G49" s="267">
        <f>'Freeway Calcs'!L44</f>
        <v>0</v>
      </c>
      <c r="H49" s="940">
        <f>'Input - Freeways'!F42</f>
        <v>0</v>
      </c>
      <c r="I49" s="941"/>
      <c r="J49" s="942" t="str">
        <f ca="1">IF('Freeway Calcs'!$C$3="DCM",'Freeway Calcs'!N44,'Freeway Calcs'!P44)</f>
        <v>--</v>
      </c>
      <c r="K49" s="942"/>
      <c r="L49" s="942" t="str">
        <f t="shared" ca="1" si="2"/>
        <v>--</v>
      </c>
      <c r="M49" s="942"/>
      <c r="N49" s="943" t="str">
        <f t="shared" si="3"/>
        <v>-</v>
      </c>
      <c r="O49" s="943"/>
      <c r="Q49" s="264" t="str">
        <f ca="1">IF(J49&lt;&gt;0,IF('Freeway Calcs'!$C$3="DCM",'Freeway Calcs'!O44,'Freeway Calcs'!Q44),"-")</f>
        <v>--</v>
      </c>
      <c r="R49" s="264" t="str">
        <f ca="1">IF(J49&lt;&gt;0,IF('Freeway Calcs'!$C$3="DCM","",'Freeway Calcs'!R44),"-")</f>
        <v>--</v>
      </c>
      <c r="T49" s="78" t="str">
        <f t="shared" si="4"/>
        <v>-</v>
      </c>
      <c r="V49" s="643">
        <f ca="1">IF(H49="","-",IF(AND($J49&lt;&gt;0,$J49&lt;'Calibration Criteria'!$C$7),1,0))</f>
        <v>0</v>
      </c>
      <c r="W49" s="643">
        <f ca="1">IF(H49="","-",IF(AND($J49&gt;='Calibration Criteria'!$C$7,$J49&lt;'Calibration Criteria'!$C$8),1,0))</f>
        <v>0</v>
      </c>
      <c r="X49" s="643">
        <f ca="1">IF(H49="","-",IF(AND($J49&gt;='Calibration Criteria'!$C$8,$J49&lt;'Calibration Criteria'!$C$9),1,0))</f>
        <v>0</v>
      </c>
      <c r="Y49" s="643">
        <f ca="1">IF(H49="","-",IF(AND($J49&gt;='Calibration Criteria'!$C$10),1,0))</f>
        <v>1</v>
      </c>
      <c r="Z49" s="643" t="str">
        <f>IF($N49="-", "-", IF(AND($N49&lt;='Calibration Criteria'!$B$7,$N49&gt;=-'Calibration Criteria'!$B$7),1,0))</f>
        <v>-</v>
      </c>
      <c r="AA49" s="643" t="str">
        <f>IF($N49="-", "-",IF(AND($N49&lt;='Calibration Criteria'!$B$8,$N49&gt;=-'Calibration Criteria'!$B$8),1,0))</f>
        <v>-</v>
      </c>
      <c r="AB49" s="643" t="str">
        <f>IF($N49="-","-",IF(AND($N49&lt;='Calibration Criteria'!$B$9,$N49&gt;=-'Calibration Criteria'!$B$9),1,0))</f>
        <v>-</v>
      </c>
      <c r="AC49" s="664" t="str">
        <f>IF(N49="-", "-",IF(AND($N49&lt;='Calibration Criteria'!$B$10,$N49&gt;=-'Calibration Criteria'!$B$10,ABS(L49)&lt;&gt;H49),1,0))</f>
        <v>-</v>
      </c>
      <c r="AD49" s="643" t="str">
        <f t="shared" si="5"/>
        <v>-</v>
      </c>
      <c r="AF49" s="392" t="str">
        <f t="shared" ca="1" si="9"/>
        <v>NA</v>
      </c>
    </row>
    <row r="50" spans="1:32" x14ac:dyDescent="0.35">
      <c r="A50" s="551" t="str">
        <f t="shared" si="1"/>
        <v>H</v>
      </c>
      <c r="B50" s="393">
        <f>'Input - Freeways'!$B43</f>
        <v>39</v>
      </c>
      <c r="C50" s="377">
        <f>'Input - Freeways'!$C43</f>
        <v>0</v>
      </c>
      <c r="E50" s="766">
        <f t="shared" si="7"/>
        <v>0</v>
      </c>
      <c r="F50" s="267">
        <f>'Freeway Calcs'!K45</f>
        <v>0</v>
      </c>
      <c r="G50" s="267">
        <f>'Freeway Calcs'!L45</f>
        <v>0</v>
      </c>
      <c r="H50" s="940">
        <f>'Input - Freeways'!F43</f>
        <v>0</v>
      </c>
      <c r="I50" s="941"/>
      <c r="J50" s="942" t="str">
        <f ca="1">IF('Freeway Calcs'!$C$3="DCM",'Freeway Calcs'!N45,'Freeway Calcs'!P45)</f>
        <v>--</v>
      </c>
      <c r="K50" s="942"/>
      <c r="L50" s="942" t="str">
        <f t="shared" ca="1" si="2"/>
        <v>--</v>
      </c>
      <c r="M50" s="942"/>
      <c r="N50" s="943" t="str">
        <f t="shared" si="3"/>
        <v>-</v>
      </c>
      <c r="O50" s="943"/>
      <c r="Q50" s="264" t="str">
        <f ca="1">IF(J50&lt;&gt;0,IF('Freeway Calcs'!$C$3="DCM",'Freeway Calcs'!O45,'Freeway Calcs'!Q45),"-")</f>
        <v>--</v>
      </c>
      <c r="R50" s="264" t="str">
        <f ca="1">IF(J50&lt;&gt;0,IF('Freeway Calcs'!$C$3="DCM","",'Freeway Calcs'!R45),"-")</f>
        <v>--</v>
      </c>
      <c r="T50" s="78" t="str">
        <f t="shared" si="4"/>
        <v>-</v>
      </c>
      <c r="V50" s="643">
        <f ca="1">IF(H50="","-",IF(AND($J50&lt;&gt;0,$J50&lt;'Calibration Criteria'!$C$7),1,0))</f>
        <v>0</v>
      </c>
      <c r="W50" s="643">
        <f ca="1">IF(H50="","-",IF(AND($J50&gt;='Calibration Criteria'!$C$7,$J50&lt;'Calibration Criteria'!$C$8),1,0))</f>
        <v>0</v>
      </c>
      <c r="X50" s="643">
        <f ca="1">IF(H50="","-",IF(AND($J50&gt;='Calibration Criteria'!$C$8,$J50&lt;'Calibration Criteria'!$C$9),1,0))</f>
        <v>0</v>
      </c>
      <c r="Y50" s="643">
        <f ca="1">IF(H50="","-",IF(AND($J50&gt;='Calibration Criteria'!$C$10),1,0))</f>
        <v>1</v>
      </c>
      <c r="Z50" s="643" t="str">
        <f>IF($N50="-", "-", IF(AND($N50&lt;='Calibration Criteria'!$B$7,$N50&gt;=-'Calibration Criteria'!$B$7),1,0))</f>
        <v>-</v>
      </c>
      <c r="AA50" s="643" t="str">
        <f>IF($N50="-", "-",IF(AND($N50&lt;='Calibration Criteria'!$B$8,$N50&gt;=-'Calibration Criteria'!$B$8),1,0))</f>
        <v>-</v>
      </c>
      <c r="AB50" s="643" t="str">
        <f>IF($N50="-","-",IF(AND($N50&lt;='Calibration Criteria'!$B$9,$N50&gt;=-'Calibration Criteria'!$B$9),1,0))</f>
        <v>-</v>
      </c>
      <c r="AC50" s="664" t="str">
        <f>IF(N50="-", "-",IF(AND($N50&lt;='Calibration Criteria'!$B$10,$N50&gt;=-'Calibration Criteria'!$B$10,ABS(L50)&lt;&gt;H50),1,0))</f>
        <v>-</v>
      </c>
      <c r="AD50" s="643" t="str">
        <f t="shared" si="5"/>
        <v>-</v>
      </c>
      <c r="AF50" s="392" t="str">
        <f t="shared" ca="1" si="9"/>
        <v>NA</v>
      </c>
    </row>
    <row r="51" spans="1:32" x14ac:dyDescent="0.35">
      <c r="A51" s="551" t="str">
        <f t="shared" si="1"/>
        <v>H</v>
      </c>
      <c r="B51" s="393">
        <f>'Input - Freeways'!$B44</f>
        <v>40</v>
      </c>
      <c r="C51" s="377">
        <f>'Input - Freeways'!$C44</f>
        <v>0</v>
      </c>
      <c r="E51" s="766">
        <f t="shared" si="7"/>
        <v>0</v>
      </c>
      <c r="F51" s="267">
        <f>'Freeway Calcs'!K46</f>
        <v>0</v>
      </c>
      <c r="G51" s="267">
        <f>'Freeway Calcs'!L46</f>
        <v>0</v>
      </c>
      <c r="H51" s="940">
        <f>'Input - Freeways'!F44</f>
        <v>0</v>
      </c>
      <c r="I51" s="941"/>
      <c r="J51" s="942" t="str">
        <f ca="1">IF('Freeway Calcs'!$C$3="DCM",'Freeway Calcs'!N46,'Freeway Calcs'!P46)</f>
        <v>--</v>
      </c>
      <c r="K51" s="942"/>
      <c r="L51" s="942" t="str">
        <f t="shared" ca="1" si="2"/>
        <v>--</v>
      </c>
      <c r="M51" s="942"/>
      <c r="N51" s="943" t="str">
        <f t="shared" si="3"/>
        <v>-</v>
      </c>
      <c r="O51" s="943"/>
      <c r="Q51" s="264" t="str">
        <f ca="1">IF(J51&lt;&gt;0,IF('Freeway Calcs'!$C$3="DCM",'Freeway Calcs'!O46,'Freeway Calcs'!Q46),"-")</f>
        <v>--</v>
      </c>
      <c r="R51" s="264" t="str">
        <f ca="1">IF(J51&lt;&gt;0,IF('Freeway Calcs'!$C$3="DCM","",'Freeway Calcs'!R46),"-")</f>
        <v>--</v>
      </c>
      <c r="T51" s="78" t="str">
        <f t="shared" si="4"/>
        <v>-</v>
      </c>
      <c r="V51" s="643">
        <f ca="1">IF(H51="","-",IF(AND($J51&lt;&gt;0,$J51&lt;'Calibration Criteria'!$C$7),1,0))</f>
        <v>0</v>
      </c>
      <c r="W51" s="643">
        <f ca="1">IF(H51="","-",IF(AND($J51&gt;='Calibration Criteria'!$C$7,$J51&lt;'Calibration Criteria'!$C$8),1,0))</f>
        <v>0</v>
      </c>
      <c r="X51" s="643">
        <f ca="1">IF(H51="","-",IF(AND($J51&gt;='Calibration Criteria'!$C$8,$J51&lt;'Calibration Criteria'!$C$9),1,0))</f>
        <v>0</v>
      </c>
      <c r="Y51" s="643">
        <f ca="1">IF(H51="","-",IF(AND($J51&gt;='Calibration Criteria'!$C$10),1,0))</f>
        <v>1</v>
      </c>
      <c r="Z51" s="643" t="str">
        <f>IF($N51="-", "-", IF(AND($N51&lt;='Calibration Criteria'!$B$7,$N51&gt;=-'Calibration Criteria'!$B$7),1,0))</f>
        <v>-</v>
      </c>
      <c r="AA51" s="643" t="str">
        <f>IF($N51="-", "-",IF(AND($N51&lt;='Calibration Criteria'!$B$8,$N51&gt;=-'Calibration Criteria'!$B$8),1,0))</f>
        <v>-</v>
      </c>
      <c r="AB51" s="643" t="str">
        <f>IF($N51="-","-",IF(AND($N51&lt;='Calibration Criteria'!$B$9,$N51&gt;=-'Calibration Criteria'!$B$9),1,0))</f>
        <v>-</v>
      </c>
      <c r="AC51" s="664" t="str">
        <f>IF(N51="-", "-",IF(AND($N51&lt;='Calibration Criteria'!$B$10,$N51&gt;=-'Calibration Criteria'!$B$10,ABS(L51)&lt;&gt;H51),1,0))</f>
        <v>-</v>
      </c>
      <c r="AD51" s="643" t="str">
        <f t="shared" si="5"/>
        <v>-</v>
      </c>
      <c r="AF51" s="392" t="str">
        <f t="shared" ca="1" si="9"/>
        <v>NA</v>
      </c>
    </row>
    <row r="52" spans="1:32" x14ac:dyDescent="0.35">
      <c r="A52" s="551" t="str">
        <f t="shared" si="1"/>
        <v>H</v>
      </c>
      <c r="B52" s="393">
        <f>'Input - Freeways'!$B45</f>
        <v>41</v>
      </c>
      <c r="C52" s="377">
        <f>'Input - Freeways'!$C45</f>
        <v>0</v>
      </c>
      <c r="E52" s="766">
        <f t="shared" si="7"/>
        <v>0</v>
      </c>
      <c r="F52" s="267">
        <f>'Freeway Calcs'!K47</f>
        <v>0</v>
      </c>
      <c r="G52" s="267">
        <f>'Freeway Calcs'!L47</f>
        <v>0</v>
      </c>
      <c r="H52" s="940">
        <f>'Input - Freeways'!F45</f>
        <v>0</v>
      </c>
      <c r="I52" s="941"/>
      <c r="J52" s="942" t="str">
        <f ca="1">IF('Freeway Calcs'!$C$3="DCM",'Freeway Calcs'!N47,'Freeway Calcs'!P47)</f>
        <v>--</v>
      </c>
      <c r="K52" s="942"/>
      <c r="L52" s="942" t="str">
        <f t="shared" ca="1" si="2"/>
        <v>--</v>
      </c>
      <c r="M52" s="942"/>
      <c r="N52" s="943" t="str">
        <f t="shared" si="3"/>
        <v>-</v>
      </c>
      <c r="O52" s="943"/>
      <c r="Q52" s="264" t="str">
        <f ca="1">IF(J52&lt;&gt;0,IF('Freeway Calcs'!$C$3="DCM",'Freeway Calcs'!O47,'Freeway Calcs'!Q47),"-")</f>
        <v>--</v>
      </c>
      <c r="R52" s="264" t="str">
        <f ca="1">IF(J52&lt;&gt;0,IF('Freeway Calcs'!$C$3="DCM","",'Freeway Calcs'!R47),"-")</f>
        <v>--</v>
      </c>
      <c r="T52" s="78" t="str">
        <f t="shared" si="4"/>
        <v>-</v>
      </c>
      <c r="V52" s="643">
        <f ca="1">IF(H52="","-",IF(AND($J52&lt;&gt;0,$J52&lt;'Calibration Criteria'!$C$7),1,0))</f>
        <v>0</v>
      </c>
      <c r="W52" s="643">
        <f ca="1">IF(H52="","-",IF(AND($J52&gt;='Calibration Criteria'!$C$7,$J52&lt;'Calibration Criteria'!$C$8),1,0))</f>
        <v>0</v>
      </c>
      <c r="X52" s="643">
        <f ca="1">IF(H52="","-",IF(AND($J52&gt;='Calibration Criteria'!$C$8,$J52&lt;'Calibration Criteria'!$C$9),1,0))</f>
        <v>0</v>
      </c>
      <c r="Y52" s="643">
        <f ca="1">IF(H52="","-",IF(AND($J52&gt;='Calibration Criteria'!$C$10),1,0))</f>
        <v>1</v>
      </c>
      <c r="Z52" s="643" t="str">
        <f>IF($N52="-", "-", IF(AND($N52&lt;='Calibration Criteria'!$B$7,$N52&gt;=-'Calibration Criteria'!$B$7),1,0))</f>
        <v>-</v>
      </c>
      <c r="AA52" s="643" t="str">
        <f>IF($N52="-", "-",IF(AND($N52&lt;='Calibration Criteria'!$B$8,$N52&gt;=-'Calibration Criteria'!$B$8),1,0))</f>
        <v>-</v>
      </c>
      <c r="AB52" s="643" t="str">
        <f>IF($N52="-","-",IF(AND($N52&lt;='Calibration Criteria'!$B$9,$N52&gt;=-'Calibration Criteria'!$B$9),1,0))</f>
        <v>-</v>
      </c>
      <c r="AC52" s="664" t="str">
        <f>IF(N52="-", "-",IF(AND($N52&lt;='Calibration Criteria'!$B$10,$N52&gt;=-'Calibration Criteria'!$B$10,ABS(L52)&lt;&gt;H52),1,0))</f>
        <v>-</v>
      </c>
      <c r="AD52" s="643" t="str">
        <f t="shared" si="5"/>
        <v>-</v>
      </c>
      <c r="AF52" s="392" t="str">
        <f t="shared" ca="1" si="9"/>
        <v>NA</v>
      </c>
    </row>
    <row r="53" spans="1:32" x14ac:dyDescent="0.35">
      <c r="A53" s="551" t="str">
        <f t="shared" si="1"/>
        <v>H</v>
      </c>
      <c r="B53" s="393">
        <f>'Input - Freeways'!$B46</f>
        <v>42</v>
      </c>
      <c r="C53" s="377">
        <f>'Input - Freeways'!$C46</f>
        <v>0</v>
      </c>
      <c r="E53" s="766">
        <f t="shared" si="7"/>
        <v>0</v>
      </c>
      <c r="F53" s="267">
        <f>'Freeway Calcs'!K48</f>
        <v>0</v>
      </c>
      <c r="G53" s="267">
        <f>'Freeway Calcs'!L48</f>
        <v>0</v>
      </c>
      <c r="H53" s="940">
        <f>'Input - Freeways'!F46</f>
        <v>0</v>
      </c>
      <c r="I53" s="941"/>
      <c r="J53" s="942" t="str">
        <f ca="1">IF('Freeway Calcs'!$C$3="DCM",'Freeway Calcs'!N48,'Freeway Calcs'!P48)</f>
        <v>--</v>
      </c>
      <c r="K53" s="942"/>
      <c r="L53" s="942" t="str">
        <f t="shared" ca="1" si="2"/>
        <v>--</v>
      </c>
      <c r="M53" s="942"/>
      <c r="N53" s="943" t="str">
        <f t="shared" si="3"/>
        <v>-</v>
      </c>
      <c r="O53" s="943"/>
      <c r="Q53" s="264" t="str">
        <f ca="1">IF(J53&lt;&gt;0,IF('Freeway Calcs'!$C$3="DCM",'Freeway Calcs'!O48,'Freeway Calcs'!Q48),"-")</f>
        <v>--</v>
      </c>
      <c r="R53" s="264" t="str">
        <f ca="1">IF(J53&lt;&gt;0,IF('Freeway Calcs'!$C$3="DCM","",'Freeway Calcs'!R48),"-")</f>
        <v>--</v>
      </c>
      <c r="T53" s="78" t="str">
        <f t="shared" si="4"/>
        <v>-</v>
      </c>
      <c r="V53" s="643">
        <f ca="1">IF(H53="","-",IF(AND($J53&lt;&gt;0,$J53&lt;'Calibration Criteria'!$C$7),1,0))</f>
        <v>0</v>
      </c>
      <c r="W53" s="643">
        <f ca="1">IF(H53="","-",IF(AND($J53&gt;='Calibration Criteria'!$C$7,$J53&lt;'Calibration Criteria'!$C$8),1,0))</f>
        <v>0</v>
      </c>
      <c r="X53" s="643">
        <f ca="1">IF(H53="","-",IF(AND($J53&gt;='Calibration Criteria'!$C$8,$J53&lt;'Calibration Criteria'!$C$9),1,0))</f>
        <v>0</v>
      </c>
      <c r="Y53" s="643">
        <f ca="1">IF(H53="","-",IF(AND($J53&gt;='Calibration Criteria'!$C$10),1,0))</f>
        <v>1</v>
      </c>
      <c r="Z53" s="643" t="str">
        <f>IF($N53="-", "-", IF(AND($N53&lt;='Calibration Criteria'!$B$7,$N53&gt;=-'Calibration Criteria'!$B$7),1,0))</f>
        <v>-</v>
      </c>
      <c r="AA53" s="643" t="str">
        <f>IF($N53="-", "-",IF(AND($N53&lt;='Calibration Criteria'!$B$8,$N53&gt;=-'Calibration Criteria'!$B$8),1,0))</f>
        <v>-</v>
      </c>
      <c r="AB53" s="643" t="str">
        <f>IF($N53="-","-",IF(AND($N53&lt;='Calibration Criteria'!$B$9,$N53&gt;=-'Calibration Criteria'!$B$9),1,0))</f>
        <v>-</v>
      </c>
      <c r="AC53" s="664" t="str">
        <f>IF(N53="-", "-",IF(AND($N53&lt;='Calibration Criteria'!$B$10,$N53&gt;=-'Calibration Criteria'!$B$10,ABS(L53)&lt;&gt;H53),1,0))</f>
        <v>-</v>
      </c>
      <c r="AD53" s="643" t="str">
        <f t="shared" si="5"/>
        <v>-</v>
      </c>
      <c r="AF53" s="392" t="str">
        <f t="shared" ca="1" si="9"/>
        <v>NA</v>
      </c>
    </row>
    <row r="54" spans="1:32" x14ac:dyDescent="0.35">
      <c r="A54" s="551" t="str">
        <f t="shared" si="1"/>
        <v>H</v>
      </c>
      <c r="B54" s="393">
        <f>'Input - Freeways'!$B47</f>
        <v>43</v>
      </c>
      <c r="C54" s="377">
        <f>'Input - Freeways'!$C47</f>
        <v>0</v>
      </c>
      <c r="E54" s="766">
        <f t="shared" si="7"/>
        <v>0</v>
      </c>
      <c r="F54" s="267">
        <f>'Freeway Calcs'!K49</f>
        <v>0</v>
      </c>
      <c r="G54" s="267">
        <f>'Freeway Calcs'!L49</f>
        <v>0</v>
      </c>
      <c r="H54" s="940">
        <f>'Input - Freeways'!F47</f>
        <v>0</v>
      </c>
      <c r="I54" s="941"/>
      <c r="J54" s="942" t="str">
        <f ca="1">IF('Freeway Calcs'!$C$3="DCM",'Freeway Calcs'!N49,'Freeway Calcs'!P49)</f>
        <v>--</v>
      </c>
      <c r="K54" s="942"/>
      <c r="L54" s="942" t="str">
        <f t="shared" ca="1" si="2"/>
        <v>--</v>
      </c>
      <c r="M54" s="942"/>
      <c r="N54" s="943" t="str">
        <f t="shared" si="3"/>
        <v>-</v>
      </c>
      <c r="O54" s="943"/>
      <c r="Q54" s="264" t="str">
        <f ca="1">IF(J54&lt;&gt;0,IF('Freeway Calcs'!$C$3="DCM",'Freeway Calcs'!O49,'Freeway Calcs'!Q49),"-")</f>
        <v>--</v>
      </c>
      <c r="R54" s="264" t="str">
        <f ca="1">IF(J54&lt;&gt;0,IF('Freeway Calcs'!$C$3="DCM","",'Freeway Calcs'!R49),"-")</f>
        <v>--</v>
      </c>
      <c r="T54" s="78" t="str">
        <f t="shared" si="4"/>
        <v>-</v>
      </c>
      <c r="V54" s="643">
        <f ca="1">IF(H54="","-",IF(AND($J54&lt;&gt;0,$J54&lt;'Calibration Criteria'!$C$7),1,0))</f>
        <v>0</v>
      </c>
      <c r="W54" s="643">
        <f ca="1">IF(H54="","-",IF(AND($J54&gt;='Calibration Criteria'!$C$7,$J54&lt;'Calibration Criteria'!$C$8),1,0))</f>
        <v>0</v>
      </c>
      <c r="X54" s="643">
        <f ca="1">IF(H54="","-",IF(AND($J54&gt;='Calibration Criteria'!$C$8,$J54&lt;'Calibration Criteria'!$C$9),1,0))</f>
        <v>0</v>
      </c>
      <c r="Y54" s="643">
        <f ca="1">IF(H54="","-",IF(AND($J54&gt;='Calibration Criteria'!$C$10),1,0))</f>
        <v>1</v>
      </c>
      <c r="Z54" s="643" t="str">
        <f>IF($N54="-", "-", IF(AND($N54&lt;='Calibration Criteria'!$B$7,$N54&gt;=-'Calibration Criteria'!$B$7),1,0))</f>
        <v>-</v>
      </c>
      <c r="AA54" s="643" t="str">
        <f>IF($N54="-", "-",IF(AND($N54&lt;='Calibration Criteria'!$B$8,$N54&gt;=-'Calibration Criteria'!$B$8),1,0))</f>
        <v>-</v>
      </c>
      <c r="AB54" s="643" t="str">
        <f>IF($N54="-","-",IF(AND($N54&lt;='Calibration Criteria'!$B$9,$N54&gt;=-'Calibration Criteria'!$B$9),1,0))</f>
        <v>-</v>
      </c>
      <c r="AC54" s="664" t="str">
        <f>IF(N54="-", "-",IF(AND($N54&lt;='Calibration Criteria'!$B$10,$N54&gt;=-'Calibration Criteria'!$B$10,ABS(L54)&lt;&gt;H54),1,0))</f>
        <v>-</v>
      </c>
      <c r="AD54" s="643" t="str">
        <f t="shared" si="5"/>
        <v>-</v>
      </c>
      <c r="AF54" s="392" t="str">
        <f t="shared" ca="1" si="9"/>
        <v>NA</v>
      </c>
    </row>
    <row r="55" spans="1:32" x14ac:dyDescent="0.35">
      <c r="A55" s="551" t="str">
        <f t="shared" si="1"/>
        <v>H</v>
      </c>
      <c r="B55" s="393">
        <f>'Input - Freeways'!$B48</f>
        <v>44</v>
      </c>
      <c r="C55" s="377">
        <f>'Input - Freeways'!$C48</f>
        <v>0</v>
      </c>
      <c r="E55" s="766">
        <f t="shared" si="7"/>
        <v>0</v>
      </c>
      <c r="F55" s="267">
        <f>'Freeway Calcs'!K50</f>
        <v>0</v>
      </c>
      <c r="G55" s="267">
        <f>'Freeway Calcs'!L50</f>
        <v>0</v>
      </c>
      <c r="H55" s="940">
        <f>'Input - Freeways'!F48</f>
        <v>0</v>
      </c>
      <c r="I55" s="941"/>
      <c r="J55" s="942" t="str">
        <f ca="1">IF('Freeway Calcs'!$C$3="DCM",'Freeway Calcs'!N50,'Freeway Calcs'!P50)</f>
        <v>--</v>
      </c>
      <c r="K55" s="942"/>
      <c r="L55" s="942" t="str">
        <f t="shared" ca="1" si="2"/>
        <v>--</v>
      </c>
      <c r="M55" s="942"/>
      <c r="N55" s="943" t="str">
        <f t="shared" si="3"/>
        <v>-</v>
      </c>
      <c r="O55" s="943"/>
      <c r="Q55" s="264" t="str">
        <f ca="1">IF(J55&lt;&gt;0,IF('Freeway Calcs'!$C$3="DCM",'Freeway Calcs'!O50,'Freeway Calcs'!Q50),"-")</f>
        <v>--</v>
      </c>
      <c r="R55" s="264" t="str">
        <f ca="1">IF(J55&lt;&gt;0,IF('Freeway Calcs'!$C$3="DCM","",'Freeway Calcs'!R50),"-")</f>
        <v>--</v>
      </c>
      <c r="T55" s="78" t="str">
        <f t="shared" si="4"/>
        <v>-</v>
      </c>
      <c r="V55" s="643">
        <f ca="1">IF(H55="","-",IF(AND($J55&lt;&gt;0,$J55&lt;'Calibration Criteria'!$C$7),1,0))</f>
        <v>0</v>
      </c>
      <c r="W55" s="643">
        <f ca="1">IF(H55="","-",IF(AND($J55&gt;='Calibration Criteria'!$C$7,$J55&lt;'Calibration Criteria'!$C$8),1,0))</f>
        <v>0</v>
      </c>
      <c r="X55" s="643">
        <f ca="1">IF(H55="","-",IF(AND($J55&gt;='Calibration Criteria'!$C$8,$J55&lt;'Calibration Criteria'!$C$9),1,0))</f>
        <v>0</v>
      </c>
      <c r="Y55" s="643">
        <f ca="1">IF(H55="","-",IF(AND($J55&gt;='Calibration Criteria'!$C$10),1,0))</f>
        <v>1</v>
      </c>
      <c r="Z55" s="643" t="str">
        <f>IF($N55="-", "-", IF(AND($N55&lt;='Calibration Criteria'!$B$7,$N55&gt;=-'Calibration Criteria'!$B$7),1,0))</f>
        <v>-</v>
      </c>
      <c r="AA55" s="643" t="str">
        <f>IF($N55="-", "-",IF(AND($N55&lt;='Calibration Criteria'!$B$8,$N55&gt;=-'Calibration Criteria'!$B$8),1,0))</f>
        <v>-</v>
      </c>
      <c r="AB55" s="643" t="str">
        <f>IF($N55="-","-",IF(AND($N55&lt;='Calibration Criteria'!$B$9,$N55&gt;=-'Calibration Criteria'!$B$9),1,0))</f>
        <v>-</v>
      </c>
      <c r="AC55" s="664" t="str">
        <f>IF(N55="-", "-",IF(AND($N55&lt;='Calibration Criteria'!$B$10,$N55&gt;=-'Calibration Criteria'!$B$10,ABS(L55)&lt;&gt;H55),1,0))</f>
        <v>-</v>
      </c>
      <c r="AD55" s="643" t="str">
        <f t="shared" si="5"/>
        <v>-</v>
      </c>
      <c r="AF55" s="392" t="str">
        <f t="shared" ca="1" si="9"/>
        <v>NA</v>
      </c>
    </row>
    <row r="56" spans="1:32" x14ac:dyDescent="0.35">
      <c r="A56" s="551" t="str">
        <f t="shared" si="1"/>
        <v>H</v>
      </c>
      <c r="B56" s="393">
        <f>'Input - Freeways'!$B49</f>
        <v>45</v>
      </c>
      <c r="C56" s="377">
        <f>'Input - Freeways'!$C49</f>
        <v>0</v>
      </c>
      <c r="E56" s="766">
        <f t="shared" si="7"/>
        <v>0</v>
      </c>
      <c r="F56" s="267">
        <f>'Freeway Calcs'!K51</f>
        <v>0</v>
      </c>
      <c r="G56" s="267">
        <f>'Freeway Calcs'!L51</f>
        <v>0</v>
      </c>
      <c r="H56" s="940">
        <f>'Input - Freeways'!F49</f>
        <v>0</v>
      </c>
      <c r="I56" s="941"/>
      <c r="J56" s="942" t="str">
        <f ca="1">IF('Freeway Calcs'!$C$3="DCM",'Freeway Calcs'!N51,'Freeway Calcs'!P51)</f>
        <v>--</v>
      </c>
      <c r="K56" s="942"/>
      <c r="L56" s="942" t="str">
        <f t="shared" ca="1" si="2"/>
        <v>--</v>
      </c>
      <c r="M56" s="942"/>
      <c r="N56" s="943" t="str">
        <f t="shared" si="3"/>
        <v>-</v>
      </c>
      <c r="O56" s="943"/>
      <c r="Q56" s="264" t="str">
        <f ca="1">IF(J56&lt;&gt;0,IF('Freeway Calcs'!$C$3="DCM",'Freeway Calcs'!O51,'Freeway Calcs'!Q51),"-")</f>
        <v>--</v>
      </c>
      <c r="R56" s="264" t="str">
        <f ca="1">IF(J56&lt;&gt;0,IF('Freeway Calcs'!$C$3="DCM","",'Freeway Calcs'!R51),"-")</f>
        <v>--</v>
      </c>
      <c r="T56" s="78" t="str">
        <f t="shared" si="4"/>
        <v>-</v>
      </c>
      <c r="V56" s="643">
        <f ca="1">IF(H56="","-",IF(AND($J56&lt;&gt;0,$J56&lt;'Calibration Criteria'!$C$7),1,0))</f>
        <v>0</v>
      </c>
      <c r="W56" s="643">
        <f ca="1">IF(H56="","-",IF(AND($J56&gt;='Calibration Criteria'!$C$7,$J56&lt;'Calibration Criteria'!$C$8),1,0))</f>
        <v>0</v>
      </c>
      <c r="X56" s="643">
        <f ca="1">IF(H56="","-",IF(AND($J56&gt;='Calibration Criteria'!$C$8,$J56&lt;'Calibration Criteria'!$C$9),1,0))</f>
        <v>0</v>
      </c>
      <c r="Y56" s="643">
        <f ca="1">IF(H56="","-",IF(AND($J56&gt;='Calibration Criteria'!$C$10),1,0))</f>
        <v>1</v>
      </c>
      <c r="Z56" s="643" t="str">
        <f>IF($N56="-", "-", IF(AND($N56&lt;='Calibration Criteria'!$B$7,$N56&gt;=-'Calibration Criteria'!$B$7),1,0))</f>
        <v>-</v>
      </c>
      <c r="AA56" s="643" t="str">
        <f>IF($N56="-", "-",IF(AND($N56&lt;='Calibration Criteria'!$B$8,$N56&gt;=-'Calibration Criteria'!$B$8),1,0))</f>
        <v>-</v>
      </c>
      <c r="AB56" s="643" t="str">
        <f>IF($N56="-","-",IF(AND($N56&lt;='Calibration Criteria'!$B$9,$N56&gt;=-'Calibration Criteria'!$B$9),1,0))</f>
        <v>-</v>
      </c>
      <c r="AC56" s="664" t="str">
        <f>IF(N56="-", "-",IF(AND($N56&lt;='Calibration Criteria'!$B$10,$N56&gt;=-'Calibration Criteria'!$B$10,ABS(L56)&lt;&gt;H56),1,0))</f>
        <v>-</v>
      </c>
      <c r="AD56" s="643" t="str">
        <f t="shared" si="5"/>
        <v>-</v>
      </c>
      <c r="AF56" s="392" t="str">
        <f t="shared" ca="1" si="9"/>
        <v>NA</v>
      </c>
    </row>
    <row r="57" spans="1:32" x14ac:dyDescent="0.35">
      <c r="A57" s="551" t="str">
        <f t="shared" si="1"/>
        <v>H</v>
      </c>
      <c r="B57" s="393">
        <f>'Input - Freeways'!$B50</f>
        <v>46</v>
      </c>
      <c r="C57" s="377">
        <f>'Input - Freeways'!$C50</f>
        <v>0</v>
      </c>
      <c r="E57" s="766">
        <f t="shared" si="7"/>
        <v>0</v>
      </c>
      <c r="F57" s="267">
        <f>'Freeway Calcs'!K52</f>
        <v>0</v>
      </c>
      <c r="G57" s="267">
        <f>'Freeway Calcs'!L52</f>
        <v>0</v>
      </c>
      <c r="H57" s="940">
        <f>'Input - Freeways'!F50</f>
        <v>0</v>
      </c>
      <c r="I57" s="941"/>
      <c r="J57" s="942" t="str">
        <f ca="1">IF('Freeway Calcs'!$C$3="DCM",'Freeway Calcs'!N52,'Freeway Calcs'!P52)</f>
        <v>--</v>
      </c>
      <c r="K57" s="942"/>
      <c r="L57" s="942" t="str">
        <f t="shared" ca="1" si="2"/>
        <v>--</v>
      </c>
      <c r="M57" s="942"/>
      <c r="N57" s="943" t="str">
        <f t="shared" si="3"/>
        <v>-</v>
      </c>
      <c r="O57" s="943"/>
      <c r="Q57" s="264" t="str">
        <f ca="1">IF(J57&lt;&gt;0,IF('Freeway Calcs'!$C$3="DCM",'Freeway Calcs'!O52,'Freeway Calcs'!Q52),"-")</f>
        <v>--</v>
      </c>
      <c r="R57" s="264" t="str">
        <f ca="1">IF(J57&lt;&gt;0,IF('Freeway Calcs'!$C$3="DCM","",'Freeway Calcs'!R52),"-")</f>
        <v>--</v>
      </c>
      <c r="T57" s="78" t="str">
        <f t="shared" si="4"/>
        <v>-</v>
      </c>
      <c r="V57" s="643">
        <f ca="1">IF(H57="","-",IF(AND($J57&lt;&gt;0,$J57&lt;'Calibration Criteria'!$C$7),1,0))</f>
        <v>0</v>
      </c>
      <c r="W57" s="643">
        <f ca="1">IF(H57="","-",IF(AND($J57&gt;='Calibration Criteria'!$C$7,$J57&lt;'Calibration Criteria'!$C$8),1,0))</f>
        <v>0</v>
      </c>
      <c r="X57" s="643">
        <f ca="1">IF(H57="","-",IF(AND($J57&gt;='Calibration Criteria'!$C$8,$J57&lt;'Calibration Criteria'!$C$9),1,0))</f>
        <v>0</v>
      </c>
      <c r="Y57" s="643">
        <f ca="1">IF(H57="","-",IF(AND($J57&gt;='Calibration Criteria'!$C$10),1,0))</f>
        <v>1</v>
      </c>
      <c r="Z57" s="643" t="str">
        <f>IF($N57="-", "-", IF(AND($N57&lt;='Calibration Criteria'!$B$7,$N57&gt;=-'Calibration Criteria'!$B$7),1,0))</f>
        <v>-</v>
      </c>
      <c r="AA57" s="643" t="str">
        <f>IF($N57="-", "-",IF(AND($N57&lt;='Calibration Criteria'!$B$8,$N57&gt;=-'Calibration Criteria'!$B$8),1,0))</f>
        <v>-</v>
      </c>
      <c r="AB57" s="643" t="str">
        <f>IF($N57="-","-",IF(AND($N57&lt;='Calibration Criteria'!$B$9,$N57&gt;=-'Calibration Criteria'!$B$9),1,0))</f>
        <v>-</v>
      </c>
      <c r="AC57" s="664" t="str">
        <f>IF(N57="-", "-",IF(AND($N57&lt;='Calibration Criteria'!$B$10,$N57&gt;=-'Calibration Criteria'!$B$10,ABS(L57)&lt;&gt;H57),1,0))</f>
        <v>-</v>
      </c>
      <c r="AD57" s="643" t="str">
        <f t="shared" si="5"/>
        <v>-</v>
      </c>
      <c r="AF57" s="392" t="str">
        <f t="shared" ca="1" si="9"/>
        <v>NA</v>
      </c>
    </row>
    <row r="58" spans="1:32" x14ac:dyDescent="0.35">
      <c r="A58" s="551" t="str">
        <f t="shared" si="1"/>
        <v>H</v>
      </c>
      <c r="B58" s="393">
        <f>'Input - Freeways'!$B51</f>
        <v>47</v>
      </c>
      <c r="C58" s="377">
        <f>'Input - Freeways'!$C51</f>
        <v>0</v>
      </c>
      <c r="E58" s="766">
        <f t="shared" si="7"/>
        <v>0</v>
      </c>
      <c r="F58" s="267">
        <f>'Freeway Calcs'!K53</f>
        <v>0</v>
      </c>
      <c r="G58" s="267">
        <f>'Freeway Calcs'!L53</f>
        <v>0</v>
      </c>
      <c r="H58" s="940">
        <f>'Input - Freeways'!F51</f>
        <v>0</v>
      </c>
      <c r="I58" s="941"/>
      <c r="J58" s="942" t="str">
        <f ca="1">IF('Freeway Calcs'!$C$3="DCM",'Freeway Calcs'!N53,'Freeway Calcs'!P53)</f>
        <v>--</v>
      </c>
      <c r="K58" s="942"/>
      <c r="L58" s="942" t="str">
        <f t="shared" ca="1" si="2"/>
        <v>--</v>
      </c>
      <c r="M58" s="942"/>
      <c r="N58" s="943" t="str">
        <f t="shared" si="3"/>
        <v>-</v>
      </c>
      <c r="O58" s="943"/>
      <c r="Q58" s="264" t="str">
        <f ca="1">IF(J58&lt;&gt;0,IF('Freeway Calcs'!$C$3="DCM",'Freeway Calcs'!O53,'Freeway Calcs'!Q53),"-")</f>
        <v>--</v>
      </c>
      <c r="R58" s="264" t="str">
        <f ca="1">IF(J58&lt;&gt;0,IF('Freeway Calcs'!$C$3="DCM","",'Freeway Calcs'!R53),"-")</f>
        <v>--</v>
      </c>
      <c r="T58" s="78" t="str">
        <f t="shared" si="4"/>
        <v>-</v>
      </c>
      <c r="V58" s="643">
        <f ca="1">IF(H58="","-",IF(AND($J58&lt;&gt;0,$J58&lt;'Calibration Criteria'!$C$7),1,0))</f>
        <v>0</v>
      </c>
      <c r="W58" s="643">
        <f ca="1">IF(H58="","-",IF(AND($J58&gt;='Calibration Criteria'!$C$7,$J58&lt;'Calibration Criteria'!$C$8),1,0))</f>
        <v>0</v>
      </c>
      <c r="X58" s="643">
        <f ca="1">IF(H58="","-",IF(AND($J58&gt;='Calibration Criteria'!$C$8,$J58&lt;'Calibration Criteria'!$C$9),1,0))</f>
        <v>0</v>
      </c>
      <c r="Y58" s="643">
        <f ca="1">IF(H58="","-",IF(AND($J58&gt;='Calibration Criteria'!$C$10),1,0))</f>
        <v>1</v>
      </c>
      <c r="Z58" s="643" t="str">
        <f>IF($N58="-", "-", IF(AND($N58&lt;='Calibration Criteria'!$B$7,$N58&gt;=-'Calibration Criteria'!$B$7),1,0))</f>
        <v>-</v>
      </c>
      <c r="AA58" s="643" t="str">
        <f>IF($N58="-", "-",IF(AND($N58&lt;='Calibration Criteria'!$B$8,$N58&gt;=-'Calibration Criteria'!$B$8),1,0))</f>
        <v>-</v>
      </c>
      <c r="AB58" s="643" t="str">
        <f>IF($N58="-","-",IF(AND($N58&lt;='Calibration Criteria'!$B$9,$N58&gt;=-'Calibration Criteria'!$B$9),1,0))</f>
        <v>-</v>
      </c>
      <c r="AC58" s="664" t="str">
        <f>IF(N58="-", "-",IF(AND($N58&lt;='Calibration Criteria'!$B$10,$N58&gt;=-'Calibration Criteria'!$B$10,ABS(L58)&lt;&gt;H58),1,0))</f>
        <v>-</v>
      </c>
      <c r="AD58" s="643" t="str">
        <f t="shared" si="5"/>
        <v>-</v>
      </c>
      <c r="AF58" s="392" t="str">
        <f t="shared" ca="1" si="9"/>
        <v>NA</v>
      </c>
    </row>
    <row r="59" spans="1:32" x14ac:dyDescent="0.35">
      <c r="A59" s="551" t="str">
        <f t="shared" si="1"/>
        <v>H</v>
      </c>
      <c r="B59" s="393">
        <f>'Input - Freeways'!$B52</f>
        <v>48</v>
      </c>
      <c r="C59" s="377">
        <f>'Input - Freeways'!$C52</f>
        <v>0</v>
      </c>
      <c r="E59" s="766">
        <f t="shared" si="7"/>
        <v>0</v>
      </c>
      <c r="F59" s="267">
        <f>'Freeway Calcs'!K54</f>
        <v>0</v>
      </c>
      <c r="G59" s="267">
        <f>'Freeway Calcs'!L54</f>
        <v>0</v>
      </c>
      <c r="H59" s="940">
        <f>'Input - Freeways'!F52</f>
        <v>0</v>
      </c>
      <c r="I59" s="941"/>
      <c r="J59" s="942" t="str">
        <f ca="1">IF('Freeway Calcs'!$C$3="DCM",'Freeway Calcs'!N54,'Freeway Calcs'!P54)</f>
        <v>--</v>
      </c>
      <c r="K59" s="942"/>
      <c r="L59" s="942" t="str">
        <f t="shared" ca="1" si="2"/>
        <v>--</v>
      </c>
      <c r="M59" s="942"/>
      <c r="N59" s="943" t="str">
        <f t="shared" si="3"/>
        <v>-</v>
      </c>
      <c r="O59" s="943"/>
      <c r="Q59" s="264" t="str">
        <f ca="1">IF(J59&lt;&gt;0,IF('Freeway Calcs'!$C$3="DCM",'Freeway Calcs'!O54,'Freeway Calcs'!Q54),"-")</f>
        <v>--</v>
      </c>
      <c r="R59" s="264" t="str">
        <f ca="1">IF(J59&lt;&gt;0,IF('Freeway Calcs'!$C$3="DCM","",'Freeway Calcs'!R54),"-")</f>
        <v>--</v>
      </c>
      <c r="T59" s="78" t="str">
        <f t="shared" si="4"/>
        <v>-</v>
      </c>
      <c r="V59" s="643">
        <f ca="1">IF(H59="","-",IF(AND($J59&lt;&gt;0,$J59&lt;'Calibration Criteria'!$C$7),1,0))</f>
        <v>0</v>
      </c>
      <c r="W59" s="643">
        <f ca="1">IF(H59="","-",IF(AND($J59&gt;='Calibration Criteria'!$C$7,$J59&lt;'Calibration Criteria'!$C$8),1,0))</f>
        <v>0</v>
      </c>
      <c r="X59" s="643">
        <f ca="1">IF(H59="","-",IF(AND($J59&gt;='Calibration Criteria'!$C$8,$J59&lt;'Calibration Criteria'!$C$9),1,0))</f>
        <v>0</v>
      </c>
      <c r="Y59" s="643">
        <f ca="1">IF(H59="","-",IF(AND($J59&gt;='Calibration Criteria'!$C$10),1,0))</f>
        <v>1</v>
      </c>
      <c r="Z59" s="643" t="str">
        <f>IF($N59="-", "-", IF(AND($N59&lt;='Calibration Criteria'!$B$7,$N59&gt;=-'Calibration Criteria'!$B$7),1,0))</f>
        <v>-</v>
      </c>
      <c r="AA59" s="643" t="str">
        <f>IF($N59="-", "-",IF(AND($N59&lt;='Calibration Criteria'!$B$8,$N59&gt;=-'Calibration Criteria'!$B$8),1,0))</f>
        <v>-</v>
      </c>
      <c r="AB59" s="643" t="str">
        <f>IF($N59="-","-",IF(AND($N59&lt;='Calibration Criteria'!$B$9,$N59&gt;=-'Calibration Criteria'!$B$9),1,0))</f>
        <v>-</v>
      </c>
      <c r="AC59" s="664" t="str">
        <f>IF(N59="-", "-",IF(AND($N59&lt;='Calibration Criteria'!$B$10,$N59&gt;=-'Calibration Criteria'!$B$10,ABS(L59)&lt;&gt;H59),1,0))</f>
        <v>-</v>
      </c>
      <c r="AD59" s="643" t="str">
        <f t="shared" si="5"/>
        <v>-</v>
      </c>
      <c r="AF59" s="392" t="str">
        <f t="shared" ca="1" si="9"/>
        <v>NA</v>
      </c>
    </row>
    <row r="60" spans="1:32" x14ac:dyDescent="0.35">
      <c r="A60" s="551" t="str">
        <f t="shared" si="1"/>
        <v>H</v>
      </c>
      <c r="B60" s="393">
        <f>'Input - Freeways'!$B53</f>
        <v>49</v>
      </c>
      <c r="C60" s="377">
        <f>'Input - Freeways'!$C53</f>
        <v>0</v>
      </c>
      <c r="E60" s="766">
        <f t="shared" si="7"/>
        <v>0</v>
      </c>
      <c r="F60" s="267">
        <f>'Freeway Calcs'!K55</f>
        <v>0</v>
      </c>
      <c r="G60" s="267">
        <f>'Freeway Calcs'!L55</f>
        <v>0</v>
      </c>
      <c r="H60" s="940">
        <f>'Input - Freeways'!F53</f>
        <v>0</v>
      </c>
      <c r="I60" s="941"/>
      <c r="J60" s="942" t="str">
        <f ca="1">IF('Freeway Calcs'!$C$3="DCM",'Freeway Calcs'!N55,'Freeway Calcs'!P55)</f>
        <v>--</v>
      </c>
      <c r="K60" s="942"/>
      <c r="L60" s="942" t="str">
        <f t="shared" ca="1" si="2"/>
        <v>--</v>
      </c>
      <c r="M60" s="942"/>
      <c r="N60" s="943" t="str">
        <f t="shared" si="3"/>
        <v>-</v>
      </c>
      <c r="O60" s="943"/>
      <c r="Q60" s="264" t="str">
        <f ca="1">IF(J60&lt;&gt;0,IF('Freeway Calcs'!$C$3="DCM",'Freeway Calcs'!O55,'Freeway Calcs'!Q55),"-")</f>
        <v>--</v>
      </c>
      <c r="R60" s="264" t="str">
        <f ca="1">IF(J60&lt;&gt;0,IF('Freeway Calcs'!$C$3="DCM","",'Freeway Calcs'!R55),"-")</f>
        <v>--</v>
      </c>
      <c r="T60" s="78" t="str">
        <f t="shared" si="4"/>
        <v>-</v>
      </c>
      <c r="V60" s="643">
        <f ca="1">IF(H60="","-",IF(AND($J60&lt;&gt;0,$J60&lt;'Calibration Criteria'!$C$7),1,0))</f>
        <v>0</v>
      </c>
      <c r="W60" s="643">
        <f ca="1">IF(H60="","-",IF(AND($J60&gt;='Calibration Criteria'!$C$7,$J60&lt;'Calibration Criteria'!$C$8),1,0))</f>
        <v>0</v>
      </c>
      <c r="X60" s="643">
        <f ca="1">IF(H60="","-",IF(AND($J60&gt;='Calibration Criteria'!$C$8,$J60&lt;'Calibration Criteria'!$C$9),1,0))</f>
        <v>0</v>
      </c>
      <c r="Y60" s="643">
        <f ca="1">IF(H60="","-",IF(AND($J60&gt;='Calibration Criteria'!$C$10),1,0))</f>
        <v>1</v>
      </c>
      <c r="Z60" s="643" t="str">
        <f>IF($N60="-", "-", IF(AND($N60&lt;='Calibration Criteria'!$B$7,$N60&gt;=-'Calibration Criteria'!$B$7),1,0))</f>
        <v>-</v>
      </c>
      <c r="AA60" s="643" t="str">
        <f>IF($N60="-", "-",IF(AND($N60&lt;='Calibration Criteria'!$B$8,$N60&gt;=-'Calibration Criteria'!$B$8),1,0))</f>
        <v>-</v>
      </c>
      <c r="AB60" s="643" t="str">
        <f>IF($N60="-","-",IF(AND($N60&lt;='Calibration Criteria'!$B$9,$N60&gt;=-'Calibration Criteria'!$B$9),1,0))</f>
        <v>-</v>
      </c>
      <c r="AC60" s="664" t="str">
        <f>IF(N60="-", "-",IF(AND($N60&lt;='Calibration Criteria'!$B$10,$N60&gt;=-'Calibration Criteria'!$B$10,ABS(L60)&lt;&gt;H60),1,0))</f>
        <v>-</v>
      </c>
      <c r="AD60" s="643" t="str">
        <f t="shared" si="5"/>
        <v>-</v>
      </c>
      <c r="AF60" s="392" t="str">
        <f t="shared" ca="1" si="9"/>
        <v>NA</v>
      </c>
    </row>
    <row r="61" spans="1:32" x14ac:dyDescent="0.35">
      <c r="A61" s="551" t="str">
        <f t="shared" si="1"/>
        <v>H</v>
      </c>
      <c r="B61" s="393">
        <f>'Input - Freeways'!$B54</f>
        <v>50</v>
      </c>
      <c r="C61" s="377">
        <f>'Input - Freeways'!$C54</f>
        <v>0</v>
      </c>
      <c r="E61" s="766">
        <f t="shared" si="7"/>
        <v>0</v>
      </c>
      <c r="F61" s="267">
        <f>'Freeway Calcs'!K56</f>
        <v>0</v>
      </c>
      <c r="G61" s="267">
        <f>'Freeway Calcs'!L56</f>
        <v>0</v>
      </c>
      <c r="H61" s="940">
        <f>'Input - Freeways'!F54</f>
        <v>0</v>
      </c>
      <c r="I61" s="941"/>
      <c r="J61" s="942" t="str">
        <f ca="1">IF('Freeway Calcs'!$C$3="DCM",'Freeway Calcs'!N56,'Freeway Calcs'!P56)</f>
        <v>--</v>
      </c>
      <c r="K61" s="942"/>
      <c r="L61" s="942" t="str">
        <f t="shared" ca="1" si="2"/>
        <v>--</v>
      </c>
      <c r="M61" s="942"/>
      <c r="N61" s="943" t="str">
        <f t="shared" ref="N61" si="10">IFERROR(IF($H61&lt;&gt;0,L61/H61,"-"), "-")</f>
        <v>-</v>
      </c>
      <c r="O61" s="943"/>
      <c r="Q61" s="264" t="str">
        <f ca="1">IF(J61&lt;&gt;0,IF('Freeway Calcs'!$C$3="DCM",'Freeway Calcs'!O56,'Freeway Calcs'!Q56),"-")</f>
        <v>--</v>
      </c>
      <c r="R61" s="264" t="str">
        <f ca="1">IF(J61&lt;&gt;0,IF('Freeway Calcs'!$C$3="DCM","",'Freeway Calcs'!R56),"-")</f>
        <v>--</v>
      </c>
      <c r="T61" s="78" t="str">
        <f t="shared" si="4"/>
        <v>-</v>
      </c>
      <c r="V61" s="643">
        <f ca="1">IF(H61="","-",IF(AND($J61&lt;&gt;0,$J61&lt;'Calibration Criteria'!$C$7),1,0))</f>
        <v>0</v>
      </c>
      <c r="W61" s="643">
        <f ca="1">IF(H61="","-",IF(AND($J61&gt;='Calibration Criteria'!$C$7,$J61&lt;'Calibration Criteria'!$C$8),1,0))</f>
        <v>0</v>
      </c>
      <c r="X61" s="643">
        <f ca="1">IF(H61="","-",IF(AND($J61&gt;='Calibration Criteria'!$C$8,$J61&lt;'Calibration Criteria'!$C$9),1,0))</f>
        <v>0</v>
      </c>
      <c r="Y61" s="643">
        <f ca="1">IF(H61="","-",IF(AND($J61&gt;='Calibration Criteria'!$C$10),1,0))</f>
        <v>1</v>
      </c>
      <c r="Z61" s="643" t="str">
        <f>IF($N61="-", "-", IF(AND($N61&lt;='Calibration Criteria'!$B$7,$N61&gt;=-'Calibration Criteria'!$B$7),1,0))</f>
        <v>-</v>
      </c>
      <c r="AA61" s="643" t="str">
        <f>IF($N61="-", "-",IF(AND($N61&lt;='Calibration Criteria'!$B$8,$N61&gt;=-'Calibration Criteria'!$B$8),1,0))</f>
        <v>-</v>
      </c>
      <c r="AB61" s="643" t="str">
        <f>IF($N61="-","-",IF(AND($N61&lt;='Calibration Criteria'!$B$9,$N61&gt;=-'Calibration Criteria'!$B$9),1,0))</f>
        <v>-</v>
      </c>
      <c r="AC61" s="664" t="str">
        <f>IF(N61="-", "-",IF(AND($N61&lt;='Calibration Criteria'!$B$10,$N61&gt;=-'Calibration Criteria'!$B$10,ABS(L61)&lt;&gt;H61),1,0))</f>
        <v>-</v>
      </c>
      <c r="AD61" s="643" t="str">
        <f t="shared" si="5"/>
        <v>-</v>
      </c>
      <c r="AF61" s="392" t="str">
        <f t="shared" ca="1" si="9"/>
        <v>NA</v>
      </c>
    </row>
    <row r="62" spans="1:32" x14ac:dyDescent="0.35">
      <c r="A62" s="551" t="str">
        <f t="shared" si="1"/>
        <v>H</v>
      </c>
      <c r="B62" s="393">
        <f>'Input - Freeways'!$B55</f>
        <v>51</v>
      </c>
      <c r="C62" s="377">
        <f>'Input - Freeways'!$C55</f>
        <v>0</v>
      </c>
      <c r="E62" s="766">
        <f t="shared" si="7"/>
        <v>0</v>
      </c>
      <c r="F62" s="267">
        <f>'Freeway Calcs'!K57</f>
        <v>0</v>
      </c>
      <c r="G62" s="267">
        <f>'Freeway Calcs'!L57</f>
        <v>0</v>
      </c>
      <c r="H62" s="940">
        <f>'Input - Freeways'!F55</f>
        <v>0</v>
      </c>
      <c r="I62" s="941"/>
      <c r="J62" s="942" t="str">
        <f ca="1">IF('Freeway Calcs'!$C$3="DCM",'Freeway Calcs'!N57,'Freeway Calcs'!P57)</f>
        <v>--</v>
      </c>
      <c r="K62" s="942"/>
      <c r="L62" s="942" t="str">
        <f t="shared" ca="1" si="2"/>
        <v>--</v>
      </c>
      <c r="M62" s="942"/>
      <c r="N62" s="943" t="str">
        <f t="shared" ref="N62:N85" si="11">IFERROR(IF($H62&lt;&gt;0,L62/H62,"-"), "-")</f>
        <v>-</v>
      </c>
      <c r="O62" s="943"/>
      <c r="Q62" s="264" t="str">
        <f ca="1">IF(J62&lt;&gt;0,IF('Freeway Calcs'!$C$3="DCM",'Freeway Calcs'!O57,'Freeway Calcs'!Q57),"-")</f>
        <v>--</v>
      </c>
      <c r="R62" s="264" t="str">
        <f ca="1">IF(J62&lt;&gt;0,IF('Freeway Calcs'!$C$3="DCM","",'Freeway Calcs'!R57),"-")</f>
        <v>--</v>
      </c>
      <c r="S62" s="547"/>
      <c r="T62" s="78" t="str">
        <f t="shared" ref="T62:T85" si="12">IFERROR(IF($H62=0,"-",J62/H62),"-")</f>
        <v>-</v>
      </c>
      <c r="U62" s="547"/>
      <c r="V62" s="687">
        <f ca="1">IF(H62="","-",IF(AND($J62&lt;&gt;0,$J62&lt;'Calibration Criteria'!$C$7),1,0))</f>
        <v>0</v>
      </c>
      <c r="W62" s="687">
        <f ca="1">IF(H62="","-",IF(AND($J62&gt;='Calibration Criteria'!$C$7,$J62&lt;'Calibration Criteria'!$C$8),1,0))</f>
        <v>0</v>
      </c>
      <c r="X62" s="687">
        <f ca="1">IF(H62="","-",IF(AND($J62&gt;='Calibration Criteria'!$C$8,$J62&lt;'Calibration Criteria'!$C$9),1,0))</f>
        <v>0</v>
      </c>
      <c r="Y62" s="687">
        <f ca="1">IF(H62="","-",IF(AND($J62&gt;='Calibration Criteria'!$C$10),1,0))</f>
        <v>1</v>
      </c>
      <c r="Z62" s="687" t="str">
        <f>IF($N62="-", "-", IF(AND($N62&lt;='Calibration Criteria'!$B$7,$N62&gt;=-'Calibration Criteria'!$B$7),1,0))</f>
        <v>-</v>
      </c>
      <c r="AA62" s="687" t="str">
        <f>IF($N62="-", "-",IF(AND($N62&lt;='Calibration Criteria'!$B$8,$N62&gt;=-'Calibration Criteria'!$B$8),1,0))</f>
        <v>-</v>
      </c>
      <c r="AB62" s="687" t="str">
        <f>IF($N62="-","-",IF(AND($N62&lt;='Calibration Criteria'!$B$9,$N62&gt;=-'Calibration Criteria'!$B$9),1,0))</f>
        <v>-</v>
      </c>
      <c r="AC62" s="687" t="str">
        <f>IF(N62="-", "-",IF(AND($N62&lt;='Calibration Criteria'!$B$10,$N62&gt;=-'Calibration Criteria'!$B$10,ABS(L62)&lt;&gt;H62),1,0))</f>
        <v>-</v>
      </c>
      <c r="AD62" s="687" t="str">
        <f t="shared" ref="AD62:AD85" si="13">IF(AC62="-","-",SUMPRODUCT(V62:Y62,Z62:AC62))</f>
        <v>-</v>
      </c>
      <c r="AF62" s="686" t="str">
        <f t="shared" ref="AF62:AF85" ca="1" si="14">IFERROR(SQRT((J62-H62)^2/((H62+J62)/2)),"NA")</f>
        <v>NA</v>
      </c>
    </row>
    <row r="63" spans="1:32" x14ac:dyDescent="0.35">
      <c r="A63" s="551" t="str">
        <f t="shared" si="1"/>
        <v>H</v>
      </c>
      <c r="B63" s="393">
        <f>'Input - Freeways'!$B56</f>
        <v>52</v>
      </c>
      <c r="C63" s="377">
        <f>'Input - Freeways'!$C56</f>
        <v>0</v>
      </c>
      <c r="E63" s="766">
        <f t="shared" si="7"/>
        <v>0</v>
      </c>
      <c r="F63" s="267">
        <f>'Freeway Calcs'!K58</f>
        <v>0</v>
      </c>
      <c r="G63" s="267">
        <f>'Freeway Calcs'!L58</f>
        <v>0</v>
      </c>
      <c r="H63" s="940">
        <f>'Input - Freeways'!F56</f>
        <v>0</v>
      </c>
      <c r="I63" s="941"/>
      <c r="J63" s="942" t="str">
        <f ca="1">IF('Freeway Calcs'!$C$3="DCM",'Freeway Calcs'!N58,'Freeway Calcs'!P58)</f>
        <v>--</v>
      </c>
      <c r="K63" s="942"/>
      <c r="L63" s="942" t="str">
        <f t="shared" ca="1" si="2"/>
        <v>--</v>
      </c>
      <c r="M63" s="942"/>
      <c r="N63" s="943" t="str">
        <f t="shared" si="11"/>
        <v>-</v>
      </c>
      <c r="O63" s="943"/>
      <c r="Q63" s="264" t="str">
        <f ca="1">IF(J63&lt;&gt;0,IF('Freeway Calcs'!$C$3="DCM",'Freeway Calcs'!O58,'Freeway Calcs'!Q58),"-")</f>
        <v>--</v>
      </c>
      <c r="R63" s="264" t="str">
        <f ca="1">IF(J63&lt;&gt;0,IF('Freeway Calcs'!$C$3="DCM","",'Freeway Calcs'!R58),"-")</f>
        <v>--</v>
      </c>
      <c r="S63" s="547"/>
      <c r="T63" s="78" t="str">
        <f t="shared" si="12"/>
        <v>-</v>
      </c>
      <c r="U63" s="547"/>
      <c r="V63" s="687">
        <f ca="1">IF(H63="","-",IF(AND($J63&lt;&gt;0,$J63&lt;'Calibration Criteria'!$C$7),1,0))</f>
        <v>0</v>
      </c>
      <c r="W63" s="687">
        <f ca="1">IF(H63="","-",IF(AND($J63&gt;='Calibration Criteria'!$C$7,$J63&lt;'Calibration Criteria'!$C$8),1,0))</f>
        <v>0</v>
      </c>
      <c r="X63" s="687">
        <f ca="1">IF(H63="","-",IF(AND($J63&gt;='Calibration Criteria'!$C$8,$J63&lt;'Calibration Criteria'!$C$9),1,0))</f>
        <v>0</v>
      </c>
      <c r="Y63" s="687">
        <f ca="1">IF(H63="","-",IF(AND($J63&gt;='Calibration Criteria'!$C$10),1,0))</f>
        <v>1</v>
      </c>
      <c r="Z63" s="687" t="str">
        <f>IF($N63="-", "-", IF(AND($N63&lt;='Calibration Criteria'!$B$7,$N63&gt;=-'Calibration Criteria'!$B$7),1,0))</f>
        <v>-</v>
      </c>
      <c r="AA63" s="687" t="str">
        <f>IF($N63="-", "-",IF(AND($N63&lt;='Calibration Criteria'!$B$8,$N63&gt;=-'Calibration Criteria'!$B$8),1,0))</f>
        <v>-</v>
      </c>
      <c r="AB63" s="687" t="str">
        <f>IF($N63="-","-",IF(AND($N63&lt;='Calibration Criteria'!$B$9,$N63&gt;=-'Calibration Criteria'!$B$9),1,0))</f>
        <v>-</v>
      </c>
      <c r="AC63" s="687" t="str">
        <f>IF(N63="-", "-",IF(AND($N63&lt;='Calibration Criteria'!$B$10,$N63&gt;=-'Calibration Criteria'!$B$10,ABS(L63)&lt;&gt;H63),1,0))</f>
        <v>-</v>
      </c>
      <c r="AD63" s="687" t="str">
        <f t="shared" si="13"/>
        <v>-</v>
      </c>
      <c r="AF63" s="686" t="str">
        <f t="shared" ca="1" si="14"/>
        <v>NA</v>
      </c>
    </row>
    <row r="64" spans="1:32" x14ac:dyDescent="0.35">
      <c r="A64" s="551" t="str">
        <f t="shared" si="1"/>
        <v>H</v>
      </c>
      <c r="B64" s="393">
        <f>'Input - Freeways'!$B57</f>
        <v>53</v>
      </c>
      <c r="C64" s="377">
        <f>'Input - Freeways'!$C57</f>
        <v>0</v>
      </c>
      <c r="E64" s="766">
        <f t="shared" si="7"/>
        <v>0</v>
      </c>
      <c r="F64" s="267">
        <f>'Freeway Calcs'!K59</f>
        <v>0</v>
      </c>
      <c r="G64" s="267">
        <f>'Freeway Calcs'!L59</f>
        <v>0</v>
      </c>
      <c r="H64" s="940">
        <f>'Input - Freeways'!F57</f>
        <v>0</v>
      </c>
      <c r="I64" s="941"/>
      <c r="J64" s="942" t="str">
        <f ca="1">IF('Freeway Calcs'!$C$3="DCM",'Freeway Calcs'!N59,'Freeway Calcs'!P59)</f>
        <v>--</v>
      </c>
      <c r="K64" s="942"/>
      <c r="L64" s="942" t="str">
        <f t="shared" ca="1" si="2"/>
        <v>--</v>
      </c>
      <c r="M64" s="942"/>
      <c r="N64" s="943" t="str">
        <f t="shared" si="11"/>
        <v>-</v>
      </c>
      <c r="O64" s="943"/>
      <c r="Q64" s="264" t="str">
        <f ca="1">IF(J64&lt;&gt;0,IF('Freeway Calcs'!$C$3="DCM",'Freeway Calcs'!O59,'Freeway Calcs'!Q59),"-")</f>
        <v>--</v>
      </c>
      <c r="R64" s="264" t="str">
        <f ca="1">IF(J64&lt;&gt;0,IF('Freeway Calcs'!$C$3="DCM","",'Freeway Calcs'!R59),"-")</f>
        <v>--</v>
      </c>
      <c r="S64" s="547"/>
      <c r="T64" s="78" t="str">
        <f t="shared" si="12"/>
        <v>-</v>
      </c>
      <c r="U64" s="547"/>
      <c r="V64" s="687">
        <f ca="1">IF(H64="","-",IF(AND($J64&lt;&gt;0,$J64&lt;'Calibration Criteria'!$C$7),1,0))</f>
        <v>0</v>
      </c>
      <c r="W64" s="687">
        <f ca="1">IF(H64="","-",IF(AND($J64&gt;='Calibration Criteria'!$C$7,$J64&lt;'Calibration Criteria'!$C$8),1,0))</f>
        <v>0</v>
      </c>
      <c r="X64" s="687">
        <f ca="1">IF(H64="","-",IF(AND($J64&gt;='Calibration Criteria'!$C$8,$J64&lt;'Calibration Criteria'!$C$9),1,0))</f>
        <v>0</v>
      </c>
      <c r="Y64" s="687">
        <f ca="1">IF(H64="","-",IF(AND($J64&gt;='Calibration Criteria'!$C$10),1,0))</f>
        <v>1</v>
      </c>
      <c r="Z64" s="687" t="str">
        <f>IF($N64="-", "-", IF(AND($N64&lt;='Calibration Criteria'!$B$7,$N64&gt;=-'Calibration Criteria'!$B$7),1,0))</f>
        <v>-</v>
      </c>
      <c r="AA64" s="687" t="str">
        <f>IF($N64="-", "-",IF(AND($N64&lt;='Calibration Criteria'!$B$8,$N64&gt;=-'Calibration Criteria'!$B$8),1,0))</f>
        <v>-</v>
      </c>
      <c r="AB64" s="687" t="str">
        <f>IF($N64="-","-",IF(AND($N64&lt;='Calibration Criteria'!$B$9,$N64&gt;=-'Calibration Criteria'!$B$9),1,0))</f>
        <v>-</v>
      </c>
      <c r="AC64" s="687" t="str">
        <f>IF(N64="-", "-",IF(AND($N64&lt;='Calibration Criteria'!$B$10,$N64&gt;=-'Calibration Criteria'!$B$10,ABS(L64)&lt;&gt;H64),1,0))</f>
        <v>-</v>
      </c>
      <c r="AD64" s="687" t="str">
        <f t="shared" si="13"/>
        <v>-</v>
      </c>
      <c r="AF64" s="686" t="str">
        <f t="shared" ca="1" si="14"/>
        <v>NA</v>
      </c>
    </row>
    <row r="65" spans="1:32" x14ac:dyDescent="0.35">
      <c r="A65" s="551" t="str">
        <f t="shared" si="1"/>
        <v>H</v>
      </c>
      <c r="B65" s="393">
        <f>'Input - Freeways'!$B58</f>
        <v>54</v>
      </c>
      <c r="C65" s="377">
        <f>'Input - Freeways'!$C58</f>
        <v>0</v>
      </c>
      <c r="E65" s="766">
        <f t="shared" si="7"/>
        <v>0</v>
      </c>
      <c r="F65" s="267">
        <f>'Freeway Calcs'!K60</f>
        <v>0</v>
      </c>
      <c r="G65" s="267">
        <f>'Freeway Calcs'!L60</f>
        <v>0</v>
      </c>
      <c r="H65" s="940">
        <f>'Input - Freeways'!F58</f>
        <v>0</v>
      </c>
      <c r="I65" s="941"/>
      <c r="J65" s="942" t="str">
        <f ca="1">IF('Freeway Calcs'!$C$3="DCM",'Freeway Calcs'!N60,'Freeway Calcs'!P60)</f>
        <v>--</v>
      </c>
      <c r="K65" s="942"/>
      <c r="L65" s="942" t="str">
        <f t="shared" ca="1" si="2"/>
        <v>--</v>
      </c>
      <c r="M65" s="942"/>
      <c r="N65" s="943" t="str">
        <f t="shared" si="11"/>
        <v>-</v>
      </c>
      <c r="O65" s="943"/>
      <c r="Q65" s="264" t="str">
        <f ca="1">IF(J65&lt;&gt;0,IF('Freeway Calcs'!$C$3="DCM",'Freeway Calcs'!O60,'Freeway Calcs'!Q60),"-")</f>
        <v>--</v>
      </c>
      <c r="R65" s="264" t="str">
        <f ca="1">IF(J65&lt;&gt;0,IF('Freeway Calcs'!$C$3="DCM","",'Freeway Calcs'!R60),"-")</f>
        <v>--</v>
      </c>
      <c r="S65" s="547"/>
      <c r="T65" s="78" t="str">
        <f t="shared" si="12"/>
        <v>-</v>
      </c>
      <c r="U65" s="547"/>
      <c r="V65" s="687">
        <f ca="1">IF(H65="","-",IF(AND($J65&lt;&gt;0,$J65&lt;'Calibration Criteria'!$C$7),1,0))</f>
        <v>0</v>
      </c>
      <c r="W65" s="687">
        <f ca="1">IF(H65="","-",IF(AND($J65&gt;='Calibration Criteria'!$C$7,$J65&lt;'Calibration Criteria'!$C$8),1,0))</f>
        <v>0</v>
      </c>
      <c r="X65" s="687">
        <f ca="1">IF(H65="","-",IF(AND($J65&gt;='Calibration Criteria'!$C$8,$J65&lt;'Calibration Criteria'!$C$9),1,0))</f>
        <v>0</v>
      </c>
      <c r="Y65" s="687">
        <f ca="1">IF(H65="","-",IF(AND($J65&gt;='Calibration Criteria'!$C$10),1,0))</f>
        <v>1</v>
      </c>
      <c r="Z65" s="687" t="str">
        <f>IF($N65="-", "-", IF(AND($N65&lt;='Calibration Criteria'!$B$7,$N65&gt;=-'Calibration Criteria'!$B$7),1,0))</f>
        <v>-</v>
      </c>
      <c r="AA65" s="687" t="str">
        <f>IF($N65="-", "-",IF(AND($N65&lt;='Calibration Criteria'!$B$8,$N65&gt;=-'Calibration Criteria'!$B$8),1,0))</f>
        <v>-</v>
      </c>
      <c r="AB65" s="687" t="str">
        <f>IF($N65="-","-",IF(AND($N65&lt;='Calibration Criteria'!$B$9,$N65&gt;=-'Calibration Criteria'!$B$9),1,0))</f>
        <v>-</v>
      </c>
      <c r="AC65" s="687" t="str">
        <f>IF(N65="-", "-",IF(AND($N65&lt;='Calibration Criteria'!$B$10,$N65&gt;=-'Calibration Criteria'!$B$10,ABS(L65)&lt;&gt;H65),1,0))</f>
        <v>-</v>
      </c>
      <c r="AD65" s="687" t="str">
        <f t="shared" si="13"/>
        <v>-</v>
      </c>
      <c r="AF65" s="686" t="str">
        <f t="shared" ca="1" si="14"/>
        <v>NA</v>
      </c>
    </row>
    <row r="66" spans="1:32" x14ac:dyDescent="0.35">
      <c r="A66" s="551" t="str">
        <f t="shared" si="1"/>
        <v>H</v>
      </c>
      <c r="B66" s="393">
        <f>'Input - Freeways'!$B59</f>
        <v>55</v>
      </c>
      <c r="C66" s="377">
        <f>'Input - Freeways'!$C59</f>
        <v>0</v>
      </c>
      <c r="E66" s="766">
        <f t="shared" si="7"/>
        <v>0</v>
      </c>
      <c r="F66" s="267">
        <f>'Freeway Calcs'!K61</f>
        <v>0</v>
      </c>
      <c r="G66" s="267">
        <f>'Freeway Calcs'!L61</f>
        <v>0</v>
      </c>
      <c r="H66" s="940">
        <f>'Input - Freeways'!F59</f>
        <v>0</v>
      </c>
      <c r="I66" s="941"/>
      <c r="J66" s="942" t="str">
        <f ca="1">IF('Freeway Calcs'!$C$3="DCM",'Freeway Calcs'!N61,'Freeway Calcs'!P61)</f>
        <v>--</v>
      </c>
      <c r="K66" s="942"/>
      <c r="L66" s="942" t="str">
        <f t="shared" ca="1" si="2"/>
        <v>--</v>
      </c>
      <c r="M66" s="942"/>
      <c r="N66" s="943" t="str">
        <f t="shared" si="11"/>
        <v>-</v>
      </c>
      <c r="O66" s="943"/>
      <c r="Q66" s="264" t="str">
        <f ca="1">IF(J66&lt;&gt;0,IF('Freeway Calcs'!$C$3="DCM",'Freeway Calcs'!O61,'Freeway Calcs'!Q61),"-")</f>
        <v>--</v>
      </c>
      <c r="R66" s="264" t="str">
        <f ca="1">IF(J66&lt;&gt;0,IF('Freeway Calcs'!$C$3="DCM","",'Freeway Calcs'!R61),"-")</f>
        <v>--</v>
      </c>
      <c r="S66" s="547"/>
      <c r="T66" s="78" t="str">
        <f t="shared" si="12"/>
        <v>-</v>
      </c>
      <c r="U66" s="547"/>
      <c r="V66" s="687">
        <f ca="1">IF(H66="","-",IF(AND($J66&lt;&gt;0,$J66&lt;'Calibration Criteria'!$C$7),1,0))</f>
        <v>0</v>
      </c>
      <c r="W66" s="687">
        <f ca="1">IF(H66="","-",IF(AND($J66&gt;='Calibration Criteria'!$C$7,$J66&lt;'Calibration Criteria'!$C$8),1,0))</f>
        <v>0</v>
      </c>
      <c r="X66" s="687">
        <f ca="1">IF(H66="","-",IF(AND($J66&gt;='Calibration Criteria'!$C$8,$J66&lt;'Calibration Criteria'!$C$9),1,0))</f>
        <v>0</v>
      </c>
      <c r="Y66" s="687">
        <f ca="1">IF(H66="","-",IF(AND($J66&gt;='Calibration Criteria'!$C$10),1,0))</f>
        <v>1</v>
      </c>
      <c r="Z66" s="687" t="str">
        <f>IF($N66="-", "-", IF(AND($N66&lt;='Calibration Criteria'!$B$7,$N66&gt;=-'Calibration Criteria'!$B$7),1,0))</f>
        <v>-</v>
      </c>
      <c r="AA66" s="687" t="str">
        <f>IF($N66="-", "-",IF(AND($N66&lt;='Calibration Criteria'!$B$8,$N66&gt;=-'Calibration Criteria'!$B$8),1,0))</f>
        <v>-</v>
      </c>
      <c r="AB66" s="687" t="str">
        <f>IF($N66="-","-",IF(AND($N66&lt;='Calibration Criteria'!$B$9,$N66&gt;=-'Calibration Criteria'!$B$9),1,0))</f>
        <v>-</v>
      </c>
      <c r="AC66" s="687" t="str">
        <f>IF(N66="-", "-",IF(AND($N66&lt;='Calibration Criteria'!$B$10,$N66&gt;=-'Calibration Criteria'!$B$10,ABS(L66)&lt;&gt;H66),1,0))</f>
        <v>-</v>
      </c>
      <c r="AD66" s="687" t="str">
        <f t="shared" si="13"/>
        <v>-</v>
      </c>
      <c r="AF66" s="686" t="str">
        <f t="shared" ca="1" si="14"/>
        <v>NA</v>
      </c>
    </row>
    <row r="67" spans="1:32" x14ac:dyDescent="0.35">
      <c r="A67" s="551" t="str">
        <f t="shared" si="1"/>
        <v>H</v>
      </c>
      <c r="B67" s="393">
        <f>'Input - Freeways'!$B60</f>
        <v>56</v>
      </c>
      <c r="C67" s="377">
        <f>'Input - Freeways'!$C60</f>
        <v>0</v>
      </c>
      <c r="E67" s="766">
        <f t="shared" si="7"/>
        <v>0</v>
      </c>
      <c r="F67" s="267">
        <f>'Freeway Calcs'!K62</f>
        <v>0</v>
      </c>
      <c r="G67" s="267">
        <f>'Freeway Calcs'!L62</f>
        <v>0</v>
      </c>
      <c r="H67" s="940">
        <f>'Input - Freeways'!F60</f>
        <v>0</v>
      </c>
      <c r="I67" s="941"/>
      <c r="J67" s="942" t="str">
        <f ca="1">IF('Freeway Calcs'!$C$3="DCM",'Freeway Calcs'!N62,'Freeway Calcs'!P62)</f>
        <v>--</v>
      </c>
      <c r="K67" s="942"/>
      <c r="L67" s="942" t="str">
        <f t="shared" ca="1" si="2"/>
        <v>--</v>
      </c>
      <c r="M67" s="942"/>
      <c r="N67" s="943" t="str">
        <f t="shared" si="11"/>
        <v>-</v>
      </c>
      <c r="O67" s="943"/>
      <c r="Q67" s="264" t="str">
        <f ca="1">IF(J67&lt;&gt;0,IF('Freeway Calcs'!$C$3="DCM",'Freeway Calcs'!O62,'Freeway Calcs'!Q62),"-")</f>
        <v>--</v>
      </c>
      <c r="R67" s="264" t="str">
        <f ca="1">IF(J67&lt;&gt;0,IF('Freeway Calcs'!$C$3="DCM","",'Freeway Calcs'!R62),"-")</f>
        <v>--</v>
      </c>
      <c r="S67" s="547"/>
      <c r="T67" s="78" t="str">
        <f t="shared" si="12"/>
        <v>-</v>
      </c>
      <c r="U67" s="547"/>
      <c r="V67" s="687">
        <f ca="1">IF(H67="","-",IF(AND($J67&lt;&gt;0,$J67&lt;'Calibration Criteria'!$C$7),1,0))</f>
        <v>0</v>
      </c>
      <c r="W67" s="687">
        <f ca="1">IF(H67="","-",IF(AND($J67&gt;='Calibration Criteria'!$C$7,$J67&lt;'Calibration Criteria'!$C$8),1,0))</f>
        <v>0</v>
      </c>
      <c r="X67" s="687">
        <f ca="1">IF(H67="","-",IF(AND($J67&gt;='Calibration Criteria'!$C$8,$J67&lt;'Calibration Criteria'!$C$9),1,0))</f>
        <v>0</v>
      </c>
      <c r="Y67" s="687">
        <f ca="1">IF(H67="","-",IF(AND($J67&gt;='Calibration Criteria'!$C$10),1,0))</f>
        <v>1</v>
      </c>
      <c r="Z67" s="687" t="str">
        <f>IF($N67="-", "-", IF(AND($N67&lt;='Calibration Criteria'!$B$7,$N67&gt;=-'Calibration Criteria'!$B$7),1,0))</f>
        <v>-</v>
      </c>
      <c r="AA67" s="687" t="str">
        <f>IF($N67="-", "-",IF(AND($N67&lt;='Calibration Criteria'!$B$8,$N67&gt;=-'Calibration Criteria'!$B$8),1,0))</f>
        <v>-</v>
      </c>
      <c r="AB67" s="687" t="str">
        <f>IF($N67="-","-",IF(AND($N67&lt;='Calibration Criteria'!$B$9,$N67&gt;=-'Calibration Criteria'!$B$9),1,0))</f>
        <v>-</v>
      </c>
      <c r="AC67" s="687" t="str">
        <f>IF(N67="-", "-",IF(AND($N67&lt;='Calibration Criteria'!$B$10,$N67&gt;=-'Calibration Criteria'!$B$10,ABS(L67)&lt;&gt;H67),1,0))</f>
        <v>-</v>
      </c>
      <c r="AD67" s="687" t="str">
        <f t="shared" si="13"/>
        <v>-</v>
      </c>
      <c r="AF67" s="686" t="str">
        <f t="shared" ca="1" si="14"/>
        <v>NA</v>
      </c>
    </row>
    <row r="68" spans="1:32" x14ac:dyDescent="0.35">
      <c r="A68" s="551" t="str">
        <f t="shared" si="1"/>
        <v>H</v>
      </c>
      <c r="B68" s="393">
        <f>'Input - Freeways'!$B61</f>
        <v>57</v>
      </c>
      <c r="C68" s="377">
        <f>'Input - Freeways'!$C61</f>
        <v>0</v>
      </c>
      <c r="E68" s="766">
        <f t="shared" si="7"/>
        <v>0</v>
      </c>
      <c r="F68" s="267">
        <f>'Freeway Calcs'!K63</f>
        <v>0</v>
      </c>
      <c r="G68" s="267">
        <f>'Freeway Calcs'!L63</f>
        <v>0</v>
      </c>
      <c r="H68" s="940">
        <f>'Input - Freeways'!F61</f>
        <v>0</v>
      </c>
      <c r="I68" s="941"/>
      <c r="J68" s="942" t="str">
        <f ca="1">IF('Freeway Calcs'!$C$3="DCM",'Freeway Calcs'!N63,'Freeway Calcs'!P63)</f>
        <v>--</v>
      </c>
      <c r="K68" s="942"/>
      <c r="L68" s="942" t="str">
        <f t="shared" ca="1" si="2"/>
        <v>--</v>
      </c>
      <c r="M68" s="942"/>
      <c r="N68" s="943" t="str">
        <f t="shared" si="11"/>
        <v>-</v>
      </c>
      <c r="O68" s="943"/>
      <c r="Q68" s="264" t="str">
        <f ca="1">IF(J68&lt;&gt;0,IF('Freeway Calcs'!$C$3="DCM",'Freeway Calcs'!O63,'Freeway Calcs'!Q63),"-")</f>
        <v>--</v>
      </c>
      <c r="R68" s="264" t="str">
        <f ca="1">IF(J68&lt;&gt;0,IF('Freeway Calcs'!$C$3="DCM","",'Freeway Calcs'!R63),"-")</f>
        <v>--</v>
      </c>
      <c r="S68" s="547"/>
      <c r="T68" s="78" t="str">
        <f t="shared" si="12"/>
        <v>-</v>
      </c>
      <c r="U68" s="547"/>
      <c r="V68" s="687">
        <f ca="1">IF(H68="","-",IF(AND($J68&lt;&gt;0,$J68&lt;'Calibration Criteria'!$C$7),1,0))</f>
        <v>0</v>
      </c>
      <c r="W68" s="687">
        <f ca="1">IF(H68="","-",IF(AND($J68&gt;='Calibration Criteria'!$C$7,$J68&lt;'Calibration Criteria'!$C$8),1,0))</f>
        <v>0</v>
      </c>
      <c r="X68" s="687">
        <f ca="1">IF(H68="","-",IF(AND($J68&gt;='Calibration Criteria'!$C$8,$J68&lt;'Calibration Criteria'!$C$9),1,0))</f>
        <v>0</v>
      </c>
      <c r="Y68" s="687">
        <f ca="1">IF(H68="","-",IF(AND($J68&gt;='Calibration Criteria'!$C$10),1,0))</f>
        <v>1</v>
      </c>
      <c r="Z68" s="687" t="str">
        <f>IF($N68="-", "-", IF(AND($N68&lt;='Calibration Criteria'!$B$7,$N68&gt;=-'Calibration Criteria'!$B$7),1,0))</f>
        <v>-</v>
      </c>
      <c r="AA68" s="687" t="str">
        <f>IF($N68="-", "-",IF(AND($N68&lt;='Calibration Criteria'!$B$8,$N68&gt;=-'Calibration Criteria'!$B$8),1,0))</f>
        <v>-</v>
      </c>
      <c r="AB68" s="687" t="str">
        <f>IF($N68="-","-",IF(AND($N68&lt;='Calibration Criteria'!$B$9,$N68&gt;=-'Calibration Criteria'!$B$9),1,0))</f>
        <v>-</v>
      </c>
      <c r="AC68" s="687" t="str">
        <f>IF(N68="-", "-",IF(AND($N68&lt;='Calibration Criteria'!$B$10,$N68&gt;=-'Calibration Criteria'!$B$10,ABS(L68)&lt;&gt;H68),1,0))</f>
        <v>-</v>
      </c>
      <c r="AD68" s="687" t="str">
        <f t="shared" si="13"/>
        <v>-</v>
      </c>
      <c r="AF68" s="686" t="str">
        <f t="shared" ca="1" si="14"/>
        <v>NA</v>
      </c>
    </row>
    <row r="69" spans="1:32" x14ac:dyDescent="0.35">
      <c r="A69" s="551" t="str">
        <f t="shared" si="1"/>
        <v>H</v>
      </c>
      <c r="B69" s="393">
        <f>'Input - Freeways'!$B62</f>
        <v>58</v>
      </c>
      <c r="C69" s="377">
        <f>'Input - Freeways'!$C62</f>
        <v>0</v>
      </c>
      <c r="E69" s="766">
        <f t="shared" si="7"/>
        <v>0</v>
      </c>
      <c r="F69" s="267">
        <f>'Freeway Calcs'!K64</f>
        <v>0</v>
      </c>
      <c r="G69" s="267">
        <f>'Freeway Calcs'!L64</f>
        <v>0</v>
      </c>
      <c r="H69" s="940">
        <f>'Input - Freeways'!F62</f>
        <v>0</v>
      </c>
      <c r="I69" s="941"/>
      <c r="J69" s="942" t="str">
        <f ca="1">IF('Freeway Calcs'!$C$3="DCM",'Freeway Calcs'!N64,'Freeway Calcs'!P64)</f>
        <v>--</v>
      </c>
      <c r="K69" s="942"/>
      <c r="L69" s="942" t="str">
        <f t="shared" ca="1" si="2"/>
        <v>--</v>
      </c>
      <c r="M69" s="942"/>
      <c r="N69" s="943" t="str">
        <f t="shared" si="11"/>
        <v>-</v>
      </c>
      <c r="O69" s="943"/>
      <c r="Q69" s="264" t="str">
        <f ca="1">IF(J69&lt;&gt;0,IF('Freeway Calcs'!$C$3="DCM",'Freeway Calcs'!O64,'Freeway Calcs'!Q64),"-")</f>
        <v>--</v>
      </c>
      <c r="R69" s="264" t="str">
        <f ca="1">IF(J69&lt;&gt;0,IF('Freeway Calcs'!$C$3="DCM","",'Freeway Calcs'!R64),"-")</f>
        <v>--</v>
      </c>
      <c r="S69" s="547"/>
      <c r="T69" s="78" t="str">
        <f t="shared" si="12"/>
        <v>-</v>
      </c>
      <c r="U69" s="547"/>
      <c r="V69" s="687">
        <f ca="1">IF(H69="","-",IF(AND($J69&lt;&gt;0,$J69&lt;'Calibration Criteria'!$C$7),1,0))</f>
        <v>0</v>
      </c>
      <c r="W69" s="687">
        <f ca="1">IF(H69="","-",IF(AND($J69&gt;='Calibration Criteria'!$C$7,$J69&lt;'Calibration Criteria'!$C$8),1,0))</f>
        <v>0</v>
      </c>
      <c r="X69" s="687">
        <f ca="1">IF(H69="","-",IF(AND($J69&gt;='Calibration Criteria'!$C$8,$J69&lt;'Calibration Criteria'!$C$9),1,0))</f>
        <v>0</v>
      </c>
      <c r="Y69" s="687">
        <f ca="1">IF(H69="","-",IF(AND($J69&gt;='Calibration Criteria'!$C$10),1,0))</f>
        <v>1</v>
      </c>
      <c r="Z69" s="687" t="str">
        <f>IF($N69="-", "-", IF(AND($N69&lt;='Calibration Criteria'!$B$7,$N69&gt;=-'Calibration Criteria'!$B$7),1,0))</f>
        <v>-</v>
      </c>
      <c r="AA69" s="687" t="str">
        <f>IF($N69="-", "-",IF(AND($N69&lt;='Calibration Criteria'!$B$8,$N69&gt;=-'Calibration Criteria'!$B$8),1,0))</f>
        <v>-</v>
      </c>
      <c r="AB69" s="687" t="str">
        <f>IF($N69="-","-",IF(AND($N69&lt;='Calibration Criteria'!$B$9,$N69&gt;=-'Calibration Criteria'!$B$9),1,0))</f>
        <v>-</v>
      </c>
      <c r="AC69" s="687" t="str">
        <f>IF(N69="-", "-",IF(AND($N69&lt;='Calibration Criteria'!$B$10,$N69&gt;=-'Calibration Criteria'!$B$10,ABS(L69)&lt;&gt;H69),1,0))</f>
        <v>-</v>
      </c>
      <c r="AD69" s="687" t="str">
        <f t="shared" si="13"/>
        <v>-</v>
      </c>
      <c r="AF69" s="686" t="str">
        <f t="shared" ca="1" si="14"/>
        <v>NA</v>
      </c>
    </row>
    <row r="70" spans="1:32" x14ac:dyDescent="0.35">
      <c r="A70" s="551" t="str">
        <f t="shared" si="1"/>
        <v>H</v>
      </c>
      <c r="B70" s="393">
        <f>'Input - Freeways'!$B63</f>
        <v>59</v>
      </c>
      <c r="C70" s="377">
        <f>'Input - Freeways'!$C63</f>
        <v>0</v>
      </c>
      <c r="E70" s="766">
        <f t="shared" si="7"/>
        <v>0</v>
      </c>
      <c r="F70" s="267">
        <f>'Freeway Calcs'!K65</f>
        <v>0</v>
      </c>
      <c r="G70" s="267">
        <f>'Freeway Calcs'!L65</f>
        <v>0</v>
      </c>
      <c r="H70" s="940">
        <f>'Input - Freeways'!F63</f>
        <v>0</v>
      </c>
      <c r="I70" s="941"/>
      <c r="J70" s="942" t="str">
        <f ca="1">IF('Freeway Calcs'!$C$3="DCM",'Freeway Calcs'!N65,'Freeway Calcs'!P65)</f>
        <v>--</v>
      </c>
      <c r="K70" s="942"/>
      <c r="L70" s="942" t="str">
        <f t="shared" ca="1" si="2"/>
        <v>--</v>
      </c>
      <c r="M70" s="942"/>
      <c r="N70" s="943" t="str">
        <f t="shared" si="11"/>
        <v>-</v>
      </c>
      <c r="O70" s="943"/>
      <c r="Q70" s="264" t="str">
        <f ca="1">IF(J70&lt;&gt;0,IF('Freeway Calcs'!$C$3="DCM",'Freeway Calcs'!O65,'Freeway Calcs'!Q65),"-")</f>
        <v>--</v>
      </c>
      <c r="R70" s="264" t="str">
        <f ca="1">IF(J70&lt;&gt;0,IF('Freeway Calcs'!$C$3="DCM","",'Freeway Calcs'!R65),"-")</f>
        <v>--</v>
      </c>
      <c r="S70" s="547"/>
      <c r="T70" s="78" t="str">
        <f t="shared" si="12"/>
        <v>-</v>
      </c>
      <c r="U70" s="547"/>
      <c r="V70" s="687">
        <f ca="1">IF(H70="","-",IF(AND($J70&lt;&gt;0,$J70&lt;'Calibration Criteria'!$C$7),1,0))</f>
        <v>0</v>
      </c>
      <c r="W70" s="687">
        <f ca="1">IF(H70="","-",IF(AND($J70&gt;='Calibration Criteria'!$C$7,$J70&lt;'Calibration Criteria'!$C$8),1,0))</f>
        <v>0</v>
      </c>
      <c r="X70" s="687">
        <f ca="1">IF(H70="","-",IF(AND($J70&gt;='Calibration Criteria'!$C$8,$J70&lt;'Calibration Criteria'!$C$9),1,0))</f>
        <v>0</v>
      </c>
      <c r="Y70" s="687">
        <f ca="1">IF(H70="","-",IF(AND($J70&gt;='Calibration Criteria'!$C$10),1,0))</f>
        <v>1</v>
      </c>
      <c r="Z70" s="687" t="str">
        <f>IF($N70="-", "-", IF(AND($N70&lt;='Calibration Criteria'!$B$7,$N70&gt;=-'Calibration Criteria'!$B$7),1,0))</f>
        <v>-</v>
      </c>
      <c r="AA70" s="687" t="str">
        <f>IF($N70="-", "-",IF(AND($N70&lt;='Calibration Criteria'!$B$8,$N70&gt;=-'Calibration Criteria'!$B$8),1,0))</f>
        <v>-</v>
      </c>
      <c r="AB70" s="687" t="str">
        <f>IF($N70="-","-",IF(AND($N70&lt;='Calibration Criteria'!$B$9,$N70&gt;=-'Calibration Criteria'!$B$9),1,0))</f>
        <v>-</v>
      </c>
      <c r="AC70" s="687" t="str">
        <f>IF(N70="-", "-",IF(AND($N70&lt;='Calibration Criteria'!$B$10,$N70&gt;=-'Calibration Criteria'!$B$10,ABS(L70)&lt;&gt;H70),1,0))</f>
        <v>-</v>
      </c>
      <c r="AD70" s="687" t="str">
        <f t="shared" si="13"/>
        <v>-</v>
      </c>
      <c r="AF70" s="686" t="str">
        <f t="shared" ca="1" si="14"/>
        <v>NA</v>
      </c>
    </row>
    <row r="71" spans="1:32" x14ac:dyDescent="0.35">
      <c r="A71" s="551" t="str">
        <f t="shared" si="1"/>
        <v>H</v>
      </c>
      <c r="B71" s="393">
        <f>'Input - Freeways'!$B64</f>
        <v>60</v>
      </c>
      <c r="C71" s="377">
        <f>'Input - Freeways'!$C64</f>
        <v>0</v>
      </c>
      <c r="E71" s="766">
        <f t="shared" si="7"/>
        <v>0</v>
      </c>
      <c r="F71" s="267">
        <f>'Freeway Calcs'!K66</f>
        <v>0</v>
      </c>
      <c r="G71" s="267">
        <f>'Freeway Calcs'!L66</f>
        <v>0</v>
      </c>
      <c r="H71" s="940">
        <f>'Input - Freeways'!F64</f>
        <v>0</v>
      </c>
      <c r="I71" s="941"/>
      <c r="J71" s="942" t="str">
        <f ca="1">IF('Freeway Calcs'!$C$3="DCM",'Freeway Calcs'!N66,'Freeway Calcs'!P66)</f>
        <v>--</v>
      </c>
      <c r="K71" s="942"/>
      <c r="L71" s="942" t="str">
        <f t="shared" ca="1" si="2"/>
        <v>--</v>
      </c>
      <c r="M71" s="942"/>
      <c r="N71" s="943" t="str">
        <f t="shared" si="11"/>
        <v>-</v>
      </c>
      <c r="O71" s="943"/>
      <c r="Q71" s="264" t="str">
        <f ca="1">IF(J71&lt;&gt;0,IF('Freeway Calcs'!$C$3="DCM",'Freeway Calcs'!O66,'Freeway Calcs'!Q66),"-")</f>
        <v>--</v>
      </c>
      <c r="R71" s="264" t="str">
        <f ca="1">IF(J71&lt;&gt;0,IF('Freeway Calcs'!$C$3="DCM","",'Freeway Calcs'!R66),"-")</f>
        <v>--</v>
      </c>
      <c r="S71" s="547"/>
      <c r="T71" s="78" t="str">
        <f t="shared" si="12"/>
        <v>-</v>
      </c>
      <c r="U71" s="547"/>
      <c r="V71" s="687">
        <f ca="1">IF(H71="","-",IF(AND($J71&lt;&gt;0,$J71&lt;'Calibration Criteria'!$C$7),1,0))</f>
        <v>0</v>
      </c>
      <c r="W71" s="687">
        <f ca="1">IF(H71="","-",IF(AND($J71&gt;='Calibration Criteria'!$C$7,$J71&lt;'Calibration Criteria'!$C$8),1,0))</f>
        <v>0</v>
      </c>
      <c r="X71" s="687">
        <f ca="1">IF(H71="","-",IF(AND($J71&gt;='Calibration Criteria'!$C$8,$J71&lt;'Calibration Criteria'!$C$9),1,0))</f>
        <v>0</v>
      </c>
      <c r="Y71" s="687">
        <f ca="1">IF(H71="","-",IF(AND($J71&gt;='Calibration Criteria'!$C$10),1,0))</f>
        <v>1</v>
      </c>
      <c r="Z71" s="687" t="str">
        <f>IF($N71="-", "-", IF(AND($N71&lt;='Calibration Criteria'!$B$7,$N71&gt;=-'Calibration Criteria'!$B$7),1,0))</f>
        <v>-</v>
      </c>
      <c r="AA71" s="687" t="str">
        <f>IF($N71="-", "-",IF(AND($N71&lt;='Calibration Criteria'!$B$8,$N71&gt;=-'Calibration Criteria'!$B$8),1,0))</f>
        <v>-</v>
      </c>
      <c r="AB71" s="687" t="str">
        <f>IF($N71="-","-",IF(AND($N71&lt;='Calibration Criteria'!$B$9,$N71&gt;=-'Calibration Criteria'!$B$9),1,0))</f>
        <v>-</v>
      </c>
      <c r="AC71" s="687" t="str">
        <f>IF(N71="-", "-",IF(AND($N71&lt;='Calibration Criteria'!$B$10,$N71&gt;=-'Calibration Criteria'!$B$10,ABS(L71)&lt;&gt;H71),1,0))</f>
        <v>-</v>
      </c>
      <c r="AD71" s="687" t="str">
        <f t="shared" si="13"/>
        <v>-</v>
      </c>
      <c r="AF71" s="686" t="str">
        <f t="shared" ca="1" si="14"/>
        <v>NA</v>
      </c>
    </row>
    <row r="72" spans="1:32" x14ac:dyDescent="0.35">
      <c r="A72" s="551" t="str">
        <f t="shared" si="1"/>
        <v>H</v>
      </c>
      <c r="B72" s="393">
        <f>'Input - Freeways'!$B65</f>
        <v>61</v>
      </c>
      <c r="C72" s="377">
        <f>'Input - Freeways'!$C65</f>
        <v>0</v>
      </c>
      <c r="E72" s="766">
        <f t="shared" si="7"/>
        <v>0</v>
      </c>
      <c r="F72" s="267">
        <f>'Freeway Calcs'!K67</f>
        <v>0</v>
      </c>
      <c r="G72" s="267">
        <f>'Freeway Calcs'!L67</f>
        <v>0</v>
      </c>
      <c r="H72" s="940">
        <f>'Input - Freeways'!F65</f>
        <v>0</v>
      </c>
      <c r="I72" s="941"/>
      <c r="J72" s="942" t="str">
        <f ca="1">IF('Freeway Calcs'!$C$3="DCM",'Freeway Calcs'!N67,'Freeway Calcs'!P67)</f>
        <v>--</v>
      </c>
      <c r="K72" s="942"/>
      <c r="L72" s="942" t="str">
        <f t="shared" ca="1" si="2"/>
        <v>--</v>
      </c>
      <c r="M72" s="942"/>
      <c r="N72" s="943" t="str">
        <f t="shared" si="11"/>
        <v>-</v>
      </c>
      <c r="O72" s="943"/>
      <c r="Q72" s="264" t="str">
        <f ca="1">IF(J72&lt;&gt;0,IF('Freeway Calcs'!$C$3="DCM",'Freeway Calcs'!O67,'Freeway Calcs'!Q67),"-")</f>
        <v>--</v>
      </c>
      <c r="R72" s="264" t="str">
        <f ca="1">IF(J72&lt;&gt;0,IF('Freeway Calcs'!$C$3="DCM","",'Freeway Calcs'!R67),"-")</f>
        <v>--</v>
      </c>
      <c r="S72" s="547"/>
      <c r="T72" s="78" t="str">
        <f t="shared" si="12"/>
        <v>-</v>
      </c>
      <c r="U72" s="547"/>
      <c r="V72" s="687">
        <f ca="1">IF(H72="","-",IF(AND($J72&lt;&gt;0,$J72&lt;'Calibration Criteria'!$C$7),1,0))</f>
        <v>0</v>
      </c>
      <c r="W72" s="687">
        <f ca="1">IF(H72="","-",IF(AND($J72&gt;='Calibration Criteria'!$C$7,$J72&lt;'Calibration Criteria'!$C$8),1,0))</f>
        <v>0</v>
      </c>
      <c r="X72" s="687">
        <f ca="1">IF(H72="","-",IF(AND($J72&gt;='Calibration Criteria'!$C$8,$J72&lt;'Calibration Criteria'!$C$9),1,0))</f>
        <v>0</v>
      </c>
      <c r="Y72" s="687">
        <f ca="1">IF(H72="","-",IF(AND($J72&gt;='Calibration Criteria'!$C$10),1,0))</f>
        <v>1</v>
      </c>
      <c r="Z72" s="687" t="str">
        <f>IF($N72="-", "-", IF(AND($N72&lt;='Calibration Criteria'!$B$7,$N72&gt;=-'Calibration Criteria'!$B$7),1,0))</f>
        <v>-</v>
      </c>
      <c r="AA72" s="687" t="str">
        <f>IF($N72="-", "-",IF(AND($N72&lt;='Calibration Criteria'!$B$8,$N72&gt;=-'Calibration Criteria'!$B$8),1,0))</f>
        <v>-</v>
      </c>
      <c r="AB72" s="687" t="str">
        <f>IF($N72="-","-",IF(AND($N72&lt;='Calibration Criteria'!$B$9,$N72&gt;=-'Calibration Criteria'!$B$9),1,0))</f>
        <v>-</v>
      </c>
      <c r="AC72" s="687" t="str">
        <f>IF(N72="-", "-",IF(AND($N72&lt;='Calibration Criteria'!$B$10,$N72&gt;=-'Calibration Criteria'!$B$10,ABS(L72)&lt;&gt;H72),1,0))</f>
        <v>-</v>
      </c>
      <c r="AD72" s="687" t="str">
        <f t="shared" si="13"/>
        <v>-</v>
      </c>
      <c r="AF72" s="686" t="str">
        <f t="shared" ca="1" si="14"/>
        <v>NA</v>
      </c>
    </row>
    <row r="73" spans="1:32" x14ac:dyDescent="0.35">
      <c r="A73" s="551" t="str">
        <f t="shared" si="1"/>
        <v>H</v>
      </c>
      <c r="B73" s="393">
        <f>'Input - Freeways'!$B66</f>
        <v>62</v>
      </c>
      <c r="C73" s="377">
        <f>'Input - Freeways'!$C66</f>
        <v>0</v>
      </c>
      <c r="E73" s="766">
        <f t="shared" si="7"/>
        <v>0</v>
      </c>
      <c r="F73" s="267">
        <f>'Freeway Calcs'!K68</f>
        <v>0</v>
      </c>
      <c r="G73" s="267">
        <f>'Freeway Calcs'!L68</f>
        <v>0</v>
      </c>
      <c r="H73" s="940">
        <f>'Input - Freeways'!F66</f>
        <v>0</v>
      </c>
      <c r="I73" s="941"/>
      <c r="J73" s="942" t="str">
        <f ca="1">IF('Freeway Calcs'!$C$3="DCM",'Freeway Calcs'!N68,'Freeway Calcs'!P68)</f>
        <v>--</v>
      </c>
      <c r="K73" s="942"/>
      <c r="L73" s="942" t="str">
        <f t="shared" ca="1" si="2"/>
        <v>--</v>
      </c>
      <c r="M73" s="942"/>
      <c r="N73" s="943" t="str">
        <f t="shared" si="11"/>
        <v>-</v>
      </c>
      <c r="O73" s="943"/>
      <c r="Q73" s="264" t="str">
        <f ca="1">IF(J73&lt;&gt;0,IF('Freeway Calcs'!$C$3="DCM",'Freeway Calcs'!O68,'Freeway Calcs'!Q68),"-")</f>
        <v>--</v>
      </c>
      <c r="R73" s="264" t="str">
        <f ca="1">IF(J73&lt;&gt;0,IF('Freeway Calcs'!$C$3="DCM","",'Freeway Calcs'!R68),"-")</f>
        <v>--</v>
      </c>
      <c r="S73" s="547"/>
      <c r="T73" s="78" t="str">
        <f t="shared" si="12"/>
        <v>-</v>
      </c>
      <c r="U73" s="547"/>
      <c r="V73" s="687">
        <f ca="1">IF(H73="","-",IF(AND($J73&lt;&gt;0,$J73&lt;'Calibration Criteria'!$C$7),1,0))</f>
        <v>0</v>
      </c>
      <c r="W73" s="687">
        <f ca="1">IF(H73="","-",IF(AND($J73&gt;='Calibration Criteria'!$C$7,$J73&lt;'Calibration Criteria'!$C$8),1,0))</f>
        <v>0</v>
      </c>
      <c r="X73" s="687">
        <f ca="1">IF(H73="","-",IF(AND($J73&gt;='Calibration Criteria'!$C$8,$J73&lt;'Calibration Criteria'!$C$9),1,0))</f>
        <v>0</v>
      </c>
      <c r="Y73" s="687">
        <f ca="1">IF(H73="","-",IF(AND($J73&gt;='Calibration Criteria'!$C$10),1,0))</f>
        <v>1</v>
      </c>
      <c r="Z73" s="687" t="str">
        <f>IF($N73="-", "-", IF(AND($N73&lt;='Calibration Criteria'!$B$7,$N73&gt;=-'Calibration Criteria'!$B$7),1,0))</f>
        <v>-</v>
      </c>
      <c r="AA73" s="687" t="str">
        <f>IF($N73="-", "-",IF(AND($N73&lt;='Calibration Criteria'!$B$8,$N73&gt;=-'Calibration Criteria'!$B$8),1,0))</f>
        <v>-</v>
      </c>
      <c r="AB73" s="687" t="str">
        <f>IF($N73="-","-",IF(AND($N73&lt;='Calibration Criteria'!$B$9,$N73&gt;=-'Calibration Criteria'!$B$9),1,0))</f>
        <v>-</v>
      </c>
      <c r="AC73" s="687" t="str">
        <f>IF(N73="-", "-",IF(AND($N73&lt;='Calibration Criteria'!$B$10,$N73&gt;=-'Calibration Criteria'!$B$10,ABS(L73)&lt;&gt;H73),1,0))</f>
        <v>-</v>
      </c>
      <c r="AD73" s="687" t="str">
        <f t="shared" si="13"/>
        <v>-</v>
      </c>
      <c r="AF73" s="686" t="str">
        <f t="shared" ca="1" si="14"/>
        <v>NA</v>
      </c>
    </row>
    <row r="74" spans="1:32" x14ac:dyDescent="0.35">
      <c r="A74" s="551" t="str">
        <f t="shared" si="1"/>
        <v>H</v>
      </c>
      <c r="B74" s="393">
        <f>'Input - Freeways'!$B67</f>
        <v>63</v>
      </c>
      <c r="C74" s="377">
        <f>'Input - Freeways'!$C67</f>
        <v>0</v>
      </c>
      <c r="E74" s="766">
        <f t="shared" si="7"/>
        <v>0</v>
      </c>
      <c r="F74" s="267">
        <f>'Freeway Calcs'!K69</f>
        <v>0</v>
      </c>
      <c r="G74" s="267">
        <f>'Freeway Calcs'!L69</f>
        <v>0</v>
      </c>
      <c r="H74" s="940">
        <f>'Input - Freeways'!F67</f>
        <v>0</v>
      </c>
      <c r="I74" s="941"/>
      <c r="J74" s="942" t="str">
        <f ca="1">IF('Freeway Calcs'!$C$3="DCM",'Freeway Calcs'!N69,'Freeway Calcs'!P69)</f>
        <v>--</v>
      </c>
      <c r="K74" s="942"/>
      <c r="L74" s="942" t="str">
        <f t="shared" ca="1" si="2"/>
        <v>--</v>
      </c>
      <c r="M74" s="942"/>
      <c r="N74" s="943" t="str">
        <f t="shared" si="11"/>
        <v>-</v>
      </c>
      <c r="O74" s="943"/>
      <c r="Q74" s="264" t="str">
        <f ca="1">IF(J74&lt;&gt;0,IF('Freeway Calcs'!$C$3="DCM",'Freeway Calcs'!O69,'Freeway Calcs'!Q69),"-")</f>
        <v>--</v>
      </c>
      <c r="R74" s="264" t="str">
        <f ca="1">IF(J74&lt;&gt;0,IF('Freeway Calcs'!$C$3="DCM","",'Freeway Calcs'!R69),"-")</f>
        <v>--</v>
      </c>
      <c r="S74" s="547"/>
      <c r="T74" s="78" t="str">
        <f t="shared" si="12"/>
        <v>-</v>
      </c>
      <c r="U74" s="547"/>
      <c r="V74" s="687">
        <f ca="1">IF(H74="","-",IF(AND($J74&lt;&gt;0,$J74&lt;'Calibration Criteria'!$C$7),1,0))</f>
        <v>0</v>
      </c>
      <c r="W74" s="687">
        <f ca="1">IF(H74="","-",IF(AND($J74&gt;='Calibration Criteria'!$C$7,$J74&lt;'Calibration Criteria'!$C$8),1,0))</f>
        <v>0</v>
      </c>
      <c r="X74" s="687">
        <f ca="1">IF(H74="","-",IF(AND($J74&gt;='Calibration Criteria'!$C$8,$J74&lt;'Calibration Criteria'!$C$9),1,0))</f>
        <v>0</v>
      </c>
      <c r="Y74" s="687">
        <f ca="1">IF(H74="","-",IF(AND($J74&gt;='Calibration Criteria'!$C$10),1,0))</f>
        <v>1</v>
      </c>
      <c r="Z74" s="687" t="str">
        <f>IF($N74="-", "-", IF(AND($N74&lt;='Calibration Criteria'!$B$7,$N74&gt;=-'Calibration Criteria'!$B$7),1,0))</f>
        <v>-</v>
      </c>
      <c r="AA74" s="687" t="str">
        <f>IF($N74="-", "-",IF(AND($N74&lt;='Calibration Criteria'!$B$8,$N74&gt;=-'Calibration Criteria'!$B$8),1,0))</f>
        <v>-</v>
      </c>
      <c r="AB74" s="687" t="str">
        <f>IF($N74="-","-",IF(AND($N74&lt;='Calibration Criteria'!$B$9,$N74&gt;=-'Calibration Criteria'!$B$9),1,0))</f>
        <v>-</v>
      </c>
      <c r="AC74" s="687" t="str">
        <f>IF(N74="-", "-",IF(AND($N74&lt;='Calibration Criteria'!$B$10,$N74&gt;=-'Calibration Criteria'!$B$10,ABS(L74)&lt;&gt;H74),1,0))</f>
        <v>-</v>
      </c>
      <c r="AD74" s="687" t="str">
        <f t="shared" si="13"/>
        <v>-</v>
      </c>
      <c r="AF74" s="686" t="str">
        <f t="shared" ca="1" si="14"/>
        <v>NA</v>
      </c>
    </row>
    <row r="75" spans="1:32" x14ac:dyDescent="0.35">
      <c r="A75" s="551" t="str">
        <f t="shared" si="1"/>
        <v>H</v>
      </c>
      <c r="B75" s="393">
        <f>'Input - Freeways'!$B68</f>
        <v>64</v>
      </c>
      <c r="C75" s="377">
        <f>'Input - Freeways'!$C68</f>
        <v>0</v>
      </c>
      <c r="E75" s="766">
        <f t="shared" si="7"/>
        <v>0</v>
      </c>
      <c r="F75" s="267">
        <f>'Freeway Calcs'!K70</f>
        <v>0</v>
      </c>
      <c r="G75" s="267">
        <f>'Freeway Calcs'!L70</f>
        <v>0</v>
      </c>
      <c r="H75" s="940">
        <f>'Input - Freeways'!F68</f>
        <v>0</v>
      </c>
      <c r="I75" s="941"/>
      <c r="J75" s="942" t="str">
        <f ca="1">IF('Freeway Calcs'!$C$3="DCM",'Freeway Calcs'!N70,'Freeway Calcs'!P70)</f>
        <v>--</v>
      </c>
      <c r="K75" s="942"/>
      <c r="L75" s="942" t="str">
        <f t="shared" ca="1" si="2"/>
        <v>--</v>
      </c>
      <c r="M75" s="942"/>
      <c r="N75" s="943" t="str">
        <f t="shared" si="11"/>
        <v>-</v>
      </c>
      <c r="O75" s="943"/>
      <c r="Q75" s="264" t="str">
        <f ca="1">IF(J75&lt;&gt;0,IF('Freeway Calcs'!$C$3="DCM",'Freeway Calcs'!O70,'Freeway Calcs'!Q70),"-")</f>
        <v>--</v>
      </c>
      <c r="R75" s="264" t="str">
        <f ca="1">IF(J75&lt;&gt;0,IF('Freeway Calcs'!$C$3="DCM","",'Freeway Calcs'!R70),"-")</f>
        <v>--</v>
      </c>
      <c r="S75" s="547"/>
      <c r="T75" s="78" t="str">
        <f t="shared" si="12"/>
        <v>-</v>
      </c>
      <c r="U75" s="547"/>
      <c r="V75" s="687">
        <f ca="1">IF(H75="","-",IF(AND($J75&lt;&gt;0,$J75&lt;'Calibration Criteria'!$C$7),1,0))</f>
        <v>0</v>
      </c>
      <c r="W75" s="687">
        <f ca="1">IF(H75="","-",IF(AND($J75&gt;='Calibration Criteria'!$C$7,$J75&lt;'Calibration Criteria'!$C$8),1,0))</f>
        <v>0</v>
      </c>
      <c r="X75" s="687">
        <f ca="1">IF(H75="","-",IF(AND($J75&gt;='Calibration Criteria'!$C$8,$J75&lt;'Calibration Criteria'!$C$9),1,0))</f>
        <v>0</v>
      </c>
      <c r="Y75" s="687">
        <f ca="1">IF(H75="","-",IF(AND($J75&gt;='Calibration Criteria'!$C$10),1,0))</f>
        <v>1</v>
      </c>
      <c r="Z75" s="687" t="str">
        <f>IF($N75="-", "-", IF(AND($N75&lt;='Calibration Criteria'!$B$7,$N75&gt;=-'Calibration Criteria'!$B$7),1,0))</f>
        <v>-</v>
      </c>
      <c r="AA75" s="687" t="str">
        <f>IF($N75="-", "-",IF(AND($N75&lt;='Calibration Criteria'!$B$8,$N75&gt;=-'Calibration Criteria'!$B$8),1,0))</f>
        <v>-</v>
      </c>
      <c r="AB75" s="687" t="str">
        <f>IF($N75="-","-",IF(AND($N75&lt;='Calibration Criteria'!$B$9,$N75&gt;=-'Calibration Criteria'!$B$9),1,0))</f>
        <v>-</v>
      </c>
      <c r="AC75" s="687" t="str">
        <f>IF(N75="-", "-",IF(AND($N75&lt;='Calibration Criteria'!$B$10,$N75&gt;=-'Calibration Criteria'!$B$10,ABS(L75)&lt;&gt;H75),1,0))</f>
        <v>-</v>
      </c>
      <c r="AD75" s="687" t="str">
        <f t="shared" si="13"/>
        <v>-</v>
      </c>
      <c r="AF75" s="686" t="str">
        <f t="shared" ca="1" si="14"/>
        <v>NA</v>
      </c>
    </row>
    <row r="76" spans="1:32" x14ac:dyDescent="0.35">
      <c r="A76" s="551" t="str">
        <f t="shared" si="1"/>
        <v>H</v>
      </c>
      <c r="B76" s="393">
        <f>'Input - Freeways'!$B69</f>
        <v>65</v>
      </c>
      <c r="C76" s="377">
        <f>'Input - Freeways'!$C69</f>
        <v>0</v>
      </c>
      <c r="E76" s="766">
        <f t="shared" si="7"/>
        <v>0</v>
      </c>
      <c r="F76" s="267">
        <f>'Freeway Calcs'!K71</f>
        <v>0</v>
      </c>
      <c r="G76" s="267">
        <f>'Freeway Calcs'!L71</f>
        <v>0</v>
      </c>
      <c r="H76" s="940">
        <f>'Input - Freeways'!F69</f>
        <v>0</v>
      </c>
      <c r="I76" s="941"/>
      <c r="J76" s="942" t="str">
        <f ca="1">IF('Freeway Calcs'!$C$3="DCM",'Freeway Calcs'!N71,'Freeway Calcs'!P71)</f>
        <v>--</v>
      </c>
      <c r="K76" s="942"/>
      <c r="L76" s="942" t="str">
        <f t="shared" ca="1" si="2"/>
        <v>--</v>
      </c>
      <c r="M76" s="942"/>
      <c r="N76" s="943" t="str">
        <f t="shared" si="11"/>
        <v>-</v>
      </c>
      <c r="O76" s="943"/>
      <c r="Q76" s="264" t="str">
        <f ca="1">IF(J76&lt;&gt;0,IF('Freeway Calcs'!$C$3="DCM",'Freeway Calcs'!O71,'Freeway Calcs'!Q71),"-")</f>
        <v>--</v>
      </c>
      <c r="R76" s="264" t="str">
        <f ca="1">IF(J76&lt;&gt;0,IF('Freeway Calcs'!$C$3="DCM","",'Freeway Calcs'!R71),"-")</f>
        <v>--</v>
      </c>
      <c r="S76" s="547"/>
      <c r="T76" s="78" t="str">
        <f t="shared" si="12"/>
        <v>-</v>
      </c>
      <c r="U76" s="547"/>
      <c r="V76" s="687">
        <f ca="1">IF(H76="","-",IF(AND($J76&lt;&gt;0,$J76&lt;'Calibration Criteria'!$C$7),1,0))</f>
        <v>0</v>
      </c>
      <c r="W76" s="687">
        <f ca="1">IF(H76="","-",IF(AND($J76&gt;='Calibration Criteria'!$C$7,$J76&lt;'Calibration Criteria'!$C$8),1,0))</f>
        <v>0</v>
      </c>
      <c r="X76" s="687">
        <f ca="1">IF(H76="","-",IF(AND($J76&gt;='Calibration Criteria'!$C$8,$J76&lt;'Calibration Criteria'!$C$9),1,0))</f>
        <v>0</v>
      </c>
      <c r="Y76" s="687">
        <f ca="1">IF(H76="","-",IF(AND($J76&gt;='Calibration Criteria'!$C$10),1,0))</f>
        <v>1</v>
      </c>
      <c r="Z76" s="687" t="str">
        <f>IF($N76="-", "-", IF(AND($N76&lt;='Calibration Criteria'!$B$7,$N76&gt;=-'Calibration Criteria'!$B$7),1,0))</f>
        <v>-</v>
      </c>
      <c r="AA76" s="687" t="str">
        <f>IF($N76="-", "-",IF(AND($N76&lt;='Calibration Criteria'!$B$8,$N76&gt;=-'Calibration Criteria'!$B$8),1,0))</f>
        <v>-</v>
      </c>
      <c r="AB76" s="687" t="str">
        <f>IF($N76="-","-",IF(AND($N76&lt;='Calibration Criteria'!$B$9,$N76&gt;=-'Calibration Criteria'!$B$9),1,0))</f>
        <v>-</v>
      </c>
      <c r="AC76" s="687" t="str">
        <f>IF(N76="-", "-",IF(AND($N76&lt;='Calibration Criteria'!$B$10,$N76&gt;=-'Calibration Criteria'!$B$10,ABS(L76)&lt;&gt;H76),1,0))</f>
        <v>-</v>
      </c>
      <c r="AD76" s="687" t="str">
        <f t="shared" si="13"/>
        <v>-</v>
      </c>
      <c r="AF76" s="686" t="str">
        <f t="shared" ca="1" si="14"/>
        <v>NA</v>
      </c>
    </row>
    <row r="77" spans="1:32" x14ac:dyDescent="0.35">
      <c r="A77" s="551" t="str">
        <f t="shared" ref="A77:A85" si="15">IF(C77=0, "H","")</f>
        <v>H</v>
      </c>
      <c r="B77" s="393">
        <f>'Input - Freeways'!$B70</f>
        <v>66</v>
      </c>
      <c r="C77" s="377">
        <f>'Input - Freeways'!$C70</f>
        <v>0</v>
      </c>
      <c r="E77" s="766">
        <f t="shared" si="7"/>
        <v>0</v>
      </c>
      <c r="F77" s="267">
        <f>'Freeway Calcs'!K72</f>
        <v>0</v>
      </c>
      <c r="G77" s="267">
        <f>'Freeway Calcs'!L72</f>
        <v>0</v>
      </c>
      <c r="H77" s="940">
        <f>'Input - Freeways'!F70</f>
        <v>0</v>
      </c>
      <c r="I77" s="941"/>
      <c r="J77" s="942" t="str">
        <f ca="1">IF('Freeway Calcs'!$C$3="DCM",'Freeway Calcs'!N72,'Freeway Calcs'!P72)</f>
        <v>--</v>
      </c>
      <c r="K77" s="942"/>
      <c r="L77" s="942" t="str">
        <f t="shared" ref="L77:L85" ca="1" si="16">IFERROR(IF(H77="", "", J77-H77),"--")</f>
        <v>--</v>
      </c>
      <c r="M77" s="942"/>
      <c r="N77" s="943" t="str">
        <f t="shared" si="11"/>
        <v>-</v>
      </c>
      <c r="O77" s="943"/>
      <c r="Q77" s="264" t="str">
        <f ca="1">IF(J77&lt;&gt;0,IF('Freeway Calcs'!$C$3="DCM",'Freeway Calcs'!O72,'Freeway Calcs'!Q72),"-")</f>
        <v>--</v>
      </c>
      <c r="R77" s="264" t="str">
        <f ca="1">IF(J77&lt;&gt;0,IF('Freeway Calcs'!$C$3="DCM","",'Freeway Calcs'!R72),"-")</f>
        <v>--</v>
      </c>
      <c r="S77" s="547"/>
      <c r="T77" s="78" t="str">
        <f t="shared" si="12"/>
        <v>-</v>
      </c>
      <c r="U77" s="547"/>
      <c r="V77" s="687">
        <f ca="1">IF(H77="","-",IF(AND($J77&lt;&gt;0,$J77&lt;'Calibration Criteria'!$C$7),1,0))</f>
        <v>0</v>
      </c>
      <c r="W77" s="687">
        <f ca="1">IF(H77="","-",IF(AND($J77&gt;='Calibration Criteria'!$C$7,$J77&lt;'Calibration Criteria'!$C$8),1,0))</f>
        <v>0</v>
      </c>
      <c r="X77" s="687">
        <f ca="1">IF(H77="","-",IF(AND($J77&gt;='Calibration Criteria'!$C$8,$J77&lt;'Calibration Criteria'!$C$9),1,0))</f>
        <v>0</v>
      </c>
      <c r="Y77" s="687">
        <f ca="1">IF(H77="","-",IF(AND($J77&gt;='Calibration Criteria'!$C$10),1,0))</f>
        <v>1</v>
      </c>
      <c r="Z77" s="687" t="str">
        <f>IF($N77="-", "-", IF(AND($N77&lt;='Calibration Criteria'!$B$7,$N77&gt;=-'Calibration Criteria'!$B$7),1,0))</f>
        <v>-</v>
      </c>
      <c r="AA77" s="687" t="str">
        <f>IF($N77="-", "-",IF(AND($N77&lt;='Calibration Criteria'!$B$8,$N77&gt;=-'Calibration Criteria'!$B$8),1,0))</f>
        <v>-</v>
      </c>
      <c r="AB77" s="687" t="str">
        <f>IF($N77="-","-",IF(AND($N77&lt;='Calibration Criteria'!$B$9,$N77&gt;=-'Calibration Criteria'!$B$9),1,0))</f>
        <v>-</v>
      </c>
      <c r="AC77" s="687" t="str">
        <f>IF(N77="-", "-",IF(AND($N77&lt;='Calibration Criteria'!$B$10,$N77&gt;=-'Calibration Criteria'!$B$10,ABS(L77)&lt;&gt;H77),1,0))</f>
        <v>-</v>
      </c>
      <c r="AD77" s="687" t="str">
        <f t="shared" si="13"/>
        <v>-</v>
      </c>
      <c r="AF77" s="686" t="str">
        <f t="shared" ca="1" si="14"/>
        <v>NA</v>
      </c>
    </row>
    <row r="78" spans="1:32" x14ac:dyDescent="0.35">
      <c r="A78" s="551" t="str">
        <f t="shared" si="15"/>
        <v>H</v>
      </c>
      <c r="B78" s="393">
        <f>'Input - Freeways'!$B71</f>
        <v>67</v>
      </c>
      <c r="C78" s="377">
        <f>'Input - Freeways'!$C71</f>
        <v>0</v>
      </c>
      <c r="E78" s="766">
        <f t="shared" si="7"/>
        <v>0</v>
      </c>
      <c r="F78" s="267">
        <f>'Freeway Calcs'!K73</f>
        <v>0</v>
      </c>
      <c r="G78" s="267">
        <f>'Freeway Calcs'!L73</f>
        <v>0</v>
      </c>
      <c r="H78" s="940">
        <f>'Input - Freeways'!F71</f>
        <v>0</v>
      </c>
      <c r="I78" s="941"/>
      <c r="J78" s="942" t="str">
        <f ca="1">IF('Freeway Calcs'!$C$3="DCM",'Freeway Calcs'!N73,'Freeway Calcs'!P73)</f>
        <v>--</v>
      </c>
      <c r="K78" s="942"/>
      <c r="L78" s="942" t="str">
        <f t="shared" ca="1" si="16"/>
        <v>--</v>
      </c>
      <c r="M78" s="942"/>
      <c r="N78" s="943" t="str">
        <f t="shared" si="11"/>
        <v>-</v>
      </c>
      <c r="O78" s="943"/>
      <c r="Q78" s="264" t="str">
        <f ca="1">IF(J78&lt;&gt;0,IF('Freeway Calcs'!$C$3="DCM",'Freeway Calcs'!O73,'Freeway Calcs'!Q73),"-")</f>
        <v>--</v>
      </c>
      <c r="R78" s="264" t="str">
        <f ca="1">IF(J78&lt;&gt;0,IF('Freeway Calcs'!$C$3="DCM","",'Freeway Calcs'!R73),"-")</f>
        <v>--</v>
      </c>
      <c r="S78" s="547"/>
      <c r="T78" s="78" t="str">
        <f t="shared" si="12"/>
        <v>-</v>
      </c>
      <c r="U78" s="547"/>
      <c r="V78" s="687">
        <f ca="1">IF(H78="","-",IF(AND($J78&lt;&gt;0,$J78&lt;'Calibration Criteria'!$C$7),1,0))</f>
        <v>0</v>
      </c>
      <c r="W78" s="687">
        <f ca="1">IF(H78="","-",IF(AND($J78&gt;='Calibration Criteria'!$C$7,$J78&lt;'Calibration Criteria'!$C$8),1,0))</f>
        <v>0</v>
      </c>
      <c r="X78" s="687">
        <f ca="1">IF(H78="","-",IF(AND($J78&gt;='Calibration Criteria'!$C$8,$J78&lt;'Calibration Criteria'!$C$9),1,0))</f>
        <v>0</v>
      </c>
      <c r="Y78" s="687">
        <f ca="1">IF(H78="","-",IF(AND($J78&gt;='Calibration Criteria'!$C$10),1,0))</f>
        <v>1</v>
      </c>
      <c r="Z78" s="687" t="str">
        <f>IF($N78="-", "-", IF(AND($N78&lt;='Calibration Criteria'!$B$7,$N78&gt;=-'Calibration Criteria'!$B$7),1,0))</f>
        <v>-</v>
      </c>
      <c r="AA78" s="687" t="str">
        <f>IF($N78="-", "-",IF(AND($N78&lt;='Calibration Criteria'!$B$8,$N78&gt;=-'Calibration Criteria'!$B$8),1,0))</f>
        <v>-</v>
      </c>
      <c r="AB78" s="687" t="str">
        <f>IF($N78="-","-",IF(AND($N78&lt;='Calibration Criteria'!$B$9,$N78&gt;=-'Calibration Criteria'!$B$9),1,0))</f>
        <v>-</v>
      </c>
      <c r="AC78" s="687" t="str">
        <f>IF(N78="-", "-",IF(AND($N78&lt;='Calibration Criteria'!$B$10,$N78&gt;=-'Calibration Criteria'!$B$10,ABS(L78)&lt;&gt;H78),1,0))</f>
        <v>-</v>
      </c>
      <c r="AD78" s="687" t="str">
        <f t="shared" si="13"/>
        <v>-</v>
      </c>
      <c r="AF78" s="686" t="str">
        <f t="shared" ca="1" si="14"/>
        <v>NA</v>
      </c>
    </row>
    <row r="79" spans="1:32" x14ac:dyDescent="0.35">
      <c r="A79" s="551" t="str">
        <f t="shared" si="15"/>
        <v>H</v>
      </c>
      <c r="B79" s="393">
        <f>'Input - Freeways'!$B72</f>
        <v>68</v>
      </c>
      <c r="C79" s="377">
        <f>'Input - Freeways'!$C72</f>
        <v>0</v>
      </c>
      <c r="E79" s="766">
        <f t="shared" si="7"/>
        <v>0</v>
      </c>
      <c r="F79" s="267">
        <f>'Freeway Calcs'!K74</f>
        <v>0</v>
      </c>
      <c r="G79" s="267">
        <f>'Freeway Calcs'!L74</f>
        <v>0</v>
      </c>
      <c r="H79" s="940">
        <f>'Input - Freeways'!F72</f>
        <v>0</v>
      </c>
      <c r="I79" s="941"/>
      <c r="J79" s="942" t="str">
        <f ca="1">IF('Freeway Calcs'!$C$3="DCM",'Freeway Calcs'!N74,'Freeway Calcs'!P74)</f>
        <v>--</v>
      </c>
      <c r="K79" s="942"/>
      <c r="L79" s="942" t="str">
        <f t="shared" ca="1" si="16"/>
        <v>--</v>
      </c>
      <c r="M79" s="942"/>
      <c r="N79" s="943" t="str">
        <f t="shared" si="11"/>
        <v>-</v>
      </c>
      <c r="O79" s="943"/>
      <c r="Q79" s="264" t="str">
        <f ca="1">IF(J79&lt;&gt;0,IF('Freeway Calcs'!$C$3="DCM",'Freeway Calcs'!O74,'Freeway Calcs'!Q74),"-")</f>
        <v>--</v>
      </c>
      <c r="R79" s="264" t="str">
        <f ca="1">IF(J79&lt;&gt;0,IF('Freeway Calcs'!$C$3="DCM","",'Freeway Calcs'!R74),"-")</f>
        <v>--</v>
      </c>
      <c r="S79" s="547"/>
      <c r="T79" s="78" t="str">
        <f t="shared" si="12"/>
        <v>-</v>
      </c>
      <c r="U79" s="547"/>
      <c r="V79" s="687">
        <f ca="1">IF(H79="","-",IF(AND($J79&lt;&gt;0,$J79&lt;'Calibration Criteria'!$C$7),1,0))</f>
        <v>0</v>
      </c>
      <c r="W79" s="687">
        <f ca="1">IF(H79="","-",IF(AND($J79&gt;='Calibration Criteria'!$C$7,$J79&lt;'Calibration Criteria'!$C$8),1,0))</f>
        <v>0</v>
      </c>
      <c r="X79" s="687">
        <f ca="1">IF(H79="","-",IF(AND($J79&gt;='Calibration Criteria'!$C$8,$J79&lt;'Calibration Criteria'!$C$9),1,0))</f>
        <v>0</v>
      </c>
      <c r="Y79" s="687">
        <f ca="1">IF(H79="","-",IF(AND($J79&gt;='Calibration Criteria'!$C$10),1,0))</f>
        <v>1</v>
      </c>
      <c r="Z79" s="687" t="str">
        <f>IF($N79="-", "-", IF(AND($N79&lt;='Calibration Criteria'!$B$7,$N79&gt;=-'Calibration Criteria'!$B$7),1,0))</f>
        <v>-</v>
      </c>
      <c r="AA79" s="687" t="str">
        <f>IF($N79="-", "-",IF(AND($N79&lt;='Calibration Criteria'!$B$8,$N79&gt;=-'Calibration Criteria'!$B$8),1,0))</f>
        <v>-</v>
      </c>
      <c r="AB79" s="687" t="str">
        <f>IF($N79="-","-",IF(AND($N79&lt;='Calibration Criteria'!$B$9,$N79&gt;=-'Calibration Criteria'!$B$9),1,0))</f>
        <v>-</v>
      </c>
      <c r="AC79" s="687" t="str">
        <f>IF(N79="-", "-",IF(AND($N79&lt;='Calibration Criteria'!$B$10,$N79&gt;=-'Calibration Criteria'!$B$10,ABS(L79)&lt;&gt;H79),1,0))</f>
        <v>-</v>
      </c>
      <c r="AD79" s="687" t="str">
        <f t="shared" si="13"/>
        <v>-</v>
      </c>
      <c r="AF79" s="686" t="str">
        <f t="shared" ca="1" si="14"/>
        <v>NA</v>
      </c>
    </row>
    <row r="80" spans="1:32" x14ac:dyDescent="0.35">
      <c r="A80" s="551" t="str">
        <f t="shared" si="15"/>
        <v>H</v>
      </c>
      <c r="B80" s="393">
        <f>'Input - Freeways'!$B73</f>
        <v>69</v>
      </c>
      <c r="C80" s="377">
        <f>'Input - Freeways'!$C73</f>
        <v>0</v>
      </c>
      <c r="E80" s="766">
        <f t="shared" si="7"/>
        <v>0</v>
      </c>
      <c r="F80" s="267">
        <f>'Freeway Calcs'!K75</f>
        <v>0</v>
      </c>
      <c r="G80" s="267">
        <f>'Freeway Calcs'!L75</f>
        <v>0</v>
      </c>
      <c r="H80" s="940">
        <f>'Input - Freeways'!F73</f>
        <v>0</v>
      </c>
      <c r="I80" s="941"/>
      <c r="J80" s="942" t="str">
        <f ca="1">IF('Freeway Calcs'!$C$3="DCM",'Freeway Calcs'!N75,'Freeway Calcs'!P75)</f>
        <v>--</v>
      </c>
      <c r="K80" s="942"/>
      <c r="L80" s="942" t="str">
        <f t="shared" ca="1" si="16"/>
        <v>--</v>
      </c>
      <c r="M80" s="942"/>
      <c r="N80" s="943" t="str">
        <f t="shared" si="11"/>
        <v>-</v>
      </c>
      <c r="O80" s="943"/>
      <c r="Q80" s="264" t="str">
        <f ca="1">IF(J80&lt;&gt;0,IF('Freeway Calcs'!$C$3="DCM",'Freeway Calcs'!O75,'Freeway Calcs'!Q75),"-")</f>
        <v>--</v>
      </c>
      <c r="R80" s="264" t="str">
        <f ca="1">IF(J80&lt;&gt;0,IF('Freeway Calcs'!$C$3="DCM","",'Freeway Calcs'!R75),"-")</f>
        <v>--</v>
      </c>
      <c r="S80" s="547"/>
      <c r="T80" s="78" t="str">
        <f t="shared" si="12"/>
        <v>-</v>
      </c>
      <c r="U80" s="547"/>
      <c r="V80" s="687">
        <f ca="1">IF(H80="","-",IF(AND($J80&lt;&gt;0,$J80&lt;'Calibration Criteria'!$C$7),1,0))</f>
        <v>0</v>
      </c>
      <c r="W80" s="687">
        <f ca="1">IF(H80="","-",IF(AND($J80&gt;='Calibration Criteria'!$C$7,$J80&lt;'Calibration Criteria'!$C$8),1,0))</f>
        <v>0</v>
      </c>
      <c r="X80" s="687">
        <f ca="1">IF(H80="","-",IF(AND($J80&gt;='Calibration Criteria'!$C$8,$J80&lt;'Calibration Criteria'!$C$9),1,0))</f>
        <v>0</v>
      </c>
      <c r="Y80" s="687">
        <f ca="1">IF(H80="","-",IF(AND($J80&gt;='Calibration Criteria'!$C$10),1,0))</f>
        <v>1</v>
      </c>
      <c r="Z80" s="687" t="str">
        <f>IF($N80="-", "-", IF(AND($N80&lt;='Calibration Criteria'!$B$7,$N80&gt;=-'Calibration Criteria'!$B$7),1,0))</f>
        <v>-</v>
      </c>
      <c r="AA80" s="687" t="str">
        <f>IF($N80="-", "-",IF(AND($N80&lt;='Calibration Criteria'!$B$8,$N80&gt;=-'Calibration Criteria'!$B$8),1,0))</f>
        <v>-</v>
      </c>
      <c r="AB80" s="687" t="str">
        <f>IF($N80="-","-",IF(AND($N80&lt;='Calibration Criteria'!$B$9,$N80&gt;=-'Calibration Criteria'!$B$9),1,0))</f>
        <v>-</v>
      </c>
      <c r="AC80" s="687" t="str">
        <f>IF(N80="-", "-",IF(AND($N80&lt;='Calibration Criteria'!$B$10,$N80&gt;=-'Calibration Criteria'!$B$10,ABS(L80)&lt;&gt;H80),1,0))</f>
        <v>-</v>
      </c>
      <c r="AD80" s="687" t="str">
        <f t="shared" si="13"/>
        <v>-</v>
      </c>
      <c r="AF80" s="686" t="str">
        <f t="shared" ca="1" si="14"/>
        <v>NA</v>
      </c>
    </row>
    <row r="81" spans="1:32" x14ac:dyDescent="0.35">
      <c r="A81" s="551" t="str">
        <f t="shared" si="15"/>
        <v>H</v>
      </c>
      <c r="B81" s="393">
        <f>'Input - Freeways'!$B74</f>
        <v>70</v>
      </c>
      <c r="C81" s="377">
        <f>'Input - Freeways'!$C74</f>
        <v>0</v>
      </c>
      <c r="E81" s="766">
        <f t="shared" si="7"/>
        <v>0</v>
      </c>
      <c r="F81" s="267">
        <f>'Freeway Calcs'!K76</f>
        <v>0</v>
      </c>
      <c r="G81" s="267">
        <f>'Freeway Calcs'!L76</f>
        <v>0</v>
      </c>
      <c r="H81" s="940">
        <f>'Input - Freeways'!F74</f>
        <v>0</v>
      </c>
      <c r="I81" s="941"/>
      <c r="J81" s="942" t="str">
        <f ca="1">IF('Freeway Calcs'!$C$3="DCM",'Freeway Calcs'!N76,'Freeway Calcs'!P76)</f>
        <v>--</v>
      </c>
      <c r="K81" s="942"/>
      <c r="L81" s="942" t="str">
        <f t="shared" ca="1" si="16"/>
        <v>--</v>
      </c>
      <c r="M81" s="942"/>
      <c r="N81" s="943" t="str">
        <f t="shared" si="11"/>
        <v>-</v>
      </c>
      <c r="O81" s="943"/>
      <c r="Q81" s="264" t="str">
        <f ca="1">IF(J81&lt;&gt;0,IF('Freeway Calcs'!$C$3="DCM",'Freeway Calcs'!O76,'Freeway Calcs'!Q76),"-")</f>
        <v>--</v>
      </c>
      <c r="R81" s="264" t="str">
        <f ca="1">IF(J81&lt;&gt;0,IF('Freeway Calcs'!$C$3="DCM","",'Freeway Calcs'!R76),"-")</f>
        <v>--</v>
      </c>
      <c r="S81" s="547"/>
      <c r="T81" s="78" t="str">
        <f t="shared" si="12"/>
        <v>-</v>
      </c>
      <c r="U81" s="547"/>
      <c r="V81" s="687">
        <f ca="1">IF(H81="","-",IF(AND($J81&lt;&gt;0,$J81&lt;'Calibration Criteria'!$C$7),1,0))</f>
        <v>0</v>
      </c>
      <c r="W81" s="687">
        <f ca="1">IF(H81="","-",IF(AND($J81&gt;='Calibration Criteria'!$C$7,$J81&lt;'Calibration Criteria'!$C$8),1,0))</f>
        <v>0</v>
      </c>
      <c r="X81" s="687">
        <f ca="1">IF(H81="","-",IF(AND($J81&gt;='Calibration Criteria'!$C$8,$J81&lt;'Calibration Criteria'!$C$9),1,0))</f>
        <v>0</v>
      </c>
      <c r="Y81" s="687">
        <f ca="1">IF(H81="","-",IF(AND($J81&gt;='Calibration Criteria'!$C$10),1,0))</f>
        <v>1</v>
      </c>
      <c r="Z81" s="687" t="str">
        <f>IF($N81="-", "-", IF(AND($N81&lt;='Calibration Criteria'!$B$7,$N81&gt;=-'Calibration Criteria'!$B$7),1,0))</f>
        <v>-</v>
      </c>
      <c r="AA81" s="687" t="str">
        <f>IF($N81="-", "-",IF(AND($N81&lt;='Calibration Criteria'!$B$8,$N81&gt;=-'Calibration Criteria'!$B$8),1,0))</f>
        <v>-</v>
      </c>
      <c r="AB81" s="687" t="str">
        <f>IF($N81="-","-",IF(AND($N81&lt;='Calibration Criteria'!$B$9,$N81&gt;=-'Calibration Criteria'!$B$9),1,0))</f>
        <v>-</v>
      </c>
      <c r="AC81" s="687" t="str">
        <f>IF(N81="-", "-",IF(AND($N81&lt;='Calibration Criteria'!$B$10,$N81&gt;=-'Calibration Criteria'!$B$10,ABS(L81)&lt;&gt;H81),1,0))</f>
        <v>-</v>
      </c>
      <c r="AD81" s="687" t="str">
        <f t="shared" si="13"/>
        <v>-</v>
      </c>
      <c r="AF81" s="686" t="str">
        <f t="shared" ca="1" si="14"/>
        <v>NA</v>
      </c>
    </row>
    <row r="82" spans="1:32" x14ac:dyDescent="0.35">
      <c r="A82" s="551" t="str">
        <f t="shared" si="15"/>
        <v>H</v>
      </c>
      <c r="B82" s="393">
        <f>'Input - Freeways'!$B75</f>
        <v>71</v>
      </c>
      <c r="C82" s="377">
        <f>'Input - Freeways'!$C75</f>
        <v>0</v>
      </c>
      <c r="E82" s="766">
        <f t="shared" si="7"/>
        <v>0</v>
      </c>
      <c r="F82" s="267">
        <f>'Freeway Calcs'!K77</f>
        <v>0</v>
      </c>
      <c r="G82" s="267">
        <f>'Freeway Calcs'!L77</f>
        <v>0</v>
      </c>
      <c r="H82" s="940">
        <f>'Input - Freeways'!F75</f>
        <v>0</v>
      </c>
      <c r="I82" s="941"/>
      <c r="J82" s="942" t="str">
        <f ca="1">IF('Freeway Calcs'!$C$3="DCM",'Freeway Calcs'!N77,'Freeway Calcs'!P77)</f>
        <v>--</v>
      </c>
      <c r="K82" s="942"/>
      <c r="L82" s="942" t="str">
        <f t="shared" ca="1" si="16"/>
        <v>--</v>
      </c>
      <c r="M82" s="942"/>
      <c r="N82" s="943" t="str">
        <f t="shared" si="11"/>
        <v>-</v>
      </c>
      <c r="O82" s="943"/>
      <c r="Q82" s="264" t="str">
        <f ca="1">IF(J82&lt;&gt;0,IF('Freeway Calcs'!$C$3="DCM",'Freeway Calcs'!O77,'Freeway Calcs'!Q77),"-")</f>
        <v>--</v>
      </c>
      <c r="R82" s="264" t="str">
        <f ca="1">IF(J82&lt;&gt;0,IF('Freeway Calcs'!$C$3="DCM","",'Freeway Calcs'!R77),"-")</f>
        <v>--</v>
      </c>
      <c r="S82" s="547"/>
      <c r="T82" s="78" t="str">
        <f t="shared" si="12"/>
        <v>-</v>
      </c>
      <c r="U82" s="547"/>
      <c r="V82" s="687">
        <f ca="1">IF(H82="","-",IF(AND($J82&lt;&gt;0,$J82&lt;'Calibration Criteria'!$C$7),1,0))</f>
        <v>0</v>
      </c>
      <c r="W82" s="687">
        <f ca="1">IF(H82="","-",IF(AND($J82&gt;='Calibration Criteria'!$C$7,$J82&lt;'Calibration Criteria'!$C$8),1,0))</f>
        <v>0</v>
      </c>
      <c r="X82" s="687">
        <f ca="1">IF(H82="","-",IF(AND($J82&gt;='Calibration Criteria'!$C$8,$J82&lt;'Calibration Criteria'!$C$9),1,0))</f>
        <v>0</v>
      </c>
      <c r="Y82" s="687">
        <f ca="1">IF(H82="","-",IF(AND($J82&gt;='Calibration Criteria'!$C$10),1,0))</f>
        <v>1</v>
      </c>
      <c r="Z82" s="687" t="str">
        <f>IF($N82="-", "-", IF(AND($N82&lt;='Calibration Criteria'!$B$7,$N82&gt;=-'Calibration Criteria'!$B$7),1,0))</f>
        <v>-</v>
      </c>
      <c r="AA82" s="687" t="str">
        <f>IF($N82="-", "-",IF(AND($N82&lt;='Calibration Criteria'!$B$8,$N82&gt;=-'Calibration Criteria'!$B$8),1,0))</f>
        <v>-</v>
      </c>
      <c r="AB82" s="687" t="str">
        <f>IF($N82="-","-",IF(AND($N82&lt;='Calibration Criteria'!$B$9,$N82&gt;=-'Calibration Criteria'!$B$9),1,0))</f>
        <v>-</v>
      </c>
      <c r="AC82" s="687" t="str">
        <f>IF(N82="-", "-",IF(AND($N82&lt;='Calibration Criteria'!$B$10,$N82&gt;=-'Calibration Criteria'!$B$10,ABS(L82)&lt;&gt;H82),1,0))</f>
        <v>-</v>
      </c>
      <c r="AD82" s="687" t="str">
        <f t="shared" si="13"/>
        <v>-</v>
      </c>
      <c r="AF82" s="686" t="str">
        <f t="shared" ca="1" si="14"/>
        <v>NA</v>
      </c>
    </row>
    <row r="83" spans="1:32" x14ac:dyDescent="0.35">
      <c r="A83" s="551" t="str">
        <f t="shared" si="15"/>
        <v>H</v>
      </c>
      <c r="B83" s="393">
        <f>'Input - Freeways'!$B76</f>
        <v>72</v>
      </c>
      <c r="C83" s="377">
        <f>'Input - Freeways'!$C76</f>
        <v>0</v>
      </c>
      <c r="E83" s="766">
        <f t="shared" si="7"/>
        <v>0</v>
      </c>
      <c r="F83" s="267">
        <f>'Freeway Calcs'!K78</f>
        <v>0</v>
      </c>
      <c r="G83" s="267">
        <f>'Freeway Calcs'!L78</f>
        <v>0</v>
      </c>
      <c r="H83" s="940">
        <f>'Input - Freeways'!F76</f>
        <v>0</v>
      </c>
      <c r="I83" s="941"/>
      <c r="J83" s="942" t="str">
        <f ca="1">IF('Freeway Calcs'!$C$3="DCM",'Freeway Calcs'!N78,'Freeway Calcs'!P78)</f>
        <v>--</v>
      </c>
      <c r="K83" s="942"/>
      <c r="L83" s="942" t="str">
        <f t="shared" ca="1" si="16"/>
        <v>--</v>
      </c>
      <c r="M83" s="942"/>
      <c r="N83" s="943" t="str">
        <f t="shared" si="11"/>
        <v>-</v>
      </c>
      <c r="O83" s="943"/>
      <c r="Q83" s="264" t="str">
        <f ca="1">IF(J83&lt;&gt;0,IF('Freeway Calcs'!$C$3="DCM",'Freeway Calcs'!O78,'Freeway Calcs'!Q78),"-")</f>
        <v>--</v>
      </c>
      <c r="R83" s="264" t="str">
        <f ca="1">IF(J83&lt;&gt;0,IF('Freeway Calcs'!$C$3="DCM","",'Freeway Calcs'!R78),"-")</f>
        <v>--</v>
      </c>
      <c r="S83" s="547"/>
      <c r="T83" s="78" t="str">
        <f t="shared" si="12"/>
        <v>-</v>
      </c>
      <c r="U83" s="547"/>
      <c r="V83" s="687">
        <f ca="1">IF(H83="","-",IF(AND($J83&lt;&gt;0,$J83&lt;'Calibration Criteria'!$C$7),1,0))</f>
        <v>0</v>
      </c>
      <c r="W83" s="687">
        <f ca="1">IF(H83="","-",IF(AND($J83&gt;='Calibration Criteria'!$C$7,$J83&lt;'Calibration Criteria'!$C$8),1,0))</f>
        <v>0</v>
      </c>
      <c r="X83" s="687">
        <f ca="1">IF(H83="","-",IF(AND($J83&gt;='Calibration Criteria'!$C$8,$J83&lt;'Calibration Criteria'!$C$9),1,0))</f>
        <v>0</v>
      </c>
      <c r="Y83" s="687">
        <f ca="1">IF(H83="","-",IF(AND($J83&gt;='Calibration Criteria'!$C$10),1,0))</f>
        <v>1</v>
      </c>
      <c r="Z83" s="687" t="str">
        <f>IF($N83="-", "-", IF(AND($N83&lt;='Calibration Criteria'!$B$7,$N83&gt;=-'Calibration Criteria'!$B$7),1,0))</f>
        <v>-</v>
      </c>
      <c r="AA83" s="687" t="str">
        <f>IF($N83="-", "-",IF(AND($N83&lt;='Calibration Criteria'!$B$8,$N83&gt;=-'Calibration Criteria'!$B$8),1,0))</f>
        <v>-</v>
      </c>
      <c r="AB83" s="687" t="str">
        <f>IF($N83="-","-",IF(AND($N83&lt;='Calibration Criteria'!$B$9,$N83&gt;=-'Calibration Criteria'!$B$9),1,0))</f>
        <v>-</v>
      </c>
      <c r="AC83" s="687" t="str">
        <f>IF(N83="-", "-",IF(AND($N83&lt;='Calibration Criteria'!$B$10,$N83&gt;=-'Calibration Criteria'!$B$10,ABS(L83)&lt;&gt;H83),1,0))</f>
        <v>-</v>
      </c>
      <c r="AD83" s="687" t="str">
        <f t="shared" si="13"/>
        <v>-</v>
      </c>
      <c r="AF83" s="686" t="str">
        <f t="shared" ca="1" si="14"/>
        <v>NA</v>
      </c>
    </row>
    <row r="84" spans="1:32" x14ac:dyDescent="0.35">
      <c r="A84" s="551" t="str">
        <f t="shared" si="15"/>
        <v>H</v>
      </c>
      <c r="B84" s="393">
        <f>'Input - Freeways'!$B77</f>
        <v>73</v>
      </c>
      <c r="C84" s="377">
        <f>'Input - Freeways'!$C77</f>
        <v>0</v>
      </c>
      <c r="E84" s="766">
        <f t="shared" si="7"/>
        <v>0</v>
      </c>
      <c r="F84" s="267">
        <f>'Freeway Calcs'!K79</f>
        <v>0</v>
      </c>
      <c r="G84" s="267">
        <f>'Freeway Calcs'!L79</f>
        <v>0</v>
      </c>
      <c r="H84" s="940">
        <f>'Input - Freeways'!F77</f>
        <v>0</v>
      </c>
      <c r="I84" s="941"/>
      <c r="J84" s="942" t="str">
        <f ca="1">IF('Freeway Calcs'!$C$3="DCM",'Freeway Calcs'!N79,'Freeway Calcs'!P79)</f>
        <v>--</v>
      </c>
      <c r="K84" s="942"/>
      <c r="L84" s="942" t="str">
        <f t="shared" ca="1" si="16"/>
        <v>--</v>
      </c>
      <c r="M84" s="942"/>
      <c r="N84" s="943" t="str">
        <f t="shared" si="11"/>
        <v>-</v>
      </c>
      <c r="O84" s="943"/>
      <c r="Q84" s="264" t="str">
        <f ca="1">IF(J84&lt;&gt;0,IF('Freeway Calcs'!$C$3="DCM",'Freeway Calcs'!O79,'Freeway Calcs'!Q79),"-")</f>
        <v>--</v>
      </c>
      <c r="R84" s="264" t="str">
        <f ca="1">IF(J84&lt;&gt;0,IF('Freeway Calcs'!$C$3="DCM","",'Freeway Calcs'!R79),"-")</f>
        <v>--</v>
      </c>
      <c r="S84" s="547"/>
      <c r="T84" s="78" t="str">
        <f t="shared" si="12"/>
        <v>-</v>
      </c>
      <c r="U84" s="547"/>
      <c r="V84" s="687">
        <f ca="1">IF(H84="","-",IF(AND($J84&lt;&gt;0,$J84&lt;'Calibration Criteria'!$C$7),1,0))</f>
        <v>0</v>
      </c>
      <c r="W84" s="687">
        <f ca="1">IF(H84="","-",IF(AND($J84&gt;='Calibration Criteria'!$C$7,$J84&lt;'Calibration Criteria'!$C$8),1,0))</f>
        <v>0</v>
      </c>
      <c r="X84" s="687">
        <f ca="1">IF(H84="","-",IF(AND($J84&gt;='Calibration Criteria'!$C$8,$J84&lt;'Calibration Criteria'!$C$9),1,0))</f>
        <v>0</v>
      </c>
      <c r="Y84" s="687">
        <f ca="1">IF(H84="","-",IF(AND($J84&gt;='Calibration Criteria'!$C$10),1,0))</f>
        <v>1</v>
      </c>
      <c r="Z84" s="687" t="str">
        <f>IF($N84="-", "-", IF(AND($N84&lt;='Calibration Criteria'!$B$7,$N84&gt;=-'Calibration Criteria'!$B$7),1,0))</f>
        <v>-</v>
      </c>
      <c r="AA84" s="687" t="str">
        <f>IF($N84="-", "-",IF(AND($N84&lt;='Calibration Criteria'!$B$8,$N84&gt;=-'Calibration Criteria'!$B$8),1,0))</f>
        <v>-</v>
      </c>
      <c r="AB84" s="687" t="str">
        <f>IF($N84="-","-",IF(AND($N84&lt;='Calibration Criteria'!$B$9,$N84&gt;=-'Calibration Criteria'!$B$9),1,0))</f>
        <v>-</v>
      </c>
      <c r="AC84" s="687" t="str">
        <f>IF(N84="-", "-",IF(AND($N84&lt;='Calibration Criteria'!$B$10,$N84&gt;=-'Calibration Criteria'!$B$10,ABS(L84)&lt;&gt;H84),1,0))</f>
        <v>-</v>
      </c>
      <c r="AD84" s="687" t="str">
        <f t="shared" si="13"/>
        <v>-</v>
      </c>
      <c r="AF84" s="686" t="str">
        <f t="shared" ca="1" si="14"/>
        <v>NA</v>
      </c>
    </row>
    <row r="85" spans="1:32" x14ac:dyDescent="0.35">
      <c r="A85" s="551" t="str">
        <f t="shared" si="15"/>
        <v>H</v>
      </c>
      <c r="B85" s="393">
        <f>'Input - Freeways'!$B78</f>
        <v>74</v>
      </c>
      <c r="C85" s="377">
        <f>'Input - Freeways'!$C78</f>
        <v>0</v>
      </c>
      <c r="E85" s="766">
        <f t="shared" si="7"/>
        <v>0</v>
      </c>
      <c r="F85" s="267">
        <f>'Freeway Calcs'!K80</f>
        <v>0</v>
      </c>
      <c r="G85" s="267">
        <f>'Freeway Calcs'!L80</f>
        <v>0</v>
      </c>
      <c r="H85" s="940">
        <f>'Input - Freeways'!F78</f>
        <v>0</v>
      </c>
      <c r="I85" s="941"/>
      <c r="J85" s="942" t="str">
        <f ca="1">IF('Freeway Calcs'!$C$3="DCM",'Freeway Calcs'!N80,'Freeway Calcs'!P80)</f>
        <v>--</v>
      </c>
      <c r="K85" s="942"/>
      <c r="L85" s="942" t="str">
        <f t="shared" ca="1" si="16"/>
        <v>--</v>
      </c>
      <c r="M85" s="942"/>
      <c r="N85" s="943" t="str">
        <f t="shared" si="11"/>
        <v>-</v>
      </c>
      <c r="O85" s="943"/>
      <c r="Q85" s="264" t="str">
        <f ca="1">IF(J85&lt;&gt;0,IF('Freeway Calcs'!$C$3="DCM",'Freeway Calcs'!O80,'Freeway Calcs'!Q80),"-")</f>
        <v>--</v>
      </c>
      <c r="R85" s="264" t="str">
        <f ca="1">IF(J85&lt;&gt;0,IF('Freeway Calcs'!$C$3="DCM","",'Freeway Calcs'!R80),"-")</f>
        <v>--</v>
      </c>
      <c r="S85" s="547"/>
      <c r="T85" s="78" t="str">
        <f t="shared" si="12"/>
        <v>-</v>
      </c>
      <c r="U85" s="547"/>
      <c r="V85" s="687">
        <f ca="1">IF(H85="","-",IF(AND($J85&lt;&gt;0,$J85&lt;'Calibration Criteria'!$C$7),1,0))</f>
        <v>0</v>
      </c>
      <c r="W85" s="687">
        <f ca="1">IF(H85="","-",IF(AND($J85&gt;='Calibration Criteria'!$C$7,$J85&lt;'Calibration Criteria'!$C$8),1,0))</f>
        <v>0</v>
      </c>
      <c r="X85" s="687">
        <f ca="1">IF(H85="","-",IF(AND($J85&gt;='Calibration Criteria'!$C$8,$J85&lt;'Calibration Criteria'!$C$9),1,0))</f>
        <v>0</v>
      </c>
      <c r="Y85" s="687">
        <f ca="1">IF(H85="","-",IF(AND($J85&gt;='Calibration Criteria'!$C$10),1,0))</f>
        <v>1</v>
      </c>
      <c r="Z85" s="687" t="str">
        <f>IF($N85="-", "-", IF(AND($N85&lt;='Calibration Criteria'!$B$7,$N85&gt;=-'Calibration Criteria'!$B$7),1,0))</f>
        <v>-</v>
      </c>
      <c r="AA85" s="687" t="str">
        <f>IF($N85="-", "-",IF(AND($N85&lt;='Calibration Criteria'!$B$8,$N85&gt;=-'Calibration Criteria'!$B$8),1,0))</f>
        <v>-</v>
      </c>
      <c r="AB85" s="687" t="str">
        <f>IF($N85="-","-",IF(AND($N85&lt;='Calibration Criteria'!$B$9,$N85&gt;=-'Calibration Criteria'!$B$9),1,0))</f>
        <v>-</v>
      </c>
      <c r="AC85" s="687" t="str">
        <f>IF(N85="-", "-",IF(AND($N85&lt;='Calibration Criteria'!$B$10,$N85&gt;=-'Calibration Criteria'!$B$10,ABS(L85)&lt;&gt;H85),1,0))</f>
        <v>-</v>
      </c>
      <c r="AD85" s="687" t="str">
        <f t="shared" si="13"/>
        <v>-</v>
      </c>
      <c r="AF85" s="686" t="str">
        <f t="shared" ca="1" si="14"/>
        <v>NA</v>
      </c>
    </row>
    <row r="86" spans="1:32" s="547" customFormat="1" x14ac:dyDescent="0.35">
      <c r="A86" s="551" t="str">
        <f t="shared" ref="A86:A111" si="17">IF(C86=0, "H","")</f>
        <v>H</v>
      </c>
      <c r="B86" s="393">
        <f>'Input - Freeways'!$B79</f>
        <v>75</v>
      </c>
      <c r="C86" s="377">
        <f>'Input - Freeways'!$C79</f>
        <v>0</v>
      </c>
      <c r="E86" s="766">
        <f t="shared" ref="E86:E111" si="18">C86</f>
        <v>0</v>
      </c>
      <c r="F86" s="267">
        <f>'Freeway Calcs'!K81</f>
        <v>0</v>
      </c>
      <c r="G86" s="267">
        <f>'Freeway Calcs'!L81</f>
        <v>0</v>
      </c>
      <c r="H86" s="940" t="str">
        <f>'Input - Freeways'!F79</f>
        <v/>
      </c>
      <c r="I86" s="941"/>
      <c r="J86" s="942" t="str">
        <f ca="1">IF('Freeway Calcs'!$C$3="DCM",'Freeway Calcs'!N81,'Freeway Calcs'!P81)</f>
        <v>--</v>
      </c>
      <c r="K86" s="942"/>
      <c r="L86" s="942" t="str">
        <f t="shared" ref="L86:L111" si="19">IFERROR(IF(H86="", "", J86-H86),"--")</f>
        <v/>
      </c>
      <c r="M86" s="942"/>
      <c r="N86" s="943" t="str">
        <f t="shared" ref="N86:N111" si="20">IFERROR(IF($H86&lt;&gt;0,L86/H86,"-"), "-")</f>
        <v>-</v>
      </c>
      <c r="O86" s="943"/>
      <c r="Q86" s="264" t="str">
        <f ca="1">IF(J86&lt;&gt;0,IF('Freeway Calcs'!$C$3="DCM",'Freeway Calcs'!O81,'Freeway Calcs'!Q81),"-")</f>
        <v>--</v>
      </c>
      <c r="R86" s="264" t="str">
        <f ca="1">IF(J86&lt;&gt;0,IF('Freeway Calcs'!$C$3="DCM","",'Freeway Calcs'!R81),"-")</f>
        <v>--</v>
      </c>
      <c r="T86" s="78" t="str">
        <f t="shared" ref="T86:T111" ca="1" si="21">IFERROR(IF($H86=0,"-",J86/H86),"-")</f>
        <v>-</v>
      </c>
      <c r="V86" s="693" t="str">
        <f>IF(H86="","-",IF(AND($J86&lt;&gt;0,$J86&lt;'Calibration Criteria'!$C$7),1,0))</f>
        <v>-</v>
      </c>
      <c r="W86" s="693" t="str">
        <f>IF(H86="","-",IF(AND($J86&gt;='Calibration Criteria'!$C$7,$J86&lt;'Calibration Criteria'!$C$8),1,0))</f>
        <v>-</v>
      </c>
      <c r="X86" s="693" t="str">
        <f>IF(H86="","-",IF(AND($J86&gt;='Calibration Criteria'!$C$8,$J86&lt;'Calibration Criteria'!$C$9),1,0))</f>
        <v>-</v>
      </c>
      <c r="Y86" s="693" t="str">
        <f>IF(H86="","-",IF(AND($J86&gt;='Calibration Criteria'!$C$10),1,0))</f>
        <v>-</v>
      </c>
      <c r="Z86" s="693" t="str">
        <f>IF($N86="-", "-", IF(AND($N86&lt;='Calibration Criteria'!$B$7,$N86&gt;=-'Calibration Criteria'!$B$7),1,0))</f>
        <v>-</v>
      </c>
      <c r="AA86" s="693" t="str">
        <f>IF($N86="-", "-",IF(AND($N86&lt;='Calibration Criteria'!$B$8,$N86&gt;=-'Calibration Criteria'!$B$8),1,0))</f>
        <v>-</v>
      </c>
      <c r="AB86" s="693" t="str">
        <f>IF($N86="-","-",IF(AND($N86&lt;='Calibration Criteria'!$B$9,$N86&gt;=-'Calibration Criteria'!$B$9),1,0))</f>
        <v>-</v>
      </c>
      <c r="AC86" s="693" t="str">
        <f>IF(N86="-", "-",IF(AND($N86&lt;='Calibration Criteria'!$B$10,$N86&gt;=-'Calibration Criteria'!$B$10,ABS(L86)&lt;&gt;H86),1,0))</f>
        <v>-</v>
      </c>
      <c r="AD86" s="693" t="str">
        <f t="shared" ref="AD86:AD111" si="22">IF(AC86="-","-",SUMPRODUCT(V86:Y86,Z86:AC86))</f>
        <v>-</v>
      </c>
      <c r="AE86" s="274"/>
      <c r="AF86" s="692" t="str">
        <f t="shared" ref="AF86:AF111" ca="1" si="23">IFERROR(SQRT((J86-H86)^2/((H86+J86)/2)),"NA")</f>
        <v>NA</v>
      </c>
    </row>
    <row r="87" spans="1:32" s="547" customFormat="1" x14ac:dyDescent="0.35">
      <c r="A87" s="551" t="str">
        <f t="shared" si="17"/>
        <v>H</v>
      </c>
      <c r="B87" s="393">
        <f>'Input - Freeways'!$B80</f>
        <v>76</v>
      </c>
      <c r="C87" s="377">
        <f>'Input - Freeways'!$C80</f>
        <v>0</v>
      </c>
      <c r="E87" s="766">
        <f t="shared" si="18"/>
        <v>0</v>
      </c>
      <c r="F87" s="267">
        <f>'Freeway Calcs'!K82</f>
        <v>0</v>
      </c>
      <c r="G87" s="267">
        <f>'Freeway Calcs'!L82</f>
        <v>0</v>
      </c>
      <c r="H87" s="940" t="str">
        <f>'Input - Freeways'!F80</f>
        <v/>
      </c>
      <c r="I87" s="941"/>
      <c r="J87" s="942" t="str">
        <f ca="1">IF('Freeway Calcs'!$C$3="DCM",'Freeway Calcs'!N82,'Freeway Calcs'!P82)</f>
        <v>--</v>
      </c>
      <c r="K87" s="942"/>
      <c r="L87" s="942" t="str">
        <f t="shared" si="19"/>
        <v/>
      </c>
      <c r="M87" s="942"/>
      <c r="N87" s="943" t="str">
        <f t="shared" si="20"/>
        <v>-</v>
      </c>
      <c r="O87" s="943"/>
      <c r="Q87" s="264" t="str">
        <f ca="1">IF(J87&lt;&gt;0,IF('Freeway Calcs'!$C$3="DCM",'Freeway Calcs'!O82,'Freeway Calcs'!Q82),"-")</f>
        <v>--</v>
      </c>
      <c r="R87" s="264" t="str">
        <f ca="1">IF(J87&lt;&gt;0,IF('Freeway Calcs'!$C$3="DCM","",'Freeway Calcs'!R82),"-")</f>
        <v>--</v>
      </c>
      <c r="T87" s="78" t="str">
        <f t="shared" ca="1" si="21"/>
        <v>-</v>
      </c>
      <c r="V87" s="693" t="str">
        <f>IF(H87="","-",IF(AND($J87&lt;&gt;0,$J87&lt;'Calibration Criteria'!$C$7),1,0))</f>
        <v>-</v>
      </c>
      <c r="W87" s="693" t="str">
        <f>IF(H87="","-",IF(AND($J87&gt;='Calibration Criteria'!$C$7,$J87&lt;'Calibration Criteria'!$C$8),1,0))</f>
        <v>-</v>
      </c>
      <c r="X87" s="693" t="str">
        <f>IF(H87="","-",IF(AND($J87&gt;='Calibration Criteria'!$C$8,$J87&lt;'Calibration Criteria'!$C$9),1,0))</f>
        <v>-</v>
      </c>
      <c r="Y87" s="693" t="str">
        <f>IF(H87="","-",IF(AND($J87&gt;='Calibration Criteria'!$C$10),1,0))</f>
        <v>-</v>
      </c>
      <c r="Z87" s="693" t="str">
        <f>IF($N87="-", "-", IF(AND($N87&lt;='Calibration Criteria'!$B$7,$N87&gt;=-'Calibration Criteria'!$B$7),1,0))</f>
        <v>-</v>
      </c>
      <c r="AA87" s="693" t="str">
        <f>IF($N87="-", "-",IF(AND($N87&lt;='Calibration Criteria'!$B$8,$N87&gt;=-'Calibration Criteria'!$B$8),1,0))</f>
        <v>-</v>
      </c>
      <c r="AB87" s="693" t="str">
        <f>IF($N87="-","-",IF(AND($N87&lt;='Calibration Criteria'!$B$9,$N87&gt;=-'Calibration Criteria'!$B$9),1,0))</f>
        <v>-</v>
      </c>
      <c r="AC87" s="693" t="str">
        <f>IF(N87="-", "-",IF(AND($N87&lt;='Calibration Criteria'!$B$10,$N87&gt;=-'Calibration Criteria'!$B$10,ABS(L87)&lt;&gt;H87),1,0))</f>
        <v>-</v>
      </c>
      <c r="AD87" s="693" t="str">
        <f t="shared" si="22"/>
        <v>-</v>
      </c>
      <c r="AE87" s="274"/>
      <c r="AF87" s="692" t="str">
        <f t="shared" ca="1" si="23"/>
        <v>NA</v>
      </c>
    </row>
    <row r="88" spans="1:32" s="547" customFormat="1" x14ac:dyDescent="0.35">
      <c r="A88" s="551" t="str">
        <f t="shared" si="17"/>
        <v>H</v>
      </c>
      <c r="B88" s="393">
        <f>'Input - Freeways'!$B81</f>
        <v>77</v>
      </c>
      <c r="C88" s="377">
        <f>'Input - Freeways'!$C81</f>
        <v>0</v>
      </c>
      <c r="E88" s="766">
        <f t="shared" si="18"/>
        <v>0</v>
      </c>
      <c r="F88" s="267">
        <f>'Freeway Calcs'!K83</f>
        <v>0</v>
      </c>
      <c r="G88" s="267">
        <f>'Freeway Calcs'!L83</f>
        <v>0</v>
      </c>
      <c r="H88" s="940" t="str">
        <f>'Input - Freeways'!F81</f>
        <v/>
      </c>
      <c r="I88" s="941"/>
      <c r="J88" s="942" t="str">
        <f ca="1">IF('Freeway Calcs'!$C$3="DCM",'Freeway Calcs'!N83,'Freeway Calcs'!P83)</f>
        <v>--</v>
      </c>
      <c r="K88" s="942"/>
      <c r="L88" s="942" t="str">
        <f t="shared" si="19"/>
        <v/>
      </c>
      <c r="M88" s="942"/>
      <c r="N88" s="943" t="str">
        <f t="shared" si="20"/>
        <v>-</v>
      </c>
      <c r="O88" s="943"/>
      <c r="Q88" s="264" t="str">
        <f ca="1">IF(J88&lt;&gt;0,IF('Freeway Calcs'!$C$3="DCM",'Freeway Calcs'!O83,'Freeway Calcs'!Q83),"-")</f>
        <v>--</v>
      </c>
      <c r="R88" s="264" t="str">
        <f ca="1">IF(J88&lt;&gt;0,IF('Freeway Calcs'!$C$3="DCM","",'Freeway Calcs'!R83),"-")</f>
        <v>--</v>
      </c>
      <c r="T88" s="78" t="str">
        <f t="shared" ca="1" si="21"/>
        <v>-</v>
      </c>
      <c r="V88" s="693" t="str">
        <f>IF(H88="","-",IF(AND($J88&lt;&gt;0,$J88&lt;'Calibration Criteria'!$C$7),1,0))</f>
        <v>-</v>
      </c>
      <c r="W88" s="693" t="str">
        <f>IF(H88="","-",IF(AND($J88&gt;='Calibration Criteria'!$C$7,$J88&lt;'Calibration Criteria'!$C$8),1,0))</f>
        <v>-</v>
      </c>
      <c r="X88" s="693" t="str">
        <f>IF(H88="","-",IF(AND($J88&gt;='Calibration Criteria'!$C$8,$J88&lt;'Calibration Criteria'!$C$9),1,0))</f>
        <v>-</v>
      </c>
      <c r="Y88" s="693" t="str">
        <f>IF(H88="","-",IF(AND($J88&gt;='Calibration Criteria'!$C$10),1,0))</f>
        <v>-</v>
      </c>
      <c r="Z88" s="693" t="str">
        <f>IF($N88="-", "-", IF(AND($N88&lt;='Calibration Criteria'!$B$7,$N88&gt;=-'Calibration Criteria'!$B$7),1,0))</f>
        <v>-</v>
      </c>
      <c r="AA88" s="693" t="str">
        <f>IF($N88="-", "-",IF(AND($N88&lt;='Calibration Criteria'!$B$8,$N88&gt;=-'Calibration Criteria'!$B$8),1,0))</f>
        <v>-</v>
      </c>
      <c r="AB88" s="693" t="str">
        <f>IF($N88="-","-",IF(AND($N88&lt;='Calibration Criteria'!$B$9,$N88&gt;=-'Calibration Criteria'!$B$9),1,0))</f>
        <v>-</v>
      </c>
      <c r="AC88" s="693" t="str">
        <f>IF(N88="-", "-",IF(AND($N88&lt;='Calibration Criteria'!$B$10,$N88&gt;=-'Calibration Criteria'!$B$10,ABS(L88)&lt;&gt;H88),1,0))</f>
        <v>-</v>
      </c>
      <c r="AD88" s="693" t="str">
        <f t="shared" si="22"/>
        <v>-</v>
      </c>
      <c r="AE88" s="274"/>
      <c r="AF88" s="692" t="str">
        <f t="shared" ca="1" si="23"/>
        <v>NA</v>
      </c>
    </row>
    <row r="89" spans="1:32" s="547" customFormat="1" x14ac:dyDescent="0.35">
      <c r="A89" s="551" t="str">
        <f t="shared" si="17"/>
        <v>H</v>
      </c>
      <c r="B89" s="393">
        <f>'Input - Freeways'!$B82</f>
        <v>78</v>
      </c>
      <c r="C89" s="377">
        <f>'Input - Freeways'!$C82</f>
        <v>0</v>
      </c>
      <c r="E89" s="766">
        <f t="shared" si="18"/>
        <v>0</v>
      </c>
      <c r="F89" s="267">
        <f>'Freeway Calcs'!K84</f>
        <v>0</v>
      </c>
      <c r="G89" s="267">
        <f>'Freeway Calcs'!L84</f>
        <v>0</v>
      </c>
      <c r="H89" s="940" t="str">
        <f>'Input - Freeways'!F82</f>
        <v/>
      </c>
      <c r="I89" s="941"/>
      <c r="J89" s="942" t="str">
        <f ca="1">IF('Freeway Calcs'!$C$3="DCM",'Freeway Calcs'!N84,'Freeway Calcs'!P84)</f>
        <v>--</v>
      </c>
      <c r="K89" s="942"/>
      <c r="L89" s="942" t="str">
        <f t="shared" si="19"/>
        <v/>
      </c>
      <c r="M89" s="942"/>
      <c r="N89" s="943" t="str">
        <f t="shared" si="20"/>
        <v>-</v>
      </c>
      <c r="O89" s="943"/>
      <c r="Q89" s="264" t="str">
        <f ca="1">IF(J89&lt;&gt;0,IF('Freeway Calcs'!$C$3="DCM",'Freeway Calcs'!O84,'Freeway Calcs'!Q84),"-")</f>
        <v>--</v>
      </c>
      <c r="R89" s="264" t="str">
        <f ca="1">IF(J89&lt;&gt;0,IF('Freeway Calcs'!$C$3="DCM","",'Freeway Calcs'!R84),"-")</f>
        <v>--</v>
      </c>
      <c r="T89" s="78" t="str">
        <f t="shared" ca="1" si="21"/>
        <v>-</v>
      </c>
      <c r="V89" s="693" t="str">
        <f>IF(H89="","-",IF(AND($J89&lt;&gt;0,$J89&lt;'Calibration Criteria'!$C$7),1,0))</f>
        <v>-</v>
      </c>
      <c r="W89" s="693" t="str">
        <f>IF(H89="","-",IF(AND($J89&gt;='Calibration Criteria'!$C$7,$J89&lt;'Calibration Criteria'!$C$8),1,0))</f>
        <v>-</v>
      </c>
      <c r="X89" s="693" t="str">
        <f>IF(H89="","-",IF(AND($J89&gt;='Calibration Criteria'!$C$8,$J89&lt;'Calibration Criteria'!$C$9),1,0))</f>
        <v>-</v>
      </c>
      <c r="Y89" s="693" t="str">
        <f>IF(H89="","-",IF(AND($J89&gt;='Calibration Criteria'!$C$10),1,0))</f>
        <v>-</v>
      </c>
      <c r="Z89" s="693" t="str">
        <f>IF($N89="-", "-", IF(AND($N89&lt;='Calibration Criteria'!$B$7,$N89&gt;=-'Calibration Criteria'!$B$7),1,0))</f>
        <v>-</v>
      </c>
      <c r="AA89" s="693" t="str">
        <f>IF($N89="-", "-",IF(AND($N89&lt;='Calibration Criteria'!$B$8,$N89&gt;=-'Calibration Criteria'!$B$8),1,0))</f>
        <v>-</v>
      </c>
      <c r="AB89" s="693" t="str">
        <f>IF($N89="-","-",IF(AND($N89&lt;='Calibration Criteria'!$B$9,$N89&gt;=-'Calibration Criteria'!$B$9),1,0))</f>
        <v>-</v>
      </c>
      <c r="AC89" s="693" t="str">
        <f>IF(N89="-", "-",IF(AND($N89&lt;='Calibration Criteria'!$B$10,$N89&gt;=-'Calibration Criteria'!$B$10,ABS(L89)&lt;&gt;H89),1,0))</f>
        <v>-</v>
      </c>
      <c r="AD89" s="693" t="str">
        <f t="shared" si="22"/>
        <v>-</v>
      </c>
      <c r="AE89" s="274"/>
      <c r="AF89" s="692" t="str">
        <f t="shared" ca="1" si="23"/>
        <v>NA</v>
      </c>
    </row>
    <row r="90" spans="1:32" s="547" customFormat="1" x14ac:dyDescent="0.35">
      <c r="A90" s="551" t="str">
        <f t="shared" si="17"/>
        <v>H</v>
      </c>
      <c r="B90" s="393">
        <f>'Input - Freeways'!$B83</f>
        <v>79</v>
      </c>
      <c r="C90" s="377">
        <f>'Input - Freeways'!$C83</f>
        <v>0</v>
      </c>
      <c r="E90" s="766">
        <f t="shared" si="18"/>
        <v>0</v>
      </c>
      <c r="F90" s="267">
        <f>'Freeway Calcs'!K85</f>
        <v>0</v>
      </c>
      <c r="G90" s="267">
        <f>'Freeway Calcs'!L85</f>
        <v>0</v>
      </c>
      <c r="H90" s="940" t="str">
        <f>'Input - Freeways'!F83</f>
        <v/>
      </c>
      <c r="I90" s="941"/>
      <c r="J90" s="942" t="str">
        <f ca="1">IF('Freeway Calcs'!$C$3="DCM",'Freeway Calcs'!N85,'Freeway Calcs'!P85)</f>
        <v>--</v>
      </c>
      <c r="K90" s="942"/>
      <c r="L90" s="942" t="str">
        <f t="shared" si="19"/>
        <v/>
      </c>
      <c r="M90" s="942"/>
      <c r="N90" s="943" t="str">
        <f t="shared" si="20"/>
        <v>-</v>
      </c>
      <c r="O90" s="943"/>
      <c r="Q90" s="264" t="str">
        <f ca="1">IF(J90&lt;&gt;0,IF('Freeway Calcs'!$C$3="DCM",'Freeway Calcs'!O85,'Freeway Calcs'!Q85),"-")</f>
        <v>--</v>
      </c>
      <c r="R90" s="264" t="str">
        <f ca="1">IF(J90&lt;&gt;0,IF('Freeway Calcs'!$C$3="DCM","",'Freeway Calcs'!R85),"-")</f>
        <v>--</v>
      </c>
      <c r="T90" s="78" t="str">
        <f t="shared" ca="1" si="21"/>
        <v>-</v>
      </c>
      <c r="V90" s="693" t="str">
        <f>IF(H90="","-",IF(AND($J90&lt;&gt;0,$J90&lt;'Calibration Criteria'!$C$7),1,0))</f>
        <v>-</v>
      </c>
      <c r="W90" s="693" t="str">
        <f>IF(H90="","-",IF(AND($J90&gt;='Calibration Criteria'!$C$7,$J90&lt;'Calibration Criteria'!$C$8),1,0))</f>
        <v>-</v>
      </c>
      <c r="X90" s="693" t="str">
        <f>IF(H90="","-",IF(AND($J90&gt;='Calibration Criteria'!$C$8,$J90&lt;'Calibration Criteria'!$C$9),1,0))</f>
        <v>-</v>
      </c>
      <c r="Y90" s="693" t="str">
        <f>IF(H90="","-",IF(AND($J90&gt;='Calibration Criteria'!$C$10),1,0))</f>
        <v>-</v>
      </c>
      <c r="Z90" s="693" t="str">
        <f>IF($N90="-", "-", IF(AND($N90&lt;='Calibration Criteria'!$B$7,$N90&gt;=-'Calibration Criteria'!$B$7),1,0))</f>
        <v>-</v>
      </c>
      <c r="AA90" s="693" t="str">
        <f>IF($N90="-", "-",IF(AND($N90&lt;='Calibration Criteria'!$B$8,$N90&gt;=-'Calibration Criteria'!$B$8),1,0))</f>
        <v>-</v>
      </c>
      <c r="AB90" s="693" t="str">
        <f>IF($N90="-","-",IF(AND($N90&lt;='Calibration Criteria'!$B$9,$N90&gt;=-'Calibration Criteria'!$B$9),1,0))</f>
        <v>-</v>
      </c>
      <c r="AC90" s="693" t="str">
        <f>IF(N90="-", "-",IF(AND($N90&lt;='Calibration Criteria'!$B$10,$N90&gt;=-'Calibration Criteria'!$B$10,ABS(L90)&lt;&gt;H90),1,0))</f>
        <v>-</v>
      </c>
      <c r="AD90" s="693" t="str">
        <f t="shared" si="22"/>
        <v>-</v>
      </c>
      <c r="AE90" s="274"/>
      <c r="AF90" s="692" t="str">
        <f t="shared" ca="1" si="23"/>
        <v>NA</v>
      </c>
    </row>
    <row r="91" spans="1:32" s="547" customFormat="1" x14ac:dyDescent="0.35">
      <c r="A91" s="551" t="str">
        <f t="shared" si="17"/>
        <v>H</v>
      </c>
      <c r="B91" s="393">
        <f>'Input - Freeways'!$B84</f>
        <v>80</v>
      </c>
      <c r="C91" s="377">
        <f>'Input - Freeways'!$C84</f>
        <v>0</v>
      </c>
      <c r="E91" s="766">
        <f t="shared" si="18"/>
        <v>0</v>
      </c>
      <c r="F91" s="267">
        <f>'Freeway Calcs'!K86</f>
        <v>0</v>
      </c>
      <c r="G91" s="267">
        <f>'Freeway Calcs'!L86</f>
        <v>0</v>
      </c>
      <c r="H91" s="940" t="str">
        <f>'Input - Freeways'!F84</f>
        <v/>
      </c>
      <c r="I91" s="941"/>
      <c r="J91" s="942" t="str">
        <f ca="1">IF('Freeway Calcs'!$C$3="DCM",'Freeway Calcs'!N86,'Freeway Calcs'!P86)</f>
        <v>--</v>
      </c>
      <c r="K91" s="942"/>
      <c r="L91" s="942" t="str">
        <f t="shared" si="19"/>
        <v/>
      </c>
      <c r="M91" s="942"/>
      <c r="N91" s="943" t="str">
        <f t="shared" si="20"/>
        <v>-</v>
      </c>
      <c r="O91" s="943"/>
      <c r="Q91" s="264" t="str">
        <f ca="1">IF(J91&lt;&gt;0,IF('Freeway Calcs'!$C$3="DCM",'Freeway Calcs'!O86,'Freeway Calcs'!Q86),"-")</f>
        <v>--</v>
      </c>
      <c r="R91" s="264" t="str">
        <f ca="1">IF(J91&lt;&gt;0,IF('Freeway Calcs'!$C$3="DCM","",'Freeway Calcs'!R86),"-")</f>
        <v>--</v>
      </c>
      <c r="T91" s="78" t="str">
        <f t="shared" ca="1" si="21"/>
        <v>-</v>
      </c>
      <c r="V91" s="693" t="str">
        <f>IF(H91="","-",IF(AND($J91&lt;&gt;0,$J91&lt;'Calibration Criteria'!$C$7),1,0))</f>
        <v>-</v>
      </c>
      <c r="W91" s="693" t="str">
        <f>IF(H91="","-",IF(AND($J91&gt;='Calibration Criteria'!$C$7,$J91&lt;'Calibration Criteria'!$C$8),1,0))</f>
        <v>-</v>
      </c>
      <c r="X91" s="693" t="str">
        <f>IF(H91="","-",IF(AND($J91&gt;='Calibration Criteria'!$C$8,$J91&lt;'Calibration Criteria'!$C$9),1,0))</f>
        <v>-</v>
      </c>
      <c r="Y91" s="693" t="str">
        <f>IF(H91="","-",IF(AND($J91&gt;='Calibration Criteria'!$C$10),1,0))</f>
        <v>-</v>
      </c>
      <c r="Z91" s="693" t="str">
        <f>IF($N91="-", "-", IF(AND($N91&lt;='Calibration Criteria'!$B$7,$N91&gt;=-'Calibration Criteria'!$B$7),1,0))</f>
        <v>-</v>
      </c>
      <c r="AA91" s="693" t="str">
        <f>IF($N91="-", "-",IF(AND($N91&lt;='Calibration Criteria'!$B$8,$N91&gt;=-'Calibration Criteria'!$B$8),1,0))</f>
        <v>-</v>
      </c>
      <c r="AB91" s="693" t="str">
        <f>IF($N91="-","-",IF(AND($N91&lt;='Calibration Criteria'!$B$9,$N91&gt;=-'Calibration Criteria'!$B$9),1,0))</f>
        <v>-</v>
      </c>
      <c r="AC91" s="693" t="str">
        <f>IF(N91="-", "-",IF(AND($N91&lt;='Calibration Criteria'!$B$10,$N91&gt;=-'Calibration Criteria'!$B$10,ABS(L91)&lt;&gt;H91),1,0))</f>
        <v>-</v>
      </c>
      <c r="AD91" s="693" t="str">
        <f t="shared" si="22"/>
        <v>-</v>
      </c>
      <c r="AE91" s="274"/>
      <c r="AF91" s="692" t="str">
        <f t="shared" ca="1" si="23"/>
        <v>NA</v>
      </c>
    </row>
    <row r="92" spans="1:32" s="547" customFormat="1" x14ac:dyDescent="0.35">
      <c r="A92" s="551" t="str">
        <f t="shared" si="17"/>
        <v>H</v>
      </c>
      <c r="B92" s="393">
        <f>'Input - Freeways'!$B85</f>
        <v>81</v>
      </c>
      <c r="C92" s="377">
        <f>'Input - Freeways'!$C85</f>
        <v>0</v>
      </c>
      <c r="E92" s="766">
        <f t="shared" si="18"/>
        <v>0</v>
      </c>
      <c r="F92" s="267">
        <f>'Freeway Calcs'!K87</f>
        <v>0</v>
      </c>
      <c r="G92" s="267">
        <f>'Freeway Calcs'!L87</f>
        <v>0</v>
      </c>
      <c r="H92" s="940" t="str">
        <f>'Input - Freeways'!F85</f>
        <v/>
      </c>
      <c r="I92" s="941"/>
      <c r="J92" s="942" t="str">
        <f ca="1">IF('Freeway Calcs'!$C$3="DCM",'Freeway Calcs'!N87,'Freeway Calcs'!P87)</f>
        <v>--</v>
      </c>
      <c r="K92" s="942"/>
      <c r="L92" s="942" t="str">
        <f t="shared" si="19"/>
        <v/>
      </c>
      <c r="M92" s="942"/>
      <c r="N92" s="943" t="str">
        <f t="shared" si="20"/>
        <v>-</v>
      </c>
      <c r="O92" s="943"/>
      <c r="Q92" s="264" t="str">
        <f ca="1">IF(J92&lt;&gt;0,IF('Freeway Calcs'!$C$3="DCM",'Freeway Calcs'!O87,'Freeway Calcs'!Q87),"-")</f>
        <v>--</v>
      </c>
      <c r="R92" s="264" t="str">
        <f ca="1">IF(J92&lt;&gt;0,IF('Freeway Calcs'!$C$3="DCM","",'Freeway Calcs'!R87),"-")</f>
        <v>--</v>
      </c>
      <c r="T92" s="78" t="str">
        <f t="shared" ca="1" si="21"/>
        <v>-</v>
      </c>
      <c r="V92" s="693" t="str">
        <f>IF(H92="","-",IF(AND($J92&lt;&gt;0,$J92&lt;'Calibration Criteria'!$C$7),1,0))</f>
        <v>-</v>
      </c>
      <c r="W92" s="693" t="str">
        <f>IF(H92="","-",IF(AND($J92&gt;='Calibration Criteria'!$C$7,$J92&lt;'Calibration Criteria'!$C$8),1,0))</f>
        <v>-</v>
      </c>
      <c r="X92" s="693" t="str">
        <f>IF(H92="","-",IF(AND($J92&gt;='Calibration Criteria'!$C$8,$J92&lt;'Calibration Criteria'!$C$9),1,0))</f>
        <v>-</v>
      </c>
      <c r="Y92" s="693" t="str">
        <f>IF(H92="","-",IF(AND($J92&gt;='Calibration Criteria'!$C$10),1,0))</f>
        <v>-</v>
      </c>
      <c r="Z92" s="693" t="str">
        <f>IF($N92="-", "-", IF(AND($N92&lt;='Calibration Criteria'!$B$7,$N92&gt;=-'Calibration Criteria'!$B$7),1,0))</f>
        <v>-</v>
      </c>
      <c r="AA92" s="693" t="str">
        <f>IF($N92="-", "-",IF(AND($N92&lt;='Calibration Criteria'!$B$8,$N92&gt;=-'Calibration Criteria'!$B$8),1,0))</f>
        <v>-</v>
      </c>
      <c r="AB92" s="693" t="str">
        <f>IF($N92="-","-",IF(AND($N92&lt;='Calibration Criteria'!$B$9,$N92&gt;=-'Calibration Criteria'!$B$9),1,0))</f>
        <v>-</v>
      </c>
      <c r="AC92" s="693" t="str">
        <f>IF(N92="-", "-",IF(AND($N92&lt;='Calibration Criteria'!$B$10,$N92&gt;=-'Calibration Criteria'!$B$10,ABS(L92)&lt;&gt;H92),1,0))</f>
        <v>-</v>
      </c>
      <c r="AD92" s="693" t="str">
        <f t="shared" si="22"/>
        <v>-</v>
      </c>
      <c r="AE92" s="274"/>
      <c r="AF92" s="692" t="str">
        <f t="shared" ca="1" si="23"/>
        <v>NA</v>
      </c>
    </row>
    <row r="93" spans="1:32" s="547" customFormat="1" x14ac:dyDescent="0.35">
      <c r="A93" s="551" t="str">
        <f t="shared" si="17"/>
        <v>H</v>
      </c>
      <c r="B93" s="393">
        <f>'Input - Freeways'!$B86</f>
        <v>82</v>
      </c>
      <c r="C93" s="377">
        <f>'Input - Freeways'!$C86</f>
        <v>0</v>
      </c>
      <c r="E93" s="766">
        <f t="shared" si="18"/>
        <v>0</v>
      </c>
      <c r="F93" s="267">
        <f>'Freeway Calcs'!K88</f>
        <v>0</v>
      </c>
      <c r="G93" s="267">
        <f>'Freeway Calcs'!L88</f>
        <v>0</v>
      </c>
      <c r="H93" s="940" t="str">
        <f>'Input - Freeways'!F86</f>
        <v/>
      </c>
      <c r="I93" s="941"/>
      <c r="J93" s="942" t="str">
        <f ca="1">IF('Freeway Calcs'!$C$3="DCM",'Freeway Calcs'!N88,'Freeway Calcs'!P88)</f>
        <v>--</v>
      </c>
      <c r="K93" s="942"/>
      <c r="L93" s="942" t="str">
        <f t="shared" si="19"/>
        <v/>
      </c>
      <c r="M93" s="942"/>
      <c r="N93" s="943" t="str">
        <f t="shared" si="20"/>
        <v>-</v>
      </c>
      <c r="O93" s="943"/>
      <c r="Q93" s="264" t="str">
        <f ca="1">IF(J93&lt;&gt;0,IF('Freeway Calcs'!$C$3="DCM",'Freeway Calcs'!O88,'Freeway Calcs'!Q88),"-")</f>
        <v>--</v>
      </c>
      <c r="R93" s="264" t="str">
        <f ca="1">IF(J93&lt;&gt;0,IF('Freeway Calcs'!$C$3="DCM","",'Freeway Calcs'!R88),"-")</f>
        <v>--</v>
      </c>
      <c r="T93" s="78" t="str">
        <f t="shared" ca="1" si="21"/>
        <v>-</v>
      </c>
      <c r="V93" s="693" t="str">
        <f>IF(H93="","-",IF(AND($J93&lt;&gt;0,$J93&lt;'Calibration Criteria'!$C$7),1,0))</f>
        <v>-</v>
      </c>
      <c r="W93" s="693" t="str">
        <f>IF(H93="","-",IF(AND($J93&gt;='Calibration Criteria'!$C$7,$J93&lt;'Calibration Criteria'!$C$8),1,0))</f>
        <v>-</v>
      </c>
      <c r="X93" s="693" t="str">
        <f>IF(H93="","-",IF(AND($J93&gt;='Calibration Criteria'!$C$8,$J93&lt;'Calibration Criteria'!$C$9),1,0))</f>
        <v>-</v>
      </c>
      <c r="Y93" s="693" t="str">
        <f>IF(H93="","-",IF(AND($J93&gt;='Calibration Criteria'!$C$10),1,0))</f>
        <v>-</v>
      </c>
      <c r="Z93" s="693" t="str">
        <f>IF($N93="-", "-", IF(AND($N93&lt;='Calibration Criteria'!$B$7,$N93&gt;=-'Calibration Criteria'!$B$7),1,0))</f>
        <v>-</v>
      </c>
      <c r="AA93" s="693" t="str">
        <f>IF($N93="-", "-",IF(AND($N93&lt;='Calibration Criteria'!$B$8,$N93&gt;=-'Calibration Criteria'!$B$8),1,0))</f>
        <v>-</v>
      </c>
      <c r="AB93" s="693" t="str">
        <f>IF($N93="-","-",IF(AND($N93&lt;='Calibration Criteria'!$B$9,$N93&gt;=-'Calibration Criteria'!$B$9),1,0))</f>
        <v>-</v>
      </c>
      <c r="AC93" s="693" t="str">
        <f>IF(N93="-", "-",IF(AND($N93&lt;='Calibration Criteria'!$B$10,$N93&gt;=-'Calibration Criteria'!$B$10,ABS(L93)&lt;&gt;H93),1,0))</f>
        <v>-</v>
      </c>
      <c r="AD93" s="693" t="str">
        <f t="shared" si="22"/>
        <v>-</v>
      </c>
      <c r="AE93" s="274"/>
      <c r="AF93" s="692" t="str">
        <f t="shared" ca="1" si="23"/>
        <v>NA</v>
      </c>
    </row>
    <row r="94" spans="1:32" s="547" customFormat="1" x14ac:dyDescent="0.35">
      <c r="A94" s="551" t="str">
        <f t="shared" si="17"/>
        <v>H</v>
      </c>
      <c r="B94" s="393">
        <f>'Input - Freeways'!$B87</f>
        <v>83</v>
      </c>
      <c r="C94" s="377">
        <f>'Input - Freeways'!$C87</f>
        <v>0</v>
      </c>
      <c r="E94" s="766">
        <f t="shared" si="18"/>
        <v>0</v>
      </c>
      <c r="F94" s="267">
        <f>'Freeway Calcs'!K89</f>
        <v>0</v>
      </c>
      <c r="G94" s="267">
        <f>'Freeway Calcs'!L89</f>
        <v>0</v>
      </c>
      <c r="H94" s="940" t="str">
        <f>'Input - Freeways'!F87</f>
        <v/>
      </c>
      <c r="I94" s="941"/>
      <c r="J94" s="942" t="str">
        <f ca="1">IF('Freeway Calcs'!$C$3="DCM",'Freeway Calcs'!N89,'Freeway Calcs'!P89)</f>
        <v>--</v>
      </c>
      <c r="K94" s="942"/>
      <c r="L94" s="942" t="str">
        <f t="shared" si="19"/>
        <v/>
      </c>
      <c r="M94" s="942"/>
      <c r="N94" s="943" t="str">
        <f t="shared" si="20"/>
        <v>-</v>
      </c>
      <c r="O94" s="943"/>
      <c r="Q94" s="264" t="str">
        <f ca="1">IF(J94&lt;&gt;0,IF('Freeway Calcs'!$C$3="DCM",'Freeway Calcs'!O89,'Freeway Calcs'!Q89),"-")</f>
        <v>--</v>
      </c>
      <c r="R94" s="264" t="str">
        <f ca="1">IF(J94&lt;&gt;0,IF('Freeway Calcs'!$C$3="DCM","",'Freeway Calcs'!R89),"-")</f>
        <v>--</v>
      </c>
      <c r="T94" s="78" t="str">
        <f t="shared" ca="1" si="21"/>
        <v>-</v>
      </c>
      <c r="V94" s="693" t="str">
        <f>IF(H94="","-",IF(AND($J94&lt;&gt;0,$J94&lt;'Calibration Criteria'!$C$7),1,0))</f>
        <v>-</v>
      </c>
      <c r="W94" s="693" t="str">
        <f>IF(H94="","-",IF(AND($J94&gt;='Calibration Criteria'!$C$7,$J94&lt;'Calibration Criteria'!$C$8),1,0))</f>
        <v>-</v>
      </c>
      <c r="X94" s="693" t="str">
        <f>IF(H94="","-",IF(AND($J94&gt;='Calibration Criteria'!$C$8,$J94&lt;'Calibration Criteria'!$C$9),1,0))</f>
        <v>-</v>
      </c>
      <c r="Y94" s="693" t="str">
        <f>IF(H94="","-",IF(AND($J94&gt;='Calibration Criteria'!$C$10),1,0))</f>
        <v>-</v>
      </c>
      <c r="Z94" s="693" t="str">
        <f>IF($N94="-", "-", IF(AND($N94&lt;='Calibration Criteria'!$B$7,$N94&gt;=-'Calibration Criteria'!$B$7),1,0))</f>
        <v>-</v>
      </c>
      <c r="AA94" s="693" t="str">
        <f>IF($N94="-", "-",IF(AND($N94&lt;='Calibration Criteria'!$B$8,$N94&gt;=-'Calibration Criteria'!$B$8),1,0))</f>
        <v>-</v>
      </c>
      <c r="AB94" s="693" t="str">
        <f>IF($N94="-","-",IF(AND($N94&lt;='Calibration Criteria'!$B$9,$N94&gt;=-'Calibration Criteria'!$B$9),1,0))</f>
        <v>-</v>
      </c>
      <c r="AC94" s="693" t="str">
        <f>IF(N94="-", "-",IF(AND($N94&lt;='Calibration Criteria'!$B$10,$N94&gt;=-'Calibration Criteria'!$B$10,ABS(L94)&lt;&gt;H94),1,0))</f>
        <v>-</v>
      </c>
      <c r="AD94" s="693" t="str">
        <f t="shared" si="22"/>
        <v>-</v>
      </c>
      <c r="AE94" s="274"/>
      <c r="AF94" s="692" t="str">
        <f t="shared" ca="1" si="23"/>
        <v>NA</v>
      </c>
    </row>
    <row r="95" spans="1:32" s="547" customFormat="1" x14ac:dyDescent="0.35">
      <c r="A95" s="551" t="str">
        <f t="shared" si="17"/>
        <v>H</v>
      </c>
      <c r="B95" s="393">
        <f>'Input - Freeways'!$B88</f>
        <v>84</v>
      </c>
      <c r="C95" s="377">
        <f>'Input - Freeways'!$C88</f>
        <v>0</v>
      </c>
      <c r="E95" s="766">
        <f t="shared" si="18"/>
        <v>0</v>
      </c>
      <c r="F95" s="267">
        <f>'Freeway Calcs'!K90</f>
        <v>0</v>
      </c>
      <c r="G95" s="267">
        <f>'Freeway Calcs'!L90</f>
        <v>0</v>
      </c>
      <c r="H95" s="940" t="str">
        <f>'Input - Freeways'!F88</f>
        <v/>
      </c>
      <c r="I95" s="941"/>
      <c r="J95" s="942" t="str">
        <f ca="1">IF('Freeway Calcs'!$C$3="DCM",'Freeway Calcs'!N90,'Freeway Calcs'!P90)</f>
        <v>--</v>
      </c>
      <c r="K95" s="942"/>
      <c r="L95" s="942" t="str">
        <f t="shared" si="19"/>
        <v/>
      </c>
      <c r="M95" s="942"/>
      <c r="N95" s="943" t="str">
        <f t="shared" si="20"/>
        <v>-</v>
      </c>
      <c r="O95" s="943"/>
      <c r="Q95" s="264" t="str">
        <f ca="1">IF(J95&lt;&gt;0,IF('Freeway Calcs'!$C$3="DCM",'Freeway Calcs'!O90,'Freeway Calcs'!Q90),"-")</f>
        <v>--</v>
      </c>
      <c r="R95" s="264" t="str">
        <f ca="1">IF(J95&lt;&gt;0,IF('Freeway Calcs'!$C$3="DCM","",'Freeway Calcs'!R90),"-")</f>
        <v>--</v>
      </c>
      <c r="T95" s="78" t="str">
        <f t="shared" ca="1" si="21"/>
        <v>-</v>
      </c>
      <c r="V95" s="693" t="str">
        <f>IF(H95="","-",IF(AND($J95&lt;&gt;0,$J95&lt;'Calibration Criteria'!$C$7),1,0))</f>
        <v>-</v>
      </c>
      <c r="W95" s="693" t="str">
        <f>IF(H95="","-",IF(AND($J95&gt;='Calibration Criteria'!$C$7,$J95&lt;'Calibration Criteria'!$C$8),1,0))</f>
        <v>-</v>
      </c>
      <c r="X95" s="693" t="str">
        <f>IF(H95="","-",IF(AND($J95&gt;='Calibration Criteria'!$C$8,$J95&lt;'Calibration Criteria'!$C$9),1,0))</f>
        <v>-</v>
      </c>
      <c r="Y95" s="693" t="str">
        <f>IF(H95="","-",IF(AND($J95&gt;='Calibration Criteria'!$C$10),1,0))</f>
        <v>-</v>
      </c>
      <c r="Z95" s="693" t="str">
        <f>IF($N95="-", "-", IF(AND($N95&lt;='Calibration Criteria'!$B$7,$N95&gt;=-'Calibration Criteria'!$B$7),1,0))</f>
        <v>-</v>
      </c>
      <c r="AA95" s="693" t="str">
        <f>IF($N95="-", "-",IF(AND($N95&lt;='Calibration Criteria'!$B$8,$N95&gt;=-'Calibration Criteria'!$B$8),1,0))</f>
        <v>-</v>
      </c>
      <c r="AB95" s="693" t="str">
        <f>IF($N95="-","-",IF(AND($N95&lt;='Calibration Criteria'!$B$9,$N95&gt;=-'Calibration Criteria'!$B$9),1,0))</f>
        <v>-</v>
      </c>
      <c r="AC95" s="693" t="str">
        <f>IF(N95="-", "-",IF(AND($N95&lt;='Calibration Criteria'!$B$10,$N95&gt;=-'Calibration Criteria'!$B$10,ABS(L95)&lt;&gt;H95),1,0))</f>
        <v>-</v>
      </c>
      <c r="AD95" s="693" t="str">
        <f t="shared" si="22"/>
        <v>-</v>
      </c>
      <c r="AE95" s="274"/>
      <c r="AF95" s="692" t="str">
        <f t="shared" ca="1" si="23"/>
        <v>NA</v>
      </c>
    </row>
    <row r="96" spans="1:32" s="547" customFormat="1" x14ac:dyDescent="0.35">
      <c r="A96" s="551" t="str">
        <f t="shared" si="17"/>
        <v>H</v>
      </c>
      <c r="B96" s="393">
        <f>'Input - Freeways'!$B89</f>
        <v>85</v>
      </c>
      <c r="C96" s="377">
        <f>'Input - Freeways'!$C89</f>
        <v>0</v>
      </c>
      <c r="E96" s="766">
        <f t="shared" si="18"/>
        <v>0</v>
      </c>
      <c r="F96" s="267">
        <f>'Freeway Calcs'!K91</f>
        <v>0</v>
      </c>
      <c r="G96" s="267">
        <f>'Freeway Calcs'!L91</f>
        <v>0</v>
      </c>
      <c r="H96" s="940" t="str">
        <f>'Input - Freeways'!F89</f>
        <v/>
      </c>
      <c r="I96" s="941"/>
      <c r="J96" s="942" t="str">
        <f ca="1">IF('Freeway Calcs'!$C$3="DCM",'Freeway Calcs'!N91,'Freeway Calcs'!P91)</f>
        <v>--</v>
      </c>
      <c r="K96" s="942"/>
      <c r="L96" s="942" t="str">
        <f t="shared" si="19"/>
        <v/>
      </c>
      <c r="M96" s="942"/>
      <c r="N96" s="943" t="str">
        <f t="shared" si="20"/>
        <v>-</v>
      </c>
      <c r="O96" s="943"/>
      <c r="Q96" s="264" t="str">
        <f ca="1">IF(J96&lt;&gt;0,IF('Freeway Calcs'!$C$3="DCM",'Freeway Calcs'!O91,'Freeway Calcs'!Q91),"-")</f>
        <v>--</v>
      </c>
      <c r="R96" s="264" t="str">
        <f ca="1">IF(J96&lt;&gt;0,IF('Freeway Calcs'!$C$3="DCM","",'Freeway Calcs'!R91),"-")</f>
        <v>--</v>
      </c>
      <c r="T96" s="78" t="str">
        <f t="shared" ca="1" si="21"/>
        <v>-</v>
      </c>
      <c r="V96" s="693" t="str">
        <f>IF(H96="","-",IF(AND($J96&lt;&gt;0,$J96&lt;'Calibration Criteria'!$C$7),1,0))</f>
        <v>-</v>
      </c>
      <c r="W96" s="693" t="str">
        <f>IF(H96="","-",IF(AND($J96&gt;='Calibration Criteria'!$C$7,$J96&lt;'Calibration Criteria'!$C$8),1,0))</f>
        <v>-</v>
      </c>
      <c r="X96" s="693" t="str">
        <f>IF(H96="","-",IF(AND($J96&gt;='Calibration Criteria'!$C$8,$J96&lt;'Calibration Criteria'!$C$9),1,0))</f>
        <v>-</v>
      </c>
      <c r="Y96" s="693" t="str">
        <f>IF(H96="","-",IF(AND($J96&gt;='Calibration Criteria'!$C$10),1,0))</f>
        <v>-</v>
      </c>
      <c r="Z96" s="693" t="str">
        <f>IF($N96="-", "-", IF(AND($N96&lt;='Calibration Criteria'!$B$7,$N96&gt;=-'Calibration Criteria'!$B$7),1,0))</f>
        <v>-</v>
      </c>
      <c r="AA96" s="693" t="str">
        <f>IF($N96="-", "-",IF(AND($N96&lt;='Calibration Criteria'!$B$8,$N96&gt;=-'Calibration Criteria'!$B$8),1,0))</f>
        <v>-</v>
      </c>
      <c r="AB96" s="693" t="str">
        <f>IF($N96="-","-",IF(AND($N96&lt;='Calibration Criteria'!$B$9,$N96&gt;=-'Calibration Criteria'!$B$9),1,0))</f>
        <v>-</v>
      </c>
      <c r="AC96" s="693" t="str">
        <f>IF(N96="-", "-",IF(AND($N96&lt;='Calibration Criteria'!$B$10,$N96&gt;=-'Calibration Criteria'!$B$10,ABS(L96)&lt;&gt;H96),1,0))</f>
        <v>-</v>
      </c>
      <c r="AD96" s="693" t="str">
        <f t="shared" si="22"/>
        <v>-</v>
      </c>
      <c r="AE96" s="274"/>
      <c r="AF96" s="692" t="str">
        <f t="shared" ca="1" si="23"/>
        <v>NA</v>
      </c>
    </row>
    <row r="97" spans="1:32" s="547" customFormat="1" x14ac:dyDescent="0.35">
      <c r="A97" s="551" t="str">
        <f t="shared" si="17"/>
        <v>H</v>
      </c>
      <c r="B97" s="393">
        <f>'Input - Freeways'!$B90</f>
        <v>86</v>
      </c>
      <c r="C97" s="377">
        <f>'Input - Freeways'!$C90</f>
        <v>0</v>
      </c>
      <c r="E97" s="766">
        <f t="shared" si="18"/>
        <v>0</v>
      </c>
      <c r="F97" s="267">
        <f>'Freeway Calcs'!K92</f>
        <v>0</v>
      </c>
      <c r="G97" s="267">
        <f>'Freeway Calcs'!L92</f>
        <v>0</v>
      </c>
      <c r="H97" s="940" t="str">
        <f>'Input - Freeways'!F90</f>
        <v/>
      </c>
      <c r="I97" s="941"/>
      <c r="J97" s="942" t="str">
        <f ca="1">IF('Freeway Calcs'!$C$3="DCM",'Freeway Calcs'!N92,'Freeway Calcs'!P92)</f>
        <v>--</v>
      </c>
      <c r="K97" s="942"/>
      <c r="L97" s="942" t="str">
        <f t="shared" si="19"/>
        <v/>
      </c>
      <c r="M97" s="942"/>
      <c r="N97" s="943" t="str">
        <f t="shared" si="20"/>
        <v>-</v>
      </c>
      <c r="O97" s="943"/>
      <c r="Q97" s="264" t="str">
        <f ca="1">IF(J97&lt;&gt;0,IF('Freeway Calcs'!$C$3="DCM",'Freeway Calcs'!O92,'Freeway Calcs'!Q92),"-")</f>
        <v>--</v>
      </c>
      <c r="R97" s="264" t="str">
        <f ca="1">IF(J97&lt;&gt;0,IF('Freeway Calcs'!$C$3="DCM","",'Freeway Calcs'!R92),"-")</f>
        <v>--</v>
      </c>
      <c r="T97" s="78" t="str">
        <f t="shared" ca="1" si="21"/>
        <v>-</v>
      </c>
      <c r="V97" s="693" t="str">
        <f>IF(H97="","-",IF(AND($J97&lt;&gt;0,$J97&lt;'Calibration Criteria'!$C$7),1,0))</f>
        <v>-</v>
      </c>
      <c r="W97" s="693" t="str">
        <f>IF(H97="","-",IF(AND($J97&gt;='Calibration Criteria'!$C$7,$J97&lt;'Calibration Criteria'!$C$8),1,0))</f>
        <v>-</v>
      </c>
      <c r="X97" s="693" t="str">
        <f>IF(H97="","-",IF(AND($J97&gt;='Calibration Criteria'!$C$8,$J97&lt;'Calibration Criteria'!$C$9),1,0))</f>
        <v>-</v>
      </c>
      <c r="Y97" s="693" t="str">
        <f>IF(H97="","-",IF(AND($J97&gt;='Calibration Criteria'!$C$10),1,0))</f>
        <v>-</v>
      </c>
      <c r="Z97" s="693" t="str">
        <f>IF($N97="-", "-", IF(AND($N97&lt;='Calibration Criteria'!$B$7,$N97&gt;=-'Calibration Criteria'!$B$7),1,0))</f>
        <v>-</v>
      </c>
      <c r="AA97" s="693" t="str">
        <f>IF($N97="-", "-",IF(AND($N97&lt;='Calibration Criteria'!$B$8,$N97&gt;=-'Calibration Criteria'!$B$8),1,0))</f>
        <v>-</v>
      </c>
      <c r="AB97" s="693" t="str">
        <f>IF($N97="-","-",IF(AND($N97&lt;='Calibration Criteria'!$B$9,$N97&gt;=-'Calibration Criteria'!$B$9),1,0))</f>
        <v>-</v>
      </c>
      <c r="AC97" s="693" t="str">
        <f>IF(N97="-", "-",IF(AND($N97&lt;='Calibration Criteria'!$B$10,$N97&gt;=-'Calibration Criteria'!$B$10,ABS(L97)&lt;&gt;H97),1,0))</f>
        <v>-</v>
      </c>
      <c r="AD97" s="693" t="str">
        <f t="shared" si="22"/>
        <v>-</v>
      </c>
      <c r="AE97" s="274"/>
      <c r="AF97" s="692" t="str">
        <f t="shared" ca="1" si="23"/>
        <v>NA</v>
      </c>
    </row>
    <row r="98" spans="1:32" s="547" customFormat="1" x14ac:dyDescent="0.35">
      <c r="A98" s="551" t="str">
        <f t="shared" si="17"/>
        <v>H</v>
      </c>
      <c r="B98" s="393">
        <f>'Input - Freeways'!$B91</f>
        <v>87</v>
      </c>
      <c r="C98" s="377">
        <f>'Input - Freeways'!$C91</f>
        <v>0</v>
      </c>
      <c r="E98" s="766">
        <f t="shared" si="18"/>
        <v>0</v>
      </c>
      <c r="F98" s="267">
        <f>'Freeway Calcs'!K93</f>
        <v>0</v>
      </c>
      <c r="G98" s="267">
        <f>'Freeway Calcs'!L93</f>
        <v>0</v>
      </c>
      <c r="H98" s="940" t="str">
        <f>'Input - Freeways'!F91</f>
        <v/>
      </c>
      <c r="I98" s="941"/>
      <c r="J98" s="942" t="str">
        <f ca="1">IF('Freeway Calcs'!$C$3="DCM",'Freeway Calcs'!N93,'Freeway Calcs'!P93)</f>
        <v>--</v>
      </c>
      <c r="K98" s="942"/>
      <c r="L98" s="942" t="str">
        <f t="shared" si="19"/>
        <v/>
      </c>
      <c r="M98" s="942"/>
      <c r="N98" s="943" t="str">
        <f t="shared" si="20"/>
        <v>-</v>
      </c>
      <c r="O98" s="943"/>
      <c r="Q98" s="264" t="str">
        <f ca="1">IF(J98&lt;&gt;0,IF('Freeway Calcs'!$C$3="DCM",'Freeway Calcs'!O93,'Freeway Calcs'!Q93),"-")</f>
        <v>--</v>
      </c>
      <c r="R98" s="264" t="str">
        <f ca="1">IF(J98&lt;&gt;0,IF('Freeway Calcs'!$C$3="DCM","",'Freeway Calcs'!R93),"-")</f>
        <v>--</v>
      </c>
      <c r="T98" s="78" t="str">
        <f t="shared" ca="1" si="21"/>
        <v>-</v>
      </c>
      <c r="V98" s="693" t="str">
        <f>IF(H98="","-",IF(AND($J98&lt;&gt;0,$J98&lt;'Calibration Criteria'!$C$7),1,0))</f>
        <v>-</v>
      </c>
      <c r="W98" s="693" t="str">
        <f>IF(H98="","-",IF(AND($J98&gt;='Calibration Criteria'!$C$7,$J98&lt;'Calibration Criteria'!$C$8),1,0))</f>
        <v>-</v>
      </c>
      <c r="X98" s="693" t="str">
        <f>IF(H98="","-",IF(AND($J98&gt;='Calibration Criteria'!$C$8,$J98&lt;'Calibration Criteria'!$C$9),1,0))</f>
        <v>-</v>
      </c>
      <c r="Y98" s="693" t="str">
        <f>IF(H98="","-",IF(AND($J98&gt;='Calibration Criteria'!$C$10),1,0))</f>
        <v>-</v>
      </c>
      <c r="Z98" s="693" t="str">
        <f>IF($N98="-", "-", IF(AND($N98&lt;='Calibration Criteria'!$B$7,$N98&gt;=-'Calibration Criteria'!$B$7),1,0))</f>
        <v>-</v>
      </c>
      <c r="AA98" s="693" t="str">
        <f>IF($N98="-", "-",IF(AND($N98&lt;='Calibration Criteria'!$B$8,$N98&gt;=-'Calibration Criteria'!$B$8),1,0))</f>
        <v>-</v>
      </c>
      <c r="AB98" s="693" t="str">
        <f>IF($N98="-","-",IF(AND($N98&lt;='Calibration Criteria'!$B$9,$N98&gt;=-'Calibration Criteria'!$B$9),1,0))</f>
        <v>-</v>
      </c>
      <c r="AC98" s="693" t="str">
        <f>IF(N98="-", "-",IF(AND($N98&lt;='Calibration Criteria'!$B$10,$N98&gt;=-'Calibration Criteria'!$B$10,ABS(L98)&lt;&gt;H98),1,0))</f>
        <v>-</v>
      </c>
      <c r="AD98" s="693" t="str">
        <f t="shared" si="22"/>
        <v>-</v>
      </c>
      <c r="AE98" s="274"/>
      <c r="AF98" s="692" t="str">
        <f t="shared" ca="1" si="23"/>
        <v>NA</v>
      </c>
    </row>
    <row r="99" spans="1:32" s="547" customFormat="1" x14ac:dyDescent="0.35">
      <c r="A99" s="551" t="str">
        <f t="shared" si="17"/>
        <v>H</v>
      </c>
      <c r="B99" s="393">
        <f>'Input - Freeways'!$B92</f>
        <v>88</v>
      </c>
      <c r="C99" s="377">
        <f>'Input - Freeways'!$C92</f>
        <v>0</v>
      </c>
      <c r="E99" s="766">
        <f t="shared" si="18"/>
        <v>0</v>
      </c>
      <c r="F99" s="267">
        <f>'Freeway Calcs'!K94</f>
        <v>0</v>
      </c>
      <c r="G99" s="267">
        <f>'Freeway Calcs'!L94</f>
        <v>0</v>
      </c>
      <c r="H99" s="940" t="str">
        <f>'Input - Freeways'!F92</f>
        <v/>
      </c>
      <c r="I99" s="941"/>
      <c r="J99" s="942" t="str">
        <f ca="1">IF('Freeway Calcs'!$C$3="DCM",'Freeway Calcs'!N94,'Freeway Calcs'!P94)</f>
        <v>--</v>
      </c>
      <c r="K99" s="942"/>
      <c r="L99" s="942" t="str">
        <f t="shared" si="19"/>
        <v/>
      </c>
      <c r="M99" s="942"/>
      <c r="N99" s="943" t="str">
        <f t="shared" si="20"/>
        <v>-</v>
      </c>
      <c r="O99" s="943"/>
      <c r="Q99" s="264" t="str">
        <f ca="1">IF(J99&lt;&gt;0,IF('Freeway Calcs'!$C$3="DCM",'Freeway Calcs'!O94,'Freeway Calcs'!Q94),"-")</f>
        <v>--</v>
      </c>
      <c r="R99" s="264" t="str">
        <f ca="1">IF(J99&lt;&gt;0,IF('Freeway Calcs'!$C$3="DCM","",'Freeway Calcs'!R94),"-")</f>
        <v>--</v>
      </c>
      <c r="T99" s="78" t="str">
        <f t="shared" ca="1" si="21"/>
        <v>-</v>
      </c>
      <c r="V99" s="693" t="str">
        <f>IF(H99="","-",IF(AND($J99&lt;&gt;0,$J99&lt;'Calibration Criteria'!$C$7),1,0))</f>
        <v>-</v>
      </c>
      <c r="W99" s="693" t="str">
        <f>IF(H99="","-",IF(AND($J99&gt;='Calibration Criteria'!$C$7,$J99&lt;'Calibration Criteria'!$C$8),1,0))</f>
        <v>-</v>
      </c>
      <c r="X99" s="693" t="str">
        <f>IF(H99="","-",IF(AND($J99&gt;='Calibration Criteria'!$C$8,$J99&lt;'Calibration Criteria'!$C$9),1,0))</f>
        <v>-</v>
      </c>
      <c r="Y99" s="693" t="str">
        <f>IF(H99="","-",IF(AND($J99&gt;='Calibration Criteria'!$C$10),1,0))</f>
        <v>-</v>
      </c>
      <c r="Z99" s="693" t="str">
        <f>IF($N99="-", "-", IF(AND($N99&lt;='Calibration Criteria'!$B$7,$N99&gt;=-'Calibration Criteria'!$B$7),1,0))</f>
        <v>-</v>
      </c>
      <c r="AA99" s="693" t="str">
        <f>IF($N99="-", "-",IF(AND($N99&lt;='Calibration Criteria'!$B$8,$N99&gt;=-'Calibration Criteria'!$B$8),1,0))</f>
        <v>-</v>
      </c>
      <c r="AB99" s="693" t="str">
        <f>IF($N99="-","-",IF(AND($N99&lt;='Calibration Criteria'!$B$9,$N99&gt;=-'Calibration Criteria'!$B$9),1,0))</f>
        <v>-</v>
      </c>
      <c r="AC99" s="693" t="str">
        <f>IF(N99="-", "-",IF(AND($N99&lt;='Calibration Criteria'!$B$10,$N99&gt;=-'Calibration Criteria'!$B$10,ABS(L99)&lt;&gt;H99),1,0))</f>
        <v>-</v>
      </c>
      <c r="AD99" s="693" t="str">
        <f t="shared" si="22"/>
        <v>-</v>
      </c>
      <c r="AE99" s="274"/>
      <c r="AF99" s="692" t="str">
        <f t="shared" ca="1" si="23"/>
        <v>NA</v>
      </c>
    </row>
    <row r="100" spans="1:32" s="547" customFormat="1" x14ac:dyDescent="0.35">
      <c r="A100" s="551" t="str">
        <f t="shared" si="17"/>
        <v>H</v>
      </c>
      <c r="B100" s="393">
        <f>'Input - Freeways'!$B93</f>
        <v>89</v>
      </c>
      <c r="C100" s="377">
        <f>'Input - Freeways'!$C93</f>
        <v>0</v>
      </c>
      <c r="E100" s="766">
        <f t="shared" si="18"/>
        <v>0</v>
      </c>
      <c r="F100" s="267">
        <f>'Freeway Calcs'!K95</f>
        <v>0</v>
      </c>
      <c r="G100" s="267">
        <f>'Freeway Calcs'!L95</f>
        <v>0</v>
      </c>
      <c r="H100" s="940" t="str">
        <f>'Input - Freeways'!F93</f>
        <v/>
      </c>
      <c r="I100" s="941"/>
      <c r="J100" s="942" t="str">
        <f ca="1">IF('Freeway Calcs'!$C$3="DCM",'Freeway Calcs'!N95,'Freeway Calcs'!P95)</f>
        <v>--</v>
      </c>
      <c r="K100" s="942"/>
      <c r="L100" s="942" t="str">
        <f t="shared" si="19"/>
        <v/>
      </c>
      <c r="M100" s="942"/>
      <c r="N100" s="943" t="str">
        <f t="shared" si="20"/>
        <v>-</v>
      </c>
      <c r="O100" s="943"/>
      <c r="Q100" s="264" t="str">
        <f ca="1">IF(J100&lt;&gt;0,IF('Freeway Calcs'!$C$3="DCM",'Freeway Calcs'!O95,'Freeway Calcs'!Q95),"-")</f>
        <v>--</v>
      </c>
      <c r="R100" s="264" t="str">
        <f ca="1">IF(J100&lt;&gt;0,IF('Freeway Calcs'!$C$3="DCM","",'Freeway Calcs'!R95),"-")</f>
        <v>--</v>
      </c>
      <c r="T100" s="78" t="str">
        <f t="shared" ca="1" si="21"/>
        <v>-</v>
      </c>
      <c r="V100" s="693" t="str">
        <f>IF(H100="","-",IF(AND($J100&lt;&gt;0,$J100&lt;'Calibration Criteria'!$C$7),1,0))</f>
        <v>-</v>
      </c>
      <c r="W100" s="693" t="str">
        <f>IF(H100="","-",IF(AND($J100&gt;='Calibration Criteria'!$C$7,$J100&lt;'Calibration Criteria'!$C$8),1,0))</f>
        <v>-</v>
      </c>
      <c r="X100" s="693" t="str">
        <f>IF(H100="","-",IF(AND($J100&gt;='Calibration Criteria'!$C$8,$J100&lt;'Calibration Criteria'!$C$9),1,0))</f>
        <v>-</v>
      </c>
      <c r="Y100" s="693" t="str">
        <f>IF(H100="","-",IF(AND($J100&gt;='Calibration Criteria'!$C$10),1,0))</f>
        <v>-</v>
      </c>
      <c r="Z100" s="693" t="str">
        <f>IF($N100="-", "-", IF(AND($N100&lt;='Calibration Criteria'!$B$7,$N100&gt;=-'Calibration Criteria'!$B$7),1,0))</f>
        <v>-</v>
      </c>
      <c r="AA100" s="693" t="str">
        <f>IF($N100="-", "-",IF(AND($N100&lt;='Calibration Criteria'!$B$8,$N100&gt;=-'Calibration Criteria'!$B$8),1,0))</f>
        <v>-</v>
      </c>
      <c r="AB100" s="693" t="str">
        <f>IF($N100="-","-",IF(AND($N100&lt;='Calibration Criteria'!$B$9,$N100&gt;=-'Calibration Criteria'!$B$9),1,0))</f>
        <v>-</v>
      </c>
      <c r="AC100" s="693" t="str">
        <f>IF(N100="-", "-",IF(AND($N100&lt;='Calibration Criteria'!$B$10,$N100&gt;=-'Calibration Criteria'!$B$10,ABS(L100)&lt;&gt;H100),1,0))</f>
        <v>-</v>
      </c>
      <c r="AD100" s="693" t="str">
        <f t="shared" si="22"/>
        <v>-</v>
      </c>
      <c r="AE100" s="274"/>
      <c r="AF100" s="692" t="str">
        <f t="shared" ca="1" si="23"/>
        <v>NA</v>
      </c>
    </row>
    <row r="101" spans="1:32" s="547" customFormat="1" x14ac:dyDescent="0.35">
      <c r="A101" s="551" t="str">
        <f t="shared" si="17"/>
        <v>H</v>
      </c>
      <c r="B101" s="393">
        <f>'Input - Freeways'!$B94</f>
        <v>90</v>
      </c>
      <c r="C101" s="377">
        <f>'Input - Freeways'!$C94</f>
        <v>0</v>
      </c>
      <c r="E101" s="766">
        <f t="shared" si="18"/>
        <v>0</v>
      </c>
      <c r="F101" s="267">
        <f>'Freeway Calcs'!K96</f>
        <v>0</v>
      </c>
      <c r="G101" s="267">
        <f>'Freeway Calcs'!L96</f>
        <v>0</v>
      </c>
      <c r="H101" s="940" t="str">
        <f>'Input - Freeways'!F94</f>
        <v/>
      </c>
      <c r="I101" s="941"/>
      <c r="J101" s="942" t="str">
        <f ca="1">IF('Freeway Calcs'!$C$3="DCM",'Freeway Calcs'!N96,'Freeway Calcs'!P96)</f>
        <v>--</v>
      </c>
      <c r="K101" s="942"/>
      <c r="L101" s="942" t="str">
        <f t="shared" si="19"/>
        <v/>
      </c>
      <c r="M101" s="942"/>
      <c r="N101" s="943" t="str">
        <f t="shared" si="20"/>
        <v>-</v>
      </c>
      <c r="O101" s="943"/>
      <c r="Q101" s="264" t="str">
        <f ca="1">IF(J101&lt;&gt;0,IF('Freeway Calcs'!$C$3="DCM",'Freeway Calcs'!O96,'Freeway Calcs'!Q96),"-")</f>
        <v>--</v>
      </c>
      <c r="R101" s="264" t="str">
        <f ca="1">IF(J101&lt;&gt;0,IF('Freeway Calcs'!$C$3="DCM","",'Freeway Calcs'!R96),"-")</f>
        <v>--</v>
      </c>
      <c r="T101" s="78" t="str">
        <f t="shared" ca="1" si="21"/>
        <v>-</v>
      </c>
      <c r="V101" s="693" t="str">
        <f>IF(H101="","-",IF(AND($J101&lt;&gt;0,$J101&lt;'Calibration Criteria'!$C$7),1,0))</f>
        <v>-</v>
      </c>
      <c r="W101" s="693" t="str">
        <f>IF(H101="","-",IF(AND($J101&gt;='Calibration Criteria'!$C$7,$J101&lt;'Calibration Criteria'!$C$8),1,0))</f>
        <v>-</v>
      </c>
      <c r="X101" s="693" t="str">
        <f>IF(H101="","-",IF(AND($J101&gt;='Calibration Criteria'!$C$8,$J101&lt;'Calibration Criteria'!$C$9),1,0))</f>
        <v>-</v>
      </c>
      <c r="Y101" s="693" t="str">
        <f>IF(H101="","-",IF(AND($J101&gt;='Calibration Criteria'!$C$10),1,0))</f>
        <v>-</v>
      </c>
      <c r="Z101" s="693" t="str">
        <f>IF($N101="-", "-", IF(AND($N101&lt;='Calibration Criteria'!$B$7,$N101&gt;=-'Calibration Criteria'!$B$7),1,0))</f>
        <v>-</v>
      </c>
      <c r="AA101" s="693" t="str">
        <f>IF($N101="-", "-",IF(AND($N101&lt;='Calibration Criteria'!$B$8,$N101&gt;=-'Calibration Criteria'!$B$8),1,0))</f>
        <v>-</v>
      </c>
      <c r="AB101" s="693" t="str">
        <f>IF($N101="-","-",IF(AND($N101&lt;='Calibration Criteria'!$B$9,$N101&gt;=-'Calibration Criteria'!$B$9),1,0))</f>
        <v>-</v>
      </c>
      <c r="AC101" s="693" t="str">
        <f>IF(N101="-", "-",IF(AND($N101&lt;='Calibration Criteria'!$B$10,$N101&gt;=-'Calibration Criteria'!$B$10,ABS(L101)&lt;&gt;H101),1,0))</f>
        <v>-</v>
      </c>
      <c r="AD101" s="693" t="str">
        <f t="shared" si="22"/>
        <v>-</v>
      </c>
      <c r="AE101" s="274"/>
      <c r="AF101" s="692" t="str">
        <f t="shared" ca="1" si="23"/>
        <v>NA</v>
      </c>
    </row>
    <row r="102" spans="1:32" s="547" customFormat="1" x14ac:dyDescent="0.35">
      <c r="A102" s="551" t="str">
        <f t="shared" si="17"/>
        <v>H</v>
      </c>
      <c r="B102" s="393">
        <f>'Input - Freeways'!$B95</f>
        <v>91</v>
      </c>
      <c r="C102" s="377">
        <f>'Input - Freeways'!$C95</f>
        <v>0</v>
      </c>
      <c r="E102" s="766">
        <f t="shared" si="18"/>
        <v>0</v>
      </c>
      <c r="F102" s="267">
        <f>'Freeway Calcs'!K97</f>
        <v>0</v>
      </c>
      <c r="G102" s="267">
        <f>'Freeway Calcs'!L97</f>
        <v>0</v>
      </c>
      <c r="H102" s="940" t="str">
        <f>'Input - Freeways'!F95</f>
        <v/>
      </c>
      <c r="I102" s="941"/>
      <c r="J102" s="942" t="str">
        <f ca="1">IF('Freeway Calcs'!$C$3="DCM",'Freeway Calcs'!N97,'Freeway Calcs'!P97)</f>
        <v>--</v>
      </c>
      <c r="K102" s="942"/>
      <c r="L102" s="942" t="str">
        <f t="shared" si="19"/>
        <v/>
      </c>
      <c r="M102" s="942"/>
      <c r="N102" s="943" t="str">
        <f t="shared" si="20"/>
        <v>-</v>
      </c>
      <c r="O102" s="943"/>
      <c r="Q102" s="264" t="str">
        <f ca="1">IF(J102&lt;&gt;0,IF('Freeway Calcs'!$C$3="DCM",'Freeway Calcs'!O97,'Freeway Calcs'!Q97),"-")</f>
        <v>--</v>
      </c>
      <c r="R102" s="264" t="str">
        <f ca="1">IF(J102&lt;&gt;0,IF('Freeway Calcs'!$C$3="DCM","",'Freeway Calcs'!R97),"-")</f>
        <v>--</v>
      </c>
      <c r="T102" s="78" t="str">
        <f t="shared" ca="1" si="21"/>
        <v>-</v>
      </c>
      <c r="V102" s="693" t="str">
        <f>IF(H102="","-",IF(AND($J102&lt;&gt;0,$J102&lt;'Calibration Criteria'!$C$7),1,0))</f>
        <v>-</v>
      </c>
      <c r="W102" s="693" t="str">
        <f>IF(H102="","-",IF(AND($J102&gt;='Calibration Criteria'!$C$7,$J102&lt;'Calibration Criteria'!$C$8),1,0))</f>
        <v>-</v>
      </c>
      <c r="X102" s="693" t="str">
        <f>IF(H102="","-",IF(AND($J102&gt;='Calibration Criteria'!$C$8,$J102&lt;'Calibration Criteria'!$C$9),1,0))</f>
        <v>-</v>
      </c>
      <c r="Y102" s="693" t="str">
        <f>IF(H102="","-",IF(AND($J102&gt;='Calibration Criteria'!$C$10),1,0))</f>
        <v>-</v>
      </c>
      <c r="Z102" s="693" t="str">
        <f>IF($N102="-", "-", IF(AND($N102&lt;='Calibration Criteria'!$B$7,$N102&gt;=-'Calibration Criteria'!$B$7),1,0))</f>
        <v>-</v>
      </c>
      <c r="AA102" s="693" t="str">
        <f>IF($N102="-", "-",IF(AND($N102&lt;='Calibration Criteria'!$B$8,$N102&gt;=-'Calibration Criteria'!$B$8),1,0))</f>
        <v>-</v>
      </c>
      <c r="AB102" s="693" t="str">
        <f>IF($N102="-","-",IF(AND($N102&lt;='Calibration Criteria'!$B$9,$N102&gt;=-'Calibration Criteria'!$B$9),1,0))</f>
        <v>-</v>
      </c>
      <c r="AC102" s="693" t="str">
        <f>IF(N102="-", "-",IF(AND($N102&lt;='Calibration Criteria'!$B$10,$N102&gt;=-'Calibration Criteria'!$B$10,ABS(L102)&lt;&gt;H102),1,0))</f>
        <v>-</v>
      </c>
      <c r="AD102" s="693" t="str">
        <f t="shared" si="22"/>
        <v>-</v>
      </c>
      <c r="AE102" s="274"/>
      <c r="AF102" s="692" t="str">
        <f t="shared" ca="1" si="23"/>
        <v>NA</v>
      </c>
    </row>
    <row r="103" spans="1:32" s="547" customFormat="1" x14ac:dyDescent="0.35">
      <c r="A103" s="551" t="str">
        <f t="shared" si="17"/>
        <v>H</v>
      </c>
      <c r="B103" s="393">
        <f>'Input - Freeways'!$B96</f>
        <v>92</v>
      </c>
      <c r="C103" s="377">
        <f>'Input - Freeways'!$C96</f>
        <v>0</v>
      </c>
      <c r="E103" s="766">
        <f t="shared" si="18"/>
        <v>0</v>
      </c>
      <c r="F103" s="267">
        <f>'Freeway Calcs'!K98</f>
        <v>0</v>
      </c>
      <c r="G103" s="267">
        <f>'Freeway Calcs'!L98</f>
        <v>0</v>
      </c>
      <c r="H103" s="940" t="str">
        <f>'Input - Freeways'!F96</f>
        <v/>
      </c>
      <c r="I103" s="941"/>
      <c r="J103" s="942" t="str">
        <f ca="1">IF('Freeway Calcs'!$C$3="DCM",'Freeway Calcs'!N98,'Freeway Calcs'!P98)</f>
        <v>--</v>
      </c>
      <c r="K103" s="942"/>
      <c r="L103" s="942" t="str">
        <f t="shared" si="19"/>
        <v/>
      </c>
      <c r="M103" s="942"/>
      <c r="N103" s="943" t="str">
        <f t="shared" si="20"/>
        <v>-</v>
      </c>
      <c r="O103" s="943"/>
      <c r="Q103" s="264" t="str">
        <f ca="1">IF(J103&lt;&gt;0,IF('Freeway Calcs'!$C$3="DCM",'Freeway Calcs'!O98,'Freeway Calcs'!Q98),"-")</f>
        <v>--</v>
      </c>
      <c r="R103" s="264" t="str">
        <f ca="1">IF(J103&lt;&gt;0,IF('Freeway Calcs'!$C$3="DCM","",'Freeway Calcs'!R98),"-")</f>
        <v>--</v>
      </c>
      <c r="T103" s="78" t="str">
        <f t="shared" ca="1" si="21"/>
        <v>-</v>
      </c>
      <c r="V103" s="693" t="str">
        <f>IF(H103="","-",IF(AND($J103&lt;&gt;0,$J103&lt;'Calibration Criteria'!$C$7),1,0))</f>
        <v>-</v>
      </c>
      <c r="W103" s="693" t="str">
        <f>IF(H103="","-",IF(AND($J103&gt;='Calibration Criteria'!$C$7,$J103&lt;'Calibration Criteria'!$C$8),1,0))</f>
        <v>-</v>
      </c>
      <c r="X103" s="693" t="str">
        <f>IF(H103="","-",IF(AND($J103&gt;='Calibration Criteria'!$C$8,$J103&lt;'Calibration Criteria'!$C$9),1,0))</f>
        <v>-</v>
      </c>
      <c r="Y103" s="693" t="str">
        <f>IF(H103="","-",IF(AND($J103&gt;='Calibration Criteria'!$C$10),1,0))</f>
        <v>-</v>
      </c>
      <c r="Z103" s="693" t="str">
        <f>IF($N103="-", "-", IF(AND($N103&lt;='Calibration Criteria'!$B$7,$N103&gt;=-'Calibration Criteria'!$B$7),1,0))</f>
        <v>-</v>
      </c>
      <c r="AA103" s="693" t="str">
        <f>IF($N103="-", "-",IF(AND($N103&lt;='Calibration Criteria'!$B$8,$N103&gt;=-'Calibration Criteria'!$B$8),1,0))</f>
        <v>-</v>
      </c>
      <c r="AB103" s="693" t="str">
        <f>IF($N103="-","-",IF(AND($N103&lt;='Calibration Criteria'!$B$9,$N103&gt;=-'Calibration Criteria'!$B$9),1,0))</f>
        <v>-</v>
      </c>
      <c r="AC103" s="693" t="str">
        <f>IF(N103="-", "-",IF(AND($N103&lt;='Calibration Criteria'!$B$10,$N103&gt;=-'Calibration Criteria'!$B$10,ABS(L103)&lt;&gt;H103),1,0))</f>
        <v>-</v>
      </c>
      <c r="AD103" s="693" t="str">
        <f t="shared" si="22"/>
        <v>-</v>
      </c>
      <c r="AE103" s="274"/>
      <c r="AF103" s="692" t="str">
        <f t="shared" ca="1" si="23"/>
        <v>NA</v>
      </c>
    </row>
    <row r="104" spans="1:32" s="547" customFormat="1" x14ac:dyDescent="0.35">
      <c r="A104" s="551" t="str">
        <f t="shared" si="17"/>
        <v>H</v>
      </c>
      <c r="B104" s="393">
        <f>'Input - Freeways'!$B97</f>
        <v>93</v>
      </c>
      <c r="C104" s="377">
        <f>'Input - Freeways'!$C97</f>
        <v>0</v>
      </c>
      <c r="E104" s="766">
        <f t="shared" si="18"/>
        <v>0</v>
      </c>
      <c r="F104" s="267">
        <f>'Freeway Calcs'!K99</f>
        <v>0</v>
      </c>
      <c r="G104" s="267">
        <f>'Freeway Calcs'!L99</f>
        <v>0</v>
      </c>
      <c r="H104" s="940" t="str">
        <f>'Input - Freeways'!F97</f>
        <v/>
      </c>
      <c r="I104" s="941"/>
      <c r="J104" s="942" t="str">
        <f ca="1">IF('Freeway Calcs'!$C$3="DCM",'Freeway Calcs'!N99,'Freeway Calcs'!P99)</f>
        <v>--</v>
      </c>
      <c r="K104" s="942"/>
      <c r="L104" s="942" t="str">
        <f t="shared" si="19"/>
        <v/>
      </c>
      <c r="M104" s="942"/>
      <c r="N104" s="943" t="str">
        <f t="shared" si="20"/>
        <v>-</v>
      </c>
      <c r="O104" s="943"/>
      <c r="Q104" s="264" t="str">
        <f ca="1">IF(J104&lt;&gt;0,IF('Freeway Calcs'!$C$3="DCM",'Freeway Calcs'!O99,'Freeway Calcs'!Q99),"-")</f>
        <v>--</v>
      </c>
      <c r="R104" s="264" t="str">
        <f ca="1">IF(J104&lt;&gt;0,IF('Freeway Calcs'!$C$3="DCM","",'Freeway Calcs'!R99),"-")</f>
        <v>--</v>
      </c>
      <c r="T104" s="78" t="str">
        <f t="shared" ca="1" si="21"/>
        <v>-</v>
      </c>
      <c r="V104" s="693" t="str">
        <f>IF(H104="","-",IF(AND($J104&lt;&gt;0,$J104&lt;'Calibration Criteria'!$C$7),1,0))</f>
        <v>-</v>
      </c>
      <c r="W104" s="693" t="str">
        <f>IF(H104="","-",IF(AND($J104&gt;='Calibration Criteria'!$C$7,$J104&lt;'Calibration Criteria'!$C$8),1,0))</f>
        <v>-</v>
      </c>
      <c r="X104" s="693" t="str">
        <f>IF(H104="","-",IF(AND($J104&gt;='Calibration Criteria'!$C$8,$J104&lt;'Calibration Criteria'!$C$9),1,0))</f>
        <v>-</v>
      </c>
      <c r="Y104" s="693" t="str">
        <f>IF(H104="","-",IF(AND($J104&gt;='Calibration Criteria'!$C$10),1,0))</f>
        <v>-</v>
      </c>
      <c r="Z104" s="693" t="str">
        <f>IF($N104="-", "-", IF(AND($N104&lt;='Calibration Criteria'!$B$7,$N104&gt;=-'Calibration Criteria'!$B$7),1,0))</f>
        <v>-</v>
      </c>
      <c r="AA104" s="693" t="str">
        <f>IF($N104="-", "-",IF(AND($N104&lt;='Calibration Criteria'!$B$8,$N104&gt;=-'Calibration Criteria'!$B$8),1,0))</f>
        <v>-</v>
      </c>
      <c r="AB104" s="693" t="str">
        <f>IF($N104="-","-",IF(AND($N104&lt;='Calibration Criteria'!$B$9,$N104&gt;=-'Calibration Criteria'!$B$9),1,0))</f>
        <v>-</v>
      </c>
      <c r="AC104" s="693" t="str">
        <f>IF(N104="-", "-",IF(AND($N104&lt;='Calibration Criteria'!$B$10,$N104&gt;=-'Calibration Criteria'!$B$10,ABS(L104)&lt;&gt;H104),1,0))</f>
        <v>-</v>
      </c>
      <c r="AD104" s="693" t="str">
        <f t="shared" si="22"/>
        <v>-</v>
      </c>
      <c r="AE104" s="274"/>
      <c r="AF104" s="692" t="str">
        <f t="shared" ca="1" si="23"/>
        <v>NA</v>
      </c>
    </row>
    <row r="105" spans="1:32" s="547" customFormat="1" x14ac:dyDescent="0.35">
      <c r="A105" s="551" t="str">
        <f t="shared" si="17"/>
        <v>H</v>
      </c>
      <c r="B105" s="393">
        <f>'Input - Freeways'!$B98</f>
        <v>94</v>
      </c>
      <c r="C105" s="377">
        <f>'Input - Freeways'!$C98</f>
        <v>0</v>
      </c>
      <c r="E105" s="766">
        <f t="shared" si="18"/>
        <v>0</v>
      </c>
      <c r="F105" s="267">
        <f>'Freeway Calcs'!K100</f>
        <v>0</v>
      </c>
      <c r="G105" s="267">
        <f>'Freeway Calcs'!L100</f>
        <v>0</v>
      </c>
      <c r="H105" s="940" t="str">
        <f>'Input - Freeways'!F98</f>
        <v/>
      </c>
      <c r="I105" s="941"/>
      <c r="J105" s="942" t="str">
        <f ca="1">IF('Freeway Calcs'!$C$3="DCM",'Freeway Calcs'!N100,'Freeway Calcs'!P100)</f>
        <v>--</v>
      </c>
      <c r="K105" s="942"/>
      <c r="L105" s="942" t="str">
        <f t="shared" si="19"/>
        <v/>
      </c>
      <c r="M105" s="942"/>
      <c r="N105" s="943" t="str">
        <f t="shared" si="20"/>
        <v>-</v>
      </c>
      <c r="O105" s="943"/>
      <c r="Q105" s="264" t="str">
        <f ca="1">IF(J105&lt;&gt;0,IF('Freeway Calcs'!$C$3="DCM",'Freeway Calcs'!O100,'Freeway Calcs'!Q100),"-")</f>
        <v>--</v>
      </c>
      <c r="R105" s="264" t="str">
        <f ca="1">IF(J105&lt;&gt;0,IF('Freeway Calcs'!$C$3="DCM","",'Freeway Calcs'!R100),"-")</f>
        <v>--</v>
      </c>
      <c r="T105" s="78" t="str">
        <f t="shared" ca="1" si="21"/>
        <v>-</v>
      </c>
      <c r="V105" s="693" t="str">
        <f>IF(H105="","-",IF(AND($J105&lt;&gt;0,$J105&lt;'Calibration Criteria'!$C$7),1,0))</f>
        <v>-</v>
      </c>
      <c r="W105" s="693" t="str">
        <f>IF(H105="","-",IF(AND($J105&gt;='Calibration Criteria'!$C$7,$J105&lt;'Calibration Criteria'!$C$8),1,0))</f>
        <v>-</v>
      </c>
      <c r="X105" s="693" t="str">
        <f>IF(H105="","-",IF(AND($J105&gt;='Calibration Criteria'!$C$8,$J105&lt;'Calibration Criteria'!$C$9),1,0))</f>
        <v>-</v>
      </c>
      <c r="Y105" s="693" t="str">
        <f>IF(H105="","-",IF(AND($J105&gt;='Calibration Criteria'!$C$10),1,0))</f>
        <v>-</v>
      </c>
      <c r="Z105" s="693" t="str">
        <f>IF($N105="-", "-", IF(AND($N105&lt;='Calibration Criteria'!$B$7,$N105&gt;=-'Calibration Criteria'!$B$7),1,0))</f>
        <v>-</v>
      </c>
      <c r="AA105" s="693" t="str">
        <f>IF($N105="-", "-",IF(AND($N105&lt;='Calibration Criteria'!$B$8,$N105&gt;=-'Calibration Criteria'!$B$8),1,0))</f>
        <v>-</v>
      </c>
      <c r="AB105" s="693" t="str">
        <f>IF($N105="-","-",IF(AND($N105&lt;='Calibration Criteria'!$B$9,$N105&gt;=-'Calibration Criteria'!$B$9),1,0))</f>
        <v>-</v>
      </c>
      <c r="AC105" s="693" t="str">
        <f>IF(N105="-", "-",IF(AND($N105&lt;='Calibration Criteria'!$B$10,$N105&gt;=-'Calibration Criteria'!$B$10,ABS(L105)&lt;&gt;H105),1,0))</f>
        <v>-</v>
      </c>
      <c r="AD105" s="693" t="str">
        <f t="shared" si="22"/>
        <v>-</v>
      </c>
      <c r="AE105" s="274"/>
      <c r="AF105" s="692" t="str">
        <f t="shared" ca="1" si="23"/>
        <v>NA</v>
      </c>
    </row>
    <row r="106" spans="1:32" s="547" customFormat="1" x14ac:dyDescent="0.35">
      <c r="A106" s="551" t="str">
        <f t="shared" si="17"/>
        <v>H</v>
      </c>
      <c r="B106" s="393">
        <f>'Input - Freeways'!$B99</f>
        <v>95</v>
      </c>
      <c r="C106" s="377">
        <f>'Input - Freeways'!$C99</f>
        <v>0</v>
      </c>
      <c r="E106" s="766">
        <f t="shared" si="18"/>
        <v>0</v>
      </c>
      <c r="F106" s="267">
        <f>'Freeway Calcs'!K101</f>
        <v>0</v>
      </c>
      <c r="G106" s="267">
        <f>'Freeway Calcs'!L101</f>
        <v>0</v>
      </c>
      <c r="H106" s="940" t="str">
        <f>'Input - Freeways'!F99</f>
        <v/>
      </c>
      <c r="I106" s="941"/>
      <c r="J106" s="942" t="str">
        <f ca="1">IF('Freeway Calcs'!$C$3="DCM",'Freeway Calcs'!N101,'Freeway Calcs'!P101)</f>
        <v>--</v>
      </c>
      <c r="K106" s="942"/>
      <c r="L106" s="942" t="str">
        <f t="shared" si="19"/>
        <v/>
      </c>
      <c r="M106" s="942"/>
      <c r="N106" s="943" t="str">
        <f t="shared" si="20"/>
        <v>-</v>
      </c>
      <c r="O106" s="943"/>
      <c r="Q106" s="264" t="str">
        <f ca="1">IF(J106&lt;&gt;0,IF('Freeway Calcs'!$C$3="DCM",'Freeway Calcs'!O101,'Freeway Calcs'!Q101),"-")</f>
        <v>--</v>
      </c>
      <c r="R106" s="264" t="str">
        <f ca="1">IF(J106&lt;&gt;0,IF('Freeway Calcs'!$C$3="DCM","",'Freeway Calcs'!R101),"-")</f>
        <v>--</v>
      </c>
      <c r="T106" s="78" t="str">
        <f t="shared" ca="1" si="21"/>
        <v>-</v>
      </c>
      <c r="V106" s="693" t="str">
        <f>IF(H106="","-",IF(AND($J106&lt;&gt;0,$J106&lt;'Calibration Criteria'!$C$7),1,0))</f>
        <v>-</v>
      </c>
      <c r="W106" s="693" t="str">
        <f>IF(H106="","-",IF(AND($J106&gt;='Calibration Criteria'!$C$7,$J106&lt;'Calibration Criteria'!$C$8),1,0))</f>
        <v>-</v>
      </c>
      <c r="X106" s="693" t="str">
        <f>IF(H106="","-",IF(AND($J106&gt;='Calibration Criteria'!$C$8,$J106&lt;'Calibration Criteria'!$C$9),1,0))</f>
        <v>-</v>
      </c>
      <c r="Y106" s="693" t="str">
        <f>IF(H106="","-",IF(AND($J106&gt;='Calibration Criteria'!$C$10),1,0))</f>
        <v>-</v>
      </c>
      <c r="Z106" s="693" t="str">
        <f>IF($N106="-", "-", IF(AND($N106&lt;='Calibration Criteria'!$B$7,$N106&gt;=-'Calibration Criteria'!$B$7),1,0))</f>
        <v>-</v>
      </c>
      <c r="AA106" s="693" t="str">
        <f>IF($N106="-", "-",IF(AND($N106&lt;='Calibration Criteria'!$B$8,$N106&gt;=-'Calibration Criteria'!$B$8),1,0))</f>
        <v>-</v>
      </c>
      <c r="AB106" s="693" t="str">
        <f>IF($N106="-","-",IF(AND($N106&lt;='Calibration Criteria'!$B$9,$N106&gt;=-'Calibration Criteria'!$B$9),1,0))</f>
        <v>-</v>
      </c>
      <c r="AC106" s="693" t="str">
        <f>IF(N106="-", "-",IF(AND($N106&lt;='Calibration Criteria'!$B$10,$N106&gt;=-'Calibration Criteria'!$B$10,ABS(L106)&lt;&gt;H106),1,0))</f>
        <v>-</v>
      </c>
      <c r="AD106" s="693" t="str">
        <f t="shared" si="22"/>
        <v>-</v>
      </c>
      <c r="AE106" s="274"/>
      <c r="AF106" s="692" t="str">
        <f t="shared" ca="1" si="23"/>
        <v>NA</v>
      </c>
    </row>
    <row r="107" spans="1:32" s="547" customFormat="1" x14ac:dyDescent="0.35">
      <c r="A107" s="551" t="str">
        <f t="shared" si="17"/>
        <v>H</v>
      </c>
      <c r="B107" s="393">
        <f>'Input - Freeways'!$B100</f>
        <v>96</v>
      </c>
      <c r="C107" s="377">
        <f>'Input - Freeways'!$C100</f>
        <v>0</v>
      </c>
      <c r="E107" s="766">
        <f t="shared" si="18"/>
        <v>0</v>
      </c>
      <c r="F107" s="267">
        <f>'Freeway Calcs'!K102</f>
        <v>0</v>
      </c>
      <c r="G107" s="267">
        <f>'Freeway Calcs'!L102</f>
        <v>0</v>
      </c>
      <c r="H107" s="940" t="str">
        <f>'Input - Freeways'!F100</f>
        <v/>
      </c>
      <c r="I107" s="941"/>
      <c r="J107" s="942" t="str">
        <f ca="1">IF('Freeway Calcs'!$C$3="DCM",'Freeway Calcs'!N102,'Freeway Calcs'!P102)</f>
        <v>--</v>
      </c>
      <c r="K107" s="942"/>
      <c r="L107" s="942" t="str">
        <f t="shared" si="19"/>
        <v/>
      </c>
      <c r="M107" s="942"/>
      <c r="N107" s="943" t="str">
        <f t="shared" si="20"/>
        <v>-</v>
      </c>
      <c r="O107" s="943"/>
      <c r="Q107" s="264" t="str">
        <f ca="1">IF(J107&lt;&gt;0,IF('Freeway Calcs'!$C$3="DCM",'Freeway Calcs'!O102,'Freeway Calcs'!Q102),"-")</f>
        <v>--</v>
      </c>
      <c r="R107" s="264" t="str">
        <f ca="1">IF(J107&lt;&gt;0,IF('Freeway Calcs'!$C$3="DCM","",'Freeway Calcs'!R102),"-")</f>
        <v>--</v>
      </c>
      <c r="T107" s="78" t="str">
        <f t="shared" ca="1" si="21"/>
        <v>-</v>
      </c>
      <c r="V107" s="693" t="str">
        <f>IF(H107="","-",IF(AND($J107&lt;&gt;0,$J107&lt;'Calibration Criteria'!$C$7),1,0))</f>
        <v>-</v>
      </c>
      <c r="W107" s="693" t="str">
        <f>IF(H107="","-",IF(AND($J107&gt;='Calibration Criteria'!$C$7,$J107&lt;'Calibration Criteria'!$C$8),1,0))</f>
        <v>-</v>
      </c>
      <c r="X107" s="693" t="str">
        <f>IF(H107="","-",IF(AND($J107&gt;='Calibration Criteria'!$C$8,$J107&lt;'Calibration Criteria'!$C$9),1,0))</f>
        <v>-</v>
      </c>
      <c r="Y107" s="693" t="str">
        <f>IF(H107="","-",IF(AND($J107&gt;='Calibration Criteria'!$C$10),1,0))</f>
        <v>-</v>
      </c>
      <c r="Z107" s="693" t="str">
        <f>IF($N107="-", "-", IF(AND($N107&lt;='Calibration Criteria'!$B$7,$N107&gt;=-'Calibration Criteria'!$B$7),1,0))</f>
        <v>-</v>
      </c>
      <c r="AA107" s="693" t="str">
        <f>IF($N107="-", "-",IF(AND($N107&lt;='Calibration Criteria'!$B$8,$N107&gt;=-'Calibration Criteria'!$B$8),1,0))</f>
        <v>-</v>
      </c>
      <c r="AB107" s="693" t="str">
        <f>IF($N107="-","-",IF(AND($N107&lt;='Calibration Criteria'!$B$9,$N107&gt;=-'Calibration Criteria'!$B$9),1,0))</f>
        <v>-</v>
      </c>
      <c r="AC107" s="693" t="str">
        <f>IF(N107="-", "-",IF(AND($N107&lt;='Calibration Criteria'!$B$10,$N107&gt;=-'Calibration Criteria'!$B$10,ABS(L107)&lt;&gt;H107),1,0))</f>
        <v>-</v>
      </c>
      <c r="AD107" s="693" t="str">
        <f t="shared" si="22"/>
        <v>-</v>
      </c>
      <c r="AE107" s="274"/>
      <c r="AF107" s="692" t="str">
        <f t="shared" ca="1" si="23"/>
        <v>NA</v>
      </c>
    </row>
    <row r="108" spans="1:32" s="547" customFormat="1" x14ac:dyDescent="0.35">
      <c r="A108" s="551" t="str">
        <f t="shared" si="17"/>
        <v>H</v>
      </c>
      <c r="B108" s="393">
        <f>'Input - Freeways'!$B101</f>
        <v>97</v>
      </c>
      <c r="C108" s="377">
        <f>'Input - Freeways'!$C101</f>
        <v>0</v>
      </c>
      <c r="E108" s="766">
        <f t="shared" si="18"/>
        <v>0</v>
      </c>
      <c r="F108" s="267">
        <f>'Freeway Calcs'!K103</f>
        <v>0</v>
      </c>
      <c r="G108" s="267">
        <f>'Freeway Calcs'!L103</f>
        <v>0</v>
      </c>
      <c r="H108" s="940" t="str">
        <f>'Input - Freeways'!F101</f>
        <v/>
      </c>
      <c r="I108" s="941"/>
      <c r="J108" s="942" t="str">
        <f ca="1">IF('Freeway Calcs'!$C$3="DCM",'Freeway Calcs'!N103,'Freeway Calcs'!P103)</f>
        <v>--</v>
      </c>
      <c r="K108" s="942"/>
      <c r="L108" s="942" t="str">
        <f t="shared" si="19"/>
        <v/>
      </c>
      <c r="M108" s="942"/>
      <c r="N108" s="943" t="str">
        <f t="shared" si="20"/>
        <v>-</v>
      </c>
      <c r="O108" s="943"/>
      <c r="Q108" s="264" t="str">
        <f ca="1">IF(J108&lt;&gt;0,IF('Freeway Calcs'!$C$3="DCM",'Freeway Calcs'!O103,'Freeway Calcs'!Q103),"-")</f>
        <v>--</v>
      </c>
      <c r="R108" s="264" t="str">
        <f ca="1">IF(J108&lt;&gt;0,IF('Freeway Calcs'!$C$3="DCM","",'Freeway Calcs'!R103),"-")</f>
        <v>--</v>
      </c>
      <c r="T108" s="78" t="str">
        <f t="shared" ca="1" si="21"/>
        <v>-</v>
      </c>
      <c r="V108" s="693" t="str">
        <f>IF(H108="","-",IF(AND($J108&lt;&gt;0,$J108&lt;'Calibration Criteria'!$C$7),1,0))</f>
        <v>-</v>
      </c>
      <c r="W108" s="693" t="str">
        <f>IF(H108="","-",IF(AND($J108&gt;='Calibration Criteria'!$C$7,$J108&lt;'Calibration Criteria'!$C$8),1,0))</f>
        <v>-</v>
      </c>
      <c r="X108" s="693" t="str">
        <f>IF(H108="","-",IF(AND($J108&gt;='Calibration Criteria'!$C$8,$J108&lt;'Calibration Criteria'!$C$9),1,0))</f>
        <v>-</v>
      </c>
      <c r="Y108" s="693" t="str">
        <f>IF(H108="","-",IF(AND($J108&gt;='Calibration Criteria'!$C$10),1,0))</f>
        <v>-</v>
      </c>
      <c r="Z108" s="693" t="str">
        <f>IF($N108="-", "-", IF(AND($N108&lt;='Calibration Criteria'!$B$7,$N108&gt;=-'Calibration Criteria'!$B$7),1,0))</f>
        <v>-</v>
      </c>
      <c r="AA108" s="693" t="str">
        <f>IF($N108="-", "-",IF(AND($N108&lt;='Calibration Criteria'!$B$8,$N108&gt;=-'Calibration Criteria'!$B$8),1,0))</f>
        <v>-</v>
      </c>
      <c r="AB108" s="693" t="str">
        <f>IF($N108="-","-",IF(AND($N108&lt;='Calibration Criteria'!$B$9,$N108&gt;=-'Calibration Criteria'!$B$9),1,0))</f>
        <v>-</v>
      </c>
      <c r="AC108" s="693" t="str">
        <f>IF(N108="-", "-",IF(AND($N108&lt;='Calibration Criteria'!$B$10,$N108&gt;=-'Calibration Criteria'!$B$10,ABS(L108)&lt;&gt;H108),1,0))</f>
        <v>-</v>
      </c>
      <c r="AD108" s="693" t="str">
        <f t="shared" si="22"/>
        <v>-</v>
      </c>
      <c r="AE108" s="274"/>
      <c r="AF108" s="692" t="str">
        <f t="shared" ca="1" si="23"/>
        <v>NA</v>
      </c>
    </row>
    <row r="109" spans="1:32" s="547" customFormat="1" x14ac:dyDescent="0.35">
      <c r="A109" s="551" t="str">
        <f t="shared" si="17"/>
        <v>H</v>
      </c>
      <c r="B109" s="393">
        <f>'Input - Freeways'!$B102</f>
        <v>98</v>
      </c>
      <c r="C109" s="377">
        <f>'Input - Freeways'!$C102</f>
        <v>0</v>
      </c>
      <c r="E109" s="766">
        <f t="shared" si="18"/>
        <v>0</v>
      </c>
      <c r="F109" s="267">
        <f>'Freeway Calcs'!K104</f>
        <v>0</v>
      </c>
      <c r="G109" s="267">
        <f>'Freeway Calcs'!L104</f>
        <v>0</v>
      </c>
      <c r="H109" s="940" t="str">
        <f>'Input - Freeways'!F102</f>
        <v/>
      </c>
      <c r="I109" s="941"/>
      <c r="J109" s="942" t="str">
        <f ca="1">IF('Freeway Calcs'!$C$3="DCM",'Freeway Calcs'!N104,'Freeway Calcs'!P104)</f>
        <v>--</v>
      </c>
      <c r="K109" s="942"/>
      <c r="L109" s="942" t="str">
        <f t="shared" si="19"/>
        <v/>
      </c>
      <c r="M109" s="942"/>
      <c r="N109" s="943" t="str">
        <f t="shared" si="20"/>
        <v>-</v>
      </c>
      <c r="O109" s="943"/>
      <c r="Q109" s="264" t="str">
        <f ca="1">IF(J109&lt;&gt;0,IF('Freeway Calcs'!$C$3="DCM",'Freeway Calcs'!O104,'Freeway Calcs'!Q104),"-")</f>
        <v>--</v>
      </c>
      <c r="R109" s="264" t="str">
        <f ca="1">IF(J109&lt;&gt;0,IF('Freeway Calcs'!$C$3="DCM","",'Freeway Calcs'!R104),"-")</f>
        <v>--</v>
      </c>
      <c r="T109" s="78" t="str">
        <f t="shared" ca="1" si="21"/>
        <v>-</v>
      </c>
      <c r="V109" s="693" t="str">
        <f>IF(H109="","-",IF(AND($J109&lt;&gt;0,$J109&lt;'Calibration Criteria'!$C$7),1,0))</f>
        <v>-</v>
      </c>
      <c r="W109" s="693" t="str">
        <f>IF(H109="","-",IF(AND($J109&gt;='Calibration Criteria'!$C$7,$J109&lt;'Calibration Criteria'!$C$8),1,0))</f>
        <v>-</v>
      </c>
      <c r="X109" s="693" t="str">
        <f>IF(H109="","-",IF(AND($J109&gt;='Calibration Criteria'!$C$8,$J109&lt;'Calibration Criteria'!$C$9),1,0))</f>
        <v>-</v>
      </c>
      <c r="Y109" s="693" t="str">
        <f>IF(H109="","-",IF(AND($J109&gt;='Calibration Criteria'!$C$10),1,0))</f>
        <v>-</v>
      </c>
      <c r="Z109" s="693" t="str">
        <f>IF($N109="-", "-", IF(AND($N109&lt;='Calibration Criteria'!$B$7,$N109&gt;=-'Calibration Criteria'!$B$7),1,0))</f>
        <v>-</v>
      </c>
      <c r="AA109" s="693" t="str">
        <f>IF($N109="-", "-",IF(AND($N109&lt;='Calibration Criteria'!$B$8,$N109&gt;=-'Calibration Criteria'!$B$8),1,0))</f>
        <v>-</v>
      </c>
      <c r="AB109" s="693" t="str">
        <f>IF($N109="-","-",IF(AND($N109&lt;='Calibration Criteria'!$B$9,$N109&gt;=-'Calibration Criteria'!$B$9),1,0))</f>
        <v>-</v>
      </c>
      <c r="AC109" s="693" t="str">
        <f>IF(N109="-", "-",IF(AND($N109&lt;='Calibration Criteria'!$B$10,$N109&gt;=-'Calibration Criteria'!$B$10,ABS(L109)&lt;&gt;H109),1,0))</f>
        <v>-</v>
      </c>
      <c r="AD109" s="693" t="str">
        <f t="shared" si="22"/>
        <v>-</v>
      </c>
      <c r="AE109" s="274"/>
      <c r="AF109" s="692" t="str">
        <f t="shared" ca="1" si="23"/>
        <v>NA</v>
      </c>
    </row>
    <row r="110" spans="1:32" s="547" customFormat="1" x14ac:dyDescent="0.35">
      <c r="A110" s="551" t="str">
        <f t="shared" si="17"/>
        <v>H</v>
      </c>
      <c r="B110" s="393">
        <f>'Input - Freeways'!$B103</f>
        <v>99</v>
      </c>
      <c r="C110" s="377">
        <f>'Input - Freeways'!$C103</f>
        <v>0</v>
      </c>
      <c r="E110" s="766">
        <f t="shared" si="18"/>
        <v>0</v>
      </c>
      <c r="F110" s="267">
        <f>'Freeway Calcs'!K105</f>
        <v>0</v>
      </c>
      <c r="G110" s="267">
        <f>'Freeway Calcs'!L105</f>
        <v>0</v>
      </c>
      <c r="H110" s="940" t="str">
        <f>'Input - Freeways'!F103</f>
        <v/>
      </c>
      <c r="I110" s="941"/>
      <c r="J110" s="942" t="str">
        <f ca="1">IF('Freeway Calcs'!$C$3="DCM",'Freeway Calcs'!N105,'Freeway Calcs'!P105)</f>
        <v>--</v>
      </c>
      <c r="K110" s="942"/>
      <c r="L110" s="942" t="str">
        <f t="shared" si="19"/>
        <v/>
      </c>
      <c r="M110" s="942"/>
      <c r="N110" s="943" t="str">
        <f t="shared" si="20"/>
        <v>-</v>
      </c>
      <c r="O110" s="943"/>
      <c r="Q110" s="264" t="str">
        <f ca="1">IF(J110&lt;&gt;0,IF('Freeway Calcs'!$C$3="DCM",'Freeway Calcs'!O105,'Freeway Calcs'!Q105),"-")</f>
        <v>--</v>
      </c>
      <c r="R110" s="264" t="str">
        <f ca="1">IF(J110&lt;&gt;0,IF('Freeway Calcs'!$C$3="DCM","",'Freeway Calcs'!R105),"-")</f>
        <v>--</v>
      </c>
      <c r="T110" s="78" t="str">
        <f t="shared" ca="1" si="21"/>
        <v>-</v>
      </c>
      <c r="V110" s="693" t="str">
        <f>IF(H110="","-",IF(AND($J110&lt;&gt;0,$J110&lt;'Calibration Criteria'!$C$7),1,0))</f>
        <v>-</v>
      </c>
      <c r="W110" s="693" t="str">
        <f>IF(H110="","-",IF(AND($J110&gt;='Calibration Criteria'!$C$7,$J110&lt;'Calibration Criteria'!$C$8),1,0))</f>
        <v>-</v>
      </c>
      <c r="X110" s="693" t="str">
        <f>IF(H110="","-",IF(AND($J110&gt;='Calibration Criteria'!$C$8,$J110&lt;'Calibration Criteria'!$C$9),1,0))</f>
        <v>-</v>
      </c>
      <c r="Y110" s="693" t="str">
        <f>IF(H110="","-",IF(AND($J110&gt;='Calibration Criteria'!$C$10),1,0))</f>
        <v>-</v>
      </c>
      <c r="Z110" s="693" t="str">
        <f>IF($N110="-", "-", IF(AND($N110&lt;='Calibration Criteria'!$B$7,$N110&gt;=-'Calibration Criteria'!$B$7),1,0))</f>
        <v>-</v>
      </c>
      <c r="AA110" s="693" t="str">
        <f>IF($N110="-", "-",IF(AND($N110&lt;='Calibration Criteria'!$B$8,$N110&gt;=-'Calibration Criteria'!$B$8),1,0))</f>
        <v>-</v>
      </c>
      <c r="AB110" s="693" t="str">
        <f>IF($N110="-","-",IF(AND($N110&lt;='Calibration Criteria'!$B$9,$N110&gt;=-'Calibration Criteria'!$B$9),1,0))</f>
        <v>-</v>
      </c>
      <c r="AC110" s="693" t="str">
        <f>IF(N110="-", "-",IF(AND($N110&lt;='Calibration Criteria'!$B$10,$N110&gt;=-'Calibration Criteria'!$B$10,ABS(L110)&lt;&gt;H110),1,0))</f>
        <v>-</v>
      </c>
      <c r="AD110" s="693" t="str">
        <f t="shared" si="22"/>
        <v>-</v>
      </c>
      <c r="AE110" s="274"/>
      <c r="AF110" s="692" t="str">
        <f t="shared" ca="1" si="23"/>
        <v>NA</v>
      </c>
    </row>
    <row r="111" spans="1:32" s="547" customFormat="1" x14ac:dyDescent="0.35">
      <c r="A111" s="551" t="str">
        <f t="shared" si="17"/>
        <v>H</v>
      </c>
      <c r="B111" s="644">
        <f>'Input - Freeways'!$B104</f>
        <v>100</v>
      </c>
      <c r="C111" s="689">
        <f>'Input - Freeways'!$C104</f>
        <v>0</v>
      </c>
      <c r="E111" s="767">
        <f t="shared" si="18"/>
        <v>0</v>
      </c>
      <c r="F111" s="267">
        <f>'Freeway Calcs'!K106</f>
        <v>0</v>
      </c>
      <c r="G111" s="267">
        <f>'Freeway Calcs'!L106</f>
        <v>0</v>
      </c>
      <c r="H111" s="940" t="str">
        <f>'Input - Freeways'!F104</f>
        <v/>
      </c>
      <c r="I111" s="941"/>
      <c r="J111" s="942" t="str">
        <f ca="1">IF('Freeway Calcs'!$C$3="DCM",'Freeway Calcs'!N106,'Freeway Calcs'!P106)</f>
        <v>--</v>
      </c>
      <c r="K111" s="942"/>
      <c r="L111" s="942" t="str">
        <f t="shared" si="19"/>
        <v/>
      </c>
      <c r="M111" s="942"/>
      <c r="N111" s="943" t="str">
        <f t="shared" si="20"/>
        <v>-</v>
      </c>
      <c r="O111" s="943"/>
      <c r="Q111" s="264" t="str">
        <f ca="1">IF(J111&lt;&gt;0,IF('Freeway Calcs'!$C$3="DCM",'Freeway Calcs'!O106,'Freeway Calcs'!Q106),"-")</f>
        <v>--</v>
      </c>
      <c r="R111" s="264" t="str">
        <f ca="1">IF(J111&lt;&gt;0,IF('Freeway Calcs'!$C$3="DCM","",'Freeway Calcs'!R106),"-")</f>
        <v>--</v>
      </c>
      <c r="T111" s="78" t="str">
        <f t="shared" ca="1" si="21"/>
        <v>-</v>
      </c>
      <c r="V111" s="693" t="str">
        <f>IF(H111="","-",IF(AND($J111&lt;&gt;0,$J111&lt;'Calibration Criteria'!$C$7),1,0))</f>
        <v>-</v>
      </c>
      <c r="W111" s="693" t="str">
        <f>IF(H111="","-",IF(AND($J111&gt;='Calibration Criteria'!$C$7,$J111&lt;'Calibration Criteria'!$C$8),1,0))</f>
        <v>-</v>
      </c>
      <c r="X111" s="693" t="str">
        <f>IF(H111="","-",IF(AND($J111&gt;='Calibration Criteria'!$C$8,$J111&lt;'Calibration Criteria'!$C$9),1,0))</f>
        <v>-</v>
      </c>
      <c r="Y111" s="693" t="str">
        <f>IF(H111="","-",IF(AND($J111&gt;='Calibration Criteria'!$C$10),1,0))</f>
        <v>-</v>
      </c>
      <c r="Z111" s="693" t="str">
        <f>IF($N111="-", "-", IF(AND($N111&lt;='Calibration Criteria'!$B$7,$N111&gt;=-'Calibration Criteria'!$B$7),1,0))</f>
        <v>-</v>
      </c>
      <c r="AA111" s="693" t="str">
        <f>IF($N111="-", "-",IF(AND($N111&lt;='Calibration Criteria'!$B$8,$N111&gt;=-'Calibration Criteria'!$B$8),1,0))</f>
        <v>-</v>
      </c>
      <c r="AB111" s="693" t="str">
        <f>IF($N111="-","-",IF(AND($N111&lt;='Calibration Criteria'!$B$9,$N111&gt;=-'Calibration Criteria'!$B$9),1,0))</f>
        <v>-</v>
      </c>
      <c r="AC111" s="693" t="str">
        <f>IF(N111="-", "-",IF(AND($N111&lt;='Calibration Criteria'!$B$10,$N111&gt;=-'Calibration Criteria'!$B$10,ABS(L111)&lt;&gt;H111),1,0))</f>
        <v>-</v>
      </c>
      <c r="AD111" s="693" t="str">
        <f t="shared" si="22"/>
        <v>-</v>
      </c>
      <c r="AE111" s="274"/>
      <c r="AF111" s="692" t="str">
        <f t="shared" ca="1" si="23"/>
        <v>NA</v>
      </c>
    </row>
    <row r="112" spans="1:32" customFormat="1" x14ac:dyDescent="0.35"/>
  </sheetData>
  <mergeCells count="416">
    <mergeCell ref="H110:I110"/>
    <mergeCell ref="J110:K110"/>
    <mergeCell ref="L110:M110"/>
    <mergeCell ref="N110:O110"/>
    <mergeCell ref="H111:I111"/>
    <mergeCell ref="J111:K111"/>
    <mergeCell ref="L111:M111"/>
    <mergeCell ref="N111:O111"/>
    <mergeCell ref="H107:I107"/>
    <mergeCell ref="J107:K107"/>
    <mergeCell ref="L107:M107"/>
    <mergeCell ref="N107:O107"/>
    <mergeCell ref="H108:I108"/>
    <mergeCell ref="J108:K108"/>
    <mergeCell ref="L108:M108"/>
    <mergeCell ref="N108:O108"/>
    <mergeCell ref="H109:I109"/>
    <mergeCell ref="J109:K109"/>
    <mergeCell ref="L109:M109"/>
    <mergeCell ref="N109:O109"/>
    <mergeCell ref="H104:I104"/>
    <mergeCell ref="J104:K104"/>
    <mergeCell ref="L104:M104"/>
    <mergeCell ref="N104:O104"/>
    <mergeCell ref="H105:I105"/>
    <mergeCell ref="J105:K105"/>
    <mergeCell ref="L105:M105"/>
    <mergeCell ref="N105:O105"/>
    <mergeCell ref="H106:I106"/>
    <mergeCell ref="J106:K106"/>
    <mergeCell ref="L106:M106"/>
    <mergeCell ref="N106:O106"/>
    <mergeCell ref="H101:I101"/>
    <mergeCell ref="J101:K101"/>
    <mergeCell ref="L101:M101"/>
    <mergeCell ref="N101:O101"/>
    <mergeCell ref="H102:I102"/>
    <mergeCell ref="J102:K102"/>
    <mergeCell ref="L102:M102"/>
    <mergeCell ref="N102:O102"/>
    <mergeCell ref="H103:I103"/>
    <mergeCell ref="J103:K103"/>
    <mergeCell ref="L103:M103"/>
    <mergeCell ref="N103:O103"/>
    <mergeCell ref="H98:I98"/>
    <mergeCell ref="J98:K98"/>
    <mergeCell ref="L98:M98"/>
    <mergeCell ref="N98:O98"/>
    <mergeCell ref="H99:I99"/>
    <mergeCell ref="J99:K99"/>
    <mergeCell ref="L99:M99"/>
    <mergeCell ref="N99:O99"/>
    <mergeCell ref="H100:I100"/>
    <mergeCell ref="J100:K100"/>
    <mergeCell ref="L100:M100"/>
    <mergeCell ref="N100:O100"/>
    <mergeCell ref="H95:I95"/>
    <mergeCell ref="J95:K95"/>
    <mergeCell ref="L95:M95"/>
    <mergeCell ref="N95:O95"/>
    <mergeCell ref="H96:I96"/>
    <mergeCell ref="J96:K96"/>
    <mergeCell ref="L96:M96"/>
    <mergeCell ref="N96:O96"/>
    <mergeCell ref="H97:I97"/>
    <mergeCell ref="J97:K97"/>
    <mergeCell ref="L97:M97"/>
    <mergeCell ref="N97:O97"/>
    <mergeCell ref="H92:I92"/>
    <mergeCell ref="J92:K92"/>
    <mergeCell ref="L92:M92"/>
    <mergeCell ref="N92:O92"/>
    <mergeCell ref="H93:I93"/>
    <mergeCell ref="J93:K93"/>
    <mergeCell ref="L93:M93"/>
    <mergeCell ref="N93:O93"/>
    <mergeCell ref="H94:I94"/>
    <mergeCell ref="J94:K94"/>
    <mergeCell ref="L94:M94"/>
    <mergeCell ref="N94:O94"/>
    <mergeCell ref="H89:I89"/>
    <mergeCell ref="J89:K89"/>
    <mergeCell ref="L89:M89"/>
    <mergeCell ref="N89:O89"/>
    <mergeCell ref="H90:I90"/>
    <mergeCell ref="J90:K90"/>
    <mergeCell ref="L90:M90"/>
    <mergeCell ref="N90:O90"/>
    <mergeCell ref="H91:I91"/>
    <mergeCell ref="J91:K91"/>
    <mergeCell ref="L91:M91"/>
    <mergeCell ref="N91:O91"/>
    <mergeCell ref="H86:I86"/>
    <mergeCell ref="J86:K86"/>
    <mergeCell ref="L86:M86"/>
    <mergeCell ref="N86:O86"/>
    <mergeCell ref="H87:I87"/>
    <mergeCell ref="J87:K87"/>
    <mergeCell ref="L87:M87"/>
    <mergeCell ref="N87:O87"/>
    <mergeCell ref="H88:I88"/>
    <mergeCell ref="J88:K88"/>
    <mergeCell ref="L88:M88"/>
    <mergeCell ref="N88:O88"/>
    <mergeCell ref="H60:I60"/>
    <mergeCell ref="J60:K60"/>
    <mergeCell ref="L60:M60"/>
    <mergeCell ref="N60:O60"/>
    <mergeCell ref="H61:I61"/>
    <mergeCell ref="J61:K61"/>
    <mergeCell ref="L61:M61"/>
    <mergeCell ref="N61:O61"/>
    <mergeCell ref="H57:I57"/>
    <mergeCell ref="J57:K57"/>
    <mergeCell ref="L57:M57"/>
    <mergeCell ref="N57:O57"/>
    <mergeCell ref="H58:I58"/>
    <mergeCell ref="J58:K58"/>
    <mergeCell ref="L58:M58"/>
    <mergeCell ref="N58:O58"/>
    <mergeCell ref="H59:I59"/>
    <mergeCell ref="J59:K59"/>
    <mergeCell ref="L59:M59"/>
    <mergeCell ref="N59:O59"/>
    <mergeCell ref="H54:I54"/>
    <mergeCell ref="J54:K54"/>
    <mergeCell ref="L54:M54"/>
    <mergeCell ref="N54:O54"/>
    <mergeCell ref="H55:I55"/>
    <mergeCell ref="J55:K55"/>
    <mergeCell ref="L55:M55"/>
    <mergeCell ref="N55:O55"/>
    <mergeCell ref="H56:I56"/>
    <mergeCell ref="J56:K56"/>
    <mergeCell ref="L56:M56"/>
    <mergeCell ref="N56:O56"/>
    <mergeCell ref="H51:I51"/>
    <mergeCell ref="J51:K51"/>
    <mergeCell ref="L51:M51"/>
    <mergeCell ref="N51:O51"/>
    <mergeCell ref="H52:I52"/>
    <mergeCell ref="J52:K52"/>
    <mergeCell ref="L52:M52"/>
    <mergeCell ref="N52:O52"/>
    <mergeCell ref="H53:I53"/>
    <mergeCell ref="J53:K53"/>
    <mergeCell ref="L53:M53"/>
    <mergeCell ref="N53:O53"/>
    <mergeCell ref="H48:I48"/>
    <mergeCell ref="J48:K48"/>
    <mergeCell ref="L48:M48"/>
    <mergeCell ref="N48:O48"/>
    <mergeCell ref="H49:I49"/>
    <mergeCell ref="J49:K49"/>
    <mergeCell ref="L49:M49"/>
    <mergeCell ref="N49:O49"/>
    <mergeCell ref="H50:I50"/>
    <mergeCell ref="J50:K50"/>
    <mergeCell ref="L50:M50"/>
    <mergeCell ref="N50:O50"/>
    <mergeCell ref="H45:I45"/>
    <mergeCell ref="J45:K45"/>
    <mergeCell ref="L45:M45"/>
    <mergeCell ref="N45:O45"/>
    <mergeCell ref="H46:I46"/>
    <mergeCell ref="J46:K46"/>
    <mergeCell ref="L46:M46"/>
    <mergeCell ref="N46:O46"/>
    <mergeCell ref="H47:I47"/>
    <mergeCell ref="J47:K47"/>
    <mergeCell ref="L47:M47"/>
    <mergeCell ref="N47:O47"/>
    <mergeCell ref="H42:I42"/>
    <mergeCell ref="J42:K42"/>
    <mergeCell ref="L42:M42"/>
    <mergeCell ref="N42:O42"/>
    <mergeCell ref="H43:I43"/>
    <mergeCell ref="J43:K43"/>
    <mergeCell ref="L43:M43"/>
    <mergeCell ref="N43:O43"/>
    <mergeCell ref="H44:I44"/>
    <mergeCell ref="J44:K44"/>
    <mergeCell ref="L44:M44"/>
    <mergeCell ref="N44:O44"/>
    <mergeCell ref="H39:I39"/>
    <mergeCell ref="J39:K39"/>
    <mergeCell ref="L39:M39"/>
    <mergeCell ref="N39:O39"/>
    <mergeCell ref="H40:I40"/>
    <mergeCell ref="J40:K40"/>
    <mergeCell ref="L40:M40"/>
    <mergeCell ref="N40:O40"/>
    <mergeCell ref="H41:I41"/>
    <mergeCell ref="J41:K41"/>
    <mergeCell ref="L41:M41"/>
    <mergeCell ref="N41:O41"/>
    <mergeCell ref="H30:I30"/>
    <mergeCell ref="J30:K30"/>
    <mergeCell ref="L30:M30"/>
    <mergeCell ref="N30:O30"/>
    <mergeCell ref="H31:I31"/>
    <mergeCell ref="J31:K31"/>
    <mergeCell ref="L31:M31"/>
    <mergeCell ref="N31:O31"/>
    <mergeCell ref="H32:I32"/>
    <mergeCell ref="H34:I34"/>
    <mergeCell ref="J34:K34"/>
    <mergeCell ref="L34:M34"/>
    <mergeCell ref="N34:O34"/>
    <mergeCell ref="J32:K32"/>
    <mergeCell ref="L32:M32"/>
    <mergeCell ref="N32:O32"/>
    <mergeCell ref="H33:I33"/>
    <mergeCell ref="J33:K33"/>
    <mergeCell ref="L33:M33"/>
    <mergeCell ref="N33:O33"/>
    <mergeCell ref="J28:K28"/>
    <mergeCell ref="L28:M28"/>
    <mergeCell ref="N28:O28"/>
    <mergeCell ref="H29:I29"/>
    <mergeCell ref="J29:K29"/>
    <mergeCell ref="L29:M29"/>
    <mergeCell ref="N29:O29"/>
    <mergeCell ref="L26:M26"/>
    <mergeCell ref="N26:O26"/>
    <mergeCell ref="H27:I27"/>
    <mergeCell ref="J27:K27"/>
    <mergeCell ref="L27:M27"/>
    <mergeCell ref="N27:O27"/>
    <mergeCell ref="H28:I28"/>
    <mergeCell ref="J22:K22"/>
    <mergeCell ref="L22:M22"/>
    <mergeCell ref="N22:O22"/>
    <mergeCell ref="H23:I23"/>
    <mergeCell ref="J23:K23"/>
    <mergeCell ref="L23:M23"/>
    <mergeCell ref="N23:O23"/>
    <mergeCell ref="H24:I24"/>
    <mergeCell ref="J24:K24"/>
    <mergeCell ref="L24:M24"/>
    <mergeCell ref="N24:O24"/>
    <mergeCell ref="T10:T11"/>
    <mergeCell ref="AF10:AF11"/>
    <mergeCell ref="H11:I11"/>
    <mergeCell ref="J11:K11"/>
    <mergeCell ref="L11:M11"/>
    <mergeCell ref="N11:O11"/>
    <mergeCell ref="E4:G4"/>
    <mergeCell ref="H4:I4"/>
    <mergeCell ref="J4:K4"/>
    <mergeCell ref="N4:O4"/>
    <mergeCell ref="I5:I8"/>
    <mergeCell ref="K5:K8"/>
    <mergeCell ref="L5:L8"/>
    <mergeCell ref="M5:M8"/>
    <mergeCell ref="N5:O8"/>
    <mergeCell ref="J14:K14"/>
    <mergeCell ref="L14:M14"/>
    <mergeCell ref="N14:O14"/>
    <mergeCell ref="H15:I15"/>
    <mergeCell ref="J15:K15"/>
    <mergeCell ref="L15:M15"/>
    <mergeCell ref="N15:O15"/>
    <mergeCell ref="H12:I12"/>
    <mergeCell ref="J12:K12"/>
    <mergeCell ref="L12:M12"/>
    <mergeCell ref="N12:O12"/>
    <mergeCell ref="H13:I13"/>
    <mergeCell ref="J13:K13"/>
    <mergeCell ref="L13:M13"/>
    <mergeCell ref="N13:O13"/>
    <mergeCell ref="H14:I14"/>
    <mergeCell ref="N17:O17"/>
    <mergeCell ref="H25:I25"/>
    <mergeCell ref="J25:K25"/>
    <mergeCell ref="L25:M25"/>
    <mergeCell ref="N25:O25"/>
    <mergeCell ref="H26:I26"/>
    <mergeCell ref="J26:K26"/>
    <mergeCell ref="L21:M21"/>
    <mergeCell ref="N21:O21"/>
    <mergeCell ref="H18:I18"/>
    <mergeCell ref="J18:K18"/>
    <mergeCell ref="L18:M18"/>
    <mergeCell ref="N18:O18"/>
    <mergeCell ref="H19:I19"/>
    <mergeCell ref="J19:K19"/>
    <mergeCell ref="L19:M19"/>
    <mergeCell ref="N19:O19"/>
    <mergeCell ref="H20:I20"/>
    <mergeCell ref="J20:K20"/>
    <mergeCell ref="L20:M20"/>
    <mergeCell ref="N20:O20"/>
    <mergeCell ref="H21:I21"/>
    <mergeCell ref="J21:K21"/>
    <mergeCell ref="H22:I22"/>
    <mergeCell ref="E12:E28"/>
    <mergeCell ref="N36:O36"/>
    <mergeCell ref="N37:O37"/>
    <mergeCell ref="N38:O38"/>
    <mergeCell ref="H36:I36"/>
    <mergeCell ref="H37:I37"/>
    <mergeCell ref="H38:I38"/>
    <mergeCell ref="J35:K35"/>
    <mergeCell ref="J36:K36"/>
    <mergeCell ref="J37:K37"/>
    <mergeCell ref="J38:K38"/>
    <mergeCell ref="L35:M35"/>
    <mergeCell ref="L36:M36"/>
    <mergeCell ref="L37:M37"/>
    <mergeCell ref="L38:M38"/>
    <mergeCell ref="H35:I35"/>
    <mergeCell ref="H16:I16"/>
    <mergeCell ref="J16:K16"/>
    <mergeCell ref="L16:M16"/>
    <mergeCell ref="N16:O16"/>
    <mergeCell ref="H17:I17"/>
    <mergeCell ref="J17:K17"/>
    <mergeCell ref="L17:M17"/>
    <mergeCell ref="N35:O35"/>
    <mergeCell ref="H62:I62"/>
    <mergeCell ref="J62:K62"/>
    <mergeCell ref="L62:M62"/>
    <mergeCell ref="N62:O62"/>
    <mergeCell ref="H63:I63"/>
    <mergeCell ref="J63:K63"/>
    <mergeCell ref="L63:M63"/>
    <mergeCell ref="N63:O63"/>
    <mergeCell ref="H64:I64"/>
    <mergeCell ref="J64:K64"/>
    <mergeCell ref="L64:M64"/>
    <mergeCell ref="N64:O64"/>
    <mergeCell ref="H65:I65"/>
    <mergeCell ref="J65:K65"/>
    <mergeCell ref="L65:M65"/>
    <mergeCell ref="N65:O65"/>
    <mergeCell ref="H66:I66"/>
    <mergeCell ref="J66:K66"/>
    <mergeCell ref="L66:M66"/>
    <mergeCell ref="N66:O66"/>
    <mergeCell ref="H67:I67"/>
    <mergeCell ref="J67:K67"/>
    <mergeCell ref="L67:M67"/>
    <mergeCell ref="N67:O67"/>
    <mergeCell ref="H68:I68"/>
    <mergeCell ref="J68:K68"/>
    <mergeCell ref="L68:M68"/>
    <mergeCell ref="N68:O68"/>
    <mergeCell ref="H69:I69"/>
    <mergeCell ref="J69:K69"/>
    <mergeCell ref="L69:M69"/>
    <mergeCell ref="N69:O69"/>
    <mergeCell ref="H70:I70"/>
    <mergeCell ref="J70:K70"/>
    <mergeCell ref="L70:M70"/>
    <mergeCell ref="N70:O70"/>
    <mergeCell ref="H71:I71"/>
    <mergeCell ref="J71:K71"/>
    <mergeCell ref="L71:M71"/>
    <mergeCell ref="N71:O71"/>
    <mergeCell ref="H72:I72"/>
    <mergeCell ref="J72:K72"/>
    <mergeCell ref="L72:M72"/>
    <mergeCell ref="N72:O72"/>
    <mergeCell ref="H73:I73"/>
    <mergeCell ref="J73:K73"/>
    <mergeCell ref="L73:M73"/>
    <mergeCell ref="N73:O73"/>
    <mergeCell ref="H74:I74"/>
    <mergeCell ref="J74:K74"/>
    <mergeCell ref="L74:M74"/>
    <mergeCell ref="N74:O74"/>
    <mergeCell ref="H75:I75"/>
    <mergeCell ref="J75:K75"/>
    <mergeCell ref="L75:M75"/>
    <mergeCell ref="N75:O75"/>
    <mergeCell ref="H76:I76"/>
    <mergeCell ref="J76:K76"/>
    <mergeCell ref="L76:M76"/>
    <mergeCell ref="N76:O76"/>
    <mergeCell ref="H77:I77"/>
    <mergeCell ref="J77:K77"/>
    <mergeCell ref="L77:M77"/>
    <mergeCell ref="N77:O77"/>
    <mergeCell ref="H78:I78"/>
    <mergeCell ref="J78:K78"/>
    <mergeCell ref="L78:M78"/>
    <mergeCell ref="N78:O78"/>
    <mergeCell ref="H79:I79"/>
    <mergeCell ref="J79:K79"/>
    <mergeCell ref="L79:M79"/>
    <mergeCell ref="N79:O79"/>
    <mergeCell ref="H80:I80"/>
    <mergeCell ref="J80:K80"/>
    <mergeCell ref="L80:M80"/>
    <mergeCell ref="N80:O80"/>
    <mergeCell ref="H81:I81"/>
    <mergeCell ref="J81:K81"/>
    <mergeCell ref="L81:M81"/>
    <mergeCell ref="N81:O81"/>
    <mergeCell ref="H82:I82"/>
    <mergeCell ref="J82:K82"/>
    <mergeCell ref="L82:M82"/>
    <mergeCell ref="N82:O82"/>
    <mergeCell ref="H83:I83"/>
    <mergeCell ref="J83:K83"/>
    <mergeCell ref="L83:M83"/>
    <mergeCell ref="N83:O83"/>
    <mergeCell ref="H84:I84"/>
    <mergeCell ref="J84:K84"/>
    <mergeCell ref="L84:M84"/>
    <mergeCell ref="N84:O84"/>
    <mergeCell ref="H85:I85"/>
    <mergeCell ref="J85:K85"/>
    <mergeCell ref="L85:M85"/>
    <mergeCell ref="N85:O85"/>
  </mergeCells>
  <conditionalFormatting sqref="N5:O8">
    <cfRule type="expression" dxfId="39" priority="47">
      <formula>N5="No"</formula>
    </cfRule>
  </conditionalFormatting>
  <conditionalFormatting sqref="AD12:AD85">
    <cfRule type="expression" dxfId="38" priority="39">
      <formula>OR(AND(V12=1,Z12&lt;&gt;1),AND(W12=1,AA12&lt;&gt;1),AND(X12=1,AB12&lt;&gt;1),AND(Y12=1,AC12&lt;&gt;1))</formula>
    </cfRule>
    <cfRule type="expression" dxfId="37" priority="40">
      <formula>OR(AND(V12=1,Z12=1),AND(W12=1,AA12=1),AND(X12=1,AB12=1),AND(Y12=1,AC12=1))</formula>
    </cfRule>
  </conditionalFormatting>
  <conditionalFormatting sqref="T12:T85">
    <cfRule type="expression" dxfId="36" priority="44">
      <formula>T12="-"</formula>
    </cfRule>
    <cfRule type="expression" dxfId="35" priority="45">
      <formula>AND(T12&lt;0.9,T12&lt;&gt;"-")</formula>
    </cfRule>
    <cfRule type="expression" dxfId="34" priority="46">
      <formula>AND(T12&gt;1.1,T12&lt;&gt;"-")</formula>
    </cfRule>
  </conditionalFormatting>
  <conditionalFormatting sqref="V12:Y85">
    <cfRule type="expression" dxfId="33" priority="43">
      <formula>V12=1</formula>
    </cfRule>
  </conditionalFormatting>
  <conditionalFormatting sqref="Z12:AC85">
    <cfRule type="expression" dxfId="32" priority="41">
      <formula>AND(V12=1,Z12=0)</formula>
    </cfRule>
    <cfRule type="expression" dxfId="31" priority="42">
      <formula>AND(V12=1,Z12=1)</formula>
    </cfRule>
  </conditionalFormatting>
  <conditionalFormatting sqref="N12:O85">
    <cfRule type="expression" dxfId="30" priority="37">
      <formula>IF(AD12=0,TRUE,FALSE)</formula>
    </cfRule>
    <cfRule type="expression" dxfId="29" priority="38">
      <formula>IF(AD12=1,TRUE,FALSE)</formula>
    </cfRule>
  </conditionalFormatting>
  <conditionalFormatting sqref="Q12:Q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9:Q85">
    <cfRule type="colorScale" priority="39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2:AD85">
    <cfRule type="expression" dxfId="28" priority="13">
      <formula>V12="-"</formula>
    </cfRule>
  </conditionalFormatting>
  <conditionalFormatting sqref="AD86:AD111">
    <cfRule type="expression" dxfId="27" priority="4">
      <formula>OR(AND(V86=1,Z86&lt;&gt;1),AND(W86=1,AA86&lt;&gt;1),AND(X86=1,AB86&lt;&gt;1),AND(Y86=1,AC86&lt;&gt;1))</formula>
    </cfRule>
    <cfRule type="expression" dxfId="26" priority="5">
      <formula>OR(AND(V86=1,Z86=1),AND(W86=1,AA86=1),AND(X86=1,AB86=1),AND(Y86=1,AC86=1))</formula>
    </cfRule>
  </conditionalFormatting>
  <conditionalFormatting sqref="T86:T111">
    <cfRule type="expression" dxfId="25" priority="9">
      <formula>T86="-"</formula>
    </cfRule>
    <cfRule type="expression" dxfId="24" priority="10">
      <formula>AND(T86&lt;0.9,T86&lt;&gt;"-")</formula>
    </cfRule>
    <cfRule type="expression" dxfId="23" priority="11">
      <formula>AND(T86&gt;1.1,T86&lt;&gt;"-")</formula>
    </cfRule>
  </conditionalFormatting>
  <conditionalFormatting sqref="V86:Y111">
    <cfRule type="expression" dxfId="22" priority="8">
      <formula>V86=1</formula>
    </cfRule>
  </conditionalFormatting>
  <conditionalFormatting sqref="Z86:AC111">
    <cfRule type="expression" dxfId="21" priority="6">
      <formula>AND(V86=1,Z86=0)</formula>
    </cfRule>
    <cfRule type="expression" dxfId="20" priority="7">
      <formula>AND(V86=1,Z86=1)</formula>
    </cfRule>
  </conditionalFormatting>
  <conditionalFormatting sqref="N86:O111">
    <cfRule type="expression" dxfId="19" priority="2">
      <formula>IF(AD86=0,TRUE,FALSE)</formula>
    </cfRule>
    <cfRule type="expression" dxfId="18" priority="3">
      <formula>IF(AD86=1,TRUE,FALSE)</formula>
    </cfRule>
  </conditionalFormatting>
  <conditionalFormatting sqref="Q86:Q11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86:AD111">
    <cfRule type="expression" dxfId="17" priority="1">
      <formula>V86="-"</formula>
    </cfRule>
  </conditionalFormatting>
  <pageMargins left="0.7" right="0.7" top="0.75" bottom="0.75" header="0.3" footer="0.3"/>
  <pageSetup scale="39" orientation="landscape" r:id="rId1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388EB-7A42-41B4-AC66-9997982E43E2}">
  <sheetPr codeName="Sheet38">
    <tabColor theme="9" tint="0.59999389629810485"/>
    <pageSetUpPr fitToPage="1"/>
  </sheetPr>
  <dimension ref="A1:O106"/>
  <sheetViews>
    <sheetView zoomScale="55" zoomScaleNormal="55" workbookViewId="0"/>
  </sheetViews>
  <sheetFormatPr defaultColWidth="8.81640625" defaultRowHeight="14.5" x14ac:dyDescent="0.35"/>
  <cols>
    <col min="1" max="1" width="9.7265625" style="296" customWidth="1"/>
    <col min="2" max="2" width="7.453125" style="296" customWidth="1"/>
    <col min="3" max="3" width="32.6328125" style="296" bestFit="1" customWidth="1"/>
    <col min="4" max="4" width="4.1796875" customWidth="1"/>
    <col min="5" max="5" width="4.1796875" style="296" customWidth="1"/>
    <col min="6" max="6" width="72.1796875" style="296" customWidth="1"/>
    <col min="7" max="7" width="14" style="296" customWidth="1"/>
    <col min="8" max="14" width="14" style="274" customWidth="1"/>
    <col min="15" max="15" width="8.81640625" style="296" customWidth="1"/>
    <col min="16" max="16384" width="8.81640625" style="296"/>
  </cols>
  <sheetData>
    <row r="1" spans="1:15" s="15" customFormat="1" ht="15.75" customHeight="1" x14ac:dyDescent="0.35">
      <c r="A1" s="252" t="s">
        <v>226</v>
      </c>
      <c r="B1" s="252"/>
      <c r="C1" s="252"/>
      <c r="D1" s="252"/>
      <c r="E1" s="252"/>
      <c r="F1" s="252"/>
      <c r="G1" s="252"/>
      <c r="H1" s="252"/>
      <c r="I1" s="252"/>
      <c r="J1" s="252" t="s">
        <v>167</v>
      </c>
      <c r="K1" s="252" t="s">
        <v>167</v>
      </c>
      <c r="L1" s="252" t="s">
        <v>167</v>
      </c>
      <c r="M1" s="252"/>
      <c r="N1" s="252"/>
    </row>
    <row r="2" spans="1:15" s="15" customFormat="1" ht="27.75" customHeight="1" x14ac:dyDescent="0.35">
      <c r="A2" s="252"/>
      <c r="B2" s="296"/>
      <c r="C2"/>
      <c r="D2"/>
      <c r="E2" s="10" t="s">
        <v>426</v>
      </c>
      <c r="F2" s="10"/>
      <c r="G2" s="7"/>
      <c r="H2" s="26"/>
      <c r="I2" s="7"/>
      <c r="J2" s="7"/>
      <c r="K2" s="430"/>
      <c r="L2" s="274"/>
      <c r="M2" s="274"/>
      <c r="N2" s="274"/>
    </row>
    <row r="3" spans="1:15" s="15" customFormat="1" ht="27.75" customHeight="1" x14ac:dyDescent="0.35">
      <c r="A3" s="252"/>
      <c r="B3" s="296"/>
      <c r="C3"/>
      <c r="D3"/>
      <c r="E3" s="273" t="str">
        <f>tod&amp;" Peak Hour "&amp;pkhr</f>
        <v>AM Peak Hour 7:15AM - 8:15AM</v>
      </c>
      <c r="F3" s="273"/>
      <c r="G3" s="7"/>
      <c r="H3" s="7"/>
      <c r="I3" s="430"/>
      <c r="J3" s="26"/>
      <c r="K3" s="7"/>
      <c r="L3" s="274"/>
      <c r="M3" s="274"/>
      <c r="N3" s="274"/>
    </row>
    <row r="4" spans="1:15" s="15" customFormat="1" ht="15" customHeight="1" x14ac:dyDescent="0.35">
      <c r="A4" s="252"/>
      <c r="B4" s="296"/>
      <c r="C4" s="296"/>
      <c r="D4"/>
      <c r="E4" s="77" t="str">
        <f>"*Results show the average from "&amp;no_seeds&amp;" simulation runs."</f>
        <v>*Results show the average from 0 simulation runs.</v>
      </c>
      <c r="F4" s="357"/>
      <c r="G4" s="358"/>
      <c r="H4" s="359"/>
      <c r="I4" s="7"/>
      <c r="J4" s="7"/>
      <c r="K4" s="430"/>
      <c r="L4" s="431"/>
      <c r="M4" s="429"/>
      <c r="N4" s="429"/>
      <c r="O4" s="8"/>
    </row>
    <row r="5" spans="1:15" s="15" customFormat="1" ht="15" customHeight="1" thickBot="1" x14ac:dyDescent="0.4">
      <c r="A5" s="551"/>
      <c r="B5" s="547"/>
      <c r="C5" s="547"/>
      <c r="D5" s="547"/>
      <c r="E5" s="77"/>
      <c r="F5" s="357"/>
      <c r="G5" s="358"/>
      <c r="H5" s="359"/>
      <c r="I5" s="7"/>
      <c r="J5" s="7"/>
      <c r="K5" s="430"/>
      <c r="L5" s="431"/>
      <c r="M5" s="429"/>
      <c r="N5" s="429"/>
      <c r="O5" s="8"/>
    </row>
    <row r="6" spans="1:15" s="15" customFormat="1" ht="44.25" customHeight="1" thickBot="1" x14ac:dyDescent="0.4">
      <c r="A6" s="252"/>
      <c r="B6" s="389" t="s">
        <v>140</v>
      </c>
      <c r="C6" s="389" t="s">
        <v>324</v>
      </c>
      <c r="D6"/>
      <c r="E6" s="154"/>
      <c r="F6" s="671" t="s">
        <v>235</v>
      </c>
      <c r="G6" s="671" t="s">
        <v>236</v>
      </c>
      <c r="H6" s="394" t="s">
        <v>424</v>
      </c>
      <c r="I6" s="394" t="s">
        <v>101</v>
      </c>
      <c r="J6" s="394" t="s">
        <v>7</v>
      </c>
      <c r="K6" s="394" t="s">
        <v>0</v>
      </c>
      <c r="L6" s="394" t="s">
        <v>44</v>
      </c>
      <c r="M6" s="394" t="s">
        <v>425</v>
      </c>
      <c r="N6" s="394" t="s">
        <v>422</v>
      </c>
    </row>
    <row r="7" spans="1:15" x14ac:dyDescent="0.35">
      <c r="A7" s="252" t="str">
        <f>IF(C7=0,"H","")</f>
        <v/>
      </c>
      <c r="B7" s="393">
        <f>'Input - Freeways'!B5</f>
        <v>1</v>
      </c>
      <c r="C7" s="393" t="str">
        <f>'Input - Freeways'!C5</f>
        <v>FACILITY NAME (EX: NB Route 28)</v>
      </c>
      <c r="E7" s="951" t="str">
        <f>C7</f>
        <v>FACILITY NAME (EX: NB Route 28)</v>
      </c>
      <c r="F7" s="380" t="str">
        <f>'Freeway Calcs'!K7</f>
        <v>Segment Name 1</v>
      </c>
      <c r="G7" s="380" t="str">
        <f>'Freeway Calcs'!L7</f>
        <v>Diverge</v>
      </c>
      <c r="H7" s="396">
        <f>'Input - Freeways'!F5</f>
        <v>7370</v>
      </c>
      <c r="I7" s="397" t="str">
        <f ca="1">IF('Freeway Calcs'!$C$3="DCM",'Freeway Calcs'!N7,'Freeway Calcs'!P7)</f>
        <v>--</v>
      </c>
      <c r="J7" s="397" t="str">
        <f ca="1">IFERROR(IF(H7="","-",I7-H7),"--")</f>
        <v>--</v>
      </c>
      <c r="K7" s="398" t="str">
        <f ca="1">IFERROR(J7/H7,"--")</f>
        <v>--</v>
      </c>
      <c r="L7" s="381" t="str">
        <f ca="1">IFERROR(I7/H7,"--")</f>
        <v>--</v>
      </c>
      <c r="M7" s="382" t="str">
        <f ca="1">IF(I7&lt;&gt;0,IF('Freeway Calcs'!$C$3="DCM",'Freeway Calcs'!O7,'Freeway Calcs'!Q7),"-")</f>
        <v>--</v>
      </c>
      <c r="N7" s="382" t="str">
        <f ca="1">IF(I7&lt;&gt;0,IF('Freeway Calcs'!$C$3="DCM","",'Freeway Calcs'!R7),"-")</f>
        <v>--</v>
      </c>
    </row>
    <row r="8" spans="1:15" x14ac:dyDescent="0.35">
      <c r="A8" s="252" t="str">
        <f t="shared" ref="A8:A56" si="0">IF(C8=0,"H","")</f>
        <v/>
      </c>
      <c r="B8" s="393">
        <f>'Input - Freeways'!B6</f>
        <v>2</v>
      </c>
      <c r="C8" s="393" t="str">
        <f>'Input - Freeways'!C6</f>
        <v>FACILITY NAME (EX: NB Route 28)</v>
      </c>
      <c r="E8" s="952"/>
      <c r="F8" s="380" t="str">
        <f>'Freeway Calcs'!K8</f>
        <v>Segment Name 2</v>
      </c>
      <c r="G8" s="267" t="str">
        <f>'Freeway Calcs'!L8</f>
        <v>Off-Ramp</v>
      </c>
      <c r="H8" s="396">
        <f>'Input - Freeways'!F6</f>
        <v>320</v>
      </c>
      <c r="I8" s="390" t="str">
        <f ca="1">IF('Freeway Calcs'!$C$3="DCM",'Freeway Calcs'!N8,'Freeway Calcs'!P8)</f>
        <v>--</v>
      </c>
      <c r="J8" s="397" t="str">
        <f t="shared" ref="J8:J71" ca="1" si="1">IFERROR(IF(H8="","-",I8-H8),"--")</f>
        <v>--</v>
      </c>
      <c r="K8" s="398" t="str">
        <f t="shared" ref="K8:K71" ca="1" si="2">IFERROR(J8/H8,"--")</f>
        <v>--</v>
      </c>
      <c r="L8" s="381" t="str">
        <f t="shared" ref="L8:L71" ca="1" si="3">IFERROR(I8/H8,"--")</f>
        <v>--</v>
      </c>
      <c r="M8" s="264" t="str">
        <f ca="1">IF(I8&lt;&gt;0,IF('Freeway Calcs'!$C$3="DCM",'Freeway Calcs'!O8,'Freeway Calcs'!Q8),"-")</f>
        <v>--</v>
      </c>
      <c r="N8" s="264" t="str">
        <f ca="1">IF(I8&lt;&gt;0,IF('Freeway Calcs'!$C$3="DCM","",'Freeway Calcs'!R8),"-")</f>
        <v>--</v>
      </c>
    </row>
    <row r="9" spans="1:15" x14ac:dyDescent="0.35">
      <c r="A9" s="252" t="str">
        <f t="shared" si="0"/>
        <v/>
      </c>
      <c r="B9" s="393">
        <f>'Input - Freeways'!B7</f>
        <v>3</v>
      </c>
      <c r="C9" s="393" t="str">
        <f>'Input - Freeways'!C7</f>
        <v>FACILITY NAME (EX: NB Route 28)</v>
      </c>
      <c r="E9" s="952"/>
      <c r="F9" s="380" t="str">
        <f>'Freeway Calcs'!K9</f>
        <v>Segment Name 3</v>
      </c>
      <c r="G9" s="267" t="str">
        <f>'Freeway Calcs'!L9</f>
        <v>On-Ramp</v>
      </c>
      <c r="H9" s="396">
        <f>'Input - Freeways'!F7</f>
        <v>175</v>
      </c>
      <c r="I9" s="390" t="str">
        <f ca="1">IF('Freeway Calcs'!$C$3="DCM",'Freeway Calcs'!N9,'Freeway Calcs'!P9)</f>
        <v>--</v>
      </c>
      <c r="J9" s="397" t="str">
        <f t="shared" ca="1" si="1"/>
        <v>--</v>
      </c>
      <c r="K9" s="398" t="str">
        <f t="shared" ca="1" si="2"/>
        <v>--</v>
      </c>
      <c r="L9" s="381" t="str">
        <f t="shared" ca="1" si="3"/>
        <v>--</v>
      </c>
      <c r="M9" s="264" t="str">
        <f ca="1">IF(I9&lt;&gt;0,IF('Freeway Calcs'!$C$3="DCM",'Freeway Calcs'!O9,'Freeway Calcs'!Q9),"-")</f>
        <v>--</v>
      </c>
      <c r="N9" s="264" t="str">
        <f ca="1">IF(I9&lt;&gt;0,IF('Freeway Calcs'!$C$3="DCM","",'Freeway Calcs'!R9),"-")</f>
        <v>--</v>
      </c>
    </row>
    <row r="10" spans="1:15" x14ac:dyDescent="0.35">
      <c r="A10" s="252" t="str">
        <f t="shared" si="0"/>
        <v>H</v>
      </c>
      <c r="B10" s="393">
        <f>'Input - Freeways'!B8</f>
        <v>4</v>
      </c>
      <c r="C10" s="393">
        <f>'Input - Freeways'!C8</f>
        <v>0</v>
      </c>
      <c r="E10" s="952"/>
      <c r="F10" s="380">
        <f>'Freeway Calcs'!K10</f>
        <v>0</v>
      </c>
      <c r="G10" s="267">
        <f>'Freeway Calcs'!L10</f>
        <v>0</v>
      </c>
      <c r="H10" s="396">
        <f>'Input - Freeways'!F8</f>
        <v>0</v>
      </c>
      <c r="I10" s="390" t="str">
        <f ca="1">IF('Freeway Calcs'!$C$3="DCM",'Freeway Calcs'!N10,'Freeway Calcs'!P10)</f>
        <v>--</v>
      </c>
      <c r="J10" s="397" t="str">
        <f t="shared" ca="1" si="1"/>
        <v>--</v>
      </c>
      <c r="K10" s="398" t="str">
        <f t="shared" ca="1" si="2"/>
        <v>--</v>
      </c>
      <c r="L10" s="381" t="str">
        <f t="shared" ca="1" si="3"/>
        <v>--</v>
      </c>
      <c r="M10" s="264" t="str">
        <f ca="1">IF(I10&lt;&gt;0,IF('Freeway Calcs'!$C$3="DCM",'Freeway Calcs'!O10,'Freeway Calcs'!Q10),"-")</f>
        <v>--</v>
      </c>
      <c r="N10" s="264" t="str">
        <f ca="1">IF(I10&lt;&gt;0,IF('Freeway Calcs'!$C$3="DCM","",'Freeway Calcs'!R10),"-")</f>
        <v>--</v>
      </c>
    </row>
    <row r="11" spans="1:15" x14ac:dyDescent="0.35">
      <c r="A11" s="252" t="str">
        <f t="shared" si="0"/>
        <v>H</v>
      </c>
      <c r="B11" s="393">
        <f>'Input - Freeways'!B9</f>
        <v>5</v>
      </c>
      <c r="C11" s="393">
        <f>'Input - Freeways'!C9</f>
        <v>0</v>
      </c>
      <c r="E11" s="952"/>
      <c r="F11" s="380">
        <f>'Freeway Calcs'!K11</f>
        <v>0</v>
      </c>
      <c r="G11" s="267">
        <f>'Freeway Calcs'!L11</f>
        <v>0</v>
      </c>
      <c r="H11" s="396">
        <f>'Input - Freeways'!F9</f>
        <v>0</v>
      </c>
      <c r="I11" s="390" t="str">
        <f ca="1">IF('Freeway Calcs'!$C$3="DCM",'Freeway Calcs'!N11,'Freeway Calcs'!P11)</f>
        <v>--</v>
      </c>
      <c r="J11" s="397" t="str">
        <f t="shared" ca="1" si="1"/>
        <v>--</v>
      </c>
      <c r="K11" s="398" t="str">
        <f t="shared" ca="1" si="2"/>
        <v>--</v>
      </c>
      <c r="L11" s="381" t="str">
        <f t="shared" ca="1" si="3"/>
        <v>--</v>
      </c>
      <c r="M11" s="264" t="str">
        <f ca="1">IF(I11&lt;&gt;0,IF('Freeway Calcs'!$C$3="DCM",'Freeway Calcs'!O11,'Freeway Calcs'!Q11),"-")</f>
        <v>--</v>
      </c>
      <c r="N11" s="264" t="str">
        <f ca="1">IF(I11&lt;&gt;0,IF('Freeway Calcs'!$C$3="DCM","",'Freeway Calcs'!R11),"-")</f>
        <v>--</v>
      </c>
    </row>
    <row r="12" spans="1:15" x14ac:dyDescent="0.35">
      <c r="A12" s="252" t="str">
        <f t="shared" si="0"/>
        <v>H</v>
      </c>
      <c r="B12" s="393">
        <f>'Input - Freeways'!B10</f>
        <v>6</v>
      </c>
      <c r="C12" s="393">
        <f>'Input - Freeways'!C10</f>
        <v>0</v>
      </c>
      <c r="E12" s="952"/>
      <c r="F12" s="380">
        <f>'Freeway Calcs'!K12</f>
        <v>0</v>
      </c>
      <c r="G12" s="267">
        <f>'Freeway Calcs'!L12</f>
        <v>0</v>
      </c>
      <c r="H12" s="396">
        <f>'Input - Freeways'!F10</f>
        <v>0</v>
      </c>
      <c r="I12" s="390" t="str">
        <f ca="1">IF('Freeway Calcs'!$C$3="DCM",'Freeway Calcs'!N12,'Freeway Calcs'!P12)</f>
        <v>--</v>
      </c>
      <c r="J12" s="397" t="str">
        <f t="shared" ca="1" si="1"/>
        <v>--</v>
      </c>
      <c r="K12" s="398" t="str">
        <f t="shared" ca="1" si="2"/>
        <v>--</v>
      </c>
      <c r="L12" s="381" t="str">
        <f t="shared" ca="1" si="3"/>
        <v>--</v>
      </c>
      <c r="M12" s="264" t="str">
        <f ca="1">IF(I12&lt;&gt;0,IF('Freeway Calcs'!$C$3="DCM",'Freeway Calcs'!O12,'Freeway Calcs'!Q12),"-")</f>
        <v>--</v>
      </c>
      <c r="N12" s="264" t="str">
        <f ca="1">IF(I12&lt;&gt;0,IF('Freeway Calcs'!$C$3="DCM","",'Freeway Calcs'!R12),"-")</f>
        <v>--</v>
      </c>
    </row>
    <row r="13" spans="1:15" x14ac:dyDescent="0.35">
      <c r="A13" s="252" t="str">
        <f t="shared" si="0"/>
        <v>H</v>
      </c>
      <c r="B13" s="393">
        <f>'Input - Freeways'!B11</f>
        <v>7</v>
      </c>
      <c r="C13" s="393">
        <f>'Input - Freeways'!C11</f>
        <v>0</v>
      </c>
      <c r="E13" s="952"/>
      <c r="F13" s="380">
        <f>'Freeway Calcs'!K13</f>
        <v>0</v>
      </c>
      <c r="G13" s="267">
        <f>'Freeway Calcs'!L13</f>
        <v>0</v>
      </c>
      <c r="H13" s="396">
        <f>'Input - Freeways'!F11</f>
        <v>0</v>
      </c>
      <c r="I13" s="390" t="str">
        <f ca="1">IF('Freeway Calcs'!$C$3="DCM",'Freeway Calcs'!N13,'Freeway Calcs'!P13)</f>
        <v>--</v>
      </c>
      <c r="J13" s="397" t="str">
        <f t="shared" ca="1" si="1"/>
        <v>--</v>
      </c>
      <c r="K13" s="398" t="str">
        <f t="shared" ca="1" si="2"/>
        <v>--</v>
      </c>
      <c r="L13" s="381" t="str">
        <f t="shared" ca="1" si="3"/>
        <v>--</v>
      </c>
      <c r="M13" s="264" t="str">
        <f ca="1">IF(I13&lt;&gt;0,IF('Freeway Calcs'!$C$3="DCM",'Freeway Calcs'!O13,'Freeway Calcs'!Q13),"-")</f>
        <v>--</v>
      </c>
      <c r="N13" s="264" t="str">
        <f ca="1">IF(I13&lt;&gt;0,IF('Freeway Calcs'!$C$3="DCM","",'Freeway Calcs'!R13),"-")</f>
        <v>--</v>
      </c>
    </row>
    <row r="14" spans="1:15" x14ac:dyDescent="0.35">
      <c r="A14" s="252" t="str">
        <f t="shared" si="0"/>
        <v>H</v>
      </c>
      <c r="B14" s="393">
        <f>'Input - Freeways'!B12</f>
        <v>8</v>
      </c>
      <c r="C14" s="393">
        <f>'Input - Freeways'!C12</f>
        <v>0</v>
      </c>
      <c r="E14" s="952"/>
      <c r="F14" s="380">
        <f>'Freeway Calcs'!K14</f>
        <v>0</v>
      </c>
      <c r="G14" s="267">
        <f>'Freeway Calcs'!L14</f>
        <v>0</v>
      </c>
      <c r="H14" s="396">
        <f>'Input - Freeways'!F12</f>
        <v>0</v>
      </c>
      <c r="I14" s="390" t="str">
        <f ca="1">IF('Freeway Calcs'!$C$3="DCM",'Freeway Calcs'!N14,'Freeway Calcs'!P14)</f>
        <v>--</v>
      </c>
      <c r="J14" s="397" t="str">
        <f t="shared" ca="1" si="1"/>
        <v>--</v>
      </c>
      <c r="K14" s="398" t="str">
        <f t="shared" ca="1" si="2"/>
        <v>--</v>
      </c>
      <c r="L14" s="381" t="str">
        <f t="shared" ca="1" si="3"/>
        <v>--</v>
      </c>
      <c r="M14" s="264" t="str">
        <f ca="1">IF(I14&lt;&gt;0,IF('Freeway Calcs'!$C$3="DCM",'Freeway Calcs'!O14,'Freeway Calcs'!Q14),"-")</f>
        <v>--</v>
      </c>
      <c r="N14" s="264" t="str">
        <f ca="1">IF(I14&lt;&gt;0,IF('Freeway Calcs'!$C$3="DCM","",'Freeway Calcs'!R14),"-")</f>
        <v>--</v>
      </c>
    </row>
    <row r="15" spans="1:15" x14ac:dyDescent="0.35">
      <c r="A15" s="252" t="str">
        <f t="shared" si="0"/>
        <v>H</v>
      </c>
      <c r="B15" s="393">
        <f>'Input - Freeways'!B13</f>
        <v>9</v>
      </c>
      <c r="C15" s="393">
        <f>'Input - Freeways'!C13</f>
        <v>0</v>
      </c>
      <c r="E15" s="952"/>
      <c r="F15" s="380">
        <f>'Freeway Calcs'!K15</f>
        <v>0</v>
      </c>
      <c r="G15" s="267">
        <f>'Freeway Calcs'!L15</f>
        <v>0</v>
      </c>
      <c r="H15" s="396">
        <f>'Input - Freeways'!F13</f>
        <v>0</v>
      </c>
      <c r="I15" s="390" t="str">
        <f ca="1">IF('Freeway Calcs'!$C$3="DCM",'Freeway Calcs'!N15,'Freeway Calcs'!P15)</f>
        <v>--</v>
      </c>
      <c r="J15" s="397" t="str">
        <f t="shared" ca="1" si="1"/>
        <v>--</v>
      </c>
      <c r="K15" s="398" t="str">
        <f t="shared" ca="1" si="2"/>
        <v>--</v>
      </c>
      <c r="L15" s="381" t="str">
        <f t="shared" ca="1" si="3"/>
        <v>--</v>
      </c>
      <c r="M15" s="264" t="str">
        <f ca="1">IF(I15&lt;&gt;0,IF('Freeway Calcs'!$C$3="DCM",'Freeway Calcs'!O15,'Freeway Calcs'!Q15),"-")</f>
        <v>--</v>
      </c>
      <c r="N15" s="264" t="str">
        <f ca="1">IF(I15&lt;&gt;0,IF('Freeway Calcs'!$C$3="DCM","",'Freeway Calcs'!R15),"-")</f>
        <v>--</v>
      </c>
    </row>
    <row r="16" spans="1:15" x14ac:dyDescent="0.35">
      <c r="A16" s="252" t="str">
        <f t="shared" si="0"/>
        <v>H</v>
      </c>
      <c r="B16" s="393">
        <f>'Input - Freeways'!B14</f>
        <v>10</v>
      </c>
      <c r="C16" s="393">
        <f>'Input - Freeways'!C14</f>
        <v>0</v>
      </c>
      <c r="E16" s="952"/>
      <c r="F16" s="380">
        <f>'Freeway Calcs'!K16</f>
        <v>0</v>
      </c>
      <c r="G16" s="267">
        <f>'Freeway Calcs'!L16</f>
        <v>0</v>
      </c>
      <c r="H16" s="396">
        <f>'Input - Freeways'!F14</f>
        <v>0</v>
      </c>
      <c r="I16" s="390" t="str">
        <f ca="1">IF('Freeway Calcs'!$C$3="DCM",'Freeway Calcs'!N16,'Freeway Calcs'!P16)</f>
        <v>--</v>
      </c>
      <c r="J16" s="397" t="str">
        <f t="shared" ca="1" si="1"/>
        <v>--</v>
      </c>
      <c r="K16" s="398" t="str">
        <f t="shared" ca="1" si="2"/>
        <v>--</v>
      </c>
      <c r="L16" s="381" t="str">
        <f t="shared" ca="1" si="3"/>
        <v>--</v>
      </c>
      <c r="M16" s="264" t="str">
        <f ca="1">IF(I16&lt;&gt;0,IF('Freeway Calcs'!$C$3="DCM",'Freeway Calcs'!O16,'Freeway Calcs'!Q16),"-")</f>
        <v>--</v>
      </c>
      <c r="N16" s="264" t="str">
        <f ca="1">IF(I16&lt;&gt;0,IF('Freeway Calcs'!$C$3="DCM","",'Freeway Calcs'!R16),"-")</f>
        <v>--</v>
      </c>
    </row>
    <row r="17" spans="1:14" x14ac:dyDescent="0.35">
      <c r="A17" s="252" t="str">
        <f t="shared" si="0"/>
        <v>H</v>
      </c>
      <c r="B17" s="393">
        <f>'Input - Freeways'!B15</f>
        <v>11</v>
      </c>
      <c r="C17" s="393">
        <f>'Input - Freeways'!C15</f>
        <v>0</v>
      </c>
      <c r="E17" s="952"/>
      <c r="F17" s="380">
        <f>'Freeway Calcs'!K17</f>
        <v>0</v>
      </c>
      <c r="G17" s="267">
        <f>'Freeway Calcs'!L17</f>
        <v>0</v>
      </c>
      <c r="H17" s="396">
        <f>'Input - Freeways'!F15</f>
        <v>0</v>
      </c>
      <c r="I17" s="390" t="str">
        <f ca="1">IF('Freeway Calcs'!$C$3="DCM",'Freeway Calcs'!N17,'Freeway Calcs'!P17)</f>
        <v>--</v>
      </c>
      <c r="J17" s="397" t="str">
        <f t="shared" ca="1" si="1"/>
        <v>--</v>
      </c>
      <c r="K17" s="398" t="str">
        <f t="shared" ca="1" si="2"/>
        <v>--</v>
      </c>
      <c r="L17" s="381" t="str">
        <f t="shared" ca="1" si="3"/>
        <v>--</v>
      </c>
      <c r="M17" s="264" t="str">
        <f ca="1">IF(I17&lt;&gt;0,IF('Freeway Calcs'!$C$3="DCM",'Freeway Calcs'!O17,'Freeway Calcs'!Q17),"-")</f>
        <v>--</v>
      </c>
      <c r="N17" s="264" t="str">
        <f ca="1">IF(I17&lt;&gt;0,IF('Freeway Calcs'!$C$3="DCM","",'Freeway Calcs'!R17),"-")</f>
        <v>--</v>
      </c>
    </row>
    <row r="18" spans="1:14" x14ac:dyDescent="0.35">
      <c r="A18" s="252" t="str">
        <f t="shared" si="0"/>
        <v>H</v>
      </c>
      <c r="B18" s="393">
        <f>'Input - Freeways'!B16</f>
        <v>12</v>
      </c>
      <c r="C18" s="393">
        <f>'Input - Freeways'!C16</f>
        <v>0</v>
      </c>
      <c r="E18" s="952"/>
      <c r="F18" s="380">
        <f>'Freeway Calcs'!K18</f>
        <v>0</v>
      </c>
      <c r="G18" s="267">
        <f>'Freeway Calcs'!L18</f>
        <v>0</v>
      </c>
      <c r="H18" s="396">
        <f>'Input - Freeways'!F16</f>
        <v>0</v>
      </c>
      <c r="I18" s="390" t="str">
        <f ca="1">IF('Freeway Calcs'!$C$3="DCM",'Freeway Calcs'!N18,'Freeway Calcs'!P18)</f>
        <v>--</v>
      </c>
      <c r="J18" s="397" t="str">
        <f t="shared" ca="1" si="1"/>
        <v>--</v>
      </c>
      <c r="K18" s="398" t="str">
        <f t="shared" ca="1" si="2"/>
        <v>--</v>
      </c>
      <c r="L18" s="381" t="str">
        <f t="shared" ca="1" si="3"/>
        <v>--</v>
      </c>
      <c r="M18" s="264" t="str">
        <f ca="1">IF(I18&lt;&gt;0,IF('Freeway Calcs'!$C$3="DCM",'Freeway Calcs'!O18,'Freeway Calcs'!Q18),"-")</f>
        <v>--</v>
      </c>
      <c r="N18" s="264" t="str">
        <f ca="1">IF(I18&lt;&gt;0,IF('Freeway Calcs'!$C$3="DCM","",'Freeway Calcs'!R18),"-")</f>
        <v>--</v>
      </c>
    </row>
    <row r="19" spans="1:14" x14ac:dyDescent="0.35">
      <c r="A19" s="252" t="str">
        <f t="shared" si="0"/>
        <v>H</v>
      </c>
      <c r="B19" s="393">
        <f>'Input - Freeways'!B17</f>
        <v>13</v>
      </c>
      <c r="C19" s="393">
        <f>'Input - Freeways'!C17</f>
        <v>0</v>
      </c>
      <c r="E19" s="952"/>
      <c r="F19" s="380">
        <f>'Freeway Calcs'!K19</f>
        <v>0</v>
      </c>
      <c r="G19" s="267">
        <f>'Freeway Calcs'!L19</f>
        <v>0</v>
      </c>
      <c r="H19" s="396">
        <f>'Input - Freeways'!F17</f>
        <v>0</v>
      </c>
      <c r="I19" s="390" t="str">
        <f ca="1">IF('Freeway Calcs'!$C$3="DCM",'Freeway Calcs'!N19,'Freeway Calcs'!P19)</f>
        <v>--</v>
      </c>
      <c r="J19" s="397" t="str">
        <f t="shared" ca="1" si="1"/>
        <v>--</v>
      </c>
      <c r="K19" s="398" t="str">
        <f t="shared" ca="1" si="2"/>
        <v>--</v>
      </c>
      <c r="L19" s="381" t="str">
        <f t="shared" ca="1" si="3"/>
        <v>--</v>
      </c>
      <c r="M19" s="264" t="str">
        <f ca="1">IF(I19&lt;&gt;0,IF('Freeway Calcs'!$C$3="DCM",'Freeway Calcs'!O19,'Freeway Calcs'!Q19),"-")</f>
        <v>--</v>
      </c>
      <c r="N19" s="264" t="str">
        <f ca="1">IF(I19&lt;&gt;0,IF('Freeway Calcs'!$C$3="DCM","",'Freeway Calcs'!R19),"-")</f>
        <v>--</v>
      </c>
    </row>
    <row r="20" spans="1:14" x14ac:dyDescent="0.35">
      <c r="A20" s="252" t="str">
        <f t="shared" si="0"/>
        <v>H</v>
      </c>
      <c r="B20" s="393">
        <f>'Input - Freeways'!B18</f>
        <v>14</v>
      </c>
      <c r="C20" s="393">
        <f>'Input - Freeways'!C18</f>
        <v>0</v>
      </c>
      <c r="E20" s="952"/>
      <c r="F20" s="380">
        <f>'Freeway Calcs'!K20</f>
        <v>0</v>
      </c>
      <c r="G20" s="267">
        <f>'Freeway Calcs'!L20</f>
        <v>0</v>
      </c>
      <c r="H20" s="396">
        <f>'Input - Freeways'!F18</f>
        <v>0</v>
      </c>
      <c r="I20" s="390" t="str">
        <f ca="1">IF('Freeway Calcs'!$C$3="DCM",'Freeway Calcs'!N20,'Freeway Calcs'!P20)</f>
        <v>--</v>
      </c>
      <c r="J20" s="397" t="str">
        <f t="shared" ca="1" si="1"/>
        <v>--</v>
      </c>
      <c r="K20" s="398" t="str">
        <f t="shared" ca="1" si="2"/>
        <v>--</v>
      </c>
      <c r="L20" s="381" t="str">
        <f t="shared" ca="1" si="3"/>
        <v>--</v>
      </c>
      <c r="M20" s="264" t="str">
        <f ca="1">IF(I20&lt;&gt;0,IF('Freeway Calcs'!$C$3="DCM",'Freeway Calcs'!O20,'Freeway Calcs'!Q20),"-")</f>
        <v>--</v>
      </c>
      <c r="N20" s="264" t="str">
        <f ca="1">IF(I20&lt;&gt;0,IF('Freeway Calcs'!$C$3="DCM","",'Freeway Calcs'!R20),"-")</f>
        <v>--</v>
      </c>
    </row>
    <row r="21" spans="1:14" x14ac:dyDescent="0.35">
      <c r="A21" s="252" t="str">
        <f t="shared" si="0"/>
        <v>H</v>
      </c>
      <c r="B21" s="393">
        <f>'Input - Freeways'!B19</f>
        <v>15</v>
      </c>
      <c r="C21" s="393">
        <f>'Input - Freeways'!C19</f>
        <v>0</v>
      </c>
      <c r="E21" s="952"/>
      <c r="F21" s="380">
        <f>'Freeway Calcs'!K21</f>
        <v>0</v>
      </c>
      <c r="G21" s="267">
        <f>'Freeway Calcs'!L21</f>
        <v>0</v>
      </c>
      <c r="H21" s="396">
        <f>'Input - Freeways'!F19</f>
        <v>0</v>
      </c>
      <c r="I21" s="390" t="str">
        <f ca="1">IF('Freeway Calcs'!$C$3="DCM",'Freeway Calcs'!N21,'Freeway Calcs'!P21)</f>
        <v>--</v>
      </c>
      <c r="J21" s="397" t="str">
        <f t="shared" ca="1" si="1"/>
        <v>--</v>
      </c>
      <c r="K21" s="398" t="str">
        <f t="shared" ca="1" si="2"/>
        <v>--</v>
      </c>
      <c r="L21" s="381" t="str">
        <f t="shared" ca="1" si="3"/>
        <v>--</v>
      </c>
      <c r="M21" s="264" t="str">
        <f ca="1">IF(I21&lt;&gt;0,IF('Freeway Calcs'!$C$3="DCM",'Freeway Calcs'!O21,'Freeway Calcs'!Q21),"-")</f>
        <v>--</v>
      </c>
      <c r="N21" s="264" t="str">
        <f ca="1">IF(I21&lt;&gt;0,IF('Freeway Calcs'!$C$3="DCM","",'Freeway Calcs'!R21),"-")</f>
        <v>--</v>
      </c>
    </row>
    <row r="22" spans="1:14" x14ac:dyDescent="0.35">
      <c r="A22" s="252" t="str">
        <f t="shared" si="0"/>
        <v>H</v>
      </c>
      <c r="B22" s="393">
        <f>'Input - Freeways'!B20</f>
        <v>16</v>
      </c>
      <c r="C22" s="393">
        <f>'Input - Freeways'!C20</f>
        <v>0</v>
      </c>
      <c r="E22" s="952"/>
      <c r="F22" s="380">
        <f>'Freeway Calcs'!K22</f>
        <v>0</v>
      </c>
      <c r="G22" s="267">
        <f>'Freeway Calcs'!L22</f>
        <v>0</v>
      </c>
      <c r="H22" s="396">
        <f>'Input - Freeways'!F20</f>
        <v>0</v>
      </c>
      <c r="I22" s="390" t="str">
        <f ca="1">IF('Freeway Calcs'!$C$3="DCM",'Freeway Calcs'!N22,'Freeway Calcs'!P22)</f>
        <v>--</v>
      </c>
      <c r="J22" s="397" t="str">
        <f t="shared" ca="1" si="1"/>
        <v>--</v>
      </c>
      <c r="K22" s="398" t="str">
        <f t="shared" ca="1" si="2"/>
        <v>--</v>
      </c>
      <c r="L22" s="381" t="str">
        <f t="shared" ca="1" si="3"/>
        <v>--</v>
      </c>
      <c r="M22" s="264" t="str">
        <f ca="1">IF(I22&lt;&gt;0,IF('Freeway Calcs'!$C$3="DCM",'Freeway Calcs'!O22,'Freeway Calcs'!Q22),"-")</f>
        <v>--</v>
      </c>
      <c r="N22" s="264" t="str">
        <f ca="1">IF(I22&lt;&gt;0,IF('Freeway Calcs'!$C$3="DCM","",'Freeway Calcs'!R22),"-")</f>
        <v>--</v>
      </c>
    </row>
    <row r="23" spans="1:14" x14ac:dyDescent="0.35">
      <c r="A23" s="252" t="str">
        <f t="shared" si="0"/>
        <v>H</v>
      </c>
      <c r="B23" s="393">
        <f>'Input - Freeways'!B21</f>
        <v>17</v>
      </c>
      <c r="C23" s="393">
        <f>'Input - Freeways'!C21</f>
        <v>0</v>
      </c>
      <c r="E23" s="953"/>
      <c r="F23" s="380">
        <f>'Freeway Calcs'!K23</f>
        <v>0</v>
      </c>
      <c r="G23" s="267">
        <f>'Freeway Calcs'!L23</f>
        <v>0</v>
      </c>
      <c r="H23" s="396">
        <f>'Input - Freeways'!F21</f>
        <v>0</v>
      </c>
      <c r="I23" s="390" t="str">
        <f ca="1">IF('Freeway Calcs'!$C$3="DCM",'Freeway Calcs'!N23,'Freeway Calcs'!P23)</f>
        <v>--</v>
      </c>
      <c r="J23" s="397" t="str">
        <f t="shared" ca="1" si="1"/>
        <v>--</v>
      </c>
      <c r="K23" s="398" t="str">
        <f t="shared" ca="1" si="2"/>
        <v>--</v>
      </c>
      <c r="L23" s="381" t="str">
        <f t="shared" ca="1" si="3"/>
        <v>--</v>
      </c>
      <c r="M23" s="264" t="str">
        <f ca="1">IF(I23&lt;&gt;0,IF('Freeway Calcs'!$C$3="DCM",'Freeway Calcs'!O23,'Freeway Calcs'!Q23),"-")</f>
        <v>--</v>
      </c>
      <c r="N23" s="264" t="str">
        <f ca="1">IF(I23&lt;&gt;0,IF('Freeway Calcs'!$C$3="DCM","",'Freeway Calcs'!R23),"-")</f>
        <v>--</v>
      </c>
    </row>
    <row r="24" spans="1:14" ht="15" customHeight="1" x14ac:dyDescent="0.35">
      <c r="A24" s="252" t="str">
        <f t="shared" si="0"/>
        <v>H</v>
      </c>
      <c r="B24" s="393">
        <f>'Input - Freeways'!B22</f>
        <v>18</v>
      </c>
      <c r="C24" s="393">
        <f>'Input - Freeways'!C22</f>
        <v>0</v>
      </c>
      <c r="E24" s="697">
        <f t="shared" ref="E24:E87" si="4">C24</f>
        <v>0</v>
      </c>
      <c r="F24" s="380">
        <f>'Freeway Calcs'!K24</f>
        <v>0</v>
      </c>
      <c r="G24" s="267">
        <f>'Freeway Calcs'!L24</f>
        <v>0</v>
      </c>
      <c r="H24" s="396">
        <f>'Input - Freeways'!F22</f>
        <v>0</v>
      </c>
      <c r="I24" s="390" t="str">
        <f ca="1">IF('Freeway Calcs'!$C$3="DCM",'Freeway Calcs'!N24,'Freeway Calcs'!P24)</f>
        <v>--</v>
      </c>
      <c r="J24" s="397" t="str">
        <f t="shared" ca="1" si="1"/>
        <v>--</v>
      </c>
      <c r="K24" s="398" t="str">
        <f t="shared" ca="1" si="2"/>
        <v>--</v>
      </c>
      <c r="L24" s="381" t="str">
        <f t="shared" ca="1" si="3"/>
        <v>--</v>
      </c>
      <c r="M24" s="264" t="str">
        <f ca="1">IF(I24&lt;&gt;0,IF('Freeway Calcs'!$C$3="DCM",'Freeway Calcs'!O24,'Freeway Calcs'!Q24),"-")</f>
        <v>--</v>
      </c>
      <c r="N24" s="264" t="str">
        <f ca="1">IF(I24&lt;&gt;0,IF('Freeway Calcs'!$C$3="DCM","",'Freeway Calcs'!R24),"-")</f>
        <v>--</v>
      </c>
    </row>
    <row r="25" spans="1:14" x14ac:dyDescent="0.35">
      <c r="A25" s="252" t="str">
        <f t="shared" si="0"/>
        <v>H</v>
      </c>
      <c r="B25" s="393">
        <f>'Input - Freeways'!B23</f>
        <v>19</v>
      </c>
      <c r="C25" s="393">
        <f>'Input - Freeways'!C23</f>
        <v>0</v>
      </c>
      <c r="E25" s="697">
        <f t="shared" si="4"/>
        <v>0</v>
      </c>
      <c r="F25" s="380">
        <f>'Freeway Calcs'!K25</f>
        <v>0</v>
      </c>
      <c r="G25" s="267">
        <f>'Freeway Calcs'!L25</f>
        <v>0</v>
      </c>
      <c r="H25" s="396">
        <f>'Input - Freeways'!F23</f>
        <v>0</v>
      </c>
      <c r="I25" s="390" t="str">
        <f ca="1">IF('Freeway Calcs'!$C$3="DCM",'Freeway Calcs'!N25,'Freeway Calcs'!P25)</f>
        <v>--</v>
      </c>
      <c r="J25" s="397" t="str">
        <f t="shared" ca="1" si="1"/>
        <v>--</v>
      </c>
      <c r="K25" s="398" t="str">
        <f t="shared" ca="1" si="2"/>
        <v>--</v>
      </c>
      <c r="L25" s="381" t="str">
        <f t="shared" ca="1" si="3"/>
        <v>--</v>
      </c>
      <c r="M25" s="264" t="str">
        <f ca="1">IF(I25&lt;&gt;0,IF('Freeway Calcs'!$C$3="DCM",'Freeway Calcs'!O25,'Freeway Calcs'!Q25),"-")</f>
        <v>--</v>
      </c>
      <c r="N25" s="264" t="str">
        <f ca="1">IF(I25&lt;&gt;0,IF('Freeway Calcs'!$C$3="DCM","",'Freeway Calcs'!R25),"-")</f>
        <v>--</v>
      </c>
    </row>
    <row r="26" spans="1:14" x14ac:dyDescent="0.35">
      <c r="A26" s="252" t="str">
        <f t="shared" si="0"/>
        <v>H</v>
      </c>
      <c r="B26" s="393">
        <f>'Input - Freeways'!B24</f>
        <v>20</v>
      </c>
      <c r="C26" s="393">
        <f>'Input - Freeways'!C24</f>
        <v>0</v>
      </c>
      <c r="E26" s="697">
        <f t="shared" si="4"/>
        <v>0</v>
      </c>
      <c r="F26" s="380">
        <f>'Freeway Calcs'!K26</f>
        <v>0</v>
      </c>
      <c r="G26" s="267">
        <f>'Freeway Calcs'!L26</f>
        <v>0</v>
      </c>
      <c r="H26" s="396">
        <f>'Input - Freeways'!F24</f>
        <v>0</v>
      </c>
      <c r="I26" s="390" t="str">
        <f ca="1">IF('Freeway Calcs'!$C$3="DCM",'Freeway Calcs'!N26,'Freeway Calcs'!P26)</f>
        <v>--</v>
      </c>
      <c r="J26" s="397" t="str">
        <f t="shared" ca="1" si="1"/>
        <v>--</v>
      </c>
      <c r="K26" s="398" t="str">
        <f t="shared" ca="1" si="2"/>
        <v>--</v>
      </c>
      <c r="L26" s="381" t="str">
        <f t="shared" ca="1" si="3"/>
        <v>--</v>
      </c>
      <c r="M26" s="264" t="str">
        <f ca="1">IF(I26&lt;&gt;0,IF('Freeway Calcs'!$C$3="DCM",'Freeway Calcs'!O26,'Freeway Calcs'!Q26),"-")</f>
        <v>--</v>
      </c>
      <c r="N26" s="264" t="str">
        <f ca="1">IF(I26&lt;&gt;0,IF('Freeway Calcs'!$C$3="DCM","",'Freeway Calcs'!R26),"-")</f>
        <v>--</v>
      </c>
    </row>
    <row r="27" spans="1:14" x14ac:dyDescent="0.35">
      <c r="A27" s="252" t="str">
        <f t="shared" si="0"/>
        <v>H</v>
      </c>
      <c r="B27" s="393">
        <f>'Input - Freeways'!B25</f>
        <v>21</v>
      </c>
      <c r="C27" s="393">
        <f>'Input - Freeways'!C25</f>
        <v>0</v>
      </c>
      <c r="E27" s="697">
        <f t="shared" si="4"/>
        <v>0</v>
      </c>
      <c r="F27" s="380">
        <f>'Freeway Calcs'!K27</f>
        <v>0</v>
      </c>
      <c r="G27" s="267">
        <f>'Freeway Calcs'!L27</f>
        <v>0</v>
      </c>
      <c r="H27" s="396">
        <f>'Input - Freeways'!F25</f>
        <v>0</v>
      </c>
      <c r="I27" s="390" t="str">
        <f ca="1">IF('Freeway Calcs'!$C$3="DCM",'Freeway Calcs'!N27,'Freeway Calcs'!P27)</f>
        <v>--</v>
      </c>
      <c r="J27" s="397" t="str">
        <f t="shared" ca="1" si="1"/>
        <v>--</v>
      </c>
      <c r="K27" s="398" t="str">
        <f t="shared" ca="1" si="2"/>
        <v>--</v>
      </c>
      <c r="L27" s="381" t="str">
        <f t="shared" ca="1" si="3"/>
        <v>--</v>
      </c>
      <c r="M27" s="264" t="str">
        <f ca="1">IF(I27&lt;&gt;0,IF('Freeway Calcs'!$C$3="DCM",'Freeway Calcs'!O27,'Freeway Calcs'!Q27),"-")</f>
        <v>--</v>
      </c>
      <c r="N27" s="264" t="str">
        <f ca="1">IF(I27&lt;&gt;0,IF('Freeway Calcs'!$C$3="DCM","",'Freeway Calcs'!R27),"-")</f>
        <v>--</v>
      </c>
    </row>
    <row r="28" spans="1:14" x14ac:dyDescent="0.35">
      <c r="A28" s="252" t="str">
        <f t="shared" si="0"/>
        <v>H</v>
      </c>
      <c r="B28" s="393">
        <f>'Input - Freeways'!B26</f>
        <v>22</v>
      </c>
      <c r="C28" s="393">
        <f>'Input - Freeways'!C26</f>
        <v>0</v>
      </c>
      <c r="E28" s="697">
        <f t="shared" si="4"/>
        <v>0</v>
      </c>
      <c r="F28" s="380">
        <f>'Freeway Calcs'!K28</f>
        <v>0</v>
      </c>
      <c r="G28" s="267">
        <f>'Freeway Calcs'!L28</f>
        <v>0</v>
      </c>
      <c r="H28" s="396">
        <f>'Input - Freeways'!F26</f>
        <v>0</v>
      </c>
      <c r="I28" s="390" t="str">
        <f ca="1">IF('Freeway Calcs'!$C$3="DCM",'Freeway Calcs'!N28,'Freeway Calcs'!P28)</f>
        <v>--</v>
      </c>
      <c r="J28" s="397" t="str">
        <f t="shared" ca="1" si="1"/>
        <v>--</v>
      </c>
      <c r="K28" s="398" t="str">
        <f t="shared" ca="1" si="2"/>
        <v>--</v>
      </c>
      <c r="L28" s="381" t="str">
        <f t="shared" ca="1" si="3"/>
        <v>--</v>
      </c>
      <c r="M28" s="264" t="str">
        <f ca="1">IF(I28&lt;&gt;0,IF('Freeway Calcs'!$C$3="DCM",'Freeway Calcs'!O28,'Freeway Calcs'!Q28),"-")</f>
        <v>--</v>
      </c>
      <c r="N28" s="264" t="str">
        <f ca="1">IF(I28&lt;&gt;0,IF('Freeway Calcs'!$C$3="DCM","",'Freeway Calcs'!R28),"-")</f>
        <v>--</v>
      </c>
    </row>
    <row r="29" spans="1:14" x14ac:dyDescent="0.35">
      <c r="A29" s="252" t="str">
        <f t="shared" si="0"/>
        <v>H</v>
      </c>
      <c r="B29" s="393">
        <f>'Input - Freeways'!B27</f>
        <v>23</v>
      </c>
      <c r="C29" s="393">
        <f>'Input - Freeways'!C27</f>
        <v>0</v>
      </c>
      <c r="E29" s="697">
        <f t="shared" si="4"/>
        <v>0</v>
      </c>
      <c r="F29" s="380">
        <f>'Freeway Calcs'!K29</f>
        <v>0</v>
      </c>
      <c r="G29" s="267">
        <f>'Freeway Calcs'!L29</f>
        <v>0</v>
      </c>
      <c r="H29" s="396">
        <f>'Input - Freeways'!F27</f>
        <v>0</v>
      </c>
      <c r="I29" s="390" t="str">
        <f ca="1">IF('Freeway Calcs'!$C$3="DCM",'Freeway Calcs'!N29,'Freeway Calcs'!P29)</f>
        <v>--</v>
      </c>
      <c r="J29" s="397" t="str">
        <f t="shared" ca="1" si="1"/>
        <v>--</v>
      </c>
      <c r="K29" s="398" t="str">
        <f t="shared" ca="1" si="2"/>
        <v>--</v>
      </c>
      <c r="L29" s="381" t="str">
        <f t="shared" ca="1" si="3"/>
        <v>--</v>
      </c>
      <c r="M29" s="264" t="str">
        <f ca="1">IF(I29&lt;&gt;0,IF('Freeway Calcs'!$C$3="DCM",'Freeway Calcs'!O29,'Freeway Calcs'!Q29),"-")</f>
        <v>--</v>
      </c>
      <c r="N29" s="264" t="str">
        <f ca="1">IF(I29&lt;&gt;0,IF('Freeway Calcs'!$C$3="DCM","",'Freeway Calcs'!R29),"-")</f>
        <v>--</v>
      </c>
    </row>
    <row r="30" spans="1:14" x14ac:dyDescent="0.35">
      <c r="A30" s="252" t="str">
        <f t="shared" si="0"/>
        <v>H</v>
      </c>
      <c r="B30" s="393">
        <f>'Input - Freeways'!B28</f>
        <v>24</v>
      </c>
      <c r="C30" s="393">
        <f>'Input - Freeways'!C28</f>
        <v>0</v>
      </c>
      <c r="E30" s="697">
        <f t="shared" si="4"/>
        <v>0</v>
      </c>
      <c r="F30" s="380">
        <f>'Freeway Calcs'!K30</f>
        <v>0</v>
      </c>
      <c r="G30" s="267">
        <f>'Freeway Calcs'!L30</f>
        <v>0</v>
      </c>
      <c r="H30" s="396">
        <f>'Input - Freeways'!F28</f>
        <v>0</v>
      </c>
      <c r="I30" s="390" t="str">
        <f ca="1">IF('Freeway Calcs'!$C$3="DCM",'Freeway Calcs'!N30,'Freeway Calcs'!P30)</f>
        <v>--</v>
      </c>
      <c r="J30" s="397" t="str">
        <f t="shared" ca="1" si="1"/>
        <v>--</v>
      </c>
      <c r="K30" s="398" t="str">
        <f t="shared" ca="1" si="2"/>
        <v>--</v>
      </c>
      <c r="L30" s="381" t="str">
        <f t="shared" ca="1" si="3"/>
        <v>--</v>
      </c>
      <c r="M30" s="264" t="str">
        <f ca="1">IF(I30&lt;&gt;0,IF('Freeway Calcs'!$C$3="DCM",'Freeway Calcs'!O30,'Freeway Calcs'!Q30),"-")</f>
        <v>--</v>
      </c>
      <c r="N30" s="264" t="str">
        <f ca="1">IF(I30&lt;&gt;0,IF('Freeway Calcs'!$C$3="DCM","",'Freeway Calcs'!R30),"-")</f>
        <v>--</v>
      </c>
    </row>
    <row r="31" spans="1:14" x14ac:dyDescent="0.35">
      <c r="A31" s="252" t="str">
        <f t="shared" si="0"/>
        <v>H</v>
      </c>
      <c r="B31" s="393">
        <f>'Input - Freeways'!B29</f>
        <v>25</v>
      </c>
      <c r="C31" s="393">
        <f>'Input - Freeways'!C29</f>
        <v>0</v>
      </c>
      <c r="E31" s="697">
        <f t="shared" si="4"/>
        <v>0</v>
      </c>
      <c r="F31" s="380">
        <f>'Freeway Calcs'!K31</f>
        <v>0</v>
      </c>
      <c r="G31" s="267">
        <f>'Freeway Calcs'!L31</f>
        <v>0</v>
      </c>
      <c r="H31" s="396">
        <f>'Input - Freeways'!F29</f>
        <v>0</v>
      </c>
      <c r="I31" s="390" t="str">
        <f ca="1">IF('Freeway Calcs'!$C$3="DCM",'Freeway Calcs'!N31,'Freeway Calcs'!P31)</f>
        <v>--</v>
      </c>
      <c r="J31" s="397" t="str">
        <f t="shared" ca="1" si="1"/>
        <v>--</v>
      </c>
      <c r="K31" s="398" t="str">
        <f t="shared" ca="1" si="2"/>
        <v>--</v>
      </c>
      <c r="L31" s="381" t="str">
        <f t="shared" ca="1" si="3"/>
        <v>--</v>
      </c>
      <c r="M31" s="264" t="str">
        <f ca="1">IF(I31&lt;&gt;0,IF('Freeway Calcs'!$C$3="DCM",'Freeway Calcs'!O31,'Freeway Calcs'!Q31),"-")</f>
        <v>--</v>
      </c>
      <c r="N31" s="264" t="str">
        <f ca="1">IF(I31&lt;&gt;0,IF('Freeway Calcs'!$C$3="DCM","",'Freeway Calcs'!R31),"-")</f>
        <v>--</v>
      </c>
    </row>
    <row r="32" spans="1:14" x14ac:dyDescent="0.35">
      <c r="A32" s="252" t="str">
        <f t="shared" si="0"/>
        <v>H</v>
      </c>
      <c r="B32" s="393">
        <f>'Input - Freeways'!B30</f>
        <v>26</v>
      </c>
      <c r="C32" s="393">
        <f>'Input - Freeways'!C30</f>
        <v>0</v>
      </c>
      <c r="E32" s="697">
        <f t="shared" si="4"/>
        <v>0</v>
      </c>
      <c r="F32" s="380">
        <f>'Freeway Calcs'!K32</f>
        <v>0</v>
      </c>
      <c r="G32" s="267">
        <f>'Freeway Calcs'!L32</f>
        <v>0</v>
      </c>
      <c r="H32" s="396">
        <f>'Input - Freeways'!F30</f>
        <v>0</v>
      </c>
      <c r="I32" s="390" t="str">
        <f ca="1">IF('Freeway Calcs'!$C$3="DCM",'Freeway Calcs'!N32,'Freeway Calcs'!P32)</f>
        <v>--</v>
      </c>
      <c r="J32" s="397" t="str">
        <f t="shared" ca="1" si="1"/>
        <v>--</v>
      </c>
      <c r="K32" s="398" t="str">
        <f t="shared" ca="1" si="2"/>
        <v>--</v>
      </c>
      <c r="L32" s="381" t="str">
        <f t="shared" ca="1" si="3"/>
        <v>--</v>
      </c>
      <c r="M32" s="264" t="str">
        <f ca="1">IF(I32&lt;&gt;0,IF('Freeway Calcs'!$C$3="DCM",'Freeway Calcs'!O32,'Freeway Calcs'!Q32),"-")</f>
        <v>--</v>
      </c>
      <c r="N32" s="264" t="str">
        <f ca="1">IF(I32&lt;&gt;0,IF('Freeway Calcs'!$C$3="DCM","",'Freeway Calcs'!R32),"-")</f>
        <v>--</v>
      </c>
    </row>
    <row r="33" spans="1:14" x14ac:dyDescent="0.35">
      <c r="A33" s="252" t="str">
        <f t="shared" si="0"/>
        <v>H</v>
      </c>
      <c r="B33" s="393">
        <f>'Input - Freeways'!B31</f>
        <v>27</v>
      </c>
      <c r="C33" s="393">
        <f>'Input - Freeways'!C31</f>
        <v>0</v>
      </c>
      <c r="E33" s="697">
        <f t="shared" si="4"/>
        <v>0</v>
      </c>
      <c r="F33" s="380">
        <f>'Freeway Calcs'!K33</f>
        <v>0</v>
      </c>
      <c r="G33" s="267">
        <f>'Freeway Calcs'!L33</f>
        <v>0</v>
      </c>
      <c r="H33" s="396">
        <f>'Input - Freeways'!F31</f>
        <v>0</v>
      </c>
      <c r="I33" s="390" t="str">
        <f ca="1">IF('Freeway Calcs'!$C$3="DCM",'Freeway Calcs'!N33,'Freeway Calcs'!P33)</f>
        <v>--</v>
      </c>
      <c r="J33" s="397" t="str">
        <f t="shared" ca="1" si="1"/>
        <v>--</v>
      </c>
      <c r="K33" s="398" t="str">
        <f t="shared" ca="1" si="2"/>
        <v>--</v>
      </c>
      <c r="L33" s="381" t="str">
        <f t="shared" ca="1" si="3"/>
        <v>--</v>
      </c>
      <c r="M33" s="264" t="str">
        <f ca="1">IF(I33&lt;&gt;0,IF('Freeway Calcs'!$C$3="DCM",'Freeway Calcs'!O33,'Freeway Calcs'!Q33),"-")</f>
        <v>--</v>
      </c>
      <c r="N33" s="264" t="str">
        <f ca="1">IF(I33&lt;&gt;0,IF('Freeway Calcs'!$C$3="DCM","",'Freeway Calcs'!R33),"-")</f>
        <v>--</v>
      </c>
    </row>
    <row r="34" spans="1:14" x14ac:dyDescent="0.35">
      <c r="A34" s="252" t="str">
        <f t="shared" si="0"/>
        <v>H</v>
      </c>
      <c r="B34" s="393">
        <f>'Input - Freeways'!B32</f>
        <v>28</v>
      </c>
      <c r="C34" s="393">
        <f>'Input - Freeways'!C32</f>
        <v>0</v>
      </c>
      <c r="D34" s="296"/>
      <c r="E34" s="697">
        <f t="shared" si="4"/>
        <v>0</v>
      </c>
      <c r="F34" s="380">
        <f>'Freeway Calcs'!K34</f>
        <v>0</v>
      </c>
      <c r="G34" s="267">
        <f>'Freeway Calcs'!L34</f>
        <v>0</v>
      </c>
      <c r="H34" s="396">
        <f>'Input - Freeways'!F32</f>
        <v>0</v>
      </c>
      <c r="I34" s="390" t="str">
        <f ca="1">IF('Freeway Calcs'!$C$3="DCM",'Freeway Calcs'!N34,'Freeway Calcs'!P34)</f>
        <v>--</v>
      </c>
      <c r="J34" s="397" t="str">
        <f t="shared" ca="1" si="1"/>
        <v>--</v>
      </c>
      <c r="K34" s="398" t="str">
        <f t="shared" ca="1" si="2"/>
        <v>--</v>
      </c>
      <c r="L34" s="381" t="str">
        <f t="shared" ca="1" si="3"/>
        <v>--</v>
      </c>
      <c r="M34" s="264" t="str">
        <f ca="1">IF(I34&lt;&gt;0,IF('Freeway Calcs'!$C$3="DCM",'Freeway Calcs'!O34,'Freeway Calcs'!Q34),"-")</f>
        <v>--</v>
      </c>
      <c r="N34" s="264" t="str">
        <f ca="1">IF(I34&lt;&gt;0,IF('Freeway Calcs'!$C$3="DCM","",'Freeway Calcs'!R34),"-")</f>
        <v>--</v>
      </c>
    </row>
    <row r="35" spans="1:14" x14ac:dyDescent="0.35">
      <c r="A35" s="252" t="str">
        <f t="shared" si="0"/>
        <v>H</v>
      </c>
      <c r="B35" s="393">
        <f>'Input - Freeways'!B33</f>
        <v>29</v>
      </c>
      <c r="C35" s="393">
        <f>'Input - Freeways'!C33</f>
        <v>0</v>
      </c>
      <c r="D35" s="296"/>
      <c r="E35" s="697">
        <f t="shared" si="4"/>
        <v>0</v>
      </c>
      <c r="F35" s="380">
        <f>'Freeway Calcs'!K35</f>
        <v>0</v>
      </c>
      <c r="G35" s="267">
        <f>'Freeway Calcs'!L35</f>
        <v>0</v>
      </c>
      <c r="H35" s="396">
        <f>'Input - Freeways'!F33</f>
        <v>0</v>
      </c>
      <c r="I35" s="390" t="str">
        <f ca="1">IF('Freeway Calcs'!$C$3="DCM",'Freeway Calcs'!N35,'Freeway Calcs'!P35)</f>
        <v>--</v>
      </c>
      <c r="J35" s="397" t="str">
        <f t="shared" ca="1" si="1"/>
        <v>--</v>
      </c>
      <c r="K35" s="398" t="str">
        <f t="shared" ca="1" si="2"/>
        <v>--</v>
      </c>
      <c r="L35" s="381" t="str">
        <f t="shared" ca="1" si="3"/>
        <v>--</v>
      </c>
      <c r="M35" s="264" t="str">
        <f ca="1">IF(I35&lt;&gt;0,IF('Freeway Calcs'!$C$3="DCM",'Freeway Calcs'!O35,'Freeway Calcs'!Q35),"-")</f>
        <v>--</v>
      </c>
      <c r="N35" s="264" t="str">
        <f ca="1">IF(I35&lt;&gt;0,IF('Freeway Calcs'!$C$3="DCM","",'Freeway Calcs'!R35),"-")</f>
        <v>--</v>
      </c>
    </row>
    <row r="36" spans="1:14" x14ac:dyDescent="0.35">
      <c r="A36" s="252" t="str">
        <f t="shared" si="0"/>
        <v>H</v>
      </c>
      <c r="B36" s="393">
        <f>'Input - Freeways'!B34</f>
        <v>30</v>
      </c>
      <c r="C36" s="393">
        <f>'Input - Freeways'!C34</f>
        <v>0</v>
      </c>
      <c r="D36" s="296"/>
      <c r="E36" s="697">
        <f t="shared" si="4"/>
        <v>0</v>
      </c>
      <c r="F36" s="380">
        <f>'Freeway Calcs'!K36</f>
        <v>0</v>
      </c>
      <c r="G36" s="267">
        <f>'Freeway Calcs'!L36</f>
        <v>0</v>
      </c>
      <c r="H36" s="396">
        <f>'Input - Freeways'!F34</f>
        <v>0</v>
      </c>
      <c r="I36" s="390" t="str">
        <f ca="1">IF('Freeway Calcs'!$C$3="DCM",'Freeway Calcs'!N36,'Freeway Calcs'!P36)</f>
        <v>--</v>
      </c>
      <c r="J36" s="397" t="str">
        <f t="shared" ca="1" si="1"/>
        <v>--</v>
      </c>
      <c r="K36" s="398" t="str">
        <f t="shared" ca="1" si="2"/>
        <v>--</v>
      </c>
      <c r="L36" s="381" t="str">
        <f t="shared" ca="1" si="3"/>
        <v>--</v>
      </c>
      <c r="M36" s="264" t="str">
        <f ca="1">IF(I36&lt;&gt;0,IF('Freeway Calcs'!$C$3="DCM",'Freeway Calcs'!O36,'Freeway Calcs'!Q36),"-")</f>
        <v>--</v>
      </c>
      <c r="N36" s="264" t="str">
        <f ca="1">IF(I36&lt;&gt;0,IF('Freeway Calcs'!$C$3="DCM","",'Freeway Calcs'!R36),"-")</f>
        <v>--</v>
      </c>
    </row>
    <row r="37" spans="1:14" x14ac:dyDescent="0.35">
      <c r="A37" s="252" t="str">
        <f t="shared" si="0"/>
        <v>H</v>
      </c>
      <c r="B37" s="393">
        <f>'Input - Freeways'!B35</f>
        <v>31</v>
      </c>
      <c r="C37" s="393">
        <f>'Input - Freeways'!C35</f>
        <v>0</v>
      </c>
      <c r="D37" s="296"/>
      <c r="E37" s="697">
        <f t="shared" si="4"/>
        <v>0</v>
      </c>
      <c r="F37" s="380">
        <f>'Freeway Calcs'!K37</f>
        <v>0</v>
      </c>
      <c r="G37" s="267">
        <f>'Freeway Calcs'!L37</f>
        <v>0</v>
      </c>
      <c r="H37" s="396">
        <f>'Input - Freeways'!F35</f>
        <v>0</v>
      </c>
      <c r="I37" s="390" t="str">
        <f ca="1">IF('Freeway Calcs'!$C$3="DCM",'Freeway Calcs'!N37,'Freeway Calcs'!P37)</f>
        <v>--</v>
      </c>
      <c r="J37" s="397" t="str">
        <f t="shared" ca="1" si="1"/>
        <v>--</v>
      </c>
      <c r="K37" s="398" t="str">
        <f t="shared" ca="1" si="2"/>
        <v>--</v>
      </c>
      <c r="L37" s="381" t="str">
        <f t="shared" ca="1" si="3"/>
        <v>--</v>
      </c>
      <c r="M37" s="264" t="str">
        <f ca="1">IF(I37&lt;&gt;0,IF('Freeway Calcs'!$C$3="DCM",'Freeway Calcs'!O37,'Freeway Calcs'!Q37),"-")</f>
        <v>--</v>
      </c>
      <c r="N37" s="264" t="str">
        <f ca="1">IF(I37&lt;&gt;0,IF('Freeway Calcs'!$C$3="DCM","",'Freeway Calcs'!R37),"-")</f>
        <v>--</v>
      </c>
    </row>
    <row r="38" spans="1:14" x14ac:dyDescent="0.35">
      <c r="A38" s="252" t="str">
        <f t="shared" si="0"/>
        <v>H</v>
      </c>
      <c r="B38" s="393">
        <f>'Input - Freeways'!B36</f>
        <v>32</v>
      </c>
      <c r="C38" s="393">
        <f>'Input - Freeways'!C36</f>
        <v>0</v>
      </c>
      <c r="D38" s="296"/>
      <c r="E38" s="697">
        <f t="shared" si="4"/>
        <v>0</v>
      </c>
      <c r="F38" s="380">
        <f>'Freeway Calcs'!K38</f>
        <v>0</v>
      </c>
      <c r="G38" s="267">
        <f>'Freeway Calcs'!L38</f>
        <v>0</v>
      </c>
      <c r="H38" s="396">
        <f>'Input - Freeways'!F36</f>
        <v>0</v>
      </c>
      <c r="I38" s="390" t="str">
        <f ca="1">IF('Freeway Calcs'!$C$3="DCM",'Freeway Calcs'!N38,'Freeway Calcs'!P38)</f>
        <v>--</v>
      </c>
      <c r="J38" s="397" t="str">
        <f t="shared" ca="1" si="1"/>
        <v>--</v>
      </c>
      <c r="K38" s="398" t="str">
        <f t="shared" ca="1" si="2"/>
        <v>--</v>
      </c>
      <c r="L38" s="381" t="str">
        <f t="shared" ca="1" si="3"/>
        <v>--</v>
      </c>
      <c r="M38" s="264" t="str">
        <f ca="1">IF(I38&lt;&gt;0,IF('Freeway Calcs'!$C$3="DCM",'Freeway Calcs'!O38,'Freeway Calcs'!Q38),"-")</f>
        <v>--</v>
      </c>
      <c r="N38" s="264" t="str">
        <f ca="1">IF(I38&lt;&gt;0,IF('Freeway Calcs'!$C$3="DCM","",'Freeway Calcs'!R38),"-")</f>
        <v>--</v>
      </c>
    </row>
    <row r="39" spans="1:14" x14ac:dyDescent="0.35">
      <c r="A39" s="252" t="str">
        <f t="shared" si="0"/>
        <v>H</v>
      </c>
      <c r="B39" s="393">
        <f>'Input - Freeways'!B37</f>
        <v>33</v>
      </c>
      <c r="C39" s="393">
        <f>'Input - Freeways'!C37</f>
        <v>0</v>
      </c>
      <c r="D39" s="296"/>
      <c r="E39" s="697">
        <f t="shared" si="4"/>
        <v>0</v>
      </c>
      <c r="F39" s="380">
        <f>'Freeway Calcs'!K39</f>
        <v>0</v>
      </c>
      <c r="G39" s="267">
        <f>'Freeway Calcs'!L39</f>
        <v>0</v>
      </c>
      <c r="H39" s="396">
        <f>'Input - Freeways'!F37</f>
        <v>0</v>
      </c>
      <c r="I39" s="390" t="str">
        <f ca="1">IF('Freeway Calcs'!$C$3="DCM",'Freeway Calcs'!N39,'Freeway Calcs'!P39)</f>
        <v>--</v>
      </c>
      <c r="J39" s="397" t="str">
        <f t="shared" ca="1" si="1"/>
        <v>--</v>
      </c>
      <c r="K39" s="398" t="str">
        <f t="shared" ca="1" si="2"/>
        <v>--</v>
      </c>
      <c r="L39" s="381" t="str">
        <f t="shared" ca="1" si="3"/>
        <v>--</v>
      </c>
      <c r="M39" s="264" t="str">
        <f ca="1">IF(I39&lt;&gt;0,IF('Freeway Calcs'!$C$3="DCM",'Freeway Calcs'!O39,'Freeway Calcs'!Q39),"-")</f>
        <v>--</v>
      </c>
      <c r="N39" s="264" t="str">
        <f ca="1">IF(I39&lt;&gt;0,IF('Freeway Calcs'!$C$3="DCM","",'Freeway Calcs'!R39),"-")</f>
        <v>--</v>
      </c>
    </row>
    <row r="40" spans="1:14" x14ac:dyDescent="0.35">
      <c r="A40" s="252" t="str">
        <f t="shared" si="0"/>
        <v>H</v>
      </c>
      <c r="B40" s="393">
        <f>'Input - Freeways'!B38</f>
        <v>34</v>
      </c>
      <c r="C40" s="644">
        <f>'Input - Freeways'!C38</f>
        <v>0</v>
      </c>
      <c r="D40" s="296"/>
      <c r="E40" s="697">
        <f t="shared" si="4"/>
        <v>0</v>
      </c>
      <c r="F40" s="380">
        <f>'Freeway Calcs'!K40</f>
        <v>0</v>
      </c>
      <c r="G40" s="267">
        <f>'Freeway Calcs'!L40</f>
        <v>0</v>
      </c>
      <c r="H40" s="396">
        <f>'Input - Freeways'!F38</f>
        <v>0</v>
      </c>
      <c r="I40" s="390" t="str">
        <f ca="1">IF('Freeway Calcs'!$C$3="DCM",'Freeway Calcs'!N40,'Freeway Calcs'!P40)</f>
        <v>--</v>
      </c>
      <c r="J40" s="397" t="str">
        <f t="shared" ca="1" si="1"/>
        <v>--</v>
      </c>
      <c r="K40" s="398" t="str">
        <f t="shared" ca="1" si="2"/>
        <v>--</v>
      </c>
      <c r="L40" s="381" t="str">
        <f t="shared" ca="1" si="3"/>
        <v>--</v>
      </c>
      <c r="M40" s="264" t="str">
        <f ca="1">IF(I40&lt;&gt;0,IF('Freeway Calcs'!$C$3="DCM",'Freeway Calcs'!O40,'Freeway Calcs'!Q40),"-")</f>
        <v>--</v>
      </c>
      <c r="N40" s="264" t="str">
        <f ca="1">IF(I40&lt;&gt;0,IF('Freeway Calcs'!$C$3="DCM","",'Freeway Calcs'!R40),"-")</f>
        <v>--</v>
      </c>
    </row>
    <row r="41" spans="1:14" ht="15" customHeight="1" x14ac:dyDescent="0.35">
      <c r="A41" s="252" t="str">
        <f t="shared" si="0"/>
        <v>H</v>
      </c>
      <c r="B41" s="393">
        <f>'Input - Freeways'!B39</f>
        <v>35</v>
      </c>
      <c r="C41" s="393">
        <f>'Input - Freeways'!C39</f>
        <v>0</v>
      </c>
      <c r="D41" s="296"/>
      <c r="E41" s="697">
        <f t="shared" si="4"/>
        <v>0</v>
      </c>
      <c r="F41" s="380">
        <f>'Freeway Calcs'!K41</f>
        <v>0</v>
      </c>
      <c r="G41" s="267">
        <f>'Freeway Calcs'!L41</f>
        <v>0</v>
      </c>
      <c r="H41" s="396">
        <f>'Input - Freeways'!F39</f>
        <v>0</v>
      </c>
      <c r="I41" s="390" t="str">
        <f ca="1">IF('Freeway Calcs'!$C$3="DCM",'Freeway Calcs'!N41,'Freeway Calcs'!P41)</f>
        <v>--</v>
      </c>
      <c r="J41" s="397" t="str">
        <f t="shared" ca="1" si="1"/>
        <v>--</v>
      </c>
      <c r="K41" s="398" t="str">
        <f t="shared" ca="1" si="2"/>
        <v>--</v>
      </c>
      <c r="L41" s="381" t="str">
        <f t="shared" ca="1" si="3"/>
        <v>--</v>
      </c>
      <c r="M41" s="264" t="str">
        <f ca="1">IF(I41&lt;&gt;0,IF('Freeway Calcs'!$C$3="DCM",'Freeway Calcs'!O41,'Freeway Calcs'!Q41),"-")</f>
        <v>--</v>
      </c>
      <c r="N41" s="264" t="str">
        <f ca="1">IF(I41&lt;&gt;0,IF('Freeway Calcs'!$C$3="DCM","",'Freeway Calcs'!R41),"-")</f>
        <v>--</v>
      </c>
    </row>
    <row r="42" spans="1:14" ht="15" customHeight="1" x14ac:dyDescent="0.35">
      <c r="A42" s="252" t="str">
        <f t="shared" si="0"/>
        <v>H</v>
      </c>
      <c r="B42" s="393">
        <f>'Input - Freeways'!B40</f>
        <v>36</v>
      </c>
      <c r="C42" s="393">
        <f>'Input - Freeways'!C40</f>
        <v>0</v>
      </c>
      <c r="D42" s="296"/>
      <c r="E42" s="697">
        <f t="shared" si="4"/>
        <v>0</v>
      </c>
      <c r="F42" s="380">
        <f>'Freeway Calcs'!K42</f>
        <v>0</v>
      </c>
      <c r="G42" s="267">
        <f>'Freeway Calcs'!L42</f>
        <v>0</v>
      </c>
      <c r="H42" s="396">
        <f>'Input - Freeways'!F40</f>
        <v>0</v>
      </c>
      <c r="I42" s="390" t="str">
        <f ca="1">IF('Freeway Calcs'!$C$3="DCM",'Freeway Calcs'!N42,'Freeway Calcs'!P42)</f>
        <v>--</v>
      </c>
      <c r="J42" s="397" t="str">
        <f t="shared" ca="1" si="1"/>
        <v>--</v>
      </c>
      <c r="K42" s="398" t="str">
        <f t="shared" ca="1" si="2"/>
        <v>--</v>
      </c>
      <c r="L42" s="381" t="str">
        <f t="shared" ca="1" si="3"/>
        <v>--</v>
      </c>
      <c r="M42" s="264" t="str">
        <f ca="1">IF(I42&lt;&gt;0,IF('Freeway Calcs'!$C$3="DCM",'Freeway Calcs'!O42,'Freeway Calcs'!Q42),"-")</f>
        <v>--</v>
      </c>
      <c r="N42" s="264" t="str">
        <f ca="1">IF(I42&lt;&gt;0,IF('Freeway Calcs'!$C$3="DCM","",'Freeway Calcs'!R42),"-")</f>
        <v>--</v>
      </c>
    </row>
    <row r="43" spans="1:14" ht="15" customHeight="1" x14ac:dyDescent="0.35">
      <c r="A43" s="252" t="str">
        <f t="shared" si="0"/>
        <v>H</v>
      </c>
      <c r="B43" s="393">
        <f>'Input - Freeways'!B41</f>
        <v>37</v>
      </c>
      <c r="C43" s="393">
        <f>'Input - Freeways'!C41</f>
        <v>0</v>
      </c>
      <c r="D43" s="296"/>
      <c r="E43" s="697">
        <f t="shared" si="4"/>
        <v>0</v>
      </c>
      <c r="F43" s="380">
        <f>'Freeway Calcs'!K43</f>
        <v>0</v>
      </c>
      <c r="G43" s="267">
        <f>'Freeway Calcs'!L43</f>
        <v>0</v>
      </c>
      <c r="H43" s="396">
        <f>'Input - Freeways'!F41</f>
        <v>0</v>
      </c>
      <c r="I43" s="390" t="str">
        <f ca="1">IF('Freeway Calcs'!$C$3="DCM",'Freeway Calcs'!N43,'Freeway Calcs'!P43)</f>
        <v>--</v>
      </c>
      <c r="J43" s="397" t="str">
        <f t="shared" ca="1" si="1"/>
        <v>--</v>
      </c>
      <c r="K43" s="398" t="str">
        <f t="shared" ca="1" si="2"/>
        <v>--</v>
      </c>
      <c r="L43" s="381" t="str">
        <f t="shared" ca="1" si="3"/>
        <v>--</v>
      </c>
      <c r="M43" s="264" t="str">
        <f ca="1">IF(I43&lt;&gt;0,IF('Freeway Calcs'!$C$3="DCM",'Freeway Calcs'!O43,'Freeway Calcs'!Q43),"-")</f>
        <v>--</v>
      </c>
      <c r="N43" s="264" t="str">
        <f ca="1">IF(I43&lt;&gt;0,IF('Freeway Calcs'!$C$3="DCM","",'Freeway Calcs'!R43),"-")</f>
        <v>--</v>
      </c>
    </row>
    <row r="44" spans="1:14" ht="15" customHeight="1" x14ac:dyDescent="0.35">
      <c r="A44" s="252" t="str">
        <f t="shared" si="0"/>
        <v>H</v>
      </c>
      <c r="B44" s="393">
        <f>'Input - Freeways'!B42</f>
        <v>38</v>
      </c>
      <c r="C44" s="393">
        <f>'Input - Freeways'!C42</f>
        <v>0</v>
      </c>
      <c r="D44" s="296"/>
      <c r="E44" s="697">
        <f t="shared" si="4"/>
        <v>0</v>
      </c>
      <c r="F44" s="380">
        <f>'Freeway Calcs'!K44</f>
        <v>0</v>
      </c>
      <c r="G44" s="267">
        <f>'Freeway Calcs'!L44</f>
        <v>0</v>
      </c>
      <c r="H44" s="396">
        <f>'Input - Freeways'!F42</f>
        <v>0</v>
      </c>
      <c r="I44" s="390" t="str">
        <f ca="1">IF('Freeway Calcs'!$C$3="DCM",'Freeway Calcs'!N44,'Freeway Calcs'!P44)</f>
        <v>--</v>
      </c>
      <c r="J44" s="397" t="str">
        <f t="shared" ca="1" si="1"/>
        <v>--</v>
      </c>
      <c r="K44" s="398" t="str">
        <f t="shared" ca="1" si="2"/>
        <v>--</v>
      </c>
      <c r="L44" s="381" t="str">
        <f t="shared" ca="1" si="3"/>
        <v>--</v>
      </c>
      <c r="M44" s="264" t="str">
        <f ca="1">IF(I44&lt;&gt;0,IF('Freeway Calcs'!$C$3="DCM",'Freeway Calcs'!O44,'Freeway Calcs'!Q44),"-")</f>
        <v>--</v>
      </c>
      <c r="N44" s="264" t="str">
        <f ca="1">IF(I44&lt;&gt;0,IF('Freeway Calcs'!$C$3="DCM","",'Freeway Calcs'!R44),"-")</f>
        <v>--</v>
      </c>
    </row>
    <row r="45" spans="1:14" ht="15" customHeight="1" x14ac:dyDescent="0.35">
      <c r="A45" s="252" t="str">
        <f t="shared" si="0"/>
        <v>H</v>
      </c>
      <c r="B45" s="393">
        <f>'Input - Freeways'!B43</f>
        <v>39</v>
      </c>
      <c r="C45" s="393">
        <f>'Input - Freeways'!C43</f>
        <v>0</v>
      </c>
      <c r="D45" s="296"/>
      <c r="E45" s="697">
        <f t="shared" si="4"/>
        <v>0</v>
      </c>
      <c r="F45" s="380">
        <f>'Freeway Calcs'!K45</f>
        <v>0</v>
      </c>
      <c r="G45" s="267">
        <f>'Freeway Calcs'!L45</f>
        <v>0</v>
      </c>
      <c r="H45" s="396">
        <f>'Input - Freeways'!F43</f>
        <v>0</v>
      </c>
      <c r="I45" s="390" t="str">
        <f ca="1">IF('Freeway Calcs'!$C$3="DCM",'Freeway Calcs'!N45,'Freeway Calcs'!P45)</f>
        <v>--</v>
      </c>
      <c r="J45" s="397" t="str">
        <f t="shared" ca="1" si="1"/>
        <v>--</v>
      </c>
      <c r="K45" s="398" t="str">
        <f t="shared" ca="1" si="2"/>
        <v>--</v>
      </c>
      <c r="L45" s="381" t="str">
        <f t="shared" ca="1" si="3"/>
        <v>--</v>
      </c>
      <c r="M45" s="264" t="str">
        <f ca="1">IF(I45&lt;&gt;0,IF('Freeway Calcs'!$C$3="DCM",'Freeway Calcs'!O45,'Freeway Calcs'!Q45),"-")</f>
        <v>--</v>
      </c>
      <c r="N45" s="264" t="str">
        <f ca="1">IF(I45&lt;&gt;0,IF('Freeway Calcs'!$C$3="DCM","",'Freeway Calcs'!R45),"-")</f>
        <v>--</v>
      </c>
    </row>
    <row r="46" spans="1:14" ht="15" customHeight="1" x14ac:dyDescent="0.35">
      <c r="A46" s="252" t="str">
        <f t="shared" si="0"/>
        <v>H</v>
      </c>
      <c r="B46" s="393">
        <f>'Input - Freeways'!B44</f>
        <v>40</v>
      </c>
      <c r="C46" s="393">
        <f>'Input - Freeways'!C44</f>
        <v>0</v>
      </c>
      <c r="D46" s="296"/>
      <c r="E46" s="697">
        <f t="shared" si="4"/>
        <v>0</v>
      </c>
      <c r="F46" s="380">
        <f>'Freeway Calcs'!K46</f>
        <v>0</v>
      </c>
      <c r="G46" s="267">
        <f>'Freeway Calcs'!L46</f>
        <v>0</v>
      </c>
      <c r="H46" s="396">
        <f>'Input - Freeways'!F44</f>
        <v>0</v>
      </c>
      <c r="I46" s="390" t="str">
        <f ca="1">IF('Freeway Calcs'!$C$3="DCM",'Freeway Calcs'!N46,'Freeway Calcs'!P46)</f>
        <v>--</v>
      </c>
      <c r="J46" s="397" t="str">
        <f t="shared" ca="1" si="1"/>
        <v>--</v>
      </c>
      <c r="K46" s="398" t="str">
        <f t="shared" ca="1" si="2"/>
        <v>--</v>
      </c>
      <c r="L46" s="381" t="str">
        <f t="shared" ca="1" si="3"/>
        <v>--</v>
      </c>
      <c r="M46" s="264" t="str">
        <f ca="1">IF(I46&lt;&gt;0,IF('Freeway Calcs'!$C$3="DCM",'Freeway Calcs'!O46,'Freeway Calcs'!Q46),"-")</f>
        <v>--</v>
      </c>
      <c r="N46" s="264" t="str">
        <f ca="1">IF(I46&lt;&gt;0,IF('Freeway Calcs'!$C$3="DCM","",'Freeway Calcs'!R46),"-")</f>
        <v>--</v>
      </c>
    </row>
    <row r="47" spans="1:14" ht="15" customHeight="1" x14ac:dyDescent="0.35">
      <c r="A47" s="252" t="str">
        <f t="shared" si="0"/>
        <v>H</v>
      </c>
      <c r="B47" s="393">
        <f>'Input - Freeways'!B45</f>
        <v>41</v>
      </c>
      <c r="C47" s="393">
        <f>'Input - Freeways'!C45</f>
        <v>0</v>
      </c>
      <c r="D47" s="296"/>
      <c r="E47" s="697">
        <f t="shared" si="4"/>
        <v>0</v>
      </c>
      <c r="F47" s="380">
        <f>'Freeway Calcs'!K47</f>
        <v>0</v>
      </c>
      <c r="G47" s="267">
        <f>'Freeway Calcs'!L47</f>
        <v>0</v>
      </c>
      <c r="H47" s="396">
        <f>'Input - Freeways'!F45</f>
        <v>0</v>
      </c>
      <c r="I47" s="390" t="str">
        <f ca="1">IF('Freeway Calcs'!$C$3="DCM",'Freeway Calcs'!N47,'Freeway Calcs'!P47)</f>
        <v>--</v>
      </c>
      <c r="J47" s="397" t="str">
        <f t="shared" ca="1" si="1"/>
        <v>--</v>
      </c>
      <c r="K47" s="398" t="str">
        <f t="shared" ca="1" si="2"/>
        <v>--</v>
      </c>
      <c r="L47" s="381" t="str">
        <f t="shared" ca="1" si="3"/>
        <v>--</v>
      </c>
      <c r="M47" s="264" t="str">
        <f ca="1">IF(I47&lt;&gt;0,IF('Freeway Calcs'!$C$3="DCM",'Freeway Calcs'!O47,'Freeway Calcs'!Q47),"-")</f>
        <v>--</v>
      </c>
      <c r="N47" s="264" t="str">
        <f ca="1">IF(I47&lt;&gt;0,IF('Freeway Calcs'!$C$3="DCM","",'Freeway Calcs'!R47),"-")</f>
        <v>--</v>
      </c>
    </row>
    <row r="48" spans="1:14" ht="15" customHeight="1" x14ac:dyDescent="0.35">
      <c r="A48" s="252" t="str">
        <f t="shared" si="0"/>
        <v>H</v>
      </c>
      <c r="B48" s="393">
        <f>'Input - Freeways'!B46</f>
        <v>42</v>
      </c>
      <c r="C48" s="393">
        <f>'Input - Freeways'!C46</f>
        <v>0</v>
      </c>
      <c r="D48" s="296"/>
      <c r="E48" s="697">
        <f t="shared" si="4"/>
        <v>0</v>
      </c>
      <c r="F48" s="380">
        <f>'Freeway Calcs'!K48</f>
        <v>0</v>
      </c>
      <c r="G48" s="267">
        <f>'Freeway Calcs'!L48</f>
        <v>0</v>
      </c>
      <c r="H48" s="396">
        <f>'Input - Freeways'!F46</f>
        <v>0</v>
      </c>
      <c r="I48" s="390" t="str">
        <f ca="1">IF('Freeway Calcs'!$C$3="DCM",'Freeway Calcs'!N48,'Freeway Calcs'!P48)</f>
        <v>--</v>
      </c>
      <c r="J48" s="397" t="str">
        <f t="shared" ca="1" si="1"/>
        <v>--</v>
      </c>
      <c r="K48" s="398" t="str">
        <f t="shared" ca="1" si="2"/>
        <v>--</v>
      </c>
      <c r="L48" s="381" t="str">
        <f t="shared" ca="1" si="3"/>
        <v>--</v>
      </c>
      <c r="M48" s="264" t="str">
        <f ca="1">IF(I48&lt;&gt;0,IF('Freeway Calcs'!$C$3="DCM",'Freeway Calcs'!O48,'Freeway Calcs'!Q48),"-")</f>
        <v>--</v>
      </c>
      <c r="N48" s="264" t="str">
        <f ca="1">IF(I48&lt;&gt;0,IF('Freeway Calcs'!$C$3="DCM","",'Freeway Calcs'!R48),"-")</f>
        <v>--</v>
      </c>
    </row>
    <row r="49" spans="1:14" ht="15" customHeight="1" x14ac:dyDescent="0.35">
      <c r="A49" s="252" t="str">
        <f t="shared" si="0"/>
        <v>H</v>
      </c>
      <c r="B49" s="393">
        <f>'Input - Freeways'!B47</f>
        <v>43</v>
      </c>
      <c r="C49" s="393">
        <f>'Input - Freeways'!C47</f>
        <v>0</v>
      </c>
      <c r="D49" s="296"/>
      <c r="E49" s="697">
        <f t="shared" si="4"/>
        <v>0</v>
      </c>
      <c r="F49" s="380">
        <f>'Freeway Calcs'!K49</f>
        <v>0</v>
      </c>
      <c r="G49" s="267">
        <f>'Freeway Calcs'!L49</f>
        <v>0</v>
      </c>
      <c r="H49" s="396">
        <f>'Input - Freeways'!F47</f>
        <v>0</v>
      </c>
      <c r="I49" s="390" t="str">
        <f ca="1">IF('Freeway Calcs'!$C$3="DCM",'Freeway Calcs'!N49,'Freeway Calcs'!P49)</f>
        <v>--</v>
      </c>
      <c r="J49" s="397" t="str">
        <f t="shared" ca="1" si="1"/>
        <v>--</v>
      </c>
      <c r="K49" s="398" t="str">
        <f t="shared" ca="1" si="2"/>
        <v>--</v>
      </c>
      <c r="L49" s="381" t="str">
        <f t="shared" ca="1" si="3"/>
        <v>--</v>
      </c>
      <c r="M49" s="264" t="str">
        <f ca="1">IF(I49&lt;&gt;0,IF('Freeway Calcs'!$C$3="DCM",'Freeway Calcs'!O49,'Freeway Calcs'!Q49),"-")</f>
        <v>--</v>
      </c>
      <c r="N49" s="264" t="str">
        <f ca="1">IF(I49&lt;&gt;0,IF('Freeway Calcs'!$C$3="DCM","",'Freeway Calcs'!R49),"-")</f>
        <v>--</v>
      </c>
    </row>
    <row r="50" spans="1:14" ht="15" customHeight="1" x14ac:dyDescent="0.35">
      <c r="A50" s="252" t="str">
        <f t="shared" si="0"/>
        <v>H</v>
      </c>
      <c r="B50" s="393">
        <f>'Input - Freeways'!B48</f>
        <v>44</v>
      </c>
      <c r="C50" s="393">
        <f>'Input - Freeways'!C48</f>
        <v>0</v>
      </c>
      <c r="D50" s="296"/>
      <c r="E50" s="697">
        <f t="shared" si="4"/>
        <v>0</v>
      </c>
      <c r="F50" s="380">
        <f>'Freeway Calcs'!K50</f>
        <v>0</v>
      </c>
      <c r="G50" s="267">
        <f>'Freeway Calcs'!L50</f>
        <v>0</v>
      </c>
      <c r="H50" s="396">
        <f>'Input - Freeways'!F48</f>
        <v>0</v>
      </c>
      <c r="I50" s="390" t="str">
        <f ca="1">IF('Freeway Calcs'!$C$3="DCM",'Freeway Calcs'!N50,'Freeway Calcs'!P50)</f>
        <v>--</v>
      </c>
      <c r="J50" s="397" t="str">
        <f t="shared" ca="1" si="1"/>
        <v>--</v>
      </c>
      <c r="K50" s="398" t="str">
        <f t="shared" ca="1" si="2"/>
        <v>--</v>
      </c>
      <c r="L50" s="381" t="str">
        <f t="shared" ca="1" si="3"/>
        <v>--</v>
      </c>
      <c r="M50" s="264" t="str">
        <f ca="1">IF(I50&lt;&gt;0,IF('Freeway Calcs'!$C$3="DCM",'Freeway Calcs'!O50,'Freeway Calcs'!Q50),"-")</f>
        <v>--</v>
      </c>
      <c r="N50" s="264" t="str">
        <f ca="1">IF(I50&lt;&gt;0,IF('Freeway Calcs'!$C$3="DCM","",'Freeway Calcs'!R50),"-")</f>
        <v>--</v>
      </c>
    </row>
    <row r="51" spans="1:14" ht="15" customHeight="1" x14ac:dyDescent="0.35">
      <c r="A51" s="252" t="str">
        <f t="shared" si="0"/>
        <v>H</v>
      </c>
      <c r="B51" s="393">
        <f>'Input - Freeways'!B49</f>
        <v>45</v>
      </c>
      <c r="C51" s="393">
        <f>'Input - Freeways'!C49</f>
        <v>0</v>
      </c>
      <c r="D51" s="296"/>
      <c r="E51" s="697">
        <f t="shared" si="4"/>
        <v>0</v>
      </c>
      <c r="F51" s="380">
        <f>'Freeway Calcs'!K51</f>
        <v>0</v>
      </c>
      <c r="G51" s="267">
        <f>'Freeway Calcs'!L51</f>
        <v>0</v>
      </c>
      <c r="H51" s="396">
        <f>'Input - Freeways'!F49</f>
        <v>0</v>
      </c>
      <c r="I51" s="390" t="str">
        <f ca="1">IF('Freeway Calcs'!$C$3="DCM",'Freeway Calcs'!N51,'Freeway Calcs'!P51)</f>
        <v>--</v>
      </c>
      <c r="J51" s="397" t="str">
        <f t="shared" ca="1" si="1"/>
        <v>--</v>
      </c>
      <c r="K51" s="398" t="str">
        <f t="shared" ca="1" si="2"/>
        <v>--</v>
      </c>
      <c r="L51" s="381" t="str">
        <f t="shared" ca="1" si="3"/>
        <v>--</v>
      </c>
      <c r="M51" s="264" t="str">
        <f ca="1">IF(I51&lt;&gt;0,IF('Freeway Calcs'!$C$3="DCM",'Freeway Calcs'!O51,'Freeway Calcs'!Q51),"-")</f>
        <v>--</v>
      </c>
      <c r="N51" s="264" t="str">
        <f ca="1">IF(I51&lt;&gt;0,IF('Freeway Calcs'!$C$3="DCM","",'Freeway Calcs'!R51),"-")</f>
        <v>--</v>
      </c>
    </row>
    <row r="52" spans="1:14" ht="15" customHeight="1" x14ac:dyDescent="0.35">
      <c r="A52" s="252" t="str">
        <f t="shared" si="0"/>
        <v>H</v>
      </c>
      <c r="B52" s="393">
        <f>'Input - Freeways'!B50</f>
        <v>46</v>
      </c>
      <c r="C52" s="393">
        <f>'Input - Freeways'!C50</f>
        <v>0</v>
      </c>
      <c r="D52" s="296"/>
      <c r="E52" s="697">
        <f t="shared" si="4"/>
        <v>0</v>
      </c>
      <c r="F52" s="380">
        <f>'Freeway Calcs'!K52</f>
        <v>0</v>
      </c>
      <c r="G52" s="267">
        <f>'Freeway Calcs'!L52</f>
        <v>0</v>
      </c>
      <c r="H52" s="396">
        <f>'Input - Freeways'!F50</f>
        <v>0</v>
      </c>
      <c r="I52" s="390" t="str">
        <f ca="1">IF('Freeway Calcs'!$C$3="DCM",'Freeway Calcs'!N52,'Freeway Calcs'!P52)</f>
        <v>--</v>
      </c>
      <c r="J52" s="397" t="str">
        <f t="shared" ca="1" si="1"/>
        <v>--</v>
      </c>
      <c r="K52" s="398" t="str">
        <f t="shared" ca="1" si="2"/>
        <v>--</v>
      </c>
      <c r="L52" s="381" t="str">
        <f t="shared" ca="1" si="3"/>
        <v>--</v>
      </c>
      <c r="M52" s="264" t="str">
        <f ca="1">IF(I52&lt;&gt;0,IF('Freeway Calcs'!$C$3="DCM",'Freeway Calcs'!O52,'Freeway Calcs'!Q52),"-")</f>
        <v>--</v>
      </c>
      <c r="N52" s="264" t="str">
        <f ca="1">IF(I52&lt;&gt;0,IF('Freeway Calcs'!$C$3="DCM","",'Freeway Calcs'!R52),"-")</f>
        <v>--</v>
      </c>
    </row>
    <row r="53" spans="1:14" ht="15" customHeight="1" x14ac:dyDescent="0.35">
      <c r="A53" s="252" t="str">
        <f t="shared" si="0"/>
        <v>H</v>
      </c>
      <c r="B53" s="393">
        <f>'Input - Freeways'!B51</f>
        <v>47</v>
      </c>
      <c r="C53" s="393">
        <f>'Input - Freeways'!C51</f>
        <v>0</v>
      </c>
      <c r="D53" s="296"/>
      <c r="E53" s="697">
        <f t="shared" si="4"/>
        <v>0</v>
      </c>
      <c r="F53" s="380">
        <f>'Freeway Calcs'!K53</f>
        <v>0</v>
      </c>
      <c r="G53" s="267">
        <f>'Freeway Calcs'!L53</f>
        <v>0</v>
      </c>
      <c r="H53" s="396">
        <f>'Input - Freeways'!F51</f>
        <v>0</v>
      </c>
      <c r="I53" s="390" t="str">
        <f ca="1">IF('Freeway Calcs'!$C$3="DCM",'Freeway Calcs'!N53,'Freeway Calcs'!P53)</f>
        <v>--</v>
      </c>
      <c r="J53" s="397" t="str">
        <f t="shared" ca="1" si="1"/>
        <v>--</v>
      </c>
      <c r="K53" s="398" t="str">
        <f t="shared" ca="1" si="2"/>
        <v>--</v>
      </c>
      <c r="L53" s="381" t="str">
        <f t="shared" ca="1" si="3"/>
        <v>--</v>
      </c>
      <c r="M53" s="264" t="str">
        <f ca="1">IF(I53&lt;&gt;0,IF('Freeway Calcs'!$C$3="DCM",'Freeway Calcs'!O53,'Freeway Calcs'!Q53),"-")</f>
        <v>--</v>
      </c>
      <c r="N53" s="264" t="str">
        <f ca="1">IF(I53&lt;&gt;0,IF('Freeway Calcs'!$C$3="DCM","",'Freeway Calcs'!R53),"-")</f>
        <v>--</v>
      </c>
    </row>
    <row r="54" spans="1:14" ht="15" customHeight="1" x14ac:dyDescent="0.35">
      <c r="A54" s="252" t="str">
        <f t="shared" si="0"/>
        <v>H</v>
      </c>
      <c r="B54" s="393">
        <f>'Input - Freeways'!B52</f>
        <v>48</v>
      </c>
      <c r="C54" s="393">
        <f>'Input - Freeways'!C52</f>
        <v>0</v>
      </c>
      <c r="D54" s="296"/>
      <c r="E54" s="697">
        <f t="shared" si="4"/>
        <v>0</v>
      </c>
      <c r="F54" s="380">
        <f>'Freeway Calcs'!K54</f>
        <v>0</v>
      </c>
      <c r="G54" s="267">
        <f>'Freeway Calcs'!L54</f>
        <v>0</v>
      </c>
      <c r="H54" s="396">
        <f>'Input - Freeways'!F52</f>
        <v>0</v>
      </c>
      <c r="I54" s="390" t="str">
        <f ca="1">IF('Freeway Calcs'!$C$3="DCM",'Freeway Calcs'!N54,'Freeway Calcs'!P54)</f>
        <v>--</v>
      </c>
      <c r="J54" s="397" t="str">
        <f t="shared" ca="1" si="1"/>
        <v>--</v>
      </c>
      <c r="K54" s="398" t="str">
        <f t="shared" ca="1" si="2"/>
        <v>--</v>
      </c>
      <c r="L54" s="381" t="str">
        <f t="shared" ca="1" si="3"/>
        <v>--</v>
      </c>
      <c r="M54" s="264" t="str">
        <f ca="1">IF(I54&lt;&gt;0,IF('Freeway Calcs'!$C$3="DCM",'Freeway Calcs'!O54,'Freeway Calcs'!Q54),"-")</f>
        <v>--</v>
      </c>
      <c r="N54" s="264" t="str">
        <f ca="1">IF(I54&lt;&gt;0,IF('Freeway Calcs'!$C$3="DCM","",'Freeway Calcs'!R54),"-")</f>
        <v>--</v>
      </c>
    </row>
    <row r="55" spans="1:14" ht="15" customHeight="1" x14ac:dyDescent="0.35">
      <c r="A55" s="252" t="str">
        <f t="shared" si="0"/>
        <v>H</v>
      </c>
      <c r="B55" s="393">
        <f>'Input - Freeways'!B53</f>
        <v>49</v>
      </c>
      <c r="C55" s="393">
        <f>'Input - Freeways'!C53</f>
        <v>0</v>
      </c>
      <c r="D55" s="296"/>
      <c r="E55" s="697">
        <f t="shared" si="4"/>
        <v>0</v>
      </c>
      <c r="F55" s="380">
        <f>'Freeway Calcs'!K55</f>
        <v>0</v>
      </c>
      <c r="G55" s="267">
        <f>'Freeway Calcs'!L55</f>
        <v>0</v>
      </c>
      <c r="H55" s="396">
        <f>'Input - Freeways'!F53</f>
        <v>0</v>
      </c>
      <c r="I55" s="390" t="str">
        <f ca="1">IF('Freeway Calcs'!$C$3="DCM",'Freeway Calcs'!N55,'Freeway Calcs'!P55)</f>
        <v>--</v>
      </c>
      <c r="J55" s="397" t="str">
        <f t="shared" ca="1" si="1"/>
        <v>--</v>
      </c>
      <c r="K55" s="398" t="str">
        <f t="shared" ca="1" si="2"/>
        <v>--</v>
      </c>
      <c r="L55" s="381" t="str">
        <f t="shared" ca="1" si="3"/>
        <v>--</v>
      </c>
      <c r="M55" s="264" t="str">
        <f ca="1">IF(I55&lt;&gt;0,IF('Freeway Calcs'!$C$3="DCM",'Freeway Calcs'!O55,'Freeway Calcs'!Q55),"-")</f>
        <v>--</v>
      </c>
      <c r="N55" s="264" t="str">
        <f ca="1">IF(I55&lt;&gt;0,IF('Freeway Calcs'!$C$3="DCM","",'Freeway Calcs'!R55),"-")</f>
        <v>--</v>
      </c>
    </row>
    <row r="56" spans="1:14" ht="15" customHeight="1" x14ac:dyDescent="0.35">
      <c r="A56" s="252" t="str">
        <f t="shared" si="0"/>
        <v>H</v>
      </c>
      <c r="B56" s="393">
        <f>'Input - Freeways'!B54</f>
        <v>50</v>
      </c>
      <c r="C56" s="393">
        <f>'Input - Freeways'!C54</f>
        <v>0</v>
      </c>
      <c r="D56" s="296"/>
      <c r="E56" s="697">
        <f t="shared" si="4"/>
        <v>0</v>
      </c>
      <c r="F56" s="380">
        <f>'Freeway Calcs'!K56</f>
        <v>0</v>
      </c>
      <c r="G56" s="267">
        <f>'Freeway Calcs'!L56</f>
        <v>0</v>
      </c>
      <c r="H56" s="396">
        <f>'Input - Freeways'!F54</f>
        <v>0</v>
      </c>
      <c r="I56" s="390" t="str">
        <f ca="1">IF('Freeway Calcs'!$C$3="DCM",'Freeway Calcs'!N56,'Freeway Calcs'!P56)</f>
        <v>--</v>
      </c>
      <c r="J56" s="397" t="str">
        <f t="shared" ca="1" si="1"/>
        <v>--</v>
      </c>
      <c r="K56" s="398" t="str">
        <f t="shared" ca="1" si="2"/>
        <v>--</v>
      </c>
      <c r="L56" s="381" t="str">
        <f t="shared" ca="1" si="3"/>
        <v>--</v>
      </c>
      <c r="M56" s="264" t="str">
        <f ca="1">IF(I56&lt;&gt;0,IF('Freeway Calcs'!$C$3="DCM",'Freeway Calcs'!O56,'Freeway Calcs'!Q56),"-")</f>
        <v>--</v>
      </c>
      <c r="N56" s="264" t="str">
        <f ca="1">IF(I56&lt;&gt;0,IF('Freeway Calcs'!$C$3="DCM","",'Freeway Calcs'!R56),"-")</f>
        <v>--</v>
      </c>
    </row>
    <row r="57" spans="1:14" ht="15" customHeight="1" x14ac:dyDescent="0.35">
      <c r="A57" s="551" t="str">
        <f t="shared" ref="A57:A69" si="5">IF(C57=0,"H","")</f>
        <v>H</v>
      </c>
      <c r="B57" s="393">
        <f>'Input - Freeways'!B55</f>
        <v>51</v>
      </c>
      <c r="C57" s="393">
        <f>'Input - Freeways'!C55</f>
        <v>0</v>
      </c>
      <c r="D57" s="547"/>
      <c r="E57" s="697">
        <f t="shared" si="4"/>
        <v>0</v>
      </c>
      <c r="F57" s="380">
        <f>'Freeway Calcs'!K57</f>
        <v>0</v>
      </c>
      <c r="G57" s="267">
        <f>'Freeway Calcs'!L57</f>
        <v>0</v>
      </c>
      <c r="H57" s="396">
        <f>'Input - Freeways'!F55</f>
        <v>0</v>
      </c>
      <c r="I57" s="688" t="str">
        <f ca="1">IF('Freeway Calcs'!$C$3="DCM",'Freeway Calcs'!N57,'Freeway Calcs'!P57)</f>
        <v>--</v>
      </c>
      <c r="J57" s="397" t="str">
        <f t="shared" ca="1" si="1"/>
        <v>--</v>
      </c>
      <c r="K57" s="398" t="str">
        <f t="shared" ca="1" si="2"/>
        <v>--</v>
      </c>
      <c r="L57" s="381" t="str">
        <f t="shared" ca="1" si="3"/>
        <v>--</v>
      </c>
      <c r="M57" s="264" t="str">
        <f ca="1">IF(I57&lt;&gt;0,IF('Freeway Calcs'!$C$3="DCM",'Freeway Calcs'!O57,'Freeway Calcs'!Q57),"-")</f>
        <v>--</v>
      </c>
      <c r="N57" s="264" t="str">
        <f ca="1">IF(I57&lt;&gt;0,IF('Freeway Calcs'!$C$3="DCM","",'Freeway Calcs'!R57),"-")</f>
        <v>--</v>
      </c>
    </row>
    <row r="58" spans="1:14" ht="15" customHeight="1" x14ac:dyDescent="0.35">
      <c r="A58" s="551" t="str">
        <f t="shared" si="5"/>
        <v>H</v>
      </c>
      <c r="B58" s="393">
        <f>'Input - Freeways'!B56</f>
        <v>52</v>
      </c>
      <c r="C58" s="393">
        <f>'Input - Freeways'!C56</f>
        <v>0</v>
      </c>
      <c r="D58" s="547"/>
      <c r="E58" s="697">
        <f t="shared" si="4"/>
        <v>0</v>
      </c>
      <c r="F58" s="380">
        <f>'Freeway Calcs'!K58</f>
        <v>0</v>
      </c>
      <c r="G58" s="267">
        <f>'Freeway Calcs'!L58</f>
        <v>0</v>
      </c>
      <c r="H58" s="396">
        <f>'Input - Freeways'!F56</f>
        <v>0</v>
      </c>
      <c r="I58" s="688" t="str">
        <f ca="1">IF('Freeway Calcs'!$C$3="DCM",'Freeway Calcs'!N58,'Freeway Calcs'!P58)</f>
        <v>--</v>
      </c>
      <c r="J58" s="397" t="str">
        <f t="shared" ca="1" si="1"/>
        <v>--</v>
      </c>
      <c r="K58" s="398" t="str">
        <f t="shared" ca="1" si="2"/>
        <v>--</v>
      </c>
      <c r="L58" s="381" t="str">
        <f t="shared" ca="1" si="3"/>
        <v>--</v>
      </c>
      <c r="M58" s="264" t="str">
        <f ca="1">IF(I58&lt;&gt;0,IF('Freeway Calcs'!$C$3="DCM",'Freeway Calcs'!O58,'Freeway Calcs'!Q58),"-")</f>
        <v>--</v>
      </c>
      <c r="N58" s="264" t="str">
        <f ca="1">IF(I58&lt;&gt;0,IF('Freeway Calcs'!$C$3="DCM","",'Freeway Calcs'!R58),"-")</f>
        <v>--</v>
      </c>
    </row>
    <row r="59" spans="1:14" ht="15" customHeight="1" x14ac:dyDescent="0.35">
      <c r="A59" s="551" t="str">
        <f t="shared" si="5"/>
        <v>H</v>
      </c>
      <c r="B59" s="393">
        <f>'Input - Freeways'!B57</f>
        <v>53</v>
      </c>
      <c r="C59" s="393">
        <f>'Input - Freeways'!C57</f>
        <v>0</v>
      </c>
      <c r="D59" s="547"/>
      <c r="E59" s="697">
        <f t="shared" si="4"/>
        <v>0</v>
      </c>
      <c r="F59" s="380">
        <f>'Freeway Calcs'!K59</f>
        <v>0</v>
      </c>
      <c r="G59" s="267">
        <f>'Freeway Calcs'!L59</f>
        <v>0</v>
      </c>
      <c r="H59" s="396">
        <f>'Input - Freeways'!F57</f>
        <v>0</v>
      </c>
      <c r="I59" s="688" t="str">
        <f ca="1">IF('Freeway Calcs'!$C$3="DCM",'Freeway Calcs'!N59,'Freeway Calcs'!P59)</f>
        <v>--</v>
      </c>
      <c r="J59" s="397" t="str">
        <f t="shared" ca="1" si="1"/>
        <v>--</v>
      </c>
      <c r="K59" s="398" t="str">
        <f t="shared" ca="1" si="2"/>
        <v>--</v>
      </c>
      <c r="L59" s="381" t="str">
        <f t="shared" ca="1" si="3"/>
        <v>--</v>
      </c>
      <c r="M59" s="264" t="str">
        <f ca="1">IF(I59&lt;&gt;0,IF('Freeway Calcs'!$C$3="DCM",'Freeway Calcs'!O59,'Freeway Calcs'!Q59),"-")</f>
        <v>--</v>
      </c>
      <c r="N59" s="264" t="str">
        <f ca="1">IF(I59&lt;&gt;0,IF('Freeway Calcs'!$C$3="DCM","",'Freeway Calcs'!R59),"-")</f>
        <v>--</v>
      </c>
    </row>
    <row r="60" spans="1:14" ht="15" customHeight="1" x14ac:dyDescent="0.35">
      <c r="A60" s="551" t="str">
        <f t="shared" si="5"/>
        <v>H</v>
      </c>
      <c r="B60" s="393">
        <f>'Input - Freeways'!B58</f>
        <v>54</v>
      </c>
      <c r="C60" s="393">
        <f>'Input - Freeways'!C58</f>
        <v>0</v>
      </c>
      <c r="D60" s="547"/>
      <c r="E60" s="697">
        <f t="shared" si="4"/>
        <v>0</v>
      </c>
      <c r="F60" s="380">
        <f>'Freeway Calcs'!K60</f>
        <v>0</v>
      </c>
      <c r="G60" s="267">
        <f>'Freeway Calcs'!L60</f>
        <v>0</v>
      </c>
      <c r="H60" s="396">
        <f>'Input - Freeways'!F58</f>
        <v>0</v>
      </c>
      <c r="I60" s="688" t="str">
        <f ca="1">IF('Freeway Calcs'!$C$3="DCM",'Freeway Calcs'!N60,'Freeway Calcs'!P60)</f>
        <v>--</v>
      </c>
      <c r="J60" s="397" t="str">
        <f t="shared" ca="1" si="1"/>
        <v>--</v>
      </c>
      <c r="K60" s="398" t="str">
        <f t="shared" ca="1" si="2"/>
        <v>--</v>
      </c>
      <c r="L60" s="381" t="str">
        <f t="shared" ca="1" si="3"/>
        <v>--</v>
      </c>
      <c r="M60" s="264" t="str">
        <f ca="1">IF(I60&lt;&gt;0,IF('Freeway Calcs'!$C$3="DCM",'Freeway Calcs'!O60,'Freeway Calcs'!Q60),"-")</f>
        <v>--</v>
      </c>
      <c r="N60" s="264" t="str">
        <f ca="1">IF(I60&lt;&gt;0,IF('Freeway Calcs'!$C$3="DCM","",'Freeway Calcs'!R60),"-")</f>
        <v>--</v>
      </c>
    </row>
    <row r="61" spans="1:14" ht="15" customHeight="1" x14ac:dyDescent="0.35">
      <c r="A61" s="551" t="str">
        <f t="shared" si="5"/>
        <v>H</v>
      </c>
      <c r="B61" s="393">
        <f>'Input - Freeways'!B59</f>
        <v>55</v>
      </c>
      <c r="C61" s="393">
        <f>'Input - Freeways'!C59</f>
        <v>0</v>
      </c>
      <c r="D61" s="547"/>
      <c r="E61" s="697">
        <f t="shared" si="4"/>
        <v>0</v>
      </c>
      <c r="F61" s="380">
        <f>'Freeway Calcs'!K61</f>
        <v>0</v>
      </c>
      <c r="G61" s="267">
        <f>'Freeway Calcs'!L61</f>
        <v>0</v>
      </c>
      <c r="H61" s="396">
        <f>'Input - Freeways'!F59</f>
        <v>0</v>
      </c>
      <c r="I61" s="688" t="str">
        <f ca="1">IF('Freeway Calcs'!$C$3="DCM",'Freeway Calcs'!N61,'Freeway Calcs'!P61)</f>
        <v>--</v>
      </c>
      <c r="J61" s="397" t="str">
        <f t="shared" ca="1" si="1"/>
        <v>--</v>
      </c>
      <c r="K61" s="398" t="str">
        <f t="shared" ca="1" si="2"/>
        <v>--</v>
      </c>
      <c r="L61" s="381" t="str">
        <f t="shared" ca="1" si="3"/>
        <v>--</v>
      </c>
      <c r="M61" s="264" t="str">
        <f ca="1">IF(I61&lt;&gt;0,IF('Freeway Calcs'!$C$3="DCM",'Freeway Calcs'!O61,'Freeway Calcs'!Q61),"-")</f>
        <v>--</v>
      </c>
      <c r="N61" s="264" t="str">
        <f ca="1">IF(I61&lt;&gt;0,IF('Freeway Calcs'!$C$3="DCM","",'Freeway Calcs'!R61),"-")</f>
        <v>--</v>
      </c>
    </row>
    <row r="62" spans="1:14" ht="15" customHeight="1" x14ac:dyDescent="0.35">
      <c r="A62" s="551" t="str">
        <f t="shared" si="5"/>
        <v>H</v>
      </c>
      <c r="B62" s="393">
        <f>'Input - Freeways'!B60</f>
        <v>56</v>
      </c>
      <c r="C62" s="393">
        <f>'Input - Freeways'!C60</f>
        <v>0</v>
      </c>
      <c r="D62" s="547"/>
      <c r="E62" s="697">
        <f t="shared" si="4"/>
        <v>0</v>
      </c>
      <c r="F62" s="380">
        <f>'Freeway Calcs'!K62</f>
        <v>0</v>
      </c>
      <c r="G62" s="267">
        <f>'Freeway Calcs'!L62</f>
        <v>0</v>
      </c>
      <c r="H62" s="396">
        <f>'Input - Freeways'!F60</f>
        <v>0</v>
      </c>
      <c r="I62" s="688" t="str">
        <f ca="1">IF('Freeway Calcs'!$C$3="DCM",'Freeway Calcs'!N62,'Freeway Calcs'!P62)</f>
        <v>--</v>
      </c>
      <c r="J62" s="397" t="str">
        <f t="shared" ca="1" si="1"/>
        <v>--</v>
      </c>
      <c r="K62" s="398" t="str">
        <f t="shared" ca="1" si="2"/>
        <v>--</v>
      </c>
      <c r="L62" s="381" t="str">
        <f t="shared" ca="1" si="3"/>
        <v>--</v>
      </c>
      <c r="M62" s="264" t="str">
        <f ca="1">IF(I62&lt;&gt;0,IF('Freeway Calcs'!$C$3="DCM",'Freeway Calcs'!O62,'Freeway Calcs'!Q62),"-")</f>
        <v>--</v>
      </c>
      <c r="N62" s="264" t="str">
        <f ca="1">IF(I62&lt;&gt;0,IF('Freeway Calcs'!$C$3="DCM","",'Freeway Calcs'!R62),"-")</f>
        <v>--</v>
      </c>
    </row>
    <row r="63" spans="1:14" ht="15" customHeight="1" x14ac:dyDescent="0.35">
      <c r="A63" s="551" t="str">
        <f t="shared" si="5"/>
        <v>H</v>
      </c>
      <c r="B63" s="393">
        <f>'Input - Freeways'!B61</f>
        <v>57</v>
      </c>
      <c r="C63" s="393">
        <f>'Input - Freeways'!C61</f>
        <v>0</v>
      </c>
      <c r="D63" s="547"/>
      <c r="E63" s="697">
        <f t="shared" si="4"/>
        <v>0</v>
      </c>
      <c r="F63" s="380">
        <f>'Freeway Calcs'!K63</f>
        <v>0</v>
      </c>
      <c r="G63" s="267">
        <f>'Freeway Calcs'!L63</f>
        <v>0</v>
      </c>
      <c r="H63" s="396">
        <f>'Input - Freeways'!F61</f>
        <v>0</v>
      </c>
      <c r="I63" s="688" t="str">
        <f ca="1">IF('Freeway Calcs'!$C$3="DCM",'Freeway Calcs'!N63,'Freeway Calcs'!P63)</f>
        <v>--</v>
      </c>
      <c r="J63" s="397" t="str">
        <f t="shared" ca="1" si="1"/>
        <v>--</v>
      </c>
      <c r="K63" s="398" t="str">
        <f t="shared" ca="1" si="2"/>
        <v>--</v>
      </c>
      <c r="L63" s="381" t="str">
        <f t="shared" ca="1" si="3"/>
        <v>--</v>
      </c>
      <c r="M63" s="264" t="str">
        <f ca="1">IF(I63&lt;&gt;0,IF('Freeway Calcs'!$C$3="DCM",'Freeway Calcs'!O63,'Freeway Calcs'!Q63),"-")</f>
        <v>--</v>
      </c>
      <c r="N63" s="264" t="str">
        <f ca="1">IF(I63&lt;&gt;0,IF('Freeway Calcs'!$C$3="DCM","",'Freeway Calcs'!R63),"-")</f>
        <v>--</v>
      </c>
    </row>
    <row r="64" spans="1:14" ht="15" customHeight="1" x14ac:dyDescent="0.35">
      <c r="A64" s="551" t="str">
        <f t="shared" si="5"/>
        <v>H</v>
      </c>
      <c r="B64" s="393">
        <f>'Input - Freeways'!B62</f>
        <v>58</v>
      </c>
      <c r="C64" s="393">
        <f>'Input - Freeways'!C62</f>
        <v>0</v>
      </c>
      <c r="D64" s="547"/>
      <c r="E64" s="697">
        <f t="shared" si="4"/>
        <v>0</v>
      </c>
      <c r="F64" s="380">
        <f>'Freeway Calcs'!K64</f>
        <v>0</v>
      </c>
      <c r="G64" s="267">
        <f>'Freeway Calcs'!L64</f>
        <v>0</v>
      </c>
      <c r="H64" s="396">
        <f>'Input - Freeways'!F62</f>
        <v>0</v>
      </c>
      <c r="I64" s="688" t="str">
        <f ca="1">IF('Freeway Calcs'!$C$3="DCM",'Freeway Calcs'!N64,'Freeway Calcs'!P64)</f>
        <v>--</v>
      </c>
      <c r="J64" s="397" t="str">
        <f t="shared" ca="1" si="1"/>
        <v>--</v>
      </c>
      <c r="K64" s="398" t="str">
        <f t="shared" ca="1" si="2"/>
        <v>--</v>
      </c>
      <c r="L64" s="381" t="str">
        <f t="shared" ca="1" si="3"/>
        <v>--</v>
      </c>
      <c r="M64" s="264" t="str">
        <f ca="1">IF(I64&lt;&gt;0,IF('Freeway Calcs'!$C$3="DCM",'Freeway Calcs'!O64,'Freeway Calcs'!Q64),"-")</f>
        <v>--</v>
      </c>
      <c r="N64" s="264" t="str">
        <f ca="1">IF(I64&lt;&gt;0,IF('Freeway Calcs'!$C$3="DCM","",'Freeway Calcs'!R64),"-")</f>
        <v>--</v>
      </c>
    </row>
    <row r="65" spans="1:14" ht="15" customHeight="1" x14ac:dyDescent="0.35">
      <c r="A65" s="551" t="str">
        <f t="shared" si="5"/>
        <v>H</v>
      </c>
      <c r="B65" s="393">
        <f>'Input - Freeways'!B63</f>
        <v>59</v>
      </c>
      <c r="C65" s="393">
        <f>'Input - Freeways'!C63</f>
        <v>0</v>
      </c>
      <c r="D65" s="547"/>
      <c r="E65" s="697">
        <f t="shared" si="4"/>
        <v>0</v>
      </c>
      <c r="F65" s="380">
        <f>'Freeway Calcs'!K65</f>
        <v>0</v>
      </c>
      <c r="G65" s="267">
        <f>'Freeway Calcs'!L65</f>
        <v>0</v>
      </c>
      <c r="H65" s="396">
        <f>'Input - Freeways'!F63</f>
        <v>0</v>
      </c>
      <c r="I65" s="688" t="str">
        <f ca="1">IF('Freeway Calcs'!$C$3="DCM",'Freeway Calcs'!N65,'Freeway Calcs'!P65)</f>
        <v>--</v>
      </c>
      <c r="J65" s="397" t="str">
        <f t="shared" ca="1" si="1"/>
        <v>--</v>
      </c>
      <c r="K65" s="398" t="str">
        <f t="shared" ca="1" si="2"/>
        <v>--</v>
      </c>
      <c r="L65" s="381" t="str">
        <f t="shared" ca="1" si="3"/>
        <v>--</v>
      </c>
      <c r="M65" s="264" t="str">
        <f ca="1">IF(I65&lt;&gt;0,IF('Freeway Calcs'!$C$3="DCM",'Freeway Calcs'!O65,'Freeway Calcs'!Q65),"-")</f>
        <v>--</v>
      </c>
      <c r="N65" s="264" t="str">
        <f ca="1">IF(I65&lt;&gt;0,IF('Freeway Calcs'!$C$3="DCM","",'Freeway Calcs'!R65),"-")</f>
        <v>--</v>
      </c>
    </row>
    <row r="66" spans="1:14" ht="15" customHeight="1" x14ac:dyDescent="0.35">
      <c r="A66" s="551" t="str">
        <f t="shared" si="5"/>
        <v>H</v>
      </c>
      <c r="B66" s="393">
        <f>'Input - Freeways'!B64</f>
        <v>60</v>
      </c>
      <c r="C66" s="393">
        <f>'Input - Freeways'!C64</f>
        <v>0</v>
      </c>
      <c r="D66" s="547"/>
      <c r="E66" s="697">
        <f t="shared" si="4"/>
        <v>0</v>
      </c>
      <c r="F66" s="380">
        <f>'Freeway Calcs'!K66</f>
        <v>0</v>
      </c>
      <c r="G66" s="267">
        <f>'Freeway Calcs'!L66</f>
        <v>0</v>
      </c>
      <c r="H66" s="396">
        <f>'Input - Freeways'!F64</f>
        <v>0</v>
      </c>
      <c r="I66" s="688" t="str">
        <f ca="1">IF('Freeway Calcs'!$C$3="DCM",'Freeway Calcs'!N66,'Freeway Calcs'!P66)</f>
        <v>--</v>
      </c>
      <c r="J66" s="397" t="str">
        <f t="shared" ca="1" si="1"/>
        <v>--</v>
      </c>
      <c r="K66" s="398" t="str">
        <f t="shared" ca="1" si="2"/>
        <v>--</v>
      </c>
      <c r="L66" s="381" t="str">
        <f t="shared" ca="1" si="3"/>
        <v>--</v>
      </c>
      <c r="M66" s="264" t="str">
        <f ca="1">IF(I66&lt;&gt;0,IF('Freeway Calcs'!$C$3="DCM",'Freeway Calcs'!O66,'Freeway Calcs'!Q66),"-")</f>
        <v>--</v>
      </c>
      <c r="N66" s="264" t="str">
        <f ca="1">IF(I66&lt;&gt;0,IF('Freeway Calcs'!$C$3="DCM","",'Freeway Calcs'!R66),"-")</f>
        <v>--</v>
      </c>
    </row>
    <row r="67" spans="1:14" ht="15" customHeight="1" x14ac:dyDescent="0.35">
      <c r="A67" s="551" t="str">
        <f t="shared" si="5"/>
        <v>H</v>
      </c>
      <c r="B67" s="393">
        <f>'Input - Freeways'!B65</f>
        <v>61</v>
      </c>
      <c r="C67" s="393">
        <f>'Input - Freeways'!C65</f>
        <v>0</v>
      </c>
      <c r="D67" s="547"/>
      <c r="E67" s="697">
        <f t="shared" si="4"/>
        <v>0</v>
      </c>
      <c r="F67" s="380">
        <f>'Freeway Calcs'!K67</f>
        <v>0</v>
      </c>
      <c r="G67" s="267">
        <f>'Freeway Calcs'!L67</f>
        <v>0</v>
      </c>
      <c r="H67" s="396">
        <f>'Input - Freeways'!F65</f>
        <v>0</v>
      </c>
      <c r="I67" s="688" t="str">
        <f ca="1">IF('Freeway Calcs'!$C$3="DCM",'Freeway Calcs'!N67,'Freeway Calcs'!P67)</f>
        <v>--</v>
      </c>
      <c r="J67" s="397" t="str">
        <f t="shared" ca="1" si="1"/>
        <v>--</v>
      </c>
      <c r="K67" s="398" t="str">
        <f t="shared" ca="1" si="2"/>
        <v>--</v>
      </c>
      <c r="L67" s="381" t="str">
        <f t="shared" ca="1" si="3"/>
        <v>--</v>
      </c>
      <c r="M67" s="264" t="str">
        <f ca="1">IF(I67&lt;&gt;0,IF('Freeway Calcs'!$C$3="DCM",'Freeway Calcs'!O67,'Freeway Calcs'!Q67),"-")</f>
        <v>--</v>
      </c>
      <c r="N67" s="264" t="str">
        <f ca="1">IF(I67&lt;&gt;0,IF('Freeway Calcs'!$C$3="DCM","",'Freeway Calcs'!R67),"-")</f>
        <v>--</v>
      </c>
    </row>
    <row r="68" spans="1:14" ht="15" customHeight="1" x14ac:dyDescent="0.35">
      <c r="A68" s="551" t="str">
        <f t="shared" si="5"/>
        <v>H</v>
      </c>
      <c r="B68" s="393">
        <f>'Input - Freeways'!B66</f>
        <v>62</v>
      </c>
      <c r="C68" s="393">
        <f>'Input - Freeways'!C66</f>
        <v>0</v>
      </c>
      <c r="D68" s="547"/>
      <c r="E68" s="697">
        <f t="shared" si="4"/>
        <v>0</v>
      </c>
      <c r="F68" s="380">
        <f>'Freeway Calcs'!K68</f>
        <v>0</v>
      </c>
      <c r="G68" s="267">
        <f>'Freeway Calcs'!L68</f>
        <v>0</v>
      </c>
      <c r="H68" s="396">
        <f>'Input - Freeways'!F66</f>
        <v>0</v>
      </c>
      <c r="I68" s="688" t="str">
        <f ca="1">IF('Freeway Calcs'!$C$3="DCM",'Freeway Calcs'!N68,'Freeway Calcs'!P68)</f>
        <v>--</v>
      </c>
      <c r="J68" s="397" t="str">
        <f t="shared" ca="1" si="1"/>
        <v>--</v>
      </c>
      <c r="K68" s="398" t="str">
        <f t="shared" ca="1" si="2"/>
        <v>--</v>
      </c>
      <c r="L68" s="381" t="str">
        <f t="shared" ca="1" si="3"/>
        <v>--</v>
      </c>
      <c r="M68" s="264" t="str">
        <f ca="1">IF(I68&lt;&gt;0,IF('Freeway Calcs'!$C$3="DCM",'Freeway Calcs'!O68,'Freeway Calcs'!Q68),"-")</f>
        <v>--</v>
      </c>
      <c r="N68" s="264" t="str">
        <f ca="1">IF(I68&lt;&gt;0,IF('Freeway Calcs'!$C$3="DCM","",'Freeway Calcs'!R68),"-")</f>
        <v>--</v>
      </c>
    </row>
    <row r="69" spans="1:14" ht="15" customHeight="1" x14ac:dyDescent="0.35">
      <c r="A69" s="551" t="str">
        <f t="shared" si="5"/>
        <v>H</v>
      </c>
      <c r="B69" s="393">
        <f>'Input - Freeways'!B67</f>
        <v>63</v>
      </c>
      <c r="C69" s="393">
        <f>'Input - Freeways'!C67</f>
        <v>0</v>
      </c>
      <c r="D69" s="547"/>
      <c r="E69" s="697">
        <f t="shared" si="4"/>
        <v>0</v>
      </c>
      <c r="F69" s="380">
        <f>'Freeway Calcs'!K69</f>
        <v>0</v>
      </c>
      <c r="G69" s="267">
        <f>'Freeway Calcs'!L69</f>
        <v>0</v>
      </c>
      <c r="H69" s="396">
        <f>'Input - Freeways'!F67</f>
        <v>0</v>
      </c>
      <c r="I69" s="688" t="str">
        <f ca="1">IF('Freeway Calcs'!$C$3="DCM",'Freeway Calcs'!N69,'Freeway Calcs'!P69)</f>
        <v>--</v>
      </c>
      <c r="J69" s="397" t="str">
        <f t="shared" ca="1" si="1"/>
        <v>--</v>
      </c>
      <c r="K69" s="398" t="str">
        <f t="shared" ca="1" si="2"/>
        <v>--</v>
      </c>
      <c r="L69" s="381" t="str">
        <f t="shared" ca="1" si="3"/>
        <v>--</v>
      </c>
      <c r="M69" s="264" t="str">
        <f ca="1">IF(I69&lt;&gt;0,IF('Freeway Calcs'!$C$3="DCM",'Freeway Calcs'!O69,'Freeway Calcs'!Q69),"-")</f>
        <v>--</v>
      </c>
      <c r="N69" s="264" t="str">
        <f ca="1">IF(I69&lt;&gt;0,IF('Freeway Calcs'!$C$3="DCM","",'Freeway Calcs'!R69),"-")</f>
        <v>--</v>
      </c>
    </row>
    <row r="70" spans="1:14" ht="15" customHeight="1" x14ac:dyDescent="0.35">
      <c r="A70" s="551" t="str">
        <f t="shared" ref="A70:A89" si="6">IF(C70=0,"H","")</f>
        <v>H</v>
      </c>
      <c r="B70" s="393">
        <f>'Input - Freeways'!B68</f>
        <v>64</v>
      </c>
      <c r="C70" s="393">
        <f>'Input - Freeways'!C68</f>
        <v>0</v>
      </c>
      <c r="D70" s="547"/>
      <c r="E70" s="697">
        <f t="shared" si="4"/>
        <v>0</v>
      </c>
      <c r="F70" s="380">
        <f>'Freeway Calcs'!K70</f>
        <v>0</v>
      </c>
      <c r="G70" s="267">
        <f>'Freeway Calcs'!L70</f>
        <v>0</v>
      </c>
      <c r="H70" s="396">
        <f>'Input - Freeways'!F68</f>
        <v>0</v>
      </c>
      <c r="I70" s="688" t="str">
        <f ca="1">IF('Freeway Calcs'!$C$3="DCM",'Freeway Calcs'!N70,'Freeway Calcs'!P70)</f>
        <v>--</v>
      </c>
      <c r="J70" s="397" t="str">
        <f t="shared" ca="1" si="1"/>
        <v>--</v>
      </c>
      <c r="K70" s="398" t="str">
        <f t="shared" ca="1" si="2"/>
        <v>--</v>
      </c>
      <c r="L70" s="381" t="str">
        <f t="shared" ca="1" si="3"/>
        <v>--</v>
      </c>
      <c r="M70" s="264" t="str">
        <f ca="1">IF(I70&lt;&gt;0,IF('Freeway Calcs'!$C$3="DCM",'Freeway Calcs'!O70,'Freeway Calcs'!Q70),"-")</f>
        <v>--</v>
      </c>
      <c r="N70" s="264" t="str">
        <f ca="1">IF(I70&lt;&gt;0,IF('Freeway Calcs'!$C$3="DCM","",'Freeway Calcs'!R70),"-")</f>
        <v>--</v>
      </c>
    </row>
    <row r="71" spans="1:14" ht="15" customHeight="1" x14ac:dyDescent="0.35">
      <c r="A71" s="551" t="str">
        <f t="shared" si="6"/>
        <v>H</v>
      </c>
      <c r="B71" s="393">
        <f>'Input - Freeways'!B69</f>
        <v>65</v>
      </c>
      <c r="C71" s="393">
        <f>'Input - Freeways'!C69</f>
        <v>0</v>
      </c>
      <c r="D71" s="547"/>
      <c r="E71" s="697">
        <f t="shared" si="4"/>
        <v>0</v>
      </c>
      <c r="F71" s="380">
        <f>'Freeway Calcs'!K71</f>
        <v>0</v>
      </c>
      <c r="G71" s="267">
        <f>'Freeway Calcs'!L71</f>
        <v>0</v>
      </c>
      <c r="H71" s="396">
        <f>'Input - Freeways'!F69</f>
        <v>0</v>
      </c>
      <c r="I71" s="688" t="str">
        <f ca="1">IF('Freeway Calcs'!$C$3="DCM",'Freeway Calcs'!N71,'Freeway Calcs'!P71)</f>
        <v>--</v>
      </c>
      <c r="J71" s="397" t="str">
        <f t="shared" ca="1" si="1"/>
        <v>--</v>
      </c>
      <c r="K71" s="398" t="str">
        <f t="shared" ca="1" si="2"/>
        <v>--</v>
      </c>
      <c r="L71" s="381" t="str">
        <f t="shared" ca="1" si="3"/>
        <v>--</v>
      </c>
      <c r="M71" s="264" t="str">
        <f ca="1">IF(I71&lt;&gt;0,IF('Freeway Calcs'!$C$3="DCM",'Freeway Calcs'!O71,'Freeway Calcs'!Q71),"-")</f>
        <v>--</v>
      </c>
      <c r="N71" s="264" t="str">
        <f ca="1">IF(I71&lt;&gt;0,IF('Freeway Calcs'!$C$3="DCM","",'Freeway Calcs'!R71),"-")</f>
        <v>--</v>
      </c>
    </row>
    <row r="72" spans="1:14" ht="15" customHeight="1" x14ac:dyDescent="0.35">
      <c r="A72" s="551" t="str">
        <f t="shared" si="6"/>
        <v>H</v>
      </c>
      <c r="B72" s="393">
        <f>'Input - Freeways'!B70</f>
        <v>66</v>
      </c>
      <c r="C72" s="393">
        <f>'Input - Freeways'!C70</f>
        <v>0</v>
      </c>
      <c r="D72" s="547"/>
      <c r="E72" s="697">
        <f t="shared" si="4"/>
        <v>0</v>
      </c>
      <c r="F72" s="380">
        <f>'Freeway Calcs'!K72</f>
        <v>0</v>
      </c>
      <c r="G72" s="267">
        <f>'Freeway Calcs'!L72</f>
        <v>0</v>
      </c>
      <c r="H72" s="396">
        <f>'Input - Freeways'!F70</f>
        <v>0</v>
      </c>
      <c r="I72" s="688" t="str">
        <f ca="1">IF('Freeway Calcs'!$C$3="DCM",'Freeway Calcs'!N72,'Freeway Calcs'!P72)</f>
        <v>--</v>
      </c>
      <c r="J72" s="397" t="str">
        <f t="shared" ref="J72:J89" ca="1" si="7">IFERROR(IF(H72="","-",I72-H72),"--")</f>
        <v>--</v>
      </c>
      <c r="K72" s="398" t="str">
        <f t="shared" ref="K72:K89" ca="1" si="8">IFERROR(J72/H72,"--")</f>
        <v>--</v>
      </c>
      <c r="L72" s="381" t="str">
        <f t="shared" ref="L72:L89" ca="1" si="9">IFERROR(I72/H72,"--")</f>
        <v>--</v>
      </c>
      <c r="M72" s="264" t="str">
        <f ca="1">IF(I72&lt;&gt;0,IF('Freeway Calcs'!$C$3="DCM",'Freeway Calcs'!O72,'Freeway Calcs'!Q72),"-")</f>
        <v>--</v>
      </c>
      <c r="N72" s="264" t="str">
        <f ca="1">IF(I72&lt;&gt;0,IF('Freeway Calcs'!$C$3="DCM","",'Freeway Calcs'!R72),"-")</f>
        <v>--</v>
      </c>
    </row>
    <row r="73" spans="1:14" ht="15" customHeight="1" x14ac:dyDescent="0.35">
      <c r="A73" s="551" t="str">
        <f t="shared" si="6"/>
        <v>H</v>
      </c>
      <c r="B73" s="393">
        <f>'Input - Freeways'!B71</f>
        <v>67</v>
      </c>
      <c r="C73" s="393">
        <f>'Input - Freeways'!C71</f>
        <v>0</v>
      </c>
      <c r="D73" s="547"/>
      <c r="E73" s="697">
        <f t="shared" si="4"/>
        <v>0</v>
      </c>
      <c r="F73" s="380">
        <f>'Freeway Calcs'!K73</f>
        <v>0</v>
      </c>
      <c r="G73" s="267">
        <f>'Freeway Calcs'!L73</f>
        <v>0</v>
      </c>
      <c r="H73" s="396">
        <f>'Input - Freeways'!F71</f>
        <v>0</v>
      </c>
      <c r="I73" s="688" t="str">
        <f ca="1">IF('Freeway Calcs'!$C$3="DCM",'Freeway Calcs'!N73,'Freeway Calcs'!P73)</f>
        <v>--</v>
      </c>
      <c r="J73" s="397" t="str">
        <f t="shared" ca="1" si="7"/>
        <v>--</v>
      </c>
      <c r="K73" s="398" t="str">
        <f t="shared" ca="1" si="8"/>
        <v>--</v>
      </c>
      <c r="L73" s="381" t="str">
        <f t="shared" ca="1" si="9"/>
        <v>--</v>
      </c>
      <c r="M73" s="264" t="str">
        <f ca="1">IF(I73&lt;&gt;0,IF('Freeway Calcs'!$C$3="DCM",'Freeway Calcs'!O73,'Freeway Calcs'!Q73),"-")</f>
        <v>--</v>
      </c>
      <c r="N73" s="264" t="str">
        <f ca="1">IF(I73&lt;&gt;0,IF('Freeway Calcs'!$C$3="DCM","",'Freeway Calcs'!R73),"-")</f>
        <v>--</v>
      </c>
    </row>
    <row r="74" spans="1:14" ht="15" customHeight="1" x14ac:dyDescent="0.35">
      <c r="A74" s="551" t="str">
        <f t="shared" si="6"/>
        <v>H</v>
      </c>
      <c r="B74" s="393">
        <f>'Input - Freeways'!B72</f>
        <v>68</v>
      </c>
      <c r="C74" s="393">
        <f>'Input - Freeways'!C72</f>
        <v>0</v>
      </c>
      <c r="D74" s="547"/>
      <c r="E74" s="697">
        <f t="shared" si="4"/>
        <v>0</v>
      </c>
      <c r="F74" s="380">
        <f>'Freeway Calcs'!K74</f>
        <v>0</v>
      </c>
      <c r="G74" s="267">
        <f>'Freeway Calcs'!L74</f>
        <v>0</v>
      </c>
      <c r="H74" s="396">
        <f>'Input - Freeways'!F72</f>
        <v>0</v>
      </c>
      <c r="I74" s="688" t="str">
        <f ca="1">IF('Freeway Calcs'!$C$3="DCM",'Freeway Calcs'!N74,'Freeway Calcs'!P74)</f>
        <v>--</v>
      </c>
      <c r="J74" s="397" t="str">
        <f t="shared" ca="1" si="7"/>
        <v>--</v>
      </c>
      <c r="K74" s="398" t="str">
        <f t="shared" ca="1" si="8"/>
        <v>--</v>
      </c>
      <c r="L74" s="381" t="str">
        <f t="shared" ca="1" si="9"/>
        <v>--</v>
      </c>
      <c r="M74" s="264" t="str">
        <f ca="1">IF(I74&lt;&gt;0,IF('Freeway Calcs'!$C$3="DCM",'Freeway Calcs'!O74,'Freeway Calcs'!Q74),"-")</f>
        <v>--</v>
      </c>
      <c r="N74" s="264" t="str">
        <f ca="1">IF(I74&lt;&gt;0,IF('Freeway Calcs'!$C$3="DCM","",'Freeway Calcs'!R74),"-")</f>
        <v>--</v>
      </c>
    </row>
    <row r="75" spans="1:14" ht="15" customHeight="1" x14ac:dyDescent="0.35">
      <c r="A75" s="551" t="str">
        <f t="shared" si="6"/>
        <v>H</v>
      </c>
      <c r="B75" s="393">
        <f>'Input - Freeways'!B73</f>
        <v>69</v>
      </c>
      <c r="C75" s="393">
        <f>'Input - Freeways'!C73</f>
        <v>0</v>
      </c>
      <c r="D75" s="547"/>
      <c r="E75" s="697">
        <f t="shared" si="4"/>
        <v>0</v>
      </c>
      <c r="F75" s="380">
        <f>'Freeway Calcs'!K75</f>
        <v>0</v>
      </c>
      <c r="G75" s="267">
        <f>'Freeway Calcs'!L75</f>
        <v>0</v>
      </c>
      <c r="H75" s="396">
        <f>'Input - Freeways'!F73</f>
        <v>0</v>
      </c>
      <c r="I75" s="688" t="str">
        <f ca="1">IF('Freeway Calcs'!$C$3="DCM",'Freeway Calcs'!N75,'Freeway Calcs'!P75)</f>
        <v>--</v>
      </c>
      <c r="J75" s="397" t="str">
        <f t="shared" ca="1" si="7"/>
        <v>--</v>
      </c>
      <c r="K75" s="398" t="str">
        <f t="shared" ca="1" si="8"/>
        <v>--</v>
      </c>
      <c r="L75" s="381" t="str">
        <f t="shared" ca="1" si="9"/>
        <v>--</v>
      </c>
      <c r="M75" s="264" t="str">
        <f ca="1">IF(I75&lt;&gt;0,IF('Freeway Calcs'!$C$3="DCM",'Freeway Calcs'!O75,'Freeway Calcs'!Q75),"-")</f>
        <v>--</v>
      </c>
      <c r="N75" s="264" t="str">
        <f ca="1">IF(I75&lt;&gt;0,IF('Freeway Calcs'!$C$3="DCM","",'Freeway Calcs'!R75),"-")</f>
        <v>--</v>
      </c>
    </row>
    <row r="76" spans="1:14" ht="15" customHeight="1" x14ac:dyDescent="0.35">
      <c r="A76" s="551" t="str">
        <f t="shared" si="6"/>
        <v>H</v>
      </c>
      <c r="B76" s="393">
        <f>'Input - Freeways'!B74</f>
        <v>70</v>
      </c>
      <c r="C76" s="393">
        <f>'Input - Freeways'!C74</f>
        <v>0</v>
      </c>
      <c r="D76" s="547"/>
      <c r="E76" s="697">
        <f t="shared" si="4"/>
        <v>0</v>
      </c>
      <c r="F76" s="380">
        <f>'Freeway Calcs'!K76</f>
        <v>0</v>
      </c>
      <c r="G76" s="267">
        <f>'Freeway Calcs'!L76</f>
        <v>0</v>
      </c>
      <c r="H76" s="396">
        <f>'Input - Freeways'!F74</f>
        <v>0</v>
      </c>
      <c r="I76" s="688" t="str">
        <f ca="1">IF('Freeway Calcs'!$C$3="DCM",'Freeway Calcs'!N76,'Freeway Calcs'!P76)</f>
        <v>--</v>
      </c>
      <c r="J76" s="397" t="str">
        <f t="shared" ca="1" si="7"/>
        <v>--</v>
      </c>
      <c r="K76" s="398" t="str">
        <f t="shared" ca="1" si="8"/>
        <v>--</v>
      </c>
      <c r="L76" s="381" t="str">
        <f t="shared" ca="1" si="9"/>
        <v>--</v>
      </c>
      <c r="M76" s="264" t="str">
        <f ca="1">IF(I76&lt;&gt;0,IF('Freeway Calcs'!$C$3="DCM",'Freeway Calcs'!O76,'Freeway Calcs'!Q76),"-")</f>
        <v>--</v>
      </c>
      <c r="N76" s="264" t="str">
        <f ca="1">IF(I76&lt;&gt;0,IF('Freeway Calcs'!$C$3="DCM","",'Freeway Calcs'!R76),"-")</f>
        <v>--</v>
      </c>
    </row>
    <row r="77" spans="1:14" ht="15" customHeight="1" x14ac:dyDescent="0.35">
      <c r="A77" s="551" t="str">
        <f t="shared" si="6"/>
        <v>H</v>
      </c>
      <c r="B77" s="393">
        <f>'Input - Freeways'!B75</f>
        <v>71</v>
      </c>
      <c r="C77" s="393">
        <f>'Input - Freeways'!C75</f>
        <v>0</v>
      </c>
      <c r="D77" s="547"/>
      <c r="E77" s="697">
        <f t="shared" si="4"/>
        <v>0</v>
      </c>
      <c r="F77" s="380">
        <f>'Freeway Calcs'!K77</f>
        <v>0</v>
      </c>
      <c r="G77" s="267">
        <f>'Freeway Calcs'!L77</f>
        <v>0</v>
      </c>
      <c r="H77" s="396">
        <f>'Input - Freeways'!F75</f>
        <v>0</v>
      </c>
      <c r="I77" s="688" t="str">
        <f ca="1">IF('Freeway Calcs'!$C$3="DCM",'Freeway Calcs'!N77,'Freeway Calcs'!P77)</f>
        <v>--</v>
      </c>
      <c r="J77" s="397" t="str">
        <f t="shared" ca="1" si="7"/>
        <v>--</v>
      </c>
      <c r="K77" s="398" t="str">
        <f t="shared" ca="1" si="8"/>
        <v>--</v>
      </c>
      <c r="L77" s="381" t="str">
        <f t="shared" ca="1" si="9"/>
        <v>--</v>
      </c>
      <c r="M77" s="264" t="str">
        <f ca="1">IF(I77&lt;&gt;0,IF('Freeway Calcs'!$C$3="DCM",'Freeway Calcs'!O77,'Freeway Calcs'!Q77),"-")</f>
        <v>--</v>
      </c>
      <c r="N77" s="264" t="str">
        <f ca="1">IF(I77&lt;&gt;0,IF('Freeway Calcs'!$C$3="DCM","",'Freeway Calcs'!R77),"-")</f>
        <v>--</v>
      </c>
    </row>
    <row r="78" spans="1:14" ht="15" customHeight="1" x14ac:dyDescent="0.35">
      <c r="A78" s="551" t="str">
        <f t="shared" si="6"/>
        <v>H</v>
      </c>
      <c r="B78" s="393">
        <f>'Input - Freeways'!B76</f>
        <v>72</v>
      </c>
      <c r="C78" s="393">
        <f>'Input - Freeways'!C76</f>
        <v>0</v>
      </c>
      <c r="D78" s="547"/>
      <c r="E78" s="697">
        <f t="shared" si="4"/>
        <v>0</v>
      </c>
      <c r="F78" s="380">
        <f>'Freeway Calcs'!K78</f>
        <v>0</v>
      </c>
      <c r="G78" s="267">
        <f>'Freeway Calcs'!L78</f>
        <v>0</v>
      </c>
      <c r="H78" s="396">
        <f>'Input - Freeways'!F76</f>
        <v>0</v>
      </c>
      <c r="I78" s="688" t="str">
        <f ca="1">IF('Freeway Calcs'!$C$3="DCM",'Freeway Calcs'!N78,'Freeway Calcs'!P78)</f>
        <v>--</v>
      </c>
      <c r="J78" s="397" t="str">
        <f t="shared" ca="1" si="7"/>
        <v>--</v>
      </c>
      <c r="K78" s="398" t="str">
        <f t="shared" ca="1" si="8"/>
        <v>--</v>
      </c>
      <c r="L78" s="381" t="str">
        <f t="shared" ca="1" si="9"/>
        <v>--</v>
      </c>
      <c r="M78" s="264" t="str">
        <f ca="1">IF(I78&lt;&gt;0,IF('Freeway Calcs'!$C$3="DCM",'Freeway Calcs'!O78,'Freeway Calcs'!Q78),"-")</f>
        <v>--</v>
      </c>
      <c r="N78" s="264" t="str">
        <f ca="1">IF(I78&lt;&gt;0,IF('Freeway Calcs'!$C$3="DCM","",'Freeway Calcs'!R78),"-")</f>
        <v>--</v>
      </c>
    </row>
    <row r="79" spans="1:14" ht="15" customHeight="1" x14ac:dyDescent="0.35">
      <c r="A79" s="551" t="str">
        <f t="shared" si="6"/>
        <v>H</v>
      </c>
      <c r="B79" s="393">
        <f>'Input - Freeways'!B77</f>
        <v>73</v>
      </c>
      <c r="C79" s="393">
        <f>'Input - Freeways'!C77</f>
        <v>0</v>
      </c>
      <c r="D79" s="547"/>
      <c r="E79" s="697">
        <f t="shared" si="4"/>
        <v>0</v>
      </c>
      <c r="F79" s="380">
        <f>'Freeway Calcs'!K79</f>
        <v>0</v>
      </c>
      <c r="G79" s="267">
        <f>'Freeway Calcs'!L79</f>
        <v>0</v>
      </c>
      <c r="H79" s="396">
        <f>'Input - Freeways'!F77</f>
        <v>0</v>
      </c>
      <c r="I79" s="688" t="str">
        <f ca="1">IF('Freeway Calcs'!$C$3="DCM",'Freeway Calcs'!N79,'Freeway Calcs'!P79)</f>
        <v>--</v>
      </c>
      <c r="J79" s="397" t="str">
        <f t="shared" ca="1" si="7"/>
        <v>--</v>
      </c>
      <c r="K79" s="398" t="str">
        <f t="shared" ca="1" si="8"/>
        <v>--</v>
      </c>
      <c r="L79" s="381" t="str">
        <f t="shared" ca="1" si="9"/>
        <v>--</v>
      </c>
      <c r="M79" s="264" t="str">
        <f ca="1">IF(I79&lt;&gt;0,IF('Freeway Calcs'!$C$3="DCM",'Freeway Calcs'!O79,'Freeway Calcs'!Q79),"-")</f>
        <v>--</v>
      </c>
      <c r="N79" s="264" t="str">
        <f ca="1">IF(I79&lt;&gt;0,IF('Freeway Calcs'!$C$3="DCM","",'Freeway Calcs'!R79),"-")</f>
        <v>--</v>
      </c>
    </row>
    <row r="80" spans="1:14" ht="15" customHeight="1" x14ac:dyDescent="0.35">
      <c r="A80" s="551" t="str">
        <f t="shared" si="6"/>
        <v>H</v>
      </c>
      <c r="B80" s="393">
        <f>'Input - Freeways'!B78</f>
        <v>74</v>
      </c>
      <c r="C80" s="393">
        <f>'Input - Freeways'!C78</f>
        <v>0</v>
      </c>
      <c r="D80" s="547"/>
      <c r="E80" s="697">
        <f t="shared" si="4"/>
        <v>0</v>
      </c>
      <c r="F80" s="380">
        <f>'Freeway Calcs'!K80</f>
        <v>0</v>
      </c>
      <c r="G80" s="267">
        <f>'Freeway Calcs'!L80</f>
        <v>0</v>
      </c>
      <c r="H80" s="396">
        <f>'Input - Freeways'!F78</f>
        <v>0</v>
      </c>
      <c r="I80" s="688" t="str">
        <f ca="1">IF('Freeway Calcs'!$C$3="DCM",'Freeway Calcs'!N80,'Freeway Calcs'!P80)</f>
        <v>--</v>
      </c>
      <c r="J80" s="397" t="str">
        <f t="shared" ca="1" si="7"/>
        <v>--</v>
      </c>
      <c r="K80" s="398" t="str">
        <f t="shared" ca="1" si="8"/>
        <v>--</v>
      </c>
      <c r="L80" s="381" t="str">
        <f t="shared" ca="1" si="9"/>
        <v>--</v>
      </c>
      <c r="M80" s="264" t="str">
        <f ca="1">IF(I80&lt;&gt;0,IF('Freeway Calcs'!$C$3="DCM",'Freeway Calcs'!O80,'Freeway Calcs'!Q80),"-")</f>
        <v>--</v>
      </c>
      <c r="N80" s="264" t="str">
        <f ca="1">IF(I80&lt;&gt;0,IF('Freeway Calcs'!$C$3="DCM","",'Freeway Calcs'!R80),"-")</f>
        <v>--</v>
      </c>
    </row>
    <row r="81" spans="1:14" x14ac:dyDescent="0.35">
      <c r="A81" s="551" t="str">
        <f t="shared" si="6"/>
        <v>H</v>
      </c>
      <c r="B81" s="393">
        <f>'Input - Freeways'!B79</f>
        <v>75</v>
      </c>
      <c r="C81" s="393">
        <f>'Input - Freeways'!C79</f>
        <v>0</v>
      </c>
      <c r="D81" s="547"/>
      <c r="E81" s="697">
        <f t="shared" si="4"/>
        <v>0</v>
      </c>
      <c r="F81" s="380">
        <f>'Freeway Calcs'!K81</f>
        <v>0</v>
      </c>
      <c r="G81" s="267">
        <f>'Freeway Calcs'!L81</f>
        <v>0</v>
      </c>
      <c r="H81" s="396" t="str">
        <f>'Input - Freeways'!F79</f>
        <v/>
      </c>
      <c r="I81" s="688" t="str">
        <f ca="1">IF('Freeway Calcs'!$C$3="DCM",'Freeway Calcs'!N81,'Freeway Calcs'!P81)</f>
        <v>--</v>
      </c>
      <c r="J81" s="397" t="str">
        <f t="shared" si="7"/>
        <v>-</v>
      </c>
      <c r="K81" s="398" t="str">
        <f t="shared" si="8"/>
        <v>--</v>
      </c>
      <c r="L81" s="381" t="str">
        <f t="shared" ca="1" si="9"/>
        <v>--</v>
      </c>
      <c r="M81" s="264" t="str">
        <f ca="1">IF(I81&lt;&gt;0,IF('Freeway Calcs'!$C$3="DCM",'Freeway Calcs'!O81,'Freeway Calcs'!Q81),"-")</f>
        <v>--</v>
      </c>
      <c r="N81" s="264" t="str">
        <f ca="1">IF(I81&lt;&gt;0,IF('Freeway Calcs'!$C$3="DCM","",'Freeway Calcs'!R81),"-")</f>
        <v>--</v>
      </c>
    </row>
    <row r="82" spans="1:14" x14ac:dyDescent="0.35">
      <c r="A82" s="551" t="str">
        <f t="shared" si="6"/>
        <v>H</v>
      </c>
      <c r="B82" s="393">
        <f>'Input - Freeways'!B80</f>
        <v>76</v>
      </c>
      <c r="C82" s="393">
        <f>'Input - Freeways'!C80</f>
        <v>0</v>
      </c>
      <c r="D82" s="547"/>
      <c r="E82" s="697">
        <f t="shared" si="4"/>
        <v>0</v>
      </c>
      <c r="F82" s="380">
        <f>'Freeway Calcs'!K82</f>
        <v>0</v>
      </c>
      <c r="G82" s="267">
        <f>'Freeway Calcs'!L82</f>
        <v>0</v>
      </c>
      <c r="H82" s="396" t="str">
        <f>'Input - Freeways'!F80</f>
        <v/>
      </c>
      <c r="I82" s="688" t="str">
        <f ca="1">IF('Freeway Calcs'!$C$3="DCM",'Freeway Calcs'!N82,'Freeway Calcs'!P82)</f>
        <v>--</v>
      </c>
      <c r="J82" s="397" t="str">
        <f t="shared" si="7"/>
        <v>-</v>
      </c>
      <c r="K82" s="398" t="str">
        <f t="shared" si="8"/>
        <v>--</v>
      </c>
      <c r="L82" s="381" t="str">
        <f t="shared" ca="1" si="9"/>
        <v>--</v>
      </c>
      <c r="M82" s="264" t="str">
        <f ca="1">IF(I82&lt;&gt;0,IF('Freeway Calcs'!$C$3="DCM",'Freeway Calcs'!O82,'Freeway Calcs'!Q82),"-")</f>
        <v>--</v>
      </c>
      <c r="N82" s="264" t="str">
        <f ca="1">IF(I82&lt;&gt;0,IF('Freeway Calcs'!$C$3="DCM","",'Freeway Calcs'!R82),"-")</f>
        <v>--</v>
      </c>
    </row>
    <row r="83" spans="1:14" x14ac:dyDescent="0.35">
      <c r="A83" s="551" t="str">
        <f t="shared" si="6"/>
        <v>H</v>
      </c>
      <c r="B83" s="393">
        <f>'Input - Freeways'!B81</f>
        <v>77</v>
      </c>
      <c r="C83" s="393">
        <f>'Input - Freeways'!C81</f>
        <v>0</v>
      </c>
      <c r="D83" s="547"/>
      <c r="E83" s="697">
        <f t="shared" si="4"/>
        <v>0</v>
      </c>
      <c r="F83" s="380">
        <f>'Freeway Calcs'!K83</f>
        <v>0</v>
      </c>
      <c r="G83" s="267">
        <f>'Freeway Calcs'!L83</f>
        <v>0</v>
      </c>
      <c r="H83" s="396" t="str">
        <f>'Input - Freeways'!F81</f>
        <v/>
      </c>
      <c r="I83" s="688" t="str">
        <f ca="1">IF('Freeway Calcs'!$C$3="DCM",'Freeway Calcs'!N83,'Freeway Calcs'!P83)</f>
        <v>--</v>
      </c>
      <c r="J83" s="397" t="str">
        <f t="shared" si="7"/>
        <v>-</v>
      </c>
      <c r="K83" s="398" t="str">
        <f t="shared" si="8"/>
        <v>--</v>
      </c>
      <c r="L83" s="381" t="str">
        <f t="shared" ca="1" si="9"/>
        <v>--</v>
      </c>
      <c r="M83" s="264" t="str">
        <f ca="1">IF(I83&lt;&gt;0,IF('Freeway Calcs'!$C$3="DCM",'Freeway Calcs'!O83,'Freeway Calcs'!Q83),"-")</f>
        <v>--</v>
      </c>
      <c r="N83" s="264" t="str">
        <f ca="1">IF(I83&lt;&gt;0,IF('Freeway Calcs'!$C$3="DCM","",'Freeway Calcs'!R83),"-")</f>
        <v>--</v>
      </c>
    </row>
    <row r="84" spans="1:14" x14ac:dyDescent="0.35">
      <c r="A84" s="551" t="str">
        <f t="shared" si="6"/>
        <v>H</v>
      </c>
      <c r="B84" s="393">
        <f>'Input - Freeways'!B82</f>
        <v>78</v>
      </c>
      <c r="C84" s="393">
        <f>'Input - Freeways'!C82</f>
        <v>0</v>
      </c>
      <c r="D84" s="547"/>
      <c r="E84" s="697">
        <f t="shared" si="4"/>
        <v>0</v>
      </c>
      <c r="F84" s="380">
        <f>'Freeway Calcs'!K84</f>
        <v>0</v>
      </c>
      <c r="G84" s="267">
        <f>'Freeway Calcs'!L84</f>
        <v>0</v>
      </c>
      <c r="H84" s="396" t="str">
        <f>'Input - Freeways'!F82</f>
        <v/>
      </c>
      <c r="I84" s="688" t="str">
        <f ca="1">IF('Freeway Calcs'!$C$3="DCM",'Freeway Calcs'!N84,'Freeway Calcs'!P84)</f>
        <v>--</v>
      </c>
      <c r="J84" s="397" t="str">
        <f t="shared" si="7"/>
        <v>-</v>
      </c>
      <c r="K84" s="398" t="str">
        <f t="shared" si="8"/>
        <v>--</v>
      </c>
      <c r="L84" s="381" t="str">
        <f t="shared" ca="1" si="9"/>
        <v>--</v>
      </c>
      <c r="M84" s="264" t="str">
        <f ca="1">IF(I84&lt;&gt;0,IF('Freeway Calcs'!$C$3="DCM",'Freeway Calcs'!O84,'Freeway Calcs'!Q84),"-")</f>
        <v>--</v>
      </c>
      <c r="N84" s="264" t="str">
        <f ca="1">IF(I84&lt;&gt;0,IF('Freeway Calcs'!$C$3="DCM","",'Freeway Calcs'!R84),"-")</f>
        <v>--</v>
      </c>
    </row>
    <row r="85" spans="1:14" x14ac:dyDescent="0.35">
      <c r="A85" s="551" t="str">
        <f t="shared" si="6"/>
        <v>H</v>
      </c>
      <c r="B85" s="393">
        <f>'Input - Freeways'!B83</f>
        <v>79</v>
      </c>
      <c r="C85" s="393">
        <f>'Input - Freeways'!C83</f>
        <v>0</v>
      </c>
      <c r="D85" s="547"/>
      <c r="E85" s="697">
        <f t="shared" si="4"/>
        <v>0</v>
      </c>
      <c r="F85" s="380">
        <f>'Freeway Calcs'!K85</f>
        <v>0</v>
      </c>
      <c r="G85" s="267">
        <f>'Freeway Calcs'!L85</f>
        <v>0</v>
      </c>
      <c r="H85" s="396" t="str">
        <f>'Input - Freeways'!F83</f>
        <v/>
      </c>
      <c r="I85" s="688" t="str">
        <f ca="1">IF('Freeway Calcs'!$C$3="DCM",'Freeway Calcs'!N85,'Freeway Calcs'!P85)</f>
        <v>--</v>
      </c>
      <c r="J85" s="397" t="str">
        <f t="shared" si="7"/>
        <v>-</v>
      </c>
      <c r="K85" s="398" t="str">
        <f t="shared" si="8"/>
        <v>--</v>
      </c>
      <c r="L85" s="381" t="str">
        <f t="shared" ca="1" si="9"/>
        <v>--</v>
      </c>
      <c r="M85" s="264" t="str">
        <f ca="1">IF(I85&lt;&gt;0,IF('Freeway Calcs'!$C$3="DCM",'Freeway Calcs'!O85,'Freeway Calcs'!Q85),"-")</f>
        <v>--</v>
      </c>
      <c r="N85" s="264" t="str">
        <f ca="1">IF(I85&lt;&gt;0,IF('Freeway Calcs'!$C$3="DCM","",'Freeway Calcs'!R85),"-")</f>
        <v>--</v>
      </c>
    </row>
    <row r="86" spans="1:14" x14ac:dyDescent="0.35">
      <c r="A86" s="551" t="str">
        <f t="shared" si="6"/>
        <v>H</v>
      </c>
      <c r="B86" s="393">
        <f>'Input - Freeways'!B84</f>
        <v>80</v>
      </c>
      <c r="C86" s="393">
        <f>'Input - Freeways'!C84</f>
        <v>0</v>
      </c>
      <c r="D86" s="547"/>
      <c r="E86" s="697">
        <f t="shared" si="4"/>
        <v>0</v>
      </c>
      <c r="F86" s="380">
        <f>'Freeway Calcs'!K86</f>
        <v>0</v>
      </c>
      <c r="G86" s="267">
        <f>'Freeway Calcs'!L86</f>
        <v>0</v>
      </c>
      <c r="H86" s="396" t="str">
        <f>'Input - Freeways'!F84</f>
        <v/>
      </c>
      <c r="I86" s="688" t="str">
        <f ca="1">IF('Freeway Calcs'!$C$3="DCM",'Freeway Calcs'!N86,'Freeway Calcs'!P86)</f>
        <v>--</v>
      </c>
      <c r="J86" s="397" t="str">
        <f t="shared" si="7"/>
        <v>-</v>
      </c>
      <c r="K86" s="398" t="str">
        <f t="shared" si="8"/>
        <v>--</v>
      </c>
      <c r="L86" s="381" t="str">
        <f t="shared" ca="1" si="9"/>
        <v>--</v>
      </c>
      <c r="M86" s="264" t="str">
        <f ca="1">IF(I86&lt;&gt;0,IF('Freeway Calcs'!$C$3="DCM",'Freeway Calcs'!O86,'Freeway Calcs'!Q86),"-")</f>
        <v>--</v>
      </c>
      <c r="N86" s="264" t="str">
        <f ca="1">IF(I86&lt;&gt;0,IF('Freeway Calcs'!$C$3="DCM","",'Freeway Calcs'!R86),"-")</f>
        <v>--</v>
      </c>
    </row>
    <row r="87" spans="1:14" x14ac:dyDescent="0.35">
      <c r="A87" s="551" t="str">
        <f t="shared" si="6"/>
        <v>H</v>
      </c>
      <c r="B87" s="393">
        <f>'Input - Freeways'!B85</f>
        <v>81</v>
      </c>
      <c r="C87" s="393">
        <f>'Input - Freeways'!C85</f>
        <v>0</v>
      </c>
      <c r="D87" s="547"/>
      <c r="E87" s="697">
        <f t="shared" si="4"/>
        <v>0</v>
      </c>
      <c r="F87" s="380">
        <f>'Freeway Calcs'!K87</f>
        <v>0</v>
      </c>
      <c r="G87" s="267">
        <f>'Freeway Calcs'!L87</f>
        <v>0</v>
      </c>
      <c r="H87" s="396" t="str">
        <f>'Input - Freeways'!F85</f>
        <v/>
      </c>
      <c r="I87" s="688" t="str">
        <f ca="1">IF('Freeway Calcs'!$C$3="DCM",'Freeway Calcs'!N87,'Freeway Calcs'!P87)</f>
        <v>--</v>
      </c>
      <c r="J87" s="397" t="str">
        <f t="shared" si="7"/>
        <v>-</v>
      </c>
      <c r="K87" s="398" t="str">
        <f t="shared" si="8"/>
        <v>--</v>
      </c>
      <c r="L87" s="381" t="str">
        <f t="shared" ca="1" si="9"/>
        <v>--</v>
      </c>
      <c r="M87" s="264" t="str">
        <f ca="1">IF(I87&lt;&gt;0,IF('Freeway Calcs'!$C$3="DCM",'Freeway Calcs'!O87,'Freeway Calcs'!Q87),"-")</f>
        <v>--</v>
      </c>
      <c r="N87" s="264" t="str">
        <f ca="1">IF(I87&lt;&gt;0,IF('Freeway Calcs'!$C$3="DCM","",'Freeway Calcs'!R87),"-")</f>
        <v>--</v>
      </c>
    </row>
    <row r="88" spans="1:14" x14ac:dyDescent="0.35">
      <c r="A88" s="551" t="str">
        <f t="shared" si="6"/>
        <v>H</v>
      </c>
      <c r="B88" s="393">
        <f>'Input - Freeways'!B86</f>
        <v>82</v>
      </c>
      <c r="C88" s="393">
        <f>'Input - Freeways'!C86</f>
        <v>0</v>
      </c>
      <c r="D88" s="547"/>
      <c r="E88" s="697">
        <f t="shared" ref="E88:E89" si="10">C88</f>
        <v>0</v>
      </c>
      <c r="F88" s="380">
        <f>'Freeway Calcs'!K88</f>
        <v>0</v>
      </c>
      <c r="G88" s="267">
        <f>'Freeway Calcs'!L88</f>
        <v>0</v>
      </c>
      <c r="H88" s="396" t="str">
        <f>'Input - Freeways'!F86</f>
        <v/>
      </c>
      <c r="I88" s="688" t="str">
        <f ca="1">IF('Freeway Calcs'!$C$3="DCM",'Freeway Calcs'!N88,'Freeway Calcs'!P88)</f>
        <v>--</v>
      </c>
      <c r="J88" s="397" t="str">
        <f t="shared" si="7"/>
        <v>-</v>
      </c>
      <c r="K88" s="398" t="str">
        <f t="shared" si="8"/>
        <v>--</v>
      </c>
      <c r="L88" s="381" t="str">
        <f t="shared" ca="1" si="9"/>
        <v>--</v>
      </c>
      <c r="M88" s="264" t="str">
        <f ca="1">IF(I88&lt;&gt;0,IF('Freeway Calcs'!$C$3="DCM",'Freeway Calcs'!O88,'Freeway Calcs'!Q88),"-")</f>
        <v>--</v>
      </c>
      <c r="N88" s="264" t="str">
        <f ca="1">IF(I88&lt;&gt;0,IF('Freeway Calcs'!$C$3="DCM","",'Freeway Calcs'!R88),"-")</f>
        <v>--</v>
      </c>
    </row>
    <row r="89" spans="1:14" x14ac:dyDescent="0.35">
      <c r="A89" s="551" t="str">
        <f t="shared" si="6"/>
        <v>H</v>
      </c>
      <c r="B89" s="393">
        <f>'Input - Freeways'!B87</f>
        <v>83</v>
      </c>
      <c r="C89" s="393">
        <f>'Input - Freeways'!C87</f>
        <v>0</v>
      </c>
      <c r="D89" s="547"/>
      <c r="E89" s="697">
        <f t="shared" si="10"/>
        <v>0</v>
      </c>
      <c r="F89" s="380">
        <f>'Freeway Calcs'!K89</f>
        <v>0</v>
      </c>
      <c r="G89" s="267">
        <f>'Freeway Calcs'!L89</f>
        <v>0</v>
      </c>
      <c r="H89" s="396" t="str">
        <f>'Input - Freeways'!F87</f>
        <v/>
      </c>
      <c r="I89" s="688" t="str">
        <f ca="1">IF('Freeway Calcs'!$C$3="DCM",'Freeway Calcs'!N89,'Freeway Calcs'!P89)</f>
        <v>--</v>
      </c>
      <c r="J89" s="397" t="str">
        <f t="shared" si="7"/>
        <v>-</v>
      </c>
      <c r="K89" s="398" t="str">
        <f t="shared" si="8"/>
        <v>--</v>
      </c>
      <c r="L89" s="381" t="str">
        <f t="shared" ca="1" si="9"/>
        <v>--</v>
      </c>
      <c r="M89" s="264" t="str">
        <f ca="1">IF(I89&lt;&gt;0,IF('Freeway Calcs'!$C$3="DCM",'Freeway Calcs'!O89,'Freeway Calcs'!Q89),"-")</f>
        <v>--</v>
      </c>
      <c r="N89" s="264" t="str">
        <f ca="1">IF(I89&lt;&gt;0,IF('Freeway Calcs'!$C$3="DCM","",'Freeway Calcs'!R89),"-")</f>
        <v>--</v>
      </c>
    </row>
    <row r="90" spans="1:14" x14ac:dyDescent="0.35">
      <c r="A90" s="551" t="str">
        <f t="shared" ref="A90:A106" si="11">IF(C90=0,"H","")</f>
        <v>H</v>
      </c>
      <c r="B90" s="393">
        <f>'Input - Freeways'!B88</f>
        <v>84</v>
      </c>
      <c r="C90" s="393">
        <f>'Input - Freeways'!C88</f>
        <v>0</v>
      </c>
      <c r="D90" s="547"/>
      <c r="E90" s="702">
        <f t="shared" ref="E90:E106" si="12">C90</f>
        <v>0</v>
      </c>
      <c r="F90" s="380">
        <f>'Freeway Calcs'!K90</f>
        <v>0</v>
      </c>
      <c r="G90" s="267">
        <f>'Freeway Calcs'!L90</f>
        <v>0</v>
      </c>
      <c r="H90" s="396" t="str">
        <f>'Input - Freeways'!F88</f>
        <v/>
      </c>
      <c r="I90" s="701" t="str">
        <f ca="1">IF('Freeway Calcs'!$C$3="DCM",'Freeway Calcs'!N90,'Freeway Calcs'!P90)</f>
        <v>--</v>
      </c>
      <c r="J90" s="397" t="str">
        <f t="shared" ref="J90:J106" si="13">IFERROR(IF(H90="","-",I90-H90),"--")</f>
        <v>-</v>
      </c>
      <c r="K90" s="398" t="str">
        <f t="shared" ref="K90:K106" si="14">IFERROR(J90/H90,"--")</f>
        <v>--</v>
      </c>
      <c r="L90" s="381" t="str">
        <f t="shared" ref="L90:L106" ca="1" si="15">IFERROR(I90/H90,"--")</f>
        <v>--</v>
      </c>
      <c r="M90" s="264" t="str">
        <f ca="1">IF(I90&lt;&gt;0,IF('Freeway Calcs'!$C$3="DCM",'Freeway Calcs'!O90,'Freeway Calcs'!Q90),"-")</f>
        <v>--</v>
      </c>
      <c r="N90" s="264" t="str">
        <f ca="1">IF(I90&lt;&gt;0,IF('Freeway Calcs'!$C$3="DCM","",'Freeway Calcs'!R90),"-")</f>
        <v>--</v>
      </c>
    </row>
    <row r="91" spans="1:14" x14ac:dyDescent="0.35">
      <c r="A91" s="551" t="str">
        <f t="shared" si="11"/>
        <v>H</v>
      </c>
      <c r="B91" s="393">
        <f>'Input - Freeways'!B89</f>
        <v>85</v>
      </c>
      <c r="C91" s="393">
        <f>'Input - Freeways'!C89</f>
        <v>0</v>
      </c>
      <c r="D91" s="547"/>
      <c r="E91" s="702">
        <f t="shared" si="12"/>
        <v>0</v>
      </c>
      <c r="F91" s="380">
        <f>'Freeway Calcs'!K91</f>
        <v>0</v>
      </c>
      <c r="G91" s="267">
        <f>'Freeway Calcs'!L91</f>
        <v>0</v>
      </c>
      <c r="H91" s="396" t="str">
        <f>'Input - Freeways'!F89</f>
        <v/>
      </c>
      <c r="I91" s="701" t="str">
        <f ca="1">IF('Freeway Calcs'!$C$3="DCM",'Freeway Calcs'!N91,'Freeway Calcs'!P91)</f>
        <v>--</v>
      </c>
      <c r="J91" s="397" t="str">
        <f t="shared" si="13"/>
        <v>-</v>
      </c>
      <c r="K91" s="398" t="str">
        <f t="shared" si="14"/>
        <v>--</v>
      </c>
      <c r="L91" s="381" t="str">
        <f t="shared" ca="1" si="15"/>
        <v>--</v>
      </c>
      <c r="M91" s="264" t="str">
        <f ca="1">IF(I91&lt;&gt;0,IF('Freeway Calcs'!$C$3="DCM",'Freeway Calcs'!O91,'Freeway Calcs'!Q91),"-")</f>
        <v>--</v>
      </c>
      <c r="N91" s="264" t="str">
        <f ca="1">IF(I91&lt;&gt;0,IF('Freeway Calcs'!$C$3="DCM","",'Freeway Calcs'!R91),"-")</f>
        <v>--</v>
      </c>
    </row>
    <row r="92" spans="1:14" x14ac:dyDescent="0.35">
      <c r="A92" s="551" t="str">
        <f t="shared" si="11"/>
        <v>H</v>
      </c>
      <c r="B92" s="393">
        <f>'Input - Freeways'!B90</f>
        <v>86</v>
      </c>
      <c r="C92" s="393">
        <f>'Input - Freeways'!C90</f>
        <v>0</v>
      </c>
      <c r="D92" s="547"/>
      <c r="E92" s="702">
        <f t="shared" si="12"/>
        <v>0</v>
      </c>
      <c r="F92" s="380">
        <f>'Freeway Calcs'!K92</f>
        <v>0</v>
      </c>
      <c r="G92" s="267">
        <f>'Freeway Calcs'!L92</f>
        <v>0</v>
      </c>
      <c r="H92" s="396" t="str">
        <f>'Input - Freeways'!F90</f>
        <v/>
      </c>
      <c r="I92" s="701" t="str">
        <f ca="1">IF('Freeway Calcs'!$C$3="DCM",'Freeway Calcs'!N92,'Freeway Calcs'!P92)</f>
        <v>--</v>
      </c>
      <c r="J92" s="397" t="str">
        <f t="shared" si="13"/>
        <v>-</v>
      </c>
      <c r="K92" s="398" t="str">
        <f t="shared" si="14"/>
        <v>--</v>
      </c>
      <c r="L92" s="381" t="str">
        <f t="shared" ca="1" si="15"/>
        <v>--</v>
      </c>
      <c r="M92" s="264" t="str">
        <f ca="1">IF(I92&lt;&gt;0,IF('Freeway Calcs'!$C$3="DCM",'Freeway Calcs'!O92,'Freeway Calcs'!Q92),"-")</f>
        <v>--</v>
      </c>
      <c r="N92" s="264" t="str">
        <f ca="1">IF(I92&lt;&gt;0,IF('Freeway Calcs'!$C$3="DCM","",'Freeway Calcs'!R92),"-")</f>
        <v>--</v>
      </c>
    </row>
    <row r="93" spans="1:14" x14ac:dyDescent="0.35">
      <c r="A93" s="551" t="str">
        <f t="shared" si="11"/>
        <v>H</v>
      </c>
      <c r="B93" s="393">
        <f>'Input - Freeways'!B91</f>
        <v>87</v>
      </c>
      <c r="C93" s="393">
        <f>'Input - Freeways'!C91</f>
        <v>0</v>
      </c>
      <c r="D93" s="547"/>
      <c r="E93" s="702">
        <f t="shared" si="12"/>
        <v>0</v>
      </c>
      <c r="F93" s="380">
        <f>'Freeway Calcs'!K93</f>
        <v>0</v>
      </c>
      <c r="G93" s="267">
        <f>'Freeway Calcs'!L93</f>
        <v>0</v>
      </c>
      <c r="H93" s="396" t="str">
        <f>'Input - Freeways'!F91</f>
        <v/>
      </c>
      <c r="I93" s="701" t="str">
        <f ca="1">IF('Freeway Calcs'!$C$3="DCM",'Freeway Calcs'!N93,'Freeway Calcs'!P93)</f>
        <v>--</v>
      </c>
      <c r="J93" s="397" t="str">
        <f t="shared" si="13"/>
        <v>-</v>
      </c>
      <c r="K93" s="398" t="str">
        <f t="shared" si="14"/>
        <v>--</v>
      </c>
      <c r="L93" s="381" t="str">
        <f t="shared" ca="1" si="15"/>
        <v>--</v>
      </c>
      <c r="M93" s="264" t="str">
        <f ca="1">IF(I93&lt;&gt;0,IF('Freeway Calcs'!$C$3="DCM",'Freeway Calcs'!O93,'Freeway Calcs'!Q93),"-")</f>
        <v>--</v>
      </c>
      <c r="N93" s="264" t="str">
        <f ca="1">IF(I93&lt;&gt;0,IF('Freeway Calcs'!$C$3="DCM","",'Freeway Calcs'!R93),"-")</f>
        <v>--</v>
      </c>
    </row>
    <row r="94" spans="1:14" x14ac:dyDescent="0.35">
      <c r="A94" s="551" t="str">
        <f t="shared" si="11"/>
        <v>H</v>
      </c>
      <c r="B94" s="393">
        <f>'Input - Freeways'!B92</f>
        <v>88</v>
      </c>
      <c r="C94" s="393">
        <f>'Input - Freeways'!C92</f>
        <v>0</v>
      </c>
      <c r="D94" s="547"/>
      <c r="E94" s="702">
        <f t="shared" si="12"/>
        <v>0</v>
      </c>
      <c r="F94" s="380">
        <f>'Freeway Calcs'!K94</f>
        <v>0</v>
      </c>
      <c r="G94" s="267">
        <f>'Freeway Calcs'!L94</f>
        <v>0</v>
      </c>
      <c r="H94" s="396" t="str">
        <f>'Input - Freeways'!F92</f>
        <v/>
      </c>
      <c r="I94" s="701" t="str">
        <f ca="1">IF('Freeway Calcs'!$C$3="DCM",'Freeway Calcs'!N94,'Freeway Calcs'!P94)</f>
        <v>--</v>
      </c>
      <c r="J94" s="397" t="str">
        <f t="shared" si="13"/>
        <v>-</v>
      </c>
      <c r="K94" s="398" t="str">
        <f t="shared" si="14"/>
        <v>--</v>
      </c>
      <c r="L94" s="381" t="str">
        <f t="shared" ca="1" si="15"/>
        <v>--</v>
      </c>
      <c r="M94" s="264" t="str">
        <f ca="1">IF(I94&lt;&gt;0,IF('Freeway Calcs'!$C$3="DCM",'Freeway Calcs'!O94,'Freeway Calcs'!Q94),"-")</f>
        <v>--</v>
      </c>
      <c r="N94" s="264" t="str">
        <f ca="1">IF(I94&lt;&gt;0,IF('Freeway Calcs'!$C$3="DCM","",'Freeway Calcs'!R94),"-")</f>
        <v>--</v>
      </c>
    </row>
    <row r="95" spans="1:14" x14ac:dyDescent="0.35">
      <c r="A95" s="551" t="str">
        <f t="shared" si="11"/>
        <v>H</v>
      </c>
      <c r="B95" s="393">
        <f>'Input - Freeways'!B93</f>
        <v>89</v>
      </c>
      <c r="C95" s="393">
        <f>'Input - Freeways'!C93</f>
        <v>0</v>
      </c>
      <c r="D95" s="547"/>
      <c r="E95" s="702">
        <f t="shared" si="12"/>
        <v>0</v>
      </c>
      <c r="F95" s="380">
        <f>'Freeway Calcs'!K95</f>
        <v>0</v>
      </c>
      <c r="G95" s="267">
        <f>'Freeway Calcs'!L95</f>
        <v>0</v>
      </c>
      <c r="H95" s="396" t="str">
        <f>'Input - Freeways'!F93</f>
        <v/>
      </c>
      <c r="I95" s="701" t="str">
        <f ca="1">IF('Freeway Calcs'!$C$3="DCM",'Freeway Calcs'!N95,'Freeway Calcs'!P95)</f>
        <v>--</v>
      </c>
      <c r="J95" s="397" t="str">
        <f t="shared" si="13"/>
        <v>-</v>
      </c>
      <c r="K95" s="398" t="str">
        <f t="shared" si="14"/>
        <v>--</v>
      </c>
      <c r="L95" s="381" t="str">
        <f t="shared" ca="1" si="15"/>
        <v>--</v>
      </c>
      <c r="M95" s="264" t="str">
        <f ca="1">IF(I95&lt;&gt;0,IF('Freeway Calcs'!$C$3="DCM",'Freeway Calcs'!O95,'Freeway Calcs'!Q95),"-")</f>
        <v>--</v>
      </c>
      <c r="N95" s="264" t="str">
        <f ca="1">IF(I95&lt;&gt;0,IF('Freeway Calcs'!$C$3="DCM","",'Freeway Calcs'!R95),"-")</f>
        <v>--</v>
      </c>
    </row>
    <row r="96" spans="1:14" x14ac:dyDescent="0.35">
      <c r="A96" s="551" t="str">
        <f t="shared" si="11"/>
        <v>H</v>
      </c>
      <c r="B96" s="393">
        <f>'Input - Freeways'!B94</f>
        <v>90</v>
      </c>
      <c r="C96" s="393">
        <f>'Input - Freeways'!C94</f>
        <v>0</v>
      </c>
      <c r="D96" s="547"/>
      <c r="E96" s="702">
        <f t="shared" si="12"/>
        <v>0</v>
      </c>
      <c r="F96" s="380">
        <f>'Freeway Calcs'!K96</f>
        <v>0</v>
      </c>
      <c r="G96" s="267">
        <f>'Freeway Calcs'!L96</f>
        <v>0</v>
      </c>
      <c r="H96" s="396" t="str">
        <f>'Input - Freeways'!F94</f>
        <v/>
      </c>
      <c r="I96" s="701" t="str">
        <f ca="1">IF('Freeway Calcs'!$C$3="DCM",'Freeway Calcs'!N96,'Freeway Calcs'!P96)</f>
        <v>--</v>
      </c>
      <c r="J96" s="397" t="str">
        <f t="shared" si="13"/>
        <v>-</v>
      </c>
      <c r="K96" s="398" t="str">
        <f t="shared" si="14"/>
        <v>--</v>
      </c>
      <c r="L96" s="381" t="str">
        <f t="shared" ca="1" si="15"/>
        <v>--</v>
      </c>
      <c r="M96" s="264" t="str">
        <f ca="1">IF(I96&lt;&gt;0,IF('Freeway Calcs'!$C$3="DCM",'Freeway Calcs'!O96,'Freeway Calcs'!Q96),"-")</f>
        <v>--</v>
      </c>
      <c r="N96" s="264" t="str">
        <f ca="1">IF(I96&lt;&gt;0,IF('Freeway Calcs'!$C$3="DCM","",'Freeway Calcs'!R96),"-")</f>
        <v>--</v>
      </c>
    </row>
    <row r="97" spans="1:14" x14ac:dyDescent="0.35">
      <c r="A97" s="551" t="str">
        <f t="shared" si="11"/>
        <v>H</v>
      </c>
      <c r="B97" s="393">
        <f>'Input - Freeways'!B95</f>
        <v>91</v>
      </c>
      <c r="C97" s="393">
        <f>'Input - Freeways'!C95</f>
        <v>0</v>
      </c>
      <c r="D97" s="547"/>
      <c r="E97" s="702">
        <f t="shared" si="12"/>
        <v>0</v>
      </c>
      <c r="F97" s="380">
        <f>'Freeway Calcs'!K97</f>
        <v>0</v>
      </c>
      <c r="G97" s="267">
        <f>'Freeway Calcs'!L97</f>
        <v>0</v>
      </c>
      <c r="H97" s="396" t="str">
        <f>'Input - Freeways'!F95</f>
        <v/>
      </c>
      <c r="I97" s="701" t="str">
        <f ca="1">IF('Freeway Calcs'!$C$3="DCM",'Freeway Calcs'!N97,'Freeway Calcs'!P97)</f>
        <v>--</v>
      </c>
      <c r="J97" s="397" t="str">
        <f t="shared" si="13"/>
        <v>-</v>
      </c>
      <c r="K97" s="398" t="str">
        <f t="shared" si="14"/>
        <v>--</v>
      </c>
      <c r="L97" s="381" t="str">
        <f t="shared" ca="1" si="15"/>
        <v>--</v>
      </c>
      <c r="M97" s="264" t="str">
        <f ca="1">IF(I97&lt;&gt;0,IF('Freeway Calcs'!$C$3="DCM",'Freeway Calcs'!O97,'Freeway Calcs'!Q97),"-")</f>
        <v>--</v>
      </c>
      <c r="N97" s="264" t="str">
        <f ca="1">IF(I97&lt;&gt;0,IF('Freeway Calcs'!$C$3="DCM","",'Freeway Calcs'!R97),"-")</f>
        <v>--</v>
      </c>
    </row>
    <row r="98" spans="1:14" x14ac:dyDescent="0.35">
      <c r="A98" s="551" t="str">
        <f t="shared" si="11"/>
        <v>H</v>
      </c>
      <c r="B98" s="393">
        <f>'Input - Freeways'!B96</f>
        <v>92</v>
      </c>
      <c r="C98" s="393">
        <f>'Input - Freeways'!C96</f>
        <v>0</v>
      </c>
      <c r="D98" s="547"/>
      <c r="E98" s="702">
        <f t="shared" si="12"/>
        <v>0</v>
      </c>
      <c r="F98" s="380">
        <f>'Freeway Calcs'!K98</f>
        <v>0</v>
      </c>
      <c r="G98" s="267">
        <f>'Freeway Calcs'!L98</f>
        <v>0</v>
      </c>
      <c r="H98" s="396" t="str">
        <f>'Input - Freeways'!F96</f>
        <v/>
      </c>
      <c r="I98" s="701" t="str">
        <f ca="1">IF('Freeway Calcs'!$C$3="DCM",'Freeway Calcs'!N98,'Freeway Calcs'!P98)</f>
        <v>--</v>
      </c>
      <c r="J98" s="397" t="str">
        <f t="shared" si="13"/>
        <v>-</v>
      </c>
      <c r="K98" s="398" t="str">
        <f t="shared" si="14"/>
        <v>--</v>
      </c>
      <c r="L98" s="381" t="str">
        <f t="shared" ca="1" si="15"/>
        <v>--</v>
      </c>
      <c r="M98" s="264" t="str">
        <f ca="1">IF(I98&lt;&gt;0,IF('Freeway Calcs'!$C$3="DCM",'Freeway Calcs'!O98,'Freeway Calcs'!Q98),"-")</f>
        <v>--</v>
      </c>
      <c r="N98" s="264" t="str">
        <f ca="1">IF(I98&lt;&gt;0,IF('Freeway Calcs'!$C$3="DCM","",'Freeway Calcs'!R98),"-")</f>
        <v>--</v>
      </c>
    </row>
    <row r="99" spans="1:14" x14ac:dyDescent="0.35">
      <c r="A99" s="551" t="str">
        <f t="shared" si="11"/>
        <v>H</v>
      </c>
      <c r="B99" s="393">
        <f>'Input - Freeways'!B97</f>
        <v>93</v>
      </c>
      <c r="C99" s="393">
        <f>'Input - Freeways'!C97</f>
        <v>0</v>
      </c>
      <c r="D99" s="547"/>
      <c r="E99" s="702">
        <f t="shared" si="12"/>
        <v>0</v>
      </c>
      <c r="F99" s="380">
        <f>'Freeway Calcs'!K99</f>
        <v>0</v>
      </c>
      <c r="G99" s="267">
        <f>'Freeway Calcs'!L99</f>
        <v>0</v>
      </c>
      <c r="H99" s="396" t="str">
        <f>'Input - Freeways'!F97</f>
        <v/>
      </c>
      <c r="I99" s="701" t="str">
        <f ca="1">IF('Freeway Calcs'!$C$3="DCM",'Freeway Calcs'!N99,'Freeway Calcs'!P99)</f>
        <v>--</v>
      </c>
      <c r="J99" s="397" t="str">
        <f t="shared" si="13"/>
        <v>-</v>
      </c>
      <c r="K99" s="398" t="str">
        <f t="shared" si="14"/>
        <v>--</v>
      </c>
      <c r="L99" s="381" t="str">
        <f t="shared" ca="1" si="15"/>
        <v>--</v>
      </c>
      <c r="M99" s="264" t="str">
        <f ca="1">IF(I99&lt;&gt;0,IF('Freeway Calcs'!$C$3="DCM",'Freeway Calcs'!O99,'Freeway Calcs'!Q99),"-")</f>
        <v>--</v>
      </c>
      <c r="N99" s="264" t="str">
        <f ca="1">IF(I99&lt;&gt;0,IF('Freeway Calcs'!$C$3="DCM","",'Freeway Calcs'!R99),"-")</f>
        <v>--</v>
      </c>
    </row>
    <row r="100" spans="1:14" x14ac:dyDescent="0.35">
      <c r="A100" s="551" t="str">
        <f t="shared" si="11"/>
        <v>H</v>
      </c>
      <c r="B100" s="393">
        <f>'Input - Freeways'!B98</f>
        <v>94</v>
      </c>
      <c r="C100" s="393">
        <f>'Input - Freeways'!C98</f>
        <v>0</v>
      </c>
      <c r="D100" s="547"/>
      <c r="E100" s="702">
        <f t="shared" si="12"/>
        <v>0</v>
      </c>
      <c r="F100" s="380">
        <f>'Freeway Calcs'!K100</f>
        <v>0</v>
      </c>
      <c r="G100" s="267">
        <f>'Freeway Calcs'!L100</f>
        <v>0</v>
      </c>
      <c r="H100" s="396" t="str">
        <f>'Input - Freeways'!F98</f>
        <v/>
      </c>
      <c r="I100" s="701" t="str">
        <f ca="1">IF('Freeway Calcs'!$C$3="DCM",'Freeway Calcs'!N100,'Freeway Calcs'!P100)</f>
        <v>--</v>
      </c>
      <c r="J100" s="397" t="str">
        <f t="shared" si="13"/>
        <v>-</v>
      </c>
      <c r="K100" s="398" t="str">
        <f t="shared" si="14"/>
        <v>--</v>
      </c>
      <c r="L100" s="381" t="str">
        <f t="shared" ca="1" si="15"/>
        <v>--</v>
      </c>
      <c r="M100" s="264" t="str">
        <f ca="1">IF(I100&lt;&gt;0,IF('Freeway Calcs'!$C$3="DCM",'Freeway Calcs'!O100,'Freeway Calcs'!Q100),"-")</f>
        <v>--</v>
      </c>
      <c r="N100" s="264" t="str">
        <f ca="1">IF(I100&lt;&gt;0,IF('Freeway Calcs'!$C$3="DCM","",'Freeway Calcs'!R100),"-")</f>
        <v>--</v>
      </c>
    </row>
    <row r="101" spans="1:14" x14ac:dyDescent="0.35">
      <c r="A101" s="551" t="str">
        <f t="shared" si="11"/>
        <v>H</v>
      </c>
      <c r="B101" s="393">
        <f>'Input - Freeways'!B99</f>
        <v>95</v>
      </c>
      <c r="C101" s="393">
        <f>'Input - Freeways'!C99</f>
        <v>0</v>
      </c>
      <c r="D101" s="547"/>
      <c r="E101" s="702">
        <f t="shared" si="12"/>
        <v>0</v>
      </c>
      <c r="F101" s="380">
        <f>'Freeway Calcs'!K101</f>
        <v>0</v>
      </c>
      <c r="G101" s="267">
        <f>'Freeway Calcs'!L101</f>
        <v>0</v>
      </c>
      <c r="H101" s="396" t="str">
        <f>'Input - Freeways'!F99</f>
        <v/>
      </c>
      <c r="I101" s="701" t="str">
        <f ca="1">IF('Freeway Calcs'!$C$3="DCM",'Freeway Calcs'!N101,'Freeway Calcs'!P101)</f>
        <v>--</v>
      </c>
      <c r="J101" s="397" t="str">
        <f t="shared" si="13"/>
        <v>-</v>
      </c>
      <c r="K101" s="398" t="str">
        <f t="shared" si="14"/>
        <v>--</v>
      </c>
      <c r="L101" s="381" t="str">
        <f t="shared" ca="1" si="15"/>
        <v>--</v>
      </c>
      <c r="M101" s="264" t="str">
        <f ca="1">IF(I101&lt;&gt;0,IF('Freeway Calcs'!$C$3="DCM",'Freeway Calcs'!O101,'Freeway Calcs'!Q101),"-")</f>
        <v>--</v>
      </c>
      <c r="N101" s="264" t="str">
        <f ca="1">IF(I101&lt;&gt;0,IF('Freeway Calcs'!$C$3="DCM","",'Freeway Calcs'!R101),"-")</f>
        <v>--</v>
      </c>
    </row>
    <row r="102" spans="1:14" x14ac:dyDescent="0.35">
      <c r="A102" s="551" t="str">
        <f t="shared" si="11"/>
        <v>H</v>
      </c>
      <c r="B102" s="393">
        <f>'Input - Freeways'!B100</f>
        <v>96</v>
      </c>
      <c r="C102" s="393">
        <f>'Input - Freeways'!C100</f>
        <v>0</v>
      </c>
      <c r="D102" s="547"/>
      <c r="E102" s="702">
        <f t="shared" si="12"/>
        <v>0</v>
      </c>
      <c r="F102" s="380">
        <f>'Freeway Calcs'!K102</f>
        <v>0</v>
      </c>
      <c r="G102" s="267">
        <f>'Freeway Calcs'!L102</f>
        <v>0</v>
      </c>
      <c r="H102" s="396" t="str">
        <f>'Input - Freeways'!F100</f>
        <v/>
      </c>
      <c r="I102" s="701" t="str">
        <f ca="1">IF('Freeway Calcs'!$C$3="DCM",'Freeway Calcs'!N102,'Freeway Calcs'!P102)</f>
        <v>--</v>
      </c>
      <c r="J102" s="397" t="str">
        <f t="shared" si="13"/>
        <v>-</v>
      </c>
      <c r="K102" s="398" t="str">
        <f t="shared" si="14"/>
        <v>--</v>
      </c>
      <c r="L102" s="381" t="str">
        <f t="shared" ca="1" si="15"/>
        <v>--</v>
      </c>
      <c r="M102" s="264" t="str">
        <f ca="1">IF(I102&lt;&gt;0,IF('Freeway Calcs'!$C$3="DCM",'Freeway Calcs'!O102,'Freeway Calcs'!Q102),"-")</f>
        <v>--</v>
      </c>
      <c r="N102" s="264" t="str">
        <f ca="1">IF(I102&lt;&gt;0,IF('Freeway Calcs'!$C$3="DCM","",'Freeway Calcs'!R102),"-")</f>
        <v>--</v>
      </c>
    </row>
    <row r="103" spans="1:14" x14ac:dyDescent="0.35">
      <c r="A103" s="551" t="str">
        <f t="shared" si="11"/>
        <v>H</v>
      </c>
      <c r="B103" s="393">
        <f>'Input - Freeways'!B101</f>
        <v>97</v>
      </c>
      <c r="C103" s="393">
        <f>'Input - Freeways'!C101</f>
        <v>0</v>
      </c>
      <c r="D103" s="547"/>
      <c r="E103" s="702">
        <f t="shared" si="12"/>
        <v>0</v>
      </c>
      <c r="F103" s="380">
        <f>'Freeway Calcs'!K103</f>
        <v>0</v>
      </c>
      <c r="G103" s="267">
        <f>'Freeway Calcs'!L103</f>
        <v>0</v>
      </c>
      <c r="H103" s="396" t="str">
        <f>'Input - Freeways'!F101</f>
        <v/>
      </c>
      <c r="I103" s="701" t="str">
        <f ca="1">IF('Freeway Calcs'!$C$3="DCM",'Freeway Calcs'!N103,'Freeway Calcs'!P103)</f>
        <v>--</v>
      </c>
      <c r="J103" s="397" t="str">
        <f t="shared" si="13"/>
        <v>-</v>
      </c>
      <c r="K103" s="398" t="str">
        <f t="shared" si="14"/>
        <v>--</v>
      </c>
      <c r="L103" s="381" t="str">
        <f t="shared" ca="1" si="15"/>
        <v>--</v>
      </c>
      <c r="M103" s="264" t="str">
        <f ca="1">IF(I103&lt;&gt;0,IF('Freeway Calcs'!$C$3="DCM",'Freeway Calcs'!O103,'Freeway Calcs'!Q103),"-")</f>
        <v>--</v>
      </c>
      <c r="N103" s="264" t="str">
        <f ca="1">IF(I103&lt;&gt;0,IF('Freeway Calcs'!$C$3="DCM","",'Freeway Calcs'!R103),"-")</f>
        <v>--</v>
      </c>
    </row>
    <row r="104" spans="1:14" x14ac:dyDescent="0.35">
      <c r="A104" s="551" t="str">
        <f t="shared" si="11"/>
        <v>H</v>
      </c>
      <c r="B104" s="393">
        <f>'Input - Freeways'!B102</f>
        <v>98</v>
      </c>
      <c r="C104" s="393">
        <f>'Input - Freeways'!C102</f>
        <v>0</v>
      </c>
      <c r="D104" s="547"/>
      <c r="E104" s="702">
        <f t="shared" si="12"/>
        <v>0</v>
      </c>
      <c r="F104" s="380">
        <f>'Freeway Calcs'!K104</f>
        <v>0</v>
      </c>
      <c r="G104" s="267">
        <f>'Freeway Calcs'!L104</f>
        <v>0</v>
      </c>
      <c r="H104" s="396" t="str">
        <f>'Input - Freeways'!F102</f>
        <v/>
      </c>
      <c r="I104" s="701" t="str">
        <f ca="1">IF('Freeway Calcs'!$C$3="DCM",'Freeway Calcs'!N104,'Freeway Calcs'!P104)</f>
        <v>--</v>
      </c>
      <c r="J104" s="397" t="str">
        <f t="shared" si="13"/>
        <v>-</v>
      </c>
      <c r="K104" s="398" t="str">
        <f t="shared" si="14"/>
        <v>--</v>
      </c>
      <c r="L104" s="381" t="str">
        <f t="shared" ca="1" si="15"/>
        <v>--</v>
      </c>
      <c r="M104" s="264" t="str">
        <f ca="1">IF(I104&lt;&gt;0,IF('Freeway Calcs'!$C$3="DCM",'Freeway Calcs'!O104,'Freeway Calcs'!Q104),"-")</f>
        <v>--</v>
      </c>
      <c r="N104" s="264" t="str">
        <f ca="1">IF(I104&lt;&gt;0,IF('Freeway Calcs'!$C$3="DCM","",'Freeway Calcs'!R104),"-")</f>
        <v>--</v>
      </c>
    </row>
    <row r="105" spans="1:14" x14ac:dyDescent="0.35">
      <c r="A105" s="551" t="str">
        <f t="shared" si="11"/>
        <v>H</v>
      </c>
      <c r="B105" s="393">
        <f>'Input - Freeways'!B103</f>
        <v>99</v>
      </c>
      <c r="C105" s="393">
        <f>'Input - Freeways'!C103</f>
        <v>0</v>
      </c>
      <c r="D105" s="547"/>
      <c r="E105" s="702">
        <f t="shared" si="12"/>
        <v>0</v>
      </c>
      <c r="F105" s="380">
        <f>'Freeway Calcs'!K105</f>
        <v>0</v>
      </c>
      <c r="G105" s="267">
        <f>'Freeway Calcs'!L105</f>
        <v>0</v>
      </c>
      <c r="H105" s="396" t="str">
        <f>'Input - Freeways'!F103</f>
        <v/>
      </c>
      <c r="I105" s="701" t="str">
        <f ca="1">IF('Freeway Calcs'!$C$3="DCM",'Freeway Calcs'!N105,'Freeway Calcs'!P105)</f>
        <v>--</v>
      </c>
      <c r="J105" s="397" t="str">
        <f t="shared" si="13"/>
        <v>-</v>
      </c>
      <c r="K105" s="398" t="str">
        <f t="shared" si="14"/>
        <v>--</v>
      </c>
      <c r="L105" s="381" t="str">
        <f t="shared" ca="1" si="15"/>
        <v>--</v>
      </c>
      <c r="M105" s="264" t="str">
        <f ca="1">IF(I105&lt;&gt;0,IF('Freeway Calcs'!$C$3="DCM",'Freeway Calcs'!O105,'Freeway Calcs'!Q105),"-")</f>
        <v>--</v>
      </c>
      <c r="N105" s="264" t="str">
        <f ca="1">IF(I105&lt;&gt;0,IF('Freeway Calcs'!$C$3="DCM","",'Freeway Calcs'!R105),"-")</f>
        <v>--</v>
      </c>
    </row>
    <row r="106" spans="1:14" x14ac:dyDescent="0.35">
      <c r="A106" s="551" t="str">
        <f t="shared" si="11"/>
        <v>H</v>
      </c>
      <c r="B106" s="644">
        <f>'Input - Freeways'!B104</f>
        <v>100</v>
      </c>
      <c r="C106" s="644">
        <f>'Input - Freeways'!C104</f>
        <v>0</v>
      </c>
      <c r="D106" s="547"/>
      <c r="E106" s="768">
        <f t="shared" si="12"/>
        <v>0</v>
      </c>
      <c r="F106" s="380">
        <f>'Freeway Calcs'!K106</f>
        <v>0</v>
      </c>
      <c r="G106" s="267">
        <f>'Freeway Calcs'!L106</f>
        <v>0</v>
      </c>
      <c r="H106" s="396" t="str">
        <f>'Input - Freeways'!F104</f>
        <v/>
      </c>
      <c r="I106" s="701" t="str">
        <f ca="1">IF('Freeway Calcs'!$C$3="DCM",'Freeway Calcs'!N106,'Freeway Calcs'!P106)</f>
        <v>--</v>
      </c>
      <c r="J106" s="397" t="str">
        <f t="shared" si="13"/>
        <v>-</v>
      </c>
      <c r="K106" s="398" t="str">
        <f t="shared" si="14"/>
        <v>--</v>
      </c>
      <c r="L106" s="381" t="str">
        <f t="shared" ca="1" si="15"/>
        <v>--</v>
      </c>
      <c r="M106" s="264" t="str">
        <f ca="1">IF(I106&lt;&gt;0,IF('Freeway Calcs'!$C$3="DCM",'Freeway Calcs'!O106,'Freeway Calcs'!Q106),"-")</f>
        <v>--</v>
      </c>
      <c r="N106" s="264" t="str">
        <f ca="1">IF(I106&lt;&gt;0,IF('Freeway Calcs'!$C$3="DCM","",'Freeway Calcs'!R106),"-")</f>
        <v>--</v>
      </c>
    </row>
  </sheetData>
  <mergeCells count="1">
    <mergeCell ref="E7:E23"/>
  </mergeCells>
  <conditionalFormatting sqref="L7:L89">
    <cfRule type="expression" dxfId="16" priority="27">
      <formula>L7="-"</formula>
    </cfRule>
    <cfRule type="expression" dxfId="15" priority="28">
      <formula>AND(L7&lt;0.9,L7&lt;&gt;"-")</formula>
    </cfRule>
    <cfRule type="expression" dxfId="14" priority="29">
      <formula>AND(L7&gt;1.1,L7&lt;&gt;"-")</formula>
    </cfRule>
  </conditionalFormatting>
  <conditionalFormatting sqref="M7:M8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L89">
    <cfRule type="expression" dxfId="13" priority="1489">
      <formula>IF(#REF!=0,TRUE,FALSE)</formula>
    </cfRule>
    <cfRule type="expression" dxfId="12" priority="1490">
      <formula>IF(#REF!=1,TRUE,FALSE)</formula>
    </cfRule>
  </conditionalFormatting>
  <conditionalFormatting sqref="L90:L104">
    <cfRule type="expression" dxfId="11" priority="8">
      <formula>L90="-"</formula>
    </cfRule>
    <cfRule type="expression" dxfId="10" priority="9">
      <formula>AND(L90&lt;0.9,L90&lt;&gt;"-")</formula>
    </cfRule>
    <cfRule type="expression" dxfId="9" priority="10">
      <formula>AND(L90&gt;1.1,L90&lt;&gt;"-")</formula>
    </cfRule>
  </conditionalFormatting>
  <conditionalFormatting sqref="M90:M104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90:L104">
    <cfRule type="expression" dxfId="8" priority="11">
      <formula>IF(#REF!=0,TRUE,FALSE)</formula>
    </cfRule>
    <cfRule type="expression" dxfId="7" priority="12">
      <formula>IF(#REF!=1,TRUE,FALSE)</formula>
    </cfRule>
  </conditionalFormatting>
  <conditionalFormatting sqref="L105:L106">
    <cfRule type="expression" dxfId="6" priority="2">
      <formula>L105="-"</formula>
    </cfRule>
    <cfRule type="expression" dxfId="5" priority="3">
      <formula>AND(L105&lt;0.9,L105&lt;&gt;"-")</formula>
    </cfRule>
    <cfRule type="expression" dxfId="4" priority="4">
      <formula>AND(L105&gt;1.1,L105&lt;&gt;"-")</formula>
    </cfRule>
  </conditionalFormatting>
  <conditionalFormatting sqref="M105:M10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05:L106">
    <cfRule type="expression" dxfId="3" priority="5">
      <formula>IF(#REF!=0,TRUE,FALSE)</formula>
    </cfRule>
    <cfRule type="expression" dxfId="2" priority="6">
      <formula>IF(#REF!=1,TRUE,FALSE)</formula>
    </cfRule>
  </conditionalFormatting>
  <pageMargins left="0.7" right="0.7" top="0.75" bottom="0.75" header="0.3" footer="0.3"/>
  <pageSetup scale="79" orientation="landscape" r:id="rId1"/>
  <rowBreaks count="1" manualBreakCount="1">
    <brk id="33" min="4" max="14" man="1"/>
  </rowBreaks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AF712-185E-47EF-AE20-C694A8F3480B}">
  <sheetPr codeName="Sheet51">
    <tabColor theme="3" tint="0.59999389629810485"/>
  </sheetPr>
  <dimension ref="A1:F56"/>
  <sheetViews>
    <sheetView zoomScale="70" zoomScaleNormal="70" workbookViewId="0"/>
  </sheetViews>
  <sheetFormatPr defaultRowHeight="14.5" x14ac:dyDescent="0.35"/>
  <cols>
    <col min="1" max="1" width="8" customWidth="1"/>
    <col min="2" max="2" width="8.7265625" style="547"/>
    <col min="4" max="4" width="37.54296875" bestFit="1" customWidth="1"/>
    <col min="5" max="6" width="21.36328125" customWidth="1"/>
  </cols>
  <sheetData>
    <row r="1" spans="1:6" x14ac:dyDescent="0.35">
      <c r="A1" s="252" t="s">
        <v>240</v>
      </c>
      <c r="B1" s="551"/>
      <c r="C1" s="252"/>
      <c r="D1" s="252"/>
      <c r="E1" s="252"/>
      <c r="F1" s="252"/>
    </row>
    <row r="2" spans="1:6" ht="24.75" customHeight="1" x14ac:dyDescent="0.35">
      <c r="A2" s="252"/>
      <c r="B2" s="955" t="s">
        <v>37</v>
      </c>
      <c r="C2" s="955"/>
    </row>
    <row r="3" spans="1:6" ht="37.5" customHeight="1" x14ac:dyDescent="0.35">
      <c r="A3" s="252"/>
      <c r="B3" s="954" t="str">
        <f>HOME!D11</f>
        <v>3600-7200</v>
      </c>
      <c r="C3" s="954"/>
    </row>
    <row r="4" spans="1:6" x14ac:dyDescent="0.35">
      <c r="A4" s="252"/>
    </row>
    <row r="5" spans="1:6" ht="18.5" x14ac:dyDescent="0.35">
      <c r="A5" s="252"/>
      <c r="B5" s="132"/>
      <c r="C5" s="132"/>
      <c r="D5" s="416"/>
      <c r="E5" s="920" t="s">
        <v>184</v>
      </c>
      <c r="F5" s="921"/>
    </row>
    <row r="6" spans="1:6" x14ac:dyDescent="0.35">
      <c r="A6" s="252"/>
      <c r="B6" s="143" t="s">
        <v>140</v>
      </c>
      <c r="C6" s="143" t="s">
        <v>281</v>
      </c>
      <c r="D6" s="418" t="s">
        <v>340</v>
      </c>
      <c r="E6" s="415" t="s">
        <v>338</v>
      </c>
      <c r="F6" s="415" t="s">
        <v>339</v>
      </c>
    </row>
    <row r="7" spans="1:6" x14ac:dyDescent="0.35">
      <c r="A7" s="252" t="str">
        <f>IF(C7=0, "H","")</f>
        <v/>
      </c>
      <c r="B7" s="696">
        <f>'Input - Queue Counters'!B5</f>
        <v>1</v>
      </c>
      <c r="C7" s="443">
        <f>'Input - Queue Counters'!C5</f>
        <v>1</v>
      </c>
      <c r="D7" s="648" t="str">
        <f>'Input - Queue Counters'!D5</f>
        <v>Queue Counter Name 1</v>
      </c>
      <c r="E7" s="150" t="str">
        <f>IFERROR(AVERAGEIFS('VISSIM Queue Counter Outputs'!$D:$D, 'VISSIM Queue Counter Outputs'!$A:$A, "AVG", 'VISSIM Queue Counter Outputs'!$B:$B, $B$3, 'VISSIM Queue Counter Outputs'!$C:$C, $B7),"")</f>
        <v/>
      </c>
      <c r="F7" s="150" t="str">
        <f>IFERROR(AVERAGEIFS('VISSIM Queue Counter Outputs'!$E:$E, 'VISSIM Queue Counter Outputs'!$A:$A, "AVG", 'VISSIM Queue Counter Outputs'!$B:$B, $B$3, 'VISSIM Queue Counter Outputs'!$C:$C, $B7),"")</f>
        <v/>
      </c>
    </row>
    <row r="8" spans="1:6" x14ac:dyDescent="0.35">
      <c r="A8" s="551" t="str">
        <f t="shared" ref="A8:A25" si="0">IF(C8=0, "H","")</f>
        <v/>
      </c>
      <c r="B8" s="696">
        <f>'Input - Queue Counters'!B6</f>
        <v>2</v>
      </c>
      <c r="C8" s="642">
        <f>'Input - Queue Counters'!C6</f>
        <v>2</v>
      </c>
      <c r="D8" s="648" t="str">
        <f>'Input - Queue Counters'!D6</f>
        <v>Queue Counter Name 2</v>
      </c>
      <c r="E8" s="150" t="str">
        <f>IFERROR(AVERAGEIFS('VISSIM Queue Counter Outputs'!$D:$D, 'VISSIM Queue Counter Outputs'!$A:$A, "AVG", 'VISSIM Queue Counter Outputs'!$B:$B, $B$3, 'VISSIM Queue Counter Outputs'!$C:$C, $B8),"")</f>
        <v/>
      </c>
      <c r="F8" s="150" t="str">
        <f>IFERROR(AVERAGEIFS('VISSIM Queue Counter Outputs'!$E:$E, 'VISSIM Queue Counter Outputs'!$A:$A, "AVG", 'VISSIM Queue Counter Outputs'!$B:$B, $B$3, 'VISSIM Queue Counter Outputs'!$C:$C, $B8),"")</f>
        <v/>
      </c>
    </row>
    <row r="9" spans="1:6" x14ac:dyDescent="0.35">
      <c r="A9" s="551" t="str">
        <f t="shared" si="0"/>
        <v/>
      </c>
      <c r="B9" s="696">
        <f>'Input - Queue Counters'!B7</f>
        <v>3</v>
      </c>
      <c r="C9" s="642">
        <f>'Input - Queue Counters'!C7</f>
        <v>3</v>
      </c>
      <c r="D9" s="648" t="str">
        <f>'Input - Queue Counters'!D7</f>
        <v>Queue Counter Name 3</v>
      </c>
      <c r="E9" s="150" t="str">
        <f>IFERROR(AVERAGEIFS('VISSIM Queue Counter Outputs'!$D:$D, 'VISSIM Queue Counter Outputs'!$A:$A, "AVG", 'VISSIM Queue Counter Outputs'!$B:$B, $B$3, 'VISSIM Queue Counter Outputs'!$C:$C, $B9),"")</f>
        <v/>
      </c>
      <c r="F9" s="150" t="str">
        <f>IFERROR(AVERAGEIFS('VISSIM Queue Counter Outputs'!$E:$E, 'VISSIM Queue Counter Outputs'!$A:$A, "AVG", 'VISSIM Queue Counter Outputs'!$B:$B, $B$3, 'VISSIM Queue Counter Outputs'!$C:$C, $B9),"")</f>
        <v/>
      </c>
    </row>
    <row r="10" spans="1:6" x14ac:dyDescent="0.35">
      <c r="A10" s="551" t="str">
        <f t="shared" si="0"/>
        <v>H</v>
      </c>
      <c r="B10" s="696">
        <f>'Input - Queue Counters'!B8</f>
        <v>4</v>
      </c>
      <c r="C10" s="642">
        <f>'Input - Queue Counters'!C8</f>
        <v>0</v>
      </c>
      <c r="D10" s="648">
        <f>'Input - Queue Counters'!D8</f>
        <v>0</v>
      </c>
      <c r="E10" s="150" t="str">
        <f>IFERROR(AVERAGEIFS('VISSIM Queue Counter Outputs'!$D:$D, 'VISSIM Queue Counter Outputs'!$A:$A, "AVG", 'VISSIM Queue Counter Outputs'!$B:$B, $B$3, 'VISSIM Queue Counter Outputs'!$C:$C, $B10),"")</f>
        <v/>
      </c>
      <c r="F10" s="150" t="str">
        <f>IFERROR(AVERAGEIFS('VISSIM Queue Counter Outputs'!$E:$E, 'VISSIM Queue Counter Outputs'!$A:$A, "AVG", 'VISSIM Queue Counter Outputs'!$B:$B, $B$3, 'VISSIM Queue Counter Outputs'!$C:$C, $B10),"")</f>
        <v/>
      </c>
    </row>
    <row r="11" spans="1:6" x14ac:dyDescent="0.35">
      <c r="A11" s="551" t="str">
        <f t="shared" si="0"/>
        <v>H</v>
      </c>
      <c r="B11" s="696">
        <f>'Input - Queue Counters'!B9</f>
        <v>5</v>
      </c>
      <c r="C11" s="642">
        <f>'Input - Queue Counters'!C9</f>
        <v>0</v>
      </c>
      <c r="D11" s="648">
        <f>'Input - Queue Counters'!D9</f>
        <v>0</v>
      </c>
      <c r="E11" s="150" t="str">
        <f>IFERROR(AVERAGEIFS('VISSIM Queue Counter Outputs'!$D:$D, 'VISSIM Queue Counter Outputs'!$A:$A, "AVG", 'VISSIM Queue Counter Outputs'!$B:$B, $B$3, 'VISSIM Queue Counter Outputs'!$C:$C, $B11),"")</f>
        <v/>
      </c>
      <c r="F11" s="150" t="str">
        <f>IFERROR(AVERAGEIFS('VISSIM Queue Counter Outputs'!$E:$E, 'VISSIM Queue Counter Outputs'!$A:$A, "AVG", 'VISSIM Queue Counter Outputs'!$B:$B, $B$3, 'VISSIM Queue Counter Outputs'!$C:$C, $B11),"")</f>
        <v/>
      </c>
    </row>
    <row r="12" spans="1:6" x14ac:dyDescent="0.35">
      <c r="A12" s="551" t="str">
        <f t="shared" si="0"/>
        <v>H</v>
      </c>
      <c r="B12" s="696">
        <f>'Input - Queue Counters'!B10</f>
        <v>6</v>
      </c>
      <c r="C12" s="642">
        <f>'Input - Queue Counters'!C10</f>
        <v>0</v>
      </c>
      <c r="D12" s="648">
        <f>'Input - Queue Counters'!D10</f>
        <v>0</v>
      </c>
      <c r="E12" s="150" t="str">
        <f>IFERROR(AVERAGEIFS('VISSIM Queue Counter Outputs'!$D:$D, 'VISSIM Queue Counter Outputs'!$A:$A, "AVG", 'VISSIM Queue Counter Outputs'!$B:$B, $B$3, 'VISSIM Queue Counter Outputs'!$C:$C, $B12),"")</f>
        <v/>
      </c>
      <c r="F12" s="150" t="str">
        <f>IFERROR(AVERAGEIFS('VISSIM Queue Counter Outputs'!$E:$E, 'VISSIM Queue Counter Outputs'!$A:$A, "AVG", 'VISSIM Queue Counter Outputs'!$B:$B, $B$3, 'VISSIM Queue Counter Outputs'!$C:$C, $B12),"")</f>
        <v/>
      </c>
    </row>
    <row r="13" spans="1:6" x14ac:dyDescent="0.35">
      <c r="A13" s="551" t="str">
        <f t="shared" si="0"/>
        <v>H</v>
      </c>
      <c r="B13" s="696">
        <f>'Input - Queue Counters'!B11</f>
        <v>7</v>
      </c>
      <c r="C13" s="642">
        <f>'Input - Queue Counters'!C11</f>
        <v>0</v>
      </c>
      <c r="D13" s="648">
        <f>'Input - Queue Counters'!D11</f>
        <v>0</v>
      </c>
      <c r="E13" s="150" t="str">
        <f>IFERROR(AVERAGEIFS('VISSIM Queue Counter Outputs'!$D:$D, 'VISSIM Queue Counter Outputs'!$A:$A, "AVG", 'VISSIM Queue Counter Outputs'!$B:$B, $B$3, 'VISSIM Queue Counter Outputs'!$C:$C, $B13),"")</f>
        <v/>
      </c>
      <c r="F13" s="150" t="str">
        <f>IFERROR(AVERAGEIFS('VISSIM Queue Counter Outputs'!$E:$E, 'VISSIM Queue Counter Outputs'!$A:$A, "AVG", 'VISSIM Queue Counter Outputs'!$B:$B, $B$3, 'VISSIM Queue Counter Outputs'!$C:$C, $B13),"")</f>
        <v/>
      </c>
    </row>
    <row r="14" spans="1:6" x14ac:dyDescent="0.35">
      <c r="A14" s="551" t="str">
        <f t="shared" si="0"/>
        <v>H</v>
      </c>
      <c r="B14" s="696">
        <f>'Input - Queue Counters'!B12</f>
        <v>8</v>
      </c>
      <c r="C14" s="642">
        <f>'Input - Queue Counters'!C12</f>
        <v>0</v>
      </c>
      <c r="D14" s="648">
        <f>'Input - Queue Counters'!D12</f>
        <v>0</v>
      </c>
      <c r="E14" s="150" t="str">
        <f>IFERROR(AVERAGEIFS('VISSIM Queue Counter Outputs'!$D:$D, 'VISSIM Queue Counter Outputs'!$A:$A, "AVG", 'VISSIM Queue Counter Outputs'!$B:$B, $B$3, 'VISSIM Queue Counter Outputs'!$C:$C, $B14),"")</f>
        <v/>
      </c>
      <c r="F14" s="150" t="str">
        <f>IFERROR(AVERAGEIFS('VISSIM Queue Counter Outputs'!$E:$E, 'VISSIM Queue Counter Outputs'!$A:$A, "AVG", 'VISSIM Queue Counter Outputs'!$B:$B, $B$3, 'VISSIM Queue Counter Outputs'!$C:$C, $B14),"")</f>
        <v/>
      </c>
    </row>
    <row r="15" spans="1:6" x14ac:dyDescent="0.35">
      <c r="A15" s="551" t="str">
        <f t="shared" si="0"/>
        <v>H</v>
      </c>
      <c r="B15" s="696">
        <f>'Input - Queue Counters'!B13</f>
        <v>9</v>
      </c>
      <c r="C15" s="642">
        <f>'Input - Queue Counters'!C13</f>
        <v>0</v>
      </c>
      <c r="D15" s="648">
        <f>'Input - Queue Counters'!D13</f>
        <v>0</v>
      </c>
      <c r="E15" s="150" t="str">
        <f>IFERROR(AVERAGEIFS('VISSIM Queue Counter Outputs'!$D:$D, 'VISSIM Queue Counter Outputs'!$A:$A, "AVG", 'VISSIM Queue Counter Outputs'!$B:$B, $B$3, 'VISSIM Queue Counter Outputs'!$C:$C, $B15),"")</f>
        <v/>
      </c>
      <c r="F15" s="150" t="str">
        <f>IFERROR(AVERAGEIFS('VISSIM Queue Counter Outputs'!$E:$E, 'VISSIM Queue Counter Outputs'!$A:$A, "AVG", 'VISSIM Queue Counter Outputs'!$B:$B, $B$3, 'VISSIM Queue Counter Outputs'!$C:$C, $B15),"")</f>
        <v/>
      </c>
    </row>
    <row r="16" spans="1:6" x14ac:dyDescent="0.35">
      <c r="A16" s="551" t="str">
        <f t="shared" si="0"/>
        <v>H</v>
      </c>
      <c r="B16" s="696">
        <f>'Input - Queue Counters'!B14</f>
        <v>10</v>
      </c>
      <c r="C16" s="642">
        <f>'Input - Queue Counters'!C14</f>
        <v>0</v>
      </c>
      <c r="D16" s="648">
        <f>'Input - Queue Counters'!D14</f>
        <v>0</v>
      </c>
      <c r="E16" s="150" t="str">
        <f>IFERROR(AVERAGEIFS('VISSIM Queue Counter Outputs'!$D:$D, 'VISSIM Queue Counter Outputs'!$A:$A, "AVG", 'VISSIM Queue Counter Outputs'!$B:$B, $B$3, 'VISSIM Queue Counter Outputs'!$C:$C, $B16),"")</f>
        <v/>
      </c>
      <c r="F16" s="150" t="str">
        <f>IFERROR(AVERAGEIFS('VISSIM Queue Counter Outputs'!$E:$E, 'VISSIM Queue Counter Outputs'!$A:$A, "AVG", 'VISSIM Queue Counter Outputs'!$B:$B, $B$3, 'VISSIM Queue Counter Outputs'!$C:$C, $B16),"")</f>
        <v/>
      </c>
    </row>
    <row r="17" spans="1:6" x14ac:dyDescent="0.35">
      <c r="A17" s="551" t="str">
        <f t="shared" si="0"/>
        <v>H</v>
      </c>
      <c r="B17" s="696">
        <f>'Input - Queue Counters'!B15</f>
        <v>11</v>
      </c>
      <c r="C17" s="642">
        <f>'Input - Queue Counters'!C15</f>
        <v>0</v>
      </c>
      <c r="D17" s="648">
        <f>'Input - Queue Counters'!D15</f>
        <v>0</v>
      </c>
      <c r="E17" s="150" t="str">
        <f>IFERROR(AVERAGEIFS('VISSIM Queue Counter Outputs'!$D:$D, 'VISSIM Queue Counter Outputs'!$A:$A, "AVG", 'VISSIM Queue Counter Outputs'!$B:$B, $B$3, 'VISSIM Queue Counter Outputs'!$C:$C, $B17),"")</f>
        <v/>
      </c>
      <c r="F17" s="150" t="str">
        <f>IFERROR(AVERAGEIFS('VISSIM Queue Counter Outputs'!$E:$E, 'VISSIM Queue Counter Outputs'!$A:$A, "AVG", 'VISSIM Queue Counter Outputs'!$B:$B, $B$3, 'VISSIM Queue Counter Outputs'!$C:$C, $B17),"")</f>
        <v/>
      </c>
    </row>
    <row r="18" spans="1:6" x14ac:dyDescent="0.35">
      <c r="A18" s="551" t="str">
        <f t="shared" si="0"/>
        <v>H</v>
      </c>
      <c r="B18" s="696">
        <f>'Input - Queue Counters'!B16</f>
        <v>12</v>
      </c>
      <c r="C18" s="642">
        <f>'Input - Queue Counters'!C16</f>
        <v>0</v>
      </c>
      <c r="D18" s="648">
        <f>'Input - Queue Counters'!D16</f>
        <v>0</v>
      </c>
      <c r="E18" s="150" t="str">
        <f>IFERROR(AVERAGEIFS('VISSIM Queue Counter Outputs'!$D:$D, 'VISSIM Queue Counter Outputs'!$A:$A, "AVG", 'VISSIM Queue Counter Outputs'!$B:$B, $B$3, 'VISSIM Queue Counter Outputs'!$C:$C, $B18),"")</f>
        <v/>
      </c>
      <c r="F18" s="150" t="str">
        <f>IFERROR(AVERAGEIFS('VISSIM Queue Counter Outputs'!$E:$E, 'VISSIM Queue Counter Outputs'!$A:$A, "AVG", 'VISSIM Queue Counter Outputs'!$B:$B, $B$3, 'VISSIM Queue Counter Outputs'!$C:$C, $B18),"")</f>
        <v/>
      </c>
    </row>
    <row r="19" spans="1:6" x14ac:dyDescent="0.35">
      <c r="A19" s="551" t="str">
        <f t="shared" si="0"/>
        <v>H</v>
      </c>
      <c r="B19" s="696">
        <f>'Input - Queue Counters'!B17</f>
        <v>13</v>
      </c>
      <c r="C19" s="642">
        <f>'Input - Queue Counters'!C17</f>
        <v>0</v>
      </c>
      <c r="D19" s="648">
        <f>'Input - Queue Counters'!D17</f>
        <v>0</v>
      </c>
      <c r="E19" s="150" t="str">
        <f>IFERROR(AVERAGEIFS('VISSIM Queue Counter Outputs'!$D:$D, 'VISSIM Queue Counter Outputs'!$A:$A, "AVG", 'VISSIM Queue Counter Outputs'!$B:$B, $B$3, 'VISSIM Queue Counter Outputs'!$C:$C, $B19),"")</f>
        <v/>
      </c>
      <c r="F19" s="150" t="str">
        <f>IFERROR(AVERAGEIFS('VISSIM Queue Counter Outputs'!$E:$E, 'VISSIM Queue Counter Outputs'!$A:$A, "AVG", 'VISSIM Queue Counter Outputs'!$B:$B, $B$3, 'VISSIM Queue Counter Outputs'!$C:$C, $B19),"")</f>
        <v/>
      </c>
    </row>
    <row r="20" spans="1:6" x14ac:dyDescent="0.35">
      <c r="A20" s="551" t="str">
        <f t="shared" si="0"/>
        <v>H</v>
      </c>
      <c r="B20" s="696">
        <f>'Input - Queue Counters'!B18</f>
        <v>14</v>
      </c>
      <c r="C20" s="642">
        <f>'Input - Queue Counters'!C18</f>
        <v>0</v>
      </c>
      <c r="D20" s="648">
        <f>'Input - Queue Counters'!D18</f>
        <v>0</v>
      </c>
      <c r="E20" s="150" t="str">
        <f>IFERROR(AVERAGEIFS('VISSIM Queue Counter Outputs'!$D:$D, 'VISSIM Queue Counter Outputs'!$A:$A, "AVG", 'VISSIM Queue Counter Outputs'!$B:$B, $B$3, 'VISSIM Queue Counter Outputs'!$C:$C, $B20),"")</f>
        <v/>
      </c>
      <c r="F20" s="150" t="str">
        <f>IFERROR(AVERAGEIFS('VISSIM Queue Counter Outputs'!$E:$E, 'VISSIM Queue Counter Outputs'!$A:$A, "AVG", 'VISSIM Queue Counter Outputs'!$B:$B, $B$3, 'VISSIM Queue Counter Outputs'!$C:$C, $B20),"")</f>
        <v/>
      </c>
    </row>
    <row r="21" spans="1:6" x14ac:dyDescent="0.35">
      <c r="A21" s="551" t="str">
        <f t="shared" si="0"/>
        <v>H</v>
      </c>
      <c r="B21" s="696">
        <f>'Input - Queue Counters'!B19</f>
        <v>15</v>
      </c>
      <c r="C21" s="642">
        <f>'Input - Queue Counters'!C19</f>
        <v>0</v>
      </c>
      <c r="D21" s="648">
        <f>'Input - Queue Counters'!D19</f>
        <v>0</v>
      </c>
      <c r="E21" s="150" t="str">
        <f>IFERROR(AVERAGEIFS('VISSIM Queue Counter Outputs'!$D:$D, 'VISSIM Queue Counter Outputs'!$A:$A, "AVG", 'VISSIM Queue Counter Outputs'!$B:$B, $B$3, 'VISSIM Queue Counter Outputs'!$C:$C, $B21),"")</f>
        <v/>
      </c>
      <c r="F21" s="150" t="str">
        <f>IFERROR(AVERAGEIFS('VISSIM Queue Counter Outputs'!$E:$E, 'VISSIM Queue Counter Outputs'!$A:$A, "AVG", 'VISSIM Queue Counter Outputs'!$B:$B, $B$3, 'VISSIM Queue Counter Outputs'!$C:$C, $B21),"")</f>
        <v/>
      </c>
    </row>
    <row r="22" spans="1:6" x14ac:dyDescent="0.35">
      <c r="A22" s="551" t="str">
        <f t="shared" si="0"/>
        <v>H</v>
      </c>
      <c r="B22" s="696">
        <f>'Input - Queue Counters'!B20</f>
        <v>16</v>
      </c>
      <c r="C22" s="642">
        <f>'Input - Queue Counters'!C20</f>
        <v>0</v>
      </c>
      <c r="D22" s="648">
        <f>'Input - Queue Counters'!D20</f>
        <v>0</v>
      </c>
      <c r="E22" s="150" t="str">
        <f>IFERROR(AVERAGEIFS('VISSIM Queue Counter Outputs'!$D:$D, 'VISSIM Queue Counter Outputs'!$A:$A, "AVG", 'VISSIM Queue Counter Outputs'!$B:$B, $B$3, 'VISSIM Queue Counter Outputs'!$C:$C, $B22),"")</f>
        <v/>
      </c>
      <c r="F22" s="150" t="str">
        <f>IFERROR(AVERAGEIFS('VISSIM Queue Counter Outputs'!$E:$E, 'VISSIM Queue Counter Outputs'!$A:$A, "AVG", 'VISSIM Queue Counter Outputs'!$B:$B, $B$3, 'VISSIM Queue Counter Outputs'!$C:$C, $B22),"")</f>
        <v/>
      </c>
    </row>
    <row r="23" spans="1:6" x14ac:dyDescent="0.35">
      <c r="A23" s="551" t="str">
        <f t="shared" si="0"/>
        <v>H</v>
      </c>
      <c r="B23" s="696">
        <f>'Input - Queue Counters'!B21</f>
        <v>17</v>
      </c>
      <c r="C23" s="642">
        <f>'Input - Queue Counters'!C21</f>
        <v>0</v>
      </c>
      <c r="D23" s="648">
        <f>'Input - Queue Counters'!D21</f>
        <v>0</v>
      </c>
      <c r="E23" s="150" t="str">
        <f>IFERROR(AVERAGEIFS('VISSIM Queue Counter Outputs'!$D:$D, 'VISSIM Queue Counter Outputs'!$A:$A, "AVG", 'VISSIM Queue Counter Outputs'!$B:$B, $B$3, 'VISSIM Queue Counter Outputs'!$C:$C, $B23),"")</f>
        <v/>
      </c>
      <c r="F23" s="150" t="str">
        <f>IFERROR(AVERAGEIFS('VISSIM Queue Counter Outputs'!$E:$E, 'VISSIM Queue Counter Outputs'!$A:$A, "AVG", 'VISSIM Queue Counter Outputs'!$B:$B, $B$3, 'VISSIM Queue Counter Outputs'!$C:$C, $B23),"")</f>
        <v/>
      </c>
    </row>
    <row r="24" spans="1:6" x14ac:dyDescent="0.35">
      <c r="A24" s="551" t="str">
        <f t="shared" si="0"/>
        <v>H</v>
      </c>
      <c r="B24" s="696">
        <f>'Input - Queue Counters'!B22</f>
        <v>18</v>
      </c>
      <c r="C24" s="642">
        <f>'Input - Queue Counters'!C22</f>
        <v>0</v>
      </c>
      <c r="D24" s="648">
        <f>'Input - Queue Counters'!D22</f>
        <v>0</v>
      </c>
      <c r="E24" s="150" t="str">
        <f>IFERROR(AVERAGEIFS('VISSIM Queue Counter Outputs'!$D:$D, 'VISSIM Queue Counter Outputs'!$A:$A, "AVG", 'VISSIM Queue Counter Outputs'!$B:$B, $B$3, 'VISSIM Queue Counter Outputs'!$C:$C, $B24),"")</f>
        <v/>
      </c>
      <c r="F24" s="150" t="str">
        <f>IFERROR(AVERAGEIFS('VISSIM Queue Counter Outputs'!$E:$E, 'VISSIM Queue Counter Outputs'!$A:$A, "AVG", 'VISSIM Queue Counter Outputs'!$B:$B, $B$3, 'VISSIM Queue Counter Outputs'!$C:$C, $B24),"")</f>
        <v/>
      </c>
    </row>
    <row r="25" spans="1:6" x14ac:dyDescent="0.35">
      <c r="A25" s="551" t="str">
        <f t="shared" si="0"/>
        <v>H</v>
      </c>
      <c r="B25" s="696">
        <f>'Input - Queue Counters'!B23</f>
        <v>19</v>
      </c>
      <c r="C25" s="642">
        <f>'Input - Queue Counters'!C23</f>
        <v>0</v>
      </c>
      <c r="D25" s="648">
        <f>'Input - Queue Counters'!D23</f>
        <v>0</v>
      </c>
      <c r="E25" s="150" t="str">
        <f>IFERROR(AVERAGEIFS('VISSIM Queue Counter Outputs'!$D:$D, 'VISSIM Queue Counter Outputs'!$A:$A, "AVG", 'VISSIM Queue Counter Outputs'!$B:$B, $B$3, 'VISSIM Queue Counter Outputs'!$C:$C, $B25),"")</f>
        <v/>
      </c>
      <c r="F25" s="150" t="str">
        <f>IFERROR(AVERAGEIFS('VISSIM Queue Counter Outputs'!$E:$E, 'VISSIM Queue Counter Outputs'!$A:$A, "AVG", 'VISSIM Queue Counter Outputs'!$B:$B, $B$3, 'VISSIM Queue Counter Outputs'!$C:$C, $B25),"")</f>
        <v/>
      </c>
    </row>
    <row r="26" spans="1:6" x14ac:dyDescent="0.35">
      <c r="A26" s="551" t="str">
        <f t="shared" ref="A26:A56" si="1">IF(C26=0, "H","")</f>
        <v>H</v>
      </c>
      <c r="B26" s="696">
        <f>'Input - Queue Counters'!B24</f>
        <v>20</v>
      </c>
      <c r="C26" s="696">
        <f>'Input - Queue Counters'!C24</f>
        <v>0</v>
      </c>
      <c r="D26" s="648">
        <f>'Input - Queue Counters'!D24</f>
        <v>0</v>
      </c>
      <c r="E26" s="150" t="str">
        <f>IFERROR(AVERAGEIFS('VISSIM Queue Counter Outputs'!$D:$D, 'VISSIM Queue Counter Outputs'!$A:$A, "AVG", 'VISSIM Queue Counter Outputs'!$B:$B, $B$3, 'VISSIM Queue Counter Outputs'!$C:$C, $B26),"")</f>
        <v/>
      </c>
      <c r="F26" s="150" t="str">
        <f>IFERROR(AVERAGEIFS('VISSIM Queue Counter Outputs'!$E:$E, 'VISSIM Queue Counter Outputs'!$A:$A, "AVG", 'VISSIM Queue Counter Outputs'!$B:$B, $B$3, 'VISSIM Queue Counter Outputs'!$C:$C, $B26),"")</f>
        <v/>
      </c>
    </row>
    <row r="27" spans="1:6" x14ac:dyDescent="0.35">
      <c r="A27" s="551" t="str">
        <f t="shared" si="1"/>
        <v>H</v>
      </c>
      <c r="B27" s="696">
        <f>'Input - Queue Counters'!B25</f>
        <v>21</v>
      </c>
      <c r="C27" s="696">
        <f>'Input - Queue Counters'!C25</f>
        <v>0</v>
      </c>
      <c r="D27" s="648">
        <f>'Input - Queue Counters'!D25</f>
        <v>0</v>
      </c>
      <c r="E27" s="150" t="str">
        <f>IFERROR(AVERAGEIFS('VISSIM Queue Counter Outputs'!$D:$D, 'VISSIM Queue Counter Outputs'!$A:$A, "AVG", 'VISSIM Queue Counter Outputs'!$B:$B, $B$3, 'VISSIM Queue Counter Outputs'!$C:$C, $B27),"")</f>
        <v/>
      </c>
      <c r="F27" s="150" t="str">
        <f>IFERROR(AVERAGEIFS('VISSIM Queue Counter Outputs'!$E:$E, 'VISSIM Queue Counter Outputs'!$A:$A, "AVG", 'VISSIM Queue Counter Outputs'!$B:$B, $B$3, 'VISSIM Queue Counter Outputs'!$C:$C, $B27),"")</f>
        <v/>
      </c>
    </row>
    <row r="28" spans="1:6" x14ac:dyDescent="0.35">
      <c r="A28" s="551" t="str">
        <f t="shared" si="1"/>
        <v>H</v>
      </c>
      <c r="B28" s="696">
        <f>'Input - Queue Counters'!B26</f>
        <v>22</v>
      </c>
      <c r="C28" s="696">
        <f>'Input - Queue Counters'!C26</f>
        <v>0</v>
      </c>
      <c r="D28" s="648">
        <f>'Input - Queue Counters'!D26</f>
        <v>0</v>
      </c>
      <c r="E28" s="150" t="str">
        <f>IFERROR(AVERAGEIFS('VISSIM Queue Counter Outputs'!$D:$D, 'VISSIM Queue Counter Outputs'!$A:$A, "AVG", 'VISSIM Queue Counter Outputs'!$B:$B, $B$3, 'VISSIM Queue Counter Outputs'!$C:$C, $B28),"")</f>
        <v/>
      </c>
      <c r="F28" s="150" t="str">
        <f>IFERROR(AVERAGEIFS('VISSIM Queue Counter Outputs'!$E:$E, 'VISSIM Queue Counter Outputs'!$A:$A, "AVG", 'VISSIM Queue Counter Outputs'!$B:$B, $B$3, 'VISSIM Queue Counter Outputs'!$C:$C, $B28),"")</f>
        <v/>
      </c>
    </row>
    <row r="29" spans="1:6" x14ac:dyDescent="0.35">
      <c r="A29" s="551" t="str">
        <f t="shared" si="1"/>
        <v>H</v>
      </c>
      <c r="B29" s="696">
        <f>'Input - Queue Counters'!B27</f>
        <v>23</v>
      </c>
      <c r="C29" s="696">
        <f>'Input - Queue Counters'!C27</f>
        <v>0</v>
      </c>
      <c r="D29" s="648">
        <f>'Input - Queue Counters'!D27</f>
        <v>0</v>
      </c>
      <c r="E29" s="150" t="str">
        <f>IFERROR(AVERAGEIFS('VISSIM Queue Counter Outputs'!$D:$D, 'VISSIM Queue Counter Outputs'!$A:$A, "AVG", 'VISSIM Queue Counter Outputs'!$B:$B, $B$3, 'VISSIM Queue Counter Outputs'!$C:$C, $B29),"")</f>
        <v/>
      </c>
      <c r="F29" s="150" t="str">
        <f>IFERROR(AVERAGEIFS('VISSIM Queue Counter Outputs'!$E:$E, 'VISSIM Queue Counter Outputs'!$A:$A, "AVG", 'VISSIM Queue Counter Outputs'!$B:$B, $B$3, 'VISSIM Queue Counter Outputs'!$C:$C, $B29),"")</f>
        <v/>
      </c>
    </row>
    <row r="30" spans="1:6" x14ac:dyDescent="0.35">
      <c r="A30" s="551" t="str">
        <f t="shared" si="1"/>
        <v>H</v>
      </c>
      <c r="B30" s="696">
        <f>'Input - Queue Counters'!B28</f>
        <v>24</v>
      </c>
      <c r="C30" s="696">
        <f>'Input - Queue Counters'!C28</f>
        <v>0</v>
      </c>
      <c r="D30" s="648">
        <f>'Input - Queue Counters'!D28</f>
        <v>0</v>
      </c>
      <c r="E30" s="150" t="str">
        <f>IFERROR(AVERAGEIFS('VISSIM Queue Counter Outputs'!$D:$D, 'VISSIM Queue Counter Outputs'!$A:$A, "AVG", 'VISSIM Queue Counter Outputs'!$B:$B, $B$3, 'VISSIM Queue Counter Outputs'!$C:$C, $B30),"")</f>
        <v/>
      </c>
      <c r="F30" s="150" t="str">
        <f>IFERROR(AVERAGEIFS('VISSIM Queue Counter Outputs'!$E:$E, 'VISSIM Queue Counter Outputs'!$A:$A, "AVG", 'VISSIM Queue Counter Outputs'!$B:$B, $B$3, 'VISSIM Queue Counter Outputs'!$C:$C, $B30),"")</f>
        <v/>
      </c>
    </row>
    <row r="31" spans="1:6" x14ac:dyDescent="0.35">
      <c r="A31" s="551" t="str">
        <f t="shared" si="1"/>
        <v>H</v>
      </c>
      <c r="B31" s="696">
        <f>'Input - Queue Counters'!B29</f>
        <v>25</v>
      </c>
      <c r="C31" s="696">
        <f>'Input - Queue Counters'!C29</f>
        <v>0</v>
      </c>
      <c r="D31" s="648">
        <f>'Input - Queue Counters'!D29</f>
        <v>0</v>
      </c>
      <c r="E31" s="150" t="str">
        <f>IFERROR(AVERAGEIFS('VISSIM Queue Counter Outputs'!$D:$D, 'VISSIM Queue Counter Outputs'!$A:$A, "AVG", 'VISSIM Queue Counter Outputs'!$B:$B, $B$3, 'VISSIM Queue Counter Outputs'!$C:$C, $B31),"")</f>
        <v/>
      </c>
      <c r="F31" s="150" t="str">
        <f>IFERROR(AVERAGEIFS('VISSIM Queue Counter Outputs'!$E:$E, 'VISSIM Queue Counter Outputs'!$A:$A, "AVG", 'VISSIM Queue Counter Outputs'!$B:$B, $B$3, 'VISSIM Queue Counter Outputs'!$C:$C, $B31),"")</f>
        <v/>
      </c>
    </row>
    <row r="32" spans="1:6" x14ac:dyDescent="0.35">
      <c r="A32" s="551" t="str">
        <f t="shared" si="1"/>
        <v>H</v>
      </c>
      <c r="B32" s="696">
        <f>'Input - Queue Counters'!B30</f>
        <v>26</v>
      </c>
      <c r="C32" s="696">
        <f>'Input - Queue Counters'!C30</f>
        <v>0</v>
      </c>
      <c r="D32" s="648">
        <f>'Input - Queue Counters'!D30</f>
        <v>0</v>
      </c>
      <c r="E32" s="150" t="str">
        <f>IFERROR(AVERAGEIFS('VISSIM Queue Counter Outputs'!$D:$D, 'VISSIM Queue Counter Outputs'!$A:$A, "AVG", 'VISSIM Queue Counter Outputs'!$B:$B, $B$3, 'VISSIM Queue Counter Outputs'!$C:$C, $B32),"")</f>
        <v/>
      </c>
      <c r="F32" s="150" t="str">
        <f>IFERROR(AVERAGEIFS('VISSIM Queue Counter Outputs'!$E:$E, 'VISSIM Queue Counter Outputs'!$A:$A, "AVG", 'VISSIM Queue Counter Outputs'!$B:$B, $B$3, 'VISSIM Queue Counter Outputs'!$C:$C, $B32),"")</f>
        <v/>
      </c>
    </row>
    <row r="33" spans="1:6" x14ac:dyDescent="0.35">
      <c r="A33" s="551" t="str">
        <f t="shared" si="1"/>
        <v>H</v>
      </c>
      <c r="B33" s="696">
        <f>'Input - Queue Counters'!B31</f>
        <v>27</v>
      </c>
      <c r="C33" s="696">
        <f>'Input - Queue Counters'!C31</f>
        <v>0</v>
      </c>
      <c r="D33" s="648">
        <f>'Input - Queue Counters'!D31</f>
        <v>0</v>
      </c>
      <c r="E33" s="150" t="str">
        <f>IFERROR(AVERAGEIFS('VISSIM Queue Counter Outputs'!$D:$D, 'VISSIM Queue Counter Outputs'!$A:$A, "AVG", 'VISSIM Queue Counter Outputs'!$B:$B, $B$3, 'VISSIM Queue Counter Outputs'!$C:$C, $B33),"")</f>
        <v/>
      </c>
      <c r="F33" s="150" t="str">
        <f>IFERROR(AVERAGEIFS('VISSIM Queue Counter Outputs'!$E:$E, 'VISSIM Queue Counter Outputs'!$A:$A, "AVG", 'VISSIM Queue Counter Outputs'!$B:$B, $B$3, 'VISSIM Queue Counter Outputs'!$C:$C, $B33),"")</f>
        <v/>
      </c>
    </row>
    <row r="34" spans="1:6" x14ac:dyDescent="0.35">
      <c r="A34" s="551" t="str">
        <f t="shared" si="1"/>
        <v>H</v>
      </c>
      <c r="B34" s="696">
        <f>'Input - Queue Counters'!B32</f>
        <v>28</v>
      </c>
      <c r="C34" s="696">
        <f>'Input - Queue Counters'!C32</f>
        <v>0</v>
      </c>
      <c r="D34" s="648">
        <f>'Input - Queue Counters'!D32</f>
        <v>0</v>
      </c>
      <c r="E34" s="150" t="str">
        <f>IFERROR(AVERAGEIFS('VISSIM Queue Counter Outputs'!$D:$D, 'VISSIM Queue Counter Outputs'!$A:$A, "AVG", 'VISSIM Queue Counter Outputs'!$B:$B, $B$3, 'VISSIM Queue Counter Outputs'!$C:$C, $B34),"")</f>
        <v/>
      </c>
      <c r="F34" s="150" t="str">
        <f>IFERROR(AVERAGEIFS('VISSIM Queue Counter Outputs'!$E:$E, 'VISSIM Queue Counter Outputs'!$A:$A, "AVG", 'VISSIM Queue Counter Outputs'!$B:$B, $B$3, 'VISSIM Queue Counter Outputs'!$C:$C, $B34),"")</f>
        <v/>
      </c>
    </row>
    <row r="35" spans="1:6" x14ac:dyDescent="0.35">
      <c r="A35" s="551" t="str">
        <f t="shared" si="1"/>
        <v>H</v>
      </c>
      <c r="B35" s="696">
        <f>'Input - Queue Counters'!B33</f>
        <v>29</v>
      </c>
      <c r="C35" s="696">
        <f>'Input - Queue Counters'!C33</f>
        <v>0</v>
      </c>
      <c r="D35" s="648">
        <f>'Input - Queue Counters'!D33</f>
        <v>0</v>
      </c>
      <c r="E35" s="150" t="str">
        <f>IFERROR(AVERAGEIFS('VISSIM Queue Counter Outputs'!$D:$D, 'VISSIM Queue Counter Outputs'!$A:$A, "AVG", 'VISSIM Queue Counter Outputs'!$B:$B, $B$3, 'VISSIM Queue Counter Outputs'!$C:$C, $B35),"")</f>
        <v/>
      </c>
      <c r="F35" s="150" t="str">
        <f>IFERROR(AVERAGEIFS('VISSIM Queue Counter Outputs'!$E:$E, 'VISSIM Queue Counter Outputs'!$A:$A, "AVG", 'VISSIM Queue Counter Outputs'!$B:$B, $B$3, 'VISSIM Queue Counter Outputs'!$C:$C, $B35),"")</f>
        <v/>
      </c>
    </row>
    <row r="36" spans="1:6" x14ac:dyDescent="0.35">
      <c r="A36" s="551" t="str">
        <f t="shared" si="1"/>
        <v>H</v>
      </c>
      <c r="B36" s="696">
        <f>'Input - Queue Counters'!B34</f>
        <v>30</v>
      </c>
      <c r="C36" s="696">
        <f>'Input - Queue Counters'!C34</f>
        <v>0</v>
      </c>
      <c r="D36" s="648">
        <f>'Input - Queue Counters'!D34</f>
        <v>0</v>
      </c>
      <c r="E36" s="150" t="str">
        <f>IFERROR(AVERAGEIFS('VISSIM Queue Counter Outputs'!$D:$D, 'VISSIM Queue Counter Outputs'!$A:$A, "AVG", 'VISSIM Queue Counter Outputs'!$B:$B, $B$3, 'VISSIM Queue Counter Outputs'!$C:$C, $B36),"")</f>
        <v/>
      </c>
      <c r="F36" s="150" t="str">
        <f>IFERROR(AVERAGEIFS('VISSIM Queue Counter Outputs'!$E:$E, 'VISSIM Queue Counter Outputs'!$A:$A, "AVG", 'VISSIM Queue Counter Outputs'!$B:$B, $B$3, 'VISSIM Queue Counter Outputs'!$C:$C, $B36),"")</f>
        <v/>
      </c>
    </row>
    <row r="37" spans="1:6" x14ac:dyDescent="0.35">
      <c r="A37" s="551" t="str">
        <f t="shared" si="1"/>
        <v>H</v>
      </c>
      <c r="B37" s="696">
        <f>'Input - Queue Counters'!B35</f>
        <v>31</v>
      </c>
      <c r="C37" s="696">
        <f>'Input - Queue Counters'!C35</f>
        <v>0</v>
      </c>
      <c r="D37" s="648">
        <f>'Input - Queue Counters'!D35</f>
        <v>0</v>
      </c>
      <c r="E37" s="150" t="str">
        <f>IFERROR(AVERAGEIFS('VISSIM Queue Counter Outputs'!$D:$D, 'VISSIM Queue Counter Outputs'!$A:$A, "AVG", 'VISSIM Queue Counter Outputs'!$B:$B, $B$3, 'VISSIM Queue Counter Outputs'!$C:$C, $B37),"")</f>
        <v/>
      </c>
      <c r="F37" s="150" t="str">
        <f>IFERROR(AVERAGEIFS('VISSIM Queue Counter Outputs'!$E:$E, 'VISSIM Queue Counter Outputs'!$A:$A, "AVG", 'VISSIM Queue Counter Outputs'!$B:$B, $B$3, 'VISSIM Queue Counter Outputs'!$C:$C, $B37),"")</f>
        <v/>
      </c>
    </row>
    <row r="38" spans="1:6" x14ac:dyDescent="0.35">
      <c r="A38" s="551" t="str">
        <f t="shared" si="1"/>
        <v>H</v>
      </c>
      <c r="B38" s="696">
        <f>'Input - Queue Counters'!B36</f>
        <v>32</v>
      </c>
      <c r="C38" s="696">
        <f>'Input - Queue Counters'!C36</f>
        <v>0</v>
      </c>
      <c r="D38" s="648">
        <f>'Input - Queue Counters'!D36</f>
        <v>0</v>
      </c>
      <c r="E38" s="150" t="str">
        <f>IFERROR(AVERAGEIFS('VISSIM Queue Counter Outputs'!$D:$D, 'VISSIM Queue Counter Outputs'!$A:$A, "AVG", 'VISSIM Queue Counter Outputs'!$B:$B, $B$3, 'VISSIM Queue Counter Outputs'!$C:$C, $B38),"")</f>
        <v/>
      </c>
      <c r="F38" s="150" t="str">
        <f>IFERROR(AVERAGEIFS('VISSIM Queue Counter Outputs'!$E:$E, 'VISSIM Queue Counter Outputs'!$A:$A, "AVG", 'VISSIM Queue Counter Outputs'!$B:$B, $B$3, 'VISSIM Queue Counter Outputs'!$C:$C, $B38),"")</f>
        <v/>
      </c>
    </row>
    <row r="39" spans="1:6" x14ac:dyDescent="0.35">
      <c r="A39" s="551" t="str">
        <f t="shared" si="1"/>
        <v>H</v>
      </c>
      <c r="B39" s="696">
        <f>'Input - Queue Counters'!B37</f>
        <v>33</v>
      </c>
      <c r="C39" s="696">
        <f>'Input - Queue Counters'!C37</f>
        <v>0</v>
      </c>
      <c r="D39" s="648">
        <f>'Input - Queue Counters'!D37</f>
        <v>0</v>
      </c>
      <c r="E39" s="150" t="str">
        <f>IFERROR(AVERAGEIFS('VISSIM Queue Counter Outputs'!$D:$D, 'VISSIM Queue Counter Outputs'!$A:$A, "AVG", 'VISSIM Queue Counter Outputs'!$B:$B, $B$3, 'VISSIM Queue Counter Outputs'!$C:$C, $B39),"")</f>
        <v/>
      </c>
      <c r="F39" s="150" t="str">
        <f>IFERROR(AVERAGEIFS('VISSIM Queue Counter Outputs'!$E:$E, 'VISSIM Queue Counter Outputs'!$A:$A, "AVG", 'VISSIM Queue Counter Outputs'!$B:$B, $B$3, 'VISSIM Queue Counter Outputs'!$C:$C, $B39),"")</f>
        <v/>
      </c>
    </row>
    <row r="40" spans="1:6" x14ac:dyDescent="0.35">
      <c r="A40" s="551" t="str">
        <f t="shared" si="1"/>
        <v>H</v>
      </c>
      <c r="B40" s="696">
        <f>'Input - Queue Counters'!B38</f>
        <v>34</v>
      </c>
      <c r="C40" s="696">
        <f>'Input - Queue Counters'!C38</f>
        <v>0</v>
      </c>
      <c r="D40" s="648">
        <f>'Input - Queue Counters'!D38</f>
        <v>0</v>
      </c>
      <c r="E40" s="150" t="str">
        <f>IFERROR(AVERAGEIFS('VISSIM Queue Counter Outputs'!$D:$D, 'VISSIM Queue Counter Outputs'!$A:$A, "AVG", 'VISSIM Queue Counter Outputs'!$B:$B, $B$3, 'VISSIM Queue Counter Outputs'!$C:$C, $B40),"")</f>
        <v/>
      </c>
      <c r="F40" s="150" t="str">
        <f>IFERROR(AVERAGEIFS('VISSIM Queue Counter Outputs'!$E:$E, 'VISSIM Queue Counter Outputs'!$A:$A, "AVG", 'VISSIM Queue Counter Outputs'!$B:$B, $B$3, 'VISSIM Queue Counter Outputs'!$C:$C, $B40),"")</f>
        <v/>
      </c>
    </row>
    <row r="41" spans="1:6" x14ac:dyDescent="0.35">
      <c r="A41" s="551" t="str">
        <f t="shared" si="1"/>
        <v>H</v>
      </c>
      <c r="B41" s="696">
        <f>'Input - Queue Counters'!B39</f>
        <v>35</v>
      </c>
      <c r="C41" s="696">
        <f>'Input - Queue Counters'!C39</f>
        <v>0</v>
      </c>
      <c r="D41" s="648">
        <f>'Input - Queue Counters'!D39</f>
        <v>0</v>
      </c>
      <c r="E41" s="150" t="str">
        <f>IFERROR(AVERAGEIFS('VISSIM Queue Counter Outputs'!$D:$D, 'VISSIM Queue Counter Outputs'!$A:$A, "AVG", 'VISSIM Queue Counter Outputs'!$B:$B, $B$3, 'VISSIM Queue Counter Outputs'!$C:$C, $B41),"")</f>
        <v/>
      </c>
      <c r="F41" s="150" t="str">
        <f>IFERROR(AVERAGEIFS('VISSIM Queue Counter Outputs'!$E:$E, 'VISSIM Queue Counter Outputs'!$A:$A, "AVG", 'VISSIM Queue Counter Outputs'!$B:$B, $B$3, 'VISSIM Queue Counter Outputs'!$C:$C, $B41),"")</f>
        <v/>
      </c>
    </row>
    <row r="42" spans="1:6" x14ac:dyDescent="0.35">
      <c r="A42" s="551" t="str">
        <f t="shared" si="1"/>
        <v>H</v>
      </c>
      <c r="B42" s="696">
        <f>'Input - Queue Counters'!B40</f>
        <v>36</v>
      </c>
      <c r="C42" s="696">
        <f>'Input - Queue Counters'!C40</f>
        <v>0</v>
      </c>
      <c r="D42" s="648">
        <f>'Input - Queue Counters'!D40</f>
        <v>0</v>
      </c>
      <c r="E42" s="150" t="str">
        <f>IFERROR(AVERAGEIFS('VISSIM Queue Counter Outputs'!$D:$D, 'VISSIM Queue Counter Outputs'!$A:$A, "AVG", 'VISSIM Queue Counter Outputs'!$B:$B, $B$3, 'VISSIM Queue Counter Outputs'!$C:$C, $B42),"")</f>
        <v/>
      </c>
      <c r="F42" s="150" t="str">
        <f>IFERROR(AVERAGEIFS('VISSIM Queue Counter Outputs'!$E:$E, 'VISSIM Queue Counter Outputs'!$A:$A, "AVG", 'VISSIM Queue Counter Outputs'!$B:$B, $B$3, 'VISSIM Queue Counter Outputs'!$C:$C, $B42),"")</f>
        <v/>
      </c>
    </row>
    <row r="43" spans="1:6" x14ac:dyDescent="0.35">
      <c r="A43" s="551" t="str">
        <f t="shared" si="1"/>
        <v>H</v>
      </c>
      <c r="B43" s="696">
        <f>'Input - Queue Counters'!B41</f>
        <v>37</v>
      </c>
      <c r="C43" s="696">
        <f>'Input - Queue Counters'!C41</f>
        <v>0</v>
      </c>
      <c r="D43" s="648">
        <f>'Input - Queue Counters'!D41</f>
        <v>0</v>
      </c>
      <c r="E43" s="150" t="str">
        <f>IFERROR(AVERAGEIFS('VISSIM Queue Counter Outputs'!$D:$D, 'VISSIM Queue Counter Outputs'!$A:$A, "AVG", 'VISSIM Queue Counter Outputs'!$B:$B, $B$3, 'VISSIM Queue Counter Outputs'!$C:$C, $B43),"")</f>
        <v/>
      </c>
      <c r="F43" s="150" t="str">
        <f>IFERROR(AVERAGEIFS('VISSIM Queue Counter Outputs'!$E:$E, 'VISSIM Queue Counter Outputs'!$A:$A, "AVG", 'VISSIM Queue Counter Outputs'!$B:$B, $B$3, 'VISSIM Queue Counter Outputs'!$C:$C, $B43),"")</f>
        <v/>
      </c>
    </row>
    <row r="44" spans="1:6" x14ac:dyDescent="0.35">
      <c r="A44" s="551" t="str">
        <f t="shared" si="1"/>
        <v>H</v>
      </c>
      <c r="B44" s="696">
        <f>'Input - Queue Counters'!B42</f>
        <v>38</v>
      </c>
      <c r="C44" s="696">
        <f>'Input - Queue Counters'!C42</f>
        <v>0</v>
      </c>
      <c r="D44" s="648">
        <f>'Input - Queue Counters'!D42</f>
        <v>0</v>
      </c>
      <c r="E44" s="150" t="str">
        <f>IFERROR(AVERAGEIFS('VISSIM Queue Counter Outputs'!$D:$D, 'VISSIM Queue Counter Outputs'!$A:$A, "AVG", 'VISSIM Queue Counter Outputs'!$B:$B, $B$3, 'VISSIM Queue Counter Outputs'!$C:$C, $B44),"")</f>
        <v/>
      </c>
      <c r="F44" s="150" t="str">
        <f>IFERROR(AVERAGEIFS('VISSIM Queue Counter Outputs'!$E:$E, 'VISSIM Queue Counter Outputs'!$A:$A, "AVG", 'VISSIM Queue Counter Outputs'!$B:$B, $B$3, 'VISSIM Queue Counter Outputs'!$C:$C, $B44),"")</f>
        <v/>
      </c>
    </row>
    <row r="45" spans="1:6" x14ac:dyDescent="0.35">
      <c r="A45" s="551" t="str">
        <f t="shared" si="1"/>
        <v>H</v>
      </c>
      <c r="B45" s="696">
        <f>'Input - Queue Counters'!B43</f>
        <v>39</v>
      </c>
      <c r="C45" s="696">
        <f>'Input - Queue Counters'!C43</f>
        <v>0</v>
      </c>
      <c r="D45" s="648">
        <f>'Input - Queue Counters'!D43</f>
        <v>0</v>
      </c>
      <c r="E45" s="150" t="str">
        <f>IFERROR(AVERAGEIFS('VISSIM Queue Counter Outputs'!$D:$D, 'VISSIM Queue Counter Outputs'!$A:$A, "AVG", 'VISSIM Queue Counter Outputs'!$B:$B, $B$3, 'VISSIM Queue Counter Outputs'!$C:$C, $B45),"")</f>
        <v/>
      </c>
      <c r="F45" s="150" t="str">
        <f>IFERROR(AVERAGEIFS('VISSIM Queue Counter Outputs'!$E:$E, 'VISSIM Queue Counter Outputs'!$A:$A, "AVG", 'VISSIM Queue Counter Outputs'!$B:$B, $B$3, 'VISSIM Queue Counter Outputs'!$C:$C, $B45),"")</f>
        <v/>
      </c>
    </row>
    <row r="46" spans="1:6" x14ac:dyDescent="0.35">
      <c r="A46" s="551" t="str">
        <f t="shared" si="1"/>
        <v>H</v>
      </c>
      <c r="B46" s="696">
        <f>'Input - Queue Counters'!B44</f>
        <v>40</v>
      </c>
      <c r="C46" s="696">
        <f>'Input - Queue Counters'!C44</f>
        <v>0</v>
      </c>
      <c r="D46" s="648">
        <f>'Input - Queue Counters'!D44</f>
        <v>0</v>
      </c>
      <c r="E46" s="150" t="str">
        <f>IFERROR(AVERAGEIFS('VISSIM Queue Counter Outputs'!$D:$D, 'VISSIM Queue Counter Outputs'!$A:$A, "AVG", 'VISSIM Queue Counter Outputs'!$B:$B, $B$3, 'VISSIM Queue Counter Outputs'!$C:$C, $B46),"")</f>
        <v/>
      </c>
      <c r="F46" s="150" t="str">
        <f>IFERROR(AVERAGEIFS('VISSIM Queue Counter Outputs'!$E:$E, 'VISSIM Queue Counter Outputs'!$A:$A, "AVG", 'VISSIM Queue Counter Outputs'!$B:$B, $B$3, 'VISSIM Queue Counter Outputs'!$C:$C, $B46),"")</f>
        <v/>
      </c>
    </row>
    <row r="47" spans="1:6" x14ac:dyDescent="0.35">
      <c r="A47" s="551" t="str">
        <f t="shared" si="1"/>
        <v>H</v>
      </c>
      <c r="B47" s="696">
        <f>'Input - Queue Counters'!B45</f>
        <v>41</v>
      </c>
      <c r="C47" s="696">
        <f>'Input - Queue Counters'!C45</f>
        <v>0</v>
      </c>
      <c r="D47" s="648">
        <f>'Input - Queue Counters'!D45</f>
        <v>0</v>
      </c>
      <c r="E47" s="150" t="str">
        <f>IFERROR(AVERAGEIFS('VISSIM Queue Counter Outputs'!$D:$D, 'VISSIM Queue Counter Outputs'!$A:$A, "AVG", 'VISSIM Queue Counter Outputs'!$B:$B, $B$3, 'VISSIM Queue Counter Outputs'!$C:$C, $B47),"")</f>
        <v/>
      </c>
      <c r="F47" s="150" t="str">
        <f>IFERROR(AVERAGEIFS('VISSIM Queue Counter Outputs'!$E:$E, 'VISSIM Queue Counter Outputs'!$A:$A, "AVG", 'VISSIM Queue Counter Outputs'!$B:$B, $B$3, 'VISSIM Queue Counter Outputs'!$C:$C, $B47),"")</f>
        <v/>
      </c>
    </row>
    <row r="48" spans="1:6" x14ac:dyDescent="0.35">
      <c r="A48" s="551" t="str">
        <f t="shared" si="1"/>
        <v>H</v>
      </c>
      <c r="B48" s="696">
        <f>'Input - Queue Counters'!B46</f>
        <v>42</v>
      </c>
      <c r="C48" s="696">
        <f>'Input - Queue Counters'!C46</f>
        <v>0</v>
      </c>
      <c r="D48" s="648">
        <f>'Input - Queue Counters'!D46</f>
        <v>0</v>
      </c>
      <c r="E48" s="150" t="str">
        <f>IFERROR(AVERAGEIFS('VISSIM Queue Counter Outputs'!$D:$D, 'VISSIM Queue Counter Outputs'!$A:$A, "AVG", 'VISSIM Queue Counter Outputs'!$B:$B, $B$3, 'VISSIM Queue Counter Outputs'!$C:$C, $B48),"")</f>
        <v/>
      </c>
      <c r="F48" s="150" t="str">
        <f>IFERROR(AVERAGEIFS('VISSIM Queue Counter Outputs'!$E:$E, 'VISSIM Queue Counter Outputs'!$A:$A, "AVG", 'VISSIM Queue Counter Outputs'!$B:$B, $B$3, 'VISSIM Queue Counter Outputs'!$C:$C, $B48),"")</f>
        <v/>
      </c>
    </row>
    <row r="49" spans="1:6" x14ac:dyDescent="0.35">
      <c r="A49" s="551" t="str">
        <f t="shared" si="1"/>
        <v>H</v>
      </c>
      <c r="B49" s="696">
        <f>'Input - Queue Counters'!B47</f>
        <v>43</v>
      </c>
      <c r="C49" s="696">
        <f>'Input - Queue Counters'!C47</f>
        <v>0</v>
      </c>
      <c r="D49" s="648">
        <f>'Input - Queue Counters'!D47</f>
        <v>0</v>
      </c>
      <c r="E49" s="150" t="str">
        <f>IFERROR(AVERAGEIFS('VISSIM Queue Counter Outputs'!$D:$D, 'VISSIM Queue Counter Outputs'!$A:$A, "AVG", 'VISSIM Queue Counter Outputs'!$B:$B, $B$3, 'VISSIM Queue Counter Outputs'!$C:$C, $B49),"")</f>
        <v/>
      </c>
      <c r="F49" s="150" t="str">
        <f>IFERROR(AVERAGEIFS('VISSIM Queue Counter Outputs'!$E:$E, 'VISSIM Queue Counter Outputs'!$A:$A, "AVG", 'VISSIM Queue Counter Outputs'!$B:$B, $B$3, 'VISSIM Queue Counter Outputs'!$C:$C, $B49),"")</f>
        <v/>
      </c>
    </row>
    <row r="50" spans="1:6" x14ac:dyDescent="0.35">
      <c r="A50" s="551" t="str">
        <f t="shared" si="1"/>
        <v>H</v>
      </c>
      <c r="B50" s="696">
        <f>'Input - Queue Counters'!B48</f>
        <v>44</v>
      </c>
      <c r="C50" s="696">
        <f>'Input - Queue Counters'!C48</f>
        <v>0</v>
      </c>
      <c r="D50" s="648">
        <f>'Input - Queue Counters'!D48</f>
        <v>0</v>
      </c>
      <c r="E50" s="150" t="str">
        <f>IFERROR(AVERAGEIFS('VISSIM Queue Counter Outputs'!$D:$D, 'VISSIM Queue Counter Outputs'!$A:$A, "AVG", 'VISSIM Queue Counter Outputs'!$B:$B, $B$3, 'VISSIM Queue Counter Outputs'!$C:$C, $B50),"")</f>
        <v/>
      </c>
      <c r="F50" s="150" t="str">
        <f>IFERROR(AVERAGEIFS('VISSIM Queue Counter Outputs'!$E:$E, 'VISSIM Queue Counter Outputs'!$A:$A, "AVG", 'VISSIM Queue Counter Outputs'!$B:$B, $B$3, 'VISSIM Queue Counter Outputs'!$C:$C, $B50),"")</f>
        <v/>
      </c>
    </row>
    <row r="51" spans="1:6" x14ac:dyDescent="0.35">
      <c r="A51" s="551" t="str">
        <f t="shared" si="1"/>
        <v>H</v>
      </c>
      <c r="B51" s="696">
        <f>'Input - Queue Counters'!B49</f>
        <v>45</v>
      </c>
      <c r="C51" s="696">
        <f>'Input - Queue Counters'!C49</f>
        <v>0</v>
      </c>
      <c r="D51" s="648">
        <f>'Input - Queue Counters'!D49</f>
        <v>0</v>
      </c>
      <c r="E51" s="150" t="str">
        <f>IFERROR(AVERAGEIFS('VISSIM Queue Counter Outputs'!$D:$D, 'VISSIM Queue Counter Outputs'!$A:$A, "AVG", 'VISSIM Queue Counter Outputs'!$B:$B, $B$3, 'VISSIM Queue Counter Outputs'!$C:$C, $B51),"")</f>
        <v/>
      </c>
      <c r="F51" s="150" t="str">
        <f>IFERROR(AVERAGEIFS('VISSIM Queue Counter Outputs'!$E:$E, 'VISSIM Queue Counter Outputs'!$A:$A, "AVG", 'VISSIM Queue Counter Outputs'!$B:$B, $B$3, 'VISSIM Queue Counter Outputs'!$C:$C, $B51),"")</f>
        <v/>
      </c>
    </row>
    <row r="52" spans="1:6" x14ac:dyDescent="0.35">
      <c r="A52" s="551" t="str">
        <f t="shared" si="1"/>
        <v>H</v>
      </c>
      <c r="B52" s="696">
        <f>'Input - Queue Counters'!B50</f>
        <v>46</v>
      </c>
      <c r="C52" s="696">
        <f>'Input - Queue Counters'!C50</f>
        <v>0</v>
      </c>
      <c r="D52" s="648">
        <f>'Input - Queue Counters'!D50</f>
        <v>0</v>
      </c>
      <c r="E52" s="150" t="str">
        <f>IFERROR(AVERAGEIFS('VISSIM Queue Counter Outputs'!$D:$D, 'VISSIM Queue Counter Outputs'!$A:$A, "AVG", 'VISSIM Queue Counter Outputs'!$B:$B, $B$3, 'VISSIM Queue Counter Outputs'!$C:$C, $B52),"")</f>
        <v/>
      </c>
      <c r="F52" s="150" t="str">
        <f>IFERROR(AVERAGEIFS('VISSIM Queue Counter Outputs'!$E:$E, 'VISSIM Queue Counter Outputs'!$A:$A, "AVG", 'VISSIM Queue Counter Outputs'!$B:$B, $B$3, 'VISSIM Queue Counter Outputs'!$C:$C, $B52),"")</f>
        <v/>
      </c>
    </row>
    <row r="53" spans="1:6" x14ac:dyDescent="0.35">
      <c r="A53" s="551" t="str">
        <f t="shared" si="1"/>
        <v>H</v>
      </c>
      <c r="B53" s="696">
        <f>'Input - Queue Counters'!B51</f>
        <v>47</v>
      </c>
      <c r="C53" s="696">
        <f>'Input - Queue Counters'!C51</f>
        <v>0</v>
      </c>
      <c r="D53" s="648">
        <f>'Input - Queue Counters'!D51</f>
        <v>0</v>
      </c>
      <c r="E53" s="150" t="str">
        <f>IFERROR(AVERAGEIFS('VISSIM Queue Counter Outputs'!$D:$D, 'VISSIM Queue Counter Outputs'!$A:$A, "AVG", 'VISSIM Queue Counter Outputs'!$B:$B, $B$3, 'VISSIM Queue Counter Outputs'!$C:$C, $B53),"")</f>
        <v/>
      </c>
      <c r="F53" s="150" t="str">
        <f>IFERROR(AVERAGEIFS('VISSIM Queue Counter Outputs'!$E:$E, 'VISSIM Queue Counter Outputs'!$A:$A, "AVG", 'VISSIM Queue Counter Outputs'!$B:$B, $B$3, 'VISSIM Queue Counter Outputs'!$C:$C, $B53),"")</f>
        <v/>
      </c>
    </row>
    <row r="54" spans="1:6" x14ac:dyDescent="0.35">
      <c r="A54" s="551" t="str">
        <f t="shared" si="1"/>
        <v>H</v>
      </c>
      <c r="B54" s="696">
        <f>'Input - Queue Counters'!B52</f>
        <v>48</v>
      </c>
      <c r="C54" s="696">
        <f>'Input - Queue Counters'!C52</f>
        <v>0</v>
      </c>
      <c r="D54" s="648">
        <f>'Input - Queue Counters'!D52</f>
        <v>0</v>
      </c>
      <c r="E54" s="150" t="str">
        <f>IFERROR(AVERAGEIFS('VISSIM Queue Counter Outputs'!$D:$D, 'VISSIM Queue Counter Outputs'!$A:$A, "AVG", 'VISSIM Queue Counter Outputs'!$B:$B, $B$3, 'VISSIM Queue Counter Outputs'!$C:$C, $B54),"")</f>
        <v/>
      </c>
      <c r="F54" s="150" t="str">
        <f>IFERROR(AVERAGEIFS('VISSIM Queue Counter Outputs'!$E:$E, 'VISSIM Queue Counter Outputs'!$A:$A, "AVG", 'VISSIM Queue Counter Outputs'!$B:$B, $B$3, 'VISSIM Queue Counter Outputs'!$C:$C, $B54),"")</f>
        <v/>
      </c>
    </row>
    <row r="55" spans="1:6" x14ac:dyDescent="0.35">
      <c r="A55" s="551" t="str">
        <f t="shared" si="1"/>
        <v>H</v>
      </c>
      <c r="B55" s="696">
        <f>'Input - Queue Counters'!B53</f>
        <v>49</v>
      </c>
      <c r="C55" s="696">
        <f>'Input - Queue Counters'!C53</f>
        <v>0</v>
      </c>
      <c r="D55" s="648">
        <f>'Input - Queue Counters'!D53</f>
        <v>0</v>
      </c>
      <c r="E55" s="150" t="str">
        <f>IFERROR(AVERAGEIFS('VISSIM Queue Counter Outputs'!$D:$D, 'VISSIM Queue Counter Outputs'!$A:$A, "AVG", 'VISSIM Queue Counter Outputs'!$B:$B, $B$3, 'VISSIM Queue Counter Outputs'!$C:$C, $B55),"")</f>
        <v/>
      </c>
      <c r="F55" s="150" t="str">
        <f>IFERROR(AVERAGEIFS('VISSIM Queue Counter Outputs'!$E:$E, 'VISSIM Queue Counter Outputs'!$A:$A, "AVG", 'VISSIM Queue Counter Outputs'!$B:$B, $B$3, 'VISSIM Queue Counter Outputs'!$C:$C, $B55),"")</f>
        <v/>
      </c>
    </row>
    <row r="56" spans="1:6" x14ac:dyDescent="0.35">
      <c r="A56" s="551" t="str">
        <f t="shared" si="1"/>
        <v>H</v>
      </c>
      <c r="B56" s="696">
        <f>'Input - Queue Counters'!B54</f>
        <v>50</v>
      </c>
      <c r="C56" s="696">
        <f>'Input - Queue Counters'!C54</f>
        <v>0</v>
      </c>
      <c r="D56" s="648">
        <f>'Input - Queue Counters'!D54</f>
        <v>0</v>
      </c>
      <c r="E56" s="150" t="str">
        <f>IFERROR(AVERAGEIFS('VISSIM Queue Counter Outputs'!$D:$D, 'VISSIM Queue Counter Outputs'!$A:$A, "AVG", 'VISSIM Queue Counter Outputs'!$B:$B, $B$3, 'VISSIM Queue Counter Outputs'!$C:$C, $B56),"")</f>
        <v/>
      </c>
      <c r="F56" s="150" t="str">
        <f>IFERROR(AVERAGEIFS('VISSIM Queue Counter Outputs'!$E:$E, 'VISSIM Queue Counter Outputs'!$A:$A, "AVG", 'VISSIM Queue Counter Outputs'!$B:$B, $B$3, 'VISSIM Queue Counter Outputs'!$C:$C, $B56),"")</f>
        <v/>
      </c>
    </row>
  </sheetData>
  <mergeCells count="3">
    <mergeCell ref="E5:F5"/>
    <mergeCell ref="B3:C3"/>
    <mergeCell ref="B2:C2"/>
  </mergeCell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87FA2-4A6F-418B-A6E0-DE27C994AA03}">
  <sheetPr codeName="Sheet27">
    <tabColor theme="3" tint="0.59999389629810485"/>
  </sheetPr>
  <dimension ref="A1:Q56"/>
  <sheetViews>
    <sheetView zoomScale="55" zoomScaleNormal="55" workbookViewId="0"/>
  </sheetViews>
  <sheetFormatPr defaultColWidth="8.81640625" defaultRowHeight="14.5" outlineLevelCol="1" x14ac:dyDescent="0.35"/>
  <cols>
    <col min="1" max="1" width="9.7265625" style="547" customWidth="1"/>
    <col min="2" max="2" width="7.453125" style="547" customWidth="1"/>
    <col min="3" max="3" width="5.7265625" style="547" customWidth="1"/>
    <col min="4" max="4" width="4.1796875" style="547" customWidth="1"/>
    <col min="5" max="5" width="14.26953125" style="547" customWidth="1"/>
    <col min="6" max="6" width="37.81640625" style="547" customWidth="1"/>
    <col min="7" max="7" width="15.54296875" style="547" customWidth="1"/>
    <col min="8" max="8" width="15" style="274" customWidth="1" outlineLevel="1"/>
    <col min="9" max="9" width="16" style="274" customWidth="1" outlineLevel="1"/>
    <col min="10" max="10" width="16" style="274" customWidth="1"/>
    <col min="11" max="14" width="15" style="274" customWidth="1"/>
    <col min="15" max="16" width="16" style="274" customWidth="1"/>
    <col min="17" max="17" width="15" style="274" customWidth="1"/>
    <col min="18" max="16384" width="8.81640625" style="547"/>
  </cols>
  <sheetData>
    <row r="1" spans="1:17" s="15" customFormat="1" ht="15.75" customHeight="1" x14ac:dyDescent="0.35">
      <c r="A1" s="551" t="s">
        <v>226</v>
      </c>
      <c r="B1" s="551"/>
      <c r="C1" s="551"/>
      <c r="D1" s="551"/>
      <c r="E1" s="551"/>
      <c r="F1" s="551"/>
      <c r="G1" s="551"/>
      <c r="H1" s="551" t="s">
        <v>167</v>
      </c>
      <c r="I1" s="551" t="s">
        <v>167</v>
      </c>
      <c r="J1" s="551"/>
      <c r="K1" s="551"/>
      <c r="L1" s="551"/>
      <c r="M1" s="551" t="s">
        <v>167</v>
      </c>
      <c r="N1" s="551" t="s">
        <v>167</v>
      </c>
      <c r="O1" s="551" t="s">
        <v>167</v>
      </c>
      <c r="P1" s="551" t="s">
        <v>167</v>
      </c>
      <c r="Q1" s="547"/>
    </row>
    <row r="2" spans="1:17" s="15" customFormat="1" ht="27.75" customHeight="1" x14ac:dyDescent="0.35">
      <c r="A2" s="551"/>
      <c r="B2" s="547"/>
      <c r="C2" s="547"/>
      <c r="D2" s="547"/>
      <c r="E2" s="10" t="s">
        <v>412</v>
      </c>
      <c r="F2" s="10"/>
      <c r="G2" s="7"/>
      <c r="H2" s="26"/>
      <c r="I2" s="7"/>
      <c r="J2" s="7"/>
      <c r="K2" s="430"/>
      <c r="L2" s="274"/>
      <c r="M2" s="26"/>
      <c r="N2" s="7"/>
      <c r="O2" s="274"/>
      <c r="P2" s="274"/>
      <c r="Q2" s="432"/>
    </row>
    <row r="3" spans="1:17" s="15" customFormat="1" ht="27.75" customHeight="1" x14ac:dyDescent="0.35">
      <c r="A3" s="551"/>
      <c r="B3" s="547" t="str">
        <f>HOME!D11</f>
        <v>3600-7200</v>
      </c>
      <c r="C3" s="547"/>
      <c r="D3" s="547"/>
      <c r="E3" s="273" t="str">
        <f>tod&amp;" Peak Hour "&amp;pkhr</f>
        <v>AM Peak Hour 7:15AM - 8:15AM</v>
      </c>
      <c r="F3" s="273"/>
      <c r="G3" s="7"/>
      <c r="H3" s="7"/>
      <c r="I3" s="430"/>
      <c r="J3" s="430"/>
      <c r="K3" s="7"/>
      <c r="L3" s="274"/>
      <c r="M3" s="7"/>
      <c r="N3" s="26"/>
      <c r="O3" s="274"/>
      <c r="P3" s="274"/>
      <c r="Q3" s="432"/>
    </row>
    <row r="4" spans="1:17" s="15" customFormat="1" ht="15" customHeight="1" x14ac:dyDescent="0.35">
      <c r="A4" s="551"/>
      <c r="B4" s="547"/>
      <c r="C4" s="547"/>
      <c r="D4" s="547"/>
      <c r="E4" s="77" t="str">
        <f>"*Results show the average from "&amp;no_seeds&amp;" simulation runs."</f>
        <v>*Results show the average from 0 simulation runs.</v>
      </c>
      <c r="F4" s="357"/>
      <c r="G4" s="358"/>
      <c r="H4" s="359"/>
      <c r="I4" s="7"/>
      <c r="J4" s="7"/>
      <c r="K4" s="430"/>
      <c r="L4" s="657"/>
      <c r="M4" s="359"/>
      <c r="N4" s="7"/>
      <c r="O4" s="658"/>
      <c r="P4" s="658"/>
      <c r="Q4" s="657"/>
    </row>
    <row r="5" spans="1:17" s="15" customFormat="1" ht="15" customHeight="1" thickBot="1" x14ac:dyDescent="0.4">
      <c r="A5" s="551"/>
      <c r="B5" s="547"/>
      <c r="C5" s="547"/>
      <c r="D5" s="547"/>
      <c r="E5" s="77"/>
      <c r="F5" s="357"/>
      <c r="G5" s="358"/>
      <c r="H5" s="359"/>
      <c r="I5" s="7"/>
      <c r="J5" s="7"/>
      <c r="K5" s="430"/>
      <c r="L5" s="657"/>
      <c r="M5" s="359"/>
      <c r="N5" s="7"/>
      <c r="O5" s="658"/>
      <c r="P5" s="658"/>
      <c r="Q5" s="657"/>
    </row>
    <row r="6" spans="1:17" s="15" customFormat="1" ht="60.5" customHeight="1" thickBot="1" x14ac:dyDescent="0.4">
      <c r="A6" s="551"/>
      <c r="B6" s="639" t="s">
        <v>38</v>
      </c>
      <c r="C6" s="547"/>
      <c r="D6" s="547"/>
      <c r="E6" s="266" t="s">
        <v>140</v>
      </c>
      <c r="F6" s="641" t="s">
        <v>340</v>
      </c>
      <c r="G6" s="677" t="s">
        <v>438</v>
      </c>
      <c r="H6" s="826" t="s">
        <v>434</v>
      </c>
      <c r="I6" s="826" t="s">
        <v>435</v>
      </c>
      <c r="J6" s="677" t="s">
        <v>440</v>
      </c>
      <c r="K6" s="677" t="s">
        <v>436</v>
      </c>
      <c r="L6" s="677" t="s">
        <v>437</v>
      </c>
      <c r="M6" s="641" t="s">
        <v>405</v>
      </c>
      <c r="N6" s="641" t="s">
        <v>413</v>
      </c>
      <c r="O6" s="641" t="s">
        <v>414</v>
      </c>
      <c r="P6" s="641" t="s">
        <v>415</v>
      </c>
      <c r="Q6" s="547"/>
    </row>
    <row r="7" spans="1:17" x14ac:dyDescent="0.35">
      <c r="A7" s="551" t="str">
        <f>IF(E7=0,"H","")</f>
        <v/>
      </c>
      <c r="B7" s="393">
        <f>'Input - Queue Counters'!B5</f>
        <v>1</v>
      </c>
      <c r="E7" s="642">
        <f>INDEX('Input - Queue Counters'!$B$4:$F$54, MATCH($B7, 'Input - Queue Counters'!$B$4:$B$54, 0), MATCH(E$6, 'Input - Queue Counters'!$B$4:$F$4, 0))</f>
        <v>1</v>
      </c>
      <c r="F7" s="234" t="str">
        <f>INDEX('Input - Queue Counters'!$B$4:$F$54, MATCH($B7, 'Input - Queue Counters'!$B$4:$B$54, 0), MATCH(F$6, 'Input - Queue Counters'!$B$4:$F$4, 0))</f>
        <v>Queue Counter Name 1</v>
      </c>
      <c r="G7" s="71">
        <f>INDEX('Input - Queue Counters'!$B$4:$F$54, MATCH($B7, 'Input - Queue Counters'!$B$4:$B$54, 0), MATCH(G$6, 'Input - Queue Counters'!$B$4:$F$4, 0))</f>
        <v>0</v>
      </c>
      <c r="H7" s="825"/>
      <c r="I7" s="397" t="str">
        <f>IFERROR(AVERAGEIFS('VISSIM Queue Counter Outputs'!$E:$E, 'VISSIM Queue Counter Outputs'!$C:$C, $E7, 'VISSIM Queue Counter Outputs'!$A:$A, "AVG"),"--")</f>
        <v>--</v>
      </c>
      <c r="J7" s="397" t="str">
        <f>I7</f>
        <v>--</v>
      </c>
      <c r="K7" s="659" t="str">
        <f>IFERROR(J7-G7,"--")</f>
        <v>--</v>
      </c>
      <c r="L7" s="381" t="str">
        <f>IFERROR(K7/G7, "--")</f>
        <v>--</v>
      </c>
      <c r="M7" s="71" t="str">
        <f>IFERROR(INDEX('Input - Queue Counters'!$B$4:$F$54, MATCH($B7, 'Input - Queue Counters'!$B$4:$B$54, 0), MATCH(M$6, 'Input - Queue Counters'!$B$4:$F$4, 0)),"--")</f>
        <v>--</v>
      </c>
      <c r="N7" s="397" t="str">
        <f>IFERROR(AVERAGEIFS('VISSIM Queue Counter Outputs'!#REF!, 'VISSIM Queue Counter Outputs'!#REF!, $E7, 'VISSIM Queue Counter Outputs'!#REF!, "AVG"),"--")</f>
        <v>--</v>
      </c>
      <c r="O7" s="659" t="str">
        <f>IFERROR( N7-M7,"--")</f>
        <v>--</v>
      </c>
      <c r="P7" s="381" t="str">
        <f t="shared" ref="P7" si="0">IFERROR(O7/M7, "--")</f>
        <v>--</v>
      </c>
      <c r="Q7" s="547"/>
    </row>
    <row r="8" spans="1:17" x14ac:dyDescent="0.35">
      <c r="A8" s="551" t="str">
        <f t="shared" ref="A8:A56" si="1">IF(E8=0,"H","")</f>
        <v/>
      </c>
      <c r="B8" s="393">
        <f>'Input - Queue Counters'!B6</f>
        <v>2</v>
      </c>
      <c r="E8" s="696">
        <f>INDEX('Input - Queue Counters'!$B$4:$F$54, MATCH($B8, 'Input - Queue Counters'!$B$4:$B$54, 0), MATCH(E$6, 'Input - Queue Counters'!$B$4:$F$4, 0))</f>
        <v>2</v>
      </c>
      <c r="F8" s="234" t="str">
        <f>INDEX('Input - Queue Counters'!$B$4:$F$54, MATCH($B8, 'Input - Queue Counters'!$B$4:$B$54, 0), MATCH(F$6, 'Input - Queue Counters'!$B$4:$F$4, 0))</f>
        <v>Queue Counter Name 2</v>
      </c>
      <c r="G8" s="71">
        <f>INDEX('Input - Queue Counters'!$B$4:$F$54, MATCH($B8, 'Input - Queue Counters'!$B$4:$B$54, 0), MATCH(G$6, 'Input - Queue Counters'!$B$4:$F$4, 0))</f>
        <v>0</v>
      </c>
      <c r="H8" s="825"/>
      <c r="I8" s="397" t="str">
        <f>IFERROR(AVERAGEIFS('VISSIM Queue Counter Outputs'!$E:$E, 'VISSIM Queue Counter Outputs'!$C:$C, $E8, 'VISSIM Queue Counter Outputs'!$A:$A, "AVG"),"--")</f>
        <v>--</v>
      </c>
      <c r="J8" s="397" t="str">
        <f t="shared" ref="J8:J56" si="2">I8</f>
        <v>--</v>
      </c>
      <c r="K8" s="659" t="str">
        <f t="shared" ref="K8:K56" si="3">IFERROR(J8-G8,"--")</f>
        <v>--</v>
      </c>
      <c r="L8" s="381" t="str">
        <f t="shared" ref="L8:L56" si="4">IFERROR(K8/G8, "--")</f>
        <v>--</v>
      </c>
      <c r="M8" s="71" t="str">
        <f>IFERROR(INDEX('Input - Queue Counters'!$B$4:$F$54, MATCH($B8, 'Input - Queue Counters'!$B$4:$B$54, 0), MATCH(M$6, 'Input - Queue Counters'!$B$4:$F$4, 0)),"--")</f>
        <v>--</v>
      </c>
      <c r="N8" s="397" t="str">
        <f>IFERROR(AVERAGEIFS('VISSIM Queue Counter Outputs'!#REF!, 'VISSIM Queue Counter Outputs'!#REF!, $E8, 'VISSIM Queue Counter Outputs'!#REF!, "AVG"),"--")</f>
        <v>--</v>
      </c>
      <c r="O8" s="659" t="str">
        <f t="shared" ref="O8:O56" si="5">IFERROR( N8-M8,"--")</f>
        <v>--</v>
      </c>
      <c r="P8" s="381" t="str">
        <f t="shared" ref="P8:P56" si="6">IFERROR(O8/M8, "--")</f>
        <v>--</v>
      </c>
      <c r="Q8" s="547"/>
    </row>
    <row r="9" spans="1:17" x14ac:dyDescent="0.35">
      <c r="A9" s="551" t="str">
        <f t="shared" si="1"/>
        <v/>
      </c>
      <c r="B9" s="393">
        <f>'Input - Queue Counters'!B7</f>
        <v>3</v>
      </c>
      <c r="E9" s="696">
        <f>INDEX('Input - Queue Counters'!$B$4:$F$54, MATCH($B9, 'Input - Queue Counters'!$B$4:$B$54, 0), MATCH(E$6, 'Input - Queue Counters'!$B$4:$F$4, 0))</f>
        <v>3</v>
      </c>
      <c r="F9" s="234" t="str">
        <f>INDEX('Input - Queue Counters'!$B$4:$F$54, MATCH($B9, 'Input - Queue Counters'!$B$4:$B$54, 0), MATCH(F$6, 'Input - Queue Counters'!$B$4:$F$4, 0))</f>
        <v>Queue Counter Name 3</v>
      </c>
      <c r="G9" s="71">
        <f>INDEX('Input - Queue Counters'!$B$4:$F$54, MATCH($B9, 'Input - Queue Counters'!$B$4:$B$54, 0), MATCH(G$6, 'Input - Queue Counters'!$B$4:$F$4, 0))</f>
        <v>0</v>
      </c>
      <c r="H9" s="825"/>
      <c r="I9" s="397" t="str">
        <f>IFERROR(AVERAGEIFS('VISSIM Queue Counter Outputs'!$E:$E, 'VISSIM Queue Counter Outputs'!$C:$C, $E9, 'VISSIM Queue Counter Outputs'!$A:$A, "AVG"),"--")</f>
        <v>--</v>
      </c>
      <c r="J9" s="397" t="str">
        <f t="shared" si="2"/>
        <v>--</v>
      </c>
      <c r="K9" s="659" t="str">
        <f t="shared" si="3"/>
        <v>--</v>
      </c>
      <c r="L9" s="381" t="str">
        <f t="shared" si="4"/>
        <v>--</v>
      </c>
      <c r="M9" s="71" t="str">
        <f>IFERROR(INDEX('Input - Queue Counters'!$B$4:$F$54, MATCH($B9, 'Input - Queue Counters'!$B$4:$B$54, 0), MATCH(M$6, 'Input - Queue Counters'!$B$4:$F$4, 0)),"--")</f>
        <v>--</v>
      </c>
      <c r="N9" s="397" t="str">
        <f>IFERROR(AVERAGEIFS('VISSIM Queue Counter Outputs'!#REF!, 'VISSIM Queue Counter Outputs'!#REF!, $E9, 'VISSIM Queue Counter Outputs'!#REF!, "AVG"),"--")</f>
        <v>--</v>
      </c>
      <c r="O9" s="659" t="str">
        <f t="shared" si="5"/>
        <v>--</v>
      </c>
      <c r="P9" s="381" t="str">
        <f t="shared" si="6"/>
        <v>--</v>
      </c>
      <c r="Q9" s="547"/>
    </row>
    <row r="10" spans="1:17" x14ac:dyDescent="0.35">
      <c r="A10" s="551" t="str">
        <f t="shared" si="1"/>
        <v>H</v>
      </c>
      <c r="B10" s="393">
        <f>'Input - Queue Counters'!B8</f>
        <v>4</v>
      </c>
      <c r="E10" s="696">
        <f>INDEX('Input - Queue Counters'!$B$4:$F$54, MATCH($B10, 'Input - Queue Counters'!$B$4:$B$54, 0), MATCH(E$6, 'Input - Queue Counters'!$B$4:$F$4, 0))</f>
        <v>0</v>
      </c>
      <c r="F10" s="234">
        <f>INDEX('Input - Queue Counters'!$B$4:$F$54, MATCH($B10, 'Input - Queue Counters'!$B$4:$B$54, 0), MATCH(F$6, 'Input - Queue Counters'!$B$4:$F$4, 0))</f>
        <v>0</v>
      </c>
      <c r="G10" s="71">
        <f>INDEX('Input - Queue Counters'!$B$4:$F$54, MATCH($B10, 'Input - Queue Counters'!$B$4:$B$54, 0), MATCH(G$6, 'Input - Queue Counters'!$B$4:$F$4, 0))</f>
        <v>0</v>
      </c>
      <c r="H10" s="825"/>
      <c r="I10" s="397" t="str">
        <f>IFERROR(AVERAGEIFS('VISSIM Queue Counter Outputs'!$E:$E, 'VISSIM Queue Counter Outputs'!$C:$C, $E10, 'VISSIM Queue Counter Outputs'!$A:$A, "AVG"),"--")</f>
        <v>--</v>
      </c>
      <c r="J10" s="397" t="str">
        <f t="shared" si="2"/>
        <v>--</v>
      </c>
      <c r="K10" s="659" t="str">
        <f t="shared" si="3"/>
        <v>--</v>
      </c>
      <c r="L10" s="381" t="str">
        <f t="shared" si="4"/>
        <v>--</v>
      </c>
      <c r="M10" s="71" t="str">
        <f>IFERROR(INDEX('Input - Queue Counters'!$B$4:$F$54, MATCH($B10, 'Input - Queue Counters'!$B$4:$B$54, 0), MATCH(M$6, 'Input - Queue Counters'!$B$4:$F$4, 0)),"--")</f>
        <v>--</v>
      </c>
      <c r="N10" s="397" t="str">
        <f>IFERROR(AVERAGEIFS('VISSIM Queue Counter Outputs'!#REF!, 'VISSIM Queue Counter Outputs'!#REF!, $E10, 'VISSIM Queue Counter Outputs'!#REF!, "AVG"),"--")</f>
        <v>--</v>
      </c>
      <c r="O10" s="659" t="str">
        <f t="shared" si="5"/>
        <v>--</v>
      </c>
      <c r="P10" s="381" t="str">
        <f t="shared" si="6"/>
        <v>--</v>
      </c>
      <c r="Q10" s="547"/>
    </row>
    <row r="11" spans="1:17" x14ac:dyDescent="0.35">
      <c r="A11" s="551" t="str">
        <f t="shared" si="1"/>
        <v>H</v>
      </c>
      <c r="B11" s="393">
        <f>'Input - Queue Counters'!B9</f>
        <v>5</v>
      </c>
      <c r="E11" s="696">
        <f>INDEX('Input - Queue Counters'!$B$4:$F$54, MATCH($B11, 'Input - Queue Counters'!$B$4:$B$54, 0), MATCH(E$6, 'Input - Queue Counters'!$B$4:$F$4, 0))</f>
        <v>0</v>
      </c>
      <c r="F11" s="234">
        <f>INDEX('Input - Queue Counters'!$B$4:$F$54, MATCH($B11, 'Input - Queue Counters'!$B$4:$B$54, 0), MATCH(F$6, 'Input - Queue Counters'!$B$4:$F$4, 0))</f>
        <v>0</v>
      </c>
      <c r="G11" s="71">
        <f>INDEX('Input - Queue Counters'!$B$4:$F$54, MATCH($B11, 'Input - Queue Counters'!$B$4:$B$54, 0), MATCH(G$6, 'Input - Queue Counters'!$B$4:$F$4, 0))</f>
        <v>0</v>
      </c>
      <c r="H11" s="825"/>
      <c r="I11" s="397" t="str">
        <f>IFERROR(AVERAGEIFS('VISSIM Queue Counter Outputs'!$E:$E, 'VISSIM Queue Counter Outputs'!$C:$C, $E11, 'VISSIM Queue Counter Outputs'!$A:$A, "AVG"),"--")</f>
        <v>--</v>
      </c>
      <c r="J11" s="397" t="str">
        <f t="shared" si="2"/>
        <v>--</v>
      </c>
      <c r="K11" s="659" t="str">
        <f t="shared" si="3"/>
        <v>--</v>
      </c>
      <c r="L11" s="381" t="str">
        <f t="shared" si="4"/>
        <v>--</v>
      </c>
      <c r="M11" s="71" t="str">
        <f>IFERROR(INDEX('Input - Queue Counters'!$B$4:$F$54, MATCH($B11, 'Input - Queue Counters'!$B$4:$B$54, 0), MATCH(M$6, 'Input - Queue Counters'!$B$4:$F$4, 0)),"--")</f>
        <v>--</v>
      </c>
      <c r="N11" s="397" t="str">
        <f>IFERROR(AVERAGEIFS('VISSIM Queue Counter Outputs'!#REF!, 'VISSIM Queue Counter Outputs'!#REF!, $E11, 'VISSIM Queue Counter Outputs'!#REF!, "AVG"),"--")</f>
        <v>--</v>
      </c>
      <c r="O11" s="659" t="str">
        <f t="shared" si="5"/>
        <v>--</v>
      </c>
      <c r="P11" s="381" t="str">
        <f t="shared" si="6"/>
        <v>--</v>
      </c>
      <c r="Q11" s="547"/>
    </row>
    <row r="12" spans="1:17" x14ac:dyDescent="0.35">
      <c r="A12" s="551" t="str">
        <f t="shared" si="1"/>
        <v>H</v>
      </c>
      <c r="B12" s="393">
        <f>'Input - Queue Counters'!B10</f>
        <v>6</v>
      </c>
      <c r="E12" s="696">
        <f>INDEX('Input - Queue Counters'!$B$4:$F$54, MATCH($B12, 'Input - Queue Counters'!$B$4:$B$54, 0), MATCH(E$6, 'Input - Queue Counters'!$B$4:$F$4, 0))</f>
        <v>0</v>
      </c>
      <c r="F12" s="234">
        <f>INDEX('Input - Queue Counters'!$B$4:$F$54, MATCH($B12, 'Input - Queue Counters'!$B$4:$B$54, 0), MATCH(F$6, 'Input - Queue Counters'!$B$4:$F$4, 0))</f>
        <v>0</v>
      </c>
      <c r="G12" s="71">
        <f>INDEX('Input - Queue Counters'!$B$4:$F$54, MATCH($B12, 'Input - Queue Counters'!$B$4:$B$54, 0), MATCH(G$6, 'Input - Queue Counters'!$B$4:$F$4, 0))</f>
        <v>0</v>
      </c>
      <c r="H12" s="825"/>
      <c r="I12" s="397" t="str">
        <f>IFERROR(AVERAGEIFS('VISSIM Queue Counter Outputs'!$E:$E, 'VISSIM Queue Counter Outputs'!$C:$C, $E12, 'VISSIM Queue Counter Outputs'!$A:$A, "AVG"),"--")</f>
        <v>--</v>
      </c>
      <c r="J12" s="397" t="str">
        <f t="shared" si="2"/>
        <v>--</v>
      </c>
      <c r="K12" s="659" t="str">
        <f t="shared" si="3"/>
        <v>--</v>
      </c>
      <c r="L12" s="381" t="str">
        <f t="shared" si="4"/>
        <v>--</v>
      </c>
      <c r="M12" s="71" t="str">
        <f>IFERROR(INDEX('Input - Queue Counters'!$B$4:$F$54, MATCH($B12, 'Input - Queue Counters'!$B$4:$B$54, 0), MATCH(M$6, 'Input - Queue Counters'!$B$4:$F$4, 0)),"--")</f>
        <v>--</v>
      </c>
      <c r="N12" s="397" t="str">
        <f>IFERROR(AVERAGEIFS('VISSIM Queue Counter Outputs'!#REF!, 'VISSIM Queue Counter Outputs'!#REF!, $E12, 'VISSIM Queue Counter Outputs'!#REF!, "AVG"),"--")</f>
        <v>--</v>
      </c>
      <c r="O12" s="659" t="str">
        <f t="shared" si="5"/>
        <v>--</v>
      </c>
      <c r="P12" s="381" t="str">
        <f t="shared" si="6"/>
        <v>--</v>
      </c>
      <c r="Q12" s="547"/>
    </row>
    <row r="13" spans="1:17" x14ac:dyDescent="0.35">
      <c r="A13" s="551" t="str">
        <f t="shared" si="1"/>
        <v>H</v>
      </c>
      <c r="B13" s="393">
        <f>'Input - Queue Counters'!B11</f>
        <v>7</v>
      </c>
      <c r="E13" s="696">
        <f>INDEX('Input - Queue Counters'!$B$4:$F$54, MATCH($B13, 'Input - Queue Counters'!$B$4:$B$54, 0), MATCH(E$6, 'Input - Queue Counters'!$B$4:$F$4, 0))</f>
        <v>0</v>
      </c>
      <c r="F13" s="234">
        <f>INDEX('Input - Queue Counters'!$B$4:$F$54, MATCH($B13, 'Input - Queue Counters'!$B$4:$B$54, 0), MATCH(F$6, 'Input - Queue Counters'!$B$4:$F$4, 0))</f>
        <v>0</v>
      </c>
      <c r="G13" s="71">
        <f>INDEX('Input - Queue Counters'!$B$4:$F$54, MATCH($B13, 'Input - Queue Counters'!$B$4:$B$54, 0), MATCH(G$6, 'Input - Queue Counters'!$B$4:$F$4, 0))</f>
        <v>0</v>
      </c>
      <c r="H13" s="825"/>
      <c r="I13" s="397" t="str">
        <f>IFERROR(AVERAGEIFS('VISSIM Queue Counter Outputs'!$E:$E, 'VISSIM Queue Counter Outputs'!$C:$C, $E13, 'VISSIM Queue Counter Outputs'!$A:$A, "AVG"),"--")</f>
        <v>--</v>
      </c>
      <c r="J13" s="397" t="str">
        <f t="shared" si="2"/>
        <v>--</v>
      </c>
      <c r="K13" s="659" t="str">
        <f t="shared" si="3"/>
        <v>--</v>
      </c>
      <c r="L13" s="381" t="str">
        <f t="shared" si="4"/>
        <v>--</v>
      </c>
      <c r="M13" s="71" t="str">
        <f>IFERROR(INDEX('Input - Queue Counters'!$B$4:$F$54, MATCH($B13, 'Input - Queue Counters'!$B$4:$B$54, 0), MATCH(M$6, 'Input - Queue Counters'!$B$4:$F$4, 0)),"--")</f>
        <v>--</v>
      </c>
      <c r="N13" s="397" t="str">
        <f>IFERROR(AVERAGEIFS('VISSIM Queue Counter Outputs'!#REF!, 'VISSIM Queue Counter Outputs'!#REF!, $E13, 'VISSIM Queue Counter Outputs'!#REF!, "AVG"),"--")</f>
        <v>--</v>
      </c>
      <c r="O13" s="659" t="str">
        <f t="shared" si="5"/>
        <v>--</v>
      </c>
      <c r="P13" s="381" t="str">
        <f t="shared" si="6"/>
        <v>--</v>
      </c>
      <c r="Q13" s="547"/>
    </row>
    <row r="14" spans="1:17" x14ac:dyDescent="0.35">
      <c r="A14" s="551" t="str">
        <f t="shared" si="1"/>
        <v>H</v>
      </c>
      <c r="B14" s="393">
        <f>'Input - Queue Counters'!B12</f>
        <v>8</v>
      </c>
      <c r="E14" s="696">
        <f>INDEX('Input - Queue Counters'!$B$4:$F$54, MATCH($B14, 'Input - Queue Counters'!$B$4:$B$54, 0), MATCH(E$6, 'Input - Queue Counters'!$B$4:$F$4, 0))</f>
        <v>0</v>
      </c>
      <c r="F14" s="234">
        <f>INDEX('Input - Queue Counters'!$B$4:$F$54, MATCH($B14, 'Input - Queue Counters'!$B$4:$B$54, 0), MATCH(F$6, 'Input - Queue Counters'!$B$4:$F$4, 0))</f>
        <v>0</v>
      </c>
      <c r="G14" s="71">
        <f>INDEX('Input - Queue Counters'!$B$4:$F$54, MATCH($B14, 'Input - Queue Counters'!$B$4:$B$54, 0), MATCH(G$6, 'Input - Queue Counters'!$B$4:$F$4, 0))</f>
        <v>0</v>
      </c>
      <c r="H14" s="825"/>
      <c r="I14" s="397" t="str">
        <f>IFERROR(AVERAGEIFS('VISSIM Queue Counter Outputs'!$E:$E, 'VISSIM Queue Counter Outputs'!$C:$C, $E14, 'VISSIM Queue Counter Outputs'!$A:$A, "AVG"),"--")</f>
        <v>--</v>
      </c>
      <c r="J14" s="397" t="str">
        <f t="shared" si="2"/>
        <v>--</v>
      </c>
      <c r="K14" s="659" t="str">
        <f t="shared" si="3"/>
        <v>--</v>
      </c>
      <c r="L14" s="381" t="str">
        <f t="shared" si="4"/>
        <v>--</v>
      </c>
      <c r="M14" s="71" t="str">
        <f>IFERROR(INDEX('Input - Queue Counters'!$B$4:$F$54, MATCH($B14, 'Input - Queue Counters'!$B$4:$B$54, 0), MATCH(M$6, 'Input - Queue Counters'!$B$4:$F$4, 0)),"--")</f>
        <v>--</v>
      </c>
      <c r="N14" s="397" t="str">
        <f>IFERROR(AVERAGEIFS('VISSIM Queue Counter Outputs'!#REF!, 'VISSIM Queue Counter Outputs'!#REF!, $E14, 'VISSIM Queue Counter Outputs'!#REF!, "AVG"),"--")</f>
        <v>--</v>
      </c>
      <c r="O14" s="659" t="str">
        <f t="shared" si="5"/>
        <v>--</v>
      </c>
      <c r="P14" s="381" t="str">
        <f t="shared" si="6"/>
        <v>--</v>
      </c>
      <c r="Q14" s="547"/>
    </row>
    <row r="15" spans="1:17" x14ac:dyDescent="0.35">
      <c r="A15" s="551" t="str">
        <f t="shared" si="1"/>
        <v>H</v>
      </c>
      <c r="B15" s="393">
        <f>'Input - Queue Counters'!B13</f>
        <v>9</v>
      </c>
      <c r="E15" s="696">
        <f>INDEX('Input - Queue Counters'!$B$4:$F$54, MATCH($B15, 'Input - Queue Counters'!$B$4:$B$54, 0), MATCH(E$6, 'Input - Queue Counters'!$B$4:$F$4, 0))</f>
        <v>0</v>
      </c>
      <c r="F15" s="234">
        <f>INDEX('Input - Queue Counters'!$B$4:$F$54, MATCH($B15, 'Input - Queue Counters'!$B$4:$B$54, 0), MATCH(F$6, 'Input - Queue Counters'!$B$4:$F$4, 0))</f>
        <v>0</v>
      </c>
      <c r="G15" s="71">
        <f>INDEX('Input - Queue Counters'!$B$4:$F$54, MATCH($B15, 'Input - Queue Counters'!$B$4:$B$54, 0), MATCH(G$6, 'Input - Queue Counters'!$B$4:$F$4, 0))</f>
        <v>0</v>
      </c>
      <c r="H15" s="825"/>
      <c r="I15" s="397" t="str">
        <f>IFERROR(AVERAGEIFS('VISSIM Queue Counter Outputs'!$E:$E, 'VISSIM Queue Counter Outputs'!$C:$C, $E15, 'VISSIM Queue Counter Outputs'!$A:$A, "AVG"),"--")</f>
        <v>--</v>
      </c>
      <c r="J15" s="397" t="str">
        <f t="shared" si="2"/>
        <v>--</v>
      </c>
      <c r="K15" s="659" t="str">
        <f t="shared" si="3"/>
        <v>--</v>
      </c>
      <c r="L15" s="381" t="str">
        <f t="shared" si="4"/>
        <v>--</v>
      </c>
      <c r="M15" s="71" t="str">
        <f>IFERROR(INDEX('Input - Queue Counters'!$B$4:$F$54, MATCH($B15, 'Input - Queue Counters'!$B$4:$B$54, 0), MATCH(M$6, 'Input - Queue Counters'!$B$4:$F$4, 0)),"--")</f>
        <v>--</v>
      </c>
      <c r="N15" s="397" t="str">
        <f>IFERROR(AVERAGEIFS('VISSIM Queue Counter Outputs'!#REF!, 'VISSIM Queue Counter Outputs'!#REF!, $E15, 'VISSIM Queue Counter Outputs'!#REF!, "AVG"),"--")</f>
        <v>--</v>
      </c>
      <c r="O15" s="659" t="str">
        <f t="shared" si="5"/>
        <v>--</v>
      </c>
      <c r="P15" s="381" t="str">
        <f t="shared" si="6"/>
        <v>--</v>
      </c>
      <c r="Q15" s="547"/>
    </row>
    <row r="16" spans="1:17" x14ac:dyDescent="0.35">
      <c r="A16" s="551" t="str">
        <f t="shared" si="1"/>
        <v>H</v>
      </c>
      <c r="B16" s="393">
        <f>'Input - Queue Counters'!B14</f>
        <v>10</v>
      </c>
      <c r="E16" s="696">
        <f>INDEX('Input - Queue Counters'!$B$4:$F$54, MATCH($B16, 'Input - Queue Counters'!$B$4:$B$54, 0), MATCH(E$6, 'Input - Queue Counters'!$B$4:$F$4, 0))</f>
        <v>0</v>
      </c>
      <c r="F16" s="234">
        <f>INDEX('Input - Queue Counters'!$B$4:$F$54, MATCH($B16, 'Input - Queue Counters'!$B$4:$B$54, 0), MATCH(F$6, 'Input - Queue Counters'!$B$4:$F$4, 0))</f>
        <v>0</v>
      </c>
      <c r="G16" s="71">
        <f>INDEX('Input - Queue Counters'!$B$4:$F$54, MATCH($B16, 'Input - Queue Counters'!$B$4:$B$54, 0), MATCH(G$6, 'Input - Queue Counters'!$B$4:$F$4, 0))</f>
        <v>0</v>
      </c>
      <c r="H16" s="825"/>
      <c r="I16" s="397" t="str">
        <f>IFERROR(AVERAGEIFS('VISSIM Queue Counter Outputs'!$E:$E, 'VISSIM Queue Counter Outputs'!$C:$C, $E16, 'VISSIM Queue Counter Outputs'!$A:$A, "AVG"),"--")</f>
        <v>--</v>
      </c>
      <c r="J16" s="397" t="str">
        <f t="shared" si="2"/>
        <v>--</v>
      </c>
      <c r="K16" s="659" t="str">
        <f t="shared" si="3"/>
        <v>--</v>
      </c>
      <c r="L16" s="381" t="str">
        <f t="shared" si="4"/>
        <v>--</v>
      </c>
      <c r="M16" s="71" t="str">
        <f>IFERROR(INDEX('Input - Queue Counters'!$B$4:$F$54, MATCH($B16, 'Input - Queue Counters'!$B$4:$B$54, 0), MATCH(M$6, 'Input - Queue Counters'!$B$4:$F$4, 0)),"--")</f>
        <v>--</v>
      </c>
      <c r="N16" s="397" t="str">
        <f>IFERROR(AVERAGEIFS('VISSIM Queue Counter Outputs'!#REF!, 'VISSIM Queue Counter Outputs'!#REF!, $E16, 'VISSIM Queue Counter Outputs'!#REF!, "AVG"),"--")</f>
        <v>--</v>
      </c>
      <c r="O16" s="659" t="str">
        <f t="shared" si="5"/>
        <v>--</v>
      </c>
      <c r="P16" s="381" t="str">
        <f t="shared" si="6"/>
        <v>--</v>
      </c>
      <c r="Q16" s="547"/>
    </row>
    <row r="17" spans="1:17" x14ac:dyDescent="0.35">
      <c r="A17" s="551" t="str">
        <f t="shared" si="1"/>
        <v>H</v>
      </c>
      <c r="B17" s="393">
        <f>'Input - Queue Counters'!B15</f>
        <v>11</v>
      </c>
      <c r="E17" s="696">
        <f>INDEX('Input - Queue Counters'!$B$4:$F$54, MATCH($B17, 'Input - Queue Counters'!$B$4:$B$54, 0), MATCH(E$6, 'Input - Queue Counters'!$B$4:$F$4, 0))</f>
        <v>0</v>
      </c>
      <c r="F17" s="234">
        <f>INDEX('Input - Queue Counters'!$B$4:$F$54, MATCH($B17, 'Input - Queue Counters'!$B$4:$B$54, 0), MATCH(F$6, 'Input - Queue Counters'!$B$4:$F$4, 0))</f>
        <v>0</v>
      </c>
      <c r="G17" s="71">
        <f>INDEX('Input - Queue Counters'!$B$4:$F$54, MATCH($B17, 'Input - Queue Counters'!$B$4:$B$54, 0), MATCH(G$6, 'Input - Queue Counters'!$B$4:$F$4, 0))</f>
        <v>0</v>
      </c>
      <c r="H17" s="825"/>
      <c r="I17" s="397" t="str">
        <f>IFERROR(AVERAGEIFS('VISSIM Queue Counter Outputs'!$E:$E, 'VISSIM Queue Counter Outputs'!$C:$C, $E17, 'VISSIM Queue Counter Outputs'!$A:$A, "AVG"),"--")</f>
        <v>--</v>
      </c>
      <c r="J17" s="397" t="str">
        <f t="shared" si="2"/>
        <v>--</v>
      </c>
      <c r="K17" s="659" t="str">
        <f t="shared" si="3"/>
        <v>--</v>
      </c>
      <c r="L17" s="381" t="str">
        <f t="shared" si="4"/>
        <v>--</v>
      </c>
      <c r="M17" s="71" t="str">
        <f>IFERROR(INDEX('Input - Queue Counters'!$B$4:$F$54, MATCH($B17, 'Input - Queue Counters'!$B$4:$B$54, 0), MATCH(M$6, 'Input - Queue Counters'!$B$4:$F$4, 0)),"--")</f>
        <v>--</v>
      </c>
      <c r="N17" s="397" t="str">
        <f>IFERROR(AVERAGEIFS('VISSIM Queue Counter Outputs'!#REF!, 'VISSIM Queue Counter Outputs'!#REF!, $E17, 'VISSIM Queue Counter Outputs'!#REF!, "AVG"),"--")</f>
        <v>--</v>
      </c>
      <c r="O17" s="659" t="str">
        <f t="shared" si="5"/>
        <v>--</v>
      </c>
      <c r="P17" s="381" t="str">
        <f t="shared" si="6"/>
        <v>--</v>
      </c>
      <c r="Q17" s="547"/>
    </row>
    <row r="18" spans="1:17" x14ac:dyDescent="0.35">
      <c r="A18" s="551" t="str">
        <f t="shared" si="1"/>
        <v>H</v>
      </c>
      <c r="B18" s="393">
        <f>'Input - Queue Counters'!B16</f>
        <v>12</v>
      </c>
      <c r="E18" s="696">
        <f>INDEX('Input - Queue Counters'!$B$4:$F$54, MATCH($B18, 'Input - Queue Counters'!$B$4:$B$54, 0), MATCH(E$6, 'Input - Queue Counters'!$B$4:$F$4, 0))</f>
        <v>0</v>
      </c>
      <c r="F18" s="234">
        <f>INDEX('Input - Queue Counters'!$B$4:$F$54, MATCH($B18, 'Input - Queue Counters'!$B$4:$B$54, 0), MATCH(F$6, 'Input - Queue Counters'!$B$4:$F$4, 0))</f>
        <v>0</v>
      </c>
      <c r="G18" s="71">
        <f>INDEX('Input - Queue Counters'!$B$4:$F$54, MATCH($B18, 'Input - Queue Counters'!$B$4:$B$54, 0), MATCH(G$6, 'Input - Queue Counters'!$B$4:$F$4, 0))</f>
        <v>0</v>
      </c>
      <c r="H18" s="825"/>
      <c r="I18" s="397" t="str">
        <f>IFERROR(AVERAGEIFS('VISSIM Queue Counter Outputs'!$E:$E, 'VISSIM Queue Counter Outputs'!$C:$C, $E18, 'VISSIM Queue Counter Outputs'!$A:$A, "AVG"),"--")</f>
        <v>--</v>
      </c>
      <c r="J18" s="397" t="str">
        <f t="shared" si="2"/>
        <v>--</v>
      </c>
      <c r="K18" s="659" t="str">
        <f t="shared" si="3"/>
        <v>--</v>
      </c>
      <c r="L18" s="381" t="str">
        <f t="shared" si="4"/>
        <v>--</v>
      </c>
      <c r="M18" s="71" t="str">
        <f>IFERROR(INDEX('Input - Queue Counters'!$B$4:$F$54, MATCH($B18, 'Input - Queue Counters'!$B$4:$B$54, 0), MATCH(M$6, 'Input - Queue Counters'!$B$4:$F$4, 0)),"--")</f>
        <v>--</v>
      </c>
      <c r="N18" s="397" t="str">
        <f>IFERROR(AVERAGEIFS('VISSIM Queue Counter Outputs'!#REF!, 'VISSIM Queue Counter Outputs'!#REF!, $E18, 'VISSIM Queue Counter Outputs'!#REF!, "AVG"),"--")</f>
        <v>--</v>
      </c>
      <c r="O18" s="659" t="str">
        <f t="shared" si="5"/>
        <v>--</v>
      </c>
      <c r="P18" s="381" t="str">
        <f t="shared" si="6"/>
        <v>--</v>
      </c>
      <c r="Q18" s="547"/>
    </row>
    <row r="19" spans="1:17" x14ac:dyDescent="0.35">
      <c r="A19" s="551" t="str">
        <f t="shared" si="1"/>
        <v>H</v>
      </c>
      <c r="B19" s="393">
        <f>'Input - Queue Counters'!B17</f>
        <v>13</v>
      </c>
      <c r="E19" s="696">
        <f>INDEX('Input - Queue Counters'!$B$4:$F$54, MATCH($B19, 'Input - Queue Counters'!$B$4:$B$54, 0), MATCH(E$6, 'Input - Queue Counters'!$B$4:$F$4, 0))</f>
        <v>0</v>
      </c>
      <c r="F19" s="234">
        <f>INDEX('Input - Queue Counters'!$B$4:$F$54, MATCH($B19, 'Input - Queue Counters'!$B$4:$B$54, 0), MATCH(F$6, 'Input - Queue Counters'!$B$4:$F$4, 0))</f>
        <v>0</v>
      </c>
      <c r="G19" s="71">
        <f>INDEX('Input - Queue Counters'!$B$4:$F$54, MATCH($B19, 'Input - Queue Counters'!$B$4:$B$54, 0), MATCH(G$6, 'Input - Queue Counters'!$B$4:$F$4, 0))</f>
        <v>0</v>
      </c>
      <c r="H19" s="825"/>
      <c r="I19" s="397" t="str">
        <f>IFERROR(AVERAGEIFS('VISSIM Queue Counter Outputs'!$E:$E, 'VISSIM Queue Counter Outputs'!$C:$C, $E19, 'VISSIM Queue Counter Outputs'!$A:$A, "AVG"),"--")</f>
        <v>--</v>
      </c>
      <c r="J19" s="397" t="str">
        <f t="shared" si="2"/>
        <v>--</v>
      </c>
      <c r="K19" s="659" t="str">
        <f t="shared" si="3"/>
        <v>--</v>
      </c>
      <c r="L19" s="381" t="str">
        <f t="shared" si="4"/>
        <v>--</v>
      </c>
      <c r="M19" s="71" t="str">
        <f>IFERROR(INDEX('Input - Queue Counters'!$B$4:$F$54, MATCH($B19, 'Input - Queue Counters'!$B$4:$B$54, 0), MATCH(M$6, 'Input - Queue Counters'!$B$4:$F$4, 0)),"--")</f>
        <v>--</v>
      </c>
      <c r="N19" s="397" t="str">
        <f>IFERROR(AVERAGEIFS('VISSIM Queue Counter Outputs'!#REF!, 'VISSIM Queue Counter Outputs'!#REF!, $E19, 'VISSIM Queue Counter Outputs'!#REF!, "AVG"),"--")</f>
        <v>--</v>
      </c>
      <c r="O19" s="659" t="str">
        <f t="shared" si="5"/>
        <v>--</v>
      </c>
      <c r="P19" s="381" t="str">
        <f t="shared" si="6"/>
        <v>--</v>
      </c>
      <c r="Q19" s="547"/>
    </row>
    <row r="20" spans="1:17" x14ac:dyDescent="0.35">
      <c r="A20" s="551" t="str">
        <f t="shared" si="1"/>
        <v>H</v>
      </c>
      <c r="B20" s="640">
        <f>'Input - Queue Counters'!B18</f>
        <v>14</v>
      </c>
      <c r="E20" s="696">
        <f>INDEX('Input - Queue Counters'!$B$4:$F$54, MATCH($B20, 'Input - Queue Counters'!$B$4:$B$54, 0), MATCH(E$6, 'Input - Queue Counters'!$B$4:$F$4, 0))</f>
        <v>0</v>
      </c>
      <c r="F20" s="234">
        <f>INDEX('Input - Queue Counters'!$B$4:$F$54, MATCH($B20, 'Input - Queue Counters'!$B$4:$B$54, 0), MATCH(F$6, 'Input - Queue Counters'!$B$4:$F$4, 0))</f>
        <v>0</v>
      </c>
      <c r="G20" s="71">
        <f>INDEX('Input - Queue Counters'!$B$4:$F$54, MATCH($B20, 'Input - Queue Counters'!$B$4:$B$54, 0), MATCH(G$6, 'Input - Queue Counters'!$B$4:$F$4, 0))</f>
        <v>0</v>
      </c>
      <c r="H20" s="825"/>
      <c r="I20" s="397" t="str">
        <f>IFERROR(AVERAGEIFS('VISSIM Queue Counter Outputs'!$E:$E, 'VISSIM Queue Counter Outputs'!$C:$C, $E20, 'VISSIM Queue Counter Outputs'!$A:$A, "AVG"),"--")</f>
        <v>--</v>
      </c>
      <c r="J20" s="397" t="str">
        <f t="shared" si="2"/>
        <v>--</v>
      </c>
      <c r="K20" s="659" t="str">
        <f t="shared" si="3"/>
        <v>--</v>
      </c>
      <c r="L20" s="381" t="str">
        <f t="shared" si="4"/>
        <v>--</v>
      </c>
      <c r="M20" s="71" t="str">
        <f>IFERROR(INDEX('Input - Queue Counters'!$B$4:$F$54, MATCH($B20, 'Input - Queue Counters'!$B$4:$B$54, 0), MATCH(M$6, 'Input - Queue Counters'!$B$4:$F$4, 0)),"--")</f>
        <v>--</v>
      </c>
      <c r="N20" s="397" t="str">
        <f>IFERROR(AVERAGEIFS('VISSIM Queue Counter Outputs'!#REF!, 'VISSIM Queue Counter Outputs'!#REF!, $E20, 'VISSIM Queue Counter Outputs'!#REF!, "AVG"),"--")</f>
        <v>--</v>
      </c>
      <c r="O20" s="659" t="str">
        <f t="shared" si="5"/>
        <v>--</v>
      </c>
      <c r="P20" s="381" t="str">
        <f t="shared" si="6"/>
        <v>--</v>
      </c>
      <c r="Q20" s="547"/>
    </row>
    <row r="21" spans="1:17" x14ac:dyDescent="0.35">
      <c r="A21" s="551" t="str">
        <f t="shared" si="1"/>
        <v>H</v>
      </c>
      <c r="B21" s="393">
        <f>'Input - Queue Counters'!B19</f>
        <v>15</v>
      </c>
      <c r="E21" s="696">
        <f>INDEX('Input - Queue Counters'!$B$4:$F$54, MATCH($B21, 'Input - Queue Counters'!$B$4:$B$54, 0), MATCH(E$6, 'Input - Queue Counters'!$B$4:$F$4, 0))</f>
        <v>0</v>
      </c>
      <c r="F21" s="234">
        <f>INDEX('Input - Queue Counters'!$B$4:$F$54, MATCH($B21, 'Input - Queue Counters'!$B$4:$B$54, 0), MATCH(F$6, 'Input - Queue Counters'!$B$4:$F$4, 0))</f>
        <v>0</v>
      </c>
      <c r="G21" s="71">
        <f>INDEX('Input - Queue Counters'!$B$4:$F$54, MATCH($B21, 'Input - Queue Counters'!$B$4:$B$54, 0), MATCH(G$6, 'Input - Queue Counters'!$B$4:$F$4, 0))</f>
        <v>0</v>
      </c>
      <c r="H21" s="825"/>
      <c r="I21" s="397" t="str">
        <f>IFERROR(AVERAGEIFS('VISSIM Queue Counter Outputs'!$E:$E, 'VISSIM Queue Counter Outputs'!$C:$C, $E21, 'VISSIM Queue Counter Outputs'!$A:$A, "AVG"),"--")</f>
        <v>--</v>
      </c>
      <c r="J21" s="397" t="str">
        <f t="shared" si="2"/>
        <v>--</v>
      </c>
      <c r="K21" s="659" t="str">
        <f t="shared" si="3"/>
        <v>--</v>
      </c>
      <c r="L21" s="381" t="str">
        <f t="shared" si="4"/>
        <v>--</v>
      </c>
      <c r="M21" s="71" t="str">
        <f>IFERROR(INDEX('Input - Queue Counters'!$B$4:$F$54, MATCH($B21, 'Input - Queue Counters'!$B$4:$B$54, 0), MATCH(M$6, 'Input - Queue Counters'!$B$4:$F$4, 0)),"--")</f>
        <v>--</v>
      </c>
      <c r="N21" s="397" t="str">
        <f>IFERROR(AVERAGEIFS('VISSIM Queue Counter Outputs'!#REF!, 'VISSIM Queue Counter Outputs'!#REF!, $E21, 'VISSIM Queue Counter Outputs'!#REF!, "AVG"),"--")</f>
        <v>--</v>
      </c>
      <c r="O21" s="659" t="str">
        <f t="shared" si="5"/>
        <v>--</v>
      </c>
      <c r="P21" s="381" t="str">
        <f t="shared" si="6"/>
        <v>--</v>
      </c>
      <c r="Q21" s="547"/>
    </row>
    <row r="22" spans="1:17" x14ac:dyDescent="0.35">
      <c r="A22" s="551" t="str">
        <f t="shared" si="1"/>
        <v>H</v>
      </c>
      <c r="B22" s="393">
        <f>'Input - Queue Counters'!B20</f>
        <v>16</v>
      </c>
      <c r="E22" s="696">
        <f>INDEX('Input - Queue Counters'!$B$4:$F$54, MATCH($B22, 'Input - Queue Counters'!$B$4:$B$54, 0), MATCH(E$6, 'Input - Queue Counters'!$B$4:$F$4, 0))</f>
        <v>0</v>
      </c>
      <c r="F22" s="234">
        <f>INDEX('Input - Queue Counters'!$B$4:$F$54, MATCH($B22, 'Input - Queue Counters'!$B$4:$B$54, 0), MATCH(F$6, 'Input - Queue Counters'!$B$4:$F$4, 0))</f>
        <v>0</v>
      </c>
      <c r="G22" s="71">
        <f>INDEX('Input - Queue Counters'!$B$4:$F$54, MATCH($B22, 'Input - Queue Counters'!$B$4:$B$54, 0), MATCH(G$6, 'Input - Queue Counters'!$B$4:$F$4, 0))</f>
        <v>0</v>
      </c>
      <c r="H22" s="825"/>
      <c r="I22" s="397" t="str">
        <f>IFERROR(AVERAGEIFS('VISSIM Queue Counter Outputs'!$E:$E, 'VISSIM Queue Counter Outputs'!$C:$C, $E22, 'VISSIM Queue Counter Outputs'!$A:$A, "AVG"),"--")</f>
        <v>--</v>
      </c>
      <c r="J22" s="397" t="str">
        <f t="shared" si="2"/>
        <v>--</v>
      </c>
      <c r="K22" s="659" t="str">
        <f t="shared" si="3"/>
        <v>--</v>
      </c>
      <c r="L22" s="381" t="str">
        <f t="shared" si="4"/>
        <v>--</v>
      </c>
      <c r="M22" s="71" t="str">
        <f>IFERROR(INDEX('Input - Queue Counters'!$B$4:$F$54, MATCH($B22, 'Input - Queue Counters'!$B$4:$B$54, 0), MATCH(M$6, 'Input - Queue Counters'!$B$4:$F$4, 0)),"--")</f>
        <v>--</v>
      </c>
      <c r="N22" s="397" t="str">
        <f>IFERROR(AVERAGEIFS('VISSIM Queue Counter Outputs'!#REF!, 'VISSIM Queue Counter Outputs'!#REF!, $E22, 'VISSIM Queue Counter Outputs'!#REF!, "AVG"),"--")</f>
        <v>--</v>
      </c>
      <c r="O22" s="659" t="str">
        <f t="shared" si="5"/>
        <v>--</v>
      </c>
      <c r="P22" s="381" t="str">
        <f t="shared" si="6"/>
        <v>--</v>
      </c>
      <c r="Q22" s="547"/>
    </row>
    <row r="23" spans="1:17" x14ac:dyDescent="0.35">
      <c r="A23" s="551" t="str">
        <f t="shared" si="1"/>
        <v>H</v>
      </c>
      <c r="B23" s="393">
        <f>'Input - Queue Counters'!B21</f>
        <v>17</v>
      </c>
      <c r="E23" s="696">
        <f>INDEX('Input - Queue Counters'!$B$4:$F$54, MATCH($B23, 'Input - Queue Counters'!$B$4:$B$54, 0), MATCH(E$6, 'Input - Queue Counters'!$B$4:$F$4, 0))</f>
        <v>0</v>
      </c>
      <c r="F23" s="234">
        <f>INDEX('Input - Queue Counters'!$B$4:$F$54, MATCH($B23, 'Input - Queue Counters'!$B$4:$B$54, 0), MATCH(F$6, 'Input - Queue Counters'!$B$4:$F$4, 0))</f>
        <v>0</v>
      </c>
      <c r="G23" s="71">
        <f>INDEX('Input - Queue Counters'!$B$4:$F$54, MATCH($B23, 'Input - Queue Counters'!$B$4:$B$54, 0), MATCH(G$6, 'Input - Queue Counters'!$B$4:$F$4, 0))</f>
        <v>0</v>
      </c>
      <c r="H23" s="825"/>
      <c r="I23" s="397" t="str">
        <f>IFERROR(AVERAGEIFS('VISSIM Queue Counter Outputs'!$E:$E, 'VISSIM Queue Counter Outputs'!$C:$C, $E23, 'VISSIM Queue Counter Outputs'!$A:$A, "AVG"),"--")</f>
        <v>--</v>
      </c>
      <c r="J23" s="397" t="str">
        <f t="shared" si="2"/>
        <v>--</v>
      </c>
      <c r="K23" s="659" t="str">
        <f t="shared" si="3"/>
        <v>--</v>
      </c>
      <c r="L23" s="381" t="str">
        <f t="shared" si="4"/>
        <v>--</v>
      </c>
      <c r="M23" s="71" t="str">
        <f>IFERROR(INDEX('Input - Queue Counters'!$B$4:$F$54, MATCH($B23, 'Input - Queue Counters'!$B$4:$B$54, 0), MATCH(M$6, 'Input - Queue Counters'!$B$4:$F$4, 0)),"--")</f>
        <v>--</v>
      </c>
      <c r="N23" s="397" t="str">
        <f>IFERROR(AVERAGEIFS('VISSIM Queue Counter Outputs'!#REF!, 'VISSIM Queue Counter Outputs'!#REF!, $E23, 'VISSIM Queue Counter Outputs'!#REF!, "AVG"),"--")</f>
        <v>--</v>
      </c>
      <c r="O23" s="659" t="str">
        <f t="shared" si="5"/>
        <v>--</v>
      </c>
      <c r="P23" s="381" t="str">
        <f t="shared" si="6"/>
        <v>--</v>
      </c>
      <c r="Q23" s="547"/>
    </row>
    <row r="24" spans="1:17" x14ac:dyDescent="0.35">
      <c r="A24" s="551" t="str">
        <f t="shared" si="1"/>
        <v>H</v>
      </c>
      <c r="B24" s="393">
        <f>'Input - Queue Counters'!B22</f>
        <v>18</v>
      </c>
      <c r="E24" s="696">
        <f>INDEX('Input - Queue Counters'!$B$4:$F$54, MATCH($B24, 'Input - Queue Counters'!$B$4:$B$54, 0), MATCH(E$6, 'Input - Queue Counters'!$B$4:$F$4, 0))</f>
        <v>0</v>
      </c>
      <c r="F24" s="234">
        <f>INDEX('Input - Queue Counters'!$B$4:$F$54, MATCH($B24, 'Input - Queue Counters'!$B$4:$B$54, 0), MATCH(F$6, 'Input - Queue Counters'!$B$4:$F$4, 0))</f>
        <v>0</v>
      </c>
      <c r="G24" s="71">
        <f>INDEX('Input - Queue Counters'!$B$4:$F$54, MATCH($B24, 'Input - Queue Counters'!$B$4:$B$54, 0), MATCH(G$6, 'Input - Queue Counters'!$B$4:$F$4, 0))</f>
        <v>0</v>
      </c>
      <c r="H24" s="825"/>
      <c r="I24" s="397" t="str">
        <f>IFERROR(AVERAGEIFS('VISSIM Queue Counter Outputs'!$E:$E, 'VISSIM Queue Counter Outputs'!$C:$C, $E24, 'VISSIM Queue Counter Outputs'!$A:$A, "AVG"),"--")</f>
        <v>--</v>
      </c>
      <c r="J24" s="397" t="str">
        <f t="shared" si="2"/>
        <v>--</v>
      </c>
      <c r="K24" s="659" t="str">
        <f t="shared" si="3"/>
        <v>--</v>
      </c>
      <c r="L24" s="381" t="str">
        <f t="shared" si="4"/>
        <v>--</v>
      </c>
      <c r="M24" s="71" t="str">
        <f>IFERROR(INDEX('Input - Queue Counters'!$B$4:$F$54, MATCH($B24, 'Input - Queue Counters'!$B$4:$B$54, 0), MATCH(M$6, 'Input - Queue Counters'!$B$4:$F$4, 0)),"--")</f>
        <v>--</v>
      </c>
      <c r="N24" s="397" t="str">
        <f>IFERROR(AVERAGEIFS('VISSIM Queue Counter Outputs'!#REF!, 'VISSIM Queue Counter Outputs'!#REF!, $E24, 'VISSIM Queue Counter Outputs'!#REF!, "AVG"),"--")</f>
        <v>--</v>
      </c>
      <c r="O24" s="659" t="str">
        <f t="shared" si="5"/>
        <v>--</v>
      </c>
      <c r="P24" s="381" t="str">
        <f t="shared" si="6"/>
        <v>--</v>
      </c>
      <c r="Q24" s="547"/>
    </row>
    <row r="25" spans="1:17" x14ac:dyDescent="0.35">
      <c r="A25" s="551" t="str">
        <f t="shared" si="1"/>
        <v>H</v>
      </c>
      <c r="B25" s="393">
        <f>'Input - Queue Counters'!B23</f>
        <v>19</v>
      </c>
      <c r="E25" s="696">
        <f>INDEX('Input - Queue Counters'!$B$4:$F$54, MATCH($B25, 'Input - Queue Counters'!$B$4:$B$54, 0), MATCH(E$6, 'Input - Queue Counters'!$B$4:$F$4, 0))</f>
        <v>0</v>
      </c>
      <c r="F25" s="234">
        <f>INDEX('Input - Queue Counters'!$B$4:$F$54, MATCH($B25, 'Input - Queue Counters'!$B$4:$B$54, 0), MATCH(F$6, 'Input - Queue Counters'!$B$4:$F$4, 0))</f>
        <v>0</v>
      </c>
      <c r="G25" s="71">
        <f>INDEX('Input - Queue Counters'!$B$4:$F$54, MATCH($B25, 'Input - Queue Counters'!$B$4:$B$54, 0), MATCH(G$6, 'Input - Queue Counters'!$B$4:$F$4, 0))</f>
        <v>0</v>
      </c>
      <c r="H25" s="825"/>
      <c r="I25" s="397" t="str">
        <f>IFERROR(AVERAGEIFS('VISSIM Queue Counter Outputs'!$E:$E, 'VISSIM Queue Counter Outputs'!$C:$C, $E25, 'VISSIM Queue Counter Outputs'!$A:$A, "AVG"),"--")</f>
        <v>--</v>
      </c>
      <c r="J25" s="397" t="str">
        <f t="shared" si="2"/>
        <v>--</v>
      </c>
      <c r="K25" s="659" t="str">
        <f t="shared" si="3"/>
        <v>--</v>
      </c>
      <c r="L25" s="381" t="str">
        <f t="shared" si="4"/>
        <v>--</v>
      </c>
      <c r="M25" s="71" t="str">
        <f>IFERROR(INDEX('Input - Queue Counters'!$B$4:$F$54, MATCH($B25, 'Input - Queue Counters'!$B$4:$B$54, 0), MATCH(M$6, 'Input - Queue Counters'!$B$4:$F$4, 0)),"--")</f>
        <v>--</v>
      </c>
      <c r="N25" s="397" t="str">
        <f>IFERROR(AVERAGEIFS('VISSIM Queue Counter Outputs'!#REF!, 'VISSIM Queue Counter Outputs'!#REF!, $E25, 'VISSIM Queue Counter Outputs'!#REF!, "AVG"),"--")</f>
        <v>--</v>
      </c>
      <c r="O25" s="659" t="str">
        <f t="shared" si="5"/>
        <v>--</v>
      </c>
      <c r="P25" s="381" t="str">
        <f t="shared" si="6"/>
        <v>--</v>
      </c>
      <c r="Q25" s="547"/>
    </row>
    <row r="26" spans="1:17" x14ac:dyDescent="0.35">
      <c r="A26" s="551" t="str">
        <f t="shared" si="1"/>
        <v>H</v>
      </c>
      <c r="B26" s="393">
        <f>'Input - Queue Counters'!B24</f>
        <v>20</v>
      </c>
      <c r="E26" s="696">
        <f>INDEX('Input - Queue Counters'!$B$4:$F$54, MATCH($B26, 'Input - Queue Counters'!$B$4:$B$54, 0), MATCH(E$6, 'Input - Queue Counters'!$B$4:$F$4, 0))</f>
        <v>0</v>
      </c>
      <c r="F26" s="234">
        <f>INDEX('Input - Queue Counters'!$B$4:$F$54, MATCH($B26, 'Input - Queue Counters'!$B$4:$B$54, 0), MATCH(F$6, 'Input - Queue Counters'!$B$4:$F$4, 0))</f>
        <v>0</v>
      </c>
      <c r="G26" s="71">
        <f>INDEX('Input - Queue Counters'!$B$4:$F$54, MATCH($B26, 'Input - Queue Counters'!$B$4:$B$54, 0), MATCH(G$6, 'Input - Queue Counters'!$B$4:$F$4, 0))</f>
        <v>0</v>
      </c>
      <c r="H26" s="825"/>
      <c r="I26" s="397" t="str">
        <f>IFERROR(AVERAGEIFS('VISSIM Queue Counter Outputs'!$E:$E, 'VISSIM Queue Counter Outputs'!$C:$C, $E26, 'VISSIM Queue Counter Outputs'!$A:$A, "AVG"),"--")</f>
        <v>--</v>
      </c>
      <c r="J26" s="397" t="str">
        <f t="shared" si="2"/>
        <v>--</v>
      </c>
      <c r="K26" s="659" t="str">
        <f t="shared" si="3"/>
        <v>--</v>
      </c>
      <c r="L26" s="381" t="str">
        <f t="shared" si="4"/>
        <v>--</v>
      </c>
      <c r="M26" s="71" t="str">
        <f>IFERROR(INDEX('Input - Queue Counters'!$B$4:$F$54, MATCH($B26, 'Input - Queue Counters'!$B$4:$B$54, 0), MATCH(M$6, 'Input - Queue Counters'!$B$4:$F$4, 0)),"--")</f>
        <v>--</v>
      </c>
      <c r="N26" s="397" t="str">
        <f>IFERROR(AVERAGEIFS('VISSIM Queue Counter Outputs'!#REF!, 'VISSIM Queue Counter Outputs'!#REF!, $E26, 'VISSIM Queue Counter Outputs'!#REF!, "AVG"),"--")</f>
        <v>--</v>
      </c>
      <c r="O26" s="659" t="str">
        <f t="shared" si="5"/>
        <v>--</v>
      </c>
      <c r="P26" s="381" t="str">
        <f t="shared" si="6"/>
        <v>--</v>
      </c>
      <c r="Q26" s="547"/>
    </row>
    <row r="27" spans="1:17" x14ac:dyDescent="0.35">
      <c r="A27" s="551" t="str">
        <f t="shared" si="1"/>
        <v>H</v>
      </c>
      <c r="B27" s="393">
        <f>'Input - Queue Counters'!B25</f>
        <v>21</v>
      </c>
      <c r="E27" s="696">
        <f>INDEX('Input - Queue Counters'!$B$4:$F$54, MATCH($B27, 'Input - Queue Counters'!$B$4:$B$54, 0), MATCH(E$6, 'Input - Queue Counters'!$B$4:$F$4, 0))</f>
        <v>0</v>
      </c>
      <c r="F27" s="234">
        <f>INDEX('Input - Queue Counters'!$B$4:$F$54, MATCH($B27, 'Input - Queue Counters'!$B$4:$B$54, 0), MATCH(F$6, 'Input - Queue Counters'!$B$4:$F$4, 0))</f>
        <v>0</v>
      </c>
      <c r="G27" s="71">
        <f>INDEX('Input - Queue Counters'!$B$4:$F$54, MATCH($B27, 'Input - Queue Counters'!$B$4:$B$54, 0), MATCH(G$6, 'Input - Queue Counters'!$B$4:$F$4, 0))</f>
        <v>0</v>
      </c>
      <c r="H27" s="825"/>
      <c r="I27" s="397" t="str">
        <f>IFERROR(AVERAGEIFS('VISSIM Queue Counter Outputs'!$E:$E, 'VISSIM Queue Counter Outputs'!$C:$C, $E27, 'VISSIM Queue Counter Outputs'!$A:$A, "AVG"),"--")</f>
        <v>--</v>
      </c>
      <c r="J27" s="397" t="str">
        <f t="shared" si="2"/>
        <v>--</v>
      </c>
      <c r="K27" s="659" t="str">
        <f t="shared" si="3"/>
        <v>--</v>
      </c>
      <c r="L27" s="381" t="str">
        <f t="shared" si="4"/>
        <v>--</v>
      </c>
      <c r="M27" s="71" t="str">
        <f>IFERROR(INDEX('Input - Queue Counters'!$B$4:$F$54, MATCH($B27, 'Input - Queue Counters'!$B$4:$B$54, 0), MATCH(M$6, 'Input - Queue Counters'!$B$4:$F$4, 0)),"--")</f>
        <v>--</v>
      </c>
      <c r="N27" s="397" t="str">
        <f>IFERROR(AVERAGEIFS('VISSIM Queue Counter Outputs'!#REF!, 'VISSIM Queue Counter Outputs'!#REF!, $E27, 'VISSIM Queue Counter Outputs'!#REF!, "AVG"),"--")</f>
        <v>--</v>
      </c>
      <c r="O27" s="659" t="str">
        <f t="shared" si="5"/>
        <v>--</v>
      </c>
      <c r="P27" s="381" t="str">
        <f t="shared" si="6"/>
        <v>--</v>
      </c>
      <c r="Q27" s="547"/>
    </row>
    <row r="28" spans="1:17" x14ac:dyDescent="0.35">
      <c r="A28" s="551" t="str">
        <f t="shared" si="1"/>
        <v>H</v>
      </c>
      <c r="B28" s="393">
        <f>'Input - Queue Counters'!B26</f>
        <v>22</v>
      </c>
      <c r="E28" s="696">
        <f>INDEX('Input - Queue Counters'!$B$4:$F$54, MATCH($B28, 'Input - Queue Counters'!$B$4:$B$54, 0), MATCH(E$6, 'Input - Queue Counters'!$B$4:$F$4, 0))</f>
        <v>0</v>
      </c>
      <c r="F28" s="234">
        <f>INDEX('Input - Queue Counters'!$B$4:$F$54, MATCH($B28, 'Input - Queue Counters'!$B$4:$B$54, 0), MATCH(F$6, 'Input - Queue Counters'!$B$4:$F$4, 0))</f>
        <v>0</v>
      </c>
      <c r="G28" s="71">
        <f>INDEX('Input - Queue Counters'!$B$4:$F$54, MATCH($B28, 'Input - Queue Counters'!$B$4:$B$54, 0), MATCH(G$6, 'Input - Queue Counters'!$B$4:$F$4, 0))</f>
        <v>0</v>
      </c>
      <c r="H28" s="825"/>
      <c r="I28" s="397" t="str">
        <f>IFERROR(AVERAGEIFS('VISSIM Queue Counter Outputs'!$E:$E, 'VISSIM Queue Counter Outputs'!$C:$C, $E28, 'VISSIM Queue Counter Outputs'!$A:$A, "AVG"),"--")</f>
        <v>--</v>
      </c>
      <c r="J28" s="397" t="str">
        <f t="shared" si="2"/>
        <v>--</v>
      </c>
      <c r="K28" s="659" t="str">
        <f t="shared" si="3"/>
        <v>--</v>
      </c>
      <c r="L28" s="381" t="str">
        <f t="shared" si="4"/>
        <v>--</v>
      </c>
      <c r="M28" s="71" t="str">
        <f>IFERROR(INDEX('Input - Queue Counters'!$B$4:$F$54, MATCH($B28, 'Input - Queue Counters'!$B$4:$B$54, 0), MATCH(M$6, 'Input - Queue Counters'!$B$4:$F$4, 0)),"--")</f>
        <v>--</v>
      </c>
      <c r="N28" s="397" t="str">
        <f>IFERROR(AVERAGEIFS('VISSIM Queue Counter Outputs'!#REF!, 'VISSIM Queue Counter Outputs'!#REF!, $E28, 'VISSIM Queue Counter Outputs'!#REF!, "AVG"),"--")</f>
        <v>--</v>
      </c>
      <c r="O28" s="659" t="str">
        <f t="shared" si="5"/>
        <v>--</v>
      </c>
      <c r="P28" s="381" t="str">
        <f t="shared" si="6"/>
        <v>--</v>
      </c>
      <c r="Q28" s="547"/>
    </row>
    <row r="29" spans="1:17" x14ac:dyDescent="0.35">
      <c r="A29" s="551" t="str">
        <f t="shared" si="1"/>
        <v>H</v>
      </c>
      <c r="B29" s="393">
        <f>'Input - Queue Counters'!B27</f>
        <v>23</v>
      </c>
      <c r="E29" s="696">
        <f>INDEX('Input - Queue Counters'!$B$4:$F$54, MATCH($B29, 'Input - Queue Counters'!$B$4:$B$54, 0), MATCH(E$6, 'Input - Queue Counters'!$B$4:$F$4, 0))</f>
        <v>0</v>
      </c>
      <c r="F29" s="234">
        <f>INDEX('Input - Queue Counters'!$B$4:$F$54, MATCH($B29, 'Input - Queue Counters'!$B$4:$B$54, 0), MATCH(F$6, 'Input - Queue Counters'!$B$4:$F$4, 0))</f>
        <v>0</v>
      </c>
      <c r="G29" s="71">
        <f>INDEX('Input - Queue Counters'!$B$4:$F$54, MATCH($B29, 'Input - Queue Counters'!$B$4:$B$54, 0), MATCH(G$6, 'Input - Queue Counters'!$B$4:$F$4, 0))</f>
        <v>0</v>
      </c>
      <c r="H29" s="825"/>
      <c r="I29" s="397" t="str">
        <f>IFERROR(AVERAGEIFS('VISSIM Queue Counter Outputs'!$E:$E, 'VISSIM Queue Counter Outputs'!$C:$C, $E29, 'VISSIM Queue Counter Outputs'!$A:$A, "AVG"),"--")</f>
        <v>--</v>
      </c>
      <c r="J29" s="397" t="str">
        <f t="shared" si="2"/>
        <v>--</v>
      </c>
      <c r="K29" s="659" t="str">
        <f t="shared" si="3"/>
        <v>--</v>
      </c>
      <c r="L29" s="381" t="str">
        <f t="shared" si="4"/>
        <v>--</v>
      </c>
      <c r="M29" s="71" t="str">
        <f>IFERROR(INDEX('Input - Queue Counters'!$B$4:$F$54, MATCH($B29, 'Input - Queue Counters'!$B$4:$B$54, 0), MATCH(M$6, 'Input - Queue Counters'!$B$4:$F$4, 0)),"--")</f>
        <v>--</v>
      </c>
      <c r="N29" s="397" t="str">
        <f>IFERROR(AVERAGEIFS('VISSIM Queue Counter Outputs'!#REF!, 'VISSIM Queue Counter Outputs'!#REF!, $E29, 'VISSIM Queue Counter Outputs'!#REF!, "AVG"),"--")</f>
        <v>--</v>
      </c>
      <c r="O29" s="659" t="str">
        <f t="shared" si="5"/>
        <v>--</v>
      </c>
      <c r="P29" s="381" t="str">
        <f t="shared" si="6"/>
        <v>--</v>
      </c>
      <c r="Q29" s="547"/>
    </row>
    <row r="30" spans="1:17" x14ac:dyDescent="0.35">
      <c r="A30" s="551" t="str">
        <f t="shared" si="1"/>
        <v>H</v>
      </c>
      <c r="B30" s="393">
        <f>'Input - Queue Counters'!B28</f>
        <v>24</v>
      </c>
      <c r="E30" s="696">
        <f>INDEX('Input - Queue Counters'!$B$4:$F$54, MATCH($B30, 'Input - Queue Counters'!$B$4:$B$54, 0), MATCH(E$6, 'Input - Queue Counters'!$B$4:$F$4, 0))</f>
        <v>0</v>
      </c>
      <c r="F30" s="234">
        <f>INDEX('Input - Queue Counters'!$B$4:$F$54, MATCH($B30, 'Input - Queue Counters'!$B$4:$B$54, 0), MATCH(F$6, 'Input - Queue Counters'!$B$4:$F$4, 0))</f>
        <v>0</v>
      </c>
      <c r="G30" s="71">
        <f>INDEX('Input - Queue Counters'!$B$4:$F$54, MATCH($B30, 'Input - Queue Counters'!$B$4:$B$54, 0), MATCH(G$6, 'Input - Queue Counters'!$B$4:$F$4, 0))</f>
        <v>0</v>
      </c>
      <c r="H30" s="825"/>
      <c r="I30" s="397" t="str">
        <f>IFERROR(AVERAGEIFS('VISSIM Queue Counter Outputs'!$E:$E, 'VISSIM Queue Counter Outputs'!$C:$C, $E30, 'VISSIM Queue Counter Outputs'!$A:$A, "AVG"),"--")</f>
        <v>--</v>
      </c>
      <c r="J30" s="397" t="str">
        <f t="shared" si="2"/>
        <v>--</v>
      </c>
      <c r="K30" s="659" t="str">
        <f t="shared" si="3"/>
        <v>--</v>
      </c>
      <c r="L30" s="381" t="str">
        <f t="shared" si="4"/>
        <v>--</v>
      </c>
      <c r="M30" s="71" t="str">
        <f>IFERROR(INDEX('Input - Queue Counters'!$B$4:$F$54, MATCH($B30, 'Input - Queue Counters'!$B$4:$B$54, 0), MATCH(M$6, 'Input - Queue Counters'!$B$4:$F$4, 0)),"--")</f>
        <v>--</v>
      </c>
      <c r="N30" s="397" t="str">
        <f>IFERROR(AVERAGEIFS('VISSIM Queue Counter Outputs'!#REF!, 'VISSIM Queue Counter Outputs'!#REF!, $E30, 'VISSIM Queue Counter Outputs'!#REF!, "AVG"),"--")</f>
        <v>--</v>
      </c>
      <c r="O30" s="659" t="str">
        <f t="shared" si="5"/>
        <v>--</v>
      </c>
      <c r="P30" s="381" t="str">
        <f t="shared" si="6"/>
        <v>--</v>
      </c>
      <c r="Q30" s="547"/>
    </row>
    <row r="31" spans="1:17" x14ac:dyDescent="0.35">
      <c r="A31" s="551" t="str">
        <f t="shared" si="1"/>
        <v>H</v>
      </c>
      <c r="B31" s="393">
        <f>'Input - Queue Counters'!B29</f>
        <v>25</v>
      </c>
      <c r="E31" s="696">
        <f>INDEX('Input - Queue Counters'!$B$4:$F$54, MATCH($B31, 'Input - Queue Counters'!$B$4:$B$54, 0), MATCH(E$6, 'Input - Queue Counters'!$B$4:$F$4, 0))</f>
        <v>0</v>
      </c>
      <c r="F31" s="234">
        <f>INDEX('Input - Queue Counters'!$B$4:$F$54, MATCH($B31, 'Input - Queue Counters'!$B$4:$B$54, 0), MATCH(F$6, 'Input - Queue Counters'!$B$4:$F$4, 0))</f>
        <v>0</v>
      </c>
      <c r="G31" s="71">
        <f>INDEX('Input - Queue Counters'!$B$4:$F$54, MATCH($B31, 'Input - Queue Counters'!$B$4:$B$54, 0), MATCH(G$6, 'Input - Queue Counters'!$B$4:$F$4, 0))</f>
        <v>0</v>
      </c>
      <c r="H31" s="825"/>
      <c r="I31" s="397" t="str">
        <f>IFERROR(AVERAGEIFS('VISSIM Queue Counter Outputs'!$E:$E, 'VISSIM Queue Counter Outputs'!$C:$C, $E31, 'VISSIM Queue Counter Outputs'!$A:$A, "AVG"),"--")</f>
        <v>--</v>
      </c>
      <c r="J31" s="397" t="str">
        <f t="shared" si="2"/>
        <v>--</v>
      </c>
      <c r="K31" s="659" t="str">
        <f t="shared" si="3"/>
        <v>--</v>
      </c>
      <c r="L31" s="381" t="str">
        <f t="shared" si="4"/>
        <v>--</v>
      </c>
      <c r="M31" s="71" t="str">
        <f>IFERROR(INDEX('Input - Queue Counters'!$B$4:$F$54, MATCH($B31, 'Input - Queue Counters'!$B$4:$B$54, 0), MATCH(M$6, 'Input - Queue Counters'!$B$4:$F$4, 0)),"--")</f>
        <v>--</v>
      </c>
      <c r="N31" s="397" t="str">
        <f>IFERROR(AVERAGEIFS('VISSIM Queue Counter Outputs'!#REF!, 'VISSIM Queue Counter Outputs'!#REF!, $E31, 'VISSIM Queue Counter Outputs'!#REF!, "AVG"),"--")</f>
        <v>--</v>
      </c>
      <c r="O31" s="659" t="str">
        <f t="shared" si="5"/>
        <v>--</v>
      </c>
      <c r="P31" s="381" t="str">
        <f t="shared" si="6"/>
        <v>--</v>
      </c>
      <c r="Q31" s="547"/>
    </row>
    <row r="32" spans="1:17" x14ac:dyDescent="0.35">
      <c r="A32" s="551" t="str">
        <f t="shared" si="1"/>
        <v>H</v>
      </c>
      <c r="B32" s="393">
        <f>'Input - Queue Counters'!B30</f>
        <v>26</v>
      </c>
      <c r="E32" s="696">
        <f>INDEX('Input - Queue Counters'!$B$4:$F$54, MATCH($B32, 'Input - Queue Counters'!$B$4:$B$54, 0), MATCH(E$6, 'Input - Queue Counters'!$B$4:$F$4, 0))</f>
        <v>0</v>
      </c>
      <c r="F32" s="234">
        <f>INDEX('Input - Queue Counters'!$B$4:$F$54, MATCH($B32, 'Input - Queue Counters'!$B$4:$B$54, 0), MATCH(F$6, 'Input - Queue Counters'!$B$4:$F$4, 0))</f>
        <v>0</v>
      </c>
      <c r="G32" s="71">
        <f>INDEX('Input - Queue Counters'!$B$4:$F$54, MATCH($B32, 'Input - Queue Counters'!$B$4:$B$54, 0), MATCH(G$6, 'Input - Queue Counters'!$B$4:$F$4, 0))</f>
        <v>0</v>
      </c>
      <c r="H32" s="825"/>
      <c r="I32" s="397" t="str">
        <f>IFERROR(AVERAGEIFS('VISSIM Queue Counter Outputs'!$E:$E, 'VISSIM Queue Counter Outputs'!$C:$C, $E32, 'VISSIM Queue Counter Outputs'!$A:$A, "AVG"),"--")</f>
        <v>--</v>
      </c>
      <c r="J32" s="397" t="str">
        <f t="shared" si="2"/>
        <v>--</v>
      </c>
      <c r="K32" s="659" t="str">
        <f t="shared" si="3"/>
        <v>--</v>
      </c>
      <c r="L32" s="381" t="str">
        <f t="shared" si="4"/>
        <v>--</v>
      </c>
      <c r="M32" s="71" t="str">
        <f>IFERROR(INDEX('Input - Queue Counters'!$B$4:$F$54, MATCH($B32, 'Input - Queue Counters'!$B$4:$B$54, 0), MATCH(M$6, 'Input - Queue Counters'!$B$4:$F$4, 0)),"--")</f>
        <v>--</v>
      </c>
      <c r="N32" s="397" t="str">
        <f>IFERROR(AVERAGEIFS('VISSIM Queue Counter Outputs'!#REF!, 'VISSIM Queue Counter Outputs'!#REF!, $E32, 'VISSIM Queue Counter Outputs'!#REF!, "AVG"),"--")</f>
        <v>--</v>
      </c>
      <c r="O32" s="659" t="str">
        <f t="shared" si="5"/>
        <v>--</v>
      </c>
      <c r="P32" s="381" t="str">
        <f t="shared" si="6"/>
        <v>--</v>
      </c>
      <c r="Q32" s="547"/>
    </row>
    <row r="33" spans="1:17" x14ac:dyDescent="0.35">
      <c r="A33" s="551" t="str">
        <f t="shared" si="1"/>
        <v>H</v>
      </c>
      <c r="B33" s="393">
        <f>'Input - Queue Counters'!B31</f>
        <v>27</v>
      </c>
      <c r="E33" s="696">
        <f>INDEX('Input - Queue Counters'!$B$4:$F$54, MATCH($B33, 'Input - Queue Counters'!$B$4:$B$54, 0), MATCH(E$6, 'Input - Queue Counters'!$B$4:$F$4, 0))</f>
        <v>0</v>
      </c>
      <c r="F33" s="234">
        <f>INDEX('Input - Queue Counters'!$B$4:$F$54, MATCH($B33, 'Input - Queue Counters'!$B$4:$B$54, 0), MATCH(F$6, 'Input - Queue Counters'!$B$4:$F$4, 0))</f>
        <v>0</v>
      </c>
      <c r="G33" s="71">
        <f>INDEX('Input - Queue Counters'!$B$4:$F$54, MATCH($B33, 'Input - Queue Counters'!$B$4:$B$54, 0), MATCH(G$6, 'Input - Queue Counters'!$B$4:$F$4, 0))</f>
        <v>0</v>
      </c>
      <c r="H33" s="825"/>
      <c r="I33" s="397" t="str">
        <f>IFERROR(AVERAGEIFS('VISSIM Queue Counter Outputs'!$E:$E, 'VISSIM Queue Counter Outputs'!$C:$C, $E33, 'VISSIM Queue Counter Outputs'!$A:$A, "AVG"),"--")</f>
        <v>--</v>
      </c>
      <c r="J33" s="397" t="str">
        <f t="shared" si="2"/>
        <v>--</v>
      </c>
      <c r="K33" s="659" t="str">
        <f t="shared" si="3"/>
        <v>--</v>
      </c>
      <c r="L33" s="381" t="str">
        <f t="shared" si="4"/>
        <v>--</v>
      </c>
      <c r="M33" s="71" t="str">
        <f>IFERROR(INDEX('Input - Queue Counters'!$B$4:$F$54, MATCH($B33, 'Input - Queue Counters'!$B$4:$B$54, 0), MATCH(M$6, 'Input - Queue Counters'!$B$4:$F$4, 0)),"--")</f>
        <v>--</v>
      </c>
      <c r="N33" s="397" t="str">
        <f>IFERROR(AVERAGEIFS('VISSIM Queue Counter Outputs'!#REF!, 'VISSIM Queue Counter Outputs'!#REF!, $E33, 'VISSIM Queue Counter Outputs'!#REF!, "AVG"),"--")</f>
        <v>--</v>
      </c>
      <c r="O33" s="659" t="str">
        <f t="shared" si="5"/>
        <v>--</v>
      </c>
      <c r="P33" s="381" t="str">
        <f t="shared" si="6"/>
        <v>--</v>
      </c>
      <c r="Q33" s="547"/>
    </row>
    <row r="34" spans="1:17" x14ac:dyDescent="0.35">
      <c r="A34" s="551" t="str">
        <f t="shared" si="1"/>
        <v>H</v>
      </c>
      <c r="B34" s="393">
        <f>'Input - Queue Counters'!B32</f>
        <v>28</v>
      </c>
      <c r="E34" s="696">
        <f>INDEX('Input - Queue Counters'!$B$4:$F$54, MATCH($B34, 'Input - Queue Counters'!$B$4:$B$54, 0), MATCH(E$6, 'Input - Queue Counters'!$B$4:$F$4, 0))</f>
        <v>0</v>
      </c>
      <c r="F34" s="234">
        <f>INDEX('Input - Queue Counters'!$B$4:$F$54, MATCH($B34, 'Input - Queue Counters'!$B$4:$B$54, 0), MATCH(F$6, 'Input - Queue Counters'!$B$4:$F$4, 0))</f>
        <v>0</v>
      </c>
      <c r="G34" s="71">
        <f>INDEX('Input - Queue Counters'!$B$4:$F$54, MATCH($B34, 'Input - Queue Counters'!$B$4:$B$54, 0), MATCH(G$6, 'Input - Queue Counters'!$B$4:$F$4, 0))</f>
        <v>0</v>
      </c>
      <c r="H34" s="825"/>
      <c r="I34" s="397" t="str">
        <f>IFERROR(AVERAGEIFS('VISSIM Queue Counter Outputs'!$E:$E, 'VISSIM Queue Counter Outputs'!$C:$C, $E34, 'VISSIM Queue Counter Outputs'!$A:$A, "AVG"),"--")</f>
        <v>--</v>
      </c>
      <c r="J34" s="397" t="str">
        <f t="shared" si="2"/>
        <v>--</v>
      </c>
      <c r="K34" s="659" t="str">
        <f t="shared" si="3"/>
        <v>--</v>
      </c>
      <c r="L34" s="381" t="str">
        <f t="shared" si="4"/>
        <v>--</v>
      </c>
      <c r="M34" s="71" t="str">
        <f>IFERROR(INDEX('Input - Queue Counters'!$B$4:$F$54, MATCH($B34, 'Input - Queue Counters'!$B$4:$B$54, 0), MATCH(M$6, 'Input - Queue Counters'!$B$4:$F$4, 0)),"--")</f>
        <v>--</v>
      </c>
      <c r="N34" s="397" t="str">
        <f>IFERROR(AVERAGEIFS('VISSIM Queue Counter Outputs'!#REF!, 'VISSIM Queue Counter Outputs'!#REF!, $E34, 'VISSIM Queue Counter Outputs'!#REF!, "AVG"),"--")</f>
        <v>--</v>
      </c>
      <c r="O34" s="659" t="str">
        <f t="shared" si="5"/>
        <v>--</v>
      </c>
      <c r="P34" s="381" t="str">
        <f t="shared" si="6"/>
        <v>--</v>
      </c>
      <c r="Q34" s="547"/>
    </row>
    <row r="35" spans="1:17" x14ac:dyDescent="0.35">
      <c r="A35" s="551" t="str">
        <f t="shared" si="1"/>
        <v>H</v>
      </c>
      <c r="B35" s="393">
        <f>'Input - Queue Counters'!B33</f>
        <v>29</v>
      </c>
      <c r="E35" s="696">
        <f>INDEX('Input - Queue Counters'!$B$4:$F$54, MATCH($B35, 'Input - Queue Counters'!$B$4:$B$54, 0), MATCH(E$6, 'Input - Queue Counters'!$B$4:$F$4, 0))</f>
        <v>0</v>
      </c>
      <c r="F35" s="234">
        <f>INDEX('Input - Queue Counters'!$B$4:$F$54, MATCH($B35, 'Input - Queue Counters'!$B$4:$B$54, 0), MATCH(F$6, 'Input - Queue Counters'!$B$4:$F$4, 0))</f>
        <v>0</v>
      </c>
      <c r="G35" s="71">
        <f>INDEX('Input - Queue Counters'!$B$4:$F$54, MATCH($B35, 'Input - Queue Counters'!$B$4:$B$54, 0), MATCH(G$6, 'Input - Queue Counters'!$B$4:$F$4, 0))</f>
        <v>0</v>
      </c>
      <c r="H35" s="825"/>
      <c r="I35" s="397" t="str">
        <f>IFERROR(AVERAGEIFS('VISSIM Queue Counter Outputs'!$E:$E, 'VISSIM Queue Counter Outputs'!$C:$C, $E35, 'VISSIM Queue Counter Outputs'!$A:$A, "AVG"),"--")</f>
        <v>--</v>
      </c>
      <c r="J35" s="397" t="str">
        <f t="shared" si="2"/>
        <v>--</v>
      </c>
      <c r="K35" s="659" t="str">
        <f t="shared" si="3"/>
        <v>--</v>
      </c>
      <c r="L35" s="381" t="str">
        <f t="shared" si="4"/>
        <v>--</v>
      </c>
      <c r="M35" s="71" t="str">
        <f>IFERROR(INDEX('Input - Queue Counters'!$B$4:$F$54, MATCH($B35, 'Input - Queue Counters'!$B$4:$B$54, 0), MATCH(M$6, 'Input - Queue Counters'!$B$4:$F$4, 0)),"--")</f>
        <v>--</v>
      </c>
      <c r="N35" s="397" t="str">
        <f>IFERROR(AVERAGEIFS('VISSIM Queue Counter Outputs'!#REF!, 'VISSIM Queue Counter Outputs'!#REF!, $E35, 'VISSIM Queue Counter Outputs'!#REF!, "AVG"),"--")</f>
        <v>--</v>
      </c>
      <c r="O35" s="659" t="str">
        <f t="shared" si="5"/>
        <v>--</v>
      </c>
      <c r="P35" s="381" t="str">
        <f t="shared" si="6"/>
        <v>--</v>
      </c>
      <c r="Q35" s="547"/>
    </row>
    <row r="36" spans="1:17" x14ac:dyDescent="0.35">
      <c r="A36" s="551" t="str">
        <f t="shared" si="1"/>
        <v>H</v>
      </c>
      <c r="B36" s="393">
        <f>'Input - Queue Counters'!B34</f>
        <v>30</v>
      </c>
      <c r="E36" s="696">
        <f>INDEX('Input - Queue Counters'!$B$4:$F$54, MATCH($B36, 'Input - Queue Counters'!$B$4:$B$54, 0), MATCH(E$6, 'Input - Queue Counters'!$B$4:$F$4, 0))</f>
        <v>0</v>
      </c>
      <c r="F36" s="234">
        <f>INDEX('Input - Queue Counters'!$B$4:$F$54, MATCH($B36, 'Input - Queue Counters'!$B$4:$B$54, 0), MATCH(F$6, 'Input - Queue Counters'!$B$4:$F$4, 0))</f>
        <v>0</v>
      </c>
      <c r="G36" s="71">
        <f>INDEX('Input - Queue Counters'!$B$4:$F$54, MATCH($B36, 'Input - Queue Counters'!$B$4:$B$54, 0), MATCH(G$6, 'Input - Queue Counters'!$B$4:$F$4, 0))</f>
        <v>0</v>
      </c>
      <c r="H36" s="825"/>
      <c r="I36" s="397" t="str">
        <f>IFERROR(AVERAGEIFS('VISSIM Queue Counter Outputs'!$E:$E, 'VISSIM Queue Counter Outputs'!$C:$C, $E36, 'VISSIM Queue Counter Outputs'!$A:$A, "AVG"),"--")</f>
        <v>--</v>
      </c>
      <c r="J36" s="397" t="str">
        <f t="shared" si="2"/>
        <v>--</v>
      </c>
      <c r="K36" s="659" t="str">
        <f t="shared" si="3"/>
        <v>--</v>
      </c>
      <c r="L36" s="381" t="str">
        <f t="shared" si="4"/>
        <v>--</v>
      </c>
      <c r="M36" s="71" t="str">
        <f>IFERROR(INDEX('Input - Queue Counters'!$B$4:$F$54, MATCH($B36, 'Input - Queue Counters'!$B$4:$B$54, 0), MATCH(M$6, 'Input - Queue Counters'!$B$4:$F$4, 0)),"--")</f>
        <v>--</v>
      </c>
      <c r="N36" s="397" t="str">
        <f>IFERROR(AVERAGEIFS('VISSIM Queue Counter Outputs'!#REF!, 'VISSIM Queue Counter Outputs'!#REF!, $E36, 'VISSIM Queue Counter Outputs'!#REF!, "AVG"),"--")</f>
        <v>--</v>
      </c>
      <c r="O36" s="659" t="str">
        <f t="shared" si="5"/>
        <v>--</v>
      </c>
      <c r="P36" s="381" t="str">
        <f t="shared" si="6"/>
        <v>--</v>
      </c>
      <c r="Q36" s="547"/>
    </row>
    <row r="37" spans="1:17" x14ac:dyDescent="0.35">
      <c r="A37" s="551" t="str">
        <f t="shared" si="1"/>
        <v>H</v>
      </c>
      <c r="B37" s="393">
        <f>'Input - Queue Counters'!B35</f>
        <v>31</v>
      </c>
      <c r="E37" s="696">
        <f>INDEX('Input - Queue Counters'!$B$4:$F$54, MATCH($B37, 'Input - Queue Counters'!$B$4:$B$54, 0), MATCH(E$6, 'Input - Queue Counters'!$B$4:$F$4, 0))</f>
        <v>0</v>
      </c>
      <c r="F37" s="234">
        <f>INDEX('Input - Queue Counters'!$B$4:$F$54, MATCH($B37, 'Input - Queue Counters'!$B$4:$B$54, 0), MATCH(F$6, 'Input - Queue Counters'!$B$4:$F$4, 0))</f>
        <v>0</v>
      </c>
      <c r="G37" s="71">
        <f>INDEX('Input - Queue Counters'!$B$4:$F$54, MATCH($B37, 'Input - Queue Counters'!$B$4:$B$54, 0), MATCH(G$6, 'Input - Queue Counters'!$B$4:$F$4, 0))</f>
        <v>0</v>
      </c>
      <c r="H37" s="825"/>
      <c r="I37" s="397" t="str">
        <f>IFERROR(AVERAGEIFS('VISSIM Queue Counter Outputs'!$E:$E, 'VISSIM Queue Counter Outputs'!$C:$C, $E37, 'VISSIM Queue Counter Outputs'!$A:$A, "AVG"),"--")</f>
        <v>--</v>
      </c>
      <c r="J37" s="397" t="str">
        <f t="shared" si="2"/>
        <v>--</v>
      </c>
      <c r="K37" s="659" t="str">
        <f t="shared" si="3"/>
        <v>--</v>
      </c>
      <c r="L37" s="381" t="str">
        <f t="shared" si="4"/>
        <v>--</v>
      </c>
      <c r="M37" s="71" t="str">
        <f>IFERROR(INDEX('Input - Queue Counters'!$B$4:$F$54, MATCH($B37, 'Input - Queue Counters'!$B$4:$B$54, 0), MATCH(M$6, 'Input - Queue Counters'!$B$4:$F$4, 0)),"--")</f>
        <v>--</v>
      </c>
      <c r="N37" s="397" t="str">
        <f>IFERROR(AVERAGEIFS('VISSIM Queue Counter Outputs'!#REF!, 'VISSIM Queue Counter Outputs'!#REF!, $E37, 'VISSIM Queue Counter Outputs'!#REF!, "AVG"),"--")</f>
        <v>--</v>
      </c>
      <c r="O37" s="659" t="str">
        <f t="shared" si="5"/>
        <v>--</v>
      </c>
      <c r="P37" s="381" t="str">
        <f t="shared" si="6"/>
        <v>--</v>
      </c>
      <c r="Q37" s="547"/>
    </row>
    <row r="38" spans="1:17" x14ac:dyDescent="0.35">
      <c r="A38" s="551" t="str">
        <f t="shared" si="1"/>
        <v>H</v>
      </c>
      <c r="B38" s="393">
        <f>'Input - Queue Counters'!B36</f>
        <v>32</v>
      </c>
      <c r="E38" s="696">
        <f>INDEX('Input - Queue Counters'!$B$4:$F$54, MATCH($B38, 'Input - Queue Counters'!$B$4:$B$54, 0), MATCH(E$6, 'Input - Queue Counters'!$B$4:$F$4, 0))</f>
        <v>0</v>
      </c>
      <c r="F38" s="234">
        <f>INDEX('Input - Queue Counters'!$B$4:$F$54, MATCH($B38, 'Input - Queue Counters'!$B$4:$B$54, 0), MATCH(F$6, 'Input - Queue Counters'!$B$4:$F$4, 0))</f>
        <v>0</v>
      </c>
      <c r="G38" s="71">
        <f>INDEX('Input - Queue Counters'!$B$4:$F$54, MATCH($B38, 'Input - Queue Counters'!$B$4:$B$54, 0), MATCH(G$6, 'Input - Queue Counters'!$B$4:$F$4, 0))</f>
        <v>0</v>
      </c>
      <c r="H38" s="825"/>
      <c r="I38" s="397" t="str">
        <f>IFERROR(AVERAGEIFS('VISSIM Queue Counter Outputs'!$E:$E, 'VISSIM Queue Counter Outputs'!$C:$C, $E38, 'VISSIM Queue Counter Outputs'!$A:$A, "AVG"),"--")</f>
        <v>--</v>
      </c>
      <c r="J38" s="397" t="str">
        <f t="shared" si="2"/>
        <v>--</v>
      </c>
      <c r="K38" s="659" t="str">
        <f t="shared" si="3"/>
        <v>--</v>
      </c>
      <c r="L38" s="381" t="str">
        <f t="shared" si="4"/>
        <v>--</v>
      </c>
      <c r="M38" s="71" t="str">
        <f>IFERROR(INDEX('Input - Queue Counters'!$B$4:$F$54, MATCH($B38, 'Input - Queue Counters'!$B$4:$B$54, 0), MATCH(M$6, 'Input - Queue Counters'!$B$4:$F$4, 0)),"--")</f>
        <v>--</v>
      </c>
      <c r="N38" s="397" t="str">
        <f>IFERROR(AVERAGEIFS('VISSIM Queue Counter Outputs'!#REF!, 'VISSIM Queue Counter Outputs'!#REF!, $E38, 'VISSIM Queue Counter Outputs'!#REF!, "AVG"),"--")</f>
        <v>--</v>
      </c>
      <c r="O38" s="659" t="str">
        <f t="shared" si="5"/>
        <v>--</v>
      </c>
      <c r="P38" s="381" t="str">
        <f t="shared" si="6"/>
        <v>--</v>
      </c>
      <c r="Q38" s="547"/>
    </row>
    <row r="39" spans="1:17" x14ac:dyDescent="0.35">
      <c r="A39" s="551" t="str">
        <f t="shared" si="1"/>
        <v>H</v>
      </c>
      <c r="B39" s="393">
        <f>'Input - Queue Counters'!B37</f>
        <v>33</v>
      </c>
      <c r="E39" s="696">
        <f>INDEX('Input - Queue Counters'!$B$4:$F$54, MATCH($B39, 'Input - Queue Counters'!$B$4:$B$54, 0), MATCH(E$6, 'Input - Queue Counters'!$B$4:$F$4, 0))</f>
        <v>0</v>
      </c>
      <c r="F39" s="234">
        <f>INDEX('Input - Queue Counters'!$B$4:$F$54, MATCH($B39, 'Input - Queue Counters'!$B$4:$B$54, 0), MATCH(F$6, 'Input - Queue Counters'!$B$4:$F$4, 0))</f>
        <v>0</v>
      </c>
      <c r="G39" s="71">
        <f>INDEX('Input - Queue Counters'!$B$4:$F$54, MATCH($B39, 'Input - Queue Counters'!$B$4:$B$54, 0), MATCH(G$6, 'Input - Queue Counters'!$B$4:$F$4, 0))</f>
        <v>0</v>
      </c>
      <c r="H39" s="825"/>
      <c r="I39" s="397" t="str">
        <f>IFERROR(AVERAGEIFS('VISSIM Queue Counter Outputs'!$E:$E, 'VISSIM Queue Counter Outputs'!$C:$C, $E39, 'VISSIM Queue Counter Outputs'!$A:$A, "AVG"),"--")</f>
        <v>--</v>
      </c>
      <c r="J39" s="397" t="str">
        <f t="shared" si="2"/>
        <v>--</v>
      </c>
      <c r="K39" s="659" t="str">
        <f t="shared" si="3"/>
        <v>--</v>
      </c>
      <c r="L39" s="381" t="str">
        <f t="shared" si="4"/>
        <v>--</v>
      </c>
      <c r="M39" s="71" t="str">
        <f>IFERROR(INDEX('Input - Queue Counters'!$B$4:$F$54, MATCH($B39, 'Input - Queue Counters'!$B$4:$B$54, 0), MATCH(M$6, 'Input - Queue Counters'!$B$4:$F$4, 0)),"--")</f>
        <v>--</v>
      </c>
      <c r="N39" s="397" t="str">
        <f>IFERROR(AVERAGEIFS('VISSIM Queue Counter Outputs'!#REF!, 'VISSIM Queue Counter Outputs'!#REF!, $E39, 'VISSIM Queue Counter Outputs'!#REF!, "AVG"),"--")</f>
        <v>--</v>
      </c>
      <c r="O39" s="659" t="str">
        <f t="shared" si="5"/>
        <v>--</v>
      </c>
      <c r="P39" s="381" t="str">
        <f t="shared" si="6"/>
        <v>--</v>
      </c>
      <c r="Q39" s="547"/>
    </row>
    <row r="40" spans="1:17" x14ac:dyDescent="0.35">
      <c r="A40" s="551" t="str">
        <f t="shared" si="1"/>
        <v>H</v>
      </c>
      <c r="B40" s="393">
        <f>'Input - Queue Counters'!B38</f>
        <v>34</v>
      </c>
      <c r="E40" s="696">
        <f>INDEX('Input - Queue Counters'!$B$4:$F$54, MATCH($B40, 'Input - Queue Counters'!$B$4:$B$54, 0), MATCH(E$6, 'Input - Queue Counters'!$B$4:$F$4, 0))</f>
        <v>0</v>
      </c>
      <c r="F40" s="234">
        <f>INDEX('Input - Queue Counters'!$B$4:$F$54, MATCH($B40, 'Input - Queue Counters'!$B$4:$B$54, 0), MATCH(F$6, 'Input - Queue Counters'!$B$4:$F$4, 0))</f>
        <v>0</v>
      </c>
      <c r="G40" s="71">
        <f>INDEX('Input - Queue Counters'!$B$4:$F$54, MATCH($B40, 'Input - Queue Counters'!$B$4:$B$54, 0), MATCH(G$6, 'Input - Queue Counters'!$B$4:$F$4, 0))</f>
        <v>0</v>
      </c>
      <c r="H40" s="825"/>
      <c r="I40" s="397" t="str">
        <f>IFERROR(AVERAGEIFS('VISSIM Queue Counter Outputs'!$E:$E, 'VISSIM Queue Counter Outputs'!$C:$C, $E40, 'VISSIM Queue Counter Outputs'!$A:$A, "AVG"),"--")</f>
        <v>--</v>
      </c>
      <c r="J40" s="397" t="str">
        <f t="shared" si="2"/>
        <v>--</v>
      </c>
      <c r="K40" s="659" t="str">
        <f t="shared" si="3"/>
        <v>--</v>
      </c>
      <c r="L40" s="381" t="str">
        <f t="shared" si="4"/>
        <v>--</v>
      </c>
      <c r="M40" s="71" t="str">
        <f>IFERROR(INDEX('Input - Queue Counters'!$B$4:$F$54, MATCH($B40, 'Input - Queue Counters'!$B$4:$B$54, 0), MATCH(M$6, 'Input - Queue Counters'!$B$4:$F$4, 0)),"--")</f>
        <v>--</v>
      </c>
      <c r="N40" s="397" t="str">
        <f>IFERROR(AVERAGEIFS('VISSIM Queue Counter Outputs'!#REF!, 'VISSIM Queue Counter Outputs'!#REF!, $E40, 'VISSIM Queue Counter Outputs'!#REF!, "AVG"),"--")</f>
        <v>--</v>
      </c>
      <c r="O40" s="659" t="str">
        <f t="shared" si="5"/>
        <v>--</v>
      </c>
      <c r="P40" s="381" t="str">
        <f t="shared" si="6"/>
        <v>--</v>
      </c>
      <c r="Q40" s="547"/>
    </row>
    <row r="41" spans="1:17" x14ac:dyDescent="0.35">
      <c r="A41" s="551" t="str">
        <f t="shared" si="1"/>
        <v>H</v>
      </c>
      <c r="B41" s="393">
        <f>'Input - Queue Counters'!B39</f>
        <v>35</v>
      </c>
      <c r="E41" s="696">
        <f>INDEX('Input - Queue Counters'!$B$4:$F$54, MATCH($B41, 'Input - Queue Counters'!$B$4:$B$54, 0), MATCH(E$6, 'Input - Queue Counters'!$B$4:$F$4, 0))</f>
        <v>0</v>
      </c>
      <c r="F41" s="234">
        <f>INDEX('Input - Queue Counters'!$B$4:$F$54, MATCH($B41, 'Input - Queue Counters'!$B$4:$B$54, 0), MATCH(F$6, 'Input - Queue Counters'!$B$4:$F$4, 0))</f>
        <v>0</v>
      </c>
      <c r="G41" s="71">
        <f>INDEX('Input - Queue Counters'!$B$4:$F$54, MATCH($B41, 'Input - Queue Counters'!$B$4:$B$54, 0), MATCH(G$6, 'Input - Queue Counters'!$B$4:$F$4, 0))</f>
        <v>0</v>
      </c>
      <c r="H41" s="825"/>
      <c r="I41" s="397" t="str">
        <f>IFERROR(AVERAGEIFS('VISSIM Queue Counter Outputs'!$E:$E, 'VISSIM Queue Counter Outputs'!$C:$C, $E41, 'VISSIM Queue Counter Outputs'!$A:$A, "AVG"),"--")</f>
        <v>--</v>
      </c>
      <c r="J41" s="397" t="str">
        <f t="shared" si="2"/>
        <v>--</v>
      </c>
      <c r="K41" s="659" t="str">
        <f t="shared" si="3"/>
        <v>--</v>
      </c>
      <c r="L41" s="381" t="str">
        <f t="shared" si="4"/>
        <v>--</v>
      </c>
      <c r="M41" s="71" t="str">
        <f>IFERROR(INDEX('Input - Queue Counters'!$B$4:$F$54, MATCH($B41, 'Input - Queue Counters'!$B$4:$B$54, 0), MATCH(M$6, 'Input - Queue Counters'!$B$4:$F$4, 0)),"--")</f>
        <v>--</v>
      </c>
      <c r="N41" s="397" t="str">
        <f>IFERROR(AVERAGEIFS('VISSIM Queue Counter Outputs'!#REF!, 'VISSIM Queue Counter Outputs'!#REF!, $E41, 'VISSIM Queue Counter Outputs'!#REF!, "AVG"),"--")</f>
        <v>--</v>
      </c>
      <c r="O41" s="659" t="str">
        <f t="shared" si="5"/>
        <v>--</v>
      </c>
      <c r="P41" s="381" t="str">
        <f t="shared" si="6"/>
        <v>--</v>
      </c>
      <c r="Q41" s="547"/>
    </row>
    <row r="42" spans="1:17" x14ac:dyDescent="0.35">
      <c r="A42" s="551" t="str">
        <f t="shared" si="1"/>
        <v>H</v>
      </c>
      <c r="B42" s="393">
        <f>'Input - Queue Counters'!B40</f>
        <v>36</v>
      </c>
      <c r="E42" s="696">
        <f>INDEX('Input - Queue Counters'!$B$4:$F$54, MATCH($B42, 'Input - Queue Counters'!$B$4:$B$54, 0), MATCH(E$6, 'Input - Queue Counters'!$B$4:$F$4, 0))</f>
        <v>0</v>
      </c>
      <c r="F42" s="234">
        <f>INDEX('Input - Queue Counters'!$B$4:$F$54, MATCH($B42, 'Input - Queue Counters'!$B$4:$B$54, 0), MATCH(F$6, 'Input - Queue Counters'!$B$4:$F$4, 0))</f>
        <v>0</v>
      </c>
      <c r="G42" s="71">
        <f>INDEX('Input - Queue Counters'!$B$4:$F$54, MATCH($B42, 'Input - Queue Counters'!$B$4:$B$54, 0), MATCH(G$6, 'Input - Queue Counters'!$B$4:$F$4, 0))</f>
        <v>0</v>
      </c>
      <c r="H42" s="825"/>
      <c r="I42" s="397" t="str">
        <f>IFERROR(AVERAGEIFS('VISSIM Queue Counter Outputs'!$E:$E, 'VISSIM Queue Counter Outputs'!$C:$C, $E42, 'VISSIM Queue Counter Outputs'!$A:$A, "AVG"),"--")</f>
        <v>--</v>
      </c>
      <c r="J42" s="397" t="str">
        <f t="shared" si="2"/>
        <v>--</v>
      </c>
      <c r="K42" s="659" t="str">
        <f t="shared" si="3"/>
        <v>--</v>
      </c>
      <c r="L42" s="381" t="str">
        <f t="shared" si="4"/>
        <v>--</v>
      </c>
      <c r="M42" s="71" t="str">
        <f>IFERROR(INDEX('Input - Queue Counters'!$B$4:$F$54, MATCH($B42, 'Input - Queue Counters'!$B$4:$B$54, 0), MATCH(M$6, 'Input - Queue Counters'!$B$4:$F$4, 0)),"--")</f>
        <v>--</v>
      </c>
      <c r="N42" s="397" t="str">
        <f>IFERROR(AVERAGEIFS('VISSIM Queue Counter Outputs'!#REF!, 'VISSIM Queue Counter Outputs'!#REF!, $E42, 'VISSIM Queue Counter Outputs'!#REF!, "AVG"),"--")</f>
        <v>--</v>
      </c>
      <c r="O42" s="659" t="str">
        <f t="shared" si="5"/>
        <v>--</v>
      </c>
      <c r="P42" s="381" t="str">
        <f t="shared" si="6"/>
        <v>--</v>
      </c>
      <c r="Q42" s="547"/>
    </row>
    <row r="43" spans="1:17" x14ac:dyDescent="0.35">
      <c r="A43" s="551" t="str">
        <f t="shared" si="1"/>
        <v>H</v>
      </c>
      <c r="B43" s="393">
        <f>'Input - Queue Counters'!B41</f>
        <v>37</v>
      </c>
      <c r="E43" s="696">
        <f>INDEX('Input - Queue Counters'!$B$4:$F$54, MATCH($B43, 'Input - Queue Counters'!$B$4:$B$54, 0), MATCH(E$6, 'Input - Queue Counters'!$B$4:$F$4, 0))</f>
        <v>0</v>
      </c>
      <c r="F43" s="234">
        <f>INDEX('Input - Queue Counters'!$B$4:$F$54, MATCH($B43, 'Input - Queue Counters'!$B$4:$B$54, 0), MATCH(F$6, 'Input - Queue Counters'!$B$4:$F$4, 0))</f>
        <v>0</v>
      </c>
      <c r="G43" s="71">
        <f>INDEX('Input - Queue Counters'!$B$4:$F$54, MATCH($B43, 'Input - Queue Counters'!$B$4:$B$54, 0), MATCH(G$6, 'Input - Queue Counters'!$B$4:$F$4, 0))</f>
        <v>0</v>
      </c>
      <c r="H43" s="825"/>
      <c r="I43" s="397" t="str">
        <f>IFERROR(AVERAGEIFS('VISSIM Queue Counter Outputs'!$E:$E, 'VISSIM Queue Counter Outputs'!$C:$C, $E43, 'VISSIM Queue Counter Outputs'!$A:$A, "AVG"),"--")</f>
        <v>--</v>
      </c>
      <c r="J43" s="397" t="str">
        <f t="shared" si="2"/>
        <v>--</v>
      </c>
      <c r="K43" s="659" t="str">
        <f t="shared" si="3"/>
        <v>--</v>
      </c>
      <c r="L43" s="381" t="str">
        <f t="shared" si="4"/>
        <v>--</v>
      </c>
      <c r="M43" s="71" t="str">
        <f>IFERROR(INDEX('Input - Queue Counters'!$B$4:$F$54, MATCH($B43, 'Input - Queue Counters'!$B$4:$B$54, 0), MATCH(M$6, 'Input - Queue Counters'!$B$4:$F$4, 0)),"--")</f>
        <v>--</v>
      </c>
      <c r="N43" s="397" t="str">
        <f>IFERROR(AVERAGEIFS('VISSIM Queue Counter Outputs'!#REF!, 'VISSIM Queue Counter Outputs'!#REF!, $E43, 'VISSIM Queue Counter Outputs'!#REF!, "AVG"),"--")</f>
        <v>--</v>
      </c>
      <c r="O43" s="659" t="str">
        <f t="shared" si="5"/>
        <v>--</v>
      </c>
      <c r="P43" s="381" t="str">
        <f t="shared" si="6"/>
        <v>--</v>
      </c>
      <c r="Q43" s="547"/>
    </row>
    <row r="44" spans="1:17" x14ac:dyDescent="0.35">
      <c r="A44" s="551" t="str">
        <f t="shared" si="1"/>
        <v>H</v>
      </c>
      <c r="B44" s="393">
        <f>'Input - Queue Counters'!B42</f>
        <v>38</v>
      </c>
      <c r="E44" s="696">
        <f>INDEX('Input - Queue Counters'!$B$4:$F$54, MATCH($B44, 'Input - Queue Counters'!$B$4:$B$54, 0), MATCH(E$6, 'Input - Queue Counters'!$B$4:$F$4, 0))</f>
        <v>0</v>
      </c>
      <c r="F44" s="234">
        <f>INDEX('Input - Queue Counters'!$B$4:$F$54, MATCH($B44, 'Input - Queue Counters'!$B$4:$B$54, 0), MATCH(F$6, 'Input - Queue Counters'!$B$4:$F$4, 0))</f>
        <v>0</v>
      </c>
      <c r="G44" s="71">
        <f>INDEX('Input - Queue Counters'!$B$4:$F$54, MATCH($B44, 'Input - Queue Counters'!$B$4:$B$54, 0), MATCH(G$6, 'Input - Queue Counters'!$B$4:$F$4, 0))</f>
        <v>0</v>
      </c>
      <c r="H44" s="825"/>
      <c r="I44" s="397" t="str">
        <f>IFERROR(AVERAGEIFS('VISSIM Queue Counter Outputs'!$E:$E, 'VISSIM Queue Counter Outputs'!$C:$C, $E44, 'VISSIM Queue Counter Outputs'!$A:$A, "AVG"),"--")</f>
        <v>--</v>
      </c>
      <c r="J44" s="397" t="str">
        <f t="shared" si="2"/>
        <v>--</v>
      </c>
      <c r="K44" s="659" t="str">
        <f t="shared" si="3"/>
        <v>--</v>
      </c>
      <c r="L44" s="381" t="str">
        <f t="shared" si="4"/>
        <v>--</v>
      </c>
      <c r="M44" s="71" t="str">
        <f>IFERROR(INDEX('Input - Queue Counters'!$B$4:$F$54, MATCH($B44, 'Input - Queue Counters'!$B$4:$B$54, 0), MATCH(M$6, 'Input - Queue Counters'!$B$4:$F$4, 0)),"--")</f>
        <v>--</v>
      </c>
      <c r="N44" s="397" t="str">
        <f>IFERROR(AVERAGEIFS('VISSIM Queue Counter Outputs'!#REF!, 'VISSIM Queue Counter Outputs'!#REF!, $E44, 'VISSIM Queue Counter Outputs'!#REF!, "AVG"),"--")</f>
        <v>--</v>
      </c>
      <c r="O44" s="659" t="str">
        <f t="shared" si="5"/>
        <v>--</v>
      </c>
      <c r="P44" s="381" t="str">
        <f t="shared" si="6"/>
        <v>--</v>
      </c>
      <c r="Q44" s="547"/>
    </row>
    <row r="45" spans="1:17" x14ac:dyDescent="0.35">
      <c r="A45" s="551" t="str">
        <f t="shared" si="1"/>
        <v>H</v>
      </c>
      <c r="B45" s="393">
        <f>'Input - Queue Counters'!B43</f>
        <v>39</v>
      </c>
      <c r="E45" s="696">
        <f>INDEX('Input - Queue Counters'!$B$4:$F$54, MATCH($B45, 'Input - Queue Counters'!$B$4:$B$54, 0), MATCH(E$6, 'Input - Queue Counters'!$B$4:$F$4, 0))</f>
        <v>0</v>
      </c>
      <c r="F45" s="234">
        <f>INDEX('Input - Queue Counters'!$B$4:$F$54, MATCH($B45, 'Input - Queue Counters'!$B$4:$B$54, 0), MATCH(F$6, 'Input - Queue Counters'!$B$4:$F$4, 0))</f>
        <v>0</v>
      </c>
      <c r="G45" s="71">
        <f>INDEX('Input - Queue Counters'!$B$4:$F$54, MATCH($B45, 'Input - Queue Counters'!$B$4:$B$54, 0), MATCH(G$6, 'Input - Queue Counters'!$B$4:$F$4, 0))</f>
        <v>0</v>
      </c>
      <c r="H45" s="825"/>
      <c r="I45" s="397" t="str">
        <f>IFERROR(AVERAGEIFS('VISSIM Queue Counter Outputs'!$E:$E, 'VISSIM Queue Counter Outputs'!$C:$C, $E45, 'VISSIM Queue Counter Outputs'!$A:$A, "AVG"),"--")</f>
        <v>--</v>
      </c>
      <c r="J45" s="397" t="str">
        <f t="shared" si="2"/>
        <v>--</v>
      </c>
      <c r="K45" s="659" t="str">
        <f t="shared" si="3"/>
        <v>--</v>
      </c>
      <c r="L45" s="381" t="str">
        <f t="shared" si="4"/>
        <v>--</v>
      </c>
      <c r="M45" s="71" t="str">
        <f>IFERROR(INDEX('Input - Queue Counters'!$B$4:$F$54, MATCH($B45, 'Input - Queue Counters'!$B$4:$B$54, 0), MATCH(M$6, 'Input - Queue Counters'!$B$4:$F$4, 0)),"--")</f>
        <v>--</v>
      </c>
      <c r="N45" s="397" t="str">
        <f>IFERROR(AVERAGEIFS('VISSIM Queue Counter Outputs'!#REF!, 'VISSIM Queue Counter Outputs'!#REF!, $E45, 'VISSIM Queue Counter Outputs'!#REF!, "AVG"),"--")</f>
        <v>--</v>
      </c>
      <c r="O45" s="659" t="str">
        <f t="shared" si="5"/>
        <v>--</v>
      </c>
      <c r="P45" s="381" t="str">
        <f t="shared" si="6"/>
        <v>--</v>
      </c>
      <c r="Q45" s="547"/>
    </row>
    <row r="46" spans="1:17" x14ac:dyDescent="0.35">
      <c r="A46" s="551" t="str">
        <f t="shared" si="1"/>
        <v>H</v>
      </c>
      <c r="B46" s="393">
        <f>'Input - Queue Counters'!B44</f>
        <v>40</v>
      </c>
      <c r="E46" s="696">
        <f>INDEX('Input - Queue Counters'!$B$4:$F$54, MATCH($B46, 'Input - Queue Counters'!$B$4:$B$54, 0), MATCH(E$6, 'Input - Queue Counters'!$B$4:$F$4, 0))</f>
        <v>0</v>
      </c>
      <c r="F46" s="234">
        <f>INDEX('Input - Queue Counters'!$B$4:$F$54, MATCH($B46, 'Input - Queue Counters'!$B$4:$B$54, 0), MATCH(F$6, 'Input - Queue Counters'!$B$4:$F$4, 0))</f>
        <v>0</v>
      </c>
      <c r="G46" s="71">
        <f>INDEX('Input - Queue Counters'!$B$4:$F$54, MATCH($B46, 'Input - Queue Counters'!$B$4:$B$54, 0), MATCH(G$6, 'Input - Queue Counters'!$B$4:$F$4, 0))</f>
        <v>0</v>
      </c>
      <c r="H46" s="825"/>
      <c r="I46" s="397" t="str">
        <f>IFERROR(AVERAGEIFS('VISSIM Queue Counter Outputs'!$E:$E, 'VISSIM Queue Counter Outputs'!$C:$C, $E46, 'VISSIM Queue Counter Outputs'!$A:$A, "AVG"),"--")</f>
        <v>--</v>
      </c>
      <c r="J46" s="397" t="str">
        <f t="shared" si="2"/>
        <v>--</v>
      </c>
      <c r="K46" s="659" t="str">
        <f t="shared" si="3"/>
        <v>--</v>
      </c>
      <c r="L46" s="381" t="str">
        <f t="shared" si="4"/>
        <v>--</v>
      </c>
      <c r="M46" s="71" t="str">
        <f>IFERROR(INDEX('Input - Queue Counters'!$B$4:$F$54, MATCH($B46, 'Input - Queue Counters'!$B$4:$B$54, 0), MATCH(M$6, 'Input - Queue Counters'!$B$4:$F$4, 0)),"--")</f>
        <v>--</v>
      </c>
      <c r="N46" s="397" t="str">
        <f>IFERROR(AVERAGEIFS('VISSIM Queue Counter Outputs'!#REF!, 'VISSIM Queue Counter Outputs'!#REF!, $E46, 'VISSIM Queue Counter Outputs'!#REF!, "AVG"),"--")</f>
        <v>--</v>
      </c>
      <c r="O46" s="659" t="str">
        <f t="shared" si="5"/>
        <v>--</v>
      </c>
      <c r="P46" s="381" t="str">
        <f t="shared" si="6"/>
        <v>--</v>
      </c>
      <c r="Q46" s="547"/>
    </row>
    <row r="47" spans="1:17" x14ac:dyDescent="0.35">
      <c r="A47" s="551" t="str">
        <f t="shared" si="1"/>
        <v>H</v>
      </c>
      <c r="B47" s="393">
        <f>'Input - Queue Counters'!B45</f>
        <v>41</v>
      </c>
      <c r="E47" s="696">
        <f>INDEX('Input - Queue Counters'!$B$4:$F$54, MATCH($B47, 'Input - Queue Counters'!$B$4:$B$54, 0), MATCH(E$6, 'Input - Queue Counters'!$B$4:$F$4, 0))</f>
        <v>0</v>
      </c>
      <c r="F47" s="234">
        <f>INDEX('Input - Queue Counters'!$B$4:$F$54, MATCH($B47, 'Input - Queue Counters'!$B$4:$B$54, 0), MATCH(F$6, 'Input - Queue Counters'!$B$4:$F$4, 0))</f>
        <v>0</v>
      </c>
      <c r="G47" s="71">
        <f>INDEX('Input - Queue Counters'!$B$4:$F$54, MATCH($B47, 'Input - Queue Counters'!$B$4:$B$54, 0), MATCH(G$6, 'Input - Queue Counters'!$B$4:$F$4, 0))</f>
        <v>0</v>
      </c>
      <c r="H47" s="825"/>
      <c r="I47" s="397" t="str">
        <f>IFERROR(AVERAGEIFS('VISSIM Queue Counter Outputs'!$E:$E, 'VISSIM Queue Counter Outputs'!$C:$C, $E47, 'VISSIM Queue Counter Outputs'!$A:$A, "AVG"),"--")</f>
        <v>--</v>
      </c>
      <c r="J47" s="397" t="str">
        <f t="shared" si="2"/>
        <v>--</v>
      </c>
      <c r="K47" s="659" t="str">
        <f t="shared" si="3"/>
        <v>--</v>
      </c>
      <c r="L47" s="381" t="str">
        <f t="shared" si="4"/>
        <v>--</v>
      </c>
      <c r="M47" s="71" t="str">
        <f>IFERROR(INDEX('Input - Queue Counters'!$B$4:$F$54, MATCH($B47, 'Input - Queue Counters'!$B$4:$B$54, 0), MATCH(M$6, 'Input - Queue Counters'!$B$4:$F$4, 0)),"--")</f>
        <v>--</v>
      </c>
      <c r="N47" s="397" t="str">
        <f>IFERROR(AVERAGEIFS('VISSIM Queue Counter Outputs'!#REF!, 'VISSIM Queue Counter Outputs'!#REF!, $E47, 'VISSIM Queue Counter Outputs'!#REF!, "AVG"),"--")</f>
        <v>--</v>
      </c>
      <c r="O47" s="659" t="str">
        <f t="shared" si="5"/>
        <v>--</v>
      </c>
      <c r="P47" s="381" t="str">
        <f t="shared" si="6"/>
        <v>--</v>
      </c>
      <c r="Q47" s="547"/>
    </row>
    <row r="48" spans="1:17" x14ac:dyDescent="0.35">
      <c r="A48" s="551" t="str">
        <f t="shared" si="1"/>
        <v>H</v>
      </c>
      <c r="B48" s="393">
        <f>'Input - Queue Counters'!B46</f>
        <v>42</v>
      </c>
      <c r="E48" s="696">
        <f>INDEX('Input - Queue Counters'!$B$4:$F$54, MATCH($B48, 'Input - Queue Counters'!$B$4:$B$54, 0), MATCH(E$6, 'Input - Queue Counters'!$B$4:$F$4, 0))</f>
        <v>0</v>
      </c>
      <c r="F48" s="234">
        <f>INDEX('Input - Queue Counters'!$B$4:$F$54, MATCH($B48, 'Input - Queue Counters'!$B$4:$B$54, 0), MATCH(F$6, 'Input - Queue Counters'!$B$4:$F$4, 0))</f>
        <v>0</v>
      </c>
      <c r="G48" s="71">
        <f>INDEX('Input - Queue Counters'!$B$4:$F$54, MATCH($B48, 'Input - Queue Counters'!$B$4:$B$54, 0), MATCH(G$6, 'Input - Queue Counters'!$B$4:$F$4, 0))</f>
        <v>0</v>
      </c>
      <c r="H48" s="825"/>
      <c r="I48" s="397" t="str">
        <f>IFERROR(AVERAGEIFS('VISSIM Queue Counter Outputs'!$E:$E, 'VISSIM Queue Counter Outputs'!$C:$C, $E48, 'VISSIM Queue Counter Outputs'!$A:$A, "AVG"),"--")</f>
        <v>--</v>
      </c>
      <c r="J48" s="397" t="str">
        <f t="shared" si="2"/>
        <v>--</v>
      </c>
      <c r="K48" s="659" t="str">
        <f t="shared" si="3"/>
        <v>--</v>
      </c>
      <c r="L48" s="381" t="str">
        <f t="shared" si="4"/>
        <v>--</v>
      </c>
      <c r="M48" s="71" t="str">
        <f>IFERROR(INDEX('Input - Queue Counters'!$B$4:$F$54, MATCH($B48, 'Input - Queue Counters'!$B$4:$B$54, 0), MATCH(M$6, 'Input - Queue Counters'!$B$4:$F$4, 0)),"--")</f>
        <v>--</v>
      </c>
      <c r="N48" s="397" t="str">
        <f>IFERROR(AVERAGEIFS('VISSIM Queue Counter Outputs'!#REF!, 'VISSIM Queue Counter Outputs'!#REF!, $E48, 'VISSIM Queue Counter Outputs'!#REF!, "AVG"),"--")</f>
        <v>--</v>
      </c>
      <c r="O48" s="659" t="str">
        <f t="shared" si="5"/>
        <v>--</v>
      </c>
      <c r="P48" s="381" t="str">
        <f t="shared" si="6"/>
        <v>--</v>
      </c>
      <c r="Q48" s="547"/>
    </row>
    <row r="49" spans="1:17" x14ac:dyDescent="0.35">
      <c r="A49" s="551" t="str">
        <f t="shared" si="1"/>
        <v>H</v>
      </c>
      <c r="B49" s="393">
        <f>'Input - Queue Counters'!B47</f>
        <v>43</v>
      </c>
      <c r="E49" s="696">
        <f>INDEX('Input - Queue Counters'!$B$4:$F$54, MATCH($B49, 'Input - Queue Counters'!$B$4:$B$54, 0), MATCH(E$6, 'Input - Queue Counters'!$B$4:$F$4, 0))</f>
        <v>0</v>
      </c>
      <c r="F49" s="234">
        <f>INDEX('Input - Queue Counters'!$B$4:$F$54, MATCH($B49, 'Input - Queue Counters'!$B$4:$B$54, 0), MATCH(F$6, 'Input - Queue Counters'!$B$4:$F$4, 0))</f>
        <v>0</v>
      </c>
      <c r="G49" s="71">
        <f>INDEX('Input - Queue Counters'!$B$4:$F$54, MATCH($B49, 'Input - Queue Counters'!$B$4:$B$54, 0), MATCH(G$6, 'Input - Queue Counters'!$B$4:$F$4, 0))</f>
        <v>0</v>
      </c>
      <c r="H49" s="825"/>
      <c r="I49" s="397" t="str">
        <f>IFERROR(AVERAGEIFS('VISSIM Queue Counter Outputs'!$E:$E, 'VISSIM Queue Counter Outputs'!$C:$C, $E49, 'VISSIM Queue Counter Outputs'!$A:$A, "AVG"),"--")</f>
        <v>--</v>
      </c>
      <c r="J49" s="397" t="str">
        <f t="shared" si="2"/>
        <v>--</v>
      </c>
      <c r="K49" s="659" t="str">
        <f t="shared" si="3"/>
        <v>--</v>
      </c>
      <c r="L49" s="381" t="str">
        <f t="shared" si="4"/>
        <v>--</v>
      </c>
      <c r="M49" s="71" t="str">
        <f>IFERROR(INDEX('Input - Queue Counters'!$B$4:$F$54, MATCH($B49, 'Input - Queue Counters'!$B$4:$B$54, 0), MATCH(M$6, 'Input - Queue Counters'!$B$4:$F$4, 0)),"--")</f>
        <v>--</v>
      </c>
      <c r="N49" s="397" t="str">
        <f>IFERROR(AVERAGEIFS('VISSIM Queue Counter Outputs'!#REF!, 'VISSIM Queue Counter Outputs'!#REF!, $E49, 'VISSIM Queue Counter Outputs'!#REF!, "AVG"),"--")</f>
        <v>--</v>
      </c>
      <c r="O49" s="659" t="str">
        <f t="shared" si="5"/>
        <v>--</v>
      </c>
      <c r="P49" s="381" t="str">
        <f t="shared" si="6"/>
        <v>--</v>
      </c>
      <c r="Q49" s="547"/>
    </row>
    <row r="50" spans="1:17" x14ac:dyDescent="0.35">
      <c r="A50" s="551" t="str">
        <f t="shared" si="1"/>
        <v>H</v>
      </c>
      <c r="B50" s="393">
        <f>'Input - Queue Counters'!B48</f>
        <v>44</v>
      </c>
      <c r="E50" s="696">
        <f>INDEX('Input - Queue Counters'!$B$4:$F$54, MATCH($B50, 'Input - Queue Counters'!$B$4:$B$54, 0), MATCH(E$6, 'Input - Queue Counters'!$B$4:$F$4, 0))</f>
        <v>0</v>
      </c>
      <c r="F50" s="234">
        <f>INDEX('Input - Queue Counters'!$B$4:$F$54, MATCH($B50, 'Input - Queue Counters'!$B$4:$B$54, 0), MATCH(F$6, 'Input - Queue Counters'!$B$4:$F$4, 0))</f>
        <v>0</v>
      </c>
      <c r="G50" s="71">
        <f>INDEX('Input - Queue Counters'!$B$4:$F$54, MATCH($B50, 'Input - Queue Counters'!$B$4:$B$54, 0), MATCH(G$6, 'Input - Queue Counters'!$B$4:$F$4, 0))</f>
        <v>0</v>
      </c>
      <c r="H50" s="825"/>
      <c r="I50" s="397" t="str">
        <f>IFERROR(AVERAGEIFS('VISSIM Queue Counter Outputs'!$E:$E, 'VISSIM Queue Counter Outputs'!$C:$C, $E50, 'VISSIM Queue Counter Outputs'!$A:$A, "AVG"),"--")</f>
        <v>--</v>
      </c>
      <c r="J50" s="397" t="str">
        <f t="shared" si="2"/>
        <v>--</v>
      </c>
      <c r="K50" s="659" t="str">
        <f t="shared" si="3"/>
        <v>--</v>
      </c>
      <c r="L50" s="381" t="str">
        <f t="shared" si="4"/>
        <v>--</v>
      </c>
      <c r="M50" s="71" t="str">
        <f>IFERROR(INDEX('Input - Queue Counters'!$B$4:$F$54, MATCH($B50, 'Input - Queue Counters'!$B$4:$B$54, 0), MATCH(M$6, 'Input - Queue Counters'!$B$4:$F$4, 0)),"--")</f>
        <v>--</v>
      </c>
      <c r="N50" s="397" t="str">
        <f>IFERROR(AVERAGEIFS('VISSIM Queue Counter Outputs'!#REF!, 'VISSIM Queue Counter Outputs'!#REF!, $E50, 'VISSIM Queue Counter Outputs'!#REF!, "AVG"),"--")</f>
        <v>--</v>
      </c>
      <c r="O50" s="659" t="str">
        <f t="shared" si="5"/>
        <v>--</v>
      </c>
      <c r="P50" s="381" t="str">
        <f t="shared" si="6"/>
        <v>--</v>
      </c>
      <c r="Q50" s="547"/>
    </row>
    <row r="51" spans="1:17" x14ac:dyDescent="0.35">
      <c r="A51" s="551" t="str">
        <f t="shared" si="1"/>
        <v>H</v>
      </c>
      <c r="B51" s="393">
        <f>'Input - Queue Counters'!B49</f>
        <v>45</v>
      </c>
      <c r="E51" s="696">
        <f>INDEX('Input - Queue Counters'!$B$4:$F$54, MATCH($B51, 'Input - Queue Counters'!$B$4:$B$54, 0), MATCH(E$6, 'Input - Queue Counters'!$B$4:$F$4, 0))</f>
        <v>0</v>
      </c>
      <c r="F51" s="234">
        <f>INDEX('Input - Queue Counters'!$B$4:$F$54, MATCH($B51, 'Input - Queue Counters'!$B$4:$B$54, 0), MATCH(F$6, 'Input - Queue Counters'!$B$4:$F$4, 0))</f>
        <v>0</v>
      </c>
      <c r="G51" s="71">
        <f>INDEX('Input - Queue Counters'!$B$4:$F$54, MATCH($B51, 'Input - Queue Counters'!$B$4:$B$54, 0), MATCH(G$6, 'Input - Queue Counters'!$B$4:$F$4, 0))</f>
        <v>0</v>
      </c>
      <c r="H51" s="825"/>
      <c r="I51" s="397" t="str">
        <f>IFERROR(AVERAGEIFS('VISSIM Queue Counter Outputs'!$E:$E, 'VISSIM Queue Counter Outputs'!$C:$C, $E51, 'VISSIM Queue Counter Outputs'!$A:$A, "AVG"),"--")</f>
        <v>--</v>
      </c>
      <c r="J51" s="397" t="str">
        <f t="shared" si="2"/>
        <v>--</v>
      </c>
      <c r="K51" s="659" t="str">
        <f t="shared" si="3"/>
        <v>--</v>
      </c>
      <c r="L51" s="381" t="str">
        <f t="shared" si="4"/>
        <v>--</v>
      </c>
      <c r="M51" s="71" t="str">
        <f>IFERROR(INDEX('Input - Queue Counters'!$B$4:$F$54, MATCH($B51, 'Input - Queue Counters'!$B$4:$B$54, 0), MATCH(M$6, 'Input - Queue Counters'!$B$4:$F$4, 0)),"--")</f>
        <v>--</v>
      </c>
      <c r="N51" s="397" t="str">
        <f>IFERROR(AVERAGEIFS('VISSIM Queue Counter Outputs'!#REF!, 'VISSIM Queue Counter Outputs'!#REF!, $E51, 'VISSIM Queue Counter Outputs'!#REF!, "AVG"),"--")</f>
        <v>--</v>
      </c>
      <c r="O51" s="659" t="str">
        <f t="shared" si="5"/>
        <v>--</v>
      </c>
      <c r="P51" s="381" t="str">
        <f t="shared" si="6"/>
        <v>--</v>
      </c>
      <c r="Q51" s="547"/>
    </row>
    <row r="52" spans="1:17" x14ac:dyDescent="0.35">
      <c r="A52" s="551" t="str">
        <f t="shared" si="1"/>
        <v>H</v>
      </c>
      <c r="B52" s="393">
        <f>'Input - Queue Counters'!B50</f>
        <v>46</v>
      </c>
      <c r="E52" s="696">
        <f>INDEX('Input - Queue Counters'!$B$4:$F$54, MATCH($B52, 'Input - Queue Counters'!$B$4:$B$54, 0), MATCH(E$6, 'Input - Queue Counters'!$B$4:$F$4, 0))</f>
        <v>0</v>
      </c>
      <c r="F52" s="234">
        <f>INDEX('Input - Queue Counters'!$B$4:$F$54, MATCH($B52, 'Input - Queue Counters'!$B$4:$B$54, 0), MATCH(F$6, 'Input - Queue Counters'!$B$4:$F$4, 0))</f>
        <v>0</v>
      </c>
      <c r="G52" s="71">
        <f>INDEX('Input - Queue Counters'!$B$4:$F$54, MATCH($B52, 'Input - Queue Counters'!$B$4:$B$54, 0), MATCH(G$6, 'Input - Queue Counters'!$B$4:$F$4, 0))</f>
        <v>0</v>
      </c>
      <c r="H52" s="825"/>
      <c r="I52" s="397" t="str">
        <f>IFERROR(AVERAGEIFS('VISSIM Queue Counter Outputs'!$E:$E, 'VISSIM Queue Counter Outputs'!$C:$C, $E52, 'VISSIM Queue Counter Outputs'!$A:$A, "AVG"),"--")</f>
        <v>--</v>
      </c>
      <c r="J52" s="397" t="str">
        <f t="shared" si="2"/>
        <v>--</v>
      </c>
      <c r="K52" s="659" t="str">
        <f t="shared" si="3"/>
        <v>--</v>
      </c>
      <c r="L52" s="381" t="str">
        <f t="shared" si="4"/>
        <v>--</v>
      </c>
      <c r="M52" s="71" t="str">
        <f>IFERROR(INDEX('Input - Queue Counters'!$B$4:$F$54, MATCH($B52, 'Input - Queue Counters'!$B$4:$B$54, 0), MATCH(M$6, 'Input - Queue Counters'!$B$4:$F$4, 0)),"--")</f>
        <v>--</v>
      </c>
      <c r="N52" s="397" t="str">
        <f>IFERROR(AVERAGEIFS('VISSIM Queue Counter Outputs'!#REF!, 'VISSIM Queue Counter Outputs'!#REF!, $E52, 'VISSIM Queue Counter Outputs'!#REF!, "AVG"),"--")</f>
        <v>--</v>
      </c>
      <c r="O52" s="659" t="str">
        <f t="shared" si="5"/>
        <v>--</v>
      </c>
      <c r="P52" s="381" t="str">
        <f t="shared" si="6"/>
        <v>--</v>
      </c>
      <c r="Q52" s="547"/>
    </row>
    <row r="53" spans="1:17" x14ac:dyDescent="0.35">
      <c r="A53" s="551" t="str">
        <f t="shared" si="1"/>
        <v>H</v>
      </c>
      <c r="B53" s="393">
        <f>'Input - Queue Counters'!B51</f>
        <v>47</v>
      </c>
      <c r="E53" s="696">
        <f>INDEX('Input - Queue Counters'!$B$4:$F$54, MATCH($B53, 'Input - Queue Counters'!$B$4:$B$54, 0), MATCH(E$6, 'Input - Queue Counters'!$B$4:$F$4, 0))</f>
        <v>0</v>
      </c>
      <c r="F53" s="234">
        <f>INDEX('Input - Queue Counters'!$B$4:$F$54, MATCH($B53, 'Input - Queue Counters'!$B$4:$B$54, 0), MATCH(F$6, 'Input - Queue Counters'!$B$4:$F$4, 0))</f>
        <v>0</v>
      </c>
      <c r="G53" s="71">
        <f>INDEX('Input - Queue Counters'!$B$4:$F$54, MATCH($B53, 'Input - Queue Counters'!$B$4:$B$54, 0), MATCH(G$6, 'Input - Queue Counters'!$B$4:$F$4, 0))</f>
        <v>0</v>
      </c>
      <c r="H53" s="825"/>
      <c r="I53" s="397" t="str">
        <f>IFERROR(AVERAGEIFS('VISSIM Queue Counter Outputs'!$E:$E, 'VISSIM Queue Counter Outputs'!$C:$C, $E53, 'VISSIM Queue Counter Outputs'!$A:$A, "AVG"),"--")</f>
        <v>--</v>
      </c>
      <c r="J53" s="397" t="str">
        <f t="shared" si="2"/>
        <v>--</v>
      </c>
      <c r="K53" s="659" t="str">
        <f t="shared" si="3"/>
        <v>--</v>
      </c>
      <c r="L53" s="381" t="str">
        <f t="shared" si="4"/>
        <v>--</v>
      </c>
      <c r="M53" s="71" t="str">
        <f>IFERROR(INDEX('Input - Queue Counters'!$B$4:$F$54, MATCH($B53, 'Input - Queue Counters'!$B$4:$B$54, 0), MATCH(M$6, 'Input - Queue Counters'!$B$4:$F$4, 0)),"--")</f>
        <v>--</v>
      </c>
      <c r="N53" s="397" t="str">
        <f>IFERROR(AVERAGEIFS('VISSIM Queue Counter Outputs'!#REF!, 'VISSIM Queue Counter Outputs'!#REF!, $E53, 'VISSIM Queue Counter Outputs'!#REF!, "AVG"),"--")</f>
        <v>--</v>
      </c>
      <c r="O53" s="659" t="str">
        <f t="shared" si="5"/>
        <v>--</v>
      </c>
      <c r="P53" s="381" t="str">
        <f t="shared" si="6"/>
        <v>--</v>
      </c>
      <c r="Q53" s="547"/>
    </row>
    <row r="54" spans="1:17" x14ac:dyDescent="0.35">
      <c r="A54" s="551" t="str">
        <f t="shared" si="1"/>
        <v>H</v>
      </c>
      <c r="B54" s="393">
        <f>'Input - Queue Counters'!B52</f>
        <v>48</v>
      </c>
      <c r="E54" s="696">
        <f>INDEX('Input - Queue Counters'!$B$4:$F$54, MATCH($B54, 'Input - Queue Counters'!$B$4:$B$54, 0), MATCH(E$6, 'Input - Queue Counters'!$B$4:$F$4, 0))</f>
        <v>0</v>
      </c>
      <c r="F54" s="234">
        <f>INDEX('Input - Queue Counters'!$B$4:$F$54, MATCH($B54, 'Input - Queue Counters'!$B$4:$B$54, 0), MATCH(F$6, 'Input - Queue Counters'!$B$4:$F$4, 0))</f>
        <v>0</v>
      </c>
      <c r="G54" s="71">
        <f>INDEX('Input - Queue Counters'!$B$4:$F$54, MATCH($B54, 'Input - Queue Counters'!$B$4:$B$54, 0), MATCH(G$6, 'Input - Queue Counters'!$B$4:$F$4, 0))</f>
        <v>0</v>
      </c>
      <c r="H54" s="825"/>
      <c r="I54" s="397" t="str">
        <f>IFERROR(AVERAGEIFS('VISSIM Queue Counter Outputs'!$E:$E, 'VISSIM Queue Counter Outputs'!$C:$C, $E54, 'VISSIM Queue Counter Outputs'!$A:$A, "AVG"),"--")</f>
        <v>--</v>
      </c>
      <c r="J54" s="397" t="str">
        <f t="shared" si="2"/>
        <v>--</v>
      </c>
      <c r="K54" s="659" t="str">
        <f t="shared" si="3"/>
        <v>--</v>
      </c>
      <c r="L54" s="381" t="str">
        <f t="shared" si="4"/>
        <v>--</v>
      </c>
      <c r="M54" s="71" t="str">
        <f>IFERROR(INDEX('Input - Queue Counters'!$B$4:$F$54, MATCH($B54, 'Input - Queue Counters'!$B$4:$B$54, 0), MATCH(M$6, 'Input - Queue Counters'!$B$4:$F$4, 0)),"--")</f>
        <v>--</v>
      </c>
      <c r="N54" s="397" t="str">
        <f>IFERROR(AVERAGEIFS('VISSIM Queue Counter Outputs'!#REF!, 'VISSIM Queue Counter Outputs'!#REF!, $E54, 'VISSIM Queue Counter Outputs'!#REF!, "AVG"),"--")</f>
        <v>--</v>
      </c>
      <c r="O54" s="659" t="str">
        <f t="shared" si="5"/>
        <v>--</v>
      </c>
      <c r="P54" s="381" t="str">
        <f t="shared" si="6"/>
        <v>--</v>
      </c>
      <c r="Q54" s="547"/>
    </row>
    <row r="55" spans="1:17" x14ac:dyDescent="0.35">
      <c r="A55" s="551" t="str">
        <f t="shared" si="1"/>
        <v>H</v>
      </c>
      <c r="B55" s="393">
        <f>'Input - Queue Counters'!B53</f>
        <v>49</v>
      </c>
      <c r="E55" s="696">
        <f>INDEX('Input - Queue Counters'!$B$4:$F$54, MATCH($B55, 'Input - Queue Counters'!$B$4:$B$54, 0), MATCH(E$6, 'Input - Queue Counters'!$B$4:$F$4, 0))</f>
        <v>0</v>
      </c>
      <c r="F55" s="234">
        <f>INDEX('Input - Queue Counters'!$B$4:$F$54, MATCH($B55, 'Input - Queue Counters'!$B$4:$B$54, 0), MATCH(F$6, 'Input - Queue Counters'!$B$4:$F$4, 0))</f>
        <v>0</v>
      </c>
      <c r="G55" s="71">
        <f>INDEX('Input - Queue Counters'!$B$4:$F$54, MATCH($B55, 'Input - Queue Counters'!$B$4:$B$54, 0), MATCH(G$6, 'Input - Queue Counters'!$B$4:$F$4, 0))</f>
        <v>0</v>
      </c>
      <c r="H55" s="825"/>
      <c r="I55" s="397" t="str">
        <f>IFERROR(AVERAGEIFS('VISSIM Queue Counter Outputs'!$E:$E, 'VISSIM Queue Counter Outputs'!$C:$C, $E55, 'VISSIM Queue Counter Outputs'!$A:$A, "AVG"),"--")</f>
        <v>--</v>
      </c>
      <c r="J55" s="397" t="str">
        <f t="shared" si="2"/>
        <v>--</v>
      </c>
      <c r="K55" s="659" t="str">
        <f t="shared" si="3"/>
        <v>--</v>
      </c>
      <c r="L55" s="381" t="str">
        <f t="shared" si="4"/>
        <v>--</v>
      </c>
      <c r="M55" s="71" t="str">
        <f>IFERROR(INDEX('Input - Queue Counters'!$B$4:$F$54, MATCH($B55, 'Input - Queue Counters'!$B$4:$B$54, 0), MATCH(M$6, 'Input - Queue Counters'!$B$4:$F$4, 0)),"--")</f>
        <v>--</v>
      </c>
      <c r="N55" s="397" t="str">
        <f>IFERROR(AVERAGEIFS('VISSIM Queue Counter Outputs'!#REF!, 'VISSIM Queue Counter Outputs'!#REF!, $E55, 'VISSIM Queue Counter Outputs'!#REF!, "AVG"),"--")</f>
        <v>--</v>
      </c>
      <c r="O55" s="659" t="str">
        <f t="shared" si="5"/>
        <v>--</v>
      </c>
      <c r="P55" s="381" t="str">
        <f t="shared" si="6"/>
        <v>--</v>
      </c>
      <c r="Q55" s="547"/>
    </row>
    <row r="56" spans="1:17" x14ac:dyDescent="0.35">
      <c r="A56" s="551" t="str">
        <f t="shared" si="1"/>
        <v>H</v>
      </c>
      <c r="B56" s="393">
        <f>'Input - Queue Counters'!B54</f>
        <v>50</v>
      </c>
      <c r="E56" s="696">
        <f>INDEX('Input - Queue Counters'!$B$4:$F$54, MATCH($B56, 'Input - Queue Counters'!$B$4:$B$54, 0), MATCH(E$6, 'Input - Queue Counters'!$B$4:$F$4, 0))</f>
        <v>0</v>
      </c>
      <c r="F56" s="234">
        <f>INDEX('Input - Queue Counters'!$B$4:$F$54, MATCH($B56, 'Input - Queue Counters'!$B$4:$B$54, 0), MATCH(F$6, 'Input - Queue Counters'!$B$4:$F$4, 0))</f>
        <v>0</v>
      </c>
      <c r="G56" s="71">
        <f>INDEX('Input - Queue Counters'!$B$4:$F$54, MATCH($B56, 'Input - Queue Counters'!$B$4:$B$54, 0), MATCH(G$6, 'Input - Queue Counters'!$B$4:$F$4, 0))</f>
        <v>0</v>
      </c>
      <c r="H56" s="825"/>
      <c r="I56" s="397" t="str">
        <f>IFERROR(AVERAGEIFS('VISSIM Queue Counter Outputs'!$E:$E, 'VISSIM Queue Counter Outputs'!$C:$C, $E56, 'VISSIM Queue Counter Outputs'!$A:$A, "AVG"),"--")</f>
        <v>--</v>
      </c>
      <c r="J56" s="397" t="str">
        <f t="shared" si="2"/>
        <v>--</v>
      </c>
      <c r="K56" s="659" t="str">
        <f t="shared" si="3"/>
        <v>--</v>
      </c>
      <c r="L56" s="381" t="str">
        <f t="shared" si="4"/>
        <v>--</v>
      </c>
      <c r="M56" s="71" t="str">
        <f>IFERROR(INDEX('Input - Queue Counters'!$B$4:$F$54, MATCH($B56, 'Input - Queue Counters'!$B$4:$B$54, 0), MATCH(M$6, 'Input - Queue Counters'!$B$4:$F$4, 0)),"--")</f>
        <v>--</v>
      </c>
      <c r="N56" s="397" t="str">
        <f>IFERROR(AVERAGEIFS('VISSIM Queue Counter Outputs'!#REF!, 'VISSIM Queue Counter Outputs'!#REF!, $E56, 'VISSIM Queue Counter Outputs'!#REF!, "AVG"),"--")</f>
        <v>--</v>
      </c>
      <c r="O56" s="659" t="str">
        <f t="shared" si="5"/>
        <v>--</v>
      </c>
      <c r="P56" s="381" t="str">
        <f t="shared" si="6"/>
        <v>--</v>
      </c>
      <c r="Q56" s="547"/>
    </row>
  </sheetData>
  <pageMargins left="0.7" right="0.7" top="0.75" bottom="0.75" header="0.3" footer="0.3"/>
  <pageSetup scale="53" orientation="portrait" horizontalDpi="3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D5A8D-3E42-465B-9520-BD03AEE32741}">
  <sheetPr codeName="Sheet15">
    <tabColor theme="0" tint="-0.249977111117893"/>
  </sheetPr>
  <dimension ref="B20:E29"/>
  <sheetViews>
    <sheetView workbookViewId="0"/>
  </sheetViews>
  <sheetFormatPr defaultRowHeight="14.5" x14ac:dyDescent="0.35"/>
  <sheetData>
    <row r="20" spans="2:5" x14ac:dyDescent="0.35">
      <c r="B20" s="828"/>
      <c r="E20" s="829"/>
    </row>
    <row r="21" spans="2:5" x14ac:dyDescent="0.35">
      <c r="B21" s="828"/>
      <c r="E21" s="829"/>
    </row>
    <row r="22" spans="2:5" x14ac:dyDescent="0.35">
      <c r="B22" s="828"/>
      <c r="E22" s="829"/>
    </row>
    <row r="23" spans="2:5" x14ac:dyDescent="0.35">
      <c r="B23" s="828"/>
      <c r="E23" s="829"/>
    </row>
    <row r="24" spans="2:5" x14ac:dyDescent="0.35">
      <c r="B24" s="828"/>
      <c r="E24" s="829"/>
    </row>
    <row r="25" spans="2:5" x14ac:dyDescent="0.35">
      <c r="B25" s="828"/>
      <c r="E25" s="829"/>
    </row>
    <row r="26" spans="2:5" x14ac:dyDescent="0.35">
      <c r="B26" s="828"/>
      <c r="E26" s="829"/>
    </row>
    <row r="27" spans="2:5" x14ac:dyDescent="0.35">
      <c r="B27" s="828"/>
      <c r="E27" s="829"/>
    </row>
    <row r="28" spans="2:5" x14ac:dyDescent="0.35">
      <c r="B28" s="828"/>
      <c r="E28" s="829"/>
    </row>
    <row r="29" spans="2:5" x14ac:dyDescent="0.35">
      <c r="B29" s="828"/>
      <c r="E29" s="829"/>
    </row>
  </sheetData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1F9F7-8C7E-4ED4-8B8B-CF3E80AE0D50}">
  <sheetPr codeName="Sheet14">
    <tabColor theme="0" tint="-0.249977111117893"/>
  </sheetPr>
  <dimension ref="A1"/>
  <sheetViews>
    <sheetView workbookViewId="0"/>
  </sheetViews>
  <sheetFormatPr defaultRowHeight="14.5" x14ac:dyDescent="0.35"/>
  <sheetData/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2631A-C42A-4EC4-9D60-83D12C291CD1}">
  <sheetPr codeName="Sheet12">
    <tabColor theme="0" tint="-0.249977111117893"/>
  </sheetPr>
  <dimension ref="A1"/>
  <sheetViews>
    <sheetView workbookViewId="0"/>
  </sheetViews>
  <sheetFormatPr defaultRowHeight="14.5" x14ac:dyDescent="0.35"/>
  <sheetData/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theme="0" tint="-0.249977111117893"/>
  </sheetPr>
  <dimension ref="A1"/>
  <sheetViews>
    <sheetView workbookViewId="0"/>
  </sheetViews>
  <sheetFormatPr defaultRowHeight="14.5" x14ac:dyDescent="0.35"/>
  <sheetData/>
  <phoneticPr fontId="86" type="noConversion"/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1">
    <tabColor theme="0" tint="-0.249977111117893"/>
  </sheetPr>
  <dimension ref="R1"/>
  <sheetViews>
    <sheetView workbookViewId="0"/>
  </sheetViews>
  <sheetFormatPr defaultRowHeight="14.5" x14ac:dyDescent="0.35"/>
  <cols>
    <col min="18" max="18" width="8.7265625" style="274"/>
  </cols>
  <sheetData/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07068-2AFD-4148-9E2A-A77216F52486}">
  <sheetPr codeName="Sheet37">
    <tabColor theme="0" tint="-0.249977111117893"/>
  </sheetPr>
  <dimension ref="J23:J109454"/>
  <sheetViews>
    <sheetView workbookViewId="0"/>
  </sheetViews>
  <sheetFormatPr defaultColWidth="9.1796875" defaultRowHeight="14.5" x14ac:dyDescent="0.35"/>
  <sheetData>
    <row r="23" spans="10:10" x14ac:dyDescent="0.35">
      <c r="J23" s="830"/>
    </row>
    <row r="24" spans="10:10" x14ac:dyDescent="0.35">
      <c r="J24" s="830"/>
    </row>
    <row r="25" spans="10:10" x14ac:dyDescent="0.35">
      <c r="J25" s="830"/>
    </row>
    <row r="26" spans="10:10" x14ac:dyDescent="0.35">
      <c r="J26" s="830"/>
    </row>
    <row r="27" spans="10:10" x14ac:dyDescent="0.35">
      <c r="J27" s="830"/>
    </row>
    <row r="28" spans="10:10" x14ac:dyDescent="0.35">
      <c r="J28" s="830"/>
    </row>
    <row r="29" spans="10:10" x14ac:dyDescent="0.35">
      <c r="J29" s="830"/>
    </row>
    <row r="30" spans="10:10" x14ac:dyDescent="0.35">
      <c r="J30" s="830"/>
    </row>
    <row r="31" spans="10:10" x14ac:dyDescent="0.35">
      <c r="J31" s="830"/>
    </row>
    <row r="32" spans="10:10" x14ac:dyDescent="0.35">
      <c r="J32" s="830"/>
    </row>
    <row r="33" spans="10:10" x14ac:dyDescent="0.35">
      <c r="J33" s="830"/>
    </row>
    <row r="34" spans="10:10" x14ac:dyDescent="0.35">
      <c r="J34" s="830"/>
    </row>
    <row r="35" spans="10:10" x14ac:dyDescent="0.35">
      <c r="J35" s="830"/>
    </row>
    <row r="36" spans="10:10" x14ac:dyDescent="0.35">
      <c r="J36" s="830"/>
    </row>
    <row r="37" spans="10:10" x14ac:dyDescent="0.35">
      <c r="J37" s="830"/>
    </row>
    <row r="38" spans="10:10" x14ac:dyDescent="0.35">
      <c r="J38" s="830"/>
    </row>
    <row r="39" spans="10:10" x14ac:dyDescent="0.35">
      <c r="J39" s="830"/>
    </row>
    <row r="40" spans="10:10" x14ac:dyDescent="0.35">
      <c r="J40" s="830"/>
    </row>
    <row r="41" spans="10:10" x14ac:dyDescent="0.35">
      <c r="J41" s="830"/>
    </row>
    <row r="42" spans="10:10" x14ac:dyDescent="0.35">
      <c r="J42" s="830"/>
    </row>
    <row r="43" spans="10:10" x14ac:dyDescent="0.35">
      <c r="J43" s="830"/>
    </row>
    <row r="44" spans="10:10" x14ac:dyDescent="0.35">
      <c r="J44" s="830"/>
    </row>
    <row r="45" spans="10:10" x14ac:dyDescent="0.35">
      <c r="J45" s="830"/>
    </row>
    <row r="46" spans="10:10" x14ac:dyDescent="0.35">
      <c r="J46" s="830"/>
    </row>
    <row r="47" spans="10:10" x14ac:dyDescent="0.35">
      <c r="J47" s="830"/>
    </row>
    <row r="48" spans="10:10" x14ac:dyDescent="0.35">
      <c r="J48" s="830"/>
    </row>
    <row r="49" spans="10:10" x14ac:dyDescent="0.35">
      <c r="J49" s="830"/>
    </row>
    <row r="50" spans="10:10" x14ac:dyDescent="0.35">
      <c r="J50" s="830"/>
    </row>
    <row r="51" spans="10:10" x14ac:dyDescent="0.35">
      <c r="J51" s="830"/>
    </row>
    <row r="52" spans="10:10" x14ac:dyDescent="0.35">
      <c r="J52" s="830"/>
    </row>
    <row r="53" spans="10:10" x14ac:dyDescent="0.35">
      <c r="J53" s="830"/>
    </row>
    <row r="54" spans="10:10" x14ac:dyDescent="0.35">
      <c r="J54" s="830"/>
    </row>
    <row r="55" spans="10:10" x14ac:dyDescent="0.35">
      <c r="J55" s="830"/>
    </row>
    <row r="56" spans="10:10" x14ac:dyDescent="0.35">
      <c r="J56" s="830"/>
    </row>
    <row r="57" spans="10:10" x14ac:dyDescent="0.35">
      <c r="J57" s="830"/>
    </row>
    <row r="58" spans="10:10" x14ac:dyDescent="0.35">
      <c r="J58" s="830"/>
    </row>
    <row r="59" spans="10:10" x14ac:dyDescent="0.35">
      <c r="J59" s="830"/>
    </row>
    <row r="60" spans="10:10" x14ac:dyDescent="0.35">
      <c r="J60" s="830"/>
    </row>
    <row r="61" spans="10:10" x14ac:dyDescent="0.35">
      <c r="J61" s="830"/>
    </row>
    <row r="62" spans="10:10" x14ac:dyDescent="0.35">
      <c r="J62" s="830"/>
    </row>
    <row r="63" spans="10:10" x14ac:dyDescent="0.35">
      <c r="J63" s="830"/>
    </row>
    <row r="64" spans="10:10" x14ac:dyDescent="0.35">
      <c r="J64" s="830"/>
    </row>
    <row r="65" spans="10:10" x14ac:dyDescent="0.35">
      <c r="J65" s="830"/>
    </row>
    <row r="66" spans="10:10" x14ac:dyDescent="0.35">
      <c r="J66" s="830"/>
    </row>
    <row r="67" spans="10:10" x14ac:dyDescent="0.35">
      <c r="J67" s="830"/>
    </row>
    <row r="68" spans="10:10" x14ac:dyDescent="0.35">
      <c r="J68" s="830"/>
    </row>
    <row r="69" spans="10:10" x14ac:dyDescent="0.35">
      <c r="J69" s="830"/>
    </row>
    <row r="70" spans="10:10" x14ac:dyDescent="0.35">
      <c r="J70" s="830"/>
    </row>
    <row r="71" spans="10:10" x14ac:dyDescent="0.35">
      <c r="J71" s="830"/>
    </row>
    <row r="72" spans="10:10" x14ac:dyDescent="0.35">
      <c r="J72" s="830"/>
    </row>
    <row r="73" spans="10:10" x14ac:dyDescent="0.35">
      <c r="J73" s="830"/>
    </row>
    <row r="74" spans="10:10" x14ac:dyDescent="0.35">
      <c r="J74" s="830"/>
    </row>
    <row r="75" spans="10:10" x14ac:dyDescent="0.35">
      <c r="J75" s="830"/>
    </row>
    <row r="76" spans="10:10" x14ac:dyDescent="0.35">
      <c r="J76" s="830"/>
    </row>
    <row r="77" spans="10:10" x14ac:dyDescent="0.35">
      <c r="J77" s="830"/>
    </row>
    <row r="78" spans="10:10" x14ac:dyDescent="0.35">
      <c r="J78" s="830"/>
    </row>
    <row r="79" spans="10:10" x14ac:dyDescent="0.35">
      <c r="J79" s="830"/>
    </row>
    <row r="80" spans="10:10" x14ac:dyDescent="0.35">
      <c r="J80" s="830"/>
    </row>
    <row r="81" spans="10:10" x14ac:dyDescent="0.35">
      <c r="J81" s="830"/>
    </row>
    <row r="82" spans="10:10" x14ac:dyDescent="0.35">
      <c r="J82" s="830"/>
    </row>
    <row r="83" spans="10:10" x14ac:dyDescent="0.35">
      <c r="J83" s="830"/>
    </row>
    <row r="84" spans="10:10" x14ac:dyDescent="0.35">
      <c r="J84" s="830"/>
    </row>
    <row r="85" spans="10:10" x14ac:dyDescent="0.35">
      <c r="J85" s="830"/>
    </row>
    <row r="86" spans="10:10" x14ac:dyDescent="0.35">
      <c r="J86" s="830"/>
    </row>
    <row r="87" spans="10:10" x14ac:dyDescent="0.35">
      <c r="J87" s="830"/>
    </row>
    <row r="88" spans="10:10" x14ac:dyDescent="0.35">
      <c r="J88" s="830"/>
    </row>
    <row r="89" spans="10:10" x14ac:dyDescent="0.35">
      <c r="J89" s="830"/>
    </row>
    <row r="90" spans="10:10" x14ac:dyDescent="0.35">
      <c r="J90" s="830"/>
    </row>
    <row r="91" spans="10:10" x14ac:dyDescent="0.35">
      <c r="J91" s="830"/>
    </row>
    <row r="92" spans="10:10" x14ac:dyDescent="0.35">
      <c r="J92" s="830"/>
    </row>
    <row r="93" spans="10:10" x14ac:dyDescent="0.35">
      <c r="J93" s="830"/>
    </row>
    <row r="94" spans="10:10" x14ac:dyDescent="0.35">
      <c r="J94" s="830"/>
    </row>
    <row r="95" spans="10:10" x14ac:dyDescent="0.35">
      <c r="J95" s="830"/>
    </row>
    <row r="96" spans="10:10" x14ac:dyDescent="0.35">
      <c r="J96" s="830"/>
    </row>
    <row r="97" spans="10:10" x14ac:dyDescent="0.35">
      <c r="J97" s="830"/>
    </row>
    <row r="98" spans="10:10" x14ac:dyDescent="0.35">
      <c r="J98" s="830"/>
    </row>
    <row r="99" spans="10:10" x14ac:dyDescent="0.35">
      <c r="J99" s="830"/>
    </row>
    <row r="100" spans="10:10" x14ac:dyDescent="0.35">
      <c r="J100" s="830"/>
    </row>
    <row r="101" spans="10:10" x14ac:dyDescent="0.35">
      <c r="J101" s="830"/>
    </row>
    <row r="102" spans="10:10" x14ac:dyDescent="0.35">
      <c r="J102" s="830"/>
    </row>
    <row r="103" spans="10:10" x14ac:dyDescent="0.35">
      <c r="J103" s="830"/>
    </row>
    <row r="104" spans="10:10" x14ac:dyDescent="0.35">
      <c r="J104" s="830"/>
    </row>
    <row r="105" spans="10:10" x14ac:dyDescent="0.35">
      <c r="J105" s="830"/>
    </row>
    <row r="106" spans="10:10" x14ac:dyDescent="0.35">
      <c r="J106" s="830"/>
    </row>
    <row r="107" spans="10:10" x14ac:dyDescent="0.35">
      <c r="J107" s="830"/>
    </row>
    <row r="108" spans="10:10" x14ac:dyDescent="0.35">
      <c r="J108" s="830"/>
    </row>
    <row r="109" spans="10:10" x14ac:dyDescent="0.35">
      <c r="J109" s="830"/>
    </row>
    <row r="110" spans="10:10" x14ac:dyDescent="0.35">
      <c r="J110" s="830"/>
    </row>
    <row r="111" spans="10:10" x14ac:dyDescent="0.35">
      <c r="J111" s="830"/>
    </row>
    <row r="112" spans="10:10" x14ac:dyDescent="0.35">
      <c r="J112" s="830"/>
    </row>
    <row r="113" spans="10:10" x14ac:dyDescent="0.35">
      <c r="J113" s="830"/>
    </row>
    <row r="114" spans="10:10" x14ac:dyDescent="0.35">
      <c r="J114" s="830"/>
    </row>
    <row r="115" spans="10:10" x14ac:dyDescent="0.35">
      <c r="J115" s="830"/>
    </row>
    <row r="116" spans="10:10" x14ac:dyDescent="0.35">
      <c r="J116" s="830"/>
    </row>
    <row r="117" spans="10:10" x14ac:dyDescent="0.35">
      <c r="J117" s="830"/>
    </row>
    <row r="118" spans="10:10" x14ac:dyDescent="0.35">
      <c r="J118" s="830"/>
    </row>
    <row r="119" spans="10:10" x14ac:dyDescent="0.35">
      <c r="J119" s="830"/>
    </row>
    <row r="120" spans="10:10" x14ac:dyDescent="0.35">
      <c r="J120" s="830"/>
    </row>
    <row r="121" spans="10:10" x14ac:dyDescent="0.35">
      <c r="J121" s="830"/>
    </row>
    <row r="122" spans="10:10" x14ac:dyDescent="0.35">
      <c r="J122" s="830"/>
    </row>
    <row r="123" spans="10:10" x14ac:dyDescent="0.35">
      <c r="J123" s="830"/>
    </row>
    <row r="124" spans="10:10" x14ac:dyDescent="0.35">
      <c r="J124" s="830"/>
    </row>
    <row r="125" spans="10:10" x14ac:dyDescent="0.35">
      <c r="J125" s="830"/>
    </row>
    <row r="126" spans="10:10" x14ac:dyDescent="0.35">
      <c r="J126" s="830"/>
    </row>
    <row r="127" spans="10:10" x14ac:dyDescent="0.35">
      <c r="J127" s="830"/>
    </row>
    <row r="128" spans="10:10" x14ac:dyDescent="0.35">
      <c r="J128" s="830"/>
    </row>
    <row r="129" spans="10:10" x14ac:dyDescent="0.35">
      <c r="J129" s="830"/>
    </row>
    <row r="130" spans="10:10" x14ac:dyDescent="0.35">
      <c r="J130" s="830"/>
    </row>
    <row r="131" spans="10:10" x14ac:dyDescent="0.35">
      <c r="J131" s="830"/>
    </row>
    <row r="132" spans="10:10" x14ac:dyDescent="0.35">
      <c r="J132" s="830"/>
    </row>
    <row r="133" spans="10:10" x14ac:dyDescent="0.35">
      <c r="J133" s="830"/>
    </row>
    <row r="134" spans="10:10" x14ac:dyDescent="0.35">
      <c r="J134" s="830"/>
    </row>
    <row r="135" spans="10:10" x14ac:dyDescent="0.35">
      <c r="J135" s="830"/>
    </row>
    <row r="136" spans="10:10" x14ac:dyDescent="0.35">
      <c r="J136" s="830"/>
    </row>
    <row r="137" spans="10:10" x14ac:dyDescent="0.35">
      <c r="J137" s="830"/>
    </row>
    <row r="138" spans="10:10" x14ac:dyDescent="0.35">
      <c r="J138" s="830"/>
    </row>
    <row r="139" spans="10:10" x14ac:dyDescent="0.35">
      <c r="J139" s="830"/>
    </row>
    <row r="140" spans="10:10" x14ac:dyDescent="0.35">
      <c r="J140" s="830"/>
    </row>
    <row r="141" spans="10:10" x14ac:dyDescent="0.35">
      <c r="J141" s="830"/>
    </row>
    <row r="142" spans="10:10" x14ac:dyDescent="0.35">
      <c r="J142" s="830"/>
    </row>
    <row r="143" spans="10:10" x14ac:dyDescent="0.35">
      <c r="J143" s="830"/>
    </row>
    <row r="144" spans="10:10" x14ac:dyDescent="0.35">
      <c r="J144" s="830"/>
    </row>
    <row r="145" spans="10:10" x14ac:dyDescent="0.35">
      <c r="J145" s="830"/>
    </row>
    <row r="146" spans="10:10" x14ac:dyDescent="0.35">
      <c r="J146" s="830"/>
    </row>
    <row r="147" spans="10:10" x14ac:dyDescent="0.35">
      <c r="J147" s="830"/>
    </row>
    <row r="148" spans="10:10" x14ac:dyDescent="0.35">
      <c r="J148" s="830"/>
    </row>
    <row r="149" spans="10:10" x14ac:dyDescent="0.35">
      <c r="J149" s="830"/>
    </row>
    <row r="150" spans="10:10" x14ac:dyDescent="0.35">
      <c r="J150" s="830"/>
    </row>
    <row r="151" spans="10:10" x14ac:dyDescent="0.35">
      <c r="J151" s="830"/>
    </row>
    <row r="152" spans="10:10" x14ac:dyDescent="0.35">
      <c r="J152" s="830"/>
    </row>
    <row r="153" spans="10:10" x14ac:dyDescent="0.35">
      <c r="J153" s="830"/>
    </row>
    <row r="154" spans="10:10" x14ac:dyDescent="0.35">
      <c r="J154" s="830"/>
    </row>
    <row r="155" spans="10:10" x14ac:dyDescent="0.35">
      <c r="J155" s="830"/>
    </row>
    <row r="156" spans="10:10" x14ac:dyDescent="0.35">
      <c r="J156" s="830"/>
    </row>
    <row r="157" spans="10:10" x14ac:dyDescent="0.35">
      <c r="J157" s="830"/>
    </row>
    <row r="158" spans="10:10" x14ac:dyDescent="0.35">
      <c r="J158" s="830"/>
    </row>
    <row r="159" spans="10:10" x14ac:dyDescent="0.35">
      <c r="J159" s="830"/>
    </row>
    <row r="160" spans="10:10" x14ac:dyDescent="0.35">
      <c r="J160" s="830"/>
    </row>
    <row r="161" spans="10:10" x14ac:dyDescent="0.35">
      <c r="J161" s="830"/>
    </row>
    <row r="162" spans="10:10" x14ac:dyDescent="0.35">
      <c r="J162" s="830"/>
    </row>
    <row r="163" spans="10:10" x14ac:dyDescent="0.35">
      <c r="J163" s="830"/>
    </row>
    <row r="164" spans="10:10" x14ac:dyDescent="0.35">
      <c r="J164" s="830"/>
    </row>
    <row r="165" spans="10:10" x14ac:dyDescent="0.35">
      <c r="J165" s="830"/>
    </row>
    <row r="166" spans="10:10" x14ac:dyDescent="0.35">
      <c r="J166" s="830"/>
    </row>
    <row r="167" spans="10:10" x14ac:dyDescent="0.35">
      <c r="J167" s="830"/>
    </row>
    <row r="168" spans="10:10" x14ac:dyDescent="0.35">
      <c r="J168" s="830"/>
    </row>
    <row r="169" spans="10:10" x14ac:dyDescent="0.35">
      <c r="J169" s="830"/>
    </row>
    <row r="170" spans="10:10" x14ac:dyDescent="0.35">
      <c r="J170" s="830"/>
    </row>
    <row r="171" spans="10:10" x14ac:dyDescent="0.35">
      <c r="J171" s="830"/>
    </row>
    <row r="172" spans="10:10" x14ac:dyDescent="0.35">
      <c r="J172" s="830"/>
    </row>
    <row r="173" spans="10:10" x14ac:dyDescent="0.35">
      <c r="J173" s="830"/>
    </row>
    <row r="174" spans="10:10" x14ac:dyDescent="0.35">
      <c r="J174" s="830"/>
    </row>
    <row r="175" spans="10:10" x14ac:dyDescent="0.35">
      <c r="J175" s="830"/>
    </row>
    <row r="176" spans="10:10" x14ac:dyDescent="0.35">
      <c r="J176" s="830"/>
    </row>
    <row r="177" spans="10:10" x14ac:dyDescent="0.35">
      <c r="J177" s="830"/>
    </row>
    <row r="178" spans="10:10" x14ac:dyDescent="0.35">
      <c r="J178" s="830"/>
    </row>
    <row r="179" spans="10:10" x14ac:dyDescent="0.35">
      <c r="J179" s="830"/>
    </row>
    <row r="180" spans="10:10" x14ac:dyDescent="0.35">
      <c r="J180" s="830"/>
    </row>
    <row r="181" spans="10:10" x14ac:dyDescent="0.35">
      <c r="J181" s="830"/>
    </row>
    <row r="182" spans="10:10" x14ac:dyDescent="0.35">
      <c r="J182" s="830"/>
    </row>
    <row r="183" spans="10:10" x14ac:dyDescent="0.35">
      <c r="J183" s="830"/>
    </row>
    <row r="184" spans="10:10" x14ac:dyDescent="0.35">
      <c r="J184" s="830"/>
    </row>
    <row r="185" spans="10:10" x14ac:dyDescent="0.35">
      <c r="J185" s="830"/>
    </row>
    <row r="186" spans="10:10" x14ac:dyDescent="0.35">
      <c r="J186" s="830"/>
    </row>
    <row r="187" spans="10:10" x14ac:dyDescent="0.35">
      <c r="J187" s="830"/>
    </row>
    <row r="188" spans="10:10" x14ac:dyDescent="0.35">
      <c r="J188" s="830"/>
    </row>
    <row r="189" spans="10:10" x14ac:dyDescent="0.35">
      <c r="J189" s="830"/>
    </row>
    <row r="190" spans="10:10" x14ac:dyDescent="0.35">
      <c r="J190" s="830"/>
    </row>
    <row r="191" spans="10:10" x14ac:dyDescent="0.35">
      <c r="J191" s="830"/>
    </row>
    <row r="192" spans="10:10" x14ac:dyDescent="0.35">
      <c r="J192" s="830"/>
    </row>
    <row r="193" spans="10:10" x14ac:dyDescent="0.35">
      <c r="J193" s="830"/>
    </row>
    <row r="194" spans="10:10" x14ac:dyDescent="0.35">
      <c r="J194" s="830"/>
    </row>
    <row r="195" spans="10:10" x14ac:dyDescent="0.35">
      <c r="J195" s="830"/>
    </row>
    <row r="196" spans="10:10" x14ac:dyDescent="0.35">
      <c r="J196" s="830"/>
    </row>
    <row r="197" spans="10:10" x14ac:dyDescent="0.35">
      <c r="J197" s="830"/>
    </row>
    <row r="198" spans="10:10" x14ac:dyDescent="0.35">
      <c r="J198" s="830"/>
    </row>
    <row r="199" spans="10:10" x14ac:dyDescent="0.35">
      <c r="J199" s="830"/>
    </row>
    <row r="200" spans="10:10" x14ac:dyDescent="0.35">
      <c r="J200" s="830"/>
    </row>
    <row r="201" spans="10:10" x14ac:dyDescent="0.35">
      <c r="J201" s="830"/>
    </row>
    <row r="202" spans="10:10" x14ac:dyDescent="0.35">
      <c r="J202" s="830"/>
    </row>
    <row r="203" spans="10:10" x14ac:dyDescent="0.35">
      <c r="J203" s="830"/>
    </row>
    <row r="204" spans="10:10" x14ac:dyDescent="0.35">
      <c r="J204" s="830"/>
    </row>
    <row r="205" spans="10:10" x14ac:dyDescent="0.35">
      <c r="J205" s="830"/>
    </row>
    <row r="206" spans="10:10" x14ac:dyDescent="0.35">
      <c r="J206" s="830"/>
    </row>
    <row r="207" spans="10:10" x14ac:dyDescent="0.35">
      <c r="J207" s="830"/>
    </row>
    <row r="208" spans="10:10" x14ac:dyDescent="0.35">
      <c r="J208" s="830"/>
    </row>
    <row r="209" spans="10:10" x14ac:dyDescent="0.35">
      <c r="J209" s="830"/>
    </row>
    <row r="210" spans="10:10" x14ac:dyDescent="0.35">
      <c r="J210" s="830"/>
    </row>
    <row r="211" spans="10:10" x14ac:dyDescent="0.35">
      <c r="J211" s="830"/>
    </row>
    <row r="212" spans="10:10" x14ac:dyDescent="0.35">
      <c r="J212" s="830"/>
    </row>
    <row r="213" spans="10:10" x14ac:dyDescent="0.35">
      <c r="J213" s="830"/>
    </row>
    <row r="214" spans="10:10" x14ac:dyDescent="0.35">
      <c r="J214" s="830"/>
    </row>
    <row r="215" spans="10:10" x14ac:dyDescent="0.35">
      <c r="J215" s="830"/>
    </row>
    <row r="216" spans="10:10" x14ac:dyDescent="0.35">
      <c r="J216" s="830"/>
    </row>
    <row r="217" spans="10:10" x14ac:dyDescent="0.35">
      <c r="J217" s="830"/>
    </row>
    <row r="218" spans="10:10" x14ac:dyDescent="0.35">
      <c r="J218" s="830"/>
    </row>
    <row r="219" spans="10:10" x14ac:dyDescent="0.35">
      <c r="J219" s="830"/>
    </row>
    <row r="220" spans="10:10" x14ac:dyDescent="0.35">
      <c r="J220" s="830"/>
    </row>
    <row r="221" spans="10:10" x14ac:dyDescent="0.35">
      <c r="J221" s="830"/>
    </row>
    <row r="222" spans="10:10" x14ac:dyDescent="0.35">
      <c r="J222" s="830"/>
    </row>
    <row r="223" spans="10:10" x14ac:dyDescent="0.35">
      <c r="J223" s="830"/>
    </row>
    <row r="224" spans="10:10" x14ac:dyDescent="0.35">
      <c r="J224" s="830"/>
    </row>
    <row r="225" spans="10:10" x14ac:dyDescent="0.35">
      <c r="J225" s="830"/>
    </row>
    <row r="226" spans="10:10" x14ac:dyDescent="0.35">
      <c r="J226" s="830"/>
    </row>
    <row r="227" spans="10:10" x14ac:dyDescent="0.35">
      <c r="J227" s="830"/>
    </row>
    <row r="228" spans="10:10" x14ac:dyDescent="0.35">
      <c r="J228" s="830"/>
    </row>
    <row r="229" spans="10:10" x14ac:dyDescent="0.35">
      <c r="J229" s="830"/>
    </row>
    <row r="230" spans="10:10" x14ac:dyDescent="0.35">
      <c r="J230" s="830"/>
    </row>
    <row r="231" spans="10:10" x14ac:dyDescent="0.35">
      <c r="J231" s="830"/>
    </row>
    <row r="232" spans="10:10" x14ac:dyDescent="0.35">
      <c r="J232" s="830"/>
    </row>
    <row r="233" spans="10:10" x14ac:dyDescent="0.35">
      <c r="J233" s="830"/>
    </row>
    <row r="234" spans="10:10" x14ac:dyDescent="0.35">
      <c r="J234" s="830"/>
    </row>
    <row r="235" spans="10:10" x14ac:dyDescent="0.35">
      <c r="J235" s="830"/>
    </row>
    <row r="236" spans="10:10" x14ac:dyDescent="0.35">
      <c r="J236" s="830"/>
    </row>
    <row r="237" spans="10:10" x14ac:dyDescent="0.35">
      <c r="J237" s="830"/>
    </row>
    <row r="238" spans="10:10" x14ac:dyDescent="0.35">
      <c r="J238" s="830"/>
    </row>
    <row r="239" spans="10:10" x14ac:dyDescent="0.35">
      <c r="J239" s="830"/>
    </row>
    <row r="240" spans="10:10" x14ac:dyDescent="0.35">
      <c r="J240" s="830"/>
    </row>
    <row r="241" spans="10:10" x14ac:dyDescent="0.35">
      <c r="J241" s="830"/>
    </row>
    <row r="242" spans="10:10" x14ac:dyDescent="0.35">
      <c r="J242" s="830"/>
    </row>
    <row r="243" spans="10:10" x14ac:dyDescent="0.35">
      <c r="J243" s="830"/>
    </row>
    <row r="244" spans="10:10" x14ac:dyDescent="0.35">
      <c r="J244" s="830"/>
    </row>
    <row r="245" spans="10:10" x14ac:dyDescent="0.35">
      <c r="J245" s="830"/>
    </row>
    <row r="246" spans="10:10" x14ac:dyDescent="0.35">
      <c r="J246" s="830"/>
    </row>
    <row r="247" spans="10:10" x14ac:dyDescent="0.35">
      <c r="J247" s="830"/>
    </row>
    <row r="248" spans="10:10" x14ac:dyDescent="0.35">
      <c r="J248" s="830"/>
    </row>
    <row r="249" spans="10:10" x14ac:dyDescent="0.35">
      <c r="J249" s="830"/>
    </row>
    <row r="250" spans="10:10" x14ac:dyDescent="0.35">
      <c r="J250" s="830"/>
    </row>
    <row r="251" spans="10:10" x14ac:dyDescent="0.35">
      <c r="J251" s="830"/>
    </row>
    <row r="252" spans="10:10" x14ac:dyDescent="0.35">
      <c r="J252" s="830"/>
    </row>
    <row r="253" spans="10:10" x14ac:dyDescent="0.35">
      <c r="J253" s="830"/>
    </row>
    <row r="254" spans="10:10" x14ac:dyDescent="0.35">
      <c r="J254" s="830"/>
    </row>
    <row r="255" spans="10:10" x14ac:dyDescent="0.35">
      <c r="J255" s="830"/>
    </row>
    <row r="256" spans="10:10" x14ac:dyDescent="0.35">
      <c r="J256" s="830"/>
    </row>
    <row r="257" spans="10:10" x14ac:dyDescent="0.35">
      <c r="J257" s="830"/>
    </row>
    <row r="258" spans="10:10" x14ac:dyDescent="0.35">
      <c r="J258" s="830"/>
    </row>
    <row r="259" spans="10:10" x14ac:dyDescent="0.35">
      <c r="J259" s="830"/>
    </row>
    <row r="260" spans="10:10" x14ac:dyDescent="0.35">
      <c r="J260" s="830"/>
    </row>
    <row r="261" spans="10:10" x14ac:dyDescent="0.35">
      <c r="J261" s="830"/>
    </row>
    <row r="262" spans="10:10" x14ac:dyDescent="0.35">
      <c r="J262" s="830"/>
    </row>
    <row r="263" spans="10:10" x14ac:dyDescent="0.35">
      <c r="J263" s="830"/>
    </row>
    <row r="264" spans="10:10" x14ac:dyDescent="0.35">
      <c r="J264" s="830"/>
    </row>
    <row r="265" spans="10:10" x14ac:dyDescent="0.35">
      <c r="J265" s="830"/>
    </row>
    <row r="266" spans="10:10" x14ac:dyDescent="0.35">
      <c r="J266" s="830"/>
    </row>
    <row r="267" spans="10:10" x14ac:dyDescent="0.35">
      <c r="J267" s="830"/>
    </row>
    <row r="268" spans="10:10" x14ac:dyDescent="0.35">
      <c r="J268" s="830"/>
    </row>
    <row r="269" spans="10:10" x14ac:dyDescent="0.35">
      <c r="J269" s="830"/>
    </row>
    <row r="270" spans="10:10" x14ac:dyDescent="0.35">
      <c r="J270" s="830"/>
    </row>
    <row r="271" spans="10:10" x14ac:dyDescent="0.35">
      <c r="J271" s="830"/>
    </row>
    <row r="272" spans="10:10" x14ac:dyDescent="0.35">
      <c r="J272" s="830"/>
    </row>
    <row r="273" spans="10:10" x14ac:dyDescent="0.35">
      <c r="J273" s="830"/>
    </row>
    <row r="274" spans="10:10" x14ac:dyDescent="0.35">
      <c r="J274" s="830"/>
    </row>
    <row r="275" spans="10:10" x14ac:dyDescent="0.35">
      <c r="J275" s="830"/>
    </row>
    <row r="276" spans="10:10" x14ac:dyDescent="0.35">
      <c r="J276" s="830"/>
    </row>
    <row r="277" spans="10:10" x14ac:dyDescent="0.35">
      <c r="J277" s="830"/>
    </row>
    <row r="278" spans="10:10" x14ac:dyDescent="0.35">
      <c r="J278" s="830"/>
    </row>
    <row r="279" spans="10:10" x14ac:dyDescent="0.35">
      <c r="J279" s="830"/>
    </row>
    <row r="280" spans="10:10" x14ac:dyDescent="0.35">
      <c r="J280" s="830"/>
    </row>
    <row r="281" spans="10:10" x14ac:dyDescent="0.35">
      <c r="J281" s="830"/>
    </row>
    <row r="282" spans="10:10" x14ac:dyDescent="0.35">
      <c r="J282" s="830"/>
    </row>
    <row r="283" spans="10:10" x14ac:dyDescent="0.35">
      <c r="J283" s="830"/>
    </row>
    <row r="284" spans="10:10" x14ac:dyDescent="0.35">
      <c r="J284" s="830"/>
    </row>
    <row r="285" spans="10:10" x14ac:dyDescent="0.35">
      <c r="J285" s="830"/>
    </row>
    <row r="286" spans="10:10" x14ac:dyDescent="0.35">
      <c r="J286" s="830"/>
    </row>
    <row r="287" spans="10:10" x14ac:dyDescent="0.35">
      <c r="J287" s="830"/>
    </row>
    <row r="288" spans="10:10" x14ac:dyDescent="0.35">
      <c r="J288" s="830"/>
    </row>
    <row r="289" spans="10:10" x14ac:dyDescent="0.35">
      <c r="J289" s="830"/>
    </row>
    <row r="290" spans="10:10" x14ac:dyDescent="0.35">
      <c r="J290" s="830"/>
    </row>
    <row r="291" spans="10:10" x14ac:dyDescent="0.35">
      <c r="J291" s="830"/>
    </row>
    <row r="292" spans="10:10" x14ac:dyDescent="0.35">
      <c r="J292" s="830"/>
    </row>
    <row r="293" spans="10:10" x14ac:dyDescent="0.35">
      <c r="J293" s="830"/>
    </row>
    <row r="294" spans="10:10" x14ac:dyDescent="0.35">
      <c r="J294" s="830"/>
    </row>
    <row r="295" spans="10:10" x14ac:dyDescent="0.35">
      <c r="J295" s="830"/>
    </row>
    <row r="296" spans="10:10" x14ac:dyDescent="0.35">
      <c r="J296" s="830"/>
    </row>
    <row r="297" spans="10:10" x14ac:dyDescent="0.35">
      <c r="J297" s="830"/>
    </row>
    <row r="298" spans="10:10" x14ac:dyDescent="0.35">
      <c r="J298" s="830"/>
    </row>
    <row r="299" spans="10:10" x14ac:dyDescent="0.35">
      <c r="J299" s="830"/>
    </row>
    <row r="300" spans="10:10" x14ac:dyDescent="0.35">
      <c r="J300" s="830"/>
    </row>
    <row r="301" spans="10:10" x14ac:dyDescent="0.35">
      <c r="J301" s="830"/>
    </row>
    <row r="302" spans="10:10" x14ac:dyDescent="0.35">
      <c r="J302" s="830"/>
    </row>
    <row r="303" spans="10:10" x14ac:dyDescent="0.35">
      <c r="J303" s="830"/>
    </row>
    <row r="304" spans="10:10" x14ac:dyDescent="0.35">
      <c r="J304" s="830"/>
    </row>
    <row r="305" spans="10:10" x14ac:dyDescent="0.35">
      <c r="J305" s="830"/>
    </row>
    <row r="306" spans="10:10" x14ac:dyDescent="0.35">
      <c r="J306" s="830"/>
    </row>
    <row r="307" spans="10:10" x14ac:dyDescent="0.35">
      <c r="J307" s="830"/>
    </row>
    <row r="308" spans="10:10" x14ac:dyDescent="0.35">
      <c r="J308" s="830"/>
    </row>
    <row r="309" spans="10:10" x14ac:dyDescent="0.35">
      <c r="J309" s="830"/>
    </row>
    <row r="310" spans="10:10" x14ac:dyDescent="0.35">
      <c r="J310" s="830"/>
    </row>
    <row r="311" spans="10:10" x14ac:dyDescent="0.35">
      <c r="J311" s="830"/>
    </row>
    <row r="312" spans="10:10" x14ac:dyDescent="0.35">
      <c r="J312" s="830"/>
    </row>
    <row r="318" spans="10:10" x14ac:dyDescent="0.35">
      <c r="J318" s="830"/>
    </row>
    <row r="319" spans="10:10" x14ac:dyDescent="0.35">
      <c r="J319" s="830"/>
    </row>
    <row r="320" spans="10:10" x14ac:dyDescent="0.35">
      <c r="J320" s="830"/>
    </row>
    <row r="321" spans="10:10" x14ac:dyDescent="0.35">
      <c r="J321" s="830"/>
    </row>
    <row r="322" spans="10:10" x14ac:dyDescent="0.35">
      <c r="J322" s="830"/>
    </row>
    <row r="323" spans="10:10" x14ac:dyDescent="0.35">
      <c r="J323" s="830"/>
    </row>
    <row r="324" spans="10:10" x14ac:dyDescent="0.35">
      <c r="J324" s="830"/>
    </row>
    <row r="325" spans="10:10" x14ac:dyDescent="0.35">
      <c r="J325" s="830"/>
    </row>
    <row r="326" spans="10:10" x14ac:dyDescent="0.35">
      <c r="J326" s="830"/>
    </row>
    <row r="327" spans="10:10" x14ac:dyDescent="0.35">
      <c r="J327" s="830"/>
    </row>
    <row r="328" spans="10:10" x14ac:dyDescent="0.35">
      <c r="J328" s="830"/>
    </row>
    <row r="329" spans="10:10" x14ac:dyDescent="0.35">
      <c r="J329" s="830"/>
    </row>
    <row r="330" spans="10:10" x14ac:dyDescent="0.35">
      <c r="J330" s="830"/>
    </row>
    <row r="331" spans="10:10" x14ac:dyDescent="0.35">
      <c r="J331" s="830"/>
    </row>
    <row r="332" spans="10:10" x14ac:dyDescent="0.35">
      <c r="J332" s="830"/>
    </row>
    <row r="333" spans="10:10" x14ac:dyDescent="0.35">
      <c r="J333" s="830"/>
    </row>
    <row r="334" spans="10:10" x14ac:dyDescent="0.35">
      <c r="J334" s="830"/>
    </row>
    <row r="335" spans="10:10" x14ac:dyDescent="0.35">
      <c r="J335" s="830"/>
    </row>
    <row r="336" spans="10:10" x14ac:dyDescent="0.35">
      <c r="J336" s="830"/>
    </row>
    <row r="337" spans="10:10" x14ac:dyDescent="0.35">
      <c r="J337" s="830"/>
    </row>
    <row r="338" spans="10:10" x14ac:dyDescent="0.35">
      <c r="J338" s="830"/>
    </row>
    <row r="339" spans="10:10" x14ac:dyDescent="0.35">
      <c r="J339" s="830"/>
    </row>
    <row r="340" spans="10:10" x14ac:dyDescent="0.35">
      <c r="J340" s="830"/>
    </row>
    <row r="341" spans="10:10" x14ac:dyDescent="0.35">
      <c r="J341" s="830"/>
    </row>
    <row r="342" spans="10:10" x14ac:dyDescent="0.35">
      <c r="J342" s="830"/>
    </row>
    <row r="343" spans="10:10" x14ac:dyDescent="0.35">
      <c r="J343" s="830"/>
    </row>
    <row r="344" spans="10:10" x14ac:dyDescent="0.35">
      <c r="J344" s="830"/>
    </row>
    <row r="345" spans="10:10" x14ac:dyDescent="0.35">
      <c r="J345" s="830"/>
    </row>
    <row r="346" spans="10:10" x14ac:dyDescent="0.35">
      <c r="J346" s="830"/>
    </row>
    <row r="347" spans="10:10" x14ac:dyDescent="0.35">
      <c r="J347" s="830"/>
    </row>
    <row r="348" spans="10:10" x14ac:dyDescent="0.35">
      <c r="J348" s="830"/>
    </row>
    <row r="349" spans="10:10" x14ac:dyDescent="0.35">
      <c r="J349" s="830"/>
    </row>
    <row r="350" spans="10:10" x14ac:dyDescent="0.35">
      <c r="J350" s="830"/>
    </row>
    <row r="351" spans="10:10" x14ac:dyDescent="0.35">
      <c r="J351" s="830"/>
    </row>
    <row r="352" spans="10:10" x14ac:dyDescent="0.35">
      <c r="J352" s="830"/>
    </row>
    <row r="353" spans="10:10" x14ac:dyDescent="0.35">
      <c r="J353" s="830"/>
    </row>
    <row r="354" spans="10:10" x14ac:dyDescent="0.35">
      <c r="J354" s="830"/>
    </row>
    <row r="355" spans="10:10" x14ac:dyDescent="0.35">
      <c r="J355" s="830"/>
    </row>
    <row r="356" spans="10:10" x14ac:dyDescent="0.35">
      <c r="J356" s="830"/>
    </row>
    <row r="357" spans="10:10" x14ac:dyDescent="0.35">
      <c r="J357" s="830"/>
    </row>
    <row r="358" spans="10:10" x14ac:dyDescent="0.35">
      <c r="J358" s="830"/>
    </row>
    <row r="359" spans="10:10" x14ac:dyDescent="0.35">
      <c r="J359" s="830"/>
    </row>
    <row r="360" spans="10:10" x14ac:dyDescent="0.35">
      <c r="J360" s="830"/>
    </row>
    <row r="361" spans="10:10" x14ac:dyDescent="0.35">
      <c r="J361" s="830"/>
    </row>
    <row r="362" spans="10:10" x14ac:dyDescent="0.35">
      <c r="J362" s="830"/>
    </row>
    <row r="363" spans="10:10" x14ac:dyDescent="0.35">
      <c r="J363" s="830"/>
    </row>
    <row r="364" spans="10:10" x14ac:dyDescent="0.35">
      <c r="J364" s="830"/>
    </row>
    <row r="365" spans="10:10" x14ac:dyDescent="0.35">
      <c r="J365" s="830"/>
    </row>
    <row r="366" spans="10:10" x14ac:dyDescent="0.35">
      <c r="J366" s="830"/>
    </row>
    <row r="367" spans="10:10" x14ac:dyDescent="0.35">
      <c r="J367" s="830"/>
    </row>
    <row r="368" spans="10:10" x14ac:dyDescent="0.35">
      <c r="J368" s="830"/>
    </row>
    <row r="369" spans="10:10" x14ac:dyDescent="0.35">
      <c r="J369" s="830"/>
    </row>
    <row r="370" spans="10:10" x14ac:dyDescent="0.35">
      <c r="J370" s="830"/>
    </row>
    <row r="371" spans="10:10" x14ac:dyDescent="0.35">
      <c r="J371" s="830"/>
    </row>
    <row r="372" spans="10:10" x14ac:dyDescent="0.35">
      <c r="J372" s="830"/>
    </row>
    <row r="373" spans="10:10" x14ac:dyDescent="0.35">
      <c r="J373" s="830"/>
    </row>
    <row r="374" spans="10:10" x14ac:dyDescent="0.35">
      <c r="J374" s="830"/>
    </row>
    <row r="375" spans="10:10" x14ac:dyDescent="0.35">
      <c r="J375" s="830"/>
    </row>
    <row r="376" spans="10:10" x14ac:dyDescent="0.35">
      <c r="J376" s="830"/>
    </row>
    <row r="377" spans="10:10" x14ac:dyDescent="0.35">
      <c r="J377" s="830"/>
    </row>
    <row r="378" spans="10:10" x14ac:dyDescent="0.35">
      <c r="J378" s="830"/>
    </row>
    <row r="379" spans="10:10" x14ac:dyDescent="0.35">
      <c r="J379" s="830"/>
    </row>
    <row r="380" spans="10:10" x14ac:dyDescent="0.35">
      <c r="J380" s="830"/>
    </row>
    <row r="381" spans="10:10" x14ac:dyDescent="0.35">
      <c r="J381" s="830"/>
    </row>
    <row r="382" spans="10:10" x14ac:dyDescent="0.35">
      <c r="J382" s="830"/>
    </row>
    <row r="383" spans="10:10" x14ac:dyDescent="0.35">
      <c r="J383" s="830"/>
    </row>
    <row r="384" spans="10:10" x14ac:dyDescent="0.35">
      <c r="J384" s="830"/>
    </row>
    <row r="385" spans="10:10" x14ac:dyDescent="0.35">
      <c r="J385" s="830"/>
    </row>
    <row r="386" spans="10:10" x14ac:dyDescent="0.35">
      <c r="J386" s="830"/>
    </row>
    <row r="387" spans="10:10" x14ac:dyDescent="0.35">
      <c r="J387" s="830"/>
    </row>
    <row r="388" spans="10:10" x14ac:dyDescent="0.35">
      <c r="J388" s="830"/>
    </row>
    <row r="389" spans="10:10" x14ac:dyDescent="0.35">
      <c r="J389" s="830"/>
    </row>
    <row r="390" spans="10:10" x14ac:dyDescent="0.35">
      <c r="J390" s="830"/>
    </row>
    <row r="391" spans="10:10" x14ac:dyDescent="0.35">
      <c r="J391" s="830"/>
    </row>
    <row r="392" spans="10:10" x14ac:dyDescent="0.35">
      <c r="J392" s="830"/>
    </row>
    <row r="393" spans="10:10" x14ac:dyDescent="0.35">
      <c r="J393" s="830"/>
    </row>
    <row r="394" spans="10:10" x14ac:dyDescent="0.35">
      <c r="J394" s="830"/>
    </row>
    <row r="395" spans="10:10" x14ac:dyDescent="0.35">
      <c r="J395" s="830"/>
    </row>
    <row r="396" spans="10:10" x14ac:dyDescent="0.35">
      <c r="J396" s="830"/>
    </row>
    <row r="397" spans="10:10" x14ac:dyDescent="0.35">
      <c r="J397" s="830"/>
    </row>
    <row r="398" spans="10:10" x14ac:dyDescent="0.35">
      <c r="J398" s="830"/>
    </row>
    <row r="399" spans="10:10" x14ac:dyDescent="0.35">
      <c r="J399" s="830"/>
    </row>
    <row r="400" spans="10:10" x14ac:dyDescent="0.35">
      <c r="J400" s="830"/>
    </row>
    <row r="401" spans="10:10" x14ac:dyDescent="0.35">
      <c r="J401" s="830"/>
    </row>
    <row r="402" spans="10:10" x14ac:dyDescent="0.35">
      <c r="J402" s="830"/>
    </row>
    <row r="403" spans="10:10" x14ac:dyDescent="0.35">
      <c r="J403" s="830"/>
    </row>
    <row r="404" spans="10:10" x14ac:dyDescent="0.35">
      <c r="J404" s="830"/>
    </row>
    <row r="405" spans="10:10" x14ac:dyDescent="0.35">
      <c r="J405" s="830"/>
    </row>
    <row r="406" spans="10:10" x14ac:dyDescent="0.35">
      <c r="J406" s="830"/>
    </row>
    <row r="407" spans="10:10" x14ac:dyDescent="0.35">
      <c r="J407" s="830"/>
    </row>
    <row r="408" spans="10:10" x14ac:dyDescent="0.35">
      <c r="J408" s="830"/>
    </row>
    <row r="409" spans="10:10" x14ac:dyDescent="0.35">
      <c r="J409" s="830"/>
    </row>
    <row r="410" spans="10:10" x14ac:dyDescent="0.35">
      <c r="J410" s="830"/>
    </row>
    <row r="411" spans="10:10" x14ac:dyDescent="0.35">
      <c r="J411" s="830"/>
    </row>
    <row r="412" spans="10:10" x14ac:dyDescent="0.35">
      <c r="J412" s="830"/>
    </row>
    <row r="413" spans="10:10" x14ac:dyDescent="0.35">
      <c r="J413" s="830"/>
    </row>
    <row r="414" spans="10:10" x14ac:dyDescent="0.35">
      <c r="J414" s="830"/>
    </row>
    <row r="415" spans="10:10" x14ac:dyDescent="0.35">
      <c r="J415" s="830"/>
    </row>
    <row r="416" spans="10:10" x14ac:dyDescent="0.35">
      <c r="J416" s="830"/>
    </row>
    <row r="417" spans="10:10" x14ac:dyDescent="0.35">
      <c r="J417" s="830"/>
    </row>
    <row r="418" spans="10:10" x14ac:dyDescent="0.35">
      <c r="J418" s="830"/>
    </row>
    <row r="419" spans="10:10" x14ac:dyDescent="0.35">
      <c r="J419" s="830"/>
    </row>
    <row r="420" spans="10:10" x14ac:dyDescent="0.35">
      <c r="J420" s="830"/>
    </row>
    <row r="421" spans="10:10" x14ac:dyDescent="0.35">
      <c r="J421" s="830"/>
    </row>
    <row r="422" spans="10:10" x14ac:dyDescent="0.35">
      <c r="J422" s="830"/>
    </row>
    <row r="423" spans="10:10" x14ac:dyDescent="0.35">
      <c r="J423" s="830"/>
    </row>
    <row r="424" spans="10:10" x14ac:dyDescent="0.35">
      <c r="J424" s="830"/>
    </row>
    <row r="425" spans="10:10" x14ac:dyDescent="0.35">
      <c r="J425" s="830"/>
    </row>
    <row r="426" spans="10:10" x14ac:dyDescent="0.35">
      <c r="J426" s="830"/>
    </row>
    <row r="427" spans="10:10" x14ac:dyDescent="0.35">
      <c r="J427" s="830"/>
    </row>
    <row r="428" spans="10:10" x14ac:dyDescent="0.35">
      <c r="J428" s="830"/>
    </row>
    <row r="429" spans="10:10" x14ac:dyDescent="0.35">
      <c r="J429" s="830"/>
    </row>
    <row r="430" spans="10:10" x14ac:dyDescent="0.35">
      <c r="J430" s="830"/>
    </row>
    <row r="431" spans="10:10" x14ac:dyDescent="0.35">
      <c r="J431" s="830"/>
    </row>
    <row r="432" spans="10:10" x14ac:dyDescent="0.35">
      <c r="J432" s="830"/>
    </row>
    <row r="433" spans="10:10" x14ac:dyDescent="0.35">
      <c r="J433" s="830"/>
    </row>
    <row r="434" spans="10:10" x14ac:dyDescent="0.35">
      <c r="J434" s="830"/>
    </row>
    <row r="435" spans="10:10" x14ac:dyDescent="0.35">
      <c r="J435" s="830"/>
    </row>
    <row r="436" spans="10:10" x14ac:dyDescent="0.35">
      <c r="J436" s="830"/>
    </row>
    <row r="437" spans="10:10" x14ac:dyDescent="0.35">
      <c r="J437" s="830"/>
    </row>
    <row r="438" spans="10:10" x14ac:dyDescent="0.35">
      <c r="J438" s="830"/>
    </row>
    <row r="439" spans="10:10" x14ac:dyDescent="0.35">
      <c r="J439" s="830"/>
    </row>
    <row r="440" spans="10:10" x14ac:dyDescent="0.35">
      <c r="J440" s="830"/>
    </row>
    <row r="441" spans="10:10" x14ac:dyDescent="0.35">
      <c r="J441" s="830"/>
    </row>
    <row r="442" spans="10:10" x14ac:dyDescent="0.35">
      <c r="J442" s="830"/>
    </row>
    <row r="443" spans="10:10" x14ac:dyDescent="0.35">
      <c r="J443" s="830"/>
    </row>
    <row r="444" spans="10:10" x14ac:dyDescent="0.35">
      <c r="J444" s="830"/>
    </row>
    <row r="445" spans="10:10" x14ac:dyDescent="0.35">
      <c r="J445" s="830"/>
    </row>
    <row r="446" spans="10:10" x14ac:dyDescent="0.35">
      <c r="J446" s="830"/>
    </row>
    <row r="447" spans="10:10" x14ac:dyDescent="0.35">
      <c r="J447" s="830"/>
    </row>
    <row r="448" spans="10:10" x14ac:dyDescent="0.35">
      <c r="J448" s="830"/>
    </row>
    <row r="449" spans="10:10" x14ac:dyDescent="0.35">
      <c r="J449" s="830"/>
    </row>
    <row r="450" spans="10:10" x14ac:dyDescent="0.35">
      <c r="J450" s="830"/>
    </row>
    <row r="451" spans="10:10" x14ac:dyDescent="0.35">
      <c r="J451" s="830"/>
    </row>
    <row r="452" spans="10:10" x14ac:dyDescent="0.35">
      <c r="J452" s="830"/>
    </row>
    <row r="453" spans="10:10" x14ac:dyDescent="0.35">
      <c r="J453" s="830"/>
    </row>
    <row r="454" spans="10:10" x14ac:dyDescent="0.35">
      <c r="J454" s="830"/>
    </row>
    <row r="455" spans="10:10" x14ac:dyDescent="0.35">
      <c r="J455" s="830"/>
    </row>
    <row r="456" spans="10:10" x14ac:dyDescent="0.35">
      <c r="J456" s="830"/>
    </row>
    <row r="457" spans="10:10" x14ac:dyDescent="0.35">
      <c r="J457" s="830"/>
    </row>
    <row r="458" spans="10:10" x14ac:dyDescent="0.35">
      <c r="J458" s="830"/>
    </row>
    <row r="462" spans="10:10" x14ac:dyDescent="0.35">
      <c r="J462" s="830"/>
    </row>
    <row r="463" spans="10:10" x14ac:dyDescent="0.35">
      <c r="J463" s="830"/>
    </row>
    <row r="464" spans="10:10" x14ac:dyDescent="0.35">
      <c r="J464" s="830"/>
    </row>
    <row r="465" spans="10:10" x14ac:dyDescent="0.35">
      <c r="J465" s="830"/>
    </row>
    <row r="466" spans="10:10" x14ac:dyDescent="0.35">
      <c r="J466" s="830"/>
    </row>
    <row r="467" spans="10:10" x14ac:dyDescent="0.35">
      <c r="J467" s="830"/>
    </row>
    <row r="468" spans="10:10" x14ac:dyDescent="0.35">
      <c r="J468" s="830"/>
    </row>
    <row r="469" spans="10:10" x14ac:dyDescent="0.35">
      <c r="J469" s="830"/>
    </row>
    <row r="470" spans="10:10" x14ac:dyDescent="0.35">
      <c r="J470" s="830"/>
    </row>
    <row r="471" spans="10:10" x14ac:dyDescent="0.35">
      <c r="J471" s="830"/>
    </row>
    <row r="472" spans="10:10" x14ac:dyDescent="0.35">
      <c r="J472" s="830"/>
    </row>
    <row r="473" spans="10:10" x14ac:dyDescent="0.35">
      <c r="J473" s="830"/>
    </row>
    <row r="474" spans="10:10" x14ac:dyDescent="0.35">
      <c r="J474" s="830"/>
    </row>
    <row r="475" spans="10:10" x14ac:dyDescent="0.35">
      <c r="J475" s="830"/>
    </row>
    <row r="476" spans="10:10" x14ac:dyDescent="0.35">
      <c r="J476" s="830"/>
    </row>
    <row r="477" spans="10:10" x14ac:dyDescent="0.35">
      <c r="J477" s="830"/>
    </row>
    <row r="478" spans="10:10" x14ac:dyDescent="0.35">
      <c r="J478" s="830"/>
    </row>
    <row r="479" spans="10:10" x14ac:dyDescent="0.35">
      <c r="J479" s="830"/>
    </row>
    <row r="480" spans="10:10" x14ac:dyDescent="0.35">
      <c r="J480" s="830"/>
    </row>
    <row r="481" spans="10:10" x14ac:dyDescent="0.35">
      <c r="J481" s="830"/>
    </row>
    <row r="482" spans="10:10" x14ac:dyDescent="0.35">
      <c r="J482" s="830"/>
    </row>
    <row r="483" spans="10:10" x14ac:dyDescent="0.35">
      <c r="J483" s="830"/>
    </row>
    <row r="484" spans="10:10" x14ac:dyDescent="0.35">
      <c r="J484" s="830"/>
    </row>
    <row r="485" spans="10:10" x14ac:dyDescent="0.35">
      <c r="J485" s="830"/>
    </row>
    <row r="486" spans="10:10" x14ac:dyDescent="0.35">
      <c r="J486" s="830"/>
    </row>
    <row r="487" spans="10:10" x14ac:dyDescent="0.35">
      <c r="J487" s="830"/>
    </row>
    <row r="488" spans="10:10" x14ac:dyDescent="0.35">
      <c r="J488" s="830"/>
    </row>
    <row r="489" spans="10:10" x14ac:dyDescent="0.35">
      <c r="J489" s="830"/>
    </row>
    <row r="490" spans="10:10" x14ac:dyDescent="0.35">
      <c r="J490" s="830"/>
    </row>
    <row r="491" spans="10:10" x14ac:dyDescent="0.35">
      <c r="J491" s="830"/>
    </row>
    <row r="492" spans="10:10" x14ac:dyDescent="0.35">
      <c r="J492" s="830"/>
    </row>
    <row r="493" spans="10:10" x14ac:dyDescent="0.35">
      <c r="J493" s="830"/>
    </row>
    <row r="494" spans="10:10" x14ac:dyDescent="0.35">
      <c r="J494" s="830"/>
    </row>
    <row r="495" spans="10:10" x14ac:dyDescent="0.35">
      <c r="J495" s="830"/>
    </row>
    <row r="496" spans="10:10" x14ac:dyDescent="0.35">
      <c r="J496" s="830"/>
    </row>
    <row r="497" spans="10:10" x14ac:dyDescent="0.35">
      <c r="J497" s="830"/>
    </row>
    <row r="498" spans="10:10" x14ac:dyDescent="0.35">
      <c r="J498" s="830"/>
    </row>
    <row r="499" spans="10:10" x14ac:dyDescent="0.35">
      <c r="J499" s="830"/>
    </row>
    <row r="500" spans="10:10" x14ac:dyDescent="0.35">
      <c r="J500" s="830"/>
    </row>
    <row r="501" spans="10:10" x14ac:dyDescent="0.35">
      <c r="J501" s="830"/>
    </row>
    <row r="502" spans="10:10" x14ac:dyDescent="0.35">
      <c r="J502" s="830"/>
    </row>
    <row r="503" spans="10:10" x14ac:dyDescent="0.35">
      <c r="J503" s="830"/>
    </row>
    <row r="504" spans="10:10" x14ac:dyDescent="0.35">
      <c r="J504" s="830"/>
    </row>
    <row r="505" spans="10:10" x14ac:dyDescent="0.35">
      <c r="J505" s="830"/>
    </row>
    <row r="506" spans="10:10" x14ac:dyDescent="0.35">
      <c r="J506" s="830"/>
    </row>
    <row r="507" spans="10:10" x14ac:dyDescent="0.35">
      <c r="J507" s="830"/>
    </row>
    <row r="508" spans="10:10" x14ac:dyDescent="0.35">
      <c r="J508" s="830"/>
    </row>
    <row r="509" spans="10:10" x14ac:dyDescent="0.35">
      <c r="J509" s="830"/>
    </row>
    <row r="510" spans="10:10" x14ac:dyDescent="0.35">
      <c r="J510" s="830"/>
    </row>
    <row r="511" spans="10:10" x14ac:dyDescent="0.35">
      <c r="J511" s="830"/>
    </row>
    <row r="512" spans="10:10" x14ac:dyDescent="0.35">
      <c r="J512" s="830"/>
    </row>
    <row r="513" spans="10:10" x14ac:dyDescent="0.35">
      <c r="J513" s="830"/>
    </row>
    <row r="514" spans="10:10" x14ac:dyDescent="0.35">
      <c r="J514" s="830"/>
    </row>
    <row r="515" spans="10:10" x14ac:dyDescent="0.35">
      <c r="J515" s="830"/>
    </row>
    <row r="516" spans="10:10" x14ac:dyDescent="0.35">
      <c r="J516" s="830"/>
    </row>
    <row r="517" spans="10:10" x14ac:dyDescent="0.35">
      <c r="J517" s="830"/>
    </row>
    <row r="518" spans="10:10" x14ac:dyDescent="0.35">
      <c r="J518" s="830"/>
    </row>
    <row r="519" spans="10:10" x14ac:dyDescent="0.35">
      <c r="J519" s="830"/>
    </row>
    <row r="520" spans="10:10" x14ac:dyDescent="0.35">
      <c r="J520" s="830"/>
    </row>
    <row r="521" spans="10:10" x14ac:dyDescent="0.35">
      <c r="J521" s="830"/>
    </row>
    <row r="522" spans="10:10" x14ac:dyDescent="0.35">
      <c r="J522" s="830"/>
    </row>
    <row r="523" spans="10:10" x14ac:dyDescent="0.35">
      <c r="J523" s="830"/>
    </row>
    <row r="524" spans="10:10" x14ac:dyDescent="0.35">
      <c r="J524" s="830"/>
    </row>
    <row r="525" spans="10:10" x14ac:dyDescent="0.35">
      <c r="J525" s="830"/>
    </row>
    <row r="528" spans="10:10" x14ac:dyDescent="0.35">
      <c r="J528" s="830"/>
    </row>
    <row r="529" spans="10:10" x14ac:dyDescent="0.35">
      <c r="J529" s="830"/>
    </row>
    <row r="530" spans="10:10" x14ac:dyDescent="0.35">
      <c r="J530" s="830"/>
    </row>
    <row r="531" spans="10:10" x14ac:dyDescent="0.35">
      <c r="J531" s="830"/>
    </row>
    <row r="532" spans="10:10" x14ac:dyDescent="0.35">
      <c r="J532" s="830"/>
    </row>
    <row r="533" spans="10:10" x14ac:dyDescent="0.35">
      <c r="J533" s="830"/>
    </row>
    <row r="534" spans="10:10" x14ac:dyDescent="0.35">
      <c r="J534" s="830"/>
    </row>
    <row r="535" spans="10:10" x14ac:dyDescent="0.35">
      <c r="J535" s="830"/>
    </row>
    <row r="536" spans="10:10" x14ac:dyDescent="0.35">
      <c r="J536" s="830"/>
    </row>
    <row r="537" spans="10:10" x14ac:dyDescent="0.35">
      <c r="J537" s="830"/>
    </row>
    <row r="538" spans="10:10" x14ac:dyDescent="0.35">
      <c r="J538" s="830"/>
    </row>
    <row r="539" spans="10:10" x14ac:dyDescent="0.35">
      <c r="J539" s="830"/>
    </row>
    <row r="540" spans="10:10" x14ac:dyDescent="0.35">
      <c r="J540" s="830"/>
    </row>
    <row r="541" spans="10:10" x14ac:dyDescent="0.35">
      <c r="J541" s="830"/>
    </row>
    <row r="542" spans="10:10" x14ac:dyDescent="0.35">
      <c r="J542" s="830"/>
    </row>
    <row r="543" spans="10:10" x14ac:dyDescent="0.35">
      <c r="J543" s="830"/>
    </row>
    <row r="544" spans="10:10" x14ac:dyDescent="0.35">
      <c r="J544" s="830"/>
    </row>
    <row r="545" spans="10:10" x14ac:dyDescent="0.35">
      <c r="J545" s="830"/>
    </row>
    <row r="546" spans="10:10" x14ac:dyDescent="0.35">
      <c r="J546" s="830"/>
    </row>
    <row r="547" spans="10:10" x14ac:dyDescent="0.35">
      <c r="J547" s="830"/>
    </row>
    <row r="548" spans="10:10" x14ac:dyDescent="0.35">
      <c r="J548" s="830"/>
    </row>
    <row r="549" spans="10:10" x14ac:dyDescent="0.35">
      <c r="J549" s="830"/>
    </row>
    <row r="550" spans="10:10" x14ac:dyDescent="0.35">
      <c r="J550" s="830"/>
    </row>
    <row r="551" spans="10:10" x14ac:dyDescent="0.35">
      <c r="J551" s="830"/>
    </row>
    <row r="552" spans="10:10" x14ac:dyDescent="0.35">
      <c r="J552" s="830"/>
    </row>
    <row r="553" spans="10:10" x14ac:dyDescent="0.35">
      <c r="J553" s="830"/>
    </row>
    <row r="554" spans="10:10" x14ac:dyDescent="0.35">
      <c r="J554" s="830"/>
    </row>
    <row r="555" spans="10:10" x14ac:dyDescent="0.35">
      <c r="J555" s="830"/>
    </row>
    <row r="556" spans="10:10" x14ac:dyDescent="0.35">
      <c r="J556" s="830"/>
    </row>
    <row r="557" spans="10:10" x14ac:dyDescent="0.35">
      <c r="J557" s="830"/>
    </row>
    <row r="558" spans="10:10" x14ac:dyDescent="0.35">
      <c r="J558" s="830"/>
    </row>
    <row r="559" spans="10:10" x14ac:dyDescent="0.35">
      <c r="J559" s="830"/>
    </row>
    <row r="560" spans="10:10" x14ac:dyDescent="0.35">
      <c r="J560" s="830"/>
    </row>
    <row r="561" spans="10:10" x14ac:dyDescent="0.35">
      <c r="J561" s="830"/>
    </row>
    <row r="562" spans="10:10" x14ac:dyDescent="0.35">
      <c r="J562" s="830"/>
    </row>
    <row r="563" spans="10:10" x14ac:dyDescent="0.35">
      <c r="J563" s="830"/>
    </row>
    <row r="564" spans="10:10" x14ac:dyDescent="0.35">
      <c r="J564" s="830"/>
    </row>
    <row r="565" spans="10:10" x14ac:dyDescent="0.35">
      <c r="J565" s="830"/>
    </row>
    <row r="566" spans="10:10" x14ac:dyDescent="0.35">
      <c r="J566" s="830"/>
    </row>
    <row r="567" spans="10:10" x14ac:dyDescent="0.35">
      <c r="J567" s="830"/>
    </row>
    <row r="568" spans="10:10" x14ac:dyDescent="0.35">
      <c r="J568" s="830"/>
    </row>
    <row r="569" spans="10:10" x14ac:dyDescent="0.35">
      <c r="J569" s="830"/>
    </row>
    <row r="570" spans="10:10" x14ac:dyDescent="0.35">
      <c r="J570" s="830"/>
    </row>
    <row r="571" spans="10:10" x14ac:dyDescent="0.35">
      <c r="J571" s="830"/>
    </row>
    <row r="572" spans="10:10" x14ac:dyDescent="0.35">
      <c r="J572" s="830"/>
    </row>
    <row r="573" spans="10:10" x14ac:dyDescent="0.35">
      <c r="J573" s="830"/>
    </row>
    <row r="574" spans="10:10" x14ac:dyDescent="0.35">
      <c r="J574" s="830"/>
    </row>
    <row r="575" spans="10:10" x14ac:dyDescent="0.35">
      <c r="J575" s="830"/>
    </row>
    <row r="576" spans="10:10" x14ac:dyDescent="0.35">
      <c r="J576" s="830"/>
    </row>
    <row r="577" spans="10:10" x14ac:dyDescent="0.35">
      <c r="J577" s="830"/>
    </row>
    <row r="578" spans="10:10" x14ac:dyDescent="0.35">
      <c r="J578" s="830"/>
    </row>
    <row r="579" spans="10:10" x14ac:dyDescent="0.35">
      <c r="J579" s="830"/>
    </row>
    <row r="580" spans="10:10" x14ac:dyDescent="0.35">
      <c r="J580" s="830"/>
    </row>
    <row r="581" spans="10:10" x14ac:dyDescent="0.35">
      <c r="J581" s="830"/>
    </row>
    <row r="582" spans="10:10" x14ac:dyDescent="0.35">
      <c r="J582" s="830"/>
    </row>
    <row r="583" spans="10:10" x14ac:dyDescent="0.35">
      <c r="J583" s="830"/>
    </row>
    <row r="584" spans="10:10" x14ac:dyDescent="0.35">
      <c r="J584" s="830"/>
    </row>
    <row r="585" spans="10:10" x14ac:dyDescent="0.35">
      <c r="J585" s="830"/>
    </row>
    <row r="586" spans="10:10" x14ac:dyDescent="0.35">
      <c r="J586" s="830"/>
    </row>
    <row r="587" spans="10:10" x14ac:dyDescent="0.35">
      <c r="J587" s="830"/>
    </row>
    <row r="588" spans="10:10" x14ac:dyDescent="0.35">
      <c r="J588" s="830"/>
    </row>
    <row r="589" spans="10:10" x14ac:dyDescent="0.35">
      <c r="J589" s="830"/>
    </row>
    <row r="590" spans="10:10" x14ac:dyDescent="0.35">
      <c r="J590" s="830"/>
    </row>
    <row r="591" spans="10:10" x14ac:dyDescent="0.35">
      <c r="J591" s="830"/>
    </row>
    <row r="592" spans="10:10" x14ac:dyDescent="0.35">
      <c r="J592" s="830"/>
    </row>
    <row r="593" spans="10:10" x14ac:dyDescent="0.35">
      <c r="J593" s="830"/>
    </row>
    <row r="594" spans="10:10" x14ac:dyDescent="0.35">
      <c r="J594" s="830"/>
    </row>
    <row r="595" spans="10:10" x14ac:dyDescent="0.35">
      <c r="J595" s="830"/>
    </row>
    <row r="596" spans="10:10" x14ac:dyDescent="0.35">
      <c r="J596" s="830"/>
    </row>
    <row r="597" spans="10:10" x14ac:dyDescent="0.35">
      <c r="J597" s="830"/>
    </row>
    <row r="598" spans="10:10" x14ac:dyDescent="0.35">
      <c r="J598" s="830"/>
    </row>
    <row r="599" spans="10:10" x14ac:dyDescent="0.35">
      <c r="J599" s="830"/>
    </row>
    <row r="600" spans="10:10" x14ac:dyDescent="0.35">
      <c r="J600" s="830"/>
    </row>
    <row r="601" spans="10:10" x14ac:dyDescent="0.35">
      <c r="J601" s="830"/>
    </row>
    <row r="602" spans="10:10" x14ac:dyDescent="0.35">
      <c r="J602" s="830"/>
    </row>
    <row r="603" spans="10:10" x14ac:dyDescent="0.35">
      <c r="J603" s="830"/>
    </row>
    <row r="604" spans="10:10" x14ac:dyDescent="0.35">
      <c r="J604" s="830"/>
    </row>
    <row r="605" spans="10:10" x14ac:dyDescent="0.35">
      <c r="J605" s="830"/>
    </row>
    <row r="606" spans="10:10" x14ac:dyDescent="0.35">
      <c r="J606" s="830"/>
    </row>
    <row r="607" spans="10:10" x14ac:dyDescent="0.35">
      <c r="J607" s="830"/>
    </row>
    <row r="608" spans="10:10" x14ac:dyDescent="0.35">
      <c r="J608" s="830"/>
    </row>
    <row r="609" spans="10:10" x14ac:dyDescent="0.35">
      <c r="J609" s="830"/>
    </row>
    <row r="610" spans="10:10" x14ac:dyDescent="0.35">
      <c r="J610" s="830"/>
    </row>
    <row r="611" spans="10:10" x14ac:dyDescent="0.35">
      <c r="J611" s="830"/>
    </row>
    <row r="612" spans="10:10" x14ac:dyDescent="0.35">
      <c r="J612" s="830"/>
    </row>
    <row r="613" spans="10:10" x14ac:dyDescent="0.35">
      <c r="J613" s="830"/>
    </row>
    <row r="614" spans="10:10" x14ac:dyDescent="0.35">
      <c r="J614" s="830"/>
    </row>
    <row r="615" spans="10:10" x14ac:dyDescent="0.35">
      <c r="J615" s="830"/>
    </row>
    <row r="616" spans="10:10" x14ac:dyDescent="0.35">
      <c r="J616" s="830"/>
    </row>
    <row r="617" spans="10:10" x14ac:dyDescent="0.35">
      <c r="J617" s="830"/>
    </row>
    <row r="618" spans="10:10" x14ac:dyDescent="0.35">
      <c r="J618" s="830"/>
    </row>
    <row r="619" spans="10:10" x14ac:dyDescent="0.35">
      <c r="J619" s="830"/>
    </row>
    <row r="620" spans="10:10" x14ac:dyDescent="0.35">
      <c r="J620" s="830"/>
    </row>
    <row r="621" spans="10:10" x14ac:dyDescent="0.35">
      <c r="J621" s="830"/>
    </row>
    <row r="622" spans="10:10" x14ac:dyDescent="0.35">
      <c r="J622" s="830"/>
    </row>
    <row r="623" spans="10:10" x14ac:dyDescent="0.35">
      <c r="J623" s="830"/>
    </row>
    <row r="624" spans="10:10" x14ac:dyDescent="0.35">
      <c r="J624" s="830"/>
    </row>
    <row r="625" spans="10:10" x14ac:dyDescent="0.35">
      <c r="J625" s="830"/>
    </row>
    <row r="626" spans="10:10" x14ac:dyDescent="0.35">
      <c r="J626" s="830"/>
    </row>
    <row r="627" spans="10:10" x14ac:dyDescent="0.35">
      <c r="J627" s="830"/>
    </row>
    <row r="628" spans="10:10" x14ac:dyDescent="0.35">
      <c r="J628" s="830"/>
    </row>
    <row r="629" spans="10:10" x14ac:dyDescent="0.35">
      <c r="J629" s="830"/>
    </row>
    <row r="630" spans="10:10" x14ac:dyDescent="0.35">
      <c r="J630" s="830"/>
    </row>
    <row r="631" spans="10:10" x14ac:dyDescent="0.35">
      <c r="J631" s="830"/>
    </row>
    <row r="632" spans="10:10" x14ac:dyDescent="0.35">
      <c r="J632" s="830"/>
    </row>
    <row r="633" spans="10:10" x14ac:dyDescent="0.35">
      <c r="J633" s="830"/>
    </row>
    <row r="634" spans="10:10" x14ac:dyDescent="0.35">
      <c r="J634" s="830"/>
    </row>
    <row r="635" spans="10:10" x14ac:dyDescent="0.35">
      <c r="J635" s="830"/>
    </row>
    <row r="636" spans="10:10" x14ac:dyDescent="0.35">
      <c r="J636" s="830"/>
    </row>
    <row r="637" spans="10:10" x14ac:dyDescent="0.35">
      <c r="J637" s="830"/>
    </row>
    <row r="638" spans="10:10" x14ac:dyDescent="0.35">
      <c r="J638" s="830"/>
    </row>
    <row r="639" spans="10:10" x14ac:dyDescent="0.35">
      <c r="J639" s="830"/>
    </row>
    <row r="640" spans="10:10" x14ac:dyDescent="0.35">
      <c r="J640" s="830"/>
    </row>
    <row r="641" spans="10:10" x14ac:dyDescent="0.35">
      <c r="J641" s="830"/>
    </row>
    <row r="642" spans="10:10" x14ac:dyDescent="0.35">
      <c r="J642" s="830"/>
    </row>
    <row r="643" spans="10:10" x14ac:dyDescent="0.35">
      <c r="J643" s="830"/>
    </row>
    <row r="644" spans="10:10" x14ac:dyDescent="0.35">
      <c r="J644" s="830"/>
    </row>
    <row r="645" spans="10:10" x14ac:dyDescent="0.35">
      <c r="J645" s="830"/>
    </row>
    <row r="646" spans="10:10" x14ac:dyDescent="0.35">
      <c r="J646" s="830"/>
    </row>
    <row r="647" spans="10:10" x14ac:dyDescent="0.35">
      <c r="J647" s="830"/>
    </row>
    <row r="648" spans="10:10" x14ac:dyDescent="0.35">
      <c r="J648" s="830"/>
    </row>
    <row r="649" spans="10:10" x14ac:dyDescent="0.35">
      <c r="J649" s="830"/>
    </row>
    <row r="650" spans="10:10" x14ac:dyDescent="0.35">
      <c r="J650" s="830"/>
    </row>
    <row r="651" spans="10:10" x14ac:dyDescent="0.35">
      <c r="J651" s="830"/>
    </row>
    <row r="652" spans="10:10" x14ac:dyDescent="0.35">
      <c r="J652" s="830"/>
    </row>
    <row r="653" spans="10:10" x14ac:dyDescent="0.35">
      <c r="J653" s="830"/>
    </row>
    <row r="654" spans="10:10" x14ac:dyDescent="0.35">
      <c r="J654" s="830"/>
    </row>
    <row r="655" spans="10:10" x14ac:dyDescent="0.35">
      <c r="J655" s="830"/>
    </row>
    <row r="656" spans="10:10" x14ac:dyDescent="0.35">
      <c r="J656" s="830"/>
    </row>
    <row r="657" spans="10:10" x14ac:dyDescent="0.35">
      <c r="J657" s="830"/>
    </row>
    <row r="658" spans="10:10" x14ac:dyDescent="0.35">
      <c r="J658" s="830"/>
    </row>
    <row r="659" spans="10:10" x14ac:dyDescent="0.35">
      <c r="J659" s="830"/>
    </row>
    <row r="660" spans="10:10" x14ac:dyDescent="0.35">
      <c r="J660" s="830"/>
    </row>
    <row r="661" spans="10:10" x14ac:dyDescent="0.35">
      <c r="J661" s="830"/>
    </row>
    <row r="662" spans="10:10" x14ac:dyDescent="0.35">
      <c r="J662" s="830"/>
    </row>
    <row r="663" spans="10:10" x14ac:dyDescent="0.35">
      <c r="J663" s="830"/>
    </row>
    <row r="664" spans="10:10" x14ac:dyDescent="0.35">
      <c r="J664" s="830"/>
    </row>
    <row r="665" spans="10:10" x14ac:dyDescent="0.35">
      <c r="J665" s="830"/>
    </row>
    <row r="666" spans="10:10" x14ac:dyDescent="0.35">
      <c r="J666" s="830"/>
    </row>
    <row r="667" spans="10:10" x14ac:dyDescent="0.35">
      <c r="J667" s="830"/>
    </row>
    <row r="668" spans="10:10" x14ac:dyDescent="0.35">
      <c r="J668" s="830"/>
    </row>
    <row r="669" spans="10:10" x14ac:dyDescent="0.35">
      <c r="J669" s="830"/>
    </row>
    <row r="670" spans="10:10" x14ac:dyDescent="0.35">
      <c r="J670" s="830"/>
    </row>
    <row r="671" spans="10:10" x14ac:dyDescent="0.35">
      <c r="J671" s="830"/>
    </row>
    <row r="672" spans="10:10" x14ac:dyDescent="0.35">
      <c r="J672" s="830"/>
    </row>
    <row r="673" spans="10:10" x14ac:dyDescent="0.35">
      <c r="J673" s="830"/>
    </row>
    <row r="674" spans="10:10" x14ac:dyDescent="0.35">
      <c r="J674" s="830"/>
    </row>
    <row r="675" spans="10:10" x14ac:dyDescent="0.35">
      <c r="J675" s="830"/>
    </row>
    <row r="676" spans="10:10" x14ac:dyDescent="0.35">
      <c r="J676" s="830"/>
    </row>
    <row r="677" spans="10:10" x14ac:dyDescent="0.35">
      <c r="J677" s="830"/>
    </row>
    <row r="678" spans="10:10" x14ac:dyDescent="0.35">
      <c r="J678" s="830"/>
    </row>
    <row r="679" spans="10:10" x14ac:dyDescent="0.35">
      <c r="J679" s="830"/>
    </row>
    <row r="680" spans="10:10" x14ac:dyDescent="0.35">
      <c r="J680" s="830"/>
    </row>
    <row r="681" spans="10:10" x14ac:dyDescent="0.35">
      <c r="J681" s="830"/>
    </row>
    <row r="682" spans="10:10" x14ac:dyDescent="0.35">
      <c r="J682" s="830"/>
    </row>
    <row r="683" spans="10:10" x14ac:dyDescent="0.35">
      <c r="J683" s="830"/>
    </row>
    <row r="684" spans="10:10" x14ac:dyDescent="0.35">
      <c r="J684" s="830"/>
    </row>
    <row r="685" spans="10:10" x14ac:dyDescent="0.35">
      <c r="J685" s="830"/>
    </row>
    <row r="686" spans="10:10" x14ac:dyDescent="0.35">
      <c r="J686" s="830"/>
    </row>
    <row r="687" spans="10:10" x14ac:dyDescent="0.35">
      <c r="J687" s="830"/>
    </row>
    <row r="688" spans="10:10" x14ac:dyDescent="0.35">
      <c r="J688" s="830"/>
    </row>
    <row r="689" spans="10:10" x14ac:dyDescent="0.35">
      <c r="J689" s="830"/>
    </row>
    <row r="690" spans="10:10" x14ac:dyDescent="0.35">
      <c r="J690" s="830"/>
    </row>
    <row r="691" spans="10:10" x14ac:dyDescent="0.35">
      <c r="J691" s="830"/>
    </row>
    <row r="692" spans="10:10" x14ac:dyDescent="0.35">
      <c r="J692" s="830"/>
    </row>
    <row r="693" spans="10:10" x14ac:dyDescent="0.35">
      <c r="J693" s="830"/>
    </row>
    <row r="694" spans="10:10" x14ac:dyDescent="0.35">
      <c r="J694" s="830"/>
    </row>
    <row r="695" spans="10:10" x14ac:dyDescent="0.35">
      <c r="J695" s="830"/>
    </row>
    <row r="696" spans="10:10" x14ac:dyDescent="0.35">
      <c r="J696" s="830"/>
    </row>
    <row r="697" spans="10:10" x14ac:dyDescent="0.35">
      <c r="J697" s="830"/>
    </row>
    <row r="698" spans="10:10" x14ac:dyDescent="0.35">
      <c r="J698" s="830"/>
    </row>
    <row r="699" spans="10:10" x14ac:dyDescent="0.35">
      <c r="J699" s="830"/>
    </row>
    <row r="700" spans="10:10" x14ac:dyDescent="0.35">
      <c r="J700" s="830"/>
    </row>
    <row r="701" spans="10:10" x14ac:dyDescent="0.35">
      <c r="J701" s="830"/>
    </row>
    <row r="702" spans="10:10" x14ac:dyDescent="0.35">
      <c r="J702" s="830"/>
    </row>
    <row r="703" spans="10:10" x14ac:dyDescent="0.35">
      <c r="J703" s="830"/>
    </row>
    <row r="704" spans="10:10" x14ac:dyDescent="0.35">
      <c r="J704" s="830"/>
    </row>
    <row r="705" spans="10:10" x14ac:dyDescent="0.35">
      <c r="J705" s="830"/>
    </row>
    <row r="706" spans="10:10" x14ac:dyDescent="0.35">
      <c r="J706" s="830"/>
    </row>
    <row r="707" spans="10:10" x14ac:dyDescent="0.35">
      <c r="J707" s="830"/>
    </row>
    <row r="708" spans="10:10" x14ac:dyDescent="0.35">
      <c r="J708" s="830"/>
    </row>
    <row r="709" spans="10:10" x14ac:dyDescent="0.35">
      <c r="J709" s="830"/>
    </row>
    <row r="710" spans="10:10" x14ac:dyDescent="0.35">
      <c r="J710" s="830"/>
    </row>
    <row r="711" spans="10:10" x14ac:dyDescent="0.35">
      <c r="J711" s="830"/>
    </row>
    <row r="712" spans="10:10" x14ac:dyDescent="0.35">
      <c r="J712" s="830"/>
    </row>
    <row r="713" spans="10:10" x14ac:dyDescent="0.35">
      <c r="J713" s="830"/>
    </row>
    <row r="714" spans="10:10" x14ac:dyDescent="0.35">
      <c r="J714" s="830"/>
    </row>
    <row r="715" spans="10:10" x14ac:dyDescent="0.35">
      <c r="J715" s="830"/>
    </row>
    <row r="716" spans="10:10" x14ac:dyDescent="0.35">
      <c r="J716" s="830"/>
    </row>
    <row r="717" spans="10:10" x14ac:dyDescent="0.35">
      <c r="J717" s="830"/>
    </row>
    <row r="718" spans="10:10" x14ac:dyDescent="0.35">
      <c r="J718" s="830"/>
    </row>
    <row r="719" spans="10:10" x14ac:dyDescent="0.35">
      <c r="J719" s="830"/>
    </row>
    <row r="720" spans="10:10" x14ac:dyDescent="0.35">
      <c r="J720" s="830"/>
    </row>
    <row r="721" spans="10:10" x14ac:dyDescent="0.35">
      <c r="J721" s="830"/>
    </row>
    <row r="722" spans="10:10" x14ac:dyDescent="0.35">
      <c r="J722" s="830"/>
    </row>
    <row r="723" spans="10:10" x14ac:dyDescent="0.35">
      <c r="J723" s="830"/>
    </row>
    <row r="724" spans="10:10" x14ac:dyDescent="0.35">
      <c r="J724" s="830"/>
    </row>
    <row r="725" spans="10:10" x14ac:dyDescent="0.35">
      <c r="J725" s="830"/>
    </row>
    <row r="726" spans="10:10" x14ac:dyDescent="0.35">
      <c r="J726" s="830"/>
    </row>
    <row r="727" spans="10:10" x14ac:dyDescent="0.35">
      <c r="J727" s="830"/>
    </row>
    <row r="728" spans="10:10" x14ac:dyDescent="0.35">
      <c r="J728" s="830"/>
    </row>
    <row r="729" spans="10:10" x14ac:dyDescent="0.35">
      <c r="J729" s="830"/>
    </row>
    <row r="730" spans="10:10" x14ac:dyDescent="0.35">
      <c r="J730" s="830"/>
    </row>
    <row r="731" spans="10:10" x14ac:dyDescent="0.35">
      <c r="J731" s="830"/>
    </row>
    <row r="732" spans="10:10" x14ac:dyDescent="0.35">
      <c r="J732" s="830"/>
    </row>
    <row r="733" spans="10:10" x14ac:dyDescent="0.35">
      <c r="J733" s="830"/>
    </row>
    <row r="734" spans="10:10" x14ac:dyDescent="0.35">
      <c r="J734" s="830"/>
    </row>
    <row r="735" spans="10:10" x14ac:dyDescent="0.35">
      <c r="J735" s="830"/>
    </row>
    <row r="736" spans="10:10" x14ac:dyDescent="0.35">
      <c r="J736" s="830"/>
    </row>
    <row r="737" spans="10:10" x14ac:dyDescent="0.35">
      <c r="J737" s="830"/>
    </row>
    <row r="738" spans="10:10" x14ac:dyDescent="0.35">
      <c r="J738" s="830"/>
    </row>
    <row r="739" spans="10:10" x14ac:dyDescent="0.35">
      <c r="J739" s="830"/>
    </row>
    <row r="740" spans="10:10" x14ac:dyDescent="0.35">
      <c r="J740" s="830"/>
    </row>
    <row r="741" spans="10:10" x14ac:dyDescent="0.35">
      <c r="J741" s="830"/>
    </row>
    <row r="742" spans="10:10" x14ac:dyDescent="0.35">
      <c r="J742" s="830"/>
    </row>
    <row r="743" spans="10:10" x14ac:dyDescent="0.35">
      <c r="J743" s="830"/>
    </row>
    <row r="744" spans="10:10" x14ac:dyDescent="0.35">
      <c r="J744" s="830"/>
    </row>
    <row r="745" spans="10:10" x14ac:dyDescent="0.35">
      <c r="J745" s="830"/>
    </row>
    <row r="746" spans="10:10" x14ac:dyDescent="0.35">
      <c r="J746" s="830"/>
    </row>
    <row r="747" spans="10:10" x14ac:dyDescent="0.35">
      <c r="J747" s="830"/>
    </row>
    <row r="748" spans="10:10" x14ac:dyDescent="0.35">
      <c r="J748" s="830"/>
    </row>
    <row r="749" spans="10:10" x14ac:dyDescent="0.35">
      <c r="J749" s="830"/>
    </row>
    <row r="750" spans="10:10" x14ac:dyDescent="0.35">
      <c r="J750" s="830"/>
    </row>
    <row r="751" spans="10:10" x14ac:dyDescent="0.35">
      <c r="J751" s="830"/>
    </row>
    <row r="752" spans="10:10" x14ac:dyDescent="0.35">
      <c r="J752" s="830"/>
    </row>
    <row r="753" spans="10:10" x14ac:dyDescent="0.35">
      <c r="J753" s="830"/>
    </row>
    <row r="754" spans="10:10" x14ac:dyDescent="0.35">
      <c r="J754" s="830"/>
    </row>
    <row r="755" spans="10:10" x14ac:dyDescent="0.35">
      <c r="J755" s="830"/>
    </row>
    <row r="756" spans="10:10" x14ac:dyDescent="0.35">
      <c r="J756" s="830"/>
    </row>
    <row r="757" spans="10:10" x14ac:dyDescent="0.35">
      <c r="J757" s="830"/>
    </row>
    <row r="758" spans="10:10" x14ac:dyDescent="0.35">
      <c r="J758" s="830"/>
    </row>
    <row r="759" spans="10:10" x14ac:dyDescent="0.35">
      <c r="J759" s="830"/>
    </row>
    <row r="760" spans="10:10" x14ac:dyDescent="0.35">
      <c r="J760" s="830"/>
    </row>
    <row r="761" spans="10:10" x14ac:dyDescent="0.35">
      <c r="J761" s="830"/>
    </row>
    <row r="762" spans="10:10" x14ac:dyDescent="0.35">
      <c r="J762" s="830"/>
    </row>
    <row r="763" spans="10:10" x14ac:dyDescent="0.35">
      <c r="J763" s="830"/>
    </row>
    <row r="764" spans="10:10" x14ac:dyDescent="0.35">
      <c r="J764" s="830"/>
    </row>
    <row r="765" spans="10:10" x14ac:dyDescent="0.35">
      <c r="J765" s="830"/>
    </row>
    <row r="766" spans="10:10" x14ac:dyDescent="0.35">
      <c r="J766" s="830"/>
    </row>
    <row r="767" spans="10:10" x14ac:dyDescent="0.35">
      <c r="J767" s="830"/>
    </row>
    <row r="768" spans="10:10" x14ac:dyDescent="0.35">
      <c r="J768" s="830"/>
    </row>
    <row r="769" spans="10:10" x14ac:dyDescent="0.35">
      <c r="J769" s="830"/>
    </row>
    <row r="770" spans="10:10" x14ac:dyDescent="0.35">
      <c r="J770" s="830"/>
    </row>
    <row r="771" spans="10:10" x14ac:dyDescent="0.35">
      <c r="J771" s="830"/>
    </row>
    <row r="772" spans="10:10" x14ac:dyDescent="0.35">
      <c r="J772" s="830"/>
    </row>
    <row r="773" spans="10:10" x14ac:dyDescent="0.35">
      <c r="J773" s="830"/>
    </row>
    <row r="774" spans="10:10" x14ac:dyDescent="0.35">
      <c r="J774" s="830"/>
    </row>
    <row r="775" spans="10:10" x14ac:dyDescent="0.35">
      <c r="J775" s="830"/>
    </row>
    <row r="776" spans="10:10" x14ac:dyDescent="0.35">
      <c r="J776" s="830"/>
    </row>
    <row r="777" spans="10:10" x14ac:dyDescent="0.35">
      <c r="J777" s="830"/>
    </row>
    <row r="778" spans="10:10" x14ac:dyDescent="0.35">
      <c r="J778" s="830"/>
    </row>
    <row r="779" spans="10:10" x14ac:dyDescent="0.35">
      <c r="J779" s="830"/>
    </row>
    <row r="780" spans="10:10" x14ac:dyDescent="0.35">
      <c r="J780" s="830"/>
    </row>
    <row r="781" spans="10:10" x14ac:dyDescent="0.35">
      <c r="J781" s="830"/>
    </row>
    <row r="782" spans="10:10" x14ac:dyDescent="0.35">
      <c r="J782" s="830"/>
    </row>
    <row r="783" spans="10:10" x14ac:dyDescent="0.35">
      <c r="J783" s="830"/>
    </row>
    <row r="784" spans="10:10" x14ac:dyDescent="0.35">
      <c r="J784" s="830"/>
    </row>
    <row r="785" spans="10:10" x14ac:dyDescent="0.35">
      <c r="J785" s="830"/>
    </row>
    <row r="786" spans="10:10" x14ac:dyDescent="0.35">
      <c r="J786" s="830"/>
    </row>
    <row r="787" spans="10:10" x14ac:dyDescent="0.35">
      <c r="J787" s="830"/>
    </row>
    <row r="788" spans="10:10" x14ac:dyDescent="0.35">
      <c r="J788" s="830"/>
    </row>
    <row r="789" spans="10:10" x14ac:dyDescent="0.35">
      <c r="J789" s="830"/>
    </row>
    <row r="790" spans="10:10" x14ac:dyDescent="0.35">
      <c r="J790" s="830"/>
    </row>
    <row r="791" spans="10:10" x14ac:dyDescent="0.35">
      <c r="J791" s="830"/>
    </row>
    <row r="792" spans="10:10" x14ac:dyDescent="0.35">
      <c r="J792" s="830"/>
    </row>
    <row r="793" spans="10:10" x14ac:dyDescent="0.35">
      <c r="J793" s="830"/>
    </row>
    <row r="794" spans="10:10" x14ac:dyDescent="0.35">
      <c r="J794" s="830"/>
    </row>
    <row r="795" spans="10:10" x14ac:dyDescent="0.35">
      <c r="J795" s="830"/>
    </row>
    <row r="796" spans="10:10" x14ac:dyDescent="0.35">
      <c r="J796" s="830"/>
    </row>
    <row r="797" spans="10:10" x14ac:dyDescent="0.35">
      <c r="J797" s="830"/>
    </row>
    <row r="798" spans="10:10" x14ac:dyDescent="0.35">
      <c r="J798" s="830"/>
    </row>
    <row r="799" spans="10:10" x14ac:dyDescent="0.35">
      <c r="J799" s="830"/>
    </row>
    <row r="800" spans="10:10" x14ac:dyDescent="0.35">
      <c r="J800" s="830"/>
    </row>
    <row r="801" spans="10:10" x14ac:dyDescent="0.35">
      <c r="J801" s="830"/>
    </row>
    <row r="802" spans="10:10" x14ac:dyDescent="0.35">
      <c r="J802" s="830"/>
    </row>
    <row r="803" spans="10:10" x14ac:dyDescent="0.35">
      <c r="J803" s="830"/>
    </row>
    <row r="804" spans="10:10" x14ac:dyDescent="0.35">
      <c r="J804" s="830"/>
    </row>
    <row r="805" spans="10:10" x14ac:dyDescent="0.35">
      <c r="J805" s="830"/>
    </row>
    <row r="806" spans="10:10" x14ac:dyDescent="0.35">
      <c r="J806" s="830"/>
    </row>
    <row r="807" spans="10:10" x14ac:dyDescent="0.35">
      <c r="J807" s="830"/>
    </row>
    <row r="808" spans="10:10" x14ac:dyDescent="0.35">
      <c r="J808" s="830"/>
    </row>
    <row r="809" spans="10:10" x14ac:dyDescent="0.35">
      <c r="J809" s="830"/>
    </row>
    <row r="810" spans="10:10" x14ac:dyDescent="0.35">
      <c r="J810" s="830"/>
    </row>
    <row r="811" spans="10:10" x14ac:dyDescent="0.35">
      <c r="J811" s="830"/>
    </row>
    <row r="812" spans="10:10" x14ac:dyDescent="0.35">
      <c r="J812" s="830"/>
    </row>
    <row r="813" spans="10:10" x14ac:dyDescent="0.35">
      <c r="J813" s="830"/>
    </row>
    <row r="814" spans="10:10" x14ac:dyDescent="0.35">
      <c r="J814" s="830"/>
    </row>
    <row r="815" spans="10:10" x14ac:dyDescent="0.35">
      <c r="J815" s="830"/>
    </row>
    <row r="816" spans="10:10" x14ac:dyDescent="0.35">
      <c r="J816" s="830"/>
    </row>
    <row r="817" spans="10:10" x14ac:dyDescent="0.35">
      <c r="J817" s="830"/>
    </row>
    <row r="818" spans="10:10" x14ac:dyDescent="0.35">
      <c r="J818" s="830"/>
    </row>
    <row r="819" spans="10:10" x14ac:dyDescent="0.35">
      <c r="J819" s="830"/>
    </row>
    <row r="820" spans="10:10" x14ac:dyDescent="0.35">
      <c r="J820" s="830"/>
    </row>
    <row r="821" spans="10:10" x14ac:dyDescent="0.35">
      <c r="J821" s="830"/>
    </row>
    <row r="822" spans="10:10" x14ac:dyDescent="0.35">
      <c r="J822" s="830"/>
    </row>
    <row r="823" spans="10:10" x14ac:dyDescent="0.35">
      <c r="J823" s="830"/>
    </row>
    <row r="824" spans="10:10" x14ac:dyDescent="0.35">
      <c r="J824" s="830"/>
    </row>
    <row r="825" spans="10:10" x14ac:dyDescent="0.35">
      <c r="J825" s="830"/>
    </row>
    <row r="826" spans="10:10" x14ac:dyDescent="0.35">
      <c r="J826" s="830"/>
    </row>
    <row r="827" spans="10:10" x14ac:dyDescent="0.35">
      <c r="J827" s="830"/>
    </row>
    <row r="828" spans="10:10" x14ac:dyDescent="0.35">
      <c r="J828" s="830"/>
    </row>
    <row r="829" spans="10:10" x14ac:dyDescent="0.35">
      <c r="J829" s="830"/>
    </row>
    <row r="830" spans="10:10" x14ac:dyDescent="0.35">
      <c r="J830" s="830"/>
    </row>
    <row r="831" spans="10:10" x14ac:dyDescent="0.35">
      <c r="J831" s="830"/>
    </row>
    <row r="832" spans="10:10" x14ac:dyDescent="0.35">
      <c r="J832" s="830"/>
    </row>
    <row r="833" spans="10:10" x14ac:dyDescent="0.35">
      <c r="J833" s="830"/>
    </row>
    <row r="834" spans="10:10" x14ac:dyDescent="0.35">
      <c r="J834" s="830"/>
    </row>
    <row r="835" spans="10:10" x14ac:dyDescent="0.35">
      <c r="J835" s="830"/>
    </row>
    <row r="836" spans="10:10" x14ac:dyDescent="0.35">
      <c r="J836" s="830"/>
    </row>
    <row r="837" spans="10:10" x14ac:dyDescent="0.35">
      <c r="J837" s="830"/>
    </row>
    <row r="838" spans="10:10" x14ac:dyDescent="0.35">
      <c r="J838" s="830"/>
    </row>
    <row r="839" spans="10:10" x14ac:dyDescent="0.35">
      <c r="J839" s="830"/>
    </row>
    <row r="840" spans="10:10" x14ac:dyDescent="0.35">
      <c r="J840" s="830"/>
    </row>
    <row r="841" spans="10:10" x14ac:dyDescent="0.35">
      <c r="J841" s="830"/>
    </row>
    <row r="842" spans="10:10" x14ac:dyDescent="0.35">
      <c r="J842" s="830"/>
    </row>
    <row r="843" spans="10:10" x14ac:dyDescent="0.35">
      <c r="J843" s="830"/>
    </row>
    <row r="844" spans="10:10" x14ac:dyDescent="0.35">
      <c r="J844" s="830"/>
    </row>
    <row r="845" spans="10:10" x14ac:dyDescent="0.35">
      <c r="J845" s="830"/>
    </row>
    <row r="846" spans="10:10" x14ac:dyDescent="0.35">
      <c r="J846" s="830"/>
    </row>
    <row r="847" spans="10:10" x14ac:dyDescent="0.35">
      <c r="J847" s="830"/>
    </row>
    <row r="848" spans="10:10" x14ac:dyDescent="0.35">
      <c r="J848" s="830"/>
    </row>
    <row r="849" spans="10:10" x14ac:dyDescent="0.35">
      <c r="J849" s="830"/>
    </row>
    <row r="850" spans="10:10" x14ac:dyDescent="0.35">
      <c r="J850" s="830"/>
    </row>
    <row r="851" spans="10:10" x14ac:dyDescent="0.35">
      <c r="J851" s="830"/>
    </row>
    <row r="852" spans="10:10" x14ac:dyDescent="0.35">
      <c r="J852" s="830"/>
    </row>
    <row r="853" spans="10:10" x14ac:dyDescent="0.35">
      <c r="J853" s="830"/>
    </row>
    <row r="854" spans="10:10" x14ac:dyDescent="0.35">
      <c r="J854" s="830"/>
    </row>
    <row r="855" spans="10:10" x14ac:dyDescent="0.35">
      <c r="J855" s="830"/>
    </row>
    <row r="856" spans="10:10" x14ac:dyDescent="0.35">
      <c r="J856" s="830"/>
    </row>
    <row r="857" spans="10:10" x14ac:dyDescent="0.35">
      <c r="J857" s="830"/>
    </row>
    <row r="858" spans="10:10" x14ac:dyDescent="0.35">
      <c r="J858" s="830"/>
    </row>
    <row r="859" spans="10:10" x14ac:dyDescent="0.35">
      <c r="J859" s="830"/>
    </row>
    <row r="860" spans="10:10" x14ac:dyDescent="0.35">
      <c r="J860" s="830"/>
    </row>
    <row r="861" spans="10:10" x14ac:dyDescent="0.35">
      <c r="J861" s="830"/>
    </row>
    <row r="862" spans="10:10" x14ac:dyDescent="0.35">
      <c r="J862" s="830"/>
    </row>
    <row r="863" spans="10:10" x14ac:dyDescent="0.35">
      <c r="J863" s="830"/>
    </row>
    <row r="864" spans="10:10" x14ac:dyDescent="0.35">
      <c r="J864" s="830"/>
    </row>
    <row r="865" spans="10:10" x14ac:dyDescent="0.35">
      <c r="J865" s="830"/>
    </row>
    <row r="866" spans="10:10" x14ac:dyDescent="0.35">
      <c r="J866" s="830"/>
    </row>
    <row r="867" spans="10:10" x14ac:dyDescent="0.35">
      <c r="J867" s="830"/>
    </row>
    <row r="868" spans="10:10" x14ac:dyDescent="0.35">
      <c r="J868" s="830"/>
    </row>
    <row r="869" spans="10:10" x14ac:dyDescent="0.35">
      <c r="J869" s="830"/>
    </row>
    <row r="870" spans="10:10" x14ac:dyDescent="0.35">
      <c r="J870" s="830"/>
    </row>
    <row r="871" spans="10:10" x14ac:dyDescent="0.35">
      <c r="J871" s="830"/>
    </row>
    <row r="872" spans="10:10" x14ac:dyDescent="0.35">
      <c r="J872" s="830"/>
    </row>
    <row r="873" spans="10:10" x14ac:dyDescent="0.35">
      <c r="J873" s="830"/>
    </row>
    <row r="874" spans="10:10" x14ac:dyDescent="0.35">
      <c r="J874" s="830"/>
    </row>
    <row r="875" spans="10:10" x14ac:dyDescent="0.35">
      <c r="J875" s="830"/>
    </row>
    <row r="876" spans="10:10" x14ac:dyDescent="0.35">
      <c r="J876" s="830"/>
    </row>
    <row r="877" spans="10:10" x14ac:dyDescent="0.35">
      <c r="J877" s="830"/>
    </row>
    <row r="878" spans="10:10" x14ac:dyDescent="0.35">
      <c r="J878" s="830"/>
    </row>
    <row r="879" spans="10:10" x14ac:dyDescent="0.35">
      <c r="J879" s="830"/>
    </row>
    <row r="880" spans="10:10" x14ac:dyDescent="0.35">
      <c r="J880" s="830"/>
    </row>
    <row r="881" spans="10:10" x14ac:dyDescent="0.35">
      <c r="J881" s="830"/>
    </row>
    <row r="882" spans="10:10" x14ac:dyDescent="0.35">
      <c r="J882" s="830"/>
    </row>
    <row r="883" spans="10:10" x14ac:dyDescent="0.35">
      <c r="J883" s="830"/>
    </row>
    <row r="884" spans="10:10" x14ac:dyDescent="0.35">
      <c r="J884" s="830"/>
    </row>
    <row r="885" spans="10:10" x14ac:dyDescent="0.35">
      <c r="J885" s="830"/>
    </row>
    <row r="886" spans="10:10" x14ac:dyDescent="0.35">
      <c r="J886" s="830"/>
    </row>
    <row r="887" spans="10:10" x14ac:dyDescent="0.35">
      <c r="J887" s="830"/>
    </row>
    <row r="888" spans="10:10" x14ac:dyDescent="0.35">
      <c r="J888" s="830"/>
    </row>
    <row r="889" spans="10:10" x14ac:dyDescent="0.35">
      <c r="J889" s="830"/>
    </row>
    <row r="890" spans="10:10" x14ac:dyDescent="0.35">
      <c r="J890" s="830"/>
    </row>
    <row r="891" spans="10:10" x14ac:dyDescent="0.35">
      <c r="J891" s="830"/>
    </row>
    <row r="892" spans="10:10" x14ac:dyDescent="0.35">
      <c r="J892" s="830"/>
    </row>
    <row r="893" spans="10:10" x14ac:dyDescent="0.35">
      <c r="J893" s="830"/>
    </row>
    <row r="894" spans="10:10" x14ac:dyDescent="0.35">
      <c r="J894" s="830"/>
    </row>
    <row r="895" spans="10:10" x14ac:dyDescent="0.35">
      <c r="J895" s="830"/>
    </row>
    <row r="896" spans="10:10" x14ac:dyDescent="0.35">
      <c r="J896" s="830"/>
    </row>
    <row r="897" spans="10:10" x14ac:dyDescent="0.35">
      <c r="J897" s="830"/>
    </row>
    <row r="898" spans="10:10" x14ac:dyDescent="0.35">
      <c r="J898" s="830"/>
    </row>
    <row r="899" spans="10:10" x14ac:dyDescent="0.35">
      <c r="J899" s="830"/>
    </row>
    <row r="900" spans="10:10" x14ac:dyDescent="0.35">
      <c r="J900" s="830"/>
    </row>
    <row r="901" spans="10:10" x14ac:dyDescent="0.35">
      <c r="J901" s="830"/>
    </row>
    <row r="902" spans="10:10" x14ac:dyDescent="0.35">
      <c r="J902" s="830"/>
    </row>
    <row r="903" spans="10:10" x14ac:dyDescent="0.35">
      <c r="J903" s="830"/>
    </row>
    <row r="904" spans="10:10" x14ac:dyDescent="0.35">
      <c r="J904" s="830"/>
    </row>
    <row r="905" spans="10:10" x14ac:dyDescent="0.35">
      <c r="J905" s="830"/>
    </row>
    <row r="906" spans="10:10" x14ac:dyDescent="0.35">
      <c r="J906" s="830"/>
    </row>
    <row r="907" spans="10:10" x14ac:dyDescent="0.35">
      <c r="J907" s="830"/>
    </row>
    <row r="908" spans="10:10" x14ac:dyDescent="0.35">
      <c r="J908" s="830"/>
    </row>
    <row r="909" spans="10:10" x14ac:dyDescent="0.35">
      <c r="J909" s="830"/>
    </row>
    <row r="910" spans="10:10" x14ac:dyDescent="0.35">
      <c r="J910" s="830"/>
    </row>
    <row r="911" spans="10:10" x14ac:dyDescent="0.35">
      <c r="J911" s="830"/>
    </row>
    <row r="912" spans="10:10" x14ac:dyDescent="0.35">
      <c r="J912" s="830"/>
    </row>
    <row r="913" spans="10:10" x14ac:dyDescent="0.35">
      <c r="J913" s="830"/>
    </row>
    <row r="914" spans="10:10" x14ac:dyDescent="0.35">
      <c r="J914" s="830"/>
    </row>
    <row r="915" spans="10:10" x14ac:dyDescent="0.35">
      <c r="J915" s="830"/>
    </row>
    <row r="916" spans="10:10" x14ac:dyDescent="0.35">
      <c r="J916" s="830"/>
    </row>
    <row r="917" spans="10:10" x14ac:dyDescent="0.35">
      <c r="J917" s="830"/>
    </row>
    <row r="918" spans="10:10" x14ac:dyDescent="0.35">
      <c r="J918" s="830"/>
    </row>
    <row r="919" spans="10:10" x14ac:dyDescent="0.35">
      <c r="J919" s="830"/>
    </row>
    <row r="920" spans="10:10" x14ac:dyDescent="0.35">
      <c r="J920" s="830"/>
    </row>
    <row r="921" spans="10:10" x14ac:dyDescent="0.35">
      <c r="J921" s="830"/>
    </row>
    <row r="922" spans="10:10" x14ac:dyDescent="0.35">
      <c r="J922" s="830"/>
    </row>
    <row r="923" spans="10:10" x14ac:dyDescent="0.35">
      <c r="J923" s="830"/>
    </row>
    <row r="924" spans="10:10" x14ac:dyDescent="0.35">
      <c r="J924" s="830"/>
    </row>
    <row r="925" spans="10:10" x14ac:dyDescent="0.35">
      <c r="J925" s="830"/>
    </row>
    <row r="926" spans="10:10" x14ac:dyDescent="0.35">
      <c r="J926" s="830"/>
    </row>
    <row r="927" spans="10:10" x14ac:dyDescent="0.35">
      <c r="J927" s="830"/>
    </row>
    <row r="928" spans="10:10" x14ac:dyDescent="0.35">
      <c r="J928" s="830"/>
    </row>
    <row r="929" spans="10:10" x14ac:dyDescent="0.35">
      <c r="J929" s="830"/>
    </row>
    <row r="930" spans="10:10" x14ac:dyDescent="0.35">
      <c r="J930" s="830"/>
    </row>
    <row r="931" spans="10:10" x14ac:dyDescent="0.35">
      <c r="J931" s="830"/>
    </row>
    <row r="932" spans="10:10" x14ac:dyDescent="0.35">
      <c r="J932" s="830"/>
    </row>
    <row r="933" spans="10:10" x14ac:dyDescent="0.35">
      <c r="J933" s="830"/>
    </row>
    <row r="934" spans="10:10" x14ac:dyDescent="0.35">
      <c r="J934" s="830"/>
    </row>
    <row r="935" spans="10:10" x14ac:dyDescent="0.35">
      <c r="J935" s="830"/>
    </row>
    <row r="936" spans="10:10" x14ac:dyDescent="0.35">
      <c r="J936" s="830"/>
    </row>
    <row r="937" spans="10:10" x14ac:dyDescent="0.35">
      <c r="J937" s="830"/>
    </row>
    <row r="938" spans="10:10" x14ac:dyDescent="0.35">
      <c r="J938" s="830"/>
    </row>
    <row r="939" spans="10:10" x14ac:dyDescent="0.35">
      <c r="J939" s="830"/>
    </row>
    <row r="940" spans="10:10" x14ac:dyDescent="0.35">
      <c r="J940" s="830"/>
    </row>
    <row r="941" spans="10:10" x14ac:dyDescent="0.35">
      <c r="J941" s="830"/>
    </row>
    <row r="942" spans="10:10" x14ac:dyDescent="0.35">
      <c r="J942" s="830"/>
    </row>
    <row r="943" spans="10:10" x14ac:dyDescent="0.35">
      <c r="J943" s="830"/>
    </row>
    <row r="944" spans="10:10" x14ac:dyDescent="0.35">
      <c r="J944" s="830"/>
    </row>
    <row r="945" spans="10:10" x14ac:dyDescent="0.35">
      <c r="J945" s="830"/>
    </row>
    <row r="946" spans="10:10" x14ac:dyDescent="0.35">
      <c r="J946" s="830"/>
    </row>
    <row r="947" spans="10:10" x14ac:dyDescent="0.35">
      <c r="J947" s="830"/>
    </row>
    <row r="948" spans="10:10" x14ac:dyDescent="0.35">
      <c r="J948" s="830"/>
    </row>
    <row r="949" spans="10:10" x14ac:dyDescent="0.35">
      <c r="J949" s="830"/>
    </row>
    <row r="950" spans="10:10" x14ac:dyDescent="0.35">
      <c r="J950" s="830"/>
    </row>
    <row r="951" spans="10:10" x14ac:dyDescent="0.35">
      <c r="J951" s="830"/>
    </row>
    <row r="952" spans="10:10" x14ac:dyDescent="0.35">
      <c r="J952" s="830"/>
    </row>
    <row r="953" spans="10:10" x14ac:dyDescent="0.35">
      <c r="J953" s="830"/>
    </row>
    <row r="954" spans="10:10" x14ac:dyDescent="0.35">
      <c r="J954" s="830"/>
    </row>
    <row r="955" spans="10:10" x14ac:dyDescent="0.35">
      <c r="J955" s="830"/>
    </row>
    <row r="956" spans="10:10" x14ac:dyDescent="0.35">
      <c r="J956" s="830"/>
    </row>
    <row r="957" spans="10:10" x14ac:dyDescent="0.35">
      <c r="J957" s="830"/>
    </row>
    <row r="958" spans="10:10" x14ac:dyDescent="0.35">
      <c r="J958" s="830"/>
    </row>
    <row r="959" spans="10:10" x14ac:dyDescent="0.35">
      <c r="J959" s="830"/>
    </row>
    <row r="960" spans="10:10" x14ac:dyDescent="0.35">
      <c r="J960" s="830"/>
    </row>
    <row r="961" spans="10:10" x14ac:dyDescent="0.35">
      <c r="J961" s="830"/>
    </row>
    <row r="962" spans="10:10" x14ac:dyDescent="0.35">
      <c r="J962" s="830"/>
    </row>
    <row r="963" spans="10:10" x14ac:dyDescent="0.35">
      <c r="J963" s="830"/>
    </row>
    <row r="964" spans="10:10" x14ac:dyDescent="0.35">
      <c r="J964" s="830"/>
    </row>
    <row r="965" spans="10:10" x14ac:dyDescent="0.35">
      <c r="J965" s="830"/>
    </row>
    <row r="966" spans="10:10" x14ac:dyDescent="0.35">
      <c r="J966" s="830"/>
    </row>
    <row r="967" spans="10:10" x14ac:dyDescent="0.35">
      <c r="J967" s="830"/>
    </row>
    <row r="968" spans="10:10" x14ac:dyDescent="0.35">
      <c r="J968" s="830"/>
    </row>
    <row r="969" spans="10:10" x14ac:dyDescent="0.35">
      <c r="J969" s="830"/>
    </row>
    <row r="970" spans="10:10" x14ac:dyDescent="0.35">
      <c r="J970" s="830"/>
    </row>
    <row r="971" spans="10:10" x14ac:dyDescent="0.35">
      <c r="J971" s="830"/>
    </row>
    <row r="972" spans="10:10" x14ac:dyDescent="0.35">
      <c r="J972" s="830"/>
    </row>
    <row r="973" spans="10:10" x14ac:dyDescent="0.35">
      <c r="J973" s="830"/>
    </row>
    <row r="974" spans="10:10" x14ac:dyDescent="0.35">
      <c r="J974" s="830"/>
    </row>
    <row r="975" spans="10:10" x14ac:dyDescent="0.35">
      <c r="J975" s="830"/>
    </row>
    <row r="976" spans="10:10" x14ac:dyDescent="0.35">
      <c r="J976" s="830"/>
    </row>
    <row r="977" spans="10:10" x14ac:dyDescent="0.35">
      <c r="J977" s="830"/>
    </row>
    <row r="978" spans="10:10" x14ac:dyDescent="0.35">
      <c r="J978" s="830"/>
    </row>
    <row r="979" spans="10:10" x14ac:dyDescent="0.35">
      <c r="J979" s="830"/>
    </row>
    <row r="980" spans="10:10" x14ac:dyDescent="0.35">
      <c r="J980" s="830"/>
    </row>
    <row r="981" spans="10:10" x14ac:dyDescent="0.35">
      <c r="J981" s="830"/>
    </row>
    <row r="982" spans="10:10" x14ac:dyDescent="0.35">
      <c r="J982" s="830"/>
    </row>
    <row r="983" spans="10:10" x14ac:dyDescent="0.35">
      <c r="J983" s="830"/>
    </row>
    <row r="984" spans="10:10" x14ac:dyDescent="0.35">
      <c r="J984" s="830"/>
    </row>
    <row r="985" spans="10:10" x14ac:dyDescent="0.35">
      <c r="J985" s="830"/>
    </row>
    <row r="986" spans="10:10" x14ac:dyDescent="0.35">
      <c r="J986" s="830"/>
    </row>
    <row r="987" spans="10:10" x14ac:dyDescent="0.35">
      <c r="J987" s="830"/>
    </row>
    <row r="988" spans="10:10" x14ac:dyDescent="0.35">
      <c r="J988" s="830"/>
    </row>
    <row r="989" spans="10:10" x14ac:dyDescent="0.35">
      <c r="J989" s="830"/>
    </row>
    <row r="990" spans="10:10" x14ac:dyDescent="0.35">
      <c r="J990" s="830"/>
    </row>
    <row r="991" spans="10:10" x14ac:dyDescent="0.35">
      <c r="J991" s="830"/>
    </row>
    <row r="992" spans="10:10" x14ac:dyDescent="0.35">
      <c r="J992" s="830"/>
    </row>
    <row r="993" spans="10:10" x14ac:dyDescent="0.35">
      <c r="J993" s="830"/>
    </row>
    <row r="994" spans="10:10" x14ac:dyDescent="0.35">
      <c r="J994" s="830"/>
    </row>
    <row r="995" spans="10:10" x14ac:dyDescent="0.35">
      <c r="J995" s="830"/>
    </row>
    <row r="996" spans="10:10" x14ac:dyDescent="0.35">
      <c r="J996" s="830"/>
    </row>
    <row r="997" spans="10:10" x14ac:dyDescent="0.35">
      <c r="J997" s="830"/>
    </row>
    <row r="998" spans="10:10" x14ac:dyDescent="0.35">
      <c r="J998" s="830"/>
    </row>
    <row r="999" spans="10:10" x14ac:dyDescent="0.35">
      <c r="J999" s="830"/>
    </row>
    <row r="1000" spans="10:10" x14ac:dyDescent="0.35">
      <c r="J1000" s="830"/>
    </row>
    <row r="1001" spans="10:10" x14ac:dyDescent="0.35">
      <c r="J1001" s="830"/>
    </row>
    <row r="1002" spans="10:10" x14ac:dyDescent="0.35">
      <c r="J1002" s="830"/>
    </row>
    <row r="1003" spans="10:10" x14ac:dyDescent="0.35">
      <c r="J1003" s="830"/>
    </row>
    <row r="1004" spans="10:10" x14ac:dyDescent="0.35">
      <c r="J1004" s="830"/>
    </row>
    <row r="1005" spans="10:10" x14ac:dyDescent="0.35">
      <c r="J1005" s="830"/>
    </row>
    <row r="1006" spans="10:10" x14ac:dyDescent="0.35">
      <c r="J1006" s="830"/>
    </row>
    <row r="1007" spans="10:10" x14ac:dyDescent="0.35">
      <c r="J1007" s="830"/>
    </row>
    <row r="1008" spans="10:10" x14ac:dyDescent="0.35">
      <c r="J1008" s="830"/>
    </row>
    <row r="1009" spans="10:10" x14ac:dyDescent="0.35">
      <c r="J1009" s="830"/>
    </row>
    <row r="1010" spans="10:10" x14ac:dyDescent="0.35">
      <c r="J1010" s="830"/>
    </row>
    <row r="1011" spans="10:10" x14ac:dyDescent="0.35">
      <c r="J1011" s="830"/>
    </row>
    <row r="1012" spans="10:10" x14ac:dyDescent="0.35">
      <c r="J1012" s="830"/>
    </row>
    <row r="1013" spans="10:10" x14ac:dyDescent="0.35">
      <c r="J1013" s="830"/>
    </row>
    <row r="1014" spans="10:10" x14ac:dyDescent="0.35">
      <c r="J1014" s="830"/>
    </row>
    <row r="1015" spans="10:10" x14ac:dyDescent="0.35">
      <c r="J1015" s="830"/>
    </row>
    <row r="1016" spans="10:10" x14ac:dyDescent="0.35">
      <c r="J1016" s="830"/>
    </row>
    <row r="1017" spans="10:10" x14ac:dyDescent="0.35">
      <c r="J1017" s="830"/>
    </row>
    <row r="1018" spans="10:10" x14ac:dyDescent="0.35">
      <c r="J1018" s="830"/>
    </row>
    <row r="1019" spans="10:10" x14ac:dyDescent="0.35">
      <c r="J1019" s="830"/>
    </row>
    <row r="1020" spans="10:10" x14ac:dyDescent="0.35">
      <c r="J1020" s="830"/>
    </row>
    <row r="1021" spans="10:10" x14ac:dyDescent="0.35">
      <c r="J1021" s="830"/>
    </row>
    <row r="1022" spans="10:10" x14ac:dyDescent="0.35">
      <c r="J1022" s="830"/>
    </row>
    <row r="1023" spans="10:10" x14ac:dyDescent="0.35">
      <c r="J1023" s="830"/>
    </row>
    <row r="1024" spans="10:10" x14ac:dyDescent="0.35">
      <c r="J1024" s="830"/>
    </row>
    <row r="1025" spans="10:10" x14ac:dyDescent="0.35">
      <c r="J1025" s="830"/>
    </row>
    <row r="1026" spans="10:10" x14ac:dyDescent="0.35">
      <c r="J1026" s="830"/>
    </row>
    <row r="1027" spans="10:10" x14ac:dyDescent="0.35">
      <c r="J1027" s="830"/>
    </row>
    <row r="1028" spans="10:10" x14ac:dyDescent="0.35">
      <c r="J1028" s="830"/>
    </row>
    <row r="1029" spans="10:10" x14ac:dyDescent="0.35">
      <c r="J1029" s="830"/>
    </row>
    <row r="1030" spans="10:10" x14ac:dyDescent="0.35">
      <c r="J1030" s="830"/>
    </row>
    <row r="1031" spans="10:10" x14ac:dyDescent="0.35">
      <c r="J1031" s="830"/>
    </row>
    <row r="1032" spans="10:10" x14ac:dyDescent="0.35">
      <c r="J1032" s="830"/>
    </row>
    <row r="1033" spans="10:10" x14ac:dyDescent="0.35">
      <c r="J1033" s="830"/>
    </row>
    <row r="1034" spans="10:10" x14ac:dyDescent="0.35">
      <c r="J1034" s="830"/>
    </row>
    <row r="1038" spans="10:10" x14ac:dyDescent="0.35">
      <c r="J1038" s="830"/>
    </row>
    <row r="1039" spans="10:10" x14ac:dyDescent="0.35">
      <c r="J1039" s="830"/>
    </row>
    <row r="1040" spans="10:10" x14ac:dyDescent="0.35">
      <c r="J1040" s="830"/>
    </row>
    <row r="1041" spans="10:10" x14ac:dyDescent="0.35">
      <c r="J1041" s="830"/>
    </row>
    <row r="1042" spans="10:10" x14ac:dyDescent="0.35">
      <c r="J1042" s="830"/>
    </row>
    <row r="1043" spans="10:10" x14ac:dyDescent="0.35">
      <c r="J1043" s="830"/>
    </row>
    <row r="1044" spans="10:10" x14ac:dyDescent="0.35">
      <c r="J1044" s="830"/>
    </row>
    <row r="1045" spans="10:10" x14ac:dyDescent="0.35">
      <c r="J1045" s="830"/>
    </row>
    <row r="1046" spans="10:10" x14ac:dyDescent="0.35">
      <c r="J1046" s="830"/>
    </row>
    <row r="1047" spans="10:10" x14ac:dyDescent="0.35">
      <c r="J1047" s="830"/>
    </row>
    <row r="1048" spans="10:10" x14ac:dyDescent="0.35">
      <c r="J1048" s="830"/>
    </row>
    <row r="1049" spans="10:10" x14ac:dyDescent="0.35">
      <c r="J1049" s="830"/>
    </row>
    <row r="1050" spans="10:10" x14ac:dyDescent="0.35">
      <c r="J1050" s="830"/>
    </row>
    <row r="1051" spans="10:10" x14ac:dyDescent="0.35">
      <c r="J1051" s="830"/>
    </row>
    <row r="1052" spans="10:10" x14ac:dyDescent="0.35">
      <c r="J1052" s="830"/>
    </row>
    <row r="1053" spans="10:10" x14ac:dyDescent="0.35">
      <c r="J1053" s="830"/>
    </row>
    <row r="1054" spans="10:10" x14ac:dyDescent="0.35">
      <c r="J1054" s="830"/>
    </row>
    <row r="1055" spans="10:10" x14ac:dyDescent="0.35">
      <c r="J1055" s="830"/>
    </row>
    <row r="1056" spans="10:10" x14ac:dyDescent="0.35">
      <c r="J1056" s="830"/>
    </row>
    <row r="1057" spans="10:10" x14ac:dyDescent="0.35">
      <c r="J1057" s="830"/>
    </row>
    <row r="1058" spans="10:10" x14ac:dyDescent="0.35">
      <c r="J1058" s="830"/>
    </row>
    <row r="1059" spans="10:10" x14ac:dyDescent="0.35">
      <c r="J1059" s="830"/>
    </row>
    <row r="1060" spans="10:10" x14ac:dyDescent="0.35">
      <c r="J1060" s="830"/>
    </row>
    <row r="1061" spans="10:10" x14ac:dyDescent="0.35">
      <c r="J1061" s="830"/>
    </row>
    <row r="1062" spans="10:10" x14ac:dyDescent="0.35">
      <c r="J1062" s="830"/>
    </row>
    <row r="1063" spans="10:10" x14ac:dyDescent="0.35">
      <c r="J1063" s="830"/>
    </row>
    <row r="1064" spans="10:10" x14ac:dyDescent="0.35">
      <c r="J1064" s="830"/>
    </row>
    <row r="1065" spans="10:10" x14ac:dyDescent="0.35">
      <c r="J1065" s="830"/>
    </row>
    <row r="1066" spans="10:10" x14ac:dyDescent="0.35">
      <c r="J1066" s="830"/>
    </row>
    <row r="1067" spans="10:10" x14ac:dyDescent="0.35">
      <c r="J1067" s="830"/>
    </row>
    <row r="1068" spans="10:10" x14ac:dyDescent="0.35">
      <c r="J1068" s="830"/>
    </row>
    <row r="1069" spans="10:10" x14ac:dyDescent="0.35">
      <c r="J1069" s="830"/>
    </row>
    <row r="1070" spans="10:10" x14ac:dyDescent="0.35">
      <c r="J1070" s="830"/>
    </row>
    <row r="1071" spans="10:10" x14ac:dyDescent="0.35">
      <c r="J1071" s="830"/>
    </row>
    <row r="1072" spans="10:10" x14ac:dyDescent="0.35">
      <c r="J1072" s="830"/>
    </row>
    <row r="1073" spans="10:10" x14ac:dyDescent="0.35">
      <c r="J1073" s="830"/>
    </row>
    <row r="1074" spans="10:10" x14ac:dyDescent="0.35">
      <c r="J1074" s="830"/>
    </row>
    <row r="1075" spans="10:10" x14ac:dyDescent="0.35">
      <c r="J1075" s="830"/>
    </row>
    <row r="1076" spans="10:10" x14ac:dyDescent="0.35">
      <c r="J1076" s="830"/>
    </row>
    <row r="1077" spans="10:10" x14ac:dyDescent="0.35">
      <c r="J1077" s="830"/>
    </row>
    <row r="1078" spans="10:10" x14ac:dyDescent="0.35">
      <c r="J1078" s="830"/>
    </row>
    <row r="1079" spans="10:10" x14ac:dyDescent="0.35">
      <c r="J1079" s="830"/>
    </row>
    <row r="1080" spans="10:10" x14ac:dyDescent="0.35">
      <c r="J1080" s="830"/>
    </row>
    <row r="1081" spans="10:10" x14ac:dyDescent="0.35">
      <c r="J1081" s="830"/>
    </row>
    <row r="1082" spans="10:10" x14ac:dyDescent="0.35">
      <c r="J1082" s="830"/>
    </row>
    <row r="1083" spans="10:10" x14ac:dyDescent="0.35">
      <c r="J1083" s="830"/>
    </row>
    <row r="1084" spans="10:10" x14ac:dyDescent="0.35">
      <c r="J1084" s="830"/>
    </row>
    <row r="1085" spans="10:10" x14ac:dyDescent="0.35">
      <c r="J1085" s="830"/>
    </row>
    <row r="1086" spans="10:10" x14ac:dyDescent="0.35">
      <c r="J1086" s="830"/>
    </row>
    <row r="1087" spans="10:10" x14ac:dyDescent="0.35">
      <c r="J1087" s="830"/>
    </row>
    <row r="1088" spans="10:10" x14ac:dyDescent="0.35">
      <c r="J1088" s="830"/>
    </row>
    <row r="1089" spans="10:10" x14ac:dyDescent="0.35">
      <c r="J1089" s="830"/>
    </row>
    <row r="1090" spans="10:10" x14ac:dyDescent="0.35">
      <c r="J1090" s="830"/>
    </row>
    <row r="1091" spans="10:10" x14ac:dyDescent="0.35">
      <c r="J1091" s="830"/>
    </row>
    <row r="1092" spans="10:10" x14ac:dyDescent="0.35">
      <c r="J1092" s="830"/>
    </row>
    <row r="1093" spans="10:10" x14ac:dyDescent="0.35">
      <c r="J1093" s="830"/>
    </row>
    <row r="1094" spans="10:10" x14ac:dyDescent="0.35">
      <c r="J1094" s="830"/>
    </row>
    <row r="1095" spans="10:10" x14ac:dyDescent="0.35">
      <c r="J1095" s="830"/>
    </row>
    <row r="1096" spans="10:10" x14ac:dyDescent="0.35">
      <c r="J1096" s="830"/>
    </row>
    <row r="1097" spans="10:10" x14ac:dyDescent="0.35">
      <c r="J1097" s="830"/>
    </row>
    <row r="1098" spans="10:10" x14ac:dyDescent="0.35">
      <c r="J1098" s="830"/>
    </row>
    <row r="1099" spans="10:10" x14ac:dyDescent="0.35">
      <c r="J1099" s="830"/>
    </row>
    <row r="1100" spans="10:10" x14ac:dyDescent="0.35">
      <c r="J1100" s="830"/>
    </row>
    <row r="1101" spans="10:10" x14ac:dyDescent="0.35">
      <c r="J1101" s="830"/>
    </row>
    <row r="1102" spans="10:10" x14ac:dyDescent="0.35">
      <c r="J1102" s="830"/>
    </row>
    <row r="1103" spans="10:10" x14ac:dyDescent="0.35">
      <c r="J1103" s="830"/>
    </row>
    <row r="1104" spans="10:10" x14ac:dyDescent="0.35">
      <c r="J1104" s="830"/>
    </row>
    <row r="1105" spans="10:10" x14ac:dyDescent="0.35">
      <c r="J1105" s="830"/>
    </row>
    <row r="1106" spans="10:10" x14ac:dyDescent="0.35">
      <c r="J1106" s="830"/>
    </row>
    <row r="1107" spans="10:10" x14ac:dyDescent="0.35">
      <c r="J1107" s="830"/>
    </row>
    <row r="1108" spans="10:10" x14ac:dyDescent="0.35">
      <c r="J1108" s="830"/>
    </row>
    <row r="1109" spans="10:10" x14ac:dyDescent="0.35">
      <c r="J1109" s="830"/>
    </row>
    <row r="1110" spans="10:10" x14ac:dyDescent="0.35">
      <c r="J1110" s="830"/>
    </row>
    <row r="1111" spans="10:10" x14ac:dyDescent="0.35">
      <c r="J1111" s="830"/>
    </row>
    <row r="1112" spans="10:10" x14ac:dyDescent="0.35">
      <c r="J1112" s="830"/>
    </row>
    <row r="1113" spans="10:10" x14ac:dyDescent="0.35">
      <c r="J1113" s="830"/>
    </row>
    <row r="1114" spans="10:10" x14ac:dyDescent="0.35">
      <c r="J1114" s="830"/>
    </row>
    <row r="1115" spans="10:10" x14ac:dyDescent="0.35">
      <c r="J1115" s="830"/>
    </row>
    <row r="1116" spans="10:10" x14ac:dyDescent="0.35">
      <c r="J1116" s="830"/>
    </row>
    <row r="1117" spans="10:10" x14ac:dyDescent="0.35">
      <c r="J1117" s="830"/>
    </row>
    <row r="1118" spans="10:10" x14ac:dyDescent="0.35">
      <c r="J1118" s="830"/>
    </row>
    <row r="1119" spans="10:10" x14ac:dyDescent="0.35">
      <c r="J1119" s="830"/>
    </row>
    <row r="1120" spans="10:10" x14ac:dyDescent="0.35">
      <c r="J1120" s="830"/>
    </row>
    <row r="1121" spans="10:10" x14ac:dyDescent="0.35">
      <c r="J1121" s="830"/>
    </row>
    <row r="1122" spans="10:10" x14ac:dyDescent="0.35">
      <c r="J1122" s="830"/>
    </row>
    <row r="1123" spans="10:10" x14ac:dyDescent="0.35">
      <c r="J1123" s="830"/>
    </row>
    <row r="1124" spans="10:10" x14ac:dyDescent="0.35">
      <c r="J1124" s="830"/>
    </row>
    <row r="1125" spans="10:10" x14ac:dyDescent="0.35">
      <c r="J1125" s="830"/>
    </row>
    <row r="1126" spans="10:10" x14ac:dyDescent="0.35">
      <c r="J1126" s="830"/>
    </row>
    <row r="1127" spans="10:10" x14ac:dyDescent="0.35">
      <c r="J1127" s="830"/>
    </row>
    <row r="1128" spans="10:10" x14ac:dyDescent="0.35">
      <c r="J1128" s="830"/>
    </row>
    <row r="1129" spans="10:10" x14ac:dyDescent="0.35">
      <c r="J1129" s="830"/>
    </row>
    <row r="1130" spans="10:10" x14ac:dyDescent="0.35">
      <c r="J1130" s="830"/>
    </row>
    <row r="1131" spans="10:10" x14ac:dyDescent="0.35">
      <c r="J1131" s="830"/>
    </row>
    <row r="1132" spans="10:10" x14ac:dyDescent="0.35">
      <c r="J1132" s="830"/>
    </row>
    <row r="1133" spans="10:10" x14ac:dyDescent="0.35">
      <c r="J1133" s="830"/>
    </row>
    <row r="1134" spans="10:10" x14ac:dyDescent="0.35">
      <c r="J1134" s="830"/>
    </row>
    <row r="1135" spans="10:10" x14ac:dyDescent="0.35">
      <c r="J1135" s="830"/>
    </row>
    <row r="1136" spans="10:10" x14ac:dyDescent="0.35">
      <c r="J1136" s="830"/>
    </row>
    <row r="1137" spans="10:10" x14ac:dyDescent="0.35">
      <c r="J1137" s="830"/>
    </row>
    <row r="1138" spans="10:10" x14ac:dyDescent="0.35">
      <c r="J1138" s="830"/>
    </row>
    <row r="1139" spans="10:10" x14ac:dyDescent="0.35">
      <c r="J1139" s="830"/>
    </row>
    <row r="1140" spans="10:10" x14ac:dyDescent="0.35">
      <c r="J1140" s="830"/>
    </row>
    <row r="1141" spans="10:10" x14ac:dyDescent="0.35">
      <c r="J1141" s="830"/>
    </row>
    <row r="1142" spans="10:10" x14ac:dyDescent="0.35">
      <c r="J1142" s="830"/>
    </row>
    <row r="1143" spans="10:10" x14ac:dyDescent="0.35">
      <c r="J1143" s="830"/>
    </row>
    <row r="1144" spans="10:10" x14ac:dyDescent="0.35">
      <c r="J1144" s="830"/>
    </row>
    <row r="1145" spans="10:10" x14ac:dyDescent="0.35">
      <c r="J1145" s="830"/>
    </row>
    <row r="1146" spans="10:10" x14ac:dyDescent="0.35">
      <c r="J1146" s="830"/>
    </row>
    <row r="1147" spans="10:10" x14ac:dyDescent="0.35">
      <c r="J1147" s="830"/>
    </row>
    <row r="1148" spans="10:10" x14ac:dyDescent="0.35">
      <c r="J1148" s="830"/>
    </row>
    <row r="1149" spans="10:10" x14ac:dyDescent="0.35">
      <c r="J1149" s="830"/>
    </row>
    <row r="1150" spans="10:10" x14ac:dyDescent="0.35">
      <c r="J1150" s="830"/>
    </row>
    <row r="1151" spans="10:10" x14ac:dyDescent="0.35">
      <c r="J1151" s="830"/>
    </row>
    <row r="1152" spans="10:10" x14ac:dyDescent="0.35">
      <c r="J1152" s="830"/>
    </row>
    <row r="1153" spans="10:10" x14ac:dyDescent="0.35">
      <c r="J1153" s="830"/>
    </row>
    <row r="1154" spans="10:10" x14ac:dyDescent="0.35">
      <c r="J1154" s="830"/>
    </row>
    <row r="1155" spans="10:10" x14ac:dyDescent="0.35">
      <c r="J1155" s="830"/>
    </row>
    <row r="1156" spans="10:10" x14ac:dyDescent="0.35">
      <c r="J1156" s="830"/>
    </row>
    <row r="1157" spans="10:10" x14ac:dyDescent="0.35">
      <c r="J1157" s="830"/>
    </row>
    <row r="1158" spans="10:10" x14ac:dyDescent="0.35">
      <c r="J1158" s="830"/>
    </row>
    <row r="1159" spans="10:10" x14ac:dyDescent="0.35">
      <c r="J1159" s="830"/>
    </row>
    <row r="1160" spans="10:10" x14ac:dyDescent="0.35">
      <c r="J1160" s="830"/>
    </row>
    <row r="1161" spans="10:10" x14ac:dyDescent="0.35">
      <c r="J1161" s="830"/>
    </row>
    <row r="1162" spans="10:10" x14ac:dyDescent="0.35">
      <c r="J1162" s="830"/>
    </row>
    <row r="1163" spans="10:10" x14ac:dyDescent="0.35">
      <c r="J1163" s="830"/>
    </row>
    <row r="1164" spans="10:10" x14ac:dyDescent="0.35">
      <c r="J1164" s="830"/>
    </row>
    <row r="1165" spans="10:10" x14ac:dyDescent="0.35">
      <c r="J1165" s="830"/>
    </row>
    <row r="1166" spans="10:10" x14ac:dyDescent="0.35">
      <c r="J1166" s="830"/>
    </row>
    <row r="1167" spans="10:10" x14ac:dyDescent="0.35">
      <c r="J1167" s="830"/>
    </row>
    <row r="1168" spans="10:10" x14ac:dyDescent="0.35">
      <c r="J1168" s="830"/>
    </row>
    <row r="1169" spans="10:10" x14ac:dyDescent="0.35">
      <c r="J1169" s="830"/>
    </row>
    <row r="1170" spans="10:10" x14ac:dyDescent="0.35">
      <c r="J1170" s="830"/>
    </row>
    <row r="1171" spans="10:10" x14ac:dyDescent="0.35">
      <c r="J1171" s="830"/>
    </row>
    <row r="1172" spans="10:10" x14ac:dyDescent="0.35">
      <c r="J1172" s="830"/>
    </row>
    <row r="1173" spans="10:10" x14ac:dyDescent="0.35">
      <c r="J1173" s="830"/>
    </row>
    <row r="1174" spans="10:10" x14ac:dyDescent="0.35">
      <c r="J1174" s="830"/>
    </row>
    <row r="1175" spans="10:10" x14ac:dyDescent="0.35">
      <c r="J1175" s="830"/>
    </row>
    <row r="1176" spans="10:10" x14ac:dyDescent="0.35">
      <c r="J1176" s="830"/>
    </row>
    <row r="1177" spans="10:10" x14ac:dyDescent="0.35">
      <c r="J1177" s="830"/>
    </row>
    <row r="1178" spans="10:10" x14ac:dyDescent="0.35">
      <c r="J1178" s="830"/>
    </row>
    <row r="1179" spans="10:10" x14ac:dyDescent="0.35">
      <c r="J1179" s="830"/>
    </row>
    <row r="1180" spans="10:10" x14ac:dyDescent="0.35">
      <c r="J1180" s="830"/>
    </row>
    <row r="1181" spans="10:10" x14ac:dyDescent="0.35">
      <c r="J1181" s="830"/>
    </row>
    <row r="1182" spans="10:10" x14ac:dyDescent="0.35">
      <c r="J1182" s="830"/>
    </row>
    <row r="1183" spans="10:10" x14ac:dyDescent="0.35">
      <c r="J1183" s="830"/>
    </row>
    <row r="1184" spans="10:10" x14ac:dyDescent="0.35">
      <c r="J1184" s="830"/>
    </row>
    <row r="1185" spans="10:10" x14ac:dyDescent="0.35">
      <c r="J1185" s="830"/>
    </row>
    <row r="1186" spans="10:10" x14ac:dyDescent="0.35">
      <c r="J1186" s="830"/>
    </row>
    <row r="1187" spans="10:10" x14ac:dyDescent="0.35">
      <c r="J1187" s="830"/>
    </row>
    <row r="1188" spans="10:10" x14ac:dyDescent="0.35">
      <c r="J1188" s="830"/>
    </row>
    <row r="1189" spans="10:10" x14ac:dyDescent="0.35">
      <c r="J1189" s="830"/>
    </row>
    <row r="1190" spans="10:10" x14ac:dyDescent="0.35">
      <c r="J1190" s="830"/>
    </row>
    <row r="1191" spans="10:10" x14ac:dyDescent="0.35">
      <c r="J1191" s="830"/>
    </row>
    <row r="1192" spans="10:10" x14ac:dyDescent="0.35">
      <c r="J1192" s="830"/>
    </row>
    <row r="1193" spans="10:10" x14ac:dyDescent="0.35">
      <c r="J1193" s="830"/>
    </row>
    <row r="1194" spans="10:10" x14ac:dyDescent="0.35">
      <c r="J1194" s="830"/>
    </row>
    <row r="1195" spans="10:10" x14ac:dyDescent="0.35">
      <c r="J1195" s="830"/>
    </row>
    <row r="1196" spans="10:10" x14ac:dyDescent="0.35">
      <c r="J1196" s="830"/>
    </row>
    <row r="1197" spans="10:10" x14ac:dyDescent="0.35">
      <c r="J1197" s="830"/>
    </row>
    <row r="1198" spans="10:10" x14ac:dyDescent="0.35">
      <c r="J1198" s="830"/>
    </row>
    <row r="1199" spans="10:10" x14ac:dyDescent="0.35">
      <c r="J1199" s="830"/>
    </row>
    <row r="1200" spans="10:10" x14ac:dyDescent="0.35">
      <c r="J1200" s="830"/>
    </row>
    <row r="1201" spans="10:10" x14ac:dyDescent="0.35">
      <c r="J1201" s="830"/>
    </row>
    <row r="1202" spans="10:10" x14ac:dyDescent="0.35">
      <c r="J1202" s="830"/>
    </row>
    <row r="1203" spans="10:10" x14ac:dyDescent="0.35">
      <c r="J1203" s="830"/>
    </row>
    <row r="1204" spans="10:10" x14ac:dyDescent="0.35">
      <c r="J1204" s="830"/>
    </row>
    <row r="1205" spans="10:10" x14ac:dyDescent="0.35">
      <c r="J1205" s="830"/>
    </row>
    <row r="1206" spans="10:10" x14ac:dyDescent="0.35">
      <c r="J1206" s="830"/>
    </row>
    <row r="1207" spans="10:10" x14ac:dyDescent="0.35">
      <c r="J1207" s="830"/>
    </row>
    <row r="1208" spans="10:10" x14ac:dyDescent="0.35">
      <c r="J1208" s="830"/>
    </row>
    <row r="1209" spans="10:10" x14ac:dyDescent="0.35">
      <c r="J1209" s="830"/>
    </row>
    <row r="1210" spans="10:10" x14ac:dyDescent="0.35">
      <c r="J1210" s="830"/>
    </row>
    <row r="1211" spans="10:10" x14ac:dyDescent="0.35">
      <c r="J1211" s="830"/>
    </row>
    <row r="1212" spans="10:10" x14ac:dyDescent="0.35">
      <c r="J1212" s="830"/>
    </row>
    <row r="1213" spans="10:10" x14ac:dyDescent="0.35">
      <c r="J1213" s="830"/>
    </row>
    <row r="1214" spans="10:10" x14ac:dyDescent="0.35">
      <c r="J1214" s="830"/>
    </row>
    <row r="1215" spans="10:10" x14ac:dyDescent="0.35">
      <c r="J1215" s="830"/>
    </row>
    <row r="1216" spans="10:10" x14ac:dyDescent="0.35">
      <c r="J1216" s="830"/>
    </row>
    <row r="1217" spans="10:10" x14ac:dyDescent="0.35">
      <c r="J1217" s="830"/>
    </row>
    <row r="1218" spans="10:10" x14ac:dyDescent="0.35">
      <c r="J1218" s="830"/>
    </row>
    <row r="1219" spans="10:10" x14ac:dyDescent="0.35">
      <c r="J1219" s="830"/>
    </row>
    <row r="1220" spans="10:10" x14ac:dyDescent="0.35">
      <c r="J1220" s="830"/>
    </row>
    <row r="1221" spans="10:10" x14ac:dyDescent="0.35">
      <c r="J1221" s="830"/>
    </row>
    <row r="1222" spans="10:10" x14ac:dyDescent="0.35">
      <c r="J1222" s="830"/>
    </row>
    <row r="1223" spans="10:10" x14ac:dyDescent="0.35">
      <c r="J1223" s="830"/>
    </row>
    <row r="1224" spans="10:10" x14ac:dyDescent="0.35">
      <c r="J1224" s="830"/>
    </row>
    <row r="1225" spans="10:10" x14ac:dyDescent="0.35">
      <c r="J1225" s="830"/>
    </row>
    <row r="1226" spans="10:10" x14ac:dyDescent="0.35">
      <c r="J1226" s="830"/>
    </row>
    <row r="1227" spans="10:10" x14ac:dyDescent="0.35">
      <c r="J1227" s="830"/>
    </row>
    <row r="1228" spans="10:10" x14ac:dyDescent="0.35">
      <c r="J1228" s="830"/>
    </row>
    <row r="1229" spans="10:10" x14ac:dyDescent="0.35">
      <c r="J1229" s="830"/>
    </row>
    <row r="1230" spans="10:10" x14ac:dyDescent="0.35">
      <c r="J1230" s="830"/>
    </row>
    <row r="1231" spans="10:10" x14ac:dyDescent="0.35">
      <c r="J1231" s="830"/>
    </row>
    <row r="1232" spans="10:10" x14ac:dyDescent="0.35">
      <c r="J1232" s="830"/>
    </row>
    <row r="1233" spans="10:10" x14ac:dyDescent="0.35">
      <c r="J1233" s="830"/>
    </row>
    <row r="1234" spans="10:10" x14ac:dyDescent="0.35">
      <c r="J1234" s="830"/>
    </row>
    <row r="1235" spans="10:10" x14ac:dyDescent="0.35">
      <c r="J1235" s="830"/>
    </row>
    <row r="1236" spans="10:10" x14ac:dyDescent="0.35">
      <c r="J1236" s="830"/>
    </row>
    <row r="1237" spans="10:10" x14ac:dyDescent="0.35">
      <c r="J1237" s="830"/>
    </row>
    <row r="1238" spans="10:10" x14ac:dyDescent="0.35">
      <c r="J1238" s="830"/>
    </row>
    <row r="1239" spans="10:10" x14ac:dyDescent="0.35">
      <c r="J1239" s="830"/>
    </row>
    <row r="1240" spans="10:10" x14ac:dyDescent="0.35">
      <c r="J1240" s="830"/>
    </row>
    <row r="1241" spans="10:10" x14ac:dyDescent="0.35">
      <c r="J1241" s="830"/>
    </row>
    <row r="1242" spans="10:10" x14ac:dyDescent="0.35">
      <c r="J1242" s="830"/>
    </row>
    <row r="1243" spans="10:10" x14ac:dyDescent="0.35">
      <c r="J1243" s="830"/>
    </row>
    <row r="1244" spans="10:10" x14ac:dyDescent="0.35">
      <c r="J1244" s="830"/>
    </row>
    <row r="1245" spans="10:10" x14ac:dyDescent="0.35">
      <c r="J1245" s="830"/>
    </row>
    <row r="1246" spans="10:10" x14ac:dyDescent="0.35">
      <c r="J1246" s="830"/>
    </row>
    <row r="1247" spans="10:10" x14ac:dyDescent="0.35">
      <c r="J1247" s="830"/>
    </row>
    <row r="1248" spans="10:10" x14ac:dyDescent="0.35">
      <c r="J1248" s="830"/>
    </row>
    <row r="1249" spans="10:10" x14ac:dyDescent="0.35">
      <c r="J1249" s="830"/>
    </row>
    <row r="1250" spans="10:10" x14ac:dyDescent="0.35">
      <c r="J1250" s="830"/>
    </row>
    <row r="1251" spans="10:10" x14ac:dyDescent="0.35">
      <c r="J1251" s="830"/>
    </row>
    <row r="1252" spans="10:10" x14ac:dyDescent="0.35">
      <c r="J1252" s="830"/>
    </row>
    <row r="1253" spans="10:10" x14ac:dyDescent="0.35">
      <c r="J1253" s="830"/>
    </row>
    <row r="1254" spans="10:10" x14ac:dyDescent="0.35">
      <c r="J1254" s="830"/>
    </row>
    <row r="1255" spans="10:10" x14ac:dyDescent="0.35">
      <c r="J1255" s="830"/>
    </row>
    <row r="1256" spans="10:10" x14ac:dyDescent="0.35">
      <c r="J1256" s="830"/>
    </row>
    <row r="1257" spans="10:10" x14ac:dyDescent="0.35">
      <c r="J1257" s="830"/>
    </row>
    <row r="1258" spans="10:10" x14ac:dyDescent="0.35">
      <c r="J1258" s="830"/>
    </row>
    <row r="1259" spans="10:10" x14ac:dyDescent="0.35">
      <c r="J1259" s="830"/>
    </row>
    <row r="1260" spans="10:10" x14ac:dyDescent="0.35">
      <c r="J1260" s="830"/>
    </row>
    <row r="1261" spans="10:10" x14ac:dyDescent="0.35">
      <c r="J1261" s="830"/>
    </row>
    <row r="1262" spans="10:10" x14ac:dyDescent="0.35">
      <c r="J1262" s="830"/>
    </row>
    <row r="1263" spans="10:10" x14ac:dyDescent="0.35">
      <c r="J1263" s="830"/>
    </row>
    <row r="1264" spans="10:10" x14ac:dyDescent="0.35">
      <c r="J1264" s="830"/>
    </row>
    <row r="1265" spans="10:10" x14ac:dyDescent="0.35">
      <c r="J1265" s="830"/>
    </row>
    <row r="1266" spans="10:10" x14ac:dyDescent="0.35">
      <c r="J1266" s="830"/>
    </row>
    <row r="1267" spans="10:10" x14ac:dyDescent="0.35">
      <c r="J1267" s="830"/>
    </row>
    <row r="1268" spans="10:10" x14ac:dyDescent="0.35">
      <c r="J1268" s="830"/>
    </row>
    <row r="1269" spans="10:10" x14ac:dyDescent="0.35">
      <c r="J1269" s="830"/>
    </row>
    <row r="1270" spans="10:10" x14ac:dyDescent="0.35">
      <c r="J1270" s="830"/>
    </row>
    <row r="1271" spans="10:10" x14ac:dyDescent="0.35">
      <c r="J1271" s="830"/>
    </row>
    <row r="1272" spans="10:10" x14ac:dyDescent="0.35">
      <c r="J1272" s="830"/>
    </row>
    <row r="1273" spans="10:10" x14ac:dyDescent="0.35">
      <c r="J1273" s="830"/>
    </row>
    <row r="1274" spans="10:10" x14ac:dyDescent="0.35">
      <c r="J1274" s="830"/>
    </row>
    <row r="1275" spans="10:10" x14ac:dyDescent="0.35">
      <c r="J1275" s="830"/>
    </row>
    <row r="1276" spans="10:10" x14ac:dyDescent="0.35">
      <c r="J1276" s="830"/>
    </row>
    <row r="1277" spans="10:10" x14ac:dyDescent="0.35">
      <c r="J1277" s="830"/>
    </row>
    <row r="1278" spans="10:10" x14ac:dyDescent="0.35">
      <c r="J1278" s="830"/>
    </row>
    <row r="1279" spans="10:10" x14ac:dyDescent="0.35">
      <c r="J1279" s="830"/>
    </row>
    <row r="1280" spans="10:10" x14ac:dyDescent="0.35">
      <c r="J1280" s="830"/>
    </row>
    <row r="1281" spans="10:10" x14ac:dyDescent="0.35">
      <c r="J1281" s="830"/>
    </row>
    <row r="1282" spans="10:10" x14ac:dyDescent="0.35">
      <c r="J1282" s="830"/>
    </row>
    <row r="1283" spans="10:10" x14ac:dyDescent="0.35">
      <c r="J1283" s="830"/>
    </row>
    <row r="1284" spans="10:10" x14ac:dyDescent="0.35">
      <c r="J1284" s="830"/>
    </row>
    <row r="1285" spans="10:10" x14ac:dyDescent="0.35">
      <c r="J1285" s="830"/>
    </row>
    <row r="1286" spans="10:10" x14ac:dyDescent="0.35">
      <c r="J1286" s="830"/>
    </row>
    <row r="1287" spans="10:10" x14ac:dyDescent="0.35">
      <c r="J1287" s="830"/>
    </row>
    <row r="1288" spans="10:10" x14ac:dyDescent="0.35">
      <c r="J1288" s="830"/>
    </row>
    <row r="1289" spans="10:10" x14ac:dyDescent="0.35">
      <c r="J1289" s="830"/>
    </row>
    <row r="1290" spans="10:10" x14ac:dyDescent="0.35">
      <c r="J1290" s="830"/>
    </row>
    <row r="1291" spans="10:10" x14ac:dyDescent="0.35">
      <c r="J1291" s="830"/>
    </row>
    <row r="1292" spans="10:10" x14ac:dyDescent="0.35">
      <c r="J1292" s="830"/>
    </row>
    <row r="1293" spans="10:10" x14ac:dyDescent="0.35">
      <c r="J1293" s="830"/>
    </row>
    <row r="1294" spans="10:10" x14ac:dyDescent="0.35">
      <c r="J1294" s="830"/>
    </row>
    <row r="1295" spans="10:10" x14ac:dyDescent="0.35">
      <c r="J1295" s="830"/>
    </row>
    <row r="1296" spans="10:10" x14ac:dyDescent="0.35">
      <c r="J1296" s="830"/>
    </row>
    <row r="1297" spans="10:10" x14ac:dyDescent="0.35">
      <c r="J1297" s="830"/>
    </row>
    <row r="1298" spans="10:10" x14ac:dyDescent="0.35">
      <c r="J1298" s="830"/>
    </row>
    <row r="1299" spans="10:10" x14ac:dyDescent="0.35">
      <c r="J1299" s="830"/>
    </row>
    <row r="1300" spans="10:10" x14ac:dyDescent="0.35">
      <c r="J1300" s="830"/>
    </row>
    <row r="1301" spans="10:10" x14ac:dyDescent="0.35">
      <c r="J1301" s="830"/>
    </row>
    <row r="1302" spans="10:10" x14ac:dyDescent="0.35">
      <c r="J1302" s="830"/>
    </row>
    <row r="1303" spans="10:10" x14ac:dyDescent="0.35">
      <c r="J1303" s="830"/>
    </row>
    <row r="1304" spans="10:10" x14ac:dyDescent="0.35">
      <c r="J1304" s="830"/>
    </row>
    <row r="1305" spans="10:10" x14ac:dyDescent="0.35">
      <c r="J1305" s="830"/>
    </row>
    <row r="1306" spans="10:10" x14ac:dyDescent="0.35">
      <c r="J1306" s="830"/>
    </row>
    <row r="1307" spans="10:10" x14ac:dyDescent="0.35">
      <c r="J1307" s="830"/>
    </row>
    <row r="1308" spans="10:10" x14ac:dyDescent="0.35">
      <c r="J1308" s="830"/>
    </row>
    <row r="1309" spans="10:10" x14ac:dyDescent="0.35">
      <c r="J1309" s="830"/>
    </row>
    <row r="1310" spans="10:10" x14ac:dyDescent="0.35">
      <c r="J1310" s="830"/>
    </row>
    <row r="1311" spans="10:10" x14ac:dyDescent="0.35">
      <c r="J1311" s="830"/>
    </row>
    <row r="1312" spans="10:10" x14ac:dyDescent="0.35">
      <c r="J1312" s="830"/>
    </row>
    <row r="1313" spans="10:10" x14ac:dyDescent="0.35">
      <c r="J1313" s="830"/>
    </row>
    <row r="1314" spans="10:10" x14ac:dyDescent="0.35">
      <c r="J1314" s="830"/>
    </row>
    <row r="1315" spans="10:10" x14ac:dyDescent="0.35">
      <c r="J1315" s="830"/>
    </row>
    <row r="1316" spans="10:10" x14ac:dyDescent="0.35">
      <c r="J1316" s="830"/>
    </row>
    <row r="1317" spans="10:10" x14ac:dyDescent="0.35">
      <c r="J1317" s="830"/>
    </row>
    <row r="1318" spans="10:10" x14ac:dyDescent="0.35">
      <c r="J1318" s="830"/>
    </row>
    <row r="1319" spans="10:10" x14ac:dyDescent="0.35">
      <c r="J1319" s="830"/>
    </row>
    <row r="1320" spans="10:10" x14ac:dyDescent="0.35">
      <c r="J1320" s="830"/>
    </row>
    <row r="1321" spans="10:10" x14ac:dyDescent="0.35">
      <c r="J1321" s="830"/>
    </row>
    <row r="1322" spans="10:10" x14ac:dyDescent="0.35">
      <c r="J1322" s="830"/>
    </row>
    <row r="1323" spans="10:10" x14ac:dyDescent="0.35">
      <c r="J1323" s="830"/>
    </row>
    <row r="1324" spans="10:10" x14ac:dyDescent="0.35">
      <c r="J1324" s="830"/>
    </row>
    <row r="1325" spans="10:10" x14ac:dyDescent="0.35">
      <c r="J1325" s="830"/>
    </row>
    <row r="1326" spans="10:10" x14ac:dyDescent="0.35">
      <c r="J1326" s="830"/>
    </row>
    <row r="1327" spans="10:10" x14ac:dyDescent="0.35">
      <c r="J1327" s="830"/>
    </row>
    <row r="1328" spans="10:10" x14ac:dyDescent="0.35">
      <c r="J1328" s="830"/>
    </row>
    <row r="1329" spans="10:10" x14ac:dyDescent="0.35">
      <c r="J1329" s="830"/>
    </row>
    <row r="1330" spans="10:10" x14ac:dyDescent="0.35">
      <c r="J1330" s="830"/>
    </row>
    <row r="1331" spans="10:10" x14ac:dyDescent="0.35">
      <c r="J1331" s="830"/>
    </row>
    <row r="1332" spans="10:10" x14ac:dyDescent="0.35">
      <c r="J1332" s="830"/>
    </row>
    <row r="1333" spans="10:10" x14ac:dyDescent="0.35">
      <c r="J1333" s="830"/>
    </row>
    <row r="1334" spans="10:10" x14ac:dyDescent="0.35">
      <c r="J1334" s="830"/>
    </row>
    <row r="1335" spans="10:10" x14ac:dyDescent="0.35">
      <c r="J1335" s="830"/>
    </row>
    <row r="1336" spans="10:10" x14ac:dyDescent="0.35">
      <c r="J1336" s="830"/>
    </row>
    <row r="1337" spans="10:10" x14ac:dyDescent="0.35">
      <c r="J1337" s="830"/>
    </row>
    <row r="1338" spans="10:10" x14ac:dyDescent="0.35">
      <c r="J1338" s="830"/>
    </row>
    <row r="1339" spans="10:10" x14ac:dyDescent="0.35">
      <c r="J1339" s="830"/>
    </row>
    <row r="1340" spans="10:10" x14ac:dyDescent="0.35">
      <c r="J1340" s="830"/>
    </row>
    <row r="1341" spans="10:10" x14ac:dyDescent="0.35">
      <c r="J1341" s="830"/>
    </row>
    <row r="1342" spans="10:10" x14ac:dyDescent="0.35">
      <c r="J1342" s="830"/>
    </row>
    <row r="1343" spans="10:10" x14ac:dyDescent="0.35">
      <c r="J1343" s="830"/>
    </row>
    <row r="1344" spans="10:10" x14ac:dyDescent="0.35">
      <c r="J1344" s="830"/>
    </row>
    <row r="1345" spans="10:10" x14ac:dyDescent="0.35">
      <c r="J1345" s="830"/>
    </row>
    <row r="1346" spans="10:10" x14ac:dyDescent="0.35">
      <c r="J1346" s="830"/>
    </row>
    <row r="1347" spans="10:10" x14ac:dyDescent="0.35">
      <c r="J1347" s="830"/>
    </row>
    <row r="1348" spans="10:10" x14ac:dyDescent="0.35">
      <c r="J1348" s="830"/>
    </row>
    <row r="1349" spans="10:10" x14ac:dyDescent="0.35">
      <c r="J1349" s="830"/>
    </row>
    <row r="1350" spans="10:10" x14ac:dyDescent="0.35">
      <c r="J1350" s="830"/>
    </row>
    <row r="1351" spans="10:10" x14ac:dyDescent="0.35">
      <c r="J1351" s="830"/>
    </row>
    <row r="1352" spans="10:10" x14ac:dyDescent="0.35">
      <c r="J1352" s="830"/>
    </row>
    <row r="1353" spans="10:10" x14ac:dyDescent="0.35">
      <c r="J1353" s="830"/>
    </row>
    <row r="1354" spans="10:10" x14ac:dyDescent="0.35">
      <c r="J1354" s="830"/>
    </row>
    <row r="1355" spans="10:10" x14ac:dyDescent="0.35">
      <c r="J1355" s="830"/>
    </row>
    <row r="1356" spans="10:10" x14ac:dyDescent="0.35">
      <c r="J1356" s="830"/>
    </row>
    <row r="1357" spans="10:10" x14ac:dyDescent="0.35">
      <c r="J1357" s="830"/>
    </row>
    <row r="1358" spans="10:10" x14ac:dyDescent="0.35">
      <c r="J1358" s="830"/>
    </row>
    <row r="1359" spans="10:10" x14ac:dyDescent="0.35">
      <c r="J1359" s="830"/>
    </row>
    <row r="1360" spans="10:10" x14ac:dyDescent="0.35">
      <c r="J1360" s="830"/>
    </row>
    <row r="1361" spans="10:10" x14ac:dyDescent="0.35">
      <c r="J1361" s="830"/>
    </row>
    <row r="1362" spans="10:10" x14ac:dyDescent="0.35">
      <c r="J1362" s="830"/>
    </row>
    <row r="1363" spans="10:10" x14ac:dyDescent="0.35">
      <c r="J1363" s="830"/>
    </row>
    <row r="1364" spans="10:10" x14ac:dyDescent="0.35">
      <c r="J1364" s="830"/>
    </row>
    <row r="1365" spans="10:10" x14ac:dyDescent="0.35">
      <c r="J1365" s="830"/>
    </row>
    <row r="1366" spans="10:10" x14ac:dyDescent="0.35">
      <c r="J1366" s="830"/>
    </row>
    <row r="1374" spans="10:10" x14ac:dyDescent="0.35">
      <c r="J1374" s="830"/>
    </row>
    <row r="1375" spans="10:10" x14ac:dyDescent="0.35">
      <c r="J1375" s="830"/>
    </row>
    <row r="1376" spans="10:10" x14ac:dyDescent="0.35">
      <c r="J1376" s="830"/>
    </row>
    <row r="1377" spans="10:10" x14ac:dyDescent="0.35">
      <c r="J1377" s="830"/>
    </row>
    <row r="1378" spans="10:10" x14ac:dyDescent="0.35">
      <c r="J1378" s="830"/>
    </row>
    <row r="1379" spans="10:10" x14ac:dyDescent="0.35">
      <c r="J1379" s="830"/>
    </row>
    <row r="1380" spans="10:10" x14ac:dyDescent="0.35">
      <c r="J1380" s="830"/>
    </row>
    <row r="1381" spans="10:10" x14ac:dyDescent="0.35">
      <c r="J1381" s="830"/>
    </row>
    <row r="1382" spans="10:10" x14ac:dyDescent="0.35">
      <c r="J1382" s="830"/>
    </row>
    <row r="1383" spans="10:10" x14ac:dyDescent="0.35">
      <c r="J1383" s="830"/>
    </row>
    <row r="1384" spans="10:10" x14ac:dyDescent="0.35">
      <c r="J1384" s="830"/>
    </row>
    <row r="1385" spans="10:10" x14ac:dyDescent="0.35">
      <c r="J1385" s="830"/>
    </row>
    <row r="1386" spans="10:10" x14ac:dyDescent="0.35">
      <c r="J1386" s="830"/>
    </row>
    <row r="1387" spans="10:10" x14ac:dyDescent="0.35">
      <c r="J1387" s="830"/>
    </row>
    <row r="1388" spans="10:10" x14ac:dyDescent="0.35">
      <c r="J1388" s="830"/>
    </row>
    <row r="1389" spans="10:10" x14ac:dyDescent="0.35">
      <c r="J1389" s="830"/>
    </row>
    <row r="1390" spans="10:10" x14ac:dyDescent="0.35">
      <c r="J1390" s="830"/>
    </row>
    <row r="1391" spans="10:10" x14ac:dyDescent="0.35">
      <c r="J1391" s="830"/>
    </row>
    <row r="1392" spans="10:10" x14ac:dyDescent="0.35">
      <c r="J1392" s="830"/>
    </row>
    <row r="1393" spans="10:10" x14ac:dyDescent="0.35">
      <c r="J1393" s="830"/>
    </row>
    <row r="1394" spans="10:10" x14ac:dyDescent="0.35">
      <c r="J1394" s="830"/>
    </row>
    <row r="1401" spans="10:10" x14ac:dyDescent="0.35">
      <c r="J1401" s="830"/>
    </row>
    <row r="1402" spans="10:10" x14ac:dyDescent="0.35">
      <c r="J1402" s="830"/>
    </row>
    <row r="1403" spans="10:10" x14ac:dyDescent="0.35">
      <c r="J1403" s="830"/>
    </row>
    <row r="1404" spans="10:10" x14ac:dyDescent="0.35">
      <c r="J1404" s="830"/>
    </row>
    <row r="1405" spans="10:10" x14ac:dyDescent="0.35">
      <c r="J1405" s="830"/>
    </row>
    <row r="1406" spans="10:10" x14ac:dyDescent="0.35">
      <c r="J1406" s="830"/>
    </row>
    <row r="1407" spans="10:10" x14ac:dyDescent="0.35">
      <c r="J1407" s="830"/>
    </row>
    <row r="1408" spans="10:10" x14ac:dyDescent="0.35">
      <c r="J1408" s="830"/>
    </row>
    <row r="1409" spans="10:10" x14ac:dyDescent="0.35">
      <c r="J1409" s="830"/>
    </row>
    <row r="1410" spans="10:10" x14ac:dyDescent="0.35">
      <c r="J1410" s="830"/>
    </row>
    <row r="1411" spans="10:10" x14ac:dyDescent="0.35">
      <c r="J1411" s="830"/>
    </row>
    <row r="1412" spans="10:10" x14ac:dyDescent="0.35">
      <c r="J1412" s="830"/>
    </row>
    <row r="1413" spans="10:10" x14ac:dyDescent="0.35">
      <c r="J1413" s="830"/>
    </row>
    <row r="1414" spans="10:10" x14ac:dyDescent="0.35">
      <c r="J1414" s="830"/>
    </row>
    <row r="1415" spans="10:10" x14ac:dyDescent="0.35">
      <c r="J1415" s="830"/>
    </row>
    <row r="1416" spans="10:10" x14ac:dyDescent="0.35">
      <c r="J1416" s="830"/>
    </row>
    <row r="1417" spans="10:10" x14ac:dyDescent="0.35">
      <c r="J1417" s="830"/>
    </row>
    <row r="1418" spans="10:10" x14ac:dyDescent="0.35">
      <c r="J1418" s="830"/>
    </row>
    <row r="1419" spans="10:10" x14ac:dyDescent="0.35">
      <c r="J1419" s="830"/>
    </row>
    <row r="1420" spans="10:10" x14ac:dyDescent="0.35">
      <c r="J1420" s="830"/>
    </row>
    <row r="1421" spans="10:10" x14ac:dyDescent="0.35">
      <c r="J1421" s="830"/>
    </row>
    <row r="1422" spans="10:10" x14ac:dyDescent="0.35">
      <c r="J1422" s="830"/>
    </row>
    <row r="1423" spans="10:10" x14ac:dyDescent="0.35">
      <c r="J1423" s="830"/>
    </row>
    <row r="1424" spans="10:10" x14ac:dyDescent="0.35">
      <c r="J1424" s="830"/>
    </row>
    <row r="1425" spans="10:10" x14ac:dyDescent="0.35">
      <c r="J1425" s="830"/>
    </row>
    <row r="1426" spans="10:10" x14ac:dyDescent="0.35">
      <c r="J1426" s="830"/>
    </row>
    <row r="1427" spans="10:10" x14ac:dyDescent="0.35">
      <c r="J1427" s="830"/>
    </row>
    <row r="1428" spans="10:10" x14ac:dyDescent="0.35">
      <c r="J1428" s="830"/>
    </row>
    <row r="1429" spans="10:10" x14ac:dyDescent="0.35">
      <c r="J1429" s="830"/>
    </row>
    <row r="1430" spans="10:10" x14ac:dyDescent="0.35">
      <c r="J1430" s="830"/>
    </row>
    <row r="1431" spans="10:10" x14ac:dyDescent="0.35">
      <c r="J1431" s="830"/>
    </row>
    <row r="1432" spans="10:10" x14ac:dyDescent="0.35">
      <c r="J1432" s="830"/>
    </row>
    <row r="1433" spans="10:10" x14ac:dyDescent="0.35">
      <c r="J1433" s="830"/>
    </row>
    <row r="1434" spans="10:10" x14ac:dyDescent="0.35">
      <c r="J1434" s="830"/>
    </row>
    <row r="1435" spans="10:10" x14ac:dyDescent="0.35">
      <c r="J1435" s="830"/>
    </row>
    <row r="1436" spans="10:10" x14ac:dyDescent="0.35">
      <c r="J1436" s="830"/>
    </row>
    <row r="1437" spans="10:10" x14ac:dyDescent="0.35">
      <c r="J1437" s="830"/>
    </row>
    <row r="1438" spans="10:10" x14ac:dyDescent="0.35">
      <c r="J1438" s="830"/>
    </row>
    <row r="1439" spans="10:10" x14ac:dyDescent="0.35">
      <c r="J1439" s="830"/>
    </row>
    <row r="1440" spans="10:10" x14ac:dyDescent="0.35">
      <c r="J1440" s="830"/>
    </row>
    <row r="1441" spans="10:10" x14ac:dyDescent="0.35">
      <c r="J1441" s="830"/>
    </row>
    <row r="1442" spans="10:10" x14ac:dyDescent="0.35">
      <c r="J1442" s="830"/>
    </row>
    <row r="1443" spans="10:10" x14ac:dyDescent="0.35">
      <c r="J1443" s="830"/>
    </row>
    <row r="1444" spans="10:10" x14ac:dyDescent="0.35">
      <c r="J1444" s="830"/>
    </row>
    <row r="1445" spans="10:10" x14ac:dyDescent="0.35">
      <c r="J1445" s="830"/>
    </row>
    <row r="1446" spans="10:10" x14ac:dyDescent="0.35">
      <c r="J1446" s="830"/>
    </row>
    <row r="1447" spans="10:10" x14ac:dyDescent="0.35">
      <c r="J1447" s="830"/>
    </row>
    <row r="1448" spans="10:10" x14ac:dyDescent="0.35">
      <c r="J1448" s="830"/>
    </row>
    <row r="1449" spans="10:10" x14ac:dyDescent="0.35">
      <c r="J1449" s="830"/>
    </row>
    <row r="1450" spans="10:10" x14ac:dyDescent="0.35">
      <c r="J1450" s="830"/>
    </row>
    <row r="1451" spans="10:10" x14ac:dyDescent="0.35">
      <c r="J1451" s="830"/>
    </row>
    <row r="1452" spans="10:10" x14ac:dyDescent="0.35">
      <c r="J1452" s="830"/>
    </row>
    <row r="1453" spans="10:10" x14ac:dyDescent="0.35">
      <c r="J1453" s="830"/>
    </row>
    <row r="1454" spans="10:10" x14ac:dyDescent="0.35">
      <c r="J1454" s="830"/>
    </row>
    <row r="1455" spans="10:10" x14ac:dyDescent="0.35">
      <c r="J1455" s="830"/>
    </row>
    <row r="1456" spans="10:10" x14ac:dyDescent="0.35">
      <c r="J1456" s="830"/>
    </row>
    <row r="1457" spans="10:10" x14ac:dyDescent="0.35">
      <c r="J1457" s="830"/>
    </row>
    <row r="1458" spans="10:10" x14ac:dyDescent="0.35">
      <c r="J1458" s="830"/>
    </row>
    <row r="1459" spans="10:10" x14ac:dyDescent="0.35">
      <c r="J1459" s="830"/>
    </row>
    <row r="1460" spans="10:10" x14ac:dyDescent="0.35">
      <c r="J1460" s="830"/>
    </row>
    <row r="1461" spans="10:10" x14ac:dyDescent="0.35">
      <c r="J1461" s="830"/>
    </row>
    <row r="1462" spans="10:10" x14ac:dyDescent="0.35">
      <c r="J1462" s="830"/>
    </row>
    <row r="1464" spans="10:10" x14ac:dyDescent="0.35">
      <c r="J1464" s="830"/>
    </row>
    <row r="1465" spans="10:10" x14ac:dyDescent="0.35">
      <c r="J1465" s="830"/>
    </row>
    <row r="1466" spans="10:10" x14ac:dyDescent="0.35">
      <c r="J1466" s="830"/>
    </row>
    <row r="1467" spans="10:10" x14ac:dyDescent="0.35">
      <c r="J1467" s="830"/>
    </row>
    <row r="1468" spans="10:10" x14ac:dyDescent="0.35">
      <c r="J1468" s="830"/>
    </row>
    <row r="1469" spans="10:10" x14ac:dyDescent="0.35">
      <c r="J1469" s="830"/>
    </row>
    <row r="1470" spans="10:10" x14ac:dyDescent="0.35">
      <c r="J1470" s="830"/>
    </row>
    <row r="1471" spans="10:10" x14ac:dyDescent="0.35">
      <c r="J1471" s="830"/>
    </row>
    <row r="1472" spans="10:10" x14ac:dyDescent="0.35">
      <c r="J1472" s="830"/>
    </row>
    <row r="1473" spans="10:10" x14ac:dyDescent="0.35">
      <c r="J1473" s="830"/>
    </row>
    <row r="1474" spans="10:10" x14ac:dyDescent="0.35">
      <c r="J1474" s="830"/>
    </row>
    <row r="1475" spans="10:10" x14ac:dyDescent="0.35">
      <c r="J1475" s="830"/>
    </row>
    <row r="1476" spans="10:10" x14ac:dyDescent="0.35">
      <c r="J1476" s="830"/>
    </row>
    <row r="1477" spans="10:10" x14ac:dyDescent="0.35">
      <c r="J1477" s="830"/>
    </row>
    <row r="1478" spans="10:10" x14ac:dyDescent="0.35">
      <c r="J1478" s="830"/>
    </row>
    <row r="1479" spans="10:10" x14ac:dyDescent="0.35">
      <c r="J1479" s="830"/>
    </row>
    <row r="1480" spans="10:10" x14ac:dyDescent="0.35">
      <c r="J1480" s="830"/>
    </row>
    <row r="1481" spans="10:10" x14ac:dyDescent="0.35">
      <c r="J1481" s="830"/>
    </row>
    <row r="1482" spans="10:10" x14ac:dyDescent="0.35">
      <c r="J1482" s="830"/>
    </row>
    <row r="1483" spans="10:10" x14ac:dyDescent="0.35">
      <c r="J1483" s="830"/>
    </row>
    <row r="1484" spans="10:10" x14ac:dyDescent="0.35">
      <c r="J1484" s="830"/>
    </row>
    <row r="1485" spans="10:10" x14ac:dyDescent="0.35">
      <c r="J1485" s="830"/>
    </row>
    <row r="1486" spans="10:10" x14ac:dyDescent="0.35">
      <c r="J1486" s="830"/>
    </row>
    <row r="1487" spans="10:10" x14ac:dyDescent="0.35">
      <c r="J1487" s="830"/>
    </row>
    <row r="1488" spans="10:10" x14ac:dyDescent="0.35">
      <c r="J1488" s="830"/>
    </row>
    <row r="1489" spans="10:10" x14ac:dyDescent="0.35">
      <c r="J1489" s="830"/>
    </row>
    <row r="1490" spans="10:10" x14ac:dyDescent="0.35">
      <c r="J1490" s="830"/>
    </row>
    <row r="1491" spans="10:10" x14ac:dyDescent="0.35">
      <c r="J1491" s="830"/>
    </row>
    <row r="1492" spans="10:10" x14ac:dyDescent="0.35">
      <c r="J1492" s="830"/>
    </row>
    <row r="1493" spans="10:10" x14ac:dyDescent="0.35">
      <c r="J1493" s="830"/>
    </row>
    <row r="1494" spans="10:10" x14ac:dyDescent="0.35">
      <c r="J1494" s="830"/>
    </row>
    <row r="1495" spans="10:10" x14ac:dyDescent="0.35">
      <c r="J1495" s="830"/>
    </row>
    <row r="1496" spans="10:10" x14ac:dyDescent="0.35">
      <c r="J1496" s="830"/>
    </row>
    <row r="1497" spans="10:10" x14ac:dyDescent="0.35">
      <c r="J1497" s="830"/>
    </row>
    <row r="1498" spans="10:10" x14ac:dyDescent="0.35">
      <c r="J1498" s="830"/>
    </row>
    <row r="1499" spans="10:10" x14ac:dyDescent="0.35">
      <c r="J1499" s="830"/>
    </row>
    <row r="1500" spans="10:10" x14ac:dyDescent="0.35">
      <c r="J1500" s="830"/>
    </row>
    <row r="1501" spans="10:10" x14ac:dyDescent="0.35">
      <c r="J1501" s="830"/>
    </row>
    <row r="1502" spans="10:10" x14ac:dyDescent="0.35">
      <c r="J1502" s="830"/>
    </row>
    <row r="1503" spans="10:10" x14ac:dyDescent="0.35">
      <c r="J1503" s="830"/>
    </row>
    <row r="1504" spans="10:10" x14ac:dyDescent="0.35">
      <c r="J1504" s="830"/>
    </row>
    <row r="1505" spans="10:10" x14ac:dyDescent="0.35">
      <c r="J1505" s="830"/>
    </row>
    <row r="1506" spans="10:10" x14ac:dyDescent="0.35">
      <c r="J1506" s="830"/>
    </row>
    <row r="1507" spans="10:10" x14ac:dyDescent="0.35">
      <c r="J1507" s="830"/>
    </row>
    <row r="1508" spans="10:10" x14ac:dyDescent="0.35">
      <c r="J1508" s="830"/>
    </row>
    <row r="1509" spans="10:10" x14ac:dyDescent="0.35">
      <c r="J1509" s="830"/>
    </row>
    <row r="1510" spans="10:10" x14ac:dyDescent="0.35">
      <c r="J1510" s="830"/>
    </row>
    <row r="1511" spans="10:10" x14ac:dyDescent="0.35">
      <c r="J1511" s="830"/>
    </row>
    <row r="1512" spans="10:10" x14ac:dyDescent="0.35">
      <c r="J1512" s="830"/>
    </row>
    <row r="1513" spans="10:10" x14ac:dyDescent="0.35">
      <c r="J1513" s="830"/>
    </row>
    <row r="1514" spans="10:10" x14ac:dyDescent="0.35">
      <c r="J1514" s="830"/>
    </row>
    <row r="1515" spans="10:10" x14ac:dyDescent="0.35">
      <c r="J1515" s="830"/>
    </row>
    <row r="1516" spans="10:10" x14ac:dyDescent="0.35">
      <c r="J1516" s="830"/>
    </row>
    <row r="1517" spans="10:10" x14ac:dyDescent="0.35">
      <c r="J1517" s="830"/>
    </row>
    <row r="1518" spans="10:10" x14ac:dyDescent="0.35">
      <c r="J1518" s="830"/>
    </row>
    <row r="1519" spans="10:10" x14ac:dyDescent="0.35">
      <c r="J1519" s="830"/>
    </row>
    <row r="1520" spans="10:10" x14ac:dyDescent="0.35">
      <c r="J1520" s="830"/>
    </row>
    <row r="1521" spans="10:10" x14ac:dyDescent="0.35">
      <c r="J1521" s="830"/>
    </row>
    <row r="1522" spans="10:10" x14ac:dyDescent="0.35">
      <c r="J1522" s="830"/>
    </row>
    <row r="1523" spans="10:10" x14ac:dyDescent="0.35">
      <c r="J1523" s="830"/>
    </row>
    <row r="1524" spans="10:10" x14ac:dyDescent="0.35">
      <c r="J1524" s="830"/>
    </row>
    <row r="1525" spans="10:10" x14ac:dyDescent="0.35">
      <c r="J1525" s="830"/>
    </row>
    <row r="1526" spans="10:10" x14ac:dyDescent="0.35">
      <c r="J1526" s="830"/>
    </row>
    <row r="1527" spans="10:10" x14ac:dyDescent="0.35">
      <c r="J1527" s="830"/>
    </row>
    <row r="1528" spans="10:10" x14ac:dyDescent="0.35">
      <c r="J1528" s="830"/>
    </row>
    <row r="1529" spans="10:10" x14ac:dyDescent="0.35">
      <c r="J1529" s="830"/>
    </row>
    <row r="1530" spans="10:10" x14ac:dyDescent="0.35">
      <c r="J1530" s="830"/>
    </row>
    <row r="1531" spans="10:10" x14ac:dyDescent="0.35">
      <c r="J1531" s="830"/>
    </row>
    <row r="1532" spans="10:10" x14ac:dyDescent="0.35">
      <c r="J1532" s="830"/>
    </row>
    <row r="1533" spans="10:10" x14ac:dyDescent="0.35">
      <c r="J1533" s="830"/>
    </row>
    <row r="1534" spans="10:10" x14ac:dyDescent="0.35">
      <c r="J1534" s="830"/>
    </row>
    <row r="1535" spans="10:10" x14ac:dyDescent="0.35">
      <c r="J1535" s="830"/>
    </row>
    <row r="1536" spans="10:10" x14ac:dyDescent="0.35">
      <c r="J1536" s="830"/>
    </row>
    <row r="1537" spans="10:10" x14ac:dyDescent="0.35">
      <c r="J1537" s="830"/>
    </row>
    <row r="1538" spans="10:10" x14ac:dyDescent="0.35">
      <c r="J1538" s="830"/>
    </row>
    <row r="1539" spans="10:10" x14ac:dyDescent="0.35">
      <c r="J1539" s="830"/>
    </row>
    <row r="1540" spans="10:10" x14ac:dyDescent="0.35">
      <c r="J1540" s="830"/>
    </row>
    <row r="1541" spans="10:10" x14ac:dyDescent="0.35">
      <c r="J1541" s="830"/>
    </row>
    <row r="1542" spans="10:10" x14ac:dyDescent="0.35">
      <c r="J1542" s="830"/>
    </row>
    <row r="1543" spans="10:10" x14ac:dyDescent="0.35">
      <c r="J1543" s="830"/>
    </row>
    <row r="1544" spans="10:10" x14ac:dyDescent="0.35">
      <c r="J1544" s="830"/>
    </row>
    <row r="1545" spans="10:10" x14ac:dyDescent="0.35">
      <c r="J1545" s="830"/>
    </row>
    <row r="1546" spans="10:10" x14ac:dyDescent="0.35">
      <c r="J1546" s="830"/>
    </row>
    <row r="1547" spans="10:10" x14ac:dyDescent="0.35">
      <c r="J1547" s="830"/>
    </row>
    <row r="1548" spans="10:10" x14ac:dyDescent="0.35">
      <c r="J1548" s="830"/>
    </row>
    <row r="1549" spans="10:10" x14ac:dyDescent="0.35">
      <c r="J1549" s="830"/>
    </row>
    <row r="1550" spans="10:10" x14ac:dyDescent="0.35">
      <c r="J1550" s="830"/>
    </row>
    <row r="1551" spans="10:10" x14ac:dyDescent="0.35">
      <c r="J1551" s="830"/>
    </row>
    <row r="1552" spans="10:10" x14ac:dyDescent="0.35">
      <c r="J1552" s="830"/>
    </row>
    <row r="1553" spans="10:10" x14ac:dyDescent="0.35">
      <c r="J1553" s="830"/>
    </row>
    <row r="1554" spans="10:10" x14ac:dyDescent="0.35">
      <c r="J1554" s="830"/>
    </row>
    <row r="1555" spans="10:10" x14ac:dyDescent="0.35">
      <c r="J1555" s="830"/>
    </row>
    <row r="1556" spans="10:10" x14ac:dyDescent="0.35">
      <c r="J1556" s="830"/>
    </row>
    <row r="1557" spans="10:10" x14ac:dyDescent="0.35">
      <c r="J1557" s="830"/>
    </row>
    <row r="1558" spans="10:10" x14ac:dyDescent="0.35">
      <c r="J1558" s="830"/>
    </row>
    <row r="1559" spans="10:10" x14ac:dyDescent="0.35">
      <c r="J1559" s="830"/>
    </row>
    <row r="1560" spans="10:10" x14ac:dyDescent="0.35">
      <c r="J1560" s="830"/>
    </row>
    <row r="1561" spans="10:10" x14ac:dyDescent="0.35">
      <c r="J1561" s="830"/>
    </row>
    <row r="1562" spans="10:10" x14ac:dyDescent="0.35">
      <c r="J1562" s="830"/>
    </row>
    <row r="1563" spans="10:10" x14ac:dyDescent="0.35">
      <c r="J1563" s="830"/>
    </row>
    <row r="1564" spans="10:10" x14ac:dyDescent="0.35">
      <c r="J1564" s="830"/>
    </row>
    <row r="1565" spans="10:10" x14ac:dyDescent="0.35">
      <c r="J1565" s="830"/>
    </row>
    <row r="1566" spans="10:10" x14ac:dyDescent="0.35">
      <c r="J1566" s="830"/>
    </row>
    <row r="1567" spans="10:10" x14ac:dyDescent="0.35">
      <c r="J1567" s="830"/>
    </row>
    <row r="1568" spans="10:10" x14ac:dyDescent="0.35">
      <c r="J1568" s="830"/>
    </row>
    <row r="1569" spans="10:10" x14ac:dyDescent="0.35">
      <c r="J1569" s="830"/>
    </row>
    <row r="1570" spans="10:10" x14ac:dyDescent="0.35">
      <c r="J1570" s="830"/>
    </row>
    <row r="1571" spans="10:10" x14ac:dyDescent="0.35">
      <c r="J1571" s="830"/>
    </row>
    <row r="1572" spans="10:10" x14ac:dyDescent="0.35">
      <c r="J1572" s="830"/>
    </row>
    <row r="1573" spans="10:10" x14ac:dyDescent="0.35">
      <c r="J1573" s="830"/>
    </row>
    <row r="1574" spans="10:10" x14ac:dyDescent="0.35">
      <c r="J1574" s="830"/>
    </row>
    <row r="1575" spans="10:10" x14ac:dyDescent="0.35">
      <c r="J1575" s="830"/>
    </row>
    <row r="1576" spans="10:10" x14ac:dyDescent="0.35">
      <c r="J1576" s="830"/>
    </row>
    <row r="1577" spans="10:10" x14ac:dyDescent="0.35">
      <c r="J1577" s="830"/>
    </row>
    <row r="1578" spans="10:10" x14ac:dyDescent="0.35">
      <c r="J1578" s="830"/>
    </row>
    <row r="1579" spans="10:10" x14ac:dyDescent="0.35">
      <c r="J1579" s="830"/>
    </row>
    <row r="1580" spans="10:10" x14ac:dyDescent="0.35">
      <c r="J1580" s="830"/>
    </row>
    <row r="1581" spans="10:10" x14ac:dyDescent="0.35">
      <c r="J1581" s="830"/>
    </row>
    <row r="1582" spans="10:10" x14ac:dyDescent="0.35">
      <c r="J1582" s="830"/>
    </row>
    <row r="1583" spans="10:10" x14ac:dyDescent="0.35">
      <c r="J1583" s="830"/>
    </row>
    <row r="1584" spans="10:10" x14ac:dyDescent="0.35">
      <c r="J1584" s="830"/>
    </row>
    <row r="1585" spans="10:10" x14ac:dyDescent="0.35">
      <c r="J1585" s="830"/>
    </row>
    <row r="1586" spans="10:10" x14ac:dyDescent="0.35">
      <c r="J1586" s="830"/>
    </row>
    <row r="1587" spans="10:10" x14ac:dyDescent="0.35">
      <c r="J1587" s="830"/>
    </row>
    <row r="1588" spans="10:10" x14ac:dyDescent="0.35">
      <c r="J1588" s="830"/>
    </row>
    <row r="1589" spans="10:10" x14ac:dyDescent="0.35">
      <c r="J1589" s="830"/>
    </row>
    <row r="1590" spans="10:10" x14ac:dyDescent="0.35">
      <c r="J1590" s="830"/>
    </row>
    <row r="1591" spans="10:10" x14ac:dyDescent="0.35">
      <c r="J1591" s="830"/>
    </row>
    <row r="1592" spans="10:10" x14ac:dyDescent="0.35">
      <c r="J1592" s="830"/>
    </row>
    <row r="1593" spans="10:10" x14ac:dyDescent="0.35">
      <c r="J1593" s="830"/>
    </row>
    <row r="1594" spans="10:10" x14ac:dyDescent="0.35">
      <c r="J1594" s="830"/>
    </row>
    <row r="1595" spans="10:10" x14ac:dyDescent="0.35">
      <c r="J1595" s="830"/>
    </row>
    <row r="1596" spans="10:10" x14ac:dyDescent="0.35">
      <c r="J1596" s="830"/>
    </row>
    <row r="1597" spans="10:10" x14ac:dyDescent="0.35">
      <c r="J1597" s="830"/>
    </row>
    <row r="1598" spans="10:10" x14ac:dyDescent="0.35">
      <c r="J1598" s="830"/>
    </row>
    <row r="1599" spans="10:10" x14ac:dyDescent="0.35">
      <c r="J1599" s="830"/>
    </row>
    <row r="1600" spans="10:10" x14ac:dyDescent="0.35">
      <c r="J1600" s="830"/>
    </row>
    <row r="1601" spans="10:10" x14ac:dyDescent="0.35">
      <c r="J1601" s="830"/>
    </row>
    <row r="1602" spans="10:10" x14ac:dyDescent="0.35">
      <c r="J1602" s="830"/>
    </row>
    <row r="1603" spans="10:10" x14ac:dyDescent="0.35">
      <c r="J1603" s="830"/>
    </row>
    <row r="1604" spans="10:10" x14ac:dyDescent="0.35">
      <c r="J1604" s="830"/>
    </row>
    <row r="1605" spans="10:10" x14ac:dyDescent="0.35">
      <c r="J1605" s="830"/>
    </row>
    <row r="1606" spans="10:10" x14ac:dyDescent="0.35">
      <c r="J1606" s="830"/>
    </row>
    <row r="1607" spans="10:10" x14ac:dyDescent="0.35">
      <c r="J1607" s="830"/>
    </row>
    <row r="1608" spans="10:10" x14ac:dyDescent="0.35">
      <c r="J1608" s="830"/>
    </row>
    <row r="1609" spans="10:10" x14ac:dyDescent="0.35">
      <c r="J1609" s="830"/>
    </row>
    <row r="1610" spans="10:10" x14ac:dyDescent="0.35">
      <c r="J1610" s="830"/>
    </row>
    <row r="1611" spans="10:10" x14ac:dyDescent="0.35">
      <c r="J1611" s="830"/>
    </row>
    <row r="1612" spans="10:10" x14ac:dyDescent="0.35">
      <c r="J1612" s="830"/>
    </row>
    <row r="1613" spans="10:10" x14ac:dyDescent="0.35">
      <c r="J1613" s="830"/>
    </row>
    <row r="1614" spans="10:10" x14ac:dyDescent="0.35">
      <c r="J1614" s="830"/>
    </row>
    <row r="1615" spans="10:10" x14ac:dyDescent="0.35">
      <c r="J1615" s="830"/>
    </row>
    <row r="1616" spans="10:10" x14ac:dyDescent="0.35">
      <c r="J1616" s="830"/>
    </row>
    <row r="1617" spans="10:10" x14ac:dyDescent="0.35">
      <c r="J1617" s="830"/>
    </row>
    <row r="1618" spans="10:10" x14ac:dyDescent="0.35">
      <c r="J1618" s="830"/>
    </row>
    <row r="1619" spans="10:10" x14ac:dyDescent="0.35">
      <c r="J1619" s="830"/>
    </row>
    <row r="1620" spans="10:10" x14ac:dyDescent="0.35">
      <c r="J1620" s="830"/>
    </row>
    <row r="1621" spans="10:10" x14ac:dyDescent="0.35">
      <c r="J1621" s="830"/>
    </row>
    <row r="1622" spans="10:10" x14ac:dyDescent="0.35">
      <c r="J1622" s="830"/>
    </row>
    <row r="1623" spans="10:10" x14ac:dyDescent="0.35">
      <c r="J1623" s="830"/>
    </row>
    <row r="1624" spans="10:10" x14ac:dyDescent="0.35">
      <c r="J1624" s="830"/>
    </row>
    <row r="1625" spans="10:10" x14ac:dyDescent="0.35">
      <c r="J1625" s="830"/>
    </row>
    <row r="1626" spans="10:10" x14ac:dyDescent="0.35">
      <c r="J1626" s="830"/>
    </row>
    <row r="1627" spans="10:10" x14ac:dyDescent="0.35">
      <c r="J1627" s="830"/>
    </row>
    <row r="1628" spans="10:10" x14ac:dyDescent="0.35">
      <c r="J1628" s="830"/>
    </row>
    <row r="1629" spans="10:10" x14ac:dyDescent="0.35">
      <c r="J1629" s="830"/>
    </row>
    <row r="1630" spans="10:10" x14ac:dyDescent="0.35">
      <c r="J1630" s="830"/>
    </row>
    <row r="1631" spans="10:10" x14ac:dyDescent="0.35">
      <c r="J1631" s="830"/>
    </row>
    <row r="1632" spans="10:10" x14ac:dyDescent="0.35">
      <c r="J1632" s="830"/>
    </row>
    <row r="1633" spans="10:10" x14ac:dyDescent="0.35">
      <c r="J1633" s="830"/>
    </row>
    <row r="1634" spans="10:10" x14ac:dyDescent="0.35">
      <c r="J1634" s="830"/>
    </row>
    <row r="1635" spans="10:10" x14ac:dyDescent="0.35">
      <c r="J1635" s="830"/>
    </row>
    <row r="1636" spans="10:10" x14ac:dyDescent="0.35">
      <c r="J1636" s="830"/>
    </row>
    <row r="1637" spans="10:10" x14ac:dyDescent="0.35">
      <c r="J1637" s="830"/>
    </row>
    <row r="1638" spans="10:10" x14ac:dyDescent="0.35">
      <c r="J1638" s="830"/>
    </row>
    <row r="1639" spans="10:10" x14ac:dyDescent="0.35">
      <c r="J1639" s="830"/>
    </row>
    <row r="1640" spans="10:10" x14ac:dyDescent="0.35">
      <c r="J1640" s="830"/>
    </row>
    <row r="1641" spans="10:10" x14ac:dyDescent="0.35">
      <c r="J1641" s="830"/>
    </row>
    <row r="1642" spans="10:10" x14ac:dyDescent="0.35">
      <c r="J1642" s="830"/>
    </row>
    <row r="1643" spans="10:10" x14ac:dyDescent="0.35">
      <c r="J1643" s="830"/>
    </row>
    <row r="1644" spans="10:10" x14ac:dyDescent="0.35">
      <c r="J1644" s="830"/>
    </row>
    <row r="1645" spans="10:10" x14ac:dyDescent="0.35">
      <c r="J1645" s="830"/>
    </row>
    <row r="1646" spans="10:10" x14ac:dyDescent="0.35">
      <c r="J1646" s="830"/>
    </row>
    <row r="1647" spans="10:10" x14ac:dyDescent="0.35">
      <c r="J1647" s="830"/>
    </row>
    <row r="1648" spans="10:10" x14ac:dyDescent="0.35">
      <c r="J1648" s="830"/>
    </row>
    <row r="1649" spans="10:10" x14ac:dyDescent="0.35">
      <c r="J1649" s="830"/>
    </row>
    <row r="1650" spans="10:10" x14ac:dyDescent="0.35">
      <c r="J1650" s="830"/>
    </row>
    <row r="1651" spans="10:10" x14ac:dyDescent="0.35">
      <c r="J1651" s="830"/>
    </row>
    <row r="1652" spans="10:10" x14ac:dyDescent="0.35">
      <c r="J1652" s="830"/>
    </row>
    <row r="1653" spans="10:10" x14ac:dyDescent="0.35">
      <c r="J1653" s="830"/>
    </row>
    <row r="1654" spans="10:10" x14ac:dyDescent="0.35">
      <c r="J1654" s="830"/>
    </row>
    <row r="1655" spans="10:10" x14ac:dyDescent="0.35">
      <c r="J1655" s="830"/>
    </row>
    <row r="1656" spans="10:10" x14ac:dyDescent="0.35">
      <c r="J1656" s="830"/>
    </row>
    <row r="1657" spans="10:10" x14ac:dyDescent="0.35">
      <c r="J1657" s="830"/>
    </row>
    <row r="1658" spans="10:10" x14ac:dyDescent="0.35">
      <c r="J1658" s="830"/>
    </row>
    <row r="1659" spans="10:10" x14ac:dyDescent="0.35">
      <c r="J1659" s="830"/>
    </row>
    <row r="1660" spans="10:10" x14ac:dyDescent="0.35">
      <c r="J1660" s="830"/>
    </row>
    <row r="1661" spans="10:10" x14ac:dyDescent="0.35">
      <c r="J1661" s="830"/>
    </row>
    <row r="1662" spans="10:10" x14ac:dyDescent="0.35">
      <c r="J1662" s="830"/>
    </row>
    <row r="1663" spans="10:10" x14ac:dyDescent="0.35">
      <c r="J1663" s="830"/>
    </row>
    <row r="1664" spans="10:10" x14ac:dyDescent="0.35">
      <c r="J1664" s="830"/>
    </row>
    <row r="1665" spans="10:10" x14ac:dyDescent="0.35">
      <c r="J1665" s="830"/>
    </row>
    <row r="1666" spans="10:10" x14ac:dyDescent="0.35">
      <c r="J1666" s="830"/>
    </row>
    <row r="1667" spans="10:10" x14ac:dyDescent="0.35">
      <c r="J1667" s="830"/>
    </row>
    <row r="1668" spans="10:10" x14ac:dyDescent="0.35">
      <c r="J1668" s="830"/>
    </row>
    <row r="1669" spans="10:10" x14ac:dyDescent="0.35">
      <c r="J1669" s="830"/>
    </row>
    <row r="1670" spans="10:10" x14ac:dyDescent="0.35">
      <c r="J1670" s="830"/>
    </row>
    <row r="1671" spans="10:10" x14ac:dyDescent="0.35">
      <c r="J1671" s="830"/>
    </row>
    <row r="1672" spans="10:10" x14ac:dyDescent="0.35">
      <c r="J1672" s="830"/>
    </row>
    <row r="1673" spans="10:10" x14ac:dyDescent="0.35">
      <c r="J1673" s="830"/>
    </row>
    <row r="1674" spans="10:10" x14ac:dyDescent="0.35">
      <c r="J1674" s="830"/>
    </row>
    <row r="1675" spans="10:10" x14ac:dyDescent="0.35">
      <c r="J1675" s="830"/>
    </row>
    <row r="1676" spans="10:10" x14ac:dyDescent="0.35">
      <c r="J1676" s="830"/>
    </row>
    <row r="1677" spans="10:10" x14ac:dyDescent="0.35">
      <c r="J1677" s="830"/>
    </row>
    <row r="1678" spans="10:10" x14ac:dyDescent="0.35">
      <c r="J1678" s="830"/>
    </row>
    <row r="1679" spans="10:10" x14ac:dyDescent="0.35">
      <c r="J1679" s="830"/>
    </row>
    <row r="1680" spans="10:10" x14ac:dyDescent="0.35">
      <c r="J1680" s="830"/>
    </row>
    <row r="1681" spans="10:10" x14ac:dyDescent="0.35">
      <c r="J1681" s="830"/>
    </row>
    <row r="1682" spans="10:10" x14ac:dyDescent="0.35">
      <c r="J1682" s="830"/>
    </row>
    <row r="1683" spans="10:10" x14ac:dyDescent="0.35">
      <c r="J1683" s="830"/>
    </row>
    <row r="1684" spans="10:10" x14ac:dyDescent="0.35">
      <c r="J1684" s="830"/>
    </row>
    <row r="1685" spans="10:10" x14ac:dyDescent="0.35">
      <c r="J1685" s="830"/>
    </row>
    <row r="1686" spans="10:10" x14ac:dyDescent="0.35">
      <c r="J1686" s="830"/>
    </row>
    <row r="1687" spans="10:10" x14ac:dyDescent="0.35">
      <c r="J1687" s="830"/>
    </row>
    <row r="1688" spans="10:10" x14ac:dyDescent="0.35">
      <c r="J1688" s="830"/>
    </row>
    <row r="1689" spans="10:10" x14ac:dyDescent="0.35">
      <c r="J1689" s="830"/>
    </row>
    <row r="1690" spans="10:10" x14ac:dyDescent="0.35">
      <c r="J1690" s="830"/>
    </row>
    <row r="1691" spans="10:10" x14ac:dyDescent="0.35">
      <c r="J1691" s="830"/>
    </row>
    <row r="1692" spans="10:10" x14ac:dyDescent="0.35">
      <c r="J1692" s="830"/>
    </row>
    <row r="1693" spans="10:10" x14ac:dyDescent="0.35">
      <c r="J1693" s="830"/>
    </row>
    <row r="1694" spans="10:10" x14ac:dyDescent="0.35">
      <c r="J1694" s="830"/>
    </row>
    <row r="1695" spans="10:10" x14ac:dyDescent="0.35">
      <c r="J1695" s="830"/>
    </row>
    <row r="1696" spans="10:10" x14ac:dyDescent="0.35">
      <c r="J1696" s="830"/>
    </row>
    <row r="1697" spans="10:10" x14ac:dyDescent="0.35">
      <c r="J1697" s="830"/>
    </row>
    <row r="1698" spans="10:10" x14ac:dyDescent="0.35">
      <c r="J1698" s="830"/>
    </row>
    <row r="1699" spans="10:10" x14ac:dyDescent="0.35">
      <c r="J1699" s="830"/>
    </row>
    <row r="1700" spans="10:10" x14ac:dyDescent="0.35">
      <c r="J1700" s="830"/>
    </row>
    <row r="1701" spans="10:10" x14ac:dyDescent="0.35">
      <c r="J1701" s="830"/>
    </row>
    <row r="1702" spans="10:10" x14ac:dyDescent="0.35">
      <c r="J1702" s="830"/>
    </row>
    <row r="1703" spans="10:10" x14ac:dyDescent="0.35">
      <c r="J1703" s="830"/>
    </row>
    <row r="1704" spans="10:10" x14ac:dyDescent="0.35">
      <c r="J1704" s="830"/>
    </row>
    <row r="1705" spans="10:10" x14ac:dyDescent="0.35">
      <c r="J1705" s="830"/>
    </row>
    <row r="1706" spans="10:10" x14ac:dyDescent="0.35">
      <c r="J1706" s="830"/>
    </row>
    <row r="1707" spans="10:10" x14ac:dyDescent="0.35">
      <c r="J1707" s="830"/>
    </row>
    <row r="1708" spans="10:10" x14ac:dyDescent="0.35">
      <c r="J1708" s="830"/>
    </row>
    <row r="1709" spans="10:10" x14ac:dyDescent="0.35">
      <c r="J1709" s="830"/>
    </row>
    <row r="1710" spans="10:10" x14ac:dyDescent="0.35">
      <c r="J1710" s="830"/>
    </row>
    <row r="1711" spans="10:10" x14ac:dyDescent="0.35">
      <c r="J1711" s="830"/>
    </row>
    <row r="1712" spans="10:10" x14ac:dyDescent="0.35">
      <c r="J1712" s="830"/>
    </row>
    <row r="1713" spans="10:10" x14ac:dyDescent="0.35">
      <c r="J1713" s="830"/>
    </row>
    <row r="1714" spans="10:10" x14ac:dyDescent="0.35">
      <c r="J1714" s="830"/>
    </row>
    <row r="1715" spans="10:10" x14ac:dyDescent="0.35">
      <c r="J1715" s="830"/>
    </row>
    <row r="1716" spans="10:10" x14ac:dyDescent="0.35">
      <c r="J1716" s="830"/>
    </row>
    <row r="1717" spans="10:10" x14ac:dyDescent="0.35">
      <c r="J1717" s="830"/>
    </row>
    <row r="1718" spans="10:10" x14ac:dyDescent="0.35">
      <c r="J1718" s="830"/>
    </row>
    <row r="1719" spans="10:10" x14ac:dyDescent="0.35">
      <c r="J1719" s="830"/>
    </row>
    <row r="1720" spans="10:10" x14ac:dyDescent="0.35">
      <c r="J1720" s="830"/>
    </row>
    <row r="1721" spans="10:10" x14ac:dyDescent="0.35">
      <c r="J1721" s="830"/>
    </row>
    <row r="1722" spans="10:10" x14ac:dyDescent="0.35">
      <c r="J1722" s="830"/>
    </row>
    <row r="1723" spans="10:10" x14ac:dyDescent="0.35">
      <c r="J1723" s="830"/>
    </row>
    <row r="1724" spans="10:10" x14ac:dyDescent="0.35">
      <c r="J1724" s="830"/>
    </row>
    <row r="1725" spans="10:10" x14ac:dyDescent="0.35">
      <c r="J1725" s="830"/>
    </row>
    <row r="1726" spans="10:10" x14ac:dyDescent="0.35">
      <c r="J1726" s="830"/>
    </row>
    <row r="1727" spans="10:10" x14ac:dyDescent="0.35">
      <c r="J1727" s="830"/>
    </row>
    <row r="1728" spans="10:10" x14ac:dyDescent="0.35">
      <c r="J1728" s="830"/>
    </row>
    <row r="1729" spans="10:10" x14ac:dyDescent="0.35">
      <c r="J1729" s="830"/>
    </row>
    <row r="1730" spans="10:10" x14ac:dyDescent="0.35">
      <c r="J1730" s="830"/>
    </row>
    <row r="1731" spans="10:10" x14ac:dyDescent="0.35">
      <c r="J1731" s="830"/>
    </row>
    <row r="1732" spans="10:10" x14ac:dyDescent="0.35">
      <c r="J1732" s="830"/>
    </row>
    <row r="1733" spans="10:10" x14ac:dyDescent="0.35">
      <c r="J1733" s="830"/>
    </row>
    <row r="1734" spans="10:10" x14ac:dyDescent="0.35">
      <c r="J1734" s="830"/>
    </row>
    <row r="1735" spans="10:10" x14ac:dyDescent="0.35">
      <c r="J1735" s="830"/>
    </row>
    <row r="1736" spans="10:10" x14ac:dyDescent="0.35">
      <c r="J1736" s="830"/>
    </row>
    <row r="1737" spans="10:10" x14ac:dyDescent="0.35">
      <c r="J1737" s="830"/>
    </row>
    <row r="1738" spans="10:10" x14ac:dyDescent="0.35">
      <c r="J1738" s="830"/>
    </row>
    <row r="1739" spans="10:10" x14ac:dyDescent="0.35">
      <c r="J1739" s="830"/>
    </row>
    <row r="1740" spans="10:10" x14ac:dyDescent="0.35">
      <c r="J1740" s="830"/>
    </row>
    <row r="1741" spans="10:10" x14ac:dyDescent="0.35">
      <c r="J1741" s="830"/>
    </row>
    <row r="1742" spans="10:10" x14ac:dyDescent="0.35">
      <c r="J1742" s="830"/>
    </row>
    <row r="1743" spans="10:10" x14ac:dyDescent="0.35">
      <c r="J1743" s="830"/>
    </row>
    <row r="1744" spans="10:10" x14ac:dyDescent="0.35">
      <c r="J1744" s="830"/>
    </row>
    <row r="1745" spans="10:10" x14ac:dyDescent="0.35">
      <c r="J1745" s="830"/>
    </row>
    <row r="1746" spans="10:10" x14ac:dyDescent="0.35">
      <c r="J1746" s="830"/>
    </row>
    <row r="1747" spans="10:10" x14ac:dyDescent="0.35">
      <c r="J1747" s="830"/>
    </row>
    <row r="1748" spans="10:10" x14ac:dyDescent="0.35">
      <c r="J1748" s="830"/>
    </row>
    <row r="1749" spans="10:10" x14ac:dyDescent="0.35">
      <c r="J1749" s="830"/>
    </row>
    <row r="1750" spans="10:10" x14ac:dyDescent="0.35">
      <c r="J1750" s="830"/>
    </row>
    <row r="1751" spans="10:10" x14ac:dyDescent="0.35">
      <c r="J1751" s="830"/>
    </row>
    <row r="1752" spans="10:10" x14ac:dyDescent="0.35">
      <c r="J1752" s="830"/>
    </row>
    <row r="1753" spans="10:10" x14ac:dyDescent="0.35">
      <c r="J1753" s="830"/>
    </row>
    <row r="1754" spans="10:10" x14ac:dyDescent="0.35">
      <c r="J1754" s="830"/>
    </row>
    <row r="1755" spans="10:10" x14ac:dyDescent="0.35">
      <c r="J1755" s="830"/>
    </row>
    <row r="1756" spans="10:10" x14ac:dyDescent="0.35">
      <c r="J1756" s="830"/>
    </row>
    <row r="1757" spans="10:10" x14ac:dyDescent="0.35">
      <c r="J1757" s="830"/>
    </row>
    <row r="1758" spans="10:10" x14ac:dyDescent="0.35">
      <c r="J1758" s="830"/>
    </row>
    <row r="1759" spans="10:10" x14ac:dyDescent="0.35">
      <c r="J1759" s="830"/>
    </row>
    <row r="1760" spans="10:10" x14ac:dyDescent="0.35">
      <c r="J1760" s="830"/>
    </row>
    <row r="1761" spans="10:10" x14ac:dyDescent="0.35">
      <c r="J1761" s="830"/>
    </row>
    <row r="1762" spans="10:10" x14ac:dyDescent="0.35">
      <c r="J1762" s="830"/>
    </row>
    <row r="1763" spans="10:10" x14ac:dyDescent="0.35">
      <c r="J1763" s="830"/>
    </row>
    <row r="1764" spans="10:10" x14ac:dyDescent="0.35">
      <c r="J1764" s="830"/>
    </row>
    <row r="1765" spans="10:10" x14ac:dyDescent="0.35">
      <c r="J1765" s="830"/>
    </row>
    <row r="1766" spans="10:10" x14ac:dyDescent="0.35">
      <c r="J1766" s="830"/>
    </row>
    <row r="1767" spans="10:10" x14ac:dyDescent="0.35">
      <c r="J1767" s="830"/>
    </row>
    <row r="1768" spans="10:10" x14ac:dyDescent="0.35">
      <c r="J1768" s="830"/>
    </row>
    <row r="1769" spans="10:10" x14ac:dyDescent="0.35">
      <c r="J1769" s="830"/>
    </row>
    <row r="1770" spans="10:10" x14ac:dyDescent="0.35">
      <c r="J1770" s="830"/>
    </row>
    <row r="1771" spans="10:10" x14ac:dyDescent="0.35">
      <c r="J1771" s="830"/>
    </row>
    <row r="1772" spans="10:10" x14ac:dyDescent="0.35">
      <c r="J1772" s="830"/>
    </row>
    <row r="1773" spans="10:10" x14ac:dyDescent="0.35">
      <c r="J1773" s="830"/>
    </row>
    <row r="1774" spans="10:10" x14ac:dyDescent="0.35">
      <c r="J1774" s="830"/>
    </row>
    <row r="1775" spans="10:10" x14ac:dyDescent="0.35">
      <c r="J1775" s="830"/>
    </row>
    <row r="1776" spans="10:10" x14ac:dyDescent="0.35">
      <c r="J1776" s="830"/>
    </row>
    <row r="1777" spans="10:10" x14ac:dyDescent="0.35">
      <c r="J1777" s="830"/>
    </row>
    <row r="1778" spans="10:10" x14ac:dyDescent="0.35">
      <c r="J1778" s="830"/>
    </row>
    <row r="1779" spans="10:10" x14ac:dyDescent="0.35">
      <c r="J1779" s="830"/>
    </row>
    <row r="1780" spans="10:10" x14ac:dyDescent="0.35">
      <c r="J1780" s="830"/>
    </row>
    <row r="1781" spans="10:10" x14ac:dyDescent="0.35">
      <c r="J1781" s="830"/>
    </row>
    <row r="1782" spans="10:10" x14ac:dyDescent="0.35">
      <c r="J1782" s="830"/>
    </row>
    <row r="1783" spans="10:10" x14ac:dyDescent="0.35">
      <c r="J1783" s="830"/>
    </row>
    <row r="1784" spans="10:10" x14ac:dyDescent="0.35">
      <c r="J1784" s="830"/>
    </row>
    <row r="1785" spans="10:10" x14ac:dyDescent="0.35">
      <c r="J1785" s="830"/>
    </row>
    <row r="1786" spans="10:10" x14ac:dyDescent="0.35">
      <c r="J1786" s="830"/>
    </row>
    <row r="1787" spans="10:10" x14ac:dyDescent="0.35">
      <c r="J1787" s="830"/>
    </row>
    <row r="1788" spans="10:10" x14ac:dyDescent="0.35">
      <c r="J1788" s="830"/>
    </row>
    <row r="1789" spans="10:10" x14ac:dyDescent="0.35">
      <c r="J1789" s="830"/>
    </row>
    <row r="1790" spans="10:10" x14ac:dyDescent="0.35">
      <c r="J1790" s="830"/>
    </row>
    <row r="1791" spans="10:10" x14ac:dyDescent="0.35">
      <c r="J1791" s="830"/>
    </row>
    <row r="1792" spans="10:10" x14ac:dyDescent="0.35">
      <c r="J1792" s="830"/>
    </row>
    <row r="1793" spans="10:10" x14ac:dyDescent="0.35">
      <c r="J1793" s="830"/>
    </row>
    <row r="1794" spans="10:10" x14ac:dyDescent="0.35">
      <c r="J1794" s="830"/>
    </row>
    <row r="1795" spans="10:10" x14ac:dyDescent="0.35">
      <c r="J1795" s="830"/>
    </row>
    <row r="1796" spans="10:10" x14ac:dyDescent="0.35">
      <c r="J1796" s="830"/>
    </row>
    <row r="1797" spans="10:10" x14ac:dyDescent="0.35">
      <c r="J1797" s="830"/>
    </row>
    <row r="1798" spans="10:10" x14ac:dyDescent="0.35">
      <c r="J1798" s="830"/>
    </row>
    <row r="1799" spans="10:10" x14ac:dyDescent="0.35">
      <c r="J1799" s="830"/>
    </row>
    <row r="1800" spans="10:10" x14ac:dyDescent="0.35">
      <c r="J1800" s="830"/>
    </row>
    <row r="1801" spans="10:10" x14ac:dyDescent="0.35">
      <c r="J1801" s="830"/>
    </row>
    <row r="1802" spans="10:10" x14ac:dyDescent="0.35">
      <c r="J1802" s="830"/>
    </row>
    <row r="1803" spans="10:10" x14ac:dyDescent="0.35">
      <c r="J1803" s="830"/>
    </row>
    <row r="1804" spans="10:10" x14ac:dyDescent="0.35">
      <c r="J1804" s="830"/>
    </row>
    <row r="1805" spans="10:10" x14ac:dyDescent="0.35">
      <c r="J1805" s="830"/>
    </row>
    <row r="1806" spans="10:10" x14ac:dyDescent="0.35">
      <c r="J1806" s="830"/>
    </row>
    <row r="1807" spans="10:10" x14ac:dyDescent="0.35">
      <c r="J1807" s="830"/>
    </row>
    <row r="1808" spans="10:10" x14ac:dyDescent="0.35">
      <c r="J1808" s="830"/>
    </row>
    <row r="1809" spans="10:10" x14ac:dyDescent="0.35">
      <c r="J1809" s="830"/>
    </row>
    <row r="1810" spans="10:10" x14ac:dyDescent="0.35">
      <c r="J1810" s="830"/>
    </row>
    <row r="1811" spans="10:10" x14ac:dyDescent="0.35">
      <c r="J1811" s="830"/>
    </row>
    <row r="1812" spans="10:10" x14ac:dyDescent="0.35">
      <c r="J1812" s="830"/>
    </row>
    <row r="1813" spans="10:10" x14ac:dyDescent="0.35">
      <c r="J1813" s="830"/>
    </row>
    <row r="1814" spans="10:10" x14ac:dyDescent="0.35">
      <c r="J1814" s="830"/>
    </row>
    <row r="1815" spans="10:10" x14ac:dyDescent="0.35">
      <c r="J1815" s="830"/>
    </row>
    <row r="1816" spans="10:10" x14ac:dyDescent="0.35">
      <c r="J1816" s="830"/>
    </row>
    <row r="1817" spans="10:10" x14ac:dyDescent="0.35">
      <c r="J1817" s="830"/>
    </row>
    <row r="1818" spans="10:10" x14ac:dyDescent="0.35">
      <c r="J1818" s="830"/>
    </row>
    <row r="1819" spans="10:10" x14ac:dyDescent="0.35">
      <c r="J1819" s="830"/>
    </row>
    <row r="1820" spans="10:10" x14ac:dyDescent="0.35">
      <c r="J1820" s="830"/>
    </row>
    <row r="1821" spans="10:10" x14ac:dyDescent="0.35">
      <c r="J1821" s="830"/>
    </row>
    <row r="1822" spans="10:10" x14ac:dyDescent="0.35">
      <c r="J1822" s="830"/>
    </row>
    <row r="1823" spans="10:10" x14ac:dyDescent="0.35">
      <c r="J1823" s="830"/>
    </row>
    <row r="1824" spans="10:10" x14ac:dyDescent="0.35">
      <c r="J1824" s="830"/>
    </row>
    <row r="1825" spans="10:10" x14ac:dyDescent="0.35">
      <c r="J1825" s="830"/>
    </row>
    <row r="1826" spans="10:10" x14ac:dyDescent="0.35">
      <c r="J1826" s="830"/>
    </row>
    <row r="1827" spans="10:10" x14ac:dyDescent="0.35">
      <c r="J1827" s="830"/>
    </row>
    <row r="1828" spans="10:10" x14ac:dyDescent="0.35">
      <c r="J1828" s="830"/>
    </row>
    <row r="1829" spans="10:10" x14ac:dyDescent="0.35">
      <c r="J1829" s="830"/>
    </row>
    <row r="1830" spans="10:10" x14ac:dyDescent="0.35">
      <c r="J1830" s="830"/>
    </row>
    <row r="1831" spans="10:10" x14ac:dyDescent="0.35">
      <c r="J1831" s="830"/>
    </row>
    <row r="1832" spans="10:10" x14ac:dyDescent="0.35">
      <c r="J1832" s="830"/>
    </row>
    <row r="1833" spans="10:10" x14ac:dyDescent="0.35">
      <c r="J1833" s="830"/>
    </row>
    <row r="1834" spans="10:10" x14ac:dyDescent="0.35">
      <c r="J1834" s="830"/>
    </row>
    <row r="1835" spans="10:10" x14ac:dyDescent="0.35">
      <c r="J1835" s="830"/>
    </row>
    <row r="1836" spans="10:10" x14ac:dyDescent="0.35">
      <c r="J1836" s="830"/>
    </row>
    <row r="1837" spans="10:10" x14ac:dyDescent="0.35">
      <c r="J1837" s="830"/>
    </row>
    <row r="1838" spans="10:10" x14ac:dyDescent="0.35">
      <c r="J1838" s="830"/>
    </row>
    <row r="1839" spans="10:10" x14ac:dyDescent="0.35">
      <c r="J1839" s="830"/>
    </row>
    <row r="1840" spans="10:10" x14ac:dyDescent="0.35">
      <c r="J1840" s="830"/>
    </row>
    <row r="1841" spans="10:10" x14ac:dyDescent="0.35">
      <c r="J1841" s="830"/>
    </row>
    <row r="1842" spans="10:10" x14ac:dyDescent="0.35">
      <c r="J1842" s="830"/>
    </row>
    <row r="1843" spans="10:10" x14ac:dyDescent="0.35">
      <c r="J1843" s="830"/>
    </row>
    <row r="1844" spans="10:10" x14ac:dyDescent="0.35">
      <c r="J1844" s="830"/>
    </row>
    <row r="1845" spans="10:10" x14ac:dyDescent="0.35">
      <c r="J1845" s="830"/>
    </row>
    <row r="1846" spans="10:10" x14ac:dyDescent="0.35">
      <c r="J1846" s="830"/>
    </row>
    <row r="1847" spans="10:10" x14ac:dyDescent="0.35">
      <c r="J1847" s="830"/>
    </row>
    <row r="1848" spans="10:10" x14ac:dyDescent="0.35">
      <c r="J1848" s="830"/>
    </row>
    <row r="1849" spans="10:10" x14ac:dyDescent="0.35">
      <c r="J1849" s="830"/>
    </row>
    <row r="1850" spans="10:10" x14ac:dyDescent="0.35">
      <c r="J1850" s="830"/>
    </row>
    <row r="1851" spans="10:10" x14ac:dyDescent="0.35">
      <c r="J1851" s="830"/>
    </row>
    <row r="1852" spans="10:10" x14ac:dyDescent="0.35">
      <c r="J1852" s="830"/>
    </row>
    <row r="1853" spans="10:10" x14ac:dyDescent="0.35">
      <c r="J1853" s="830"/>
    </row>
    <row r="1854" spans="10:10" x14ac:dyDescent="0.35">
      <c r="J1854" s="830"/>
    </row>
    <row r="1855" spans="10:10" x14ac:dyDescent="0.35">
      <c r="J1855" s="830"/>
    </row>
    <row r="1856" spans="10:10" x14ac:dyDescent="0.35">
      <c r="J1856" s="830"/>
    </row>
    <row r="1857" spans="10:10" x14ac:dyDescent="0.35">
      <c r="J1857" s="830"/>
    </row>
    <row r="1858" spans="10:10" x14ac:dyDescent="0.35">
      <c r="J1858" s="830"/>
    </row>
    <row r="1859" spans="10:10" x14ac:dyDescent="0.35">
      <c r="J1859" s="830"/>
    </row>
    <row r="1860" spans="10:10" x14ac:dyDescent="0.35">
      <c r="J1860" s="830"/>
    </row>
    <row r="1861" spans="10:10" x14ac:dyDescent="0.35">
      <c r="J1861" s="830"/>
    </row>
    <row r="1862" spans="10:10" x14ac:dyDescent="0.35">
      <c r="J1862" s="830"/>
    </row>
    <row r="1863" spans="10:10" x14ac:dyDescent="0.35">
      <c r="J1863" s="830"/>
    </row>
    <row r="1864" spans="10:10" x14ac:dyDescent="0.35">
      <c r="J1864" s="830"/>
    </row>
    <row r="1865" spans="10:10" x14ac:dyDescent="0.35">
      <c r="J1865" s="830"/>
    </row>
    <row r="1866" spans="10:10" x14ac:dyDescent="0.35">
      <c r="J1866" s="830"/>
    </row>
    <row r="1867" spans="10:10" x14ac:dyDescent="0.35">
      <c r="J1867" s="830"/>
    </row>
    <row r="1868" spans="10:10" x14ac:dyDescent="0.35">
      <c r="J1868" s="830"/>
    </row>
    <row r="1869" spans="10:10" x14ac:dyDescent="0.35">
      <c r="J1869" s="830"/>
    </row>
    <row r="1870" spans="10:10" x14ac:dyDescent="0.35">
      <c r="J1870" s="830"/>
    </row>
    <row r="1871" spans="10:10" x14ac:dyDescent="0.35">
      <c r="J1871" s="830"/>
    </row>
    <row r="1872" spans="10:10" x14ac:dyDescent="0.35">
      <c r="J1872" s="830"/>
    </row>
    <row r="1873" spans="10:10" x14ac:dyDescent="0.35">
      <c r="J1873" s="830"/>
    </row>
    <row r="1874" spans="10:10" x14ac:dyDescent="0.35">
      <c r="J1874" s="830"/>
    </row>
    <row r="1875" spans="10:10" x14ac:dyDescent="0.35">
      <c r="J1875" s="830"/>
    </row>
    <row r="1876" spans="10:10" x14ac:dyDescent="0.35">
      <c r="J1876" s="830"/>
    </row>
    <row r="1877" spans="10:10" x14ac:dyDescent="0.35">
      <c r="J1877" s="830"/>
    </row>
    <row r="1878" spans="10:10" x14ac:dyDescent="0.35">
      <c r="J1878" s="830"/>
    </row>
    <row r="1879" spans="10:10" x14ac:dyDescent="0.35">
      <c r="J1879" s="830"/>
    </row>
    <row r="1880" spans="10:10" x14ac:dyDescent="0.35">
      <c r="J1880" s="830"/>
    </row>
    <row r="1881" spans="10:10" x14ac:dyDescent="0.35">
      <c r="J1881" s="830"/>
    </row>
    <row r="1882" spans="10:10" x14ac:dyDescent="0.35">
      <c r="J1882" s="830"/>
    </row>
    <row r="1883" spans="10:10" x14ac:dyDescent="0.35">
      <c r="J1883" s="830"/>
    </row>
    <row r="1884" spans="10:10" x14ac:dyDescent="0.35">
      <c r="J1884" s="830"/>
    </row>
    <row r="1885" spans="10:10" x14ac:dyDescent="0.35">
      <c r="J1885" s="830"/>
    </row>
    <row r="1886" spans="10:10" x14ac:dyDescent="0.35">
      <c r="J1886" s="830"/>
    </row>
    <row r="1887" spans="10:10" x14ac:dyDescent="0.35">
      <c r="J1887" s="830"/>
    </row>
    <row r="1888" spans="10:10" x14ac:dyDescent="0.35">
      <c r="J1888" s="830"/>
    </row>
    <row r="1889" spans="10:10" x14ac:dyDescent="0.35">
      <c r="J1889" s="830"/>
    </row>
    <row r="1890" spans="10:10" x14ac:dyDescent="0.35">
      <c r="J1890" s="830"/>
    </row>
    <row r="1891" spans="10:10" x14ac:dyDescent="0.35">
      <c r="J1891" s="830"/>
    </row>
    <row r="1892" spans="10:10" x14ac:dyDescent="0.35">
      <c r="J1892" s="830"/>
    </row>
    <row r="1893" spans="10:10" x14ac:dyDescent="0.35">
      <c r="J1893" s="830"/>
    </row>
    <row r="1894" spans="10:10" x14ac:dyDescent="0.35">
      <c r="J1894" s="830"/>
    </row>
    <row r="1895" spans="10:10" x14ac:dyDescent="0.35">
      <c r="J1895" s="830"/>
    </row>
    <row r="1896" spans="10:10" x14ac:dyDescent="0.35">
      <c r="J1896" s="830"/>
    </row>
    <row r="1897" spans="10:10" x14ac:dyDescent="0.35">
      <c r="J1897" s="830"/>
    </row>
    <row r="1898" spans="10:10" x14ac:dyDescent="0.35">
      <c r="J1898" s="830"/>
    </row>
    <row r="1899" spans="10:10" x14ac:dyDescent="0.35">
      <c r="J1899" s="830"/>
    </row>
    <row r="1900" spans="10:10" x14ac:dyDescent="0.35">
      <c r="J1900" s="830"/>
    </row>
    <row r="1901" spans="10:10" x14ac:dyDescent="0.35">
      <c r="J1901" s="830"/>
    </row>
    <row r="1902" spans="10:10" x14ac:dyDescent="0.35">
      <c r="J1902" s="830"/>
    </row>
    <row r="1903" spans="10:10" x14ac:dyDescent="0.35">
      <c r="J1903" s="830"/>
    </row>
    <row r="1904" spans="10:10" x14ac:dyDescent="0.35">
      <c r="J1904" s="830"/>
    </row>
    <row r="1905" spans="10:10" x14ac:dyDescent="0.35">
      <c r="J1905" s="830"/>
    </row>
    <row r="1906" spans="10:10" x14ac:dyDescent="0.35">
      <c r="J1906" s="830"/>
    </row>
    <row r="1907" spans="10:10" x14ac:dyDescent="0.35">
      <c r="J1907" s="830"/>
    </row>
    <row r="1908" spans="10:10" x14ac:dyDescent="0.35">
      <c r="J1908" s="830"/>
    </row>
    <row r="1909" spans="10:10" x14ac:dyDescent="0.35">
      <c r="J1909" s="830"/>
    </row>
    <row r="1910" spans="10:10" x14ac:dyDescent="0.35">
      <c r="J1910" s="830"/>
    </row>
    <row r="1911" spans="10:10" x14ac:dyDescent="0.35">
      <c r="J1911" s="830"/>
    </row>
    <row r="1912" spans="10:10" x14ac:dyDescent="0.35">
      <c r="J1912" s="830"/>
    </row>
    <row r="1913" spans="10:10" x14ac:dyDescent="0.35">
      <c r="J1913" s="830"/>
    </row>
    <row r="1914" spans="10:10" x14ac:dyDescent="0.35">
      <c r="J1914" s="830"/>
    </row>
    <row r="1915" spans="10:10" x14ac:dyDescent="0.35">
      <c r="J1915" s="830"/>
    </row>
    <row r="1916" spans="10:10" x14ac:dyDescent="0.35">
      <c r="J1916" s="830"/>
    </row>
    <row r="1917" spans="10:10" x14ac:dyDescent="0.35">
      <c r="J1917" s="830"/>
    </row>
    <row r="1918" spans="10:10" x14ac:dyDescent="0.35">
      <c r="J1918" s="830"/>
    </row>
    <row r="1919" spans="10:10" x14ac:dyDescent="0.35">
      <c r="J1919" s="830"/>
    </row>
    <row r="1920" spans="10:10" x14ac:dyDescent="0.35">
      <c r="J1920" s="830"/>
    </row>
    <row r="1921" spans="10:10" x14ac:dyDescent="0.35">
      <c r="J1921" s="830"/>
    </row>
    <row r="1922" spans="10:10" x14ac:dyDescent="0.35">
      <c r="J1922" s="830"/>
    </row>
    <row r="1923" spans="10:10" x14ac:dyDescent="0.35">
      <c r="J1923" s="830"/>
    </row>
    <row r="1924" spans="10:10" x14ac:dyDescent="0.35">
      <c r="J1924" s="830"/>
    </row>
    <row r="1925" spans="10:10" x14ac:dyDescent="0.35">
      <c r="J1925" s="830"/>
    </row>
    <row r="1926" spans="10:10" x14ac:dyDescent="0.35">
      <c r="J1926" s="830"/>
    </row>
    <row r="1927" spans="10:10" x14ac:dyDescent="0.35">
      <c r="J1927" s="830"/>
    </row>
    <row r="1928" spans="10:10" x14ac:dyDescent="0.35">
      <c r="J1928" s="830"/>
    </row>
    <row r="1929" spans="10:10" x14ac:dyDescent="0.35">
      <c r="J1929" s="830"/>
    </row>
    <row r="1930" spans="10:10" x14ac:dyDescent="0.35">
      <c r="J1930" s="830"/>
    </row>
    <row r="1931" spans="10:10" x14ac:dyDescent="0.35">
      <c r="J1931" s="830"/>
    </row>
    <row r="1932" spans="10:10" x14ac:dyDescent="0.35">
      <c r="J1932" s="830"/>
    </row>
    <row r="1933" spans="10:10" x14ac:dyDescent="0.35">
      <c r="J1933" s="830"/>
    </row>
    <row r="1934" spans="10:10" x14ac:dyDescent="0.35">
      <c r="J1934" s="830"/>
    </row>
    <row r="1935" spans="10:10" x14ac:dyDescent="0.35">
      <c r="J1935" s="830"/>
    </row>
    <row r="1936" spans="10:10" x14ac:dyDescent="0.35">
      <c r="J1936" s="830"/>
    </row>
    <row r="1937" spans="10:10" x14ac:dyDescent="0.35">
      <c r="J1937" s="830"/>
    </row>
    <row r="1938" spans="10:10" x14ac:dyDescent="0.35">
      <c r="J1938" s="830"/>
    </row>
    <row r="1939" spans="10:10" x14ac:dyDescent="0.35">
      <c r="J1939" s="830"/>
    </row>
    <row r="1940" spans="10:10" x14ac:dyDescent="0.35">
      <c r="J1940" s="830"/>
    </row>
    <row r="1941" spans="10:10" x14ac:dyDescent="0.35">
      <c r="J1941" s="830"/>
    </row>
    <row r="1942" spans="10:10" x14ac:dyDescent="0.35">
      <c r="J1942" s="830"/>
    </row>
    <row r="1943" spans="10:10" x14ac:dyDescent="0.35">
      <c r="J1943" s="830"/>
    </row>
    <row r="1944" spans="10:10" x14ac:dyDescent="0.35">
      <c r="J1944" s="830"/>
    </row>
    <row r="1945" spans="10:10" x14ac:dyDescent="0.35">
      <c r="J1945" s="830"/>
    </row>
    <row r="1946" spans="10:10" x14ac:dyDescent="0.35">
      <c r="J1946" s="830"/>
    </row>
    <row r="1947" spans="10:10" x14ac:dyDescent="0.35">
      <c r="J1947" s="830"/>
    </row>
    <row r="1948" spans="10:10" x14ac:dyDescent="0.35">
      <c r="J1948" s="830"/>
    </row>
    <row r="1949" spans="10:10" x14ac:dyDescent="0.35">
      <c r="J1949" s="830"/>
    </row>
    <row r="1950" spans="10:10" x14ac:dyDescent="0.35">
      <c r="J1950" s="830"/>
    </row>
    <row r="1951" spans="10:10" x14ac:dyDescent="0.35">
      <c r="J1951" s="830"/>
    </row>
    <row r="1952" spans="10:10" x14ac:dyDescent="0.35">
      <c r="J1952" s="830"/>
    </row>
    <row r="1953" spans="10:10" x14ac:dyDescent="0.35">
      <c r="J1953" s="830"/>
    </row>
    <row r="1954" spans="10:10" x14ac:dyDescent="0.35">
      <c r="J1954" s="830"/>
    </row>
    <row r="1955" spans="10:10" x14ac:dyDescent="0.35">
      <c r="J1955" s="830"/>
    </row>
    <row r="1956" spans="10:10" x14ac:dyDescent="0.35">
      <c r="J1956" s="830"/>
    </row>
    <row r="1957" spans="10:10" x14ac:dyDescent="0.35">
      <c r="J1957" s="830"/>
    </row>
    <row r="1958" spans="10:10" x14ac:dyDescent="0.35">
      <c r="J1958" s="830"/>
    </row>
    <row r="1959" spans="10:10" x14ac:dyDescent="0.35">
      <c r="J1959" s="830"/>
    </row>
    <row r="1960" spans="10:10" x14ac:dyDescent="0.35">
      <c r="J1960" s="830"/>
    </row>
    <row r="1961" spans="10:10" x14ac:dyDescent="0.35">
      <c r="J1961" s="830"/>
    </row>
    <row r="1962" spans="10:10" x14ac:dyDescent="0.35">
      <c r="J1962" s="830"/>
    </row>
    <row r="1963" spans="10:10" x14ac:dyDescent="0.35">
      <c r="J1963" s="830"/>
    </row>
    <row r="1964" spans="10:10" x14ac:dyDescent="0.35">
      <c r="J1964" s="830"/>
    </row>
    <row r="1965" spans="10:10" x14ac:dyDescent="0.35">
      <c r="J1965" s="830"/>
    </row>
    <row r="1966" spans="10:10" x14ac:dyDescent="0.35">
      <c r="J1966" s="830"/>
    </row>
    <row r="1967" spans="10:10" x14ac:dyDescent="0.35">
      <c r="J1967" s="830"/>
    </row>
    <row r="1968" spans="10:10" x14ac:dyDescent="0.35">
      <c r="J1968" s="830"/>
    </row>
    <row r="1969" spans="10:10" x14ac:dyDescent="0.35">
      <c r="J1969" s="830"/>
    </row>
    <row r="1970" spans="10:10" x14ac:dyDescent="0.35">
      <c r="J1970" s="830"/>
    </row>
    <row r="1971" spans="10:10" x14ac:dyDescent="0.35">
      <c r="J1971" s="830"/>
    </row>
    <row r="1972" spans="10:10" x14ac:dyDescent="0.35">
      <c r="J1972" s="830"/>
    </row>
    <row r="1973" spans="10:10" x14ac:dyDescent="0.35">
      <c r="J1973" s="830"/>
    </row>
    <row r="1974" spans="10:10" x14ac:dyDescent="0.35">
      <c r="J1974" s="830"/>
    </row>
    <row r="1975" spans="10:10" x14ac:dyDescent="0.35">
      <c r="J1975" s="830"/>
    </row>
    <row r="1976" spans="10:10" x14ac:dyDescent="0.35">
      <c r="J1976" s="830"/>
    </row>
    <row r="1977" spans="10:10" x14ac:dyDescent="0.35">
      <c r="J1977" s="830"/>
    </row>
    <row r="1978" spans="10:10" x14ac:dyDescent="0.35">
      <c r="J1978" s="830"/>
    </row>
    <row r="1979" spans="10:10" x14ac:dyDescent="0.35">
      <c r="J1979" s="830"/>
    </row>
    <row r="1980" spans="10:10" x14ac:dyDescent="0.35">
      <c r="J1980" s="830"/>
    </row>
    <row r="1981" spans="10:10" x14ac:dyDescent="0.35">
      <c r="J1981" s="830"/>
    </row>
    <row r="1982" spans="10:10" x14ac:dyDescent="0.35">
      <c r="J1982" s="830"/>
    </row>
    <row r="1983" spans="10:10" x14ac:dyDescent="0.35">
      <c r="J1983" s="830"/>
    </row>
    <row r="1984" spans="10:10" x14ac:dyDescent="0.35">
      <c r="J1984" s="830"/>
    </row>
    <row r="1985" spans="10:10" x14ac:dyDescent="0.35">
      <c r="J1985" s="830"/>
    </row>
    <row r="1986" spans="10:10" x14ac:dyDescent="0.35">
      <c r="J1986" s="830"/>
    </row>
    <row r="1987" spans="10:10" x14ac:dyDescent="0.35">
      <c r="J1987" s="830"/>
    </row>
    <row r="1988" spans="10:10" x14ac:dyDescent="0.35">
      <c r="J1988" s="830"/>
    </row>
    <row r="1989" spans="10:10" x14ac:dyDescent="0.35">
      <c r="J1989" s="830"/>
    </row>
    <row r="1990" spans="10:10" x14ac:dyDescent="0.35">
      <c r="J1990" s="830"/>
    </row>
    <row r="1991" spans="10:10" x14ac:dyDescent="0.35">
      <c r="J1991" s="830"/>
    </row>
    <row r="1992" spans="10:10" x14ac:dyDescent="0.35">
      <c r="J1992" s="830"/>
    </row>
    <row r="1993" spans="10:10" x14ac:dyDescent="0.35">
      <c r="J1993" s="830"/>
    </row>
    <row r="1994" spans="10:10" x14ac:dyDescent="0.35">
      <c r="J1994" s="830"/>
    </row>
    <row r="1995" spans="10:10" x14ac:dyDescent="0.35">
      <c r="J1995" s="830"/>
    </row>
    <row r="1996" spans="10:10" x14ac:dyDescent="0.35">
      <c r="J1996" s="830"/>
    </row>
    <row r="1997" spans="10:10" x14ac:dyDescent="0.35">
      <c r="J1997" s="830"/>
    </row>
    <row r="1998" spans="10:10" x14ac:dyDescent="0.35">
      <c r="J1998" s="830"/>
    </row>
    <row r="1999" spans="10:10" x14ac:dyDescent="0.35">
      <c r="J1999" s="830"/>
    </row>
    <row r="2000" spans="10:10" x14ac:dyDescent="0.35">
      <c r="J2000" s="830"/>
    </row>
    <row r="2001" spans="10:10" x14ac:dyDescent="0.35">
      <c r="J2001" s="830"/>
    </row>
    <row r="2002" spans="10:10" x14ac:dyDescent="0.35">
      <c r="J2002" s="830"/>
    </row>
    <row r="2003" spans="10:10" x14ac:dyDescent="0.35">
      <c r="J2003" s="830"/>
    </row>
    <row r="2004" spans="10:10" x14ac:dyDescent="0.35">
      <c r="J2004" s="830"/>
    </row>
    <row r="2005" spans="10:10" x14ac:dyDescent="0.35">
      <c r="J2005" s="830"/>
    </row>
    <row r="2006" spans="10:10" x14ac:dyDescent="0.35">
      <c r="J2006" s="830"/>
    </row>
    <row r="2007" spans="10:10" x14ac:dyDescent="0.35">
      <c r="J2007" s="830"/>
    </row>
    <row r="2008" spans="10:10" x14ac:dyDescent="0.35">
      <c r="J2008" s="830"/>
    </row>
    <row r="2009" spans="10:10" x14ac:dyDescent="0.35">
      <c r="J2009" s="830"/>
    </row>
    <row r="2010" spans="10:10" x14ac:dyDescent="0.35">
      <c r="J2010" s="830"/>
    </row>
    <row r="2011" spans="10:10" x14ac:dyDescent="0.35">
      <c r="J2011" s="830"/>
    </row>
    <row r="2012" spans="10:10" x14ac:dyDescent="0.35">
      <c r="J2012" s="830"/>
    </row>
    <row r="2013" spans="10:10" x14ac:dyDescent="0.35">
      <c r="J2013" s="830"/>
    </row>
    <row r="2014" spans="10:10" x14ac:dyDescent="0.35">
      <c r="J2014" s="830"/>
    </row>
    <row r="2015" spans="10:10" x14ac:dyDescent="0.35">
      <c r="J2015" s="830"/>
    </row>
    <row r="2016" spans="10:10" x14ac:dyDescent="0.35">
      <c r="J2016" s="830"/>
    </row>
    <row r="2017" spans="10:10" x14ac:dyDescent="0.35">
      <c r="J2017" s="830"/>
    </row>
    <row r="2018" spans="10:10" x14ac:dyDescent="0.35">
      <c r="J2018" s="830"/>
    </row>
    <row r="2019" spans="10:10" x14ac:dyDescent="0.35">
      <c r="J2019" s="830"/>
    </row>
    <row r="2020" spans="10:10" x14ac:dyDescent="0.35">
      <c r="J2020" s="830"/>
    </row>
    <row r="2021" spans="10:10" x14ac:dyDescent="0.35">
      <c r="J2021" s="830"/>
    </row>
    <row r="2022" spans="10:10" x14ac:dyDescent="0.35">
      <c r="J2022" s="830"/>
    </row>
    <row r="2023" spans="10:10" x14ac:dyDescent="0.35">
      <c r="J2023" s="830"/>
    </row>
    <row r="2024" spans="10:10" x14ac:dyDescent="0.35">
      <c r="J2024" s="830"/>
    </row>
    <row r="2025" spans="10:10" x14ac:dyDescent="0.35">
      <c r="J2025" s="830"/>
    </row>
    <row r="2032" spans="10:10" x14ac:dyDescent="0.35">
      <c r="J2032" s="830"/>
    </row>
    <row r="2033" spans="10:10" x14ac:dyDescent="0.35">
      <c r="J2033" s="830"/>
    </row>
    <row r="2034" spans="10:10" x14ac:dyDescent="0.35">
      <c r="J2034" s="830"/>
    </row>
    <row r="2035" spans="10:10" x14ac:dyDescent="0.35">
      <c r="J2035" s="830"/>
    </row>
    <row r="2036" spans="10:10" x14ac:dyDescent="0.35">
      <c r="J2036" s="830"/>
    </row>
    <row r="2037" spans="10:10" x14ac:dyDescent="0.35">
      <c r="J2037" s="830"/>
    </row>
    <row r="2038" spans="10:10" x14ac:dyDescent="0.35">
      <c r="J2038" s="830"/>
    </row>
    <row r="2039" spans="10:10" x14ac:dyDescent="0.35">
      <c r="J2039" s="830"/>
    </row>
    <row r="2040" spans="10:10" x14ac:dyDescent="0.35">
      <c r="J2040" s="830"/>
    </row>
    <row r="2041" spans="10:10" x14ac:dyDescent="0.35">
      <c r="J2041" s="830"/>
    </row>
    <row r="2042" spans="10:10" x14ac:dyDescent="0.35">
      <c r="J2042" s="830"/>
    </row>
    <row r="2043" spans="10:10" x14ac:dyDescent="0.35">
      <c r="J2043" s="830"/>
    </row>
    <row r="2044" spans="10:10" x14ac:dyDescent="0.35">
      <c r="J2044" s="830"/>
    </row>
    <row r="2058" spans="10:10" x14ac:dyDescent="0.35">
      <c r="J2058" s="830"/>
    </row>
    <row r="2059" spans="10:10" x14ac:dyDescent="0.35">
      <c r="J2059" s="830"/>
    </row>
    <row r="2060" spans="10:10" x14ac:dyDescent="0.35">
      <c r="J2060" s="830"/>
    </row>
    <row r="2061" spans="10:10" x14ac:dyDescent="0.35">
      <c r="J2061" s="830"/>
    </row>
    <row r="2062" spans="10:10" x14ac:dyDescent="0.35">
      <c r="J2062" s="830"/>
    </row>
    <row r="2063" spans="10:10" x14ac:dyDescent="0.35">
      <c r="J2063" s="830"/>
    </row>
    <row r="2064" spans="10:10" x14ac:dyDescent="0.35">
      <c r="J2064" s="830"/>
    </row>
    <row r="2065" spans="10:10" x14ac:dyDescent="0.35">
      <c r="J2065" s="830"/>
    </row>
    <row r="2066" spans="10:10" x14ac:dyDescent="0.35">
      <c r="J2066" s="830"/>
    </row>
    <row r="2067" spans="10:10" x14ac:dyDescent="0.35">
      <c r="J2067" s="830"/>
    </row>
    <row r="2068" spans="10:10" x14ac:dyDescent="0.35">
      <c r="J2068" s="830"/>
    </row>
    <row r="2069" spans="10:10" x14ac:dyDescent="0.35">
      <c r="J2069" s="830"/>
    </row>
    <row r="2070" spans="10:10" x14ac:dyDescent="0.35">
      <c r="J2070" s="830"/>
    </row>
    <row r="2071" spans="10:10" x14ac:dyDescent="0.35">
      <c r="J2071" s="830"/>
    </row>
    <row r="2072" spans="10:10" x14ac:dyDescent="0.35">
      <c r="J2072" s="830"/>
    </row>
    <row r="2073" spans="10:10" x14ac:dyDescent="0.35">
      <c r="J2073" s="830"/>
    </row>
    <row r="2074" spans="10:10" x14ac:dyDescent="0.35">
      <c r="J2074" s="830"/>
    </row>
    <row r="2075" spans="10:10" x14ac:dyDescent="0.35">
      <c r="J2075" s="830"/>
    </row>
    <row r="2076" spans="10:10" x14ac:dyDescent="0.35">
      <c r="J2076" s="830"/>
    </row>
    <row r="2077" spans="10:10" x14ac:dyDescent="0.35">
      <c r="J2077" s="830"/>
    </row>
    <row r="2078" spans="10:10" x14ac:dyDescent="0.35">
      <c r="J2078" s="830"/>
    </row>
    <row r="2079" spans="10:10" x14ac:dyDescent="0.35">
      <c r="J2079" s="830"/>
    </row>
    <row r="2080" spans="10:10" x14ac:dyDescent="0.35">
      <c r="J2080" s="830"/>
    </row>
    <row r="2081" spans="10:10" x14ac:dyDescent="0.35">
      <c r="J2081" s="830"/>
    </row>
    <row r="2082" spans="10:10" x14ac:dyDescent="0.35">
      <c r="J2082" s="830"/>
    </row>
    <row r="2083" spans="10:10" x14ac:dyDescent="0.35">
      <c r="J2083" s="830"/>
    </row>
    <row r="2084" spans="10:10" x14ac:dyDescent="0.35">
      <c r="J2084" s="830"/>
    </row>
    <row r="2085" spans="10:10" x14ac:dyDescent="0.35">
      <c r="J2085" s="830"/>
    </row>
    <row r="2086" spans="10:10" x14ac:dyDescent="0.35">
      <c r="J2086" s="830"/>
    </row>
    <row r="2087" spans="10:10" x14ac:dyDescent="0.35">
      <c r="J2087" s="830"/>
    </row>
    <row r="2088" spans="10:10" x14ac:dyDescent="0.35">
      <c r="J2088" s="830"/>
    </row>
    <row r="2089" spans="10:10" x14ac:dyDescent="0.35">
      <c r="J2089" s="830"/>
    </row>
    <row r="2090" spans="10:10" x14ac:dyDescent="0.35">
      <c r="J2090" s="830"/>
    </row>
    <row r="2091" spans="10:10" x14ac:dyDescent="0.35">
      <c r="J2091" s="830"/>
    </row>
    <row r="2094" spans="10:10" x14ac:dyDescent="0.35">
      <c r="J2094" s="830"/>
    </row>
    <row r="2095" spans="10:10" x14ac:dyDescent="0.35">
      <c r="J2095" s="830"/>
    </row>
    <row r="2096" spans="10:10" x14ac:dyDescent="0.35">
      <c r="J2096" s="830"/>
    </row>
    <row r="2097" spans="10:10" x14ac:dyDescent="0.35">
      <c r="J2097" s="830"/>
    </row>
    <row r="2098" spans="10:10" x14ac:dyDescent="0.35">
      <c r="J2098" s="830"/>
    </row>
    <row r="2099" spans="10:10" x14ac:dyDescent="0.35">
      <c r="J2099" s="830"/>
    </row>
    <row r="2100" spans="10:10" x14ac:dyDescent="0.35">
      <c r="J2100" s="830"/>
    </row>
    <row r="2101" spans="10:10" x14ac:dyDescent="0.35">
      <c r="J2101" s="830"/>
    </row>
    <row r="2102" spans="10:10" x14ac:dyDescent="0.35">
      <c r="J2102" s="830"/>
    </row>
    <row r="2103" spans="10:10" x14ac:dyDescent="0.35">
      <c r="J2103" s="830"/>
    </row>
    <row r="2104" spans="10:10" x14ac:dyDescent="0.35">
      <c r="J2104" s="830"/>
    </row>
    <row r="2105" spans="10:10" x14ac:dyDescent="0.35">
      <c r="J2105" s="830"/>
    </row>
    <row r="2106" spans="10:10" x14ac:dyDescent="0.35">
      <c r="J2106" s="830"/>
    </row>
    <row r="2107" spans="10:10" x14ac:dyDescent="0.35">
      <c r="J2107" s="830"/>
    </row>
    <row r="2108" spans="10:10" x14ac:dyDescent="0.35">
      <c r="J2108" s="830"/>
    </row>
    <row r="2109" spans="10:10" x14ac:dyDescent="0.35">
      <c r="J2109" s="830"/>
    </row>
    <row r="2110" spans="10:10" x14ac:dyDescent="0.35">
      <c r="J2110" s="830"/>
    </row>
    <row r="2111" spans="10:10" x14ac:dyDescent="0.35">
      <c r="J2111" s="830"/>
    </row>
    <row r="2112" spans="10:10" x14ac:dyDescent="0.35">
      <c r="J2112" s="830"/>
    </row>
    <row r="2113" spans="10:10" x14ac:dyDescent="0.35">
      <c r="J2113" s="830"/>
    </row>
    <row r="2114" spans="10:10" x14ac:dyDescent="0.35">
      <c r="J2114" s="830"/>
    </row>
    <row r="2115" spans="10:10" x14ac:dyDescent="0.35">
      <c r="J2115" s="830"/>
    </row>
    <row r="2116" spans="10:10" x14ac:dyDescent="0.35">
      <c r="J2116" s="830"/>
    </row>
    <row r="2117" spans="10:10" x14ac:dyDescent="0.35">
      <c r="J2117" s="830"/>
    </row>
    <row r="2118" spans="10:10" x14ac:dyDescent="0.35">
      <c r="J2118" s="830"/>
    </row>
    <row r="2119" spans="10:10" x14ac:dyDescent="0.35">
      <c r="J2119" s="830"/>
    </row>
    <row r="2120" spans="10:10" x14ac:dyDescent="0.35">
      <c r="J2120" s="830"/>
    </row>
    <row r="2121" spans="10:10" x14ac:dyDescent="0.35">
      <c r="J2121" s="830"/>
    </row>
    <row r="2122" spans="10:10" x14ac:dyDescent="0.35">
      <c r="J2122" s="830"/>
    </row>
    <row r="2123" spans="10:10" x14ac:dyDescent="0.35">
      <c r="J2123" s="830"/>
    </row>
    <row r="2124" spans="10:10" x14ac:dyDescent="0.35">
      <c r="J2124" s="830"/>
    </row>
    <row r="2125" spans="10:10" x14ac:dyDescent="0.35">
      <c r="J2125" s="830"/>
    </row>
    <row r="2126" spans="10:10" x14ac:dyDescent="0.35">
      <c r="J2126" s="830"/>
    </row>
    <row r="2127" spans="10:10" x14ac:dyDescent="0.35">
      <c r="J2127" s="830"/>
    </row>
    <row r="2128" spans="10:10" x14ac:dyDescent="0.35">
      <c r="J2128" s="830"/>
    </row>
    <row r="2129" spans="10:10" x14ac:dyDescent="0.35">
      <c r="J2129" s="830"/>
    </row>
    <row r="2130" spans="10:10" x14ac:dyDescent="0.35">
      <c r="J2130" s="830"/>
    </row>
    <row r="2131" spans="10:10" x14ac:dyDescent="0.35">
      <c r="J2131" s="830"/>
    </row>
    <row r="2132" spans="10:10" x14ac:dyDescent="0.35">
      <c r="J2132" s="830"/>
    </row>
    <row r="2133" spans="10:10" x14ac:dyDescent="0.35">
      <c r="J2133" s="830"/>
    </row>
    <row r="2134" spans="10:10" x14ac:dyDescent="0.35">
      <c r="J2134" s="830"/>
    </row>
    <row r="2135" spans="10:10" x14ac:dyDescent="0.35">
      <c r="J2135" s="830"/>
    </row>
    <row r="2136" spans="10:10" x14ac:dyDescent="0.35">
      <c r="J2136" s="830"/>
    </row>
    <row r="2137" spans="10:10" x14ac:dyDescent="0.35">
      <c r="J2137" s="830"/>
    </row>
    <row r="2138" spans="10:10" x14ac:dyDescent="0.35">
      <c r="J2138" s="830"/>
    </row>
    <row r="2139" spans="10:10" x14ac:dyDescent="0.35">
      <c r="J2139" s="830"/>
    </row>
    <row r="2140" spans="10:10" x14ac:dyDescent="0.35">
      <c r="J2140" s="830"/>
    </row>
    <row r="2141" spans="10:10" x14ac:dyDescent="0.35">
      <c r="J2141" s="830"/>
    </row>
    <row r="2142" spans="10:10" x14ac:dyDescent="0.35">
      <c r="J2142" s="830"/>
    </row>
    <row r="2143" spans="10:10" x14ac:dyDescent="0.35">
      <c r="J2143" s="830"/>
    </row>
    <row r="2144" spans="10:10" x14ac:dyDescent="0.35">
      <c r="J2144" s="830"/>
    </row>
    <row r="2145" spans="10:10" x14ac:dyDescent="0.35">
      <c r="J2145" s="830"/>
    </row>
    <row r="2146" spans="10:10" x14ac:dyDescent="0.35">
      <c r="J2146" s="830"/>
    </row>
    <row r="2147" spans="10:10" x14ac:dyDescent="0.35">
      <c r="J2147" s="830"/>
    </row>
    <row r="2148" spans="10:10" x14ac:dyDescent="0.35">
      <c r="J2148" s="830"/>
    </row>
    <row r="2149" spans="10:10" x14ac:dyDescent="0.35">
      <c r="J2149" s="830"/>
    </row>
    <row r="2150" spans="10:10" x14ac:dyDescent="0.35">
      <c r="J2150" s="830"/>
    </row>
    <row r="2151" spans="10:10" x14ac:dyDescent="0.35">
      <c r="J2151" s="830"/>
    </row>
    <row r="2152" spans="10:10" x14ac:dyDescent="0.35">
      <c r="J2152" s="830"/>
    </row>
    <row r="2153" spans="10:10" x14ac:dyDescent="0.35">
      <c r="J2153" s="830"/>
    </row>
    <row r="2154" spans="10:10" x14ac:dyDescent="0.35">
      <c r="J2154" s="830"/>
    </row>
    <row r="2155" spans="10:10" x14ac:dyDescent="0.35">
      <c r="J2155" s="830"/>
    </row>
    <row r="2156" spans="10:10" x14ac:dyDescent="0.35">
      <c r="J2156" s="830"/>
    </row>
    <row r="2157" spans="10:10" x14ac:dyDescent="0.35">
      <c r="J2157" s="830"/>
    </row>
    <row r="2158" spans="10:10" x14ac:dyDescent="0.35">
      <c r="J2158" s="830"/>
    </row>
    <row r="2159" spans="10:10" x14ac:dyDescent="0.35">
      <c r="J2159" s="830"/>
    </row>
    <row r="2160" spans="10:10" x14ac:dyDescent="0.35">
      <c r="J2160" s="830"/>
    </row>
    <row r="2161" spans="10:10" x14ac:dyDescent="0.35">
      <c r="J2161" s="830"/>
    </row>
    <row r="2162" spans="10:10" x14ac:dyDescent="0.35">
      <c r="J2162" s="830"/>
    </row>
    <row r="2163" spans="10:10" x14ac:dyDescent="0.35">
      <c r="J2163" s="830"/>
    </row>
    <row r="2168" spans="10:10" x14ac:dyDescent="0.35">
      <c r="J2168" s="830"/>
    </row>
    <row r="2169" spans="10:10" x14ac:dyDescent="0.35">
      <c r="J2169" s="830"/>
    </row>
    <row r="2170" spans="10:10" x14ac:dyDescent="0.35">
      <c r="J2170" s="830"/>
    </row>
    <row r="2171" spans="10:10" x14ac:dyDescent="0.35">
      <c r="J2171" s="830"/>
    </row>
    <row r="2172" spans="10:10" x14ac:dyDescent="0.35">
      <c r="J2172" s="830"/>
    </row>
    <row r="2179" spans="10:10" x14ac:dyDescent="0.35">
      <c r="J2179" s="830"/>
    </row>
    <row r="2180" spans="10:10" x14ac:dyDescent="0.35">
      <c r="J2180" s="830"/>
    </row>
    <row r="2181" spans="10:10" x14ac:dyDescent="0.35">
      <c r="J2181" s="830"/>
    </row>
    <row r="2182" spans="10:10" x14ac:dyDescent="0.35">
      <c r="J2182" s="830"/>
    </row>
    <row r="2183" spans="10:10" x14ac:dyDescent="0.35">
      <c r="J2183" s="830"/>
    </row>
    <row r="2184" spans="10:10" x14ac:dyDescent="0.35">
      <c r="J2184" s="830"/>
    </row>
    <row r="2185" spans="10:10" x14ac:dyDescent="0.35">
      <c r="J2185" s="830"/>
    </row>
    <row r="2186" spans="10:10" x14ac:dyDescent="0.35">
      <c r="J2186" s="830"/>
    </row>
    <row r="2187" spans="10:10" x14ac:dyDescent="0.35">
      <c r="J2187" s="830"/>
    </row>
    <row r="2188" spans="10:10" x14ac:dyDescent="0.35">
      <c r="J2188" s="830"/>
    </row>
    <row r="2189" spans="10:10" x14ac:dyDescent="0.35">
      <c r="J2189" s="830"/>
    </row>
    <row r="2190" spans="10:10" x14ac:dyDescent="0.35">
      <c r="J2190" s="830"/>
    </row>
    <row r="2191" spans="10:10" x14ac:dyDescent="0.35">
      <c r="J2191" s="830"/>
    </row>
    <row r="2192" spans="10:10" x14ac:dyDescent="0.35">
      <c r="J2192" s="830"/>
    </row>
    <row r="2193" spans="10:10" x14ac:dyDescent="0.35">
      <c r="J2193" s="830"/>
    </row>
    <row r="2194" spans="10:10" x14ac:dyDescent="0.35">
      <c r="J2194" s="830"/>
    </row>
    <row r="2195" spans="10:10" x14ac:dyDescent="0.35">
      <c r="J2195" s="830"/>
    </row>
    <row r="2196" spans="10:10" x14ac:dyDescent="0.35">
      <c r="J2196" s="830"/>
    </row>
    <row r="2197" spans="10:10" x14ac:dyDescent="0.35">
      <c r="J2197" s="830"/>
    </row>
    <row r="2198" spans="10:10" x14ac:dyDescent="0.35">
      <c r="J2198" s="830"/>
    </row>
    <row r="2199" spans="10:10" x14ac:dyDescent="0.35">
      <c r="J2199" s="830"/>
    </row>
    <row r="2200" spans="10:10" x14ac:dyDescent="0.35">
      <c r="J2200" s="830"/>
    </row>
    <row r="2201" spans="10:10" x14ac:dyDescent="0.35">
      <c r="J2201" s="830"/>
    </row>
    <row r="2202" spans="10:10" x14ac:dyDescent="0.35">
      <c r="J2202" s="830"/>
    </row>
    <row r="2203" spans="10:10" x14ac:dyDescent="0.35">
      <c r="J2203" s="830"/>
    </row>
    <row r="2204" spans="10:10" x14ac:dyDescent="0.35">
      <c r="J2204" s="830"/>
    </row>
    <row r="2205" spans="10:10" x14ac:dyDescent="0.35">
      <c r="J2205" s="830"/>
    </row>
    <row r="2206" spans="10:10" x14ac:dyDescent="0.35">
      <c r="J2206" s="830"/>
    </row>
    <row r="2207" spans="10:10" x14ac:dyDescent="0.35">
      <c r="J2207" s="830"/>
    </row>
    <row r="2208" spans="10:10" x14ac:dyDescent="0.35">
      <c r="J2208" s="830"/>
    </row>
    <row r="2209" spans="10:10" x14ac:dyDescent="0.35">
      <c r="J2209" s="830"/>
    </row>
    <row r="2210" spans="10:10" x14ac:dyDescent="0.35">
      <c r="J2210" s="830"/>
    </row>
    <row r="2211" spans="10:10" x14ac:dyDescent="0.35">
      <c r="J2211" s="830"/>
    </row>
    <row r="2212" spans="10:10" x14ac:dyDescent="0.35">
      <c r="J2212" s="830"/>
    </row>
    <row r="2213" spans="10:10" x14ac:dyDescent="0.35">
      <c r="J2213" s="830"/>
    </row>
    <row r="2214" spans="10:10" x14ac:dyDescent="0.35">
      <c r="J2214" s="830"/>
    </row>
    <row r="2215" spans="10:10" x14ac:dyDescent="0.35">
      <c r="J2215" s="830"/>
    </row>
    <row r="2216" spans="10:10" x14ac:dyDescent="0.35">
      <c r="J2216" s="830"/>
    </row>
    <row r="2217" spans="10:10" x14ac:dyDescent="0.35">
      <c r="J2217" s="830"/>
    </row>
    <row r="2218" spans="10:10" x14ac:dyDescent="0.35">
      <c r="J2218" s="830"/>
    </row>
    <row r="2219" spans="10:10" x14ac:dyDescent="0.35">
      <c r="J2219" s="830"/>
    </row>
    <row r="2220" spans="10:10" x14ac:dyDescent="0.35">
      <c r="J2220" s="830"/>
    </row>
    <row r="2221" spans="10:10" x14ac:dyDescent="0.35">
      <c r="J2221" s="830"/>
    </row>
    <row r="2222" spans="10:10" x14ac:dyDescent="0.35">
      <c r="J2222" s="830"/>
    </row>
    <row r="2223" spans="10:10" x14ac:dyDescent="0.35">
      <c r="J2223" s="830"/>
    </row>
    <row r="2224" spans="10:10" x14ac:dyDescent="0.35">
      <c r="J2224" s="830"/>
    </row>
    <row r="2225" spans="10:10" x14ac:dyDescent="0.35">
      <c r="J2225" s="830"/>
    </row>
    <row r="2226" spans="10:10" x14ac:dyDescent="0.35">
      <c r="J2226" s="830"/>
    </row>
    <row r="2228" spans="10:10" x14ac:dyDescent="0.35">
      <c r="J2228" s="830"/>
    </row>
    <row r="2229" spans="10:10" x14ac:dyDescent="0.35">
      <c r="J2229" s="830"/>
    </row>
    <row r="2230" spans="10:10" x14ac:dyDescent="0.35">
      <c r="J2230" s="830"/>
    </row>
    <row r="2232" spans="10:10" x14ac:dyDescent="0.35">
      <c r="J2232" s="830"/>
    </row>
    <row r="2233" spans="10:10" x14ac:dyDescent="0.35">
      <c r="J2233" s="830"/>
    </row>
    <row r="2236" spans="10:10" x14ac:dyDescent="0.35">
      <c r="J2236" s="830"/>
    </row>
    <row r="2237" spans="10:10" x14ac:dyDescent="0.35">
      <c r="J2237" s="830"/>
    </row>
    <row r="2238" spans="10:10" x14ac:dyDescent="0.35">
      <c r="J2238" s="830"/>
    </row>
    <row r="2239" spans="10:10" x14ac:dyDescent="0.35">
      <c r="J2239" s="830"/>
    </row>
    <row r="2240" spans="10:10" x14ac:dyDescent="0.35">
      <c r="J2240" s="830"/>
    </row>
    <row r="2251" spans="10:10" x14ac:dyDescent="0.35">
      <c r="J2251" s="830"/>
    </row>
    <row r="2252" spans="10:10" x14ac:dyDescent="0.35">
      <c r="J2252" s="830"/>
    </row>
    <row r="2253" spans="10:10" x14ac:dyDescent="0.35">
      <c r="J2253" s="830"/>
    </row>
    <row r="2254" spans="10:10" x14ac:dyDescent="0.35">
      <c r="J2254" s="830"/>
    </row>
    <row r="2255" spans="10:10" x14ac:dyDescent="0.35">
      <c r="J2255" s="830"/>
    </row>
    <row r="2256" spans="10:10" x14ac:dyDescent="0.35">
      <c r="J2256" s="830"/>
    </row>
    <row r="2257" spans="10:10" x14ac:dyDescent="0.35">
      <c r="J2257" s="830"/>
    </row>
    <row r="2258" spans="10:10" x14ac:dyDescent="0.35">
      <c r="J2258" s="830"/>
    </row>
    <row r="2259" spans="10:10" x14ac:dyDescent="0.35">
      <c r="J2259" s="830"/>
    </row>
    <row r="2260" spans="10:10" x14ac:dyDescent="0.35">
      <c r="J2260" s="830"/>
    </row>
    <row r="2261" spans="10:10" x14ac:dyDescent="0.35">
      <c r="J2261" s="830"/>
    </row>
    <row r="2262" spans="10:10" x14ac:dyDescent="0.35">
      <c r="J2262" s="830"/>
    </row>
    <row r="2263" spans="10:10" x14ac:dyDescent="0.35">
      <c r="J2263" s="830"/>
    </row>
    <row r="2264" spans="10:10" x14ac:dyDescent="0.35">
      <c r="J2264" s="830"/>
    </row>
    <row r="2265" spans="10:10" x14ac:dyDescent="0.35">
      <c r="J2265" s="830"/>
    </row>
    <row r="2266" spans="10:10" x14ac:dyDescent="0.35">
      <c r="J2266" s="830"/>
    </row>
    <row r="2267" spans="10:10" x14ac:dyDescent="0.35">
      <c r="J2267" s="830"/>
    </row>
    <row r="2268" spans="10:10" x14ac:dyDescent="0.35">
      <c r="J2268" s="830"/>
    </row>
    <row r="2269" spans="10:10" x14ac:dyDescent="0.35">
      <c r="J2269" s="830"/>
    </row>
    <row r="2270" spans="10:10" x14ac:dyDescent="0.35">
      <c r="J2270" s="830"/>
    </row>
    <row r="2275" spans="10:10" x14ac:dyDescent="0.35">
      <c r="J2275" s="830"/>
    </row>
    <row r="2276" spans="10:10" x14ac:dyDescent="0.35">
      <c r="J2276" s="830"/>
    </row>
    <row r="2277" spans="10:10" x14ac:dyDescent="0.35">
      <c r="J2277" s="830"/>
    </row>
    <row r="2278" spans="10:10" x14ac:dyDescent="0.35">
      <c r="J2278" s="830"/>
    </row>
    <row r="2279" spans="10:10" x14ac:dyDescent="0.35">
      <c r="J2279" s="830"/>
    </row>
    <row r="2280" spans="10:10" x14ac:dyDescent="0.35">
      <c r="J2280" s="830"/>
    </row>
    <row r="2281" spans="10:10" x14ac:dyDescent="0.35">
      <c r="J2281" s="830"/>
    </row>
    <row r="2282" spans="10:10" x14ac:dyDescent="0.35">
      <c r="J2282" s="830"/>
    </row>
    <row r="2283" spans="10:10" x14ac:dyDescent="0.35">
      <c r="J2283" s="830"/>
    </row>
    <row r="2284" spans="10:10" x14ac:dyDescent="0.35">
      <c r="J2284" s="830"/>
    </row>
    <row r="2285" spans="10:10" x14ac:dyDescent="0.35">
      <c r="J2285" s="830"/>
    </row>
    <row r="2286" spans="10:10" x14ac:dyDescent="0.35">
      <c r="J2286" s="830"/>
    </row>
    <row r="2287" spans="10:10" x14ac:dyDescent="0.35">
      <c r="J2287" s="830"/>
    </row>
    <row r="2288" spans="10:10" x14ac:dyDescent="0.35">
      <c r="J2288" s="830"/>
    </row>
    <row r="2289" spans="10:10" x14ac:dyDescent="0.35">
      <c r="J2289" s="830"/>
    </row>
    <row r="2290" spans="10:10" x14ac:dyDescent="0.35">
      <c r="J2290" s="830"/>
    </row>
    <row r="2291" spans="10:10" x14ac:dyDescent="0.35">
      <c r="J2291" s="830"/>
    </row>
    <row r="2292" spans="10:10" x14ac:dyDescent="0.35">
      <c r="J2292" s="830"/>
    </row>
    <row r="2293" spans="10:10" x14ac:dyDescent="0.35">
      <c r="J2293" s="830"/>
    </row>
    <row r="2294" spans="10:10" x14ac:dyDescent="0.35">
      <c r="J2294" s="830"/>
    </row>
    <row r="2295" spans="10:10" x14ac:dyDescent="0.35">
      <c r="J2295" s="830"/>
    </row>
    <row r="2296" spans="10:10" x14ac:dyDescent="0.35">
      <c r="J2296" s="830"/>
    </row>
    <row r="2297" spans="10:10" x14ac:dyDescent="0.35">
      <c r="J2297" s="830"/>
    </row>
    <row r="2298" spans="10:10" x14ac:dyDescent="0.35">
      <c r="J2298" s="830"/>
    </row>
    <row r="2299" spans="10:10" x14ac:dyDescent="0.35">
      <c r="J2299" s="830"/>
    </row>
    <row r="2300" spans="10:10" x14ac:dyDescent="0.35">
      <c r="J2300" s="830"/>
    </row>
    <row r="2301" spans="10:10" x14ac:dyDescent="0.35">
      <c r="J2301" s="830"/>
    </row>
    <row r="2302" spans="10:10" x14ac:dyDescent="0.35">
      <c r="J2302" s="830"/>
    </row>
    <row r="2303" spans="10:10" x14ac:dyDescent="0.35">
      <c r="J2303" s="830"/>
    </row>
    <row r="2304" spans="10:10" x14ac:dyDescent="0.35">
      <c r="J2304" s="830"/>
    </row>
    <row r="2305" spans="10:10" x14ac:dyDescent="0.35">
      <c r="J2305" s="830"/>
    </row>
    <row r="2306" spans="10:10" x14ac:dyDescent="0.35">
      <c r="J2306" s="830"/>
    </row>
    <row r="2307" spans="10:10" x14ac:dyDescent="0.35">
      <c r="J2307" s="830"/>
    </row>
    <row r="2308" spans="10:10" x14ac:dyDescent="0.35">
      <c r="J2308" s="830"/>
    </row>
    <row r="2309" spans="10:10" x14ac:dyDescent="0.35">
      <c r="J2309" s="830"/>
    </row>
    <row r="2310" spans="10:10" x14ac:dyDescent="0.35">
      <c r="J2310" s="830"/>
    </row>
    <row r="2311" spans="10:10" x14ac:dyDescent="0.35">
      <c r="J2311" s="830"/>
    </row>
    <row r="2312" spans="10:10" x14ac:dyDescent="0.35">
      <c r="J2312" s="830"/>
    </row>
    <row r="2313" spans="10:10" x14ac:dyDescent="0.35">
      <c r="J2313" s="830"/>
    </row>
    <row r="2314" spans="10:10" x14ac:dyDescent="0.35">
      <c r="J2314" s="830"/>
    </row>
    <row r="2315" spans="10:10" x14ac:dyDescent="0.35">
      <c r="J2315" s="830"/>
    </row>
    <row r="2316" spans="10:10" x14ac:dyDescent="0.35">
      <c r="J2316" s="830"/>
    </row>
    <row r="2317" spans="10:10" x14ac:dyDescent="0.35">
      <c r="J2317" s="830"/>
    </row>
    <row r="2318" spans="10:10" x14ac:dyDescent="0.35">
      <c r="J2318" s="830"/>
    </row>
    <row r="2319" spans="10:10" x14ac:dyDescent="0.35">
      <c r="J2319" s="830"/>
    </row>
    <row r="2363" spans="10:10" x14ac:dyDescent="0.35">
      <c r="J2363" s="830"/>
    </row>
    <row r="2364" spans="10:10" x14ac:dyDescent="0.35">
      <c r="J2364" s="830"/>
    </row>
    <row r="2365" spans="10:10" x14ac:dyDescent="0.35">
      <c r="J2365" s="830"/>
    </row>
    <row r="2366" spans="10:10" x14ac:dyDescent="0.35">
      <c r="J2366" s="830"/>
    </row>
    <row r="2367" spans="10:10" x14ac:dyDescent="0.35">
      <c r="J2367" s="830"/>
    </row>
    <row r="2368" spans="10:10" x14ac:dyDescent="0.35">
      <c r="J2368" s="830"/>
    </row>
    <row r="2369" spans="10:10" x14ac:dyDescent="0.35">
      <c r="J2369" s="830"/>
    </row>
    <row r="2370" spans="10:10" x14ac:dyDescent="0.35">
      <c r="J2370" s="830"/>
    </row>
    <row r="2371" spans="10:10" x14ac:dyDescent="0.35">
      <c r="J2371" s="830"/>
    </row>
    <row r="2372" spans="10:10" x14ac:dyDescent="0.35">
      <c r="J2372" s="830"/>
    </row>
    <row r="2373" spans="10:10" x14ac:dyDescent="0.35">
      <c r="J2373" s="830"/>
    </row>
    <row r="2374" spans="10:10" x14ac:dyDescent="0.35">
      <c r="J2374" s="830"/>
    </row>
    <row r="2375" spans="10:10" x14ac:dyDescent="0.35">
      <c r="J2375" s="830"/>
    </row>
    <row r="2376" spans="10:10" x14ac:dyDescent="0.35">
      <c r="J2376" s="830"/>
    </row>
    <row r="2377" spans="10:10" x14ac:dyDescent="0.35">
      <c r="J2377" s="830"/>
    </row>
    <row r="2378" spans="10:10" x14ac:dyDescent="0.35">
      <c r="J2378" s="830"/>
    </row>
    <row r="2379" spans="10:10" x14ac:dyDescent="0.35">
      <c r="J2379" s="830"/>
    </row>
    <row r="2380" spans="10:10" x14ac:dyDescent="0.35">
      <c r="J2380" s="830"/>
    </row>
    <row r="2381" spans="10:10" x14ac:dyDescent="0.35">
      <c r="J2381" s="830"/>
    </row>
    <row r="2382" spans="10:10" x14ac:dyDescent="0.35">
      <c r="J2382" s="830"/>
    </row>
    <row r="2383" spans="10:10" x14ac:dyDescent="0.35">
      <c r="J2383" s="830"/>
    </row>
    <row r="2384" spans="10:10" x14ac:dyDescent="0.35">
      <c r="J2384" s="830"/>
    </row>
    <row r="2385" spans="10:10" x14ac:dyDescent="0.35">
      <c r="J2385" s="830"/>
    </row>
    <row r="2386" spans="10:10" x14ac:dyDescent="0.35">
      <c r="J2386" s="830"/>
    </row>
    <row r="2387" spans="10:10" x14ac:dyDescent="0.35">
      <c r="J2387" s="830"/>
    </row>
    <row r="2388" spans="10:10" x14ac:dyDescent="0.35">
      <c r="J2388" s="830"/>
    </row>
    <row r="2389" spans="10:10" x14ac:dyDescent="0.35">
      <c r="J2389" s="830"/>
    </row>
    <row r="2390" spans="10:10" x14ac:dyDescent="0.35">
      <c r="J2390" s="830"/>
    </row>
    <row r="2391" spans="10:10" x14ac:dyDescent="0.35">
      <c r="J2391" s="830"/>
    </row>
    <row r="2392" spans="10:10" x14ac:dyDescent="0.35">
      <c r="J2392" s="830"/>
    </row>
    <row r="2393" spans="10:10" x14ac:dyDescent="0.35">
      <c r="J2393" s="830"/>
    </row>
    <row r="2394" spans="10:10" x14ac:dyDescent="0.35">
      <c r="J2394" s="830"/>
    </row>
    <row r="2395" spans="10:10" x14ac:dyDescent="0.35">
      <c r="J2395" s="830"/>
    </row>
    <row r="2396" spans="10:10" x14ac:dyDescent="0.35">
      <c r="J2396" s="830"/>
    </row>
    <row r="2397" spans="10:10" x14ac:dyDescent="0.35">
      <c r="J2397" s="830"/>
    </row>
    <row r="2398" spans="10:10" x14ac:dyDescent="0.35">
      <c r="J2398" s="830"/>
    </row>
    <row r="2399" spans="10:10" x14ac:dyDescent="0.35">
      <c r="J2399" s="830"/>
    </row>
    <row r="2400" spans="10:10" x14ac:dyDescent="0.35">
      <c r="J2400" s="830"/>
    </row>
    <row r="2401" spans="10:10" x14ac:dyDescent="0.35">
      <c r="J2401" s="830"/>
    </row>
    <row r="2402" spans="10:10" x14ac:dyDescent="0.35">
      <c r="J2402" s="830"/>
    </row>
    <row r="2403" spans="10:10" x14ac:dyDescent="0.35">
      <c r="J2403" s="830"/>
    </row>
    <row r="2404" spans="10:10" x14ac:dyDescent="0.35">
      <c r="J2404" s="830"/>
    </row>
    <row r="2405" spans="10:10" x14ac:dyDescent="0.35">
      <c r="J2405" s="830"/>
    </row>
    <row r="2406" spans="10:10" x14ac:dyDescent="0.35">
      <c r="J2406" s="830"/>
    </row>
    <row r="2407" spans="10:10" x14ac:dyDescent="0.35">
      <c r="J2407" s="830"/>
    </row>
    <row r="2408" spans="10:10" x14ac:dyDescent="0.35">
      <c r="J2408" s="830"/>
    </row>
    <row r="2409" spans="10:10" x14ac:dyDescent="0.35">
      <c r="J2409" s="830"/>
    </row>
    <row r="2410" spans="10:10" x14ac:dyDescent="0.35">
      <c r="J2410" s="830"/>
    </row>
    <row r="2411" spans="10:10" x14ac:dyDescent="0.35">
      <c r="J2411" s="830"/>
    </row>
    <row r="2412" spans="10:10" x14ac:dyDescent="0.35">
      <c r="J2412" s="830"/>
    </row>
    <row r="2413" spans="10:10" x14ac:dyDescent="0.35">
      <c r="J2413" s="830"/>
    </row>
    <row r="2414" spans="10:10" x14ac:dyDescent="0.35">
      <c r="J2414" s="830"/>
    </row>
    <row r="2415" spans="10:10" x14ac:dyDescent="0.35">
      <c r="J2415" s="830"/>
    </row>
    <row r="2416" spans="10:10" x14ac:dyDescent="0.35">
      <c r="J2416" s="830"/>
    </row>
    <row r="2417" spans="10:10" x14ac:dyDescent="0.35">
      <c r="J2417" s="830"/>
    </row>
    <row r="2418" spans="10:10" x14ac:dyDescent="0.35">
      <c r="J2418" s="830"/>
    </row>
    <row r="2419" spans="10:10" x14ac:dyDescent="0.35">
      <c r="J2419" s="830"/>
    </row>
    <row r="2420" spans="10:10" x14ac:dyDescent="0.35">
      <c r="J2420" s="830"/>
    </row>
    <row r="2421" spans="10:10" x14ac:dyDescent="0.35">
      <c r="J2421" s="830"/>
    </row>
    <row r="2422" spans="10:10" x14ac:dyDescent="0.35">
      <c r="J2422" s="830"/>
    </row>
    <row r="2423" spans="10:10" x14ac:dyDescent="0.35">
      <c r="J2423" s="830"/>
    </row>
    <row r="2424" spans="10:10" x14ac:dyDescent="0.35">
      <c r="J2424" s="830"/>
    </row>
    <row r="2425" spans="10:10" x14ac:dyDescent="0.35">
      <c r="J2425" s="830"/>
    </row>
    <row r="2426" spans="10:10" x14ac:dyDescent="0.35">
      <c r="J2426" s="830"/>
    </row>
    <row r="2427" spans="10:10" x14ac:dyDescent="0.35">
      <c r="J2427" s="830"/>
    </row>
    <row r="2428" spans="10:10" x14ac:dyDescent="0.35">
      <c r="J2428" s="830"/>
    </row>
    <row r="2429" spans="10:10" x14ac:dyDescent="0.35">
      <c r="J2429" s="830"/>
    </row>
    <row r="2430" spans="10:10" x14ac:dyDescent="0.35">
      <c r="J2430" s="830"/>
    </row>
    <row r="2431" spans="10:10" x14ac:dyDescent="0.35">
      <c r="J2431" s="830"/>
    </row>
    <row r="2432" spans="10:10" x14ac:dyDescent="0.35">
      <c r="J2432" s="830"/>
    </row>
    <row r="2433" spans="10:10" x14ac:dyDescent="0.35">
      <c r="J2433" s="830"/>
    </row>
    <row r="2434" spans="10:10" x14ac:dyDescent="0.35">
      <c r="J2434" s="830"/>
    </row>
    <row r="2435" spans="10:10" x14ac:dyDescent="0.35">
      <c r="J2435" s="830"/>
    </row>
    <row r="2436" spans="10:10" x14ac:dyDescent="0.35">
      <c r="J2436" s="830"/>
    </row>
    <row r="2437" spans="10:10" x14ac:dyDescent="0.35">
      <c r="J2437" s="830"/>
    </row>
    <row r="2438" spans="10:10" x14ac:dyDescent="0.35">
      <c r="J2438" s="830"/>
    </row>
    <row r="2439" spans="10:10" x14ac:dyDescent="0.35">
      <c r="J2439" s="830"/>
    </row>
    <row r="2440" spans="10:10" x14ac:dyDescent="0.35">
      <c r="J2440" s="830"/>
    </row>
    <row r="2441" spans="10:10" x14ac:dyDescent="0.35">
      <c r="J2441" s="830"/>
    </row>
    <row r="2442" spans="10:10" x14ac:dyDescent="0.35">
      <c r="J2442" s="830"/>
    </row>
    <row r="2443" spans="10:10" x14ac:dyDescent="0.35">
      <c r="J2443" s="830"/>
    </row>
    <row r="2444" spans="10:10" x14ac:dyDescent="0.35">
      <c r="J2444" s="830"/>
    </row>
    <row r="2445" spans="10:10" x14ac:dyDescent="0.35">
      <c r="J2445" s="830"/>
    </row>
    <row r="2446" spans="10:10" x14ac:dyDescent="0.35">
      <c r="J2446" s="830"/>
    </row>
    <row r="2447" spans="10:10" x14ac:dyDescent="0.35">
      <c r="J2447" s="830"/>
    </row>
    <row r="2448" spans="10:10" x14ac:dyDescent="0.35">
      <c r="J2448" s="830"/>
    </row>
    <row r="2449" spans="10:10" x14ac:dyDescent="0.35">
      <c r="J2449" s="830"/>
    </row>
    <row r="2450" spans="10:10" x14ac:dyDescent="0.35">
      <c r="J2450" s="830"/>
    </row>
    <row r="2451" spans="10:10" x14ac:dyDescent="0.35">
      <c r="J2451" s="830"/>
    </row>
    <row r="2452" spans="10:10" x14ac:dyDescent="0.35">
      <c r="J2452" s="830"/>
    </row>
    <row r="2453" spans="10:10" x14ac:dyDescent="0.35">
      <c r="J2453" s="830"/>
    </row>
    <row r="2454" spans="10:10" x14ac:dyDescent="0.35">
      <c r="J2454" s="830"/>
    </row>
    <row r="2455" spans="10:10" x14ac:dyDescent="0.35">
      <c r="J2455" s="830"/>
    </row>
    <row r="2456" spans="10:10" x14ac:dyDescent="0.35">
      <c r="J2456" s="830"/>
    </row>
    <row r="2457" spans="10:10" x14ac:dyDescent="0.35">
      <c r="J2457" s="830"/>
    </row>
    <row r="2458" spans="10:10" x14ac:dyDescent="0.35">
      <c r="J2458" s="830"/>
    </row>
    <row r="2459" spans="10:10" x14ac:dyDescent="0.35">
      <c r="J2459" s="830"/>
    </row>
    <row r="2460" spans="10:10" x14ac:dyDescent="0.35">
      <c r="J2460" s="830"/>
    </row>
    <row r="2461" spans="10:10" x14ac:dyDescent="0.35">
      <c r="J2461" s="830"/>
    </row>
    <row r="2462" spans="10:10" x14ac:dyDescent="0.35">
      <c r="J2462" s="830"/>
    </row>
    <row r="2463" spans="10:10" x14ac:dyDescent="0.35">
      <c r="J2463" s="830"/>
    </row>
    <row r="2464" spans="10:10" x14ac:dyDescent="0.35">
      <c r="J2464" s="830"/>
    </row>
    <row r="2465" spans="10:10" x14ac:dyDescent="0.35">
      <c r="J2465" s="830"/>
    </row>
    <row r="2466" spans="10:10" x14ac:dyDescent="0.35">
      <c r="J2466" s="830"/>
    </row>
    <row r="2467" spans="10:10" x14ac:dyDescent="0.35">
      <c r="J2467" s="830"/>
    </row>
    <row r="2468" spans="10:10" x14ac:dyDescent="0.35">
      <c r="J2468" s="830"/>
    </row>
    <row r="2469" spans="10:10" x14ac:dyDescent="0.35">
      <c r="J2469" s="830"/>
    </row>
    <row r="2470" spans="10:10" x14ac:dyDescent="0.35">
      <c r="J2470" s="830"/>
    </row>
    <row r="2471" spans="10:10" x14ac:dyDescent="0.35">
      <c r="J2471" s="830"/>
    </row>
    <row r="2472" spans="10:10" x14ac:dyDescent="0.35">
      <c r="J2472" s="830"/>
    </row>
    <row r="2473" spans="10:10" x14ac:dyDescent="0.35">
      <c r="J2473" s="830"/>
    </row>
    <row r="2474" spans="10:10" x14ac:dyDescent="0.35">
      <c r="J2474" s="830"/>
    </row>
    <row r="2475" spans="10:10" x14ac:dyDescent="0.35">
      <c r="J2475" s="830"/>
    </row>
    <row r="2476" spans="10:10" x14ac:dyDescent="0.35">
      <c r="J2476" s="830"/>
    </row>
    <row r="2477" spans="10:10" x14ac:dyDescent="0.35">
      <c r="J2477" s="830"/>
    </row>
    <row r="2478" spans="10:10" x14ac:dyDescent="0.35">
      <c r="J2478" s="830"/>
    </row>
    <row r="2479" spans="10:10" x14ac:dyDescent="0.35">
      <c r="J2479" s="830"/>
    </row>
    <row r="2480" spans="10:10" x14ac:dyDescent="0.35">
      <c r="J2480" s="830"/>
    </row>
    <row r="2481" spans="10:10" x14ac:dyDescent="0.35">
      <c r="J2481" s="830"/>
    </row>
    <row r="2482" spans="10:10" x14ac:dyDescent="0.35">
      <c r="J2482" s="830"/>
    </row>
    <row r="2483" spans="10:10" x14ac:dyDescent="0.35">
      <c r="J2483" s="830"/>
    </row>
    <row r="2484" spans="10:10" x14ac:dyDescent="0.35">
      <c r="J2484" s="830"/>
    </row>
    <row r="2485" spans="10:10" x14ac:dyDescent="0.35">
      <c r="J2485" s="830"/>
    </row>
    <row r="2486" spans="10:10" x14ac:dyDescent="0.35">
      <c r="J2486" s="830"/>
    </row>
    <row r="2487" spans="10:10" x14ac:dyDescent="0.35">
      <c r="J2487" s="830"/>
    </row>
    <row r="2488" spans="10:10" x14ac:dyDescent="0.35">
      <c r="J2488" s="830"/>
    </row>
    <row r="2489" spans="10:10" x14ac:dyDescent="0.35">
      <c r="J2489" s="830"/>
    </row>
    <row r="2490" spans="10:10" x14ac:dyDescent="0.35">
      <c r="J2490" s="830"/>
    </row>
    <row r="2491" spans="10:10" x14ac:dyDescent="0.35">
      <c r="J2491" s="830"/>
    </row>
    <row r="2492" spans="10:10" x14ac:dyDescent="0.35">
      <c r="J2492" s="830"/>
    </row>
    <row r="2493" spans="10:10" x14ac:dyDescent="0.35">
      <c r="J2493" s="830"/>
    </row>
    <row r="2494" spans="10:10" x14ac:dyDescent="0.35">
      <c r="J2494" s="830"/>
    </row>
    <row r="2495" spans="10:10" x14ac:dyDescent="0.35">
      <c r="J2495" s="830"/>
    </row>
    <row r="2496" spans="10:10" x14ac:dyDescent="0.35">
      <c r="J2496" s="830"/>
    </row>
    <row r="2497" spans="10:10" x14ac:dyDescent="0.35">
      <c r="J2497" s="830"/>
    </row>
    <row r="2498" spans="10:10" x14ac:dyDescent="0.35">
      <c r="J2498" s="830"/>
    </row>
    <row r="2499" spans="10:10" x14ac:dyDescent="0.35">
      <c r="J2499" s="830"/>
    </row>
    <row r="2500" spans="10:10" x14ac:dyDescent="0.35">
      <c r="J2500" s="830"/>
    </row>
    <row r="2501" spans="10:10" x14ac:dyDescent="0.35">
      <c r="J2501" s="830"/>
    </row>
    <row r="2502" spans="10:10" x14ac:dyDescent="0.35">
      <c r="J2502" s="830"/>
    </row>
    <row r="2503" spans="10:10" x14ac:dyDescent="0.35">
      <c r="J2503" s="830"/>
    </row>
    <row r="2504" spans="10:10" x14ac:dyDescent="0.35">
      <c r="J2504" s="830"/>
    </row>
    <row r="2505" spans="10:10" x14ac:dyDescent="0.35">
      <c r="J2505" s="830"/>
    </row>
    <row r="2506" spans="10:10" x14ac:dyDescent="0.35">
      <c r="J2506" s="830"/>
    </row>
    <row r="2507" spans="10:10" x14ac:dyDescent="0.35">
      <c r="J2507" s="830"/>
    </row>
    <row r="2508" spans="10:10" x14ac:dyDescent="0.35">
      <c r="J2508" s="830"/>
    </row>
    <row r="2509" spans="10:10" x14ac:dyDescent="0.35">
      <c r="J2509" s="830"/>
    </row>
    <row r="2510" spans="10:10" x14ac:dyDescent="0.35">
      <c r="J2510" s="830"/>
    </row>
    <row r="2511" spans="10:10" x14ac:dyDescent="0.35">
      <c r="J2511" s="830"/>
    </row>
    <row r="2512" spans="10:10" x14ac:dyDescent="0.35">
      <c r="J2512" s="830"/>
    </row>
    <row r="2513" spans="10:10" x14ac:dyDescent="0.35">
      <c r="J2513" s="830"/>
    </row>
    <row r="2514" spans="10:10" x14ac:dyDescent="0.35">
      <c r="J2514" s="830"/>
    </row>
    <row r="2515" spans="10:10" x14ac:dyDescent="0.35">
      <c r="J2515" s="830"/>
    </row>
    <row r="2516" spans="10:10" x14ac:dyDescent="0.35">
      <c r="J2516" s="830"/>
    </row>
    <row r="2517" spans="10:10" x14ac:dyDescent="0.35">
      <c r="J2517" s="830"/>
    </row>
    <row r="2518" spans="10:10" x14ac:dyDescent="0.35">
      <c r="J2518" s="830"/>
    </row>
    <row r="2519" spans="10:10" x14ac:dyDescent="0.35">
      <c r="J2519" s="830"/>
    </row>
    <row r="2520" spans="10:10" x14ac:dyDescent="0.35">
      <c r="J2520" s="830"/>
    </row>
    <row r="2521" spans="10:10" x14ac:dyDescent="0.35">
      <c r="J2521" s="830"/>
    </row>
    <row r="2522" spans="10:10" x14ac:dyDescent="0.35">
      <c r="J2522" s="830"/>
    </row>
    <row r="2523" spans="10:10" x14ac:dyDescent="0.35">
      <c r="J2523" s="830"/>
    </row>
    <row r="2524" spans="10:10" x14ac:dyDescent="0.35">
      <c r="J2524" s="830"/>
    </row>
    <row r="2525" spans="10:10" x14ac:dyDescent="0.35">
      <c r="J2525" s="830"/>
    </row>
    <row r="2526" spans="10:10" x14ac:dyDescent="0.35">
      <c r="J2526" s="830"/>
    </row>
    <row r="2527" spans="10:10" x14ac:dyDescent="0.35">
      <c r="J2527" s="830"/>
    </row>
    <row r="2528" spans="10:10" x14ac:dyDescent="0.35">
      <c r="J2528" s="830"/>
    </row>
    <row r="2529" spans="10:10" x14ac:dyDescent="0.35">
      <c r="J2529" s="830"/>
    </row>
    <row r="2530" spans="10:10" x14ac:dyDescent="0.35">
      <c r="J2530" s="830"/>
    </row>
    <row r="2531" spans="10:10" x14ac:dyDescent="0.35">
      <c r="J2531" s="830"/>
    </row>
    <row r="2532" spans="10:10" x14ac:dyDescent="0.35">
      <c r="J2532" s="830"/>
    </row>
    <row r="2533" spans="10:10" x14ac:dyDescent="0.35">
      <c r="J2533" s="830"/>
    </row>
    <row r="2534" spans="10:10" x14ac:dyDescent="0.35">
      <c r="J2534" s="830"/>
    </row>
    <row r="2535" spans="10:10" x14ac:dyDescent="0.35">
      <c r="J2535" s="830"/>
    </row>
    <row r="2536" spans="10:10" x14ac:dyDescent="0.35">
      <c r="J2536" s="830"/>
    </row>
    <row r="2537" spans="10:10" x14ac:dyDescent="0.35">
      <c r="J2537" s="830"/>
    </row>
    <row r="2538" spans="10:10" x14ac:dyDescent="0.35">
      <c r="J2538" s="830"/>
    </row>
    <row r="2539" spans="10:10" x14ac:dyDescent="0.35">
      <c r="J2539" s="830"/>
    </row>
    <row r="2540" spans="10:10" x14ac:dyDescent="0.35">
      <c r="J2540" s="830"/>
    </row>
    <row r="2541" spans="10:10" x14ac:dyDescent="0.35">
      <c r="J2541" s="830"/>
    </row>
    <row r="2542" spans="10:10" x14ac:dyDescent="0.35">
      <c r="J2542" s="830"/>
    </row>
    <row r="2543" spans="10:10" x14ac:dyDescent="0.35">
      <c r="J2543" s="830"/>
    </row>
    <row r="2544" spans="10:10" x14ac:dyDescent="0.35">
      <c r="J2544" s="830"/>
    </row>
    <row r="2545" spans="10:10" x14ac:dyDescent="0.35">
      <c r="J2545" s="830"/>
    </row>
    <row r="2546" spans="10:10" x14ac:dyDescent="0.35">
      <c r="J2546" s="830"/>
    </row>
    <row r="2547" spans="10:10" x14ac:dyDescent="0.35">
      <c r="J2547" s="830"/>
    </row>
    <row r="2548" spans="10:10" x14ac:dyDescent="0.35">
      <c r="J2548" s="830"/>
    </row>
    <row r="2549" spans="10:10" x14ac:dyDescent="0.35">
      <c r="J2549" s="830"/>
    </row>
    <row r="2550" spans="10:10" x14ac:dyDescent="0.35">
      <c r="J2550" s="830"/>
    </row>
    <row r="2551" spans="10:10" x14ac:dyDescent="0.35">
      <c r="J2551" s="830"/>
    </row>
    <row r="2552" spans="10:10" x14ac:dyDescent="0.35">
      <c r="J2552" s="830"/>
    </row>
    <row r="2553" spans="10:10" x14ac:dyDescent="0.35">
      <c r="J2553" s="830"/>
    </row>
    <row r="2554" spans="10:10" x14ac:dyDescent="0.35">
      <c r="J2554" s="830"/>
    </row>
    <row r="2555" spans="10:10" x14ac:dyDescent="0.35">
      <c r="J2555" s="830"/>
    </row>
    <row r="2556" spans="10:10" x14ac:dyDescent="0.35">
      <c r="J2556" s="830"/>
    </row>
    <row r="2557" spans="10:10" x14ac:dyDescent="0.35">
      <c r="J2557" s="830"/>
    </row>
    <row r="2558" spans="10:10" x14ac:dyDescent="0.35">
      <c r="J2558" s="830"/>
    </row>
    <row r="2559" spans="10:10" x14ac:dyDescent="0.35">
      <c r="J2559" s="830"/>
    </row>
    <row r="2560" spans="10:10" x14ac:dyDescent="0.35">
      <c r="J2560" s="830"/>
    </row>
    <row r="2561" spans="10:10" x14ac:dyDescent="0.35">
      <c r="J2561" s="830"/>
    </row>
    <row r="2562" spans="10:10" x14ac:dyDescent="0.35">
      <c r="J2562" s="830"/>
    </row>
    <row r="2563" spans="10:10" x14ac:dyDescent="0.35">
      <c r="J2563" s="830"/>
    </row>
    <row r="2564" spans="10:10" x14ac:dyDescent="0.35">
      <c r="J2564" s="830"/>
    </row>
    <row r="2565" spans="10:10" x14ac:dyDescent="0.35">
      <c r="J2565" s="830"/>
    </row>
    <row r="2566" spans="10:10" x14ac:dyDescent="0.35">
      <c r="J2566" s="830"/>
    </row>
    <row r="2567" spans="10:10" x14ac:dyDescent="0.35">
      <c r="J2567" s="830"/>
    </row>
    <row r="2568" spans="10:10" x14ac:dyDescent="0.35">
      <c r="J2568" s="830"/>
    </row>
    <row r="2569" spans="10:10" x14ac:dyDescent="0.35">
      <c r="J2569" s="830"/>
    </row>
    <row r="2570" spans="10:10" x14ac:dyDescent="0.35">
      <c r="J2570" s="830"/>
    </row>
    <row r="2571" spans="10:10" x14ac:dyDescent="0.35">
      <c r="J2571" s="830"/>
    </row>
    <row r="2572" spans="10:10" x14ac:dyDescent="0.35">
      <c r="J2572" s="830"/>
    </row>
    <row r="2573" spans="10:10" x14ac:dyDescent="0.35">
      <c r="J2573" s="830"/>
    </row>
    <row r="2574" spans="10:10" x14ac:dyDescent="0.35">
      <c r="J2574" s="830"/>
    </row>
    <row r="2575" spans="10:10" x14ac:dyDescent="0.35">
      <c r="J2575" s="830"/>
    </row>
    <row r="2576" spans="10:10" x14ac:dyDescent="0.35">
      <c r="J2576" s="830"/>
    </row>
    <row r="2577" spans="10:10" x14ac:dyDescent="0.35">
      <c r="J2577" s="830"/>
    </row>
    <row r="2578" spans="10:10" x14ac:dyDescent="0.35">
      <c r="J2578" s="830"/>
    </row>
    <row r="2579" spans="10:10" x14ac:dyDescent="0.35">
      <c r="J2579" s="830"/>
    </row>
    <row r="2580" spans="10:10" x14ac:dyDescent="0.35">
      <c r="J2580" s="830"/>
    </row>
    <row r="2581" spans="10:10" x14ac:dyDescent="0.35">
      <c r="J2581" s="830"/>
    </row>
    <row r="2582" spans="10:10" x14ac:dyDescent="0.35">
      <c r="J2582" s="830"/>
    </row>
    <row r="2583" spans="10:10" x14ac:dyDescent="0.35">
      <c r="J2583" s="830"/>
    </row>
    <row r="2584" spans="10:10" x14ac:dyDescent="0.35">
      <c r="J2584" s="830"/>
    </row>
    <row r="2585" spans="10:10" x14ac:dyDescent="0.35">
      <c r="J2585" s="830"/>
    </row>
    <row r="2586" spans="10:10" x14ac:dyDescent="0.35">
      <c r="J2586" s="830"/>
    </row>
    <row r="2587" spans="10:10" x14ac:dyDescent="0.35">
      <c r="J2587" s="830"/>
    </row>
    <row r="2588" spans="10:10" x14ac:dyDescent="0.35">
      <c r="J2588" s="830"/>
    </row>
    <row r="2589" spans="10:10" x14ac:dyDescent="0.35">
      <c r="J2589" s="830"/>
    </row>
    <row r="2590" spans="10:10" x14ac:dyDescent="0.35">
      <c r="J2590" s="830"/>
    </row>
    <row r="2591" spans="10:10" x14ac:dyDescent="0.35">
      <c r="J2591" s="830"/>
    </row>
    <row r="2592" spans="10:10" x14ac:dyDescent="0.35">
      <c r="J2592" s="830"/>
    </row>
    <row r="2593" spans="10:10" x14ac:dyDescent="0.35">
      <c r="J2593" s="830"/>
    </row>
    <row r="2594" spans="10:10" x14ac:dyDescent="0.35">
      <c r="J2594" s="830"/>
    </row>
    <row r="2595" spans="10:10" x14ac:dyDescent="0.35">
      <c r="J2595" s="830"/>
    </row>
    <row r="2596" spans="10:10" x14ac:dyDescent="0.35">
      <c r="J2596" s="830"/>
    </row>
    <row r="2597" spans="10:10" x14ac:dyDescent="0.35">
      <c r="J2597" s="830"/>
    </row>
    <row r="2598" spans="10:10" x14ac:dyDescent="0.35">
      <c r="J2598" s="830"/>
    </row>
    <row r="2599" spans="10:10" x14ac:dyDescent="0.35">
      <c r="J2599" s="830"/>
    </row>
    <row r="2600" spans="10:10" x14ac:dyDescent="0.35">
      <c r="J2600" s="830"/>
    </row>
    <row r="2601" spans="10:10" x14ac:dyDescent="0.35">
      <c r="J2601" s="830"/>
    </row>
    <row r="2602" spans="10:10" x14ac:dyDescent="0.35">
      <c r="J2602" s="830"/>
    </row>
    <row r="2603" spans="10:10" x14ac:dyDescent="0.35">
      <c r="J2603" s="830"/>
    </row>
    <row r="2604" spans="10:10" x14ac:dyDescent="0.35">
      <c r="J2604" s="830"/>
    </row>
    <row r="2605" spans="10:10" x14ac:dyDescent="0.35">
      <c r="J2605" s="830"/>
    </row>
    <row r="2606" spans="10:10" x14ac:dyDescent="0.35">
      <c r="J2606" s="830"/>
    </row>
    <row r="2607" spans="10:10" x14ac:dyDescent="0.35">
      <c r="J2607" s="830"/>
    </row>
    <row r="2608" spans="10:10" x14ac:dyDescent="0.35">
      <c r="J2608" s="830"/>
    </row>
    <row r="2609" spans="10:10" x14ac:dyDescent="0.35">
      <c r="J2609" s="830"/>
    </row>
    <row r="2610" spans="10:10" x14ac:dyDescent="0.35">
      <c r="J2610" s="830"/>
    </row>
    <row r="2611" spans="10:10" x14ac:dyDescent="0.35">
      <c r="J2611" s="830"/>
    </row>
    <row r="2612" spans="10:10" x14ac:dyDescent="0.35">
      <c r="J2612" s="830"/>
    </row>
    <row r="2613" spans="10:10" x14ac:dyDescent="0.35">
      <c r="J2613" s="830"/>
    </row>
    <row r="2614" spans="10:10" x14ac:dyDescent="0.35">
      <c r="J2614" s="830"/>
    </row>
    <row r="2615" spans="10:10" x14ac:dyDescent="0.35">
      <c r="J2615" s="830"/>
    </row>
    <row r="2616" spans="10:10" x14ac:dyDescent="0.35">
      <c r="J2616" s="830"/>
    </row>
    <row r="2617" spans="10:10" x14ac:dyDescent="0.35">
      <c r="J2617" s="830"/>
    </row>
    <row r="2618" spans="10:10" x14ac:dyDescent="0.35">
      <c r="J2618" s="830"/>
    </row>
    <row r="2619" spans="10:10" x14ac:dyDescent="0.35">
      <c r="J2619" s="830"/>
    </row>
    <row r="2620" spans="10:10" x14ac:dyDescent="0.35">
      <c r="J2620" s="830"/>
    </row>
    <row r="2621" spans="10:10" x14ac:dyDescent="0.35">
      <c r="J2621" s="830"/>
    </row>
    <row r="2622" spans="10:10" x14ac:dyDescent="0.35">
      <c r="J2622" s="830"/>
    </row>
    <row r="2623" spans="10:10" x14ac:dyDescent="0.35">
      <c r="J2623" s="830"/>
    </row>
    <row r="2624" spans="10:10" x14ac:dyDescent="0.35">
      <c r="J2624" s="830"/>
    </row>
    <row r="2625" spans="10:10" x14ac:dyDescent="0.35">
      <c r="J2625" s="830"/>
    </row>
    <row r="2626" spans="10:10" x14ac:dyDescent="0.35">
      <c r="J2626" s="830"/>
    </row>
    <row r="2627" spans="10:10" x14ac:dyDescent="0.35">
      <c r="J2627" s="830"/>
    </row>
    <row r="2628" spans="10:10" x14ac:dyDescent="0.35">
      <c r="J2628" s="830"/>
    </row>
    <row r="2629" spans="10:10" x14ac:dyDescent="0.35">
      <c r="J2629" s="830"/>
    </row>
    <row r="2630" spans="10:10" x14ac:dyDescent="0.35">
      <c r="J2630" s="830"/>
    </row>
    <row r="2631" spans="10:10" x14ac:dyDescent="0.35">
      <c r="J2631" s="830"/>
    </row>
    <row r="2632" spans="10:10" x14ac:dyDescent="0.35">
      <c r="J2632" s="830"/>
    </row>
    <row r="2633" spans="10:10" x14ac:dyDescent="0.35">
      <c r="J2633" s="830"/>
    </row>
    <row r="2634" spans="10:10" x14ac:dyDescent="0.35">
      <c r="J2634" s="830"/>
    </row>
    <row r="2635" spans="10:10" x14ac:dyDescent="0.35">
      <c r="J2635" s="830"/>
    </row>
    <row r="2636" spans="10:10" x14ac:dyDescent="0.35">
      <c r="J2636" s="830"/>
    </row>
    <row r="2637" spans="10:10" x14ac:dyDescent="0.35">
      <c r="J2637" s="830"/>
    </row>
    <row r="2638" spans="10:10" x14ac:dyDescent="0.35">
      <c r="J2638" s="830"/>
    </row>
    <row r="2639" spans="10:10" x14ac:dyDescent="0.35">
      <c r="J2639" s="830"/>
    </row>
    <row r="2640" spans="10:10" x14ac:dyDescent="0.35">
      <c r="J2640" s="830"/>
    </row>
    <row r="2641" spans="10:10" x14ac:dyDescent="0.35">
      <c r="J2641" s="830"/>
    </row>
    <row r="2642" spans="10:10" x14ac:dyDescent="0.35">
      <c r="J2642" s="830"/>
    </row>
    <row r="2643" spans="10:10" x14ac:dyDescent="0.35">
      <c r="J2643" s="830"/>
    </row>
    <row r="2644" spans="10:10" x14ac:dyDescent="0.35">
      <c r="J2644" s="830"/>
    </row>
    <row r="2645" spans="10:10" x14ac:dyDescent="0.35">
      <c r="J2645" s="830"/>
    </row>
    <row r="2646" spans="10:10" x14ac:dyDescent="0.35">
      <c r="J2646" s="830"/>
    </row>
    <row r="2647" spans="10:10" x14ac:dyDescent="0.35">
      <c r="J2647" s="830"/>
    </row>
    <row r="2648" spans="10:10" x14ac:dyDescent="0.35">
      <c r="J2648" s="830"/>
    </row>
    <row r="2649" spans="10:10" x14ac:dyDescent="0.35">
      <c r="J2649" s="830"/>
    </row>
    <row r="2650" spans="10:10" x14ac:dyDescent="0.35">
      <c r="J2650" s="830"/>
    </row>
    <row r="2651" spans="10:10" x14ac:dyDescent="0.35">
      <c r="J2651" s="830"/>
    </row>
    <row r="2652" spans="10:10" x14ac:dyDescent="0.35">
      <c r="J2652" s="830"/>
    </row>
    <row r="2653" spans="10:10" x14ac:dyDescent="0.35">
      <c r="J2653" s="830"/>
    </row>
    <row r="2654" spans="10:10" x14ac:dyDescent="0.35">
      <c r="J2654" s="830"/>
    </row>
    <row r="2655" spans="10:10" x14ac:dyDescent="0.35">
      <c r="J2655" s="830"/>
    </row>
    <row r="2656" spans="10:10" x14ac:dyDescent="0.35">
      <c r="J2656" s="830"/>
    </row>
    <row r="2657" spans="10:10" x14ac:dyDescent="0.35">
      <c r="J2657" s="830"/>
    </row>
    <row r="2658" spans="10:10" x14ac:dyDescent="0.35">
      <c r="J2658" s="830"/>
    </row>
    <row r="2659" spans="10:10" x14ac:dyDescent="0.35">
      <c r="J2659" s="830"/>
    </row>
    <row r="2660" spans="10:10" x14ac:dyDescent="0.35">
      <c r="J2660" s="830"/>
    </row>
    <row r="2661" spans="10:10" x14ac:dyDescent="0.35">
      <c r="J2661" s="830"/>
    </row>
    <row r="2662" spans="10:10" x14ac:dyDescent="0.35">
      <c r="J2662" s="830"/>
    </row>
    <row r="2663" spans="10:10" x14ac:dyDescent="0.35">
      <c r="J2663" s="830"/>
    </row>
    <row r="2664" spans="10:10" x14ac:dyDescent="0.35">
      <c r="J2664" s="830"/>
    </row>
    <row r="2665" spans="10:10" x14ac:dyDescent="0.35">
      <c r="J2665" s="830"/>
    </row>
    <row r="2666" spans="10:10" x14ac:dyDescent="0.35">
      <c r="J2666" s="830"/>
    </row>
    <row r="2667" spans="10:10" x14ac:dyDescent="0.35">
      <c r="J2667" s="830"/>
    </row>
    <row r="2668" spans="10:10" x14ac:dyDescent="0.35">
      <c r="J2668" s="830"/>
    </row>
    <row r="2669" spans="10:10" x14ac:dyDescent="0.35">
      <c r="J2669" s="830"/>
    </row>
    <row r="2670" spans="10:10" x14ac:dyDescent="0.35">
      <c r="J2670" s="830"/>
    </row>
    <row r="2671" spans="10:10" x14ac:dyDescent="0.35">
      <c r="J2671" s="830"/>
    </row>
    <row r="2672" spans="10:10" x14ac:dyDescent="0.35">
      <c r="J2672" s="830"/>
    </row>
    <row r="2673" spans="10:10" x14ac:dyDescent="0.35">
      <c r="J2673" s="830"/>
    </row>
    <row r="2674" spans="10:10" x14ac:dyDescent="0.35">
      <c r="J2674" s="830"/>
    </row>
    <row r="2675" spans="10:10" x14ac:dyDescent="0.35">
      <c r="J2675" s="830"/>
    </row>
    <row r="2676" spans="10:10" x14ac:dyDescent="0.35">
      <c r="J2676" s="830"/>
    </row>
    <row r="2677" spans="10:10" x14ac:dyDescent="0.35">
      <c r="J2677" s="830"/>
    </row>
    <row r="2678" spans="10:10" x14ac:dyDescent="0.35">
      <c r="J2678" s="830"/>
    </row>
    <row r="2679" spans="10:10" x14ac:dyDescent="0.35">
      <c r="J2679" s="830"/>
    </row>
    <row r="2680" spans="10:10" x14ac:dyDescent="0.35">
      <c r="J2680" s="830"/>
    </row>
    <row r="2681" spans="10:10" x14ac:dyDescent="0.35">
      <c r="J2681" s="830"/>
    </row>
    <row r="2682" spans="10:10" x14ac:dyDescent="0.35">
      <c r="J2682" s="830"/>
    </row>
    <row r="2683" spans="10:10" x14ac:dyDescent="0.35">
      <c r="J2683" s="830"/>
    </row>
    <row r="2684" spans="10:10" x14ac:dyDescent="0.35">
      <c r="J2684" s="830"/>
    </row>
    <row r="2685" spans="10:10" x14ac:dyDescent="0.35">
      <c r="J2685" s="830"/>
    </row>
    <row r="2686" spans="10:10" x14ac:dyDescent="0.35">
      <c r="J2686" s="830"/>
    </row>
    <row r="2687" spans="10:10" x14ac:dyDescent="0.35">
      <c r="J2687" s="830"/>
    </row>
    <row r="2688" spans="10:10" x14ac:dyDescent="0.35">
      <c r="J2688" s="830"/>
    </row>
    <row r="2689" spans="10:10" x14ac:dyDescent="0.35">
      <c r="J2689" s="830"/>
    </row>
    <row r="2690" spans="10:10" x14ac:dyDescent="0.35">
      <c r="J2690" s="830"/>
    </row>
    <row r="2691" spans="10:10" x14ac:dyDescent="0.35">
      <c r="J2691" s="830"/>
    </row>
    <row r="2692" spans="10:10" x14ac:dyDescent="0.35">
      <c r="J2692" s="830"/>
    </row>
    <row r="2693" spans="10:10" x14ac:dyDescent="0.35">
      <c r="J2693" s="830"/>
    </row>
    <row r="2694" spans="10:10" x14ac:dyDescent="0.35">
      <c r="J2694" s="830"/>
    </row>
    <row r="2695" spans="10:10" x14ac:dyDescent="0.35">
      <c r="J2695" s="830"/>
    </row>
    <row r="2696" spans="10:10" x14ac:dyDescent="0.35">
      <c r="J2696" s="830"/>
    </row>
    <row r="2697" spans="10:10" x14ac:dyDescent="0.35">
      <c r="J2697" s="830"/>
    </row>
    <row r="2698" spans="10:10" x14ac:dyDescent="0.35">
      <c r="J2698" s="830"/>
    </row>
    <row r="2699" spans="10:10" x14ac:dyDescent="0.35">
      <c r="J2699" s="830"/>
    </row>
    <row r="2700" spans="10:10" x14ac:dyDescent="0.35">
      <c r="J2700" s="830"/>
    </row>
    <row r="2701" spans="10:10" x14ac:dyDescent="0.35">
      <c r="J2701" s="830"/>
    </row>
    <row r="2702" spans="10:10" x14ac:dyDescent="0.35">
      <c r="J2702" s="830"/>
    </row>
    <row r="2703" spans="10:10" x14ac:dyDescent="0.35">
      <c r="J2703" s="830"/>
    </row>
    <row r="2704" spans="10:10" x14ac:dyDescent="0.35">
      <c r="J2704" s="830"/>
    </row>
    <row r="2705" spans="10:10" x14ac:dyDescent="0.35">
      <c r="J2705" s="830"/>
    </row>
    <row r="2706" spans="10:10" x14ac:dyDescent="0.35">
      <c r="J2706" s="830"/>
    </row>
    <row r="2707" spans="10:10" x14ac:dyDescent="0.35">
      <c r="J2707" s="830"/>
    </row>
    <row r="2708" spans="10:10" x14ac:dyDescent="0.35">
      <c r="J2708" s="830"/>
    </row>
    <row r="2709" spans="10:10" x14ac:dyDescent="0.35">
      <c r="J2709" s="830"/>
    </row>
    <row r="2710" spans="10:10" x14ac:dyDescent="0.35">
      <c r="J2710" s="830"/>
    </row>
    <row r="2711" spans="10:10" x14ac:dyDescent="0.35">
      <c r="J2711" s="830"/>
    </row>
    <row r="2712" spans="10:10" x14ac:dyDescent="0.35">
      <c r="J2712" s="830"/>
    </row>
    <row r="2713" spans="10:10" x14ac:dyDescent="0.35">
      <c r="J2713" s="830"/>
    </row>
    <row r="2714" spans="10:10" x14ac:dyDescent="0.35">
      <c r="J2714" s="830"/>
    </row>
    <row r="2715" spans="10:10" x14ac:dyDescent="0.35">
      <c r="J2715" s="830"/>
    </row>
    <row r="2716" spans="10:10" x14ac:dyDescent="0.35">
      <c r="J2716" s="830"/>
    </row>
    <row r="2717" spans="10:10" x14ac:dyDescent="0.35">
      <c r="J2717" s="830"/>
    </row>
    <row r="2718" spans="10:10" x14ac:dyDescent="0.35">
      <c r="J2718" s="830"/>
    </row>
    <row r="2719" spans="10:10" x14ac:dyDescent="0.35">
      <c r="J2719" s="830"/>
    </row>
    <row r="2720" spans="10:10" x14ac:dyDescent="0.35">
      <c r="J2720" s="830"/>
    </row>
    <row r="2721" spans="10:10" x14ac:dyDescent="0.35">
      <c r="J2721" s="830"/>
    </row>
    <row r="2722" spans="10:10" x14ac:dyDescent="0.35">
      <c r="J2722" s="830"/>
    </row>
    <row r="2723" spans="10:10" x14ac:dyDescent="0.35">
      <c r="J2723" s="830"/>
    </row>
    <row r="2724" spans="10:10" x14ac:dyDescent="0.35">
      <c r="J2724" s="830"/>
    </row>
    <row r="2725" spans="10:10" x14ac:dyDescent="0.35">
      <c r="J2725" s="830"/>
    </row>
    <row r="2726" spans="10:10" x14ac:dyDescent="0.35">
      <c r="J2726" s="830"/>
    </row>
    <row r="2727" spans="10:10" x14ac:dyDescent="0.35">
      <c r="J2727" s="830"/>
    </row>
    <row r="2728" spans="10:10" x14ac:dyDescent="0.35">
      <c r="J2728" s="830"/>
    </row>
    <row r="2729" spans="10:10" x14ac:dyDescent="0.35">
      <c r="J2729" s="830"/>
    </row>
    <row r="2730" spans="10:10" x14ac:dyDescent="0.35">
      <c r="J2730" s="830"/>
    </row>
    <row r="2731" spans="10:10" x14ac:dyDescent="0.35">
      <c r="J2731" s="830"/>
    </row>
    <row r="2732" spans="10:10" x14ac:dyDescent="0.35">
      <c r="J2732" s="830"/>
    </row>
    <row r="2733" spans="10:10" x14ac:dyDescent="0.35">
      <c r="J2733" s="830"/>
    </row>
    <row r="2734" spans="10:10" x14ac:dyDescent="0.35">
      <c r="J2734" s="830"/>
    </row>
    <row r="2735" spans="10:10" x14ac:dyDescent="0.35">
      <c r="J2735" s="830"/>
    </row>
    <row r="2736" spans="10:10" x14ac:dyDescent="0.35">
      <c r="J2736" s="830"/>
    </row>
    <row r="2737" spans="10:10" x14ac:dyDescent="0.35">
      <c r="J2737" s="830"/>
    </row>
    <row r="2738" spans="10:10" x14ac:dyDescent="0.35">
      <c r="J2738" s="830"/>
    </row>
    <row r="2739" spans="10:10" x14ac:dyDescent="0.35">
      <c r="J2739" s="830"/>
    </row>
    <row r="2740" spans="10:10" x14ac:dyDescent="0.35">
      <c r="J2740" s="830"/>
    </row>
    <row r="2741" spans="10:10" x14ac:dyDescent="0.35">
      <c r="J2741" s="830"/>
    </row>
    <row r="2742" spans="10:10" x14ac:dyDescent="0.35">
      <c r="J2742" s="830"/>
    </row>
    <row r="2743" spans="10:10" x14ac:dyDescent="0.35">
      <c r="J2743" s="830"/>
    </row>
    <row r="2744" spans="10:10" x14ac:dyDescent="0.35">
      <c r="J2744" s="830"/>
    </row>
    <row r="2745" spans="10:10" x14ac:dyDescent="0.35">
      <c r="J2745" s="830"/>
    </row>
    <row r="2746" spans="10:10" x14ac:dyDescent="0.35">
      <c r="J2746" s="830"/>
    </row>
    <row r="2747" spans="10:10" x14ac:dyDescent="0.35">
      <c r="J2747" s="830"/>
    </row>
    <row r="2748" spans="10:10" x14ac:dyDescent="0.35">
      <c r="J2748" s="830"/>
    </row>
    <row r="2749" spans="10:10" x14ac:dyDescent="0.35">
      <c r="J2749" s="830"/>
    </row>
    <row r="2750" spans="10:10" x14ac:dyDescent="0.35">
      <c r="J2750" s="830"/>
    </row>
    <row r="2751" spans="10:10" x14ac:dyDescent="0.35">
      <c r="J2751" s="830"/>
    </row>
    <row r="2752" spans="10:10" x14ac:dyDescent="0.35">
      <c r="J2752" s="830"/>
    </row>
    <row r="2753" spans="10:10" x14ac:dyDescent="0.35">
      <c r="J2753" s="830"/>
    </row>
    <row r="2754" spans="10:10" x14ac:dyDescent="0.35">
      <c r="J2754" s="830"/>
    </row>
    <row r="2755" spans="10:10" x14ac:dyDescent="0.35">
      <c r="J2755" s="830"/>
    </row>
    <row r="2756" spans="10:10" x14ac:dyDescent="0.35">
      <c r="J2756" s="830"/>
    </row>
    <row r="2757" spans="10:10" x14ac:dyDescent="0.35">
      <c r="J2757" s="830"/>
    </row>
    <row r="2758" spans="10:10" x14ac:dyDescent="0.35">
      <c r="J2758" s="830"/>
    </row>
    <row r="2759" spans="10:10" x14ac:dyDescent="0.35">
      <c r="J2759" s="830"/>
    </row>
    <row r="2760" spans="10:10" x14ac:dyDescent="0.35">
      <c r="J2760" s="830"/>
    </row>
    <row r="2761" spans="10:10" x14ac:dyDescent="0.35">
      <c r="J2761" s="830"/>
    </row>
    <row r="2762" spans="10:10" x14ac:dyDescent="0.35">
      <c r="J2762" s="830"/>
    </row>
    <row r="2763" spans="10:10" x14ac:dyDescent="0.35">
      <c r="J2763" s="830"/>
    </row>
    <row r="2764" spans="10:10" x14ac:dyDescent="0.35">
      <c r="J2764" s="830"/>
    </row>
    <row r="2765" spans="10:10" x14ac:dyDescent="0.35">
      <c r="J2765" s="830"/>
    </row>
    <row r="2766" spans="10:10" x14ac:dyDescent="0.35">
      <c r="J2766" s="830"/>
    </row>
    <row r="2767" spans="10:10" x14ac:dyDescent="0.35">
      <c r="J2767" s="830"/>
    </row>
    <row r="2768" spans="10:10" x14ac:dyDescent="0.35">
      <c r="J2768" s="830"/>
    </row>
    <row r="2769" spans="10:10" x14ac:dyDescent="0.35">
      <c r="J2769" s="830"/>
    </row>
    <row r="2770" spans="10:10" x14ac:dyDescent="0.35">
      <c r="J2770" s="830"/>
    </row>
    <row r="2771" spans="10:10" x14ac:dyDescent="0.35">
      <c r="J2771" s="830"/>
    </row>
    <row r="2772" spans="10:10" x14ac:dyDescent="0.35">
      <c r="J2772" s="830"/>
    </row>
    <row r="2773" spans="10:10" x14ac:dyDescent="0.35">
      <c r="J2773" s="830"/>
    </row>
    <row r="2774" spans="10:10" x14ac:dyDescent="0.35">
      <c r="J2774" s="830"/>
    </row>
    <row r="2775" spans="10:10" x14ac:dyDescent="0.35">
      <c r="J2775" s="830"/>
    </row>
    <row r="2776" spans="10:10" x14ac:dyDescent="0.35">
      <c r="J2776" s="830"/>
    </row>
    <row r="2777" spans="10:10" x14ac:dyDescent="0.35">
      <c r="J2777" s="830"/>
    </row>
    <row r="2778" spans="10:10" x14ac:dyDescent="0.35">
      <c r="J2778" s="830"/>
    </row>
    <row r="2779" spans="10:10" x14ac:dyDescent="0.35">
      <c r="J2779" s="830"/>
    </row>
    <row r="2780" spans="10:10" x14ac:dyDescent="0.35">
      <c r="J2780" s="830"/>
    </row>
    <row r="2781" spans="10:10" x14ac:dyDescent="0.35">
      <c r="J2781" s="830"/>
    </row>
    <row r="2782" spans="10:10" x14ac:dyDescent="0.35">
      <c r="J2782" s="830"/>
    </row>
    <row r="2783" spans="10:10" x14ac:dyDescent="0.35">
      <c r="J2783" s="830"/>
    </row>
    <row r="2784" spans="10:10" x14ac:dyDescent="0.35">
      <c r="J2784" s="830"/>
    </row>
    <row r="2785" spans="10:10" x14ac:dyDescent="0.35">
      <c r="J2785" s="830"/>
    </row>
    <row r="2786" spans="10:10" x14ac:dyDescent="0.35">
      <c r="J2786" s="830"/>
    </row>
    <row r="2787" spans="10:10" x14ac:dyDescent="0.35">
      <c r="J2787" s="830"/>
    </row>
    <row r="2788" spans="10:10" x14ac:dyDescent="0.35">
      <c r="J2788" s="830"/>
    </row>
    <row r="2789" spans="10:10" x14ac:dyDescent="0.35">
      <c r="J2789" s="830"/>
    </row>
    <row r="2790" spans="10:10" x14ac:dyDescent="0.35">
      <c r="J2790" s="830"/>
    </row>
    <row r="2791" spans="10:10" x14ac:dyDescent="0.35">
      <c r="J2791" s="830"/>
    </row>
    <row r="2792" spans="10:10" x14ac:dyDescent="0.35">
      <c r="J2792" s="830"/>
    </row>
    <row r="2793" spans="10:10" x14ac:dyDescent="0.35">
      <c r="J2793" s="830"/>
    </row>
    <row r="2794" spans="10:10" x14ac:dyDescent="0.35">
      <c r="J2794" s="830"/>
    </row>
    <row r="2795" spans="10:10" x14ac:dyDescent="0.35">
      <c r="J2795" s="830"/>
    </row>
    <row r="2796" spans="10:10" x14ac:dyDescent="0.35">
      <c r="J2796" s="830"/>
    </row>
    <row r="2797" spans="10:10" x14ac:dyDescent="0.35">
      <c r="J2797" s="830"/>
    </row>
    <row r="2798" spans="10:10" x14ac:dyDescent="0.35">
      <c r="J2798" s="830"/>
    </row>
    <row r="2799" spans="10:10" x14ac:dyDescent="0.35">
      <c r="J2799" s="830"/>
    </row>
    <row r="2800" spans="10:10" x14ac:dyDescent="0.35">
      <c r="J2800" s="830"/>
    </row>
    <row r="2801" spans="10:10" x14ac:dyDescent="0.35">
      <c r="J2801" s="830"/>
    </row>
    <row r="2802" spans="10:10" x14ac:dyDescent="0.35">
      <c r="J2802" s="830"/>
    </row>
    <row r="2803" spans="10:10" x14ac:dyDescent="0.35">
      <c r="J2803" s="830"/>
    </row>
    <row r="2804" spans="10:10" x14ac:dyDescent="0.35">
      <c r="J2804" s="830"/>
    </row>
    <row r="2805" spans="10:10" x14ac:dyDescent="0.35">
      <c r="J2805" s="830"/>
    </row>
    <row r="2806" spans="10:10" x14ac:dyDescent="0.35">
      <c r="J2806" s="830"/>
    </row>
    <row r="2807" spans="10:10" x14ac:dyDescent="0.35">
      <c r="J2807" s="830"/>
    </row>
    <row r="2808" spans="10:10" x14ac:dyDescent="0.35">
      <c r="J2808" s="830"/>
    </row>
    <row r="2809" spans="10:10" x14ac:dyDescent="0.35">
      <c r="J2809" s="830"/>
    </row>
    <row r="2810" spans="10:10" x14ac:dyDescent="0.35">
      <c r="J2810" s="830"/>
    </row>
    <row r="2811" spans="10:10" x14ac:dyDescent="0.35">
      <c r="J2811" s="830"/>
    </row>
    <row r="2812" spans="10:10" x14ac:dyDescent="0.35">
      <c r="J2812" s="830"/>
    </row>
    <row r="2813" spans="10:10" x14ac:dyDescent="0.35">
      <c r="J2813" s="830"/>
    </row>
    <row r="2814" spans="10:10" x14ac:dyDescent="0.35">
      <c r="J2814" s="830"/>
    </row>
    <row r="2815" spans="10:10" x14ac:dyDescent="0.35">
      <c r="J2815" s="830"/>
    </row>
    <row r="2816" spans="10:10" x14ac:dyDescent="0.35">
      <c r="J2816" s="830"/>
    </row>
    <row r="2817" spans="10:10" x14ac:dyDescent="0.35">
      <c r="J2817" s="830"/>
    </row>
    <row r="2818" spans="10:10" x14ac:dyDescent="0.35">
      <c r="J2818" s="830"/>
    </row>
    <row r="2819" spans="10:10" x14ac:dyDescent="0.35">
      <c r="J2819" s="830"/>
    </row>
    <row r="2820" spans="10:10" x14ac:dyDescent="0.35">
      <c r="J2820" s="830"/>
    </row>
    <row r="2821" spans="10:10" x14ac:dyDescent="0.35">
      <c r="J2821" s="830"/>
    </row>
    <row r="2822" spans="10:10" x14ac:dyDescent="0.35">
      <c r="J2822" s="830"/>
    </row>
    <row r="2823" spans="10:10" x14ac:dyDescent="0.35">
      <c r="J2823" s="830"/>
    </row>
    <row r="2824" spans="10:10" x14ac:dyDescent="0.35">
      <c r="J2824" s="830"/>
    </row>
    <row r="2825" spans="10:10" x14ac:dyDescent="0.35">
      <c r="J2825" s="830"/>
    </row>
    <row r="2826" spans="10:10" x14ac:dyDescent="0.35">
      <c r="J2826" s="830"/>
    </row>
    <row r="2827" spans="10:10" x14ac:dyDescent="0.35">
      <c r="J2827" s="830"/>
    </row>
    <row r="2828" spans="10:10" x14ac:dyDescent="0.35">
      <c r="J2828" s="830"/>
    </row>
    <row r="2829" spans="10:10" x14ac:dyDescent="0.35">
      <c r="J2829" s="830"/>
    </row>
    <row r="2830" spans="10:10" x14ac:dyDescent="0.35">
      <c r="J2830" s="830"/>
    </row>
    <row r="2831" spans="10:10" x14ac:dyDescent="0.35">
      <c r="J2831" s="830"/>
    </row>
    <row r="2832" spans="10:10" x14ac:dyDescent="0.35">
      <c r="J2832" s="830"/>
    </row>
    <row r="2833" spans="10:10" x14ac:dyDescent="0.35">
      <c r="J2833" s="830"/>
    </row>
    <row r="2834" spans="10:10" x14ac:dyDescent="0.35">
      <c r="J2834" s="830"/>
    </row>
    <row r="2835" spans="10:10" x14ac:dyDescent="0.35">
      <c r="J2835" s="830"/>
    </row>
    <row r="2836" spans="10:10" x14ac:dyDescent="0.35">
      <c r="J2836" s="830"/>
    </row>
    <row r="2837" spans="10:10" x14ac:dyDescent="0.35">
      <c r="J2837" s="830"/>
    </row>
    <row r="2838" spans="10:10" x14ac:dyDescent="0.35">
      <c r="J2838" s="830"/>
    </row>
    <row r="2839" spans="10:10" x14ac:dyDescent="0.35">
      <c r="J2839" s="830"/>
    </row>
    <row r="2840" spans="10:10" x14ac:dyDescent="0.35">
      <c r="J2840" s="830"/>
    </row>
    <row r="2841" spans="10:10" x14ac:dyDescent="0.35">
      <c r="J2841" s="830"/>
    </row>
    <row r="2842" spans="10:10" x14ac:dyDescent="0.35">
      <c r="J2842" s="830"/>
    </row>
    <row r="2843" spans="10:10" x14ac:dyDescent="0.35">
      <c r="J2843" s="830"/>
    </row>
    <row r="2844" spans="10:10" x14ac:dyDescent="0.35">
      <c r="J2844" s="830"/>
    </row>
    <row r="2845" spans="10:10" x14ac:dyDescent="0.35">
      <c r="J2845" s="830"/>
    </row>
    <row r="2846" spans="10:10" x14ac:dyDescent="0.35">
      <c r="J2846" s="830"/>
    </row>
    <row r="2848" spans="10:10" x14ac:dyDescent="0.35">
      <c r="J2848" s="830"/>
    </row>
    <row r="2849" spans="10:10" x14ac:dyDescent="0.35">
      <c r="J2849" s="830"/>
    </row>
    <row r="2850" spans="10:10" x14ac:dyDescent="0.35">
      <c r="J2850" s="830"/>
    </row>
    <row r="2851" spans="10:10" x14ac:dyDescent="0.35">
      <c r="J2851" s="830"/>
    </row>
    <row r="2852" spans="10:10" x14ac:dyDescent="0.35">
      <c r="J2852" s="830"/>
    </row>
    <row r="2853" spans="10:10" x14ac:dyDescent="0.35">
      <c r="J2853" s="830"/>
    </row>
    <row r="2854" spans="10:10" x14ac:dyDescent="0.35">
      <c r="J2854" s="830"/>
    </row>
    <row r="2855" spans="10:10" x14ac:dyDescent="0.35">
      <c r="J2855" s="830"/>
    </row>
    <row r="2856" spans="10:10" x14ac:dyDescent="0.35">
      <c r="J2856" s="830"/>
    </row>
    <row r="2857" spans="10:10" x14ac:dyDescent="0.35">
      <c r="J2857" s="830"/>
    </row>
    <row r="2858" spans="10:10" x14ac:dyDescent="0.35">
      <c r="J2858" s="830"/>
    </row>
    <row r="2859" spans="10:10" x14ac:dyDescent="0.35">
      <c r="J2859" s="830"/>
    </row>
    <row r="2860" spans="10:10" x14ac:dyDescent="0.35">
      <c r="J2860" s="830"/>
    </row>
    <row r="2861" spans="10:10" x14ac:dyDescent="0.35">
      <c r="J2861" s="830"/>
    </row>
    <row r="2862" spans="10:10" x14ac:dyDescent="0.35">
      <c r="J2862" s="830"/>
    </row>
    <row r="2863" spans="10:10" x14ac:dyDescent="0.35">
      <c r="J2863" s="830"/>
    </row>
    <row r="2864" spans="10:10" x14ac:dyDescent="0.35">
      <c r="J2864" s="830"/>
    </row>
    <row r="2865" spans="10:10" x14ac:dyDescent="0.35">
      <c r="J2865" s="830"/>
    </row>
    <row r="2866" spans="10:10" x14ac:dyDescent="0.35">
      <c r="J2866" s="830"/>
    </row>
    <row r="2867" spans="10:10" x14ac:dyDescent="0.35">
      <c r="J2867" s="830"/>
    </row>
    <row r="2868" spans="10:10" x14ac:dyDescent="0.35">
      <c r="J2868" s="830"/>
    </row>
    <row r="2869" spans="10:10" x14ac:dyDescent="0.35">
      <c r="J2869" s="830"/>
    </row>
    <row r="2870" spans="10:10" x14ac:dyDescent="0.35">
      <c r="J2870" s="830"/>
    </row>
    <row r="2871" spans="10:10" x14ac:dyDescent="0.35">
      <c r="J2871" s="830"/>
    </row>
    <row r="2872" spans="10:10" x14ac:dyDescent="0.35">
      <c r="J2872" s="830"/>
    </row>
    <row r="2873" spans="10:10" x14ac:dyDescent="0.35">
      <c r="J2873" s="830"/>
    </row>
    <row r="2874" spans="10:10" x14ac:dyDescent="0.35">
      <c r="J2874" s="830"/>
    </row>
    <row r="2875" spans="10:10" x14ac:dyDescent="0.35">
      <c r="J2875" s="830"/>
    </row>
    <row r="2876" spans="10:10" x14ac:dyDescent="0.35">
      <c r="J2876" s="830"/>
    </row>
    <row r="2877" spans="10:10" x14ac:dyDescent="0.35">
      <c r="J2877" s="830"/>
    </row>
    <row r="2878" spans="10:10" x14ac:dyDescent="0.35">
      <c r="J2878" s="830"/>
    </row>
    <row r="2879" spans="10:10" x14ac:dyDescent="0.35">
      <c r="J2879" s="830"/>
    </row>
    <row r="2880" spans="10:10" x14ac:dyDescent="0.35">
      <c r="J2880" s="830"/>
    </row>
    <row r="2881" spans="10:10" x14ac:dyDescent="0.35">
      <c r="J2881" s="830"/>
    </row>
    <row r="2882" spans="10:10" x14ac:dyDescent="0.35">
      <c r="J2882" s="830"/>
    </row>
    <row r="2883" spans="10:10" x14ac:dyDescent="0.35">
      <c r="J2883" s="830"/>
    </row>
    <row r="2884" spans="10:10" x14ac:dyDescent="0.35">
      <c r="J2884" s="830"/>
    </row>
    <row r="2885" spans="10:10" x14ac:dyDescent="0.35">
      <c r="J2885" s="830"/>
    </row>
    <row r="2886" spans="10:10" x14ac:dyDescent="0.35">
      <c r="J2886" s="830"/>
    </row>
    <row r="2887" spans="10:10" x14ac:dyDescent="0.35">
      <c r="J2887" s="830"/>
    </row>
    <row r="2888" spans="10:10" x14ac:dyDescent="0.35">
      <c r="J2888" s="830"/>
    </row>
    <row r="2889" spans="10:10" x14ac:dyDescent="0.35">
      <c r="J2889" s="830"/>
    </row>
    <row r="2890" spans="10:10" x14ac:dyDescent="0.35">
      <c r="J2890" s="830"/>
    </row>
    <row r="2891" spans="10:10" x14ac:dyDescent="0.35">
      <c r="J2891" s="830"/>
    </row>
    <row r="2892" spans="10:10" x14ac:dyDescent="0.35">
      <c r="J2892" s="830"/>
    </row>
    <row r="2893" spans="10:10" x14ac:dyDescent="0.35">
      <c r="J2893" s="830"/>
    </row>
    <row r="2894" spans="10:10" x14ac:dyDescent="0.35">
      <c r="J2894" s="830"/>
    </row>
    <row r="2895" spans="10:10" x14ac:dyDescent="0.35">
      <c r="J2895" s="830"/>
    </row>
    <row r="2896" spans="10:10" x14ac:dyDescent="0.35">
      <c r="J2896" s="830"/>
    </row>
    <row r="2897" spans="10:10" x14ac:dyDescent="0.35">
      <c r="J2897" s="830"/>
    </row>
    <row r="2898" spans="10:10" x14ac:dyDescent="0.35">
      <c r="J2898" s="830"/>
    </row>
    <row r="2899" spans="10:10" x14ac:dyDescent="0.35">
      <c r="J2899" s="830"/>
    </row>
    <row r="2900" spans="10:10" x14ac:dyDescent="0.35">
      <c r="J2900" s="830"/>
    </row>
    <row r="2901" spans="10:10" x14ac:dyDescent="0.35">
      <c r="J2901" s="830"/>
    </row>
    <row r="2902" spans="10:10" x14ac:dyDescent="0.35">
      <c r="J2902" s="830"/>
    </row>
    <row r="2903" spans="10:10" x14ac:dyDescent="0.35">
      <c r="J2903" s="830"/>
    </row>
    <row r="2904" spans="10:10" x14ac:dyDescent="0.35">
      <c r="J2904" s="830"/>
    </row>
    <row r="2905" spans="10:10" x14ac:dyDescent="0.35">
      <c r="J2905" s="830"/>
    </row>
    <row r="2906" spans="10:10" x14ac:dyDescent="0.35">
      <c r="J2906" s="830"/>
    </row>
    <row r="2907" spans="10:10" x14ac:dyDescent="0.35">
      <c r="J2907" s="830"/>
    </row>
    <row r="2908" spans="10:10" x14ac:dyDescent="0.35">
      <c r="J2908" s="830"/>
    </row>
    <row r="2909" spans="10:10" x14ac:dyDescent="0.35">
      <c r="J2909" s="830"/>
    </row>
    <row r="2910" spans="10:10" x14ac:dyDescent="0.35">
      <c r="J2910" s="830"/>
    </row>
    <row r="2911" spans="10:10" x14ac:dyDescent="0.35">
      <c r="J2911" s="830"/>
    </row>
    <row r="2912" spans="10:10" x14ac:dyDescent="0.35">
      <c r="J2912" s="830"/>
    </row>
    <row r="2913" spans="10:10" x14ac:dyDescent="0.35">
      <c r="J2913" s="830"/>
    </row>
    <row r="2914" spans="10:10" x14ac:dyDescent="0.35">
      <c r="J2914" s="830"/>
    </row>
    <row r="2915" spans="10:10" x14ac:dyDescent="0.35">
      <c r="J2915" s="830"/>
    </row>
    <row r="2916" spans="10:10" x14ac:dyDescent="0.35">
      <c r="J2916" s="830"/>
    </row>
    <row r="2917" spans="10:10" x14ac:dyDescent="0.35">
      <c r="J2917" s="830"/>
    </row>
    <row r="2918" spans="10:10" x14ac:dyDescent="0.35">
      <c r="J2918" s="830"/>
    </row>
    <row r="2919" spans="10:10" x14ac:dyDescent="0.35">
      <c r="J2919" s="830"/>
    </row>
    <row r="2920" spans="10:10" x14ac:dyDescent="0.35">
      <c r="J2920" s="830"/>
    </row>
    <row r="2921" spans="10:10" x14ac:dyDescent="0.35">
      <c r="J2921" s="830"/>
    </row>
    <row r="2922" spans="10:10" x14ac:dyDescent="0.35">
      <c r="J2922" s="830"/>
    </row>
    <row r="2923" spans="10:10" x14ac:dyDescent="0.35">
      <c r="J2923" s="830"/>
    </row>
    <row r="2924" spans="10:10" x14ac:dyDescent="0.35">
      <c r="J2924" s="830"/>
    </row>
    <row r="2925" spans="10:10" x14ac:dyDescent="0.35">
      <c r="J2925" s="830"/>
    </row>
    <row r="2926" spans="10:10" x14ac:dyDescent="0.35">
      <c r="J2926" s="830"/>
    </row>
    <row r="2927" spans="10:10" x14ac:dyDescent="0.35">
      <c r="J2927" s="830"/>
    </row>
    <row r="2928" spans="10:10" x14ac:dyDescent="0.35">
      <c r="J2928" s="830"/>
    </row>
    <row r="2929" spans="10:10" x14ac:dyDescent="0.35">
      <c r="J2929" s="830"/>
    </row>
    <row r="2930" spans="10:10" x14ac:dyDescent="0.35">
      <c r="J2930" s="830"/>
    </row>
    <row r="2931" spans="10:10" x14ac:dyDescent="0.35">
      <c r="J2931" s="830"/>
    </row>
    <row r="2932" spans="10:10" x14ac:dyDescent="0.35">
      <c r="J2932" s="830"/>
    </row>
    <row r="2933" spans="10:10" x14ac:dyDescent="0.35">
      <c r="J2933" s="830"/>
    </row>
    <row r="2934" spans="10:10" x14ac:dyDescent="0.35">
      <c r="J2934" s="830"/>
    </row>
    <row r="2935" spans="10:10" x14ac:dyDescent="0.35">
      <c r="J2935" s="830"/>
    </row>
    <row r="2936" spans="10:10" x14ac:dyDescent="0.35">
      <c r="J2936" s="830"/>
    </row>
    <row r="2937" spans="10:10" x14ac:dyDescent="0.35">
      <c r="J2937" s="830"/>
    </row>
    <row r="2938" spans="10:10" x14ac:dyDescent="0.35">
      <c r="J2938" s="830"/>
    </row>
    <row r="2939" spans="10:10" x14ac:dyDescent="0.35">
      <c r="J2939" s="830"/>
    </row>
    <row r="2940" spans="10:10" x14ac:dyDescent="0.35">
      <c r="J2940" s="830"/>
    </row>
    <row r="2941" spans="10:10" x14ac:dyDescent="0.35">
      <c r="J2941" s="830"/>
    </row>
    <row r="2942" spans="10:10" x14ac:dyDescent="0.35">
      <c r="J2942" s="830"/>
    </row>
    <row r="2943" spans="10:10" x14ac:dyDescent="0.35">
      <c r="J2943" s="830"/>
    </row>
    <row r="2944" spans="10:10" x14ac:dyDescent="0.35">
      <c r="J2944" s="830"/>
    </row>
    <row r="2945" spans="10:10" x14ac:dyDescent="0.35">
      <c r="J2945" s="830"/>
    </row>
    <row r="2946" spans="10:10" x14ac:dyDescent="0.35">
      <c r="J2946" s="830"/>
    </row>
    <row r="2947" spans="10:10" x14ac:dyDescent="0.35">
      <c r="J2947" s="830"/>
    </row>
    <row r="2948" spans="10:10" x14ac:dyDescent="0.35">
      <c r="J2948" s="830"/>
    </row>
    <row r="2949" spans="10:10" x14ac:dyDescent="0.35">
      <c r="J2949" s="830"/>
    </row>
    <row r="2950" spans="10:10" x14ac:dyDescent="0.35">
      <c r="J2950" s="830"/>
    </row>
    <row r="2951" spans="10:10" x14ac:dyDescent="0.35">
      <c r="J2951" s="830"/>
    </row>
    <row r="2952" spans="10:10" x14ac:dyDescent="0.35">
      <c r="J2952" s="830"/>
    </row>
    <row r="2953" spans="10:10" x14ac:dyDescent="0.35">
      <c r="J2953" s="830"/>
    </row>
    <row r="2954" spans="10:10" x14ac:dyDescent="0.35">
      <c r="J2954" s="830"/>
    </row>
    <row r="2955" spans="10:10" x14ac:dyDescent="0.35">
      <c r="J2955" s="830"/>
    </row>
    <row r="2956" spans="10:10" x14ac:dyDescent="0.35">
      <c r="J2956" s="830"/>
    </row>
    <row r="2957" spans="10:10" x14ac:dyDescent="0.35">
      <c r="J2957" s="830"/>
    </row>
    <row r="2958" spans="10:10" x14ac:dyDescent="0.35">
      <c r="J2958" s="830"/>
    </row>
    <row r="2959" spans="10:10" x14ac:dyDescent="0.35">
      <c r="J2959" s="830"/>
    </row>
    <row r="2960" spans="10:10" x14ac:dyDescent="0.35">
      <c r="J2960" s="830"/>
    </row>
    <row r="2961" spans="10:10" x14ac:dyDescent="0.35">
      <c r="J2961" s="830"/>
    </row>
    <row r="2962" spans="10:10" x14ac:dyDescent="0.35">
      <c r="J2962" s="830"/>
    </row>
    <row r="2963" spans="10:10" x14ac:dyDescent="0.35">
      <c r="J2963" s="830"/>
    </row>
    <row r="2964" spans="10:10" x14ac:dyDescent="0.35">
      <c r="J2964" s="830"/>
    </row>
    <row r="2965" spans="10:10" x14ac:dyDescent="0.35">
      <c r="J2965" s="830"/>
    </row>
    <row r="2966" spans="10:10" x14ac:dyDescent="0.35">
      <c r="J2966" s="830"/>
    </row>
    <row r="2967" spans="10:10" x14ac:dyDescent="0.35">
      <c r="J2967" s="830"/>
    </row>
    <row r="2968" spans="10:10" x14ac:dyDescent="0.35">
      <c r="J2968" s="830"/>
    </row>
    <row r="2969" spans="10:10" x14ac:dyDescent="0.35">
      <c r="J2969" s="830"/>
    </row>
    <row r="2972" spans="10:10" x14ac:dyDescent="0.35">
      <c r="J2972" s="830"/>
    </row>
    <row r="2973" spans="10:10" x14ac:dyDescent="0.35">
      <c r="J2973" s="830"/>
    </row>
    <row r="2974" spans="10:10" x14ac:dyDescent="0.35">
      <c r="J2974" s="830"/>
    </row>
    <row r="2975" spans="10:10" x14ac:dyDescent="0.35">
      <c r="J2975" s="830"/>
    </row>
    <row r="2976" spans="10:10" x14ac:dyDescent="0.35">
      <c r="J2976" s="830"/>
    </row>
    <row r="2977" spans="10:10" x14ac:dyDescent="0.35">
      <c r="J2977" s="830"/>
    </row>
    <row r="2978" spans="10:10" x14ac:dyDescent="0.35">
      <c r="J2978" s="830"/>
    </row>
    <row r="2979" spans="10:10" x14ac:dyDescent="0.35">
      <c r="J2979" s="830"/>
    </row>
    <row r="2980" spans="10:10" x14ac:dyDescent="0.35">
      <c r="J2980" s="830"/>
    </row>
    <row r="2981" spans="10:10" x14ac:dyDescent="0.35">
      <c r="J2981" s="830"/>
    </row>
    <row r="2982" spans="10:10" x14ac:dyDescent="0.35">
      <c r="J2982" s="830"/>
    </row>
    <row r="2983" spans="10:10" x14ac:dyDescent="0.35">
      <c r="J2983" s="830"/>
    </row>
    <row r="2984" spans="10:10" x14ac:dyDescent="0.35">
      <c r="J2984" s="830"/>
    </row>
    <row r="2985" spans="10:10" x14ac:dyDescent="0.35">
      <c r="J2985" s="830"/>
    </row>
    <row r="2986" spans="10:10" x14ac:dyDescent="0.35">
      <c r="J2986" s="830"/>
    </row>
    <row r="2987" spans="10:10" x14ac:dyDescent="0.35">
      <c r="J2987" s="830"/>
    </row>
    <row r="2988" spans="10:10" x14ac:dyDescent="0.35">
      <c r="J2988" s="830"/>
    </row>
    <row r="2989" spans="10:10" x14ac:dyDescent="0.35">
      <c r="J2989" s="830"/>
    </row>
    <row r="2990" spans="10:10" x14ac:dyDescent="0.35">
      <c r="J2990" s="830"/>
    </row>
    <row r="2991" spans="10:10" x14ac:dyDescent="0.35">
      <c r="J2991" s="830"/>
    </row>
    <row r="2992" spans="10:10" x14ac:dyDescent="0.35">
      <c r="J2992" s="830"/>
    </row>
    <row r="2993" spans="10:10" x14ac:dyDescent="0.35">
      <c r="J2993" s="830"/>
    </row>
    <row r="2994" spans="10:10" x14ac:dyDescent="0.35">
      <c r="J2994" s="830"/>
    </row>
    <row r="2995" spans="10:10" x14ac:dyDescent="0.35">
      <c r="J2995" s="830"/>
    </row>
    <row r="2996" spans="10:10" x14ac:dyDescent="0.35">
      <c r="J2996" s="830"/>
    </row>
    <row r="2997" spans="10:10" x14ac:dyDescent="0.35">
      <c r="J2997" s="830"/>
    </row>
    <row r="2998" spans="10:10" x14ac:dyDescent="0.35">
      <c r="J2998" s="830"/>
    </row>
    <row r="2999" spans="10:10" x14ac:dyDescent="0.35">
      <c r="J2999" s="830"/>
    </row>
    <row r="3000" spans="10:10" x14ac:dyDescent="0.35">
      <c r="J3000" s="830"/>
    </row>
    <row r="3001" spans="10:10" x14ac:dyDescent="0.35">
      <c r="J3001" s="830"/>
    </row>
    <row r="3002" spans="10:10" x14ac:dyDescent="0.35">
      <c r="J3002" s="830"/>
    </row>
    <row r="3003" spans="10:10" x14ac:dyDescent="0.35">
      <c r="J3003" s="830"/>
    </row>
    <row r="3004" spans="10:10" x14ac:dyDescent="0.35">
      <c r="J3004" s="830"/>
    </row>
    <row r="3005" spans="10:10" x14ac:dyDescent="0.35">
      <c r="J3005" s="830"/>
    </row>
    <row r="3006" spans="10:10" x14ac:dyDescent="0.35">
      <c r="J3006" s="830"/>
    </row>
    <row r="3007" spans="10:10" x14ac:dyDescent="0.35">
      <c r="J3007" s="830"/>
    </row>
    <row r="3008" spans="10:10" x14ac:dyDescent="0.35">
      <c r="J3008" s="830"/>
    </row>
    <row r="3009" spans="10:10" x14ac:dyDescent="0.35">
      <c r="J3009" s="830"/>
    </row>
    <row r="3010" spans="10:10" x14ac:dyDescent="0.35">
      <c r="J3010" s="830"/>
    </row>
    <row r="3011" spans="10:10" x14ac:dyDescent="0.35">
      <c r="J3011" s="830"/>
    </row>
    <row r="3012" spans="10:10" x14ac:dyDescent="0.35">
      <c r="J3012" s="830"/>
    </row>
    <row r="3013" spans="10:10" x14ac:dyDescent="0.35">
      <c r="J3013" s="830"/>
    </row>
    <row r="3014" spans="10:10" x14ac:dyDescent="0.35">
      <c r="J3014" s="830"/>
    </row>
    <row r="3015" spans="10:10" x14ac:dyDescent="0.35">
      <c r="J3015" s="830"/>
    </row>
    <row r="3016" spans="10:10" x14ac:dyDescent="0.35">
      <c r="J3016" s="830"/>
    </row>
    <row r="3017" spans="10:10" x14ac:dyDescent="0.35">
      <c r="J3017" s="830"/>
    </row>
    <row r="3018" spans="10:10" x14ac:dyDescent="0.35">
      <c r="J3018" s="830"/>
    </row>
    <row r="3019" spans="10:10" x14ac:dyDescent="0.35">
      <c r="J3019" s="830"/>
    </row>
    <row r="3020" spans="10:10" x14ac:dyDescent="0.35">
      <c r="J3020" s="830"/>
    </row>
    <row r="3021" spans="10:10" x14ac:dyDescent="0.35">
      <c r="J3021" s="830"/>
    </row>
    <row r="3022" spans="10:10" x14ac:dyDescent="0.35">
      <c r="J3022" s="830"/>
    </row>
    <row r="3023" spans="10:10" x14ac:dyDescent="0.35">
      <c r="J3023" s="830"/>
    </row>
    <row r="3024" spans="10:10" x14ac:dyDescent="0.35">
      <c r="J3024" s="830"/>
    </row>
    <row r="3025" spans="10:10" x14ac:dyDescent="0.35">
      <c r="J3025" s="830"/>
    </row>
    <row r="3026" spans="10:10" x14ac:dyDescent="0.35">
      <c r="J3026" s="830"/>
    </row>
    <row r="3027" spans="10:10" x14ac:dyDescent="0.35">
      <c r="J3027" s="830"/>
    </row>
    <row r="3028" spans="10:10" x14ac:dyDescent="0.35">
      <c r="J3028" s="830"/>
    </row>
    <row r="3029" spans="10:10" x14ac:dyDescent="0.35">
      <c r="J3029" s="830"/>
    </row>
    <row r="3030" spans="10:10" x14ac:dyDescent="0.35">
      <c r="J3030" s="830"/>
    </row>
    <row r="3031" spans="10:10" x14ac:dyDescent="0.35">
      <c r="J3031" s="830"/>
    </row>
    <row r="3032" spans="10:10" x14ac:dyDescent="0.35">
      <c r="J3032" s="830"/>
    </row>
    <row r="3033" spans="10:10" x14ac:dyDescent="0.35">
      <c r="J3033" s="830"/>
    </row>
    <row r="3034" spans="10:10" x14ac:dyDescent="0.35">
      <c r="J3034" s="830"/>
    </row>
    <row r="3035" spans="10:10" x14ac:dyDescent="0.35">
      <c r="J3035" s="830"/>
    </row>
    <row r="3036" spans="10:10" x14ac:dyDescent="0.35">
      <c r="J3036" s="830"/>
    </row>
    <row r="3037" spans="10:10" x14ac:dyDescent="0.35">
      <c r="J3037" s="830"/>
    </row>
    <row r="3038" spans="10:10" x14ac:dyDescent="0.35">
      <c r="J3038" s="830"/>
    </row>
    <row r="3039" spans="10:10" x14ac:dyDescent="0.35">
      <c r="J3039" s="830"/>
    </row>
    <row r="3040" spans="10:10" x14ac:dyDescent="0.35">
      <c r="J3040" s="830"/>
    </row>
    <row r="3041" spans="10:10" x14ac:dyDescent="0.35">
      <c r="J3041" s="830"/>
    </row>
    <row r="3042" spans="10:10" x14ac:dyDescent="0.35">
      <c r="J3042" s="830"/>
    </row>
    <row r="3043" spans="10:10" x14ac:dyDescent="0.35">
      <c r="J3043" s="830"/>
    </row>
    <row r="3044" spans="10:10" x14ac:dyDescent="0.35">
      <c r="J3044" s="830"/>
    </row>
    <row r="3045" spans="10:10" x14ac:dyDescent="0.35">
      <c r="J3045" s="830"/>
    </row>
    <row r="3046" spans="10:10" x14ac:dyDescent="0.35">
      <c r="J3046" s="830"/>
    </row>
    <row r="3047" spans="10:10" x14ac:dyDescent="0.35">
      <c r="J3047" s="830"/>
    </row>
    <row r="3048" spans="10:10" x14ac:dyDescent="0.35">
      <c r="J3048" s="830"/>
    </row>
    <row r="3049" spans="10:10" x14ac:dyDescent="0.35">
      <c r="J3049" s="830"/>
    </row>
    <row r="3050" spans="10:10" x14ac:dyDescent="0.35">
      <c r="J3050" s="830"/>
    </row>
    <row r="3051" spans="10:10" x14ac:dyDescent="0.35">
      <c r="J3051" s="830"/>
    </row>
    <row r="3052" spans="10:10" x14ac:dyDescent="0.35">
      <c r="J3052" s="830"/>
    </row>
    <row r="3053" spans="10:10" x14ac:dyDescent="0.35">
      <c r="J3053" s="830"/>
    </row>
    <row r="3054" spans="10:10" x14ac:dyDescent="0.35">
      <c r="J3054" s="830"/>
    </row>
    <row r="3055" spans="10:10" x14ac:dyDescent="0.35">
      <c r="J3055" s="830"/>
    </row>
    <row r="3056" spans="10:10" x14ac:dyDescent="0.35">
      <c r="J3056" s="830"/>
    </row>
    <row r="3057" spans="10:10" x14ac:dyDescent="0.35">
      <c r="J3057" s="830"/>
    </row>
    <row r="3058" spans="10:10" x14ac:dyDescent="0.35">
      <c r="J3058" s="830"/>
    </row>
    <row r="3059" spans="10:10" x14ac:dyDescent="0.35">
      <c r="J3059" s="830"/>
    </row>
    <row r="3060" spans="10:10" x14ac:dyDescent="0.35">
      <c r="J3060" s="830"/>
    </row>
    <row r="3061" spans="10:10" x14ac:dyDescent="0.35">
      <c r="J3061" s="830"/>
    </row>
    <row r="3062" spans="10:10" x14ac:dyDescent="0.35">
      <c r="J3062" s="830"/>
    </row>
    <row r="3063" spans="10:10" x14ac:dyDescent="0.35">
      <c r="J3063" s="830"/>
    </row>
    <row r="3064" spans="10:10" x14ac:dyDescent="0.35">
      <c r="J3064" s="830"/>
    </row>
    <row r="3065" spans="10:10" x14ac:dyDescent="0.35">
      <c r="J3065" s="830"/>
    </row>
    <row r="3066" spans="10:10" x14ac:dyDescent="0.35">
      <c r="J3066" s="830"/>
    </row>
    <row r="3067" spans="10:10" x14ac:dyDescent="0.35">
      <c r="J3067" s="830"/>
    </row>
    <row r="3068" spans="10:10" x14ac:dyDescent="0.35">
      <c r="J3068" s="830"/>
    </row>
    <row r="3069" spans="10:10" x14ac:dyDescent="0.35">
      <c r="J3069" s="830"/>
    </row>
    <row r="3070" spans="10:10" x14ac:dyDescent="0.35">
      <c r="J3070" s="830"/>
    </row>
    <row r="3071" spans="10:10" x14ac:dyDescent="0.35">
      <c r="J3071" s="830"/>
    </row>
    <row r="3072" spans="10:10" x14ac:dyDescent="0.35">
      <c r="J3072" s="830"/>
    </row>
    <row r="3073" spans="10:10" x14ac:dyDescent="0.35">
      <c r="J3073" s="830"/>
    </row>
    <row r="3074" spans="10:10" x14ac:dyDescent="0.35">
      <c r="J3074" s="830"/>
    </row>
    <row r="3075" spans="10:10" x14ac:dyDescent="0.35">
      <c r="J3075" s="830"/>
    </row>
    <row r="3076" spans="10:10" x14ac:dyDescent="0.35">
      <c r="J3076" s="830"/>
    </row>
    <row r="3077" spans="10:10" x14ac:dyDescent="0.35">
      <c r="J3077" s="830"/>
    </row>
    <row r="3078" spans="10:10" x14ac:dyDescent="0.35">
      <c r="J3078" s="830"/>
    </row>
    <row r="3079" spans="10:10" x14ac:dyDescent="0.35">
      <c r="J3079" s="830"/>
    </row>
    <row r="3080" spans="10:10" x14ac:dyDescent="0.35">
      <c r="J3080" s="830"/>
    </row>
    <row r="3081" spans="10:10" x14ac:dyDescent="0.35">
      <c r="J3081" s="830"/>
    </row>
    <row r="3082" spans="10:10" x14ac:dyDescent="0.35">
      <c r="J3082" s="830"/>
    </row>
    <row r="3083" spans="10:10" x14ac:dyDescent="0.35">
      <c r="J3083" s="830"/>
    </row>
    <row r="3084" spans="10:10" x14ac:dyDescent="0.35">
      <c r="J3084" s="830"/>
    </row>
    <row r="3085" spans="10:10" x14ac:dyDescent="0.35">
      <c r="J3085" s="830"/>
    </row>
    <row r="3086" spans="10:10" x14ac:dyDescent="0.35">
      <c r="J3086" s="830"/>
    </row>
    <row r="3087" spans="10:10" x14ac:dyDescent="0.35">
      <c r="J3087" s="830"/>
    </row>
    <row r="3088" spans="10:10" x14ac:dyDescent="0.35">
      <c r="J3088" s="830"/>
    </row>
    <row r="3089" spans="10:10" x14ac:dyDescent="0.35">
      <c r="J3089" s="830"/>
    </row>
    <row r="3090" spans="10:10" x14ac:dyDescent="0.35">
      <c r="J3090" s="830"/>
    </row>
    <row r="3091" spans="10:10" x14ac:dyDescent="0.35">
      <c r="J3091" s="830"/>
    </row>
    <row r="3092" spans="10:10" x14ac:dyDescent="0.35">
      <c r="J3092" s="830"/>
    </row>
    <row r="3093" spans="10:10" x14ac:dyDescent="0.35">
      <c r="J3093" s="830"/>
    </row>
    <row r="3094" spans="10:10" x14ac:dyDescent="0.35">
      <c r="J3094" s="830"/>
    </row>
    <row r="3095" spans="10:10" x14ac:dyDescent="0.35">
      <c r="J3095" s="830"/>
    </row>
    <row r="3096" spans="10:10" x14ac:dyDescent="0.35">
      <c r="J3096" s="830"/>
    </row>
    <row r="3097" spans="10:10" x14ac:dyDescent="0.35">
      <c r="J3097" s="830"/>
    </row>
    <row r="3098" spans="10:10" x14ac:dyDescent="0.35">
      <c r="J3098" s="830"/>
    </row>
    <row r="3099" spans="10:10" x14ac:dyDescent="0.35">
      <c r="J3099" s="830"/>
    </row>
    <row r="3100" spans="10:10" x14ac:dyDescent="0.35">
      <c r="J3100" s="830"/>
    </row>
    <row r="3101" spans="10:10" x14ac:dyDescent="0.35">
      <c r="J3101" s="830"/>
    </row>
    <row r="3102" spans="10:10" x14ac:dyDescent="0.35">
      <c r="J3102" s="830"/>
    </row>
    <row r="3103" spans="10:10" x14ac:dyDescent="0.35">
      <c r="J3103" s="830"/>
    </row>
    <row r="3104" spans="10:10" x14ac:dyDescent="0.35">
      <c r="J3104" s="830"/>
    </row>
    <row r="3105" spans="10:10" x14ac:dyDescent="0.35">
      <c r="J3105" s="830"/>
    </row>
    <row r="3106" spans="10:10" x14ac:dyDescent="0.35">
      <c r="J3106" s="830"/>
    </row>
    <row r="3107" spans="10:10" x14ac:dyDescent="0.35">
      <c r="J3107" s="830"/>
    </row>
    <row r="3108" spans="10:10" x14ac:dyDescent="0.35">
      <c r="J3108" s="830"/>
    </row>
    <row r="3109" spans="10:10" x14ac:dyDescent="0.35">
      <c r="J3109" s="830"/>
    </row>
    <row r="3110" spans="10:10" x14ac:dyDescent="0.35">
      <c r="J3110" s="830"/>
    </row>
    <row r="3111" spans="10:10" x14ac:dyDescent="0.35">
      <c r="J3111" s="830"/>
    </row>
    <row r="3112" spans="10:10" x14ac:dyDescent="0.35">
      <c r="J3112" s="830"/>
    </row>
    <row r="3113" spans="10:10" x14ac:dyDescent="0.35">
      <c r="J3113" s="830"/>
    </row>
    <row r="3114" spans="10:10" x14ac:dyDescent="0.35">
      <c r="J3114" s="830"/>
    </row>
    <row r="3115" spans="10:10" x14ac:dyDescent="0.35">
      <c r="J3115" s="830"/>
    </row>
    <row r="3116" spans="10:10" x14ac:dyDescent="0.35">
      <c r="J3116" s="830"/>
    </row>
    <row r="3117" spans="10:10" x14ac:dyDescent="0.35">
      <c r="J3117" s="830"/>
    </row>
    <row r="3118" spans="10:10" x14ac:dyDescent="0.35">
      <c r="J3118" s="830"/>
    </row>
    <row r="3119" spans="10:10" x14ac:dyDescent="0.35">
      <c r="J3119" s="830"/>
    </row>
    <row r="3120" spans="10:10" x14ac:dyDescent="0.35">
      <c r="J3120" s="830"/>
    </row>
    <row r="3121" spans="10:10" x14ac:dyDescent="0.35">
      <c r="J3121" s="830"/>
    </row>
    <row r="3122" spans="10:10" x14ac:dyDescent="0.35">
      <c r="J3122" s="830"/>
    </row>
    <row r="3123" spans="10:10" x14ac:dyDescent="0.35">
      <c r="J3123" s="830"/>
    </row>
    <row r="3124" spans="10:10" x14ac:dyDescent="0.35">
      <c r="J3124" s="830"/>
    </row>
    <row r="3125" spans="10:10" x14ac:dyDescent="0.35">
      <c r="J3125" s="830"/>
    </row>
    <row r="3126" spans="10:10" x14ac:dyDescent="0.35">
      <c r="J3126" s="830"/>
    </row>
    <row r="3127" spans="10:10" x14ac:dyDescent="0.35">
      <c r="J3127" s="830"/>
    </row>
    <row r="3128" spans="10:10" x14ac:dyDescent="0.35">
      <c r="J3128" s="830"/>
    </row>
    <row r="3129" spans="10:10" x14ac:dyDescent="0.35">
      <c r="J3129" s="830"/>
    </row>
    <row r="3130" spans="10:10" x14ac:dyDescent="0.35">
      <c r="J3130" s="830"/>
    </row>
    <row r="3131" spans="10:10" x14ac:dyDescent="0.35">
      <c r="J3131" s="830"/>
    </row>
    <row r="3132" spans="10:10" x14ac:dyDescent="0.35">
      <c r="J3132" s="830"/>
    </row>
    <row r="3133" spans="10:10" x14ac:dyDescent="0.35">
      <c r="J3133" s="830"/>
    </row>
    <row r="3134" spans="10:10" x14ac:dyDescent="0.35">
      <c r="J3134" s="830"/>
    </row>
    <row r="3135" spans="10:10" x14ac:dyDescent="0.35">
      <c r="J3135" s="830"/>
    </row>
    <row r="3136" spans="10:10" x14ac:dyDescent="0.35">
      <c r="J3136" s="830"/>
    </row>
    <row r="3137" spans="10:10" x14ac:dyDescent="0.35">
      <c r="J3137" s="830"/>
    </row>
    <row r="3138" spans="10:10" x14ac:dyDescent="0.35">
      <c r="J3138" s="830"/>
    </row>
    <row r="3139" spans="10:10" x14ac:dyDescent="0.35">
      <c r="J3139" s="830"/>
    </row>
    <row r="3140" spans="10:10" x14ac:dyDescent="0.35">
      <c r="J3140" s="830"/>
    </row>
    <row r="3141" spans="10:10" x14ac:dyDescent="0.35">
      <c r="J3141" s="830"/>
    </row>
    <row r="3142" spans="10:10" x14ac:dyDescent="0.35">
      <c r="J3142" s="830"/>
    </row>
    <row r="3143" spans="10:10" x14ac:dyDescent="0.35">
      <c r="J3143" s="830"/>
    </row>
    <row r="3144" spans="10:10" x14ac:dyDescent="0.35">
      <c r="J3144" s="830"/>
    </row>
    <row r="3145" spans="10:10" x14ac:dyDescent="0.35">
      <c r="J3145" s="830"/>
    </row>
    <row r="3146" spans="10:10" x14ac:dyDescent="0.35">
      <c r="J3146" s="830"/>
    </row>
    <row r="3147" spans="10:10" x14ac:dyDescent="0.35">
      <c r="J3147" s="830"/>
    </row>
    <row r="3148" spans="10:10" x14ac:dyDescent="0.35">
      <c r="J3148" s="830"/>
    </row>
    <row r="3149" spans="10:10" x14ac:dyDescent="0.35">
      <c r="J3149" s="830"/>
    </row>
    <row r="3150" spans="10:10" x14ac:dyDescent="0.35">
      <c r="J3150" s="830"/>
    </row>
    <row r="3151" spans="10:10" x14ac:dyDescent="0.35">
      <c r="J3151" s="830"/>
    </row>
    <row r="3152" spans="10:10" x14ac:dyDescent="0.35">
      <c r="J3152" s="830"/>
    </row>
    <row r="3153" spans="10:10" x14ac:dyDescent="0.35">
      <c r="J3153" s="830"/>
    </row>
    <row r="3154" spans="10:10" x14ac:dyDescent="0.35">
      <c r="J3154" s="830"/>
    </row>
    <row r="3155" spans="10:10" x14ac:dyDescent="0.35">
      <c r="J3155" s="830"/>
    </row>
    <row r="3156" spans="10:10" x14ac:dyDescent="0.35">
      <c r="J3156" s="830"/>
    </row>
    <row r="3157" spans="10:10" x14ac:dyDescent="0.35">
      <c r="J3157" s="830"/>
    </row>
    <row r="3158" spans="10:10" x14ac:dyDescent="0.35">
      <c r="J3158" s="830"/>
    </row>
    <row r="3159" spans="10:10" x14ac:dyDescent="0.35">
      <c r="J3159" s="830"/>
    </row>
    <row r="3160" spans="10:10" x14ac:dyDescent="0.35">
      <c r="J3160" s="830"/>
    </row>
    <row r="3161" spans="10:10" x14ac:dyDescent="0.35">
      <c r="J3161" s="830"/>
    </row>
    <row r="3162" spans="10:10" x14ac:dyDescent="0.35">
      <c r="J3162" s="830"/>
    </row>
    <row r="3163" spans="10:10" x14ac:dyDescent="0.35">
      <c r="J3163" s="830"/>
    </row>
    <row r="3164" spans="10:10" x14ac:dyDescent="0.35">
      <c r="J3164" s="830"/>
    </row>
    <row r="3165" spans="10:10" x14ac:dyDescent="0.35">
      <c r="J3165" s="830"/>
    </row>
    <row r="3166" spans="10:10" x14ac:dyDescent="0.35">
      <c r="J3166" s="830"/>
    </row>
    <row r="3167" spans="10:10" x14ac:dyDescent="0.35">
      <c r="J3167" s="830"/>
    </row>
    <row r="3168" spans="10:10" x14ac:dyDescent="0.35">
      <c r="J3168" s="830"/>
    </row>
    <row r="3169" spans="10:10" x14ac:dyDescent="0.35">
      <c r="J3169" s="830"/>
    </row>
    <row r="3170" spans="10:10" x14ac:dyDescent="0.35">
      <c r="J3170" s="830"/>
    </row>
    <row r="3171" spans="10:10" x14ac:dyDescent="0.35">
      <c r="J3171" s="830"/>
    </row>
    <row r="3172" spans="10:10" x14ac:dyDescent="0.35">
      <c r="J3172" s="830"/>
    </row>
    <row r="3173" spans="10:10" x14ac:dyDescent="0.35">
      <c r="J3173" s="830"/>
    </row>
    <row r="3174" spans="10:10" x14ac:dyDescent="0.35">
      <c r="J3174" s="830"/>
    </row>
    <row r="3175" spans="10:10" x14ac:dyDescent="0.35">
      <c r="J3175" s="830"/>
    </row>
    <row r="3176" spans="10:10" x14ac:dyDescent="0.35">
      <c r="J3176" s="830"/>
    </row>
    <row r="3177" spans="10:10" x14ac:dyDescent="0.35">
      <c r="J3177" s="830"/>
    </row>
    <row r="3178" spans="10:10" x14ac:dyDescent="0.35">
      <c r="J3178" s="830"/>
    </row>
    <row r="3179" spans="10:10" x14ac:dyDescent="0.35">
      <c r="J3179" s="830"/>
    </row>
    <row r="3180" spans="10:10" x14ac:dyDescent="0.35">
      <c r="J3180" s="830"/>
    </row>
    <row r="3181" spans="10:10" x14ac:dyDescent="0.35">
      <c r="J3181" s="830"/>
    </row>
    <row r="3182" spans="10:10" x14ac:dyDescent="0.35">
      <c r="J3182" s="830"/>
    </row>
    <row r="3183" spans="10:10" x14ac:dyDescent="0.35">
      <c r="J3183" s="830"/>
    </row>
    <row r="3184" spans="10:10" x14ac:dyDescent="0.35">
      <c r="J3184" s="830"/>
    </row>
    <row r="3185" spans="10:10" x14ac:dyDescent="0.35">
      <c r="J3185" s="830"/>
    </row>
    <row r="3186" spans="10:10" x14ac:dyDescent="0.35">
      <c r="J3186" s="830"/>
    </row>
    <row r="3187" spans="10:10" x14ac:dyDescent="0.35">
      <c r="J3187" s="830"/>
    </row>
    <row r="3188" spans="10:10" x14ac:dyDescent="0.35">
      <c r="J3188" s="830"/>
    </row>
    <row r="3189" spans="10:10" x14ac:dyDescent="0.35">
      <c r="J3189" s="830"/>
    </row>
    <row r="3190" spans="10:10" x14ac:dyDescent="0.35">
      <c r="J3190" s="830"/>
    </row>
    <row r="3191" spans="10:10" x14ac:dyDescent="0.35">
      <c r="J3191" s="830"/>
    </row>
    <row r="3192" spans="10:10" x14ac:dyDescent="0.35">
      <c r="J3192" s="830"/>
    </row>
    <row r="3193" spans="10:10" x14ac:dyDescent="0.35">
      <c r="J3193" s="830"/>
    </row>
    <row r="3194" spans="10:10" x14ac:dyDescent="0.35">
      <c r="J3194" s="830"/>
    </row>
    <row r="3195" spans="10:10" x14ac:dyDescent="0.35">
      <c r="J3195" s="830"/>
    </row>
    <row r="3196" spans="10:10" x14ac:dyDescent="0.35">
      <c r="J3196" s="830"/>
    </row>
    <row r="3197" spans="10:10" x14ac:dyDescent="0.35">
      <c r="J3197" s="830"/>
    </row>
    <row r="3198" spans="10:10" x14ac:dyDescent="0.35">
      <c r="J3198" s="830"/>
    </row>
    <row r="3199" spans="10:10" x14ac:dyDescent="0.35">
      <c r="J3199" s="830"/>
    </row>
    <row r="3200" spans="10:10" x14ac:dyDescent="0.35">
      <c r="J3200" s="830"/>
    </row>
    <row r="3201" spans="10:10" x14ac:dyDescent="0.35">
      <c r="J3201" s="830"/>
    </row>
    <row r="3202" spans="10:10" x14ac:dyDescent="0.35">
      <c r="J3202" s="830"/>
    </row>
    <row r="3203" spans="10:10" x14ac:dyDescent="0.35">
      <c r="J3203" s="830"/>
    </row>
    <row r="3204" spans="10:10" x14ac:dyDescent="0.35">
      <c r="J3204" s="830"/>
    </row>
    <row r="3205" spans="10:10" x14ac:dyDescent="0.35">
      <c r="J3205" s="830"/>
    </row>
    <row r="3206" spans="10:10" x14ac:dyDescent="0.35">
      <c r="J3206" s="830"/>
    </row>
    <row r="3207" spans="10:10" x14ac:dyDescent="0.35">
      <c r="J3207" s="830"/>
    </row>
    <row r="3208" spans="10:10" x14ac:dyDescent="0.35">
      <c r="J3208" s="830"/>
    </row>
    <row r="3209" spans="10:10" x14ac:dyDescent="0.35">
      <c r="J3209" s="830"/>
    </row>
    <row r="3210" spans="10:10" x14ac:dyDescent="0.35">
      <c r="J3210" s="830"/>
    </row>
    <row r="3211" spans="10:10" x14ac:dyDescent="0.35">
      <c r="J3211" s="830"/>
    </row>
    <row r="3212" spans="10:10" x14ac:dyDescent="0.35">
      <c r="J3212" s="830"/>
    </row>
    <row r="3213" spans="10:10" x14ac:dyDescent="0.35">
      <c r="J3213" s="830"/>
    </row>
    <row r="3214" spans="10:10" x14ac:dyDescent="0.35">
      <c r="J3214" s="830"/>
    </row>
    <row r="3215" spans="10:10" x14ac:dyDescent="0.35">
      <c r="J3215" s="830"/>
    </row>
    <row r="3216" spans="10:10" x14ac:dyDescent="0.35">
      <c r="J3216" s="830"/>
    </row>
    <row r="3217" spans="10:10" x14ac:dyDescent="0.35">
      <c r="J3217" s="830"/>
    </row>
    <row r="3218" spans="10:10" x14ac:dyDescent="0.35">
      <c r="J3218" s="830"/>
    </row>
    <row r="3219" spans="10:10" x14ac:dyDescent="0.35">
      <c r="J3219" s="830"/>
    </row>
    <row r="3220" spans="10:10" x14ac:dyDescent="0.35">
      <c r="J3220" s="830"/>
    </row>
    <row r="3221" spans="10:10" x14ac:dyDescent="0.35">
      <c r="J3221" s="830"/>
    </row>
    <row r="3222" spans="10:10" x14ac:dyDescent="0.35">
      <c r="J3222" s="830"/>
    </row>
    <row r="3223" spans="10:10" x14ac:dyDescent="0.35">
      <c r="J3223" s="830"/>
    </row>
    <row r="3224" spans="10:10" x14ac:dyDescent="0.35">
      <c r="J3224" s="830"/>
    </row>
    <row r="3225" spans="10:10" x14ac:dyDescent="0.35">
      <c r="J3225" s="830"/>
    </row>
    <row r="3226" spans="10:10" x14ac:dyDescent="0.35">
      <c r="J3226" s="830"/>
    </row>
    <row r="3227" spans="10:10" x14ac:dyDescent="0.35">
      <c r="J3227" s="830"/>
    </row>
    <row r="3228" spans="10:10" x14ac:dyDescent="0.35">
      <c r="J3228" s="830"/>
    </row>
    <row r="3229" spans="10:10" x14ac:dyDescent="0.35">
      <c r="J3229" s="830"/>
    </row>
    <row r="3230" spans="10:10" x14ac:dyDescent="0.35">
      <c r="J3230" s="830"/>
    </row>
    <row r="3231" spans="10:10" x14ac:dyDescent="0.35">
      <c r="J3231" s="830"/>
    </row>
    <row r="3232" spans="10:10" x14ac:dyDescent="0.35">
      <c r="J3232" s="830"/>
    </row>
    <row r="3233" spans="10:10" x14ac:dyDescent="0.35">
      <c r="J3233" s="830"/>
    </row>
    <row r="3234" spans="10:10" x14ac:dyDescent="0.35">
      <c r="J3234" s="830"/>
    </row>
    <row r="3235" spans="10:10" x14ac:dyDescent="0.35">
      <c r="J3235" s="830"/>
    </row>
    <row r="3236" spans="10:10" x14ac:dyDescent="0.35">
      <c r="J3236" s="830"/>
    </row>
    <row r="3237" spans="10:10" x14ac:dyDescent="0.35">
      <c r="J3237" s="830"/>
    </row>
    <row r="3238" spans="10:10" x14ac:dyDescent="0.35">
      <c r="J3238" s="830"/>
    </row>
    <row r="3239" spans="10:10" x14ac:dyDescent="0.35">
      <c r="J3239" s="830"/>
    </row>
    <row r="3240" spans="10:10" x14ac:dyDescent="0.35">
      <c r="J3240" s="830"/>
    </row>
    <row r="3241" spans="10:10" x14ac:dyDescent="0.35">
      <c r="J3241" s="830"/>
    </row>
    <row r="3242" spans="10:10" x14ac:dyDescent="0.35">
      <c r="J3242" s="830"/>
    </row>
    <row r="3243" spans="10:10" x14ac:dyDescent="0.35">
      <c r="J3243" s="830"/>
    </row>
    <row r="3244" spans="10:10" x14ac:dyDescent="0.35">
      <c r="J3244" s="830"/>
    </row>
    <row r="3245" spans="10:10" x14ac:dyDescent="0.35">
      <c r="J3245" s="830"/>
    </row>
    <row r="3246" spans="10:10" x14ac:dyDescent="0.35">
      <c r="J3246" s="830"/>
    </row>
    <row r="3247" spans="10:10" x14ac:dyDescent="0.35">
      <c r="J3247" s="830"/>
    </row>
    <row r="3248" spans="10:10" x14ac:dyDescent="0.35">
      <c r="J3248" s="830"/>
    </row>
    <row r="3249" spans="10:10" x14ac:dyDescent="0.35">
      <c r="J3249" s="830"/>
    </row>
    <row r="3250" spans="10:10" x14ac:dyDescent="0.35">
      <c r="J3250" s="830"/>
    </row>
    <row r="3251" spans="10:10" x14ac:dyDescent="0.35">
      <c r="J3251" s="830"/>
    </row>
    <row r="3252" spans="10:10" x14ac:dyDescent="0.35">
      <c r="J3252" s="830"/>
    </row>
    <row r="3253" spans="10:10" x14ac:dyDescent="0.35">
      <c r="J3253" s="830"/>
    </row>
    <row r="3254" spans="10:10" x14ac:dyDescent="0.35">
      <c r="J3254" s="830"/>
    </row>
    <row r="3255" spans="10:10" x14ac:dyDescent="0.35">
      <c r="J3255" s="830"/>
    </row>
    <row r="3256" spans="10:10" x14ac:dyDescent="0.35">
      <c r="J3256" s="830"/>
    </row>
    <row r="3257" spans="10:10" x14ac:dyDescent="0.35">
      <c r="J3257" s="830"/>
    </row>
    <row r="3258" spans="10:10" x14ac:dyDescent="0.35">
      <c r="J3258" s="830"/>
    </row>
    <row r="3259" spans="10:10" x14ac:dyDescent="0.35">
      <c r="J3259" s="830"/>
    </row>
    <row r="3260" spans="10:10" x14ac:dyDescent="0.35">
      <c r="J3260" s="830"/>
    </row>
    <row r="3261" spans="10:10" x14ac:dyDescent="0.35">
      <c r="J3261" s="830"/>
    </row>
    <row r="3262" spans="10:10" x14ac:dyDescent="0.35">
      <c r="J3262" s="830"/>
    </row>
    <row r="3263" spans="10:10" x14ac:dyDescent="0.35">
      <c r="J3263" s="830"/>
    </row>
    <row r="3264" spans="10:10" x14ac:dyDescent="0.35">
      <c r="J3264" s="830"/>
    </row>
    <row r="3265" spans="10:10" x14ac:dyDescent="0.35">
      <c r="J3265" s="830"/>
    </row>
    <row r="3266" spans="10:10" x14ac:dyDescent="0.35">
      <c r="J3266" s="830"/>
    </row>
    <row r="3267" spans="10:10" x14ac:dyDescent="0.35">
      <c r="J3267" s="830"/>
    </row>
    <row r="3268" spans="10:10" x14ac:dyDescent="0.35">
      <c r="J3268" s="830"/>
    </row>
    <row r="3269" spans="10:10" x14ac:dyDescent="0.35">
      <c r="J3269" s="830"/>
    </row>
    <row r="3270" spans="10:10" x14ac:dyDescent="0.35">
      <c r="J3270" s="830"/>
    </row>
    <row r="3271" spans="10:10" x14ac:dyDescent="0.35">
      <c r="J3271" s="830"/>
    </row>
    <row r="3272" spans="10:10" x14ac:dyDescent="0.35">
      <c r="J3272" s="830"/>
    </row>
    <row r="3273" spans="10:10" x14ac:dyDescent="0.35">
      <c r="J3273" s="830"/>
    </row>
    <row r="3274" spans="10:10" x14ac:dyDescent="0.35">
      <c r="J3274" s="830"/>
    </row>
    <row r="3275" spans="10:10" x14ac:dyDescent="0.35">
      <c r="J3275" s="830"/>
    </row>
    <row r="3276" spans="10:10" x14ac:dyDescent="0.35">
      <c r="J3276" s="830"/>
    </row>
    <row r="3277" spans="10:10" x14ac:dyDescent="0.35">
      <c r="J3277" s="830"/>
    </row>
    <row r="3278" spans="10:10" x14ac:dyDescent="0.35">
      <c r="J3278" s="830"/>
    </row>
    <row r="3279" spans="10:10" x14ac:dyDescent="0.35">
      <c r="J3279" s="830"/>
    </row>
    <row r="3280" spans="10:10" x14ac:dyDescent="0.35">
      <c r="J3280" s="830"/>
    </row>
    <row r="3281" spans="10:10" x14ac:dyDescent="0.35">
      <c r="J3281" s="830"/>
    </row>
    <row r="3282" spans="10:10" x14ac:dyDescent="0.35">
      <c r="J3282" s="830"/>
    </row>
    <row r="3283" spans="10:10" x14ac:dyDescent="0.35">
      <c r="J3283" s="830"/>
    </row>
    <row r="3284" spans="10:10" x14ac:dyDescent="0.35">
      <c r="J3284" s="830"/>
    </row>
    <row r="3285" spans="10:10" x14ac:dyDescent="0.35">
      <c r="J3285" s="830"/>
    </row>
    <row r="3286" spans="10:10" x14ac:dyDescent="0.35">
      <c r="J3286" s="830"/>
    </row>
    <row r="3287" spans="10:10" x14ac:dyDescent="0.35">
      <c r="J3287" s="830"/>
    </row>
    <row r="3288" spans="10:10" x14ac:dyDescent="0.35">
      <c r="J3288" s="830"/>
    </row>
    <row r="3289" spans="10:10" x14ac:dyDescent="0.35">
      <c r="J3289" s="830"/>
    </row>
    <row r="3290" spans="10:10" x14ac:dyDescent="0.35">
      <c r="J3290" s="830"/>
    </row>
    <row r="3291" spans="10:10" x14ac:dyDescent="0.35">
      <c r="J3291" s="830"/>
    </row>
    <row r="3292" spans="10:10" x14ac:dyDescent="0.35">
      <c r="J3292" s="830"/>
    </row>
    <row r="3293" spans="10:10" x14ac:dyDescent="0.35">
      <c r="J3293" s="830"/>
    </row>
    <row r="3294" spans="10:10" x14ac:dyDescent="0.35">
      <c r="J3294" s="830"/>
    </row>
    <row r="3295" spans="10:10" x14ac:dyDescent="0.35">
      <c r="J3295" s="830"/>
    </row>
    <row r="3296" spans="10:10" x14ac:dyDescent="0.35">
      <c r="J3296" s="830"/>
    </row>
    <row r="3297" spans="10:10" x14ac:dyDescent="0.35">
      <c r="J3297" s="830"/>
    </row>
    <row r="3298" spans="10:10" x14ac:dyDescent="0.35">
      <c r="J3298" s="830"/>
    </row>
    <row r="3299" spans="10:10" x14ac:dyDescent="0.35">
      <c r="J3299" s="830"/>
    </row>
    <row r="3300" spans="10:10" x14ac:dyDescent="0.35">
      <c r="J3300" s="830"/>
    </row>
    <row r="3301" spans="10:10" x14ac:dyDescent="0.35">
      <c r="J3301" s="830"/>
    </row>
    <row r="3302" spans="10:10" x14ac:dyDescent="0.35">
      <c r="J3302" s="830"/>
    </row>
    <row r="3303" spans="10:10" x14ac:dyDescent="0.35">
      <c r="J3303" s="830"/>
    </row>
    <row r="3304" spans="10:10" x14ac:dyDescent="0.35">
      <c r="J3304" s="830"/>
    </row>
    <row r="3305" spans="10:10" x14ac:dyDescent="0.35">
      <c r="J3305" s="830"/>
    </row>
    <row r="3306" spans="10:10" x14ac:dyDescent="0.35">
      <c r="J3306" s="830"/>
    </row>
    <row r="3307" spans="10:10" x14ac:dyDescent="0.35">
      <c r="J3307" s="830"/>
    </row>
    <row r="3308" spans="10:10" x14ac:dyDescent="0.35">
      <c r="J3308" s="830"/>
    </row>
    <row r="3309" spans="10:10" x14ac:dyDescent="0.35">
      <c r="J3309" s="830"/>
    </row>
    <row r="3310" spans="10:10" x14ac:dyDescent="0.35">
      <c r="J3310" s="830"/>
    </row>
    <row r="3311" spans="10:10" x14ac:dyDescent="0.35">
      <c r="J3311" s="830"/>
    </row>
    <row r="3312" spans="10:10" x14ac:dyDescent="0.35">
      <c r="J3312" s="830"/>
    </row>
    <row r="3313" spans="10:10" x14ac:dyDescent="0.35">
      <c r="J3313" s="830"/>
    </row>
    <row r="3314" spans="10:10" x14ac:dyDescent="0.35">
      <c r="J3314" s="830"/>
    </row>
    <row r="3315" spans="10:10" x14ac:dyDescent="0.35">
      <c r="J3315" s="830"/>
    </row>
    <row r="3316" spans="10:10" x14ac:dyDescent="0.35">
      <c r="J3316" s="830"/>
    </row>
    <row r="3317" spans="10:10" x14ac:dyDescent="0.35">
      <c r="J3317" s="830"/>
    </row>
    <row r="3318" spans="10:10" x14ac:dyDescent="0.35">
      <c r="J3318" s="830"/>
    </row>
    <row r="3319" spans="10:10" x14ac:dyDescent="0.35">
      <c r="J3319" s="830"/>
    </row>
    <row r="3320" spans="10:10" x14ac:dyDescent="0.35">
      <c r="J3320" s="830"/>
    </row>
    <row r="3321" spans="10:10" x14ac:dyDescent="0.35">
      <c r="J3321" s="830"/>
    </row>
    <row r="3322" spans="10:10" x14ac:dyDescent="0.35">
      <c r="J3322" s="830"/>
    </row>
    <row r="3323" spans="10:10" x14ac:dyDescent="0.35">
      <c r="J3323" s="830"/>
    </row>
    <row r="3324" spans="10:10" x14ac:dyDescent="0.35">
      <c r="J3324" s="830"/>
    </row>
    <row r="3325" spans="10:10" x14ac:dyDescent="0.35">
      <c r="J3325" s="830"/>
    </row>
    <row r="3326" spans="10:10" x14ac:dyDescent="0.35">
      <c r="J3326" s="830"/>
    </row>
    <row r="3327" spans="10:10" x14ac:dyDescent="0.35">
      <c r="J3327" s="830"/>
    </row>
    <row r="3328" spans="10:10" x14ac:dyDescent="0.35">
      <c r="J3328" s="830"/>
    </row>
    <row r="3329" spans="10:10" x14ac:dyDescent="0.35">
      <c r="J3329" s="830"/>
    </row>
    <row r="3330" spans="10:10" x14ac:dyDescent="0.35">
      <c r="J3330" s="830"/>
    </row>
    <row r="3331" spans="10:10" x14ac:dyDescent="0.35">
      <c r="J3331" s="830"/>
    </row>
    <row r="3332" spans="10:10" x14ac:dyDescent="0.35">
      <c r="J3332" s="830"/>
    </row>
    <row r="3333" spans="10:10" x14ac:dyDescent="0.35">
      <c r="J3333" s="830"/>
    </row>
    <row r="3334" spans="10:10" x14ac:dyDescent="0.35">
      <c r="J3334" s="830"/>
    </row>
    <row r="3335" spans="10:10" x14ac:dyDescent="0.35">
      <c r="J3335" s="830"/>
    </row>
    <row r="3336" spans="10:10" x14ac:dyDescent="0.35">
      <c r="J3336" s="830"/>
    </row>
    <row r="3337" spans="10:10" x14ac:dyDescent="0.35">
      <c r="J3337" s="830"/>
    </row>
    <row r="3338" spans="10:10" x14ac:dyDescent="0.35">
      <c r="J3338" s="830"/>
    </row>
    <row r="3339" spans="10:10" x14ac:dyDescent="0.35">
      <c r="J3339" s="830"/>
    </row>
    <row r="3340" spans="10:10" x14ac:dyDescent="0.35">
      <c r="J3340" s="830"/>
    </row>
    <row r="3341" spans="10:10" x14ac:dyDescent="0.35">
      <c r="J3341" s="830"/>
    </row>
    <row r="3342" spans="10:10" x14ac:dyDescent="0.35">
      <c r="J3342" s="830"/>
    </row>
    <row r="3343" spans="10:10" x14ac:dyDescent="0.35">
      <c r="J3343" s="830"/>
    </row>
    <row r="3344" spans="10:10" x14ac:dyDescent="0.35">
      <c r="J3344" s="830"/>
    </row>
    <row r="3345" spans="10:10" x14ac:dyDescent="0.35">
      <c r="J3345" s="830"/>
    </row>
    <row r="3346" spans="10:10" x14ac:dyDescent="0.35">
      <c r="J3346" s="830"/>
    </row>
    <row r="3347" spans="10:10" x14ac:dyDescent="0.35">
      <c r="J3347" s="830"/>
    </row>
    <row r="3348" spans="10:10" x14ac:dyDescent="0.35">
      <c r="J3348" s="830"/>
    </row>
    <row r="3349" spans="10:10" x14ac:dyDescent="0.35">
      <c r="J3349" s="830"/>
    </row>
    <row r="3350" spans="10:10" x14ac:dyDescent="0.35">
      <c r="J3350" s="830"/>
    </row>
    <row r="3351" spans="10:10" x14ac:dyDescent="0.35">
      <c r="J3351" s="830"/>
    </row>
    <row r="3352" spans="10:10" x14ac:dyDescent="0.35">
      <c r="J3352" s="830"/>
    </row>
    <row r="3353" spans="10:10" x14ac:dyDescent="0.35">
      <c r="J3353" s="830"/>
    </row>
    <row r="3354" spans="10:10" x14ac:dyDescent="0.35">
      <c r="J3354" s="830"/>
    </row>
    <row r="3355" spans="10:10" x14ac:dyDescent="0.35">
      <c r="J3355" s="830"/>
    </row>
    <row r="3356" spans="10:10" x14ac:dyDescent="0.35">
      <c r="J3356" s="830"/>
    </row>
    <row r="3357" spans="10:10" x14ac:dyDescent="0.35">
      <c r="J3357" s="830"/>
    </row>
    <row r="3358" spans="10:10" x14ac:dyDescent="0.35">
      <c r="J3358" s="830"/>
    </row>
    <row r="3359" spans="10:10" x14ac:dyDescent="0.35">
      <c r="J3359" s="830"/>
    </row>
    <row r="3360" spans="10:10" x14ac:dyDescent="0.35">
      <c r="J3360" s="830"/>
    </row>
    <row r="3361" spans="10:10" x14ac:dyDescent="0.35">
      <c r="J3361" s="830"/>
    </row>
    <row r="3362" spans="10:10" x14ac:dyDescent="0.35">
      <c r="J3362" s="830"/>
    </row>
    <row r="3363" spans="10:10" x14ac:dyDescent="0.35">
      <c r="J3363" s="830"/>
    </row>
    <row r="3364" spans="10:10" x14ac:dyDescent="0.35">
      <c r="J3364" s="830"/>
    </row>
    <row r="3365" spans="10:10" x14ac:dyDescent="0.35">
      <c r="J3365" s="830"/>
    </row>
    <row r="3366" spans="10:10" x14ac:dyDescent="0.35">
      <c r="J3366" s="830"/>
    </row>
    <row r="3367" spans="10:10" x14ac:dyDescent="0.35">
      <c r="J3367" s="830"/>
    </row>
    <row r="3368" spans="10:10" x14ac:dyDescent="0.35">
      <c r="J3368" s="830"/>
    </row>
    <row r="3369" spans="10:10" x14ac:dyDescent="0.35">
      <c r="J3369" s="830"/>
    </row>
    <row r="3370" spans="10:10" x14ac:dyDescent="0.35">
      <c r="J3370" s="830"/>
    </row>
    <row r="3371" spans="10:10" x14ac:dyDescent="0.35">
      <c r="J3371" s="830"/>
    </row>
    <row r="3372" spans="10:10" x14ac:dyDescent="0.35">
      <c r="J3372" s="830"/>
    </row>
    <row r="3373" spans="10:10" x14ac:dyDescent="0.35">
      <c r="J3373" s="830"/>
    </row>
    <row r="3374" spans="10:10" x14ac:dyDescent="0.35">
      <c r="J3374" s="830"/>
    </row>
    <row r="3375" spans="10:10" x14ac:dyDescent="0.35">
      <c r="J3375" s="830"/>
    </row>
    <row r="3376" spans="10:10" x14ac:dyDescent="0.35">
      <c r="J3376" s="830"/>
    </row>
    <row r="3377" spans="10:10" x14ac:dyDescent="0.35">
      <c r="J3377" s="830"/>
    </row>
    <row r="3378" spans="10:10" x14ac:dyDescent="0.35">
      <c r="J3378" s="830"/>
    </row>
    <row r="3379" spans="10:10" x14ac:dyDescent="0.35">
      <c r="J3379" s="830"/>
    </row>
    <row r="3380" spans="10:10" x14ac:dyDescent="0.35">
      <c r="J3380" s="830"/>
    </row>
    <row r="3381" spans="10:10" x14ac:dyDescent="0.35">
      <c r="J3381" s="830"/>
    </row>
    <row r="3382" spans="10:10" x14ac:dyDescent="0.35">
      <c r="J3382" s="830"/>
    </row>
    <row r="3383" spans="10:10" x14ac:dyDescent="0.35">
      <c r="J3383" s="830"/>
    </row>
    <row r="3384" spans="10:10" x14ac:dyDescent="0.35">
      <c r="J3384" s="830"/>
    </row>
    <row r="3385" spans="10:10" x14ac:dyDescent="0.35">
      <c r="J3385" s="830"/>
    </row>
    <row r="3386" spans="10:10" x14ac:dyDescent="0.35">
      <c r="J3386" s="830"/>
    </row>
    <row r="3387" spans="10:10" x14ac:dyDescent="0.35">
      <c r="J3387" s="830"/>
    </row>
    <row r="3388" spans="10:10" x14ac:dyDescent="0.35">
      <c r="J3388" s="830"/>
    </row>
    <row r="3389" spans="10:10" x14ac:dyDescent="0.35">
      <c r="J3389" s="830"/>
    </row>
    <row r="3390" spans="10:10" x14ac:dyDescent="0.35">
      <c r="J3390" s="830"/>
    </row>
    <row r="3391" spans="10:10" x14ac:dyDescent="0.35">
      <c r="J3391" s="830"/>
    </row>
    <row r="3392" spans="10:10" x14ac:dyDescent="0.35">
      <c r="J3392" s="830"/>
    </row>
    <row r="3393" spans="10:10" x14ac:dyDescent="0.35">
      <c r="J3393" s="830"/>
    </row>
    <row r="3394" spans="10:10" x14ac:dyDescent="0.35">
      <c r="J3394" s="830"/>
    </row>
    <row r="3395" spans="10:10" x14ac:dyDescent="0.35">
      <c r="J3395" s="830"/>
    </row>
    <row r="3396" spans="10:10" x14ac:dyDescent="0.35">
      <c r="J3396" s="830"/>
    </row>
    <row r="3397" spans="10:10" x14ac:dyDescent="0.35">
      <c r="J3397" s="830"/>
    </row>
    <row r="3398" spans="10:10" x14ac:dyDescent="0.35">
      <c r="J3398" s="830"/>
    </row>
    <row r="3399" spans="10:10" x14ac:dyDescent="0.35">
      <c r="J3399" s="830"/>
    </row>
    <row r="3400" spans="10:10" x14ac:dyDescent="0.35">
      <c r="J3400" s="830"/>
    </row>
    <row r="3401" spans="10:10" x14ac:dyDescent="0.35">
      <c r="J3401" s="830"/>
    </row>
    <row r="3402" spans="10:10" x14ac:dyDescent="0.35">
      <c r="J3402" s="830"/>
    </row>
    <row r="3403" spans="10:10" x14ac:dyDescent="0.35">
      <c r="J3403" s="830"/>
    </row>
    <row r="3404" spans="10:10" x14ac:dyDescent="0.35">
      <c r="J3404" s="830"/>
    </row>
    <row r="3405" spans="10:10" x14ac:dyDescent="0.35">
      <c r="J3405" s="830"/>
    </row>
    <row r="3406" spans="10:10" x14ac:dyDescent="0.35">
      <c r="J3406" s="830"/>
    </row>
    <row r="3407" spans="10:10" x14ac:dyDescent="0.35">
      <c r="J3407" s="830"/>
    </row>
    <row r="3408" spans="10:10" x14ac:dyDescent="0.35">
      <c r="J3408" s="830"/>
    </row>
    <row r="3409" spans="10:10" x14ac:dyDescent="0.35">
      <c r="J3409" s="830"/>
    </row>
    <row r="3410" spans="10:10" x14ac:dyDescent="0.35">
      <c r="J3410" s="830"/>
    </row>
    <row r="3411" spans="10:10" x14ac:dyDescent="0.35">
      <c r="J3411" s="830"/>
    </row>
    <row r="3412" spans="10:10" x14ac:dyDescent="0.35">
      <c r="J3412" s="830"/>
    </row>
    <row r="3413" spans="10:10" x14ac:dyDescent="0.35">
      <c r="J3413" s="830"/>
    </row>
    <row r="3414" spans="10:10" x14ac:dyDescent="0.35">
      <c r="J3414" s="830"/>
    </row>
    <row r="3415" spans="10:10" x14ac:dyDescent="0.35">
      <c r="J3415" s="830"/>
    </row>
    <row r="3416" spans="10:10" x14ac:dyDescent="0.35">
      <c r="J3416" s="830"/>
    </row>
    <row r="3417" spans="10:10" x14ac:dyDescent="0.35">
      <c r="J3417" s="830"/>
    </row>
    <row r="3418" spans="10:10" x14ac:dyDescent="0.35">
      <c r="J3418" s="830"/>
    </row>
    <row r="3419" spans="10:10" x14ac:dyDescent="0.35">
      <c r="J3419" s="830"/>
    </row>
    <row r="3420" spans="10:10" x14ac:dyDescent="0.35">
      <c r="J3420" s="830"/>
    </row>
    <row r="3421" spans="10:10" x14ac:dyDescent="0.35">
      <c r="J3421" s="830"/>
    </row>
    <row r="3422" spans="10:10" x14ac:dyDescent="0.35">
      <c r="J3422" s="830"/>
    </row>
    <row r="3423" spans="10:10" x14ac:dyDescent="0.35">
      <c r="J3423" s="830"/>
    </row>
    <row r="3424" spans="10:10" x14ac:dyDescent="0.35">
      <c r="J3424" s="830"/>
    </row>
    <row r="3425" spans="10:10" x14ac:dyDescent="0.35">
      <c r="J3425" s="830"/>
    </row>
    <row r="3426" spans="10:10" x14ac:dyDescent="0.35">
      <c r="J3426" s="830"/>
    </row>
    <row r="3427" spans="10:10" x14ac:dyDescent="0.35">
      <c r="J3427" s="830"/>
    </row>
    <row r="3428" spans="10:10" x14ac:dyDescent="0.35">
      <c r="J3428" s="830"/>
    </row>
    <row r="3429" spans="10:10" x14ac:dyDescent="0.35">
      <c r="J3429" s="830"/>
    </row>
    <row r="3430" spans="10:10" x14ac:dyDescent="0.35">
      <c r="J3430" s="830"/>
    </row>
    <row r="3431" spans="10:10" x14ac:dyDescent="0.35">
      <c r="J3431" s="830"/>
    </row>
    <row r="3432" spans="10:10" x14ac:dyDescent="0.35">
      <c r="J3432" s="830"/>
    </row>
    <row r="3433" spans="10:10" x14ac:dyDescent="0.35">
      <c r="J3433" s="830"/>
    </row>
    <row r="3434" spans="10:10" x14ac:dyDescent="0.35">
      <c r="J3434" s="830"/>
    </row>
    <row r="3435" spans="10:10" x14ac:dyDescent="0.35">
      <c r="J3435" s="830"/>
    </row>
    <row r="3436" spans="10:10" x14ac:dyDescent="0.35">
      <c r="J3436" s="830"/>
    </row>
    <row r="3437" spans="10:10" x14ac:dyDescent="0.35">
      <c r="J3437" s="830"/>
    </row>
    <row r="3438" spans="10:10" x14ac:dyDescent="0.35">
      <c r="J3438" s="830"/>
    </row>
    <row r="3439" spans="10:10" x14ac:dyDescent="0.35">
      <c r="J3439" s="830"/>
    </row>
    <row r="3440" spans="10:10" x14ac:dyDescent="0.35">
      <c r="J3440" s="830"/>
    </row>
    <row r="3441" spans="10:10" x14ac:dyDescent="0.35">
      <c r="J3441" s="830"/>
    </row>
    <row r="3442" spans="10:10" x14ac:dyDescent="0.35">
      <c r="J3442" s="830"/>
    </row>
    <row r="3443" spans="10:10" x14ac:dyDescent="0.35">
      <c r="J3443" s="830"/>
    </row>
    <row r="3444" spans="10:10" x14ac:dyDescent="0.35">
      <c r="J3444" s="830"/>
    </row>
    <row r="3445" spans="10:10" x14ac:dyDescent="0.35">
      <c r="J3445" s="830"/>
    </row>
    <row r="3446" spans="10:10" x14ac:dyDescent="0.35">
      <c r="J3446" s="830"/>
    </row>
    <row r="3447" spans="10:10" x14ac:dyDescent="0.35">
      <c r="J3447" s="830"/>
    </row>
    <row r="3448" spans="10:10" x14ac:dyDescent="0.35">
      <c r="J3448" s="830"/>
    </row>
    <row r="3449" spans="10:10" x14ac:dyDescent="0.35">
      <c r="J3449" s="830"/>
    </row>
    <row r="3450" spans="10:10" x14ac:dyDescent="0.35">
      <c r="J3450" s="830"/>
    </row>
    <row r="3451" spans="10:10" x14ac:dyDescent="0.35">
      <c r="J3451" s="830"/>
    </row>
    <row r="3452" spans="10:10" x14ac:dyDescent="0.35">
      <c r="J3452" s="830"/>
    </row>
    <row r="3453" spans="10:10" x14ac:dyDescent="0.35">
      <c r="J3453" s="830"/>
    </row>
    <row r="3454" spans="10:10" x14ac:dyDescent="0.35">
      <c r="J3454" s="830"/>
    </row>
    <row r="3455" spans="10:10" x14ac:dyDescent="0.35">
      <c r="J3455" s="830"/>
    </row>
    <row r="3456" spans="10:10" x14ac:dyDescent="0.35">
      <c r="J3456" s="830"/>
    </row>
    <row r="3457" spans="10:10" x14ac:dyDescent="0.35">
      <c r="J3457" s="830"/>
    </row>
    <row r="3458" spans="10:10" x14ac:dyDescent="0.35">
      <c r="J3458" s="830"/>
    </row>
    <row r="3459" spans="10:10" x14ac:dyDescent="0.35">
      <c r="J3459" s="830"/>
    </row>
    <row r="3460" spans="10:10" x14ac:dyDescent="0.35">
      <c r="J3460" s="830"/>
    </row>
    <row r="3461" spans="10:10" x14ac:dyDescent="0.35">
      <c r="J3461" s="830"/>
    </row>
    <row r="3462" spans="10:10" x14ac:dyDescent="0.35">
      <c r="J3462" s="830"/>
    </row>
    <row r="3463" spans="10:10" x14ac:dyDescent="0.35">
      <c r="J3463" s="830"/>
    </row>
    <row r="3464" spans="10:10" x14ac:dyDescent="0.35">
      <c r="J3464" s="830"/>
    </row>
    <row r="3465" spans="10:10" x14ac:dyDescent="0.35">
      <c r="J3465" s="830"/>
    </row>
    <row r="3466" spans="10:10" x14ac:dyDescent="0.35">
      <c r="J3466" s="830"/>
    </row>
    <row r="3467" spans="10:10" x14ac:dyDescent="0.35">
      <c r="J3467" s="830"/>
    </row>
    <row r="3468" spans="10:10" x14ac:dyDescent="0.35">
      <c r="J3468" s="830"/>
    </row>
    <row r="3469" spans="10:10" x14ac:dyDescent="0.35">
      <c r="J3469" s="830"/>
    </row>
    <row r="3470" spans="10:10" x14ac:dyDescent="0.35">
      <c r="J3470" s="830"/>
    </row>
    <row r="3471" spans="10:10" x14ac:dyDescent="0.35">
      <c r="J3471" s="830"/>
    </row>
    <row r="3472" spans="10:10" x14ac:dyDescent="0.35">
      <c r="J3472" s="830"/>
    </row>
    <row r="3473" spans="10:10" x14ac:dyDescent="0.35">
      <c r="J3473" s="830"/>
    </row>
    <row r="3474" spans="10:10" x14ac:dyDescent="0.35">
      <c r="J3474" s="830"/>
    </row>
    <row r="3475" spans="10:10" x14ac:dyDescent="0.35">
      <c r="J3475" s="830"/>
    </row>
    <row r="3476" spans="10:10" x14ac:dyDescent="0.35">
      <c r="J3476" s="830"/>
    </row>
    <row r="3477" spans="10:10" x14ac:dyDescent="0.35">
      <c r="J3477" s="830"/>
    </row>
    <row r="3478" spans="10:10" x14ac:dyDescent="0.35">
      <c r="J3478" s="830"/>
    </row>
    <row r="3479" spans="10:10" x14ac:dyDescent="0.35">
      <c r="J3479" s="830"/>
    </row>
    <row r="3480" spans="10:10" x14ac:dyDescent="0.35">
      <c r="J3480" s="830"/>
    </row>
    <row r="3481" spans="10:10" x14ac:dyDescent="0.35">
      <c r="J3481" s="830"/>
    </row>
    <row r="3482" spans="10:10" x14ac:dyDescent="0.35">
      <c r="J3482" s="830"/>
    </row>
    <row r="3483" spans="10:10" x14ac:dyDescent="0.35">
      <c r="J3483" s="830"/>
    </row>
    <row r="3484" spans="10:10" x14ac:dyDescent="0.35">
      <c r="J3484" s="830"/>
    </row>
    <row r="3485" spans="10:10" x14ac:dyDescent="0.35">
      <c r="J3485" s="830"/>
    </row>
    <row r="3486" spans="10:10" x14ac:dyDescent="0.35">
      <c r="J3486" s="830"/>
    </row>
    <row r="3487" spans="10:10" x14ac:dyDescent="0.35">
      <c r="J3487" s="830"/>
    </row>
    <row r="3488" spans="10:10" x14ac:dyDescent="0.35">
      <c r="J3488" s="830"/>
    </row>
    <row r="3489" spans="10:10" x14ac:dyDescent="0.35">
      <c r="J3489" s="830"/>
    </row>
    <row r="3490" spans="10:10" x14ac:dyDescent="0.35">
      <c r="J3490" s="830"/>
    </row>
    <row r="3491" spans="10:10" x14ac:dyDescent="0.35">
      <c r="J3491" s="830"/>
    </row>
    <row r="3492" spans="10:10" x14ac:dyDescent="0.35">
      <c r="J3492" s="830"/>
    </row>
    <row r="3493" spans="10:10" x14ac:dyDescent="0.35">
      <c r="J3493" s="830"/>
    </row>
    <row r="3494" spans="10:10" x14ac:dyDescent="0.35">
      <c r="J3494" s="830"/>
    </row>
    <row r="3495" spans="10:10" x14ac:dyDescent="0.35">
      <c r="J3495" s="830"/>
    </row>
    <row r="3496" spans="10:10" x14ac:dyDescent="0.35">
      <c r="J3496" s="830"/>
    </row>
    <row r="3497" spans="10:10" x14ac:dyDescent="0.35">
      <c r="J3497" s="830"/>
    </row>
    <row r="3498" spans="10:10" x14ac:dyDescent="0.35">
      <c r="J3498" s="830"/>
    </row>
    <row r="3499" spans="10:10" x14ac:dyDescent="0.35">
      <c r="J3499" s="830"/>
    </row>
    <row r="3500" spans="10:10" x14ac:dyDescent="0.35">
      <c r="J3500" s="830"/>
    </row>
    <row r="3501" spans="10:10" x14ac:dyDescent="0.35">
      <c r="J3501" s="830"/>
    </row>
    <row r="3502" spans="10:10" x14ac:dyDescent="0.35">
      <c r="J3502" s="830"/>
    </row>
    <row r="3503" spans="10:10" x14ac:dyDescent="0.35">
      <c r="J3503" s="830"/>
    </row>
    <row r="3504" spans="10:10" x14ac:dyDescent="0.35">
      <c r="J3504" s="830"/>
    </row>
    <row r="3505" spans="10:10" x14ac:dyDescent="0.35">
      <c r="J3505" s="830"/>
    </row>
    <row r="3506" spans="10:10" x14ac:dyDescent="0.35">
      <c r="J3506" s="830"/>
    </row>
    <row r="3507" spans="10:10" x14ac:dyDescent="0.35">
      <c r="J3507" s="830"/>
    </row>
    <row r="3508" spans="10:10" x14ac:dyDescent="0.35">
      <c r="J3508" s="830"/>
    </row>
    <row r="3509" spans="10:10" x14ac:dyDescent="0.35">
      <c r="J3509" s="830"/>
    </row>
    <row r="3510" spans="10:10" x14ac:dyDescent="0.35">
      <c r="J3510" s="830"/>
    </row>
    <row r="3511" spans="10:10" x14ac:dyDescent="0.35">
      <c r="J3511" s="830"/>
    </row>
    <row r="3512" spans="10:10" x14ac:dyDescent="0.35">
      <c r="J3512" s="830"/>
    </row>
    <row r="3513" spans="10:10" x14ac:dyDescent="0.35">
      <c r="J3513" s="830"/>
    </row>
    <row r="3514" spans="10:10" x14ac:dyDescent="0.35">
      <c r="J3514" s="830"/>
    </row>
    <row r="3515" spans="10:10" x14ac:dyDescent="0.35">
      <c r="J3515" s="830"/>
    </row>
    <row r="3516" spans="10:10" x14ac:dyDescent="0.35">
      <c r="J3516" s="830"/>
    </row>
    <row r="3517" spans="10:10" x14ac:dyDescent="0.35">
      <c r="J3517" s="830"/>
    </row>
    <row r="3518" spans="10:10" x14ac:dyDescent="0.35">
      <c r="J3518" s="830"/>
    </row>
    <row r="3519" spans="10:10" x14ac:dyDescent="0.35">
      <c r="J3519" s="830"/>
    </row>
    <row r="3520" spans="10:10" x14ac:dyDescent="0.35">
      <c r="J3520" s="830"/>
    </row>
    <row r="3521" spans="10:10" x14ac:dyDescent="0.35">
      <c r="J3521" s="830"/>
    </row>
    <row r="3522" spans="10:10" x14ac:dyDescent="0.35">
      <c r="J3522" s="830"/>
    </row>
    <row r="3523" spans="10:10" x14ac:dyDescent="0.35">
      <c r="J3523" s="830"/>
    </row>
    <row r="3524" spans="10:10" x14ac:dyDescent="0.35">
      <c r="J3524" s="830"/>
    </row>
    <row r="3525" spans="10:10" x14ac:dyDescent="0.35">
      <c r="J3525" s="830"/>
    </row>
    <row r="3526" spans="10:10" x14ac:dyDescent="0.35">
      <c r="J3526" s="830"/>
    </row>
    <row r="3527" spans="10:10" x14ac:dyDescent="0.35">
      <c r="J3527" s="830"/>
    </row>
    <row r="3528" spans="10:10" x14ac:dyDescent="0.35">
      <c r="J3528" s="830"/>
    </row>
    <row r="3529" spans="10:10" x14ac:dyDescent="0.35">
      <c r="J3529" s="830"/>
    </row>
    <row r="3530" spans="10:10" x14ac:dyDescent="0.35">
      <c r="J3530" s="830"/>
    </row>
    <row r="3531" spans="10:10" x14ac:dyDescent="0.35">
      <c r="J3531" s="830"/>
    </row>
    <row r="3532" spans="10:10" x14ac:dyDescent="0.35">
      <c r="J3532" s="830"/>
    </row>
    <row r="3533" spans="10:10" x14ac:dyDescent="0.35">
      <c r="J3533" s="830"/>
    </row>
    <row r="3534" spans="10:10" x14ac:dyDescent="0.35">
      <c r="J3534" s="830"/>
    </row>
    <row r="3535" spans="10:10" x14ac:dyDescent="0.35">
      <c r="J3535" s="830"/>
    </row>
    <row r="3536" spans="10:10" x14ac:dyDescent="0.35">
      <c r="J3536" s="830"/>
    </row>
    <row r="3537" spans="10:10" x14ac:dyDescent="0.35">
      <c r="J3537" s="830"/>
    </row>
    <row r="3538" spans="10:10" x14ac:dyDescent="0.35">
      <c r="J3538" s="830"/>
    </row>
    <row r="3539" spans="10:10" x14ac:dyDescent="0.35">
      <c r="J3539" s="830"/>
    </row>
    <row r="3540" spans="10:10" x14ac:dyDescent="0.35">
      <c r="J3540" s="830"/>
    </row>
    <row r="3541" spans="10:10" x14ac:dyDescent="0.35">
      <c r="J3541" s="830"/>
    </row>
    <row r="3542" spans="10:10" x14ac:dyDescent="0.35">
      <c r="J3542" s="830"/>
    </row>
    <row r="3543" spans="10:10" x14ac:dyDescent="0.35">
      <c r="J3543" s="830"/>
    </row>
    <row r="3544" spans="10:10" x14ac:dyDescent="0.35">
      <c r="J3544" s="830"/>
    </row>
    <row r="3545" spans="10:10" x14ac:dyDescent="0.35">
      <c r="J3545" s="830"/>
    </row>
    <row r="3546" spans="10:10" x14ac:dyDescent="0.35">
      <c r="J3546" s="830"/>
    </row>
    <row r="3547" spans="10:10" x14ac:dyDescent="0.35">
      <c r="J3547" s="830"/>
    </row>
    <row r="3548" spans="10:10" x14ac:dyDescent="0.35">
      <c r="J3548" s="830"/>
    </row>
    <row r="3549" spans="10:10" x14ac:dyDescent="0.35">
      <c r="J3549" s="830"/>
    </row>
    <row r="3550" spans="10:10" x14ac:dyDescent="0.35">
      <c r="J3550" s="830"/>
    </row>
    <row r="3551" spans="10:10" x14ac:dyDescent="0.35">
      <c r="J3551" s="830"/>
    </row>
    <row r="3552" spans="10:10" x14ac:dyDescent="0.35">
      <c r="J3552" s="830"/>
    </row>
    <row r="3553" spans="10:10" x14ac:dyDescent="0.35">
      <c r="J3553" s="830"/>
    </row>
    <row r="3554" spans="10:10" x14ac:dyDescent="0.35">
      <c r="J3554" s="830"/>
    </row>
    <row r="3555" spans="10:10" x14ac:dyDescent="0.35">
      <c r="J3555" s="830"/>
    </row>
    <row r="3556" spans="10:10" x14ac:dyDescent="0.35">
      <c r="J3556" s="830"/>
    </row>
    <row r="3557" spans="10:10" x14ac:dyDescent="0.35">
      <c r="J3557" s="830"/>
    </row>
    <row r="3558" spans="10:10" x14ac:dyDescent="0.35">
      <c r="J3558" s="830"/>
    </row>
    <row r="3559" spans="10:10" x14ac:dyDescent="0.35">
      <c r="J3559" s="830"/>
    </row>
    <row r="3560" spans="10:10" x14ac:dyDescent="0.35">
      <c r="J3560" s="830"/>
    </row>
    <row r="3561" spans="10:10" x14ac:dyDescent="0.35">
      <c r="J3561" s="830"/>
    </row>
    <row r="3562" spans="10:10" x14ac:dyDescent="0.35">
      <c r="J3562" s="830"/>
    </row>
    <row r="3563" spans="10:10" x14ac:dyDescent="0.35">
      <c r="J3563" s="830"/>
    </row>
    <row r="3564" spans="10:10" x14ac:dyDescent="0.35">
      <c r="J3564" s="830"/>
    </row>
    <row r="3565" spans="10:10" x14ac:dyDescent="0.35">
      <c r="J3565" s="830"/>
    </row>
    <row r="3566" spans="10:10" x14ac:dyDescent="0.35">
      <c r="J3566" s="830"/>
    </row>
    <row r="3567" spans="10:10" x14ac:dyDescent="0.35">
      <c r="J3567" s="830"/>
    </row>
    <row r="3568" spans="10:10" x14ac:dyDescent="0.35">
      <c r="J3568" s="830"/>
    </row>
    <row r="3569" spans="10:10" x14ac:dyDescent="0.35">
      <c r="J3569" s="830"/>
    </row>
    <row r="3570" spans="10:10" x14ac:dyDescent="0.35">
      <c r="J3570" s="830"/>
    </row>
    <row r="3571" spans="10:10" x14ac:dyDescent="0.35">
      <c r="J3571" s="830"/>
    </row>
    <row r="3572" spans="10:10" x14ac:dyDescent="0.35">
      <c r="J3572" s="830"/>
    </row>
    <row r="3573" spans="10:10" x14ac:dyDescent="0.35">
      <c r="J3573" s="830"/>
    </row>
    <row r="3574" spans="10:10" x14ac:dyDescent="0.35">
      <c r="J3574" s="830"/>
    </row>
    <row r="3575" spans="10:10" x14ac:dyDescent="0.35">
      <c r="J3575" s="830"/>
    </row>
    <row r="3576" spans="10:10" x14ac:dyDescent="0.35">
      <c r="J3576" s="830"/>
    </row>
    <row r="3577" spans="10:10" x14ac:dyDescent="0.35">
      <c r="J3577" s="830"/>
    </row>
    <row r="3578" spans="10:10" x14ac:dyDescent="0.35">
      <c r="J3578" s="830"/>
    </row>
    <row r="3579" spans="10:10" x14ac:dyDescent="0.35">
      <c r="J3579" s="830"/>
    </row>
    <row r="3580" spans="10:10" x14ac:dyDescent="0.35">
      <c r="J3580" s="830"/>
    </row>
    <row r="3581" spans="10:10" x14ac:dyDescent="0.35">
      <c r="J3581" s="830"/>
    </row>
    <row r="3582" spans="10:10" x14ac:dyDescent="0.35">
      <c r="J3582" s="830"/>
    </row>
    <row r="3583" spans="10:10" x14ac:dyDescent="0.35">
      <c r="J3583" s="830"/>
    </row>
    <row r="3584" spans="10:10" x14ac:dyDescent="0.35">
      <c r="J3584" s="830"/>
    </row>
    <row r="3585" spans="10:10" x14ac:dyDescent="0.35">
      <c r="J3585" s="830"/>
    </row>
    <row r="3586" spans="10:10" x14ac:dyDescent="0.35">
      <c r="J3586" s="830"/>
    </row>
    <row r="3587" spans="10:10" x14ac:dyDescent="0.35">
      <c r="J3587" s="830"/>
    </row>
    <row r="3588" spans="10:10" x14ac:dyDescent="0.35">
      <c r="J3588" s="830"/>
    </row>
    <row r="3589" spans="10:10" x14ac:dyDescent="0.35">
      <c r="J3589" s="830"/>
    </row>
    <row r="3590" spans="10:10" x14ac:dyDescent="0.35">
      <c r="J3590" s="830"/>
    </row>
    <row r="3591" spans="10:10" x14ac:dyDescent="0.35">
      <c r="J3591" s="830"/>
    </row>
    <row r="3592" spans="10:10" x14ac:dyDescent="0.35">
      <c r="J3592" s="830"/>
    </row>
    <row r="3593" spans="10:10" x14ac:dyDescent="0.35">
      <c r="J3593" s="830"/>
    </row>
    <row r="3594" spans="10:10" x14ac:dyDescent="0.35">
      <c r="J3594" s="830"/>
    </row>
    <row r="3595" spans="10:10" x14ac:dyDescent="0.35">
      <c r="J3595" s="830"/>
    </row>
    <row r="3596" spans="10:10" x14ac:dyDescent="0.35">
      <c r="J3596" s="830"/>
    </row>
    <row r="3597" spans="10:10" x14ac:dyDescent="0.35">
      <c r="J3597" s="830"/>
    </row>
    <row r="3598" spans="10:10" x14ac:dyDescent="0.35">
      <c r="J3598" s="830"/>
    </row>
    <row r="3599" spans="10:10" x14ac:dyDescent="0.35">
      <c r="J3599" s="830"/>
    </row>
    <row r="3600" spans="10:10" x14ac:dyDescent="0.35">
      <c r="J3600" s="830"/>
    </row>
    <row r="3601" spans="10:10" x14ac:dyDescent="0.35">
      <c r="J3601" s="830"/>
    </row>
    <row r="3602" spans="10:10" x14ac:dyDescent="0.35">
      <c r="J3602" s="830"/>
    </row>
    <row r="3603" spans="10:10" x14ac:dyDescent="0.35">
      <c r="J3603" s="830"/>
    </row>
    <row r="3604" spans="10:10" x14ac:dyDescent="0.35">
      <c r="J3604" s="830"/>
    </row>
    <row r="3605" spans="10:10" x14ac:dyDescent="0.35">
      <c r="J3605" s="830"/>
    </row>
    <row r="3606" spans="10:10" x14ac:dyDescent="0.35">
      <c r="J3606" s="830"/>
    </row>
    <row r="3607" spans="10:10" x14ac:dyDescent="0.35">
      <c r="J3607" s="830"/>
    </row>
    <row r="3608" spans="10:10" x14ac:dyDescent="0.35">
      <c r="J3608" s="830"/>
    </row>
    <row r="3609" spans="10:10" x14ac:dyDescent="0.35">
      <c r="J3609" s="830"/>
    </row>
    <row r="3610" spans="10:10" x14ac:dyDescent="0.35">
      <c r="J3610" s="830"/>
    </row>
    <row r="3611" spans="10:10" x14ac:dyDescent="0.35">
      <c r="J3611" s="830"/>
    </row>
    <row r="3612" spans="10:10" x14ac:dyDescent="0.35">
      <c r="J3612" s="830"/>
    </row>
    <row r="3613" spans="10:10" x14ac:dyDescent="0.35">
      <c r="J3613" s="830"/>
    </row>
    <row r="3614" spans="10:10" x14ac:dyDescent="0.35">
      <c r="J3614" s="830"/>
    </row>
    <row r="3615" spans="10:10" x14ac:dyDescent="0.35">
      <c r="J3615" s="830"/>
    </row>
    <row r="3616" spans="10:10" x14ac:dyDescent="0.35">
      <c r="J3616" s="830"/>
    </row>
    <row r="3617" spans="10:10" x14ac:dyDescent="0.35">
      <c r="J3617" s="830"/>
    </row>
    <row r="3618" spans="10:10" x14ac:dyDescent="0.35">
      <c r="J3618" s="830"/>
    </row>
    <row r="3619" spans="10:10" x14ac:dyDescent="0.35">
      <c r="J3619" s="830"/>
    </row>
    <row r="3620" spans="10:10" x14ac:dyDescent="0.35">
      <c r="J3620" s="830"/>
    </row>
    <row r="3621" spans="10:10" x14ac:dyDescent="0.35">
      <c r="J3621" s="830"/>
    </row>
    <row r="3622" spans="10:10" x14ac:dyDescent="0.35">
      <c r="J3622" s="830"/>
    </row>
    <row r="3623" spans="10:10" x14ac:dyDescent="0.35">
      <c r="J3623" s="830"/>
    </row>
    <row r="3624" spans="10:10" x14ac:dyDescent="0.35">
      <c r="J3624" s="830"/>
    </row>
    <row r="3625" spans="10:10" x14ac:dyDescent="0.35">
      <c r="J3625" s="830"/>
    </row>
    <row r="3626" spans="10:10" x14ac:dyDescent="0.35">
      <c r="J3626" s="830"/>
    </row>
    <row r="3627" spans="10:10" x14ac:dyDescent="0.35">
      <c r="J3627" s="830"/>
    </row>
    <row r="3628" spans="10:10" x14ac:dyDescent="0.35">
      <c r="J3628" s="830"/>
    </row>
    <row r="3629" spans="10:10" x14ac:dyDescent="0.35">
      <c r="J3629" s="830"/>
    </row>
    <row r="3630" spans="10:10" x14ac:dyDescent="0.35">
      <c r="J3630" s="830"/>
    </row>
    <row r="3631" spans="10:10" x14ac:dyDescent="0.35">
      <c r="J3631" s="830"/>
    </row>
    <row r="3632" spans="10:10" x14ac:dyDescent="0.35">
      <c r="J3632" s="830"/>
    </row>
    <row r="3633" spans="10:10" x14ac:dyDescent="0.35">
      <c r="J3633" s="830"/>
    </row>
    <row r="3634" spans="10:10" x14ac:dyDescent="0.35">
      <c r="J3634" s="830"/>
    </row>
    <row r="3635" spans="10:10" x14ac:dyDescent="0.35">
      <c r="J3635" s="830"/>
    </row>
    <row r="3636" spans="10:10" x14ac:dyDescent="0.35">
      <c r="J3636" s="830"/>
    </row>
    <row r="3637" spans="10:10" x14ac:dyDescent="0.35">
      <c r="J3637" s="830"/>
    </row>
    <row r="3638" spans="10:10" x14ac:dyDescent="0.35">
      <c r="J3638" s="830"/>
    </row>
    <row r="3639" spans="10:10" x14ac:dyDescent="0.35">
      <c r="J3639" s="830"/>
    </row>
    <row r="3640" spans="10:10" x14ac:dyDescent="0.35">
      <c r="J3640" s="830"/>
    </row>
    <row r="3641" spans="10:10" x14ac:dyDescent="0.35">
      <c r="J3641" s="830"/>
    </row>
    <row r="3642" spans="10:10" x14ac:dyDescent="0.35">
      <c r="J3642" s="830"/>
    </row>
    <row r="3643" spans="10:10" x14ac:dyDescent="0.35">
      <c r="J3643" s="830"/>
    </row>
    <row r="3644" spans="10:10" x14ac:dyDescent="0.35">
      <c r="J3644" s="830"/>
    </row>
    <row r="3645" spans="10:10" x14ac:dyDescent="0.35">
      <c r="J3645" s="830"/>
    </row>
    <row r="3646" spans="10:10" x14ac:dyDescent="0.35">
      <c r="J3646" s="830"/>
    </row>
    <row r="3647" spans="10:10" x14ac:dyDescent="0.35">
      <c r="J3647" s="830"/>
    </row>
    <row r="3648" spans="10:10" x14ac:dyDescent="0.35">
      <c r="J3648" s="830"/>
    </row>
    <row r="3649" spans="10:10" x14ac:dyDescent="0.35">
      <c r="J3649" s="830"/>
    </row>
    <row r="3650" spans="10:10" x14ac:dyDescent="0.35">
      <c r="J3650" s="830"/>
    </row>
    <row r="3651" spans="10:10" x14ac:dyDescent="0.35">
      <c r="J3651" s="830"/>
    </row>
    <row r="3652" spans="10:10" x14ac:dyDescent="0.35">
      <c r="J3652" s="830"/>
    </row>
    <row r="3653" spans="10:10" x14ac:dyDescent="0.35">
      <c r="J3653" s="830"/>
    </row>
    <row r="3654" spans="10:10" x14ac:dyDescent="0.35">
      <c r="J3654" s="830"/>
    </row>
    <row r="3655" spans="10:10" x14ac:dyDescent="0.35">
      <c r="J3655" s="830"/>
    </row>
    <row r="3656" spans="10:10" x14ac:dyDescent="0.35">
      <c r="J3656" s="830"/>
    </row>
    <row r="3657" spans="10:10" x14ac:dyDescent="0.35">
      <c r="J3657" s="830"/>
    </row>
    <row r="3658" spans="10:10" x14ac:dyDescent="0.35">
      <c r="J3658" s="830"/>
    </row>
    <row r="3659" spans="10:10" x14ac:dyDescent="0.35">
      <c r="J3659" s="830"/>
    </row>
    <row r="3660" spans="10:10" x14ac:dyDescent="0.35">
      <c r="J3660" s="830"/>
    </row>
    <row r="3661" spans="10:10" x14ac:dyDescent="0.35">
      <c r="J3661" s="830"/>
    </row>
    <row r="3662" spans="10:10" x14ac:dyDescent="0.35">
      <c r="J3662" s="830"/>
    </row>
    <row r="3663" spans="10:10" x14ac:dyDescent="0.35">
      <c r="J3663" s="830"/>
    </row>
    <row r="3664" spans="10:10" x14ac:dyDescent="0.35">
      <c r="J3664" s="830"/>
    </row>
    <row r="3665" spans="10:10" x14ac:dyDescent="0.35">
      <c r="J3665" s="830"/>
    </row>
    <row r="3666" spans="10:10" x14ac:dyDescent="0.35">
      <c r="J3666" s="830"/>
    </row>
    <row r="3667" spans="10:10" x14ac:dyDescent="0.35">
      <c r="J3667" s="830"/>
    </row>
    <row r="3668" spans="10:10" x14ac:dyDescent="0.35">
      <c r="J3668" s="830"/>
    </row>
    <row r="3669" spans="10:10" x14ac:dyDescent="0.35">
      <c r="J3669" s="830"/>
    </row>
    <row r="3670" spans="10:10" x14ac:dyDescent="0.35">
      <c r="J3670" s="830"/>
    </row>
    <row r="3671" spans="10:10" x14ac:dyDescent="0.35">
      <c r="J3671" s="830"/>
    </row>
    <row r="3672" spans="10:10" x14ac:dyDescent="0.35">
      <c r="J3672" s="830"/>
    </row>
    <row r="3673" spans="10:10" x14ac:dyDescent="0.35">
      <c r="J3673" s="830"/>
    </row>
    <row r="3674" spans="10:10" x14ac:dyDescent="0.35">
      <c r="J3674" s="830"/>
    </row>
    <row r="3675" spans="10:10" x14ac:dyDescent="0.35">
      <c r="J3675" s="830"/>
    </row>
    <row r="3676" spans="10:10" x14ac:dyDescent="0.35">
      <c r="J3676" s="830"/>
    </row>
    <row r="3677" spans="10:10" x14ac:dyDescent="0.35">
      <c r="J3677" s="830"/>
    </row>
    <row r="3678" spans="10:10" x14ac:dyDescent="0.35">
      <c r="J3678" s="830"/>
    </row>
    <row r="3679" spans="10:10" x14ac:dyDescent="0.35">
      <c r="J3679" s="830"/>
    </row>
    <row r="3680" spans="10:10" x14ac:dyDescent="0.35">
      <c r="J3680" s="830"/>
    </row>
    <row r="3681" spans="10:10" x14ac:dyDescent="0.35">
      <c r="J3681" s="830"/>
    </row>
    <row r="3682" spans="10:10" x14ac:dyDescent="0.35">
      <c r="J3682" s="830"/>
    </row>
    <row r="3683" spans="10:10" x14ac:dyDescent="0.35">
      <c r="J3683" s="830"/>
    </row>
    <row r="3684" spans="10:10" x14ac:dyDescent="0.35">
      <c r="J3684" s="830"/>
    </row>
    <row r="3685" spans="10:10" x14ac:dyDescent="0.35">
      <c r="J3685" s="830"/>
    </row>
    <row r="3686" spans="10:10" x14ac:dyDescent="0.35">
      <c r="J3686" s="830"/>
    </row>
    <row r="3687" spans="10:10" x14ac:dyDescent="0.35">
      <c r="J3687" s="830"/>
    </row>
    <row r="3688" spans="10:10" x14ac:dyDescent="0.35">
      <c r="J3688" s="830"/>
    </row>
    <row r="3689" spans="10:10" x14ac:dyDescent="0.35">
      <c r="J3689" s="830"/>
    </row>
    <row r="3690" spans="10:10" x14ac:dyDescent="0.35">
      <c r="J3690" s="830"/>
    </row>
    <row r="3691" spans="10:10" x14ac:dyDescent="0.35">
      <c r="J3691" s="830"/>
    </row>
    <row r="3692" spans="10:10" x14ac:dyDescent="0.35">
      <c r="J3692" s="830"/>
    </row>
    <row r="3693" spans="10:10" x14ac:dyDescent="0.35">
      <c r="J3693" s="830"/>
    </row>
    <row r="3694" spans="10:10" x14ac:dyDescent="0.35">
      <c r="J3694" s="830"/>
    </row>
    <row r="3695" spans="10:10" x14ac:dyDescent="0.35">
      <c r="J3695" s="830"/>
    </row>
    <row r="3696" spans="10:10" x14ac:dyDescent="0.35">
      <c r="J3696" s="830"/>
    </row>
    <row r="3697" spans="10:10" x14ac:dyDescent="0.35">
      <c r="J3697" s="830"/>
    </row>
    <row r="3698" spans="10:10" x14ac:dyDescent="0.35">
      <c r="J3698" s="830"/>
    </row>
    <row r="3699" spans="10:10" x14ac:dyDescent="0.35">
      <c r="J3699" s="830"/>
    </row>
    <row r="3700" spans="10:10" x14ac:dyDescent="0.35">
      <c r="J3700" s="830"/>
    </row>
    <row r="3701" spans="10:10" x14ac:dyDescent="0.35">
      <c r="J3701" s="830"/>
    </row>
    <row r="3702" spans="10:10" x14ac:dyDescent="0.35">
      <c r="J3702" s="830"/>
    </row>
    <row r="3703" spans="10:10" x14ac:dyDescent="0.35">
      <c r="J3703" s="830"/>
    </row>
    <row r="3704" spans="10:10" x14ac:dyDescent="0.35">
      <c r="J3704" s="830"/>
    </row>
    <row r="3705" spans="10:10" x14ac:dyDescent="0.35">
      <c r="J3705" s="830"/>
    </row>
    <row r="3706" spans="10:10" x14ac:dyDescent="0.35">
      <c r="J3706" s="830"/>
    </row>
    <row r="3707" spans="10:10" x14ac:dyDescent="0.35">
      <c r="J3707" s="830"/>
    </row>
    <row r="3708" spans="10:10" x14ac:dyDescent="0.35">
      <c r="J3708" s="830"/>
    </row>
    <row r="3709" spans="10:10" x14ac:dyDescent="0.35">
      <c r="J3709" s="830"/>
    </row>
    <row r="3710" spans="10:10" x14ac:dyDescent="0.35">
      <c r="J3710" s="830"/>
    </row>
    <row r="3711" spans="10:10" x14ac:dyDescent="0.35">
      <c r="J3711" s="830"/>
    </row>
    <row r="3712" spans="10:10" x14ac:dyDescent="0.35">
      <c r="J3712" s="830"/>
    </row>
    <row r="3713" spans="10:10" x14ac:dyDescent="0.35">
      <c r="J3713" s="830"/>
    </row>
    <row r="3714" spans="10:10" x14ac:dyDescent="0.35">
      <c r="J3714" s="830"/>
    </row>
    <row r="3715" spans="10:10" x14ac:dyDescent="0.35">
      <c r="J3715" s="830"/>
    </row>
    <row r="3716" spans="10:10" x14ac:dyDescent="0.35">
      <c r="J3716" s="830"/>
    </row>
    <row r="3717" spans="10:10" x14ac:dyDescent="0.35">
      <c r="J3717" s="830"/>
    </row>
    <row r="3718" spans="10:10" x14ac:dyDescent="0.35">
      <c r="J3718" s="830"/>
    </row>
    <row r="3719" spans="10:10" x14ac:dyDescent="0.35">
      <c r="J3719" s="830"/>
    </row>
    <row r="3720" spans="10:10" x14ac:dyDescent="0.35">
      <c r="J3720" s="830"/>
    </row>
    <row r="3721" spans="10:10" x14ac:dyDescent="0.35">
      <c r="J3721" s="830"/>
    </row>
    <row r="3722" spans="10:10" x14ac:dyDescent="0.35">
      <c r="J3722" s="830"/>
    </row>
    <row r="3723" spans="10:10" x14ac:dyDescent="0.35">
      <c r="J3723" s="830"/>
    </row>
    <row r="3724" spans="10:10" x14ac:dyDescent="0.35">
      <c r="J3724" s="830"/>
    </row>
    <row r="3725" spans="10:10" x14ac:dyDescent="0.35">
      <c r="J3725" s="830"/>
    </row>
    <row r="3726" spans="10:10" x14ac:dyDescent="0.35">
      <c r="J3726" s="830"/>
    </row>
    <row r="3727" spans="10:10" x14ac:dyDescent="0.35">
      <c r="J3727" s="830"/>
    </row>
    <row r="3728" spans="10:10" x14ac:dyDescent="0.35">
      <c r="J3728" s="830"/>
    </row>
    <row r="3729" spans="10:10" x14ac:dyDescent="0.35">
      <c r="J3729" s="830"/>
    </row>
    <row r="3730" spans="10:10" x14ac:dyDescent="0.35">
      <c r="J3730" s="830"/>
    </row>
    <row r="3731" spans="10:10" x14ac:dyDescent="0.35">
      <c r="J3731" s="830"/>
    </row>
    <row r="3732" spans="10:10" x14ac:dyDescent="0.35">
      <c r="J3732" s="830"/>
    </row>
    <row r="3733" spans="10:10" x14ac:dyDescent="0.35">
      <c r="J3733" s="830"/>
    </row>
    <row r="3734" spans="10:10" x14ac:dyDescent="0.35">
      <c r="J3734" s="830"/>
    </row>
    <row r="3735" spans="10:10" x14ac:dyDescent="0.35">
      <c r="J3735" s="830"/>
    </row>
    <row r="3736" spans="10:10" x14ac:dyDescent="0.35">
      <c r="J3736" s="830"/>
    </row>
    <row r="3737" spans="10:10" x14ac:dyDescent="0.35">
      <c r="J3737" s="830"/>
    </row>
    <row r="3738" spans="10:10" x14ac:dyDescent="0.35">
      <c r="J3738" s="830"/>
    </row>
    <row r="3739" spans="10:10" x14ac:dyDescent="0.35">
      <c r="J3739" s="830"/>
    </row>
    <row r="3740" spans="10:10" x14ac:dyDescent="0.35">
      <c r="J3740" s="830"/>
    </row>
    <row r="3741" spans="10:10" x14ac:dyDescent="0.35">
      <c r="J3741" s="830"/>
    </row>
    <row r="3742" spans="10:10" x14ac:dyDescent="0.35">
      <c r="J3742" s="830"/>
    </row>
    <row r="3743" spans="10:10" x14ac:dyDescent="0.35">
      <c r="J3743" s="830"/>
    </row>
    <row r="3744" spans="10:10" x14ac:dyDescent="0.35">
      <c r="J3744" s="830"/>
    </row>
    <row r="3745" spans="10:10" x14ac:dyDescent="0.35">
      <c r="J3745" s="830"/>
    </row>
    <row r="3746" spans="10:10" x14ac:dyDescent="0.35">
      <c r="J3746" s="830"/>
    </row>
    <row r="3747" spans="10:10" x14ac:dyDescent="0.35">
      <c r="J3747" s="830"/>
    </row>
    <row r="3748" spans="10:10" x14ac:dyDescent="0.35">
      <c r="J3748" s="830"/>
    </row>
    <row r="3749" spans="10:10" x14ac:dyDescent="0.35">
      <c r="J3749" s="830"/>
    </row>
    <row r="3750" spans="10:10" x14ac:dyDescent="0.35">
      <c r="J3750" s="830"/>
    </row>
    <row r="3751" spans="10:10" x14ac:dyDescent="0.35">
      <c r="J3751" s="830"/>
    </row>
    <row r="3752" spans="10:10" x14ac:dyDescent="0.35">
      <c r="J3752" s="830"/>
    </row>
    <row r="3753" spans="10:10" x14ac:dyDescent="0.35">
      <c r="J3753" s="830"/>
    </row>
    <row r="3754" spans="10:10" x14ac:dyDescent="0.35">
      <c r="J3754" s="830"/>
    </row>
    <row r="3755" spans="10:10" x14ac:dyDescent="0.35">
      <c r="J3755" s="830"/>
    </row>
    <row r="3756" spans="10:10" x14ac:dyDescent="0.35">
      <c r="J3756" s="830"/>
    </row>
    <row r="3757" spans="10:10" x14ac:dyDescent="0.35">
      <c r="J3757" s="830"/>
    </row>
    <row r="3758" spans="10:10" x14ac:dyDescent="0.35">
      <c r="J3758" s="830"/>
    </row>
    <row r="3759" spans="10:10" x14ac:dyDescent="0.35">
      <c r="J3759" s="830"/>
    </row>
    <row r="3760" spans="10:10" x14ac:dyDescent="0.35">
      <c r="J3760" s="830"/>
    </row>
    <row r="3761" spans="10:10" x14ac:dyDescent="0.35">
      <c r="J3761" s="830"/>
    </row>
    <row r="3762" spans="10:10" x14ac:dyDescent="0.35">
      <c r="J3762" s="830"/>
    </row>
    <row r="3769" spans="10:10" x14ac:dyDescent="0.35">
      <c r="J3769" s="830"/>
    </row>
    <row r="3770" spans="10:10" x14ac:dyDescent="0.35">
      <c r="J3770" s="830"/>
    </row>
    <row r="3772" spans="10:10" x14ac:dyDescent="0.35">
      <c r="J3772" s="830"/>
    </row>
    <row r="3773" spans="10:10" x14ac:dyDescent="0.35">
      <c r="J3773" s="830"/>
    </row>
    <row r="3774" spans="10:10" x14ac:dyDescent="0.35">
      <c r="J3774" s="830"/>
    </row>
    <row r="3775" spans="10:10" x14ac:dyDescent="0.35">
      <c r="J3775" s="830"/>
    </row>
    <row r="3776" spans="10:10" x14ac:dyDescent="0.35">
      <c r="J3776" s="830"/>
    </row>
    <row r="3777" spans="10:10" x14ac:dyDescent="0.35">
      <c r="J3777" s="830"/>
    </row>
    <row r="3778" spans="10:10" x14ac:dyDescent="0.35">
      <c r="J3778" s="830"/>
    </row>
    <row r="3779" spans="10:10" x14ac:dyDescent="0.35">
      <c r="J3779" s="830"/>
    </row>
    <row r="3780" spans="10:10" x14ac:dyDescent="0.35">
      <c r="J3780" s="830"/>
    </row>
    <row r="3781" spans="10:10" x14ac:dyDescent="0.35">
      <c r="J3781" s="830"/>
    </row>
    <row r="3782" spans="10:10" x14ac:dyDescent="0.35">
      <c r="J3782" s="830"/>
    </row>
    <row r="3783" spans="10:10" x14ac:dyDescent="0.35">
      <c r="J3783" s="830"/>
    </row>
    <row r="3784" spans="10:10" x14ac:dyDescent="0.35">
      <c r="J3784" s="830"/>
    </row>
    <row r="3785" spans="10:10" x14ac:dyDescent="0.35">
      <c r="J3785" s="830"/>
    </row>
    <row r="3786" spans="10:10" x14ac:dyDescent="0.35">
      <c r="J3786" s="830"/>
    </row>
    <row r="3787" spans="10:10" x14ac:dyDescent="0.35">
      <c r="J3787" s="830"/>
    </row>
    <row r="3788" spans="10:10" x14ac:dyDescent="0.35">
      <c r="J3788" s="830"/>
    </row>
    <row r="3789" spans="10:10" x14ac:dyDescent="0.35">
      <c r="J3789" s="830"/>
    </row>
    <row r="3790" spans="10:10" x14ac:dyDescent="0.35">
      <c r="J3790" s="830"/>
    </row>
    <row r="3791" spans="10:10" x14ac:dyDescent="0.35">
      <c r="J3791" s="830"/>
    </row>
    <row r="3792" spans="10:10" x14ac:dyDescent="0.35">
      <c r="J3792" s="830"/>
    </row>
    <row r="3793" spans="10:10" x14ac:dyDescent="0.35">
      <c r="J3793" s="830"/>
    </row>
    <row r="3794" spans="10:10" x14ac:dyDescent="0.35">
      <c r="J3794" s="830"/>
    </row>
    <row r="3795" spans="10:10" x14ac:dyDescent="0.35">
      <c r="J3795" s="830"/>
    </row>
    <row r="3796" spans="10:10" x14ac:dyDescent="0.35">
      <c r="J3796" s="830"/>
    </row>
    <row r="3797" spans="10:10" x14ac:dyDescent="0.35">
      <c r="J3797" s="830"/>
    </row>
    <row r="3798" spans="10:10" x14ac:dyDescent="0.35">
      <c r="J3798" s="830"/>
    </row>
    <row r="3799" spans="10:10" x14ac:dyDescent="0.35">
      <c r="J3799" s="830"/>
    </row>
    <row r="3800" spans="10:10" x14ac:dyDescent="0.35">
      <c r="J3800" s="830"/>
    </row>
    <row r="3801" spans="10:10" x14ac:dyDescent="0.35">
      <c r="J3801" s="830"/>
    </row>
    <row r="3802" spans="10:10" x14ac:dyDescent="0.35">
      <c r="J3802" s="830"/>
    </row>
    <row r="3803" spans="10:10" x14ac:dyDescent="0.35">
      <c r="J3803" s="830"/>
    </row>
    <row r="3804" spans="10:10" x14ac:dyDescent="0.35">
      <c r="J3804" s="830"/>
    </row>
    <row r="3805" spans="10:10" x14ac:dyDescent="0.35">
      <c r="J3805" s="830"/>
    </row>
    <row r="3806" spans="10:10" x14ac:dyDescent="0.35">
      <c r="J3806" s="830"/>
    </row>
    <row r="3807" spans="10:10" x14ac:dyDescent="0.35">
      <c r="J3807" s="830"/>
    </row>
    <row r="3808" spans="10:10" x14ac:dyDescent="0.35">
      <c r="J3808" s="830"/>
    </row>
    <row r="3809" spans="10:10" x14ac:dyDescent="0.35">
      <c r="J3809" s="830"/>
    </row>
    <row r="3810" spans="10:10" x14ac:dyDescent="0.35">
      <c r="J3810" s="830"/>
    </row>
    <row r="3811" spans="10:10" x14ac:dyDescent="0.35">
      <c r="J3811" s="830"/>
    </row>
    <row r="3812" spans="10:10" x14ac:dyDescent="0.35">
      <c r="J3812" s="830"/>
    </row>
    <row r="3813" spans="10:10" x14ac:dyDescent="0.35">
      <c r="J3813" s="830"/>
    </row>
    <row r="3814" spans="10:10" x14ac:dyDescent="0.35">
      <c r="J3814" s="830"/>
    </row>
    <row r="3815" spans="10:10" x14ac:dyDescent="0.35">
      <c r="J3815" s="830"/>
    </row>
    <row r="3816" spans="10:10" x14ac:dyDescent="0.35">
      <c r="J3816" s="830"/>
    </row>
    <row r="3817" spans="10:10" x14ac:dyDescent="0.35">
      <c r="J3817" s="830"/>
    </row>
    <row r="3818" spans="10:10" x14ac:dyDescent="0.35">
      <c r="J3818" s="830"/>
    </row>
    <row r="3819" spans="10:10" x14ac:dyDescent="0.35">
      <c r="J3819" s="830"/>
    </row>
    <row r="3820" spans="10:10" x14ac:dyDescent="0.35">
      <c r="J3820" s="830"/>
    </row>
    <row r="3821" spans="10:10" x14ac:dyDescent="0.35">
      <c r="J3821" s="830"/>
    </row>
    <row r="3822" spans="10:10" x14ac:dyDescent="0.35">
      <c r="J3822" s="830"/>
    </row>
    <row r="3823" spans="10:10" x14ac:dyDescent="0.35">
      <c r="J3823" s="830"/>
    </row>
    <row r="3824" spans="10:10" x14ac:dyDescent="0.35">
      <c r="J3824" s="830"/>
    </row>
    <row r="3825" spans="10:10" x14ac:dyDescent="0.35">
      <c r="J3825" s="830"/>
    </row>
    <row r="3826" spans="10:10" x14ac:dyDescent="0.35">
      <c r="J3826" s="830"/>
    </row>
    <row r="3827" spans="10:10" x14ac:dyDescent="0.35">
      <c r="J3827" s="830"/>
    </row>
    <row r="3828" spans="10:10" x14ac:dyDescent="0.35">
      <c r="J3828" s="830"/>
    </row>
    <row r="3829" spans="10:10" x14ac:dyDescent="0.35">
      <c r="J3829" s="830"/>
    </row>
    <row r="3830" spans="10:10" x14ac:dyDescent="0.35">
      <c r="J3830" s="830"/>
    </row>
    <row r="3831" spans="10:10" x14ac:dyDescent="0.35">
      <c r="J3831" s="830"/>
    </row>
    <row r="3832" spans="10:10" x14ac:dyDescent="0.35">
      <c r="J3832" s="830"/>
    </row>
    <row r="3833" spans="10:10" x14ac:dyDescent="0.35">
      <c r="J3833" s="830"/>
    </row>
    <row r="3834" spans="10:10" x14ac:dyDescent="0.35">
      <c r="J3834" s="830"/>
    </row>
    <row r="3835" spans="10:10" x14ac:dyDescent="0.35">
      <c r="J3835" s="830"/>
    </row>
    <row r="3836" spans="10:10" x14ac:dyDescent="0.35">
      <c r="J3836" s="830"/>
    </row>
    <row r="3837" spans="10:10" x14ac:dyDescent="0.35">
      <c r="J3837" s="830"/>
    </row>
    <row r="3838" spans="10:10" x14ac:dyDescent="0.35">
      <c r="J3838" s="830"/>
    </row>
    <row r="3839" spans="10:10" x14ac:dyDescent="0.35">
      <c r="J3839" s="830"/>
    </row>
    <row r="3840" spans="10:10" x14ac:dyDescent="0.35">
      <c r="J3840" s="830"/>
    </row>
    <row r="3841" spans="10:10" x14ac:dyDescent="0.35">
      <c r="J3841" s="830"/>
    </row>
    <row r="3842" spans="10:10" x14ac:dyDescent="0.35">
      <c r="J3842" s="830"/>
    </row>
    <row r="3843" spans="10:10" x14ac:dyDescent="0.35">
      <c r="J3843" s="830"/>
    </row>
    <row r="3844" spans="10:10" x14ac:dyDescent="0.35">
      <c r="J3844" s="830"/>
    </row>
    <row r="3845" spans="10:10" x14ac:dyDescent="0.35">
      <c r="J3845" s="830"/>
    </row>
    <row r="3846" spans="10:10" x14ac:dyDescent="0.35">
      <c r="J3846" s="830"/>
    </row>
    <row r="3847" spans="10:10" x14ac:dyDescent="0.35">
      <c r="J3847" s="830"/>
    </row>
    <row r="3848" spans="10:10" x14ac:dyDescent="0.35">
      <c r="J3848" s="830"/>
    </row>
    <row r="3849" spans="10:10" x14ac:dyDescent="0.35">
      <c r="J3849" s="830"/>
    </row>
    <row r="3850" spans="10:10" x14ac:dyDescent="0.35">
      <c r="J3850" s="830"/>
    </row>
    <row r="3851" spans="10:10" x14ac:dyDescent="0.35">
      <c r="J3851" s="830"/>
    </row>
    <row r="3852" spans="10:10" x14ac:dyDescent="0.35">
      <c r="J3852" s="830"/>
    </row>
    <row r="3853" spans="10:10" x14ac:dyDescent="0.35">
      <c r="J3853" s="830"/>
    </row>
    <row r="3854" spans="10:10" x14ac:dyDescent="0.35">
      <c r="J3854" s="830"/>
    </row>
    <row r="3855" spans="10:10" x14ac:dyDescent="0.35">
      <c r="J3855" s="830"/>
    </row>
    <row r="3856" spans="10:10" x14ac:dyDescent="0.35">
      <c r="J3856" s="830"/>
    </row>
    <row r="3857" spans="10:10" x14ac:dyDescent="0.35">
      <c r="J3857" s="830"/>
    </row>
    <row r="3858" spans="10:10" x14ac:dyDescent="0.35">
      <c r="J3858" s="830"/>
    </row>
    <row r="3859" spans="10:10" x14ac:dyDescent="0.35">
      <c r="J3859" s="830"/>
    </row>
    <row r="3860" spans="10:10" x14ac:dyDescent="0.35">
      <c r="J3860" s="830"/>
    </row>
    <row r="3861" spans="10:10" x14ac:dyDescent="0.35">
      <c r="J3861" s="830"/>
    </row>
    <row r="3862" spans="10:10" x14ac:dyDescent="0.35">
      <c r="J3862" s="830"/>
    </row>
    <row r="3863" spans="10:10" x14ac:dyDescent="0.35">
      <c r="J3863" s="830"/>
    </row>
    <row r="3864" spans="10:10" x14ac:dyDescent="0.35">
      <c r="J3864" s="830"/>
    </row>
    <row r="3865" spans="10:10" x14ac:dyDescent="0.35">
      <c r="J3865" s="830"/>
    </row>
    <row r="3866" spans="10:10" x14ac:dyDescent="0.35">
      <c r="J3866" s="830"/>
    </row>
    <row r="3867" spans="10:10" x14ac:dyDescent="0.35">
      <c r="J3867" s="830"/>
    </row>
    <row r="3868" spans="10:10" x14ac:dyDescent="0.35">
      <c r="J3868" s="830"/>
    </row>
    <row r="3869" spans="10:10" x14ac:dyDescent="0.35">
      <c r="J3869" s="830"/>
    </row>
    <row r="3870" spans="10:10" x14ac:dyDescent="0.35">
      <c r="J3870" s="830"/>
    </row>
    <row r="3871" spans="10:10" x14ac:dyDescent="0.35">
      <c r="J3871" s="830"/>
    </row>
    <row r="3872" spans="10:10" x14ac:dyDescent="0.35">
      <c r="J3872" s="830"/>
    </row>
    <row r="3873" spans="10:10" x14ac:dyDescent="0.35">
      <c r="J3873" s="830"/>
    </row>
    <row r="3874" spans="10:10" x14ac:dyDescent="0.35">
      <c r="J3874" s="830"/>
    </row>
    <row r="3875" spans="10:10" x14ac:dyDescent="0.35">
      <c r="J3875" s="830"/>
    </row>
    <row r="3876" spans="10:10" x14ac:dyDescent="0.35">
      <c r="J3876" s="830"/>
    </row>
    <row r="3877" spans="10:10" x14ac:dyDescent="0.35">
      <c r="J3877" s="830"/>
    </row>
    <row r="3878" spans="10:10" x14ac:dyDescent="0.35">
      <c r="J3878" s="830"/>
    </row>
    <row r="3879" spans="10:10" x14ac:dyDescent="0.35">
      <c r="J3879" s="830"/>
    </row>
    <row r="3880" spans="10:10" x14ac:dyDescent="0.35">
      <c r="J3880" s="830"/>
    </row>
    <row r="3881" spans="10:10" x14ac:dyDescent="0.35">
      <c r="J3881" s="830"/>
    </row>
    <row r="3882" spans="10:10" x14ac:dyDescent="0.35">
      <c r="J3882" s="830"/>
    </row>
    <row r="3883" spans="10:10" x14ac:dyDescent="0.35">
      <c r="J3883" s="830"/>
    </row>
    <row r="3884" spans="10:10" x14ac:dyDescent="0.35">
      <c r="J3884" s="830"/>
    </row>
    <row r="3885" spans="10:10" x14ac:dyDescent="0.35">
      <c r="J3885" s="830"/>
    </row>
    <row r="3886" spans="10:10" x14ac:dyDescent="0.35">
      <c r="J3886" s="830"/>
    </row>
    <row r="3887" spans="10:10" x14ac:dyDescent="0.35">
      <c r="J3887" s="830"/>
    </row>
    <row r="3888" spans="10:10" x14ac:dyDescent="0.35">
      <c r="J3888" s="830"/>
    </row>
    <row r="3889" spans="10:10" x14ac:dyDescent="0.35">
      <c r="J3889" s="830"/>
    </row>
    <row r="3890" spans="10:10" x14ac:dyDescent="0.35">
      <c r="J3890" s="830"/>
    </row>
    <row r="3891" spans="10:10" x14ac:dyDescent="0.35">
      <c r="J3891" s="830"/>
    </row>
    <row r="3892" spans="10:10" x14ac:dyDescent="0.35">
      <c r="J3892" s="830"/>
    </row>
    <row r="3893" spans="10:10" x14ac:dyDescent="0.35">
      <c r="J3893" s="830"/>
    </row>
    <row r="3894" spans="10:10" x14ac:dyDescent="0.35">
      <c r="J3894" s="830"/>
    </row>
    <row r="3895" spans="10:10" x14ac:dyDescent="0.35">
      <c r="J3895" s="830"/>
    </row>
    <row r="3896" spans="10:10" x14ac:dyDescent="0.35">
      <c r="J3896" s="830"/>
    </row>
    <row r="3897" spans="10:10" x14ac:dyDescent="0.35">
      <c r="J3897" s="830"/>
    </row>
    <row r="3898" spans="10:10" x14ac:dyDescent="0.35">
      <c r="J3898" s="830"/>
    </row>
    <row r="3899" spans="10:10" x14ac:dyDescent="0.35">
      <c r="J3899" s="830"/>
    </row>
    <row r="3900" spans="10:10" x14ac:dyDescent="0.35">
      <c r="J3900" s="830"/>
    </row>
    <row r="3901" spans="10:10" x14ac:dyDescent="0.35">
      <c r="J3901" s="830"/>
    </row>
    <row r="3902" spans="10:10" x14ac:dyDescent="0.35">
      <c r="J3902" s="830"/>
    </row>
    <row r="3903" spans="10:10" x14ac:dyDescent="0.35">
      <c r="J3903" s="830"/>
    </row>
    <row r="3904" spans="10:10" x14ac:dyDescent="0.35">
      <c r="J3904" s="830"/>
    </row>
    <row r="3905" spans="10:10" x14ac:dyDescent="0.35">
      <c r="J3905" s="830"/>
    </row>
    <row r="3906" spans="10:10" x14ac:dyDescent="0.35">
      <c r="J3906" s="830"/>
    </row>
    <row r="3907" spans="10:10" x14ac:dyDescent="0.35">
      <c r="J3907" s="830"/>
    </row>
    <row r="3908" spans="10:10" x14ac:dyDescent="0.35">
      <c r="J3908" s="830"/>
    </row>
    <row r="3909" spans="10:10" x14ac:dyDescent="0.35">
      <c r="J3909" s="830"/>
    </row>
    <row r="3910" spans="10:10" x14ac:dyDescent="0.35">
      <c r="J3910" s="830"/>
    </row>
    <row r="3911" spans="10:10" x14ac:dyDescent="0.35">
      <c r="J3911" s="830"/>
    </row>
    <row r="3912" spans="10:10" x14ac:dyDescent="0.35">
      <c r="J3912" s="830"/>
    </row>
    <row r="3913" spans="10:10" x14ac:dyDescent="0.35">
      <c r="J3913" s="830"/>
    </row>
    <row r="3914" spans="10:10" x14ac:dyDescent="0.35">
      <c r="J3914" s="830"/>
    </row>
    <row r="3915" spans="10:10" x14ac:dyDescent="0.35">
      <c r="J3915" s="830"/>
    </row>
    <row r="3916" spans="10:10" x14ac:dyDescent="0.35">
      <c r="J3916" s="830"/>
    </row>
    <row r="3917" spans="10:10" x14ac:dyDescent="0.35">
      <c r="J3917" s="830"/>
    </row>
    <row r="3918" spans="10:10" x14ac:dyDescent="0.35">
      <c r="J3918" s="830"/>
    </row>
    <row r="3919" spans="10:10" x14ac:dyDescent="0.35">
      <c r="J3919" s="830"/>
    </row>
    <row r="3920" spans="10:10" x14ac:dyDescent="0.35">
      <c r="J3920" s="830"/>
    </row>
    <row r="3921" spans="10:10" x14ac:dyDescent="0.35">
      <c r="J3921" s="830"/>
    </row>
    <row r="3922" spans="10:10" x14ac:dyDescent="0.35">
      <c r="J3922" s="830"/>
    </row>
    <row r="3923" spans="10:10" x14ac:dyDescent="0.35">
      <c r="J3923" s="830"/>
    </row>
    <row r="3924" spans="10:10" x14ac:dyDescent="0.35">
      <c r="J3924" s="830"/>
    </row>
    <row r="3925" spans="10:10" x14ac:dyDescent="0.35">
      <c r="J3925" s="830"/>
    </row>
    <row r="3926" spans="10:10" x14ac:dyDescent="0.35">
      <c r="J3926" s="830"/>
    </row>
    <row r="3927" spans="10:10" x14ac:dyDescent="0.35">
      <c r="J3927" s="830"/>
    </row>
    <row r="3928" spans="10:10" x14ac:dyDescent="0.35">
      <c r="J3928" s="830"/>
    </row>
    <row r="3929" spans="10:10" x14ac:dyDescent="0.35">
      <c r="J3929" s="830"/>
    </row>
    <row r="3930" spans="10:10" x14ac:dyDescent="0.35">
      <c r="J3930" s="830"/>
    </row>
    <row r="3931" spans="10:10" x14ac:dyDescent="0.35">
      <c r="J3931" s="830"/>
    </row>
    <row r="3932" spans="10:10" x14ac:dyDescent="0.35">
      <c r="J3932" s="830"/>
    </row>
    <row r="3933" spans="10:10" x14ac:dyDescent="0.35">
      <c r="J3933" s="830"/>
    </row>
    <row r="3934" spans="10:10" x14ac:dyDescent="0.35">
      <c r="J3934" s="830"/>
    </row>
    <row r="3935" spans="10:10" x14ac:dyDescent="0.35">
      <c r="J3935" s="830"/>
    </row>
    <row r="3936" spans="10:10" x14ac:dyDescent="0.35">
      <c r="J3936" s="830"/>
    </row>
    <row r="3937" spans="10:10" x14ac:dyDescent="0.35">
      <c r="J3937" s="830"/>
    </row>
    <row r="3938" spans="10:10" x14ac:dyDescent="0.35">
      <c r="J3938" s="830"/>
    </row>
    <row r="3939" spans="10:10" x14ac:dyDescent="0.35">
      <c r="J3939" s="830"/>
    </row>
    <row r="3940" spans="10:10" x14ac:dyDescent="0.35">
      <c r="J3940" s="830"/>
    </row>
    <row r="3941" spans="10:10" x14ac:dyDescent="0.35">
      <c r="J3941" s="830"/>
    </row>
    <row r="3942" spans="10:10" x14ac:dyDescent="0.35">
      <c r="J3942" s="830"/>
    </row>
    <row r="3943" spans="10:10" x14ac:dyDescent="0.35">
      <c r="J3943" s="830"/>
    </row>
    <row r="3944" spans="10:10" x14ac:dyDescent="0.35">
      <c r="J3944" s="830"/>
    </row>
    <row r="3945" spans="10:10" x14ac:dyDescent="0.35">
      <c r="J3945" s="830"/>
    </row>
    <row r="3946" spans="10:10" x14ac:dyDescent="0.35">
      <c r="J3946" s="830"/>
    </row>
    <row r="3947" spans="10:10" x14ac:dyDescent="0.35">
      <c r="J3947" s="830"/>
    </row>
    <row r="3948" spans="10:10" x14ac:dyDescent="0.35">
      <c r="J3948" s="830"/>
    </row>
    <row r="3949" spans="10:10" x14ac:dyDescent="0.35">
      <c r="J3949" s="830"/>
    </row>
    <row r="3950" spans="10:10" x14ac:dyDescent="0.35">
      <c r="J3950" s="830"/>
    </row>
    <row r="3951" spans="10:10" x14ac:dyDescent="0.35">
      <c r="J3951" s="830"/>
    </row>
    <row r="3952" spans="10:10" x14ac:dyDescent="0.35">
      <c r="J3952" s="830"/>
    </row>
    <row r="3953" spans="10:10" x14ac:dyDescent="0.35">
      <c r="J3953" s="830"/>
    </row>
    <row r="3954" spans="10:10" x14ac:dyDescent="0.35">
      <c r="J3954" s="830"/>
    </row>
    <row r="3955" spans="10:10" x14ac:dyDescent="0.35">
      <c r="J3955" s="830"/>
    </row>
    <row r="3956" spans="10:10" x14ac:dyDescent="0.35">
      <c r="J3956" s="830"/>
    </row>
    <row r="3957" spans="10:10" x14ac:dyDescent="0.35">
      <c r="J3957" s="830"/>
    </row>
    <row r="3958" spans="10:10" x14ac:dyDescent="0.35">
      <c r="J3958" s="830"/>
    </row>
    <row r="3959" spans="10:10" x14ac:dyDescent="0.35">
      <c r="J3959" s="830"/>
    </row>
    <row r="3960" spans="10:10" x14ac:dyDescent="0.35">
      <c r="J3960" s="830"/>
    </row>
    <row r="3961" spans="10:10" x14ac:dyDescent="0.35">
      <c r="J3961" s="830"/>
    </row>
    <row r="3962" spans="10:10" x14ac:dyDescent="0.35">
      <c r="J3962" s="830"/>
    </row>
    <row r="3963" spans="10:10" x14ac:dyDescent="0.35">
      <c r="J3963" s="830"/>
    </row>
    <row r="3964" spans="10:10" x14ac:dyDescent="0.35">
      <c r="J3964" s="830"/>
    </row>
    <row r="3965" spans="10:10" x14ac:dyDescent="0.35">
      <c r="J3965" s="830"/>
    </row>
    <row r="3966" spans="10:10" x14ac:dyDescent="0.35">
      <c r="J3966" s="830"/>
    </row>
    <row r="3967" spans="10:10" x14ac:dyDescent="0.35">
      <c r="J3967" s="830"/>
    </row>
    <row r="3968" spans="10:10" x14ac:dyDescent="0.35">
      <c r="J3968" s="830"/>
    </row>
    <row r="3969" spans="10:10" x14ac:dyDescent="0.35">
      <c r="J3969" s="830"/>
    </row>
    <row r="3970" spans="10:10" x14ac:dyDescent="0.35">
      <c r="J3970" s="830"/>
    </row>
    <row r="3971" spans="10:10" x14ac:dyDescent="0.35">
      <c r="J3971" s="830"/>
    </row>
    <row r="3972" spans="10:10" x14ac:dyDescent="0.35">
      <c r="J3972" s="830"/>
    </row>
    <row r="3973" spans="10:10" x14ac:dyDescent="0.35">
      <c r="J3973" s="830"/>
    </row>
    <row r="3974" spans="10:10" x14ac:dyDescent="0.35">
      <c r="J3974" s="830"/>
    </row>
    <row r="3975" spans="10:10" x14ac:dyDescent="0.35">
      <c r="J3975" s="830"/>
    </row>
    <row r="3976" spans="10:10" x14ac:dyDescent="0.35">
      <c r="J3976" s="830"/>
    </row>
    <row r="3977" spans="10:10" x14ac:dyDescent="0.35">
      <c r="J3977" s="830"/>
    </row>
    <row r="3978" spans="10:10" x14ac:dyDescent="0.35">
      <c r="J3978" s="830"/>
    </row>
    <row r="3979" spans="10:10" x14ac:dyDescent="0.35">
      <c r="J3979" s="830"/>
    </row>
    <row r="3980" spans="10:10" x14ac:dyDescent="0.35">
      <c r="J3980" s="830"/>
    </row>
    <row r="3981" spans="10:10" x14ac:dyDescent="0.35">
      <c r="J3981" s="830"/>
    </row>
    <row r="3982" spans="10:10" x14ac:dyDescent="0.35">
      <c r="J3982" s="830"/>
    </row>
    <row r="3983" spans="10:10" x14ac:dyDescent="0.35">
      <c r="J3983" s="830"/>
    </row>
    <row r="3984" spans="10:10" x14ac:dyDescent="0.35">
      <c r="J3984" s="830"/>
    </row>
    <row r="3985" spans="10:10" x14ac:dyDescent="0.35">
      <c r="J3985" s="830"/>
    </row>
    <row r="3986" spans="10:10" x14ac:dyDescent="0.35">
      <c r="J3986" s="830"/>
    </row>
    <row r="3987" spans="10:10" x14ac:dyDescent="0.35">
      <c r="J3987" s="830"/>
    </row>
    <row r="3988" spans="10:10" x14ac:dyDescent="0.35">
      <c r="J3988" s="830"/>
    </row>
    <row r="3989" spans="10:10" x14ac:dyDescent="0.35">
      <c r="J3989" s="830"/>
    </row>
    <row r="3990" spans="10:10" x14ac:dyDescent="0.35">
      <c r="J3990" s="830"/>
    </row>
    <row r="3991" spans="10:10" x14ac:dyDescent="0.35">
      <c r="J3991" s="830"/>
    </row>
    <row r="3992" spans="10:10" x14ac:dyDescent="0.35">
      <c r="J3992" s="830"/>
    </row>
    <row r="3993" spans="10:10" x14ac:dyDescent="0.35">
      <c r="J3993" s="830"/>
    </row>
    <row r="3994" spans="10:10" x14ac:dyDescent="0.35">
      <c r="J3994" s="830"/>
    </row>
    <row r="3995" spans="10:10" x14ac:dyDescent="0.35">
      <c r="J3995" s="830"/>
    </row>
    <row r="3996" spans="10:10" x14ac:dyDescent="0.35">
      <c r="J3996" s="830"/>
    </row>
    <row r="3997" spans="10:10" x14ac:dyDescent="0.35">
      <c r="J3997" s="830"/>
    </row>
    <row r="3998" spans="10:10" x14ac:dyDescent="0.35">
      <c r="J3998" s="830"/>
    </row>
    <row r="3999" spans="10:10" x14ac:dyDescent="0.35">
      <c r="J3999" s="830"/>
    </row>
    <row r="4000" spans="10:10" x14ac:dyDescent="0.35">
      <c r="J4000" s="830"/>
    </row>
    <row r="4001" spans="10:10" x14ac:dyDescent="0.35">
      <c r="J4001" s="830"/>
    </row>
    <row r="4002" spans="10:10" x14ac:dyDescent="0.35">
      <c r="J4002" s="830"/>
    </row>
    <row r="4003" spans="10:10" x14ac:dyDescent="0.35">
      <c r="J4003" s="830"/>
    </row>
    <row r="4004" spans="10:10" x14ac:dyDescent="0.35">
      <c r="J4004" s="830"/>
    </row>
    <row r="4005" spans="10:10" x14ac:dyDescent="0.35">
      <c r="J4005" s="830"/>
    </row>
    <row r="4006" spans="10:10" x14ac:dyDescent="0.35">
      <c r="J4006" s="830"/>
    </row>
    <row r="4007" spans="10:10" x14ac:dyDescent="0.35">
      <c r="J4007" s="830"/>
    </row>
    <row r="4008" spans="10:10" x14ac:dyDescent="0.35">
      <c r="J4008" s="830"/>
    </row>
    <row r="4009" spans="10:10" x14ac:dyDescent="0.35">
      <c r="J4009" s="830"/>
    </row>
    <row r="4010" spans="10:10" x14ac:dyDescent="0.35">
      <c r="J4010" s="830"/>
    </row>
    <row r="4011" spans="10:10" x14ac:dyDescent="0.35">
      <c r="J4011" s="830"/>
    </row>
    <row r="4012" spans="10:10" x14ac:dyDescent="0.35">
      <c r="J4012" s="830"/>
    </row>
    <row r="4013" spans="10:10" x14ac:dyDescent="0.35">
      <c r="J4013" s="830"/>
    </row>
    <row r="4014" spans="10:10" x14ac:dyDescent="0.35">
      <c r="J4014" s="830"/>
    </row>
    <row r="4015" spans="10:10" x14ac:dyDescent="0.35">
      <c r="J4015" s="830"/>
    </row>
    <row r="4016" spans="10:10" x14ac:dyDescent="0.35">
      <c r="J4016" s="830"/>
    </row>
    <row r="4017" spans="10:10" x14ac:dyDescent="0.35">
      <c r="J4017" s="830"/>
    </row>
    <row r="4018" spans="10:10" x14ac:dyDescent="0.35">
      <c r="J4018" s="830"/>
    </row>
    <row r="4019" spans="10:10" x14ac:dyDescent="0.35">
      <c r="J4019" s="830"/>
    </row>
    <row r="4020" spans="10:10" x14ac:dyDescent="0.35">
      <c r="J4020" s="830"/>
    </row>
    <row r="4021" spans="10:10" x14ac:dyDescent="0.35">
      <c r="J4021" s="830"/>
    </row>
    <row r="4022" spans="10:10" x14ac:dyDescent="0.35">
      <c r="J4022" s="830"/>
    </row>
    <row r="4023" spans="10:10" x14ac:dyDescent="0.35">
      <c r="J4023" s="830"/>
    </row>
    <row r="4024" spans="10:10" x14ac:dyDescent="0.35">
      <c r="J4024" s="830"/>
    </row>
    <row r="4025" spans="10:10" x14ac:dyDescent="0.35">
      <c r="J4025" s="830"/>
    </row>
    <row r="4026" spans="10:10" x14ac:dyDescent="0.35">
      <c r="J4026" s="830"/>
    </row>
    <row r="4027" spans="10:10" x14ac:dyDescent="0.35">
      <c r="J4027" s="830"/>
    </row>
    <row r="4028" spans="10:10" x14ac:dyDescent="0.35">
      <c r="J4028" s="830"/>
    </row>
    <row r="4029" spans="10:10" x14ac:dyDescent="0.35">
      <c r="J4029" s="830"/>
    </row>
    <row r="4030" spans="10:10" x14ac:dyDescent="0.35">
      <c r="J4030" s="830"/>
    </row>
    <row r="4031" spans="10:10" x14ac:dyDescent="0.35">
      <c r="J4031" s="830"/>
    </row>
    <row r="4032" spans="10:10" x14ac:dyDescent="0.35">
      <c r="J4032" s="830"/>
    </row>
    <row r="4033" spans="10:10" x14ac:dyDescent="0.35">
      <c r="J4033" s="830"/>
    </row>
    <row r="4034" spans="10:10" x14ac:dyDescent="0.35">
      <c r="J4034" s="830"/>
    </row>
    <row r="4041" spans="10:10" x14ac:dyDescent="0.35">
      <c r="J4041" s="830"/>
    </row>
    <row r="4042" spans="10:10" x14ac:dyDescent="0.35">
      <c r="J4042" s="830"/>
    </row>
    <row r="4043" spans="10:10" x14ac:dyDescent="0.35">
      <c r="J4043" s="830"/>
    </row>
    <row r="4044" spans="10:10" x14ac:dyDescent="0.35">
      <c r="J4044" s="830"/>
    </row>
    <row r="4089" spans="10:10" x14ac:dyDescent="0.35">
      <c r="J4089" s="830"/>
    </row>
    <row r="4090" spans="10:10" x14ac:dyDescent="0.35">
      <c r="J4090" s="830"/>
    </row>
    <row r="4091" spans="10:10" x14ac:dyDescent="0.35">
      <c r="J4091" s="830"/>
    </row>
    <row r="4092" spans="10:10" x14ac:dyDescent="0.35">
      <c r="J4092" s="830"/>
    </row>
    <row r="4093" spans="10:10" x14ac:dyDescent="0.35">
      <c r="J4093" s="830"/>
    </row>
    <row r="4094" spans="10:10" x14ac:dyDescent="0.35">
      <c r="J4094" s="830"/>
    </row>
    <row r="4095" spans="10:10" x14ac:dyDescent="0.35">
      <c r="J4095" s="830"/>
    </row>
    <row r="4096" spans="10:10" x14ac:dyDescent="0.35">
      <c r="J4096" s="830"/>
    </row>
    <row r="4115" spans="10:10" x14ac:dyDescent="0.35">
      <c r="J4115" s="830"/>
    </row>
    <row r="4116" spans="10:10" x14ac:dyDescent="0.35">
      <c r="J4116" s="830"/>
    </row>
    <row r="4117" spans="10:10" x14ac:dyDescent="0.35">
      <c r="J4117" s="830"/>
    </row>
    <row r="4118" spans="10:10" x14ac:dyDescent="0.35">
      <c r="J4118" s="830"/>
    </row>
    <row r="4119" spans="10:10" x14ac:dyDescent="0.35">
      <c r="J4119" s="830"/>
    </row>
    <row r="4120" spans="10:10" x14ac:dyDescent="0.35">
      <c r="J4120" s="830"/>
    </row>
    <row r="4121" spans="10:10" x14ac:dyDescent="0.35">
      <c r="J4121" s="830"/>
    </row>
    <row r="4122" spans="10:10" x14ac:dyDescent="0.35">
      <c r="J4122" s="830"/>
    </row>
    <row r="4123" spans="10:10" x14ac:dyDescent="0.35">
      <c r="J4123" s="830"/>
    </row>
    <row r="4124" spans="10:10" x14ac:dyDescent="0.35">
      <c r="J4124" s="830"/>
    </row>
    <row r="4125" spans="10:10" x14ac:dyDescent="0.35">
      <c r="J4125" s="830"/>
    </row>
    <row r="4126" spans="10:10" x14ac:dyDescent="0.35">
      <c r="J4126" s="830"/>
    </row>
    <row r="4127" spans="10:10" x14ac:dyDescent="0.35">
      <c r="J4127" s="830"/>
    </row>
    <row r="4128" spans="10:10" x14ac:dyDescent="0.35">
      <c r="J4128" s="830"/>
    </row>
    <row r="4129" spans="10:10" x14ac:dyDescent="0.35">
      <c r="J4129" s="830"/>
    </row>
    <row r="4130" spans="10:10" x14ac:dyDescent="0.35">
      <c r="J4130" s="830"/>
    </row>
    <row r="4131" spans="10:10" x14ac:dyDescent="0.35">
      <c r="J4131" s="830"/>
    </row>
    <row r="4132" spans="10:10" x14ac:dyDescent="0.35">
      <c r="J4132" s="830"/>
    </row>
    <row r="4133" spans="10:10" x14ac:dyDescent="0.35">
      <c r="J4133" s="830"/>
    </row>
    <row r="4134" spans="10:10" x14ac:dyDescent="0.35">
      <c r="J4134" s="830"/>
    </row>
    <row r="4135" spans="10:10" x14ac:dyDescent="0.35">
      <c r="J4135" s="830"/>
    </row>
    <row r="4136" spans="10:10" x14ac:dyDescent="0.35">
      <c r="J4136" s="830"/>
    </row>
    <row r="4137" spans="10:10" x14ac:dyDescent="0.35">
      <c r="J4137" s="830"/>
    </row>
    <row r="4138" spans="10:10" x14ac:dyDescent="0.35">
      <c r="J4138" s="830"/>
    </row>
    <row r="4139" spans="10:10" x14ac:dyDescent="0.35">
      <c r="J4139" s="830"/>
    </row>
    <row r="4140" spans="10:10" x14ac:dyDescent="0.35">
      <c r="J4140" s="830"/>
    </row>
    <row r="4141" spans="10:10" x14ac:dyDescent="0.35">
      <c r="J4141" s="830"/>
    </row>
    <row r="4142" spans="10:10" x14ac:dyDescent="0.35">
      <c r="J4142" s="830"/>
    </row>
    <row r="4143" spans="10:10" x14ac:dyDescent="0.35">
      <c r="J4143" s="830"/>
    </row>
    <row r="4144" spans="10:10" x14ac:dyDescent="0.35">
      <c r="J4144" s="830"/>
    </row>
    <row r="4145" spans="10:10" x14ac:dyDescent="0.35">
      <c r="J4145" s="830"/>
    </row>
    <row r="4146" spans="10:10" x14ac:dyDescent="0.35">
      <c r="J4146" s="830"/>
    </row>
    <row r="4147" spans="10:10" x14ac:dyDescent="0.35">
      <c r="J4147" s="830"/>
    </row>
    <row r="4148" spans="10:10" x14ac:dyDescent="0.35">
      <c r="J4148" s="830"/>
    </row>
    <row r="4149" spans="10:10" x14ac:dyDescent="0.35">
      <c r="J4149" s="830"/>
    </row>
    <row r="4150" spans="10:10" x14ac:dyDescent="0.35">
      <c r="J4150" s="830"/>
    </row>
    <row r="4151" spans="10:10" x14ac:dyDescent="0.35">
      <c r="J4151" s="830"/>
    </row>
    <row r="4152" spans="10:10" x14ac:dyDescent="0.35">
      <c r="J4152" s="830"/>
    </row>
    <row r="4153" spans="10:10" x14ac:dyDescent="0.35">
      <c r="J4153" s="830"/>
    </row>
    <row r="4154" spans="10:10" x14ac:dyDescent="0.35">
      <c r="J4154" s="830"/>
    </row>
    <row r="4155" spans="10:10" x14ac:dyDescent="0.35">
      <c r="J4155" s="830"/>
    </row>
    <row r="4156" spans="10:10" x14ac:dyDescent="0.35">
      <c r="J4156" s="830"/>
    </row>
    <row r="4157" spans="10:10" x14ac:dyDescent="0.35">
      <c r="J4157" s="830"/>
    </row>
    <row r="4158" spans="10:10" x14ac:dyDescent="0.35">
      <c r="J4158" s="830"/>
    </row>
    <row r="4159" spans="10:10" x14ac:dyDescent="0.35">
      <c r="J4159" s="830"/>
    </row>
    <row r="4167" spans="10:10" x14ac:dyDescent="0.35">
      <c r="J4167" s="830"/>
    </row>
    <row r="4168" spans="10:10" x14ac:dyDescent="0.35">
      <c r="J4168" s="830"/>
    </row>
    <row r="4169" spans="10:10" x14ac:dyDescent="0.35">
      <c r="J4169" s="830"/>
    </row>
    <row r="4170" spans="10:10" x14ac:dyDescent="0.35">
      <c r="J4170" s="830"/>
    </row>
    <row r="4171" spans="10:10" x14ac:dyDescent="0.35">
      <c r="J4171" s="830"/>
    </row>
    <row r="4172" spans="10:10" x14ac:dyDescent="0.35">
      <c r="J4172" s="830"/>
    </row>
    <row r="4173" spans="10:10" x14ac:dyDescent="0.35">
      <c r="J4173" s="830"/>
    </row>
    <row r="4174" spans="10:10" x14ac:dyDescent="0.35">
      <c r="J4174" s="830"/>
    </row>
    <row r="4175" spans="10:10" x14ac:dyDescent="0.35">
      <c r="J4175" s="830"/>
    </row>
    <row r="4176" spans="10:10" x14ac:dyDescent="0.35">
      <c r="J4176" s="830"/>
    </row>
    <row r="4177" spans="10:10" x14ac:dyDescent="0.35">
      <c r="J4177" s="830"/>
    </row>
    <row r="4178" spans="10:10" x14ac:dyDescent="0.35">
      <c r="J4178" s="830"/>
    </row>
    <row r="4179" spans="10:10" x14ac:dyDescent="0.35">
      <c r="J4179" s="830"/>
    </row>
    <row r="4180" spans="10:10" x14ac:dyDescent="0.35">
      <c r="J4180" s="830"/>
    </row>
    <row r="4181" spans="10:10" x14ac:dyDescent="0.35">
      <c r="J4181" s="830"/>
    </row>
    <row r="4182" spans="10:10" x14ac:dyDescent="0.35">
      <c r="J4182" s="830"/>
    </row>
    <row r="4183" spans="10:10" x14ac:dyDescent="0.35">
      <c r="J4183" s="830"/>
    </row>
    <row r="4184" spans="10:10" x14ac:dyDescent="0.35">
      <c r="J4184" s="830"/>
    </row>
    <row r="4185" spans="10:10" x14ac:dyDescent="0.35">
      <c r="J4185" s="830"/>
    </row>
    <row r="4186" spans="10:10" x14ac:dyDescent="0.35">
      <c r="J4186" s="830"/>
    </row>
    <row r="4187" spans="10:10" x14ac:dyDescent="0.35">
      <c r="J4187" s="830"/>
    </row>
    <row r="4188" spans="10:10" x14ac:dyDescent="0.35">
      <c r="J4188" s="830"/>
    </row>
    <row r="4189" spans="10:10" x14ac:dyDescent="0.35">
      <c r="J4189" s="830"/>
    </row>
    <row r="4190" spans="10:10" x14ac:dyDescent="0.35">
      <c r="J4190" s="830"/>
    </row>
    <row r="4191" spans="10:10" x14ac:dyDescent="0.35">
      <c r="J4191" s="830"/>
    </row>
    <row r="4192" spans="10:10" x14ac:dyDescent="0.35">
      <c r="J4192" s="830"/>
    </row>
    <row r="4193" spans="10:10" x14ac:dyDescent="0.35">
      <c r="J4193" s="830"/>
    </row>
    <row r="4194" spans="10:10" x14ac:dyDescent="0.35">
      <c r="J4194" s="830"/>
    </row>
    <row r="4195" spans="10:10" x14ac:dyDescent="0.35">
      <c r="J4195" s="830"/>
    </row>
    <row r="4196" spans="10:10" x14ac:dyDescent="0.35">
      <c r="J4196" s="830"/>
    </row>
    <row r="4197" spans="10:10" x14ac:dyDescent="0.35">
      <c r="J4197" s="830"/>
    </row>
    <row r="4198" spans="10:10" x14ac:dyDescent="0.35">
      <c r="J4198" s="830"/>
    </row>
    <row r="4199" spans="10:10" x14ac:dyDescent="0.35">
      <c r="J4199" s="830"/>
    </row>
    <row r="4200" spans="10:10" x14ac:dyDescent="0.35">
      <c r="J4200" s="830"/>
    </row>
    <row r="4201" spans="10:10" x14ac:dyDescent="0.35">
      <c r="J4201" s="830"/>
    </row>
    <row r="4202" spans="10:10" x14ac:dyDescent="0.35">
      <c r="J4202" s="830"/>
    </row>
    <row r="4203" spans="10:10" x14ac:dyDescent="0.35">
      <c r="J4203" s="830"/>
    </row>
    <row r="4204" spans="10:10" x14ac:dyDescent="0.35">
      <c r="J4204" s="830"/>
    </row>
    <row r="4205" spans="10:10" x14ac:dyDescent="0.35">
      <c r="J4205" s="830"/>
    </row>
    <row r="4206" spans="10:10" x14ac:dyDescent="0.35">
      <c r="J4206" s="830"/>
    </row>
    <row r="4207" spans="10:10" x14ac:dyDescent="0.35">
      <c r="J4207" s="830"/>
    </row>
    <row r="4208" spans="10:10" x14ac:dyDescent="0.35">
      <c r="J4208" s="830"/>
    </row>
    <row r="4209" spans="10:10" x14ac:dyDescent="0.35">
      <c r="J4209" s="830"/>
    </row>
    <row r="4210" spans="10:10" x14ac:dyDescent="0.35">
      <c r="J4210" s="830"/>
    </row>
    <row r="4211" spans="10:10" x14ac:dyDescent="0.35">
      <c r="J4211" s="830"/>
    </row>
    <row r="4212" spans="10:10" x14ac:dyDescent="0.35">
      <c r="J4212" s="830"/>
    </row>
    <row r="4213" spans="10:10" x14ac:dyDescent="0.35">
      <c r="J4213" s="830"/>
    </row>
    <row r="4214" spans="10:10" x14ac:dyDescent="0.35">
      <c r="J4214" s="830"/>
    </row>
    <row r="4215" spans="10:10" x14ac:dyDescent="0.35">
      <c r="J4215" s="830"/>
    </row>
    <row r="4216" spans="10:10" x14ac:dyDescent="0.35">
      <c r="J4216" s="830"/>
    </row>
    <row r="4219" spans="10:10" x14ac:dyDescent="0.35">
      <c r="J4219" s="830"/>
    </row>
    <row r="4220" spans="10:10" x14ac:dyDescent="0.35">
      <c r="J4220" s="830"/>
    </row>
    <row r="4221" spans="10:10" x14ac:dyDescent="0.35">
      <c r="J4221" s="830"/>
    </row>
    <row r="4222" spans="10:10" x14ac:dyDescent="0.35">
      <c r="J4222" s="830"/>
    </row>
    <row r="4223" spans="10:10" x14ac:dyDescent="0.35">
      <c r="J4223" s="830"/>
    </row>
    <row r="4224" spans="10:10" x14ac:dyDescent="0.35">
      <c r="J4224" s="830"/>
    </row>
    <row r="4225" spans="10:10" x14ac:dyDescent="0.35">
      <c r="J4225" s="830"/>
    </row>
    <row r="4226" spans="10:10" x14ac:dyDescent="0.35">
      <c r="J4226" s="830"/>
    </row>
    <row r="4233" spans="10:10" x14ac:dyDescent="0.35">
      <c r="J4233" s="830"/>
    </row>
    <row r="4234" spans="10:10" x14ac:dyDescent="0.35">
      <c r="J4234" s="830"/>
    </row>
    <row r="4235" spans="10:10" x14ac:dyDescent="0.35">
      <c r="J4235" s="830"/>
    </row>
    <row r="4236" spans="10:10" x14ac:dyDescent="0.35">
      <c r="J4236" s="830"/>
    </row>
    <row r="4237" spans="10:10" x14ac:dyDescent="0.35">
      <c r="J4237" s="830"/>
    </row>
    <row r="4238" spans="10:10" x14ac:dyDescent="0.35">
      <c r="J4238" s="830"/>
    </row>
    <row r="4239" spans="10:10" x14ac:dyDescent="0.35">
      <c r="J4239" s="830"/>
    </row>
    <row r="4240" spans="10:10" x14ac:dyDescent="0.35">
      <c r="J4240" s="830"/>
    </row>
    <row r="4241" spans="10:10" x14ac:dyDescent="0.35">
      <c r="J4241" s="830"/>
    </row>
    <row r="4242" spans="10:10" x14ac:dyDescent="0.35">
      <c r="J4242" s="830"/>
    </row>
    <row r="4249" spans="10:10" x14ac:dyDescent="0.35">
      <c r="J4249" s="830"/>
    </row>
    <row r="4250" spans="10:10" x14ac:dyDescent="0.35">
      <c r="J4250" s="830"/>
    </row>
    <row r="4251" spans="10:10" x14ac:dyDescent="0.35">
      <c r="J4251" s="830"/>
    </row>
    <row r="4252" spans="10:10" x14ac:dyDescent="0.35">
      <c r="J4252" s="830"/>
    </row>
    <row r="4253" spans="10:10" x14ac:dyDescent="0.35">
      <c r="J4253" s="830"/>
    </row>
    <row r="4254" spans="10:10" x14ac:dyDescent="0.35">
      <c r="J4254" s="830"/>
    </row>
    <row r="4269" spans="10:10" x14ac:dyDescent="0.35">
      <c r="J4269" s="830"/>
    </row>
    <row r="4270" spans="10:10" x14ac:dyDescent="0.35">
      <c r="J4270" s="830"/>
    </row>
    <row r="4271" spans="10:10" x14ac:dyDescent="0.35">
      <c r="J4271" s="830"/>
    </row>
    <row r="4272" spans="10:10" x14ac:dyDescent="0.35">
      <c r="J4272" s="830"/>
    </row>
    <row r="4273" spans="10:10" x14ac:dyDescent="0.35">
      <c r="J4273" s="830"/>
    </row>
    <row r="4274" spans="10:10" x14ac:dyDescent="0.35">
      <c r="J4274" s="830"/>
    </row>
    <row r="4275" spans="10:10" x14ac:dyDescent="0.35">
      <c r="J4275" s="830"/>
    </row>
    <row r="4276" spans="10:10" x14ac:dyDescent="0.35">
      <c r="J4276" s="830"/>
    </row>
    <row r="4277" spans="10:10" x14ac:dyDescent="0.35">
      <c r="J4277" s="830"/>
    </row>
    <row r="4278" spans="10:10" x14ac:dyDescent="0.35">
      <c r="J4278" s="830"/>
    </row>
    <row r="4279" spans="10:10" x14ac:dyDescent="0.35">
      <c r="J4279" s="830"/>
    </row>
    <row r="4280" spans="10:10" x14ac:dyDescent="0.35">
      <c r="J4280" s="830"/>
    </row>
    <row r="4281" spans="10:10" x14ac:dyDescent="0.35">
      <c r="J4281" s="830"/>
    </row>
    <row r="4282" spans="10:10" x14ac:dyDescent="0.35">
      <c r="J4282" s="830"/>
    </row>
    <row r="4283" spans="10:10" x14ac:dyDescent="0.35">
      <c r="J4283" s="830"/>
    </row>
    <row r="4284" spans="10:10" x14ac:dyDescent="0.35">
      <c r="J4284" s="830"/>
    </row>
    <row r="4285" spans="10:10" x14ac:dyDescent="0.35">
      <c r="J4285" s="830"/>
    </row>
    <row r="4286" spans="10:10" x14ac:dyDescent="0.35">
      <c r="J4286" s="830"/>
    </row>
    <row r="4287" spans="10:10" x14ac:dyDescent="0.35">
      <c r="J4287" s="830"/>
    </row>
    <row r="4288" spans="10:10" x14ac:dyDescent="0.35">
      <c r="J4288" s="830"/>
    </row>
    <row r="4289" spans="10:10" x14ac:dyDescent="0.35">
      <c r="J4289" s="830"/>
    </row>
    <row r="4290" spans="10:10" x14ac:dyDescent="0.35">
      <c r="J4290" s="830"/>
    </row>
    <row r="4291" spans="10:10" x14ac:dyDescent="0.35">
      <c r="J4291" s="830"/>
    </row>
    <row r="4292" spans="10:10" x14ac:dyDescent="0.35">
      <c r="J4292" s="830"/>
    </row>
    <row r="4293" spans="10:10" x14ac:dyDescent="0.35">
      <c r="J4293" s="830"/>
    </row>
    <row r="4294" spans="10:10" x14ac:dyDescent="0.35">
      <c r="J4294" s="830"/>
    </row>
    <row r="4295" spans="10:10" x14ac:dyDescent="0.35">
      <c r="J4295" s="830"/>
    </row>
    <row r="4296" spans="10:10" x14ac:dyDescent="0.35">
      <c r="J4296" s="830"/>
    </row>
    <row r="4297" spans="10:10" x14ac:dyDescent="0.35">
      <c r="J4297" s="830"/>
    </row>
    <row r="4298" spans="10:10" x14ac:dyDescent="0.35">
      <c r="J4298" s="830"/>
    </row>
    <row r="4299" spans="10:10" x14ac:dyDescent="0.35">
      <c r="J4299" s="830"/>
    </row>
    <row r="4300" spans="10:10" x14ac:dyDescent="0.35">
      <c r="J4300" s="830"/>
    </row>
    <row r="4301" spans="10:10" x14ac:dyDescent="0.35">
      <c r="J4301" s="830"/>
    </row>
    <row r="4302" spans="10:10" x14ac:dyDescent="0.35">
      <c r="J4302" s="830"/>
    </row>
    <row r="4303" spans="10:10" x14ac:dyDescent="0.35">
      <c r="J4303" s="830"/>
    </row>
    <row r="4304" spans="10:10" x14ac:dyDescent="0.35">
      <c r="J4304" s="830"/>
    </row>
    <row r="4305" spans="10:10" x14ac:dyDescent="0.35">
      <c r="J4305" s="830"/>
    </row>
    <row r="4306" spans="10:10" x14ac:dyDescent="0.35">
      <c r="J4306" s="830"/>
    </row>
    <row r="4307" spans="10:10" x14ac:dyDescent="0.35">
      <c r="J4307" s="830"/>
    </row>
    <row r="4308" spans="10:10" x14ac:dyDescent="0.35">
      <c r="J4308" s="830"/>
    </row>
    <row r="4309" spans="10:10" x14ac:dyDescent="0.35">
      <c r="J4309" s="830"/>
    </row>
    <row r="4310" spans="10:10" x14ac:dyDescent="0.35">
      <c r="J4310" s="830"/>
    </row>
    <row r="4311" spans="10:10" x14ac:dyDescent="0.35">
      <c r="J4311" s="830"/>
    </row>
    <row r="4312" spans="10:10" x14ac:dyDescent="0.35">
      <c r="J4312" s="830"/>
    </row>
    <row r="4313" spans="10:10" x14ac:dyDescent="0.35">
      <c r="J4313" s="830"/>
    </row>
    <row r="4314" spans="10:10" x14ac:dyDescent="0.35">
      <c r="J4314" s="830"/>
    </row>
    <row r="4315" spans="10:10" x14ac:dyDescent="0.35">
      <c r="J4315" s="830"/>
    </row>
    <row r="4316" spans="10:10" x14ac:dyDescent="0.35">
      <c r="J4316" s="830"/>
    </row>
    <row r="4317" spans="10:10" x14ac:dyDescent="0.35">
      <c r="J4317" s="830"/>
    </row>
    <row r="4318" spans="10:10" x14ac:dyDescent="0.35">
      <c r="J4318" s="830"/>
    </row>
    <row r="4319" spans="10:10" x14ac:dyDescent="0.35">
      <c r="J4319" s="830"/>
    </row>
    <row r="4320" spans="10:10" x14ac:dyDescent="0.35">
      <c r="J4320" s="830"/>
    </row>
    <row r="4321" spans="10:10" x14ac:dyDescent="0.35">
      <c r="J4321" s="830"/>
    </row>
    <row r="4322" spans="10:10" x14ac:dyDescent="0.35">
      <c r="J4322" s="830"/>
    </row>
    <row r="4323" spans="10:10" x14ac:dyDescent="0.35">
      <c r="J4323" s="830"/>
    </row>
    <row r="4324" spans="10:10" x14ac:dyDescent="0.35">
      <c r="J4324" s="830"/>
    </row>
    <row r="4325" spans="10:10" x14ac:dyDescent="0.35">
      <c r="J4325" s="830"/>
    </row>
    <row r="4326" spans="10:10" x14ac:dyDescent="0.35">
      <c r="J4326" s="830"/>
    </row>
    <row r="4327" spans="10:10" x14ac:dyDescent="0.35">
      <c r="J4327" s="830"/>
    </row>
    <row r="4328" spans="10:10" x14ac:dyDescent="0.35">
      <c r="J4328" s="830"/>
    </row>
    <row r="4329" spans="10:10" x14ac:dyDescent="0.35">
      <c r="J4329" s="830"/>
    </row>
    <row r="4330" spans="10:10" x14ac:dyDescent="0.35">
      <c r="J4330" s="830"/>
    </row>
    <row r="4331" spans="10:10" x14ac:dyDescent="0.35">
      <c r="J4331" s="830"/>
    </row>
    <row r="4332" spans="10:10" x14ac:dyDescent="0.35">
      <c r="J4332" s="830"/>
    </row>
    <row r="4333" spans="10:10" x14ac:dyDescent="0.35">
      <c r="J4333" s="830"/>
    </row>
    <row r="4334" spans="10:10" x14ac:dyDescent="0.35">
      <c r="J4334" s="830"/>
    </row>
    <row r="4335" spans="10:10" x14ac:dyDescent="0.35">
      <c r="J4335" s="830"/>
    </row>
    <row r="4336" spans="10:10" x14ac:dyDescent="0.35">
      <c r="J4336" s="830"/>
    </row>
    <row r="4337" spans="10:10" x14ac:dyDescent="0.35">
      <c r="J4337" s="830"/>
    </row>
    <row r="4338" spans="10:10" x14ac:dyDescent="0.35">
      <c r="J4338" s="830"/>
    </row>
    <row r="4339" spans="10:10" x14ac:dyDescent="0.35">
      <c r="J4339" s="830"/>
    </row>
    <row r="4370" spans="10:10" x14ac:dyDescent="0.35">
      <c r="J4370" s="830"/>
    </row>
    <row r="4371" spans="10:10" x14ac:dyDescent="0.35">
      <c r="J4371" s="830"/>
    </row>
    <row r="4372" spans="10:10" x14ac:dyDescent="0.35">
      <c r="J4372" s="830"/>
    </row>
    <row r="4373" spans="10:10" x14ac:dyDescent="0.35">
      <c r="J4373" s="830"/>
    </row>
    <row r="4374" spans="10:10" x14ac:dyDescent="0.35">
      <c r="J4374" s="830"/>
    </row>
    <row r="4375" spans="10:10" x14ac:dyDescent="0.35">
      <c r="J4375" s="830"/>
    </row>
    <row r="4376" spans="10:10" x14ac:dyDescent="0.35">
      <c r="J4376" s="830"/>
    </row>
    <row r="4377" spans="10:10" x14ac:dyDescent="0.35">
      <c r="J4377" s="830"/>
    </row>
    <row r="4378" spans="10:10" x14ac:dyDescent="0.35">
      <c r="J4378" s="830"/>
    </row>
    <row r="4379" spans="10:10" x14ac:dyDescent="0.35">
      <c r="J4379" s="830"/>
    </row>
    <row r="4380" spans="10:10" x14ac:dyDescent="0.35">
      <c r="J4380" s="830"/>
    </row>
    <row r="4381" spans="10:10" x14ac:dyDescent="0.35">
      <c r="J4381" s="830"/>
    </row>
    <row r="4382" spans="10:10" x14ac:dyDescent="0.35">
      <c r="J4382" s="830"/>
    </row>
    <row r="4383" spans="10:10" x14ac:dyDescent="0.35">
      <c r="J4383" s="830"/>
    </row>
    <row r="4384" spans="10:10" x14ac:dyDescent="0.35">
      <c r="J4384" s="830"/>
    </row>
    <row r="4385" spans="10:10" x14ac:dyDescent="0.35">
      <c r="J4385" s="830"/>
    </row>
    <row r="4386" spans="10:10" x14ac:dyDescent="0.35">
      <c r="J4386" s="830"/>
    </row>
    <row r="4387" spans="10:10" x14ac:dyDescent="0.35">
      <c r="J4387" s="830"/>
    </row>
    <row r="4388" spans="10:10" x14ac:dyDescent="0.35">
      <c r="J4388" s="830"/>
    </row>
    <row r="4389" spans="10:10" x14ac:dyDescent="0.35">
      <c r="J4389" s="830"/>
    </row>
    <row r="4390" spans="10:10" x14ac:dyDescent="0.35">
      <c r="J4390" s="830"/>
    </row>
    <row r="4391" spans="10:10" x14ac:dyDescent="0.35">
      <c r="J4391" s="830"/>
    </row>
    <row r="4392" spans="10:10" x14ac:dyDescent="0.35">
      <c r="J4392" s="830"/>
    </row>
    <row r="4393" spans="10:10" x14ac:dyDescent="0.35">
      <c r="J4393" s="830"/>
    </row>
    <row r="4399" spans="10:10" x14ac:dyDescent="0.35">
      <c r="J4399" s="830"/>
    </row>
    <row r="4400" spans="10:10" x14ac:dyDescent="0.35">
      <c r="J4400" s="830"/>
    </row>
    <row r="4401" spans="10:10" x14ac:dyDescent="0.35">
      <c r="J4401" s="830"/>
    </row>
    <row r="4402" spans="10:10" x14ac:dyDescent="0.35">
      <c r="J4402" s="830"/>
    </row>
    <row r="4403" spans="10:10" x14ac:dyDescent="0.35">
      <c r="J4403" s="830"/>
    </row>
    <row r="4404" spans="10:10" x14ac:dyDescent="0.35">
      <c r="J4404" s="830"/>
    </row>
    <row r="4413" spans="10:10" x14ac:dyDescent="0.35">
      <c r="J4413" s="830"/>
    </row>
    <row r="4414" spans="10:10" x14ac:dyDescent="0.35">
      <c r="J4414" s="830"/>
    </row>
    <row r="4415" spans="10:10" x14ac:dyDescent="0.35">
      <c r="J4415" s="830"/>
    </row>
    <row r="4416" spans="10:10" x14ac:dyDescent="0.35">
      <c r="J4416" s="830"/>
    </row>
    <row r="4417" spans="10:10" x14ac:dyDescent="0.35">
      <c r="J4417" s="830"/>
    </row>
    <row r="4418" spans="10:10" x14ac:dyDescent="0.35">
      <c r="J4418" s="830"/>
    </row>
    <row r="4419" spans="10:10" x14ac:dyDescent="0.35">
      <c r="J4419" s="830"/>
    </row>
    <row r="4420" spans="10:10" x14ac:dyDescent="0.35">
      <c r="J4420" s="830"/>
    </row>
    <row r="4421" spans="10:10" x14ac:dyDescent="0.35">
      <c r="J4421" s="830"/>
    </row>
    <row r="4422" spans="10:10" x14ac:dyDescent="0.35">
      <c r="J4422" s="830"/>
    </row>
    <row r="4423" spans="10:10" x14ac:dyDescent="0.35">
      <c r="J4423" s="830"/>
    </row>
    <row r="4424" spans="10:10" x14ac:dyDescent="0.35">
      <c r="J4424" s="830"/>
    </row>
    <row r="4425" spans="10:10" x14ac:dyDescent="0.35">
      <c r="J4425" s="830"/>
    </row>
    <row r="4426" spans="10:10" x14ac:dyDescent="0.35">
      <c r="J4426" s="830"/>
    </row>
    <row r="4427" spans="10:10" x14ac:dyDescent="0.35">
      <c r="J4427" s="830"/>
    </row>
    <row r="4428" spans="10:10" x14ac:dyDescent="0.35">
      <c r="J4428" s="830"/>
    </row>
    <row r="4429" spans="10:10" x14ac:dyDescent="0.35">
      <c r="J4429" s="830"/>
    </row>
    <row r="4430" spans="10:10" x14ac:dyDescent="0.35">
      <c r="J4430" s="830"/>
    </row>
    <row r="4431" spans="10:10" x14ac:dyDescent="0.35">
      <c r="J4431" s="830"/>
    </row>
    <row r="4432" spans="10:10" x14ac:dyDescent="0.35">
      <c r="J4432" s="830"/>
    </row>
    <row r="4433" spans="10:10" x14ac:dyDescent="0.35">
      <c r="J4433" s="830"/>
    </row>
    <row r="4434" spans="10:10" x14ac:dyDescent="0.35">
      <c r="J4434" s="830"/>
    </row>
    <row r="4435" spans="10:10" x14ac:dyDescent="0.35">
      <c r="J4435" s="830"/>
    </row>
    <row r="4436" spans="10:10" x14ac:dyDescent="0.35">
      <c r="J4436" s="830"/>
    </row>
    <row r="4437" spans="10:10" x14ac:dyDescent="0.35">
      <c r="J4437" s="830"/>
    </row>
    <row r="4438" spans="10:10" x14ac:dyDescent="0.35">
      <c r="J4438" s="830"/>
    </row>
    <row r="4439" spans="10:10" x14ac:dyDescent="0.35">
      <c r="J4439" s="830"/>
    </row>
    <row r="4440" spans="10:10" x14ac:dyDescent="0.35">
      <c r="J4440" s="830"/>
    </row>
    <row r="4441" spans="10:10" x14ac:dyDescent="0.35">
      <c r="J4441" s="830"/>
    </row>
    <row r="4442" spans="10:10" x14ac:dyDescent="0.35">
      <c r="J4442" s="830"/>
    </row>
    <row r="4443" spans="10:10" x14ac:dyDescent="0.35">
      <c r="J4443" s="830"/>
    </row>
    <row r="4444" spans="10:10" x14ac:dyDescent="0.35">
      <c r="J4444" s="830"/>
    </row>
    <row r="4445" spans="10:10" x14ac:dyDescent="0.35">
      <c r="J4445" s="830"/>
    </row>
    <row r="4446" spans="10:10" x14ac:dyDescent="0.35">
      <c r="J4446" s="830"/>
    </row>
    <row r="4447" spans="10:10" x14ac:dyDescent="0.35">
      <c r="J4447" s="830"/>
    </row>
    <row r="4448" spans="10:10" x14ac:dyDescent="0.35">
      <c r="J4448" s="830"/>
    </row>
    <row r="4449" spans="10:10" x14ac:dyDescent="0.35">
      <c r="J4449" s="830"/>
    </row>
    <row r="4450" spans="10:10" x14ac:dyDescent="0.35">
      <c r="J4450" s="830"/>
    </row>
    <row r="4451" spans="10:10" x14ac:dyDescent="0.35">
      <c r="J4451" s="830"/>
    </row>
    <row r="4452" spans="10:10" x14ac:dyDescent="0.35">
      <c r="J4452" s="830"/>
    </row>
    <row r="4453" spans="10:10" x14ac:dyDescent="0.35">
      <c r="J4453" s="830"/>
    </row>
    <row r="4454" spans="10:10" x14ac:dyDescent="0.35">
      <c r="J4454" s="830"/>
    </row>
    <row r="4455" spans="10:10" x14ac:dyDescent="0.35">
      <c r="J4455" s="830"/>
    </row>
    <row r="4456" spans="10:10" x14ac:dyDescent="0.35">
      <c r="J4456" s="830"/>
    </row>
    <row r="4457" spans="10:10" x14ac:dyDescent="0.35">
      <c r="J4457" s="830"/>
    </row>
    <row r="4458" spans="10:10" x14ac:dyDescent="0.35">
      <c r="J4458" s="830"/>
    </row>
    <row r="4459" spans="10:10" x14ac:dyDescent="0.35">
      <c r="J4459" s="830"/>
    </row>
    <row r="4460" spans="10:10" x14ac:dyDescent="0.35">
      <c r="J4460" s="830"/>
    </row>
    <row r="4461" spans="10:10" x14ac:dyDescent="0.35">
      <c r="J4461" s="830"/>
    </row>
    <row r="4462" spans="10:10" x14ac:dyDescent="0.35">
      <c r="J4462" s="830"/>
    </row>
    <row r="4463" spans="10:10" x14ac:dyDescent="0.35">
      <c r="J4463" s="830"/>
    </row>
    <row r="4464" spans="10:10" x14ac:dyDescent="0.35">
      <c r="J4464" s="830"/>
    </row>
    <row r="4465" spans="10:10" x14ac:dyDescent="0.35">
      <c r="J4465" s="830"/>
    </row>
    <row r="4466" spans="10:10" x14ac:dyDescent="0.35">
      <c r="J4466" s="830"/>
    </row>
    <row r="4467" spans="10:10" x14ac:dyDescent="0.35">
      <c r="J4467" s="830"/>
    </row>
    <row r="4468" spans="10:10" x14ac:dyDescent="0.35">
      <c r="J4468" s="830"/>
    </row>
    <row r="4469" spans="10:10" x14ac:dyDescent="0.35">
      <c r="J4469" s="830"/>
    </row>
    <row r="4470" spans="10:10" x14ac:dyDescent="0.35">
      <c r="J4470" s="830"/>
    </row>
    <row r="4471" spans="10:10" x14ac:dyDescent="0.35">
      <c r="J4471" s="830"/>
    </row>
    <row r="4472" spans="10:10" x14ac:dyDescent="0.35">
      <c r="J4472" s="830"/>
    </row>
    <row r="4473" spans="10:10" x14ac:dyDescent="0.35">
      <c r="J4473" s="830"/>
    </row>
    <row r="4474" spans="10:10" x14ac:dyDescent="0.35">
      <c r="J4474" s="830"/>
    </row>
    <row r="4475" spans="10:10" x14ac:dyDescent="0.35">
      <c r="J4475" s="830"/>
    </row>
    <row r="4476" spans="10:10" x14ac:dyDescent="0.35">
      <c r="J4476" s="830"/>
    </row>
    <row r="4477" spans="10:10" x14ac:dyDescent="0.35">
      <c r="J4477" s="830"/>
    </row>
    <row r="4478" spans="10:10" x14ac:dyDescent="0.35">
      <c r="J4478" s="830"/>
    </row>
    <row r="4479" spans="10:10" x14ac:dyDescent="0.35">
      <c r="J4479" s="830"/>
    </row>
    <row r="4480" spans="10:10" x14ac:dyDescent="0.35">
      <c r="J4480" s="830"/>
    </row>
    <row r="4481" spans="10:10" x14ac:dyDescent="0.35">
      <c r="J4481" s="830"/>
    </row>
    <row r="4482" spans="10:10" x14ac:dyDescent="0.35">
      <c r="J4482" s="830"/>
    </row>
    <row r="4483" spans="10:10" x14ac:dyDescent="0.35">
      <c r="J4483" s="830"/>
    </row>
    <row r="4484" spans="10:10" x14ac:dyDescent="0.35">
      <c r="J4484" s="830"/>
    </row>
    <row r="4485" spans="10:10" x14ac:dyDescent="0.35">
      <c r="J4485" s="830"/>
    </row>
    <row r="4486" spans="10:10" x14ac:dyDescent="0.35">
      <c r="J4486" s="830"/>
    </row>
    <row r="4487" spans="10:10" x14ac:dyDescent="0.35">
      <c r="J4487" s="830"/>
    </row>
    <row r="4488" spans="10:10" x14ac:dyDescent="0.35">
      <c r="J4488" s="830"/>
    </row>
    <row r="4489" spans="10:10" x14ac:dyDescent="0.35">
      <c r="J4489" s="830"/>
    </row>
    <row r="4498" spans="10:10" x14ac:dyDescent="0.35">
      <c r="J4498" s="830"/>
    </row>
    <row r="4499" spans="10:10" x14ac:dyDescent="0.35">
      <c r="J4499" s="830"/>
    </row>
    <row r="4500" spans="10:10" x14ac:dyDescent="0.35">
      <c r="J4500" s="830"/>
    </row>
    <row r="4501" spans="10:10" x14ac:dyDescent="0.35">
      <c r="J4501" s="830"/>
    </row>
    <row r="4502" spans="10:10" x14ac:dyDescent="0.35">
      <c r="J4502" s="830"/>
    </row>
    <row r="4503" spans="10:10" x14ac:dyDescent="0.35">
      <c r="J4503" s="830"/>
    </row>
    <row r="4504" spans="10:10" x14ac:dyDescent="0.35">
      <c r="J4504" s="830"/>
    </row>
    <row r="4505" spans="10:10" x14ac:dyDescent="0.35">
      <c r="J4505" s="830"/>
    </row>
    <row r="4506" spans="10:10" x14ac:dyDescent="0.35">
      <c r="J4506" s="830"/>
    </row>
    <row r="4507" spans="10:10" x14ac:dyDescent="0.35">
      <c r="J4507" s="830"/>
    </row>
    <row r="4508" spans="10:10" x14ac:dyDescent="0.35">
      <c r="J4508" s="830"/>
    </row>
    <row r="4509" spans="10:10" x14ac:dyDescent="0.35">
      <c r="J4509" s="830"/>
    </row>
    <row r="4510" spans="10:10" x14ac:dyDescent="0.35">
      <c r="J4510" s="830"/>
    </row>
    <row r="4511" spans="10:10" x14ac:dyDescent="0.35">
      <c r="J4511" s="830"/>
    </row>
    <row r="4512" spans="10:10" x14ac:dyDescent="0.35">
      <c r="J4512" s="830"/>
    </row>
    <row r="4513" spans="10:10" x14ac:dyDescent="0.35">
      <c r="J4513" s="830"/>
    </row>
    <row r="4514" spans="10:10" x14ac:dyDescent="0.35">
      <c r="J4514" s="830"/>
    </row>
    <row r="4515" spans="10:10" x14ac:dyDescent="0.35">
      <c r="J4515" s="830"/>
    </row>
    <row r="4516" spans="10:10" x14ac:dyDescent="0.35">
      <c r="J4516" s="830"/>
    </row>
    <row r="4517" spans="10:10" x14ac:dyDescent="0.35">
      <c r="J4517" s="830"/>
    </row>
    <row r="4518" spans="10:10" x14ac:dyDescent="0.35">
      <c r="J4518" s="830"/>
    </row>
    <row r="4519" spans="10:10" x14ac:dyDescent="0.35">
      <c r="J4519" s="830"/>
    </row>
    <row r="4520" spans="10:10" x14ac:dyDescent="0.35">
      <c r="J4520" s="830"/>
    </row>
    <row r="4521" spans="10:10" x14ac:dyDescent="0.35">
      <c r="J4521" s="830"/>
    </row>
    <row r="4522" spans="10:10" x14ac:dyDescent="0.35">
      <c r="J4522" s="830"/>
    </row>
    <row r="4523" spans="10:10" x14ac:dyDescent="0.35">
      <c r="J4523" s="830"/>
    </row>
    <row r="4524" spans="10:10" x14ac:dyDescent="0.35">
      <c r="J4524" s="830"/>
    </row>
    <row r="4631" spans="10:10" x14ac:dyDescent="0.35">
      <c r="J4631" s="830"/>
    </row>
    <row r="4632" spans="10:10" x14ac:dyDescent="0.35">
      <c r="J4632" s="830"/>
    </row>
    <row r="4649" spans="10:10" x14ac:dyDescent="0.35">
      <c r="J4649" s="830"/>
    </row>
    <row r="4650" spans="10:10" x14ac:dyDescent="0.35">
      <c r="J4650" s="830"/>
    </row>
    <row r="4651" spans="10:10" x14ac:dyDescent="0.35">
      <c r="J4651" s="830"/>
    </row>
    <row r="4652" spans="10:10" x14ac:dyDescent="0.35">
      <c r="J4652" s="830"/>
    </row>
    <row r="4653" spans="10:10" x14ac:dyDescent="0.35">
      <c r="J4653" s="830"/>
    </row>
    <row r="4654" spans="10:10" x14ac:dyDescent="0.35">
      <c r="J4654" s="830"/>
    </row>
    <row r="4655" spans="10:10" x14ac:dyDescent="0.35">
      <c r="J4655" s="830"/>
    </row>
    <row r="4656" spans="10:10" x14ac:dyDescent="0.35">
      <c r="J4656" s="830"/>
    </row>
    <row r="4657" spans="10:10" x14ac:dyDescent="0.35">
      <c r="J4657" s="830"/>
    </row>
    <row r="4658" spans="10:10" x14ac:dyDescent="0.35">
      <c r="J4658" s="830"/>
    </row>
    <row r="4659" spans="10:10" x14ac:dyDescent="0.35">
      <c r="J4659" s="830"/>
    </row>
    <row r="4660" spans="10:10" x14ac:dyDescent="0.35">
      <c r="J4660" s="830"/>
    </row>
    <row r="4661" spans="10:10" x14ac:dyDescent="0.35">
      <c r="J4661" s="830"/>
    </row>
    <row r="4662" spans="10:10" x14ac:dyDescent="0.35">
      <c r="J4662" s="830"/>
    </row>
    <row r="4663" spans="10:10" x14ac:dyDescent="0.35">
      <c r="J4663" s="830"/>
    </row>
    <row r="4664" spans="10:10" x14ac:dyDescent="0.35">
      <c r="J4664" s="830"/>
    </row>
    <row r="4665" spans="10:10" x14ac:dyDescent="0.35">
      <c r="J4665" s="830"/>
    </row>
    <row r="4666" spans="10:10" x14ac:dyDescent="0.35">
      <c r="J4666" s="830"/>
    </row>
    <row r="4667" spans="10:10" x14ac:dyDescent="0.35">
      <c r="J4667" s="830"/>
    </row>
    <row r="4668" spans="10:10" x14ac:dyDescent="0.35">
      <c r="J4668" s="830"/>
    </row>
    <row r="4669" spans="10:10" x14ac:dyDescent="0.35">
      <c r="J4669" s="830"/>
    </row>
    <row r="4670" spans="10:10" x14ac:dyDescent="0.35">
      <c r="J4670" s="830"/>
    </row>
    <row r="4671" spans="10:10" x14ac:dyDescent="0.35">
      <c r="J4671" s="830"/>
    </row>
    <row r="4672" spans="10:10" x14ac:dyDescent="0.35">
      <c r="J4672" s="830"/>
    </row>
    <row r="4673" spans="10:10" x14ac:dyDescent="0.35">
      <c r="J4673" s="830"/>
    </row>
    <row r="4674" spans="10:10" x14ac:dyDescent="0.35">
      <c r="J4674" s="830"/>
    </row>
    <row r="4675" spans="10:10" x14ac:dyDescent="0.35">
      <c r="J4675" s="830"/>
    </row>
    <row r="4676" spans="10:10" x14ac:dyDescent="0.35">
      <c r="J4676" s="830"/>
    </row>
    <row r="4677" spans="10:10" x14ac:dyDescent="0.35">
      <c r="J4677" s="830"/>
    </row>
    <row r="4678" spans="10:10" x14ac:dyDescent="0.35">
      <c r="J4678" s="830"/>
    </row>
    <row r="4679" spans="10:10" x14ac:dyDescent="0.35">
      <c r="J4679" s="830"/>
    </row>
    <row r="4680" spans="10:10" x14ac:dyDescent="0.35">
      <c r="J4680" s="830"/>
    </row>
    <row r="4681" spans="10:10" x14ac:dyDescent="0.35">
      <c r="J4681" s="830"/>
    </row>
    <row r="4682" spans="10:10" x14ac:dyDescent="0.35">
      <c r="J4682" s="830"/>
    </row>
    <row r="4683" spans="10:10" x14ac:dyDescent="0.35">
      <c r="J4683" s="830"/>
    </row>
    <row r="4684" spans="10:10" x14ac:dyDescent="0.35">
      <c r="J4684" s="830"/>
    </row>
    <row r="4685" spans="10:10" x14ac:dyDescent="0.35">
      <c r="J4685" s="830"/>
    </row>
    <row r="4686" spans="10:10" x14ac:dyDescent="0.35">
      <c r="J4686" s="830"/>
    </row>
    <row r="4687" spans="10:10" x14ac:dyDescent="0.35">
      <c r="J4687" s="830"/>
    </row>
    <row r="4688" spans="10:10" x14ac:dyDescent="0.35">
      <c r="J4688" s="830"/>
    </row>
    <row r="4689" spans="10:10" x14ac:dyDescent="0.35">
      <c r="J4689" s="830"/>
    </row>
    <row r="4690" spans="10:10" x14ac:dyDescent="0.35">
      <c r="J4690" s="830"/>
    </row>
    <row r="4691" spans="10:10" x14ac:dyDescent="0.35">
      <c r="J4691" s="830"/>
    </row>
    <row r="4692" spans="10:10" x14ac:dyDescent="0.35">
      <c r="J4692" s="830"/>
    </row>
    <row r="4693" spans="10:10" x14ac:dyDescent="0.35">
      <c r="J4693" s="830"/>
    </row>
    <row r="4694" spans="10:10" x14ac:dyDescent="0.35">
      <c r="J4694" s="830"/>
    </row>
    <row r="4695" spans="10:10" x14ac:dyDescent="0.35">
      <c r="J4695" s="830"/>
    </row>
    <row r="4696" spans="10:10" x14ac:dyDescent="0.35">
      <c r="J4696" s="830"/>
    </row>
    <row r="4697" spans="10:10" x14ac:dyDescent="0.35">
      <c r="J4697" s="830"/>
    </row>
    <row r="4698" spans="10:10" x14ac:dyDescent="0.35">
      <c r="J4698" s="830"/>
    </row>
    <row r="4699" spans="10:10" x14ac:dyDescent="0.35">
      <c r="J4699" s="830"/>
    </row>
    <row r="4700" spans="10:10" x14ac:dyDescent="0.35">
      <c r="J4700" s="830"/>
    </row>
    <row r="4701" spans="10:10" x14ac:dyDescent="0.35">
      <c r="J4701" s="830"/>
    </row>
    <row r="4702" spans="10:10" x14ac:dyDescent="0.35">
      <c r="J4702" s="830"/>
    </row>
    <row r="4703" spans="10:10" x14ac:dyDescent="0.35">
      <c r="J4703" s="830"/>
    </row>
    <row r="4704" spans="10:10" x14ac:dyDescent="0.35">
      <c r="J4704" s="830"/>
    </row>
    <row r="4705" spans="10:10" x14ac:dyDescent="0.35">
      <c r="J4705" s="830"/>
    </row>
    <row r="4706" spans="10:10" x14ac:dyDescent="0.35">
      <c r="J4706" s="830"/>
    </row>
    <row r="4707" spans="10:10" x14ac:dyDescent="0.35">
      <c r="J4707" s="830"/>
    </row>
    <row r="4708" spans="10:10" x14ac:dyDescent="0.35">
      <c r="J4708" s="830"/>
    </row>
    <row r="4709" spans="10:10" x14ac:dyDescent="0.35">
      <c r="J4709" s="830"/>
    </row>
    <row r="4710" spans="10:10" x14ac:dyDescent="0.35">
      <c r="J4710" s="830"/>
    </row>
    <row r="4711" spans="10:10" x14ac:dyDescent="0.35">
      <c r="J4711" s="830"/>
    </row>
    <row r="4712" spans="10:10" x14ac:dyDescent="0.35">
      <c r="J4712" s="830"/>
    </row>
    <row r="4713" spans="10:10" x14ac:dyDescent="0.35">
      <c r="J4713" s="830"/>
    </row>
    <row r="4714" spans="10:10" x14ac:dyDescent="0.35">
      <c r="J4714" s="830"/>
    </row>
    <row r="4715" spans="10:10" x14ac:dyDescent="0.35">
      <c r="J4715" s="830"/>
    </row>
    <row r="4716" spans="10:10" x14ac:dyDescent="0.35">
      <c r="J4716" s="830"/>
    </row>
    <row r="4717" spans="10:10" x14ac:dyDescent="0.35">
      <c r="J4717" s="830"/>
    </row>
    <row r="4718" spans="10:10" x14ac:dyDescent="0.35">
      <c r="J4718" s="830"/>
    </row>
    <row r="4719" spans="10:10" x14ac:dyDescent="0.35">
      <c r="J4719" s="830"/>
    </row>
    <row r="4720" spans="10:10" x14ac:dyDescent="0.35">
      <c r="J4720" s="830"/>
    </row>
    <row r="4721" spans="10:10" x14ac:dyDescent="0.35">
      <c r="J4721" s="830"/>
    </row>
    <row r="4722" spans="10:10" x14ac:dyDescent="0.35">
      <c r="J4722" s="830"/>
    </row>
    <row r="4723" spans="10:10" x14ac:dyDescent="0.35">
      <c r="J4723" s="830"/>
    </row>
    <row r="4724" spans="10:10" x14ac:dyDescent="0.35">
      <c r="J4724" s="830"/>
    </row>
    <row r="4725" spans="10:10" x14ac:dyDescent="0.35">
      <c r="J4725" s="830"/>
    </row>
    <row r="4726" spans="10:10" x14ac:dyDescent="0.35">
      <c r="J4726" s="830"/>
    </row>
    <row r="4727" spans="10:10" x14ac:dyDescent="0.35">
      <c r="J4727" s="830"/>
    </row>
    <row r="4728" spans="10:10" x14ac:dyDescent="0.35">
      <c r="J4728" s="830"/>
    </row>
    <row r="4729" spans="10:10" x14ac:dyDescent="0.35">
      <c r="J4729" s="830"/>
    </row>
    <row r="4730" spans="10:10" x14ac:dyDescent="0.35">
      <c r="J4730" s="830"/>
    </row>
    <row r="4731" spans="10:10" x14ac:dyDescent="0.35">
      <c r="J4731" s="830"/>
    </row>
    <row r="4736" spans="10:10" x14ac:dyDescent="0.35">
      <c r="J4736" s="830"/>
    </row>
    <row r="4737" spans="10:10" x14ac:dyDescent="0.35">
      <c r="J4737" s="830"/>
    </row>
    <row r="4738" spans="10:10" x14ac:dyDescent="0.35">
      <c r="J4738" s="830"/>
    </row>
    <row r="4739" spans="10:10" x14ac:dyDescent="0.35">
      <c r="J4739" s="830"/>
    </row>
    <row r="4740" spans="10:10" x14ac:dyDescent="0.35">
      <c r="J4740" s="830"/>
    </row>
    <row r="4741" spans="10:10" x14ac:dyDescent="0.35">
      <c r="J4741" s="830"/>
    </row>
    <row r="4742" spans="10:10" x14ac:dyDescent="0.35">
      <c r="J4742" s="830"/>
    </row>
    <row r="4743" spans="10:10" x14ac:dyDescent="0.35">
      <c r="J4743" s="830"/>
    </row>
    <row r="4744" spans="10:10" x14ac:dyDescent="0.35">
      <c r="J4744" s="830"/>
    </row>
    <row r="4745" spans="10:10" x14ac:dyDescent="0.35">
      <c r="J4745" s="830"/>
    </row>
    <row r="4746" spans="10:10" x14ac:dyDescent="0.35">
      <c r="J4746" s="830"/>
    </row>
    <row r="4747" spans="10:10" x14ac:dyDescent="0.35">
      <c r="J4747" s="830"/>
    </row>
    <row r="4748" spans="10:10" x14ac:dyDescent="0.35">
      <c r="J4748" s="830"/>
    </row>
    <row r="4749" spans="10:10" x14ac:dyDescent="0.35">
      <c r="J4749" s="830"/>
    </row>
    <row r="4750" spans="10:10" x14ac:dyDescent="0.35">
      <c r="J4750" s="830"/>
    </row>
    <row r="4751" spans="10:10" x14ac:dyDescent="0.35">
      <c r="J4751" s="830"/>
    </row>
    <row r="4752" spans="10:10" x14ac:dyDescent="0.35">
      <c r="J4752" s="830"/>
    </row>
    <row r="4753" spans="10:10" x14ac:dyDescent="0.35">
      <c r="J4753" s="830"/>
    </row>
    <row r="4754" spans="10:10" x14ac:dyDescent="0.35">
      <c r="J4754" s="830"/>
    </row>
    <row r="4755" spans="10:10" x14ac:dyDescent="0.35">
      <c r="J4755" s="830"/>
    </row>
    <row r="4756" spans="10:10" x14ac:dyDescent="0.35">
      <c r="J4756" s="830"/>
    </row>
    <row r="4757" spans="10:10" x14ac:dyDescent="0.35">
      <c r="J4757" s="830"/>
    </row>
    <row r="4758" spans="10:10" x14ac:dyDescent="0.35">
      <c r="J4758" s="830"/>
    </row>
    <row r="4759" spans="10:10" x14ac:dyDescent="0.35">
      <c r="J4759" s="830"/>
    </row>
    <row r="4760" spans="10:10" x14ac:dyDescent="0.35">
      <c r="J4760" s="830"/>
    </row>
    <row r="4761" spans="10:10" x14ac:dyDescent="0.35">
      <c r="J4761" s="830"/>
    </row>
    <row r="4762" spans="10:10" x14ac:dyDescent="0.35">
      <c r="J4762" s="830"/>
    </row>
    <row r="4763" spans="10:10" x14ac:dyDescent="0.35">
      <c r="J4763" s="830"/>
    </row>
    <row r="4764" spans="10:10" x14ac:dyDescent="0.35">
      <c r="J4764" s="830"/>
    </row>
    <row r="4765" spans="10:10" x14ac:dyDescent="0.35">
      <c r="J4765" s="830"/>
    </row>
    <row r="4766" spans="10:10" x14ac:dyDescent="0.35">
      <c r="J4766" s="830"/>
    </row>
    <row r="4767" spans="10:10" x14ac:dyDescent="0.35">
      <c r="J4767" s="830"/>
    </row>
    <row r="4768" spans="10:10" x14ac:dyDescent="0.35">
      <c r="J4768" s="830"/>
    </row>
    <row r="4769" spans="10:10" x14ac:dyDescent="0.35">
      <c r="J4769" s="830"/>
    </row>
    <row r="4770" spans="10:10" x14ac:dyDescent="0.35">
      <c r="J4770" s="830"/>
    </row>
    <row r="4771" spans="10:10" x14ac:dyDescent="0.35">
      <c r="J4771" s="830"/>
    </row>
    <row r="4772" spans="10:10" x14ac:dyDescent="0.35">
      <c r="J4772" s="830"/>
    </row>
    <row r="4773" spans="10:10" x14ac:dyDescent="0.35">
      <c r="J4773" s="830"/>
    </row>
    <row r="4774" spans="10:10" x14ac:dyDescent="0.35">
      <c r="J4774" s="830"/>
    </row>
    <row r="4775" spans="10:10" x14ac:dyDescent="0.35">
      <c r="J4775" s="830"/>
    </row>
    <row r="4776" spans="10:10" x14ac:dyDescent="0.35">
      <c r="J4776" s="830"/>
    </row>
    <row r="4777" spans="10:10" x14ac:dyDescent="0.35">
      <c r="J4777" s="830"/>
    </row>
    <row r="4778" spans="10:10" x14ac:dyDescent="0.35">
      <c r="J4778" s="830"/>
    </row>
    <row r="4779" spans="10:10" x14ac:dyDescent="0.35">
      <c r="J4779" s="830"/>
    </row>
    <row r="4780" spans="10:10" x14ac:dyDescent="0.35">
      <c r="J4780" s="830"/>
    </row>
    <row r="4781" spans="10:10" x14ac:dyDescent="0.35">
      <c r="J4781" s="830"/>
    </row>
    <row r="4782" spans="10:10" x14ac:dyDescent="0.35">
      <c r="J4782" s="830"/>
    </row>
    <row r="4783" spans="10:10" x14ac:dyDescent="0.35">
      <c r="J4783" s="830"/>
    </row>
    <row r="4784" spans="10:10" x14ac:dyDescent="0.35">
      <c r="J4784" s="830"/>
    </row>
    <row r="4785" spans="10:10" x14ac:dyDescent="0.35">
      <c r="J4785" s="830"/>
    </row>
    <row r="4786" spans="10:10" x14ac:dyDescent="0.35">
      <c r="J4786" s="830"/>
    </row>
    <row r="4787" spans="10:10" x14ac:dyDescent="0.35">
      <c r="J4787" s="830"/>
    </row>
    <row r="4788" spans="10:10" x14ac:dyDescent="0.35">
      <c r="J4788" s="830"/>
    </row>
    <row r="4789" spans="10:10" x14ac:dyDescent="0.35">
      <c r="J4789" s="830"/>
    </row>
    <row r="4790" spans="10:10" x14ac:dyDescent="0.35">
      <c r="J4790" s="830"/>
    </row>
    <row r="4791" spans="10:10" x14ac:dyDescent="0.35">
      <c r="J4791" s="830"/>
    </row>
    <row r="4792" spans="10:10" x14ac:dyDescent="0.35">
      <c r="J4792" s="830"/>
    </row>
    <row r="4793" spans="10:10" x14ac:dyDescent="0.35">
      <c r="J4793" s="830"/>
    </row>
    <row r="4794" spans="10:10" x14ac:dyDescent="0.35">
      <c r="J4794" s="830"/>
    </row>
    <row r="4795" spans="10:10" x14ac:dyDescent="0.35">
      <c r="J4795" s="830"/>
    </row>
    <row r="4796" spans="10:10" x14ac:dyDescent="0.35">
      <c r="J4796" s="830"/>
    </row>
    <row r="4797" spans="10:10" x14ac:dyDescent="0.35">
      <c r="J4797" s="830"/>
    </row>
    <row r="4798" spans="10:10" x14ac:dyDescent="0.35">
      <c r="J4798" s="830"/>
    </row>
    <row r="4799" spans="10:10" x14ac:dyDescent="0.35">
      <c r="J4799" s="830"/>
    </row>
    <row r="4800" spans="10:10" x14ac:dyDescent="0.35">
      <c r="J4800" s="830"/>
    </row>
    <row r="4801" spans="10:10" x14ac:dyDescent="0.35">
      <c r="J4801" s="830"/>
    </row>
    <row r="4802" spans="10:10" x14ac:dyDescent="0.35">
      <c r="J4802" s="830"/>
    </row>
    <row r="4803" spans="10:10" x14ac:dyDescent="0.35">
      <c r="J4803" s="830"/>
    </row>
    <row r="4804" spans="10:10" x14ac:dyDescent="0.35">
      <c r="J4804" s="830"/>
    </row>
    <row r="4805" spans="10:10" x14ac:dyDescent="0.35">
      <c r="J4805" s="830"/>
    </row>
    <row r="4809" spans="10:10" x14ac:dyDescent="0.35">
      <c r="J4809" s="830"/>
    </row>
    <row r="4810" spans="10:10" x14ac:dyDescent="0.35">
      <c r="J4810" s="830"/>
    </row>
    <row r="4811" spans="10:10" x14ac:dyDescent="0.35">
      <c r="J4811" s="830"/>
    </row>
    <row r="4812" spans="10:10" x14ac:dyDescent="0.35">
      <c r="J4812" s="830"/>
    </row>
    <row r="4813" spans="10:10" x14ac:dyDescent="0.35">
      <c r="J4813" s="830"/>
    </row>
    <row r="4814" spans="10:10" x14ac:dyDescent="0.35">
      <c r="J4814" s="830"/>
    </row>
    <row r="4815" spans="10:10" x14ac:dyDescent="0.35">
      <c r="J4815" s="830"/>
    </row>
    <row r="4816" spans="10:10" x14ac:dyDescent="0.35">
      <c r="J4816" s="830"/>
    </row>
    <row r="4819" spans="10:10" x14ac:dyDescent="0.35">
      <c r="J4819" s="830"/>
    </row>
    <row r="4820" spans="10:10" x14ac:dyDescent="0.35">
      <c r="J4820" s="830"/>
    </row>
    <row r="4821" spans="10:10" x14ac:dyDescent="0.35">
      <c r="J4821" s="830"/>
    </row>
    <row r="4825" spans="10:10" x14ac:dyDescent="0.35">
      <c r="J4825" s="830"/>
    </row>
    <row r="4826" spans="10:10" x14ac:dyDescent="0.35">
      <c r="J4826" s="830"/>
    </row>
    <row r="4827" spans="10:10" x14ac:dyDescent="0.35">
      <c r="J4827" s="830"/>
    </row>
    <row r="4828" spans="10:10" x14ac:dyDescent="0.35">
      <c r="J4828" s="830"/>
    </row>
    <row r="4829" spans="10:10" x14ac:dyDescent="0.35">
      <c r="J4829" s="830"/>
    </row>
    <row r="4830" spans="10:10" x14ac:dyDescent="0.35">
      <c r="J4830" s="830"/>
    </row>
    <row r="4831" spans="10:10" x14ac:dyDescent="0.35">
      <c r="J4831" s="830"/>
    </row>
    <row r="4832" spans="10:10" x14ac:dyDescent="0.35">
      <c r="J4832" s="830"/>
    </row>
    <row r="4833" spans="10:10" x14ac:dyDescent="0.35">
      <c r="J4833" s="830"/>
    </row>
    <row r="4834" spans="10:10" x14ac:dyDescent="0.35">
      <c r="J4834" s="830"/>
    </row>
    <row r="4835" spans="10:10" x14ac:dyDescent="0.35">
      <c r="J4835" s="830"/>
    </row>
    <row r="4836" spans="10:10" x14ac:dyDescent="0.35">
      <c r="J4836" s="830"/>
    </row>
    <row r="4837" spans="10:10" x14ac:dyDescent="0.35">
      <c r="J4837" s="830"/>
    </row>
    <row r="4841" spans="10:10" x14ac:dyDescent="0.35">
      <c r="J4841" s="830"/>
    </row>
    <row r="4842" spans="10:10" x14ac:dyDescent="0.35">
      <c r="J4842" s="830"/>
    </row>
    <row r="4843" spans="10:10" x14ac:dyDescent="0.35">
      <c r="J4843" s="830"/>
    </row>
    <row r="4844" spans="10:10" x14ac:dyDescent="0.35">
      <c r="J4844" s="830"/>
    </row>
    <row r="4845" spans="10:10" x14ac:dyDescent="0.35">
      <c r="J4845" s="830"/>
    </row>
    <row r="4846" spans="10:10" x14ac:dyDescent="0.35">
      <c r="J4846" s="830"/>
    </row>
    <row r="4847" spans="10:10" x14ac:dyDescent="0.35">
      <c r="J4847" s="830"/>
    </row>
    <row r="4848" spans="10:10" x14ac:dyDescent="0.35">
      <c r="J4848" s="830"/>
    </row>
    <row r="4849" spans="10:10" x14ac:dyDescent="0.35">
      <c r="J4849" s="830"/>
    </row>
    <row r="4850" spans="10:10" x14ac:dyDescent="0.35">
      <c r="J4850" s="830"/>
    </row>
    <row r="4851" spans="10:10" x14ac:dyDescent="0.35">
      <c r="J4851" s="830"/>
    </row>
    <row r="4852" spans="10:10" x14ac:dyDescent="0.35">
      <c r="J4852" s="830"/>
    </row>
    <row r="4853" spans="10:10" x14ac:dyDescent="0.35">
      <c r="J4853" s="830"/>
    </row>
    <row r="4854" spans="10:10" x14ac:dyDescent="0.35">
      <c r="J4854" s="830"/>
    </row>
    <row r="4855" spans="10:10" x14ac:dyDescent="0.35">
      <c r="J4855" s="830"/>
    </row>
    <row r="4856" spans="10:10" x14ac:dyDescent="0.35">
      <c r="J4856" s="830"/>
    </row>
    <row r="4857" spans="10:10" x14ac:dyDescent="0.35">
      <c r="J4857" s="830"/>
    </row>
    <row r="4858" spans="10:10" x14ac:dyDescent="0.35">
      <c r="J4858" s="830"/>
    </row>
    <row r="4859" spans="10:10" x14ac:dyDescent="0.35">
      <c r="J4859" s="830"/>
    </row>
    <row r="4860" spans="10:10" x14ac:dyDescent="0.35">
      <c r="J4860" s="830"/>
    </row>
    <row r="4861" spans="10:10" x14ac:dyDescent="0.35">
      <c r="J4861" s="830"/>
    </row>
    <row r="4862" spans="10:10" x14ac:dyDescent="0.35">
      <c r="J4862" s="830"/>
    </row>
    <row r="4863" spans="10:10" x14ac:dyDescent="0.35">
      <c r="J4863" s="830"/>
    </row>
    <row r="4864" spans="10:10" x14ac:dyDescent="0.35">
      <c r="J4864" s="830"/>
    </row>
    <row r="4865" spans="10:10" x14ac:dyDescent="0.35">
      <c r="J4865" s="830"/>
    </row>
    <row r="4866" spans="10:10" x14ac:dyDescent="0.35">
      <c r="J4866" s="830"/>
    </row>
    <row r="4867" spans="10:10" x14ac:dyDescent="0.35">
      <c r="J4867" s="830"/>
    </row>
    <row r="4868" spans="10:10" x14ac:dyDescent="0.35">
      <c r="J4868" s="830"/>
    </row>
    <row r="4869" spans="10:10" x14ac:dyDescent="0.35">
      <c r="J4869" s="830"/>
    </row>
    <row r="4870" spans="10:10" x14ac:dyDescent="0.35">
      <c r="J4870" s="830"/>
    </row>
    <row r="4871" spans="10:10" x14ac:dyDescent="0.35">
      <c r="J4871" s="830"/>
    </row>
    <row r="4872" spans="10:10" x14ac:dyDescent="0.35">
      <c r="J4872" s="830"/>
    </row>
    <row r="4873" spans="10:10" x14ac:dyDescent="0.35">
      <c r="J4873" s="830"/>
    </row>
    <row r="4874" spans="10:10" x14ac:dyDescent="0.35">
      <c r="J4874" s="830"/>
    </row>
    <row r="4875" spans="10:10" x14ac:dyDescent="0.35">
      <c r="J4875" s="830"/>
    </row>
    <row r="4876" spans="10:10" x14ac:dyDescent="0.35">
      <c r="J4876" s="830"/>
    </row>
    <row r="4877" spans="10:10" x14ac:dyDescent="0.35">
      <c r="J4877" s="830"/>
    </row>
    <row r="4878" spans="10:10" x14ac:dyDescent="0.35">
      <c r="J4878" s="830"/>
    </row>
    <row r="4879" spans="10:10" x14ac:dyDescent="0.35">
      <c r="J4879" s="830"/>
    </row>
    <row r="4880" spans="10:10" x14ac:dyDescent="0.35">
      <c r="J4880" s="830"/>
    </row>
    <row r="4881" spans="10:10" x14ac:dyDescent="0.35">
      <c r="J4881" s="830"/>
    </row>
    <row r="4882" spans="10:10" x14ac:dyDescent="0.35">
      <c r="J4882" s="830"/>
    </row>
    <row r="4883" spans="10:10" x14ac:dyDescent="0.35">
      <c r="J4883" s="830"/>
    </row>
    <row r="4884" spans="10:10" x14ac:dyDescent="0.35">
      <c r="J4884" s="830"/>
    </row>
    <row r="4885" spans="10:10" x14ac:dyDescent="0.35">
      <c r="J4885" s="830"/>
    </row>
    <row r="4886" spans="10:10" x14ac:dyDescent="0.35">
      <c r="J4886" s="830"/>
    </row>
    <row r="4887" spans="10:10" x14ac:dyDescent="0.35">
      <c r="J4887" s="830"/>
    </row>
    <row r="4888" spans="10:10" x14ac:dyDescent="0.35">
      <c r="J4888" s="830"/>
    </row>
    <row r="4889" spans="10:10" x14ac:dyDescent="0.35">
      <c r="J4889" s="830"/>
    </row>
    <row r="4890" spans="10:10" x14ac:dyDescent="0.35">
      <c r="J4890" s="830"/>
    </row>
    <row r="4891" spans="10:10" x14ac:dyDescent="0.35">
      <c r="J4891" s="830"/>
    </row>
    <row r="4892" spans="10:10" x14ac:dyDescent="0.35">
      <c r="J4892" s="830"/>
    </row>
    <row r="4893" spans="10:10" x14ac:dyDescent="0.35">
      <c r="J4893" s="830"/>
    </row>
    <row r="4894" spans="10:10" x14ac:dyDescent="0.35">
      <c r="J4894" s="830"/>
    </row>
    <row r="4895" spans="10:10" x14ac:dyDescent="0.35">
      <c r="J4895" s="830"/>
    </row>
    <row r="4896" spans="10:10" x14ac:dyDescent="0.35">
      <c r="J4896" s="830"/>
    </row>
    <row r="4897" spans="10:10" x14ac:dyDescent="0.35">
      <c r="J4897" s="830"/>
    </row>
    <row r="4898" spans="10:10" x14ac:dyDescent="0.35">
      <c r="J4898" s="830"/>
    </row>
    <row r="4899" spans="10:10" x14ac:dyDescent="0.35">
      <c r="J4899" s="830"/>
    </row>
    <row r="4900" spans="10:10" x14ac:dyDescent="0.35">
      <c r="J4900" s="830"/>
    </row>
    <row r="4901" spans="10:10" x14ac:dyDescent="0.35">
      <c r="J4901" s="830"/>
    </row>
    <row r="4902" spans="10:10" x14ac:dyDescent="0.35">
      <c r="J4902" s="830"/>
    </row>
    <row r="4903" spans="10:10" x14ac:dyDescent="0.35">
      <c r="J4903" s="830"/>
    </row>
    <row r="4904" spans="10:10" x14ac:dyDescent="0.35">
      <c r="J4904" s="830"/>
    </row>
    <row r="4905" spans="10:10" x14ac:dyDescent="0.35">
      <c r="J4905" s="830"/>
    </row>
    <row r="4906" spans="10:10" x14ac:dyDescent="0.35">
      <c r="J4906" s="830"/>
    </row>
    <row r="4907" spans="10:10" x14ac:dyDescent="0.35">
      <c r="J4907" s="830"/>
    </row>
    <row r="4908" spans="10:10" x14ac:dyDescent="0.35">
      <c r="J4908" s="830"/>
    </row>
    <row r="4909" spans="10:10" x14ac:dyDescent="0.35">
      <c r="J4909" s="830"/>
    </row>
    <row r="4910" spans="10:10" x14ac:dyDescent="0.35">
      <c r="J4910" s="830"/>
    </row>
    <row r="4911" spans="10:10" x14ac:dyDescent="0.35">
      <c r="J4911" s="830"/>
    </row>
    <row r="4912" spans="10:10" x14ac:dyDescent="0.35">
      <c r="J4912" s="830"/>
    </row>
    <row r="4913" spans="10:10" x14ac:dyDescent="0.35">
      <c r="J4913" s="830"/>
    </row>
    <row r="4914" spans="10:10" x14ac:dyDescent="0.35">
      <c r="J4914" s="830"/>
    </row>
    <row r="4915" spans="10:10" x14ac:dyDescent="0.35">
      <c r="J4915" s="830"/>
    </row>
    <row r="4916" spans="10:10" x14ac:dyDescent="0.35">
      <c r="J4916" s="830"/>
    </row>
    <row r="4917" spans="10:10" x14ac:dyDescent="0.35">
      <c r="J4917" s="830"/>
    </row>
    <row r="4918" spans="10:10" x14ac:dyDescent="0.35">
      <c r="J4918" s="830"/>
    </row>
    <row r="4919" spans="10:10" x14ac:dyDescent="0.35">
      <c r="J4919" s="830"/>
    </row>
    <row r="4920" spans="10:10" x14ac:dyDescent="0.35">
      <c r="J4920" s="830"/>
    </row>
    <row r="4921" spans="10:10" x14ac:dyDescent="0.35">
      <c r="J4921" s="830"/>
    </row>
    <row r="4922" spans="10:10" x14ac:dyDescent="0.35">
      <c r="J4922" s="830"/>
    </row>
    <row r="4923" spans="10:10" x14ac:dyDescent="0.35">
      <c r="J4923" s="830"/>
    </row>
    <row r="4924" spans="10:10" x14ac:dyDescent="0.35">
      <c r="J4924" s="830"/>
    </row>
    <row r="4925" spans="10:10" x14ac:dyDescent="0.35">
      <c r="J4925" s="830"/>
    </row>
    <row r="4926" spans="10:10" x14ac:dyDescent="0.35">
      <c r="J4926" s="830"/>
    </row>
    <row r="4927" spans="10:10" x14ac:dyDescent="0.35">
      <c r="J4927" s="830"/>
    </row>
    <row r="4928" spans="10:10" x14ac:dyDescent="0.35">
      <c r="J4928" s="830"/>
    </row>
    <row r="4929" spans="10:10" x14ac:dyDescent="0.35">
      <c r="J4929" s="830"/>
    </row>
    <row r="4930" spans="10:10" x14ac:dyDescent="0.35">
      <c r="J4930" s="830"/>
    </row>
    <row r="4931" spans="10:10" x14ac:dyDescent="0.35">
      <c r="J4931" s="830"/>
    </row>
    <row r="4932" spans="10:10" x14ac:dyDescent="0.35">
      <c r="J4932" s="830"/>
    </row>
    <row r="4933" spans="10:10" x14ac:dyDescent="0.35">
      <c r="J4933" s="830"/>
    </row>
    <row r="4934" spans="10:10" x14ac:dyDescent="0.35">
      <c r="J4934" s="830"/>
    </row>
    <row r="4935" spans="10:10" x14ac:dyDescent="0.35">
      <c r="J4935" s="830"/>
    </row>
    <row r="4936" spans="10:10" x14ac:dyDescent="0.35">
      <c r="J4936" s="830"/>
    </row>
    <row r="4937" spans="10:10" x14ac:dyDescent="0.35">
      <c r="J4937" s="830"/>
    </row>
    <row r="4938" spans="10:10" x14ac:dyDescent="0.35">
      <c r="J4938" s="830"/>
    </row>
    <row r="4939" spans="10:10" x14ac:dyDescent="0.35">
      <c r="J4939" s="830"/>
    </row>
    <row r="4940" spans="10:10" x14ac:dyDescent="0.35">
      <c r="J4940" s="830"/>
    </row>
    <row r="4941" spans="10:10" x14ac:dyDescent="0.35">
      <c r="J4941" s="830"/>
    </row>
    <row r="4942" spans="10:10" x14ac:dyDescent="0.35">
      <c r="J4942" s="830"/>
    </row>
    <row r="4943" spans="10:10" x14ac:dyDescent="0.35">
      <c r="J4943" s="830"/>
    </row>
    <row r="4944" spans="10:10" x14ac:dyDescent="0.35">
      <c r="J4944" s="830"/>
    </row>
    <row r="4945" spans="10:10" x14ac:dyDescent="0.35">
      <c r="J4945" s="830"/>
    </row>
    <row r="4946" spans="10:10" x14ac:dyDescent="0.35">
      <c r="J4946" s="830"/>
    </row>
    <row r="4947" spans="10:10" x14ac:dyDescent="0.35">
      <c r="J4947" s="830"/>
    </row>
    <row r="4948" spans="10:10" x14ac:dyDescent="0.35">
      <c r="J4948" s="830"/>
    </row>
    <row r="4949" spans="10:10" x14ac:dyDescent="0.35">
      <c r="J4949" s="830"/>
    </row>
    <row r="4950" spans="10:10" x14ac:dyDescent="0.35">
      <c r="J4950" s="830"/>
    </row>
    <row r="4951" spans="10:10" x14ac:dyDescent="0.35">
      <c r="J4951" s="830"/>
    </row>
    <row r="4952" spans="10:10" x14ac:dyDescent="0.35">
      <c r="J4952" s="830"/>
    </row>
    <row r="4953" spans="10:10" x14ac:dyDescent="0.35">
      <c r="J4953" s="830"/>
    </row>
    <row r="4954" spans="10:10" x14ac:dyDescent="0.35">
      <c r="J4954" s="830"/>
    </row>
    <row r="4955" spans="10:10" x14ac:dyDescent="0.35">
      <c r="J4955" s="830"/>
    </row>
    <row r="4956" spans="10:10" x14ac:dyDescent="0.35">
      <c r="J4956" s="830"/>
    </row>
    <row r="4957" spans="10:10" x14ac:dyDescent="0.35">
      <c r="J4957" s="830"/>
    </row>
    <row r="4958" spans="10:10" x14ac:dyDescent="0.35">
      <c r="J4958" s="830"/>
    </row>
    <row r="4959" spans="10:10" x14ac:dyDescent="0.35">
      <c r="J4959" s="830"/>
    </row>
    <row r="4960" spans="10:10" x14ac:dyDescent="0.35">
      <c r="J4960" s="830"/>
    </row>
    <row r="4964" spans="10:10" x14ac:dyDescent="0.35">
      <c r="J4964" s="830"/>
    </row>
    <row r="4965" spans="10:10" x14ac:dyDescent="0.35">
      <c r="J4965" s="830"/>
    </row>
    <row r="4966" spans="10:10" x14ac:dyDescent="0.35">
      <c r="J4966" s="830"/>
    </row>
    <row r="4967" spans="10:10" x14ac:dyDescent="0.35">
      <c r="J4967" s="830"/>
    </row>
    <row r="4968" spans="10:10" x14ac:dyDescent="0.35">
      <c r="J4968" s="830"/>
    </row>
    <row r="4969" spans="10:10" x14ac:dyDescent="0.35">
      <c r="J4969" s="830"/>
    </row>
    <row r="4970" spans="10:10" x14ac:dyDescent="0.35">
      <c r="J4970" s="830"/>
    </row>
    <row r="4971" spans="10:10" x14ac:dyDescent="0.35">
      <c r="J4971" s="830"/>
    </row>
    <row r="4972" spans="10:10" x14ac:dyDescent="0.35">
      <c r="J4972" s="830"/>
    </row>
    <row r="4973" spans="10:10" x14ac:dyDescent="0.35">
      <c r="J4973" s="830"/>
    </row>
    <row r="4974" spans="10:10" x14ac:dyDescent="0.35">
      <c r="J4974" s="830"/>
    </row>
    <row r="4975" spans="10:10" x14ac:dyDescent="0.35">
      <c r="J4975" s="830"/>
    </row>
    <row r="4976" spans="10:10" x14ac:dyDescent="0.35">
      <c r="J4976" s="830"/>
    </row>
    <row r="4977" spans="10:10" x14ac:dyDescent="0.35">
      <c r="J4977" s="830"/>
    </row>
    <row r="4978" spans="10:10" x14ac:dyDescent="0.35">
      <c r="J4978" s="830"/>
    </row>
    <row r="4979" spans="10:10" x14ac:dyDescent="0.35">
      <c r="J4979" s="830"/>
    </row>
    <row r="4980" spans="10:10" x14ac:dyDescent="0.35">
      <c r="J4980" s="830"/>
    </row>
    <row r="4981" spans="10:10" x14ac:dyDescent="0.35">
      <c r="J4981" s="830"/>
    </row>
    <row r="4982" spans="10:10" x14ac:dyDescent="0.35">
      <c r="J4982" s="830"/>
    </row>
    <row r="4983" spans="10:10" x14ac:dyDescent="0.35">
      <c r="J4983" s="830"/>
    </row>
    <row r="4984" spans="10:10" x14ac:dyDescent="0.35">
      <c r="J4984" s="830"/>
    </row>
    <row r="4985" spans="10:10" x14ac:dyDescent="0.35">
      <c r="J4985" s="830"/>
    </row>
    <row r="4986" spans="10:10" x14ac:dyDescent="0.35">
      <c r="J4986" s="830"/>
    </row>
    <row r="4987" spans="10:10" x14ac:dyDescent="0.35">
      <c r="J4987" s="830"/>
    </row>
    <row r="4988" spans="10:10" x14ac:dyDescent="0.35">
      <c r="J4988" s="830"/>
    </row>
    <row r="4989" spans="10:10" x14ac:dyDescent="0.35">
      <c r="J4989" s="830"/>
    </row>
    <row r="4990" spans="10:10" x14ac:dyDescent="0.35">
      <c r="J4990" s="830"/>
    </row>
    <row r="4991" spans="10:10" x14ac:dyDescent="0.35">
      <c r="J4991" s="830"/>
    </row>
    <row r="4992" spans="10:10" x14ac:dyDescent="0.35">
      <c r="J4992" s="830"/>
    </row>
    <row r="4993" spans="10:10" x14ac:dyDescent="0.35">
      <c r="J4993" s="830"/>
    </row>
    <row r="4994" spans="10:10" x14ac:dyDescent="0.35">
      <c r="J4994" s="830"/>
    </row>
    <row r="4995" spans="10:10" x14ac:dyDescent="0.35">
      <c r="J4995" s="830"/>
    </row>
    <row r="4996" spans="10:10" x14ac:dyDescent="0.35">
      <c r="J4996" s="830"/>
    </row>
    <row r="4997" spans="10:10" x14ac:dyDescent="0.35">
      <c r="J4997" s="830"/>
    </row>
    <row r="4998" spans="10:10" x14ac:dyDescent="0.35">
      <c r="J4998" s="830"/>
    </row>
    <row r="4999" spans="10:10" x14ac:dyDescent="0.35">
      <c r="J4999" s="830"/>
    </row>
    <row r="5000" spans="10:10" x14ac:dyDescent="0.35">
      <c r="J5000" s="830"/>
    </row>
    <row r="5001" spans="10:10" x14ac:dyDescent="0.35">
      <c r="J5001" s="830"/>
    </row>
    <row r="5002" spans="10:10" x14ac:dyDescent="0.35">
      <c r="J5002" s="830"/>
    </row>
    <row r="5003" spans="10:10" x14ac:dyDescent="0.35">
      <c r="J5003" s="830"/>
    </row>
    <row r="5004" spans="10:10" x14ac:dyDescent="0.35">
      <c r="J5004" s="830"/>
    </row>
    <row r="5005" spans="10:10" x14ac:dyDescent="0.35">
      <c r="J5005" s="830"/>
    </row>
    <row r="5006" spans="10:10" x14ac:dyDescent="0.35">
      <c r="J5006" s="830"/>
    </row>
    <row r="5007" spans="10:10" x14ac:dyDescent="0.35">
      <c r="J5007" s="830"/>
    </row>
    <row r="5008" spans="10:10" x14ac:dyDescent="0.35">
      <c r="J5008" s="830"/>
    </row>
    <row r="5009" spans="10:10" x14ac:dyDescent="0.35">
      <c r="J5009" s="830"/>
    </row>
    <row r="5010" spans="10:10" x14ac:dyDescent="0.35">
      <c r="J5010" s="830"/>
    </row>
    <row r="5011" spans="10:10" x14ac:dyDescent="0.35">
      <c r="J5011" s="830"/>
    </row>
    <row r="5012" spans="10:10" x14ac:dyDescent="0.35">
      <c r="J5012" s="830"/>
    </row>
    <row r="5013" spans="10:10" x14ac:dyDescent="0.35">
      <c r="J5013" s="830"/>
    </row>
    <row r="5014" spans="10:10" x14ac:dyDescent="0.35">
      <c r="J5014" s="830"/>
    </row>
    <row r="5015" spans="10:10" x14ac:dyDescent="0.35">
      <c r="J5015" s="830"/>
    </row>
    <row r="5016" spans="10:10" x14ac:dyDescent="0.35">
      <c r="J5016" s="830"/>
    </row>
    <row r="5017" spans="10:10" x14ac:dyDescent="0.35">
      <c r="J5017" s="830"/>
    </row>
    <row r="5018" spans="10:10" x14ac:dyDescent="0.35">
      <c r="J5018" s="830"/>
    </row>
    <row r="5019" spans="10:10" x14ac:dyDescent="0.35">
      <c r="J5019" s="830"/>
    </row>
    <row r="5020" spans="10:10" x14ac:dyDescent="0.35">
      <c r="J5020" s="830"/>
    </row>
    <row r="5021" spans="10:10" x14ac:dyDescent="0.35">
      <c r="J5021" s="830"/>
    </row>
    <row r="5022" spans="10:10" x14ac:dyDescent="0.35">
      <c r="J5022" s="830"/>
    </row>
    <row r="5023" spans="10:10" x14ac:dyDescent="0.35">
      <c r="J5023" s="830"/>
    </row>
    <row r="5024" spans="10:10" x14ac:dyDescent="0.35">
      <c r="J5024" s="830"/>
    </row>
    <row r="5025" spans="10:10" x14ac:dyDescent="0.35">
      <c r="J5025" s="830"/>
    </row>
    <row r="5026" spans="10:10" x14ac:dyDescent="0.35">
      <c r="J5026" s="830"/>
    </row>
    <row r="5031" spans="10:10" x14ac:dyDescent="0.35">
      <c r="J5031" s="830"/>
    </row>
    <row r="5032" spans="10:10" x14ac:dyDescent="0.35">
      <c r="J5032" s="830"/>
    </row>
    <row r="5033" spans="10:10" x14ac:dyDescent="0.35">
      <c r="J5033" s="830"/>
    </row>
    <row r="5034" spans="10:10" x14ac:dyDescent="0.35">
      <c r="J5034" s="830"/>
    </row>
    <row r="5035" spans="10:10" x14ac:dyDescent="0.35">
      <c r="J5035" s="830"/>
    </row>
    <row r="5036" spans="10:10" x14ac:dyDescent="0.35">
      <c r="J5036" s="830"/>
    </row>
    <row r="5037" spans="10:10" x14ac:dyDescent="0.35">
      <c r="J5037" s="830"/>
    </row>
    <row r="5038" spans="10:10" x14ac:dyDescent="0.35">
      <c r="J5038" s="830"/>
    </row>
    <row r="5039" spans="10:10" x14ac:dyDescent="0.35">
      <c r="J5039" s="830"/>
    </row>
    <row r="5040" spans="10:10" x14ac:dyDescent="0.35">
      <c r="J5040" s="830"/>
    </row>
    <row r="5041" spans="10:10" x14ac:dyDescent="0.35">
      <c r="J5041" s="830"/>
    </row>
    <row r="5042" spans="10:10" x14ac:dyDescent="0.35">
      <c r="J5042" s="830"/>
    </row>
    <row r="5043" spans="10:10" x14ac:dyDescent="0.35">
      <c r="J5043" s="830"/>
    </row>
    <row r="5044" spans="10:10" x14ac:dyDescent="0.35">
      <c r="J5044" s="830"/>
    </row>
    <row r="5045" spans="10:10" x14ac:dyDescent="0.35">
      <c r="J5045" s="830"/>
    </row>
    <row r="5046" spans="10:10" x14ac:dyDescent="0.35">
      <c r="J5046" s="830"/>
    </row>
    <row r="5047" spans="10:10" x14ac:dyDescent="0.35">
      <c r="J5047" s="830"/>
    </row>
    <row r="5048" spans="10:10" x14ac:dyDescent="0.35">
      <c r="J5048" s="830"/>
    </row>
    <row r="5049" spans="10:10" x14ac:dyDescent="0.35">
      <c r="J5049" s="830"/>
    </row>
    <row r="5050" spans="10:10" x14ac:dyDescent="0.35">
      <c r="J5050" s="830"/>
    </row>
    <row r="5051" spans="10:10" x14ac:dyDescent="0.35">
      <c r="J5051" s="830"/>
    </row>
    <row r="5052" spans="10:10" x14ac:dyDescent="0.35">
      <c r="J5052" s="830"/>
    </row>
    <row r="5053" spans="10:10" x14ac:dyDescent="0.35">
      <c r="J5053" s="830"/>
    </row>
    <row r="5054" spans="10:10" x14ac:dyDescent="0.35">
      <c r="J5054" s="830"/>
    </row>
    <row r="5055" spans="10:10" x14ac:dyDescent="0.35">
      <c r="J5055" s="830"/>
    </row>
    <row r="5056" spans="10:10" x14ac:dyDescent="0.35">
      <c r="J5056" s="830"/>
    </row>
    <row r="5057" spans="10:10" x14ac:dyDescent="0.35">
      <c r="J5057" s="830"/>
    </row>
    <row r="5058" spans="10:10" x14ac:dyDescent="0.35">
      <c r="J5058" s="830"/>
    </row>
    <row r="5059" spans="10:10" x14ac:dyDescent="0.35">
      <c r="J5059" s="830"/>
    </row>
    <row r="5060" spans="10:10" x14ac:dyDescent="0.35">
      <c r="J5060" s="830"/>
    </row>
    <row r="5061" spans="10:10" x14ac:dyDescent="0.35">
      <c r="J5061" s="830"/>
    </row>
    <row r="5062" spans="10:10" x14ac:dyDescent="0.35">
      <c r="J5062" s="830"/>
    </row>
    <row r="5063" spans="10:10" x14ac:dyDescent="0.35">
      <c r="J5063" s="830"/>
    </row>
    <row r="5064" spans="10:10" x14ac:dyDescent="0.35">
      <c r="J5064" s="830"/>
    </row>
    <row r="5065" spans="10:10" x14ac:dyDescent="0.35">
      <c r="J5065" s="830"/>
    </row>
    <row r="5066" spans="10:10" x14ac:dyDescent="0.35">
      <c r="J5066" s="830"/>
    </row>
    <row r="5067" spans="10:10" x14ac:dyDescent="0.35">
      <c r="J5067" s="830"/>
    </row>
    <row r="5068" spans="10:10" x14ac:dyDescent="0.35">
      <c r="J5068" s="830"/>
    </row>
    <row r="5069" spans="10:10" x14ac:dyDescent="0.35">
      <c r="J5069" s="830"/>
    </row>
    <row r="5070" spans="10:10" x14ac:dyDescent="0.35">
      <c r="J5070" s="830"/>
    </row>
    <row r="5071" spans="10:10" x14ac:dyDescent="0.35">
      <c r="J5071" s="830"/>
    </row>
    <row r="5072" spans="10:10" x14ac:dyDescent="0.35">
      <c r="J5072" s="830"/>
    </row>
    <row r="5073" spans="10:10" x14ac:dyDescent="0.35">
      <c r="J5073" s="830"/>
    </row>
    <row r="5074" spans="10:10" x14ac:dyDescent="0.35">
      <c r="J5074" s="830"/>
    </row>
    <row r="5075" spans="10:10" x14ac:dyDescent="0.35">
      <c r="J5075" s="830"/>
    </row>
    <row r="5076" spans="10:10" x14ac:dyDescent="0.35">
      <c r="J5076" s="830"/>
    </row>
    <row r="5077" spans="10:10" x14ac:dyDescent="0.35">
      <c r="J5077" s="830"/>
    </row>
    <row r="5078" spans="10:10" x14ac:dyDescent="0.35">
      <c r="J5078" s="830"/>
    </row>
    <row r="5079" spans="10:10" x14ac:dyDescent="0.35">
      <c r="J5079" s="830"/>
    </row>
    <row r="5080" spans="10:10" x14ac:dyDescent="0.35">
      <c r="J5080" s="830"/>
    </row>
    <row r="5081" spans="10:10" x14ac:dyDescent="0.35">
      <c r="J5081" s="830"/>
    </row>
    <row r="5082" spans="10:10" x14ac:dyDescent="0.35">
      <c r="J5082" s="830"/>
    </row>
    <row r="5083" spans="10:10" x14ac:dyDescent="0.35">
      <c r="J5083" s="830"/>
    </row>
    <row r="5084" spans="10:10" x14ac:dyDescent="0.35">
      <c r="J5084" s="830"/>
    </row>
    <row r="5085" spans="10:10" x14ac:dyDescent="0.35">
      <c r="J5085" s="830"/>
    </row>
    <row r="5086" spans="10:10" x14ac:dyDescent="0.35">
      <c r="J5086" s="830"/>
    </row>
    <row r="5087" spans="10:10" x14ac:dyDescent="0.35">
      <c r="J5087" s="830"/>
    </row>
    <row r="5088" spans="10:10" x14ac:dyDescent="0.35">
      <c r="J5088" s="830"/>
    </row>
    <row r="5089" spans="10:10" x14ac:dyDescent="0.35">
      <c r="J5089" s="830"/>
    </row>
    <row r="5090" spans="10:10" x14ac:dyDescent="0.35">
      <c r="J5090" s="830"/>
    </row>
    <row r="5091" spans="10:10" x14ac:dyDescent="0.35">
      <c r="J5091" s="830"/>
    </row>
    <row r="5092" spans="10:10" x14ac:dyDescent="0.35">
      <c r="J5092" s="830"/>
    </row>
    <row r="5093" spans="10:10" x14ac:dyDescent="0.35">
      <c r="J5093" s="830"/>
    </row>
    <row r="5094" spans="10:10" x14ac:dyDescent="0.35">
      <c r="J5094" s="830"/>
    </row>
    <row r="5095" spans="10:10" x14ac:dyDescent="0.35">
      <c r="J5095" s="830"/>
    </row>
    <row r="5096" spans="10:10" x14ac:dyDescent="0.35">
      <c r="J5096" s="830"/>
    </row>
    <row r="5097" spans="10:10" x14ac:dyDescent="0.35">
      <c r="J5097" s="830"/>
    </row>
    <row r="5098" spans="10:10" x14ac:dyDescent="0.35">
      <c r="J5098" s="830"/>
    </row>
    <row r="5099" spans="10:10" x14ac:dyDescent="0.35">
      <c r="J5099" s="830"/>
    </row>
    <row r="5100" spans="10:10" x14ac:dyDescent="0.35">
      <c r="J5100" s="830"/>
    </row>
    <row r="5101" spans="10:10" x14ac:dyDescent="0.35">
      <c r="J5101" s="830"/>
    </row>
    <row r="5102" spans="10:10" x14ac:dyDescent="0.35">
      <c r="J5102" s="830"/>
    </row>
    <row r="5103" spans="10:10" x14ac:dyDescent="0.35">
      <c r="J5103" s="830"/>
    </row>
    <row r="5104" spans="10:10" x14ac:dyDescent="0.35">
      <c r="J5104" s="830"/>
    </row>
    <row r="5105" spans="10:10" x14ac:dyDescent="0.35">
      <c r="J5105" s="830"/>
    </row>
    <row r="5106" spans="10:10" x14ac:dyDescent="0.35">
      <c r="J5106" s="830"/>
    </row>
    <row r="5107" spans="10:10" x14ac:dyDescent="0.35">
      <c r="J5107" s="830"/>
    </row>
    <row r="5108" spans="10:10" x14ac:dyDescent="0.35">
      <c r="J5108" s="830"/>
    </row>
    <row r="5109" spans="10:10" x14ac:dyDescent="0.35">
      <c r="J5109" s="830"/>
    </row>
    <row r="5110" spans="10:10" x14ac:dyDescent="0.35">
      <c r="J5110" s="830"/>
    </row>
    <row r="5111" spans="10:10" x14ac:dyDescent="0.35">
      <c r="J5111" s="830"/>
    </row>
    <row r="5112" spans="10:10" x14ac:dyDescent="0.35">
      <c r="J5112" s="830"/>
    </row>
    <row r="5113" spans="10:10" x14ac:dyDescent="0.35">
      <c r="J5113" s="830"/>
    </row>
    <row r="5114" spans="10:10" x14ac:dyDescent="0.35">
      <c r="J5114" s="830"/>
    </row>
    <row r="5115" spans="10:10" x14ac:dyDescent="0.35">
      <c r="J5115" s="830"/>
    </row>
    <row r="5116" spans="10:10" x14ac:dyDescent="0.35">
      <c r="J5116" s="830"/>
    </row>
    <row r="5117" spans="10:10" x14ac:dyDescent="0.35">
      <c r="J5117" s="830"/>
    </row>
    <row r="5118" spans="10:10" x14ac:dyDescent="0.35">
      <c r="J5118" s="830"/>
    </row>
    <row r="5119" spans="10:10" x14ac:dyDescent="0.35">
      <c r="J5119" s="830"/>
    </row>
    <row r="5120" spans="10:10" x14ac:dyDescent="0.35">
      <c r="J5120" s="830"/>
    </row>
    <row r="5121" spans="10:10" x14ac:dyDescent="0.35">
      <c r="J5121" s="830"/>
    </row>
    <row r="5122" spans="10:10" x14ac:dyDescent="0.35">
      <c r="J5122" s="830"/>
    </row>
    <row r="5123" spans="10:10" x14ac:dyDescent="0.35">
      <c r="J5123" s="830"/>
    </row>
    <row r="5127" spans="10:10" x14ac:dyDescent="0.35">
      <c r="J5127" s="830"/>
    </row>
    <row r="5128" spans="10:10" x14ac:dyDescent="0.35">
      <c r="J5128" s="830"/>
    </row>
    <row r="5129" spans="10:10" x14ac:dyDescent="0.35">
      <c r="J5129" s="830"/>
    </row>
    <row r="5130" spans="10:10" x14ac:dyDescent="0.35">
      <c r="J5130" s="830"/>
    </row>
    <row r="5131" spans="10:10" x14ac:dyDescent="0.35">
      <c r="J5131" s="830"/>
    </row>
    <row r="5132" spans="10:10" x14ac:dyDescent="0.35">
      <c r="J5132" s="830"/>
    </row>
    <row r="5133" spans="10:10" x14ac:dyDescent="0.35">
      <c r="J5133" s="830"/>
    </row>
    <row r="5134" spans="10:10" x14ac:dyDescent="0.35">
      <c r="J5134" s="830"/>
    </row>
    <row r="5135" spans="10:10" x14ac:dyDescent="0.35">
      <c r="J5135" s="830"/>
    </row>
    <row r="5136" spans="10:10" x14ac:dyDescent="0.35">
      <c r="J5136" s="830"/>
    </row>
    <row r="5137" spans="10:10" x14ac:dyDescent="0.35">
      <c r="J5137" s="830"/>
    </row>
    <row r="5138" spans="10:10" x14ac:dyDescent="0.35">
      <c r="J5138" s="830"/>
    </row>
    <row r="5139" spans="10:10" x14ac:dyDescent="0.35">
      <c r="J5139" s="830"/>
    </row>
    <row r="5140" spans="10:10" x14ac:dyDescent="0.35">
      <c r="J5140" s="830"/>
    </row>
    <row r="5147" spans="10:10" x14ac:dyDescent="0.35">
      <c r="J5147" s="830"/>
    </row>
    <row r="5148" spans="10:10" x14ac:dyDescent="0.35">
      <c r="J5148" s="830"/>
    </row>
    <row r="5149" spans="10:10" x14ac:dyDescent="0.35">
      <c r="J5149" s="830"/>
    </row>
    <row r="5150" spans="10:10" x14ac:dyDescent="0.35">
      <c r="J5150" s="830"/>
    </row>
    <row r="5151" spans="10:10" x14ac:dyDescent="0.35">
      <c r="J5151" s="830"/>
    </row>
    <row r="5152" spans="10:10" x14ac:dyDescent="0.35">
      <c r="J5152" s="830"/>
    </row>
    <row r="5153" spans="10:10" x14ac:dyDescent="0.35">
      <c r="J5153" s="830"/>
    </row>
    <row r="5154" spans="10:10" x14ac:dyDescent="0.35">
      <c r="J5154" s="830"/>
    </row>
    <row r="5155" spans="10:10" x14ac:dyDescent="0.35">
      <c r="J5155" s="830"/>
    </row>
    <row r="5156" spans="10:10" x14ac:dyDescent="0.35">
      <c r="J5156" s="830"/>
    </row>
    <row r="5163" spans="10:10" x14ac:dyDescent="0.35">
      <c r="J5163" s="830"/>
    </row>
    <row r="5164" spans="10:10" x14ac:dyDescent="0.35">
      <c r="J5164" s="830"/>
    </row>
    <row r="5165" spans="10:10" x14ac:dyDescent="0.35">
      <c r="J5165" s="830"/>
    </row>
    <row r="5166" spans="10:10" x14ac:dyDescent="0.35">
      <c r="J5166" s="830"/>
    </row>
    <row r="5167" spans="10:10" x14ac:dyDescent="0.35">
      <c r="J5167" s="830"/>
    </row>
    <row r="5168" spans="10:10" x14ac:dyDescent="0.35">
      <c r="J5168" s="830"/>
    </row>
    <row r="5169" spans="10:10" x14ac:dyDescent="0.35">
      <c r="J5169" s="830"/>
    </row>
    <row r="5170" spans="10:10" x14ac:dyDescent="0.35">
      <c r="J5170" s="830"/>
    </row>
    <row r="5171" spans="10:10" x14ac:dyDescent="0.35">
      <c r="J5171" s="830"/>
    </row>
    <row r="5172" spans="10:10" x14ac:dyDescent="0.35">
      <c r="J5172" s="830"/>
    </row>
    <row r="5173" spans="10:10" x14ac:dyDescent="0.35">
      <c r="J5173" s="830"/>
    </row>
    <row r="5174" spans="10:10" x14ac:dyDescent="0.35">
      <c r="J5174" s="830"/>
    </row>
    <row r="5175" spans="10:10" x14ac:dyDescent="0.35">
      <c r="J5175" s="830"/>
    </row>
    <row r="5176" spans="10:10" x14ac:dyDescent="0.35">
      <c r="J5176" s="830"/>
    </row>
    <row r="5177" spans="10:10" x14ac:dyDescent="0.35">
      <c r="J5177" s="830"/>
    </row>
    <row r="5178" spans="10:10" x14ac:dyDescent="0.35">
      <c r="J5178" s="830"/>
    </row>
    <row r="5179" spans="10:10" x14ac:dyDescent="0.35">
      <c r="J5179" s="830"/>
    </row>
    <row r="5180" spans="10:10" x14ac:dyDescent="0.35">
      <c r="J5180" s="830"/>
    </row>
    <row r="5181" spans="10:10" x14ac:dyDescent="0.35">
      <c r="J5181" s="830"/>
    </row>
    <row r="5182" spans="10:10" x14ac:dyDescent="0.35">
      <c r="J5182" s="830"/>
    </row>
    <row r="5183" spans="10:10" x14ac:dyDescent="0.35">
      <c r="J5183" s="830"/>
    </row>
    <row r="5184" spans="10:10" x14ac:dyDescent="0.35">
      <c r="J5184" s="830"/>
    </row>
    <row r="5185" spans="10:10" x14ac:dyDescent="0.35">
      <c r="J5185" s="830"/>
    </row>
    <row r="5186" spans="10:10" x14ac:dyDescent="0.35">
      <c r="J5186" s="830"/>
    </row>
    <row r="5187" spans="10:10" x14ac:dyDescent="0.35">
      <c r="J5187" s="830"/>
    </row>
    <row r="5188" spans="10:10" x14ac:dyDescent="0.35">
      <c r="J5188" s="830"/>
    </row>
    <row r="5189" spans="10:10" x14ac:dyDescent="0.35">
      <c r="J5189" s="830"/>
    </row>
    <row r="5190" spans="10:10" x14ac:dyDescent="0.35">
      <c r="J5190" s="830"/>
    </row>
    <row r="5191" spans="10:10" x14ac:dyDescent="0.35">
      <c r="J5191" s="830"/>
    </row>
    <row r="5192" spans="10:10" x14ac:dyDescent="0.35">
      <c r="J5192" s="830"/>
    </row>
    <row r="5193" spans="10:10" x14ac:dyDescent="0.35">
      <c r="J5193" s="830"/>
    </row>
    <row r="5194" spans="10:10" x14ac:dyDescent="0.35">
      <c r="J5194" s="830"/>
    </row>
    <row r="5195" spans="10:10" x14ac:dyDescent="0.35">
      <c r="J5195" s="830"/>
    </row>
    <row r="5196" spans="10:10" x14ac:dyDescent="0.35">
      <c r="J5196" s="830"/>
    </row>
    <row r="5197" spans="10:10" x14ac:dyDescent="0.35">
      <c r="J5197" s="830"/>
    </row>
    <row r="5198" spans="10:10" x14ac:dyDescent="0.35">
      <c r="J5198" s="830"/>
    </row>
    <row r="5199" spans="10:10" x14ac:dyDescent="0.35">
      <c r="J5199" s="830"/>
    </row>
    <row r="5200" spans="10:10" x14ac:dyDescent="0.35">
      <c r="J5200" s="830"/>
    </row>
    <row r="5201" spans="10:10" x14ac:dyDescent="0.35">
      <c r="J5201" s="830"/>
    </row>
    <row r="5202" spans="10:10" x14ac:dyDescent="0.35">
      <c r="J5202" s="830"/>
    </row>
    <row r="5221" spans="10:10" x14ac:dyDescent="0.35">
      <c r="J5221" s="830"/>
    </row>
    <row r="5224" spans="10:10" x14ac:dyDescent="0.35">
      <c r="J5224" s="830"/>
    </row>
    <row r="5225" spans="10:10" x14ac:dyDescent="0.35">
      <c r="J5225" s="830"/>
    </row>
    <row r="5226" spans="10:10" x14ac:dyDescent="0.35">
      <c r="J5226" s="830"/>
    </row>
    <row r="5227" spans="10:10" x14ac:dyDescent="0.35">
      <c r="J5227" s="830"/>
    </row>
    <row r="5228" spans="10:10" x14ac:dyDescent="0.35">
      <c r="J5228" s="830"/>
    </row>
    <row r="5229" spans="10:10" x14ac:dyDescent="0.35">
      <c r="J5229" s="830"/>
    </row>
    <row r="5230" spans="10:10" x14ac:dyDescent="0.35">
      <c r="J5230" s="830"/>
    </row>
    <row r="5231" spans="10:10" x14ac:dyDescent="0.35">
      <c r="J5231" s="830"/>
    </row>
    <row r="5232" spans="10:10" x14ac:dyDescent="0.35">
      <c r="J5232" s="830"/>
    </row>
    <row r="5233" spans="10:10" x14ac:dyDescent="0.35">
      <c r="J5233" s="830"/>
    </row>
    <row r="5234" spans="10:10" x14ac:dyDescent="0.35">
      <c r="J5234" s="830"/>
    </row>
    <row r="5235" spans="10:10" x14ac:dyDescent="0.35">
      <c r="J5235" s="830"/>
    </row>
    <row r="5236" spans="10:10" x14ac:dyDescent="0.35">
      <c r="J5236" s="830"/>
    </row>
    <row r="5237" spans="10:10" x14ac:dyDescent="0.35">
      <c r="J5237" s="830"/>
    </row>
    <row r="5238" spans="10:10" x14ac:dyDescent="0.35">
      <c r="J5238" s="830"/>
    </row>
    <row r="5239" spans="10:10" x14ac:dyDescent="0.35">
      <c r="J5239" s="830"/>
    </row>
    <row r="5240" spans="10:10" x14ac:dyDescent="0.35">
      <c r="J5240" s="830"/>
    </row>
    <row r="5241" spans="10:10" x14ac:dyDescent="0.35">
      <c r="J5241" s="830"/>
    </row>
    <row r="5242" spans="10:10" x14ac:dyDescent="0.35">
      <c r="J5242" s="830"/>
    </row>
    <row r="5243" spans="10:10" x14ac:dyDescent="0.35">
      <c r="J5243" s="830"/>
    </row>
    <row r="5244" spans="10:10" x14ac:dyDescent="0.35">
      <c r="J5244" s="830"/>
    </row>
    <row r="5245" spans="10:10" x14ac:dyDescent="0.35">
      <c r="J5245" s="830"/>
    </row>
    <row r="5246" spans="10:10" x14ac:dyDescent="0.35">
      <c r="J5246" s="830"/>
    </row>
    <row r="5247" spans="10:10" x14ac:dyDescent="0.35">
      <c r="J5247" s="830"/>
    </row>
    <row r="5248" spans="10:10" x14ac:dyDescent="0.35">
      <c r="J5248" s="830"/>
    </row>
    <row r="5249" spans="10:10" x14ac:dyDescent="0.35">
      <c r="J5249" s="830"/>
    </row>
    <row r="5250" spans="10:10" x14ac:dyDescent="0.35">
      <c r="J5250" s="830"/>
    </row>
    <row r="5251" spans="10:10" x14ac:dyDescent="0.35">
      <c r="J5251" s="830"/>
    </row>
    <row r="5252" spans="10:10" x14ac:dyDescent="0.35">
      <c r="J5252" s="830"/>
    </row>
    <row r="5253" spans="10:10" x14ac:dyDescent="0.35">
      <c r="J5253" s="830"/>
    </row>
    <row r="5254" spans="10:10" x14ac:dyDescent="0.35">
      <c r="J5254" s="830"/>
    </row>
    <row r="5255" spans="10:10" x14ac:dyDescent="0.35">
      <c r="J5255" s="830"/>
    </row>
    <row r="5256" spans="10:10" x14ac:dyDescent="0.35">
      <c r="J5256" s="830"/>
    </row>
    <row r="5257" spans="10:10" x14ac:dyDescent="0.35">
      <c r="J5257" s="830"/>
    </row>
    <row r="5258" spans="10:10" x14ac:dyDescent="0.35">
      <c r="J5258" s="830"/>
    </row>
    <row r="5259" spans="10:10" x14ac:dyDescent="0.35">
      <c r="J5259" s="830"/>
    </row>
    <row r="5260" spans="10:10" x14ac:dyDescent="0.35">
      <c r="J5260" s="830"/>
    </row>
    <row r="5261" spans="10:10" x14ac:dyDescent="0.35">
      <c r="J5261" s="830"/>
    </row>
    <row r="5262" spans="10:10" x14ac:dyDescent="0.35">
      <c r="J5262" s="830"/>
    </row>
    <row r="5263" spans="10:10" x14ac:dyDescent="0.35">
      <c r="J5263" s="830"/>
    </row>
    <row r="5264" spans="10:10" x14ac:dyDescent="0.35">
      <c r="J5264" s="830"/>
    </row>
    <row r="5265" spans="10:10" x14ac:dyDescent="0.35">
      <c r="J5265" s="830"/>
    </row>
    <row r="5266" spans="10:10" x14ac:dyDescent="0.35">
      <c r="J5266" s="830"/>
    </row>
    <row r="5267" spans="10:10" x14ac:dyDescent="0.35">
      <c r="J5267" s="830"/>
    </row>
    <row r="5268" spans="10:10" x14ac:dyDescent="0.35">
      <c r="J5268" s="830"/>
    </row>
    <row r="5269" spans="10:10" x14ac:dyDescent="0.35">
      <c r="J5269" s="830"/>
    </row>
    <row r="5270" spans="10:10" x14ac:dyDescent="0.35">
      <c r="J5270" s="830"/>
    </row>
    <row r="5271" spans="10:10" x14ac:dyDescent="0.35">
      <c r="J5271" s="830"/>
    </row>
    <row r="5272" spans="10:10" x14ac:dyDescent="0.35">
      <c r="J5272" s="830"/>
    </row>
    <row r="5273" spans="10:10" x14ac:dyDescent="0.35">
      <c r="J5273" s="830"/>
    </row>
    <row r="5274" spans="10:10" x14ac:dyDescent="0.35">
      <c r="J5274" s="830"/>
    </row>
    <row r="5275" spans="10:10" x14ac:dyDescent="0.35">
      <c r="J5275" s="830"/>
    </row>
    <row r="5276" spans="10:10" x14ac:dyDescent="0.35">
      <c r="J5276" s="830"/>
    </row>
    <row r="5277" spans="10:10" x14ac:dyDescent="0.35">
      <c r="J5277" s="830"/>
    </row>
    <row r="5278" spans="10:10" x14ac:dyDescent="0.35">
      <c r="J5278" s="830"/>
    </row>
    <row r="5279" spans="10:10" x14ac:dyDescent="0.35">
      <c r="J5279" s="830"/>
    </row>
    <row r="5280" spans="10:10" x14ac:dyDescent="0.35">
      <c r="J5280" s="830"/>
    </row>
    <row r="5281" spans="10:10" x14ac:dyDescent="0.35">
      <c r="J5281" s="830"/>
    </row>
    <row r="5282" spans="10:10" x14ac:dyDescent="0.35">
      <c r="J5282" s="830"/>
    </row>
    <row r="5283" spans="10:10" x14ac:dyDescent="0.35">
      <c r="J5283" s="830"/>
    </row>
    <row r="5284" spans="10:10" x14ac:dyDescent="0.35">
      <c r="J5284" s="830"/>
    </row>
    <row r="5285" spans="10:10" x14ac:dyDescent="0.35">
      <c r="J5285" s="830"/>
    </row>
    <row r="5286" spans="10:10" x14ac:dyDescent="0.35">
      <c r="J5286" s="830"/>
    </row>
    <row r="5287" spans="10:10" x14ac:dyDescent="0.35">
      <c r="J5287" s="830"/>
    </row>
    <row r="5288" spans="10:10" x14ac:dyDescent="0.35">
      <c r="J5288" s="830"/>
    </row>
    <row r="5289" spans="10:10" x14ac:dyDescent="0.35">
      <c r="J5289" s="830"/>
    </row>
    <row r="5290" spans="10:10" x14ac:dyDescent="0.35">
      <c r="J5290" s="830"/>
    </row>
    <row r="5291" spans="10:10" x14ac:dyDescent="0.35">
      <c r="J5291" s="830"/>
    </row>
    <row r="5292" spans="10:10" x14ac:dyDescent="0.35">
      <c r="J5292" s="830"/>
    </row>
    <row r="5293" spans="10:10" x14ac:dyDescent="0.35">
      <c r="J5293" s="830"/>
    </row>
    <row r="5294" spans="10:10" x14ac:dyDescent="0.35">
      <c r="J5294" s="830"/>
    </row>
    <row r="5295" spans="10:10" x14ac:dyDescent="0.35">
      <c r="J5295" s="830"/>
    </row>
    <row r="5296" spans="10:10" x14ac:dyDescent="0.35">
      <c r="J5296" s="830"/>
    </row>
    <row r="5297" spans="10:10" x14ac:dyDescent="0.35">
      <c r="J5297" s="830"/>
    </row>
    <row r="5298" spans="10:10" x14ac:dyDescent="0.35">
      <c r="J5298" s="830"/>
    </row>
    <row r="5299" spans="10:10" x14ac:dyDescent="0.35">
      <c r="J5299" s="830"/>
    </row>
    <row r="5300" spans="10:10" x14ac:dyDescent="0.35">
      <c r="J5300" s="830"/>
    </row>
    <row r="5301" spans="10:10" x14ac:dyDescent="0.35">
      <c r="J5301" s="830"/>
    </row>
    <row r="5302" spans="10:10" x14ac:dyDescent="0.35">
      <c r="J5302" s="830"/>
    </row>
    <row r="5303" spans="10:10" x14ac:dyDescent="0.35">
      <c r="J5303" s="830"/>
    </row>
    <row r="5304" spans="10:10" x14ac:dyDescent="0.35">
      <c r="J5304" s="830"/>
    </row>
    <row r="5305" spans="10:10" x14ac:dyDescent="0.35">
      <c r="J5305" s="830"/>
    </row>
    <row r="5306" spans="10:10" x14ac:dyDescent="0.35">
      <c r="J5306" s="830"/>
    </row>
    <row r="5307" spans="10:10" x14ac:dyDescent="0.35">
      <c r="J5307" s="830"/>
    </row>
    <row r="5308" spans="10:10" x14ac:dyDescent="0.35">
      <c r="J5308" s="830"/>
    </row>
    <row r="5309" spans="10:10" x14ac:dyDescent="0.35">
      <c r="J5309" s="830"/>
    </row>
    <row r="5310" spans="10:10" x14ac:dyDescent="0.35">
      <c r="J5310" s="830"/>
    </row>
    <row r="5311" spans="10:10" x14ac:dyDescent="0.35">
      <c r="J5311" s="830"/>
    </row>
    <row r="5312" spans="10:10" x14ac:dyDescent="0.35">
      <c r="J5312" s="830"/>
    </row>
    <row r="5313" spans="10:10" x14ac:dyDescent="0.35">
      <c r="J5313" s="830"/>
    </row>
    <row r="5314" spans="10:10" x14ac:dyDescent="0.35">
      <c r="J5314" s="830"/>
    </row>
    <row r="5315" spans="10:10" x14ac:dyDescent="0.35">
      <c r="J5315" s="830"/>
    </row>
    <row r="5316" spans="10:10" x14ac:dyDescent="0.35">
      <c r="J5316" s="830"/>
    </row>
    <row r="5317" spans="10:10" x14ac:dyDescent="0.35">
      <c r="J5317" s="830"/>
    </row>
    <row r="5318" spans="10:10" x14ac:dyDescent="0.35">
      <c r="J5318" s="830"/>
    </row>
    <row r="5319" spans="10:10" x14ac:dyDescent="0.35">
      <c r="J5319" s="830"/>
    </row>
    <row r="5320" spans="10:10" x14ac:dyDescent="0.35">
      <c r="J5320" s="830"/>
    </row>
    <row r="5322" spans="10:10" x14ac:dyDescent="0.35">
      <c r="J5322" s="830"/>
    </row>
    <row r="5323" spans="10:10" x14ac:dyDescent="0.35">
      <c r="J5323" s="830"/>
    </row>
    <row r="5324" spans="10:10" x14ac:dyDescent="0.35">
      <c r="J5324" s="830"/>
    </row>
    <row r="5325" spans="10:10" x14ac:dyDescent="0.35">
      <c r="J5325" s="830"/>
    </row>
    <row r="5326" spans="10:10" x14ac:dyDescent="0.35">
      <c r="J5326" s="830"/>
    </row>
    <row r="5327" spans="10:10" x14ac:dyDescent="0.35">
      <c r="J5327" s="830"/>
    </row>
    <row r="5328" spans="10:10" x14ac:dyDescent="0.35">
      <c r="J5328" s="830"/>
    </row>
    <row r="5329" spans="10:10" x14ac:dyDescent="0.35">
      <c r="J5329" s="830"/>
    </row>
    <row r="5330" spans="10:10" x14ac:dyDescent="0.35">
      <c r="J5330" s="830"/>
    </row>
    <row r="5331" spans="10:10" x14ac:dyDescent="0.35">
      <c r="J5331" s="830"/>
    </row>
    <row r="5332" spans="10:10" x14ac:dyDescent="0.35">
      <c r="J5332" s="830"/>
    </row>
    <row r="5333" spans="10:10" x14ac:dyDescent="0.35">
      <c r="J5333" s="830"/>
    </row>
    <row r="5334" spans="10:10" x14ac:dyDescent="0.35">
      <c r="J5334" s="830"/>
    </row>
    <row r="5335" spans="10:10" x14ac:dyDescent="0.35">
      <c r="J5335" s="830"/>
    </row>
    <row r="5336" spans="10:10" x14ac:dyDescent="0.35">
      <c r="J5336" s="830"/>
    </row>
    <row r="5337" spans="10:10" x14ac:dyDescent="0.35">
      <c r="J5337" s="830"/>
    </row>
    <row r="5338" spans="10:10" x14ac:dyDescent="0.35">
      <c r="J5338" s="830"/>
    </row>
    <row r="5339" spans="10:10" x14ac:dyDescent="0.35">
      <c r="J5339" s="830"/>
    </row>
    <row r="5340" spans="10:10" x14ac:dyDescent="0.35">
      <c r="J5340" s="830"/>
    </row>
    <row r="5341" spans="10:10" x14ac:dyDescent="0.35">
      <c r="J5341" s="830"/>
    </row>
    <row r="5342" spans="10:10" x14ac:dyDescent="0.35">
      <c r="J5342" s="830"/>
    </row>
    <row r="5343" spans="10:10" x14ac:dyDescent="0.35">
      <c r="J5343" s="830"/>
    </row>
    <row r="5344" spans="10:10" x14ac:dyDescent="0.35">
      <c r="J5344" s="830"/>
    </row>
    <row r="5345" spans="10:10" x14ac:dyDescent="0.35">
      <c r="J5345" s="830"/>
    </row>
    <row r="5350" spans="10:10" x14ac:dyDescent="0.35">
      <c r="J5350" s="830"/>
    </row>
    <row r="5351" spans="10:10" x14ac:dyDescent="0.35">
      <c r="J5351" s="830"/>
    </row>
    <row r="5352" spans="10:10" x14ac:dyDescent="0.35">
      <c r="J5352" s="830"/>
    </row>
    <row r="5353" spans="10:10" x14ac:dyDescent="0.35">
      <c r="J5353" s="830"/>
    </row>
    <row r="5354" spans="10:10" x14ac:dyDescent="0.35">
      <c r="J5354" s="830"/>
    </row>
    <row r="5355" spans="10:10" x14ac:dyDescent="0.35">
      <c r="J5355" s="830"/>
    </row>
    <row r="5356" spans="10:10" x14ac:dyDescent="0.35">
      <c r="J5356" s="830"/>
    </row>
    <row r="5357" spans="10:10" x14ac:dyDescent="0.35">
      <c r="J5357" s="830"/>
    </row>
    <row r="5358" spans="10:10" x14ac:dyDescent="0.35">
      <c r="J5358" s="830"/>
    </row>
    <row r="5359" spans="10:10" x14ac:dyDescent="0.35">
      <c r="J5359" s="830"/>
    </row>
    <row r="5360" spans="10:10" x14ac:dyDescent="0.35">
      <c r="J5360" s="830"/>
    </row>
    <row r="5361" spans="10:10" x14ac:dyDescent="0.35">
      <c r="J5361" s="830"/>
    </row>
    <row r="5362" spans="10:10" x14ac:dyDescent="0.35">
      <c r="J5362" s="830"/>
    </row>
    <row r="5363" spans="10:10" x14ac:dyDescent="0.35">
      <c r="J5363" s="830"/>
    </row>
    <row r="5364" spans="10:10" x14ac:dyDescent="0.35">
      <c r="J5364" s="830"/>
    </row>
    <row r="5365" spans="10:10" x14ac:dyDescent="0.35">
      <c r="J5365" s="830"/>
    </row>
    <row r="5366" spans="10:10" x14ac:dyDescent="0.35">
      <c r="J5366" s="830"/>
    </row>
    <row r="5367" spans="10:10" x14ac:dyDescent="0.35">
      <c r="J5367" s="830"/>
    </row>
    <row r="5368" spans="10:10" x14ac:dyDescent="0.35">
      <c r="J5368" s="830"/>
    </row>
    <row r="5369" spans="10:10" x14ac:dyDescent="0.35">
      <c r="J5369" s="830"/>
    </row>
    <row r="5370" spans="10:10" x14ac:dyDescent="0.35">
      <c r="J5370" s="830"/>
    </row>
    <row r="5371" spans="10:10" x14ac:dyDescent="0.35">
      <c r="J5371" s="830"/>
    </row>
    <row r="5372" spans="10:10" x14ac:dyDescent="0.35">
      <c r="J5372" s="830"/>
    </row>
    <row r="5373" spans="10:10" x14ac:dyDescent="0.35">
      <c r="J5373" s="830"/>
    </row>
    <row r="5374" spans="10:10" x14ac:dyDescent="0.35">
      <c r="J5374" s="830"/>
    </row>
    <row r="5375" spans="10:10" x14ac:dyDescent="0.35">
      <c r="J5375" s="830"/>
    </row>
    <row r="5376" spans="10:10" x14ac:dyDescent="0.35">
      <c r="J5376" s="830"/>
    </row>
    <row r="5377" spans="10:10" x14ac:dyDescent="0.35">
      <c r="J5377" s="830"/>
    </row>
    <row r="5378" spans="10:10" x14ac:dyDescent="0.35">
      <c r="J5378" s="830"/>
    </row>
    <row r="5379" spans="10:10" x14ac:dyDescent="0.35">
      <c r="J5379" s="830"/>
    </row>
    <row r="5380" spans="10:10" x14ac:dyDescent="0.35">
      <c r="J5380" s="830"/>
    </row>
    <row r="5381" spans="10:10" x14ac:dyDescent="0.35">
      <c r="J5381" s="830"/>
    </row>
    <row r="5382" spans="10:10" x14ac:dyDescent="0.35">
      <c r="J5382" s="830"/>
    </row>
    <row r="5383" spans="10:10" x14ac:dyDescent="0.35">
      <c r="J5383" s="830"/>
    </row>
    <row r="5384" spans="10:10" x14ac:dyDescent="0.35">
      <c r="J5384" s="830"/>
    </row>
    <row r="5385" spans="10:10" x14ac:dyDescent="0.35">
      <c r="J5385" s="830"/>
    </row>
    <row r="5386" spans="10:10" x14ac:dyDescent="0.35">
      <c r="J5386" s="830"/>
    </row>
    <row r="5387" spans="10:10" x14ac:dyDescent="0.35">
      <c r="J5387" s="830"/>
    </row>
    <row r="5388" spans="10:10" x14ac:dyDescent="0.35">
      <c r="J5388" s="830"/>
    </row>
    <row r="5389" spans="10:10" x14ac:dyDescent="0.35">
      <c r="J5389" s="830"/>
    </row>
    <row r="5390" spans="10:10" x14ac:dyDescent="0.35">
      <c r="J5390" s="830"/>
    </row>
    <row r="5391" spans="10:10" x14ac:dyDescent="0.35">
      <c r="J5391" s="830"/>
    </row>
    <row r="5392" spans="10:10" x14ac:dyDescent="0.35">
      <c r="J5392" s="830"/>
    </row>
    <row r="5393" spans="10:10" x14ac:dyDescent="0.35">
      <c r="J5393" s="830"/>
    </row>
    <row r="5394" spans="10:10" x14ac:dyDescent="0.35">
      <c r="J5394" s="830"/>
    </row>
    <row r="5395" spans="10:10" x14ac:dyDescent="0.35">
      <c r="J5395" s="830"/>
    </row>
    <row r="5396" spans="10:10" x14ac:dyDescent="0.35">
      <c r="J5396" s="830"/>
    </row>
    <row r="5397" spans="10:10" x14ac:dyDescent="0.35">
      <c r="J5397" s="830"/>
    </row>
    <row r="5398" spans="10:10" x14ac:dyDescent="0.35">
      <c r="J5398" s="830"/>
    </row>
    <row r="5399" spans="10:10" x14ac:dyDescent="0.35">
      <c r="J5399" s="830"/>
    </row>
    <row r="5400" spans="10:10" x14ac:dyDescent="0.35">
      <c r="J5400" s="830"/>
    </row>
    <row r="5402" spans="10:10" x14ac:dyDescent="0.35">
      <c r="J5402" s="830"/>
    </row>
    <row r="5403" spans="10:10" x14ac:dyDescent="0.35">
      <c r="J5403" s="830"/>
    </row>
    <row r="5404" spans="10:10" x14ac:dyDescent="0.35">
      <c r="J5404" s="830"/>
    </row>
    <row r="5405" spans="10:10" x14ac:dyDescent="0.35">
      <c r="J5405" s="830"/>
    </row>
    <row r="5406" spans="10:10" x14ac:dyDescent="0.35">
      <c r="J5406" s="830"/>
    </row>
    <row r="5407" spans="10:10" x14ac:dyDescent="0.35">
      <c r="J5407" s="830"/>
    </row>
    <row r="5408" spans="10:10" x14ac:dyDescent="0.35">
      <c r="J5408" s="830"/>
    </row>
    <row r="5409" spans="10:10" x14ac:dyDescent="0.35">
      <c r="J5409" s="830"/>
    </row>
    <row r="5410" spans="10:10" x14ac:dyDescent="0.35">
      <c r="J5410" s="830"/>
    </row>
    <row r="5411" spans="10:10" x14ac:dyDescent="0.35">
      <c r="J5411" s="830"/>
    </row>
    <row r="5412" spans="10:10" x14ac:dyDescent="0.35">
      <c r="J5412" s="830"/>
    </row>
    <row r="5413" spans="10:10" x14ac:dyDescent="0.35">
      <c r="J5413" s="830"/>
    </row>
    <row r="5414" spans="10:10" x14ac:dyDescent="0.35">
      <c r="J5414" s="830"/>
    </row>
    <row r="5415" spans="10:10" x14ac:dyDescent="0.35">
      <c r="J5415" s="830"/>
    </row>
    <row r="5416" spans="10:10" x14ac:dyDescent="0.35">
      <c r="J5416" s="830"/>
    </row>
    <row r="5417" spans="10:10" x14ac:dyDescent="0.35">
      <c r="J5417" s="830"/>
    </row>
    <row r="5418" spans="10:10" x14ac:dyDescent="0.35">
      <c r="J5418" s="830"/>
    </row>
    <row r="5419" spans="10:10" x14ac:dyDescent="0.35">
      <c r="J5419" s="830"/>
    </row>
    <row r="5420" spans="10:10" x14ac:dyDescent="0.35">
      <c r="J5420" s="830"/>
    </row>
    <row r="5421" spans="10:10" x14ac:dyDescent="0.35">
      <c r="J5421" s="830"/>
    </row>
    <row r="5422" spans="10:10" x14ac:dyDescent="0.35">
      <c r="J5422" s="830"/>
    </row>
    <row r="5423" spans="10:10" x14ac:dyDescent="0.35">
      <c r="J5423" s="830"/>
    </row>
    <row r="5424" spans="10:10" x14ac:dyDescent="0.35">
      <c r="J5424" s="830"/>
    </row>
    <row r="5425" spans="10:10" x14ac:dyDescent="0.35">
      <c r="J5425" s="830"/>
    </row>
    <row r="5426" spans="10:10" x14ac:dyDescent="0.35">
      <c r="J5426" s="830"/>
    </row>
    <row r="5427" spans="10:10" x14ac:dyDescent="0.35">
      <c r="J5427" s="830"/>
    </row>
    <row r="5428" spans="10:10" x14ac:dyDescent="0.35">
      <c r="J5428" s="830"/>
    </row>
    <row r="5433" spans="10:10" x14ac:dyDescent="0.35">
      <c r="J5433" s="830"/>
    </row>
    <row r="5434" spans="10:10" x14ac:dyDescent="0.35">
      <c r="J5434" s="830"/>
    </row>
    <row r="5435" spans="10:10" x14ac:dyDescent="0.35">
      <c r="J5435" s="830"/>
    </row>
    <row r="5436" spans="10:10" x14ac:dyDescent="0.35">
      <c r="J5436" s="830"/>
    </row>
    <row r="5437" spans="10:10" x14ac:dyDescent="0.35">
      <c r="J5437" s="830"/>
    </row>
    <row r="5438" spans="10:10" x14ac:dyDescent="0.35">
      <c r="J5438" s="830"/>
    </row>
    <row r="5439" spans="10:10" x14ac:dyDescent="0.35">
      <c r="J5439" s="830"/>
    </row>
    <row r="5440" spans="10:10" x14ac:dyDescent="0.35">
      <c r="J5440" s="830"/>
    </row>
    <row r="5441" spans="10:10" x14ac:dyDescent="0.35">
      <c r="J5441" s="830"/>
    </row>
    <row r="5442" spans="10:10" x14ac:dyDescent="0.35">
      <c r="J5442" s="830"/>
    </row>
    <row r="5443" spans="10:10" x14ac:dyDescent="0.35">
      <c r="J5443" s="830"/>
    </row>
    <row r="5444" spans="10:10" x14ac:dyDescent="0.35">
      <c r="J5444" s="830"/>
    </row>
    <row r="5445" spans="10:10" x14ac:dyDescent="0.35">
      <c r="J5445" s="830"/>
    </row>
    <row r="5446" spans="10:10" x14ac:dyDescent="0.35">
      <c r="J5446" s="830"/>
    </row>
    <row r="5447" spans="10:10" x14ac:dyDescent="0.35">
      <c r="J5447" s="830"/>
    </row>
    <row r="5448" spans="10:10" x14ac:dyDescent="0.35">
      <c r="J5448" s="830"/>
    </row>
    <row r="5449" spans="10:10" x14ac:dyDescent="0.35">
      <c r="J5449" s="830"/>
    </row>
    <row r="5450" spans="10:10" x14ac:dyDescent="0.35">
      <c r="J5450" s="830"/>
    </row>
    <row r="5451" spans="10:10" x14ac:dyDescent="0.35">
      <c r="J5451" s="830"/>
    </row>
    <row r="5452" spans="10:10" x14ac:dyDescent="0.35">
      <c r="J5452" s="830"/>
    </row>
    <row r="5453" spans="10:10" x14ac:dyDescent="0.35">
      <c r="J5453" s="830"/>
    </row>
    <row r="5454" spans="10:10" x14ac:dyDescent="0.35">
      <c r="J5454" s="830"/>
    </row>
    <row r="5455" spans="10:10" x14ac:dyDescent="0.35">
      <c r="J5455" s="830"/>
    </row>
    <row r="5456" spans="10:10" x14ac:dyDescent="0.35">
      <c r="J5456" s="830"/>
    </row>
    <row r="5457" spans="10:10" x14ac:dyDescent="0.35">
      <c r="J5457" s="830"/>
    </row>
    <row r="5458" spans="10:10" x14ac:dyDescent="0.35">
      <c r="J5458" s="830"/>
    </row>
    <row r="5459" spans="10:10" x14ac:dyDescent="0.35">
      <c r="J5459" s="830"/>
    </row>
    <row r="5460" spans="10:10" x14ac:dyDescent="0.35">
      <c r="J5460" s="830"/>
    </row>
    <row r="5461" spans="10:10" x14ac:dyDescent="0.35">
      <c r="J5461" s="830"/>
    </row>
    <row r="5462" spans="10:10" x14ac:dyDescent="0.35">
      <c r="J5462" s="830"/>
    </row>
    <row r="5463" spans="10:10" x14ac:dyDescent="0.35">
      <c r="J5463" s="830"/>
    </row>
    <row r="5464" spans="10:10" x14ac:dyDescent="0.35">
      <c r="J5464" s="830"/>
    </row>
    <row r="5465" spans="10:10" x14ac:dyDescent="0.35">
      <c r="J5465" s="830"/>
    </row>
    <row r="5466" spans="10:10" x14ac:dyDescent="0.35">
      <c r="J5466" s="830"/>
    </row>
    <row r="5467" spans="10:10" x14ac:dyDescent="0.35">
      <c r="J5467" s="830"/>
    </row>
    <row r="5468" spans="10:10" x14ac:dyDescent="0.35">
      <c r="J5468" s="830"/>
    </row>
    <row r="5469" spans="10:10" x14ac:dyDescent="0.35">
      <c r="J5469" s="830"/>
    </row>
    <row r="5470" spans="10:10" x14ac:dyDescent="0.35">
      <c r="J5470" s="830"/>
    </row>
    <row r="5471" spans="10:10" x14ac:dyDescent="0.35">
      <c r="J5471" s="830"/>
    </row>
    <row r="5474" spans="10:10" x14ac:dyDescent="0.35">
      <c r="J5474" s="830"/>
    </row>
    <row r="5479" spans="10:10" x14ac:dyDescent="0.35">
      <c r="J5479" s="830"/>
    </row>
    <row r="5480" spans="10:10" x14ac:dyDescent="0.35">
      <c r="J5480" s="830"/>
    </row>
    <row r="5481" spans="10:10" x14ac:dyDescent="0.35">
      <c r="J5481" s="830"/>
    </row>
    <row r="5482" spans="10:10" x14ac:dyDescent="0.35">
      <c r="J5482" s="830"/>
    </row>
    <row r="5483" spans="10:10" x14ac:dyDescent="0.35">
      <c r="J5483" s="830"/>
    </row>
    <row r="5485" spans="10:10" x14ac:dyDescent="0.35">
      <c r="J5485" s="830"/>
    </row>
    <row r="5486" spans="10:10" x14ac:dyDescent="0.35">
      <c r="J5486" s="830"/>
    </row>
    <row r="5487" spans="10:10" x14ac:dyDescent="0.35">
      <c r="J5487" s="830"/>
    </row>
    <row r="5488" spans="10:10" x14ac:dyDescent="0.35">
      <c r="J5488" s="830"/>
    </row>
    <row r="5489" spans="10:10" x14ac:dyDescent="0.35">
      <c r="J5489" s="830"/>
    </row>
    <row r="5490" spans="10:10" x14ac:dyDescent="0.35">
      <c r="J5490" s="830"/>
    </row>
    <row r="5491" spans="10:10" x14ac:dyDescent="0.35">
      <c r="J5491" s="830"/>
    </row>
    <row r="5492" spans="10:10" x14ac:dyDescent="0.35">
      <c r="J5492" s="830"/>
    </row>
    <row r="5493" spans="10:10" x14ac:dyDescent="0.35">
      <c r="J5493" s="830"/>
    </row>
    <row r="5494" spans="10:10" x14ac:dyDescent="0.35">
      <c r="J5494" s="830"/>
    </row>
    <row r="5495" spans="10:10" x14ac:dyDescent="0.35">
      <c r="J5495" s="830"/>
    </row>
    <row r="5496" spans="10:10" x14ac:dyDescent="0.35">
      <c r="J5496" s="830"/>
    </row>
    <row r="5497" spans="10:10" x14ac:dyDescent="0.35">
      <c r="J5497" s="830"/>
    </row>
    <row r="5498" spans="10:10" x14ac:dyDescent="0.35">
      <c r="J5498" s="830"/>
    </row>
    <row r="5499" spans="10:10" x14ac:dyDescent="0.35">
      <c r="J5499" s="830"/>
    </row>
    <row r="5500" spans="10:10" x14ac:dyDescent="0.35">
      <c r="J5500" s="830"/>
    </row>
    <row r="5501" spans="10:10" x14ac:dyDescent="0.35">
      <c r="J5501" s="830"/>
    </row>
    <row r="5502" spans="10:10" x14ac:dyDescent="0.35">
      <c r="J5502" s="830"/>
    </row>
    <row r="5503" spans="10:10" x14ac:dyDescent="0.35">
      <c r="J5503" s="830"/>
    </row>
    <row r="5504" spans="10:10" x14ac:dyDescent="0.35">
      <c r="J5504" s="830"/>
    </row>
    <row r="5505" spans="10:10" x14ac:dyDescent="0.35">
      <c r="J5505" s="830"/>
    </row>
    <row r="5506" spans="10:10" x14ac:dyDescent="0.35">
      <c r="J5506" s="830"/>
    </row>
    <row r="5507" spans="10:10" x14ac:dyDescent="0.35">
      <c r="J5507" s="830"/>
    </row>
    <row r="5508" spans="10:10" x14ac:dyDescent="0.35">
      <c r="J5508" s="830"/>
    </row>
    <row r="5509" spans="10:10" x14ac:dyDescent="0.35">
      <c r="J5509" s="830"/>
    </row>
    <row r="5510" spans="10:10" x14ac:dyDescent="0.35">
      <c r="J5510" s="830"/>
    </row>
    <row r="5511" spans="10:10" x14ac:dyDescent="0.35">
      <c r="J5511" s="830"/>
    </row>
    <row r="5514" spans="10:10" x14ac:dyDescent="0.35">
      <c r="J5514" s="830"/>
    </row>
    <row r="5515" spans="10:10" x14ac:dyDescent="0.35">
      <c r="J5515" s="830"/>
    </row>
    <row r="5516" spans="10:10" x14ac:dyDescent="0.35">
      <c r="J5516" s="830"/>
    </row>
    <row r="5517" spans="10:10" x14ac:dyDescent="0.35">
      <c r="J5517" s="830"/>
    </row>
    <row r="5518" spans="10:10" x14ac:dyDescent="0.35">
      <c r="J5518" s="830"/>
    </row>
    <row r="5519" spans="10:10" x14ac:dyDescent="0.35">
      <c r="J5519" s="830"/>
    </row>
    <row r="5520" spans="10:10" x14ac:dyDescent="0.35">
      <c r="J5520" s="830"/>
    </row>
    <row r="5521" spans="10:10" x14ac:dyDescent="0.35">
      <c r="J5521" s="830"/>
    </row>
    <row r="5522" spans="10:10" x14ac:dyDescent="0.35">
      <c r="J5522" s="830"/>
    </row>
    <row r="5527" spans="10:10" x14ac:dyDescent="0.35">
      <c r="J5527" s="830"/>
    </row>
    <row r="5528" spans="10:10" x14ac:dyDescent="0.35">
      <c r="J5528" s="830"/>
    </row>
    <row r="5529" spans="10:10" x14ac:dyDescent="0.35">
      <c r="J5529" s="830"/>
    </row>
    <row r="5530" spans="10:10" x14ac:dyDescent="0.35">
      <c r="J5530" s="830"/>
    </row>
    <row r="5531" spans="10:10" x14ac:dyDescent="0.35">
      <c r="J5531" s="830"/>
    </row>
    <row r="5536" spans="10:10" x14ac:dyDescent="0.35">
      <c r="J5536" s="830"/>
    </row>
    <row r="5537" spans="10:10" x14ac:dyDescent="0.35">
      <c r="J5537" s="830"/>
    </row>
    <row r="5538" spans="10:10" x14ac:dyDescent="0.35">
      <c r="J5538" s="830"/>
    </row>
    <row r="5539" spans="10:10" x14ac:dyDescent="0.35">
      <c r="J5539" s="830"/>
    </row>
    <row r="5540" spans="10:10" x14ac:dyDescent="0.35">
      <c r="J5540" s="830"/>
    </row>
    <row r="5541" spans="10:10" x14ac:dyDescent="0.35">
      <c r="J5541" s="830"/>
    </row>
    <row r="5542" spans="10:10" x14ac:dyDescent="0.35">
      <c r="J5542" s="830"/>
    </row>
    <row r="5543" spans="10:10" x14ac:dyDescent="0.35">
      <c r="J5543" s="830"/>
    </row>
    <row r="5544" spans="10:10" x14ac:dyDescent="0.35">
      <c r="J5544" s="830"/>
    </row>
    <row r="5545" spans="10:10" x14ac:dyDescent="0.35">
      <c r="J5545" s="830"/>
    </row>
    <row r="5546" spans="10:10" x14ac:dyDescent="0.35">
      <c r="J5546" s="830"/>
    </row>
    <row r="5547" spans="10:10" x14ac:dyDescent="0.35">
      <c r="J5547" s="830"/>
    </row>
    <row r="5548" spans="10:10" x14ac:dyDescent="0.35">
      <c r="J5548" s="830"/>
    </row>
    <row r="5549" spans="10:10" x14ac:dyDescent="0.35">
      <c r="J5549" s="830"/>
    </row>
    <row r="5550" spans="10:10" x14ac:dyDescent="0.35">
      <c r="J5550" s="830"/>
    </row>
    <row r="5551" spans="10:10" x14ac:dyDescent="0.35">
      <c r="J5551" s="830"/>
    </row>
    <row r="5566" spans="10:10" x14ac:dyDescent="0.35">
      <c r="J5566" s="830"/>
    </row>
    <row r="5567" spans="10:10" x14ac:dyDescent="0.35">
      <c r="J5567" s="830"/>
    </row>
    <row r="5568" spans="10:10" x14ac:dyDescent="0.35">
      <c r="J5568" s="830"/>
    </row>
    <row r="5569" spans="10:10" x14ac:dyDescent="0.35">
      <c r="J5569" s="830"/>
    </row>
    <row r="5570" spans="10:10" x14ac:dyDescent="0.35">
      <c r="J5570" s="830"/>
    </row>
    <row r="5571" spans="10:10" x14ac:dyDescent="0.35">
      <c r="J5571" s="830"/>
    </row>
    <row r="5572" spans="10:10" x14ac:dyDescent="0.35">
      <c r="J5572" s="830"/>
    </row>
    <row r="5573" spans="10:10" x14ac:dyDescent="0.35">
      <c r="J5573" s="830"/>
    </row>
    <row r="5574" spans="10:10" x14ac:dyDescent="0.35">
      <c r="J5574" s="830"/>
    </row>
    <row r="5575" spans="10:10" x14ac:dyDescent="0.35">
      <c r="J5575" s="830"/>
    </row>
    <row r="5576" spans="10:10" x14ac:dyDescent="0.35">
      <c r="J5576" s="830"/>
    </row>
    <row r="5577" spans="10:10" x14ac:dyDescent="0.35">
      <c r="J5577" s="830"/>
    </row>
    <row r="5592" spans="10:10" x14ac:dyDescent="0.35">
      <c r="J5592" s="830"/>
    </row>
    <row r="5593" spans="10:10" x14ac:dyDescent="0.35">
      <c r="J5593" s="830"/>
    </row>
    <row r="5596" spans="10:10" x14ac:dyDescent="0.35">
      <c r="J5596" s="830"/>
    </row>
    <row r="5597" spans="10:10" x14ac:dyDescent="0.35">
      <c r="J5597" s="830"/>
    </row>
    <row r="5598" spans="10:10" x14ac:dyDescent="0.35">
      <c r="J5598" s="830"/>
    </row>
    <row r="5599" spans="10:10" x14ac:dyDescent="0.35">
      <c r="J5599" s="830"/>
    </row>
    <row r="5600" spans="10:10" x14ac:dyDescent="0.35">
      <c r="J5600" s="830"/>
    </row>
    <row r="5601" spans="10:10" x14ac:dyDescent="0.35">
      <c r="J5601" s="830"/>
    </row>
    <row r="5602" spans="10:10" x14ac:dyDescent="0.35">
      <c r="J5602" s="830"/>
    </row>
    <row r="5603" spans="10:10" x14ac:dyDescent="0.35">
      <c r="J5603" s="830"/>
    </row>
    <row r="5604" spans="10:10" x14ac:dyDescent="0.35">
      <c r="J5604" s="830"/>
    </row>
    <row r="5605" spans="10:10" x14ac:dyDescent="0.35">
      <c r="J5605" s="830"/>
    </row>
    <row r="5606" spans="10:10" x14ac:dyDescent="0.35">
      <c r="J5606" s="830"/>
    </row>
    <row r="5607" spans="10:10" x14ac:dyDescent="0.35">
      <c r="J5607" s="830"/>
    </row>
    <row r="5608" spans="10:10" x14ac:dyDescent="0.35">
      <c r="J5608" s="830"/>
    </row>
    <row r="5609" spans="10:10" x14ac:dyDescent="0.35">
      <c r="J5609" s="830"/>
    </row>
    <row r="5610" spans="10:10" x14ac:dyDescent="0.35">
      <c r="J5610" s="830"/>
    </row>
    <row r="5611" spans="10:10" x14ac:dyDescent="0.35">
      <c r="J5611" s="830"/>
    </row>
    <row r="5612" spans="10:10" x14ac:dyDescent="0.35">
      <c r="J5612" s="830"/>
    </row>
    <row r="5613" spans="10:10" x14ac:dyDescent="0.35">
      <c r="J5613" s="830"/>
    </row>
    <row r="5614" spans="10:10" x14ac:dyDescent="0.35">
      <c r="J5614" s="830"/>
    </row>
    <row r="5615" spans="10:10" x14ac:dyDescent="0.35">
      <c r="J5615" s="830"/>
    </row>
    <row r="5616" spans="10:10" x14ac:dyDescent="0.35">
      <c r="J5616" s="830"/>
    </row>
    <row r="5617" spans="10:10" x14ac:dyDescent="0.35">
      <c r="J5617" s="830"/>
    </row>
    <row r="5618" spans="10:10" x14ac:dyDescent="0.35">
      <c r="J5618" s="830"/>
    </row>
    <row r="5619" spans="10:10" x14ac:dyDescent="0.35">
      <c r="J5619" s="830"/>
    </row>
    <row r="5620" spans="10:10" x14ac:dyDescent="0.35">
      <c r="J5620" s="830"/>
    </row>
    <row r="5621" spans="10:10" x14ac:dyDescent="0.35">
      <c r="J5621" s="830"/>
    </row>
    <row r="5622" spans="10:10" x14ac:dyDescent="0.35">
      <c r="J5622" s="830"/>
    </row>
    <row r="5623" spans="10:10" x14ac:dyDescent="0.35">
      <c r="J5623" s="830"/>
    </row>
    <row r="5624" spans="10:10" x14ac:dyDescent="0.35">
      <c r="J5624" s="830"/>
    </row>
    <row r="5625" spans="10:10" x14ac:dyDescent="0.35">
      <c r="J5625" s="830"/>
    </row>
    <row r="5626" spans="10:10" x14ac:dyDescent="0.35">
      <c r="J5626" s="830"/>
    </row>
    <row r="5627" spans="10:10" x14ac:dyDescent="0.35">
      <c r="J5627" s="830"/>
    </row>
    <row r="5628" spans="10:10" x14ac:dyDescent="0.35">
      <c r="J5628" s="830"/>
    </row>
    <row r="5629" spans="10:10" x14ac:dyDescent="0.35">
      <c r="J5629" s="830"/>
    </row>
    <row r="5630" spans="10:10" x14ac:dyDescent="0.35">
      <c r="J5630" s="830"/>
    </row>
    <row r="5631" spans="10:10" x14ac:dyDescent="0.35">
      <c r="J5631" s="830"/>
    </row>
    <row r="5632" spans="10:10" x14ac:dyDescent="0.35">
      <c r="J5632" s="830"/>
    </row>
    <row r="5633" spans="10:10" x14ac:dyDescent="0.35">
      <c r="J5633" s="830"/>
    </row>
    <row r="5634" spans="10:10" x14ac:dyDescent="0.35">
      <c r="J5634" s="830"/>
    </row>
    <row r="5635" spans="10:10" x14ac:dyDescent="0.35">
      <c r="J5635" s="830"/>
    </row>
    <row r="5636" spans="10:10" x14ac:dyDescent="0.35">
      <c r="J5636" s="830"/>
    </row>
    <row r="5637" spans="10:10" x14ac:dyDescent="0.35">
      <c r="J5637" s="830"/>
    </row>
    <row r="5638" spans="10:10" x14ac:dyDescent="0.35">
      <c r="J5638" s="830"/>
    </row>
    <row r="5639" spans="10:10" x14ac:dyDescent="0.35">
      <c r="J5639" s="830"/>
    </row>
    <row r="5640" spans="10:10" x14ac:dyDescent="0.35">
      <c r="J5640" s="830"/>
    </row>
    <row r="5641" spans="10:10" x14ac:dyDescent="0.35">
      <c r="J5641" s="830"/>
    </row>
    <row r="5642" spans="10:10" x14ac:dyDescent="0.35">
      <c r="J5642" s="830"/>
    </row>
    <row r="5643" spans="10:10" x14ac:dyDescent="0.35">
      <c r="J5643" s="830"/>
    </row>
    <row r="5644" spans="10:10" x14ac:dyDescent="0.35">
      <c r="J5644" s="830"/>
    </row>
    <row r="5645" spans="10:10" x14ac:dyDescent="0.35">
      <c r="J5645" s="830"/>
    </row>
    <row r="5646" spans="10:10" x14ac:dyDescent="0.35">
      <c r="J5646" s="830"/>
    </row>
    <row r="5647" spans="10:10" x14ac:dyDescent="0.35">
      <c r="J5647" s="830"/>
    </row>
    <row r="5648" spans="10:10" x14ac:dyDescent="0.35">
      <c r="J5648" s="830"/>
    </row>
    <row r="5649" spans="10:10" x14ac:dyDescent="0.35">
      <c r="J5649" s="830"/>
    </row>
    <row r="5650" spans="10:10" x14ac:dyDescent="0.35">
      <c r="J5650" s="830"/>
    </row>
    <row r="5651" spans="10:10" x14ac:dyDescent="0.35">
      <c r="J5651" s="830"/>
    </row>
    <row r="5652" spans="10:10" x14ac:dyDescent="0.35">
      <c r="J5652" s="830"/>
    </row>
    <row r="5653" spans="10:10" x14ac:dyDescent="0.35">
      <c r="J5653" s="830"/>
    </row>
    <row r="5654" spans="10:10" x14ac:dyDescent="0.35">
      <c r="J5654" s="830"/>
    </row>
    <row r="5655" spans="10:10" x14ac:dyDescent="0.35">
      <c r="J5655" s="830"/>
    </row>
    <row r="5656" spans="10:10" x14ac:dyDescent="0.35">
      <c r="J5656" s="830"/>
    </row>
    <row r="5657" spans="10:10" x14ac:dyDescent="0.35">
      <c r="J5657" s="830"/>
    </row>
    <row r="5658" spans="10:10" x14ac:dyDescent="0.35">
      <c r="J5658" s="830"/>
    </row>
    <row r="5659" spans="10:10" x14ac:dyDescent="0.35">
      <c r="J5659" s="830"/>
    </row>
    <row r="5660" spans="10:10" x14ac:dyDescent="0.35">
      <c r="J5660" s="830"/>
    </row>
    <row r="5661" spans="10:10" x14ac:dyDescent="0.35">
      <c r="J5661" s="830"/>
    </row>
    <row r="5662" spans="10:10" x14ac:dyDescent="0.35">
      <c r="J5662" s="830"/>
    </row>
    <row r="5663" spans="10:10" x14ac:dyDescent="0.35">
      <c r="J5663" s="830"/>
    </row>
    <row r="5664" spans="10:10" x14ac:dyDescent="0.35">
      <c r="J5664" s="830"/>
    </row>
    <row r="5665" spans="10:10" x14ac:dyDescent="0.35">
      <c r="J5665" s="830"/>
    </row>
    <row r="5666" spans="10:10" x14ac:dyDescent="0.35">
      <c r="J5666" s="830"/>
    </row>
    <row r="5667" spans="10:10" x14ac:dyDescent="0.35">
      <c r="J5667" s="830"/>
    </row>
    <row r="5668" spans="10:10" x14ac:dyDescent="0.35">
      <c r="J5668" s="830"/>
    </row>
    <row r="5669" spans="10:10" x14ac:dyDescent="0.35">
      <c r="J5669" s="830"/>
    </row>
    <row r="5670" spans="10:10" x14ac:dyDescent="0.35">
      <c r="J5670" s="830"/>
    </row>
    <row r="5671" spans="10:10" x14ac:dyDescent="0.35">
      <c r="J5671" s="830"/>
    </row>
    <row r="5672" spans="10:10" x14ac:dyDescent="0.35">
      <c r="J5672" s="830"/>
    </row>
    <row r="5673" spans="10:10" x14ac:dyDescent="0.35">
      <c r="J5673" s="830"/>
    </row>
    <row r="5674" spans="10:10" x14ac:dyDescent="0.35">
      <c r="J5674" s="830"/>
    </row>
    <row r="5675" spans="10:10" x14ac:dyDescent="0.35">
      <c r="J5675" s="830"/>
    </row>
    <row r="5676" spans="10:10" x14ac:dyDescent="0.35">
      <c r="J5676" s="830"/>
    </row>
    <row r="5677" spans="10:10" x14ac:dyDescent="0.35">
      <c r="J5677" s="830"/>
    </row>
    <row r="5678" spans="10:10" x14ac:dyDescent="0.35">
      <c r="J5678" s="830"/>
    </row>
    <row r="5679" spans="10:10" x14ac:dyDescent="0.35">
      <c r="J5679" s="830"/>
    </row>
    <row r="5680" spans="10:10" x14ac:dyDescent="0.35">
      <c r="J5680" s="830"/>
    </row>
    <row r="5681" spans="10:10" x14ac:dyDescent="0.35">
      <c r="J5681" s="830"/>
    </row>
    <row r="5682" spans="10:10" x14ac:dyDescent="0.35">
      <c r="J5682" s="830"/>
    </row>
    <row r="5683" spans="10:10" x14ac:dyDescent="0.35">
      <c r="J5683" s="830"/>
    </row>
    <row r="5684" spans="10:10" x14ac:dyDescent="0.35">
      <c r="J5684" s="830"/>
    </row>
    <row r="5685" spans="10:10" x14ac:dyDescent="0.35">
      <c r="J5685" s="830"/>
    </row>
    <row r="5686" spans="10:10" x14ac:dyDescent="0.35">
      <c r="J5686" s="830"/>
    </row>
    <row r="5687" spans="10:10" x14ac:dyDescent="0.35">
      <c r="J5687" s="830"/>
    </row>
    <row r="5688" spans="10:10" x14ac:dyDescent="0.35">
      <c r="J5688" s="830"/>
    </row>
    <row r="5689" spans="10:10" x14ac:dyDescent="0.35">
      <c r="J5689" s="830"/>
    </row>
    <row r="5690" spans="10:10" x14ac:dyDescent="0.35">
      <c r="J5690" s="830"/>
    </row>
    <row r="5691" spans="10:10" x14ac:dyDescent="0.35">
      <c r="J5691" s="830"/>
    </row>
    <row r="5692" spans="10:10" x14ac:dyDescent="0.35">
      <c r="J5692" s="830"/>
    </row>
    <row r="5693" spans="10:10" x14ac:dyDescent="0.35">
      <c r="J5693" s="830"/>
    </row>
    <row r="5694" spans="10:10" x14ac:dyDescent="0.35">
      <c r="J5694" s="830"/>
    </row>
    <row r="5695" spans="10:10" x14ac:dyDescent="0.35">
      <c r="J5695" s="830"/>
    </row>
    <row r="5696" spans="10:10" x14ac:dyDescent="0.35">
      <c r="J5696" s="830"/>
    </row>
    <row r="5697" spans="10:10" x14ac:dyDescent="0.35">
      <c r="J5697" s="830"/>
    </row>
    <row r="5698" spans="10:10" x14ac:dyDescent="0.35">
      <c r="J5698" s="830"/>
    </row>
    <row r="5699" spans="10:10" x14ac:dyDescent="0.35">
      <c r="J5699" s="830"/>
    </row>
    <row r="5700" spans="10:10" x14ac:dyDescent="0.35">
      <c r="J5700" s="830"/>
    </row>
    <row r="5701" spans="10:10" x14ac:dyDescent="0.35">
      <c r="J5701" s="830"/>
    </row>
    <row r="5702" spans="10:10" x14ac:dyDescent="0.35">
      <c r="J5702" s="830"/>
    </row>
    <row r="5703" spans="10:10" x14ac:dyDescent="0.35">
      <c r="J5703" s="830"/>
    </row>
    <row r="5704" spans="10:10" x14ac:dyDescent="0.35">
      <c r="J5704" s="830"/>
    </row>
    <row r="5705" spans="10:10" x14ac:dyDescent="0.35">
      <c r="J5705" s="830"/>
    </row>
    <row r="5706" spans="10:10" x14ac:dyDescent="0.35">
      <c r="J5706" s="830"/>
    </row>
    <row r="5707" spans="10:10" x14ac:dyDescent="0.35">
      <c r="J5707" s="830"/>
    </row>
    <row r="5708" spans="10:10" x14ac:dyDescent="0.35">
      <c r="J5708" s="830"/>
    </row>
    <row r="5709" spans="10:10" x14ac:dyDescent="0.35">
      <c r="J5709" s="830"/>
    </row>
    <row r="5710" spans="10:10" x14ac:dyDescent="0.35">
      <c r="J5710" s="830"/>
    </row>
    <row r="5711" spans="10:10" x14ac:dyDescent="0.35">
      <c r="J5711" s="830"/>
    </row>
    <row r="5712" spans="10:10" x14ac:dyDescent="0.35">
      <c r="J5712" s="830"/>
    </row>
    <row r="5713" spans="10:10" x14ac:dyDescent="0.35">
      <c r="J5713" s="830"/>
    </row>
    <row r="5714" spans="10:10" x14ac:dyDescent="0.35">
      <c r="J5714" s="830"/>
    </row>
    <row r="5715" spans="10:10" x14ac:dyDescent="0.35">
      <c r="J5715" s="830"/>
    </row>
    <row r="5716" spans="10:10" x14ac:dyDescent="0.35">
      <c r="J5716" s="830"/>
    </row>
    <row r="5717" spans="10:10" x14ac:dyDescent="0.35">
      <c r="J5717" s="830"/>
    </row>
    <row r="5718" spans="10:10" x14ac:dyDescent="0.35">
      <c r="J5718" s="830"/>
    </row>
    <row r="5719" spans="10:10" x14ac:dyDescent="0.35">
      <c r="J5719" s="830"/>
    </row>
    <row r="5720" spans="10:10" x14ac:dyDescent="0.35">
      <c r="J5720" s="830"/>
    </row>
    <row r="5721" spans="10:10" x14ac:dyDescent="0.35">
      <c r="J5721" s="830"/>
    </row>
    <row r="5722" spans="10:10" x14ac:dyDescent="0.35">
      <c r="J5722" s="830"/>
    </row>
    <row r="5723" spans="10:10" x14ac:dyDescent="0.35">
      <c r="J5723" s="830"/>
    </row>
    <row r="5724" spans="10:10" x14ac:dyDescent="0.35">
      <c r="J5724" s="830"/>
    </row>
    <row r="5725" spans="10:10" x14ac:dyDescent="0.35">
      <c r="J5725" s="830"/>
    </row>
    <row r="5726" spans="10:10" x14ac:dyDescent="0.35">
      <c r="J5726" s="830"/>
    </row>
    <row r="5727" spans="10:10" x14ac:dyDescent="0.35">
      <c r="J5727" s="830"/>
    </row>
    <row r="5728" spans="10:10" x14ac:dyDescent="0.35">
      <c r="J5728" s="830"/>
    </row>
    <row r="5729" spans="10:10" x14ac:dyDescent="0.35">
      <c r="J5729" s="830"/>
    </row>
    <row r="5730" spans="10:10" x14ac:dyDescent="0.35">
      <c r="J5730" s="830"/>
    </row>
    <row r="5731" spans="10:10" x14ac:dyDescent="0.35">
      <c r="J5731" s="830"/>
    </row>
    <row r="5732" spans="10:10" x14ac:dyDescent="0.35">
      <c r="J5732" s="830"/>
    </row>
    <row r="5733" spans="10:10" x14ac:dyDescent="0.35">
      <c r="J5733" s="830"/>
    </row>
    <row r="5734" spans="10:10" x14ac:dyDescent="0.35">
      <c r="J5734" s="830"/>
    </row>
    <row r="5735" spans="10:10" x14ac:dyDescent="0.35">
      <c r="J5735" s="830"/>
    </row>
    <row r="5736" spans="10:10" x14ac:dyDescent="0.35">
      <c r="J5736" s="830"/>
    </row>
    <row r="5737" spans="10:10" x14ac:dyDescent="0.35">
      <c r="J5737" s="830"/>
    </row>
    <row r="5738" spans="10:10" x14ac:dyDescent="0.35">
      <c r="J5738" s="830"/>
    </row>
    <row r="5739" spans="10:10" x14ac:dyDescent="0.35">
      <c r="J5739" s="830"/>
    </row>
    <row r="5740" spans="10:10" x14ac:dyDescent="0.35">
      <c r="J5740" s="830"/>
    </row>
    <row r="5741" spans="10:10" x14ac:dyDescent="0.35">
      <c r="J5741" s="830"/>
    </row>
    <row r="5742" spans="10:10" x14ac:dyDescent="0.35">
      <c r="J5742" s="830"/>
    </row>
    <row r="5743" spans="10:10" x14ac:dyDescent="0.35">
      <c r="J5743" s="830"/>
    </row>
    <row r="5744" spans="10:10" x14ac:dyDescent="0.35">
      <c r="J5744" s="830"/>
    </row>
    <row r="5745" spans="10:10" x14ac:dyDescent="0.35">
      <c r="J5745" s="830"/>
    </row>
    <row r="5746" spans="10:10" x14ac:dyDescent="0.35">
      <c r="J5746" s="830"/>
    </row>
    <row r="5747" spans="10:10" x14ac:dyDescent="0.35">
      <c r="J5747" s="830"/>
    </row>
    <row r="5748" spans="10:10" x14ac:dyDescent="0.35">
      <c r="J5748" s="830"/>
    </row>
    <row r="5749" spans="10:10" x14ac:dyDescent="0.35">
      <c r="J5749" s="830"/>
    </row>
    <row r="5750" spans="10:10" x14ac:dyDescent="0.35">
      <c r="J5750" s="830"/>
    </row>
    <row r="5751" spans="10:10" x14ac:dyDescent="0.35">
      <c r="J5751" s="830"/>
    </row>
    <row r="5752" spans="10:10" x14ac:dyDescent="0.35">
      <c r="J5752" s="830"/>
    </row>
    <row r="5753" spans="10:10" x14ac:dyDescent="0.35">
      <c r="J5753" s="830"/>
    </row>
    <row r="5754" spans="10:10" x14ac:dyDescent="0.35">
      <c r="J5754" s="830"/>
    </row>
    <row r="5755" spans="10:10" x14ac:dyDescent="0.35">
      <c r="J5755" s="830"/>
    </row>
    <row r="5756" spans="10:10" x14ac:dyDescent="0.35">
      <c r="J5756" s="830"/>
    </row>
    <row r="5757" spans="10:10" x14ac:dyDescent="0.35">
      <c r="J5757" s="830"/>
    </row>
    <row r="5758" spans="10:10" x14ac:dyDescent="0.35">
      <c r="J5758" s="830"/>
    </row>
    <row r="5759" spans="10:10" x14ac:dyDescent="0.35">
      <c r="J5759" s="830"/>
    </row>
    <row r="5760" spans="10:10" x14ac:dyDescent="0.35">
      <c r="J5760" s="830"/>
    </row>
    <row r="5761" spans="10:10" x14ac:dyDescent="0.35">
      <c r="J5761" s="830"/>
    </row>
    <row r="5762" spans="10:10" x14ac:dyDescent="0.35">
      <c r="J5762" s="830"/>
    </row>
    <row r="5763" spans="10:10" x14ac:dyDescent="0.35">
      <c r="J5763" s="830"/>
    </row>
    <row r="5764" spans="10:10" x14ac:dyDescent="0.35">
      <c r="J5764" s="830"/>
    </row>
    <row r="5765" spans="10:10" x14ac:dyDescent="0.35">
      <c r="J5765" s="830"/>
    </row>
    <row r="5766" spans="10:10" x14ac:dyDescent="0.35">
      <c r="J5766" s="830"/>
    </row>
    <row r="5767" spans="10:10" x14ac:dyDescent="0.35">
      <c r="J5767" s="830"/>
    </row>
    <row r="5768" spans="10:10" x14ac:dyDescent="0.35">
      <c r="J5768" s="830"/>
    </row>
    <row r="5769" spans="10:10" x14ac:dyDescent="0.35">
      <c r="J5769" s="830"/>
    </row>
    <row r="5770" spans="10:10" x14ac:dyDescent="0.35">
      <c r="J5770" s="830"/>
    </row>
    <row r="5771" spans="10:10" x14ac:dyDescent="0.35">
      <c r="J5771" s="830"/>
    </row>
    <row r="5772" spans="10:10" x14ac:dyDescent="0.35">
      <c r="J5772" s="830"/>
    </row>
    <row r="5773" spans="10:10" x14ac:dyDescent="0.35">
      <c r="J5773" s="830"/>
    </row>
    <row r="5774" spans="10:10" x14ac:dyDescent="0.35">
      <c r="J5774" s="830"/>
    </row>
    <row r="5775" spans="10:10" x14ac:dyDescent="0.35">
      <c r="J5775" s="830"/>
    </row>
    <row r="5776" spans="10:10" x14ac:dyDescent="0.35">
      <c r="J5776" s="830"/>
    </row>
    <row r="5777" spans="10:10" x14ac:dyDescent="0.35">
      <c r="J5777" s="830"/>
    </row>
    <row r="5778" spans="10:10" x14ac:dyDescent="0.35">
      <c r="J5778" s="830"/>
    </row>
    <row r="5779" spans="10:10" x14ac:dyDescent="0.35">
      <c r="J5779" s="830"/>
    </row>
    <row r="5780" spans="10:10" x14ac:dyDescent="0.35">
      <c r="J5780" s="830"/>
    </row>
    <row r="5781" spans="10:10" x14ac:dyDescent="0.35">
      <c r="J5781" s="830"/>
    </row>
    <row r="5782" spans="10:10" x14ac:dyDescent="0.35">
      <c r="J5782" s="830"/>
    </row>
    <row r="5783" spans="10:10" x14ac:dyDescent="0.35">
      <c r="J5783" s="830"/>
    </row>
    <row r="5784" spans="10:10" x14ac:dyDescent="0.35">
      <c r="J5784" s="830"/>
    </row>
    <row r="5785" spans="10:10" x14ac:dyDescent="0.35">
      <c r="J5785" s="830"/>
    </row>
    <row r="5786" spans="10:10" x14ac:dyDescent="0.35">
      <c r="J5786" s="830"/>
    </row>
    <row r="5787" spans="10:10" x14ac:dyDescent="0.35">
      <c r="J5787" s="830"/>
    </row>
    <row r="5788" spans="10:10" x14ac:dyDescent="0.35">
      <c r="J5788" s="830"/>
    </row>
    <row r="5789" spans="10:10" x14ac:dyDescent="0.35">
      <c r="J5789" s="830"/>
    </row>
    <row r="5790" spans="10:10" x14ac:dyDescent="0.35">
      <c r="J5790" s="830"/>
    </row>
    <row r="5791" spans="10:10" x14ac:dyDescent="0.35">
      <c r="J5791" s="830"/>
    </row>
    <row r="5792" spans="10:10" x14ac:dyDescent="0.35">
      <c r="J5792" s="830"/>
    </row>
    <row r="5793" spans="10:10" x14ac:dyDescent="0.35">
      <c r="J5793" s="830"/>
    </row>
    <row r="5794" spans="10:10" x14ac:dyDescent="0.35">
      <c r="J5794" s="830"/>
    </row>
    <row r="5795" spans="10:10" x14ac:dyDescent="0.35">
      <c r="J5795" s="830"/>
    </row>
    <row r="5796" spans="10:10" x14ac:dyDescent="0.35">
      <c r="J5796" s="830"/>
    </row>
    <row r="5797" spans="10:10" x14ac:dyDescent="0.35">
      <c r="J5797" s="830"/>
    </row>
    <row r="5798" spans="10:10" x14ac:dyDescent="0.35">
      <c r="J5798" s="830"/>
    </row>
    <row r="5799" spans="10:10" x14ac:dyDescent="0.35">
      <c r="J5799" s="830"/>
    </row>
    <row r="5800" spans="10:10" x14ac:dyDescent="0.35">
      <c r="J5800" s="830"/>
    </row>
    <row r="5801" spans="10:10" x14ac:dyDescent="0.35">
      <c r="J5801" s="830"/>
    </row>
    <row r="5802" spans="10:10" x14ac:dyDescent="0.35">
      <c r="J5802" s="830"/>
    </row>
    <row r="5803" spans="10:10" x14ac:dyDescent="0.35">
      <c r="J5803" s="830"/>
    </row>
    <row r="5804" spans="10:10" x14ac:dyDescent="0.35">
      <c r="J5804" s="830"/>
    </row>
    <row r="5805" spans="10:10" x14ac:dyDescent="0.35">
      <c r="J5805" s="830"/>
    </row>
    <row r="5806" spans="10:10" x14ac:dyDescent="0.35">
      <c r="J5806" s="830"/>
    </row>
    <row r="5807" spans="10:10" x14ac:dyDescent="0.35">
      <c r="J5807" s="830"/>
    </row>
    <row r="5808" spans="10:10" x14ac:dyDescent="0.35">
      <c r="J5808" s="830"/>
    </row>
    <row r="5809" spans="10:10" x14ac:dyDescent="0.35">
      <c r="J5809" s="830"/>
    </row>
    <row r="5810" spans="10:10" x14ac:dyDescent="0.35">
      <c r="J5810" s="830"/>
    </row>
    <row r="5811" spans="10:10" x14ac:dyDescent="0.35">
      <c r="J5811" s="830"/>
    </row>
    <row r="5812" spans="10:10" x14ac:dyDescent="0.35">
      <c r="J5812" s="830"/>
    </row>
    <row r="5813" spans="10:10" x14ac:dyDescent="0.35">
      <c r="J5813" s="830"/>
    </row>
    <row r="5814" spans="10:10" x14ac:dyDescent="0.35">
      <c r="J5814" s="830"/>
    </row>
    <row r="5815" spans="10:10" x14ac:dyDescent="0.35">
      <c r="J5815" s="830"/>
    </row>
    <row r="5816" spans="10:10" x14ac:dyDescent="0.35">
      <c r="J5816" s="830"/>
    </row>
    <row r="5817" spans="10:10" x14ac:dyDescent="0.35">
      <c r="J5817" s="830"/>
    </row>
    <row r="5818" spans="10:10" x14ac:dyDescent="0.35">
      <c r="J5818" s="830"/>
    </row>
    <row r="5819" spans="10:10" x14ac:dyDescent="0.35">
      <c r="J5819" s="830"/>
    </row>
    <row r="5820" spans="10:10" x14ac:dyDescent="0.35">
      <c r="J5820" s="830"/>
    </row>
    <row r="5821" spans="10:10" x14ac:dyDescent="0.35">
      <c r="J5821" s="830"/>
    </row>
    <row r="5822" spans="10:10" x14ac:dyDescent="0.35">
      <c r="J5822" s="830"/>
    </row>
    <row r="5823" spans="10:10" x14ac:dyDescent="0.35">
      <c r="J5823" s="830"/>
    </row>
    <row r="5824" spans="10:10" x14ac:dyDescent="0.35">
      <c r="J5824" s="830"/>
    </row>
    <row r="5825" spans="10:10" x14ac:dyDescent="0.35">
      <c r="J5825" s="830"/>
    </row>
    <row r="5826" spans="10:10" x14ac:dyDescent="0.35">
      <c r="J5826" s="830"/>
    </row>
    <row r="5827" spans="10:10" x14ac:dyDescent="0.35">
      <c r="J5827" s="830"/>
    </row>
    <row r="5828" spans="10:10" x14ac:dyDescent="0.35">
      <c r="J5828" s="830"/>
    </row>
    <row r="5829" spans="10:10" x14ac:dyDescent="0.35">
      <c r="J5829" s="830"/>
    </row>
    <row r="5830" spans="10:10" x14ac:dyDescent="0.35">
      <c r="J5830" s="830"/>
    </row>
    <row r="5831" spans="10:10" x14ac:dyDescent="0.35">
      <c r="J5831" s="830"/>
    </row>
    <row r="5832" spans="10:10" x14ac:dyDescent="0.35">
      <c r="J5832" s="830"/>
    </row>
    <row r="5833" spans="10:10" x14ac:dyDescent="0.35">
      <c r="J5833" s="830"/>
    </row>
    <row r="5834" spans="10:10" x14ac:dyDescent="0.35">
      <c r="J5834" s="830"/>
    </row>
    <row r="5835" spans="10:10" x14ac:dyDescent="0.35">
      <c r="J5835" s="830"/>
    </row>
    <row r="5836" spans="10:10" x14ac:dyDescent="0.35">
      <c r="J5836" s="830"/>
    </row>
    <row r="5837" spans="10:10" x14ac:dyDescent="0.35">
      <c r="J5837" s="830"/>
    </row>
    <row r="5838" spans="10:10" x14ac:dyDescent="0.35">
      <c r="J5838" s="830"/>
    </row>
    <row r="5839" spans="10:10" x14ac:dyDescent="0.35">
      <c r="J5839" s="830"/>
    </row>
    <row r="5840" spans="10:10" x14ac:dyDescent="0.35">
      <c r="J5840" s="830"/>
    </row>
    <row r="5841" spans="10:10" x14ac:dyDescent="0.35">
      <c r="J5841" s="830"/>
    </row>
    <row r="5842" spans="10:10" x14ac:dyDescent="0.35">
      <c r="J5842" s="830"/>
    </row>
    <row r="5843" spans="10:10" x14ac:dyDescent="0.35">
      <c r="J5843" s="830"/>
    </row>
    <row r="5844" spans="10:10" x14ac:dyDescent="0.35">
      <c r="J5844" s="830"/>
    </row>
    <row r="5845" spans="10:10" x14ac:dyDescent="0.35">
      <c r="J5845" s="830"/>
    </row>
    <row r="5846" spans="10:10" x14ac:dyDescent="0.35">
      <c r="J5846" s="830"/>
    </row>
    <row r="5847" spans="10:10" x14ac:dyDescent="0.35">
      <c r="J5847" s="830"/>
    </row>
    <row r="5848" spans="10:10" x14ac:dyDescent="0.35">
      <c r="J5848" s="830"/>
    </row>
    <row r="5849" spans="10:10" x14ac:dyDescent="0.35">
      <c r="J5849" s="830"/>
    </row>
    <row r="5850" spans="10:10" x14ac:dyDescent="0.35">
      <c r="J5850" s="830"/>
    </row>
    <row r="5851" spans="10:10" x14ac:dyDescent="0.35">
      <c r="J5851" s="830"/>
    </row>
    <row r="5852" spans="10:10" x14ac:dyDescent="0.35">
      <c r="J5852" s="830"/>
    </row>
    <row r="5853" spans="10:10" x14ac:dyDescent="0.35">
      <c r="J5853" s="830"/>
    </row>
    <row r="5854" spans="10:10" x14ac:dyDescent="0.35">
      <c r="J5854" s="830"/>
    </row>
    <row r="5855" spans="10:10" x14ac:dyDescent="0.35">
      <c r="J5855" s="830"/>
    </row>
    <row r="5856" spans="10:10" x14ac:dyDescent="0.35">
      <c r="J5856" s="830"/>
    </row>
    <row r="5857" spans="10:10" x14ac:dyDescent="0.35">
      <c r="J5857" s="830"/>
    </row>
    <row r="5858" spans="10:10" x14ac:dyDescent="0.35">
      <c r="J5858" s="830"/>
    </row>
    <row r="5859" spans="10:10" x14ac:dyDescent="0.35">
      <c r="J5859" s="830"/>
    </row>
    <row r="5860" spans="10:10" x14ac:dyDescent="0.35">
      <c r="J5860" s="830"/>
    </row>
    <row r="5861" spans="10:10" x14ac:dyDescent="0.35">
      <c r="J5861" s="830"/>
    </row>
    <row r="5862" spans="10:10" x14ac:dyDescent="0.35">
      <c r="J5862" s="830"/>
    </row>
    <row r="5863" spans="10:10" x14ac:dyDescent="0.35">
      <c r="J5863" s="830"/>
    </row>
    <row r="5864" spans="10:10" x14ac:dyDescent="0.35">
      <c r="J5864" s="830"/>
    </row>
    <row r="5865" spans="10:10" x14ac:dyDescent="0.35">
      <c r="J5865" s="830"/>
    </row>
    <row r="5866" spans="10:10" x14ac:dyDescent="0.35">
      <c r="J5866" s="830"/>
    </row>
    <row r="5867" spans="10:10" x14ac:dyDescent="0.35">
      <c r="J5867" s="830"/>
    </row>
    <row r="5868" spans="10:10" x14ac:dyDescent="0.35">
      <c r="J5868" s="830"/>
    </row>
    <row r="5869" spans="10:10" x14ac:dyDescent="0.35">
      <c r="J5869" s="830"/>
    </row>
    <row r="5870" spans="10:10" x14ac:dyDescent="0.35">
      <c r="J5870" s="830"/>
    </row>
    <row r="5871" spans="10:10" x14ac:dyDescent="0.35">
      <c r="J5871" s="830"/>
    </row>
    <row r="5872" spans="10:10" x14ac:dyDescent="0.35">
      <c r="J5872" s="830"/>
    </row>
    <row r="5873" spans="10:10" x14ac:dyDescent="0.35">
      <c r="J5873" s="830"/>
    </row>
    <row r="5874" spans="10:10" x14ac:dyDescent="0.35">
      <c r="J5874" s="830"/>
    </row>
    <row r="5875" spans="10:10" x14ac:dyDescent="0.35">
      <c r="J5875" s="830"/>
    </row>
    <row r="5876" spans="10:10" x14ac:dyDescent="0.35">
      <c r="J5876" s="830"/>
    </row>
    <row r="5877" spans="10:10" x14ac:dyDescent="0.35">
      <c r="J5877" s="830"/>
    </row>
    <row r="5878" spans="10:10" x14ac:dyDescent="0.35">
      <c r="J5878" s="830"/>
    </row>
    <row r="5879" spans="10:10" x14ac:dyDescent="0.35">
      <c r="J5879" s="830"/>
    </row>
    <row r="5880" spans="10:10" x14ac:dyDescent="0.35">
      <c r="J5880" s="830"/>
    </row>
    <row r="5881" spans="10:10" x14ac:dyDescent="0.35">
      <c r="J5881" s="830"/>
    </row>
    <row r="5882" spans="10:10" x14ac:dyDescent="0.35">
      <c r="J5882" s="830"/>
    </row>
    <row r="5883" spans="10:10" x14ac:dyDescent="0.35">
      <c r="J5883" s="830"/>
    </row>
    <row r="5884" spans="10:10" x14ac:dyDescent="0.35">
      <c r="J5884" s="830"/>
    </row>
    <row r="5885" spans="10:10" x14ac:dyDescent="0.35">
      <c r="J5885" s="830"/>
    </row>
    <row r="5891" spans="10:10" x14ac:dyDescent="0.35">
      <c r="J5891" s="830"/>
    </row>
    <row r="5892" spans="10:10" x14ac:dyDescent="0.35">
      <c r="J5892" s="830"/>
    </row>
    <row r="5893" spans="10:10" x14ac:dyDescent="0.35">
      <c r="J5893" s="830"/>
    </row>
    <row r="5894" spans="10:10" x14ac:dyDescent="0.35">
      <c r="J5894" s="830"/>
    </row>
    <row r="5895" spans="10:10" x14ac:dyDescent="0.35">
      <c r="J5895" s="830"/>
    </row>
    <row r="5896" spans="10:10" x14ac:dyDescent="0.35">
      <c r="J5896" s="830"/>
    </row>
    <row r="5897" spans="10:10" x14ac:dyDescent="0.35">
      <c r="J5897" s="830"/>
    </row>
    <row r="5898" spans="10:10" x14ac:dyDescent="0.35">
      <c r="J5898" s="830"/>
    </row>
    <row r="5899" spans="10:10" x14ac:dyDescent="0.35">
      <c r="J5899" s="830"/>
    </row>
    <row r="5900" spans="10:10" x14ac:dyDescent="0.35">
      <c r="J5900" s="830"/>
    </row>
    <row r="5901" spans="10:10" x14ac:dyDescent="0.35">
      <c r="J5901" s="830"/>
    </row>
    <row r="5902" spans="10:10" x14ac:dyDescent="0.35">
      <c r="J5902" s="830"/>
    </row>
    <row r="5903" spans="10:10" x14ac:dyDescent="0.35">
      <c r="J5903" s="830"/>
    </row>
    <row r="5904" spans="10:10" x14ac:dyDescent="0.35">
      <c r="J5904" s="830"/>
    </row>
    <row r="5905" spans="10:10" x14ac:dyDescent="0.35">
      <c r="J5905" s="830"/>
    </row>
    <row r="5906" spans="10:10" x14ac:dyDescent="0.35">
      <c r="J5906" s="830"/>
    </row>
    <row r="5907" spans="10:10" x14ac:dyDescent="0.35">
      <c r="J5907" s="830"/>
    </row>
    <row r="5908" spans="10:10" x14ac:dyDescent="0.35">
      <c r="J5908" s="830"/>
    </row>
    <row r="5909" spans="10:10" x14ac:dyDescent="0.35">
      <c r="J5909" s="830"/>
    </row>
    <row r="5910" spans="10:10" x14ac:dyDescent="0.35">
      <c r="J5910" s="830"/>
    </row>
    <row r="5911" spans="10:10" x14ac:dyDescent="0.35">
      <c r="J5911" s="830"/>
    </row>
    <row r="5912" spans="10:10" x14ac:dyDescent="0.35">
      <c r="J5912" s="830"/>
    </row>
    <row r="5913" spans="10:10" x14ac:dyDescent="0.35">
      <c r="J5913" s="830"/>
    </row>
    <row r="5914" spans="10:10" x14ac:dyDescent="0.35">
      <c r="J5914" s="830"/>
    </row>
    <row r="5915" spans="10:10" x14ac:dyDescent="0.35">
      <c r="J5915" s="830"/>
    </row>
    <row r="5916" spans="10:10" x14ac:dyDescent="0.35">
      <c r="J5916" s="830"/>
    </row>
    <row r="5917" spans="10:10" x14ac:dyDescent="0.35">
      <c r="J5917" s="830"/>
    </row>
    <row r="5918" spans="10:10" x14ac:dyDescent="0.35">
      <c r="J5918" s="830"/>
    </row>
    <row r="5919" spans="10:10" x14ac:dyDescent="0.35">
      <c r="J5919" s="830"/>
    </row>
    <row r="5920" spans="10:10" x14ac:dyDescent="0.35">
      <c r="J5920" s="830"/>
    </row>
    <row r="5921" spans="10:10" x14ac:dyDescent="0.35">
      <c r="J5921" s="830"/>
    </row>
    <row r="5922" spans="10:10" x14ac:dyDescent="0.35">
      <c r="J5922" s="830"/>
    </row>
    <row r="5923" spans="10:10" x14ac:dyDescent="0.35">
      <c r="J5923" s="830"/>
    </row>
    <row r="5924" spans="10:10" x14ac:dyDescent="0.35">
      <c r="J5924" s="830"/>
    </row>
    <row r="5925" spans="10:10" x14ac:dyDescent="0.35">
      <c r="J5925" s="830"/>
    </row>
    <row r="5926" spans="10:10" x14ac:dyDescent="0.35">
      <c r="J5926" s="830"/>
    </row>
    <row r="5927" spans="10:10" x14ac:dyDescent="0.35">
      <c r="J5927" s="830"/>
    </row>
    <row r="5928" spans="10:10" x14ac:dyDescent="0.35">
      <c r="J5928" s="830"/>
    </row>
    <row r="5929" spans="10:10" x14ac:dyDescent="0.35">
      <c r="J5929" s="830"/>
    </row>
    <row r="5930" spans="10:10" x14ac:dyDescent="0.35">
      <c r="J5930" s="830"/>
    </row>
    <row r="5931" spans="10:10" x14ac:dyDescent="0.35">
      <c r="J5931" s="830"/>
    </row>
    <row r="5932" spans="10:10" x14ac:dyDescent="0.35">
      <c r="J5932" s="830"/>
    </row>
    <row r="5933" spans="10:10" x14ac:dyDescent="0.35">
      <c r="J5933" s="830"/>
    </row>
    <row r="5934" spans="10:10" x14ac:dyDescent="0.35">
      <c r="J5934" s="830"/>
    </row>
    <row r="5935" spans="10:10" x14ac:dyDescent="0.35">
      <c r="J5935" s="830"/>
    </row>
    <row r="5936" spans="10:10" x14ac:dyDescent="0.35">
      <c r="J5936" s="830"/>
    </row>
    <row r="5937" spans="10:10" x14ac:dyDescent="0.35">
      <c r="J5937" s="830"/>
    </row>
    <row r="5938" spans="10:10" x14ac:dyDescent="0.35">
      <c r="J5938" s="830"/>
    </row>
    <row r="5939" spans="10:10" x14ac:dyDescent="0.35">
      <c r="J5939" s="830"/>
    </row>
    <row r="5940" spans="10:10" x14ac:dyDescent="0.35">
      <c r="J5940" s="830"/>
    </row>
    <row r="5941" spans="10:10" x14ac:dyDescent="0.35">
      <c r="J5941" s="830"/>
    </row>
    <row r="5942" spans="10:10" x14ac:dyDescent="0.35">
      <c r="J5942" s="830"/>
    </row>
    <row r="5943" spans="10:10" x14ac:dyDescent="0.35">
      <c r="J5943" s="830"/>
    </row>
    <row r="5944" spans="10:10" x14ac:dyDescent="0.35">
      <c r="J5944" s="830"/>
    </row>
    <row r="5945" spans="10:10" x14ac:dyDescent="0.35">
      <c r="J5945" s="830"/>
    </row>
    <row r="5946" spans="10:10" x14ac:dyDescent="0.35">
      <c r="J5946" s="830"/>
    </row>
    <row r="5947" spans="10:10" x14ac:dyDescent="0.35">
      <c r="J5947" s="830"/>
    </row>
    <row r="5948" spans="10:10" x14ac:dyDescent="0.35">
      <c r="J5948" s="830"/>
    </row>
    <row r="5949" spans="10:10" x14ac:dyDescent="0.35">
      <c r="J5949" s="830"/>
    </row>
    <row r="5950" spans="10:10" x14ac:dyDescent="0.35">
      <c r="J5950" s="830"/>
    </row>
    <row r="5951" spans="10:10" x14ac:dyDescent="0.35">
      <c r="J5951" s="830"/>
    </row>
    <row r="5952" spans="10:10" x14ac:dyDescent="0.35">
      <c r="J5952" s="830"/>
    </row>
    <row r="5953" spans="10:10" x14ac:dyDescent="0.35">
      <c r="J5953" s="830"/>
    </row>
    <row r="5954" spans="10:10" x14ac:dyDescent="0.35">
      <c r="J5954" s="830"/>
    </row>
    <row r="5955" spans="10:10" x14ac:dyDescent="0.35">
      <c r="J5955" s="830"/>
    </row>
    <row r="5956" spans="10:10" x14ac:dyDescent="0.35">
      <c r="J5956" s="830"/>
    </row>
    <row r="5957" spans="10:10" x14ac:dyDescent="0.35">
      <c r="J5957" s="830"/>
    </row>
    <row r="5958" spans="10:10" x14ac:dyDescent="0.35">
      <c r="J5958" s="830"/>
    </row>
    <row r="5959" spans="10:10" x14ac:dyDescent="0.35">
      <c r="J5959" s="830"/>
    </row>
    <row r="5960" spans="10:10" x14ac:dyDescent="0.35">
      <c r="J5960" s="830"/>
    </row>
    <row r="5961" spans="10:10" x14ac:dyDescent="0.35">
      <c r="J5961" s="830"/>
    </row>
    <row r="5962" spans="10:10" x14ac:dyDescent="0.35">
      <c r="J5962" s="830"/>
    </row>
    <row r="5963" spans="10:10" x14ac:dyDescent="0.35">
      <c r="J5963" s="830"/>
    </row>
    <row r="5964" spans="10:10" x14ac:dyDescent="0.35">
      <c r="J5964" s="830"/>
    </row>
    <row r="5965" spans="10:10" x14ac:dyDescent="0.35">
      <c r="J5965" s="830"/>
    </row>
    <row r="5966" spans="10:10" x14ac:dyDescent="0.35">
      <c r="J5966" s="830"/>
    </row>
    <row r="5967" spans="10:10" x14ac:dyDescent="0.35">
      <c r="J5967" s="830"/>
    </row>
    <row r="5968" spans="10:10" x14ac:dyDescent="0.35">
      <c r="J5968" s="830"/>
    </row>
    <row r="5969" spans="10:10" x14ac:dyDescent="0.35">
      <c r="J5969" s="830"/>
    </row>
    <row r="5970" spans="10:10" x14ac:dyDescent="0.35">
      <c r="J5970" s="830"/>
    </row>
    <row r="5971" spans="10:10" x14ac:dyDescent="0.35">
      <c r="J5971" s="830"/>
    </row>
    <row r="5972" spans="10:10" x14ac:dyDescent="0.35">
      <c r="J5972" s="830"/>
    </row>
    <row r="5973" spans="10:10" x14ac:dyDescent="0.35">
      <c r="J5973" s="830"/>
    </row>
    <row r="5974" spans="10:10" x14ac:dyDescent="0.35">
      <c r="J5974" s="830"/>
    </row>
    <row r="5975" spans="10:10" x14ac:dyDescent="0.35">
      <c r="J5975" s="830"/>
    </row>
    <row r="5976" spans="10:10" x14ac:dyDescent="0.35">
      <c r="J5976" s="830"/>
    </row>
    <row r="5977" spans="10:10" x14ac:dyDescent="0.35">
      <c r="J5977" s="830"/>
    </row>
    <row r="5978" spans="10:10" x14ac:dyDescent="0.35">
      <c r="J5978" s="830"/>
    </row>
    <row r="5979" spans="10:10" x14ac:dyDescent="0.35">
      <c r="J5979" s="830"/>
    </row>
    <row r="5980" spans="10:10" x14ac:dyDescent="0.35">
      <c r="J5980" s="830"/>
    </row>
    <row r="5981" spans="10:10" x14ac:dyDescent="0.35">
      <c r="J5981" s="830"/>
    </row>
    <row r="5982" spans="10:10" x14ac:dyDescent="0.35">
      <c r="J5982" s="830"/>
    </row>
    <row r="5983" spans="10:10" x14ac:dyDescent="0.35">
      <c r="J5983" s="830"/>
    </row>
    <row r="5984" spans="10:10" x14ac:dyDescent="0.35">
      <c r="J5984" s="830"/>
    </row>
    <row r="5985" spans="10:10" x14ac:dyDescent="0.35">
      <c r="J5985" s="830"/>
    </row>
    <row r="5986" spans="10:10" x14ac:dyDescent="0.35">
      <c r="J5986" s="830"/>
    </row>
    <row r="5987" spans="10:10" x14ac:dyDescent="0.35">
      <c r="J5987" s="830"/>
    </row>
    <row r="5988" spans="10:10" x14ac:dyDescent="0.35">
      <c r="J5988" s="830"/>
    </row>
    <row r="5989" spans="10:10" x14ac:dyDescent="0.35">
      <c r="J5989" s="830"/>
    </row>
    <row r="5990" spans="10:10" x14ac:dyDescent="0.35">
      <c r="J5990" s="830"/>
    </row>
    <row r="5991" spans="10:10" x14ac:dyDescent="0.35">
      <c r="J5991" s="830"/>
    </row>
    <row r="5992" spans="10:10" x14ac:dyDescent="0.35">
      <c r="J5992" s="830"/>
    </row>
    <row r="5993" spans="10:10" x14ac:dyDescent="0.35">
      <c r="J5993" s="830"/>
    </row>
    <row r="5994" spans="10:10" x14ac:dyDescent="0.35">
      <c r="J5994" s="830"/>
    </row>
    <row r="5995" spans="10:10" x14ac:dyDescent="0.35">
      <c r="J5995" s="830"/>
    </row>
    <row r="5996" spans="10:10" x14ac:dyDescent="0.35">
      <c r="J5996" s="830"/>
    </row>
    <row r="5997" spans="10:10" x14ac:dyDescent="0.35">
      <c r="J5997" s="830"/>
    </row>
    <row r="5998" spans="10:10" x14ac:dyDescent="0.35">
      <c r="J5998" s="830"/>
    </row>
    <row r="5999" spans="10:10" x14ac:dyDescent="0.35">
      <c r="J5999" s="830"/>
    </row>
    <row r="6000" spans="10:10" x14ac:dyDescent="0.35">
      <c r="J6000" s="830"/>
    </row>
    <row r="6001" spans="10:10" x14ac:dyDescent="0.35">
      <c r="J6001" s="830"/>
    </row>
    <row r="6002" spans="10:10" x14ac:dyDescent="0.35">
      <c r="J6002" s="830"/>
    </row>
    <row r="6003" spans="10:10" x14ac:dyDescent="0.35">
      <c r="J6003" s="830"/>
    </row>
    <row r="6004" spans="10:10" x14ac:dyDescent="0.35">
      <c r="J6004" s="830"/>
    </row>
    <row r="6005" spans="10:10" x14ac:dyDescent="0.35">
      <c r="J6005" s="830"/>
    </row>
    <row r="6006" spans="10:10" x14ac:dyDescent="0.35">
      <c r="J6006" s="830"/>
    </row>
    <row r="6007" spans="10:10" x14ac:dyDescent="0.35">
      <c r="J6007" s="830"/>
    </row>
    <row r="6008" spans="10:10" x14ac:dyDescent="0.35">
      <c r="J6008" s="830"/>
    </row>
    <row r="6009" spans="10:10" x14ac:dyDescent="0.35">
      <c r="J6009" s="830"/>
    </row>
    <row r="6010" spans="10:10" x14ac:dyDescent="0.35">
      <c r="J6010" s="830"/>
    </row>
    <row r="6011" spans="10:10" x14ac:dyDescent="0.35">
      <c r="J6011" s="830"/>
    </row>
    <row r="6012" spans="10:10" x14ac:dyDescent="0.35">
      <c r="J6012" s="830"/>
    </row>
    <row r="6013" spans="10:10" x14ac:dyDescent="0.35">
      <c r="J6013" s="830"/>
    </row>
    <row r="6014" spans="10:10" x14ac:dyDescent="0.35">
      <c r="J6014" s="830"/>
    </row>
    <row r="6015" spans="10:10" x14ac:dyDescent="0.35">
      <c r="J6015" s="830"/>
    </row>
    <row r="6016" spans="10:10" x14ac:dyDescent="0.35">
      <c r="J6016" s="830"/>
    </row>
    <row r="6017" spans="10:10" x14ac:dyDescent="0.35">
      <c r="J6017" s="830"/>
    </row>
    <row r="6018" spans="10:10" x14ac:dyDescent="0.35">
      <c r="J6018" s="830"/>
    </row>
    <row r="6019" spans="10:10" x14ac:dyDescent="0.35">
      <c r="J6019" s="830"/>
    </row>
    <row r="6020" spans="10:10" x14ac:dyDescent="0.35">
      <c r="J6020" s="830"/>
    </row>
    <row r="6021" spans="10:10" x14ac:dyDescent="0.35">
      <c r="J6021" s="830"/>
    </row>
    <row r="6022" spans="10:10" x14ac:dyDescent="0.35">
      <c r="J6022" s="830"/>
    </row>
    <row r="6023" spans="10:10" x14ac:dyDescent="0.35">
      <c r="J6023" s="830"/>
    </row>
    <row r="6024" spans="10:10" x14ac:dyDescent="0.35">
      <c r="J6024" s="830"/>
    </row>
    <row r="6025" spans="10:10" x14ac:dyDescent="0.35">
      <c r="J6025" s="830"/>
    </row>
    <row r="6026" spans="10:10" x14ac:dyDescent="0.35">
      <c r="J6026" s="830"/>
    </row>
    <row r="6027" spans="10:10" x14ac:dyDescent="0.35">
      <c r="J6027" s="830"/>
    </row>
    <row r="6028" spans="10:10" x14ac:dyDescent="0.35">
      <c r="J6028" s="830"/>
    </row>
    <row r="6029" spans="10:10" x14ac:dyDescent="0.35">
      <c r="J6029" s="830"/>
    </row>
    <row r="6030" spans="10:10" x14ac:dyDescent="0.35">
      <c r="J6030" s="830"/>
    </row>
    <row r="6031" spans="10:10" x14ac:dyDescent="0.35">
      <c r="J6031" s="830"/>
    </row>
    <row r="6035" spans="10:10" x14ac:dyDescent="0.35">
      <c r="J6035" s="830"/>
    </row>
    <row r="6036" spans="10:10" x14ac:dyDescent="0.35">
      <c r="J6036" s="830"/>
    </row>
    <row r="6037" spans="10:10" x14ac:dyDescent="0.35">
      <c r="J6037" s="830"/>
    </row>
    <row r="6038" spans="10:10" x14ac:dyDescent="0.35">
      <c r="J6038" s="830"/>
    </row>
    <row r="6039" spans="10:10" x14ac:dyDescent="0.35">
      <c r="J6039" s="830"/>
    </row>
    <row r="6040" spans="10:10" x14ac:dyDescent="0.35">
      <c r="J6040" s="830"/>
    </row>
    <row r="6041" spans="10:10" x14ac:dyDescent="0.35">
      <c r="J6041" s="830"/>
    </row>
    <row r="6042" spans="10:10" x14ac:dyDescent="0.35">
      <c r="J6042" s="830"/>
    </row>
    <row r="6043" spans="10:10" x14ac:dyDescent="0.35">
      <c r="J6043" s="830"/>
    </row>
    <row r="6044" spans="10:10" x14ac:dyDescent="0.35">
      <c r="J6044" s="830"/>
    </row>
    <row r="6045" spans="10:10" x14ac:dyDescent="0.35">
      <c r="J6045" s="830"/>
    </row>
    <row r="6046" spans="10:10" x14ac:dyDescent="0.35">
      <c r="J6046" s="830"/>
    </row>
    <row r="6047" spans="10:10" x14ac:dyDescent="0.35">
      <c r="J6047" s="830"/>
    </row>
    <row r="6048" spans="10:10" x14ac:dyDescent="0.35">
      <c r="J6048" s="830"/>
    </row>
    <row r="6049" spans="10:10" x14ac:dyDescent="0.35">
      <c r="J6049" s="830"/>
    </row>
    <row r="6050" spans="10:10" x14ac:dyDescent="0.35">
      <c r="J6050" s="830"/>
    </row>
    <row r="6051" spans="10:10" x14ac:dyDescent="0.35">
      <c r="J6051" s="830"/>
    </row>
    <row r="6052" spans="10:10" x14ac:dyDescent="0.35">
      <c r="J6052" s="830"/>
    </row>
    <row r="6053" spans="10:10" x14ac:dyDescent="0.35">
      <c r="J6053" s="830"/>
    </row>
    <row r="6054" spans="10:10" x14ac:dyDescent="0.35">
      <c r="J6054" s="830"/>
    </row>
    <row r="6055" spans="10:10" x14ac:dyDescent="0.35">
      <c r="J6055" s="830"/>
    </row>
    <row r="6056" spans="10:10" x14ac:dyDescent="0.35">
      <c r="J6056" s="830"/>
    </row>
    <row r="6057" spans="10:10" x14ac:dyDescent="0.35">
      <c r="J6057" s="830"/>
    </row>
    <row r="6058" spans="10:10" x14ac:dyDescent="0.35">
      <c r="J6058" s="830"/>
    </row>
    <row r="6059" spans="10:10" x14ac:dyDescent="0.35">
      <c r="J6059" s="830"/>
    </row>
    <row r="6060" spans="10:10" x14ac:dyDescent="0.35">
      <c r="J6060" s="830"/>
    </row>
    <row r="6061" spans="10:10" x14ac:dyDescent="0.35">
      <c r="J6061" s="830"/>
    </row>
    <row r="6062" spans="10:10" x14ac:dyDescent="0.35">
      <c r="J6062" s="830"/>
    </row>
    <row r="6063" spans="10:10" x14ac:dyDescent="0.35">
      <c r="J6063" s="830"/>
    </row>
    <row r="6064" spans="10:10" x14ac:dyDescent="0.35">
      <c r="J6064" s="830"/>
    </row>
    <row r="6065" spans="10:10" x14ac:dyDescent="0.35">
      <c r="J6065" s="830"/>
    </row>
    <row r="6066" spans="10:10" x14ac:dyDescent="0.35">
      <c r="J6066" s="830"/>
    </row>
    <row r="6067" spans="10:10" x14ac:dyDescent="0.35">
      <c r="J6067" s="830"/>
    </row>
    <row r="6068" spans="10:10" x14ac:dyDescent="0.35">
      <c r="J6068" s="830"/>
    </row>
    <row r="6069" spans="10:10" x14ac:dyDescent="0.35">
      <c r="J6069" s="830"/>
    </row>
    <row r="6070" spans="10:10" x14ac:dyDescent="0.35">
      <c r="J6070" s="830"/>
    </row>
    <row r="6071" spans="10:10" x14ac:dyDescent="0.35">
      <c r="J6071" s="830"/>
    </row>
    <row r="6072" spans="10:10" x14ac:dyDescent="0.35">
      <c r="J6072" s="830"/>
    </row>
    <row r="6073" spans="10:10" x14ac:dyDescent="0.35">
      <c r="J6073" s="830"/>
    </row>
    <row r="6074" spans="10:10" x14ac:dyDescent="0.35">
      <c r="J6074" s="830"/>
    </row>
    <row r="6075" spans="10:10" x14ac:dyDescent="0.35">
      <c r="J6075" s="830"/>
    </row>
    <row r="6076" spans="10:10" x14ac:dyDescent="0.35">
      <c r="J6076" s="830"/>
    </row>
    <row r="6077" spans="10:10" x14ac:dyDescent="0.35">
      <c r="J6077" s="830"/>
    </row>
    <row r="6078" spans="10:10" x14ac:dyDescent="0.35">
      <c r="J6078" s="830"/>
    </row>
    <row r="6079" spans="10:10" x14ac:dyDescent="0.35">
      <c r="J6079" s="830"/>
    </row>
    <row r="6080" spans="10:10" x14ac:dyDescent="0.35">
      <c r="J6080" s="830"/>
    </row>
    <row r="6081" spans="10:10" x14ac:dyDescent="0.35">
      <c r="J6081" s="830"/>
    </row>
    <row r="6082" spans="10:10" x14ac:dyDescent="0.35">
      <c r="J6082" s="830"/>
    </row>
    <row r="6083" spans="10:10" x14ac:dyDescent="0.35">
      <c r="J6083" s="830"/>
    </row>
    <row r="6084" spans="10:10" x14ac:dyDescent="0.35">
      <c r="J6084" s="830"/>
    </row>
    <row r="6085" spans="10:10" x14ac:dyDescent="0.35">
      <c r="J6085" s="830"/>
    </row>
    <row r="6086" spans="10:10" x14ac:dyDescent="0.35">
      <c r="J6086" s="830"/>
    </row>
    <row r="6087" spans="10:10" x14ac:dyDescent="0.35">
      <c r="J6087" s="830"/>
    </row>
    <row r="6088" spans="10:10" x14ac:dyDescent="0.35">
      <c r="J6088" s="830"/>
    </row>
    <row r="6089" spans="10:10" x14ac:dyDescent="0.35">
      <c r="J6089" s="830"/>
    </row>
    <row r="6090" spans="10:10" x14ac:dyDescent="0.35">
      <c r="J6090" s="830"/>
    </row>
    <row r="6091" spans="10:10" x14ac:dyDescent="0.35">
      <c r="J6091" s="830"/>
    </row>
    <row r="6092" spans="10:10" x14ac:dyDescent="0.35">
      <c r="J6092" s="830"/>
    </row>
    <row r="6093" spans="10:10" x14ac:dyDescent="0.35">
      <c r="J6093" s="830"/>
    </row>
    <row r="6094" spans="10:10" x14ac:dyDescent="0.35">
      <c r="J6094" s="830"/>
    </row>
    <row r="6095" spans="10:10" x14ac:dyDescent="0.35">
      <c r="J6095" s="830"/>
    </row>
    <row r="6096" spans="10:10" x14ac:dyDescent="0.35">
      <c r="J6096" s="830"/>
    </row>
    <row r="6097" spans="10:10" x14ac:dyDescent="0.35">
      <c r="J6097" s="830"/>
    </row>
    <row r="6098" spans="10:10" x14ac:dyDescent="0.35">
      <c r="J6098" s="830"/>
    </row>
    <row r="6101" spans="10:10" x14ac:dyDescent="0.35">
      <c r="J6101" s="830"/>
    </row>
    <row r="6102" spans="10:10" x14ac:dyDescent="0.35">
      <c r="J6102" s="830"/>
    </row>
    <row r="6103" spans="10:10" x14ac:dyDescent="0.35">
      <c r="J6103" s="830"/>
    </row>
    <row r="6104" spans="10:10" x14ac:dyDescent="0.35">
      <c r="J6104" s="830"/>
    </row>
    <row r="6105" spans="10:10" x14ac:dyDescent="0.35">
      <c r="J6105" s="830"/>
    </row>
    <row r="6106" spans="10:10" x14ac:dyDescent="0.35">
      <c r="J6106" s="830"/>
    </row>
    <row r="6107" spans="10:10" x14ac:dyDescent="0.35">
      <c r="J6107" s="830"/>
    </row>
    <row r="6108" spans="10:10" x14ac:dyDescent="0.35">
      <c r="J6108" s="830"/>
    </row>
    <row r="6109" spans="10:10" x14ac:dyDescent="0.35">
      <c r="J6109" s="830"/>
    </row>
    <row r="6110" spans="10:10" x14ac:dyDescent="0.35">
      <c r="J6110" s="830"/>
    </row>
    <row r="6111" spans="10:10" x14ac:dyDescent="0.35">
      <c r="J6111" s="830"/>
    </row>
    <row r="6112" spans="10:10" x14ac:dyDescent="0.35">
      <c r="J6112" s="830"/>
    </row>
    <row r="6113" spans="10:10" x14ac:dyDescent="0.35">
      <c r="J6113" s="830"/>
    </row>
    <row r="6114" spans="10:10" x14ac:dyDescent="0.35">
      <c r="J6114" s="830"/>
    </row>
    <row r="6115" spans="10:10" x14ac:dyDescent="0.35">
      <c r="J6115" s="830"/>
    </row>
    <row r="6116" spans="10:10" x14ac:dyDescent="0.35">
      <c r="J6116" s="830"/>
    </row>
    <row r="6117" spans="10:10" x14ac:dyDescent="0.35">
      <c r="J6117" s="830"/>
    </row>
    <row r="6118" spans="10:10" x14ac:dyDescent="0.35">
      <c r="J6118" s="830"/>
    </row>
    <row r="6119" spans="10:10" x14ac:dyDescent="0.35">
      <c r="J6119" s="830"/>
    </row>
    <row r="6120" spans="10:10" x14ac:dyDescent="0.35">
      <c r="J6120" s="830"/>
    </row>
    <row r="6121" spans="10:10" x14ac:dyDescent="0.35">
      <c r="J6121" s="830"/>
    </row>
    <row r="6122" spans="10:10" x14ac:dyDescent="0.35">
      <c r="J6122" s="830"/>
    </row>
    <row r="6123" spans="10:10" x14ac:dyDescent="0.35">
      <c r="J6123" s="830"/>
    </row>
    <row r="6124" spans="10:10" x14ac:dyDescent="0.35">
      <c r="J6124" s="830"/>
    </row>
    <row r="6125" spans="10:10" x14ac:dyDescent="0.35">
      <c r="J6125" s="830"/>
    </row>
    <row r="6126" spans="10:10" x14ac:dyDescent="0.35">
      <c r="J6126" s="830"/>
    </row>
    <row r="6127" spans="10:10" x14ac:dyDescent="0.35">
      <c r="J6127" s="830"/>
    </row>
    <row r="6128" spans="10:10" x14ac:dyDescent="0.35">
      <c r="J6128" s="830"/>
    </row>
    <row r="6129" spans="10:10" x14ac:dyDescent="0.35">
      <c r="J6129" s="830"/>
    </row>
    <row r="6130" spans="10:10" x14ac:dyDescent="0.35">
      <c r="J6130" s="830"/>
    </row>
    <row r="6131" spans="10:10" x14ac:dyDescent="0.35">
      <c r="J6131" s="830"/>
    </row>
    <row r="6132" spans="10:10" x14ac:dyDescent="0.35">
      <c r="J6132" s="830"/>
    </row>
    <row r="6133" spans="10:10" x14ac:dyDescent="0.35">
      <c r="J6133" s="830"/>
    </row>
    <row r="6134" spans="10:10" x14ac:dyDescent="0.35">
      <c r="J6134" s="830"/>
    </row>
    <row r="6135" spans="10:10" x14ac:dyDescent="0.35">
      <c r="J6135" s="830"/>
    </row>
    <row r="6136" spans="10:10" x14ac:dyDescent="0.35">
      <c r="J6136" s="830"/>
    </row>
    <row r="6137" spans="10:10" x14ac:dyDescent="0.35">
      <c r="J6137" s="830"/>
    </row>
    <row r="6138" spans="10:10" x14ac:dyDescent="0.35">
      <c r="J6138" s="830"/>
    </row>
    <row r="6139" spans="10:10" x14ac:dyDescent="0.35">
      <c r="J6139" s="830"/>
    </row>
    <row r="6140" spans="10:10" x14ac:dyDescent="0.35">
      <c r="J6140" s="830"/>
    </row>
    <row r="6141" spans="10:10" x14ac:dyDescent="0.35">
      <c r="J6141" s="830"/>
    </row>
    <row r="6142" spans="10:10" x14ac:dyDescent="0.35">
      <c r="J6142" s="830"/>
    </row>
    <row r="6143" spans="10:10" x14ac:dyDescent="0.35">
      <c r="J6143" s="830"/>
    </row>
    <row r="6144" spans="10:10" x14ac:dyDescent="0.35">
      <c r="J6144" s="830"/>
    </row>
    <row r="6145" spans="10:10" x14ac:dyDescent="0.35">
      <c r="J6145" s="830"/>
    </row>
    <row r="6146" spans="10:10" x14ac:dyDescent="0.35">
      <c r="J6146" s="830"/>
    </row>
    <row r="6147" spans="10:10" x14ac:dyDescent="0.35">
      <c r="J6147" s="830"/>
    </row>
    <row r="6148" spans="10:10" x14ac:dyDescent="0.35">
      <c r="J6148" s="830"/>
    </row>
    <row r="6149" spans="10:10" x14ac:dyDescent="0.35">
      <c r="J6149" s="830"/>
    </row>
    <row r="6150" spans="10:10" x14ac:dyDescent="0.35">
      <c r="J6150" s="830"/>
    </row>
    <row r="6151" spans="10:10" x14ac:dyDescent="0.35">
      <c r="J6151" s="830"/>
    </row>
    <row r="6152" spans="10:10" x14ac:dyDescent="0.35">
      <c r="J6152" s="830"/>
    </row>
    <row r="6153" spans="10:10" x14ac:dyDescent="0.35">
      <c r="J6153" s="830"/>
    </row>
    <row r="6154" spans="10:10" x14ac:dyDescent="0.35">
      <c r="J6154" s="830"/>
    </row>
    <row r="6155" spans="10:10" x14ac:dyDescent="0.35">
      <c r="J6155" s="830"/>
    </row>
    <row r="6156" spans="10:10" x14ac:dyDescent="0.35">
      <c r="J6156" s="830"/>
    </row>
    <row r="6157" spans="10:10" x14ac:dyDescent="0.35">
      <c r="J6157" s="830"/>
    </row>
    <row r="6158" spans="10:10" x14ac:dyDescent="0.35">
      <c r="J6158" s="830"/>
    </row>
    <row r="6159" spans="10:10" x14ac:dyDescent="0.35">
      <c r="J6159" s="830"/>
    </row>
    <row r="6160" spans="10:10" x14ac:dyDescent="0.35">
      <c r="J6160" s="830"/>
    </row>
    <row r="6161" spans="10:10" x14ac:dyDescent="0.35">
      <c r="J6161" s="830"/>
    </row>
    <row r="6162" spans="10:10" x14ac:dyDescent="0.35">
      <c r="J6162" s="830"/>
    </row>
    <row r="6163" spans="10:10" x14ac:dyDescent="0.35">
      <c r="J6163" s="830"/>
    </row>
    <row r="6164" spans="10:10" x14ac:dyDescent="0.35">
      <c r="J6164" s="830"/>
    </row>
    <row r="6165" spans="10:10" x14ac:dyDescent="0.35">
      <c r="J6165" s="830"/>
    </row>
    <row r="6166" spans="10:10" x14ac:dyDescent="0.35">
      <c r="J6166" s="830"/>
    </row>
    <row r="6167" spans="10:10" x14ac:dyDescent="0.35">
      <c r="J6167" s="830"/>
    </row>
    <row r="6168" spans="10:10" x14ac:dyDescent="0.35">
      <c r="J6168" s="830"/>
    </row>
    <row r="6169" spans="10:10" x14ac:dyDescent="0.35">
      <c r="J6169" s="830"/>
    </row>
    <row r="6170" spans="10:10" x14ac:dyDescent="0.35">
      <c r="J6170" s="830"/>
    </row>
    <row r="6171" spans="10:10" x14ac:dyDescent="0.35">
      <c r="J6171" s="830"/>
    </row>
    <row r="6172" spans="10:10" x14ac:dyDescent="0.35">
      <c r="J6172" s="830"/>
    </row>
    <row r="6173" spans="10:10" x14ac:dyDescent="0.35">
      <c r="J6173" s="830"/>
    </row>
    <row r="6174" spans="10:10" x14ac:dyDescent="0.35">
      <c r="J6174" s="830"/>
    </row>
    <row r="6175" spans="10:10" x14ac:dyDescent="0.35">
      <c r="J6175" s="830"/>
    </row>
    <row r="6176" spans="10:10" x14ac:dyDescent="0.35">
      <c r="J6176" s="830"/>
    </row>
    <row r="6177" spans="10:10" x14ac:dyDescent="0.35">
      <c r="J6177" s="830"/>
    </row>
    <row r="6178" spans="10:10" x14ac:dyDescent="0.35">
      <c r="J6178" s="830"/>
    </row>
    <row r="6179" spans="10:10" x14ac:dyDescent="0.35">
      <c r="J6179" s="830"/>
    </row>
    <row r="6180" spans="10:10" x14ac:dyDescent="0.35">
      <c r="J6180" s="830"/>
    </row>
    <row r="6181" spans="10:10" x14ac:dyDescent="0.35">
      <c r="J6181" s="830"/>
    </row>
    <row r="6182" spans="10:10" x14ac:dyDescent="0.35">
      <c r="J6182" s="830"/>
    </row>
    <row r="6183" spans="10:10" x14ac:dyDescent="0.35">
      <c r="J6183" s="830"/>
    </row>
    <row r="6184" spans="10:10" x14ac:dyDescent="0.35">
      <c r="J6184" s="830"/>
    </row>
    <row r="6185" spans="10:10" x14ac:dyDescent="0.35">
      <c r="J6185" s="830"/>
    </row>
    <row r="6186" spans="10:10" x14ac:dyDescent="0.35">
      <c r="J6186" s="830"/>
    </row>
    <row r="6187" spans="10:10" x14ac:dyDescent="0.35">
      <c r="J6187" s="830"/>
    </row>
    <row r="6188" spans="10:10" x14ac:dyDescent="0.35">
      <c r="J6188" s="830"/>
    </row>
    <row r="6189" spans="10:10" x14ac:dyDescent="0.35">
      <c r="J6189" s="830"/>
    </row>
    <row r="6190" spans="10:10" x14ac:dyDescent="0.35">
      <c r="J6190" s="830"/>
    </row>
    <row r="6191" spans="10:10" x14ac:dyDescent="0.35">
      <c r="J6191" s="830"/>
    </row>
    <row r="6192" spans="10:10" x14ac:dyDescent="0.35">
      <c r="J6192" s="830"/>
    </row>
    <row r="6193" spans="10:10" x14ac:dyDescent="0.35">
      <c r="J6193" s="830"/>
    </row>
    <row r="6194" spans="10:10" x14ac:dyDescent="0.35">
      <c r="J6194" s="830"/>
    </row>
    <row r="6195" spans="10:10" x14ac:dyDescent="0.35">
      <c r="J6195" s="830"/>
    </row>
    <row r="6196" spans="10:10" x14ac:dyDescent="0.35">
      <c r="J6196" s="830"/>
    </row>
    <row r="6197" spans="10:10" x14ac:dyDescent="0.35">
      <c r="J6197" s="830"/>
    </row>
    <row r="6198" spans="10:10" x14ac:dyDescent="0.35">
      <c r="J6198" s="830"/>
    </row>
    <row r="6199" spans="10:10" x14ac:dyDescent="0.35">
      <c r="J6199" s="830"/>
    </row>
    <row r="6200" spans="10:10" x14ac:dyDescent="0.35">
      <c r="J6200" s="830"/>
    </row>
    <row r="6201" spans="10:10" x14ac:dyDescent="0.35">
      <c r="J6201" s="830"/>
    </row>
    <row r="6202" spans="10:10" x14ac:dyDescent="0.35">
      <c r="J6202" s="830"/>
    </row>
    <row r="6203" spans="10:10" x14ac:dyDescent="0.35">
      <c r="J6203" s="830"/>
    </row>
    <row r="6204" spans="10:10" x14ac:dyDescent="0.35">
      <c r="J6204" s="830"/>
    </row>
    <row r="6205" spans="10:10" x14ac:dyDescent="0.35">
      <c r="J6205" s="830"/>
    </row>
    <row r="6206" spans="10:10" x14ac:dyDescent="0.35">
      <c r="J6206" s="830"/>
    </row>
    <row r="6207" spans="10:10" x14ac:dyDescent="0.35">
      <c r="J6207" s="830"/>
    </row>
    <row r="6208" spans="10:10" x14ac:dyDescent="0.35">
      <c r="J6208" s="830"/>
    </row>
    <row r="6209" spans="10:10" x14ac:dyDescent="0.35">
      <c r="J6209" s="830"/>
    </row>
    <row r="6210" spans="10:10" x14ac:dyDescent="0.35">
      <c r="J6210" s="830"/>
    </row>
    <row r="6211" spans="10:10" x14ac:dyDescent="0.35">
      <c r="J6211" s="830"/>
    </row>
    <row r="6212" spans="10:10" x14ac:dyDescent="0.35">
      <c r="J6212" s="830"/>
    </row>
    <row r="6213" spans="10:10" x14ac:dyDescent="0.35">
      <c r="J6213" s="830"/>
    </row>
    <row r="6214" spans="10:10" x14ac:dyDescent="0.35">
      <c r="J6214" s="830"/>
    </row>
    <row r="6215" spans="10:10" x14ac:dyDescent="0.35">
      <c r="J6215" s="830"/>
    </row>
    <row r="6216" spans="10:10" x14ac:dyDescent="0.35">
      <c r="J6216" s="830"/>
    </row>
    <row r="6217" spans="10:10" x14ac:dyDescent="0.35">
      <c r="J6217" s="830"/>
    </row>
    <row r="6218" spans="10:10" x14ac:dyDescent="0.35">
      <c r="J6218" s="830"/>
    </row>
    <row r="6219" spans="10:10" x14ac:dyDescent="0.35">
      <c r="J6219" s="830"/>
    </row>
    <row r="6220" spans="10:10" x14ac:dyDescent="0.35">
      <c r="J6220" s="830"/>
    </row>
    <row r="6221" spans="10:10" x14ac:dyDescent="0.35">
      <c r="J6221" s="830"/>
    </row>
    <row r="6222" spans="10:10" x14ac:dyDescent="0.35">
      <c r="J6222" s="830"/>
    </row>
    <row r="6223" spans="10:10" x14ac:dyDescent="0.35">
      <c r="J6223" s="830"/>
    </row>
    <row r="6224" spans="10:10" x14ac:dyDescent="0.35">
      <c r="J6224" s="830"/>
    </row>
    <row r="6225" spans="10:10" x14ac:dyDescent="0.35">
      <c r="J6225" s="830"/>
    </row>
    <row r="6226" spans="10:10" x14ac:dyDescent="0.35">
      <c r="J6226" s="830"/>
    </row>
    <row r="6227" spans="10:10" x14ac:dyDescent="0.35">
      <c r="J6227" s="830"/>
    </row>
    <row r="6228" spans="10:10" x14ac:dyDescent="0.35">
      <c r="J6228" s="830"/>
    </row>
    <row r="6229" spans="10:10" x14ac:dyDescent="0.35">
      <c r="J6229" s="830"/>
    </row>
    <row r="6230" spans="10:10" x14ac:dyDescent="0.35">
      <c r="J6230" s="830"/>
    </row>
    <row r="6231" spans="10:10" x14ac:dyDescent="0.35">
      <c r="J6231" s="830"/>
    </row>
    <row r="6232" spans="10:10" x14ac:dyDescent="0.35">
      <c r="J6232" s="830"/>
    </row>
    <row r="6233" spans="10:10" x14ac:dyDescent="0.35">
      <c r="J6233" s="830"/>
    </row>
    <row r="6234" spans="10:10" x14ac:dyDescent="0.35">
      <c r="J6234" s="830"/>
    </row>
    <row r="6235" spans="10:10" x14ac:dyDescent="0.35">
      <c r="J6235" s="830"/>
    </row>
    <row r="6236" spans="10:10" x14ac:dyDescent="0.35">
      <c r="J6236" s="830"/>
    </row>
    <row r="6237" spans="10:10" x14ac:dyDescent="0.35">
      <c r="J6237" s="830"/>
    </row>
    <row r="6238" spans="10:10" x14ac:dyDescent="0.35">
      <c r="J6238" s="830"/>
    </row>
    <row r="6239" spans="10:10" x14ac:dyDescent="0.35">
      <c r="J6239" s="830"/>
    </row>
    <row r="6240" spans="10:10" x14ac:dyDescent="0.35">
      <c r="J6240" s="830"/>
    </row>
    <row r="6241" spans="10:10" x14ac:dyDescent="0.35">
      <c r="J6241" s="830"/>
    </row>
    <row r="6242" spans="10:10" x14ac:dyDescent="0.35">
      <c r="J6242" s="830"/>
    </row>
    <row r="6243" spans="10:10" x14ac:dyDescent="0.35">
      <c r="J6243" s="830"/>
    </row>
    <row r="6244" spans="10:10" x14ac:dyDescent="0.35">
      <c r="J6244" s="830"/>
    </row>
    <row r="6245" spans="10:10" x14ac:dyDescent="0.35">
      <c r="J6245" s="830"/>
    </row>
    <row r="6246" spans="10:10" x14ac:dyDescent="0.35">
      <c r="J6246" s="830"/>
    </row>
    <row r="6247" spans="10:10" x14ac:dyDescent="0.35">
      <c r="J6247" s="830"/>
    </row>
    <row r="6248" spans="10:10" x14ac:dyDescent="0.35">
      <c r="J6248" s="830"/>
    </row>
    <row r="6249" spans="10:10" x14ac:dyDescent="0.35">
      <c r="J6249" s="830"/>
    </row>
    <row r="6250" spans="10:10" x14ac:dyDescent="0.35">
      <c r="J6250" s="830"/>
    </row>
    <row r="6251" spans="10:10" x14ac:dyDescent="0.35">
      <c r="J6251" s="830"/>
    </row>
    <row r="6252" spans="10:10" x14ac:dyDescent="0.35">
      <c r="J6252" s="830"/>
    </row>
    <row r="6253" spans="10:10" x14ac:dyDescent="0.35">
      <c r="J6253" s="830"/>
    </row>
    <row r="6254" spans="10:10" x14ac:dyDescent="0.35">
      <c r="J6254" s="830"/>
    </row>
    <row r="6255" spans="10:10" x14ac:dyDescent="0.35">
      <c r="J6255" s="830"/>
    </row>
    <row r="6256" spans="10:10" x14ac:dyDescent="0.35">
      <c r="J6256" s="830"/>
    </row>
    <row r="6257" spans="10:10" x14ac:dyDescent="0.35">
      <c r="J6257" s="830"/>
    </row>
    <row r="6258" spans="10:10" x14ac:dyDescent="0.35">
      <c r="J6258" s="830"/>
    </row>
    <row r="6259" spans="10:10" x14ac:dyDescent="0.35">
      <c r="J6259" s="830"/>
    </row>
    <row r="6260" spans="10:10" x14ac:dyDescent="0.35">
      <c r="J6260" s="830"/>
    </row>
    <row r="6261" spans="10:10" x14ac:dyDescent="0.35">
      <c r="J6261" s="830"/>
    </row>
    <row r="6262" spans="10:10" x14ac:dyDescent="0.35">
      <c r="J6262" s="830"/>
    </row>
    <row r="6263" spans="10:10" x14ac:dyDescent="0.35">
      <c r="J6263" s="830"/>
    </row>
    <row r="6264" spans="10:10" x14ac:dyDescent="0.35">
      <c r="J6264" s="830"/>
    </row>
    <row r="6265" spans="10:10" x14ac:dyDescent="0.35">
      <c r="J6265" s="830"/>
    </row>
    <row r="6266" spans="10:10" x14ac:dyDescent="0.35">
      <c r="J6266" s="830"/>
    </row>
    <row r="6267" spans="10:10" x14ac:dyDescent="0.35">
      <c r="J6267" s="830"/>
    </row>
    <row r="6268" spans="10:10" x14ac:dyDescent="0.35">
      <c r="J6268" s="830"/>
    </row>
    <row r="6269" spans="10:10" x14ac:dyDescent="0.35">
      <c r="J6269" s="830"/>
    </row>
    <row r="6270" spans="10:10" x14ac:dyDescent="0.35">
      <c r="J6270" s="830"/>
    </row>
    <row r="6271" spans="10:10" x14ac:dyDescent="0.35">
      <c r="J6271" s="830"/>
    </row>
    <row r="6272" spans="10:10" x14ac:dyDescent="0.35">
      <c r="J6272" s="830"/>
    </row>
    <row r="6273" spans="10:10" x14ac:dyDescent="0.35">
      <c r="J6273" s="830"/>
    </row>
    <row r="6274" spans="10:10" x14ac:dyDescent="0.35">
      <c r="J6274" s="830"/>
    </row>
    <row r="6275" spans="10:10" x14ac:dyDescent="0.35">
      <c r="J6275" s="830"/>
    </row>
    <row r="6276" spans="10:10" x14ac:dyDescent="0.35">
      <c r="J6276" s="830"/>
    </row>
    <row r="6277" spans="10:10" x14ac:dyDescent="0.35">
      <c r="J6277" s="830"/>
    </row>
    <row r="6278" spans="10:10" x14ac:dyDescent="0.35">
      <c r="J6278" s="830"/>
    </row>
    <row r="6279" spans="10:10" x14ac:dyDescent="0.35">
      <c r="J6279" s="830"/>
    </row>
    <row r="6280" spans="10:10" x14ac:dyDescent="0.35">
      <c r="J6280" s="830"/>
    </row>
    <row r="6281" spans="10:10" x14ac:dyDescent="0.35">
      <c r="J6281" s="830"/>
    </row>
    <row r="6282" spans="10:10" x14ac:dyDescent="0.35">
      <c r="J6282" s="830"/>
    </row>
    <row r="6283" spans="10:10" x14ac:dyDescent="0.35">
      <c r="J6283" s="830"/>
    </row>
    <row r="6284" spans="10:10" x14ac:dyDescent="0.35">
      <c r="J6284" s="830"/>
    </row>
    <row r="6285" spans="10:10" x14ac:dyDescent="0.35">
      <c r="J6285" s="830"/>
    </row>
    <row r="6286" spans="10:10" x14ac:dyDescent="0.35">
      <c r="J6286" s="830"/>
    </row>
    <row r="6287" spans="10:10" x14ac:dyDescent="0.35">
      <c r="J6287" s="830"/>
    </row>
    <row r="6288" spans="10:10" x14ac:dyDescent="0.35">
      <c r="J6288" s="830"/>
    </row>
    <row r="6289" spans="10:10" x14ac:dyDescent="0.35">
      <c r="J6289" s="830"/>
    </row>
    <row r="6290" spans="10:10" x14ac:dyDescent="0.35">
      <c r="J6290" s="830"/>
    </row>
    <row r="6291" spans="10:10" x14ac:dyDescent="0.35">
      <c r="J6291" s="830"/>
    </row>
    <row r="6292" spans="10:10" x14ac:dyDescent="0.35">
      <c r="J6292" s="830"/>
    </row>
    <row r="6293" spans="10:10" x14ac:dyDescent="0.35">
      <c r="J6293" s="830"/>
    </row>
    <row r="6294" spans="10:10" x14ac:dyDescent="0.35">
      <c r="J6294" s="830"/>
    </row>
    <row r="6295" spans="10:10" x14ac:dyDescent="0.35">
      <c r="J6295" s="830"/>
    </row>
    <row r="6296" spans="10:10" x14ac:dyDescent="0.35">
      <c r="J6296" s="830"/>
    </row>
    <row r="6297" spans="10:10" x14ac:dyDescent="0.35">
      <c r="J6297" s="830"/>
    </row>
    <row r="6298" spans="10:10" x14ac:dyDescent="0.35">
      <c r="J6298" s="830"/>
    </row>
    <row r="6299" spans="10:10" x14ac:dyDescent="0.35">
      <c r="J6299" s="830"/>
    </row>
    <row r="6300" spans="10:10" x14ac:dyDescent="0.35">
      <c r="J6300" s="830"/>
    </row>
    <row r="6301" spans="10:10" x14ac:dyDescent="0.35">
      <c r="J6301" s="830"/>
    </row>
    <row r="6302" spans="10:10" x14ac:dyDescent="0.35">
      <c r="J6302" s="830"/>
    </row>
    <row r="6303" spans="10:10" x14ac:dyDescent="0.35">
      <c r="J6303" s="830"/>
    </row>
    <row r="6304" spans="10:10" x14ac:dyDescent="0.35">
      <c r="J6304" s="830"/>
    </row>
    <row r="6305" spans="10:10" x14ac:dyDescent="0.35">
      <c r="J6305" s="830"/>
    </row>
    <row r="6306" spans="10:10" x14ac:dyDescent="0.35">
      <c r="J6306" s="830"/>
    </row>
    <row r="6307" spans="10:10" x14ac:dyDescent="0.35">
      <c r="J6307" s="830"/>
    </row>
    <row r="6308" spans="10:10" x14ac:dyDescent="0.35">
      <c r="J6308" s="830"/>
    </row>
    <row r="6309" spans="10:10" x14ac:dyDescent="0.35">
      <c r="J6309" s="830"/>
    </row>
    <row r="6310" spans="10:10" x14ac:dyDescent="0.35">
      <c r="J6310" s="830"/>
    </row>
    <row r="6311" spans="10:10" x14ac:dyDescent="0.35">
      <c r="J6311" s="830"/>
    </row>
    <row r="6312" spans="10:10" x14ac:dyDescent="0.35">
      <c r="J6312" s="830"/>
    </row>
    <row r="6313" spans="10:10" x14ac:dyDescent="0.35">
      <c r="J6313" s="830"/>
    </row>
    <row r="6314" spans="10:10" x14ac:dyDescent="0.35">
      <c r="J6314" s="830"/>
    </row>
    <row r="6315" spans="10:10" x14ac:dyDescent="0.35">
      <c r="J6315" s="830"/>
    </row>
    <row r="6316" spans="10:10" x14ac:dyDescent="0.35">
      <c r="J6316" s="830"/>
    </row>
    <row r="6317" spans="10:10" x14ac:dyDescent="0.35">
      <c r="J6317" s="830"/>
    </row>
    <row r="6318" spans="10:10" x14ac:dyDescent="0.35">
      <c r="J6318" s="830"/>
    </row>
    <row r="6319" spans="10:10" x14ac:dyDescent="0.35">
      <c r="J6319" s="830"/>
    </row>
    <row r="6320" spans="10:10" x14ac:dyDescent="0.35">
      <c r="J6320" s="830"/>
    </row>
    <row r="6321" spans="10:10" x14ac:dyDescent="0.35">
      <c r="J6321" s="830"/>
    </row>
    <row r="6322" spans="10:10" x14ac:dyDescent="0.35">
      <c r="J6322" s="830"/>
    </row>
    <row r="6323" spans="10:10" x14ac:dyDescent="0.35">
      <c r="J6323" s="830"/>
    </row>
    <row r="6324" spans="10:10" x14ac:dyDescent="0.35">
      <c r="J6324" s="830"/>
    </row>
    <row r="6325" spans="10:10" x14ac:dyDescent="0.35">
      <c r="J6325" s="830"/>
    </row>
    <row r="6326" spans="10:10" x14ac:dyDescent="0.35">
      <c r="J6326" s="830"/>
    </row>
    <row r="6327" spans="10:10" x14ac:dyDescent="0.35">
      <c r="J6327" s="830"/>
    </row>
    <row r="6328" spans="10:10" x14ac:dyDescent="0.35">
      <c r="J6328" s="830"/>
    </row>
    <row r="6329" spans="10:10" x14ac:dyDescent="0.35">
      <c r="J6329" s="830"/>
    </row>
    <row r="6330" spans="10:10" x14ac:dyDescent="0.35">
      <c r="J6330" s="830"/>
    </row>
    <row r="6331" spans="10:10" x14ac:dyDescent="0.35">
      <c r="J6331" s="830"/>
    </row>
    <row r="6332" spans="10:10" x14ac:dyDescent="0.35">
      <c r="J6332" s="830"/>
    </row>
    <row r="6333" spans="10:10" x14ac:dyDescent="0.35">
      <c r="J6333" s="830"/>
    </row>
    <row r="6334" spans="10:10" x14ac:dyDescent="0.35">
      <c r="J6334" s="830"/>
    </row>
    <row r="6335" spans="10:10" x14ac:dyDescent="0.35">
      <c r="J6335" s="830"/>
    </row>
    <row r="6336" spans="10:10" x14ac:dyDescent="0.35">
      <c r="J6336" s="830"/>
    </row>
    <row r="6337" spans="10:10" x14ac:dyDescent="0.35">
      <c r="J6337" s="830"/>
    </row>
    <row r="6338" spans="10:10" x14ac:dyDescent="0.35">
      <c r="J6338" s="830"/>
    </row>
    <row r="6339" spans="10:10" x14ac:dyDescent="0.35">
      <c r="J6339" s="830"/>
    </row>
    <row r="6340" spans="10:10" x14ac:dyDescent="0.35">
      <c r="J6340" s="830"/>
    </row>
    <row r="6341" spans="10:10" x14ac:dyDescent="0.35">
      <c r="J6341" s="830"/>
    </row>
    <row r="6342" spans="10:10" x14ac:dyDescent="0.35">
      <c r="J6342" s="830"/>
    </row>
    <row r="6343" spans="10:10" x14ac:dyDescent="0.35">
      <c r="J6343" s="830"/>
    </row>
    <row r="6344" spans="10:10" x14ac:dyDescent="0.35">
      <c r="J6344" s="830"/>
    </row>
    <row r="6345" spans="10:10" x14ac:dyDescent="0.35">
      <c r="J6345" s="830"/>
    </row>
    <row r="6346" spans="10:10" x14ac:dyDescent="0.35">
      <c r="J6346" s="830"/>
    </row>
    <row r="6347" spans="10:10" x14ac:dyDescent="0.35">
      <c r="J6347" s="830"/>
    </row>
    <row r="6348" spans="10:10" x14ac:dyDescent="0.35">
      <c r="J6348" s="830"/>
    </row>
    <row r="6349" spans="10:10" x14ac:dyDescent="0.35">
      <c r="J6349" s="830"/>
    </row>
    <row r="6350" spans="10:10" x14ac:dyDescent="0.35">
      <c r="J6350" s="830"/>
    </row>
    <row r="6351" spans="10:10" x14ac:dyDescent="0.35">
      <c r="J6351" s="830"/>
    </row>
    <row r="6352" spans="10:10" x14ac:dyDescent="0.35">
      <c r="J6352" s="830"/>
    </row>
    <row r="6353" spans="10:10" x14ac:dyDescent="0.35">
      <c r="J6353" s="830"/>
    </row>
    <row r="6354" spans="10:10" x14ac:dyDescent="0.35">
      <c r="J6354" s="830"/>
    </row>
    <row r="6355" spans="10:10" x14ac:dyDescent="0.35">
      <c r="J6355" s="830"/>
    </row>
    <row r="6356" spans="10:10" x14ac:dyDescent="0.35">
      <c r="J6356" s="830"/>
    </row>
    <row r="6357" spans="10:10" x14ac:dyDescent="0.35">
      <c r="J6357" s="830"/>
    </row>
    <row r="6358" spans="10:10" x14ac:dyDescent="0.35">
      <c r="J6358" s="830"/>
    </row>
    <row r="6359" spans="10:10" x14ac:dyDescent="0.35">
      <c r="J6359" s="830"/>
    </row>
    <row r="6360" spans="10:10" x14ac:dyDescent="0.35">
      <c r="J6360" s="830"/>
    </row>
    <row r="6361" spans="10:10" x14ac:dyDescent="0.35">
      <c r="J6361" s="830"/>
    </row>
    <row r="6362" spans="10:10" x14ac:dyDescent="0.35">
      <c r="J6362" s="830"/>
    </row>
    <row r="6363" spans="10:10" x14ac:dyDescent="0.35">
      <c r="J6363" s="830"/>
    </row>
    <row r="6364" spans="10:10" x14ac:dyDescent="0.35">
      <c r="J6364" s="830"/>
    </row>
    <row r="6365" spans="10:10" x14ac:dyDescent="0.35">
      <c r="J6365" s="830"/>
    </row>
    <row r="6366" spans="10:10" x14ac:dyDescent="0.35">
      <c r="J6366" s="830"/>
    </row>
    <row r="6367" spans="10:10" x14ac:dyDescent="0.35">
      <c r="J6367" s="830"/>
    </row>
    <row r="6368" spans="10:10" x14ac:dyDescent="0.35">
      <c r="J6368" s="830"/>
    </row>
    <row r="6369" spans="10:10" x14ac:dyDescent="0.35">
      <c r="J6369" s="830"/>
    </row>
    <row r="6370" spans="10:10" x14ac:dyDescent="0.35">
      <c r="J6370" s="830"/>
    </row>
    <row r="6371" spans="10:10" x14ac:dyDescent="0.35">
      <c r="J6371" s="830"/>
    </row>
    <row r="6372" spans="10:10" x14ac:dyDescent="0.35">
      <c r="J6372" s="830"/>
    </row>
    <row r="6373" spans="10:10" x14ac:dyDescent="0.35">
      <c r="J6373" s="830"/>
    </row>
    <row r="6374" spans="10:10" x14ac:dyDescent="0.35">
      <c r="J6374" s="830"/>
    </row>
    <row r="6375" spans="10:10" x14ac:dyDescent="0.35">
      <c r="J6375" s="830"/>
    </row>
    <row r="6376" spans="10:10" x14ac:dyDescent="0.35">
      <c r="J6376" s="830"/>
    </row>
    <row r="6377" spans="10:10" x14ac:dyDescent="0.35">
      <c r="J6377" s="830"/>
    </row>
    <row r="6378" spans="10:10" x14ac:dyDescent="0.35">
      <c r="J6378" s="830"/>
    </row>
    <row r="6379" spans="10:10" x14ac:dyDescent="0.35">
      <c r="J6379" s="830"/>
    </row>
    <row r="6380" spans="10:10" x14ac:dyDescent="0.35">
      <c r="J6380" s="830"/>
    </row>
    <row r="6381" spans="10:10" x14ac:dyDescent="0.35">
      <c r="J6381" s="830"/>
    </row>
    <row r="6382" spans="10:10" x14ac:dyDescent="0.35">
      <c r="J6382" s="830"/>
    </row>
    <row r="6383" spans="10:10" x14ac:dyDescent="0.35">
      <c r="J6383" s="830"/>
    </row>
    <row r="6384" spans="10:10" x14ac:dyDescent="0.35">
      <c r="J6384" s="830"/>
    </row>
    <row r="6385" spans="10:10" x14ac:dyDescent="0.35">
      <c r="J6385" s="830"/>
    </row>
    <row r="6386" spans="10:10" x14ac:dyDescent="0.35">
      <c r="J6386" s="830"/>
    </row>
    <row r="6387" spans="10:10" x14ac:dyDescent="0.35">
      <c r="J6387" s="830"/>
    </row>
    <row r="6388" spans="10:10" x14ac:dyDescent="0.35">
      <c r="J6388" s="830"/>
    </row>
    <row r="6389" spans="10:10" x14ac:dyDescent="0.35">
      <c r="J6389" s="830"/>
    </row>
    <row r="6390" spans="10:10" x14ac:dyDescent="0.35">
      <c r="J6390" s="830"/>
    </row>
    <row r="6391" spans="10:10" x14ac:dyDescent="0.35">
      <c r="J6391" s="830"/>
    </row>
    <row r="6392" spans="10:10" x14ac:dyDescent="0.35">
      <c r="J6392" s="830"/>
    </row>
    <row r="6393" spans="10:10" x14ac:dyDescent="0.35">
      <c r="J6393" s="830"/>
    </row>
    <row r="6394" spans="10:10" x14ac:dyDescent="0.35">
      <c r="J6394" s="830"/>
    </row>
    <row r="6395" spans="10:10" x14ac:dyDescent="0.35">
      <c r="J6395" s="830"/>
    </row>
    <row r="6396" spans="10:10" x14ac:dyDescent="0.35">
      <c r="J6396" s="830"/>
    </row>
    <row r="6397" spans="10:10" x14ac:dyDescent="0.35">
      <c r="J6397" s="830"/>
    </row>
    <row r="6398" spans="10:10" x14ac:dyDescent="0.35">
      <c r="J6398" s="830"/>
    </row>
    <row r="6399" spans="10:10" x14ac:dyDescent="0.35">
      <c r="J6399" s="830"/>
    </row>
    <row r="6400" spans="10:10" x14ac:dyDescent="0.35">
      <c r="J6400" s="830"/>
    </row>
    <row r="6401" spans="10:10" x14ac:dyDescent="0.35">
      <c r="J6401" s="830"/>
    </row>
    <row r="6402" spans="10:10" x14ac:dyDescent="0.35">
      <c r="J6402" s="830"/>
    </row>
    <row r="6403" spans="10:10" x14ac:dyDescent="0.35">
      <c r="J6403" s="830"/>
    </row>
    <row r="6404" spans="10:10" x14ac:dyDescent="0.35">
      <c r="J6404" s="830"/>
    </row>
    <row r="6405" spans="10:10" x14ac:dyDescent="0.35">
      <c r="J6405" s="830"/>
    </row>
    <row r="6406" spans="10:10" x14ac:dyDescent="0.35">
      <c r="J6406" s="830"/>
    </row>
    <row r="6407" spans="10:10" x14ac:dyDescent="0.35">
      <c r="J6407" s="830"/>
    </row>
    <row r="6408" spans="10:10" x14ac:dyDescent="0.35">
      <c r="J6408" s="830"/>
    </row>
    <row r="6409" spans="10:10" x14ac:dyDescent="0.35">
      <c r="J6409" s="830"/>
    </row>
    <row r="6410" spans="10:10" x14ac:dyDescent="0.35">
      <c r="J6410" s="830"/>
    </row>
    <row r="6411" spans="10:10" x14ac:dyDescent="0.35">
      <c r="J6411" s="830"/>
    </row>
    <row r="6412" spans="10:10" x14ac:dyDescent="0.35">
      <c r="J6412" s="830"/>
    </row>
    <row r="6413" spans="10:10" x14ac:dyDescent="0.35">
      <c r="J6413" s="830"/>
    </row>
    <row r="6414" spans="10:10" x14ac:dyDescent="0.35">
      <c r="J6414" s="830"/>
    </row>
    <row r="6415" spans="10:10" x14ac:dyDescent="0.35">
      <c r="J6415" s="830"/>
    </row>
    <row r="6416" spans="10:10" x14ac:dyDescent="0.35">
      <c r="J6416" s="830"/>
    </row>
    <row r="6417" spans="10:10" x14ac:dyDescent="0.35">
      <c r="J6417" s="830"/>
    </row>
    <row r="6418" spans="10:10" x14ac:dyDescent="0.35">
      <c r="J6418" s="830"/>
    </row>
    <row r="6419" spans="10:10" x14ac:dyDescent="0.35">
      <c r="J6419" s="830"/>
    </row>
    <row r="6420" spans="10:10" x14ac:dyDescent="0.35">
      <c r="J6420" s="830"/>
    </row>
    <row r="6421" spans="10:10" x14ac:dyDescent="0.35">
      <c r="J6421" s="830"/>
    </row>
    <row r="6422" spans="10:10" x14ac:dyDescent="0.35">
      <c r="J6422" s="830"/>
    </row>
    <row r="6423" spans="10:10" x14ac:dyDescent="0.35">
      <c r="J6423" s="830"/>
    </row>
    <row r="6424" spans="10:10" x14ac:dyDescent="0.35">
      <c r="J6424" s="830"/>
    </row>
    <row r="6425" spans="10:10" x14ac:dyDescent="0.35">
      <c r="J6425" s="830"/>
    </row>
    <row r="6426" spans="10:10" x14ac:dyDescent="0.35">
      <c r="J6426" s="830"/>
    </row>
    <row r="6427" spans="10:10" x14ac:dyDescent="0.35">
      <c r="J6427" s="830"/>
    </row>
    <row r="6428" spans="10:10" x14ac:dyDescent="0.35">
      <c r="J6428" s="830"/>
    </row>
    <row r="6429" spans="10:10" x14ac:dyDescent="0.35">
      <c r="J6429" s="830"/>
    </row>
    <row r="6430" spans="10:10" x14ac:dyDescent="0.35">
      <c r="J6430" s="830"/>
    </row>
    <row r="6431" spans="10:10" x14ac:dyDescent="0.35">
      <c r="J6431" s="830"/>
    </row>
    <row r="6432" spans="10:10" x14ac:dyDescent="0.35">
      <c r="J6432" s="830"/>
    </row>
    <row r="6433" spans="10:10" x14ac:dyDescent="0.35">
      <c r="J6433" s="830"/>
    </row>
    <row r="6434" spans="10:10" x14ac:dyDescent="0.35">
      <c r="J6434" s="830"/>
    </row>
    <row r="6435" spans="10:10" x14ac:dyDescent="0.35">
      <c r="J6435" s="830"/>
    </row>
    <row r="6436" spans="10:10" x14ac:dyDescent="0.35">
      <c r="J6436" s="830"/>
    </row>
    <row r="6437" spans="10:10" x14ac:dyDescent="0.35">
      <c r="J6437" s="830"/>
    </row>
    <row r="6438" spans="10:10" x14ac:dyDescent="0.35">
      <c r="J6438" s="830"/>
    </row>
    <row r="6439" spans="10:10" x14ac:dyDescent="0.35">
      <c r="J6439" s="830"/>
    </row>
    <row r="6440" spans="10:10" x14ac:dyDescent="0.35">
      <c r="J6440" s="830"/>
    </row>
    <row r="6441" spans="10:10" x14ac:dyDescent="0.35">
      <c r="J6441" s="830"/>
    </row>
    <row r="6442" spans="10:10" x14ac:dyDescent="0.35">
      <c r="J6442" s="830"/>
    </row>
    <row r="6443" spans="10:10" x14ac:dyDescent="0.35">
      <c r="J6443" s="830"/>
    </row>
    <row r="6444" spans="10:10" x14ac:dyDescent="0.35">
      <c r="J6444" s="830"/>
    </row>
    <row r="6445" spans="10:10" x14ac:dyDescent="0.35">
      <c r="J6445" s="830"/>
    </row>
    <row r="6446" spans="10:10" x14ac:dyDescent="0.35">
      <c r="J6446" s="830"/>
    </row>
    <row r="6447" spans="10:10" x14ac:dyDescent="0.35">
      <c r="J6447" s="830"/>
    </row>
    <row r="6448" spans="10:10" x14ac:dyDescent="0.35">
      <c r="J6448" s="830"/>
    </row>
    <row r="6449" spans="10:10" x14ac:dyDescent="0.35">
      <c r="J6449" s="830"/>
    </row>
    <row r="6450" spans="10:10" x14ac:dyDescent="0.35">
      <c r="J6450" s="830"/>
    </row>
    <row r="6451" spans="10:10" x14ac:dyDescent="0.35">
      <c r="J6451" s="830"/>
    </row>
    <row r="6452" spans="10:10" x14ac:dyDescent="0.35">
      <c r="J6452" s="830"/>
    </row>
    <row r="6453" spans="10:10" x14ac:dyDescent="0.35">
      <c r="J6453" s="830"/>
    </row>
    <row r="6454" spans="10:10" x14ac:dyDescent="0.35">
      <c r="J6454" s="830"/>
    </row>
    <row r="6455" spans="10:10" x14ac:dyDescent="0.35">
      <c r="J6455" s="830"/>
    </row>
    <row r="6456" spans="10:10" x14ac:dyDescent="0.35">
      <c r="J6456" s="830"/>
    </row>
    <row r="6457" spans="10:10" x14ac:dyDescent="0.35">
      <c r="J6457" s="830"/>
    </row>
    <row r="6458" spans="10:10" x14ac:dyDescent="0.35">
      <c r="J6458" s="830"/>
    </row>
    <row r="6459" spans="10:10" x14ac:dyDescent="0.35">
      <c r="J6459" s="830"/>
    </row>
    <row r="6460" spans="10:10" x14ac:dyDescent="0.35">
      <c r="J6460" s="830"/>
    </row>
    <row r="6461" spans="10:10" x14ac:dyDescent="0.35">
      <c r="J6461" s="830"/>
    </row>
    <row r="6462" spans="10:10" x14ac:dyDescent="0.35">
      <c r="J6462" s="830"/>
    </row>
    <row r="6463" spans="10:10" x14ac:dyDescent="0.35">
      <c r="J6463" s="830"/>
    </row>
    <row r="6464" spans="10:10" x14ac:dyDescent="0.35">
      <c r="J6464" s="830"/>
    </row>
    <row r="6465" spans="10:10" x14ac:dyDescent="0.35">
      <c r="J6465" s="830"/>
    </row>
    <row r="6466" spans="10:10" x14ac:dyDescent="0.35">
      <c r="J6466" s="830"/>
    </row>
    <row r="6467" spans="10:10" x14ac:dyDescent="0.35">
      <c r="J6467" s="830"/>
    </row>
    <row r="6468" spans="10:10" x14ac:dyDescent="0.35">
      <c r="J6468" s="830"/>
    </row>
    <row r="6469" spans="10:10" x14ac:dyDescent="0.35">
      <c r="J6469" s="830"/>
    </row>
    <row r="6470" spans="10:10" x14ac:dyDescent="0.35">
      <c r="J6470" s="830"/>
    </row>
    <row r="6471" spans="10:10" x14ac:dyDescent="0.35">
      <c r="J6471" s="830"/>
    </row>
    <row r="6472" spans="10:10" x14ac:dyDescent="0.35">
      <c r="J6472" s="830"/>
    </row>
    <row r="6473" spans="10:10" x14ac:dyDescent="0.35">
      <c r="J6473" s="830"/>
    </row>
    <row r="6474" spans="10:10" x14ac:dyDescent="0.35">
      <c r="J6474" s="830"/>
    </row>
    <row r="6475" spans="10:10" x14ac:dyDescent="0.35">
      <c r="J6475" s="830"/>
    </row>
    <row r="6476" spans="10:10" x14ac:dyDescent="0.35">
      <c r="J6476" s="830"/>
    </row>
    <row r="6477" spans="10:10" x14ac:dyDescent="0.35">
      <c r="J6477" s="830"/>
    </row>
    <row r="6478" spans="10:10" x14ac:dyDescent="0.35">
      <c r="J6478" s="830"/>
    </row>
    <row r="6479" spans="10:10" x14ac:dyDescent="0.35">
      <c r="J6479" s="830"/>
    </row>
    <row r="6480" spans="10:10" x14ac:dyDescent="0.35">
      <c r="J6480" s="830"/>
    </row>
    <row r="6481" spans="10:10" x14ac:dyDescent="0.35">
      <c r="J6481" s="830"/>
    </row>
    <row r="6482" spans="10:10" x14ac:dyDescent="0.35">
      <c r="J6482" s="830"/>
    </row>
    <row r="6483" spans="10:10" x14ac:dyDescent="0.35">
      <c r="J6483" s="830"/>
    </row>
    <row r="6484" spans="10:10" x14ac:dyDescent="0.35">
      <c r="J6484" s="830"/>
    </row>
    <row r="6485" spans="10:10" x14ac:dyDescent="0.35">
      <c r="J6485" s="830"/>
    </row>
    <row r="6486" spans="10:10" x14ac:dyDescent="0.35">
      <c r="J6486" s="830"/>
    </row>
    <row r="6487" spans="10:10" x14ac:dyDescent="0.35">
      <c r="J6487" s="830"/>
    </row>
    <row r="6488" spans="10:10" x14ac:dyDescent="0.35">
      <c r="J6488" s="830"/>
    </row>
    <row r="6489" spans="10:10" x14ac:dyDescent="0.35">
      <c r="J6489" s="830"/>
    </row>
    <row r="6490" spans="10:10" x14ac:dyDescent="0.35">
      <c r="J6490" s="830"/>
    </row>
    <row r="6491" spans="10:10" x14ac:dyDescent="0.35">
      <c r="J6491" s="830"/>
    </row>
    <row r="6492" spans="10:10" x14ac:dyDescent="0.35">
      <c r="J6492" s="830"/>
    </row>
    <row r="6493" spans="10:10" x14ac:dyDescent="0.35">
      <c r="J6493" s="830"/>
    </row>
    <row r="6494" spans="10:10" x14ac:dyDescent="0.35">
      <c r="J6494" s="830"/>
    </row>
    <row r="6495" spans="10:10" x14ac:dyDescent="0.35">
      <c r="J6495" s="830"/>
    </row>
    <row r="6496" spans="10:10" x14ac:dyDescent="0.35">
      <c r="J6496" s="830"/>
    </row>
    <row r="6497" spans="10:10" x14ac:dyDescent="0.35">
      <c r="J6497" s="830"/>
    </row>
    <row r="6498" spans="10:10" x14ac:dyDescent="0.35">
      <c r="J6498" s="830"/>
    </row>
    <row r="6499" spans="10:10" x14ac:dyDescent="0.35">
      <c r="J6499" s="830"/>
    </row>
    <row r="6500" spans="10:10" x14ac:dyDescent="0.35">
      <c r="J6500" s="830"/>
    </row>
    <row r="6501" spans="10:10" x14ac:dyDescent="0.35">
      <c r="J6501" s="830"/>
    </row>
    <row r="6502" spans="10:10" x14ac:dyDescent="0.35">
      <c r="J6502" s="830"/>
    </row>
    <row r="6503" spans="10:10" x14ac:dyDescent="0.35">
      <c r="J6503" s="830"/>
    </row>
    <row r="6504" spans="10:10" x14ac:dyDescent="0.35">
      <c r="J6504" s="830"/>
    </row>
    <row r="6505" spans="10:10" x14ac:dyDescent="0.35">
      <c r="J6505" s="830"/>
    </row>
    <row r="6506" spans="10:10" x14ac:dyDescent="0.35">
      <c r="J6506" s="830"/>
    </row>
    <row r="6507" spans="10:10" x14ac:dyDescent="0.35">
      <c r="J6507" s="830"/>
    </row>
    <row r="6508" spans="10:10" x14ac:dyDescent="0.35">
      <c r="J6508" s="830"/>
    </row>
    <row r="6509" spans="10:10" x14ac:dyDescent="0.35">
      <c r="J6509" s="830"/>
    </row>
    <row r="6510" spans="10:10" x14ac:dyDescent="0.35">
      <c r="J6510" s="830"/>
    </row>
    <row r="6511" spans="10:10" x14ac:dyDescent="0.35">
      <c r="J6511" s="830"/>
    </row>
    <row r="6512" spans="10:10" x14ac:dyDescent="0.35">
      <c r="J6512" s="830"/>
    </row>
    <row r="6513" spans="10:10" x14ac:dyDescent="0.35">
      <c r="J6513" s="830"/>
    </row>
    <row r="6514" spans="10:10" x14ac:dyDescent="0.35">
      <c r="J6514" s="830"/>
    </row>
    <row r="6515" spans="10:10" x14ac:dyDescent="0.35">
      <c r="J6515" s="830"/>
    </row>
    <row r="6516" spans="10:10" x14ac:dyDescent="0.35">
      <c r="J6516" s="830"/>
    </row>
    <row r="6517" spans="10:10" x14ac:dyDescent="0.35">
      <c r="J6517" s="830"/>
    </row>
    <row r="6518" spans="10:10" x14ac:dyDescent="0.35">
      <c r="J6518" s="830"/>
    </row>
    <row r="6519" spans="10:10" x14ac:dyDescent="0.35">
      <c r="J6519" s="830"/>
    </row>
    <row r="6520" spans="10:10" x14ac:dyDescent="0.35">
      <c r="J6520" s="830"/>
    </row>
    <row r="6521" spans="10:10" x14ac:dyDescent="0.35">
      <c r="J6521" s="830"/>
    </row>
    <row r="6522" spans="10:10" x14ac:dyDescent="0.35">
      <c r="J6522" s="830"/>
    </row>
    <row r="6523" spans="10:10" x14ac:dyDescent="0.35">
      <c r="J6523" s="830"/>
    </row>
    <row r="6524" spans="10:10" x14ac:dyDescent="0.35">
      <c r="J6524" s="830"/>
    </row>
    <row r="6525" spans="10:10" x14ac:dyDescent="0.35">
      <c r="J6525" s="830"/>
    </row>
    <row r="6526" spans="10:10" x14ac:dyDescent="0.35">
      <c r="J6526" s="830"/>
    </row>
    <row r="6527" spans="10:10" x14ac:dyDescent="0.35">
      <c r="J6527" s="830"/>
    </row>
    <row r="6528" spans="10:10" x14ac:dyDescent="0.35">
      <c r="J6528" s="830"/>
    </row>
    <row r="6529" spans="10:10" x14ac:dyDescent="0.35">
      <c r="J6529" s="830"/>
    </row>
    <row r="6530" spans="10:10" x14ac:dyDescent="0.35">
      <c r="J6530" s="830"/>
    </row>
    <row r="6531" spans="10:10" x14ac:dyDescent="0.35">
      <c r="J6531" s="830"/>
    </row>
    <row r="6532" spans="10:10" x14ac:dyDescent="0.35">
      <c r="J6532" s="830"/>
    </row>
    <row r="6533" spans="10:10" x14ac:dyDescent="0.35">
      <c r="J6533" s="830"/>
    </row>
    <row r="6534" spans="10:10" x14ac:dyDescent="0.35">
      <c r="J6534" s="830"/>
    </row>
    <row r="6535" spans="10:10" x14ac:dyDescent="0.35">
      <c r="J6535" s="830"/>
    </row>
    <row r="6536" spans="10:10" x14ac:dyDescent="0.35">
      <c r="J6536" s="830"/>
    </row>
    <row r="6537" spans="10:10" x14ac:dyDescent="0.35">
      <c r="J6537" s="830"/>
    </row>
    <row r="6538" spans="10:10" x14ac:dyDescent="0.35">
      <c r="J6538" s="830"/>
    </row>
    <row r="6539" spans="10:10" x14ac:dyDescent="0.35">
      <c r="J6539" s="830"/>
    </row>
    <row r="6540" spans="10:10" x14ac:dyDescent="0.35">
      <c r="J6540" s="830"/>
    </row>
    <row r="6541" spans="10:10" x14ac:dyDescent="0.35">
      <c r="J6541" s="830"/>
    </row>
    <row r="6542" spans="10:10" x14ac:dyDescent="0.35">
      <c r="J6542" s="830"/>
    </row>
    <row r="6543" spans="10:10" x14ac:dyDescent="0.35">
      <c r="J6543" s="830"/>
    </row>
    <row r="6544" spans="10:10" x14ac:dyDescent="0.35">
      <c r="J6544" s="830"/>
    </row>
    <row r="6545" spans="10:10" x14ac:dyDescent="0.35">
      <c r="J6545" s="830"/>
    </row>
    <row r="6546" spans="10:10" x14ac:dyDescent="0.35">
      <c r="J6546" s="830"/>
    </row>
    <row r="6547" spans="10:10" x14ac:dyDescent="0.35">
      <c r="J6547" s="830"/>
    </row>
    <row r="6548" spans="10:10" x14ac:dyDescent="0.35">
      <c r="J6548" s="830"/>
    </row>
    <row r="6549" spans="10:10" x14ac:dyDescent="0.35">
      <c r="J6549" s="830"/>
    </row>
    <row r="6550" spans="10:10" x14ac:dyDescent="0.35">
      <c r="J6550" s="830"/>
    </row>
    <row r="6551" spans="10:10" x14ac:dyDescent="0.35">
      <c r="J6551" s="830"/>
    </row>
    <row r="6552" spans="10:10" x14ac:dyDescent="0.35">
      <c r="J6552" s="830"/>
    </row>
    <row r="6553" spans="10:10" x14ac:dyDescent="0.35">
      <c r="J6553" s="830"/>
    </row>
    <row r="6554" spans="10:10" x14ac:dyDescent="0.35">
      <c r="J6554" s="830"/>
    </row>
    <row r="6555" spans="10:10" x14ac:dyDescent="0.35">
      <c r="J6555" s="830"/>
    </row>
    <row r="6556" spans="10:10" x14ac:dyDescent="0.35">
      <c r="J6556" s="830"/>
    </row>
    <row r="6557" spans="10:10" x14ac:dyDescent="0.35">
      <c r="J6557" s="830"/>
    </row>
    <row r="6558" spans="10:10" x14ac:dyDescent="0.35">
      <c r="J6558" s="830"/>
    </row>
    <row r="6559" spans="10:10" x14ac:dyDescent="0.35">
      <c r="J6559" s="830"/>
    </row>
    <row r="6560" spans="10:10" x14ac:dyDescent="0.35">
      <c r="J6560" s="830"/>
    </row>
    <row r="6561" spans="10:10" x14ac:dyDescent="0.35">
      <c r="J6561" s="830"/>
    </row>
    <row r="6562" spans="10:10" x14ac:dyDescent="0.35">
      <c r="J6562" s="830"/>
    </row>
    <row r="6563" spans="10:10" x14ac:dyDescent="0.35">
      <c r="J6563" s="830"/>
    </row>
    <row r="6564" spans="10:10" x14ac:dyDescent="0.35">
      <c r="J6564" s="830"/>
    </row>
    <row r="6565" spans="10:10" x14ac:dyDescent="0.35">
      <c r="J6565" s="830"/>
    </row>
    <row r="6566" spans="10:10" x14ac:dyDescent="0.35">
      <c r="J6566" s="830"/>
    </row>
    <row r="6567" spans="10:10" x14ac:dyDescent="0.35">
      <c r="J6567" s="830"/>
    </row>
    <row r="6568" spans="10:10" x14ac:dyDescent="0.35">
      <c r="J6568" s="830"/>
    </row>
    <row r="6569" spans="10:10" x14ac:dyDescent="0.35">
      <c r="J6569" s="830"/>
    </row>
    <row r="6570" spans="10:10" x14ac:dyDescent="0.35">
      <c r="J6570" s="830"/>
    </row>
    <row r="6571" spans="10:10" x14ac:dyDescent="0.35">
      <c r="J6571" s="830"/>
    </row>
    <row r="6572" spans="10:10" x14ac:dyDescent="0.35">
      <c r="J6572" s="830"/>
    </row>
    <row r="6573" spans="10:10" x14ac:dyDescent="0.35">
      <c r="J6573" s="830"/>
    </row>
    <row r="6574" spans="10:10" x14ac:dyDescent="0.35">
      <c r="J6574" s="830"/>
    </row>
    <row r="6575" spans="10:10" x14ac:dyDescent="0.35">
      <c r="J6575" s="830"/>
    </row>
    <row r="6576" spans="10:10" x14ac:dyDescent="0.35">
      <c r="J6576" s="830"/>
    </row>
    <row r="6577" spans="10:10" x14ac:dyDescent="0.35">
      <c r="J6577" s="830"/>
    </row>
    <row r="6578" spans="10:10" x14ac:dyDescent="0.35">
      <c r="J6578" s="830"/>
    </row>
    <row r="6579" spans="10:10" x14ac:dyDescent="0.35">
      <c r="J6579" s="830"/>
    </row>
    <row r="6580" spans="10:10" x14ac:dyDescent="0.35">
      <c r="J6580" s="830"/>
    </row>
    <row r="6581" spans="10:10" x14ac:dyDescent="0.35">
      <c r="J6581" s="830"/>
    </row>
    <row r="6582" spans="10:10" x14ac:dyDescent="0.35">
      <c r="J6582" s="830"/>
    </row>
    <row r="6583" spans="10:10" x14ac:dyDescent="0.35">
      <c r="J6583" s="830"/>
    </row>
    <row r="6584" spans="10:10" x14ac:dyDescent="0.35">
      <c r="J6584" s="830"/>
    </row>
    <row r="6585" spans="10:10" x14ac:dyDescent="0.35">
      <c r="J6585" s="830"/>
    </row>
    <row r="6586" spans="10:10" x14ac:dyDescent="0.35">
      <c r="J6586" s="830"/>
    </row>
    <row r="6587" spans="10:10" x14ac:dyDescent="0.35">
      <c r="J6587" s="830"/>
    </row>
    <row r="6588" spans="10:10" x14ac:dyDescent="0.35">
      <c r="J6588" s="830"/>
    </row>
    <row r="6589" spans="10:10" x14ac:dyDescent="0.35">
      <c r="J6589" s="830"/>
    </row>
    <row r="6590" spans="10:10" x14ac:dyDescent="0.35">
      <c r="J6590" s="830"/>
    </row>
    <row r="6591" spans="10:10" x14ac:dyDescent="0.35">
      <c r="J6591" s="830"/>
    </row>
    <row r="6592" spans="10:10" x14ac:dyDescent="0.35">
      <c r="J6592" s="830"/>
    </row>
    <row r="6593" spans="10:10" x14ac:dyDescent="0.35">
      <c r="J6593" s="830"/>
    </row>
    <row r="6594" spans="10:10" x14ac:dyDescent="0.35">
      <c r="J6594" s="830"/>
    </row>
    <row r="6595" spans="10:10" x14ac:dyDescent="0.35">
      <c r="J6595" s="830"/>
    </row>
    <row r="6596" spans="10:10" x14ac:dyDescent="0.35">
      <c r="J6596" s="830"/>
    </row>
    <row r="6597" spans="10:10" x14ac:dyDescent="0.35">
      <c r="J6597" s="830"/>
    </row>
    <row r="6598" spans="10:10" x14ac:dyDescent="0.35">
      <c r="J6598" s="830"/>
    </row>
    <row r="6599" spans="10:10" x14ac:dyDescent="0.35">
      <c r="J6599" s="830"/>
    </row>
    <row r="6600" spans="10:10" x14ac:dyDescent="0.35">
      <c r="J6600" s="830"/>
    </row>
    <row r="6601" spans="10:10" x14ac:dyDescent="0.35">
      <c r="J6601" s="830"/>
    </row>
    <row r="6602" spans="10:10" x14ac:dyDescent="0.35">
      <c r="J6602" s="830"/>
    </row>
    <row r="6603" spans="10:10" x14ac:dyDescent="0.35">
      <c r="J6603" s="830"/>
    </row>
    <row r="6604" spans="10:10" x14ac:dyDescent="0.35">
      <c r="J6604" s="830"/>
    </row>
    <row r="6605" spans="10:10" x14ac:dyDescent="0.35">
      <c r="J6605" s="830"/>
    </row>
    <row r="6606" spans="10:10" x14ac:dyDescent="0.35">
      <c r="J6606" s="830"/>
    </row>
    <row r="6607" spans="10:10" x14ac:dyDescent="0.35">
      <c r="J6607" s="830"/>
    </row>
    <row r="6611" spans="10:10" x14ac:dyDescent="0.35">
      <c r="J6611" s="830"/>
    </row>
    <row r="6612" spans="10:10" x14ac:dyDescent="0.35">
      <c r="J6612" s="830"/>
    </row>
    <row r="6613" spans="10:10" x14ac:dyDescent="0.35">
      <c r="J6613" s="830"/>
    </row>
    <row r="6614" spans="10:10" x14ac:dyDescent="0.35">
      <c r="J6614" s="830"/>
    </row>
    <row r="6615" spans="10:10" x14ac:dyDescent="0.35">
      <c r="J6615" s="830"/>
    </row>
    <row r="6616" spans="10:10" x14ac:dyDescent="0.35">
      <c r="J6616" s="830"/>
    </row>
    <row r="6617" spans="10:10" x14ac:dyDescent="0.35">
      <c r="J6617" s="830"/>
    </row>
    <row r="6618" spans="10:10" x14ac:dyDescent="0.35">
      <c r="J6618" s="830"/>
    </row>
    <row r="6619" spans="10:10" x14ac:dyDescent="0.35">
      <c r="J6619" s="830"/>
    </row>
    <row r="6620" spans="10:10" x14ac:dyDescent="0.35">
      <c r="J6620" s="830"/>
    </row>
    <row r="6621" spans="10:10" x14ac:dyDescent="0.35">
      <c r="J6621" s="830"/>
    </row>
    <row r="6622" spans="10:10" x14ac:dyDescent="0.35">
      <c r="J6622" s="830"/>
    </row>
    <row r="6623" spans="10:10" x14ac:dyDescent="0.35">
      <c r="J6623" s="830"/>
    </row>
    <row r="6624" spans="10:10" x14ac:dyDescent="0.35">
      <c r="J6624" s="830"/>
    </row>
    <row r="6625" spans="10:10" x14ac:dyDescent="0.35">
      <c r="J6625" s="830"/>
    </row>
    <row r="6626" spans="10:10" x14ac:dyDescent="0.35">
      <c r="J6626" s="830"/>
    </row>
    <row r="6627" spans="10:10" x14ac:dyDescent="0.35">
      <c r="J6627" s="830"/>
    </row>
    <row r="6628" spans="10:10" x14ac:dyDescent="0.35">
      <c r="J6628" s="830"/>
    </row>
    <row r="6629" spans="10:10" x14ac:dyDescent="0.35">
      <c r="J6629" s="830"/>
    </row>
    <row r="6630" spans="10:10" x14ac:dyDescent="0.35">
      <c r="J6630" s="830"/>
    </row>
    <row r="6631" spans="10:10" x14ac:dyDescent="0.35">
      <c r="J6631" s="830"/>
    </row>
    <row r="6632" spans="10:10" x14ac:dyDescent="0.35">
      <c r="J6632" s="830"/>
    </row>
    <row r="6633" spans="10:10" x14ac:dyDescent="0.35">
      <c r="J6633" s="830"/>
    </row>
    <row r="6634" spans="10:10" x14ac:dyDescent="0.35">
      <c r="J6634" s="830"/>
    </row>
    <row r="6635" spans="10:10" x14ac:dyDescent="0.35">
      <c r="J6635" s="830"/>
    </row>
    <row r="6636" spans="10:10" x14ac:dyDescent="0.35">
      <c r="J6636" s="830"/>
    </row>
    <row r="6637" spans="10:10" x14ac:dyDescent="0.35">
      <c r="J6637" s="830"/>
    </row>
    <row r="6638" spans="10:10" x14ac:dyDescent="0.35">
      <c r="J6638" s="830"/>
    </row>
    <row r="6639" spans="10:10" x14ac:dyDescent="0.35">
      <c r="J6639" s="830"/>
    </row>
    <row r="6640" spans="10:10" x14ac:dyDescent="0.35">
      <c r="J6640" s="830"/>
    </row>
    <row r="6641" spans="10:10" x14ac:dyDescent="0.35">
      <c r="J6641" s="830"/>
    </row>
    <row r="6642" spans="10:10" x14ac:dyDescent="0.35">
      <c r="J6642" s="830"/>
    </row>
    <row r="6643" spans="10:10" x14ac:dyDescent="0.35">
      <c r="J6643" s="830"/>
    </row>
    <row r="6644" spans="10:10" x14ac:dyDescent="0.35">
      <c r="J6644" s="830"/>
    </row>
    <row r="6645" spans="10:10" x14ac:dyDescent="0.35">
      <c r="J6645" s="830"/>
    </row>
    <row r="6646" spans="10:10" x14ac:dyDescent="0.35">
      <c r="J6646" s="830"/>
    </row>
    <row r="6647" spans="10:10" x14ac:dyDescent="0.35">
      <c r="J6647" s="830"/>
    </row>
    <row r="6648" spans="10:10" x14ac:dyDescent="0.35">
      <c r="J6648" s="830"/>
    </row>
    <row r="6649" spans="10:10" x14ac:dyDescent="0.35">
      <c r="J6649" s="830"/>
    </row>
    <row r="6650" spans="10:10" x14ac:dyDescent="0.35">
      <c r="J6650" s="830"/>
    </row>
    <row r="6651" spans="10:10" x14ac:dyDescent="0.35">
      <c r="J6651" s="830"/>
    </row>
    <row r="6652" spans="10:10" x14ac:dyDescent="0.35">
      <c r="J6652" s="830"/>
    </row>
    <row r="6653" spans="10:10" x14ac:dyDescent="0.35">
      <c r="J6653" s="830"/>
    </row>
    <row r="6654" spans="10:10" x14ac:dyDescent="0.35">
      <c r="J6654" s="830"/>
    </row>
    <row r="6655" spans="10:10" x14ac:dyDescent="0.35">
      <c r="J6655" s="830"/>
    </row>
    <row r="6656" spans="10:10" x14ac:dyDescent="0.35">
      <c r="J6656" s="830"/>
    </row>
    <row r="6657" spans="10:10" x14ac:dyDescent="0.35">
      <c r="J6657" s="830"/>
    </row>
    <row r="6658" spans="10:10" x14ac:dyDescent="0.35">
      <c r="J6658" s="830"/>
    </row>
    <row r="6659" spans="10:10" x14ac:dyDescent="0.35">
      <c r="J6659" s="830"/>
    </row>
    <row r="6660" spans="10:10" x14ac:dyDescent="0.35">
      <c r="J6660" s="830"/>
    </row>
    <row r="6661" spans="10:10" x14ac:dyDescent="0.35">
      <c r="J6661" s="830"/>
    </row>
    <row r="6662" spans="10:10" x14ac:dyDescent="0.35">
      <c r="J6662" s="830"/>
    </row>
    <row r="6663" spans="10:10" x14ac:dyDescent="0.35">
      <c r="J6663" s="830"/>
    </row>
    <row r="6664" spans="10:10" x14ac:dyDescent="0.35">
      <c r="J6664" s="830"/>
    </row>
    <row r="6665" spans="10:10" x14ac:dyDescent="0.35">
      <c r="J6665" s="830"/>
    </row>
    <row r="6666" spans="10:10" x14ac:dyDescent="0.35">
      <c r="J6666" s="830"/>
    </row>
    <row r="6667" spans="10:10" x14ac:dyDescent="0.35">
      <c r="J6667" s="830"/>
    </row>
    <row r="6668" spans="10:10" x14ac:dyDescent="0.35">
      <c r="J6668" s="830"/>
    </row>
    <row r="6669" spans="10:10" x14ac:dyDescent="0.35">
      <c r="J6669" s="830"/>
    </row>
    <row r="6670" spans="10:10" x14ac:dyDescent="0.35">
      <c r="J6670" s="830"/>
    </row>
    <row r="6671" spans="10:10" x14ac:dyDescent="0.35">
      <c r="J6671" s="830"/>
    </row>
    <row r="6672" spans="10:10" x14ac:dyDescent="0.35">
      <c r="J6672" s="830"/>
    </row>
    <row r="6673" spans="10:10" x14ac:dyDescent="0.35">
      <c r="J6673" s="830"/>
    </row>
    <row r="6674" spans="10:10" x14ac:dyDescent="0.35">
      <c r="J6674" s="830"/>
    </row>
    <row r="6675" spans="10:10" x14ac:dyDescent="0.35">
      <c r="J6675" s="830"/>
    </row>
    <row r="6676" spans="10:10" x14ac:dyDescent="0.35">
      <c r="J6676" s="830"/>
    </row>
    <row r="6677" spans="10:10" x14ac:dyDescent="0.35">
      <c r="J6677" s="830"/>
    </row>
    <row r="6678" spans="10:10" x14ac:dyDescent="0.35">
      <c r="J6678" s="830"/>
    </row>
    <row r="6679" spans="10:10" x14ac:dyDescent="0.35">
      <c r="J6679" s="830"/>
    </row>
    <row r="6680" spans="10:10" x14ac:dyDescent="0.35">
      <c r="J6680" s="830"/>
    </row>
    <row r="6681" spans="10:10" x14ac:dyDescent="0.35">
      <c r="J6681" s="830"/>
    </row>
    <row r="6682" spans="10:10" x14ac:dyDescent="0.35">
      <c r="J6682" s="830"/>
    </row>
    <row r="6683" spans="10:10" x14ac:dyDescent="0.35">
      <c r="J6683" s="830"/>
    </row>
    <row r="6684" spans="10:10" x14ac:dyDescent="0.35">
      <c r="J6684" s="830"/>
    </row>
    <row r="6685" spans="10:10" x14ac:dyDescent="0.35">
      <c r="J6685" s="830"/>
    </row>
    <row r="6686" spans="10:10" x14ac:dyDescent="0.35">
      <c r="J6686" s="830"/>
    </row>
    <row r="6687" spans="10:10" x14ac:dyDescent="0.35">
      <c r="J6687" s="830"/>
    </row>
    <row r="6688" spans="10:10" x14ac:dyDescent="0.35">
      <c r="J6688" s="830"/>
    </row>
    <row r="6689" spans="10:10" x14ac:dyDescent="0.35">
      <c r="J6689" s="830"/>
    </row>
    <row r="6690" spans="10:10" x14ac:dyDescent="0.35">
      <c r="J6690" s="830"/>
    </row>
    <row r="6691" spans="10:10" x14ac:dyDescent="0.35">
      <c r="J6691" s="830"/>
    </row>
    <row r="6692" spans="10:10" x14ac:dyDescent="0.35">
      <c r="J6692" s="830"/>
    </row>
    <row r="6693" spans="10:10" x14ac:dyDescent="0.35">
      <c r="J6693" s="830"/>
    </row>
    <row r="6694" spans="10:10" x14ac:dyDescent="0.35">
      <c r="J6694" s="830"/>
    </row>
    <row r="6695" spans="10:10" x14ac:dyDescent="0.35">
      <c r="J6695" s="830"/>
    </row>
    <row r="6696" spans="10:10" x14ac:dyDescent="0.35">
      <c r="J6696" s="830"/>
    </row>
    <row r="6697" spans="10:10" x14ac:dyDescent="0.35">
      <c r="J6697" s="830"/>
    </row>
    <row r="6698" spans="10:10" x14ac:dyDescent="0.35">
      <c r="J6698" s="830"/>
    </row>
    <row r="6699" spans="10:10" x14ac:dyDescent="0.35">
      <c r="J6699" s="830"/>
    </row>
    <row r="6700" spans="10:10" x14ac:dyDescent="0.35">
      <c r="J6700" s="830"/>
    </row>
    <row r="6701" spans="10:10" x14ac:dyDescent="0.35">
      <c r="J6701" s="830"/>
    </row>
    <row r="6702" spans="10:10" x14ac:dyDescent="0.35">
      <c r="J6702" s="830"/>
    </row>
    <row r="6703" spans="10:10" x14ac:dyDescent="0.35">
      <c r="J6703" s="830"/>
    </row>
    <row r="6704" spans="10:10" x14ac:dyDescent="0.35">
      <c r="J6704" s="830"/>
    </row>
    <row r="6705" spans="10:10" x14ac:dyDescent="0.35">
      <c r="J6705" s="830"/>
    </row>
    <row r="6706" spans="10:10" x14ac:dyDescent="0.35">
      <c r="J6706" s="830"/>
    </row>
    <row r="6707" spans="10:10" x14ac:dyDescent="0.35">
      <c r="J6707" s="830"/>
    </row>
    <row r="6708" spans="10:10" x14ac:dyDescent="0.35">
      <c r="J6708" s="830"/>
    </row>
    <row r="6709" spans="10:10" x14ac:dyDescent="0.35">
      <c r="J6709" s="830"/>
    </row>
    <row r="6710" spans="10:10" x14ac:dyDescent="0.35">
      <c r="J6710" s="830"/>
    </row>
    <row r="6711" spans="10:10" x14ac:dyDescent="0.35">
      <c r="J6711" s="830"/>
    </row>
    <row r="6712" spans="10:10" x14ac:dyDescent="0.35">
      <c r="J6712" s="830"/>
    </row>
    <row r="6713" spans="10:10" x14ac:dyDescent="0.35">
      <c r="J6713" s="830"/>
    </row>
    <row r="6714" spans="10:10" x14ac:dyDescent="0.35">
      <c r="J6714" s="830"/>
    </row>
    <row r="6715" spans="10:10" x14ac:dyDescent="0.35">
      <c r="J6715" s="830"/>
    </row>
    <row r="6716" spans="10:10" x14ac:dyDescent="0.35">
      <c r="J6716" s="830"/>
    </row>
    <row r="6717" spans="10:10" x14ac:dyDescent="0.35">
      <c r="J6717" s="830"/>
    </row>
    <row r="6718" spans="10:10" x14ac:dyDescent="0.35">
      <c r="J6718" s="830"/>
    </row>
    <row r="6719" spans="10:10" x14ac:dyDescent="0.35">
      <c r="J6719" s="830"/>
    </row>
    <row r="6720" spans="10:10" x14ac:dyDescent="0.35">
      <c r="J6720" s="830"/>
    </row>
    <row r="6721" spans="10:10" x14ac:dyDescent="0.35">
      <c r="J6721" s="830"/>
    </row>
    <row r="6722" spans="10:10" x14ac:dyDescent="0.35">
      <c r="J6722" s="830"/>
    </row>
    <row r="6723" spans="10:10" x14ac:dyDescent="0.35">
      <c r="J6723" s="830"/>
    </row>
    <row r="6724" spans="10:10" x14ac:dyDescent="0.35">
      <c r="J6724" s="830"/>
    </row>
    <row r="6725" spans="10:10" x14ac:dyDescent="0.35">
      <c r="J6725" s="830"/>
    </row>
    <row r="6726" spans="10:10" x14ac:dyDescent="0.35">
      <c r="J6726" s="830"/>
    </row>
    <row r="6727" spans="10:10" x14ac:dyDescent="0.35">
      <c r="J6727" s="830"/>
    </row>
    <row r="6728" spans="10:10" x14ac:dyDescent="0.35">
      <c r="J6728" s="830"/>
    </row>
    <row r="6729" spans="10:10" x14ac:dyDescent="0.35">
      <c r="J6729" s="830"/>
    </row>
    <row r="6730" spans="10:10" x14ac:dyDescent="0.35">
      <c r="J6730" s="830"/>
    </row>
    <row r="6731" spans="10:10" x14ac:dyDescent="0.35">
      <c r="J6731" s="830"/>
    </row>
    <row r="6732" spans="10:10" x14ac:dyDescent="0.35">
      <c r="J6732" s="830"/>
    </row>
    <row r="6733" spans="10:10" x14ac:dyDescent="0.35">
      <c r="J6733" s="830"/>
    </row>
    <row r="6734" spans="10:10" x14ac:dyDescent="0.35">
      <c r="J6734" s="830"/>
    </row>
    <row r="6735" spans="10:10" x14ac:dyDescent="0.35">
      <c r="J6735" s="830"/>
    </row>
    <row r="6736" spans="10:10" x14ac:dyDescent="0.35">
      <c r="J6736" s="830"/>
    </row>
    <row r="6737" spans="10:10" x14ac:dyDescent="0.35">
      <c r="J6737" s="830"/>
    </row>
    <row r="6738" spans="10:10" x14ac:dyDescent="0.35">
      <c r="J6738" s="830"/>
    </row>
    <row r="6739" spans="10:10" x14ac:dyDescent="0.35">
      <c r="J6739" s="830"/>
    </row>
    <row r="6740" spans="10:10" x14ac:dyDescent="0.35">
      <c r="J6740" s="830"/>
    </row>
    <row r="6741" spans="10:10" x14ac:dyDescent="0.35">
      <c r="J6741" s="830"/>
    </row>
    <row r="6742" spans="10:10" x14ac:dyDescent="0.35">
      <c r="J6742" s="830"/>
    </row>
    <row r="6743" spans="10:10" x14ac:dyDescent="0.35">
      <c r="J6743" s="830"/>
    </row>
    <row r="6744" spans="10:10" x14ac:dyDescent="0.35">
      <c r="J6744" s="830"/>
    </row>
    <row r="6745" spans="10:10" x14ac:dyDescent="0.35">
      <c r="J6745" s="830"/>
    </row>
    <row r="6746" spans="10:10" x14ac:dyDescent="0.35">
      <c r="J6746" s="830"/>
    </row>
    <row r="6747" spans="10:10" x14ac:dyDescent="0.35">
      <c r="J6747" s="830"/>
    </row>
    <row r="6748" spans="10:10" x14ac:dyDescent="0.35">
      <c r="J6748" s="830"/>
    </row>
    <row r="6749" spans="10:10" x14ac:dyDescent="0.35">
      <c r="J6749" s="830"/>
    </row>
    <row r="6750" spans="10:10" x14ac:dyDescent="0.35">
      <c r="J6750" s="830"/>
    </row>
    <row r="6751" spans="10:10" x14ac:dyDescent="0.35">
      <c r="J6751" s="830"/>
    </row>
    <row r="6752" spans="10:10" x14ac:dyDescent="0.35">
      <c r="J6752" s="830"/>
    </row>
    <row r="6753" spans="10:10" x14ac:dyDescent="0.35">
      <c r="J6753" s="830"/>
    </row>
    <row r="6754" spans="10:10" x14ac:dyDescent="0.35">
      <c r="J6754" s="830"/>
    </row>
    <row r="6755" spans="10:10" x14ac:dyDescent="0.35">
      <c r="J6755" s="830"/>
    </row>
    <row r="6756" spans="10:10" x14ac:dyDescent="0.35">
      <c r="J6756" s="830"/>
    </row>
    <row r="6757" spans="10:10" x14ac:dyDescent="0.35">
      <c r="J6757" s="830"/>
    </row>
    <row r="6758" spans="10:10" x14ac:dyDescent="0.35">
      <c r="J6758" s="830"/>
    </row>
    <row r="6759" spans="10:10" x14ac:dyDescent="0.35">
      <c r="J6759" s="830"/>
    </row>
    <row r="6760" spans="10:10" x14ac:dyDescent="0.35">
      <c r="J6760" s="830"/>
    </row>
    <row r="6761" spans="10:10" x14ac:dyDescent="0.35">
      <c r="J6761" s="830"/>
    </row>
    <row r="6762" spans="10:10" x14ac:dyDescent="0.35">
      <c r="J6762" s="830"/>
    </row>
    <row r="6763" spans="10:10" x14ac:dyDescent="0.35">
      <c r="J6763" s="830"/>
    </row>
    <row r="6764" spans="10:10" x14ac:dyDescent="0.35">
      <c r="J6764" s="830"/>
    </row>
    <row r="6765" spans="10:10" x14ac:dyDescent="0.35">
      <c r="J6765" s="830"/>
    </row>
    <row r="6766" spans="10:10" x14ac:dyDescent="0.35">
      <c r="J6766" s="830"/>
    </row>
    <row r="6767" spans="10:10" x14ac:dyDescent="0.35">
      <c r="J6767" s="830"/>
    </row>
    <row r="6768" spans="10:10" x14ac:dyDescent="0.35">
      <c r="J6768" s="830"/>
    </row>
    <row r="6769" spans="10:10" x14ac:dyDescent="0.35">
      <c r="J6769" s="830"/>
    </row>
    <row r="6770" spans="10:10" x14ac:dyDescent="0.35">
      <c r="J6770" s="830"/>
    </row>
    <row r="6771" spans="10:10" x14ac:dyDescent="0.35">
      <c r="J6771" s="830"/>
    </row>
    <row r="6772" spans="10:10" x14ac:dyDescent="0.35">
      <c r="J6772" s="830"/>
    </row>
    <row r="6773" spans="10:10" x14ac:dyDescent="0.35">
      <c r="J6773" s="830"/>
    </row>
    <row r="6774" spans="10:10" x14ac:dyDescent="0.35">
      <c r="J6774" s="830"/>
    </row>
    <row r="6775" spans="10:10" x14ac:dyDescent="0.35">
      <c r="J6775" s="830"/>
    </row>
    <row r="6776" spans="10:10" x14ac:dyDescent="0.35">
      <c r="J6776" s="830"/>
    </row>
    <row r="6777" spans="10:10" x14ac:dyDescent="0.35">
      <c r="J6777" s="830"/>
    </row>
    <row r="6778" spans="10:10" x14ac:dyDescent="0.35">
      <c r="J6778" s="830"/>
    </row>
    <row r="6779" spans="10:10" x14ac:dyDescent="0.35">
      <c r="J6779" s="830"/>
    </row>
    <row r="6780" spans="10:10" x14ac:dyDescent="0.35">
      <c r="J6780" s="830"/>
    </row>
    <row r="6781" spans="10:10" x14ac:dyDescent="0.35">
      <c r="J6781" s="830"/>
    </row>
    <row r="6782" spans="10:10" x14ac:dyDescent="0.35">
      <c r="J6782" s="830"/>
    </row>
    <row r="6783" spans="10:10" x14ac:dyDescent="0.35">
      <c r="J6783" s="830"/>
    </row>
    <row r="6784" spans="10:10" x14ac:dyDescent="0.35">
      <c r="J6784" s="830"/>
    </row>
    <row r="6785" spans="10:10" x14ac:dyDescent="0.35">
      <c r="J6785" s="830"/>
    </row>
    <row r="6786" spans="10:10" x14ac:dyDescent="0.35">
      <c r="J6786" s="830"/>
    </row>
    <row r="6787" spans="10:10" x14ac:dyDescent="0.35">
      <c r="J6787" s="830"/>
    </row>
    <row r="6788" spans="10:10" x14ac:dyDescent="0.35">
      <c r="J6788" s="830"/>
    </row>
    <row r="6789" spans="10:10" x14ac:dyDescent="0.35">
      <c r="J6789" s="830"/>
    </row>
    <row r="6790" spans="10:10" x14ac:dyDescent="0.35">
      <c r="J6790" s="830"/>
    </row>
    <row r="6791" spans="10:10" x14ac:dyDescent="0.35">
      <c r="J6791" s="830"/>
    </row>
    <row r="6792" spans="10:10" x14ac:dyDescent="0.35">
      <c r="J6792" s="830"/>
    </row>
    <row r="6793" spans="10:10" x14ac:dyDescent="0.35">
      <c r="J6793" s="830"/>
    </row>
    <row r="6794" spans="10:10" x14ac:dyDescent="0.35">
      <c r="J6794" s="830"/>
    </row>
    <row r="6795" spans="10:10" x14ac:dyDescent="0.35">
      <c r="J6795" s="830"/>
    </row>
    <row r="6796" spans="10:10" x14ac:dyDescent="0.35">
      <c r="J6796" s="830"/>
    </row>
    <row r="6797" spans="10:10" x14ac:dyDescent="0.35">
      <c r="J6797" s="830"/>
    </row>
    <row r="6798" spans="10:10" x14ac:dyDescent="0.35">
      <c r="J6798" s="830"/>
    </row>
    <row r="6799" spans="10:10" x14ac:dyDescent="0.35">
      <c r="J6799" s="830"/>
    </row>
    <row r="6800" spans="10:10" x14ac:dyDescent="0.35">
      <c r="J6800" s="830"/>
    </row>
    <row r="6801" spans="10:10" x14ac:dyDescent="0.35">
      <c r="J6801" s="830"/>
    </row>
    <row r="6802" spans="10:10" x14ac:dyDescent="0.35">
      <c r="J6802" s="830"/>
    </row>
    <row r="6803" spans="10:10" x14ac:dyDescent="0.35">
      <c r="J6803" s="830"/>
    </row>
    <row r="6804" spans="10:10" x14ac:dyDescent="0.35">
      <c r="J6804" s="830"/>
    </row>
    <row r="6805" spans="10:10" x14ac:dyDescent="0.35">
      <c r="J6805" s="830"/>
    </row>
    <row r="6806" spans="10:10" x14ac:dyDescent="0.35">
      <c r="J6806" s="830"/>
    </row>
    <row r="6807" spans="10:10" x14ac:dyDescent="0.35">
      <c r="J6807" s="830"/>
    </row>
    <row r="6808" spans="10:10" x14ac:dyDescent="0.35">
      <c r="J6808" s="830"/>
    </row>
    <row r="6809" spans="10:10" x14ac:dyDescent="0.35">
      <c r="J6809" s="830"/>
    </row>
    <row r="6810" spans="10:10" x14ac:dyDescent="0.35">
      <c r="J6810" s="830"/>
    </row>
    <row r="6811" spans="10:10" x14ac:dyDescent="0.35">
      <c r="J6811" s="830"/>
    </row>
    <row r="6812" spans="10:10" x14ac:dyDescent="0.35">
      <c r="J6812" s="830"/>
    </row>
    <row r="6813" spans="10:10" x14ac:dyDescent="0.35">
      <c r="J6813" s="830"/>
    </row>
    <row r="6814" spans="10:10" x14ac:dyDescent="0.35">
      <c r="J6814" s="830"/>
    </row>
    <row r="6815" spans="10:10" x14ac:dyDescent="0.35">
      <c r="J6815" s="830"/>
    </row>
    <row r="6816" spans="10:10" x14ac:dyDescent="0.35">
      <c r="J6816" s="830"/>
    </row>
    <row r="6817" spans="10:10" x14ac:dyDescent="0.35">
      <c r="J6817" s="830"/>
    </row>
    <row r="6818" spans="10:10" x14ac:dyDescent="0.35">
      <c r="J6818" s="830"/>
    </row>
    <row r="6819" spans="10:10" x14ac:dyDescent="0.35">
      <c r="J6819" s="830"/>
    </row>
    <row r="6820" spans="10:10" x14ac:dyDescent="0.35">
      <c r="J6820" s="830"/>
    </row>
    <row r="6821" spans="10:10" x14ac:dyDescent="0.35">
      <c r="J6821" s="830"/>
    </row>
    <row r="6822" spans="10:10" x14ac:dyDescent="0.35">
      <c r="J6822" s="830"/>
    </row>
    <row r="6823" spans="10:10" x14ac:dyDescent="0.35">
      <c r="J6823" s="830"/>
    </row>
    <row r="6824" spans="10:10" x14ac:dyDescent="0.35">
      <c r="J6824" s="830"/>
    </row>
    <row r="6825" spans="10:10" x14ac:dyDescent="0.35">
      <c r="J6825" s="830"/>
    </row>
    <row r="6826" spans="10:10" x14ac:dyDescent="0.35">
      <c r="J6826" s="830"/>
    </row>
    <row r="6827" spans="10:10" x14ac:dyDescent="0.35">
      <c r="J6827" s="830"/>
    </row>
    <row r="6828" spans="10:10" x14ac:dyDescent="0.35">
      <c r="J6828" s="830"/>
    </row>
    <row r="6829" spans="10:10" x14ac:dyDescent="0.35">
      <c r="J6829" s="830"/>
    </row>
    <row r="6830" spans="10:10" x14ac:dyDescent="0.35">
      <c r="J6830" s="830"/>
    </row>
    <row r="6831" spans="10:10" x14ac:dyDescent="0.35">
      <c r="J6831" s="830"/>
    </row>
    <row r="6832" spans="10:10" x14ac:dyDescent="0.35">
      <c r="J6832" s="830"/>
    </row>
    <row r="6833" spans="10:10" x14ac:dyDescent="0.35">
      <c r="J6833" s="830"/>
    </row>
    <row r="6834" spans="10:10" x14ac:dyDescent="0.35">
      <c r="J6834" s="830"/>
    </row>
    <row r="6835" spans="10:10" x14ac:dyDescent="0.35">
      <c r="J6835" s="830"/>
    </row>
    <row r="6836" spans="10:10" x14ac:dyDescent="0.35">
      <c r="J6836" s="830"/>
    </row>
    <row r="6837" spans="10:10" x14ac:dyDescent="0.35">
      <c r="J6837" s="830"/>
    </row>
    <row r="6838" spans="10:10" x14ac:dyDescent="0.35">
      <c r="J6838" s="830"/>
    </row>
    <row r="6839" spans="10:10" x14ac:dyDescent="0.35">
      <c r="J6839" s="830"/>
    </row>
    <row r="6840" spans="10:10" x14ac:dyDescent="0.35">
      <c r="J6840" s="830"/>
    </row>
    <row r="6841" spans="10:10" x14ac:dyDescent="0.35">
      <c r="J6841" s="830"/>
    </row>
    <row r="6842" spans="10:10" x14ac:dyDescent="0.35">
      <c r="J6842" s="830"/>
    </row>
    <row r="6843" spans="10:10" x14ac:dyDescent="0.35">
      <c r="J6843" s="830"/>
    </row>
    <row r="6844" spans="10:10" x14ac:dyDescent="0.35">
      <c r="J6844" s="830"/>
    </row>
    <row r="6845" spans="10:10" x14ac:dyDescent="0.35">
      <c r="J6845" s="830"/>
    </row>
    <row r="6846" spans="10:10" x14ac:dyDescent="0.35">
      <c r="J6846" s="830"/>
    </row>
    <row r="6847" spans="10:10" x14ac:dyDescent="0.35">
      <c r="J6847" s="830"/>
    </row>
    <row r="6848" spans="10:10" x14ac:dyDescent="0.35">
      <c r="J6848" s="830"/>
    </row>
    <row r="6849" spans="10:10" x14ac:dyDescent="0.35">
      <c r="J6849" s="830"/>
    </row>
    <row r="6850" spans="10:10" x14ac:dyDescent="0.35">
      <c r="J6850" s="830"/>
    </row>
    <row r="6851" spans="10:10" x14ac:dyDescent="0.35">
      <c r="J6851" s="830"/>
    </row>
    <row r="6852" spans="10:10" x14ac:dyDescent="0.35">
      <c r="J6852" s="830"/>
    </row>
    <row r="6853" spans="10:10" x14ac:dyDescent="0.35">
      <c r="J6853" s="830"/>
    </row>
    <row r="6854" spans="10:10" x14ac:dyDescent="0.35">
      <c r="J6854" s="830"/>
    </row>
    <row r="6855" spans="10:10" x14ac:dyDescent="0.35">
      <c r="J6855" s="830"/>
    </row>
    <row r="6856" spans="10:10" x14ac:dyDescent="0.35">
      <c r="J6856" s="830"/>
    </row>
    <row r="6857" spans="10:10" x14ac:dyDescent="0.35">
      <c r="J6857" s="830"/>
    </row>
    <row r="6858" spans="10:10" x14ac:dyDescent="0.35">
      <c r="J6858" s="830"/>
    </row>
    <row r="6859" spans="10:10" x14ac:dyDescent="0.35">
      <c r="J6859" s="830"/>
    </row>
    <row r="6860" spans="10:10" x14ac:dyDescent="0.35">
      <c r="J6860" s="830"/>
    </row>
    <row r="6861" spans="10:10" x14ac:dyDescent="0.35">
      <c r="J6861" s="830"/>
    </row>
    <row r="6862" spans="10:10" x14ac:dyDescent="0.35">
      <c r="J6862" s="830"/>
    </row>
    <row r="6863" spans="10:10" x14ac:dyDescent="0.35">
      <c r="J6863" s="830"/>
    </row>
    <row r="6864" spans="10:10" x14ac:dyDescent="0.35">
      <c r="J6864" s="830"/>
    </row>
    <row r="6865" spans="10:10" x14ac:dyDescent="0.35">
      <c r="J6865" s="830"/>
    </row>
    <row r="6866" spans="10:10" x14ac:dyDescent="0.35">
      <c r="J6866" s="830"/>
    </row>
    <row r="6867" spans="10:10" x14ac:dyDescent="0.35">
      <c r="J6867" s="830"/>
    </row>
    <row r="6868" spans="10:10" x14ac:dyDescent="0.35">
      <c r="J6868" s="830"/>
    </row>
    <row r="6869" spans="10:10" x14ac:dyDescent="0.35">
      <c r="J6869" s="830"/>
    </row>
    <row r="6870" spans="10:10" x14ac:dyDescent="0.35">
      <c r="J6870" s="830"/>
    </row>
    <row r="6871" spans="10:10" x14ac:dyDescent="0.35">
      <c r="J6871" s="830"/>
    </row>
    <row r="6872" spans="10:10" x14ac:dyDescent="0.35">
      <c r="J6872" s="830"/>
    </row>
    <row r="6873" spans="10:10" x14ac:dyDescent="0.35">
      <c r="J6873" s="830"/>
    </row>
    <row r="6874" spans="10:10" x14ac:dyDescent="0.35">
      <c r="J6874" s="830"/>
    </row>
    <row r="6875" spans="10:10" x14ac:dyDescent="0.35">
      <c r="J6875" s="830"/>
    </row>
    <row r="6876" spans="10:10" x14ac:dyDescent="0.35">
      <c r="J6876" s="830"/>
    </row>
    <row r="6877" spans="10:10" x14ac:dyDescent="0.35">
      <c r="J6877" s="830"/>
    </row>
    <row r="6878" spans="10:10" x14ac:dyDescent="0.35">
      <c r="J6878" s="830"/>
    </row>
    <row r="6879" spans="10:10" x14ac:dyDescent="0.35">
      <c r="J6879" s="830"/>
    </row>
    <row r="6880" spans="10:10" x14ac:dyDescent="0.35">
      <c r="J6880" s="830"/>
    </row>
    <row r="6881" spans="10:10" x14ac:dyDescent="0.35">
      <c r="J6881" s="830"/>
    </row>
    <row r="6882" spans="10:10" x14ac:dyDescent="0.35">
      <c r="J6882" s="830"/>
    </row>
    <row r="6883" spans="10:10" x14ac:dyDescent="0.35">
      <c r="J6883" s="830"/>
    </row>
    <row r="6884" spans="10:10" x14ac:dyDescent="0.35">
      <c r="J6884" s="830"/>
    </row>
    <row r="6885" spans="10:10" x14ac:dyDescent="0.35">
      <c r="J6885" s="830"/>
    </row>
    <row r="6886" spans="10:10" x14ac:dyDescent="0.35">
      <c r="J6886" s="830"/>
    </row>
    <row r="6887" spans="10:10" x14ac:dyDescent="0.35">
      <c r="J6887" s="830"/>
    </row>
    <row r="6888" spans="10:10" x14ac:dyDescent="0.35">
      <c r="J6888" s="830"/>
    </row>
    <row r="6889" spans="10:10" x14ac:dyDescent="0.35">
      <c r="J6889" s="830"/>
    </row>
    <row r="6890" spans="10:10" x14ac:dyDescent="0.35">
      <c r="J6890" s="830"/>
    </row>
    <row r="6891" spans="10:10" x14ac:dyDescent="0.35">
      <c r="J6891" s="830"/>
    </row>
    <row r="6892" spans="10:10" x14ac:dyDescent="0.35">
      <c r="J6892" s="830"/>
    </row>
    <row r="6893" spans="10:10" x14ac:dyDescent="0.35">
      <c r="J6893" s="830"/>
    </row>
    <row r="6894" spans="10:10" x14ac:dyDescent="0.35">
      <c r="J6894" s="830"/>
    </row>
    <row r="6895" spans="10:10" x14ac:dyDescent="0.35">
      <c r="J6895" s="830"/>
    </row>
    <row r="6896" spans="10:10" x14ac:dyDescent="0.35">
      <c r="J6896" s="830"/>
    </row>
    <row r="6897" spans="10:10" x14ac:dyDescent="0.35">
      <c r="J6897" s="830"/>
    </row>
    <row r="6898" spans="10:10" x14ac:dyDescent="0.35">
      <c r="J6898" s="830"/>
    </row>
    <row r="6899" spans="10:10" x14ac:dyDescent="0.35">
      <c r="J6899" s="830"/>
    </row>
    <row r="6900" spans="10:10" x14ac:dyDescent="0.35">
      <c r="J6900" s="830"/>
    </row>
    <row r="6901" spans="10:10" x14ac:dyDescent="0.35">
      <c r="J6901" s="830"/>
    </row>
    <row r="6902" spans="10:10" x14ac:dyDescent="0.35">
      <c r="J6902" s="830"/>
    </row>
    <row r="6903" spans="10:10" x14ac:dyDescent="0.35">
      <c r="J6903" s="830"/>
    </row>
    <row r="6904" spans="10:10" x14ac:dyDescent="0.35">
      <c r="J6904" s="830"/>
    </row>
    <row r="6905" spans="10:10" x14ac:dyDescent="0.35">
      <c r="J6905" s="830"/>
    </row>
    <row r="6906" spans="10:10" x14ac:dyDescent="0.35">
      <c r="J6906" s="830"/>
    </row>
    <row r="6907" spans="10:10" x14ac:dyDescent="0.35">
      <c r="J6907" s="830"/>
    </row>
    <row r="6908" spans="10:10" x14ac:dyDescent="0.35">
      <c r="J6908" s="830"/>
    </row>
    <row r="6909" spans="10:10" x14ac:dyDescent="0.35">
      <c r="J6909" s="830"/>
    </row>
    <row r="6910" spans="10:10" x14ac:dyDescent="0.35">
      <c r="J6910" s="830"/>
    </row>
    <row r="6911" spans="10:10" x14ac:dyDescent="0.35">
      <c r="J6911" s="830"/>
    </row>
    <row r="6912" spans="10:10" x14ac:dyDescent="0.35">
      <c r="J6912" s="830"/>
    </row>
    <row r="6913" spans="10:10" x14ac:dyDescent="0.35">
      <c r="J6913" s="830"/>
    </row>
    <row r="6914" spans="10:10" x14ac:dyDescent="0.35">
      <c r="J6914" s="830"/>
    </row>
    <row r="6915" spans="10:10" x14ac:dyDescent="0.35">
      <c r="J6915" s="830"/>
    </row>
    <row r="6916" spans="10:10" x14ac:dyDescent="0.35">
      <c r="J6916" s="830"/>
    </row>
    <row r="6917" spans="10:10" x14ac:dyDescent="0.35">
      <c r="J6917" s="830"/>
    </row>
    <row r="6918" spans="10:10" x14ac:dyDescent="0.35">
      <c r="J6918" s="830"/>
    </row>
    <row r="6919" spans="10:10" x14ac:dyDescent="0.35">
      <c r="J6919" s="830"/>
    </row>
    <row r="6920" spans="10:10" x14ac:dyDescent="0.35">
      <c r="J6920" s="830"/>
    </row>
    <row r="6921" spans="10:10" x14ac:dyDescent="0.35">
      <c r="J6921" s="830"/>
    </row>
    <row r="6922" spans="10:10" x14ac:dyDescent="0.35">
      <c r="J6922" s="830"/>
    </row>
    <row r="6923" spans="10:10" x14ac:dyDescent="0.35">
      <c r="J6923" s="830"/>
    </row>
    <row r="6924" spans="10:10" x14ac:dyDescent="0.35">
      <c r="J6924" s="830"/>
    </row>
    <row r="6925" spans="10:10" x14ac:dyDescent="0.35">
      <c r="J6925" s="830"/>
    </row>
    <row r="6926" spans="10:10" x14ac:dyDescent="0.35">
      <c r="J6926" s="830"/>
    </row>
    <row r="6927" spans="10:10" x14ac:dyDescent="0.35">
      <c r="J6927" s="830"/>
    </row>
    <row r="6928" spans="10:10" x14ac:dyDescent="0.35">
      <c r="J6928" s="830"/>
    </row>
    <row r="6929" spans="10:10" x14ac:dyDescent="0.35">
      <c r="J6929" s="830"/>
    </row>
    <row r="6930" spans="10:10" x14ac:dyDescent="0.35">
      <c r="J6930" s="830"/>
    </row>
    <row r="6931" spans="10:10" x14ac:dyDescent="0.35">
      <c r="J6931" s="830"/>
    </row>
    <row r="6932" spans="10:10" x14ac:dyDescent="0.35">
      <c r="J6932" s="830"/>
    </row>
    <row r="6933" spans="10:10" x14ac:dyDescent="0.35">
      <c r="J6933" s="830"/>
    </row>
    <row r="6934" spans="10:10" x14ac:dyDescent="0.35">
      <c r="J6934" s="830"/>
    </row>
    <row r="6935" spans="10:10" x14ac:dyDescent="0.35">
      <c r="J6935" s="830"/>
    </row>
    <row r="6936" spans="10:10" x14ac:dyDescent="0.35">
      <c r="J6936" s="830"/>
    </row>
    <row r="6937" spans="10:10" x14ac:dyDescent="0.35">
      <c r="J6937" s="830"/>
    </row>
    <row r="6938" spans="10:10" x14ac:dyDescent="0.35">
      <c r="J6938" s="830"/>
    </row>
    <row r="6939" spans="10:10" x14ac:dyDescent="0.35">
      <c r="J6939" s="830"/>
    </row>
    <row r="6947" spans="10:10" x14ac:dyDescent="0.35">
      <c r="J6947" s="830"/>
    </row>
    <row r="6948" spans="10:10" x14ac:dyDescent="0.35">
      <c r="J6948" s="830"/>
    </row>
    <row r="6949" spans="10:10" x14ac:dyDescent="0.35">
      <c r="J6949" s="830"/>
    </row>
    <row r="6950" spans="10:10" x14ac:dyDescent="0.35">
      <c r="J6950" s="830"/>
    </row>
    <row r="6951" spans="10:10" x14ac:dyDescent="0.35">
      <c r="J6951" s="830"/>
    </row>
    <row r="6952" spans="10:10" x14ac:dyDescent="0.35">
      <c r="J6952" s="830"/>
    </row>
    <row r="6953" spans="10:10" x14ac:dyDescent="0.35">
      <c r="J6953" s="830"/>
    </row>
    <row r="6954" spans="10:10" x14ac:dyDescent="0.35">
      <c r="J6954" s="830"/>
    </row>
    <row r="6955" spans="10:10" x14ac:dyDescent="0.35">
      <c r="J6955" s="830"/>
    </row>
    <row r="6956" spans="10:10" x14ac:dyDescent="0.35">
      <c r="J6956" s="830"/>
    </row>
    <row r="6957" spans="10:10" x14ac:dyDescent="0.35">
      <c r="J6957" s="830"/>
    </row>
    <row r="6958" spans="10:10" x14ac:dyDescent="0.35">
      <c r="J6958" s="830"/>
    </row>
    <row r="6959" spans="10:10" x14ac:dyDescent="0.35">
      <c r="J6959" s="830"/>
    </row>
    <row r="6960" spans="10:10" x14ac:dyDescent="0.35">
      <c r="J6960" s="830"/>
    </row>
    <row r="6961" spans="10:10" x14ac:dyDescent="0.35">
      <c r="J6961" s="830"/>
    </row>
    <row r="6962" spans="10:10" x14ac:dyDescent="0.35">
      <c r="J6962" s="830"/>
    </row>
    <row r="6963" spans="10:10" x14ac:dyDescent="0.35">
      <c r="J6963" s="830"/>
    </row>
    <row r="6964" spans="10:10" x14ac:dyDescent="0.35">
      <c r="J6964" s="830"/>
    </row>
    <row r="6965" spans="10:10" x14ac:dyDescent="0.35">
      <c r="J6965" s="830"/>
    </row>
    <row r="6966" spans="10:10" x14ac:dyDescent="0.35">
      <c r="J6966" s="830"/>
    </row>
    <row r="6967" spans="10:10" x14ac:dyDescent="0.35">
      <c r="J6967" s="830"/>
    </row>
    <row r="6974" spans="10:10" x14ac:dyDescent="0.35">
      <c r="J6974" s="830"/>
    </row>
    <row r="6975" spans="10:10" x14ac:dyDescent="0.35">
      <c r="J6975" s="830"/>
    </row>
    <row r="6976" spans="10:10" x14ac:dyDescent="0.35">
      <c r="J6976" s="830"/>
    </row>
    <row r="6977" spans="10:10" x14ac:dyDescent="0.35">
      <c r="J6977" s="830"/>
    </row>
    <row r="6978" spans="10:10" x14ac:dyDescent="0.35">
      <c r="J6978" s="830"/>
    </row>
    <row r="6979" spans="10:10" x14ac:dyDescent="0.35">
      <c r="J6979" s="830"/>
    </row>
    <row r="6980" spans="10:10" x14ac:dyDescent="0.35">
      <c r="J6980" s="830"/>
    </row>
    <row r="6981" spans="10:10" x14ac:dyDescent="0.35">
      <c r="J6981" s="830"/>
    </row>
    <row r="6982" spans="10:10" x14ac:dyDescent="0.35">
      <c r="J6982" s="830"/>
    </row>
    <row r="6983" spans="10:10" x14ac:dyDescent="0.35">
      <c r="J6983" s="830"/>
    </row>
    <row r="6984" spans="10:10" x14ac:dyDescent="0.35">
      <c r="J6984" s="830"/>
    </row>
    <row r="6985" spans="10:10" x14ac:dyDescent="0.35">
      <c r="J6985" s="830"/>
    </row>
    <row r="6986" spans="10:10" x14ac:dyDescent="0.35">
      <c r="J6986" s="830"/>
    </row>
    <row r="6987" spans="10:10" x14ac:dyDescent="0.35">
      <c r="J6987" s="830"/>
    </row>
    <row r="6988" spans="10:10" x14ac:dyDescent="0.35">
      <c r="J6988" s="830"/>
    </row>
    <row r="6989" spans="10:10" x14ac:dyDescent="0.35">
      <c r="J6989" s="830"/>
    </row>
    <row r="6990" spans="10:10" x14ac:dyDescent="0.35">
      <c r="J6990" s="830"/>
    </row>
    <row r="6991" spans="10:10" x14ac:dyDescent="0.35">
      <c r="J6991" s="830"/>
    </row>
    <row r="6992" spans="10:10" x14ac:dyDescent="0.35">
      <c r="J6992" s="830"/>
    </row>
    <row r="6993" spans="10:10" x14ac:dyDescent="0.35">
      <c r="J6993" s="830"/>
    </row>
    <row r="6994" spans="10:10" x14ac:dyDescent="0.35">
      <c r="J6994" s="830"/>
    </row>
    <row r="6995" spans="10:10" x14ac:dyDescent="0.35">
      <c r="J6995" s="830"/>
    </row>
    <row r="6996" spans="10:10" x14ac:dyDescent="0.35">
      <c r="J6996" s="830"/>
    </row>
    <row r="6997" spans="10:10" x14ac:dyDescent="0.35">
      <c r="J6997" s="830"/>
    </row>
    <row r="6998" spans="10:10" x14ac:dyDescent="0.35">
      <c r="J6998" s="830"/>
    </row>
    <row r="6999" spans="10:10" x14ac:dyDescent="0.35">
      <c r="J6999" s="830"/>
    </row>
    <row r="7000" spans="10:10" x14ac:dyDescent="0.35">
      <c r="J7000" s="830"/>
    </row>
    <row r="7001" spans="10:10" x14ac:dyDescent="0.35">
      <c r="J7001" s="830"/>
    </row>
    <row r="7002" spans="10:10" x14ac:dyDescent="0.35">
      <c r="J7002" s="830"/>
    </row>
    <row r="7003" spans="10:10" x14ac:dyDescent="0.35">
      <c r="J7003" s="830"/>
    </row>
    <row r="7004" spans="10:10" x14ac:dyDescent="0.35">
      <c r="J7004" s="830"/>
    </row>
    <row r="7005" spans="10:10" x14ac:dyDescent="0.35">
      <c r="J7005" s="830"/>
    </row>
    <row r="7006" spans="10:10" x14ac:dyDescent="0.35">
      <c r="J7006" s="830"/>
    </row>
    <row r="7007" spans="10:10" x14ac:dyDescent="0.35">
      <c r="J7007" s="830"/>
    </row>
    <row r="7008" spans="10:10" x14ac:dyDescent="0.35">
      <c r="J7008" s="830"/>
    </row>
    <row r="7009" spans="10:10" x14ac:dyDescent="0.35">
      <c r="J7009" s="830"/>
    </row>
    <row r="7010" spans="10:10" x14ac:dyDescent="0.35">
      <c r="J7010" s="830"/>
    </row>
    <row r="7011" spans="10:10" x14ac:dyDescent="0.35">
      <c r="J7011" s="830"/>
    </row>
    <row r="7012" spans="10:10" x14ac:dyDescent="0.35">
      <c r="J7012" s="830"/>
    </row>
    <row r="7013" spans="10:10" x14ac:dyDescent="0.35">
      <c r="J7013" s="830"/>
    </row>
    <row r="7014" spans="10:10" x14ac:dyDescent="0.35">
      <c r="J7014" s="830"/>
    </row>
    <row r="7015" spans="10:10" x14ac:dyDescent="0.35">
      <c r="J7015" s="830"/>
    </row>
    <row r="7016" spans="10:10" x14ac:dyDescent="0.35">
      <c r="J7016" s="830"/>
    </row>
    <row r="7017" spans="10:10" x14ac:dyDescent="0.35">
      <c r="J7017" s="830"/>
    </row>
    <row r="7018" spans="10:10" x14ac:dyDescent="0.35">
      <c r="J7018" s="830"/>
    </row>
    <row r="7019" spans="10:10" x14ac:dyDescent="0.35">
      <c r="J7019" s="830"/>
    </row>
    <row r="7020" spans="10:10" x14ac:dyDescent="0.35">
      <c r="J7020" s="830"/>
    </row>
    <row r="7021" spans="10:10" x14ac:dyDescent="0.35">
      <c r="J7021" s="830"/>
    </row>
    <row r="7022" spans="10:10" x14ac:dyDescent="0.35">
      <c r="J7022" s="830"/>
    </row>
    <row r="7023" spans="10:10" x14ac:dyDescent="0.35">
      <c r="J7023" s="830"/>
    </row>
    <row r="7024" spans="10:10" x14ac:dyDescent="0.35">
      <c r="J7024" s="830"/>
    </row>
    <row r="7025" spans="10:10" x14ac:dyDescent="0.35">
      <c r="J7025" s="830"/>
    </row>
    <row r="7026" spans="10:10" x14ac:dyDescent="0.35">
      <c r="J7026" s="830"/>
    </row>
    <row r="7027" spans="10:10" x14ac:dyDescent="0.35">
      <c r="J7027" s="830"/>
    </row>
    <row r="7028" spans="10:10" x14ac:dyDescent="0.35">
      <c r="J7028" s="830"/>
    </row>
    <row r="7029" spans="10:10" x14ac:dyDescent="0.35">
      <c r="J7029" s="830"/>
    </row>
    <row r="7030" spans="10:10" x14ac:dyDescent="0.35">
      <c r="J7030" s="830"/>
    </row>
    <row r="7031" spans="10:10" x14ac:dyDescent="0.35">
      <c r="J7031" s="830"/>
    </row>
    <row r="7032" spans="10:10" x14ac:dyDescent="0.35">
      <c r="J7032" s="830"/>
    </row>
    <row r="7033" spans="10:10" x14ac:dyDescent="0.35">
      <c r="J7033" s="830"/>
    </row>
    <row r="7034" spans="10:10" x14ac:dyDescent="0.35">
      <c r="J7034" s="830"/>
    </row>
    <row r="7035" spans="10:10" x14ac:dyDescent="0.35">
      <c r="J7035" s="830"/>
    </row>
    <row r="7037" spans="10:10" x14ac:dyDescent="0.35">
      <c r="J7037" s="830"/>
    </row>
    <row r="7038" spans="10:10" x14ac:dyDescent="0.35">
      <c r="J7038" s="830"/>
    </row>
    <row r="7039" spans="10:10" x14ac:dyDescent="0.35">
      <c r="J7039" s="830"/>
    </row>
    <row r="7040" spans="10:10" x14ac:dyDescent="0.35">
      <c r="J7040" s="830"/>
    </row>
    <row r="7041" spans="10:10" x14ac:dyDescent="0.35">
      <c r="J7041" s="830"/>
    </row>
    <row r="7042" spans="10:10" x14ac:dyDescent="0.35">
      <c r="J7042" s="830"/>
    </row>
    <row r="7043" spans="10:10" x14ac:dyDescent="0.35">
      <c r="J7043" s="830"/>
    </row>
    <row r="7044" spans="10:10" x14ac:dyDescent="0.35">
      <c r="J7044" s="830"/>
    </row>
    <row r="7045" spans="10:10" x14ac:dyDescent="0.35">
      <c r="J7045" s="830"/>
    </row>
    <row r="7046" spans="10:10" x14ac:dyDescent="0.35">
      <c r="J7046" s="830"/>
    </row>
    <row r="7047" spans="10:10" x14ac:dyDescent="0.35">
      <c r="J7047" s="830"/>
    </row>
    <row r="7048" spans="10:10" x14ac:dyDescent="0.35">
      <c r="J7048" s="830"/>
    </row>
    <row r="7049" spans="10:10" x14ac:dyDescent="0.35">
      <c r="J7049" s="830"/>
    </row>
    <row r="7050" spans="10:10" x14ac:dyDescent="0.35">
      <c r="J7050" s="830"/>
    </row>
    <row r="7051" spans="10:10" x14ac:dyDescent="0.35">
      <c r="J7051" s="830"/>
    </row>
    <row r="7052" spans="10:10" x14ac:dyDescent="0.35">
      <c r="J7052" s="830"/>
    </row>
    <row r="7053" spans="10:10" x14ac:dyDescent="0.35">
      <c r="J7053" s="830"/>
    </row>
    <row r="7054" spans="10:10" x14ac:dyDescent="0.35">
      <c r="J7054" s="830"/>
    </row>
    <row r="7055" spans="10:10" x14ac:dyDescent="0.35">
      <c r="J7055" s="830"/>
    </row>
    <row r="7056" spans="10:10" x14ac:dyDescent="0.35">
      <c r="J7056" s="830"/>
    </row>
    <row r="7057" spans="10:10" x14ac:dyDescent="0.35">
      <c r="J7057" s="830"/>
    </row>
    <row r="7058" spans="10:10" x14ac:dyDescent="0.35">
      <c r="J7058" s="830"/>
    </row>
    <row r="7059" spans="10:10" x14ac:dyDescent="0.35">
      <c r="J7059" s="830"/>
    </row>
    <row r="7060" spans="10:10" x14ac:dyDescent="0.35">
      <c r="J7060" s="830"/>
    </row>
    <row r="7061" spans="10:10" x14ac:dyDescent="0.35">
      <c r="J7061" s="830"/>
    </row>
    <row r="7062" spans="10:10" x14ac:dyDescent="0.35">
      <c r="J7062" s="830"/>
    </row>
    <row r="7063" spans="10:10" x14ac:dyDescent="0.35">
      <c r="J7063" s="830"/>
    </row>
    <row r="7064" spans="10:10" x14ac:dyDescent="0.35">
      <c r="J7064" s="830"/>
    </row>
    <row r="7065" spans="10:10" x14ac:dyDescent="0.35">
      <c r="J7065" s="830"/>
    </row>
    <row r="7066" spans="10:10" x14ac:dyDescent="0.35">
      <c r="J7066" s="830"/>
    </row>
    <row r="7067" spans="10:10" x14ac:dyDescent="0.35">
      <c r="J7067" s="830"/>
    </row>
    <row r="7068" spans="10:10" x14ac:dyDescent="0.35">
      <c r="J7068" s="830"/>
    </row>
    <row r="7069" spans="10:10" x14ac:dyDescent="0.35">
      <c r="J7069" s="830"/>
    </row>
    <row r="7070" spans="10:10" x14ac:dyDescent="0.35">
      <c r="J7070" s="830"/>
    </row>
    <row r="7071" spans="10:10" x14ac:dyDescent="0.35">
      <c r="J7071" s="830"/>
    </row>
    <row r="7072" spans="10:10" x14ac:dyDescent="0.35">
      <c r="J7072" s="830"/>
    </row>
    <row r="7073" spans="10:10" x14ac:dyDescent="0.35">
      <c r="J7073" s="830"/>
    </row>
    <row r="7074" spans="10:10" x14ac:dyDescent="0.35">
      <c r="J7074" s="830"/>
    </row>
    <row r="7075" spans="10:10" x14ac:dyDescent="0.35">
      <c r="J7075" s="830"/>
    </row>
    <row r="7076" spans="10:10" x14ac:dyDescent="0.35">
      <c r="J7076" s="830"/>
    </row>
    <row r="7077" spans="10:10" x14ac:dyDescent="0.35">
      <c r="J7077" s="830"/>
    </row>
    <row r="7078" spans="10:10" x14ac:dyDescent="0.35">
      <c r="J7078" s="830"/>
    </row>
    <row r="7079" spans="10:10" x14ac:dyDescent="0.35">
      <c r="J7079" s="830"/>
    </row>
    <row r="7080" spans="10:10" x14ac:dyDescent="0.35">
      <c r="J7080" s="830"/>
    </row>
    <row r="7081" spans="10:10" x14ac:dyDescent="0.35">
      <c r="J7081" s="830"/>
    </row>
    <row r="7082" spans="10:10" x14ac:dyDescent="0.35">
      <c r="J7082" s="830"/>
    </row>
    <row r="7083" spans="10:10" x14ac:dyDescent="0.35">
      <c r="J7083" s="830"/>
    </row>
    <row r="7084" spans="10:10" x14ac:dyDescent="0.35">
      <c r="J7084" s="830"/>
    </row>
    <row r="7085" spans="10:10" x14ac:dyDescent="0.35">
      <c r="J7085" s="830"/>
    </row>
    <row r="7086" spans="10:10" x14ac:dyDescent="0.35">
      <c r="J7086" s="830"/>
    </row>
    <row r="7087" spans="10:10" x14ac:dyDescent="0.35">
      <c r="J7087" s="830"/>
    </row>
    <row r="7088" spans="10:10" x14ac:dyDescent="0.35">
      <c r="J7088" s="830"/>
    </row>
    <row r="7089" spans="10:10" x14ac:dyDescent="0.35">
      <c r="J7089" s="830"/>
    </row>
    <row r="7090" spans="10:10" x14ac:dyDescent="0.35">
      <c r="J7090" s="830"/>
    </row>
    <row r="7091" spans="10:10" x14ac:dyDescent="0.35">
      <c r="J7091" s="830"/>
    </row>
    <row r="7092" spans="10:10" x14ac:dyDescent="0.35">
      <c r="J7092" s="830"/>
    </row>
    <row r="7093" spans="10:10" x14ac:dyDescent="0.35">
      <c r="J7093" s="830"/>
    </row>
    <row r="7094" spans="10:10" x14ac:dyDescent="0.35">
      <c r="J7094" s="830"/>
    </row>
    <row r="7095" spans="10:10" x14ac:dyDescent="0.35">
      <c r="J7095" s="830"/>
    </row>
    <row r="7096" spans="10:10" x14ac:dyDescent="0.35">
      <c r="J7096" s="830"/>
    </row>
    <row r="7097" spans="10:10" x14ac:dyDescent="0.35">
      <c r="J7097" s="830"/>
    </row>
    <row r="7098" spans="10:10" x14ac:dyDescent="0.35">
      <c r="J7098" s="830"/>
    </row>
    <row r="7099" spans="10:10" x14ac:dyDescent="0.35">
      <c r="J7099" s="830"/>
    </row>
    <row r="7100" spans="10:10" x14ac:dyDescent="0.35">
      <c r="J7100" s="830"/>
    </row>
    <row r="7101" spans="10:10" x14ac:dyDescent="0.35">
      <c r="J7101" s="830"/>
    </row>
    <row r="7102" spans="10:10" x14ac:dyDescent="0.35">
      <c r="J7102" s="830"/>
    </row>
    <row r="7103" spans="10:10" x14ac:dyDescent="0.35">
      <c r="J7103" s="830"/>
    </row>
    <row r="7104" spans="10:10" x14ac:dyDescent="0.35">
      <c r="J7104" s="830"/>
    </row>
    <row r="7105" spans="10:10" x14ac:dyDescent="0.35">
      <c r="J7105" s="830"/>
    </row>
    <row r="7106" spans="10:10" x14ac:dyDescent="0.35">
      <c r="J7106" s="830"/>
    </row>
    <row r="7107" spans="10:10" x14ac:dyDescent="0.35">
      <c r="J7107" s="830"/>
    </row>
    <row r="7108" spans="10:10" x14ac:dyDescent="0.35">
      <c r="J7108" s="830"/>
    </row>
    <row r="7109" spans="10:10" x14ac:dyDescent="0.35">
      <c r="J7109" s="830"/>
    </row>
    <row r="7110" spans="10:10" x14ac:dyDescent="0.35">
      <c r="J7110" s="830"/>
    </row>
    <row r="7111" spans="10:10" x14ac:dyDescent="0.35">
      <c r="J7111" s="830"/>
    </row>
    <row r="7112" spans="10:10" x14ac:dyDescent="0.35">
      <c r="J7112" s="830"/>
    </row>
    <row r="7113" spans="10:10" x14ac:dyDescent="0.35">
      <c r="J7113" s="830"/>
    </row>
    <row r="7114" spans="10:10" x14ac:dyDescent="0.35">
      <c r="J7114" s="830"/>
    </row>
    <row r="7115" spans="10:10" x14ac:dyDescent="0.35">
      <c r="J7115" s="830"/>
    </row>
    <row r="7116" spans="10:10" x14ac:dyDescent="0.35">
      <c r="J7116" s="830"/>
    </row>
    <row r="7117" spans="10:10" x14ac:dyDescent="0.35">
      <c r="J7117" s="830"/>
    </row>
    <row r="7118" spans="10:10" x14ac:dyDescent="0.35">
      <c r="J7118" s="830"/>
    </row>
    <row r="7119" spans="10:10" x14ac:dyDescent="0.35">
      <c r="J7119" s="830"/>
    </row>
    <row r="7120" spans="10:10" x14ac:dyDescent="0.35">
      <c r="J7120" s="830"/>
    </row>
    <row r="7121" spans="10:10" x14ac:dyDescent="0.35">
      <c r="J7121" s="830"/>
    </row>
    <row r="7122" spans="10:10" x14ac:dyDescent="0.35">
      <c r="J7122" s="830"/>
    </row>
    <row r="7123" spans="10:10" x14ac:dyDescent="0.35">
      <c r="J7123" s="830"/>
    </row>
    <row r="7124" spans="10:10" x14ac:dyDescent="0.35">
      <c r="J7124" s="830"/>
    </row>
    <row r="7125" spans="10:10" x14ac:dyDescent="0.35">
      <c r="J7125" s="830"/>
    </row>
    <row r="7126" spans="10:10" x14ac:dyDescent="0.35">
      <c r="J7126" s="830"/>
    </row>
    <row r="7127" spans="10:10" x14ac:dyDescent="0.35">
      <c r="J7127" s="830"/>
    </row>
    <row r="7128" spans="10:10" x14ac:dyDescent="0.35">
      <c r="J7128" s="830"/>
    </row>
    <row r="7129" spans="10:10" x14ac:dyDescent="0.35">
      <c r="J7129" s="830"/>
    </row>
    <row r="7130" spans="10:10" x14ac:dyDescent="0.35">
      <c r="J7130" s="830"/>
    </row>
    <row r="7131" spans="10:10" x14ac:dyDescent="0.35">
      <c r="J7131" s="830"/>
    </row>
    <row r="7132" spans="10:10" x14ac:dyDescent="0.35">
      <c r="J7132" s="830"/>
    </row>
    <row r="7133" spans="10:10" x14ac:dyDescent="0.35">
      <c r="J7133" s="830"/>
    </row>
    <row r="7134" spans="10:10" x14ac:dyDescent="0.35">
      <c r="J7134" s="830"/>
    </row>
    <row r="7135" spans="10:10" x14ac:dyDescent="0.35">
      <c r="J7135" s="830"/>
    </row>
    <row r="7136" spans="10:10" x14ac:dyDescent="0.35">
      <c r="J7136" s="830"/>
    </row>
    <row r="7137" spans="10:10" x14ac:dyDescent="0.35">
      <c r="J7137" s="830"/>
    </row>
    <row r="7138" spans="10:10" x14ac:dyDescent="0.35">
      <c r="J7138" s="830"/>
    </row>
    <row r="7139" spans="10:10" x14ac:dyDescent="0.35">
      <c r="J7139" s="830"/>
    </row>
    <row r="7140" spans="10:10" x14ac:dyDescent="0.35">
      <c r="J7140" s="830"/>
    </row>
    <row r="7141" spans="10:10" x14ac:dyDescent="0.35">
      <c r="J7141" s="830"/>
    </row>
    <row r="7142" spans="10:10" x14ac:dyDescent="0.35">
      <c r="J7142" s="830"/>
    </row>
    <row r="7143" spans="10:10" x14ac:dyDescent="0.35">
      <c r="J7143" s="830"/>
    </row>
    <row r="7144" spans="10:10" x14ac:dyDescent="0.35">
      <c r="J7144" s="830"/>
    </row>
    <row r="7145" spans="10:10" x14ac:dyDescent="0.35">
      <c r="J7145" s="830"/>
    </row>
    <row r="7146" spans="10:10" x14ac:dyDescent="0.35">
      <c r="J7146" s="830"/>
    </row>
    <row r="7147" spans="10:10" x14ac:dyDescent="0.35">
      <c r="J7147" s="830"/>
    </row>
    <row r="7148" spans="10:10" x14ac:dyDescent="0.35">
      <c r="J7148" s="830"/>
    </row>
    <row r="7149" spans="10:10" x14ac:dyDescent="0.35">
      <c r="J7149" s="830"/>
    </row>
    <row r="7150" spans="10:10" x14ac:dyDescent="0.35">
      <c r="J7150" s="830"/>
    </row>
    <row r="7151" spans="10:10" x14ac:dyDescent="0.35">
      <c r="J7151" s="830"/>
    </row>
    <row r="7152" spans="10:10" x14ac:dyDescent="0.35">
      <c r="J7152" s="830"/>
    </row>
    <row r="7153" spans="10:10" x14ac:dyDescent="0.35">
      <c r="J7153" s="830"/>
    </row>
    <row r="7154" spans="10:10" x14ac:dyDescent="0.35">
      <c r="J7154" s="830"/>
    </row>
    <row r="7155" spans="10:10" x14ac:dyDescent="0.35">
      <c r="J7155" s="830"/>
    </row>
    <row r="7156" spans="10:10" x14ac:dyDescent="0.35">
      <c r="J7156" s="830"/>
    </row>
    <row r="7157" spans="10:10" x14ac:dyDescent="0.35">
      <c r="J7157" s="830"/>
    </row>
    <row r="7158" spans="10:10" x14ac:dyDescent="0.35">
      <c r="J7158" s="830"/>
    </row>
    <row r="7159" spans="10:10" x14ac:dyDescent="0.35">
      <c r="J7159" s="830"/>
    </row>
    <row r="7160" spans="10:10" x14ac:dyDescent="0.35">
      <c r="J7160" s="830"/>
    </row>
    <row r="7161" spans="10:10" x14ac:dyDescent="0.35">
      <c r="J7161" s="830"/>
    </row>
    <row r="7162" spans="10:10" x14ac:dyDescent="0.35">
      <c r="J7162" s="830"/>
    </row>
    <row r="7163" spans="10:10" x14ac:dyDescent="0.35">
      <c r="J7163" s="830"/>
    </row>
    <row r="7164" spans="10:10" x14ac:dyDescent="0.35">
      <c r="J7164" s="830"/>
    </row>
    <row r="7165" spans="10:10" x14ac:dyDescent="0.35">
      <c r="J7165" s="830"/>
    </row>
    <row r="7166" spans="10:10" x14ac:dyDescent="0.35">
      <c r="J7166" s="830"/>
    </row>
    <row r="7167" spans="10:10" x14ac:dyDescent="0.35">
      <c r="J7167" s="830"/>
    </row>
    <row r="7168" spans="10:10" x14ac:dyDescent="0.35">
      <c r="J7168" s="830"/>
    </row>
    <row r="7169" spans="10:10" x14ac:dyDescent="0.35">
      <c r="J7169" s="830"/>
    </row>
    <row r="7170" spans="10:10" x14ac:dyDescent="0.35">
      <c r="J7170" s="830"/>
    </row>
    <row r="7171" spans="10:10" x14ac:dyDescent="0.35">
      <c r="J7171" s="830"/>
    </row>
    <row r="7172" spans="10:10" x14ac:dyDescent="0.35">
      <c r="J7172" s="830"/>
    </row>
    <row r="7173" spans="10:10" x14ac:dyDescent="0.35">
      <c r="J7173" s="830"/>
    </row>
    <row r="7174" spans="10:10" x14ac:dyDescent="0.35">
      <c r="J7174" s="830"/>
    </row>
    <row r="7175" spans="10:10" x14ac:dyDescent="0.35">
      <c r="J7175" s="830"/>
    </row>
    <row r="7176" spans="10:10" x14ac:dyDescent="0.35">
      <c r="J7176" s="830"/>
    </row>
    <row r="7177" spans="10:10" x14ac:dyDescent="0.35">
      <c r="J7177" s="830"/>
    </row>
    <row r="7178" spans="10:10" x14ac:dyDescent="0.35">
      <c r="J7178" s="830"/>
    </row>
    <row r="7179" spans="10:10" x14ac:dyDescent="0.35">
      <c r="J7179" s="830"/>
    </row>
    <row r="7180" spans="10:10" x14ac:dyDescent="0.35">
      <c r="J7180" s="830"/>
    </row>
    <row r="7181" spans="10:10" x14ac:dyDescent="0.35">
      <c r="J7181" s="830"/>
    </row>
    <row r="7182" spans="10:10" x14ac:dyDescent="0.35">
      <c r="J7182" s="830"/>
    </row>
    <row r="7183" spans="10:10" x14ac:dyDescent="0.35">
      <c r="J7183" s="830"/>
    </row>
    <row r="7184" spans="10:10" x14ac:dyDescent="0.35">
      <c r="J7184" s="830"/>
    </row>
    <row r="7185" spans="10:10" x14ac:dyDescent="0.35">
      <c r="J7185" s="830"/>
    </row>
    <row r="7186" spans="10:10" x14ac:dyDescent="0.35">
      <c r="J7186" s="830"/>
    </row>
    <row r="7187" spans="10:10" x14ac:dyDescent="0.35">
      <c r="J7187" s="830"/>
    </row>
    <row r="7188" spans="10:10" x14ac:dyDescent="0.35">
      <c r="J7188" s="830"/>
    </row>
    <row r="7189" spans="10:10" x14ac:dyDescent="0.35">
      <c r="J7189" s="830"/>
    </row>
    <row r="7190" spans="10:10" x14ac:dyDescent="0.35">
      <c r="J7190" s="830"/>
    </row>
    <row r="7191" spans="10:10" x14ac:dyDescent="0.35">
      <c r="J7191" s="830"/>
    </row>
    <row r="7192" spans="10:10" x14ac:dyDescent="0.35">
      <c r="J7192" s="830"/>
    </row>
    <row r="7193" spans="10:10" x14ac:dyDescent="0.35">
      <c r="J7193" s="830"/>
    </row>
    <row r="7194" spans="10:10" x14ac:dyDescent="0.35">
      <c r="J7194" s="830"/>
    </row>
    <row r="7195" spans="10:10" x14ac:dyDescent="0.35">
      <c r="J7195" s="830"/>
    </row>
    <row r="7196" spans="10:10" x14ac:dyDescent="0.35">
      <c r="J7196" s="830"/>
    </row>
    <row r="7197" spans="10:10" x14ac:dyDescent="0.35">
      <c r="J7197" s="830"/>
    </row>
    <row r="7198" spans="10:10" x14ac:dyDescent="0.35">
      <c r="J7198" s="830"/>
    </row>
    <row r="7199" spans="10:10" x14ac:dyDescent="0.35">
      <c r="J7199" s="830"/>
    </row>
    <row r="7200" spans="10:10" x14ac:dyDescent="0.35">
      <c r="J7200" s="830"/>
    </row>
    <row r="7201" spans="10:10" x14ac:dyDescent="0.35">
      <c r="J7201" s="830"/>
    </row>
    <row r="7202" spans="10:10" x14ac:dyDescent="0.35">
      <c r="J7202" s="830"/>
    </row>
    <row r="7203" spans="10:10" x14ac:dyDescent="0.35">
      <c r="J7203" s="830"/>
    </row>
    <row r="7204" spans="10:10" x14ac:dyDescent="0.35">
      <c r="J7204" s="830"/>
    </row>
    <row r="7205" spans="10:10" x14ac:dyDescent="0.35">
      <c r="J7205" s="830"/>
    </row>
    <row r="7206" spans="10:10" x14ac:dyDescent="0.35">
      <c r="J7206" s="830"/>
    </row>
    <row r="7207" spans="10:10" x14ac:dyDescent="0.35">
      <c r="J7207" s="830"/>
    </row>
    <row r="7208" spans="10:10" x14ac:dyDescent="0.35">
      <c r="J7208" s="830"/>
    </row>
    <row r="7209" spans="10:10" x14ac:dyDescent="0.35">
      <c r="J7209" s="830"/>
    </row>
    <row r="7210" spans="10:10" x14ac:dyDescent="0.35">
      <c r="J7210" s="830"/>
    </row>
    <row r="7211" spans="10:10" x14ac:dyDescent="0.35">
      <c r="J7211" s="830"/>
    </row>
    <row r="7212" spans="10:10" x14ac:dyDescent="0.35">
      <c r="J7212" s="830"/>
    </row>
    <row r="7213" spans="10:10" x14ac:dyDescent="0.35">
      <c r="J7213" s="830"/>
    </row>
    <row r="7214" spans="10:10" x14ac:dyDescent="0.35">
      <c r="J7214" s="830"/>
    </row>
    <row r="7215" spans="10:10" x14ac:dyDescent="0.35">
      <c r="J7215" s="830"/>
    </row>
    <row r="7216" spans="10:10" x14ac:dyDescent="0.35">
      <c r="J7216" s="830"/>
    </row>
    <row r="7217" spans="10:10" x14ac:dyDescent="0.35">
      <c r="J7217" s="830"/>
    </row>
    <row r="7218" spans="10:10" x14ac:dyDescent="0.35">
      <c r="J7218" s="830"/>
    </row>
    <row r="7219" spans="10:10" x14ac:dyDescent="0.35">
      <c r="J7219" s="830"/>
    </row>
    <row r="7220" spans="10:10" x14ac:dyDescent="0.35">
      <c r="J7220" s="830"/>
    </row>
    <row r="7221" spans="10:10" x14ac:dyDescent="0.35">
      <c r="J7221" s="830"/>
    </row>
    <row r="7222" spans="10:10" x14ac:dyDescent="0.35">
      <c r="J7222" s="830"/>
    </row>
    <row r="7223" spans="10:10" x14ac:dyDescent="0.35">
      <c r="J7223" s="830"/>
    </row>
    <row r="7224" spans="10:10" x14ac:dyDescent="0.35">
      <c r="J7224" s="830"/>
    </row>
    <row r="7225" spans="10:10" x14ac:dyDescent="0.35">
      <c r="J7225" s="830"/>
    </row>
    <row r="7226" spans="10:10" x14ac:dyDescent="0.35">
      <c r="J7226" s="830"/>
    </row>
    <row r="7227" spans="10:10" x14ac:dyDescent="0.35">
      <c r="J7227" s="830"/>
    </row>
    <row r="7228" spans="10:10" x14ac:dyDescent="0.35">
      <c r="J7228" s="830"/>
    </row>
    <row r="7229" spans="10:10" x14ac:dyDescent="0.35">
      <c r="J7229" s="830"/>
    </row>
    <row r="7230" spans="10:10" x14ac:dyDescent="0.35">
      <c r="J7230" s="830"/>
    </row>
    <row r="7231" spans="10:10" x14ac:dyDescent="0.35">
      <c r="J7231" s="830"/>
    </row>
    <row r="7232" spans="10:10" x14ac:dyDescent="0.35">
      <c r="J7232" s="830"/>
    </row>
    <row r="7233" spans="10:10" x14ac:dyDescent="0.35">
      <c r="J7233" s="830"/>
    </row>
    <row r="7234" spans="10:10" x14ac:dyDescent="0.35">
      <c r="J7234" s="830"/>
    </row>
    <row r="7235" spans="10:10" x14ac:dyDescent="0.35">
      <c r="J7235" s="830"/>
    </row>
    <row r="7236" spans="10:10" x14ac:dyDescent="0.35">
      <c r="J7236" s="830"/>
    </row>
    <row r="7237" spans="10:10" x14ac:dyDescent="0.35">
      <c r="J7237" s="830"/>
    </row>
    <row r="7238" spans="10:10" x14ac:dyDescent="0.35">
      <c r="J7238" s="830"/>
    </row>
    <row r="7239" spans="10:10" x14ac:dyDescent="0.35">
      <c r="J7239" s="830"/>
    </row>
    <row r="7240" spans="10:10" x14ac:dyDescent="0.35">
      <c r="J7240" s="830"/>
    </row>
    <row r="7241" spans="10:10" x14ac:dyDescent="0.35">
      <c r="J7241" s="830"/>
    </row>
    <row r="7242" spans="10:10" x14ac:dyDescent="0.35">
      <c r="J7242" s="830"/>
    </row>
    <row r="7243" spans="10:10" x14ac:dyDescent="0.35">
      <c r="J7243" s="830"/>
    </row>
    <row r="7244" spans="10:10" x14ac:dyDescent="0.35">
      <c r="J7244" s="830"/>
    </row>
    <row r="7245" spans="10:10" x14ac:dyDescent="0.35">
      <c r="J7245" s="830"/>
    </row>
    <row r="7246" spans="10:10" x14ac:dyDescent="0.35">
      <c r="J7246" s="830"/>
    </row>
    <row r="7247" spans="10:10" x14ac:dyDescent="0.35">
      <c r="J7247" s="830"/>
    </row>
    <row r="7248" spans="10:10" x14ac:dyDescent="0.35">
      <c r="J7248" s="830"/>
    </row>
    <row r="7249" spans="10:10" x14ac:dyDescent="0.35">
      <c r="J7249" s="830"/>
    </row>
    <row r="7250" spans="10:10" x14ac:dyDescent="0.35">
      <c r="J7250" s="830"/>
    </row>
    <row r="7251" spans="10:10" x14ac:dyDescent="0.35">
      <c r="J7251" s="830"/>
    </row>
    <row r="7252" spans="10:10" x14ac:dyDescent="0.35">
      <c r="J7252" s="830"/>
    </row>
    <row r="7253" spans="10:10" x14ac:dyDescent="0.35">
      <c r="J7253" s="830"/>
    </row>
    <row r="7254" spans="10:10" x14ac:dyDescent="0.35">
      <c r="J7254" s="830"/>
    </row>
    <row r="7255" spans="10:10" x14ac:dyDescent="0.35">
      <c r="J7255" s="830"/>
    </row>
    <row r="7256" spans="10:10" x14ac:dyDescent="0.35">
      <c r="J7256" s="830"/>
    </row>
    <row r="7257" spans="10:10" x14ac:dyDescent="0.35">
      <c r="J7257" s="830"/>
    </row>
    <row r="7258" spans="10:10" x14ac:dyDescent="0.35">
      <c r="J7258" s="830"/>
    </row>
    <row r="7259" spans="10:10" x14ac:dyDescent="0.35">
      <c r="J7259" s="830"/>
    </row>
    <row r="7260" spans="10:10" x14ac:dyDescent="0.35">
      <c r="J7260" s="830"/>
    </row>
    <row r="7261" spans="10:10" x14ac:dyDescent="0.35">
      <c r="J7261" s="830"/>
    </row>
    <row r="7262" spans="10:10" x14ac:dyDescent="0.35">
      <c r="J7262" s="830"/>
    </row>
    <row r="7263" spans="10:10" x14ac:dyDescent="0.35">
      <c r="J7263" s="830"/>
    </row>
    <row r="7264" spans="10:10" x14ac:dyDescent="0.35">
      <c r="J7264" s="830"/>
    </row>
    <row r="7265" spans="10:10" x14ac:dyDescent="0.35">
      <c r="J7265" s="830"/>
    </row>
    <row r="7266" spans="10:10" x14ac:dyDescent="0.35">
      <c r="J7266" s="830"/>
    </row>
    <row r="7267" spans="10:10" x14ac:dyDescent="0.35">
      <c r="J7267" s="830"/>
    </row>
    <row r="7268" spans="10:10" x14ac:dyDescent="0.35">
      <c r="J7268" s="830"/>
    </row>
    <row r="7269" spans="10:10" x14ac:dyDescent="0.35">
      <c r="J7269" s="830"/>
    </row>
    <row r="7270" spans="10:10" x14ac:dyDescent="0.35">
      <c r="J7270" s="830"/>
    </row>
    <row r="7271" spans="10:10" x14ac:dyDescent="0.35">
      <c r="J7271" s="830"/>
    </row>
    <row r="7272" spans="10:10" x14ac:dyDescent="0.35">
      <c r="J7272" s="830"/>
    </row>
    <row r="7273" spans="10:10" x14ac:dyDescent="0.35">
      <c r="J7273" s="830"/>
    </row>
    <row r="7274" spans="10:10" x14ac:dyDescent="0.35">
      <c r="J7274" s="830"/>
    </row>
    <row r="7275" spans="10:10" x14ac:dyDescent="0.35">
      <c r="J7275" s="830"/>
    </row>
    <row r="7276" spans="10:10" x14ac:dyDescent="0.35">
      <c r="J7276" s="830"/>
    </row>
    <row r="7277" spans="10:10" x14ac:dyDescent="0.35">
      <c r="J7277" s="830"/>
    </row>
    <row r="7278" spans="10:10" x14ac:dyDescent="0.35">
      <c r="J7278" s="830"/>
    </row>
    <row r="7279" spans="10:10" x14ac:dyDescent="0.35">
      <c r="J7279" s="830"/>
    </row>
    <row r="7280" spans="10:10" x14ac:dyDescent="0.35">
      <c r="J7280" s="830"/>
    </row>
    <row r="7281" spans="10:10" x14ac:dyDescent="0.35">
      <c r="J7281" s="830"/>
    </row>
    <row r="7282" spans="10:10" x14ac:dyDescent="0.35">
      <c r="J7282" s="830"/>
    </row>
    <row r="7283" spans="10:10" x14ac:dyDescent="0.35">
      <c r="J7283" s="830"/>
    </row>
    <row r="7284" spans="10:10" x14ac:dyDescent="0.35">
      <c r="J7284" s="830"/>
    </row>
    <row r="7285" spans="10:10" x14ac:dyDescent="0.35">
      <c r="J7285" s="830"/>
    </row>
    <row r="7286" spans="10:10" x14ac:dyDescent="0.35">
      <c r="J7286" s="830"/>
    </row>
    <row r="7287" spans="10:10" x14ac:dyDescent="0.35">
      <c r="J7287" s="830"/>
    </row>
    <row r="7288" spans="10:10" x14ac:dyDescent="0.35">
      <c r="J7288" s="830"/>
    </row>
    <row r="7289" spans="10:10" x14ac:dyDescent="0.35">
      <c r="J7289" s="830"/>
    </row>
    <row r="7290" spans="10:10" x14ac:dyDescent="0.35">
      <c r="J7290" s="830"/>
    </row>
    <row r="7291" spans="10:10" x14ac:dyDescent="0.35">
      <c r="J7291" s="830"/>
    </row>
    <row r="7292" spans="10:10" x14ac:dyDescent="0.35">
      <c r="J7292" s="830"/>
    </row>
    <row r="7293" spans="10:10" x14ac:dyDescent="0.35">
      <c r="J7293" s="830"/>
    </row>
    <row r="7294" spans="10:10" x14ac:dyDescent="0.35">
      <c r="J7294" s="830"/>
    </row>
    <row r="7295" spans="10:10" x14ac:dyDescent="0.35">
      <c r="J7295" s="830"/>
    </row>
    <row r="7296" spans="10:10" x14ac:dyDescent="0.35">
      <c r="J7296" s="830"/>
    </row>
    <row r="7297" spans="10:10" x14ac:dyDescent="0.35">
      <c r="J7297" s="830"/>
    </row>
    <row r="7298" spans="10:10" x14ac:dyDescent="0.35">
      <c r="J7298" s="830"/>
    </row>
    <row r="7299" spans="10:10" x14ac:dyDescent="0.35">
      <c r="J7299" s="830"/>
    </row>
    <row r="7300" spans="10:10" x14ac:dyDescent="0.35">
      <c r="J7300" s="830"/>
    </row>
    <row r="7301" spans="10:10" x14ac:dyDescent="0.35">
      <c r="J7301" s="830"/>
    </row>
    <row r="7302" spans="10:10" x14ac:dyDescent="0.35">
      <c r="J7302" s="830"/>
    </row>
    <row r="7303" spans="10:10" x14ac:dyDescent="0.35">
      <c r="J7303" s="830"/>
    </row>
    <row r="7304" spans="10:10" x14ac:dyDescent="0.35">
      <c r="J7304" s="830"/>
    </row>
    <row r="7305" spans="10:10" x14ac:dyDescent="0.35">
      <c r="J7305" s="830"/>
    </row>
    <row r="7306" spans="10:10" x14ac:dyDescent="0.35">
      <c r="J7306" s="830"/>
    </row>
    <row r="7307" spans="10:10" x14ac:dyDescent="0.35">
      <c r="J7307" s="830"/>
    </row>
    <row r="7308" spans="10:10" x14ac:dyDescent="0.35">
      <c r="J7308" s="830"/>
    </row>
    <row r="7309" spans="10:10" x14ac:dyDescent="0.35">
      <c r="J7309" s="830"/>
    </row>
    <row r="7310" spans="10:10" x14ac:dyDescent="0.35">
      <c r="J7310" s="830"/>
    </row>
    <row r="7311" spans="10:10" x14ac:dyDescent="0.35">
      <c r="J7311" s="830"/>
    </row>
    <row r="7312" spans="10:10" x14ac:dyDescent="0.35">
      <c r="J7312" s="830"/>
    </row>
    <row r="7313" spans="10:10" x14ac:dyDescent="0.35">
      <c r="J7313" s="830"/>
    </row>
    <row r="7314" spans="10:10" x14ac:dyDescent="0.35">
      <c r="J7314" s="830"/>
    </row>
    <row r="7315" spans="10:10" x14ac:dyDescent="0.35">
      <c r="J7315" s="830"/>
    </row>
    <row r="7316" spans="10:10" x14ac:dyDescent="0.35">
      <c r="J7316" s="830"/>
    </row>
    <row r="7317" spans="10:10" x14ac:dyDescent="0.35">
      <c r="J7317" s="830"/>
    </row>
    <row r="7318" spans="10:10" x14ac:dyDescent="0.35">
      <c r="J7318" s="830"/>
    </row>
    <row r="7319" spans="10:10" x14ac:dyDescent="0.35">
      <c r="J7319" s="830"/>
    </row>
    <row r="7320" spans="10:10" x14ac:dyDescent="0.35">
      <c r="J7320" s="830"/>
    </row>
    <row r="7321" spans="10:10" x14ac:dyDescent="0.35">
      <c r="J7321" s="830"/>
    </row>
    <row r="7322" spans="10:10" x14ac:dyDescent="0.35">
      <c r="J7322" s="830"/>
    </row>
    <row r="7323" spans="10:10" x14ac:dyDescent="0.35">
      <c r="J7323" s="830"/>
    </row>
    <row r="7324" spans="10:10" x14ac:dyDescent="0.35">
      <c r="J7324" s="830"/>
    </row>
    <row r="7325" spans="10:10" x14ac:dyDescent="0.35">
      <c r="J7325" s="830"/>
    </row>
    <row r="7326" spans="10:10" x14ac:dyDescent="0.35">
      <c r="J7326" s="830"/>
    </row>
    <row r="7327" spans="10:10" x14ac:dyDescent="0.35">
      <c r="J7327" s="830"/>
    </row>
    <row r="7328" spans="10:10" x14ac:dyDescent="0.35">
      <c r="J7328" s="830"/>
    </row>
    <row r="7329" spans="10:10" x14ac:dyDescent="0.35">
      <c r="J7329" s="830"/>
    </row>
    <row r="7330" spans="10:10" x14ac:dyDescent="0.35">
      <c r="J7330" s="830"/>
    </row>
    <row r="7331" spans="10:10" x14ac:dyDescent="0.35">
      <c r="J7331" s="830"/>
    </row>
    <row r="7332" spans="10:10" x14ac:dyDescent="0.35">
      <c r="J7332" s="830"/>
    </row>
    <row r="7333" spans="10:10" x14ac:dyDescent="0.35">
      <c r="J7333" s="830"/>
    </row>
    <row r="7334" spans="10:10" x14ac:dyDescent="0.35">
      <c r="J7334" s="830"/>
    </row>
    <row r="7335" spans="10:10" x14ac:dyDescent="0.35">
      <c r="J7335" s="830"/>
    </row>
    <row r="7336" spans="10:10" x14ac:dyDescent="0.35">
      <c r="J7336" s="830"/>
    </row>
    <row r="7337" spans="10:10" x14ac:dyDescent="0.35">
      <c r="J7337" s="830"/>
    </row>
    <row r="7338" spans="10:10" x14ac:dyDescent="0.35">
      <c r="J7338" s="830"/>
    </row>
    <row r="7339" spans="10:10" x14ac:dyDescent="0.35">
      <c r="J7339" s="830"/>
    </row>
    <row r="7340" spans="10:10" x14ac:dyDescent="0.35">
      <c r="J7340" s="830"/>
    </row>
    <row r="7341" spans="10:10" x14ac:dyDescent="0.35">
      <c r="J7341" s="830"/>
    </row>
    <row r="7342" spans="10:10" x14ac:dyDescent="0.35">
      <c r="J7342" s="830"/>
    </row>
    <row r="7343" spans="10:10" x14ac:dyDescent="0.35">
      <c r="J7343" s="830"/>
    </row>
    <row r="7344" spans="10:10" x14ac:dyDescent="0.35">
      <c r="J7344" s="830"/>
    </row>
    <row r="7345" spans="10:10" x14ac:dyDescent="0.35">
      <c r="J7345" s="830"/>
    </row>
    <row r="7346" spans="10:10" x14ac:dyDescent="0.35">
      <c r="J7346" s="830"/>
    </row>
    <row r="7347" spans="10:10" x14ac:dyDescent="0.35">
      <c r="J7347" s="830"/>
    </row>
    <row r="7348" spans="10:10" x14ac:dyDescent="0.35">
      <c r="J7348" s="830"/>
    </row>
    <row r="7349" spans="10:10" x14ac:dyDescent="0.35">
      <c r="J7349" s="830"/>
    </row>
    <row r="7350" spans="10:10" x14ac:dyDescent="0.35">
      <c r="J7350" s="830"/>
    </row>
    <row r="7351" spans="10:10" x14ac:dyDescent="0.35">
      <c r="J7351" s="830"/>
    </row>
    <row r="7352" spans="10:10" x14ac:dyDescent="0.35">
      <c r="J7352" s="830"/>
    </row>
    <row r="7353" spans="10:10" x14ac:dyDescent="0.35">
      <c r="J7353" s="830"/>
    </row>
    <row r="7354" spans="10:10" x14ac:dyDescent="0.35">
      <c r="J7354" s="830"/>
    </row>
    <row r="7355" spans="10:10" x14ac:dyDescent="0.35">
      <c r="J7355" s="830"/>
    </row>
    <row r="7356" spans="10:10" x14ac:dyDescent="0.35">
      <c r="J7356" s="830"/>
    </row>
    <row r="7357" spans="10:10" x14ac:dyDescent="0.35">
      <c r="J7357" s="830"/>
    </row>
    <row r="7358" spans="10:10" x14ac:dyDescent="0.35">
      <c r="J7358" s="830"/>
    </row>
    <row r="7359" spans="10:10" x14ac:dyDescent="0.35">
      <c r="J7359" s="830"/>
    </row>
    <row r="7360" spans="10:10" x14ac:dyDescent="0.35">
      <c r="J7360" s="830"/>
    </row>
    <row r="7361" spans="10:10" x14ac:dyDescent="0.35">
      <c r="J7361" s="830"/>
    </row>
    <row r="7362" spans="10:10" x14ac:dyDescent="0.35">
      <c r="J7362" s="830"/>
    </row>
    <row r="7363" spans="10:10" x14ac:dyDescent="0.35">
      <c r="J7363" s="830"/>
    </row>
    <row r="7364" spans="10:10" x14ac:dyDescent="0.35">
      <c r="J7364" s="830"/>
    </row>
    <row r="7365" spans="10:10" x14ac:dyDescent="0.35">
      <c r="J7365" s="830"/>
    </row>
    <row r="7366" spans="10:10" x14ac:dyDescent="0.35">
      <c r="J7366" s="830"/>
    </row>
    <row r="7367" spans="10:10" x14ac:dyDescent="0.35">
      <c r="J7367" s="830"/>
    </row>
    <row r="7368" spans="10:10" x14ac:dyDescent="0.35">
      <c r="J7368" s="830"/>
    </row>
    <row r="7369" spans="10:10" x14ac:dyDescent="0.35">
      <c r="J7369" s="830"/>
    </row>
    <row r="7370" spans="10:10" x14ac:dyDescent="0.35">
      <c r="J7370" s="830"/>
    </row>
    <row r="7371" spans="10:10" x14ac:dyDescent="0.35">
      <c r="J7371" s="830"/>
    </row>
    <row r="7372" spans="10:10" x14ac:dyDescent="0.35">
      <c r="J7372" s="830"/>
    </row>
    <row r="7373" spans="10:10" x14ac:dyDescent="0.35">
      <c r="J7373" s="830"/>
    </row>
    <row r="7374" spans="10:10" x14ac:dyDescent="0.35">
      <c r="J7374" s="830"/>
    </row>
    <row r="7375" spans="10:10" x14ac:dyDescent="0.35">
      <c r="J7375" s="830"/>
    </row>
    <row r="7376" spans="10:10" x14ac:dyDescent="0.35">
      <c r="J7376" s="830"/>
    </row>
    <row r="7377" spans="10:10" x14ac:dyDescent="0.35">
      <c r="J7377" s="830"/>
    </row>
    <row r="7378" spans="10:10" x14ac:dyDescent="0.35">
      <c r="J7378" s="830"/>
    </row>
    <row r="7379" spans="10:10" x14ac:dyDescent="0.35">
      <c r="J7379" s="830"/>
    </row>
    <row r="7380" spans="10:10" x14ac:dyDescent="0.35">
      <c r="J7380" s="830"/>
    </row>
    <row r="7381" spans="10:10" x14ac:dyDescent="0.35">
      <c r="J7381" s="830"/>
    </row>
    <row r="7382" spans="10:10" x14ac:dyDescent="0.35">
      <c r="J7382" s="830"/>
    </row>
    <row r="7383" spans="10:10" x14ac:dyDescent="0.35">
      <c r="J7383" s="830"/>
    </row>
    <row r="7384" spans="10:10" x14ac:dyDescent="0.35">
      <c r="J7384" s="830"/>
    </row>
    <row r="7385" spans="10:10" x14ac:dyDescent="0.35">
      <c r="J7385" s="830"/>
    </row>
    <row r="7386" spans="10:10" x14ac:dyDescent="0.35">
      <c r="J7386" s="830"/>
    </row>
    <row r="7387" spans="10:10" x14ac:dyDescent="0.35">
      <c r="J7387" s="830"/>
    </row>
    <row r="7388" spans="10:10" x14ac:dyDescent="0.35">
      <c r="J7388" s="830"/>
    </row>
    <row r="7389" spans="10:10" x14ac:dyDescent="0.35">
      <c r="J7389" s="830"/>
    </row>
    <row r="7390" spans="10:10" x14ac:dyDescent="0.35">
      <c r="J7390" s="830"/>
    </row>
    <row r="7391" spans="10:10" x14ac:dyDescent="0.35">
      <c r="J7391" s="830"/>
    </row>
    <row r="7392" spans="10:10" x14ac:dyDescent="0.35">
      <c r="J7392" s="830"/>
    </row>
    <row r="7393" spans="10:10" x14ac:dyDescent="0.35">
      <c r="J7393" s="830"/>
    </row>
    <row r="7394" spans="10:10" x14ac:dyDescent="0.35">
      <c r="J7394" s="830"/>
    </row>
    <row r="7395" spans="10:10" x14ac:dyDescent="0.35">
      <c r="J7395" s="830"/>
    </row>
    <row r="7396" spans="10:10" x14ac:dyDescent="0.35">
      <c r="J7396" s="830"/>
    </row>
    <row r="7397" spans="10:10" x14ac:dyDescent="0.35">
      <c r="J7397" s="830"/>
    </row>
    <row r="7398" spans="10:10" x14ac:dyDescent="0.35">
      <c r="J7398" s="830"/>
    </row>
    <row r="7399" spans="10:10" x14ac:dyDescent="0.35">
      <c r="J7399" s="830"/>
    </row>
    <row r="7400" spans="10:10" x14ac:dyDescent="0.35">
      <c r="J7400" s="830"/>
    </row>
    <row r="7401" spans="10:10" x14ac:dyDescent="0.35">
      <c r="J7401" s="830"/>
    </row>
    <row r="7402" spans="10:10" x14ac:dyDescent="0.35">
      <c r="J7402" s="830"/>
    </row>
    <row r="7403" spans="10:10" x14ac:dyDescent="0.35">
      <c r="J7403" s="830"/>
    </row>
    <row r="7404" spans="10:10" x14ac:dyDescent="0.35">
      <c r="J7404" s="830"/>
    </row>
    <row r="7405" spans="10:10" x14ac:dyDescent="0.35">
      <c r="J7405" s="830"/>
    </row>
    <row r="7406" spans="10:10" x14ac:dyDescent="0.35">
      <c r="J7406" s="830"/>
    </row>
    <row r="7407" spans="10:10" x14ac:dyDescent="0.35">
      <c r="J7407" s="830"/>
    </row>
    <row r="7408" spans="10:10" x14ac:dyDescent="0.35">
      <c r="J7408" s="830"/>
    </row>
    <row r="7409" spans="10:10" x14ac:dyDescent="0.35">
      <c r="J7409" s="830"/>
    </row>
    <row r="7410" spans="10:10" x14ac:dyDescent="0.35">
      <c r="J7410" s="830"/>
    </row>
    <row r="7411" spans="10:10" x14ac:dyDescent="0.35">
      <c r="J7411" s="830"/>
    </row>
    <row r="7412" spans="10:10" x14ac:dyDescent="0.35">
      <c r="J7412" s="830"/>
    </row>
    <row r="7413" spans="10:10" x14ac:dyDescent="0.35">
      <c r="J7413" s="830"/>
    </row>
    <row r="7414" spans="10:10" x14ac:dyDescent="0.35">
      <c r="J7414" s="830"/>
    </row>
    <row r="7415" spans="10:10" x14ac:dyDescent="0.35">
      <c r="J7415" s="830"/>
    </row>
    <row r="7416" spans="10:10" x14ac:dyDescent="0.35">
      <c r="J7416" s="830"/>
    </row>
    <row r="7417" spans="10:10" x14ac:dyDescent="0.35">
      <c r="J7417" s="830"/>
    </row>
    <row r="7418" spans="10:10" x14ac:dyDescent="0.35">
      <c r="J7418" s="830"/>
    </row>
    <row r="7419" spans="10:10" x14ac:dyDescent="0.35">
      <c r="J7419" s="830"/>
    </row>
    <row r="7420" spans="10:10" x14ac:dyDescent="0.35">
      <c r="J7420" s="830"/>
    </row>
    <row r="7421" spans="10:10" x14ac:dyDescent="0.35">
      <c r="J7421" s="830"/>
    </row>
    <row r="7422" spans="10:10" x14ac:dyDescent="0.35">
      <c r="J7422" s="830"/>
    </row>
    <row r="7423" spans="10:10" x14ac:dyDescent="0.35">
      <c r="J7423" s="830"/>
    </row>
    <row r="7424" spans="10:10" x14ac:dyDescent="0.35">
      <c r="J7424" s="830"/>
    </row>
    <row r="7425" spans="10:10" x14ac:dyDescent="0.35">
      <c r="J7425" s="830"/>
    </row>
    <row r="7426" spans="10:10" x14ac:dyDescent="0.35">
      <c r="J7426" s="830"/>
    </row>
    <row r="7427" spans="10:10" x14ac:dyDescent="0.35">
      <c r="J7427" s="830"/>
    </row>
    <row r="7428" spans="10:10" x14ac:dyDescent="0.35">
      <c r="J7428" s="830"/>
    </row>
    <row r="7429" spans="10:10" x14ac:dyDescent="0.35">
      <c r="J7429" s="830"/>
    </row>
    <row r="7430" spans="10:10" x14ac:dyDescent="0.35">
      <c r="J7430" s="830"/>
    </row>
    <row r="7431" spans="10:10" x14ac:dyDescent="0.35">
      <c r="J7431" s="830"/>
    </row>
    <row r="7432" spans="10:10" x14ac:dyDescent="0.35">
      <c r="J7432" s="830"/>
    </row>
    <row r="7433" spans="10:10" x14ac:dyDescent="0.35">
      <c r="J7433" s="830"/>
    </row>
    <row r="7434" spans="10:10" x14ac:dyDescent="0.35">
      <c r="J7434" s="830"/>
    </row>
    <row r="7435" spans="10:10" x14ac:dyDescent="0.35">
      <c r="J7435" s="830"/>
    </row>
    <row r="7436" spans="10:10" x14ac:dyDescent="0.35">
      <c r="J7436" s="830"/>
    </row>
    <row r="7437" spans="10:10" x14ac:dyDescent="0.35">
      <c r="J7437" s="830"/>
    </row>
    <row r="7438" spans="10:10" x14ac:dyDescent="0.35">
      <c r="J7438" s="830"/>
    </row>
    <row r="7439" spans="10:10" x14ac:dyDescent="0.35">
      <c r="J7439" s="830"/>
    </row>
    <row r="7440" spans="10:10" x14ac:dyDescent="0.35">
      <c r="J7440" s="830"/>
    </row>
    <row r="7441" spans="10:10" x14ac:dyDescent="0.35">
      <c r="J7441" s="830"/>
    </row>
    <row r="7442" spans="10:10" x14ac:dyDescent="0.35">
      <c r="J7442" s="830"/>
    </row>
    <row r="7443" spans="10:10" x14ac:dyDescent="0.35">
      <c r="J7443" s="830"/>
    </row>
    <row r="7444" spans="10:10" x14ac:dyDescent="0.35">
      <c r="J7444" s="830"/>
    </row>
    <row r="7445" spans="10:10" x14ac:dyDescent="0.35">
      <c r="J7445" s="830"/>
    </row>
    <row r="7446" spans="10:10" x14ac:dyDescent="0.35">
      <c r="J7446" s="830"/>
    </row>
    <row r="7447" spans="10:10" x14ac:dyDescent="0.35">
      <c r="J7447" s="830"/>
    </row>
    <row r="7448" spans="10:10" x14ac:dyDescent="0.35">
      <c r="J7448" s="830"/>
    </row>
    <row r="7449" spans="10:10" x14ac:dyDescent="0.35">
      <c r="J7449" s="830"/>
    </row>
    <row r="7450" spans="10:10" x14ac:dyDescent="0.35">
      <c r="J7450" s="830"/>
    </row>
    <row r="7451" spans="10:10" x14ac:dyDescent="0.35">
      <c r="J7451" s="830"/>
    </row>
    <row r="7452" spans="10:10" x14ac:dyDescent="0.35">
      <c r="J7452" s="830"/>
    </row>
    <row r="7453" spans="10:10" x14ac:dyDescent="0.35">
      <c r="J7453" s="830"/>
    </row>
    <row r="7454" spans="10:10" x14ac:dyDescent="0.35">
      <c r="J7454" s="830"/>
    </row>
    <row r="7455" spans="10:10" x14ac:dyDescent="0.35">
      <c r="J7455" s="830"/>
    </row>
    <row r="7456" spans="10:10" x14ac:dyDescent="0.35">
      <c r="J7456" s="830"/>
    </row>
    <row r="7457" spans="10:10" x14ac:dyDescent="0.35">
      <c r="J7457" s="830"/>
    </row>
    <row r="7458" spans="10:10" x14ac:dyDescent="0.35">
      <c r="J7458" s="830"/>
    </row>
    <row r="7459" spans="10:10" x14ac:dyDescent="0.35">
      <c r="J7459" s="830"/>
    </row>
    <row r="7460" spans="10:10" x14ac:dyDescent="0.35">
      <c r="J7460" s="830"/>
    </row>
    <row r="7461" spans="10:10" x14ac:dyDescent="0.35">
      <c r="J7461" s="830"/>
    </row>
    <row r="7462" spans="10:10" x14ac:dyDescent="0.35">
      <c r="J7462" s="830"/>
    </row>
    <row r="7463" spans="10:10" x14ac:dyDescent="0.35">
      <c r="J7463" s="830"/>
    </row>
    <row r="7464" spans="10:10" x14ac:dyDescent="0.35">
      <c r="J7464" s="830"/>
    </row>
    <row r="7465" spans="10:10" x14ac:dyDescent="0.35">
      <c r="J7465" s="830"/>
    </row>
    <row r="7466" spans="10:10" x14ac:dyDescent="0.35">
      <c r="J7466" s="830"/>
    </row>
    <row r="7467" spans="10:10" x14ac:dyDescent="0.35">
      <c r="J7467" s="830"/>
    </row>
    <row r="7468" spans="10:10" x14ac:dyDescent="0.35">
      <c r="J7468" s="830"/>
    </row>
    <row r="7469" spans="10:10" x14ac:dyDescent="0.35">
      <c r="J7469" s="830"/>
    </row>
    <row r="7470" spans="10:10" x14ac:dyDescent="0.35">
      <c r="J7470" s="830"/>
    </row>
    <row r="7471" spans="10:10" x14ac:dyDescent="0.35">
      <c r="J7471" s="830"/>
    </row>
    <row r="7472" spans="10:10" x14ac:dyDescent="0.35">
      <c r="J7472" s="830"/>
    </row>
    <row r="7473" spans="10:10" x14ac:dyDescent="0.35">
      <c r="J7473" s="830"/>
    </row>
    <row r="7474" spans="10:10" x14ac:dyDescent="0.35">
      <c r="J7474" s="830"/>
    </row>
    <row r="7475" spans="10:10" x14ac:dyDescent="0.35">
      <c r="J7475" s="830"/>
    </row>
    <row r="7476" spans="10:10" x14ac:dyDescent="0.35">
      <c r="J7476" s="830"/>
    </row>
    <row r="7477" spans="10:10" x14ac:dyDescent="0.35">
      <c r="J7477" s="830"/>
    </row>
    <row r="7478" spans="10:10" x14ac:dyDescent="0.35">
      <c r="J7478" s="830"/>
    </row>
    <row r="7479" spans="10:10" x14ac:dyDescent="0.35">
      <c r="J7479" s="830"/>
    </row>
    <row r="7480" spans="10:10" x14ac:dyDescent="0.35">
      <c r="J7480" s="830"/>
    </row>
    <row r="7481" spans="10:10" x14ac:dyDescent="0.35">
      <c r="J7481" s="830"/>
    </row>
    <row r="7482" spans="10:10" x14ac:dyDescent="0.35">
      <c r="J7482" s="830"/>
    </row>
    <row r="7483" spans="10:10" x14ac:dyDescent="0.35">
      <c r="J7483" s="830"/>
    </row>
    <row r="7484" spans="10:10" x14ac:dyDescent="0.35">
      <c r="J7484" s="830"/>
    </row>
    <row r="7485" spans="10:10" x14ac:dyDescent="0.35">
      <c r="J7485" s="830"/>
    </row>
    <row r="7486" spans="10:10" x14ac:dyDescent="0.35">
      <c r="J7486" s="830"/>
    </row>
    <row r="7487" spans="10:10" x14ac:dyDescent="0.35">
      <c r="J7487" s="830"/>
    </row>
    <row r="7488" spans="10:10" x14ac:dyDescent="0.35">
      <c r="J7488" s="830"/>
    </row>
    <row r="7489" spans="10:10" x14ac:dyDescent="0.35">
      <c r="J7489" s="830"/>
    </row>
    <row r="7490" spans="10:10" x14ac:dyDescent="0.35">
      <c r="J7490" s="830"/>
    </row>
    <row r="7491" spans="10:10" x14ac:dyDescent="0.35">
      <c r="J7491" s="830"/>
    </row>
    <row r="7492" spans="10:10" x14ac:dyDescent="0.35">
      <c r="J7492" s="830"/>
    </row>
    <row r="7493" spans="10:10" x14ac:dyDescent="0.35">
      <c r="J7493" s="830"/>
    </row>
    <row r="7494" spans="10:10" x14ac:dyDescent="0.35">
      <c r="J7494" s="830"/>
    </row>
    <row r="7495" spans="10:10" x14ac:dyDescent="0.35">
      <c r="J7495" s="830"/>
    </row>
    <row r="7496" spans="10:10" x14ac:dyDescent="0.35">
      <c r="J7496" s="830"/>
    </row>
    <row r="7497" spans="10:10" x14ac:dyDescent="0.35">
      <c r="J7497" s="830"/>
    </row>
    <row r="7498" spans="10:10" x14ac:dyDescent="0.35">
      <c r="J7498" s="830"/>
    </row>
    <row r="7499" spans="10:10" x14ac:dyDescent="0.35">
      <c r="J7499" s="830"/>
    </row>
    <row r="7500" spans="10:10" x14ac:dyDescent="0.35">
      <c r="J7500" s="830"/>
    </row>
    <row r="7501" spans="10:10" x14ac:dyDescent="0.35">
      <c r="J7501" s="830"/>
    </row>
    <row r="7502" spans="10:10" x14ac:dyDescent="0.35">
      <c r="J7502" s="830"/>
    </row>
    <row r="7503" spans="10:10" x14ac:dyDescent="0.35">
      <c r="J7503" s="830"/>
    </row>
    <row r="7504" spans="10:10" x14ac:dyDescent="0.35">
      <c r="J7504" s="830"/>
    </row>
    <row r="7505" spans="10:10" x14ac:dyDescent="0.35">
      <c r="J7505" s="830"/>
    </row>
    <row r="7506" spans="10:10" x14ac:dyDescent="0.35">
      <c r="J7506" s="830"/>
    </row>
    <row r="7507" spans="10:10" x14ac:dyDescent="0.35">
      <c r="J7507" s="830"/>
    </row>
    <row r="7508" spans="10:10" x14ac:dyDescent="0.35">
      <c r="J7508" s="830"/>
    </row>
    <row r="7509" spans="10:10" x14ac:dyDescent="0.35">
      <c r="J7509" s="830"/>
    </row>
    <row r="7510" spans="10:10" x14ac:dyDescent="0.35">
      <c r="J7510" s="830"/>
    </row>
    <row r="7511" spans="10:10" x14ac:dyDescent="0.35">
      <c r="J7511" s="830"/>
    </row>
    <row r="7512" spans="10:10" x14ac:dyDescent="0.35">
      <c r="J7512" s="830"/>
    </row>
    <row r="7513" spans="10:10" x14ac:dyDescent="0.35">
      <c r="J7513" s="830"/>
    </row>
    <row r="7514" spans="10:10" x14ac:dyDescent="0.35">
      <c r="J7514" s="830"/>
    </row>
    <row r="7515" spans="10:10" x14ac:dyDescent="0.35">
      <c r="J7515" s="830"/>
    </row>
    <row r="7516" spans="10:10" x14ac:dyDescent="0.35">
      <c r="J7516" s="830"/>
    </row>
    <row r="7517" spans="10:10" x14ac:dyDescent="0.35">
      <c r="J7517" s="830"/>
    </row>
    <row r="7518" spans="10:10" x14ac:dyDescent="0.35">
      <c r="J7518" s="830"/>
    </row>
    <row r="7519" spans="10:10" x14ac:dyDescent="0.35">
      <c r="J7519" s="830"/>
    </row>
    <row r="7520" spans="10:10" x14ac:dyDescent="0.35">
      <c r="J7520" s="830"/>
    </row>
    <row r="7521" spans="10:10" x14ac:dyDescent="0.35">
      <c r="J7521" s="830"/>
    </row>
    <row r="7522" spans="10:10" x14ac:dyDescent="0.35">
      <c r="J7522" s="830"/>
    </row>
    <row r="7523" spans="10:10" x14ac:dyDescent="0.35">
      <c r="J7523" s="830"/>
    </row>
    <row r="7524" spans="10:10" x14ac:dyDescent="0.35">
      <c r="J7524" s="830"/>
    </row>
    <row r="7525" spans="10:10" x14ac:dyDescent="0.35">
      <c r="J7525" s="830"/>
    </row>
    <row r="7526" spans="10:10" x14ac:dyDescent="0.35">
      <c r="J7526" s="830"/>
    </row>
    <row r="7527" spans="10:10" x14ac:dyDescent="0.35">
      <c r="J7527" s="830"/>
    </row>
    <row r="7528" spans="10:10" x14ac:dyDescent="0.35">
      <c r="J7528" s="830"/>
    </row>
    <row r="7529" spans="10:10" x14ac:dyDescent="0.35">
      <c r="J7529" s="830"/>
    </row>
    <row r="7530" spans="10:10" x14ac:dyDescent="0.35">
      <c r="J7530" s="830"/>
    </row>
    <row r="7531" spans="10:10" x14ac:dyDescent="0.35">
      <c r="J7531" s="830"/>
    </row>
    <row r="7532" spans="10:10" x14ac:dyDescent="0.35">
      <c r="J7532" s="830"/>
    </row>
    <row r="7533" spans="10:10" x14ac:dyDescent="0.35">
      <c r="J7533" s="830"/>
    </row>
    <row r="7534" spans="10:10" x14ac:dyDescent="0.35">
      <c r="J7534" s="830"/>
    </row>
    <row r="7535" spans="10:10" x14ac:dyDescent="0.35">
      <c r="J7535" s="830"/>
    </row>
    <row r="7536" spans="10:10" x14ac:dyDescent="0.35">
      <c r="J7536" s="830"/>
    </row>
    <row r="7537" spans="10:10" x14ac:dyDescent="0.35">
      <c r="J7537" s="830"/>
    </row>
    <row r="7538" spans="10:10" x14ac:dyDescent="0.35">
      <c r="J7538" s="830"/>
    </row>
    <row r="7539" spans="10:10" x14ac:dyDescent="0.35">
      <c r="J7539" s="830"/>
    </row>
    <row r="7540" spans="10:10" x14ac:dyDescent="0.35">
      <c r="J7540" s="830"/>
    </row>
    <row r="7541" spans="10:10" x14ac:dyDescent="0.35">
      <c r="J7541" s="830"/>
    </row>
    <row r="7542" spans="10:10" x14ac:dyDescent="0.35">
      <c r="J7542" s="830"/>
    </row>
    <row r="7543" spans="10:10" x14ac:dyDescent="0.35">
      <c r="J7543" s="830"/>
    </row>
    <row r="7544" spans="10:10" x14ac:dyDescent="0.35">
      <c r="J7544" s="830"/>
    </row>
    <row r="7545" spans="10:10" x14ac:dyDescent="0.35">
      <c r="J7545" s="830"/>
    </row>
    <row r="7546" spans="10:10" x14ac:dyDescent="0.35">
      <c r="J7546" s="830"/>
    </row>
    <row r="7547" spans="10:10" x14ac:dyDescent="0.35">
      <c r="J7547" s="830"/>
    </row>
    <row r="7548" spans="10:10" x14ac:dyDescent="0.35">
      <c r="J7548" s="830"/>
    </row>
    <row r="7549" spans="10:10" x14ac:dyDescent="0.35">
      <c r="J7549" s="830"/>
    </row>
    <row r="7550" spans="10:10" x14ac:dyDescent="0.35">
      <c r="J7550" s="830"/>
    </row>
    <row r="7551" spans="10:10" x14ac:dyDescent="0.35">
      <c r="J7551" s="830"/>
    </row>
    <row r="7552" spans="10:10" x14ac:dyDescent="0.35">
      <c r="J7552" s="830"/>
    </row>
    <row r="7553" spans="10:10" x14ac:dyDescent="0.35">
      <c r="J7553" s="830"/>
    </row>
    <row r="7554" spans="10:10" x14ac:dyDescent="0.35">
      <c r="J7554" s="830"/>
    </row>
    <row r="7555" spans="10:10" x14ac:dyDescent="0.35">
      <c r="J7555" s="830"/>
    </row>
    <row r="7556" spans="10:10" x14ac:dyDescent="0.35">
      <c r="J7556" s="830"/>
    </row>
    <row r="7557" spans="10:10" x14ac:dyDescent="0.35">
      <c r="J7557" s="830"/>
    </row>
    <row r="7558" spans="10:10" x14ac:dyDescent="0.35">
      <c r="J7558" s="830"/>
    </row>
    <row r="7559" spans="10:10" x14ac:dyDescent="0.35">
      <c r="J7559" s="830"/>
    </row>
    <row r="7560" spans="10:10" x14ac:dyDescent="0.35">
      <c r="J7560" s="830"/>
    </row>
    <row r="7561" spans="10:10" x14ac:dyDescent="0.35">
      <c r="J7561" s="830"/>
    </row>
    <row r="7562" spans="10:10" x14ac:dyDescent="0.35">
      <c r="J7562" s="830"/>
    </row>
    <row r="7563" spans="10:10" x14ac:dyDescent="0.35">
      <c r="J7563" s="830"/>
    </row>
    <row r="7564" spans="10:10" x14ac:dyDescent="0.35">
      <c r="J7564" s="830"/>
    </row>
    <row r="7565" spans="10:10" x14ac:dyDescent="0.35">
      <c r="J7565" s="830"/>
    </row>
    <row r="7566" spans="10:10" x14ac:dyDescent="0.35">
      <c r="J7566" s="830"/>
    </row>
    <row r="7567" spans="10:10" x14ac:dyDescent="0.35">
      <c r="J7567" s="830"/>
    </row>
    <row r="7568" spans="10:10" x14ac:dyDescent="0.35">
      <c r="J7568" s="830"/>
    </row>
    <row r="7569" spans="10:10" x14ac:dyDescent="0.35">
      <c r="J7569" s="830"/>
    </row>
    <row r="7570" spans="10:10" x14ac:dyDescent="0.35">
      <c r="J7570" s="830"/>
    </row>
    <row r="7571" spans="10:10" x14ac:dyDescent="0.35">
      <c r="J7571" s="830"/>
    </row>
    <row r="7572" spans="10:10" x14ac:dyDescent="0.35">
      <c r="J7572" s="830"/>
    </row>
    <row r="7573" spans="10:10" x14ac:dyDescent="0.35">
      <c r="J7573" s="830"/>
    </row>
    <row r="7574" spans="10:10" x14ac:dyDescent="0.35">
      <c r="J7574" s="830"/>
    </row>
    <row r="7575" spans="10:10" x14ac:dyDescent="0.35">
      <c r="J7575" s="830"/>
    </row>
    <row r="7576" spans="10:10" x14ac:dyDescent="0.35">
      <c r="J7576" s="830"/>
    </row>
    <row r="7577" spans="10:10" x14ac:dyDescent="0.35">
      <c r="J7577" s="830"/>
    </row>
    <row r="7578" spans="10:10" x14ac:dyDescent="0.35">
      <c r="J7578" s="830"/>
    </row>
    <row r="7579" spans="10:10" x14ac:dyDescent="0.35">
      <c r="J7579" s="830"/>
    </row>
    <row r="7580" spans="10:10" x14ac:dyDescent="0.35">
      <c r="J7580" s="830"/>
    </row>
    <row r="7581" spans="10:10" x14ac:dyDescent="0.35">
      <c r="J7581" s="830"/>
    </row>
    <row r="7582" spans="10:10" x14ac:dyDescent="0.35">
      <c r="J7582" s="830"/>
    </row>
    <row r="7583" spans="10:10" x14ac:dyDescent="0.35">
      <c r="J7583" s="830"/>
    </row>
    <row r="7584" spans="10:10" x14ac:dyDescent="0.35">
      <c r="J7584" s="830"/>
    </row>
    <row r="7585" spans="10:10" x14ac:dyDescent="0.35">
      <c r="J7585" s="830"/>
    </row>
    <row r="7586" spans="10:10" x14ac:dyDescent="0.35">
      <c r="J7586" s="830"/>
    </row>
    <row r="7587" spans="10:10" x14ac:dyDescent="0.35">
      <c r="J7587" s="830"/>
    </row>
    <row r="7588" spans="10:10" x14ac:dyDescent="0.35">
      <c r="J7588" s="830"/>
    </row>
    <row r="7589" spans="10:10" x14ac:dyDescent="0.35">
      <c r="J7589" s="830"/>
    </row>
    <row r="7590" spans="10:10" x14ac:dyDescent="0.35">
      <c r="J7590" s="830"/>
    </row>
    <row r="7591" spans="10:10" x14ac:dyDescent="0.35">
      <c r="J7591" s="830"/>
    </row>
    <row r="7592" spans="10:10" x14ac:dyDescent="0.35">
      <c r="J7592" s="830"/>
    </row>
    <row r="7593" spans="10:10" x14ac:dyDescent="0.35">
      <c r="J7593" s="830"/>
    </row>
    <row r="7594" spans="10:10" x14ac:dyDescent="0.35">
      <c r="J7594" s="830"/>
    </row>
    <row r="7595" spans="10:10" x14ac:dyDescent="0.35">
      <c r="J7595" s="830"/>
    </row>
    <row r="7596" spans="10:10" x14ac:dyDescent="0.35">
      <c r="J7596" s="830"/>
    </row>
    <row r="7597" spans="10:10" x14ac:dyDescent="0.35">
      <c r="J7597" s="830"/>
    </row>
    <row r="7598" spans="10:10" x14ac:dyDescent="0.35">
      <c r="J7598" s="830"/>
    </row>
    <row r="7605" spans="10:10" x14ac:dyDescent="0.35">
      <c r="J7605" s="830"/>
    </row>
    <row r="7606" spans="10:10" x14ac:dyDescent="0.35">
      <c r="J7606" s="830"/>
    </row>
    <row r="7607" spans="10:10" x14ac:dyDescent="0.35">
      <c r="J7607" s="830"/>
    </row>
    <row r="7608" spans="10:10" x14ac:dyDescent="0.35">
      <c r="J7608" s="830"/>
    </row>
    <row r="7609" spans="10:10" x14ac:dyDescent="0.35">
      <c r="J7609" s="830"/>
    </row>
    <row r="7610" spans="10:10" x14ac:dyDescent="0.35">
      <c r="J7610" s="830"/>
    </row>
    <row r="7611" spans="10:10" x14ac:dyDescent="0.35">
      <c r="J7611" s="830"/>
    </row>
    <row r="7612" spans="10:10" x14ac:dyDescent="0.35">
      <c r="J7612" s="830"/>
    </row>
    <row r="7613" spans="10:10" x14ac:dyDescent="0.35">
      <c r="J7613" s="830"/>
    </row>
    <row r="7614" spans="10:10" x14ac:dyDescent="0.35">
      <c r="J7614" s="830"/>
    </row>
    <row r="7615" spans="10:10" x14ac:dyDescent="0.35">
      <c r="J7615" s="830"/>
    </row>
    <row r="7616" spans="10:10" x14ac:dyDescent="0.35">
      <c r="J7616" s="830"/>
    </row>
    <row r="7617" spans="10:10" x14ac:dyDescent="0.35">
      <c r="J7617" s="830"/>
    </row>
    <row r="7618" spans="10:10" x14ac:dyDescent="0.35">
      <c r="J7618" s="830"/>
    </row>
    <row r="7619" spans="10:10" x14ac:dyDescent="0.35">
      <c r="J7619" s="830"/>
    </row>
    <row r="7631" spans="10:10" x14ac:dyDescent="0.35">
      <c r="J7631" s="830"/>
    </row>
    <row r="7632" spans="10:10" x14ac:dyDescent="0.35">
      <c r="J7632" s="830"/>
    </row>
    <row r="7633" spans="10:10" x14ac:dyDescent="0.35">
      <c r="J7633" s="830"/>
    </row>
    <row r="7634" spans="10:10" x14ac:dyDescent="0.35">
      <c r="J7634" s="830"/>
    </row>
    <row r="7635" spans="10:10" x14ac:dyDescent="0.35">
      <c r="J7635" s="830"/>
    </row>
    <row r="7636" spans="10:10" x14ac:dyDescent="0.35">
      <c r="J7636" s="830"/>
    </row>
    <row r="7637" spans="10:10" x14ac:dyDescent="0.35">
      <c r="J7637" s="830"/>
    </row>
    <row r="7638" spans="10:10" x14ac:dyDescent="0.35">
      <c r="J7638" s="830"/>
    </row>
    <row r="7639" spans="10:10" x14ac:dyDescent="0.35">
      <c r="J7639" s="830"/>
    </row>
    <row r="7640" spans="10:10" x14ac:dyDescent="0.35">
      <c r="J7640" s="830"/>
    </row>
    <row r="7641" spans="10:10" x14ac:dyDescent="0.35">
      <c r="J7641" s="830"/>
    </row>
    <row r="7642" spans="10:10" x14ac:dyDescent="0.35">
      <c r="J7642" s="830"/>
    </row>
    <row r="7643" spans="10:10" x14ac:dyDescent="0.35">
      <c r="J7643" s="830"/>
    </row>
    <row r="7644" spans="10:10" x14ac:dyDescent="0.35">
      <c r="J7644" s="830"/>
    </row>
    <row r="7645" spans="10:10" x14ac:dyDescent="0.35">
      <c r="J7645" s="830"/>
    </row>
    <row r="7646" spans="10:10" x14ac:dyDescent="0.35">
      <c r="J7646" s="830"/>
    </row>
    <row r="7647" spans="10:10" x14ac:dyDescent="0.35">
      <c r="J7647" s="830"/>
    </row>
    <row r="7648" spans="10:10" x14ac:dyDescent="0.35">
      <c r="J7648" s="830"/>
    </row>
    <row r="7649" spans="10:10" x14ac:dyDescent="0.35">
      <c r="J7649" s="830"/>
    </row>
    <row r="7650" spans="10:10" x14ac:dyDescent="0.35">
      <c r="J7650" s="830"/>
    </row>
    <row r="7651" spans="10:10" x14ac:dyDescent="0.35">
      <c r="J7651" s="830"/>
    </row>
    <row r="7652" spans="10:10" x14ac:dyDescent="0.35">
      <c r="J7652" s="830"/>
    </row>
    <row r="7653" spans="10:10" x14ac:dyDescent="0.35">
      <c r="J7653" s="830"/>
    </row>
    <row r="7654" spans="10:10" x14ac:dyDescent="0.35">
      <c r="J7654" s="830"/>
    </row>
    <row r="7655" spans="10:10" x14ac:dyDescent="0.35">
      <c r="J7655" s="830"/>
    </row>
    <row r="7656" spans="10:10" x14ac:dyDescent="0.35">
      <c r="J7656" s="830"/>
    </row>
    <row r="7657" spans="10:10" x14ac:dyDescent="0.35">
      <c r="J7657" s="830"/>
    </row>
    <row r="7658" spans="10:10" x14ac:dyDescent="0.35">
      <c r="J7658" s="830"/>
    </row>
    <row r="7659" spans="10:10" x14ac:dyDescent="0.35">
      <c r="J7659" s="830"/>
    </row>
    <row r="7660" spans="10:10" x14ac:dyDescent="0.35">
      <c r="J7660" s="830"/>
    </row>
    <row r="7661" spans="10:10" x14ac:dyDescent="0.35">
      <c r="J7661" s="830"/>
    </row>
    <row r="7662" spans="10:10" x14ac:dyDescent="0.35">
      <c r="J7662" s="830"/>
    </row>
    <row r="7663" spans="10:10" x14ac:dyDescent="0.35">
      <c r="J7663" s="830"/>
    </row>
    <row r="7664" spans="10:10" x14ac:dyDescent="0.35">
      <c r="J7664" s="830"/>
    </row>
    <row r="7667" spans="10:10" x14ac:dyDescent="0.35">
      <c r="J7667" s="830"/>
    </row>
    <row r="7668" spans="10:10" x14ac:dyDescent="0.35">
      <c r="J7668" s="830"/>
    </row>
    <row r="7669" spans="10:10" x14ac:dyDescent="0.35">
      <c r="J7669" s="830"/>
    </row>
    <row r="7670" spans="10:10" x14ac:dyDescent="0.35">
      <c r="J7670" s="830"/>
    </row>
    <row r="7671" spans="10:10" x14ac:dyDescent="0.35">
      <c r="J7671" s="830"/>
    </row>
    <row r="7672" spans="10:10" x14ac:dyDescent="0.35">
      <c r="J7672" s="830"/>
    </row>
    <row r="7673" spans="10:10" x14ac:dyDescent="0.35">
      <c r="J7673" s="830"/>
    </row>
    <row r="7674" spans="10:10" x14ac:dyDescent="0.35">
      <c r="J7674" s="830"/>
    </row>
    <row r="7675" spans="10:10" x14ac:dyDescent="0.35">
      <c r="J7675" s="830"/>
    </row>
    <row r="7676" spans="10:10" x14ac:dyDescent="0.35">
      <c r="J7676" s="830"/>
    </row>
    <row r="7677" spans="10:10" x14ac:dyDescent="0.35">
      <c r="J7677" s="830"/>
    </row>
    <row r="7678" spans="10:10" x14ac:dyDescent="0.35">
      <c r="J7678" s="830"/>
    </row>
    <row r="7679" spans="10:10" x14ac:dyDescent="0.35">
      <c r="J7679" s="830"/>
    </row>
    <row r="7680" spans="10:10" x14ac:dyDescent="0.35">
      <c r="J7680" s="830"/>
    </row>
    <row r="7681" spans="10:10" x14ac:dyDescent="0.35">
      <c r="J7681" s="830"/>
    </row>
    <row r="7682" spans="10:10" x14ac:dyDescent="0.35">
      <c r="J7682" s="830"/>
    </row>
    <row r="7683" spans="10:10" x14ac:dyDescent="0.35">
      <c r="J7683" s="830"/>
    </row>
    <row r="7684" spans="10:10" x14ac:dyDescent="0.35">
      <c r="J7684" s="830"/>
    </row>
    <row r="7685" spans="10:10" x14ac:dyDescent="0.35">
      <c r="J7685" s="830"/>
    </row>
    <row r="7686" spans="10:10" x14ac:dyDescent="0.35">
      <c r="J7686" s="830"/>
    </row>
    <row r="7687" spans="10:10" x14ac:dyDescent="0.35">
      <c r="J7687" s="830"/>
    </row>
    <row r="7688" spans="10:10" x14ac:dyDescent="0.35">
      <c r="J7688" s="830"/>
    </row>
    <row r="7689" spans="10:10" x14ac:dyDescent="0.35">
      <c r="J7689" s="830"/>
    </row>
    <row r="7690" spans="10:10" x14ac:dyDescent="0.35">
      <c r="J7690" s="830"/>
    </row>
    <row r="7691" spans="10:10" x14ac:dyDescent="0.35">
      <c r="J7691" s="830"/>
    </row>
    <row r="7692" spans="10:10" x14ac:dyDescent="0.35">
      <c r="J7692" s="830"/>
    </row>
    <row r="7693" spans="10:10" x14ac:dyDescent="0.35">
      <c r="J7693" s="830"/>
    </row>
    <row r="7694" spans="10:10" x14ac:dyDescent="0.35">
      <c r="J7694" s="830"/>
    </row>
    <row r="7695" spans="10:10" x14ac:dyDescent="0.35">
      <c r="J7695" s="830"/>
    </row>
    <row r="7696" spans="10:10" x14ac:dyDescent="0.35">
      <c r="J7696" s="830"/>
    </row>
    <row r="7697" spans="10:10" x14ac:dyDescent="0.35">
      <c r="J7697" s="830"/>
    </row>
    <row r="7698" spans="10:10" x14ac:dyDescent="0.35">
      <c r="J7698" s="830"/>
    </row>
    <row r="7699" spans="10:10" x14ac:dyDescent="0.35">
      <c r="J7699" s="830"/>
    </row>
    <row r="7700" spans="10:10" x14ac:dyDescent="0.35">
      <c r="J7700" s="830"/>
    </row>
    <row r="7701" spans="10:10" x14ac:dyDescent="0.35">
      <c r="J7701" s="830"/>
    </row>
    <row r="7702" spans="10:10" x14ac:dyDescent="0.35">
      <c r="J7702" s="830"/>
    </row>
    <row r="7703" spans="10:10" x14ac:dyDescent="0.35">
      <c r="J7703" s="830"/>
    </row>
    <row r="7704" spans="10:10" x14ac:dyDescent="0.35">
      <c r="J7704" s="830"/>
    </row>
    <row r="7705" spans="10:10" x14ac:dyDescent="0.35">
      <c r="J7705" s="830"/>
    </row>
    <row r="7706" spans="10:10" x14ac:dyDescent="0.35">
      <c r="J7706" s="830"/>
    </row>
    <row r="7707" spans="10:10" x14ac:dyDescent="0.35">
      <c r="J7707" s="830"/>
    </row>
    <row r="7708" spans="10:10" x14ac:dyDescent="0.35">
      <c r="J7708" s="830"/>
    </row>
    <row r="7709" spans="10:10" x14ac:dyDescent="0.35">
      <c r="J7709" s="830"/>
    </row>
    <row r="7710" spans="10:10" x14ac:dyDescent="0.35">
      <c r="J7710" s="830"/>
    </row>
    <row r="7711" spans="10:10" x14ac:dyDescent="0.35">
      <c r="J7711" s="830"/>
    </row>
    <row r="7712" spans="10:10" x14ac:dyDescent="0.35">
      <c r="J7712" s="830"/>
    </row>
    <row r="7713" spans="10:10" x14ac:dyDescent="0.35">
      <c r="J7713" s="830"/>
    </row>
    <row r="7714" spans="10:10" x14ac:dyDescent="0.35">
      <c r="J7714" s="830"/>
    </row>
    <row r="7715" spans="10:10" x14ac:dyDescent="0.35">
      <c r="J7715" s="830"/>
    </row>
    <row r="7716" spans="10:10" x14ac:dyDescent="0.35">
      <c r="J7716" s="830"/>
    </row>
    <row r="7717" spans="10:10" x14ac:dyDescent="0.35">
      <c r="J7717" s="830"/>
    </row>
    <row r="7718" spans="10:10" x14ac:dyDescent="0.35">
      <c r="J7718" s="830"/>
    </row>
    <row r="7719" spans="10:10" x14ac:dyDescent="0.35">
      <c r="J7719" s="830"/>
    </row>
    <row r="7720" spans="10:10" x14ac:dyDescent="0.35">
      <c r="J7720" s="830"/>
    </row>
    <row r="7721" spans="10:10" x14ac:dyDescent="0.35">
      <c r="J7721" s="830"/>
    </row>
    <row r="7722" spans="10:10" x14ac:dyDescent="0.35">
      <c r="J7722" s="830"/>
    </row>
    <row r="7723" spans="10:10" x14ac:dyDescent="0.35">
      <c r="J7723" s="830"/>
    </row>
    <row r="7724" spans="10:10" x14ac:dyDescent="0.35">
      <c r="J7724" s="830"/>
    </row>
    <row r="7725" spans="10:10" x14ac:dyDescent="0.35">
      <c r="J7725" s="830"/>
    </row>
    <row r="7726" spans="10:10" x14ac:dyDescent="0.35">
      <c r="J7726" s="830"/>
    </row>
    <row r="7727" spans="10:10" x14ac:dyDescent="0.35">
      <c r="J7727" s="830"/>
    </row>
    <row r="7728" spans="10:10" x14ac:dyDescent="0.35">
      <c r="J7728" s="830"/>
    </row>
    <row r="7729" spans="10:10" x14ac:dyDescent="0.35">
      <c r="J7729" s="830"/>
    </row>
    <row r="7730" spans="10:10" x14ac:dyDescent="0.35">
      <c r="J7730" s="830"/>
    </row>
    <row r="7731" spans="10:10" x14ac:dyDescent="0.35">
      <c r="J7731" s="830"/>
    </row>
    <row r="7732" spans="10:10" x14ac:dyDescent="0.35">
      <c r="J7732" s="830"/>
    </row>
    <row r="7733" spans="10:10" x14ac:dyDescent="0.35">
      <c r="J7733" s="830"/>
    </row>
    <row r="7734" spans="10:10" x14ac:dyDescent="0.35">
      <c r="J7734" s="830"/>
    </row>
    <row r="7735" spans="10:10" x14ac:dyDescent="0.35">
      <c r="J7735" s="830"/>
    </row>
    <row r="7736" spans="10:10" x14ac:dyDescent="0.35">
      <c r="J7736" s="830"/>
    </row>
    <row r="7741" spans="10:10" x14ac:dyDescent="0.35">
      <c r="J7741" s="830"/>
    </row>
    <row r="7742" spans="10:10" x14ac:dyDescent="0.35">
      <c r="J7742" s="830"/>
    </row>
    <row r="7743" spans="10:10" x14ac:dyDescent="0.35">
      <c r="J7743" s="830"/>
    </row>
    <row r="7744" spans="10:10" x14ac:dyDescent="0.35">
      <c r="J7744" s="830"/>
    </row>
    <row r="7745" spans="10:10" x14ac:dyDescent="0.35">
      <c r="J7745" s="830"/>
    </row>
    <row r="7752" spans="10:10" x14ac:dyDescent="0.35">
      <c r="J7752" s="830"/>
    </row>
    <row r="7753" spans="10:10" x14ac:dyDescent="0.35">
      <c r="J7753" s="830"/>
    </row>
    <row r="7754" spans="10:10" x14ac:dyDescent="0.35">
      <c r="J7754" s="830"/>
    </row>
    <row r="7755" spans="10:10" x14ac:dyDescent="0.35">
      <c r="J7755" s="830"/>
    </row>
    <row r="7756" spans="10:10" x14ac:dyDescent="0.35">
      <c r="J7756" s="830"/>
    </row>
    <row r="7757" spans="10:10" x14ac:dyDescent="0.35">
      <c r="J7757" s="830"/>
    </row>
    <row r="7758" spans="10:10" x14ac:dyDescent="0.35">
      <c r="J7758" s="830"/>
    </row>
    <row r="7759" spans="10:10" x14ac:dyDescent="0.35">
      <c r="J7759" s="830"/>
    </row>
    <row r="7760" spans="10:10" x14ac:dyDescent="0.35">
      <c r="J7760" s="830"/>
    </row>
    <row r="7761" spans="10:10" x14ac:dyDescent="0.35">
      <c r="J7761" s="830"/>
    </row>
    <row r="7762" spans="10:10" x14ac:dyDescent="0.35">
      <c r="J7762" s="830"/>
    </row>
    <row r="7763" spans="10:10" x14ac:dyDescent="0.35">
      <c r="J7763" s="830"/>
    </row>
    <row r="7764" spans="10:10" x14ac:dyDescent="0.35">
      <c r="J7764" s="830"/>
    </row>
    <row r="7765" spans="10:10" x14ac:dyDescent="0.35">
      <c r="J7765" s="830"/>
    </row>
    <row r="7766" spans="10:10" x14ac:dyDescent="0.35">
      <c r="J7766" s="830"/>
    </row>
    <row r="7767" spans="10:10" x14ac:dyDescent="0.35">
      <c r="J7767" s="830"/>
    </row>
    <row r="7768" spans="10:10" x14ac:dyDescent="0.35">
      <c r="J7768" s="830"/>
    </row>
    <row r="7769" spans="10:10" x14ac:dyDescent="0.35">
      <c r="J7769" s="830"/>
    </row>
    <row r="7770" spans="10:10" x14ac:dyDescent="0.35">
      <c r="J7770" s="830"/>
    </row>
    <row r="7771" spans="10:10" x14ac:dyDescent="0.35">
      <c r="J7771" s="830"/>
    </row>
    <row r="7772" spans="10:10" x14ac:dyDescent="0.35">
      <c r="J7772" s="830"/>
    </row>
    <row r="7773" spans="10:10" x14ac:dyDescent="0.35">
      <c r="J7773" s="830"/>
    </row>
    <row r="7774" spans="10:10" x14ac:dyDescent="0.35">
      <c r="J7774" s="830"/>
    </row>
    <row r="7775" spans="10:10" x14ac:dyDescent="0.35">
      <c r="J7775" s="830"/>
    </row>
    <row r="7776" spans="10:10" x14ac:dyDescent="0.35">
      <c r="J7776" s="830"/>
    </row>
    <row r="7777" spans="10:10" x14ac:dyDescent="0.35">
      <c r="J7777" s="830"/>
    </row>
    <row r="7778" spans="10:10" x14ac:dyDescent="0.35">
      <c r="J7778" s="830"/>
    </row>
    <row r="7779" spans="10:10" x14ac:dyDescent="0.35">
      <c r="J7779" s="830"/>
    </row>
    <row r="7780" spans="10:10" x14ac:dyDescent="0.35">
      <c r="J7780" s="830"/>
    </row>
    <row r="7781" spans="10:10" x14ac:dyDescent="0.35">
      <c r="J7781" s="830"/>
    </row>
    <row r="7782" spans="10:10" x14ac:dyDescent="0.35">
      <c r="J7782" s="830"/>
    </row>
    <row r="7783" spans="10:10" x14ac:dyDescent="0.35">
      <c r="J7783" s="830"/>
    </row>
    <row r="7784" spans="10:10" x14ac:dyDescent="0.35">
      <c r="J7784" s="830"/>
    </row>
    <row r="7785" spans="10:10" x14ac:dyDescent="0.35">
      <c r="J7785" s="830"/>
    </row>
    <row r="7786" spans="10:10" x14ac:dyDescent="0.35">
      <c r="J7786" s="830"/>
    </row>
    <row r="7787" spans="10:10" x14ac:dyDescent="0.35">
      <c r="J7787" s="830"/>
    </row>
    <row r="7788" spans="10:10" x14ac:dyDescent="0.35">
      <c r="J7788" s="830"/>
    </row>
    <row r="7789" spans="10:10" x14ac:dyDescent="0.35">
      <c r="J7789" s="830"/>
    </row>
    <row r="7790" spans="10:10" x14ac:dyDescent="0.35">
      <c r="J7790" s="830"/>
    </row>
    <row r="7791" spans="10:10" x14ac:dyDescent="0.35">
      <c r="J7791" s="830"/>
    </row>
    <row r="7792" spans="10:10" x14ac:dyDescent="0.35">
      <c r="J7792" s="830"/>
    </row>
    <row r="7793" spans="10:10" x14ac:dyDescent="0.35">
      <c r="J7793" s="830"/>
    </row>
    <row r="7794" spans="10:10" x14ac:dyDescent="0.35">
      <c r="J7794" s="830"/>
    </row>
    <row r="7795" spans="10:10" x14ac:dyDescent="0.35">
      <c r="J7795" s="830"/>
    </row>
    <row r="7796" spans="10:10" x14ac:dyDescent="0.35">
      <c r="J7796" s="830"/>
    </row>
    <row r="7797" spans="10:10" x14ac:dyDescent="0.35">
      <c r="J7797" s="830"/>
    </row>
    <row r="7798" spans="10:10" x14ac:dyDescent="0.35">
      <c r="J7798" s="830"/>
    </row>
    <row r="7799" spans="10:10" x14ac:dyDescent="0.35">
      <c r="J7799" s="830"/>
    </row>
    <row r="7801" spans="10:10" x14ac:dyDescent="0.35">
      <c r="J7801" s="830"/>
    </row>
    <row r="7802" spans="10:10" x14ac:dyDescent="0.35">
      <c r="J7802" s="830"/>
    </row>
    <row r="7803" spans="10:10" x14ac:dyDescent="0.35">
      <c r="J7803" s="830"/>
    </row>
    <row r="7805" spans="10:10" x14ac:dyDescent="0.35">
      <c r="J7805" s="830"/>
    </row>
    <row r="7806" spans="10:10" x14ac:dyDescent="0.35">
      <c r="J7806" s="830"/>
    </row>
    <row r="7809" spans="10:10" x14ac:dyDescent="0.35">
      <c r="J7809" s="830"/>
    </row>
    <row r="7810" spans="10:10" x14ac:dyDescent="0.35">
      <c r="J7810" s="830"/>
    </row>
    <row r="7811" spans="10:10" x14ac:dyDescent="0.35">
      <c r="J7811" s="830"/>
    </row>
    <row r="7812" spans="10:10" x14ac:dyDescent="0.35">
      <c r="J7812" s="830"/>
    </row>
    <row r="7813" spans="10:10" x14ac:dyDescent="0.35">
      <c r="J7813" s="830"/>
    </row>
    <row r="7824" spans="10:10" x14ac:dyDescent="0.35">
      <c r="J7824" s="830"/>
    </row>
    <row r="7825" spans="10:10" x14ac:dyDescent="0.35">
      <c r="J7825" s="830"/>
    </row>
    <row r="7826" spans="10:10" x14ac:dyDescent="0.35">
      <c r="J7826" s="830"/>
    </row>
    <row r="7827" spans="10:10" x14ac:dyDescent="0.35">
      <c r="J7827" s="830"/>
    </row>
    <row r="7828" spans="10:10" x14ac:dyDescent="0.35">
      <c r="J7828" s="830"/>
    </row>
    <row r="7829" spans="10:10" x14ac:dyDescent="0.35">
      <c r="J7829" s="830"/>
    </row>
    <row r="7830" spans="10:10" x14ac:dyDescent="0.35">
      <c r="J7830" s="830"/>
    </row>
    <row r="7831" spans="10:10" x14ac:dyDescent="0.35">
      <c r="J7831" s="830"/>
    </row>
    <row r="7832" spans="10:10" x14ac:dyDescent="0.35">
      <c r="J7832" s="830"/>
    </row>
    <row r="7833" spans="10:10" x14ac:dyDescent="0.35">
      <c r="J7833" s="830"/>
    </row>
    <row r="7834" spans="10:10" x14ac:dyDescent="0.35">
      <c r="J7834" s="830"/>
    </row>
    <row r="7835" spans="10:10" x14ac:dyDescent="0.35">
      <c r="J7835" s="830"/>
    </row>
    <row r="7836" spans="10:10" x14ac:dyDescent="0.35">
      <c r="J7836" s="830"/>
    </row>
    <row r="7837" spans="10:10" x14ac:dyDescent="0.35">
      <c r="J7837" s="830"/>
    </row>
    <row r="7838" spans="10:10" x14ac:dyDescent="0.35">
      <c r="J7838" s="830"/>
    </row>
    <row r="7839" spans="10:10" x14ac:dyDescent="0.35">
      <c r="J7839" s="830"/>
    </row>
    <row r="7840" spans="10:10" x14ac:dyDescent="0.35">
      <c r="J7840" s="830"/>
    </row>
    <row r="7841" spans="10:10" x14ac:dyDescent="0.35">
      <c r="J7841" s="830"/>
    </row>
    <row r="7842" spans="10:10" x14ac:dyDescent="0.35">
      <c r="J7842" s="830"/>
    </row>
    <row r="7843" spans="10:10" x14ac:dyDescent="0.35">
      <c r="J7843" s="830"/>
    </row>
    <row r="7848" spans="10:10" x14ac:dyDescent="0.35">
      <c r="J7848" s="830"/>
    </row>
    <row r="7849" spans="10:10" x14ac:dyDescent="0.35">
      <c r="J7849" s="830"/>
    </row>
    <row r="7850" spans="10:10" x14ac:dyDescent="0.35">
      <c r="J7850" s="830"/>
    </row>
    <row r="7851" spans="10:10" x14ac:dyDescent="0.35">
      <c r="J7851" s="830"/>
    </row>
    <row r="7852" spans="10:10" x14ac:dyDescent="0.35">
      <c r="J7852" s="830"/>
    </row>
    <row r="7853" spans="10:10" x14ac:dyDescent="0.35">
      <c r="J7853" s="830"/>
    </row>
    <row r="7854" spans="10:10" x14ac:dyDescent="0.35">
      <c r="J7854" s="830"/>
    </row>
    <row r="7855" spans="10:10" x14ac:dyDescent="0.35">
      <c r="J7855" s="830"/>
    </row>
    <row r="7856" spans="10:10" x14ac:dyDescent="0.35">
      <c r="J7856" s="830"/>
    </row>
    <row r="7857" spans="10:10" x14ac:dyDescent="0.35">
      <c r="J7857" s="830"/>
    </row>
    <row r="7858" spans="10:10" x14ac:dyDescent="0.35">
      <c r="J7858" s="830"/>
    </row>
    <row r="7859" spans="10:10" x14ac:dyDescent="0.35">
      <c r="J7859" s="830"/>
    </row>
    <row r="7860" spans="10:10" x14ac:dyDescent="0.35">
      <c r="J7860" s="830"/>
    </row>
    <row r="7861" spans="10:10" x14ac:dyDescent="0.35">
      <c r="J7861" s="830"/>
    </row>
    <row r="7862" spans="10:10" x14ac:dyDescent="0.35">
      <c r="J7862" s="830"/>
    </row>
    <row r="7863" spans="10:10" x14ac:dyDescent="0.35">
      <c r="J7863" s="830"/>
    </row>
    <row r="7864" spans="10:10" x14ac:dyDescent="0.35">
      <c r="J7864" s="830"/>
    </row>
    <row r="7865" spans="10:10" x14ac:dyDescent="0.35">
      <c r="J7865" s="830"/>
    </row>
    <row r="7866" spans="10:10" x14ac:dyDescent="0.35">
      <c r="J7866" s="830"/>
    </row>
    <row r="7867" spans="10:10" x14ac:dyDescent="0.35">
      <c r="J7867" s="830"/>
    </row>
    <row r="7868" spans="10:10" x14ac:dyDescent="0.35">
      <c r="J7868" s="830"/>
    </row>
    <row r="7869" spans="10:10" x14ac:dyDescent="0.35">
      <c r="J7869" s="830"/>
    </row>
    <row r="7870" spans="10:10" x14ac:dyDescent="0.35">
      <c r="J7870" s="830"/>
    </row>
    <row r="7871" spans="10:10" x14ac:dyDescent="0.35">
      <c r="J7871" s="830"/>
    </row>
    <row r="7872" spans="10:10" x14ac:dyDescent="0.35">
      <c r="J7872" s="830"/>
    </row>
    <row r="7873" spans="10:10" x14ac:dyDescent="0.35">
      <c r="J7873" s="830"/>
    </row>
    <row r="7874" spans="10:10" x14ac:dyDescent="0.35">
      <c r="J7874" s="830"/>
    </row>
    <row r="7875" spans="10:10" x14ac:dyDescent="0.35">
      <c r="J7875" s="830"/>
    </row>
    <row r="7876" spans="10:10" x14ac:dyDescent="0.35">
      <c r="J7876" s="830"/>
    </row>
    <row r="7877" spans="10:10" x14ac:dyDescent="0.35">
      <c r="J7877" s="830"/>
    </row>
    <row r="7878" spans="10:10" x14ac:dyDescent="0.35">
      <c r="J7878" s="830"/>
    </row>
    <row r="7879" spans="10:10" x14ac:dyDescent="0.35">
      <c r="J7879" s="830"/>
    </row>
    <row r="7880" spans="10:10" x14ac:dyDescent="0.35">
      <c r="J7880" s="830"/>
    </row>
    <row r="7881" spans="10:10" x14ac:dyDescent="0.35">
      <c r="J7881" s="830"/>
    </row>
    <row r="7882" spans="10:10" x14ac:dyDescent="0.35">
      <c r="J7882" s="830"/>
    </row>
    <row r="7883" spans="10:10" x14ac:dyDescent="0.35">
      <c r="J7883" s="830"/>
    </row>
    <row r="7884" spans="10:10" x14ac:dyDescent="0.35">
      <c r="J7884" s="830"/>
    </row>
    <row r="7885" spans="10:10" x14ac:dyDescent="0.35">
      <c r="J7885" s="830"/>
    </row>
    <row r="7886" spans="10:10" x14ac:dyDescent="0.35">
      <c r="J7886" s="830"/>
    </row>
    <row r="7887" spans="10:10" x14ac:dyDescent="0.35">
      <c r="J7887" s="830"/>
    </row>
    <row r="7888" spans="10:10" x14ac:dyDescent="0.35">
      <c r="J7888" s="830"/>
    </row>
    <row r="7889" spans="10:10" x14ac:dyDescent="0.35">
      <c r="J7889" s="830"/>
    </row>
    <row r="7890" spans="10:10" x14ac:dyDescent="0.35">
      <c r="J7890" s="830"/>
    </row>
    <row r="7891" spans="10:10" x14ac:dyDescent="0.35">
      <c r="J7891" s="830"/>
    </row>
    <row r="7892" spans="10:10" x14ac:dyDescent="0.35">
      <c r="J7892" s="830"/>
    </row>
    <row r="7936" spans="10:10" x14ac:dyDescent="0.35">
      <c r="J7936" s="830"/>
    </row>
    <row r="7937" spans="10:10" x14ac:dyDescent="0.35">
      <c r="J7937" s="830"/>
    </row>
    <row r="7938" spans="10:10" x14ac:dyDescent="0.35">
      <c r="J7938" s="830"/>
    </row>
    <row r="7939" spans="10:10" x14ac:dyDescent="0.35">
      <c r="J7939" s="830"/>
    </row>
    <row r="7940" spans="10:10" x14ac:dyDescent="0.35">
      <c r="J7940" s="830"/>
    </row>
    <row r="7941" spans="10:10" x14ac:dyDescent="0.35">
      <c r="J7941" s="830"/>
    </row>
    <row r="7942" spans="10:10" x14ac:dyDescent="0.35">
      <c r="J7942" s="830"/>
    </row>
    <row r="7943" spans="10:10" x14ac:dyDescent="0.35">
      <c r="J7943" s="830"/>
    </row>
    <row r="7944" spans="10:10" x14ac:dyDescent="0.35">
      <c r="J7944" s="830"/>
    </row>
    <row r="7945" spans="10:10" x14ac:dyDescent="0.35">
      <c r="J7945" s="830"/>
    </row>
    <row r="7946" spans="10:10" x14ac:dyDescent="0.35">
      <c r="J7946" s="830"/>
    </row>
    <row r="7947" spans="10:10" x14ac:dyDescent="0.35">
      <c r="J7947" s="830"/>
    </row>
    <row r="7948" spans="10:10" x14ac:dyDescent="0.35">
      <c r="J7948" s="830"/>
    </row>
    <row r="7949" spans="10:10" x14ac:dyDescent="0.35">
      <c r="J7949" s="830"/>
    </row>
    <row r="7950" spans="10:10" x14ac:dyDescent="0.35">
      <c r="J7950" s="830"/>
    </row>
    <row r="7951" spans="10:10" x14ac:dyDescent="0.35">
      <c r="J7951" s="830"/>
    </row>
    <row r="7952" spans="10:10" x14ac:dyDescent="0.35">
      <c r="J7952" s="830"/>
    </row>
    <row r="7953" spans="10:10" x14ac:dyDescent="0.35">
      <c r="J7953" s="830"/>
    </row>
    <row r="7954" spans="10:10" x14ac:dyDescent="0.35">
      <c r="J7954" s="830"/>
    </row>
    <row r="7955" spans="10:10" x14ac:dyDescent="0.35">
      <c r="J7955" s="830"/>
    </row>
    <row r="7956" spans="10:10" x14ac:dyDescent="0.35">
      <c r="J7956" s="830"/>
    </row>
    <row r="7957" spans="10:10" x14ac:dyDescent="0.35">
      <c r="J7957" s="830"/>
    </row>
    <row r="7958" spans="10:10" x14ac:dyDescent="0.35">
      <c r="J7958" s="830"/>
    </row>
    <row r="7959" spans="10:10" x14ac:dyDescent="0.35">
      <c r="J7959" s="830"/>
    </row>
    <row r="7960" spans="10:10" x14ac:dyDescent="0.35">
      <c r="J7960" s="830"/>
    </row>
    <row r="7961" spans="10:10" x14ac:dyDescent="0.35">
      <c r="J7961" s="830"/>
    </row>
    <row r="7962" spans="10:10" x14ac:dyDescent="0.35">
      <c r="J7962" s="830"/>
    </row>
    <row r="7963" spans="10:10" x14ac:dyDescent="0.35">
      <c r="J7963" s="830"/>
    </row>
    <row r="7964" spans="10:10" x14ac:dyDescent="0.35">
      <c r="J7964" s="830"/>
    </row>
    <row r="7965" spans="10:10" x14ac:dyDescent="0.35">
      <c r="J7965" s="830"/>
    </row>
    <row r="7966" spans="10:10" x14ac:dyDescent="0.35">
      <c r="J7966" s="830"/>
    </row>
    <row r="7967" spans="10:10" x14ac:dyDescent="0.35">
      <c r="J7967" s="830"/>
    </row>
    <row r="7968" spans="10:10" x14ac:dyDescent="0.35">
      <c r="J7968" s="830"/>
    </row>
    <row r="7969" spans="10:10" x14ac:dyDescent="0.35">
      <c r="J7969" s="830"/>
    </row>
    <row r="7970" spans="10:10" x14ac:dyDescent="0.35">
      <c r="J7970" s="830"/>
    </row>
    <row r="7971" spans="10:10" x14ac:dyDescent="0.35">
      <c r="J7971" s="830"/>
    </row>
    <row r="7972" spans="10:10" x14ac:dyDescent="0.35">
      <c r="J7972" s="830"/>
    </row>
    <row r="7973" spans="10:10" x14ac:dyDescent="0.35">
      <c r="J7973" s="830"/>
    </row>
    <row r="7974" spans="10:10" x14ac:dyDescent="0.35">
      <c r="J7974" s="830"/>
    </row>
    <row r="7975" spans="10:10" x14ac:dyDescent="0.35">
      <c r="J7975" s="830"/>
    </row>
    <row r="7976" spans="10:10" x14ac:dyDescent="0.35">
      <c r="J7976" s="830"/>
    </row>
    <row r="7977" spans="10:10" x14ac:dyDescent="0.35">
      <c r="J7977" s="830"/>
    </row>
    <row r="7978" spans="10:10" x14ac:dyDescent="0.35">
      <c r="J7978" s="830"/>
    </row>
    <row r="7979" spans="10:10" x14ac:dyDescent="0.35">
      <c r="J7979" s="830"/>
    </row>
    <row r="7980" spans="10:10" x14ac:dyDescent="0.35">
      <c r="J7980" s="830"/>
    </row>
    <row r="7981" spans="10:10" x14ac:dyDescent="0.35">
      <c r="J7981" s="830"/>
    </row>
    <row r="7982" spans="10:10" x14ac:dyDescent="0.35">
      <c r="J7982" s="830"/>
    </row>
    <row r="7983" spans="10:10" x14ac:dyDescent="0.35">
      <c r="J7983" s="830"/>
    </row>
    <row r="7984" spans="10:10" x14ac:dyDescent="0.35">
      <c r="J7984" s="830"/>
    </row>
    <row r="7985" spans="10:10" x14ac:dyDescent="0.35">
      <c r="J7985" s="830"/>
    </row>
    <row r="7986" spans="10:10" x14ac:dyDescent="0.35">
      <c r="J7986" s="830"/>
    </row>
    <row r="7987" spans="10:10" x14ac:dyDescent="0.35">
      <c r="J7987" s="830"/>
    </row>
    <row r="7988" spans="10:10" x14ac:dyDescent="0.35">
      <c r="J7988" s="830"/>
    </row>
    <row r="7989" spans="10:10" x14ac:dyDescent="0.35">
      <c r="J7989" s="830"/>
    </row>
    <row r="7990" spans="10:10" x14ac:dyDescent="0.35">
      <c r="J7990" s="830"/>
    </row>
    <row r="7991" spans="10:10" x14ac:dyDescent="0.35">
      <c r="J7991" s="830"/>
    </row>
    <row r="7992" spans="10:10" x14ac:dyDescent="0.35">
      <c r="J7992" s="830"/>
    </row>
    <row r="7993" spans="10:10" x14ac:dyDescent="0.35">
      <c r="J7993" s="830"/>
    </row>
    <row r="7994" spans="10:10" x14ac:dyDescent="0.35">
      <c r="J7994" s="830"/>
    </row>
    <row r="7995" spans="10:10" x14ac:dyDescent="0.35">
      <c r="J7995" s="830"/>
    </row>
    <row r="7996" spans="10:10" x14ac:dyDescent="0.35">
      <c r="J7996" s="830"/>
    </row>
    <row r="7997" spans="10:10" x14ac:dyDescent="0.35">
      <c r="J7997" s="830"/>
    </row>
    <row r="7998" spans="10:10" x14ac:dyDescent="0.35">
      <c r="J7998" s="830"/>
    </row>
    <row r="7999" spans="10:10" x14ac:dyDescent="0.35">
      <c r="J7999" s="830"/>
    </row>
    <row r="8000" spans="10:10" x14ac:dyDescent="0.35">
      <c r="J8000" s="830"/>
    </row>
    <row r="8001" spans="10:10" x14ac:dyDescent="0.35">
      <c r="J8001" s="830"/>
    </row>
    <row r="8002" spans="10:10" x14ac:dyDescent="0.35">
      <c r="J8002" s="830"/>
    </row>
    <row r="8003" spans="10:10" x14ac:dyDescent="0.35">
      <c r="J8003" s="830"/>
    </row>
    <row r="8004" spans="10:10" x14ac:dyDescent="0.35">
      <c r="J8004" s="830"/>
    </row>
    <row r="8005" spans="10:10" x14ac:dyDescent="0.35">
      <c r="J8005" s="830"/>
    </row>
    <row r="8006" spans="10:10" x14ac:dyDescent="0.35">
      <c r="J8006" s="830"/>
    </row>
    <row r="8007" spans="10:10" x14ac:dyDescent="0.35">
      <c r="J8007" s="830"/>
    </row>
    <row r="8008" spans="10:10" x14ac:dyDescent="0.35">
      <c r="J8008" s="830"/>
    </row>
    <row r="8009" spans="10:10" x14ac:dyDescent="0.35">
      <c r="J8009" s="830"/>
    </row>
    <row r="8010" spans="10:10" x14ac:dyDescent="0.35">
      <c r="J8010" s="830"/>
    </row>
    <row r="8011" spans="10:10" x14ac:dyDescent="0.35">
      <c r="J8011" s="830"/>
    </row>
    <row r="8012" spans="10:10" x14ac:dyDescent="0.35">
      <c r="J8012" s="830"/>
    </row>
    <row r="8013" spans="10:10" x14ac:dyDescent="0.35">
      <c r="J8013" s="830"/>
    </row>
    <row r="8014" spans="10:10" x14ac:dyDescent="0.35">
      <c r="J8014" s="830"/>
    </row>
    <row r="8015" spans="10:10" x14ac:dyDescent="0.35">
      <c r="J8015" s="830"/>
    </row>
    <row r="8016" spans="10:10" x14ac:dyDescent="0.35">
      <c r="J8016" s="830"/>
    </row>
    <row r="8017" spans="10:10" x14ac:dyDescent="0.35">
      <c r="J8017" s="830"/>
    </row>
    <row r="8018" spans="10:10" x14ac:dyDescent="0.35">
      <c r="J8018" s="830"/>
    </row>
    <row r="8019" spans="10:10" x14ac:dyDescent="0.35">
      <c r="J8019" s="830"/>
    </row>
    <row r="8020" spans="10:10" x14ac:dyDescent="0.35">
      <c r="J8020" s="830"/>
    </row>
    <row r="8021" spans="10:10" x14ac:dyDescent="0.35">
      <c r="J8021" s="830"/>
    </row>
    <row r="8022" spans="10:10" x14ac:dyDescent="0.35">
      <c r="J8022" s="830"/>
    </row>
    <row r="8023" spans="10:10" x14ac:dyDescent="0.35">
      <c r="J8023" s="830"/>
    </row>
    <row r="8024" spans="10:10" x14ac:dyDescent="0.35">
      <c r="J8024" s="830"/>
    </row>
    <row r="8025" spans="10:10" x14ac:dyDescent="0.35">
      <c r="J8025" s="830"/>
    </row>
    <row r="8026" spans="10:10" x14ac:dyDescent="0.35">
      <c r="J8026" s="830"/>
    </row>
    <row r="8027" spans="10:10" x14ac:dyDescent="0.35">
      <c r="J8027" s="830"/>
    </row>
    <row r="8028" spans="10:10" x14ac:dyDescent="0.35">
      <c r="J8028" s="830"/>
    </row>
    <row r="8029" spans="10:10" x14ac:dyDescent="0.35">
      <c r="J8029" s="830"/>
    </row>
    <row r="8030" spans="10:10" x14ac:dyDescent="0.35">
      <c r="J8030" s="830"/>
    </row>
    <row r="8031" spans="10:10" x14ac:dyDescent="0.35">
      <c r="J8031" s="830"/>
    </row>
    <row r="8032" spans="10:10" x14ac:dyDescent="0.35">
      <c r="J8032" s="830"/>
    </row>
    <row r="8033" spans="10:10" x14ac:dyDescent="0.35">
      <c r="J8033" s="830"/>
    </row>
    <row r="8034" spans="10:10" x14ac:dyDescent="0.35">
      <c r="J8034" s="830"/>
    </row>
    <row r="8035" spans="10:10" x14ac:dyDescent="0.35">
      <c r="J8035" s="830"/>
    </row>
    <row r="8036" spans="10:10" x14ac:dyDescent="0.35">
      <c r="J8036" s="830"/>
    </row>
    <row r="8037" spans="10:10" x14ac:dyDescent="0.35">
      <c r="J8037" s="830"/>
    </row>
    <row r="8038" spans="10:10" x14ac:dyDescent="0.35">
      <c r="J8038" s="830"/>
    </row>
    <row r="8039" spans="10:10" x14ac:dyDescent="0.35">
      <c r="J8039" s="830"/>
    </row>
    <row r="8040" spans="10:10" x14ac:dyDescent="0.35">
      <c r="J8040" s="830"/>
    </row>
    <row r="8041" spans="10:10" x14ac:dyDescent="0.35">
      <c r="J8041" s="830"/>
    </row>
    <row r="8042" spans="10:10" x14ac:dyDescent="0.35">
      <c r="J8042" s="830"/>
    </row>
    <row r="8043" spans="10:10" x14ac:dyDescent="0.35">
      <c r="J8043" s="830"/>
    </row>
    <row r="8044" spans="10:10" x14ac:dyDescent="0.35">
      <c r="J8044" s="830"/>
    </row>
    <row r="8045" spans="10:10" x14ac:dyDescent="0.35">
      <c r="J8045" s="830"/>
    </row>
    <row r="8046" spans="10:10" x14ac:dyDescent="0.35">
      <c r="J8046" s="830"/>
    </row>
    <row r="8047" spans="10:10" x14ac:dyDescent="0.35">
      <c r="J8047" s="830"/>
    </row>
    <row r="8048" spans="10:10" x14ac:dyDescent="0.35">
      <c r="J8048" s="830"/>
    </row>
    <row r="8049" spans="10:10" x14ac:dyDescent="0.35">
      <c r="J8049" s="830"/>
    </row>
    <row r="8050" spans="10:10" x14ac:dyDescent="0.35">
      <c r="J8050" s="830"/>
    </row>
    <row r="8051" spans="10:10" x14ac:dyDescent="0.35">
      <c r="J8051" s="830"/>
    </row>
    <row r="8052" spans="10:10" x14ac:dyDescent="0.35">
      <c r="J8052" s="830"/>
    </row>
    <row r="8053" spans="10:10" x14ac:dyDescent="0.35">
      <c r="J8053" s="830"/>
    </row>
    <row r="8054" spans="10:10" x14ac:dyDescent="0.35">
      <c r="J8054" s="830"/>
    </row>
    <row r="8055" spans="10:10" x14ac:dyDescent="0.35">
      <c r="J8055" s="830"/>
    </row>
    <row r="8056" spans="10:10" x14ac:dyDescent="0.35">
      <c r="J8056" s="830"/>
    </row>
    <row r="8057" spans="10:10" x14ac:dyDescent="0.35">
      <c r="J8057" s="830"/>
    </row>
    <row r="8058" spans="10:10" x14ac:dyDescent="0.35">
      <c r="J8058" s="830"/>
    </row>
    <row r="8059" spans="10:10" x14ac:dyDescent="0.35">
      <c r="J8059" s="830"/>
    </row>
    <row r="8060" spans="10:10" x14ac:dyDescent="0.35">
      <c r="J8060" s="830"/>
    </row>
    <row r="8061" spans="10:10" x14ac:dyDescent="0.35">
      <c r="J8061" s="830"/>
    </row>
    <row r="8062" spans="10:10" x14ac:dyDescent="0.35">
      <c r="J8062" s="830"/>
    </row>
    <row r="8063" spans="10:10" x14ac:dyDescent="0.35">
      <c r="J8063" s="830"/>
    </row>
    <row r="8064" spans="10:10" x14ac:dyDescent="0.35">
      <c r="J8064" s="830"/>
    </row>
    <row r="8065" spans="10:10" x14ac:dyDescent="0.35">
      <c r="J8065" s="830"/>
    </row>
    <row r="8066" spans="10:10" x14ac:dyDescent="0.35">
      <c r="J8066" s="830"/>
    </row>
    <row r="8067" spans="10:10" x14ac:dyDescent="0.35">
      <c r="J8067" s="830"/>
    </row>
    <row r="8068" spans="10:10" x14ac:dyDescent="0.35">
      <c r="J8068" s="830"/>
    </row>
    <row r="8069" spans="10:10" x14ac:dyDescent="0.35">
      <c r="J8069" s="830"/>
    </row>
    <row r="8070" spans="10:10" x14ac:dyDescent="0.35">
      <c r="J8070" s="830"/>
    </row>
    <row r="8071" spans="10:10" x14ac:dyDescent="0.35">
      <c r="J8071" s="830"/>
    </row>
    <row r="8072" spans="10:10" x14ac:dyDescent="0.35">
      <c r="J8072" s="830"/>
    </row>
    <row r="8073" spans="10:10" x14ac:dyDescent="0.35">
      <c r="J8073" s="830"/>
    </row>
    <row r="8074" spans="10:10" x14ac:dyDescent="0.35">
      <c r="J8074" s="830"/>
    </row>
    <row r="8075" spans="10:10" x14ac:dyDescent="0.35">
      <c r="J8075" s="830"/>
    </row>
    <row r="8076" spans="10:10" x14ac:dyDescent="0.35">
      <c r="J8076" s="830"/>
    </row>
    <row r="8077" spans="10:10" x14ac:dyDescent="0.35">
      <c r="J8077" s="830"/>
    </row>
    <row r="8078" spans="10:10" x14ac:dyDescent="0.35">
      <c r="J8078" s="830"/>
    </row>
    <row r="8079" spans="10:10" x14ac:dyDescent="0.35">
      <c r="J8079" s="830"/>
    </row>
    <row r="8080" spans="10:10" x14ac:dyDescent="0.35">
      <c r="J8080" s="830"/>
    </row>
    <row r="8081" spans="10:10" x14ac:dyDescent="0.35">
      <c r="J8081" s="830"/>
    </row>
    <row r="8082" spans="10:10" x14ac:dyDescent="0.35">
      <c r="J8082" s="830"/>
    </row>
    <row r="8083" spans="10:10" x14ac:dyDescent="0.35">
      <c r="J8083" s="830"/>
    </row>
    <row r="8084" spans="10:10" x14ac:dyDescent="0.35">
      <c r="J8084" s="830"/>
    </row>
    <row r="8085" spans="10:10" x14ac:dyDescent="0.35">
      <c r="J8085" s="830"/>
    </row>
    <row r="8086" spans="10:10" x14ac:dyDescent="0.35">
      <c r="J8086" s="830"/>
    </row>
    <row r="8087" spans="10:10" x14ac:dyDescent="0.35">
      <c r="J8087" s="830"/>
    </row>
    <row r="8088" spans="10:10" x14ac:dyDescent="0.35">
      <c r="J8088" s="830"/>
    </row>
    <row r="8089" spans="10:10" x14ac:dyDescent="0.35">
      <c r="J8089" s="830"/>
    </row>
    <row r="8090" spans="10:10" x14ac:dyDescent="0.35">
      <c r="J8090" s="830"/>
    </row>
    <row r="8091" spans="10:10" x14ac:dyDescent="0.35">
      <c r="J8091" s="830"/>
    </row>
    <row r="8092" spans="10:10" x14ac:dyDescent="0.35">
      <c r="J8092" s="830"/>
    </row>
    <row r="8093" spans="10:10" x14ac:dyDescent="0.35">
      <c r="J8093" s="830"/>
    </row>
    <row r="8094" spans="10:10" x14ac:dyDescent="0.35">
      <c r="J8094" s="830"/>
    </row>
    <row r="8095" spans="10:10" x14ac:dyDescent="0.35">
      <c r="J8095" s="830"/>
    </row>
    <row r="8096" spans="10:10" x14ac:dyDescent="0.35">
      <c r="J8096" s="830"/>
    </row>
    <row r="8097" spans="10:10" x14ac:dyDescent="0.35">
      <c r="J8097" s="830"/>
    </row>
    <row r="8098" spans="10:10" x14ac:dyDescent="0.35">
      <c r="J8098" s="830"/>
    </row>
    <row r="8099" spans="10:10" x14ac:dyDescent="0.35">
      <c r="J8099" s="830"/>
    </row>
    <row r="8100" spans="10:10" x14ac:dyDescent="0.35">
      <c r="J8100" s="830"/>
    </row>
    <row r="8101" spans="10:10" x14ac:dyDescent="0.35">
      <c r="J8101" s="830"/>
    </row>
    <row r="8102" spans="10:10" x14ac:dyDescent="0.35">
      <c r="J8102" s="830"/>
    </row>
    <row r="8103" spans="10:10" x14ac:dyDescent="0.35">
      <c r="J8103" s="830"/>
    </row>
    <row r="8104" spans="10:10" x14ac:dyDescent="0.35">
      <c r="J8104" s="830"/>
    </row>
    <row r="8105" spans="10:10" x14ac:dyDescent="0.35">
      <c r="J8105" s="830"/>
    </row>
    <row r="8106" spans="10:10" x14ac:dyDescent="0.35">
      <c r="J8106" s="830"/>
    </row>
    <row r="8107" spans="10:10" x14ac:dyDescent="0.35">
      <c r="J8107" s="830"/>
    </row>
    <row r="8108" spans="10:10" x14ac:dyDescent="0.35">
      <c r="J8108" s="830"/>
    </row>
    <row r="8109" spans="10:10" x14ac:dyDescent="0.35">
      <c r="J8109" s="830"/>
    </row>
    <row r="8110" spans="10:10" x14ac:dyDescent="0.35">
      <c r="J8110" s="830"/>
    </row>
    <row r="8111" spans="10:10" x14ac:dyDescent="0.35">
      <c r="J8111" s="830"/>
    </row>
    <row r="8112" spans="10:10" x14ac:dyDescent="0.35">
      <c r="J8112" s="830"/>
    </row>
    <row r="8113" spans="10:10" x14ac:dyDescent="0.35">
      <c r="J8113" s="830"/>
    </row>
    <row r="8114" spans="10:10" x14ac:dyDescent="0.35">
      <c r="J8114" s="830"/>
    </row>
    <row r="8115" spans="10:10" x14ac:dyDescent="0.35">
      <c r="J8115" s="830"/>
    </row>
    <row r="8116" spans="10:10" x14ac:dyDescent="0.35">
      <c r="J8116" s="830"/>
    </row>
    <row r="8117" spans="10:10" x14ac:dyDescent="0.35">
      <c r="J8117" s="830"/>
    </row>
    <row r="8118" spans="10:10" x14ac:dyDescent="0.35">
      <c r="J8118" s="830"/>
    </row>
    <row r="8119" spans="10:10" x14ac:dyDescent="0.35">
      <c r="J8119" s="830"/>
    </row>
    <row r="8120" spans="10:10" x14ac:dyDescent="0.35">
      <c r="J8120" s="830"/>
    </row>
    <row r="8121" spans="10:10" x14ac:dyDescent="0.35">
      <c r="J8121" s="830"/>
    </row>
    <row r="8122" spans="10:10" x14ac:dyDescent="0.35">
      <c r="J8122" s="830"/>
    </row>
    <row r="8123" spans="10:10" x14ac:dyDescent="0.35">
      <c r="J8123" s="830"/>
    </row>
    <row r="8124" spans="10:10" x14ac:dyDescent="0.35">
      <c r="J8124" s="830"/>
    </row>
    <row r="8125" spans="10:10" x14ac:dyDescent="0.35">
      <c r="J8125" s="830"/>
    </row>
    <row r="8126" spans="10:10" x14ac:dyDescent="0.35">
      <c r="J8126" s="830"/>
    </row>
    <row r="8127" spans="10:10" x14ac:dyDescent="0.35">
      <c r="J8127" s="830"/>
    </row>
    <row r="8128" spans="10:10" x14ac:dyDescent="0.35">
      <c r="J8128" s="830"/>
    </row>
    <row r="8129" spans="10:10" x14ac:dyDescent="0.35">
      <c r="J8129" s="830"/>
    </row>
    <row r="8130" spans="10:10" x14ac:dyDescent="0.35">
      <c r="J8130" s="830"/>
    </row>
    <row r="8131" spans="10:10" x14ac:dyDescent="0.35">
      <c r="J8131" s="830"/>
    </row>
    <row r="8132" spans="10:10" x14ac:dyDescent="0.35">
      <c r="J8132" s="830"/>
    </row>
    <row r="8133" spans="10:10" x14ac:dyDescent="0.35">
      <c r="J8133" s="830"/>
    </row>
    <row r="8134" spans="10:10" x14ac:dyDescent="0.35">
      <c r="J8134" s="830"/>
    </row>
    <row r="8135" spans="10:10" x14ac:dyDescent="0.35">
      <c r="J8135" s="830"/>
    </row>
    <row r="8136" spans="10:10" x14ac:dyDescent="0.35">
      <c r="J8136" s="830"/>
    </row>
    <row r="8137" spans="10:10" x14ac:dyDescent="0.35">
      <c r="J8137" s="830"/>
    </row>
    <row r="8138" spans="10:10" x14ac:dyDescent="0.35">
      <c r="J8138" s="830"/>
    </row>
    <row r="8139" spans="10:10" x14ac:dyDescent="0.35">
      <c r="J8139" s="830"/>
    </row>
    <row r="8140" spans="10:10" x14ac:dyDescent="0.35">
      <c r="J8140" s="830"/>
    </row>
    <row r="8141" spans="10:10" x14ac:dyDescent="0.35">
      <c r="J8141" s="830"/>
    </row>
    <row r="8142" spans="10:10" x14ac:dyDescent="0.35">
      <c r="J8142" s="830"/>
    </row>
    <row r="8143" spans="10:10" x14ac:dyDescent="0.35">
      <c r="J8143" s="830"/>
    </row>
    <row r="8144" spans="10:10" x14ac:dyDescent="0.35">
      <c r="J8144" s="830"/>
    </row>
    <row r="8145" spans="10:10" x14ac:dyDescent="0.35">
      <c r="J8145" s="830"/>
    </row>
    <row r="8146" spans="10:10" x14ac:dyDescent="0.35">
      <c r="J8146" s="830"/>
    </row>
    <row r="8147" spans="10:10" x14ac:dyDescent="0.35">
      <c r="J8147" s="830"/>
    </row>
    <row r="8148" spans="10:10" x14ac:dyDescent="0.35">
      <c r="J8148" s="830"/>
    </row>
    <row r="8149" spans="10:10" x14ac:dyDescent="0.35">
      <c r="J8149" s="830"/>
    </row>
    <row r="8150" spans="10:10" x14ac:dyDescent="0.35">
      <c r="J8150" s="830"/>
    </row>
    <row r="8151" spans="10:10" x14ac:dyDescent="0.35">
      <c r="J8151" s="830"/>
    </row>
    <row r="8152" spans="10:10" x14ac:dyDescent="0.35">
      <c r="J8152" s="830"/>
    </row>
    <row r="8153" spans="10:10" x14ac:dyDescent="0.35">
      <c r="J8153" s="830"/>
    </row>
    <row r="8154" spans="10:10" x14ac:dyDescent="0.35">
      <c r="J8154" s="830"/>
    </row>
    <row r="8155" spans="10:10" x14ac:dyDescent="0.35">
      <c r="J8155" s="830"/>
    </row>
    <row r="8156" spans="10:10" x14ac:dyDescent="0.35">
      <c r="J8156" s="830"/>
    </row>
    <row r="8157" spans="10:10" x14ac:dyDescent="0.35">
      <c r="J8157" s="830"/>
    </row>
    <row r="8158" spans="10:10" x14ac:dyDescent="0.35">
      <c r="J8158" s="830"/>
    </row>
    <row r="8159" spans="10:10" x14ac:dyDescent="0.35">
      <c r="J8159" s="830"/>
    </row>
    <row r="8160" spans="10:10" x14ac:dyDescent="0.35">
      <c r="J8160" s="830"/>
    </row>
    <row r="8161" spans="10:10" x14ac:dyDescent="0.35">
      <c r="J8161" s="830"/>
    </row>
    <row r="8162" spans="10:10" x14ac:dyDescent="0.35">
      <c r="J8162" s="830"/>
    </row>
    <row r="8163" spans="10:10" x14ac:dyDescent="0.35">
      <c r="J8163" s="830"/>
    </row>
    <row r="8164" spans="10:10" x14ac:dyDescent="0.35">
      <c r="J8164" s="830"/>
    </row>
    <row r="8165" spans="10:10" x14ac:dyDescent="0.35">
      <c r="J8165" s="830"/>
    </row>
    <row r="8166" spans="10:10" x14ac:dyDescent="0.35">
      <c r="J8166" s="830"/>
    </row>
    <row r="8167" spans="10:10" x14ac:dyDescent="0.35">
      <c r="J8167" s="830"/>
    </row>
    <row r="8168" spans="10:10" x14ac:dyDescent="0.35">
      <c r="J8168" s="830"/>
    </row>
    <row r="8169" spans="10:10" x14ac:dyDescent="0.35">
      <c r="J8169" s="830"/>
    </row>
    <row r="8170" spans="10:10" x14ac:dyDescent="0.35">
      <c r="J8170" s="830"/>
    </row>
    <row r="8171" spans="10:10" x14ac:dyDescent="0.35">
      <c r="J8171" s="830"/>
    </row>
    <row r="8172" spans="10:10" x14ac:dyDescent="0.35">
      <c r="J8172" s="830"/>
    </row>
    <row r="8173" spans="10:10" x14ac:dyDescent="0.35">
      <c r="J8173" s="830"/>
    </row>
    <row r="8174" spans="10:10" x14ac:dyDescent="0.35">
      <c r="J8174" s="830"/>
    </row>
    <row r="8175" spans="10:10" x14ac:dyDescent="0.35">
      <c r="J8175" s="830"/>
    </row>
    <row r="8176" spans="10:10" x14ac:dyDescent="0.35">
      <c r="J8176" s="830"/>
    </row>
    <row r="8177" spans="10:10" x14ac:dyDescent="0.35">
      <c r="J8177" s="830"/>
    </row>
    <row r="8178" spans="10:10" x14ac:dyDescent="0.35">
      <c r="J8178" s="830"/>
    </row>
    <row r="8179" spans="10:10" x14ac:dyDescent="0.35">
      <c r="J8179" s="830"/>
    </row>
    <row r="8180" spans="10:10" x14ac:dyDescent="0.35">
      <c r="J8180" s="830"/>
    </row>
    <row r="8181" spans="10:10" x14ac:dyDescent="0.35">
      <c r="J8181" s="830"/>
    </row>
    <row r="8182" spans="10:10" x14ac:dyDescent="0.35">
      <c r="J8182" s="830"/>
    </row>
    <row r="8183" spans="10:10" x14ac:dyDescent="0.35">
      <c r="J8183" s="830"/>
    </row>
    <row r="8184" spans="10:10" x14ac:dyDescent="0.35">
      <c r="J8184" s="830"/>
    </row>
    <row r="8185" spans="10:10" x14ac:dyDescent="0.35">
      <c r="J8185" s="830"/>
    </row>
    <row r="8186" spans="10:10" x14ac:dyDescent="0.35">
      <c r="J8186" s="830"/>
    </row>
    <row r="8187" spans="10:10" x14ac:dyDescent="0.35">
      <c r="J8187" s="830"/>
    </row>
    <row r="8188" spans="10:10" x14ac:dyDescent="0.35">
      <c r="J8188" s="830"/>
    </row>
    <row r="8189" spans="10:10" x14ac:dyDescent="0.35">
      <c r="J8189" s="830"/>
    </row>
    <row r="8190" spans="10:10" x14ac:dyDescent="0.35">
      <c r="J8190" s="830"/>
    </row>
    <row r="8191" spans="10:10" x14ac:dyDescent="0.35">
      <c r="J8191" s="830"/>
    </row>
    <row r="8192" spans="10:10" x14ac:dyDescent="0.35">
      <c r="J8192" s="830"/>
    </row>
    <row r="8193" spans="10:10" x14ac:dyDescent="0.35">
      <c r="J8193" s="830"/>
    </row>
    <row r="8194" spans="10:10" x14ac:dyDescent="0.35">
      <c r="J8194" s="830"/>
    </row>
    <row r="8195" spans="10:10" x14ac:dyDescent="0.35">
      <c r="J8195" s="830"/>
    </row>
    <row r="8196" spans="10:10" x14ac:dyDescent="0.35">
      <c r="J8196" s="830"/>
    </row>
    <row r="8197" spans="10:10" x14ac:dyDescent="0.35">
      <c r="J8197" s="830"/>
    </row>
    <row r="8198" spans="10:10" x14ac:dyDescent="0.35">
      <c r="J8198" s="830"/>
    </row>
    <row r="8199" spans="10:10" x14ac:dyDescent="0.35">
      <c r="J8199" s="830"/>
    </row>
    <row r="8200" spans="10:10" x14ac:dyDescent="0.35">
      <c r="J8200" s="830"/>
    </row>
    <row r="8201" spans="10:10" x14ac:dyDescent="0.35">
      <c r="J8201" s="830"/>
    </row>
    <row r="8202" spans="10:10" x14ac:dyDescent="0.35">
      <c r="J8202" s="830"/>
    </row>
    <row r="8203" spans="10:10" x14ac:dyDescent="0.35">
      <c r="J8203" s="830"/>
    </row>
    <row r="8204" spans="10:10" x14ac:dyDescent="0.35">
      <c r="J8204" s="830"/>
    </row>
    <row r="8205" spans="10:10" x14ac:dyDescent="0.35">
      <c r="J8205" s="830"/>
    </row>
    <row r="8206" spans="10:10" x14ac:dyDescent="0.35">
      <c r="J8206" s="830"/>
    </row>
    <row r="8207" spans="10:10" x14ac:dyDescent="0.35">
      <c r="J8207" s="830"/>
    </row>
    <row r="8208" spans="10:10" x14ac:dyDescent="0.35">
      <c r="J8208" s="830"/>
    </row>
    <row r="8209" spans="10:10" x14ac:dyDescent="0.35">
      <c r="J8209" s="830"/>
    </row>
    <row r="8210" spans="10:10" x14ac:dyDescent="0.35">
      <c r="J8210" s="830"/>
    </row>
    <row r="8211" spans="10:10" x14ac:dyDescent="0.35">
      <c r="J8211" s="830"/>
    </row>
    <row r="8212" spans="10:10" x14ac:dyDescent="0.35">
      <c r="J8212" s="830"/>
    </row>
    <row r="8213" spans="10:10" x14ac:dyDescent="0.35">
      <c r="J8213" s="830"/>
    </row>
    <row r="8214" spans="10:10" x14ac:dyDescent="0.35">
      <c r="J8214" s="830"/>
    </row>
    <row r="8215" spans="10:10" x14ac:dyDescent="0.35">
      <c r="J8215" s="830"/>
    </row>
    <row r="8216" spans="10:10" x14ac:dyDescent="0.35">
      <c r="J8216" s="830"/>
    </row>
    <row r="8217" spans="10:10" x14ac:dyDescent="0.35">
      <c r="J8217" s="830"/>
    </row>
    <row r="8218" spans="10:10" x14ac:dyDescent="0.35">
      <c r="J8218" s="830"/>
    </row>
    <row r="8219" spans="10:10" x14ac:dyDescent="0.35">
      <c r="J8219" s="830"/>
    </row>
    <row r="8220" spans="10:10" x14ac:dyDescent="0.35">
      <c r="J8220" s="830"/>
    </row>
    <row r="8221" spans="10:10" x14ac:dyDescent="0.35">
      <c r="J8221" s="830"/>
    </row>
    <row r="8222" spans="10:10" x14ac:dyDescent="0.35">
      <c r="J8222" s="830"/>
    </row>
    <row r="8223" spans="10:10" x14ac:dyDescent="0.35">
      <c r="J8223" s="830"/>
    </row>
    <row r="8224" spans="10:10" x14ac:dyDescent="0.35">
      <c r="J8224" s="830"/>
    </row>
    <row r="8225" spans="10:10" x14ac:dyDescent="0.35">
      <c r="J8225" s="830"/>
    </row>
    <row r="8226" spans="10:10" x14ac:dyDescent="0.35">
      <c r="J8226" s="830"/>
    </row>
    <row r="8227" spans="10:10" x14ac:dyDescent="0.35">
      <c r="J8227" s="830"/>
    </row>
    <row r="8228" spans="10:10" x14ac:dyDescent="0.35">
      <c r="J8228" s="830"/>
    </row>
    <row r="8229" spans="10:10" x14ac:dyDescent="0.35">
      <c r="J8229" s="830"/>
    </row>
    <row r="8230" spans="10:10" x14ac:dyDescent="0.35">
      <c r="J8230" s="830"/>
    </row>
    <row r="8231" spans="10:10" x14ac:dyDescent="0.35">
      <c r="J8231" s="830"/>
    </row>
    <row r="8232" spans="10:10" x14ac:dyDescent="0.35">
      <c r="J8232" s="830"/>
    </row>
    <row r="8233" spans="10:10" x14ac:dyDescent="0.35">
      <c r="J8233" s="830"/>
    </row>
    <row r="8234" spans="10:10" x14ac:dyDescent="0.35">
      <c r="J8234" s="830"/>
    </row>
    <row r="8235" spans="10:10" x14ac:dyDescent="0.35">
      <c r="J8235" s="830"/>
    </row>
    <row r="8236" spans="10:10" x14ac:dyDescent="0.35">
      <c r="J8236" s="830"/>
    </row>
    <row r="8237" spans="10:10" x14ac:dyDescent="0.35">
      <c r="J8237" s="830"/>
    </row>
    <row r="8238" spans="10:10" x14ac:dyDescent="0.35">
      <c r="J8238" s="830"/>
    </row>
    <row r="8239" spans="10:10" x14ac:dyDescent="0.35">
      <c r="J8239" s="830"/>
    </row>
    <row r="8240" spans="10:10" x14ac:dyDescent="0.35">
      <c r="J8240" s="830"/>
    </row>
    <row r="8241" spans="10:10" x14ac:dyDescent="0.35">
      <c r="J8241" s="830"/>
    </row>
    <row r="8242" spans="10:10" x14ac:dyDescent="0.35">
      <c r="J8242" s="830"/>
    </row>
    <row r="8243" spans="10:10" x14ac:dyDescent="0.35">
      <c r="J8243" s="830"/>
    </row>
    <row r="8244" spans="10:10" x14ac:dyDescent="0.35">
      <c r="J8244" s="830"/>
    </row>
    <row r="8245" spans="10:10" x14ac:dyDescent="0.35">
      <c r="J8245" s="830"/>
    </row>
    <row r="8246" spans="10:10" x14ac:dyDescent="0.35">
      <c r="J8246" s="830"/>
    </row>
    <row r="8247" spans="10:10" x14ac:dyDescent="0.35">
      <c r="J8247" s="830"/>
    </row>
    <row r="8248" spans="10:10" x14ac:dyDescent="0.35">
      <c r="J8248" s="830"/>
    </row>
    <row r="8249" spans="10:10" x14ac:dyDescent="0.35">
      <c r="J8249" s="830"/>
    </row>
    <row r="8250" spans="10:10" x14ac:dyDescent="0.35">
      <c r="J8250" s="830"/>
    </row>
    <row r="8251" spans="10:10" x14ac:dyDescent="0.35">
      <c r="J8251" s="830"/>
    </row>
    <row r="8252" spans="10:10" x14ac:dyDescent="0.35">
      <c r="J8252" s="830"/>
    </row>
    <row r="8253" spans="10:10" x14ac:dyDescent="0.35">
      <c r="J8253" s="830"/>
    </row>
    <row r="8254" spans="10:10" x14ac:dyDescent="0.35">
      <c r="J8254" s="830"/>
    </row>
    <row r="8255" spans="10:10" x14ac:dyDescent="0.35">
      <c r="J8255" s="830"/>
    </row>
    <row r="8256" spans="10:10" x14ac:dyDescent="0.35">
      <c r="J8256" s="830"/>
    </row>
    <row r="8257" spans="10:10" x14ac:dyDescent="0.35">
      <c r="J8257" s="830"/>
    </row>
    <row r="8258" spans="10:10" x14ac:dyDescent="0.35">
      <c r="J8258" s="830"/>
    </row>
    <row r="8259" spans="10:10" x14ac:dyDescent="0.35">
      <c r="J8259" s="830"/>
    </row>
    <row r="8260" spans="10:10" x14ac:dyDescent="0.35">
      <c r="J8260" s="830"/>
    </row>
    <row r="8261" spans="10:10" x14ac:dyDescent="0.35">
      <c r="J8261" s="830"/>
    </row>
    <row r="8262" spans="10:10" x14ac:dyDescent="0.35">
      <c r="J8262" s="830"/>
    </row>
    <row r="8263" spans="10:10" x14ac:dyDescent="0.35">
      <c r="J8263" s="830"/>
    </row>
    <row r="8264" spans="10:10" x14ac:dyDescent="0.35">
      <c r="J8264" s="830"/>
    </row>
    <row r="8265" spans="10:10" x14ac:dyDescent="0.35">
      <c r="J8265" s="830"/>
    </row>
    <row r="8266" spans="10:10" x14ac:dyDescent="0.35">
      <c r="J8266" s="830"/>
    </row>
    <row r="8267" spans="10:10" x14ac:dyDescent="0.35">
      <c r="J8267" s="830"/>
    </row>
    <row r="8268" spans="10:10" x14ac:dyDescent="0.35">
      <c r="J8268" s="830"/>
    </row>
    <row r="8269" spans="10:10" x14ac:dyDescent="0.35">
      <c r="J8269" s="830"/>
    </row>
    <row r="8270" spans="10:10" x14ac:dyDescent="0.35">
      <c r="J8270" s="830"/>
    </row>
    <row r="8271" spans="10:10" x14ac:dyDescent="0.35">
      <c r="J8271" s="830"/>
    </row>
    <row r="8272" spans="10:10" x14ac:dyDescent="0.35">
      <c r="J8272" s="830"/>
    </row>
    <row r="8273" spans="10:10" x14ac:dyDescent="0.35">
      <c r="J8273" s="830"/>
    </row>
    <row r="8274" spans="10:10" x14ac:dyDescent="0.35">
      <c r="J8274" s="830"/>
    </row>
    <row r="8275" spans="10:10" x14ac:dyDescent="0.35">
      <c r="J8275" s="830"/>
    </row>
    <row r="8276" spans="10:10" x14ac:dyDescent="0.35">
      <c r="J8276" s="830"/>
    </row>
    <row r="8277" spans="10:10" x14ac:dyDescent="0.35">
      <c r="J8277" s="830"/>
    </row>
    <row r="8278" spans="10:10" x14ac:dyDescent="0.35">
      <c r="J8278" s="830"/>
    </row>
    <row r="8279" spans="10:10" x14ac:dyDescent="0.35">
      <c r="J8279" s="830"/>
    </row>
    <row r="8280" spans="10:10" x14ac:dyDescent="0.35">
      <c r="J8280" s="830"/>
    </row>
    <row r="8281" spans="10:10" x14ac:dyDescent="0.35">
      <c r="J8281" s="830"/>
    </row>
    <row r="8282" spans="10:10" x14ac:dyDescent="0.35">
      <c r="J8282" s="830"/>
    </row>
    <row r="8283" spans="10:10" x14ac:dyDescent="0.35">
      <c r="J8283" s="830"/>
    </row>
    <row r="8284" spans="10:10" x14ac:dyDescent="0.35">
      <c r="J8284" s="830"/>
    </row>
    <row r="8285" spans="10:10" x14ac:dyDescent="0.35">
      <c r="J8285" s="830"/>
    </row>
    <row r="8286" spans="10:10" x14ac:dyDescent="0.35">
      <c r="J8286" s="830"/>
    </row>
    <row r="8287" spans="10:10" x14ac:dyDescent="0.35">
      <c r="J8287" s="830"/>
    </row>
    <row r="8288" spans="10:10" x14ac:dyDescent="0.35">
      <c r="J8288" s="830"/>
    </row>
    <row r="8289" spans="10:10" x14ac:dyDescent="0.35">
      <c r="J8289" s="830"/>
    </row>
    <row r="8290" spans="10:10" x14ac:dyDescent="0.35">
      <c r="J8290" s="830"/>
    </row>
    <row r="8291" spans="10:10" x14ac:dyDescent="0.35">
      <c r="J8291" s="830"/>
    </row>
    <row r="8292" spans="10:10" x14ac:dyDescent="0.35">
      <c r="J8292" s="830"/>
    </row>
    <row r="8293" spans="10:10" x14ac:dyDescent="0.35">
      <c r="J8293" s="830"/>
    </row>
    <row r="8294" spans="10:10" x14ac:dyDescent="0.35">
      <c r="J8294" s="830"/>
    </row>
    <row r="8295" spans="10:10" x14ac:dyDescent="0.35">
      <c r="J8295" s="830"/>
    </row>
    <row r="8296" spans="10:10" x14ac:dyDescent="0.35">
      <c r="J8296" s="830"/>
    </row>
    <row r="8297" spans="10:10" x14ac:dyDescent="0.35">
      <c r="J8297" s="830"/>
    </row>
    <row r="8298" spans="10:10" x14ac:dyDescent="0.35">
      <c r="J8298" s="830"/>
    </row>
    <row r="8299" spans="10:10" x14ac:dyDescent="0.35">
      <c r="J8299" s="830"/>
    </row>
    <row r="8300" spans="10:10" x14ac:dyDescent="0.35">
      <c r="J8300" s="830"/>
    </row>
    <row r="8301" spans="10:10" x14ac:dyDescent="0.35">
      <c r="J8301" s="830"/>
    </row>
    <row r="8302" spans="10:10" x14ac:dyDescent="0.35">
      <c r="J8302" s="830"/>
    </row>
    <row r="8303" spans="10:10" x14ac:dyDescent="0.35">
      <c r="J8303" s="830"/>
    </row>
    <row r="8304" spans="10:10" x14ac:dyDescent="0.35">
      <c r="J8304" s="830"/>
    </row>
    <row r="8305" spans="10:10" x14ac:dyDescent="0.35">
      <c r="J8305" s="830"/>
    </row>
    <row r="8306" spans="10:10" x14ac:dyDescent="0.35">
      <c r="J8306" s="830"/>
    </row>
    <row r="8307" spans="10:10" x14ac:dyDescent="0.35">
      <c r="J8307" s="830"/>
    </row>
    <row r="8308" spans="10:10" x14ac:dyDescent="0.35">
      <c r="J8308" s="830"/>
    </row>
    <row r="8309" spans="10:10" x14ac:dyDescent="0.35">
      <c r="J8309" s="830"/>
    </row>
    <row r="8310" spans="10:10" x14ac:dyDescent="0.35">
      <c r="J8310" s="830"/>
    </row>
    <row r="8311" spans="10:10" x14ac:dyDescent="0.35">
      <c r="J8311" s="830"/>
    </row>
    <row r="8312" spans="10:10" x14ac:dyDescent="0.35">
      <c r="J8312" s="830"/>
    </row>
    <row r="8313" spans="10:10" x14ac:dyDescent="0.35">
      <c r="J8313" s="830"/>
    </row>
    <row r="8314" spans="10:10" x14ac:dyDescent="0.35">
      <c r="J8314" s="830"/>
    </row>
    <row r="8315" spans="10:10" x14ac:dyDescent="0.35">
      <c r="J8315" s="830"/>
    </row>
    <row r="8316" spans="10:10" x14ac:dyDescent="0.35">
      <c r="J8316" s="830"/>
    </row>
    <row r="8317" spans="10:10" x14ac:dyDescent="0.35">
      <c r="J8317" s="830"/>
    </row>
    <row r="8318" spans="10:10" x14ac:dyDescent="0.35">
      <c r="J8318" s="830"/>
    </row>
    <row r="8319" spans="10:10" x14ac:dyDescent="0.35">
      <c r="J8319" s="830"/>
    </row>
    <row r="8320" spans="10:10" x14ac:dyDescent="0.35">
      <c r="J8320" s="830"/>
    </row>
    <row r="8321" spans="10:10" x14ac:dyDescent="0.35">
      <c r="J8321" s="830"/>
    </row>
    <row r="8322" spans="10:10" x14ac:dyDescent="0.35">
      <c r="J8322" s="830"/>
    </row>
    <row r="8323" spans="10:10" x14ac:dyDescent="0.35">
      <c r="J8323" s="830"/>
    </row>
    <row r="8324" spans="10:10" x14ac:dyDescent="0.35">
      <c r="J8324" s="830"/>
    </row>
    <row r="8325" spans="10:10" x14ac:dyDescent="0.35">
      <c r="J8325" s="830"/>
    </row>
    <row r="8326" spans="10:10" x14ac:dyDescent="0.35">
      <c r="J8326" s="830"/>
    </row>
    <row r="8327" spans="10:10" x14ac:dyDescent="0.35">
      <c r="J8327" s="830"/>
    </row>
    <row r="8328" spans="10:10" x14ac:dyDescent="0.35">
      <c r="J8328" s="830"/>
    </row>
    <row r="8329" spans="10:10" x14ac:dyDescent="0.35">
      <c r="J8329" s="830"/>
    </row>
    <row r="8330" spans="10:10" x14ac:dyDescent="0.35">
      <c r="J8330" s="830"/>
    </row>
    <row r="8331" spans="10:10" x14ac:dyDescent="0.35">
      <c r="J8331" s="830"/>
    </row>
    <row r="8332" spans="10:10" x14ac:dyDescent="0.35">
      <c r="J8332" s="830"/>
    </row>
    <row r="8333" spans="10:10" x14ac:dyDescent="0.35">
      <c r="J8333" s="830"/>
    </row>
    <row r="8334" spans="10:10" x14ac:dyDescent="0.35">
      <c r="J8334" s="830"/>
    </row>
    <row r="8335" spans="10:10" x14ac:dyDescent="0.35">
      <c r="J8335" s="830"/>
    </row>
    <row r="8336" spans="10:10" x14ac:dyDescent="0.35">
      <c r="J8336" s="830"/>
    </row>
    <row r="8337" spans="10:10" x14ac:dyDescent="0.35">
      <c r="J8337" s="830"/>
    </row>
    <row r="8338" spans="10:10" x14ac:dyDescent="0.35">
      <c r="J8338" s="830"/>
    </row>
    <row r="8339" spans="10:10" x14ac:dyDescent="0.35">
      <c r="J8339" s="830"/>
    </row>
    <row r="8340" spans="10:10" x14ac:dyDescent="0.35">
      <c r="J8340" s="830"/>
    </row>
    <row r="8341" spans="10:10" x14ac:dyDescent="0.35">
      <c r="J8341" s="830"/>
    </row>
    <row r="8342" spans="10:10" x14ac:dyDescent="0.35">
      <c r="J8342" s="830"/>
    </row>
    <row r="8343" spans="10:10" x14ac:dyDescent="0.35">
      <c r="J8343" s="830"/>
    </row>
    <row r="8344" spans="10:10" x14ac:dyDescent="0.35">
      <c r="J8344" s="830"/>
    </row>
    <row r="8345" spans="10:10" x14ac:dyDescent="0.35">
      <c r="J8345" s="830"/>
    </row>
    <row r="8346" spans="10:10" x14ac:dyDescent="0.35">
      <c r="J8346" s="830"/>
    </row>
    <row r="8347" spans="10:10" x14ac:dyDescent="0.35">
      <c r="J8347" s="830"/>
    </row>
    <row r="8348" spans="10:10" x14ac:dyDescent="0.35">
      <c r="J8348" s="830"/>
    </row>
    <row r="8349" spans="10:10" x14ac:dyDescent="0.35">
      <c r="J8349" s="830"/>
    </row>
    <row r="8350" spans="10:10" x14ac:dyDescent="0.35">
      <c r="J8350" s="830"/>
    </row>
    <row r="8351" spans="10:10" x14ac:dyDescent="0.35">
      <c r="J8351" s="830"/>
    </row>
    <row r="8352" spans="10:10" x14ac:dyDescent="0.35">
      <c r="J8352" s="830"/>
    </row>
    <row r="8353" spans="10:10" x14ac:dyDescent="0.35">
      <c r="J8353" s="830"/>
    </row>
    <row r="8354" spans="10:10" x14ac:dyDescent="0.35">
      <c r="J8354" s="830"/>
    </row>
    <row r="8355" spans="10:10" x14ac:dyDescent="0.35">
      <c r="J8355" s="830"/>
    </row>
    <row r="8356" spans="10:10" x14ac:dyDescent="0.35">
      <c r="J8356" s="830"/>
    </row>
    <row r="8357" spans="10:10" x14ac:dyDescent="0.35">
      <c r="J8357" s="830"/>
    </row>
    <row r="8358" spans="10:10" x14ac:dyDescent="0.35">
      <c r="J8358" s="830"/>
    </row>
    <row r="8359" spans="10:10" x14ac:dyDescent="0.35">
      <c r="J8359" s="830"/>
    </row>
    <row r="8360" spans="10:10" x14ac:dyDescent="0.35">
      <c r="J8360" s="830"/>
    </row>
    <row r="8361" spans="10:10" x14ac:dyDescent="0.35">
      <c r="J8361" s="830"/>
    </row>
    <row r="8362" spans="10:10" x14ac:dyDescent="0.35">
      <c r="J8362" s="830"/>
    </row>
    <row r="8363" spans="10:10" x14ac:dyDescent="0.35">
      <c r="J8363" s="830"/>
    </row>
    <row r="8364" spans="10:10" x14ac:dyDescent="0.35">
      <c r="J8364" s="830"/>
    </row>
    <row r="8365" spans="10:10" x14ac:dyDescent="0.35">
      <c r="J8365" s="830"/>
    </row>
    <row r="8366" spans="10:10" x14ac:dyDescent="0.35">
      <c r="J8366" s="830"/>
    </row>
    <row r="8367" spans="10:10" x14ac:dyDescent="0.35">
      <c r="J8367" s="830"/>
    </row>
    <row r="8368" spans="10:10" x14ac:dyDescent="0.35">
      <c r="J8368" s="830"/>
    </row>
    <row r="8369" spans="10:10" x14ac:dyDescent="0.35">
      <c r="J8369" s="830"/>
    </row>
    <row r="8370" spans="10:10" x14ac:dyDescent="0.35">
      <c r="J8370" s="830"/>
    </row>
    <row r="8371" spans="10:10" x14ac:dyDescent="0.35">
      <c r="J8371" s="830"/>
    </row>
    <row r="8372" spans="10:10" x14ac:dyDescent="0.35">
      <c r="J8372" s="830"/>
    </row>
    <row r="8373" spans="10:10" x14ac:dyDescent="0.35">
      <c r="J8373" s="830"/>
    </row>
    <row r="8374" spans="10:10" x14ac:dyDescent="0.35">
      <c r="J8374" s="830"/>
    </row>
    <row r="8375" spans="10:10" x14ac:dyDescent="0.35">
      <c r="J8375" s="830"/>
    </row>
    <row r="8376" spans="10:10" x14ac:dyDescent="0.35">
      <c r="J8376" s="830"/>
    </row>
    <row r="8377" spans="10:10" x14ac:dyDescent="0.35">
      <c r="J8377" s="830"/>
    </row>
    <row r="8378" spans="10:10" x14ac:dyDescent="0.35">
      <c r="J8378" s="830"/>
    </row>
    <row r="8379" spans="10:10" x14ac:dyDescent="0.35">
      <c r="J8379" s="830"/>
    </row>
    <row r="8380" spans="10:10" x14ac:dyDescent="0.35">
      <c r="J8380" s="830"/>
    </row>
    <row r="8381" spans="10:10" x14ac:dyDescent="0.35">
      <c r="J8381" s="830"/>
    </row>
    <row r="8382" spans="10:10" x14ac:dyDescent="0.35">
      <c r="J8382" s="830"/>
    </row>
    <row r="8383" spans="10:10" x14ac:dyDescent="0.35">
      <c r="J8383" s="830"/>
    </row>
    <row r="8384" spans="10:10" x14ac:dyDescent="0.35">
      <c r="J8384" s="830"/>
    </row>
    <row r="8385" spans="10:10" x14ac:dyDescent="0.35">
      <c r="J8385" s="830"/>
    </row>
    <row r="8386" spans="10:10" x14ac:dyDescent="0.35">
      <c r="J8386" s="830"/>
    </row>
    <row r="8387" spans="10:10" x14ac:dyDescent="0.35">
      <c r="J8387" s="830"/>
    </row>
    <row r="8388" spans="10:10" x14ac:dyDescent="0.35">
      <c r="J8388" s="830"/>
    </row>
    <row r="8389" spans="10:10" x14ac:dyDescent="0.35">
      <c r="J8389" s="830"/>
    </row>
    <row r="8390" spans="10:10" x14ac:dyDescent="0.35">
      <c r="J8390" s="830"/>
    </row>
    <row r="8391" spans="10:10" x14ac:dyDescent="0.35">
      <c r="J8391" s="830"/>
    </row>
    <row r="8392" spans="10:10" x14ac:dyDescent="0.35">
      <c r="J8392" s="830"/>
    </row>
    <row r="8393" spans="10:10" x14ac:dyDescent="0.35">
      <c r="J8393" s="830"/>
    </row>
    <row r="8394" spans="10:10" x14ac:dyDescent="0.35">
      <c r="J8394" s="830"/>
    </row>
    <row r="8395" spans="10:10" x14ac:dyDescent="0.35">
      <c r="J8395" s="830"/>
    </row>
    <row r="8396" spans="10:10" x14ac:dyDescent="0.35">
      <c r="J8396" s="830"/>
    </row>
    <row r="8397" spans="10:10" x14ac:dyDescent="0.35">
      <c r="J8397" s="830"/>
    </row>
    <row r="8398" spans="10:10" x14ac:dyDescent="0.35">
      <c r="J8398" s="830"/>
    </row>
    <row r="8399" spans="10:10" x14ac:dyDescent="0.35">
      <c r="J8399" s="830"/>
    </row>
    <row r="8400" spans="10:10" x14ac:dyDescent="0.35">
      <c r="J8400" s="830"/>
    </row>
    <row r="8401" spans="10:10" x14ac:dyDescent="0.35">
      <c r="J8401" s="830"/>
    </row>
    <row r="8402" spans="10:10" x14ac:dyDescent="0.35">
      <c r="J8402" s="830"/>
    </row>
    <row r="8403" spans="10:10" x14ac:dyDescent="0.35">
      <c r="J8403" s="830"/>
    </row>
    <row r="8404" spans="10:10" x14ac:dyDescent="0.35">
      <c r="J8404" s="830"/>
    </row>
    <row r="8405" spans="10:10" x14ac:dyDescent="0.35">
      <c r="J8405" s="830"/>
    </row>
    <row r="8406" spans="10:10" x14ac:dyDescent="0.35">
      <c r="J8406" s="830"/>
    </row>
    <row r="8407" spans="10:10" x14ac:dyDescent="0.35">
      <c r="J8407" s="830"/>
    </row>
    <row r="8408" spans="10:10" x14ac:dyDescent="0.35">
      <c r="J8408" s="830"/>
    </row>
    <row r="8409" spans="10:10" x14ac:dyDescent="0.35">
      <c r="J8409" s="830"/>
    </row>
    <row r="8410" spans="10:10" x14ac:dyDescent="0.35">
      <c r="J8410" s="830"/>
    </row>
    <row r="8411" spans="10:10" x14ac:dyDescent="0.35">
      <c r="J8411" s="830"/>
    </row>
    <row r="8412" spans="10:10" x14ac:dyDescent="0.35">
      <c r="J8412" s="830"/>
    </row>
    <row r="8413" spans="10:10" x14ac:dyDescent="0.35">
      <c r="J8413" s="830"/>
    </row>
    <row r="8414" spans="10:10" x14ac:dyDescent="0.35">
      <c r="J8414" s="830"/>
    </row>
    <row r="8415" spans="10:10" x14ac:dyDescent="0.35">
      <c r="J8415" s="830"/>
    </row>
    <row r="8416" spans="10:10" x14ac:dyDescent="0.35">
      <c r="J8416" s="830"/>
    </row>
    <row r="8417" spans="10:10" x14ac:dyDescent="0.35">
      <c r="J8417" s="830"/>
    </row>
    <row r="8418" spans="10:10" x14ac:dyDescent="0.35">
      <c r="J8418" s="830"/>
    </row>
    <row r="8419" spans="10:10" x14ac:dyDescent="0.35">
      <c r="J8419" s="830"/>
    </row>
    <row r="8421" spans="10:10" x14ac:dyDescent="0.35">
      <c r="J8421" s="830"/>
    </row>
    <row r="8422" spans="10:10" x14ac:dyDescent="0.35">
      <c r="J8422" s="830"/>
    </row>
    <row r="8423" spans="10:10" x14ac:dyDescent="0.35">
      <c r="J8423" s="830"/>
    </row>
    <row r="8424" spans="10:10" x14ac:dyDescent="0.35">
      <c r="J8424" s="830"/>
    </row>
    <row r="8425" spans="10:10" x14ac:dyDescent="0.35">
      <c r="J8425" s="830"/>
    </row>
    <row r="8426" spans="10:10" x14ac:dyDescent="0.35">
      <c r="J8426" s="830"/>
    </row>
    <row r="8427" spans="10:10" x14ac:dyDescent="0.35">
      <c r="J8427" s="830"/>
    </row>
    <row r="8428" spans="10:10" x14ac:dyDescent="0.35">
      <c r="J8428" s="830"/>
    </row>
    <row r="8429" spans="10:10" x14ac:dyDescent="0.35">
      <c r="J8429" s="830"/>
    </row>
    <row r="8430" spans="10:10" x14ac:dyDescent="0.35">
      <c r="J8430" s="830"/>
    </row>
    <row r="8431" spans="10:10" x14ac:dyDescent="0.35">
      <c r="J8431" s="830"/>
    </row>
    <row r="8432" spans="10:10" x14ac:dyDescent="0.35">
      <c r="J8432" s="830"/>
    </row>
    <row r="8433" spans="10:10" x14ac:dyDescent="0.35">
      <c r="J8433" s="830"/>
    </row>
    <row r="8434" spans="10:10" x14ac:dyDescent="0.35">
      <c r="J8434" s="830"/>
    </row>
    <row r="8435" spans="10:10" x14ac:dyDescent="0.35">
      <c r="J8435" s="830"/>
    </row>
    <row r="8436" spans="10:10" x14ac:dyDescent="0.35">
      <c r="J8436" s="830"/>
    </row>
    <row r="8437" spans="10:10" x14ac:dyDescent="0.35">
      <c r="J8437" s="830"/>
    </row>
    <row r="8438" spans="10:10" x14ac:dyDescent="0.35">
      <c r="J8438" s="830"/>
    </row>
    <row r="8439" spans="10:10" x14ac:dyDescent="0.35">
      <c r="J8439" s="830"/>
    </row>
    <row r="8440" spans="10:10" x14ac:dyDescent="0.35">
      <c r="J8440" s="830"/>
    </row>
    <row r="8441" spans="10:10" x14ac:dyDescent="0.35">
      <c r="J8441" s="830"/>
    </row>
    <row r="8442" spans="10:10" x14ac:dyDescent="0.35">
      <c r="J8442" s="830"/>
    </row>
    <row r="8443" spans="10:10" x14ac:dyDescent="0.35">
      <c r="J8443" s="830"/>
    </row>
    <row r="8444" spans="10:10" x14ac:dyDescent="0.35">
      <c r="J8444" s="830"/>
    </row>
    <row r="8445" spans="10:10" x14ac:dyDescent="0.35">
      <c r="J8445" s="830"/>
    </row>
    <row r="8446" spans="10:10" x14ac:dyDescent="0.35">
      <c r="J8446" s="830"/>
    </row>
    <row r="8447" spans="10:10" x14ac:dyDescent="0.35">
      <c r="J8447" s="830"/>
    </row>
    <row r="8448" spans="10:10" x14ac:dyDescent="0.35">
      <c r="J8448" s="830"/>
    </row>
    <row r="8449" spans="10:10" x14ac:dyDescent="0.35">
      <c r="J8449" s="830"/>
    </row>
    <row r="8450" spans="10:10" x14ac:dyDescent="0.35">
      <c r="J8450" s="830"/>
    </row>
    <row r="8451" spans="10:10" x14ac:dyDescent="0.35">
      <c r="J8451" s="830"/>
    </row>
    <row r="8452" spans="10:10" x14ac:dyDescent="0.35">
      <c r="J8452" s="830"/>
    </row>
    <row r="8453" spans="10:10" x14ac:dyDescent="0.35">
      <c r="J8453" s="830"/>
    </row>
    <row r="8454" spans="10:10" x14ac:dyDescent="0.35">
      <c r="J8454" s="830"/>
    </row>
    <row r="8455" spans="10:10" x14ac:dyDescent="0.35">
      <c r="J8455" s="830"/>
    </row>
    <row r="8456" spans="10:10" x14ac:dyDescent="0.35">
      <c r="J8456" s="830"/>
    </row>
    <row r="8457" spans="10:10" x14ac:dyDescent="0.35">
      <c r="J8457" s="830"/>
    </row>
    <row r="8458" spans="10:10" x14ac:dyDescent="0.35">
      <c r="J8458" s="830"/>
    </row>
    <row r="8459" spans="10:10" x14ac:dyDescent="0.35">
      <c r="J8459" s="830"/>
    </row>
    <row r="8460" spans="10:10" x14ac:dyDescent="0.35">
      <c r="J8460" s="830"/>
    </row>
    <row r="8461" spans="10:10" x14ac:dyDescent="0.35">
      <c r="J8461" s="830"/>
    </row>
    <row r="8462" spans="10:10" x14ac:dyDescent="0.35">
      <c r="J8462" s="830"/>
    </row>
    <row r="8463" spans="10:10" x14ac:dyDescent="0.35">
      <c r="J8463" s="830"/>
    </row>
    <row r="8464" spans="10:10" x14ac:dyDescent="0.35">
      <c r="J8464" s="830"/>
    </row>
    <row r="8465" spans="10:10" x14ac:dyDescent="0.35">
      <c r="J8465" s="830"/>
    </row>
    <row r="8466" spans="10:10" x14ac:dyDescent="0.35">
      <c r="J8466" s="830"/>
    </row>
    <row r="8467" spans="10:10" x14ac:dyDescent="0.35">
      <c r="J8467" s="830"/>
    </row>
    <row r="8468" spans="10:10" x14ac:dyDescent="0.35">
      <c r="J8468" s="830"/>
    </row>
    <row r="8469" spans="10:10" x14ac:dyDescent="0.35">
      <c r="J8469" s="830"/>
    </row>
    <row r="8470" spans="10:10" x14ac:dyDescent="0.35">
      <c r="J8470" s="830"/>
    </row>
    <row r="8471" spans="10:10" x14ac:dyDescent="0.35">
      <c r="J8471" s="830"/>
    </row>
    <row r="8472" spans="10:10" x14ac:dyDescent="0.35">
      <c r="J8472" s="830"/>
    </row>
    <row r="8473" spans="10:10" x14ac:dyDescent="0.35">
      <c r="J8473" s="830"/>
    </row>
    <row r="8474" spans="10:10" x14ac:dyDescent="0.35">
      <c r="J8474" s="830"/>
    </row>
    <row r="8475" spans="10:10" x14ac:dyDescent="0.35">
      <c r="J8475" s="830"/>
    </row>
    <row r="8476" spans="10:10" x14ac:dyDescent="0.35">
      <c r="J8476" s="830"/>
    </row>
    <row r="8477" spans="10:10" x14ac:dyDescent="0.35">
      <c r="J8477" s="830"/>
    </row>
    <row r="8478" spans="10:10" x14ac:dyDescent="0.35">
      <c r="J8478" s="830"/>
    </row>
    <row r="8479" spans="10:10" x14ac:dyDescent="0.35">
      <c r="J8479" s="830"/>
    </row>
    <row r="8480" spans="10:10" x14ac:dyDescent="0.35">
      <c r="J8480" s="830"/>
    </row>
    <row r="8481" spans="10:10" x14ac:dyDescent="0.35">
      <c r="J8481" s="830"/>
    </row>
    <row r="8482" spans="10:10" x14ac:dyDescent="0.35">
      <c r="J8482" s="830"/>
    </row>
    <row r="8483" spans="10:10" x14ac:dyDescent="0.35">
      <c r="J8483" s="830"/>
    </row>
    <row r="8484" spans="10:10" x14ac:dyDescent="0.35">
      <c r="J8484" s="830"/>
    </row>
    <row r="8485" spans="10:10" x14ac:dyDescent="0.35">
      <c r="J8485" s="830"/>
    </row>
    <row r="8486" spans="10:10" x14ac:dyDescent="0.35">
      <c r="J8486" s="830"/>
    </row>
    <row r="8487" spans="10:10" x14ac:dyDescent="0.35">
      <c r="J8487" s="830"/>
    </row>
    <row r="8488" spans="10:10" x14ac:dyDescent="0.35">
      <c r="J8488" s="830"/>
    </row>
    <row r="8489" spans="10:10" x14ac:dyDescent="0.35">
      <c r="J8489" s="830"/>
    </row>
    <row r="8490" spans="10:10" x14ac:dyDescent="0.35">
      <c r="J8490" s="830"/>
    </row>
    <row r="8491" spans="10:10" x14ac:dyDescent="0.35">
      <c r="J8491" s="830"/>
    </row>
    <row r="8492" spans="10:10" x14ac:dyDescent="0.35">
      <c r="J8492" s="830"/>
    </row>
    <row r="8493" spans="10:10" x14ac:dyDescent="0.35">
      <c r="J8493" s="830"/>
    </row>
    <row r="8494" spans="10:10" x14ac:dyDescent="0.35">
      <c r="J8494" s="830"/>
    </row>
    <row r="8495" spans="10:10" x14ac:dyDescent="0.35">
      <c r="J8495" s="830"/>
    </row>
    <row r="8496" spans="10:10" x14ac:dyDescent="0.35">
      <c r="J8496" s="830"/>
    </row>
    <row r="8497" spans="10:10" x14ac:dyDescent="0.35">
      <c r="J8497" s="830"/>
    </row>
    <row r="8498" spans="10:10" x14ac:dyDescent="0.35">
      <c r="J8498" s="830"/>
    </row>
    <row r="8499" spans="10:10" x14ac:dyDescent="0.35">
      <c r="J8499" s="830"/>
    </row>
    <row r="8500" spans="10:10" x14ac:dyDescent="0.35">
      <c r="J8500" s="830"/>
    </row>
    <row r="8501" spans="10:10" x14ac:dyDescent="0.35">
      <c r="J8501" s="830"/>
    </row>
    <row r="8502" spans="10:10" x14ac:dyDescent="0.35">
      <c r="J8502" s="830"/>
    </row>
    <row r="8503" spans="10:10" x14ac:dyDescent="0.35">
      <c r="J8503" s="830"/>
    </row>
    <row r="8504" spans="10:10" x14ac:dyDescent="0.35">
      <c r="J8504" s="830"/>
    </row>
    <row r="8505" spans="10:10" x14ac:dyDescent="0.35">
      <c r="J8505" s="830"/>
    </row>
    <row r="8506" spans="10:10" x14ac:dyDescent="0.35">
      <c r="J8506" s="830"/>
    </row>
    <row r="8507" spans="10:10" x14ac:dyDescent="0.35">
      <c r="J8507" s="830"/>
    </row>
    <row r="8508" spans="10:10" x14ac:dyDescent="0.35">
      <c r="J8508" s="830"/>
    </row>
    <row r="8509" spans="10:10" x14ac:dyDescent="0.35">
      <c r="J8509" s="830"/>
    </row>
    <row r="8510" spans="10:10" x14ac:dyDescent="0.35">
      <c r="J8510" s="830"/>
    </row>
    <row r="8511" spans="10:10" x14ac:dyDescent="0.35">
      <c r="J8511" s="830"/>
    </row>
    <row r="8512" spans="10:10" x14ac:dyDescent="0.35">
      <c r="J8512" s="830"/>
    </row>
    <row r="8513" spans="10:10" x14ac:dyDescent="0.35">
      <c r="J8513" s="830"/>
    </row>
    <row r="8514" spans="10:10" x14ac:dyDescent="0.35">
      <c r="J8514" s="830"/>
    </row>
    <row r="8515" spans="10:10" x14ac:dyDescent="0.35">
      <c r="J8515" s="830"/>
    </row>
    <row r="8516" spans="10:10" x14ac:dyDescent="0.35">
      <c r="J8516" s="830"/>
    </row>
    <row r="8517" spans="10:10" x14ac:dyDescent="0.35">
      <c r="J8517" s="830"/>
    </row>
    <row r="8518" spans="10:10" x14ac:dyDescent="0.35">
      <c r="J8518" s="830"/>
    </row>
    <row r="8519" spans="10:10" x14ac:dyDescent="0.35">
      <c r="J8519" s="830"/>
    </row>
    <row r="8520" spans="10:10" x14ac:dyDescent="0.35">
      <c r="J8520" s="830"/>
    </row>
    <row r="8521" spans="10:10" x14ac:dyDescent="0.35">
      <c r="J8521" s="830"/>
    </row>
    <row r="8522" spans="10:10" x14ac:dyDescent="0.35">
      <c r="J8522" s="830"/>
    </row>
    <row r="8523" spans="10:10" x14ac:dyDescent="0.35">
      <c r="J8523" s="830"/>
    </row>
    <row r="8524" spans="10:10" x14ac:dyDescent="0.35">
      <c r="J8524" s="830"/>
    </row>
    <row r="8525" spans="10:10" x14ac:dyDescent="0.35">
      <c r="J8525" s="830"/>
    </row>
    <row r="8526" spans="10:10" x14ac:dyDescent="0.35">
      <c r="J8526" s="830"/>
    </row>
    <row r="8527" spans="10:10" x14ac:dyDescent="0.35">
      <c r="J8527" s="830"/>
    </row>
    <row r="8528" spans="10:10" x14ac:dyDescent="0.35">
      <c r="J8528" s="830"/>
    </row>
    <row r="8529" spans="10:10" x14ac:dyDescent="0.35">
      <c r="J8529" s="830"/>
    </row>
    <row r="8530" spans="10:10" x14ac:dyDescent="0.35">
      <c r="J8530" s="830"/>
    </row>
    <row r="8531" spans="10:10" x14ac:dyDescent="0.35">
      <c r="J8531" s="830"/>
    </row>
    <row r="8532" spans="10:10" x14ac:dyDescent="0.35">
      <c r="J8532" s="830"/>
    </row>
    <row r="8533" spans="10:10" x14ac:dyDescent="0.35">
      <c r="J8533" s="830"/>
    </row>
    <row r="8534" spans="10:10" x14ac:dyDescent="0.35">
      <c r="J8534" s="830"/>
    </row>
    <row r="8535" spans="10:10" x14ac:dyDescent="0.35">
      <c r="J8535" s="830"/>
    </row>
    <row r="8536" spans="10:10" x14ac:dyDescent="0.35">
      <c r="J8536" s="830"/>
    </row>
    <row r="8537" spans="10:10" x14ac:dyDescent="0.35">
      <c r="J8537" s="830"/>
    </row>
    <row r="8538" spans="10:10" x14ac:dyDescent="0.35">
      <c r="J8538" s="830"/>
    </row>
    <row r="8539" spans="10:10" x14ac:dyDescent="0.35">
      <c r="J8539" s="830"/>
    </row>
    <row r="8540" spans="10:10" x14ac:dyDescent="0.35">
      <c r="J8540" s="830"/>
    </row>
    <row r="8541" spans="10:10" x14ac:dyDescent="0.35">
      <c r="J8541" s="830"/>
    </row>
    <row r="8542" spans="10:10" x14ac:dyDescent="0.35">
      <c r="J8542" s="830"/>
    </row>
    <row r="8545" spans="10:10" x14ac:dyDescent="0.35">
      <c r="J8545" s="830"/>
    </row>
    <row r="8546" spans="10:10" x14ac:dyDescent="0.35">
      <c r="J8546" s="830"/>
    </row>
    <row r="8547" spans="10:10" x14ac:dyDescent="0.35">
      <c r="J8547" s="830"/>
    </row>
    <row r="8548" spans="10:10" x14ac:dyDescent="0.35">
      <c r="J8548" s="830"/>
    </row>
    <row r="8549" spans="10:10" x14ac:dyDescent="0.35">
      <c r="J8549" s="830"/>
    </row>
    <row r="8550" spans="10:10" x14ac:dyDescent="0.35">
      <c r="J8550" s="830"/>
    </row>
    <row r="8551" spans="10:10" x14ac:dyDescent="0.35">
      <c r="J8551" s="830"/>
    </row>
    <row r="8552" spans="10:10" x14ac:dyDescent="0.35">
      <c r="J8552" s="830"/>
    </row>
    <row r="8553" spans="10:10" x14ac:dyDescent="0.35">
      <c r="J8553" s="830"/>
    </row>
    <row r="8554" spans="10:10" x14ac:dyDescent="0.35">
      <c r="J8554" s="830"/>
    </row>
    <row r="8555" spans="10:10" x14ac:dyDescent="0.35">
      <c r="J8555" s="830"/>
    </row>
    <row r="8556" spans="10:10" x14ac:dyDescent="0.35">
      <c r="J8556" s="830"/>
    </row>
    <row r="8557" spans="10:10" x14ac:dyDescent="0.35">
      <c r="J8557" s="830"/>
    </row>
    <row r="8558" spans="10:10" x14ac:dyDescent="0.35">
      <c r="J8558" s="830"/>
    </row>
    <row r="8559" spans="10:10" x14ac:dyDescent="0.35">
      <c r="J8559" s="830"/>
    </row>
    <row r="8560" spans="10:10" x14ac:dyDescent="0.35">
      <c r="J8560" s="830"/>
    </row>
    <row r="8561" spans="10:10" x14ac:dyDescent="0.35">
      <c r="J8561" s="830"/>
    </row>
    <row r="8562" spans="10:10" x14ac:dyDescent="0.35">
      <c r="J8562" s="830"/>
    </row>
    <row r="8563" spans="10:10" x14ac:dyDescent="0.35">
      <c r="J8563" s="830"/>
    </row>
    <row r="8564" spans="10:10" x14ac:dyDescent="0.35">
      <c r="J8564" s="830"/>
    </row>
    <row r="8565" spans="10:10" x14ac:dyDescent="0.35">
      <c r="J8565" s="830"/>
    </row>
    <row r="8566" spans="10:10" x14ac:dyDescent="0.35">
      <c r="J8566" s="830"/>
    </row>
    <row r="8567" spans="10:10" x14ac:dyDescent="0.35">
      <c r="J8567" s="830"/>
    </row>
    <row r="8568" spans="10:10" x14ac:dyDescent="0.35">
      <c r="J8568" s="830"/>
    </row>
    <row r="8569" spans="10:10" x14ac:dyDescent="0.35">
      <c r="J8569" s="830"/>
    </row>
    <row r="8570" spans="10:10" x14ac:dyDescent="0.35">
      <c r="J8570" s="830"/>
    </row>
    <row r="8571" spans="10:10" x14ac:dyDescent="0.35">
      <c r="J8571" s="830"/>
    </row>
    <row r="8572" spans="10:10" x14ac:dyDescent="0.35">
      <c r="J8572" s="830"/>
    </row>
    <row r="8573" spans="10:10" x14ac:dyDescent="0.35">
      <c r="J8573" s="830"/>
    </row>
    <row r="8574" spans="10:10" x14ac:dyDescent="0.35">
      <c r="J8574" s="830"/>
    </row>
    <row r="8575" spans="10:10" x14ac:dyDescent="0.35">
      <c r="J8575" s="830"/>
    </row>
    <row r="8576" spans="10:10" x14ac:dyDescent="0.35">
      <c r="J8576" s="830"/>
    </row>
    <row r="8577" spans="10:10" x14ac:dyDescent="0.35">
      <c r="J8577" s="830"/>
    </row>
    <row r="8578" spans="10:10" x14ac:dyDescent="0.35">
      <c r="J8578" s="830"/>
    </row>
    <row r="8579" spans="10:10" x14ac:dyDescent="0.35">
      <c r="J8579" s="830"/>
    </row>
    <row r="8580" spans="10:10" x14ac:dyDescent="0.35">
      <c r="J8580" s="830"/>
    </row>
    <row r="8581" spans="10:10" x14ac:dyDescent="0.35">
      <c r="J8581" s="830"/>
    </row>
    <row r="8582" spans="10:10" x14ac:dyDescent="0.35">
      <c r="J8582" s="830"/>
    </row>
    <row r="8583" spans="10:10" x14ac:dyDescent="0.35">
      <c r="J8583" s="830"/>
    </row>
    <row r="8584" spans="10:10" x14ac:dyDescent="0.35">
      <c r="J8584" s="830"/>
    </row>
    <row r="8585" spans="10:10" x14ac:dyDescent="0.35">
      <c r="J8585" s="830"/>
    </row>
    <row r="8586" spans="10:10" x14ac:dyDescent="0.35">
      <c r="J8586" s="830"/>
    </row>
    <row r="8587" spans="10:10" x14ac:dyDescent="0.35">
      <c r="J8587" s="830"/>
    </row>
    <row r="8588" spans="10:10" x14ac:dyDescent="0.35">
      <c r="J8588" s="830"/>
    </row>
    <row r="8589" spans="10:10" x14ac:dyDescent="0.35">
      <c r="J8589" s="830"/>
    </row>
    <row r="8590" spans="10:10" x14ac:dyDescent="0.35">
      <c r="J8590" s="830"/>
    </row>
    <row r="8591" spans="10:10" x14ac:dyDescent="0.35">
      <c r="J8591" s="830"/>
    </row>
    <row r="8592" spans="10:10" x14ac:dyDescent="0.35">
      <c r="J8592" s="830"/>
    </row>
    <row r="8593" spans="10:10" x14ac:dyDescent="0.35">
      <c r="J8593" s="830"/>
    </row>
    <row r="8594" spans="10:10" x14ac:dyDescent="0.35">
      <c r="J8594" s="830"/>
    </row>
    <row r="8595" spans="10:10" x14ac:dyDescent="0.35">
      <c r="J8595" s="830"/>
    </row>
    <row r="8596" spans="10:10" x14ac:dyDescent="0.35">
      <c r="J8596" s="830"/>
    </row>
    <row r="8597" spans="10:10" x14ac:dyDescent="0.35">
      <c r="J8597" s="830"/>
    </row>
    <row r="8598" spans="10:10" x14ac:dyDescent="0.35">
      <c r="J8598" s="830"/>
    </row>
    <row r="8599" spans="10:10" x14ac:dyDescent="0.35">
      <c r="J8599" s="830"/>
    </row>
    <row r="8600" spans="10:10" x14ac:dyDescent="0.35">
      <c r="J8600" s="830"/>
    </row>
    <row r="8601" spans="10:10" x14ac:dyDescent="0.35">
      <c r="J8601" s="830"/>
    </row>
    <row r="8602" spans="10:10" x14ac:dyDescent="0.35">
      <c r="J8602" s="830"/>
    </row>
    <row r="8603" spans="10:10" x14ac:dyDescent="0.35">
      <c r="J8603" s="830"/>
    </row>
    <row r="8604" spans="10:10" x14ac:dyDescent="0.35">
      <c r="J8604" s="830"/>
    </row>
    <row r="8605" spans="10:10" x14ac:dyDescent="0.35">
      <c r="J8605" s="830"/>
    </row>
    <row r="8606" spans="10:10" x14ac:dyDescent="0.35">
      <c r="J8606" s="830"/>
    </row>
    <row r="8607" spans="10:10" x14ac:dyDescent="0.35">
      <c r="J8607" s="830"/>
    </row>
    <row r="8608" spans="10:10" x14ac:dyDescent="0.35">
      <c r="J8608" s="830"/>
    </row>
    <row r="8609" spans="10:10" x14ac:dyDescent="0.35">
      <c r="J8609" s="830"/>
    </row>
    <row r="8610" spans="10:10" x14ac:dyDescent="0.35">
      <c r="J8610" s="830"/>
    </row>
    <row r="8611" spans="10:10" x14ac:dyDescent="0.35">
      <c r="J8611" s="830"/>
    </row>
    <row r="8612" spans="10:10" x14ac:dyDescent="0.35">
      <c r="J8612" s="830"/>
    </row>
    <row r="8613" spans="10:10" x14ac:dyDescent="0.35">
      <c r="J8613" s="830"/>
    </row>
    <row r="8614" spans="10:10" x14ac:dyDescent="0.35">
      <c r="J8614" s="830"/>
    </row>
    <row r="8615" spans="10:10" x14ac:dyDescent="0.35">
      <c r="J8615" s="830"/>
    </row>
    <row r="8616" spans="10:10" x14ac:dyDescent="0.35">
      <c r="J8616" s="830"/>
    </row>
    <row r="8617" spans="10:10" x14ac:dyDescent="0.35">
      <c r="J8617" s="830"/>
    </row>
    <row r="8618" spans="10:10" x14ac:dyDescent="0.35">
      <c r="J8618" s="830"/>
    </row>
    <row r="8619" spans="10:10" x14ac:dyDescent="0.35">
      <c r="J8619" s="830"/>
    </row>
    <row r="8620" spans="10:10" x14ac:dyDescent="0.35">
      <c r="J8620" s="830"/>
    </row>
    <row r="8621" spans="10:10" x14ac:dyDescent="0.35">
      <c r="J8621" s="830"/>
    </row>
    <row r="8622" spans="10:10" x14ac:dyDescent="0.35">
      <c r="J8622" s="830"/>
    </row>
    <row r="8623" spans="10:10" x14ac:dyDescent="0.35">
      <c r="J8623" s="830"/>
    </row>
    <row r="8624" spans="10:10" x14ac:dyDescent="0.35">
      <c r="J8624" s="830"/>
    </row>
    <row r="8625" spans="10:10" x14ac:dyDescent="0.35">
      <c r="J8625" s="830"/>
    </row>
    <row r="8626" spans="10:10" x14ac:dyDescent="0.35">
      <c r="J8626" s="830"/>
    </row>
    <row r="8627" spans="10:10" x14ac:dyDescent="0.35">
      <c r="J8627" s="830"/>
    </row>
    <row r="8628" spans="10:10" x14ac:dyDescent="0.35">
      <c r="J8628" s="830"/>
    </row>
    <row r="8629" spans="10:10" x14ac:dyDescent="0.35">
      <c r="J8629" s="830"/>
    </row>
    <row r="8630" spans="10:10" x14ac:dyDescent="0.35">
      <c r="J8630" s="830"/>
    </row>
    <row r="8631" spans="10:10" x14ac:dyDescent="0.35">
      <c r="J8631" s="830"/>
    </row>
    <row r="8632" spans="10:10" x14ac:dyDescent="0.35">
      <c r="J8632" s="830"/>
    </row>
    <row r="8633" spans="10:10" x14ac:dyDescent="0.35">
      <c r="J8633" s="830"/>
    </row>
    <row r="8634" spans="10:10" x14ac:dyDescent="0.35">
      <c r="J8634" s="830"/>
    </row>
    <row r="8635" spans="10:10" x14ac:dyDescent="0.35">
      <c r="J8635" s="830"/>
    </row>
    <row r="8636" spans="10:10" x14ac:dyDescent="0.35">
      <c r="J8636" s="830"/>
    </row>
    <row r="8637" spans="10:10" x14ac:dyDescent="0.35">
      <c r="J8637" s="830"/>
    </row>
    <row r="8638" spans="10:10" x14ac:dyDescent="0.35">
      <c r="J8638" s="830"/>
    </row>
    <row r="8639" spans="10:10" x14ac:dyDescent="0.35">
      <c r="J8639" s="830"/>
    </row>
    <row r="8640" spans="10:10" x14ac:dyDescent="0.35">
      <c r="J8640" s="830"/>
    </row>
    <row r="8641" spans="10:10" x14ac:dyDescent="0.35">
      <c r="J8641" s="830"/>
    </row>
    <row r="8642" spans="10:10" x14ac:dyDescent="0.35">
      <c r="J8642" s="830"/>
    </row>
    <row r="8643" spans="10:10" x14ac:dyDescent="0.35">
      <c r="J8643" s="830"/>
    </row>
    <row r="8644" spans="10:10" x14ac:dyDescent="0.35">
      <c r="J8644" s="830"/>
    </row>
    <row r="8645" spans="10:10" x14ac:dyDescent="0.35">
      <c r="J8645" s="830"/>
    </row>
    <row r="8646" spans="10:10" x14ac:dyDescent="0.35">
      <c r="J8646" s="830"/>
    </row>
    <row r="8647" spans="10:10" x14ac:dyDescent="0.35">
      <c r="J8647" s="830"/>
    </row>
    <row r="8648" spans="10:10" x14ac:dyDescent="0.35">
      <c r="J8648" s="830"/>
    </row>
    <row r="8649" spans="10:10" x14ac:dyDescent="0.35">
      <c r="J8649" s="830"/>
    </row>
    <row r="8650" spans="10:10" x14ac:dyDescent="0.35">
      <c r="J8650" s="830"/>
    </row>
    <row r="8651" spans="10:10" x14ac:dyDescent="0.35">
      <c r="J8651" s="830"/>
    </row>
    <row r="8652" spans="10:10" x14ac:dyDescent="0.35">
      <c r="J8652" s="830"/>
    </row>
    <row r="8653" spans="10:10" x14ac:dyDescent="0.35">
      <c r="J8653" s="830"/>
    </row>
    <row r="8654" spans="10:10" x14ac:dyDescent="0.35">
      <c r="J8654" s="830"/>
    </row>
    <row r="8655" spans="10:10" x14ac:dyDescent="0.35">
      <c r="J8655" s="830"/>
    </row>
    <row r="8656" spans="10:10" x14ac:dyDescent="0.35">
      <c r="J8656" s="830"/>
    </row>
    <row r="8657" spans="10:10" x14ac:dyDescent="0.35">
      <c r="J8657" s="830"/>
    </row>
    <row r="8658" spans="10:10" x14ac:dyDescent="0.35">
      <c r="J8658" s="830"/>
    </row>
    <row r="8659" spans="10:10" x14ac:dyDescent="0.35">
      <c r="J8659" s="830"/>
    </row>
    <row r="8660" spans="10:10" x14ac:dyDescent="0.35">
      <c r="J8660" s="830"/>
    </row>
    <row r="8661" spans="10:10" x14ac:dyDescent="0.35">
      <c r="J8661" s="830"/>
    </row>
    <row r="8662" spans="10:10" x14ac:dyDescent="0.35">
      <c r="J8662" s="830"/>
    </row>
    <row r="8663" spans="10:10" x14ac:dyDescent="0.35">
      <c r="J8663" s="830"/>
    </row>
    <row r="8664" spans="10:10" x14ac:dyDescent="0.35">
      <c r="J8664" s="830"/>
    </row>
    <row r="8665" spans="10:10" x14ac:dyDescent="0.35">
      <c r="J8665" s="830"/>
    </row>
    <row r="8666" spans="10:10" x14ac:dyDescent="0.35">
      <c r="J8666" s="830"/>
    </row>
    <row r="8667" spans="10:10" x14ac:dyDescent="0.35">
      <c r="J8667" s="830"/>
    </row>
    <row r="8668" spans="10:10" x14ac:dyDescent="0.35">
      <c r="J8668" s="830"/>
    </row>
    <row r="8669" spans="10:10" x14ac:dyDescent="0.35">
      <c r="J8669" s="830"/>
    </row>
    <row r="8670" spans="10:10" x14ac:dyDescent="0.35">
      <c r="J8670" s="830"/>
    </row>
    <row r="8671" spans="10:10" x14ac:dyDescent="0.35">
      <c r="J8671" s="830"/>
    </row>
    <row r="8672" spans="10:10" x14ac:dyDescent="0.35">
      <c r="J8672" s="830"/>
    </row>
    <row r="8673" spans="10:10" x14ac:dyDescent="0.35">
      <c r="J8673" s="830"/>
    </row>
    <row r="8674" spans="10:10" x14ac:dyDescent="0.35">
      <c r="J8674" s="830"/>
    </row>
    <row r="8675" spans="10:10" x14ac:dyDescent="0.35">
      <c r="J8675" s="830"/>
    </row>
    <row r="8676" spans="10:10" x14ac:dyDescent="0.35">
      <c r="J8676" s="830"/>
    </row>
    <row r="8677" spans="10:10" x14ac:dyDescent="0.35">
      <c r="J8677" s="830"/>
    </row>
    <row r="8678" spans="10:10" x14ac:dyDescent="0.35">
      <c r="J8678" s="830"/>
    </row>
    <row r="8679" spans="10:10" x14ac:dyDescent="0.35">
      <c r="J8679" s="830"/>
    </row>
    <row r="8680" spans="10:10" x14ac:dyDescent="0.35">
      <c r="J8680" s="830"/>
    </row>
    <row r="8681" spans="10:10" x14ac:dyDescent="0.35">
      <c r="J8681" s="830"/>
    </row>
    <row r="8682" spans="10:10" x14ac:dyDescent="0.35">
      <c r="J8682" s="830"/>
    </row>
    <row r="8683" spans="10:10" x14ac:dyDescent="0.35">
      <c r="J8683" s="830"/>
    </row>
    <row r="8684" spans="10:10" x14ac:dyDescent="0.35">
      <c r="J8684" s="830"/>
    </row>
    <row r="8685" spans="10:10" x14ac:dyDescent="0.35">
      <c r="J8685" s="830"/>
    </row>
    <row r="8686" spans="10:10" x14ac:dyDescent="0.35">
      <c r="J8686" s="830"/>
    </row>
    <row r="8687" spans="10:10" x14ac:dyDescent="0.35">
      <c r="J8687" s="830"/>
    </row>
    <row r="8688" spans="10:10" x14ac:dyDescent="0.35">
      <c r="J8688" s="830"/>
    </row>
    <row r="8689" spans="10:10" x14ac:dyDescent="0.35">
      <c r="J8689" s="830"/>
    </row>
    <row r="8690" spans="10:10" x14ac:dyDescent="0.35">
      <c r="J8690" s="830"/>
    </row>
    <row r="8691" spans="10:10" x14ac:dyDescent="0.35">
      <c r="J8691" s="830"/>
    </row>
    <row r="8692" spans="10:10" x14ac:dyDescent="0.35">
      <c r="J8692" s="830"/>
    </row>
    <row r="8693" spans="10:10" x14ac:dyDescent="0.35">
      <c r="J8693" s="830"/>
    </row>
    <row r="8694" spans="10:10" x14ac:dyDescent="0.35">
      <c r="J8694" s="830"/>
    </row>
    <row r="8695" spans="10:10" x14ac:dyDescent="0.35">
      <c r="J8695" s="830"/>
    </row>
    <row r="8696" spans="10:10" x14ac:dyDescent="0.35">
      <c r="J8696" s="830"/>
    </row>
    <row r="8697" spans="10:10" x14ac:dyDescent="0.35">
      <c r="J8697" s="830"/>
    </row>
    <row r="8698" spans="10:10" x14ac:dyDescent="0.35">
      <c r="J8698" s="830"/>
    </row>
    <row r="8699" spans="10:10" x14ac:dyDescent="0.35">
      <c r="J8699" s="830"/>
    </row>
    <row r="8700" spans="10:10" x14ac:dyDescent="0.35">
      <c r="J8700" s="830"/>
    </row>
    <row r="8701" spans="10:10" x14ac:dyDescent="0.35">
      <c r="J8701" s="830"/>
    </row>
    <row r="8702" spans="10:10" x14ac:dyDescent="0.35">
      <c r="J8702" s="830"/>
    </row>
    <row r="8703" spans="10:10" x14ac:dyDescent="0.35">
      <c r="J8703" s="830"/>
    </row>
    <row r="8704" spans="10:10" x14ac:dyDescent="0.35">
      <c r="J8704" s="830"/>
    </row>
    <row r="8705" spans="10:10" x14ac:dyDescent="0.35">
      <c r="J8705" s="830"/>
    </row>
    <row r="8706" spans="10:10" x14ac:dyDescent="0.35">
      <c r="J8706" s="830"/>
    </row>
    <row r="8707" spans="10:10" x14ac:dyDescent="0.35">
      <c r="J8707" s="830"/>
    </row>
    <row r="8708" spans="10:10" x14ac:dyDescent="0.35">
      <c r="J8708" s="830"/>
    </row>
    <row r="8709" spans="10:10" x14ac:dyDescent="0.35">
      <c r="J8709" s="830"/>
    </row>
    <row r="8710" spans="10:10" x14ac:dyDescent="0.35">
      <c r="J8710" s="830"/>
    </row>
    <row r="8711" spans="10:10" x14ac:dyDescent="0.35">
      <c r="J8711" s="830"/>
    </row>
    <row r="8712" spans="10:10" x14ac:dyDescent="0.35">
      <c r="J8712" s="830"/>
    </row>
    <row r="8713" spans="10:10" x14ac:dyDescent="0.35">
      <c r="J8713" s="830"/>
    </row>
    <row r="8714" spans="10:10" x14ac:dyDescent="0.35">
      <c r="J8714" s="830"/>
    </row>
    <row r="8715" spans="10:10" x14ac:dyDescent="0.35">
      <c r="J8715" s="830"/>
    </row>
    <row r="8716" spans="10:10" x14ac:dyDescent="0.35">
      <c r="J8716" s="830"/>
    </row>
    <row r="8717" spans="10:10" x14ac:dyDescent="0.35">
      <c r="J8717" s="830"/>
    </row>
    <row r="8718" spans="10:10" x14ac:dyDescent="0.35">
      <c r="J8718" s="830"/>
    </row>
    <row r="8719" spans="10:10" x14ac:dyDescent="0.35">
      <c r="J8719" s="830"/>
    </row>
    <row r="8720" spans="10:10" x14ac:dyDescent="0.35">
      <c r="J8720" s="830"/>
    </row>
    <row r="8721" spans="10:10" x14ac:dyDescent="0.35">
      <c r="J8721" s="830"/>
    </row>
    <row r="8722" spans="10:10" x14ac:dyDescent="0.35">
      <c r="J8722" s="830"/>
    </row>
    <row r="8723" spans="10:10" x14ac:dyDescent="0.35">
      <c r="J8723" s="830"/>
    </row>
    <row r="8724" spans="10:10" x14ac:dyDescent="0.35">
      <c r="J8724" s="830"/>
    </row>
    <row r="8725" spans="10:10" x14ac:dyDescent="0.35">
      <c r="J8725" s="830"/>
    </row>
    <row r="8726" spans="10:10" x14ac:dyDescent="0.35">
      <c r="J8726" s="830"/>
    </row>
    <row r="8727" spans="10:10" x14ac:dyDescent="0.35">
      <c r="J8727" s="830"/>
    </row>
    <row r="8728" spans="10:10" x14ac:dyDescent="0.35">
      <c r="J8728" s="830"/>
    </row>
    <row r="8729" spans="10:10" x14ac:dyDescent="0.35">
      <c r="J8729" s="830"/>
    </row>
    <row r="8730" spans="10:10" x14ac:dyDescent="0.35">
      <c r="J8730" s="830"/>
    </row>
    <row r="8731" spans="10:10" x14ac:dyDescent="0.35">
      <c r="J8731" s="830"/>
    </row>
    <row r="8732" spans="10:10" x14ac:dyDescent="0.35">
      <c r="J8732" s="830"/>
    </row>
    <row r="8733" spans="10:10" x14ac:dyDescent="0.35">
      <c r="J8733" s="830"/>
    </row>
    <row r="8734" spans="10:10" x14ac:dyDescent="0.35">
      <c r="J8734" s="830"/>
    </row>
    <row r="8735" spans="10:10" x14ac:dyDescent="0.35">
      <c r="J8735" s="830"/>
    </row>
    <row r="8736" spans="10:10" x14ac:dyDescent="0.35">
      <c r="J8736" s="830"/>
    </row>
    <row r="8737" spans="10:10" x14ac:dyDescent="0.35">
      <c r="J8737" s="830"/>
    </row>
    <row r="8738" spans="10:10" x14ac:dyDescent="0.35">
      <c r="J8738" s="830"/>
    </row>
    <row r="8739" spans="10:10" x14ac:dyDescent="0.35">
      <c r="J8739" s="830"/>
    </row>
    <row r="8740" spans="10:10" x14ac:dyDescent="0.35">
      <c r="J8740" s="830"/>
    </row>
    <row r="8741" spans="10:10" x14ac:dyDescent="0.35">
      <c r="J8741" s="830"/>
    </row>
    <row r="8742" spans="10:10" x14ac:dyDescent="0.35">
      <c r="J8742" s="830"/>
    </row>
    <row r="8743" spans="10:10" x14ac:dyDescent="0.35">
      <c r="J8743" s="830"/>
    </row>
    <row r="8744" spans="10:10" x14ac:dyDescent="0.35">
      <c r="J8744" s="830"/>
    </row>
    <row r="8745" spans="10:10" x14ac:dyDescent="0.35">
      <c r="J8745" s="830"/>
    </row>
    <row r="8746" spans="10:10" x14ac:dyDescent="0.35">
      <c r="J8746" s="830"/>
    </row>
    <row r="8747" spans="10:10" x14ac:dyDescent="0.35">
      <c r="J8747" s="830"/>
    </row>
    <row r="8748" spans="10:10" x14ac:dyDescent="0.35">
      <c r="J8748" s="830"/>
    </row>
    <row r="8749" spans="10:10" x14ac:dyDescent="0.35">
      <c r="J8749" s="830"/>
    </row>
    <row r="8750" spans="10:10" x14ac:dyDescent="0.35">
      <c r="J8750" s="830"/>
    </row>
    <row r="8751" spans="10:10" x14ac:dyDescent="0.35">
      <c r="J8751" s="830"/>
    </row>
    <row r="8752" spans="10:10" x14ac:dyDescent="0.35">
      <c r="J8752" s="830"/>
    </row>
    <row r="8753" spans="10:10" x14ac:dyDescent="0.35">
      <c r="J8753" s="830"/>
    </row>
    <row r="8754" spans="10:10" x14ac:dyDescent="0.35">
      <c r="J8754" s="830"/>
    </row>
    <row r="8755" spans="10:10" x14ac:dyDescent="0.35">
      <c r="J8755" s="830"/>
    </row>
    <row r="8756" spans="10:10" x14ac:dyDescent="0.35">
      <c r="J8756" s="830"/>
    </row>
    <row r="8757" spans="10:10" x14ac:dyDescent="0.35">
      <c r="J8757" s="830"/>
    </row>
    <row r="8758" spans="10:10" x14ac:dyDescent="0.35">
      <c r="J8758" s="830"/>
    </row>
    <row r="8759" spans="10:10" x14ac:dyDescent="0.35">
      <c r="J8759" s="830"/>
    </row>
    <row r="8760" spans="10:10" x14ac:dyDescent="0.35">
      <c r="J8760" s="830"/>
    </row>
    <row r="8761" spans="10:10" x14ac:dyDescent="0.35">
      <c r="J8761" s="830"/>
    </row>
    <row r="8762" spans="10:10" x14ac:dyDescent="0.35">
      <c r="J8762" s="830"/>
    </row>
    <row r="8763" spans="10:10" x14ac:dyDescent="0.35">
      <c r="J8763" s="830"/>
    </row>
    <row r="8764" spans="10:10" x14ac:dyDescent="0.35">
      <c r="J8764" s="830"/>
    </row>
    <row r="8765" spans="10:10" x14ac:dyDescent="0.35">
      <c r="J8765" s="830"/>
    </row>
    <row r="8766" spans="10:10" x14ac:dyDescent="0.35">
      <c r="J8766" s="830"/>
    </row>
    <row r="8767" spans="10:10" x14ac:dyDescent="0.35">
      <c r="J8767" s="830"/>
    </row>
    <row r="8768" spans="10:10" x14ac:dyDescent="0.35">
      <c r="J8768" s="830"/>
    </row>
    <row r="8769" spans="10:10" x14ac:dyDescent="0.35">
      <c r="J8769" s="830"/>
    </row>
    <row r="8770" spans="10:10" x14ac:dyDescent="0.35">
      <c r="J8770" s="830"/>
    </row>
    <row r="8771" spans="10:10" x14ac:dyDescent="0.35">
      <c r="J8771" s="830"/>
    </row>
    <row r="8772" spans="10:10" x14ac:dyDescent="0.35">
      <c r="J8772" s="830"/>
    </row>
    <row r="8773" spans="10:10" x14ac:dyDescent="0.35">
      <c r="J8773" s="830"/>
    </row>
    <row r="8774" spans="10:10" x14ac:dyDescent="0.35">
      <c r="J8774" s="830"/>
    </row>
    <row r="8775" spans="10:10" x14ac:dyDescent="0.35">
      <c r="J8775" s="830"/>
    </row>
    <row r="8776" spans="10:10" x14ac:dyDescent="0.35">
      <c r="J8776" s="830"/>
    </row>
    <row r="8777" spans="10:10" x14ac:dyDescent="0.35">
      <c r="J8777" s="830"/>
    </row>
    <row r="8778" spans="10:10" x14ac:dyDescent="0.35">
      <c r="J8778" s="830"/>
    </row>
    <row r="8779" spans="10:10" x14ac:dyDescent="0.35">
      <c r="J8779" s="830"/>
    </row>
    <row r="8780" spans="10:10" x14ac:dyDescent="0.35">
      <c r="J8780" s="830"/>
    </row>
    <row r="8781" spans="10:10" x14ac:dyDescent="0.35">
      <c r="J8781" s="830"/>
    </row>
    <row r="8782" spans="10:10" x14ac:dyDescent="0.35">
      <c r="J8782" s="830"/>
    </row>
    <row r="8783" spans="10:10" x14ac:dyDescent="0.35">
      <c r="J8783" s="830"/>
    </row>
    <row r="8784" spans="10:10" x14ac:dyDescent="0.35">
      <c r="J8784" s="830"/>
    </row>
    <row r="8785" spans="10:10" x14ac:dyDescent="0.35">
      <c r="J8785" s="830"/>
    </row>
    <row r="8786" spans="10:10" x14ac:dyDescent="0.35">
      <c r="J8786" s="830"/>
    </row>
    <row r="8787" spans="10:10" x14ac:dyDescent="0.35">
      <c r="J8787" s="830"/>
    </row>
    <row r="8788" spans="10:10" x14ac:dyDescent="0.35">
      <c r="J8788" s="830"/>
    </row>
    <row r="8789" spans="10:10" x14ac:dyDescent="0.35">
      <c r="J8789" s="830"/>
    </row>
    <row r="8790" spans="10:10" x14ac:dyDescent="0.35">
      <c r="J8790" s="830"/>
    </row>
    <row r="8791" spans="10:10" x14ac:dyDescent="0.35">
      <c r="J8791" s="830"/>
    </row>
    <row r="8792" spans="10:10" x14ac:dyDescent="0.35">
      <c r="J8792" s="830"/>
    </row>
    <row r="8793" spans="10:10" x14ac:dyDescent="0.35">
      <c r="J8793" s="830"/>
    </row>
    <row r="8794" spans="10:10" x14ac:dyDescent="0.35">
      <c r="J8794" s="830"/>
    </row>
    <row r="8795" spans="10:10" x14ac:dyDescent="0.35">
      <c r="J8795" s="830"/>
    </row>
    <row r="8796" spans="10:10" x14ac:dyDescent="0.35">
      <c r="J8796" s="830"/>
    </row>
    <row r="8797" spans="10:10" x14ac:dyDescent="0.35">
      <c r="J8797" s="830"/>
    </row>
    <row r="8798" spans="10:10" x14ac:dyDescent="0.35">
      <c r="J8798" s="830"/>
    </row>
    <row r="8799" spans="10:10" x14ac:dyDescent="0.35">
      <c r="J8799" s="830"/>
    </row>
    <row r="8800" spans="10:10" x14ac:dyDescent="0.35">
      <c r="J8800" s="830"/>
    </row>
    <row r="8801" spans="10:10" x14ac:dyDescent="0.35">
      <c r="J8801" s="830"/>
    </row>
    <row r="8802" spans="10:10" x14ac:dyDescent="0.35">
      <c r="J8802" s="830"/>
    </row>
    <row r="8803" spans="10:10" x14ac:dyDescent="0.35">
      <c r="J8803" s="830"/>
    </row>
    <row r="8804" spans="10:10" x14ac:dyDescent="0.35">
      <c r="J8804" s="830"/>
    </row>
    <row r="8805" spans="10:10" x14ac:dyDescent="0.35">
      <c r="J8805" s="830"/>
    </row>
    <row r="8806" spans="10:10" x14ac:dyDescent="0.35">
      <c r="J8806" s="830"/>
    </row>
    <row r="8807" spans="10:10" x14ac:dyDescent="0.35">
      <c r="J8807" s="830"/>
    </row>
    <row r="8808" spans="10:10" x14ac:dyDescent="0.35">
      <c r="J8808" s="830"/>
    </row>
    <row r="8809" spans="10:10" x14ac:dyDescent="0.35">
      <c r="J8809" s="830"/>
    </row>
    <row r="8810" spans="10:10" x14ac:dyDescent="0.35">
      <c r="J8810" s="830"/>
    </row>
    <row r="8811" spans="10:10" x14ac:dyDescent="0.35">
      <c r="J8811" s="830"/>
    </row>
    <row r="8812" spans="10:10" x14ac:dyDescent="0.35">
      <c r="J8812" s="830"/>
    </row>
    <row r="8813" spans="10:10" x14ac:dyDescent="0.35">
      <c r="J8813" s="830"/>
    </row>
    <row r="8814" spans="10:10" x14ac:dyDescent="0.35">
      <c r="J8814" s="830"/>
    </row>
    <row r="8815" spans="10:10" x14ac:dyDescent="0.35">
      <c r="J8815" s="830"/>
    </row>
    <row r="8816" spans="10:10" x14ac:dyDescent="0.35">
      <c r="J8816" s="830"/>
    </row>
    <row r="8817" spans="10:10" x14ac:dyDescent="0.35">
      <c r="J8817" s="830"/>
    </row>
    <row r="8818" spans="10:10" x14ac:dyDescent="0.35">
      <c r="J8818" s="830"/>
    </row>
    <row r="8819" spans="10:10" x14ac:dyDescent="0.35">
      <c r="J8819" s="830"/>
    </row>
    <row r="8820" spans="10:10" x14ac:dyDescent="0.35">
      <c r="J8820" s="830"/>
    </row>
    <row r="8821" spans="10:10" x14ac:dyDescent="0.35">
      <c r="J8821" s="830"/>
    </row>
    <row r="8822" spans="10:10" x14ac:dyDescent="0.35">
      <c r="J8822" s="830"/>
    </row>
    <row r="8823" spans="10:10" x14ac:dyDescent="0.35">
      <c r="J8823" s="830"/>
    </row>
    <row r="8824" spans="10:10" x14ac:dyDescent="0.35">
      <c r="J8824" s="830"/>
    </row>
    <row r="8825" spans="10:10" x14ac:dyDescent="0.35">
      <c r="J8825" s="830"/>
    </row>
    <row r="8826" spans="10:10" x14ac:dyDescent="0.35">
      <c r="J8826" s="830"/>
    </row>
    <row r="8827" spans="10:10" x14ac:dyDescent="0.35">
      <c r="J8827" s="830"/>
    </row>
    <row r="8828" spans="10:10" x14ac:dyDescent="0.35">
      <c r="J8828" s="830"/>
    </row>
    <row r="8829" spans="10:10" x14ac:dyDescent="0.35">
      <c r="J8829" s="830"/>
    </row>
    <row r="8830" spans="10:10" x14ac:dyDescent="0.35">
      <c r="J8830" s="830"/>
    </row>
    <row r="8831" spans="10:10" x14ac:dyDescent="0.35">
      <c r="J8831" s="830"/>
    </row>
    <row r="8832" spans="10:10" x14ac:dyDescent="0.35">
      <c r="J8832" s="830"/>
    </row>
    <row r="8833" spans="10:10" x14ac:dyDescent="0.35">
      <c r="J8833" s="830"/>
    </row>
    <row r="8834" spans="10:10" x14ac:dyDescent="0.35">
      <c r="J8834" s="830"/>
    </row>
    <row r="8835" spans="10:10" x14ac:dyDescent="0.35">
      <c r="J8835" s="830"/>
    </row>
    <row r="8836" spans="10:10" x14ac:dyDescent="0.35">
      <c r="J8836" s="830"/>
    </row>
    <row r="8837" spans="10:10" x14ac:dyDescent="0.35">
      <c r="J8837" s="830"/>
    </row>
    <row r="8838" spans="10:10" x14ac:dyDescent="0.35">
      <c r="J8838" s="830"/>
    </row>
    <row r="8839" spans="10:10" x14ac:dyDescent="0.35">
      <c r="J8839" s="830"/>
    </row>
    <row r="8840" spans="10:10" x14ac:dyDescent="0.35">
      <c r="J8840" s="830"/>
    </row>
    <row r="8841" spans="10:10" x14ac:dyDescent="0.35">
      <c r="J8841" s="830"/>
    </row>
    <row r="8842" spans="10:10" x14ac:dyDescent="0.35">
      <c r="J8842" s="830"/>
    </row>
    <row r="8843" spans="10:10" x14ac:dyDescent="0.35">
      <c r="J8843" s="830"/>
    </row>
    <row r="8844" spans="10:10" x14ac:dyDescent="0.35">
      <c r="J8844" s="830"/>
    </row>
    <row r="8845" spans="10:10" x14ac:dyDescent="0.35">
      <c r="J8845" s="830"/>
    </row>
    <row r="8846" spans="10:10" x14ac:dyDescent="0.35">
      <c r="J8846" s="830"/>
    </row>
    <row r="8847" spans="10:10" x14ac:dyDescent="0.35">
      <c r="J8847" s="830"/>
    </row>
    <row r="8848" spans="10:10" x14ac:dyDescent="0.35">
      <c r="J8848" s="830"/>
    </row>
    <row r="8849" spans="10:10" x14ac:dyDescent="0.35">
      <c r="J8849" s="830"/>
    </row>
    <row r="8850" spans="10:10" x14ac:dyDescent="0.35">
      <c r="J8850" s="830"/>
    </row>
    <row r="8851" spans="10:10" x14ac:dyDescent="0.35">
      <c r="J8851" s="830"/>
    </row>
    <row r="8852" spans="10:10" x14ac:dyDescent="0.35">
      <c r="J8852" s="830"/>
    </row>
    <row r="8853" spans="10:10" x14ac:dyDescent="0.35">
      <c r="J8853" s="830"/>
    </row>
    <row r="8854" spans="10:10" x14ac:dyDescent="0.35">
      <c r="J8854" s="830"/>
    </row>
    <row r="8855" spans="10:10" x14ac:dyDescent="0.35">
      <c r="J8855" s="830"/>
    </row>
    <row r="8856" spans="10:10" x14ac:dyDescent="0.35">
      <c r="J8856" s="830"/>
    </row>
    <row r="8857" spans="10:10" x14ac:dyDescent="0.35">
      <c r="J8857" s="830"/>
    </row>
    <row r="8858" spans="10:10" x14ac:dyDescent="0.35">
      <c r="J8858" s="830"/>
    </row>
    <row r="8859" spans="10:10" x14ac:dyDescent="0.35">
      <c r="J8859" s="830"/>
    </row>
    <row r="8860" spans="10:10" x14ac:dyDescent="0.35">
      <c r="J8860" s="830"/>
    </row>
    <row r="8861" spans="10:10" x14ac:dyDescent="0.35">
      <c r="J8861" s="830"/>
    </row>
    <row r="8862" spans="10:10" x14ac:dyDescent="0.35">
      <c r="J8862" s="830"/>
    </row>
    <row r="8863" spans="10:10" x14ac:dyDescent="0.35">
      <c r="J8863" s="830"/>
    </row>
    <row r="8864" spans="10:10" x14ac:dyDescent="0.35">
      <c r="J8864" s="830"/>
    </row>
    <row r="8865" spans="10:10" x14ac:dyDescent="0.35">
      <c r="J8865" s="830"/>
    </row>
    <row r="8866" spans="10:10" x14ac:dyDescent="0.35">
      <c r="J8866" s="830"/>
    </row>
    <row r="8867" spans="10:10" x14ac:dyDescent="0.35">
      <c r="J8867" s="830"/>
    </row>
    <row r="8868" spans="10:10" x14ac:dyDescent="0.35">
      <c r="J8868" s="830"/>
    </row>
    <row r="8869" spans="10:10" x14ac:dyDescent="0.35">
      <c r="J8869" s="830"/>
    </row>
    <row r="8870" spans="10:10" x14ac:dyDescent="0.35">
      <c r="J8870" s="830"/>
    </row>
    <row r="8871" spans="10:10" x14ac:dyDescent="0.35">
      <c r="J8871" s="830"/>
    </row>
    <row r="8872" spans="10:10" x14ac:dyDescent="0.35">
      <c r="J8872" s="830"/>
    </row>
    <row r="8873" spans="10:10" x14ac:dyDescent="0.35">
      <c r="J8873" s="830"/>
    </row>
    <row r="8874" spans="10:10" x14ac:dyDescent="0.35">
      <c r="J8874" s="830"/>
    </row>
    <row r="8875" spans="10:10" x14ac:dyDescent="0.35">
      <c r="J8875" s="830"/>
    </row>
    <row r="8876" spans="10:10" x14ac:dyDescent="0.35">
      <c r="J8876" s="830"/>
    </row>
    <row r="8877" spans="10:10" x14ac:dyDescent="0.35">
      <c r="J8877" s="830"/>
    </row>
    <row r="8878" spans="10:10" x14ac:dyDescent="0.35">
      <c r="J8878" s="830"/>
    </row>
    <row r="8879" spans="10:10" x14ac:dyDescent="0.35">
      <c r="J8879" s="830"/>
    </row>
    <row r="8880" spans="10:10" x14ac:dyDescent="0.35">
      <c r="J8880" s="830"/>
    </row>
    <row r="8881" spans="10:10" x14ac:dyDescent="0.35">
      <c r="J8881" s="830"/>
    </row>
    <row r="8882" spans="10:10" x14ac:dyDescent="0.35">
      <c r="J8882" s="830"/>
    </row>
    <row r="8883" spans="10:10" x14ac:dyDescent="0.35">
      <c r="J8883" s="830"/>
    </row>
    <row r="8884" spans="10:10" x14ac:dyDescent="0.35">
      <c r="J8884" s="830"/>
    </row>
    <row r="8885" spans="10:10" x14ac:dyDescent="0.35">
      <c r="J8885" s="830"/>
    </row>
    <row r="8886" spans="10:10" x14ac:dyDescent="0.35">
      <c r="J8886" s="830"/>
    </row>
    <row r="8887" spans="10:10" x14ac:dyDescent="0.35">
      <c r="J8887" s="830"/>
    </row>
    <row r="8888" spans="10:10" x14ac:dyDescent="0.35">
      <c r="J8888" s="830"/>
    </row>
    <row r="8889" spans="10:10" x14ac:dyDescent="0.35">
      <c r="J8889" s="830"/>
    </row>
    <row r="8890" spans="10:10" x14ac:dyDescent="0.35">
      <c r="J8890" s="830"/>
    </row>
    <row r="8891" spans="10:10" x14ac:dyDescent="0.35">
      <c r="J8891" s="830"/>
    </row>
    <row r="8892" spans="10:10" x14ac:dyDescent="0.35">
      <c r="J8892" s="830"/>
    </row>
    <row r="8893" spans="10:10" x14ac:dyDescent="0.35">
      <c r="J8893" s="830"/>
    </row>
    <row r="8894" spans="10:10" x14ac:dyDescent="0.35">
      <c r="J8894" s="830"/>
    </row>
    <row r="8895" spans="10:10" x14ac:dyDescent="0.35">
      <c r="J8895" s="830"/>
    </row>
    <row r="8896" spans="10:10" x14ac:dyDescent="0.35">
      <c r="J8896" s="830"/>
    </row>
    <row r="8897" spans="10:10" x14ac:dyDescent="0.35">
      <c r="J8897" s="830"/>
    </row>
    <row r="8898" spans="10:10" x14ac:dyDescent="0.35">
      <c r="J8898" s="830"/>
    </row>
    <row r="8899" spans="10:10" x14ac:dyDescent="0.35">
      <c r="J8899" s="830"/>
    </row>
    <row r="8900" spans="10:10" x14ac:dyDescent="0.35">
      <c r="J8900" s="830"/>
    </row>
    <row r="8901" spans="10:10" x14ac:dyDescent="0.35">
      <c r="J8901" s="830"/>
    </row>
    <row r="8902" spans="10:10" x14ac:dyDescent="0.35">
      <c r="J8902" s="830"/>
    </row>
    <row r="8903" spans="10:10" x14ac:dyDescent="0.35">
      <c r="J8903" s="830"/>
    </row>
    <row r="8904" spans="10:10" x14ac:dyDescent="0.35">
      <c r="J8904" s="830"/>
    </row>
    <row r="8905" spans="10:10" x14ac:dyDescent="0.35">
      <c r="J8905" s="830"/>
    </row>
    <row r="8906" spans="10:10" x14ac:dyDescent="0.35">
      <c r="J8906" s="830"/>
    </row>
    <row r="8907" spans="10:10" x14ac:dyDescent="0.35">
      <c r="J8907" s="830"/>
    </row>
    <row r="8908" spans="10:10" x14ac:dyDescent="0.35">
      <c r="J8908" s="830"/>
    </row>
    <row r="8909" spans="10:10" x14ac:dyDescent="0.35">
      <c r="J8909" s="830"/>
    </row>
    <row r="8910" spans="10:10" x14ac:dyDescent="0.35">
      <c r="J8910" s="830"/>
    </row>
    <row r="8911" spans="10:10" x14ac:dyDescent="0.35">
      <c r="J8911" s="830"/>
    </row>
    <row r="8912" spans="10:10" x14ac:dyDescent="0.35">
      <c r="J8912" s="830"/>
    </row>
    <row r="8913" spans="10:10" x14ac:dyDescent="0.35">
      <c r="J8913" s="830"/>
    </row>
    <row r="8914" spans="10:10" x14ac:dyDescent="0.35">
      <c r="J8914" s="830"/>
    </row>
    <row r="8915" spans="10:10" x14ac:dyDescent="0.35">
      <c r="J8915" s="830"/>
    </row>
    <row r="8916" spans="10:10" x14ac:dyDescent="0.35">
      <c r="J8916" s="830"/>
    </row>
    <row r="8917" spans="10:10" x14ac:dyDescent="0.35">
      <c r="J8917" s="830"/>
    </row>
    <row r="8918" spans="10:10" x14ac:dyDescent="0.35">
      <c r="J8918" s="830"/>
    </row>
    <row r="8919" spans="10:10" x14ac:dyDescent="0.35">
      <c r="J8919" s="830"/>
    </row>
    <row r="8920" spans="10:10" x14ac:dyDescent="0.35">
      <c r="J8920" s="830"/>
    </row>
    <row r="8921" spans="10:10" x14ac:dyDescent="0.35">
      <c r="J8921" s="830"/>
    </row>
    <row r="8922" spans="10:10" x14ac:dyDescent="0.35">
      <c r="J8922" s="830"/>
    </row>
    <row r="8923" spans="10:10" x14ac:dyDescent="0.35">
      <c r="J8923" s="830"/>
    </row>
    <row r="8924" spans="10:10" x14ac:dyDescent="0.35">
      <c r="J8924" s="830"/>
    </row>
    <row r="8925" spans="10:10" x14ac:dyDescent="0.35">
      <c r="J8925" s="830"/>
    </row>
    <row r="8926" spans="10:10" x14ac:dyDescent="0.35">
      <c r="J8926" s="830"/>
    </row>
    <row r="8927" spans="10:10" x14ac:dyDescent="0.35">
      <c r="J8927" s="830"/>
    </row>
    <row r="8928" spans="10:10" x14ac:dyDescent="0.35">
      <c r="J8928" s="830"/>
    </row>
    <row r="8929" spans="10:10" x14ac:dyDescent="0.35">
      <c r="J8929" s="830"/>
    </row>
    <row r="8930" spans="10:10" x14ac:dyDescent="0.35">
      <c r="J8930" s="830"/>
    </row>
    <row r="8931" spans="10:10" x14ac:dyDescent="0.35">
      <c r="J8931" s="830"/>
    </row>
    <row r="8932" spans="10:10" x14ac:dyDescent="0.35">
      <c r="J8932" s="830"/>
    </row>
    <row r="8933" spans="10:10" x14ac:dyDescent="0.35">
      <c r="J8933" s="830"/>
    </row>
    <row r="8934" spans="10:10" x14ac:dyDescent="0.35">
      <c r="J8934" s="830"/>
    </row>
    <row r="8935" spans="10:10" x14ac:dyDescent="0.35">
      <c r="J8935" s="830"/>
    </row>
    <row r="8936" spans="10:10" x14ac:dyDescent="0.35">
      <c r="J8936" s="830"/>
    </row>
    <row r="8937" spans="10:10" x14ac:dyDescent="0.35">
      <c r="J8937" s="830"/>
    </row>
    <row r="8938" spans="10:10" x14ac:dyDescent="0.35">
      <c r="J8938" s="830"/>
    </row>
    <row r="8939" spans="10:10" x14ac:dyDescent="0.35">
      <c r="J8939" s="830"/>
    </row>
    <row r="8940" spans="10:10" x14ac:dyDescent="0.35">
      <c r="J8940" s="830"/>
    </row>
    <row r="8941" spans="10:10" x14ac:dyDescent="0.35">
      <c r="J8941" s="830"/>
    </row>
    <row r="8942" spans="10:10" x14ac:dyDescent="0.35">
      <c r="J8942" s="830"/>
    </row>
    <row r="8943" spans="10:10" x14ac:dyDescent="0.35">
      <c r="J8943" s="830"/>
    </row>
    <row r="8944" spans="10:10" x14ac:dyDescent="0.35">
      <c r="J8944" s="830"/>
    </row>
    <row r="8945" spans="10:10" x14ac:dyDescent="0.35">
      <c r="J8945" s="830"/>
    </row>
    <row r="8946" spans="10:10" x14ac:dyDescent="0.35">
      <c r="J8946" s="830"/>
    </row>
    <row r="8947" spans="10:10" x14ac:dyDescent="0.35">
      <c r="J8947" s="830"/>
    </row>
    <row r="8948" spans="10:10" x14ac:dyDescent="0.35">
      <c r="J8948" s="830"/>
    </row>
    <row r="8949" spans="10:10" x14ac:dyDescent="0.35">
      <c r="J8949" s="830"/>
    </row>
    <row r="8950" spans="10:10" x14ac:dyDescent="0.35">
      <c r="J8950" s="830"/>
    </row>
    <row r="8951" spans="10:10" x14ac:dyDescent="0.35">
      <c r="J8951" s="830"/>
    </row>
    <row r="8952" spans="10:10" x14ac:dyDescent="0.35">
      <c r="J8952" s="830"/>
    </row>
    <row r="8953" spans="10:10" x14ac:dyDescent="0.35">
      <c r="J8953" s="830"/>
    </row>
    <row r="8954" spans="10:10" x14ac:dyDescent="0.35">
      <c r="J8954" s="830"/>
    </row>
    <row r="8955" spans="10:10" x14ac:dyDescent="0.35">
      <c r="J8955" s="830"/>
    </row>
    <row r="8956" spans="10:10" x14ac:dyDescent="0.35">
      <c r="J8956" s="830"/>
    </row>
    <row r="8957" spans="10:10" x14ac:dyDescent="0.35">
      <c r="J8957" s="830"/>
    </row>
    <row r="8958" spans="10:10" x14ac:dyDescent="0.35">
      <c r="J8958" s="830"/>
    </row>
    <row r="8959" spans="10:10" x14ac:dyDescent="0.35">
      <c r="J8959" s="830"/>
    </row>
    <row r="8960" spans="10:10" x14ac:dyDescent="0.35">
      <c r="J8960" s="830"/>
    </row>
    <row r="8961" spans="10:10" x14ac:dyDescent="0.35">
      <c r="J8961" s="830"/>
    </row>
    <row r="8962" spans="10:10" x14ac:dyDescent="0.35">
      <c r="J8962" s="830"/>
    </row>
    <row r="8963" spans="10:10" x14ac:dyDescent="0.35">
      <c r="J8963" s="830"/>
    </row>
    <row r="8964" spans="10:10" x14ac:dyDescent="0.35">
      <c r="J8964" s="830"/>
    </row>
    <row r="8965" spans="10:10" x14ac:dyDescent="0.35">
      <c r="J8965" s="830"/>
    </row>
    <row r="8966" spans="10:10" x14ac:dyDescent="0.35">
      <c r="J8966" s="830"/>
    </row>
    <row r="8967" spans="10:10" x14ac:dyDescent="0.35">
      <c r="J8967" s="830"/>
    </row>
    <row r="8968" spans="10:10" x14ac:dyDescent="0.35">
      <c r="J8968" s="830"/>
    </row>
    <row r="8969" spans="10:10" x14ac:dyDescent="0.35">
      <c r="J8969" s="830"/>
    </row>
    <row r="8970" spans="10:10" x14ac:dyDescent="0.35">
      <c r="J8970" s="830"/>
    </row>
    <row r="8971" spans="10:10" x14ac:dyDescent="0.35">
      <c r="J8971" s="830"/>
    </row>
    <row r="8972" spans="10:10" x14ac:dyDescent="0.35">
      <c r="J8972" s="830"/>
    </row>
    <row r="8973" spans="10:10" x14ac:dyDescent="0.35">
      <c r="J8973" s="830"/>
    </row>
    <row r="8974" spans="10:10" x14ac:dyDescent="0.35">
      <c r="J8974" s="830"/>
    </row>
    <row r="8975" spans="10:10" x14ac:dyDescent="0.35">
      <c r="J8975" s="830"/>
    </row>
    <row r="8976" spans="10:10" x14ac:dyDescent="0.35">
      <c r="J8976" s="830"/>
    </row>
    <row r="8977" spans="10:10" x14ac:dyDescent="0.35">
      <c r="J8977" s="830"/>
    </row>
    <row r="8978" spans="10:10" x14ac:dyDescent="0.35">
      <c r="J8978" s="830"/>
    </row>
    <row r="8979" spans="10:10" x14ac:dyDescent="0.35">
      <c r="J8979" s="830"/>
    </row>
    <row r="8980" spans="10:10" x14ac:dyDescent="0.35">
      <c r="J8980" s="830"/>
    </row>
    <row r="8981" spans="10:10" x14ac:dyDescent="0.35">
      <c r="J8981" s="830"/>
    </row>
    <row r="8982" spans="10:10" x14ac:dyDescent="0.35">
      <c r="J8982" s="830"/>
    </row>
    <row r="8983" spans="10:10" x14ac:dyDescent="0.35">
      <c r="J8983" s="830"/>
    </row>
    <row r="8984" spans="10:10" x14ac:dyDescent="0.35">
      <c r="J8984" s="830"/>
    </row>
    <row r="8985" spans="10:10" x14ac:dyDescent="0.35">
      <c r="J8985" s="830"/>
    </row>
    <row r="8986" spans="10:10" x14ac:dyDescent="0.35">
      <c r="J8986" s="830"/>
    </row>
    <row r="8987" spans="10:10" x14ac:dyDescent="0.35">
      <c r="J8987" s="830"/>
    </row>
    <row r="8988" spans="10:10" x14ac:dyDescent="0.35">
      <c r="J8988" s="830"/>
    </row>
    <row r="8989" spans="10:10" x14ac:dyDescent="0.35">
      <c r="J8989" s="830"/>
    </row>
    <row r="8990" spans="10:10" x14ac:dyDescent="0.35">
      <c r="J8990" s="830"/>
    </row>
    <row r="8991" spans="10:10" x14ac:dyDescent="0.35">
      <c r="J8991" s="830"/>
    </row>
    <row r="8992" spans="10:10" x14ac:dyDescent="0.35">
      <c r="J8992" s="830"/>
    </row>
    <row r="8993" spans="10:10" x14ac:dyDescent="0.35">
      <c r="J8993" s="830"/>
    </row>
    <row r="8994" spans="10:10" x14ac:dyDescent="0.35">
      <c r="J8994" s="830"/>
    </row>
    <row r="8995" spans="10:10" x14ac:dyDescent="0.35">
      <c r="J8995" s="830"/>
    </row>
    <row r="8996" spans="10:10" x14ac:dyDescent="0.35">
      <c r="J8996" s="830"/>
    </row>
    <row r="8997" spans="10:10" x14ac:dyDescent="0.35">
      <c r="J8997" s="830"/>
    </row>
    <row r="8998" spans="10:10" x14ac:dyDescent="0.35">
      <c r="J8998" s="830"/>
    </row>
    <row r="8999" spans="10:10" x14ac:dyDescent="0.35">
      <c r="J8999" s="830"/>
    </row>
    <row r="9000" spans="10:10" x14ac:dyDescent="0.35">
      <c r="J9000" s="830"/>
    </row>
    <row r="9001" spans="10:10" x14ac:dyDescent="0.35">
      <c r="J9001" s="830"/>
    </row>
    <row r="9002" spans="10:10" x14ac:dyDescent="0.35">
      <c r="J9002" s="830"/>
    </row>
    <row r="9003" spans="10:10" x14ac:dyDescent="0.35">
      <c r="J9003" s="830"/>
    </row>
    <row r="9004" spans="10:10" x14ac:dyDescent="0.35">
      <c r="J9004" s="830"/>
    </row>
    <row r="9005" spans="10:10" x14ac:dyDescent="0.35">
      <c r="J9005" s="830"/>
    </row>
    <row r="9006" spans="10:10" x14ac:dyDescent="0.35">
      <c r="J9006" s="830"/>
    </row>
    <row r="9007" spans="10:10" x14ac:dyDescent="0.35">
      <c r="J9007" s="830"/>
    </row>
    <row r="9008" spans="10:10" x14ac:dyDescent="0.35">
      <c r="J9008" s="830"/>
    </row>
    <row r="9009" spans="10:10" x14ac:dyDescent="0.35">
      <c r="J9009" s="830"/>
    </row>
    <row r="9010" spans="10:10" x14ac:dyDescent="0.35">
      <c r="J9010" s="830"/>
    </row>
    <row r="9011" spans="10:10" x14ac:dyDescent="0.35">
      <c r="J9011" s="830"/>
    </row>
    <row r="9012" spans="10:10" x14ac:dyDescent="0.35">
      <c r="J9012" s="830"/>
    </row>
    <row r="9013" spans="10:10" x14ac:dyDescent="0.35">
      <c r="J9013" s="830"/>
    </row>
    <row r="9014" spans="10:10" x14ac:dyDescent="0.35">
      <c r="J9014" s="830"/>
    </row>
    <row r="9015" spans="10:10" x14ac:dyDescent="0.35">
      <c r="J9015" s="830"/>
    </row>
    <row r="9016" spans="10:10" x14ac:dyDescent="0.35">
      <c r="J9016" s="830"/>
    </row>
    <row r="9017" spans="10:10" x14ac:dyDescent="0.35">
      <c r="J9017" s="830"/>
    </row>
    <row r="9018" spans="10:10" x14ac:dyDescent="0.35">
      <c r="J9018" s="830"/>
    </row>
    <row r="9019" spans="10:10" x14ac:dyDescent="0.35">
      <c r="J9019" s="830"/>
    </row>
    <row r="9020" spans="10:10" x14ac:dyDescent="0.35">
      <c r="J9020" s="830"/>
    </row>
    <row r="9021" spans="10:10" x14ac:dyDescent="0.35">
      <c r="J9021" s="830"/>
    </row>
    <row r="9022" spans="10:10" x14ac:dyDescent="0.35">
      <c r="J9022" s="830"/>
    </row>
    <row r="9023" spans="10:10" x14ac:dyDescent="0.35">
      <c r="J9023" s="830"/>
    </row>
    <row r="9024" spans="10:10" x14ac:dyDescent="0.35">
      <c r="J9024" s="830"/>
    </row>
    <row r="9025" spans="10:10" x14ac:dyDescent="0.35">
      <c r="J9025" s="830"/>
    </row>
    <row r="9026" spans="10:10" x14ac:dyDescent="0.35">
      <c r="J9026" s="830"/>
    </row>
    <row r="9027" spans="10:10" x14ac:dyDescent="0.35">
      <c r="J9027" s="830"/>
    </row>
    <row r="9028" spans="10:10" x14ac:dyDescent="0.35">
      <c r="J9028" s="830"/>
    </row>
    <row r="9029" spans="10:10" x14ac:dyDescent="0.35">
      <c r="J9029" s="830"/>
    </row>
    <row r="9030" spans="10:10" x14ac:dyDescent="0.35">
      <c r="J9030" s="830"/>
    </row>
    <row r="9031" spans="10:10" x14ac:dyDescent="0.35">
      <c r="J9031" s="830"/>
    </row>
    <row r="9032" spans="10:10" x14ac:dyDescent="0.35">
      <c r="J9032" s="830"/>
    </row>
    <row r="9033" spans="10:10" x14ac:dyDescent="0.35">
      <c r="J9033" s="830"/>
    </row>
    <row r="9034" spans="10:10" x14ac:dyDescent="0.35">
      <c r="J9034" s="830"/>
    </row>
    <row r="9035" spans="10:10" x14ac:dyDescent="0.35">
      <c r="J9035" s="830"/>
    </row>
    <row r="9036" spans="10:10" x14ac:dyDescent="0.35">
      <c r="J9036" s="830"/>
    </row>
    <row r="9037" spans="10:10" x14ac:dyDescent="0.35">
      <c r="J9037" s="830"/>
    </row>
    <row r="9038" spans="10:10" x14ac:dyDescent="0.35">
      <c r="J9038" s="830"/>
    </row>
    <row r="9039" spans="10:10" x14ac:dyDescent="0.35">
      <c r="J9039" s="830"/>
    </row>
    <row r="9040" spans="10:10" x14ac:dyDescent="0.35">
      <c r="J9040" s="830"/>
    </row>
    <row r="9041" spans="10:10" x14ac:dyDescent="0.35">
      <c r="J9041" s="830"/>
    </row>
    <row r="9042" spans="10:10" x14ac:dyDescent="0.35">
      <c r="J9042" s="830"/>
    </row>
    <row r="9043" spans="10:10" x14ac:dyDescent="0.35">
      <c r="J9043" s="830"/>
    </row>
    <row r="9044" spans="10:10" x14ac:dyDescent="0.35">
      <c r="J9044" s="830"/>
    </row>
    <row r="9045" spans="10:10" x14ac:dyDescent="0.35">
      <c r="J9045" s="830"/>
    </row>
    <row r="9046" spans="10:10" x14ac:dyDescent="0.35">
      <c r="J9046" s="830"/>
    </row>
    <row r="9047" spans="10:10" x14ac:dyDescent="0.35">
      <c r="J9047" s="830"/>
    </row>
    <row r="9048" spans="10:10" x14ac:dyDescent="0.35">
      <c r="J9048" s="830"/>
    </row>
    <row r="9049" spans="10:10" x14ac:dyDescent="0.35">
      <c r="J9049" s="830"/>
    </row>
    <row r="9050" spans="10:10" x14ac:dyDescent="0.35">
      <c r="J9050" s="830"/>
    </row>
    <row r="9051" spans="10:10" x14ac:dyDescent="0.35">
      <c r="J9051" s="830"/>
    </row>
    <row r="9052" spans="10:10" x14ac:dyDescent="0.35">
      <c r="J9052" s="830"/>
    </row>
    <row r="9053" spans="10:10" x14ac:dyDescent="0.35">
      <c r="J9053" s="830"/>
    </row>
    <row r="9054" spans="10:10" x14ac:dyDescent="0.35">
      <c r="J9054" s="830"/>
    </row>
    <row r="9055" spans="10:10" x14ac:dyDescent="0.35">
      <c r="J9055" s="830"/>
    </row>
    <row r="9056" spans="10:10" x14ac:dyDescent="0.35">
      <c r="J9056" s="830"/>
    </row>
    <row r="9057" spans="10:10" x14ac:dyDescent="0.35">
      <c r="J9057" s="830"/>
    </row>
    <row r="9058" spans="10:10" x14ac:dyDescent="0.35">
      <c r="J9058" s="830"/>
    </row>
    <row r="9059" spans="10:10" x14ac:dyDescent="0.35">
      <c r="J9059" s="830"/>
    </row>
    <row r="9060" spans="10:10" x14ac:dyDescent="0.35">
      <c r="J9060" s="830"/>
    </row>
    <row r="9061" spans="10:10" x14ac:dyDescent="0.35">
      <c r="J9061" s="830"/>
    </row>
    <row r="9062" spans="10:10" x14ac:dyDescent="0.35">
      <c r="J9062" s="830"/>
    </row>
    <row r="9063" spans="10:10" x14ac:dyDescent="0.35">
      <c r="J9063" s="830"/>
    </row>
    <row r="9064" spans="10:10" x14ac:dyDescent="0.35">
      <c r="J9064" s="830"/>
    </row>
    <row r="9065" spans="10:10" x14ac:dyDescent="0.35">
      <c r="J9065" s="830"/>
    </row>
    <row r="9066" spans="10:10" x14ac:dyDescent="0.35">
      <c r="J9066" s="830"/>
    </row>
    <row r="9067" spans="10:10" x14ac:dyDescent="0.35">
      <c r="J9067" s="830"/>
    </row>
    <row r="9068" spans="10:10" x14ac:dyDescent="0.35">
      <c r="J9068" s="830"/>
    </row>
    <row r="9069" spans="10:10" x14ac:dyDescent="0.35">
      <c r="J9069" s="830"/>
    </row>
    <row r="9070" spans="10:10" x14ac:dyDescent="0.35">
      <c r="J9070" s="830"/>
    </row>
    <row r="9071" spans="10:10" x14ac:dyDescent="0.35">
      <c r="J9071" s="830"/>
    </row>
    <row r="9072" spans="10:10" x14ac:dyDescent="0.35">
      <c r="J9072" s="830"/>
    </row>
    <row r="9073" spans="10:10" x14ac:dyDescent="0.35">
      <c r="J9073" s="830"/>
    </row>
    <row r="9074" spans="10:10" x14ac:dyDescent="0.35">
      <c r="J9074" s="830"/>
    </row>
    <row r="9075" spans="10:10" x14ac:dyDescent="0.35">
      <c r="J9075" s="830"/>
    </row>
    <row r="9076" spans="10:10" x14ac:dyDescent="0.35">
      <c r="J9076" s="830"/>
    </row>
    <row r="9077" spans="10:10" x14ac:dyDescent="0.35">
      <c r="J9077" s="830"/>
    </row>
    <row r="9078" spans="10:10" x14ac:dyDescent="0.35">
      <c r="J9078" s="830"/>
    </row>
    <row r="9079" spans="10:10" x14ac:dyDescent="0.35">
      <c r="J9079" s="830"/>
    </row>
    <row r="9080" spans="10:10" x14ac:dyDescent="0.35">
      <c r="J9080" s="830"/>
    </row>
    <row r="9081" spans="10:10" x14ac:dyDescent="0.35">
      <c r="J9081" s="830"/>
    </row>
    <row r="9082" spans="10:10" x14ac:dyDescent="0.35">
      <c r="J9082" s="830"/>
    </row>
    <row r="9083" spans="10:10" x14ac:dyDescent="0.35">
      <c r="J9083" s="830"/>
    </row>
    <row r="9084" spans="10:10" x14ac:dyDescent="0.35">
      <c r="J9084" s="830"/>
    </row>
    <row r="9085" spans="10:10" x14ac:dyDescent="0.35">
      <c r="J9085" s="830"/>
    </row>
    <row r="9086" spans="10:10" x14ac:dyDescent="0.35">
      <c r="J9086" s="830"/>
    </row>
    <row r="9087" spans="10:10" x14ac:dyDescent="0.35">
      <c r="J9087" s="830"/>
    </row>
    <row r="9088" spans="10:10" x14ac:dyDescent="0.35">
      <c r="J9088" s="830"/>
    </row>
    <row r="9089" spans="10:10" x14ac:dyDescent="0.35">
      <c r="J9089" s="830"/>
    </row>
    <row r="9090" spans="10:10" x14ac:dyDescent="0.35">
      <c r="J9090" s="830"/>
    </row>
    <row r="9091" spans="10:10" x14ac:dyDescent="0.35">
      <c r="J9091" s="830"/>
    </row>
    <row r="9092" spans="10:10" x14ac:dyDescent="0.35">
      <c r="J9092" s="830"/>
    </row>
    <row r="9093" spans="10:10" x14ac:dyDescent="0.35">
      <c r="J9093" s="830"/>
    </row>
    <row r="9094" spans="10:10" x14ac:dyDescent="0.35">
      <c r="J9094" s="830"/>
    </row>
    <row r="9095" spans="10:10" x14ac:dyDescent="0.35">
      <c r="J9095" s="830"/>
    </row>
    <row r="9096" spans="10:10" x14ac:dyDescent="0.35">
      <c r="J9096" s="830"/>
    </row>
    <row r="9097" spans="10:10" x14ac:dyDescent="0.35">
      <c r="J9097" s="830"/>
    </row>
    <row r="9098" spans="10:10" x14ac:dyDescent="0.35">
      <c r="J9098" s="830"/>
    </row>
    <row r="9099" spans="10:10" x14ac:dyDescent="0.35">
      <c r="J9099" s="830"/>
    </row>
    <row r="9100" spans="10:10" x14ac:dyDescent="0.35">
      <c r="J9100" s="830"/>
    </row>
    <row r="9101" spans="10:10" x14ac:dyDescent="0.35">
      <c r="J9101" s="830"/>
    </row>
    <row r="9102" spans="10:10" x14ac:dyDescent="0.35">
      <c r="J9102" s="830"/>
    </row>
    <row r="9103" spans="10:10" x14ac:dyDescent="0.35">
      <c r="J9103" s="830"/>
    </row>
    <row r="9104" spans="10:10" x14ac:dyDescent="0.35">
      <c r="J9104" s="830"/>
    </row>
    <row r="9105" spans="10:10" x14ac:dyDescent="0.35">
      <c r="J9105" s="830"/>
    </row>
    <row r="9106" spans="10:10" x14ac:dyDescent="0.35">
      <c r="J9106" s="830"/>
    </row>
    <row r="9107" spans="10:10" x14ac:dyDescent="0.35">
      <c r="J9107" s="830"/>
    </row>
    <row r="9108" spans="10:10" x14ac:dyDescent="0.35">
      <c r="J9108" s="830"/>
    </row>
    <row r="9109" spans="10:10" x14ac:dyDescent="0.35">
      <c r="J9109" s="830"/>
    </row>
    <row r="9110" spans="10:10" x14ac:dyDescent="0.35">
      <c r="J9110" s="830"/>
    </row>
    <row r="9111" spans="10:10" x14ac:dyDescent="0.35">
      <c r="J9111" s="830"/>
    </row>
    <row r="9112" spans="10:10" x14ac:dyDescent="0.35">
      <c r="J9112" s="830"/>
    </row>
    <row r="9113" spans="10:10" x14ac:dyDescent="0.35">
      <c r="J9113" s="830"/>
    </row>
    <row r="9114" spans="10:10" x14ac:dyDescent="0.35">
      <c r="J9114" s="830"/>
    </row>
    <row r="9115" spans="10:10" x14ac:dyDescent="0.35">
      <c r="J9115" s="830"/>
    </row>
    <row r="9116" spans="10:10" x14ac:dyDescent="0.35">
      <c r="J9116" s="830"/>
    </row>
    <row r="9117" spans="10:10" x14ac:dyDescent="0.35">
      <c r="J9117" s="830"/>
    </row>
    <row r="9118" spans="10:10" x14ac:dyDescent="0.35">
      <c r="J9118" s="830"/>
    </row>
    <row r="9119" spans="10:10" x14ac:dyDescent="0.35">
      <c r="J9119" s="830"/>
    </row>
    <row r="9120" spans="10:10" x14ac:dyDescent="0.35">
      <c r="J9120" s="830"/>
    </row>
    <row r="9121" spans="10:10" x14ac:dyDescent="0.35">
      <c r="J9121" s="830"/>
    </row>
    <row r="9122" spans="10:10" x14ac:dyDescent="0.35">
      <c r="J9122" s="830"/>
    </row>
    <row r="9123" spans="10:10" x14ac:dyDescent="0.35">
      <c r="J9123" s="830"/>
    </row>
    <row r="9124" spans="10:10" x14ac:dyDescent="0.35">
      <c r="J9124" s="830"/>
    </row>
    <row r="9125" spans="10:10" x14ac:dyDescent="0.35">
      <c r="J9125" s="830"/>
    </row>
    <row r="9126" spans="10:10" x14ac:dyDescent="0.35">
      <c r="J9126" s="830"/>
    </row>
    <row r="9127" spans="10:10" x14ac:dyDescent="0.35">
      <c r="J9127" s="830"/>
    </row>
    <row r="9128" spans="10:10" x14ac:dyDescent="0.35">
      <c r="J9128" s="830"/>
    </row>
    <row r="9129" spans="10:10" x14ac:dyDescent="0.35">
      <c r="J9129" s="830"/>
    </row>
    <row r="9130" spans="10:10" x14ac:dyDescent="0.35">
      <c r="J9130" s="830"/>
    </row>
    <row r="9131" spans="10:10" x14ac:dyDescent="0.35">
      <c r="J9131" s="830"/>
    </row>
    <row r="9132" spans="10:10" x14ac:dyDescent="0.35">
      <c r="J9132" s="830"/>
    </row>
    <row r="9133" spans="10:10" x14ac:dyDescent="0.35">
      <c r="J9133" s="830"/>
    </row>
    <row r="9134" spans="10:10" x14ac:dyDescent="0.35">
      <c r="J9134" s="830"/>
    </row>
    <row r="9135" spans="10:10" x14ac:dyDescent="0.35">
      <c r="J9135" s="830"/>
    </row>
    <row r="9136" spans="10:10" x14ac:dyDescent="0.35">
      <c r="J9136" s="830"/>
    </row>
    <row r="9137" spans="10:10" x14ac:dyDescent="0.35">
      <c r="J9137" s="830"/>
    </row>
    <row r="9138" spans="10:10" x14ac:dyDescent="0.35">
      <c r="J9138" s="830"/>
    </row>
    <row r="9139" spans="10:10" x14ac:dyDescent="0.35">
      <c r="J9139" s="830"/>
    </row>
    <row r="9140" spans="10:10" x14ac:dyDescent="0.35">
      <c r="J9140" s="830"/>
    </row>
    <row r="9141" spans="10:10" x14ac:dyDescent="0.35">
      <c r="J9141" s="830"/>
    </row>
    <row r="9142" spans="10:10" x14ac:dyDescent="0.35">
      <c r="J9142" s="830"/>
    </row>
    <row r="9143" spans="10:10" x14ac:dyDescent="0.35">
      <c r="J9143" s="830"/>
    </row>
    <row r="9144" spans="10:10" x14ac:dyDescent="0.35">
      <c r="J9144" s="830"/>
    </row>
    <row r="9145" spans="10:10" x14ac:dyDescent="0.35">
      <c r="J9145" s="830"/>
    </row>
    <row r="9146" spans="10:10" x14ac:dyDescent="0.35">
      <c r="J9146" s="830"/>
    </row>
    <row r="9147" spans="10:10" x14ac:dyDescent="0.35">
      <c r="J9147" s="830"/>
    </row>
    <row r="9148" spans="10:10" x14ac:dyDescent="0.35">
      <c r="J9148" s="830"/>
    </row>
    <row r="9149" spans="10:10" x14ac:dyDescent="0.35">
      <c r="J9149" s="830"/>
    </row>
    <row r="9150" spans="10:10" x14ac:dyDescent="0.35">
      <c r="J9150" s="830"/>
    </row>
    <row r="9151" spans="10:10" x14ac:dyDescent="0.35">
      <c r="J9151" s="830"/>
    </row>
    <row r="9152" spans="10:10" x14ac:dyDescent="0.35">
      <c r="J9152" s="830"/>
    </row>
    <row r="9153" spans="10:10" x14ac:dyDescent="0.35">
      <c r="J9153" s="830"/>
    </row>
    <row r="9154" spans="10:10" x14ac:dyDescent="0.35">
      <c r="J9154" s="830"/>
    </row>
    <row r="9155" spans="10:10" x14ac:dyDescent="0.35">
      <c r="J9155" s="830"/>
    </row>
    <row r="9156" spans="10:10" x14ac:dyDescent="0.35">
      <c r="J9156" s="830"/>
    </row>
    <row r="9157" spans="10:10" x14ac:dyDescent="0.35">
      <c r="J9157" s="830"/>
    </row>
    <row r="9158" spans="10:10" x14ac:dyDescent="0.35">
      <c r="J9158" s="830"/>
    </row>
    <row r="9159" spans="10:10" x14ac:dyDescent="0.35">
      <c r="J9159" s="830"/>
    </row>
    <row r="9160" spans="10:10" x14ac:dyDescent="0.35">
      <c r="J9160" s="830"/>
    </row>
    <row r="9161" spans="10:10" x14ac:dyDescent="0.35">
      <c r="J9161" s="830"/>
    </row>
    <row r="9162" spans="10:10" x14ac:dyDescent="0.35">
      <c r="J9162" s="830"/>
    </row>
    <row r="9163" spans="10:10" x14ac:dyDescent="0.35">
      <c r="J9163" s="830"/>
    </row>
    <row r="9164" spans="10:10" x14ac:dyDescent="0.35">
      <c r="J9164" s="830"/>
    </row>
    <row r="9165" spans="10:10" x14ac:dyDescent="0.35">
      <c r="J9165" s="830"/>
    </row>
    <row r="9166" spans="10:10" x14ac:dyDescent="0.35">
      <c r="J9166" s="830"/>
    </row>
    <row r="9167" spans="10:10" x14ac:dyDescent="0.35">
      <c r="J9167" s="830"/>
    </row>
    <row r="9168" spans="10:10" x14ac:dyDescent="0.35">
      <c r="J9168" s="830"/>
    </row>
    <row r="9169" spans="10:10" x14ac:dyDescent="0.35">
      <c r="J9169" s="830"/>
    </row>
    <row r="9170" spans="10:10" x14ac:dyDescent="0.35">
      <c r="J9170" s="830"/>
    </row>
    <row r="9171" spans="10:10" x14ac:dyDescent="0.35">
      <c r="J9171" s="830"/>
    </row>
    <row r="9172" spans="10:10" x14ac:dyDescent="0.35">
      <c r="J9172" s="830"/>
    </row>
    <row r="9173" spans="10:10" x14ac:dyDescent="0.35">
      <c r="J9173" s="830"/>
    </row>
    <row r="9174" spans="10:10" x14ac:dyDescent="0.35">
      <c r="J9174" s="830"/>
    </row>
    <row r="9175" spans="10:10" x14ac:dyDescent="0.35">
      <c r="J9175" s="830"/>
    </row>
    <row r="9176" spans="10:10" x14ac:dyDescent="0.35">
      <c r="J9176" s="830"/>
    </row>
    <row r="9177" spans="10:10" x14ac:dyDescent="0.35">
      <c r="J9177" s="830"/>
    </row>
    <row r="9178" spans="10:10" x14ac:dyDescent="0.35">
      <c r="J9178" s="830"/>
    </row>
    <row r="9179" spans="10:10" x14ac:dyDescent="0.35">
      <c r="J9179" s="830"/>
    </row>
    <row r="9180" spans="10:10" x14ac:dyDescent="0.35">
      <c r="J9180" s="830"/>
    </row>
    <row r="9181" spans="10:10" x14ac:dyDescent="0.35">
      <c r="J9181" s="830"/>
    </row>
    <row r="9182" spans="10:10" x14ac:dyDescent="0.35">
      <c r="J9182" s="830"/>
    </row>
    <row r="9183" spans="10:10" x14ac:dyDescent="0.35">
      <c r="J9183" s="830"/>
    </row>
    <row r="9184" spans="10:10" x14ac:dyDescent="0.35">
      <c r="J9184" s="830"/>
    </row>
    <row r="9185" spans="10:10" x14ac:dyDescent="0.35">
      <c r="J9185" s="830"/>
    </row>
    <row r="9186" spans="10:10" x14ac:dyDescent="0.35">
      <c r="J9186" s="830"/>
    </row>
    <row r="9187" spans="10:10" x14ac:dyDescent="0.35">
      <c r="J9187" s="830"/>
    </row>
    <row r="9188" spans="10:10" x14ac:dyDescent="0.35">
      <c r="J9188" s="830"/>
    </row>
    <row r="9189" spans="10:10" x14ac:dyDescent="0.35">
      <c r="J9189" s="830"/>
    </row>
    <row r="9190" spans="10:10" x14ac:dyDescent="0.35">
      <c r="J9190" s="830"/>
    </row>
    <row r="9191" spans="10:10" x14ac:dyDescent="0.35">
      <c r="J9191" s="830"/>
    </row>
    <row r="9192" spans="10:10" x14ac:dyDescent="0.35">
      <c r="J9192" s="830"/>
    </row>
    <row r="9193" spans="10:10" x14ac:dyDescent="0.35">
      <c r="J9193" s="830"/>
    </row>
    <row r="9194" spans="10:10" x14ac:dyDescent="0.35">
      <c r="J9194" s="830"/>
    </row>
    <row r="9195" spans="10:10" x14ac:dyDescent="0.35">
      <c r="J9195" s="830"/>
    </row>
    <row r="9196" spans="10:10" x14ac:dyDescent="0.35">
      <c r="J9196" s="830"/>
    </row>
    <row r="9197" spans="10:10" x14ac:dyDescent="0.35">
      <c r="J9197" s="830"/>
    </row>
    <row r="9198" spans="10:10" x14ac:dyDescent="0.35">
      <c r="J9198" s="830"/>
    </row>
    <row r="9199" spans="10:10" x14ac:dyDescent="0.35">
      <c r="J9199" s="830"/>
    </row>
    <row r="9200" spans="10:10" x14ac:dyDescent="0.35">
      <c r="J9200" s="830"/>
    </row>
    <row r="9201" spans="10:10" x14ac:dyDescent="0.35">
      <c r="J9201" s="830"/>
    </row>
    <row r="9202" spans="10:10" x14ac:dyDescent="0.35">
      <c r="J9202" s="830"/>
    </row>
    <row r="9203" spans="10:10" x14ac:dyDescent="0.35">
      <c r="J9203" s="830"/>
    </row>
    <row r="9204" spans="10:10" x14ac:dyDescent="0.35">
      <c r="J9204" s="830"/>
    </row>
    <row r="9205" spans="10:10" x14ac:dyDescent="0.35">
      <c r="J9205" s="830"/>
    </row>
    <row r="9206" spans="10:10" x14ac:dyDescent="0.35">
      <c r="J9206" s="830"/>
    </row>
    <row r="9207" spans="10:10" x14ac:dyDescent="0.35">
      <c r="J9207" s="830"/>
    </row>
    <row r="9208" spans="10:10" x14ac:dyDescent="0.35">
      <c r="J9208" s="830"/>
    </row>
    <row r="9209" spans="10:10" x14ac:dyDescent="0.35">
      <c r="J9209" s="830"/>
    </row>
    <row r="9210" spans="10:10" x14ac:dyDescent="0.35">
      <c r="J9210" s="830"/>
    </row>
    <row r="9211" spans="10:10" x14ac:dyDescent="0.35">
      <c r="J9211" s="830"/>
    </row>
    <row r="9212" spans="10:10" x14ac:dyDescent="0.35">
      <c r="J9212" s="830"/>
    </row>
    <row r="9213" spans="10:10" x14ac:dyDescent="0.35">
      <c r="J9213" s="830"/>
    </row>
    <row r="9214" spans="10:10" x14ac:dyDescent="0.35">
      <c r="J9214" s="830"/>
    </row>
    <row r="9215" spans="10:10" x14ac:dyDescent="0.35">
      <c r="J9215" s="830"/>
    </row>
    <row r="9216" spans="10:10" x14ac:dyDescent="0.35">
      <c r="J9216" s="830"/>
    </row>
    <row r="9217" spans="10:10" x14ac:dyDescent="0.35">
      <c r="J9217" s="830"/>
    </row>
    <row r="9218" spans="10:10" x14ac:dyDescent="0.35">
      <c r="J9218" s="830"/>
    </row>
    <row r="9219" spans="10:10" x14ac:dyDescent="0.35">
      <c r="J9219" s="830"/>
    </row>
    <row r="9220" spans="10:10" x14ac:dyDescent="0.35">
      <c r="J9220" s="830"/>
    </row>
    <row r="9221" spans="10:10" x14ac:dyDescent="0.35">
      <c r="J9221" s="830"/>
    </row>
    <row r="9222" spans="10:10" x14ac:dyDescent="0.35">
      <c r="J9222" s="830"/>
    </row>
    <row r="9223" spans="10:10" x14ac:dyDescent="0.35">
      <c r="J9223" s="830"/>
    </row>
    <row r="9224" spans="10:10" x14ac:dyDescent="0.35">
      <c r="J9224" s="830"/>
    </row>
    <row r="9225" spans="10:10" x14ac:dyDescent="0.35">
      <c r="J9225" s="830"/>
    </row>
    <row r="9226" spans="10:10" x14ac:dyDescent="0.35">
      <c r="J9226" s="830"/>
    </row>
    <row r="9227" spans="10:10" x14ac:dyDescent="0.35">
      <c r="J9227" s="830"/>
    </row>
    <row r="9228" spans="10:10" x14ac:dyDescent="0.35">
      <c r="J9228" s="830"/>
    </row>
    <row r="9229" spans="10:10" x14ac:dyDescent="0.35">
      <c r="J9229" s="830"/>
    </row>
    <row r="9230" spans="10:10" x14ac:dyDescent="0.35">
      <c r="J9230" s="830"/>
    </row>
    <row r="9231" spans="10:10" x14ac:dyDescent="0.35">
      <c r="J9231" s="830"/>
    </row>
    <row r="9232" spans="10:10" x14ac:dyDescent="0.35">
      <c r="J9232" s="830"/>
    </row>
    <row r="9233" spans="10:10" x14ac:dyDescent="0.35">
      <c r="J9233" s="830"/>
    </row>
    <row r="9234" spans="10:10" x14ac:dyDescent="0.35">
      <c r="J9234" s="830"/>
    </row>
    <row r="9235" spans="10:10" x14ac:dyDescent="0.35">
      <c r="J9235" s="830"/>
    </row>
    <row r="9236" spans="10:10" x14ac:dyDescent="0.35">
      <c r="J9236" s="830"/>
    </row>
    <row r="9237" spans="10:10" x14ac:dyDescent="0.35">
      <c r="J9237" s="830"/>
    </row>
    <row r="9238" spans="10:10" x14ac:dyDescent="0.35">
      <c r="J9238" s="830"/>
    </row>
    <row r="9239" spans="10:10" x14ac:dyDescent="0.35">
      <c r="J9239" s="830"/>
    </row>
    <row r="9240" spans="10:10" x14ac:dyDescent="0.35">
      <c r="J9240" s="830"/>
    </row>
    <row r="9241" spans="10:10" x14ac:dyDescent="0.35">
      <c r="J9241" s="830"/>
    </row>
    <row r="9242" spans="10:10" x14ac:dyDescent="0.35">
      <c r="J9242" s="830"/>
    </row>
    <row r="9243" spans="10:10" x14ac:dyDescent="0.35">
      <c r="J9243" s="830"/>
    </row>
    <row r="9244" spans="10:10" x14ac:dyDescent="0.35">
      <c r="J9244" s="830"/>
    </row>
    <row r="9245" spans="10:10" x14ac:dyDescent="0.35">
      <c r="J9245" s="830"/>
    </row>
    <row r="9246" spans="10:10" x14ac:dyDescent="0.35">
      <c r="J9246" s="830"/>
    </row>
    <row r="9247" spans="10:10" x14ac:dyDescent="0.35">
      <c r="J9247" s="830"/>
    </row>
    <row r="9248" spans="10:10" x14ac:dyDescent="0.35">
      <c r="J9248" s="830"/>
    </row>
    <row r="9249" spans="10:10" x14ac:dyDescent="0.35">
      <c r="J9249" s="830"/>
    </row>
    <row r="9250" spans="10:10" x14ac:dyDescent="0.35">
      <c r="J9250" s="830"/>
    </row>
    <row r="9251" spans="10:10" x14ac:dyDescent="0.35">
      <c r="J9251" s="830"/>
    </row>
    <row r="9252" spans="10:10" x14ac:dyDescent="0.35">
      <c r="J9252" s="830"/>
    </row>
    <row r="9253" spans="10:10" x14ac:dyDescent="0.35">
      <c r="J9253" s="830"/>
    </row>
    <row r="9254" spans="10:10" x14ac:dyDescent="0.35">
      <c r="J9254" s="830"/>
    </row>
    <row r="9255" spans="10:10" x14ac:dyDescent="0.35">
      <c r="J9255" s="830"/>
    </row>
    <row r="9256" spans="10:10" x14ac:dyDescent="0.35">
      <c r="J9256" s="830"/>
    </row>
    <row r="9257" spans="10:10" x14ac:dyDescent="0.35">
      <c r="J9257" s="830"/>
    </row>
    <row r="9258" spans="10:10" x14ac:dyDescent="0.35">
      <c r="J9258" s="830"/>
    </row>
    <row r="9259" spans="10:10" x14ac:dyDescent="0.35">
      <c r="J9259" s="830"/>
    </row>
    <row r="9260" spans="10:10" x14ac:dyDescent="0.35">
      <c r="J9260" s="830"/>
    </row>
    <row r="9261" spans="10:10" x14ac:dyDescent="0.35">
      <c r="J9261" s="830"/>
    </row>
    <row r="9262" spans="10:10" x14ac:dyDescent="0.35">
      <c r="J9262" s="830"/>
    </row>
    <row r="9263" spans="10:10" x14ac:dyDescent="0.35">
      <c r="J9263" s="830"/>
    </row>
    <row r="9264" spans="10:10" x14ac:dyDescent="0.35">
      <c r="J9264" s="830"/>
    </row>
    <row r="9265" spans="10:10" x14ac:dyDescent="0.35">
      <c r="J9265" s="830"/>
    </row>
    <row r="9266" spans="10:10" x14ac:dyDescent="0.35">
      <c r="J9266" s="830"/>
    </row>
    <row r="9267" spans="10:10" x14ac:dyDescent="0.35">
      <c r="J9267" s="830"/>
    </row>
    <row r="9268" spans="10:10" x14ac:dyDescent="0.35">
      <c r="J9268" s="830"/>
    </row>
    <row r="9269" spans="10:10" x14ac:dyDescent="0.35">
      <c r="J9269" s="830"/>
    </row>
    <row r="9270" spans="10:10" x14ac:dyDescent="0.35">
      <c r="J9270" s="830"/>
    </row>
    <row r="9271" spans="10:10" x14ac:dyDescent="0.35">
      <c r="J9271" s="830"/>
    </row>
    <row r="9272" spans="10:10" x14ac:dyDescent="0.35">
      <c r="J9272" s="830"/>
    </row>
    <row r="9273" spans="10:10" x14ac:dyDescent="0.35">
      <c r="J9273" s="830"/>
    </row>
    <row r="9274" spans="10:10" x14ac:dyDescent="0.35">
      <c r="J9274" s="830"/>
    </row>
    <row r="9275" spans="10:10" x14ac:dyDescent="0.35">
      <c r="J9275" s="830"/>
    </row>
    <row r="9276" spans="10:10" x14ac:dyDescent="0.35">
      <c r="J9276" s="830"/>
    </row>
    <row r="9277" spans="10:10" x14ac:dyDescent="0.35">
      <c r="J9277" s="830"/>
    </row>
    <row r="9278" spans="10:10" x14ac:dyDescent="0.35">
      <c r="J9278" s="830"/>
    </row>
    <row r="9279" spans="10:10" x14ac:dyDescent="0.35">
      <c r="J9279" s="830"/>
    </row>
    <row r="9280" spans="10:10" x14ac:dyDescent="0.35">
      <c r="J9280" s="830"/>
    </row>
    <row r="9281" spans="10:10" x14ac:dyDescent="0.35">
      <c r="J9281" s="830"/>
    </row>
    <row r="9282" spans="10:10" x14ac:dyDescent="0.35">
      <c r="J9282" s="830"/>
    </row>
    <row r="9283" spans="10:10" x14ac:dyDescent="0.35">
      <c r="J9283" s="830"/>
    </row>
    <row r="9284" spans="10:10" x14ac:dyDescent="0.35">
      <c r="J9284" s="830"/>
    </row>
    <row r="9285" spans="10:10" x14ac:dyDescent="0.35">
      <c r="J9285" s="830"/>
    </row>
    <row r="9286" spans="10:10" x14ac:dyDescent="0.35">
      <c r="J9286" s="830"/>
    </row>
    <row r="9287" spans="10:10" x14ac:dyDescent="0.35">
      <c r="J9287" s="830"/>
    </row>
    <row r="9288" spans="10:10" x14ac:dyDescent="0.35">
      <c r="J9288" s="830"/>
    </row>
    <row r="9289" spans="10:10" x14ac:dyDescent="0.35">
      <c r="J9289" s="830"/>
    </row>
    <row r="9290" spans="10:10" x14ac:dyDescent="0.35">
      <c r="J9290" s="830"/>
    </row>
    <row r="9291" spans="10:10" x14ac:dyDescent="0.35">
      <c r="J9291" s="830"/>
    </row>
    <row r="9292" spans="10:10" x14ac:dyDescent="0.35">
      <c r="J9292" s="830"/>
    </row>
    <row r="9293" spans="10:10" x14ac:dyDescent="0.35">
      <c r="J9293" s="830"/>
    </row>
    <row r="9294" spans="10:10" x14ac:dyDescent="0.35">
      <c r="J9294" s="830"/>
    </row>
    <row r="9295" spans="10:10" x14ac:dyDescent="0.35">
      <c r="J9295" s="830"/>
    </row>
    <row r="9296" spans="10:10" x14ac:dyDescent="0.35">
      <c r="J9296" s="830"/>
    </row>
    <row r="9297" spans="10:10" x14ac:dyDescent="0.35">
      <c r="J9297" s="830"/>
    </row>
    <row r="9298" spans="10:10" x14ac:dyDescent="0.35">
      <c r="J9298" s="830"/>
    </row>
    <row r="9299" spans="10:10" x14ac:dyDescent="0.35">
      <c r="J9299" s="830"/>
    </row>
    <row r="9300" spans="10:10" x14ac:dyDescent="0.35">
      <c r="J9300" s="830"/>
    </row>
    <row r="9301" spans="10:10" x14ac:dyDescent="0.35">
      <c r="J9301" s="830"/>
    </row>
    <row r="9302" spans="10:10" x14ac:dyDescent="0.35">
      <c r="J9302" s="830"/>
    </row>
    <row r="9303" spans="10:10" x14ac:dyDescent="0.35">
      <c r="J9303" s="830"/>
    </row>
    <row r="9304" spans="10:10" x14ac:dyDescent="0.35">
      <c r="J9304" s="830"/>
    </row>
    <row r="9305" spans="10:10" x14ac:dyDescent="0.35">
      <c r="J9305" s="830"/>
    </row>
    <row r="9306" spans="10:10" x14ac:dyDescent="0.35">
      <c r="J9306" s="830"/>
    </row>
    <row r="9307" spans="10:10" x14ac:dyDescent="0.35">
      <c r="J9307" s="830"/>
    </row>
    <row r="9308" spans="10:10" x14ac:dyDescent="0.35">
      <c r="J9308" s="830"/>
    </row>
    <row r="9309" spans="10:10" x14ac:dyDescent="0.35">
      <c r="J9309" s="830"/>
    </row>
    <row r="9310" spans="10:10" x14ac:dyDescent="0.35">
      <c r="J9310" s="830"/>
    </row>
    <row r="9311" spans="10:10" x14ac:dyDescent="0.35">
      <c r="J9311" s="830"/>
    </row>
    <row r="9312" spans="10:10" x14ac:dyDescent="0.35">
      <c r="J9312" s="830"/>
    </row>
    <row r="9313" spans="10:10" x14ac:dyDescent="0.35">
      <c r="J9313" s="830"/>
    </row>
    <row r="9314" spans="10:10" x14ac:dyDescent="0.35">
      <c r="J9314" s="830"/>
    </row>
    <row r="9315" spans="10:10" x14ac:dyDescent="0.35">
      <c r="J9315" s="830"/>
    </row>
    <row r="9316" spans="10:10" x14ac:dyDescent="0.35">
      <c r="J9316" s="830"/>
    </row>
    <row r="9317" spans="10:10" x14ac:dyDescent="0.35">
      <c r="J9317" s="830"/>
    </row>
    <row r="9318" spans="10:10" x14ac:dyDescent="0.35">
      <c r="J9318" s="830"/>
    </row>
    <row r="9319" spans="10:10" x14ac:dyDescent="0.35">
      <c r="J9319" s="830"/>
    </row>
    <row r="9320" spans="10:10" x14ac:dyDescent="0.35">
      <c r="J9320" s="830"/>
    </row>
    <row r="9321" spans="10:10" x14ac:dyDescent="0.35">
      <c r="J9321" s="830"/>
    </row>
    <row r="9322" spans="10:10" x14ac:dyDescent="0.35">
      <c r="J9322" s="830"/>
    </row>
    <row r="9323" spans="10:10" x14ac:dyDescent="0.35">
      <c r="J9323" s="830"/>
    </row>
    <row r="9324" spans="10:10" x14ac:dyDescent="0.35">
      <c r="J9324" s="830"/>
    </row>
    <row r="9325" spans="10:10" x14ac:dyDescent="0.35">
      <c r="J9325" s="830"/>
    </row>
    <row r="9326" spans="10:10" x14ac:dyDescent="0.35">
      <c r="J9326" s="830"/>
    </row>
    <row r="9327" spans="10:10" x14ac:dyDescent="0.35">
      <c r="J9327" s="830"/>
    </row>
    <row r="9328" spans="10:10" x14ac:dyDescent="0.35">
      <c r="J9328" s="830"/>
    </row>
    <row r="9329" spans="10:10" x14ac:dyDescent="0.35">
      <c r="J9329" s="830"/>
    </row>
    <row r="9330" spans="10:10" x14ac:dyDescent="0.35">
      <c r="J9330" s="830"/>
    </row>
    <row r="9331" spans="10:10" x14ac:dyDescent="0.35">
      <c r="J9331" s="830"/>
    </row>
    <row r="9332" spans="10:10" x14ac:dyDescent="0.35">
      <c r="J9332" s="830"/>
    </row>
    <row r="9333" spans="10:10" x14ac:dyDescent="0.35">
      <c r="J9333" s="830"/>
    </row>
    <row r="9334" spans="10:10" x14ac:dyDescent="0.35">
      <c r="J9334" s="830"/>
    </row>
    <row r="9335" spans="10:10" x14ac:dyDescent="0.35">
      <c r="J9335" s="830"/>
    </row>
    <row r="9342" spans="10:10" x14ac:dyDescent="0.35">
      <c r="J9342" s="830"/>
    </row>
    <row r="9343" spans="10:10" x14ac:dyDescent="0.35">
      <c r="J9343" s="830"/>
    </row>
    <row r="9345" spans="10:10" x14ac:dyDescent="0.35">
      <c r="J9345" s="830"/>
    </row>
    <row r="9346" spans="10:10" x14ac:dyDescent="0.35">
      <c r="J9346" s="830"/>
    </row>
    <row r="9347" spans="10:10" x14ac:dyDescent="0.35">
      <c r="J9347" s="830"/>
    </row>
    <row r="9348" spans="10:10" x14ac:dyDescent="0.35">
      <c r="J9348" s="830"/>
    </row>
    <row r="9349" spans="10:10" x14ac:dyDescent="0.35">
      <c r="J9349" s="830"/>
    </row>
    <row r="9350" spans="10:10" x14ac:dyDescent="0.35">
      <c r="J9350" s="830"/>
    </row>
    <row r="9351" spans="10:10" x14ac:dyDescent="0.35">
      <c r="J9351" s="830"/>
    </row>
    <row r="9352" spans="10:10" x14ac:dyDescent="0.35">
      <c r="J9352" s="830"/>
    </row>
    <row r="9353" spans="10:10" x14ac:dyDescent="0.35">
      <c r="J9353" s="830"/>
    </row>
    <row r="9354" spans="10:10" x14ac:dyDescent="0.35">
      <c r="J9354" s="830"/>
    </row>
    <row r="9355" spans="10:10" x14ac:dyDescent="0.35">
      <c r="J9355" s="830"/>
    </row>
    <row r="9356" spans="10:10" x14ac:dyDescent="0.35">
      <c r="J9356" s="830"/>
    </row>
    <row r="9357" spans="10:10" x14ac:dyDescent="0.35">
      <c r="J9357" s="830"/>
    </row>
    <row r="9358" spans="10:10" x14ac:dyDescent="0.35">
      <c r="J9358" s="830"/>
    </row>
    <row r="9359" spans="10:10" x14ac:dyDescent="0.35">
      <c r="J9359" s="830"/>
    </row>
    <row r="9360" spans="10:10" x14ac:dyDescent="0.35">
      <c r="J9360" s="830"/>
    </row>
    <row r="9361" spans="10:10" x14ac:dyDescent="0.35">
      <c r="J9361" s="830"/>
    </row>
    <row r="9362" spans="10:10" x14ac:dyDescent="0.35">
      <c r="J9362" s="830"/>
    </row>
    <row r="9363" spans="10:10" x14ac:dyDescent="0.35">
      <c r="J9363" s="830"/>
    </row>
    <row r="9364" spans="10:10" x14ac:dyDescent="0.35">
      <c r="J9364" s="830"/>
    </row>
    <row r="9365" spans="10:10" x14ac:dyDescent="0.35">
      <c r="J9365" s="830"/>
    </row>
    <row r="9366" spans="10:10" x14ac:dyDescent="0.35">
      <c r="J9366" s="830"/>
    </row>
    <row r="9367" spans="10:10" x14ac:dyDescent="0.35">
      <c r="J9367" s="830"/>
    </row>
    <row r="9368" spans="10:10" x14ac:dyDescent="0.35">
      <c r="J9368" s="830"/>
    </row>
    <row r="9369" spans="10:10" x14ac:dyDescent="0.35">
      <c r="J9369" s="830"/>
    </row>
    <row r="9370" spans="10:10" x14ac:dyDescent="0.35">
      <c r="J9370" s="830"/>
    </row>
    <row r="9371" spans="10:10" x14ac:dyDescent="0.35">
      <c r="J9371" s="830"/>
    </row>
    <row r="9372" spans="10:10" x14ac:dyDescent="0.35">
      <c r="J9372" s="830"/>
    </row>
    <row r="9373" spans="10:10" x14ac:dyDescent="0.35">
      <c r="J9373" s="830"/>
    </row>
    <row r="9374" spans="10:10" x14ac:dyDescent="0.35">
      <c r="J9374" s="830"/>
    </row>
    <row r="9375" spans="10:10" x14ac:dyDescent="0.35">
      <c r="J9375" s="830"/>
    </row>
    <row r="9376" spans="10:10" x14ac:dyDescent="0.35">
      <c r="J9376" s="830"/>
    </row>
    <row r="9377" spans="10:10" x14ac:dyDescent="0.35">
      <c r="J9377" s="830"/>
    </row>
    <row r="9378" spans="10:10" x14ac:dyDescent="0.35">
      <c r="J9378" s="830"/>
    </row>
    <row r="9379" spans="10:10" x14ac:dyDescent="0.35">
      <c r="J9379" s="830"/>
    </row>
    <row r="9380" spans="10:10" x14ac:dyDescent="0.35">
      <c r="J9380" s="830"/>
    </row>
    <row r="9381" spans="10:10" x14ac:dyDescent="0.35">
      <c r="J9381" s="830"/>
    </row>
    <row r="9382" spans="10:10" x14ac:dyDescent="0.35">
      <c r="J9382" s="830"/>
    </row>
    <row r="9383" spans="10:10" x14ac:dyDescent="0.35">
      <c r="J9383" s="830"/>
    </row>
    <row r="9384" spans="10:10" x14ac:dyDescent="0.35">
      <c r="J9384" s="830"/>
    </row>
    <row r="9385" spans="10:10" x14ac:dyDescent="0.35">
      <c r="J9385" s="830"/>
    </row>
    <row r="9386" spans="10:10" x14ac:dyDescent="0.35">
      <c r="J9386" s="830"/>
    </row>
    <row r="9387" spans="10:10" x14ac:dyDescent="0.35">
      <c r="J9387" s="830"/>
    </row>
    <row r="9388" spans="10:10" x14ac:dyDescent="0.35">
      <c r="J9388" s="830"/>
    </row>
    <row r="9389" spans="10:10" x14ac:dyDescent="0.35">
      <c r="J9389" s="830"/>
    </row>
    <row r="9390" spans="10:10" x14ac:dyDescent="0.35">
      <c r="J9390" s="830"/>
    </row>
    <row r="9391" spans="10:10" x14ac:dyDescent="0.35">
      <c r="J9391" s="830"/>
    </row>
    <row r="9392" spans="10:10" x14ac:dyDescent="0.35">
      <c r="J9392" s="830"/>
    </row>
    <row r="9393" spans="10:10" x14ac:dyDescent="0.35">
      <c r="J9393" s="830"/>
    </row>
    <row r="9394" spans="10:10" x14ac:dyDescent="0.35">
      <c r="J9394" s="830"/>
    </row>
    <row r="9395" spans="10:10" x14ac:dyDescent="0.35">
      <c r="J9395" s="830"/>
    </row>
    <row r="9396" spans="10:10" x14ac:dyDescent="0.35">
      <c r="J9396" s="830"/>
    </row>
    <row r="9397" spans="10:10" x14ac:dyDescent="0.35">
      <c r="J9397" s="830"/>
    </row>
    <row r="9398" spans="10:10" x14ac:dyDescent="0.35">
      <c r="J9398" s="830"/>
    </row>
    <row r="9399" spans="10:10" x14ac:dyDescent="0.35">
      <c r="J9399" s="830"/>
    </row>
    <row r="9400" spans="10:10" x14ac:dyDescent="0.35">
      <c r="J9400" s="830"/>
    </row>
    <row r="9401" spans="10:10" x14ac:dyDescent="0.35">
      <c r="J9401" s="830"/>
    </row>
    <row r="9402" spans="10:10" x14ac:dyDescent="0.35">
      <c r="J9402" s="830"/>
    </row>
    <row r="9403" spans="10:10" x14ac:dyDescent="0.35">
      <c r="J9403" s="830"/>
    </row>
    <row r="9404" spans="10:10" x14ac:dyDescent="0.35">
      <c r="J9404" s="830"/>
    </row>
    <row r="9405" spans="10:10" x14ac:dyDescent="0.35">
      <c r="J9405" s="830"/>
    </row>
    <row r="9406" spans="10:10" x14ac:dyDescent="0.35">
      <c r="J9406" s="830"/>
    </row>
    <row r="9407" spans="10:10" x14ac:dyDescent="0.35">
      <c r="J9407" s="830"/>
    </row>
    <row r="9408" spans="10:10" x14ac:dyDescent="0.35">
      <c r="J9408" s="830"/>
    </row>
    <row r="9409" spans="10:10" x14ac:dyDescent="0.35">
      <c r="J9409" s="830"/>
    </row>
    <row r="9410" spans="10:10" x14ac:dyDescent="0.35">
      <c r="J9410" s="830"/>
    </row>
    <row r="9411" spans="10:10" x14ac:dyDescent="0.35">
      <c r="J9411" s="830"/>
    </row>
    <row r="9412" spans="10:10" x14ac:dyDescent="0.35">
      <c r="J9412" s="830"/>
    </row>
    <row r="9413" spans="10:10" x14ac:dyDescent="0.35">
      <c r="J9413" s="830"/>
    </row>
    <row r="9414" spans="10:10" x14ac:dyDescent="0.35">
      <c r="J9414" s="830"/>
    </row>
    <row r="9415" spans="10:10" x14ac:dyDescent="0.35">
      <c r="J9415" s="830"/>
    </row>
    <row r="9416" spans="10:10" x14ac:dyDescent="0.35">
      <c r="J9416" s="830"/>
    </row>
    <row r="9417" spans="10:10" x14ac:dyDescent="0.35">
      <c r="J9417" s="830"/>
    </row>
    <row r="9418" spans="10:10" x14ac:dyDescent="0.35">
      <c r="J9418" s="830"/>
    </row>
    <row r="9419" spans="10:10" x14ac:dyDescent="0.35">
      <c r="J9419" s="830"/>
    </row>
    <row r="9420" spans="10:10" x14ac:dyDescent="0.35">
      <c r="J9420" s="830"/>
    </row>
    <row r="9421" spans="10:10" x14ac:dyDescent="0.35">
      <c r="J9421" s="830"/>
    </row>
    <row r="9422" spans="10:10" x14ac:dyDescent="0.35">
      <c r="J9422" s="830"/>
    </row>
    <row r="9423" spans="10:10" x14ac:dyDescent="0.35">
      <c r="J9423" s="830"/>
    </row>
    <row r="9424" spans="10:10" x14ac:dyDescent="0.35">
      <c r="J9424" s="830"/>
    </row>
    <row r="9425" spans="10:10" x14ac:dyDescent="0.35">
      <c r="J9425" s="830"/>
    </row>
    <row r="9426" spans="10:10" x14ac:dyDescent="0.35">
      <c r="J9426" s="830"/>
    </row>
    <row r="9427" spans="10:10" x14ac:dyDescent="0.35">
      <c r="J9427" s="830"/>
    </row>
    <row r="9428" spans="10:10" x14ac:dyDescent="0.35">
      <c r="J9428" s="830"/>
    </row>
    <row r="9429" spans="10:10" x14ac:dyDescent="0.35">
      <c r="J9429" s="830"/>
    </row>
    <row r="9430" spans="10:10" x14ac:dyDescent="0.35">
      <c r="J9430" s="830"/>
    </row>
    <row r="9431" spans="10:10" x14ac:dyDescent="0.35">
      <c r="J9431" s="830"/>
    </row>
    <row r="9432" spans="10:10" x14ac:dyDescent="0.35">
      <c r="J9432" s="830"/>
    </row>
    <row r="9433" spans="10:10" x14ac:dyDescent="0.35">
      <c r="J9433" s="830"/>
    </row>
    <row r="9434" spans="10:10" x14ac:dyDescent="0.35">
      <c r="J9434" s="830"/>
    </row>
    <row r="9435" spans="10:10" x14ac:dyDescent="0.35">
      <c r="J9435" s="830"/>
    </row>
    <row r="9436" spans="10:10" x14ac:dyDescent="0.35">
      <c r="J9436" s="830"/>
    </row>
    <row r="9437" spans="10:10" x14ac:dyDescent="0.35">
      <c r="J9437" s="830"/>
    </row>
    <row r="9438" spans="10:10" x14ac:dyDescent="0.35">
      <c r="J9438" s="830"/>
    </row>
    <row r="9439" spans="10:10" x14ac:dyDescent="0.35">
      <c r="J9439" s="830"/>
    </row>
    <row r="9440" spans="10:10" x14ac:dyDescent="0.35">
      <c r="J9440" s="830"/>
    </row>
    <row r="9441" spans="10:10" x14ac:dyDescent="0.35">
      <c r="J9441" s="830"/>
    </row>
    <row r="9442" spans="10:10" x14ac:dyDescent="0.35">
      <c r="J9442" s="830"/>
    </row>
    <row r="9443" spans="10:10" x14ac:dyDescent="0.35">
      <c r="J9443" s="830"/>
    </row>
    <row r="9444" spans="10:10" x14ac:dyDescent="0.35">
      <c r="J9444" s="830"/>
    </row>
    <row r="9445" spans="10:10" x14ac:dyDescent="0.35">
      <c r="J9445" s="830"/>
    </row>
    <row r="9446" spans="10:10" x14ac:dyDescent="0.35">
      <c r="J9446" s="830"/>
    </row>
    <row r="9447" spans="10:10" x14ac:dyDescent="0.35">
      <c r="J9447" s="830"/>
    </row>
    <row r="9448" spans="10:10" x14ac:dyDescent="0.35">
      <c r="J9448" s="830"/>
    </row>
    <row r="9449" spans="10:10" x14ac:dyDescent="0.35">
      <c r="J9449" s="830"/>
    </row>
    <row r="9450" spans="10:10" x14ac:dyDescent="0.35">
      <c r="J9450" s="830"/>
    </row>
    <row r="9451" spans="10:10" x14ac:dyDescent="0.35">
      <c r="J9451" s="830"/>
    </row>
    <row r="9452" spans="10:10" x14ac:dyDescent="0.35">
      <c r="J9452" s="830"/>
    </row>
    <row r="9453" spans="10:10" x14ac:dyDescent="0.35">
      <c r="J9453" s="830"/>
    </row>
    <row r="9454" spans="10:10" x14ac:dyDescent="0.35">
      <c r="J9454" s="830"/>
    </row>
    <row r="9455" spans="10:10" x14ac:dyDescent="0.35">
      <c r="J9455" s="830"/>
    </row>
    <row r="9456" spans="10:10" x14ac:dyDescent="0.35">
      <c r="J9456" s="830"/>
    </row>
    <row r="9457" spans="10:10" x14ac:dyDescent="0.35">
      <c r="J9457" s="830"/>
    </row>
    <row r="9458" spans="10:10" x14ac:dyDescent="0.35">
      <c r="J9458" s="830"/>
    </row>
    <row r="9459" spans="10:10" x14ac:dyDescent="0.35">
      <c r="J9459" s="830"/>
    </row>
    <row r="9460" spans="10:10" x14ac:dyDescent="0.35">
      <c r="J9460" s="830"/>
    </row>
    <row r="9461" spans="10:10" x14ac:dyDescent="0.35">
      <c r="J9461" s="830"/>
    </row>
    <row r="9462" spans="10:10" x14ac:dyDescent="0.35">
      <c r="J9462" s="830"/>
    </row>
    <row r="9463" spans="10:10" x14ac:dyDescent="0.35">
      <c r="J9463" s="830"/>
    </row>
    <row r="9464" spans="10:10" x14ac:dyDescent="0.35">
      <c r="J9464" s="830"/>
    </row>
    <row r="9465" spans="10:10" x14ac:dyDescent="0.35">
      <c r="J9465" s="830"/>
    </row>
    <row r="9466" spans="10:10" x14ac:dyDescent="0.35">
      <c r="J9466" s="830"/>
    </row>
    <row r="9467" spans="10:10" x14ac:dyDescent="0.35">
      <c r="J9467" s="830"/>
    </row>
    <row r="9468" spans="10:10" x14ac:dyDescent="0.35">
      <c r="J9468" s="830"/>
    </row>
    <row r="9469" spans="10:10" x14ac:dyDescent="0.35">
      <c r="J9469" s="830"/>
    </row>
    <row r="9470" spans="10:10" x14ac:dyDescent="0.35">
      <c r="J9470" s="830"/>
    </row>
    <row r="9471" spans="10:10" x14ac:dyDescent="0.35">
      <c r="J9471" s="830"/>
    </row>
    <row r="9472" spans="10:10" x14ac:dyDescent="0.35">
      <c r="J9472" s="830"/>
    </row>
    <row r="9473" spans="10:10" x14ac:dyDescent="0.35">
      <c r="J9473" s="830"/>
    </row>
    <row r="9474" spans="10:10" x14ac:dyDescent="0.35">
      <c r="J9474" s="830"/>
    </row>
    <row r="9475" spans="10:10" x14ac:dyDescent="0.35">
      <c r="J9475" s="830"/>
    </row>
    <row r="9476" spans="10:10" x14ac:dyDescent="0.35">
      <c r="J9476" s="830"/>
    </row>
    <row r="9477" spans="10:10" x14ac:dyDescent="0.35">
      <c r="J9477" s="830"/>
    </row>
    <row r="9478" spans="10:10" x14ac:dyDescent="0.35">
      <c r="J9478" s="830"/>
    </row>
    <row r="9479" spans="10:10" x14ac:dyDescent="0.35">
      <c r="J9479" s="830"/>
    </row>
    <row r="9480" spans="10:10" x14ac:dyDescent="0.35">
      <c r="J9480" s="830"/>
    </row>
    <row r="9481" spans="10:10" x14ac:dyDescent="0.35">
      <c r="J9481" s="830"/>
    </row>
    <row r="9482" spans="10:10" x14ac:dyDescent="0.35">
      <c r="J9482" s="830"/>
    </row>
    <row r="9483" spans="10:10" x14ac:dyDescent="0.35">
      <c r="J9483" s="830"/>
    </row>
    <row r="9484" spans="10:10" x14ac:dyDescent="0.35">
      <c r="J9484" s="830"/>
    </row>
    <row r="9485" spans="10:10" x14ac:dyDescent="0.35">
      <c r="J9485" s="830"/>
    </row>
    <row r="9486" spans="10:10" x14ac:dyDescent="0.35">
      <c r="J9486" s="830"/>
    </row>
    <row r="9487" spans="10:10" x14ac:dyDescent="0.35">
      <c r="J9487" s="830"/>
    </row>
    <row r="9488" spans="10:10" x14ac:dyDescent="0.35">
      <c r="J9488" s="830"/>
    </row>
    <row r="9489" spans="10:10" x14ac:dyDescent="0.35">
      <c r="J9489" s="830"/>
    </row>
    <row r="9490" spans="10:10" x14ac:dyDescent="0.35">
      <c r="J9490" s="830"/>
    </row>
    <row r="9491" spans="10:10" x14ac:dyDescent="0.35">
      <c r="J9491" s="830"/>
    </row>
    <row r="9492" spans="10:10" x14ac:dyDescent="0.35">
      <c r="J9492" s="830"/>
    </row>
    <row r="9493" spans="10:10" x14ac:dyDescent="0.35">
      <c r="J9493" s="830"/>
    </row>
    <row r="9494" spans="10:10" x14ac:dyDescent="0.35">
      <c r="J9494" s="830"/>
    </row>
    <row r="9495" spans="10:10" x14ac:dyDescent="0.35">
      <c r="J9495" s="830"/>
    </row>
    <row r="9496" spans="10:10" x14ac:dyDescent="0.35">
      <c r="J9496" s="830"/>
    </row>
    <row r="9497" spans="10:10" x14ac:dyDescent="0.35">
      <c r="J9497" s="830"/>
    </row>
    <row r="9498" spans="10:10" x14ac:dyDescent="0.35">
      <c r="J9498" s="830"/>
    </row>
    <row r="9499" spans="10:10" x14ac:dyDescent="0.35">
      <c r="J9499" s="830"/>
    </row>
    <row r="9500" spans="10:10" x14ac:dyDescent="0.35">
      <c r="J9500" s="830"/>
    </row>
    <row r="9501" spans="10:10" x14ac:dyDescent="0.35">
      <c r="J9501" s="830"/>
    </row>
    <row r="9502" spans="10:10" x14ac:dyDescent="0.35">
      <c r="J9502" s="830"/>
    </row>
    <row r="9503" spans="10:10" x14ac:dyDescent="0.35">
      <c r="J9503" s="830"/>
    </row>
    <row r="9504" spans="10:10" x14ac:dyDescent="0.35">
      <c r="J9504" s="830"/>
    </row>
    <row r="9505" spans="10:10" x14ac:dyDescent="0.35">
      <c r="J9505" s="830"/>
    </row>
    <row r="9506" spans="10:10" x14ac:dyDescent="0.35">
      <c r="J9506" s="830"/>
    </row>
    <row r="9507" spans="10:10" x14ac:dyDescent="0.35">
      <c r="J9507" s="830"/>
    </row>
    <row r="9508" spans="10:10" x14ac:dyDescent="0.35">
      <c r="J9508" s="830"/>
    </row>
    <row r="9509" spans="10:10" x14ac:dyDescent="0.35">
      <c r="J9509" s="830"/>
    </row>
    <row r="9510" spans="10:10" x14ac:dyDescent="0.35">
      <c r="J9510" s="830"/>
    </row>
    <row r="9511" spans="10:10" x14ac:dyDescent="0.35">
      <c r="J9511" s="830"/>
    </row>
    <row r="9512" spans="10:10" x14ac:dyDescent="0.35">
      <c r="J9512" s="830"/>
    </row>
    <row r="9513" spans="10:10" x14ac:dyDescent="0.35">
      <c r="J9513" s="830"/>
    </row>
    <row r="9514" spans="10:10" x14ac:dyDescent="0.35">
      <c r="J9514" s="830"/>
    </row>
    <row r="9515" spans="10:10" x14ac:dyDescent="0.35">
      <c r="J9515" s="830"/>
    </row>
    <row r="9516" spans="10:10" x14ac:dyDescent="0.35">
      <c r="J9516" s="830"/>
    </row>
    <row r="9517" spans="10:10" x14ac:dyDescent="0.35">
      <c r="J9517" s="830"/>
    </row>
    <row r="9518" spans="10:10" x14ac:dyDescent="0.35">
      <c r="J9518" s="830"/>
    </row>
    <row r="9519" spans="10:10" x14ac:dyDescent="0.35">
      <c r="J9519" s="830"/>
    </row>
    <row r="9520" spans="10:10" x14ac:dyDescent="0.35">
      <c r="J9520" s="830"/>
    </row>
    <row r="9521" spans="10:10" x14ac:dyDescent="0.35">
      <c r="J9521" s="830"/>
    </row>
    <row r="9522" spans="10:10" x14ac:dyDescent="0.35">
      <c r="J9522" s="830"/>
    </row>
    <row r="9523" spans="10:10" x14ac:dyDescent="0.35">
      <c r="J9523" s="830"/>
    </row>
    <row r="9524" spans="10:10" x14ac:dyDescent="0.35">
      <c r="J9524" s="830"/>
    </row>
    <row r="9525" spans="10:10" x14ac:dyDescent="0.35">
      <c r="J9525" s="830"/>
    </row>
    <row r="9526" spans="10:10" x14ac:dyDescent="0.35">
      <c r="J9526" s="830"/>
    </row>
    <row r="9527" spans="10:10" x14ac:dyDescent="0.35">
      <c r="J9527" s="830"/>
    </row>
    <row r="9528" spans="10:10" x14ac:dyDescent="0.35">
      <c r="J9528" s="830"/>
    </row>
    <row r="9529" spans="10:10" x14ac:dyDescent="0.35">
      <c r="J9529" s="830"/>
    </row>
    <row r="9530" spans="10:10" x14ac:dyDescent="0.35">
      <c r="J9530" s="830"/>
    </row>
    <row r="9531" spans="10:10" x14ac:dyDescent="0.35">
      <c r="J9531" s="830"/>
    </row>
    <row r="9532" spans="10:10" x14ac:dyDescent="0.35">
      <c r="J9532" s="830"/>
    </row>
    <row r="9533" spans="10:10" x14ac:dyDescent="0.35">
      <c r="J9533" s="830"/>
    </row>
    <row r="9534" spans="10:10" x14ac:dyDescent="0.35">
      <c r="J9534" s="830"/>
    </row>
    <row r="9535" spans="10:10" x14ac:dyDescent="0.35">
      <c r="J9535" s="830"/>
    </row>
    <row r="9536" spans="10:10" x14ac:dyDescent="0.35">
      <c r="J9536" s="830"/>
    </row>
    <row r="9537" spans="10:10" x14ac:dyDescent="0.35">
      <c r="J9537" s="830"/>
    </row>
    <row r="9538" spans="10:10" x14ac:dyDescent="0.35">
      <c r="J9538" s="830"/>
    </row>
    <row r="9539" spans="10:10" x14ac:dyDescent="0.35">
      <c r="J9539" s="830"/>
    </row>
    <row r="9540" spans="10:10" x14ac:dyDescent="0.35">
      <c r="J9540" s="830"/>
    </row>
    <row r="9541" spans="10:10" x14ac:dyDescent="0.35">
      <c r="J9541" s="830"/>
    </row>
    <row r="9542" spans="10:10" x14ac:dyDescent="0.35">
      <c r="J9542" s="830"/>
    </row>
    <row r="9543" spans="10:10" x14ac:dyDescent="0.35">
      <c r="J9543" s="830"/>
    </row>
    <row r="9544" spans="10:10" x14ac:dyDescent="0.35">
      <c r="J9544" s="830"/>
    </row>
    <row r="9545" spans="10:10" x14ac:dyDescent="0.35">
      <c r="J9545" s="830"/>
    </row>
    <row r="9546" spans="10:10" x14ac:dyDescent="0.35">
      <c r="J9546" s="830"/>
    </row>
    <row r="9547" spans="10:10" x14ac:dyDescent="0.35">
      <c r="J9547" s="830"/>
    </row>
    <row r="9548" spans="10:10" x14ac:dyDescent="0.35">
      <c r="J9548" s="830"/>
    </row>
    <row r="9549" spans="10:10" x14ac:dyDescent="0.35">
      <c r="J9549" s="830"/>
    </row>
    <row r="9550" spans="10:10" x14ac:dyDescent="0.35">
      <c r="J9550" s="830"/>
    </row>
    <row r="9551" spans="10:10" x14ac:dyDescent="0.35">
      <c r="J9551" s="830"/>
    </row>
    <row r="9552" spans="10:10" x14ac:dyDescent="0.35">
      <c r="J9552" s="830"/>
    </row>
    <row r="9553" spans="10:10" x14ac:dyDescent="0.35">
      <c r="J9553" s="830"/>
    </row>
    <row r="9554" spans="10:10" x14ac:dyDescent="0.35">
      <c r="J9554" s="830"/>
    </row>
    <row r="9555" spans="10:10" x14ac:dyDescent="0.35">
      <c r="J9555" s="830"/>
    </row>
    <row r="9556" spans="10:10" x14ac:dyDescent="0.35">
      <c r="J9556" s="830"/>
    </row>
    <row r="9557" spans="10:10" x14ac:dyDescent="0.35">
      <c r="J9557" s="830"/>
    </row>
    <row r="9558" spans="10:10" x14ac:dyDescent="0.35">
      <c r="J9558" s="830"/>
    </row>
    <row r="9559" spans="10:10" x14ac:dyDescent="0.35">
      <c r="J9559" s="830"/>
    </row>
    <row r="9560" spans="10:10" x14ac:dyDescent="0.35">
      <c r="J9560" s="830"/>
    </row>
    <row r="9561" spans="10:10" x14ac:dyDescent="0.35">
      <c r="J9561" s="830"/>
    </row>
    <row r="9562" spans="10:10" x14ac:dyDescent="0.35">
      <c r="J9562" s="830"/>
    </row>
    <row r="9563" spans="10:10" x14ac:dyDescent="0.35">
      <c r="J9563" s="830"/>
    </row>
    <row r="9564" spans="10:10" x14ac:dyDescent="0.35">
      <c r="J9564" s="830"/>
    </row>
    <row r="9565" spans="10:10" x14ac:dyDescent="0.35">
      <c r="J9565" s="830"/>
    </row>
    <row r="9566" spans="10:10" x14ac:dyDescent="0.35">
      <c r="J9566" s="830"/>
    </row>
    <row r="9567" spans="10:10" x14ac:dyDescent="0.35">
      <c r="J9567" s="830"/>
    </row>
    <row r="9568" spans="10:10" x14ac:dyDescent="0.35">
      <c r="J9568" s="830"/>
    </row>
    <row r="9569" spans="10:10" x14ac:dyDescent="0.35">
      <c r="J9569" s="830"/>
    </row>
    <row r="9570" spans="10:10" x14ac:dyDescent="0.35">
      <c r="J9570" s="830"/>
    </row>
    <row r="9571" spans="10:10" x14ac:dyDescent="0.35">
      <c r="J9571" s="830"/>
    </row>
    <row r="9572" spans="10:10" x14ac:dyDescent="0.35">
      <c r="J9572" s="830"/>
    </row>
    <row r="9573" spans="10:10" x14ac:dyDescent="0.35">
      <c r="J9573" s="830"/>
    </row>
    <row r="9574" spans="10:10" x14ac:dyDescent="0.35">
      <c r="J9574" s="830"/>
    </row>
    <row r="9575" spans="10:10" x14ac:dyDescent="0.35">
      <c r="J9575" s="830"/>
    </row>
    <row r="9576" spans="10:10" x14ac:dyDescent="0.35">
      <c r="J9576" s="830"/>
    </row>
    <row r="9577" spans="10:10" x14ac:dyDescent="0.35">
      <c r="J9577" s="830"/>
    </row>
    <row r="9578" spans="10:10" x14ac:dyDescent="0.35">
      <c r="J9578" s="830"/>
    </row>
    <row r="9579" spans="10:10" x14ac:dyDescent="0.35">
      <c r="J9579" s="830"/>
    </row>
    <row r="9580" spans="10:10" x14ac:dyDescent="0.35">
      <c r="J9580" s="830"/>
    </row>
    <row r="9581" spans="10:10" x14ac:dyDescent="0.35">
      <c r="J9581" s="830"/>
    </row>
    <row r="9582" spans="10:10" x14ac:dyDescent="0.35">
      <c r="J9582" s="830"/>
    </row>
    <row r="9583" spans="10:10" x14ac:dyDescent="0.35">
      <c r="J9583" s="830"/>
    </row>
    <row r="9584" spans="10:10" x14ac:dyDescent="0.35">
      <c r="J9584" s="830"/>
    </row>
    <row r="9585" spans="10:10" x14ac:dyDescent="0.35">
      <c r="J9585" s="830"/>
    </row>
    <row r="9586" spans="10:10" x14ac:dyDescent="0.35">
      <c r="J9586" s="830"/>
    </row>
    <row r="9587" spans="10:10" x14ac:dyDescent="0.35">
      <c r="J9587" s="830"/>
    </row>
    <row r="9588" spans="10:10" x14ac:dyDescent="0.35">
      <c r="J9588" s="830"/>
    </row>
    <row r="9589" spans="10:10" x14ac:dyDescent="0.35">
      <c r="J9589" s="830"/>
    </row>
    <row r="9590" spans="10:10" x14ac:dyDescent="0.35">
      <c r="J9590" s="830"/>
    </row>
    <row r="9591" spans="10:10" x14ac:dyDescent="0.35">
      <c r="J9591" s="830"/>
    </row>
    <row r="9592" spans="10:10" x14ac:dyDescent="0.35">
      <c r="J9592" s="830"/>
    </row>
    <row r="9593" spans="10:10" x14ac:dyDescent="0.35">
      <c r="J9593" s="830"/>
    </row>
    <row r="9594" spans="10:10" x14ac:dyDescent="0.35">
      <c r="J9594" s="830"/>
    </row>
    <row r="9595" spans="10:10" x14ac:dyDescent="0.35">
      <c r="J9595" s="830"/>
    </row>
    <row r="9596" spans="10:10" x14ac:dyDescent="0.35">
      <c r="J9596" s="830"/>
    </row>
    <row r="9597" spans="10:10" x14ac:dyDescent="0.35">
      <c r="J9597" s="830"/>
    </row>
    <row r="9598" spans="10:10" x14ac:dyDescent="0.35">
      <c r="J9598" s="830"/>
    </row>
    <row r="9599" spans="10:10" x14ac:dyDescent="0.35">
      <c r="J9599" s="830"/>
    </row>
    <row r="9600" spans="10:10" x14ac:dyDescent="0.35">
      <c r="J9600" s="830"/>
    </row>
    <row r="9601" spans="10:10" x14ac:dyDescent="0.35">
      <c r="J9601" s="830"/>
    </row>
    <row r="9602" spans="10:10" x14ac:dyDescent="0.35">
      <c r="J9602" s="830"/>
    </row>
    <row r="9603" spans="10:10" x14ac:dyDescent="0.35">
      <c r="J9603" s="830"/>
    </row>
    <row r="9604" spans="10:10" x14ac:dyDescent="0.35">
      <c r="J9604" s="830"/>
    </row>
    <row r="9605" spans="10:10" x14ac:dyDescent="0.35">
      <c r="J9605" s="830"/>
    </row>
    <row r="9606" spans="10:10" x14ac:dyDescent="0.35">
      <c r="J9606" s="830"/>
    </row>
    <row r="9607" spans="10:10" x14ac:dyDescent="0.35">
      <c r="J9607" s="830"/>
    </row>
    <row r="9614" spans="10:10" x14ac:dyDescent="0.35">
      <c r="J9614" s="830"/>
    </row>
    <row r="9615" spans="10:10" x14ac:dyDescent="0.35">
      <c r="J9615" s="830"/>
    </row>
    <row r="9616" spans="10:10" x14ac:dyDescent="0.35">
      <c r="J9616" s="830"/>
    </row>
    <row r="9617" spans="10:10" x14ac:dyDescent="0.35">
      <c r="J9617" s="830"/>
    </row>
    <row r="9662" spans="10:10" x14ac:dyDescent="0.35">
      <c r="J9662" s="830"/>
    </row>
    <row r="9663" spans="10:10" x14ac:dyDescent="0.35">
      <c r="J9663" s="830"/>
    </row>
    <row r="9664" spans="10:10" x14ac:dyDescent="0.35">
      <c r="J9664" s="830"/>
    </row>
    <row r="9665" spans="10:10" x14ac:dyDescent="0.35">
      <c r="J9665" s="830"/>
    </row>
    <row r="9666" spans="10:10" x14ac:dyDescent="0.35">
      <c r="J9666" s="830"/>
    </row>
    <row r="9667" spans="10:10" x14ac:dyDescent="0.35">
      <c r="J9667" s="830"/>
    </row>
    <row r="9668" spans="10:10" x14ac:dyDescent="0.35">
      <c r="J9668" s="830"/>
    </row>
    <row r="9669" spans="10:10" x14ac:dyDescent="0.35">
      <c r="J9669" s="830"/>
    </row>
    <row r="9688" spans="10:10" x14ac:dyDescent="0.35">
      <c r="J9688" s="830"/>
    </row>
    <row r="9689" spans="10:10" x14ac:dyDescent="0.35">
      <c r="J9689" s="830"/>
    </row>
    <row r="9690" spans="10:10" x14ac:dyDescent="0.35">
      <c r="J9690" s="830"/>
    </row>
    <row r="9691" spans="10:10" x14ac:dyDescent="0.35">
      <c r="J9691" s="830"/>
    </row>
    <row r="9692" spans="10:10" x14ac:dyDescent="0.35">
      <c r="J9692" s="830"/>
    </row>
    <row r="9693" spans="10:10" x14ac:dyDescent="0.35">
      <c r="J9693" s="830"/>
    </row>
    <row r="9694" spans="10:10" x14ac:dyDescent="0.35">
      <c r="J9694" s="830"/>
    </row>
    <row r="9695" spans="10:10" x14ac:dyDescent="0.35">
      <c r="J9695" s="830"/>
    </row>
    <row r="9696" spans="10:10" x14ac:dyDescent="0.35">
      <c r="J9696" s="830"/>
    </row>
    <row r="9697" spans="10:10" x14ac:dyDescent="0.35">
      <c r="J9697" s="830"/>
    </row>
    <row r="9698" spans="10:10" x14ac:dyDescent="0.35">
      <c r="J9698" s="830"/>
    </row>
    <row r="9699" spans="10:10" x14ac:dyDescent="0.35">
      <c r="J9699" s="830"/>
    </row>
    <row r="9700" spans="10:10" x14ac:dyDescent="0.35">
      <c r="J9700" s="830"/>
    </row>
    <row r="9701" spans="10:10" x14ac:dyDescent="0.35">
      <c r="J9701" s="830"/>
    </row>
    <row r="9702" spans="10:10" x14ac:dyDescent="0.35">
      <c r="J9702" s="830"/>
    </row>
    <row r="9703" spans="10:10" x14ac:dyDescent="0.35">
      <c r="J9703" s="830"/>
    </row>
    <row r="9704" spans="10:10" x14ac:dyDescent="0.35">
      <c r="J9704" s="830"/>
    </row>
    <row r="9705" spans="10:10" x14ac:dyDescent="0.35">
      <c r="J9705" s="830"/>
    </row>
    <row r="9706" spans="10:10" x14ac:dyDescent="0.35">
      <c r="J9706" s="830"/>
    </row>
    <row r="9707" spans="10:10" x14ac:dyDescent="0.35">
      <c r="J9707" s="830"/>
    </row>
    <row r="9708" spans="10:10" x14ac:dyDescent="0.35">
      <c r="J9708" s="830"/>
    </row>
    <row r="9709" spans="10:10" x14ac:dyDescent="0.35">
      <c r="J9709" s="830"/>
    </row>
    <row r="9710" spans="10:10" x14ac:dyDescent="0.35">
      <c r="J9710" s="830"/>
    </row>
    <row r="9711" spans="10:10" x14ac:dyDescent="0.35">
      <c r="J9711" s="830"/>
    </row>
    <row r="9712" spans="10:10" x14ac:dyDescent="0.35">
      <c r="J9712" s="830"/>
    </row>
    <row r="9713" spans="10:10" x14ac:dyDescent="0.35">
      <c r="J9713" s="830"/>
    </row>
    <row r="9714" spans="10:10" x14ac:dyDescent="0.35">
      <c r="J9714" s="830"/>
    </row>
    <row r="9715" spans="10:10" x14ac:dyDescent="0.35">
      <c r="J9715" s="830"/>
    </row>
    <row r="9716" spans="10:10" x14ac:dyDescent="0.35">
      <c r="J9716" s="830"/>
    </row>
    <row r="9717" spans="10:10" x14ac:dyDescent="0.35">
      <c r="J9717" s="830"/>
    </row>
    <row r="9718" spans="10:10" x14ac:dyDescent="0.35">
      <c r="J9718" s="830"/>
    </row>
    <row r="9719" spans="10:10" x14ac:dyDescent="0.35">
      <c r="J9719" s="830"/>
    </row>
    <row r="9720" spans="10:10" x14ac:dyDescent="0.35">
      <c r="J9720" s="830"/>
    </row>
    <row r="9721" spans="10:10" x14ac:dyDescent="0.35">
      <c r="J9721" s="830"/>
    </row>
    <row r="9722" spans="10:10" x14ac:dyDescent="0.35">
      <c r="J9722" s="830"/>
    </row>
    <row r="9723" spans="10:10" x14ac:dyDescent="0.35">
      <c r="J9723" s="830"/>
    </row>
    <row r="9724" spans="10:10" x14ac:dyDescent="0.35">
      <c r="J9724" s="830"/>
    </row>
    <row r="9725" spans="10:10" x14ac:dyDescent="0.35">
      <c r="J9725" s="830"/>
    </row>
    <row r="9726" spans="10:10" x14ac:dyDescent="0.35">
      <c r="J9726" s="830"/>
    </row>
    <row r="9727" spans="10:10" x14ac:dyDescent="0.35">
      <c r="J9727" s="830"/>
    </row>
    <row r="9728" spans="10:10" x14ac:dyDescent="0.35">
      <c r="J9728" s="830"/>
    </row>
    <row r="9729" spans="10:10" x14ac:dyDescent="0.35">
      <c r="J9729" s="830"/>
    </row>
    <row r="9730" spans="10:10" x14ac:dyDescent="0.35">
      <c r="J9730" s="830"/>
    </row>
    <row r="9731" spans="10:10" x14ac:dyDescent="0.35">
      <c r="J9731" s="830"/>
    </row>
    <row r="9732" spans="10:10" x14ac:dyDescent="0.35">
      <c r="J9732" s="830"/>
    </row>
    <row r="9740" spans="10:10" x14ac:dyDescent="0.35">
      <c r="J9740" s="830"/>
    </row>
    <row r="9741" spans="10:10" x14ac:dyDescent="0.35">
      <c r="J9741" s="830"/>
    </row>
    <row r="9742" spans="10:10" x14ac:dyDescent="0.35">
      <c r="J9742" s="830"/>
    </row>
    <row r="9743" spans="10:10" x14ac:dyDescent="0.35">
      <c r="J9743" s="830"/>
    </row>
    <row r="9744" spans="10:10" x14ac:dyDescent="0.35">
      <c r="J9744" s="830"/>
    </row>
    <row r="9745" spans="10:10" x14ac:dyDescent="0.35">
      <c r="J9745" s="830"/>
    </row>
    <row r="9746" spans="10:10" x14ac:dyDescent="0.35">
      <c r="J9746" s="830"/>
    </row>
    <row r="9747" spans="10:10" x14ac:dyDescent="0.35">
      <c r="J9747" s="830"/>
    </row>
    <row r="9748" spans="10:10" x14ac:dyDescent="0.35">
      <c r="J9748" s="830"/>
    </row>
    <row r="9749" spans="10:10" x14ac:dyDescent="0.35">
      <c r="J9749" s="830"/>
    </row>
    <row r="9750" spans="10:10" x14ac:dyDescent="0.35">
      <c r="J9750" s="830"/>
    </row>
    <row r="9751" spans="10:10" x14ac:dyDescent="0.35">
      <c r="J9751" s="830"/>
    </row>
    <row r="9752" spans="10:10" x14ac:dyDescent="0.35">
      <c r="J9752" s="830"/>
    </row>
    <row r="9753" spans="10:10" x14ac:dyDescent="0.35">
      <c r="J9753" s="830"/>
    </row>
    <row r="9754" spans="10:10" x14ac:dyDescent="0.35">
      <c r="J9754" s="830"/>
    </row>
    <row r="9755" spans="10:10" x14ac:dyDescent="0.35">
      <c r="J9755" s="830"/>
    </row>
    <row r="9756" spans="10:10" x14ac:dyDescent="0.35">
      <c r="J9756" s="830"/>
    </row>
    <row r="9757" spans="10:10" x14ac:dyDescent="0.35">
      <c r="J9757" s="830"/>
    </row>
    <row r="9758" spans="10:10" x14ac:dyDescent="0.35">
      <c r="J9758" s="830"/>
    </row>
    <row r="9759" spans="10:10" x14ac:dyDescent="0.35">
      <c r="J9759" s="830"/>
    </row>
    <row r="9760" spans="10:10" x14ac:dyDescent="0.35">
      <c r="J9760" s="830"/>
    </row>
    <row r="9761" spans="10:10" x14ac:dyDescent="0.35">
      <c r="J9761" s="830"/>
    </row>
    <row r="9762" spans="10:10" x14ac:dyDescent="0.35">
      <c r="J9762" s="830"/>
    </row>
    <row r="9763" spans="10:10" x14ac:dyDescent="0.35">
      <c r="J9763" s="830"/>
    </row>
    <row r="9764" spans="10:10" x14ac:dyDescent="0.35">
      <c r="J9764" s="830"/>
    </row>
    <row r="9765" spans="10:10" x14ac:dyDescent="0.35">
      <c r="J9765" s="830"/>
    </row>
    <row r="9766" spans="10:10" x14ac:dyDescent="0.35">
      <c r="J9766" s="830"/>
    </row>
    <row r="9767" spans="10:10" x14ac:dyDescent="0.35">
      <c r="J9767" s="830"/>
    </row>
    <row r="9768" spans="10:10" x14ac:dyDescent="0.35">
      <c r="J9768" s="830"/>
    </row>
    <row r="9769" spans="10:10" x14ac:dyDescent="0.35">
      <c r="J9769" s="830"/>
    </row>
    <row r="9770" spans="10:10" x14ac:dyDescent="0.35">
      <c r="J9770" s="830"/>
    </row>
    <row r="9771" spans="10:10" x14ac:dyDescent="0.35">
      <c r="J9771" s="830"/>
    </row>
    <row r="9772" spans="10:10" x14ac:dyDescent="0.35">
      <c r="J9772" s="830"/>
    </row>
    <row r="9773" spans="10:10" x14ac:dyDescent="0.35">
      <c r="J9773" s="830"/>
    </row>
    <row r="9774" spans="10:10" x14ac:dyDescent="0.35">
      <c r="J9774" s="830"/>
    </row>
    <row r="9775" spans="10:10" x14ac:dyDescent="0.35">
      <c r="J9775" s="830"/>
    </row>
    <row r="9776" spans="10:10" x14ac:dyDescent="0.35">
      <c r="J9776" s="830"/>
    </row>
    <row r="9777" spans="10:10" x14ac:dyDescent="0.35">
      <c r="J9777" s="830"/>
    </row>
    <row r="9778" spans="10:10" x14ac:dyDescent="0.35">
      <c r="J9778" s="830"/>
    </row>
    <row r="9779" spans="10:10" x14ac:dyDescent="0.35">
      <c r="J9779" s="830"/>
    </row>
    <row r="9780" spans="10:10" x14ac:dyDescent="0.35">
      <c r="J9780" s="830"/>
    </row>
    <row r="9781" spans="10:10" x14ac:dyDescent="0.35">
      <c r="J9781" s="830"/>
    </row>
    <row r="9782" spans="10:10" x14ac:dyDescent="0.35">
      <c r="J9782" s="830"/>
    </row>
    <row r="9783" spans="10:10" x14ac:dyDescent="0.35">
      <c r="J9783" s="830"/>
    </row>
    <row r="9784" spans="10:10" x14ac:dyDescent="0.35">
      <c r="J9784" s="830"/>
    </row>
    <row r="9785" spans="10:10" x14ac:dyDescent="0.35">
      <c r="J9785" s="830"/>
    </row>
    <row r="9786" spans="10:10" x14ac:dyDescent="0.35">
      <c r="J9786" s="830"/>
    </row>
    <row r="9787" spans="10:10" x14ac:dyDescent="0.35">
      <c r="J9787" s="830"/>
    </row>
    <row r="9788" spans="10:10" x14ac:dyDescent="0.35">
      <c r="J9788" s="830"/>
    </row>
    <row r="9789" spans="10:10" x14ac:dyDescent="0.35">
      <c r="J9789" s="830"/>
    </row>
    <row r="9792" spans="10:10" x14ac:dyDescent="0.35">
      <c r="J9792" s="830"/>
    </row>
    <row r="9793" spans="10:10" x14ac:dyDescent="0.35">
      <c r="J9793" s="830"/>
    </row>
    <row r="9794" spans="10:10" x14ac:dyDescent="0.35">
      <c r="J9794" s="830"/>
    </row>
    <row r="9795" spans="10:10" x14ac:dyDescent="0.35">
      <c r="J9795" s="830"/>
    </row>
    <row r="9796" spans="10:10" x14ac:dyDescent="0.35">
      <c r="J9796" s="830"/>
    </row>
    <row r="9797" spans="10:10" x14ac:dyDescent="0.35">
      <c r="J9797" s="830"/>
    </row>
    <row r="9798" spans="10:10" x14ac:dyDescent="0.35">
      <c r="J9798" s="830"/>
    </row>
    <row r="9799" spans="10:10" x14ac:dyDescent="0.35">
      <c r="J9799" s="830"/>
    </row>
    <row r="9806" spans="10:10" x14ac:dyDescent="0.35">
      <c r="J9806" s="830"/>
    </row>
    <row r="9807" spans="10:10" x14ac:dyDescent="0.35">
      <c r="J9807" s="830"/>
    </row>
    <row r="9808" spans="10:10" x14ac:dyDescent="0.35">
      <c r="J9808" s="830"/>
    </row>
    <row r="9809" spans="10:10" x14ac:dyDescent="0.35">
      <c r="J9809" s="830"/>
    </row>
    <row r="9810" spans="10:10" x14ac:dyDescent="0.35">
      <c r="J9810" s="830"/>
    </row>
    <row r="9811" spans="10:10" x14ac:dyDescent="0.35">
      <c r="J9811" s="830"/>
    </row>
    <row r="9812" spans="10:10" x14ac:dyDescent="0.35">
      <c r="J9812" s="830"/>
    </row>
    <row r="9813" spans="10:10" x14ac:dyDescent="0.35">
      <c r="J9813" s="830"/>
    </row>
    <row r="9814" spans="10:10" x14ac:dyDescent="0.35">
      <c r="J9814" s="830"/>
    </row>
    <row r="9815" spans="10:10" x14ac:dyDescent="0.35">
      <c r="J9815" s="830"/>
    </row>
    <row r="9822" spans="10:10" x14ac:dyDescent="0.35">
      <c r="J9822" s="830"/>
    </row>
    <row r="9823" spans="10:10" x14ac:dyDescent="0.35">
      <c r="J9823" s="830"/>
    </row>
    <row r="9824" spans="10:10" x14ac:dyDescent="0.35">
      <c r="J9824" s="830"/>
    </row>
    <row r="9825" spans="10:10" x14ac:dyDescent="0.35">
      <c r="J9825" s="830"/>
    </row>
    <row r="9826" spans="10:10" x14ac:dyDescent="0.35">
      <c r="J9826" s="830"/>
    </row>
    <row r="9827" spans="10:10" x14ac:dyDescent="0.35">
      <c r="J9827" s="830"/>
    </row>
    <row r="9842" spans="10:10" x14ac:dyDescent="0.35">
      <c r="J9842" s="830"/>
    </row>
    <row r="9843" spans="10:10" x14ac:dyDescent="0.35">
      <c r="J9843" s="830"/>
    </row>
    <row r="9844" spans="10:10" x14ac:dyDescent="0.35">
      <c r="J9844" s="830"/>
    </row>
    <row r="9845" spans="10:10" x14ac:dyDescent="0.35">
      <c r="J9845" s="830"/>
    </row>
    <row r="9846" spans="10:10" x14ac:dyDescent="0.35">
      <c r="J9846" s="830"/>
    </row>
    <row r="9847" spans="10:10" x14ac:dyDescent="0.35">
      <c r="J9847" s="830"/>
    </row>
    <row r="9848" spans="10:10" x14ac:dyDescent="0.35">
      <c r="J9848" s="830"/>
    </row>
    <row r="9849" spans="10:10" x14ac:dyDescent="0.35">
      <c r="J9849" s="830"/>
    </row>
    <row r="9850" spans="10:10" x14ac:dyDescent="0.35">
      <c r="J9850" s="830"/>
    </row>
    <row r="9851" spans="10:10" x14ac:dyDescent="0.35">
      <c r="J9851" s="830"/>
    </row>
    <row r="9852" spans="10:10" x14ac:dyDescent="0.35">
      <c r="J9852" s="830"/>
    </row>
    <row r="9853" spans="10:10" x14ac:dyDescent="0.35">
      <c r="J9853" s="830"/>
    </row>
    <row r="9854" spans="10:10" x14ac:dyDescent="0.35">
      <c r="J9854" s="830"/>
    </row>
    <row r="9855" spans="10:10" x14ac:dyDescent="0.35">
      <c r="J9855" s="830"/>
    </row>
    <row r="9856" spans="10:10" x14ac:dyDescent="0.35">
      <c r="J9856" s="830"/>
    </row>
    <row r="9857" spans="10:10" x14ac:dyDescent="0.35">
      <c r="J9857" s="830"/>
    </row>
    <row r="9858" spans="10:10" x14ac:dyDescent="0.35">
      <c r="J9858" s="830"/>
    </row>
    <row r="9859" spans="10:10" x14ac:dyDescent="0.35">
      <c r="J9859" s="830"/>
    </row>
    <row r="9860" spans="10:10" x14ac:dyDescent="0.35">
      <c r="J9860" s="830"/>
    </row>
    <row r="9861" spans="10:10" x14ac:dyDescent="0.35">
      <c r="J9861" s="830"/>
    </row>
    <row r="9862" spans="10:10" x14ac:dyDescent="0.35">
      <c r="J9862" s="830"/>
    </row>
    <row r="9863" spans="10:10" x14ac:dyDescent="0.35">
      <c r="J9863" s="830"/>
    </row>
    <row r="9864" spans="10:10" x14ac:dyDescent="0.35">
      <c r="J9864" s="830"/>
    </row>
    <row r="9865" spans="10:10" x14ac:dyDescent="0.35">
      <c r="J9865" s="830"/>
    </row>
    <row r="9866" spans="10:10" x14ac:dyDescent="0.35">
      <c r="J9866" s="830"/>
    </row>
    <row r="9867" spans="10:10" x14ac:dyDescent="0.35">
      <c r="J9867" s="830"/>
    </row>
    <row r="9868" spans="10:10" x14ac:dyDescent="0.35">
      <c r="J9868" s="830"/>
    </row>
    <row r="9869" spans="10:10" x14ac:dyDescent="0.35">
      <c r="J9869" s="830"/>
    </row>
    <row r="9870" spans="10:10" x14ac:dyDescent="0.35">
      <c r="J9870" s="830"/>
    </row>
    <row r="9871" spans="10:10" x14ac:dyDescent="0.35">
      <c r="J9871" s="830"/>
    </row>
    <row r="9872" spans="10:10" x14ac:dyDescent="0.35">
      <c r="J9872" s="830"/>
    </row>
    <row r="9873" spans="10:10" x14ac:dyDescent="0.35">
      <c r="J9873" s="830"/>
    </row>
    <row r="9874" spans="10:10" x14ac:dyDescent="0.35">
      <c r="J9874" s="830"/>
    </row>
    <row r="9875" spans="10:10" x14ac:dyDescent="0.35">
      <c r="J9875" s="830"/>
    </row>
    <row r="9876" spans="10:10" x14ac:dyDescent="0.35">
      <c r="J9876" s="830"/>
    </row>
    <row r="9877" spans="10:10" x14ac:dyDescent="0.35">
      <c r="J9877" s="830"/>
    </row>
    <row r="9878" spans="10:10" x14ac:dyDescent="0.35">
      <c r="J9878" s="830"/>
    </row>
    <row r="9879" spans="10:10" x14ac:dyDescent="0.35">
      <c r="J9879" s="830"/>
    </row>
    <row r="9880" spans="10:10" x14ac:dyDescent="0.35">
      <c r="J9880" s="830"/>
    </row>
    <row r="9881" spans="10:10" x14ac:dyDescent="0.35">
      <c r="J9881" s="830"/>
    </row>
    <row r="9882" spans="10:10" x14ac:dyDescent="0.35">
      <c r="J9882" s="830"/>
    </row>
    <row r="9883" spans="10:10" x14ac:dyDescent="0.35">
      <c r="J9883" s="830"/>
    </row>
    <row r="9884" spans="10:10" x14ac:dyDescent="0.35">
      <c r="J9884" s="830"/>
    </row>
    <row r="9885" spans="10:10" x14ac:dyDescent="0.35">
      <c r="J9885" s="830"/>
    </row>
    <row r="9886" spans="10:10" x14ac:dyDescent="0.35">
      <c r="J9886" s="830"/>
    </row>
    <row r="9887" spans="10:10" x14ac:dyDescent="0.35">
      <c r="J9887" s="830"/>
    </row>
    <row r="9888" spans="10:10" x14ac:dyDescent="0.35">
      <c r="J9888" s="830"/>
    </row>
    <row r="9889" spans="10:10" x14ac:dyDescent="0.35">
      <c r="J9889" s="830"/>
    </row>
    <row r="9890" spans="10:10" x14ac:dyDescent="0.35">
      <c r="J9890" s="830"/>
    </row>
    <row r="9891" spans="10:10" x14ac:dyDescent="0.35">
      <c r="J9891" s="830"/>
    </row>
    <row r="9892" spans="10:10" x14ac:dyDescent="0.35">
      <c r="J9892" s="830"/>
    </row>
    <row r="9893" spans="10:10" x14ac:dyDescent="0.35">
      <c r="J9893" s="830"/>
    </row>
    <row r="9894" spans="10:10" x14ac:dyDescent="0.35">
      <c r="J9894" s="830"/>
    </row>
    <row r="9895" spans="10:10" x14ac:dyDescent="0.35">
      <c r="J9895" s="830"/>
    </row>
    <row r="9896" spans="10:10" x14ac:dyDescent="0.35">
      <c r="J9896" s="830"/>
    </row>
    <row r="9897" spans="10:10" x14ac:dyDescent="0.35">
      <c r="J9897" s="830"/>
    </row>
    <row r="9898" spans="10:10" x14ac:dyDescent="0.35">
      <c r="J9898" s="830"/>
    </row>
    <row r="9899" spans="10:10" x14ac:dyDescent="0.35">
      <c r="J9899" s="830"/>
    </row>
    <row r="9900" spans="10:10" x14ac:dyDescent="0.35">
      <c r="J9900" s="830"/>
    </row>
    <row r="9901" spans="10:10" x14ac:dyDescent="0.35">
      <c r="J9901" s="830"/>
    </row>
    <row r="9902" spans="10:10" x14ac:dyDescent="0.35">
      <c r="J9902" s="830"/>
    </row>
    <row r="9903" spans="10:10" x14ac:dyDescent="0.35">
      <c r="J9903" s="830"/>
    </row>
    <row r="9904" spans="10:10" x14ac:dyDescent="0.35">
      <c r="J9904" s="830"/>
    </row>
    <row r="9905" spans="10:10" x14ac:dyDescent="0.35">
      <c r="J9905" s="830"/>
    </row>
    <row r="9906" spans="10:10" x14ac:dyDescent="0.35">
      <c r="J9906" s="830"/>
    </row>
    <row r="9907" spans="10:10" x14ac:dyDescent="0.35">
      <c r="J9907" s="830"/>
    </row>
    <row r="9908" spans="10:10" x14ac:dyDescent="0.35">
      <c r="J9908" s="830"/>
    </row>
    <row r="9909" spans="10:10" x14ac:dyDescent="0.35">
      <c r="J9909" s="830"/>
    </row>
    <row r="9910" spans="10:10" x14ac:dyDescent="0.35">
      <c r="J9910" s="830"/>
    </row>
    <row r="9911" spans="10:10" x14ac:dyDescent="0.35">
      <c r="J9911" s="830"/>
    </row>
    <row r="9912" spans="10:10" x14ac:dyDescent="0.35">
      <c r="J9912" s="830"/>
    </row>
    <row r="9943" spans="10:10" x14ac:dyDescent="0.35">
      <c r="J9943" s="830"/>
    </row>
    <row r="9944" spans="10:10" x14ac:dyDescent="0.35">
      <c r="J9944" s="830"/>
    </row>
    <row r="9945" spans="10:10" x14ac:dyDescent="0.35">
      <c r="J9945" s="830"/>
    </row>
    <row r="9946" spans="10:10" x14ac:dyDescent="0.35">
      <c r="J9946" s="830"/>
    </row>
    <row r="9947" spans="10:10" x14ac:dyDescent="0.35">
      <c r="J9947" s="830"/>
    </row>
    <row r="9948" spans="10:10" x14ac:dyDescent="0.35">
      <c r="J9948" s="830"/>
    </row>
    <row r="9949" spans="10:10" x14ac:dyDescent="0.35">
      <c r="J9949" s="830"/>
    </row>
    <row r="9950" spans="10:10" x14ac:dyDescent="0.35">
      <c r="J9950" s="830"/>
    </row>
    <row r="9951" spans="10:10" x14ac:dyDescent="0.35">
      <c r="J9951" s="830"/>
    </row>
    <row r="9952" spans="10:10" x14ac:dyDescent="0.35">
      <c r="J9952" s="830"/>
    </row>
    <row r="9953" spans="10:10" x14ac:dyDescent="0.35">
      <c r="J9953" s="830"/>
    </row>
    <row r="9954" spans="10:10" x14ac:dyDescent="0.35">
      <c r="J9954" s="830"/>
    </row>
    <row r="9955" spans="10:10" x14ac:dyDescent="0.35">
      <c r="J9955" s="830"/>
    </row>
    <row r="9956" spans="10:10" x14ac:dyDescent="0.35">
      <c r="J9956" s="830"/>
    </row>
    <row r="9957" spans="10:10" x14ac:dyDescent="0.35">
      <c r="J9957" s="830"/>
    </row>
    <row r="9958" spans="10:10" x14ac:dyDescent="0.35">
      <c r="J9958" s="830"/>
    </row>
    <row r="9959" spans="10:10" x14ac:dyDescent="0.35">
      <c r="J9959" s="830"/>
    </row>
    <row r="9960" spans="10:10" x14ac:dyDescent="0.35">
      <c r="J9960" s="830"/>
    </row>
    <row r="9961" spans="10:10" x14ac:dyDescent="0.35">
      <c r="J9961" s="830"/>
    </row>
    <row r="9962" spans="10:10" x14ac:dyDescent="0.35">
      <c r="J9962" s="830"/>
    </row>
    <row r="9963" spans="10:10" x14ac:dyDescent="0.35">
      <c r="J9963" s="830"/>
    </row>
    <row r="9964" spans="10:10" x14ac:dyDescent="0.35">
      <c r="J9964" s="830"/>
    </row>
    <row r="9965" spans="10:10" x14ac:dyDescent="0.35">
      <c r="J9965" s="830"/>
    </row>
    <row r="9966" spans="10:10" x14ac:dyDescent="0.35">
      <c r="J9966" s="830"/>
    </row>
    <row r="9972" spans="10:10" x14ac:dyDescent="0.35">
      <c r="J9972" s="830"/>
    </row>
    <row r="9973" spans="10:10" x14ac:dyDescent="0.35">
      <c r="J9973" s="830"/>
    </row>
    <row r="9974" spans="10:10" x14ac:dyDescent="0.35">
      <c r="J9974" s="830"/>
    </row>
    <row r="9975" spans="10:10" x14ac:dyDescent="0.35">
      <c r="J9975" s="830"/>
    </row>
    <row r="9976" spans="10:10" x14ac:dyDescent="0.35">
      <c r="J9976" s="830"/>
    </row>
    <row r="9977" spans="10:10" x14ac:dyDescent="0.35">
      <c r="J9977" s="830"/>
    </row>
    <row r="9986" spans="10:10" x14ac:dyDescent="0.35">
      <c r="J9986" s="830"/>
    </row>
    <row r="9987" spans="10:10" x14ac:dyDescent="0.35">
      <c r="J9987" s="830"/>
    </row>
    <row r="9988" spans="10:10" x14ac:dyDescent="0.35">
      <c r="J9988" s="830"/>
    </row>
    <row r="9989" spans="10:10" x14ac:dyDescent="0.35">
      <c r="J9989" s="830"/>
    </row>
    <row r="9990" spans="10:10" x14ac:dyDescent="0.35">
      <c r="J9990" s="830"/>
    </row>
    <row r="9991" spans="10:10" x14ac:dyDescent="0.35">
      <c r="J9991" s="830"/>
    </row>
    <row r="9992" spans="10:10" x14ac:dyDescent="0.35">
      <c r="J9992" s="830"/>
    </row>
    <row r="9993" spans="10:10" x14ac:dyDescent="0.35">
      <c r="J9993" s="830"/>
    </row>
    <row r="9994" spans="10:10" x14ac:dyDescent="0.35">
      <c r="J9994" s="830"/>
    </row>
    <row r="9995" spans="10:10" x14ac:dyDescent="0.35">
      <c r="J9995" s="830"/>
    </row>
    <row r="9996" spans="10:10" x14ac:dyDescent="0.35">
      <c r="J9996" s="830"/>
    </row>
    <row r="9997" spans="10:10" x14ac:dyDescent="0.35">
      <c r="J9997" s="830"/>
    </row>
    <row r="9998" spans="10:10" x14ac:dyDescent="0.35">
      <c r="J9998" s="830"/>
    </row>
    <row r="9999" spans="10:10" x14ac:dyDescent="0.35">
      <c r="J9999" s="830"/>
    </row>
    <row r="10000" spans="10:10" x14ac:dyDescent="0.35">
      <c r="J10000" s="830"/>
    </row>
    <row r="10001" spans="10:10" x14ac:dyDescent="0.35">
      <c r="J10001" s="830"/>
    </row>
    <row r="10002" spans="10:10" x14ac:dyDescent="0.35">
      <c r="J10002" s="830"/>
    </row>
    <row r="10003" spans="10:10" x14ac:dyDescent="0.35">
      <c r="J10003" s="830"/>
    </row>
    <row r="10004" spans="10:10" x14ac:dyDescent="0.35">
      <c r="J10004" s="830"/>
    </row>
    <row r="10005" spans="10:10" x14ac:dyDescent="0.35">
      <c r="J10005" s="830"/>
    </row>
    <row r="10006" spans="10:10" x14ac:dyDescent="0.35">
      <c r="J10006" s="830"/>
    </row>
    <row r="10007" spans="10:10" x14ac:dyDescent="0.35">
      <c r="J10007" s="830"/>
    </row>
    <row r="10008" spans="10:10" x14ac:dyDescent="0.35">
      <c r="J10008" s="830"/>
    </row>
    <row r="10009" spans="10:10" x14ac:dyDescent="0.35">
      <c r="J10009" s="830"/>
    </row>
    <row r="10010" spans="10:10" x14ac:dyDescent="0.35">
      <c r="J10010" s="830"/>
    </row>
    <row r="10011" spans="10:10" x14ac:dyDescent="0.35">
      <c r="J10011" s="830"/>
    </row>
    <row r="10012" spans="10:10" x14ac:dyDescent="0.35">
      <c r="J10012" s="830"/>
    </row>
    <row r="10013" spans="10:10" x14ac:dyDescent="0.35">
      <c r="J10013" s="830"/>
    </row>
    <row r="10014" spans="10:10" x14ac:dyDescent="0.35">
      <c r="J10014" s="830"/>
    </row>
    <row r="10015" spans="10:10" x14ac:dyDescent="0.35">
      <c r="J10015" s="830"/>
    </row>
    <row r="10016" spans="10:10" x14ac:dyDescent="0.35">
      <c r="J10016" s="830"/>
    </row>
    <row r="10017" spans="10:10" x14ac:dyDescent="0.35">
      <c r="J10017" s="830"/>
    </row>
    <row r="10018" spans="10:10" x14ac:dyDescent="0.35">
      <c r="J10018" s="830"/>
    </row>
    <row r="10019" spans="10:10" x14ac:dyDescent="0.35">
      <c r="J10019" s="830"/>
    </row>
    <row r="10020" spans="10:10" x14ac:dyDescent="0.35">
      <c r="J10020" s="830"/>
    </row>
    <row r="10021" spans="10:10" x14ac:dyDescent="0.35">
      <c r="J10021" s="830"/>
    </row>
    <row r="10022" spans="10:10" x14ac:dyDescent="0.35">
      <c r="J10022" s="830"/>
    </row>
    <row r="10023" spans="10:10" x14ac:dyDescent="0.35">
      <c r="J10023" s="830"/>
    </row>
    <row r="10024" spans="10:10" x14ac:dyDescent="0.35">
      <c r="J10024" s="830"/>
    </row>
    <row r="10025" spans="10:10" x14ac:dyDescent="0.35">
      <c r="J10025" s="830"/>
    </row>
    <row r="10026" spans="10:10" x14ac:dyDescent="0.35">
      <c r="J10026" s="830"/>
    </row>
    <row r="10027" spans="10:10" x14ac:dyDescent="0.35">
      <c r="J10027" s="830"/>
    </row>
    <row r="10028" spans="10:10" x14ac:dyDescent="0.35">
      <c r="J10028" s="830"/>
    </row>
    <row r="10029" spans="10:10" x14ac:dyDescent="0.35">
      <c r="J10029" s="830"/>
    </row>
    <row r="10030" spans="10:10" x14ac:dyDescent="0.35">
      <c r="J10030" s="830"/>
    </row>
    <row r="10031" spans="10:10" x14ac:dyDescent="0.35">
      <c r="J10031" s="830"/>
    </row>
    <row r="10032" spans="10:10" x14ac:dyDescent="0.35">
      <c r="J10032" s="830"/>
    </row>
    <row r="10033" spans="10:10" x14ac:dyDescent="0.35">
      <c r="J10033" s="830"/>
    </row>
    <row r="10034" spans="10:10" x14ac:dyDescent="0.35">
      <c r="J10034" s="830"/>
    </row>
    <row r="10035" spans="10:10" x14ac:dyDescent="0.35">
      <c r="J10035" s="830"/>
    </row>
    <row r="10036" spans="10:10" x14ac:dyDescent="0.35">
      <c r="J10036" s="830"/>
    </row>
    <row r="10037" spans="10:10" x14ac:dyDescent="0.35">
      <c r="J10037" s="830"/>
    </row>
    <row r="10038" spans="10:10" x14ac:dyDescent="0.35">
      <c r="J10038" s="830"/>
    </row>
    <row r="10039" spans="10:10" x14ac:dyDescent="0.35">
      <c r="J10039" s="830"/>
    </row>
    <row r="10040" spans="10:10" x14ac:dyDescent="0.35">
      <c r="J10040" s="830"/>
    </row>
    <row r="10041" spans="10:10" x14ac:dyDescent="0.35">
      <c r="J10041" s="830"/>
    </row>
    <row r="10042" spans="10:10" x14ac:dyDescent="0.35">
      <c r="J10042" s="830"/>
    </row>
    <row r="10043" spans="10:10" x14ac:dyDescent="0.35">
      <c r="J10043" s="830"/>
    </row>
    <row r="10044" spans="10:10" x14ac:dyDescent="0.35">
      <c r="J10044" s="830"/>
    </row>
    <row r="10045" spans="10:10" x14ac:dyDescent="0.35">
      <c r="J10045" s="830"/>
    </row>
    <row r="10046" spans="10:10" x14ac:dyDescent="0.35">
      <c r="J10046" s="830"/>
    </row>
    <row r="10047" spans="10:10" x14ac:dyDescent="0.35">
      <c r="J10047" s="830"/>
    </row>
    <row r="10048" spans="10:10" x14ac:dyDescent="0.35">
      <c r="J10048" s="830"/>
    </row>
    <row r="10049" spans="10:10" x14ac:dyDescent="0.35">
      <c r="J10049" s="830"/>
    </row>
    <row r="10050" spans="10:10" x14ac:dyDescent="0.35">
      <c r="J10050" s="830"/>
    </row>
    <row r="10051" spans="10:10" x14ac:dyDescent="0.35">
      <c r="J10051" s="830"/>
    </row>
    <row r="10052" spans="10:10" x14ac:dyDescent="0.35">
      <c r="J10052" s="830"/>
    </row>
    <row r="10053" spans="10:10" x14ac:dyDescent="0.35">
      <c r="J10053" s="830"/>
    </row>
    <row r="10054" spans="10:10" x14ac:dyDescent="0.35">
      <c r="J10054" s="830"/>
    </row>
    <row r="10055" spans="10:10" x14ac:dyDescent="0.35">
      <c r="J10055" s="830"/>
    </row>
    <row r="10056" spans="10:10" x14ac:dyDescent="0.35">
      <c r="J10056" s="830"/>
    </row>
    <row r="10057" spans="10:10" x14ac:dyDescent="0.35">
      <c r="J10057" s="830"/>
    </row>
    <row r="10058" spans="10:10" x14ac:dyDescent="0.35">
      <c r="J10058" s="830"/>
    </row>
    <row r="10059" spans="10:10" x14ac:dyDescent="0.35">
      <c r="J10059" s="830"/>
    </row>
    <row r="10060" spans="10:10" x14ac:dyDescent="0.35">
      <c r="J10060" s="830"/>
    </row>
    <row r="10061" spans="10:10" x14ac:dyDescent="0.35">
      <c r="J10061" s="830"/>
    </row>
    <row r="10062" spans="10:10" x14ac:dyDescent="0.35">
      <c r="J10062" s="830"/>
    </row>
    <row r="10071" spans="10:10" x14ac:dyDescent="0.35">
      <c r="J10071" s="830"/>
    </row>
    <row r="10072" spans="10:10" x14ac:dyDescent="0.35">
      <c r="J10072" s="830"/>
    </row>
    <row r="10073" spans="10:10" x14ac:dyDescent="0.35">
      <c r="J10073" s="830"/>
    </row>
    <row r="10074" spans="10:10" x14ac:dyDescent="0.35">
      <c r="J10074" s="830"/>
    </row>
    <row r="10075" spans="10:10" x14ac:dyDescent="0.35">
      <c r="J10075" s="830"/>
    </row>
    <row r="10076" spans="10:10" x14ac:dyDescent="0.35">
      <c r="J10076" s="830"/>
    </row>
    <row r="10077" spans="10:10" x14ac:dyDescent="0.35">
      <c r="J10077" s="830"/>
    </row>
    <row r="10078" spans="10:10" x14ac:dyDescent="0.35">
      <c r="J10078" s="830"/>
    </row>
    <row r="10079" spans="10:10" x14ac:dyDescent="0.35">
      <c r="J10079" s="830"/>
    </row>
    <row r="10080" spans="10:10" x14ac:dyDescent="0.35">
      <c r="J10080" s="830"/>
    </row>
    <row r="10081" spans="10:10" x14ac:dyDescent="0.35">
      <c r="J10081" s="830"/>
    </row>
    <row r="10082" spans="10:10" x14ac:dyDescent="0.35">
      <c r="J10082" s="830"/>
    </row>
    <row r="10083" spans="10:10" x14ac:dyDescent="0.35">
      <c r="J10083" s="830"/>
    </row>
    <row r="10084" spans="10:10" x14ac:dyDescent="0.35">
      <c r="J10084" s="830"/>
    </row>
    <row r="10085" spans="10:10" x14ac:dyDescent="0.35">
      <c r="J10085" s="830"/>
    </row>
    <row r="10086" spans="10:10" x14ac:dyDescent="0.35">
      <c r="J10086" s="830"/>
    </row>
    <row r="10087" spans="10:10" x14ac:dyDescent="0.35">
      <c r="J10087" s="830"/>
    </row>
    <row r="10088" spans="10:10" x14ac:dyDescent="0.35">
      <c r="J10088" s="830"/>
    </row>
    <row r="10089" spans="10:10" x14ac:dyDescent="0.35">
      <c r="J10089" s="830"/>
    </row>
    <row r="10090" spans="10:10" x14ac:dyDescent="0.35">
      <c r="J10090" s="830"/>
    </row>
    <row r="10091" spans="10:10" x14ac:dyDescent="0.35">
      <c r="J10091" s="830"/>
    </row>
    <row r="10092" spans="10:10" x14ac:dyDescent="0.35">
      <c r="J10092" s="830"/>
    </row>
    <row r="10093" spans="10:10" x14ac:dyDescent="0.35">
      <c r="J10093" s="830"/>
    </row>
    <row r="10094" spans="10:10" x14ac:dyDescent="0.35">
      <c r="J10094" s="830"/>
    </row>
    <row r="10095" spans="10:10" x14ac:dyDescent="0.35">
      <c r="J10095" s="830"/>
    </row>
    <row r="10096" spans="10:10" x14ac:dyDescent="0.35">
      <c r="J10096" s="830"/>
    </row>
    <row r="10097" spans="10:10" x14ac:dyDescent="0.35">
      <c r="J10097" s="830"/>
    </row>
    <row r="10204" spans="10:10" x14ac:dyDescent="0.35">
      <c r="J10204" s="830"/>
    </row>
    <row r="10205" spans="10:10" x14ac:dyDescent="0.35">
      <c r="J10205" s="830"/>
    </row>
    <row r="10222" spans="10:10" x14ac:dyDescent="0.35">
      <c r="J10222" s="830"/>
    </row>
    <row r="10223" spans="10:10" x14ac:dyDescent="0.35">
      <c r="J10223" s="830"/>
    </row>
    <row r="10224" spans="10:10" x14ac:dyDescent="0.35">
      <c r="J10224" s="830"/>
    </row>
    <row r="10225" spans="10:10" x14ac:dyDescent="0.35">
      <c r="J10225" s="830"/>
    </row>
    <row r="10226" spans="10:10" x14ac:dyDescent="0.35">
      <c r="J10226" s="830"/>
    </row>
    <row r="10227" spans="10:10" x14ac:dyDescent="0.35">
      <c r="J10227" s="830"/>
    </row>
    <row r="10228" spans="10:10" x14ac:dyDescent="0.35">
      <c r="J10228" s="830"/>
    </row>
    <row r="10229" spans="10:10" x14ac:dyDescent="0.35">
      <c r="J10229" s="830"/>
    </row>
    <row r="10230" spans="10:10" x14ac:dyDescent="0.35">
      <c r="J10230" s="830"/>
    </row>
    <row r="10231" spans="10:10" x14ac:dyDescent="0.35">
      <c r="J10231" s="830"/>
    </row>
    <row r="10232" spans="10:10" x14ac:dyDescent="0.35">
      <c r="J10232" s="830"/>
    </row>
    <row r="10233" spans="10:10" x14ac:dyDescent="0.35">
      <c r="J10233" s="830"/>
    </row>
    <row r="10234" spans="10:10" x14ac:dyDescent="0.35">
      <c r="J10234" s="830"/>
    </row>
    <row r="10235" spans="10:10" x14ac:dyDescent="0.35">
      <c r="J10235" s="830"/>
    </row>
    <row r="10236" spans="10:10" x14ac:dyDescent="0.35">
      <c r="J10236" s="830"/>
    </row>
    <row r="10237" spans="10:10" x14ac:dyDescent="0.35">
      <c r="J10237" s="830"/>
    </row>
    <row r="10238" spans="10:10" x14ac:dyDescent="0.35">
      <c r="J10238" s="830"/>
    </row>
    <row r="10239" spans="10:10" x14ac:dyDescent="0.35">
      <c r="J10239" s="830"/>
    </row>
    <row r="10240" spans="10:10" x14ac:dyDescent="0.35">
      <c r="J10240" s="830"/>
    </row>
    <row r="10241" spans="10:10" x14ac:dyDescent="0.35">
      <c r="J10241" s="830"/>
    </row>
    <row r="10242" spans="10:10" x14ac:dyDescent="0.35">
      <c r="J10242" s="830"/>
    </row>
    <row r="10243" spans="10:10" x14ac:dyDescent="0.35">
      <c r="J10243" s="830"/>
    </row>
    <row r="10244" spans="10:10" x14ac:dyDescent="0.35">
      <c r="J10244" s="830"/>
    </row>
    <row r="10245" spans="10:10" x14ac:dyDescent="0.35">
      <c r="J10245" s="830"/>
    </row>
    <row r="10246" spans="10:10" x14ac:dyDescent="0.35">
      <c r="J10246" s="830"/>
    </row>
    <row r="10247" spans="10:10" x14ac:dyDescent="0.35">
      <c r="J10247" s="830"/>
    </row>
    <row r="10248" spans="10:10" x14ac:dyDescent="0.35">
      <c r="J10248" s="830"/>
    </row>
    <row r="10249" spans="10:10" x14ac:dyDescent="0.35">
      <c r="J10249" s="830"/>
    </row>
    <row r="10250" spans="10:10" x14ac:dyDescent="0.35">
      <c r="J10250" s="830"/>
    </row>
    <row r="10251" spans="10:10" x14ac:dyDescent="0.35">
      <c r="J10251" s="830"/>
    </row>
    <row r="10252" spans="10:10" x14ac:dyDescent="0.35">
      <c r="J10252" s="830"/>
    </row>
    <row r="10253" spans="10:10" x14ac:dyDescent="0.35">
      <c r="J10253" s="830"/>
    </row>
    <row r="10254" spans="10:10" x14ac:dyDescent="0.35">
      <c r="J10254" s="830"/>
    </row>
    <row r="10255" spans="10:10" x14ac:dyDescent="0.35">
      <c r="J10255" s="830"/>
    </row>
    <row r="10256" spans="10:10" x14ac:dyDescent="0.35">
      <c r="J10256" s="830"/>
    </row>
    <row r="10257" spans="10:10" x14ac:dyDescent="0.35">
      <c r="J10257" s="830"/>
    </row>
    <row r="10258" spans="10:10" x14ac:dyDescent="0.35">
      <c r="J10258" s="830"/>
    </row>
    <row r="10259" spans="10:10" x14ac:dyDescent="0.35">
      <c r="J10259" s="830"/>
    </row>
    <row r="10260" spans="10:10" x14ac:dyDescent="0.35">
      <c r="J10260" s="830"/>
    </row>
    <row r="10261" spans="10:10" x14ac:dyDescent="0.35">
      <c r="J10261" s="830"/>
    </row>
    <row r="10262" spans="10:10" x14ac:dyDescent="0.35">
      <c r="J10262" s="830"/>
    </row>
    <row r="10263" spans="10:10" x14ac:dyDescent="0.35">
      <c r="J10263" s="830"/>
    </row>
    <row r="10264" spans="10:10" x14ac:dyDescent="0.35">
      <c r="J10264" s="830"/>
    </row>
    <row r="10265" spans="10:10" x14ac:dyDescent="0.35">
      <c r="J10265" s="830"/>
    </row>
    <row r="10266" spans="10:10" x14ac:dyDescent="0.35">
      <c r="J10266" s="830"/>
    </row>
    <row r="10267" spans="10:10" x14ac:dyDescent="0.35">
      <c r="J10267" s="830"/>
    </row>
    <row r="10268" spans="10:10" x14ac:dyDescent="0.35">
      <c r="J10268" s="830"/>
    </row>
    <row r="10269" spans="10:10" x14ac:dyDescent="0.35">
      <c r="J10269" s="830"/>
    </row>
    <row r="10270" spans="10:10" x14ac:dyDescent="0.35">
      <c r="J10270" s="830"/>
    </row>
    <row r="10271" spans="10:10" x14ac:dyDescent="0.35">
      <c r="J10271" s="830"/>
    </row>
    <row r="10272" spans="10:10" x14ac:dyDescent="0.35">
      <c r="J10272" s="830"/>
    </row>
    <row r="10273" spans="10:10" x14ac:dyDescent="0.35">
      <c r="J10273" s="830"/>
    </row>
    <row r="10274" spans="10:10" x14ac:dyDescent="0.35">
      <c r="J10274" s="830"/>
    </row>
    <row r="10275" spans="10:10" x14ac:dyDescent="0.35">
      <c r="J10275" s="830"/>
    </row>
    <row r="10276" spans="10:10" x14ac:dyDescent="0.35">
      <c r="J10276" s="830"/>
    </row>
    <row r="10277" spans="10:10" x14ac:dyDescent="0.35">
      <c r="J10277" s="830"/>
    </row>
    <row r="10278" spans="10:10" x14ac:dyDescent="0.35">
      <c r="J10278" s="830"/>
    </row>
    <row r="10279" spans="10:10" x14ac:dyDescent="0.35">
      <c r="J10279" s="830"/>
    </row>
    <row r="10280" spans="10:10" x14ac:dyDescent="0.35">
      <c r="J10280" s="830"/>
    </row>
    <row r="10281" spans="10:10" x14ac:dyDescent="0.35">
      <c r="J10281" s="830"/>
    </row>
    <row r="10282" spans="10:10" x14ac:dyDescent="0.35">
      <c r="J10282" s="830"/>
    </row>
    <row r="10283" spans="10:10" x14ac:dyDescent="0.35">
      <c r="J10283" s="830"/>
    </row>
    <row r="10284" spans="10:10" x14ac:dyDescent="0.35">
      <c r="J10284" s="830"/>
    </row>
    <row r="10285" spans="10:10" x14ac:dyDescent="0.35">
      <c r="J10285" s="830"/>
    </row>
    <row r="10286" spans="10:10" x14ac:dyDescent="0.35">
      <c r="J10286" s="830"/>
    </row>
    <row r="10287" spans="10:10" x14ac:dyDescent="0.35">
      <c r="J10287" s="830"/>
    </row>
    <row r="10288" spans="10:10" x14ac:dyDescent="0.35">
      <c r="J10288" s="830"/>
    </row>
    <row r="10289" spans="10:10" x14ac:dyDescent="0.35">
      <c r="J10289" s="830"/>
    </row>
    <row r="10290" spans="10:10" x14ac:dyDescent="0.35">
      <c r="J10290" s="830"/>
    </row>
    <row r="10291" spans="10:10" x14ac:dyDescent="0.35">
      <c r="J10291" s="830"/>
    </row>
    <row r="10292" spans="10:10" x14ac:dyDescent="0.35">
      <c r="J10292" s="830"/>
    </row>
    <row r="10293" spans="10:10" x14ac:dyDescent="0.35">
      <c r="J10293" s="830"/>
    </row>
    <row r="10294" spans="10:10" x14ac:dyDescent="0.35">
      <c r="J10294" s="830"/>
    </row>
    <row r="10295" spans="10:10" x14ac:dyDescent="0.35">
      <c r="J10295" s="830"/>
    </row>
    <row r="10296" spans="10:10" x14ac:dyDescent="0.35">
      <c r="J10296" s="830"/>
    </row>
    <row r="10297" spans="10:10" x14ac:dyDescent="0.35">
      <c r="J10297" s="830"/>
    </row>
    <row r="10298" spans="10:10" x14ac:dyDescent="0.35">
      <c r="J10298" s="830"/>
    </row>
    <row r="10299" spans="10:10" x14ac:dyDescent="0.35">
      <c r="J10299" s="830"/>
    </row>
    <row r="10300" spans="10:10" x14ac:dyDescent="0.35">
      <c r="J10300" s="830"/>
    </row>
    <row r="10301" spans="10:10" x14ac:dyDescent="0.35">
      <c r="J10301" s="830"/>
    </row>
    <row r="10302" spans="10:10" x14ac:dyDescent="0.35">
      <c r="J10302" s="830"/>
    </row>
    <row r="10303" spans="10:10" x14ac:dyDescent="0.35">
      <c r="J10303" s="830"/>
    </row>
    <row r="10304" spans="10:10" x14ac:dyDescent="0.35">
      <c r="J10304" s="830"/>
    </row>
    <row r="10309" spans="10:10" x14ac:dyDescent="0.35">
      <c r="J10309" s="830"/>
    </row>
    <row r="10310" spans="10:10" x14ac:dyDescent="0.35">
      <c r="J10310" s="830"/>
    </row>
    <row r="10311" spans="10:10" x14ac:dyDescent="0.35">
      <c r="J10311" s="830"/>
    </row>
    <row r="10312" spans="10:10" x14ac:dyDescent="0.35">
      <c r="J10312" s="830"/>
    </row>
    <row r="10313" spans="10:10" x14ac:dyDescent="0.35">
      <c r="J10313" s="830"/>
    </row>
    <row r="10314" spans="10:10" x14ac:dyDescent="0.35">
      <c r="J10314" s="830"/>
    </row>
    <row r="10315" spans="10:10" x14ac:dyDescent="0.35">
      <c r="J10315" s="830"/>
    </row>
    <row r="10316" spans="10:10" x14ac:dyDescent="0.35">
      <c r="J10316" s="830"/>
    </row>
    <row r="10317" spans="10:10" x14ac:dyDescent="0.35">
      <c r="J10317" s="830"/>
    </row>
    <row r="10318" spans="10:10" x14ac:dyDescent="0.35">
      <c r="J10318" s="830"/>
    </row>
    <row r="10319" spans="10:10" x14ac:dyDescent="0.35">
      <c r="J10319" s="830"/>
    </row>
    <row r="10320" spans="10:10" x14ac:dyDescent="0.35">
      <c r="J10320" s="830"/>
    </row>
    <row r="10321" spans="10:10" x14ac:dyDescent="0.35">
      <c r="J10321" s="830"/>
    </row>
    <row r="10322" spans="10:10" x14ac:dyDescent="0.35">
      <c r="J10322" s="830"/>
    </row>
    <row r="10323" spans="10:10" x14ac:dyDescent="0.35">
      <c r="J10323" s="830"/>
    </row>
    <row r="10324" spans="10:10" x14ac:dyDescent="0.35">
      <c r="J10324" s="830"/>
    </row>
    <row r="10325" spans="10:10" x14ac:dyDescent="0.35">
      <c r="J10325" s="830"/>
    </row>
    <row r="10326" spans="10:10" x14ac:dyDescent="0.35">
      <c r="J10326" s="830"/>
    </row>
    <row r="10327" spans="10:10" x14ac:dyDescent="0.35">
      <c r="J10327" s="830"/>
    </row>
    <row r="10328" spans="10:10" x14ac:dyDescent="0.35">
      <c r="J10328" s="830"/>
    </row>
    <row r="10329" spans="10:10" x14ac:dyDescent="0.35">
      <c r="J10329" s="830"/>
    </row>
    <row r="10330" spans="10:10" x14ac:dyDescent="0.35">
      <c r="J10330" s="830"/>
    </row>
    <row r="10331" spans="10:10" x14ac:dyDescent="0.35">
      <c r="J10331" s="830"/>
    </row>
    <row r="10332" spans="10:10" x14ac:dyDescent="0.35">
      <c r="J10332" s="830"/>
    </row>
    <row r="10333" spans="10:10" x14ac:dyDescent="0.35">
      <c r="J10333" s="830"/>
    </row>
    <row r="10334" spans="10:10" x14ac:dyDescent="0.35">
      <c r="J10334" s="830"/>
    </row>
    <row r="10335" spans="10:10" x14ac:dyDescent="0.35">
      <c r="J10335" s="830"/>
    </row>
    <row r="10336" spans="10:10" x14ac:dyDescent="0.35">
      <c r="J10336" s="830"/>
    </row>
    <row r="10337" spans="10:10" x14ac:dyDescent="0.35">
      <c r="J10337" s="830"/>
    </row>
    <row r="10338" spans="10:10" x14ac:dyDescent="0.35">
      <c r="J10338" s="830"/>
    </row>
    <row r="10339" spans="10:10" x14ac:dyDescent="0.35">
      <c r="J10339" s="830"/>
    </row>
    <row r="10340" spans="10:10" x14ac:dyDescent="0.35">
      <c r="J10340" s="830"/>
    </row>
    <row r="10341" spans="10:10" x14ac:dyDescent="0.35">
      <c r="J10341" s="830"/>
    </row>
    <row r="10342" spans="10:10" x14ac:dyDescent="0.35">
      <c r="J10342" s="830"/>
    </row>
    <row r="10343" spans="10:10" x14ac:dyDescent="0.35">
      <c r="J10343" s="830"/>
    </row>
    <row r="10344" spans="10:10" x14ac:dyDescent="0.35">
      <c r="J10344" s="830"/>
    </row>
    <row r="10345" spans="10:10" x14ac:dyDescent="0.35">
      <c r="J10345" s="830"/>
    </row>
    <row r="10346" spans="10:10" x14ac:dyDescent="0.35">
      <c r="J10346" s="830"/>
    </row>
    <row r="10347" spans="10:10" x14ac:dyDescent="0.35">
      <c r="J10347" s="830"/>
    </row>
    <row r="10348" spans="10:10" x14ac:dyDescent="0.35">
      <c r="J10348" s="830"/>
    </row>
    <row r="10349" spans="10:10" x14ac:dyDescent="0.35">
      <c r="J10349" s="830"/>
    </row>
    <row r="10350" spans="10:10" x14ac:dyDescent="0.35">
      <c r="J10350" s="830"/>
    </row>
    <row r="10351" spans="10:10" x14ac:dyDescent="0.35">
      <c r="J10351" s="830"/>
    </row>
    <row r="10352" spans="10:10" x14ac:dyDescent="0.35">
      <c r="J10352" s="830"/>
    </row>
    <row r="10353" spans="10:10" x14ac:dyDescent="0.35">
      <c r="J10353" s="830"/>
    </row>
    <row r="10354" spans="10:10" x14ac:dyDescent="0.35">
      <c r="J10354" s="830"/>
    </row>
    <row r="10355" spans="10:10" x14ac:dyDescent="0.35">
      <c r="J10355" s="830"/>
    </row>
    <row r="10356" spans="10:10" x14ac:dyDescent="0.35">
      <c r="J10356" s="830"/>
    </row>
    <row r="10357" spans="10:10" x14ac:dyDescent="0.35">
      <c r="J10357" s="830"/>
    </row>
    <row r="10358" spans="10:10" x14ac:dyDescent="0.35">
      <c r="J10358" s="830"/>
    </row>
    <row r="10359" spans="10:10" x14ac:dyDescent="0.35">
      <c r="J10359" s="830"/>
    </row>
    <row r="10360" spans="10:10" x14ac:dyDescent="0.35">
      <c r="J10360" s="830"/>
    </row>
    <row r="10361" spans="10:10" x14ac:dyDescent="0.35">
      <c r="J10361" s="830"/>
    </row>
    <row r="10362" spans="10:10" x14ac:dyDescent="0.35">
      <c r="J10362" s="830"/>
    </row>
    <row r="10363" spans="10:10" x14ac:dyDescent="0.35">
      <c r="J10363" s="830"/>
    </row>
    <row r="10364" spans="10:10" x14ac:dyDescent="0.35">
      <c r="J10364" s="830"/>
    </row>
    <row r="10365" spans="10:10" x14ac:dyDescent="0.35">
      <c r="J10365" s="830"/>
    </row>
    <row r="10366" spans="10:10" x14ac:dyDescent="0.35">
      <c r="J10366" s="830"/>
    </row>
    <row r="10367" spans="10:10" x14ac:dyDescent="0.35">
      <c r="J10367" s="830"/>
    </row>
    <row r="10368" spans="10:10" x14ac:dyDescent="0.35">
      <c r="J10368" s="830"/>
    </row>
    <row r="10369" spans="10:10" x14ac:dyDescent="0.35">
      <c r="J10369" s="830"/>
    </row>
    <row r="10370" spans="10:10" x14ac:dyDescent="0.35">
      <c r="J10370" s="830"/>
    </row>
    <row r="10371" spans="10:10" x14ac:dyDescent="0.35">
      <c r="J10371" s="830"/>
    </row>
    <row r="10372" spans="10:10" x14ac:dyDescent="0.35">
      <c r="J10372" s="830"/>
    </row>
    <row r="10373" spans="10:10" x14ac:dyDescent="0.35">
      <c r="J10373" s="830"/>
    </row>
    <row r="10374" spans="10:10" x14ac:dyDescent="0.35">
      <c r="J10374" s="830"/>
    </row>
    <row r="10375" spans="10:10" x14ac:dyDescent="0.35">
      <c r="J10375" s="830"/>
    </row>
    <row r="10376" spans="10:10" x14ac:dyDescent="0.35">
      <c r="J10376" s="830"/>
    </row>
    <row r="10377" spans="10:10" x14ac:dyDescent="0.35">
      <c r="J10377" s="830"/>
    </row>
    <row r="10378" spans="10:10" x14ac:dyDescent="0.35">
      <c r="J10378" s="830"/>
    </row>
    <row r="10379" spans="10:10" x14ac:dyDescent="0.35">
      <c r="J10379" s="830"/>
    </row>
    <row r="10380" spans="10:10" x14ac:dyDescent="0.35">
      <c r="J10380" s="830"/>
    </row>
    <row r="10381" spans="10:10" x14ac:dyDescent="0.35">
      <c r="J10381" s="830"/>
    </row>
    <row r="10382" spans="10:10" x14ac:dyDescent="0.35">
      <c r="J10382" s="830"/>
    </row>
    <row r="10383" spans="10:10" x14ac:dyDescent="0.35">
      <c r="J10383" s="830"/>
    </row>
    <row r="10384" spans="10:10" x14ac:dyDescent="0.35">
      <c r="J10384" s="830"/>
    </row>
    <row r="10385" spans="10:10" x14ac:dyDescent="0.35">
      <c r="J10385" s="830"/>
    </row>
    <row r="10386" spans="10:10" x14ac:dyDescent="0.35">
      <c r="J10386" s="830"/>
    </row>
    <row r="10387" spans="10:10" x14ac:dyDescent="0.35">
      <c r="J10387" s="830"/>
    </row>
    <row r="10388" spans="10:10" x14ac:dyDescent="0.35">
      <c r="J10388" s="830"/>
    </row>
    <row r="10389" spans="10:10" x14ac:dyDescent="0.35">
      <c r="J10389" s="830"/>
    </row>
    <row r="10392" spans="10:10" x14ac:dyDescent="0.35">
      <c r="J10392" s="830"/>
    </row>
    <row r="10393" spans="10:10" x14ac:dyDescent="0.35">
      <c r="J10393" s="830"/>
    </row>
    <row r="10394" spans="10:10" x14ac:dyDescent="0.35">
      <c r="J10394" s="830"/>
    </row>
    <row r="10398" spans="10:10" x14ac:dyDescent="0.35">
      <c r="J10398" s="830"/>
    </row>
    <row r="10399" spans="10:10" x14ac:dyDescent="0.35">
      <c r="J10399" s="830"/>
    </row>
    <row r="10400" spans="10:10" x14ac:dyDescent="0.35">
      <c r="J10400" s="830"/>
    </row>
    <row r="10401" spans="10:10" x14ac:dyDescent="0.35">
      <c r="J10401" s="830"/>
    </row>
    <row r="10402" spans="10:10" x14ac:dyDescent="0.35">
      <c r="J10402" s="830"/>
    </row>
    <row r="10403" spans="10:10" x14ac:dyDescent="0.35">
      <c r="J10403" s="830"/>
    </row>
    <row r="10404" spans="10:10" x14ac:dyDescent="0.35">
      <c r="J10404" s="830"/>
    </row>
    <row r="10405" spans="10:10" x14ac:dyDescent="0.35">
      <c r="J10405" s="830"/>
    </row>
    <row r="10406" spans="10:10" x14ac:dyDescent="0.35">
      <c r="J10406" s="830"/>
    </row>
    <row r="10407" spans="10:10" x14ac:dyDescent="0.35">
      <c r="J10407" s="830"/>
    </row>
    <row r="10408" spans="10:10" x14ac:dyDescent="0.35">
      <c r="J10408" s="830"/>
    </row>
    <row r="10409" spans="10:10" x14ac:dyDescent="0.35">
      <c r="J10409" s="830"/>
    </row>
    <row r="10410" spans="10:10" x14ac:dyDescent="0.35">
      <c r="J10410" s="830"/>
    </row>
    <row r="10414" spans="10:10" x14ac:dyDescent="0.35">
      <c r="J10414" s="830"/>
    </row>
    <row r="10415" spans="10:10" x14ac:dyDescent="0.35">
      <c r="J10415" s="830"/>
    </row>
    <row r="10416" spans="10:10" x14ac:dyDescent="0.35">
      <c r="J10416" s="830"/>
    </row>
    <row r="10417" spans="10:10" x14ac:dyDescent="0.35">
      <c r="J10417" s="830"/>
    </row>
    <row r="10418" spans="10:10" x14ac:dyDescent="0.35">
      <c r="J10418" s="830"/>
    </row>
    <row r="10419" spans="10:10" x14ac:dyDescent="0.35">
      <c r="J10419" s="830"/>
    </row>
    <row r="10420" spans="10:10" x14ac:dyDescent="0.35">
      <c r="J10420" s="830"/>
    </row>
    <row r="10421" spans="10:10" x14ac:dyDescent="0.35">
      <c r="J10421" s="830"/>
    </row>
    <row r="10422" spans="10:10" x14ac:dyDescent="0.35">
      <c r="J10422" s="830"/>
    </row>
    <row r="10423" spans="10:10" x14ac:dyDescent="0.35">
      <c r="J10423" s="830"/>
    </row>
    <row r="10424" spans="10:10" x14ac:dyDescent="0.35">
      <c r="J10424" s="830"/>
    </row>
    <row r="10425" spans="10:10" x14ac:dyDescent="0.35">
      <c r="J10425" s="830"/>
    </row>
    <row r="10426" spans="10:10" x14ac:dyDescent="0.35">
      <c r="J10426" s="830"/>
    </row>
    <row r="10427" spans="10:10" x14ac:dyDescent="0.35">
      <c r="J10427" s="830"/>
    </row>
    <row r="10428" spans="10:10" x14ac:dyDescent="0.35">
      <c r="J10428" s="830"/>
    </row>
    <row r="10429" spans="10:10" x14ac:dyDescent="0.35">
      <c r="J10429" s="830"/>
    </row>
    <row r="10430" spans="10:10" x14ac:dyDescent="0.35">
      <c r="J10430" s="830"/>
    </row>
    <row r="10431" spans="10:10" x14ac:dyDescent="0.35">
      <c r="J10431" s="830"/>
    </row>
    <row r="10432" spans="10:10" x14ac:dyDescent="0.35">
      <c r="J10432" s="830"/>
    </row>
    <row r="10433" spans="10:10" x14ac:dyDescent="0.35">
      <c r="J10433" s="830"/>
    </row>
    <row r="10434" spans="10:10" x14ac:dyDescent="0.35">
      <c r="J10434" s="830"/>
    </row>
    <row r="10435" spans="10:10" x14ac:dyDescent="0.35">
      <c r="J10435" s="830"/>
    </row>
    <row r="10436" spans="10:10" x14ac:dyDescent="0.35">
      <c r="J10436" s="830"/>
    </row>
    <row r="10437" spans="10:10" x14ac:dyDescent="0.35">
      <c r="J10437" s="830"/>
    </row>
    <row r="10438" spans="10:10" x14ac:dyDescent="0.35">
      <c r="J10438" s="830"/>
    </row>
    <row r="10439" spans="10:10" x14ac:dyDescent="0.35">
      <c r="J10439" s="830"/>
    </row>
    <row r="10440" spans="10:10" x14ac:dyDescent="0.35">
      <c r="J10440" s="830"/>
    </row>
    <row r="10441" spans="10:10" x14ac:dyDescent="0.35">
      <c r="J10441" s="830"/>
    </row>
    <row r="10442" spans="10:10" x14ac:dyDescent="0.35">
      <c r="J10442" s="830"/>
    </row>
    <row r="10443" spans="10:10" x14ac:dyDescent="0.35">
      <c r="J10443" s="830"/>
    </row>
    <row r="10444" spans="10:10" x14ac:dyDescent="0.35">
      <c r="J10444" s="830"/>
    </row>
    <row r="10445" spans="10:10" x14ac:dyDescent="0.35">
      <c r="J10445" s="830"/>
    </row>
    <row r="10446" spans="10:10" x14ac:dyDescent="0.35">
      <c r="J10446" s="830"/>
    </row>
    <row r="10447" spans="10:10" x14ac:dyDescent="0.35">
      <c r="J10447" s="830"/>
    </row>
    <row r="10448" spans="10:10" x14ac:dyDescent="0.35">
      <c r="J10448" s="830"/>
    </row>
    <row r="10449" spans="10:10" x14ac:dyDescent="0.35">
      <c r="J10449" s="830"/>
    </row>
    <row r="10450" spans="10:10" x14ac:dyDescent="0.35">
      <c r="J10450" s="830"/>
    </row>
    <row r="10451" spans="10:10" x14ac:dyDescent="0.35">
      <c r="J10451" s="830"/>
    </row>
    <row r="10452" spans="10:10" x14ac:dyDescent="0.35">
      <c r="J10452" s="830"/>
    </row>
    <row r="10453" spans="10:10" x14ac:dyDescent="0.35">
      <c r="J10453" s="830"/>
    </row>
    <row r="10454" spans="10:10" x14ac:dyDescent="0.35">
      <c r="J10454" s="830"/>
    </row>
    <row r="10455" spans="10:10" x14ac:dyDescent="0.35">
      <c r="J10455" s="830"/>
    </row>
    <row r="10456" spans="10:10" x14ac:dyDescent="0.35">
      <c r="J10456" s="830"/>
    </row>
    <row r="10457" spans="10:10" x14ac:dyDescent="0.35">
      <c r="J10457" s="830"/>
    </row>
    <row r="10458" spans="10:10" x14ac:dyDescent="0.35">
      <c r="J10458" s="830"/>
    </row>
    <row r="10459" spans="10:10" x14ac:dyDescent="0.35">
      <c r="J10459" s="830"/>
    </row>
    <row r="10460" spans="10:10" x14ac:dyDescent="0.35">
      <c r="J10460" s="830"/>
    </row>
    <row r="10461" spans="10:10" x14ac:dyDescent="0.35">
      <c r="J10461" s="830"/>
    </row>
    <row r="10462" spans="10:10" x14ac:dyDescent="0.35">
      <c r="J10462" s="830"/>
    </row>
    <row r="10463" spans="10:10" x14ac:dyDescent="0.35">
      <c r="J10463" s="830"/>
    </row>
    <row r="10464" spans="10:10" x14ac:dyDescent="0.35">
      <c r="J10464" s="830"/>
    </row>
    <row r="10465" spans="10:10" x14ac:dyDescent="0.35">
      <c r="J10465" s="830"/>
    </row>
    <row r="10466" spans="10:10" x14ac:dyDescent="0.35">
      <c r="J10466" s="830"/>
    </row>
    <row r="10467" spans="10:10" x14ac:dyDescent="0.35">
      <c r="J10467" s="830"/>
    </row>
    <row r="10468" spans="10:10" x14ac:dyDescent="0.35">
      <c r="J10468" s="830"/>
    </row>
    <row r="10469" spans="10:10" x14ac:dyDescent="0.35">
      <c r="J10469" s="830"/>
    </row>
    <row r="10470" spans="10:10" x14ac:dyDescent="0.35">
      <c r="J10470" s="830"/>
    </row>
    <row r="10471" spans="10:10" x14ac:dyDescent="0.35">
      <c r="J10471" s="830"/>
    </row>
    <row r="10472" spans="10:10" x14ac:dyDescent="0.35">
      <c r="J10472" s="830"/>
    </row>
    <row r="10473" spans="10:10" x14ac:dyDescent="0.35">
      <c r="J10473" s="830"/>
    </row>
    <row r="10474" spans="10:10" x14ac:dyDescent="0.35">
      <c r="J10474" s="830"/>
    </row>
    <row r="10475" spans="10:10" x14ac:dyDescent="0.35">
      <c r="J10475" s="830"/>
    </row>
    <row r="10476" spans="10:10" x14ac:dyDescent="0.35">
      <c r="J10476" s="830"/>
    </row>
    <row r="10477" spans="10:10" x14ac:dyDescent="0.35">
      <c r="J10477" s="830"/>
    </row>
    <row r="10478" spans="10:10" x14ac:dyDescent="0.35">
      <c r="J10478" s="830"/>
    </row>
    <row r="10479" spans="10:10" x14ac:dyDescent="0.35">
      <c r="J10479" s="830"/>
    </row>
    <row r="10480" spans="10:10" x14ac:dyDescent="0.35">
      <c r="J10480" s="830"/>
    </row>
    <row r="10481" spans="10:10" x14ac:dyDescent="0.35">
      <c r="J10481" s="830"/>
    </row>
    <row r="10482" spans="10:10" x14ac:dyDescent="0.35">
      <c r="J10482" s="830"/>
    </row>
    <row r="10483" spans="10:10" x14ac:dyDescent="0.35">
      <c r="J10483" s="830"/>
    </row>
    <row r="10484" spans="10:10" x14ac:dyDescent="0.35">
      <c r="J10484" s="830"/>
    </row>
    <row r="10485" spans="10:10" x14ac:dyDescent="0.35">
      <c r="J10485" s="830"/>
    </row>
    <row r="10486" spans="10:10" x14ac:dyDescent="0.35">
      <c r="J10486" s="830"/>
    </row>
    <row r="10487" spans="10:10" x14ac:dyDescent="0.35">
      <c r="J10487" s="830"/>
    </row>
    <row r="10488" spans="10:10" x14ac:dyDescent="0.35">
      <c r="J10488" s="830"/>
    </row>
    <row r="10489" spans="10:10" x14ac:dyDescent="0.35">
      <c r="J10489" s="830"/>
    </row>
    <row r="10490" spans="10:10" x14ac:dyDescent="0.35">
      <c r="J10490" s="830"/>
    </row>
    <row r="10491" spans="10:10" x14ac:dyDescent="0.35">
      <c r="J10491" s="830"/>
    </row>
    <row r="10492" spans="10:10" x14ac:dyDescent="0.35">
      <c r="J10492" s="830"/>
    </row>
    <row r="10493" spans="10:10" x14ac:dyDescent="0.35">
      <c r="J10493" s="830"/>
    </row>
    <row r="10494" spans="10:10" x14ac:dyDescent="0.35">
      <c r="J10494" s="830"/>
    </row>
    <row r="10495" spans="10:10" x14ac:dyDescent="0.35">
      <c r="J10495" s="830"/>
    </row>
    <row r="10496" spans="10:10" x14ac:dyDescent="0.35">
      <c r="J10496" s="830"/>
    </row>
    <row r="10497" spans="10:10" x14ac:dyDescent="0.35">
      <c r="J10497" s="830"/>
    </row>
    <row r="10498" spans="10:10" x14ac:dyDescent="0.35">
      <c r="J10498" s="830"/>
    </row>
    <row r="10499" spans="10:10" x14ac:dyDescent="0.35">
      <c r="J10499" s="830"/>
    </row>
    <row r="10500" spans="10:10" x14ac:dyDescent="0.35">
      <c r="J10500" s="830"/>
    </row>
    <row r="10501" spans="10:10" x14ac:dyDescent="0.35">
      <c r="J10501" s="830"/>
    </row>
    <row r="10502" spans="10:10" x14ac:dyDescent="0.35">
      <c r="J10502" s="830"/>
    </row>
    <row r="10503" spans="10:10" x14ac:dyDescent="0.35">
      <c r="J10503" s="830"/>
    </row>
    <row r="10504" spans="10:10" x14ac:dyDescent="0.35">
      <c r="J10504" s="830"/>
    </row>
    <row r="10505" spans="10:10" x14ac:dyDescent="0.35">
      <c r="J10505" s="830"/>
    </row>
    <row r="10506" spans="10:10" x14ac:dyDescent="0.35">
      <c r="J10506" s="830"/>
    </row>
    <row r="10507" spans="10:10" x14ac:dyDescent="0.35">
      <c r="J10507" s="830"/>
    </row>
    <row r="10508" spans="10:10" x14ac:dyDescent="0.35">
      <c r="J10508" s="830"/>
    </row>
    <row r="10509" spans="10:10" x14ac:dyDescent="0.35">
      <c r="J10509" s="830"/>
    </row>
    <row r="10510" spans="10:10" x14ac:dyDescent="0.35">
      <c r="J10510" s="830"/>
    </row>
    <row r="10511" spans="10:10" x14ac:dyDescent="0.35">
      <c r="J10511" s="830"/>
    </row>
    <row r="10512" spans="10:10" x14ac:dyDescent="0.35">
      <c r="J10512" s="830"/>
    </row>
    <row r="10513" spans="10:10" x14ac:dyDescent="0.35">
      <c r="J10513" s="830"/>
    </row>
    <row r="10514" spans="10:10" x14ac:dyDescent="0.35">
      <c r="J10514" s="830"/>
    </row>
    <row r="10515" spans="10:10" x14ac:dyDescent="0.35">
      <c r="J10515" s="830"/>
    </row>
    <row r="10516" spans="10:10" x14ac:dyDescent="0.35">
      <c r="J10516" s="830"/>
    </row>
    <row r="10517" spans="10:10" x14ac:dyDescent="0.35">
      <c r="J10517" s="830"/>
    </row>
    <row r="10518" spans="10:10" x14ac:dyDescent="0.35">
      <c r="J10518" s="830"/>
    </row>
    <row r="10519" spans="10:10" x14ac:dyDescent="0.35">
      <c r="J10519" s="830"/>
    </row>
    <row r="10520" spans="10:10" x14ac:dyDescent="0.35">
      <c r="J10520" s="830"/>
    </row>
    <row r="10521" spans="10:10" x14ac:dyDescent="0.35">
      <c r="J10521" s="830"/>
    </row>
    <row r="10522" spans="10:10" x14ac:dyDescent="0.35">
      <c r="J10522" s="830"/>
    </row>
    <row r="10523" spans="10:10" x14ac:dyDescent="0.35">
      <c r="J10523" s="830"/>
    </row>
    <row r="10524" spans="10:10" x14ac:dyDescent="0.35">
      <c r="J10524" s="830"/>
    </row>
    <row r="10525" spans="10:10" x14ac:dyDescent="0.35">
      <c r="J10525" s="830"/>
    </row>
    <row r="10526" spans="10:10" x14ac:dyDescent="0.35">
      <c r="J10526" s="830"/>
    </row>
    <row r="10527" spans="10:10" x14ac:dyDescent="0.35">
      <c r="J10527" s="830"/>
    </row>
    <row r="10528" spans="10:10" x14ac:dyDescent="0.35">
      <c r="J10528" s="830"/>
    </row>
    <row r="10529" spans="10:10" x14ac:dyDescent="0.35">
      <c r="J10529" s="830"/>
    </row>
    <row r="10530" spans="10:10" x14ac:dyDescent="0.35">
      <c r="J10530" s="830"/>
    </row>
    <row r="10531" spans="10:10" x14ac:dyDescent="0.35">
      <c r="J10531" s="830"/>
    </row>
    <row r="10532" spans="10:10" x14ac:dyDescent="0.35">
      <c r="J10532" s="830"/>
    </row>
    <row r="10533" spans="10:10" x14ac:dyDescent="0.35">
      <c r="J10533" s="830"/>
    </row>
    <row r="10537" spans="10:10" x14ac:dyDescent="0.35">
      <c r="J10537" s="830"/>
    </row>
    <row r="10538" spans="10:10" x14ac:dyDescent="0.35">
      <c r="J10538" s="830"/>
    </row>
    <row r="10539" spans="10:10" x14ac:dyDescent="0.35">
      <c r="J10539" s="830"/>
    </row>
    <row r="10540" spans="10:10" x14ac:dyDescent="0.35">
      <c r="J10540" s="830"/>
    </row>
    <row r="10541" spans="10:10" x14ac:dyDescent="0.35">
      <c r="J10541" s="830"/>
    </row>
    <row r="10542" spans="10:10" x14ac:dyDescent="0.35">
      <c r="J10542" s="830"/>
    </row>
    <row r="10543" spans="10:10" x14ac:dyDescent="0.35">
      <c r="J10543" s="830"/>
    </row>
    <row r="10544" spans="10:10" x14ac:dyDescent="0.35">
      <c r="J10544" s="830"/>
    </row>
    <row r="10545" spans="10:10" x14ac:dyDescent="0.35">
      <c r="J10545" s="830"/>
    </row>
    <row r="10546" spans="10:10" x14ac:dyDescent="0.35">
      <c r="J10546" s="830"/>
    </row>
    <row r="10547" spans="10:10" x14ac:dyDescent="0.35">
      <c r="J10547" s="830"/>
    </row>
    <row r="10548" spans="10:10" x14ac:dyDescent="0.35">
      <c r="J10548" s="830"/>
    </row>
    <row r="10549" spans="10:10" x14ac:dyDescent="0.35">
      <c r="J10549" s="830"/>
    </row>
    <row r="10550" spans="10:10" x14ac:dyDescent="0.35">
      <c r="J10550" s="830"/>
    </row>
    <row r="10551" spans="10:10" x14ac:dyDescent="0.35">
      <c r="J10551" s="830"/>
    </row>
    <row r="10552" spans="10:10" x14ac:dyDescent="0.35">
      <c r="J10552" s="830"/>
    </row>
    <row r="10553" spans="10:10" x14ac:dyDescent="0.35">
      <c r="J10553" s="830"/>
    </row>
    <row r="10554" spans="10:10" x14ac:dyDescent="0.35">
      <c r="J10554" s="830"/>
    </row>
    <row r="10555" spans="10:10" x14ac:dyDescent="0.35">
      <c r="J10555" s="830"/>
    </row>
    <row r="10556" spans="10:10" x14ac:dyDescent="0.35">
      <c r="J10556" s="830"/>
    </row>
    <row r="10557" spans="10:10" x14ac:dyDescent="0.35">
      <c r="J10557" s="830"/>
    </row>
    <row r="10558" spans="10:10" x14ac:dyDescent="0.35">
      <c r="J10558" s="830"/>
    </row>
    <row r="10559" spans="10:10" x14ac:dyDescent="0.35">
      <c r="J10559" s="830"/>
    </row>
    <row r="10560" spans="10:10" x14ac:dyDescent="0.35">
      <c r="J10560" s="830"/>
    </row>
    <row r="10561" spans="10:10" x14ac:dyDescent="0.35">
      <c r="J10561" s="830"/>
    </row>
    <row r="10562" spans="10:10" x14ac:dyDescent="0.35">
      <c r="J10562" s="830"/>
    </row>
    <row r="10563" spans="10:10" x14ac:dyDescent="0.35">
      <c r="J10563" s="830"/>
    </row>
    <row r="10564" spans="10:10" x14ac:dyDescent="0.35">
      <c r="J10564" s="830"/>
    </row>
    <row r="10565" spans="10:10" x14ac:dyDescent="0.35">
      <c r="J10565" s="830"/>
    </row>
    <row r="10566" spans="10:10" x14ac:dyDescent="0.35">
      <c r="J10566" s="830"/>
    </row>
    <row r="10567" spans="10:10" x14ac:dyDescent="0.35">
      <c r="J10567" s="830"/>
    </row>
    <row r="10568" spans="10:10" x14ac:dyDescent="0.35">
      <c r="J10568" s="830"/>
    </row>
    <row r="10569" spans="10:10" x14ac:dyDescent="0.35">
      <c r="J10569" s="830"/>
    </row>
    <row r="10570" spans="10:10" x14ac:dyDescent="0.35">
      <c r="J10570" s="830"/>
    </row>
    <row r="10571" spans="10:10" x14ac:dyDescent="0.35">
      <c r="J10571" s="830"/>
    </row>
    <row r="10572" spans="10:10" x14ac:dyDescent="0.35">
      <c r="J10572" s="830"/>
    </row>
    <row r="10573" spans="10:10" x14ac:dyDescent="0.35">
      <c r="J10573" s="830"/>
    </row>
    <row r="10574" spans="10:10" x14ac:dyDescent="0.35">
      <c r="J10574" s="830"/>
    </row>
    <row r="10575" spans="10:10" x14ac:dyDescent="0.35">
      <c r="J10575" s="830"/>
    </row>
    <row r="10576" spans="10:10" x14ac:dyDescent="0.35">
      <c r="J10576" s="830"/>
    </row>
    <row r="10577" spans="10:10" x14ac:dyDescent="0.35">
      <c r="J10577" s="830"/>
    </row>
    <row r="10578" spans="10:10" x14ac:dyDescent="0.35">
      <c r="J10578" s="830"/>
    </row>
    <row r="10579" spans="10:10" x14ac:dyDescent="0.35">
      <c r="J10579" s="830"/>
    </row>
    <row r="10580" spans="10:10" x14ac:dyDescent="0.35">
      <c r="J10580" s="830"/>
    </row>
    <row r="10581" spans="10:10" x14ac:dyDescent="0.35">
      <c r="J10581" s="830"/>
    </row>
    <row r="10582" spans="10:10" x14ac:dyDescent="0.35">
      <c r="J10582" s="830"/>
    </row>
    <row r="10583" spans="10:10" x14ac:dyDescent="0.35">
      <c r="J10583" s="830"/>
    </row>
    <row r="10584" spans="10:10" x14ac:dyDescent="0.35">
      <c r="J10584" s="830"/>
    </row>
    <row r="10585" spans="10:10" x14ac:dyDescent="0.35">
      <c r="J10585" s="830"/>
    </row>
    <row r="10586" spans="10:10" x14ac:dyDescent="0.35">
      <c r="J10586" s="830"/>
    </row>
    <row r="10587" spans="10:10" x14ac:dyDescent="0.35">
      <c r="J10587" s="830"/>
    </row>
    <row r="10588" spans="10:10" x14ac:dyDescent="0.35">
      <c r="J10588" s="830"/>
    </row>
    <row r="10589" spans="10:10" x14ac:dyDescent="0.35">
      <c r="J10589" s="830"/>
    </row>
    <row r="10590" spans="10:10" x14ac:dyDescent="0.35">
      <c r="J10590" s="830"/>
    </row>
    <row r="10591" spans="10:10" x14ac:dyDescent="0.35">
      <c r="J10591" s="830"/>
    </row>
    <row r="10592" spans="10:10" x14ac:dyDescent="0.35">
      <c r="J10592" s="830"/>
    </row>
    <row r="10593" spans="10:10" x14ac:dyDescent="0.35">
      <c r="J10593" s="830"/>
    </row>
    <row r="10594" spans="10:10" x14ac:dyDescent="0.35">
      <c r="J10594" s="830"/>
    </row>
    <row r="10595" spans="10:10" x14ac:dyDescent="0.35">
      <c r="J10595" s="830"/>
    </row>
    <row r="10596" spans="10:10" x14ac:dyDescent="0.35">
      <c r="J10596" s="830"/>
    </row>
    <row r="10597" spans="10:10" x14ac:dyDescent="0.35">
      <c r="J10597" s="830"/>
    </row>
    <row r="10598" spans="10:10" x14ac:dyDescent="0.35">
      <c r="J10598" s="830"/>
    </row>
    <row r="10599" spans="10:10" x14ac:dyDescent="0.35">
      <c r="J10599" s="830"/>
    </row>
    <row r="10604" spans="10:10" x14ac:dyDescent="0.35">
      <c r="J10604" s="830"/>
    </row>
    <row r="10605" spans="10:10" x14ac:dyDescent="0.35">
      <c r="J10605" s="830"/>
    </row>
    <row r="10606" spans="10:10" x14ac:dyDescent="0.35">
      <c r="J10606" s="830"/>
    </row>
    <row r="10607" spans="10:10" x14ac:dyDescent="0.35">
      <c r="J10607" s="830"/>
    </row>
    <row r="10608" spans="10:10" x14ac:dyDescent="0.35">
      <c r="J10608" s="830"/>
    </row>
    <row r="10609" spans="10:10" x14ac:dyDescent="0.35">
      <c r="J10609" s="830"/>
    </row>
    <row r="10610" spans="10:10" x14ac:dyDescent="0.35">
      <c r="J10610" s="830"/>
    </row>
    <row r="10611" spans="10:10" x14ac:dyDescent="0.35">
      <c r="J10611" s="830"/>
    </row>
    <row r="10612" spans="10:10" x14ac:dyDescent="0.35">
      <c r="J10612" s="830"/>
    </row>
    <row r="10613" spans="10:10" x14ac:dyDescent="0.35">
      <c r="J10613" s="830"/>
    </row>
    <row r="10614" spans="10:10" x14ac:dyDescent="0.35">
      <c r="J10614" s="830"/>
    </row>
    <row r="10615" spans="10:10" x14ac:dyDescent="0.35">
      <c r="J10615" s="830"/>
    </row>
    <row r="10616" spans="10:10" x14ac:dyDescent="0.35">
      <c r="J10616" s="830"/>
    </row>
    <row r="10617" spans="10:10" x14ac:dyDescent="0.35">
      <c r="J10617" s="830"/>
    </row>
    <row r="10618" spans="10:10" x14ac:dyDescent="0.35">
      <c r="J10618" s="830"/>
    </row>
    <row r="10619" spans="10:10" x14ac:dyDescent="0.35">
      <c r="J10619" s="830"/>
    </row>
    <row r="10620" spans="10:10" x14ac:dyDescent="0.35">
      <c r="J10620" s="830"/>
    </row>
    <row r="10621" spans="10:10" x14ac:dyDescent="0.35">
      <c r="J10621" s="830"/>
    </row>
    <row r="10622" spans="10:10" x14ac:dyDescent="0.35">
      <c r="J10622" s="830"/>
    </row>
    <row r="10623" spans="10:10" x14ac:dyDescent="0.35">
      <c r="J10623" s="830"/>
    </row>
    <row r="10624" spans="10:10" x14ac:dyDescent="0.35">
      <c r="J10624" s="830"/>
    </row>
    <row r="10625" spans="10:10" x14ac:dyDescent="0.35">
      <c r="J10625" s="830"/>
    </row>
    <row r="10626" spans="10:10" x14ac:dyDescent="0.35">
      <c r="J10626" s="830"/>
    </row>
    <row r="10627" spans="10:10" x14ac:dyDescent="0.35">
      <c r="J10627" s="830"/>
    </row>
    <row r="10628" spans="10:10" x14ac:dyDescent="0.35">
      <c r="J10628" s="830"/>
    </row>
    <row r="10629" spans="10:10" x14ac:dyDescent="0.35">
      <c r="J10629" s="830"/>
    </row>
    <row r="10630" spans="10:10" x14ac:dyDescent="0.35">
      <c r="J10630" s="830"/>
    </row>
    <row r="10631" spans="10:10" x14ac:dyDescent="0.35">
      <c r="J10631" s="830"/>
    </row>
    <row r="10632" spans="10:10" x14ac:dyDescent="0.35">
      <c r="J10632" s="830"/>
    </row>
    <row r="10633" spans="10:10" x14ac:dyDescent="0.35">
      <c r="J10633" s="830"/>
    </row>
    <row r="10634" spans="10:10" x14ac:dyDescent="0.35">
      <c r="J10634" s="830"/>
    </row>
    <row r="10635" spans="10:10" x14ac:dyDescent="0.35">
      <c r="J10635" s="830"/>
    </row>
    <row r="10636" spans="10:10" x14ac:dyDescent="0.35">
      <c r="J10636" s="830"/>
    </row>
    <row r="10637" spans="10:10" x14ac:dyDescent="0.35">
      <c r="J10637" s="830"/>
    </row>
    <row r="10638" spans="10:10" x14ac:dyDescent="0.35">
      <c r="J10638" s="830"/>
    </row>
    <row r="10639" spans="10:10" x14ac:dyDescent="0.35">
      <c r="J10639" s="830"/>
    </row>
    <row r="10640" spans="10:10" x14ac:dyDescent="0.35">
      <c r="J10640" s="830"/>
    </row>
    <row r="10641" spans="10:10" x14ac:dyDescent="0.35">
      <c r="J10641" s="830"/>
    </row>
    <row r="10642" spans="10:10" x14ac:dyDescent="0.35">
      <c r="J10642" s="830"/>
    </row>
    <row r="10643" spans="10:10" x14ac:dyDescent="0.35">
      <c r="J10643" s="830"/>
    </row>
    <row r="10644" spans="10:10" x14ac:dyDescent="0.35">
      <c r="J10644" s="830"/>
    </row>
    <row r="10645" spans="10:10" x14ac:dyDescent="0.35">
      <c r="J10645" s="830"/>
    </row>
    <row r="10646" spans="10:10" x14ac:dyDescent="0.35">
      <c r="J10646" s="830"/>
    </row>
    <row r="10647" spans="10:10" x14ac:dyDescent="0.35">
      <c r="J10647" s="830"/>
    </row>
    <row r="10648" spans="10:10" x14ac:dyDescent="0.35">
      <c r="J10648" s="830"/>
    </row>
    <row r="10649" spans="10:10" x14ac:dyDescent="0.35">
      <c r="J10649" s="830"/>
    </row>
    <row r="10650" spans="10:10" x14ac:dyDescent="0.35">
      <c r="J10650" s="830"/>
    </row>
    <row r="10651" spans="10:10" x14ac:dyDescent="0.35">
      <c r="J10651" s="830"/>
    </row>
    <row r="10652" spans="10:10" x14ac:dyDescent="0.35">
      <c r="J10652" s="830"/>
    </row>
    <row r="10653" spans="10:10" x14ac:dyDescent="0.35">
      <c r="J10653" s="830"/>
    </row>
    <row r="10654" spans="10:10" x14ac:dyDescent="0.35">
      <c r="J10654" s="830"/>
    </row>
    <row r="10655" spans="10:10" x14ac:dyDescent="0.35">
      <c r="J10655" s="830"/>
    </row>
    <row r="10656" spans="10:10" x14ac:dyDescent="0.35">
      <c r="J10656" s="830"/>
    </row>
    <row r="10657" spans="10:10" x14ac:dyDescent="0.35">
      <c r="J10657" s="830"/>
    </row>
    <row r="10658" spans="10:10" x14ac:dyDescent="0.35">
      <c r="J10658" s="830"/>
    </row>
    <row r="10659" spans="10:10" x14ac:dyDescent="0.35">
      <c r="J10659" s="830"/>
    </row>
    <row r="10660" spans="10:10" x14ac:dyDescent="0.35">
      <c r="J10660" s="830"/>
    </row>
    <row r="10661" spans="10:10" x14ac:dyDescent="0.35">
      <c r="J10661" s="830"/>
    </row>
    <row r="10662" spans="10:10" x14ac:dyDescent="0.35">
      <c r="J10662" s="830"/>
    </row>
    <row r="10663" spans="10:10" x14ac:dyDescent="0.35">
      <c r="J10663" s="830"/>
    </row>
    <row r="10664" spans="10:10" x14ac:dyDescent="0.35">
      <c r="J10664" s="830"/>
    </row>
    <row r="10665" spans="10:10" x14ac:dyDescent="0.35">
      <c r="J10665" s="830"/>
    </row>
    <row r="10666" spans="10:10" x14ac:dyDescent="0.35">
      <c r="J10666" s="830"/>
    </row>
    <row r="10667" spans="10:10" x14ac:dyDescent="0.35">
      <c r="J10667" s="830"/>
    </row>
    <row r="10668" spans="10:10" x14ac:dyDescent="0.35">
      <c r="J10668" s="830"/>
    </row>
    <row r="10669" spans="10:10" x14ac:dyDescent="0.35">
      <c r="J10669" s="830"/>
    </row>
    <row r="10670" spans="10:10" x14ac:dyDescent="0.35">
      <c r="J10670" s="830"/>
    </row>
    <row r="10671" spans="10:10" x14ac:dyDescent="0.35">
      <c r="J10671" s="830"/>
    </row>
    <row r="10672" spans="10:10" x14ac:dyDescent="0.35">
      <c r="J10672" s="830"/>
    </row>
    <row r="10673" spans="10:10" x14ac:dyDescent="0.35">
      <c r="J10673" s="830"/>
    </row>
    <row r="10674" spans="10:10" x14ac:dyDescent="0.35">
      <c r="J10674" s="830"/>
    </row>
    <row r="10675" spans="10:10" x14ac:dyDescent="0.35">
      <c r="J10675" s="830"/>
    </row>
    <row r="10676" spans="10:10" x14ac:dyDescent="0.35">
      <c r="J10676" s="830"/>
    </row>
    <row r="10677" spans="10:10" x14ac:dyDescent="0.35">
      <c r="J10677" s="830"/>
    </row>
    <row r="10678" spans="10:10" x14ac:dyDescent="0.35">
      <c r="J10678" s="830"/>
    </row>
    <row r="10679" spans="10:10" x14ac:dyDescent="0.35">
      <c r="J10679" s="830"/>
    </row>
    <row r="10680" spans="10:10" x14ac:dyDescent="0.35">
      <c r="J10680" s="830"/>
    </row>
    <row r="10681" spans="10:10" x14ac:dyDescent="0.35">
      <c r="J10681" s="830"/>
    </row>
    <row r="10682" spans="10:10" x14ac:dyDescent="0.35">
      <c r="J10682" s="830"/>
    </row>
    <row r="10683" spans="10:10" x14ac:dyDescent="0.35">
      <c r="J10683" s="830"/>
    </row>
    <row r="10684" spans="10:10" x14ac:dyDescent="0.35">
      <c r="J10684" s="830"/>
    </row>
    <row r="10685" spans="10:10" x14ac:dyDescent="0.35">
      <c r="J10685" s="830"/>
    </row>
    <row r="10686" spans="10:10" x14ac:dyDescent="0.35">
      <c r="J10686" s="830"/>
    </row>
    <row r="10687" spans="10:10" x14ac:dyDescent="0.35">
      <c r="J10687" s="830"/>
    </row>
    <row r="10688" spans="10:10" x14ac:dyDescent="0.35">
      <c r="J10688" s="830"/>
    </row>
    <row r="10689" spans="10:10" x14ac:dyDescent="0.35">
      <c r="J10689" s="830"/>
    </row>
    <row r="10690" spans="10:10" x14ac:dyDescent="0.35">
      <c r="J10690" s="830"/>
    </row>
    <row r="10691" spans="10:10" x14ac:dyDescent="0.35">
      <c r="J10691" s="830"/>
    </row>
    <row r="10692" spans="10:10" x14ac:dyDescent="0.35">
      <c r="J10692" s="830"/>
    </row>
    <row r="10693" spans="10:10" x14ac:dyDescent="0.35">
      <c r="J10693" s="830"/>
    </row>
    <row r="10694" spans="10:10" x14ac:dyDescent="0.35">
      <c r="J10694" s="830"/>
    </row>
    <row r="10695" spans="10:10" x14ac:dyDescent="0.35">
      <c r="J10695" s="830"/>
    </row>
    <row r="10696" spans="10:10" x14ac:dyDescent="0.35">
      <c r="J10696" s="830"/>
    </row>
    <row r="10700" spans="10:10" x14ac:dyDescent="0.35">
      <c r="J10700" s="830"/>
    </row>
    <row r="10701" spans="10:10" x14ac:dyDescent="0.35">
      <c r="J10701" s="830"/>
    </row>
    <row r="10702" spans="10:10" x14ac:dyDescent="0.35">
      <c r="J10702" s="830"/>
    </row>
    <row r="10703" spans="10:10" x14ac:dyDescent="0.35">
      <c r="J10703" s="830"/>
    </row>
    <row r="10704" spans="10:10" x14ac:dyDescent="0.35">
      <c r="J10704" s="830"/>
    </row>
    <row r="10705" spans="10:10" x14ac:dyDescent="0.35">
      <c r="J10705" s="830"/>
    </row>
    <row r="10706" spans="10:10" x14ac:dyDescent="0.35">
      <c r="J10706" s="830"/>
    </row>
    <row r="10707" spans="10:10" x14ac:dyDescent="0.35">
      <c r="J10707" s="830"/>
    </row>
    <row r="10708" spans="10:10" x14ac:dyDescent="0.35">
      <c r="J10708" s="830"/>
    </row>
    <row r="10709" spans="10:10" x14ac:dyDescent="0.35">
      <c r="J10709" s="830"/>
    </row>
    <row r="10710" spans="10:10" x14ac:dyDescent="0.35">
      <c r="J10710" s="830"/>
    </row>
    <row r="10711" spans="10:10" x14ac:dyDescent="0.35">
      <c r="J10711" s="830"/>
    </row>
    <row r="10712" spans="10:10" x14ac:dyDescent="0.35">
      <c r="J10712" s="830"/>
    </row>
    <row r="10713" spans="10:10" x14ac:dyDescent="0.35">
      <c r="J10713" s="830"/>
    </row>
    <row r="10720" spans="10:10" x14ac:dyDescent="0.35">
      <c r="J10720" s="830"/>
    </row>
    <row r="10721" spans="10:10" x14ac:dyDescent="0.35">
      <c r="J10721" s="830"/>
    </row>
    <row r="10722" spans="10:10" x14ac:dyDescent="0.35">
      <c r="J10722" s="830"/>
    </row>
    <row r="10723" spans="10:10" x14ac:dyDescent="0.35">
      <c r="J10723" s="830"/>
    </row>
    <row r="10724" spans="10:10" x14ac:dyDescent="0.35">
      <c r="J10724" s="830"/>
    </row>
    <row r="10725" spans="10:10" x14ac:dyDescent="0.35">
      <c r="J10725" s="830"/>
    </row>
    <row r="10726" spans="10:10" x14ac:dyDescent="0.35">
      <c r="J10726" s="830"/>
    </row>
    <row r="10727" spans="10:10" x14ac:dyDescent="0.35">
      <c r="J10727" s="830"/>
    </row>
    <row r="10728" spans="10:10" x14ac:dyDescent="0.35">
      <c r="J10728" s="830"/>
    </row>
    <row r="10729" spans="10:10" x14ac:dyDescent="0.35">
      <c r="J10729" s="830"/>
    </row>
    <row r="10736" spans="10:10" x14ac:dyDescent="0.35">
      <c r="J10736" s="830"/>
    </row>
    <row r="10737" spans="10:10" x14ac:dyDescent="0.35">
      <c r="J10737" s="830"/>
    </row>
    <row r="10738" spans="10:10" x14ac:dyDescent="0.35">
      <c r="J10738" s="830"/>
    </row>
    <row r="10739" spans="10:10" x14ac:dyDescent="0.35">
      <c r="J10739" s="830"/>
    </row>
    <row r="10740" spans="10:10" x14ac:dyDescent="0.35">
      <c r="J10740" s="830"/>
    </row>
    <row r="10741" spans="10:10" x14ac:dyDescent="0.35">
      <c r="J10741" s="830"/>
    </row>
    <row r="10742" spans="10:10" x14ac:dyDescent="0.35">
      <c r="J10742" s="830"/>
    </row>
    <row r="10743" spans="10:10" x14ac:dyDescent="0.35">
      <c r="J10743" s="830"/>
    </row>
    <row r="10744" spans="10:10" x14ac:dyDescent="0.35">
      <c r="J10744" s="830"/>
    </row>
    <row r="10745" spans="10:10" x14ac:dyDescent="0.35">
      <c r="J10745" s="830"/>
    </row>
    <row r="10746" spans="10:10" x14ac:dyDescent="0.35">
      <c r="J10746" s="830"/>
    </row>
    <row r="10747" spans="10:10" x14ac:dyDescent="0.35">
      <c r="J10747" s="830"/>
    </row>
    <row r="10748" spans="10:10" x14ac:dyDescent="0.35">
      <c r="J10748" s="830"/>
    </row>
    <row r="10749" spans="10:10" x14ac:dyDescent="0.35">
      <c r="J10749" s="830"/>
    </row>
    <row r="10750" spans="10:10" x14ac:dyDescent="0.35">
      <c r="J10750" s="830"/>
    </row>
    <row r="10751" spans="10:10" x14ac:dyDescent="0.35">
      <c r="J10751" s="830"/>
    </row>
    <row r="10752" spans="10:10" x14ac:dyDescent="0.35">
      <c r="J10752" s="830"/>
    </row>
    <row r="10753" spans="10:10" x14ac:dyDescent="0.35">
      <c r="J10753" s="830"/>
    </row>
    <row r="10754" spans="10:10" x14ac:dyDescent="0.35">
      <c r="J10754" s="830"/>
    </row>
    <row r="10755" spans="10:10" x14ac:dyDescent="0.35">
      <c r="J10755" s="830"/>
    </row>
    <row r="10756" spans="10:10" x14ac:dyDescent="0.35">
      <c r="J10756" s="830"/>
    </row>
    <row r="10757" spans="10:10" x14ac:dyDescent="0.35">
      <c r="J10757" s="830"/>
    </row>
    <row r="10758" spans="10:10" x14ac:dyDescent="0.35">
      <c r="J10758" s="830"/>
    </row>
    <row r="10759" spans="10:10" x14ac:dyDescent="0.35">
      <c r="J10759" s="830"/>
    </row>
    <row r="10760" spans="10:10" x14ac:dyDescent="0.35">
      <c r="J10760" s="830"/>
    </row>
    <row r="10761" spans="10:10" x14ac:dyDescent="0.35">
      <c r="J10761" s="830"/>
    </row>
    <row r="10762" spans="10:10" x14ac:dyDescent="0.35">
      <c r="J10762" s="830"/>
    </row>
    <row r="10763" spans="10:10" x14ac:dyDescent="0.35">
      <c r="J10763" s="830"/>
    </row>
    <row r="10764" spans="10:10" x14ac:dyDescent="0.35">
      <c r="J10764" s="830"/>
    </row>
    <row r="10765" spans="10:10" x14ac:dyDescent="0.35">
      <c r="J10765" s="830"/>
    </row>
    <row r="10766" spans="10:10" x14ac:dyDescent="0.35">
      <c r="J10766" s="830"/>
    </row>
    <row r="10767" spans="10:10" x14ac:dyDescent="0.35">
      <c r="J10767" s="830"/>
    </row>
    <row r="10768" spans="10:10" x14ac:dyDescent="0.35">
      <c r="J10768" s="830"/>
    </row>
    <row r="10769" spans="10:10" x14ac:dyDescent="0.35">
      <c r="J10769" s="830"/>
    </row>
    <row r="10770" spans="10:10" x14ac:dyDescent="0.35">
      <c r="J10770" s="830"/>
    </row>
    <row r="10771" spans="10:10" x14ac:dyDescent="0.35">
      <c r="J10771" s="830"/>
    </row>
    <row r="10772" spans="10:10" x14ac:dyDescent="0.35">
      <c r="J10772" s="830"/>
    </row>
    <row r="10773" spans="10:10" x14ac:dyDescent="0.35">
      <c r="J10773" s="830"/>
    </row>
    <row r="10774" spans="10:10" x14ac:dyDescent="0.35">
      <c r="J10774" s="830"/>
    </row>
    <row r="10775" spans="10:10" x14ac:dyDescent="0.35">
      <c r="J10775" s="830"/>
    </row>
    <row r="10794" spans="10:10" x14ac:dyDescent="0.35">
      <c r="J10794" s="830"/>
    </row>
    <row r="10797" spans="10:10" x14ac:dyDescent="0.35">
      <c r="J10797" s="830"/>
    </row>
    <row r="10798" spans="10:10" x14ac:dyDescent="0.35">
      <c r="J10798" s="830"/>
    </row>
    <row r="10799" spans="10:10" x14ac:dyDescent="0.35">
      <c r="J10799" s="830"/>
    </row>
    <row r="10804" spans="10:10" x14ac:dyDescent="0.35">
      <c r="J10804" s="830"/>
    </row>
    <row r="10805" spans="10:10" x14ac:dyDescent="0.35">
      <c r="J10805" s="830"/>
    </row>
    <row r="10806" spans="10:10" x14ac:dyDescent="0.35">
      <c r="J10806" s="830"/>
    </row>
    <row r="10807" spans="10:10" x14ac:dyDescent="0.35">
      <c r="J10807" s="830"/>
    </row>
    <row r="10808" spans="10:10" x14ac:dyDescent="0.35">
      <c r="J10808" s="830"/>
    </row>
    <row r="10809" spans="10:10" x14ac:dyDescent="0.35">
      <c r="J10809" s="830"/>
    </row>
    <row r="10810" spans="10:10" x14ac:dyDescent="0.35">
      <c r="J10810" s="830"/>
    </row>
    <row r="10811" spans="10:10" x14ac:dyDescent="0.35">
      <c r="J10811" s="830"/>
    </row>
    <row r="10812" spans="10:10" x14ac:dyDescent="0.35">
      <c r="J10812" s="830"/>
    </row>
    <row r="10813" spans="10:10" x14ac:dyDescent="0.35">
      <c r="J10813" s="830"/>
    </row>
    <row r="10814" spans="10:10" x14ac:dyDescent="0.35">
      <c r="J10814" s="830"/>
    </row>
    <row r="10815" spans="10:10" x14ac:dyDescent="0.35">
      <c r="J10815" s="830"/>
    </row>
    <row r="10816" spans="10:10" x14ac:dyDescent="0.35">
      <c r="J10816" s="830"/>
    </row>
    <row r="10817" spans="10:10" x14ac:dyDescent="0.35">
      <c r="J10817" s="830"/>
    </row>
    <row r="10818" spans="10:10" x14ac:dyDescent="0.35">
      <c r="J10818" s="830"/>
    </row>
    <row r="10819" spans="10:10" x14ac:dyDescent="0.35">
      <c r="J10819" s="830"/>
    </row>
    <row r="10820" spans="10:10" x14ac:dyDescent="0.35">
      <c r="J10820" s="830"/>
    </row>
    <row r="10821" spans="10:10" x14ac:dyDescent="0.35">
      <c r="J10821" s="830"/>
    </row>
    <row r="10822" spans="10:10" x14ac:dyDescent="0.35">
      <c r="J10822" s="830"/>
    </row>
    <row r="10823" spans="10:10" x14ac:dyDescent="0.35">
      <c r="J10823" s="830"/>
    </row>
    <row r="10824" spans="10:10" x14ac:dyDescent="0.35">
      <c r="J10824" s="830"/>
    </row>
    <row r="10825" spans="10:10" x14ac:dyDescent="0.35">
      <c r="J10825" s="830"/>
    </row>
    <row r="10826" spans="10:10" x14ac:dyDescent="0.35">
      <c r="J10826" s="830"/>
    </row>
    <row r="10827" spans="10:10" x14ac:dyDescent="0.35">
      <c r="J10827" s="830"/>
    </row>
    <row r="10828" spans="10:10" x14ac:dyDescent="0.35">
      <c r="J10828" s="830"/>
    </row>
    <row r="10829" spans="10:10" x14ac:dyDescent="0.35">
      <c r="J10829" s="830"/>
    </row>
    <row r="10830" spans="10:10" x14ac:dyDescent="0.35">
      <c r="J10830" s="830"/>
    </row>
    <row r="10831" spans="10:10" x14ac:dyDescent="0.35">
      <c r="J10831" s="830"/>
    </row>
    <row r="10832" spans="10:10" x14ac:dyDescent="0.35">
      <c r="J10832" s="830"/>
    </row>
    <row r="10833" spans="10:10" x14ac:dyDescent="0.35">
      <c r="J10833" s="830"/>
    </row>
    <row r="10834" spans="10:10" x14ac:dyDescent="0.35">
      <c r="J10834" s="830"/>
    </row>
    <row r="10835" spans="10:10" x14ac:dyDescent="0.35">
      <c r="J10835" s="830"/>
    </row>
    <row r="10836" spans="10:10" x14ac:dyDescent="0.35">
      <c r="J10836" s="830"/>
    </row>
    <row r="10840" spans="10:10" x14ac:dyDescent="0.35">
      <c r="J10840" s="830"/>
    </row>
    <row r="10841" spans="10:10" x14ac:dyDescent="0.35">
      <c r="J10841" s="830"/>
    </row>
    <row r="10842" spans="10:10" x14ac:dyDescent="0.35">
      <c r="J10842" s="830"/>
    </row>
    <row r="10843" spans="10:10" x14ac:dyDescent="0.35">
      <c r="J10843" s="830"/>
    </row>
    <row r="10844" spans="10:10" x14ac:dyDescent="0.35">
      <c r="J10844" s="830"/>
    </row>
    <row r="10845" spans="10:10" x14ac:dyDescent="0.35">
      <c r="J10845" s="830"/>
    </row>
    <row r="10846" spans="10:10" x14ac:dyDescent="0.35">
      <c r="J10846" s="830"/>
    </row>
    <row r="10847" spans="10:10" x14ac:dyDescent="0.35">
      <c r="J10847" s="830"/>
    </row>
    <row r="10848" spans="10:10" x14ac:dyDescent="0.35">
      <c r="J10848" s="830"/>
    </row>
    <row r="10849" spans="10:10" x14ac:dyDescent="0.35">
      <c r="J10849" s="830"/>
    </row>
    <row r="10850" spans="10:10" x14ac:dyDescent="0.35">
      <c r="J10850" s="830"/>
    </row>
    <row r="10851" spans="10:10" x14ac:dyDescent="0.35">
      <c r="J10851" s="830"/>
    </row>
    <row r="10852" spans="10:10" x14ac:dyDescent="0.35">
      <c r="J10852" s="830"/>
    </row>
    <row r="10853" spans="10:10" x14ac:dyDescent="0.35">
      <c r="J10853" s="830"/>
    </row>
    <row r="10854" spans="10:10" x14ac:dyDescent="0.35">
      <c r="J10854" s="830"/>
    </row>
    <row r="10855" spans="10:10" x14ac:dyDescent="0.35">
      <c r="J10855" s="830"/>
    </row>
    <row r="10856" spans="10:10" x14ac:dyDescent="0.35">
      <c r="J10856" s="830"/>
    </row>
    <row r="10857" spans="10:10" x14ac:dyDescent="0.35">
      <c r="J10857" s="830"/>
    </row>
    <row r="10858" spans="10:10" x14ac:dyDescent="0.35">
      <c r="J10858" s="830"/>
    </row>
    <row r="10859" spans="10:10" x14ac:dyDescent="0.35">
      <c r="J10859" s="830"/>
    </row>
    <row r="10860" spans="10:10" x14ac:dyDescent="0.35">
      <c r="J10860" s="830"/>
    </row>
    <row r="10861" spans="10:10" x14ac:dyDescent="0.35">
      <c r="J10861" s="830"/>
    </row>
    <row r="10862" spans="10:10" x14ac:dyDescent="0.35">
      <c r="J10862" s="830"/>
    </row>
    <row r="10863" spans="10:10" x14ac:dyDescent="0.35">
      <c r="J10863" s="830"/>
    </row>
    <row r="10864" spans="10:10" x14ac:dyDescent="0.35">
      <c r="J10864" s="830"/>
    </row>
    <row r="10865" spans="10:10" x14ac:dyDescent="0.35">
      <c r="J10865" s="830"/>
    </row>
    <row r="10866" spans="10:10" x14ac:dyDescent="0.35">
      <c r="J10866" s="830"/>
    </row>
    <row r="10867" spans="10:10" x14ac:dyDescent="0.35">
      <c r="J10867" s="830"/>
    </row>
    <row r="10868" spans="10:10" x14ac:dyDescent="0.35">
      <c r="J10868" s="830"/>
    </row>
    <row r="10869" spans="10:10" x14ac:dyDescent="0.35">
      <c r="J10869" s="830"/>
    </row>
    <row r="10870" spans="10:10" x14ac:dyDescent="0.35">
      <c r="J10870" s="830"/>
    </row>
    <row r="10871" spans="10:10" x14ac:dyDescent="0.35">
      <c r="J10871" s="830"/>
    </row>
    <row r="10872" spans="10:10" x14ac:dyDescent="0.35">
      <c r="J10872" s="830"/>
    </row>
    <row r="10873" spans="10:10" x14ac:dyDescent="0.35">
      <c r="J10873" s="830"/>
    </row>
    <row r="10874" spans="10:10" x14ac:dyDescent="0.35">
      <c r="J10874" s="830"/>
    </row>
    <row r="10875" spans="10:10" x14ac:dyDescent="0.35">
      <c r="J10875" s="830"/>
    </row>
    <row r="10876" spans="10:10" x14ac:dyDescent="0.35">
      <c r="J10876" s="830"/>
    </row>
    <row r="10877" spans="10:10" x14ac:dyDescent="0.35">
      <c r="J10877" s="830"/>
    </row>
    <row r="10878" spans="10:10" x14ac:dyDescent="0.35">
      <c r="J10878" s="830"/>
    </row>
    <row r="10879" spans="10:10" x14ac:dyDescent="0.35">
      <c r="J10879" s="830"/>
    </row>
    <row r="10880" spans="10:10" x14ac:dyDescent="0.35">
      <c r="J10880" s="830"/>
    </row>
    <row r="10881" spans="10:10" x14ac:dyDescent="0.35">
      <c r="J10881" s="830"/>
    </row>
    <row r="10882" spans="10:10" x14ac:dyDescent="0.35">
      <c r="J10882" s="830"/>
    </row>
    <row r="10883" spans="10:10" x14ac:dyDescent="0.35">
      <c r="J10883" s="830"/>
    </row>
    <row r="10884" spans="10:10" x14ac:dyDescent="0.35">
      <c r="J10884" s="830"/>
    </row>
    <row r="10885" spans="10:10" x14ac:dyDescent="0.35">
      <c r="J10885" s="830"/>
    </row>
    <row r="10886" spans="10:10" x14ac:dyDescent="0.35">
      <c r="J10886" s="830"/>
    </row>
    <row r="10887" spans="10:10" x14ac:dyDescent="0.35">
      <c r="J10887" s="830"/>
    </row>
    <row r="10888" spans="10:10" x14ac:dyDescent="0.35">
      <c r="J10888" s="830"/>
    </row>
    <row r="10889" spans="10:10" x14ac:dyDescent="0.35">
      <c r="J10889" s="830"/>
    </row>
    <row r="10890" spans="10:10" x14ac:dyDescent="0.35">
      <c r="J10890" s="830"/>
    </row>
    <row r="10891" spans="10:10" x14ac:dyDescent="0.35">
      <c r="J10891" s="830"/>
    </row>
    <row r="10892" spans="10:10" x14ac:dyDescent="0.35">
      <c r="J10892" s="830"/>
    </row>
    <row r="10893" spans="10:10" x14ac:dyDescent="0.35">
      <c r="J10893" s="830"/>
    </row>
    <row r="10895" spans="10:10" x14ac:dyDescent="0.35">
      <c r="J10895" s="830"/>
    </row>
    <row r="10896" spans="10:10" x14ac:dyDescent="0.35">
      <c r="J10896" s="830"/>
    </row>
    <row r="10897" spans="10:10" x14ac:dyDescent="0.35">
      <c r="J10897" s="830"/>
    </row>
    <row r="10898" spans="10:10" x14ac:dyDescent="0.35">
      <c r="J10898" s="830"/>
    </row>
    <row r="10899" spans="10:10" x14ac:dyDescent="0.35">
      <c r="J10899" s="830"/>
    </row>
    <row r="10900" spans="10:10" x14ac:dyDescent="0.35">
      <c r="J10900" s="830"/>
    </row>
    <row r="10901" spans="10:10" x14ac:dyDescent="0.35">
      <c r="J10901" s="830"/>
    </row>
    <row r="10902" spans="10:10" x14ac:dyDescent="0.35">
      <c r="J10902" s="830"/>
    </row>
    <row r="10903" spans="10:10" x14ac:dyDescent="0.35">
      <c r="J10903" s="830"/>
    </row>
    <row r="10904" spans="10:10" x14ac:dyDescent="0.35">
      <c r="J10904" s="830"/>
    </row>
    <row r="10905" spans="10:10" x14ac:dyDescent="0.35">
      <c r="J10905" s="830"/>
    </row>
    <row r="10906" spans="10:10" x14ac:dyDescent="0.35">
      <c r="J10906" s="830"/>
    </row>
    <row r="10907" spans="10:10" x14ac:dyDescent="0.35">
      <c r="J10907" s="830"/>
    </row>
    <row r="10908" spans="10:10" x14ac:dyDescent="0.35">
      <c r="J10908" s="830"/>
    </row>
    <row r="10909" spans="10:10" x14ac:dyDescent="0.35">
      <c r="J10909" s="830"/>
    </row>
    <row r="10910" spans="10:10" x14ac:dyDescent="0.35">
      <c r="J10910" s="830"/>
    </row>
    <row r="10911" spans="10:10" x14ac:dyDescent="0.35">
      <c r="J10911" s="830"/>
    </row>
    <row r="10912" spans="10:10" x14ac:dyDescent="0.35">
      <c r="J10912" s="830"/>
    </row>
    <row r="10913" spans="10:10" x14ac:dyDescent="0.35">
      <c r="J10913" s="830"/>
    </row>
    <row r="10914" spans="10:10" x14ac:dyDescent="0.35">
      <c r="J10914" s="830"/>
    </row>
    <row r="10915" spans="10:10" x14ac:dyDescent="0.35">
      <c r="J10915" s="830"/>
    </row>
    <row r="10916" spans="10:10" x14ac:dyDescent="0.35">
      <c r="J10916" s="830"/>
    </row>
    <row r="10917" spans="10:10" x14ac:dyDescent="0.35">
      <c r="J10917" s="830"/>
    </row>
    <row r="10918" spans="10:10" x14ac:dyDescent="0.35">
      <c r="J10918" s="830"/>
    </row>
    <row r="10923" spans="10:10" x14ac:dyDescent="0.35">
      <c r="J10923" s="830"/>
    </row>
    <row r="10924" spans="10:10" x14ac:dyDescent="0.35">
      <c r="J10924" s="830"/>
    </row>
    <row r="10925" spans="10:10" x14ac:dyDescent="0.35">
      <c r="J10925" s="830"/>
    </row>
    <row r="10926" spans="10:10" x14ac:dyDescent="0.35">
      <c r="J10926" s="830"/>
    </row>
    <row r="10927" spans="10:10" x14ac:dyDescent="0.35">
      <c r="J10927" s="830"/>
    </row>
    <row r="10928" spans="10:10" x14ac:dyDescent="0.35">
      <c r="J10928" s="830"/>
    </row>
    <row r="10929" spans="10:10" x14ac:dyDescent="0.35">
      <c r="J10929" s="830"/>
    </row>
    <row r="10930" spans="10:10" x14ac:dyDescent="0.35">
      <c r="J10930" s="830"/>
    </row>
    <row r="10931" spans="10:10" x14ac:dyDescent="0.35">
      <c r="J10931" s="830"/>
    </row>
    <row r="10932" spans="10:10" x14ac:dyDescent="0.35">
      <c r="J10932" s="830"/>
    </row>
    <row r="10933" spans="10:10" x14ac:dyDescent="0.35">
      <c r="J10933" s="830"/>
    </row>
    <row r="10934" spans="10:10" x14ac:dyDescent="0.35">
      <c r="J10934" s="830"/>
    </row>
    <row r="10935" spans="10:10" x14ac:dyDescent="0.35">
      <c r="J10935" s="830"/>
    </row>
    <row r="10936" spans="10:10" x14ac:dyDescent="0.35">
      <c r="J10936" s="830"/>
    </row>
    <row r="10937" spans="10:10" x14ac:dyDescent="0.35">
      <c r="J10937" s="830"/>
    </row>
    <row r="10938" spans="10:10" x14ac:dyDescent="0.35">
      <c r="J10938" s="830"/>
    </row>
    <row r="10939" spans="10:10" x14ac:dyDescent="0.35">
      <c r="J10939" s="830"/>
    </row>
    <row r="10940" spans="10:10" x14ac:dyDescent="0.35">
      <c r="J10940" s="830"/>
    </row>
    <row r="10941" spans="10:10" x14ac:dyDescent="0.35">
      <c r="J10941" s="830"/>
    </row>
    <row r="10942" spans="10:10" x14ac:dyDescent="0.35">
      <c r="J10942" s="830"/>
    </row>
    <row r="10943" spans="10:10" x14ac:dyDescent="0.35">
      <c r="J10943" s="830"/>
    </row>
    <row r="10944" spans="10:10" x14ac:dyDescent="0.35">
      <c r="J10944" s="830"/>
    </row>
    <row r="10945" spans="10:10" x14ac:dyDescent="0.35">
      <c r="J10945" s="830"/>
    </row>
    <row r="10946" spans="10:10" x14ac:dyDescent="0.35">
      <c r="J10946" s="830"/>
    </row>
    <row r="10947" spans="10:10" x14ac:dyDescent="0.35">
      <c r="J10947" s="830"/>
    </row>
    <row r="10948" spans="10:10" x14ac:dyDescent="0.35">
      <c r="J10948" s="830"/>
    </row>
    <row r="10949" spans="10:10" x14ac:dyDescent="0.35">
      <c r="J10949" s="830"/>
    </row>
    <row r="10950" spans="10:10" x14ac:dyDescent="0.35">
      <c r="J10950" s="830"/>
    </row>
    <row r="10951" spans="10:10" x14ac:dyDescent="0.35">
      <c r="J10951" s="830"/>
    </row>
    <row r="10952" spans="10:10" x14ac:dyDescent="0.35">
      <c r="J10952" s="830"/>
    </row>
    <row r="10953" spans="10:10" x14ac:dyDescent="0.35">
      <c r="J10953" s="830"/>
    </row>
    <row r="10954" spans="10:10" x14ac:dyDescent="0.35">
      <c r="J10954" s="830"/>
    </row>
    <row r="10955" spans="10:10" x14ac:dyDescent="0.35">
      <c r="J10955" s="830"/>
    </row>
    <row r="10956" spans="10:10" x14ac:dyDescent="0.35">
      <c r="J10956" s="830"/>
    </row>
    <row r="10957" spans="10:10" x14ac:dyDescent="0.35">
      <c r="J10957" s="830"/>
    </row>
    <row r="10958" spans="10:10" x14ac:dyDescent="0.35">
      <c r="J10958" s="830"/>
    </row>
    <row r="10959" spans="10:10" x14ac:dyDescent="0.35">
      <c r="J10959" s="830"/>
    </row>
    <row r="10960" spans="10:10" x14ac:dyDescent="0.35">
      <c r="J10960" s="830"/>
    </row>
    <row r="10961" spans="10:10" x14ac:dyDescent="0.35">
      <c r="J10961" s="830"/>
    </row>
    <row r="10962" spans="10:10" x14ac:dyDescent="0.35">
      <c r="J10962" s="830"/>
    </row>
    <row r="10963" spans="10:10" x14ac:dyDescent="0.35">
      <c r="J10963" s="830"/>
    </row>
    <row r="10964" spans="10:10" x14ac:dyDescent="0.35">
      <c r="J10964" s="830"/>
    </row>
    <row r="10965" spans="10:10" x14ac:dyDescent="0.35">
      <c r="J10965" s="830"/>
    </row>
    <row r="10966" spans="10:10" x14ac:dyDescent="0.35">
      <c r="J10966" s="830"/>
    </row>
    <row r="10967" spans="10:10" x14ac:dyDescent="0.35">
      <c r="J10967" s="830"/>
    </row>
    <row r="10968" spans="10:10" x14ac:dyDescent="0.35">
      <c r="J10968" s="830"/>
    </row>
    <row r="10969" spans="10:10" x14ac:dyDescent="0.35">
      <c r="J10969" s="830"/>
    </row>
    <row r="10970" spans="10:10" x14ac:dyDescent="0.35">
      <c r="J10970" s="830"/>
    </row>
    <row r="10971" spans="10:10" x14ac:dyDescent="0.35">
      <c r="J10971" s="830"/>
    </row>
    <row r="10972" spans="10:10" x14ac:dyDescent="0.35">
      <c r="J10972" s="830"/>
    </row>
    <row r="10973" spans="10:10" x14ac:dyDescent="0.35">
      <c r="J10973" s="830"/>
    </row>
    <row r="10975" spans="10:10" x14ac:dyDescent="0.35">
      <c r="J10975" s="830"/>
    </row>
    <row r="10976" spans="10:10" x14ac:dyDescent="0.35">
      <c r="J10976" s="830"/>
    </row>
    <row r="10977" spans="10:10" x14ac:dyDescent="0.35">
      <c r="J10977" s="830"/>
    </row>
    <row r="10978" spans="10:10" x14ac:dyDescent="0.35">
      <c r="J10978" s="830"/>
    </row>
    <row r="10979" spans="10:10" x14ac:dyDescent="0.35">
      <c r="J10979" s="830"/>
    </row>
    <row r="10980" spans="10:10" x14ac:dyDescent="0.35">
      <c r="J10980" s="830"/>
    </row>
    <row r="10981" spans="10:10" x14ac:dyDescent="0.35">
      <c r="J10981" s="830"/>
    </row>
    <row r="10982" spans="10:10" x14ac:dyDescent="0.35">
      <c r="J10982" s="830"/>
    </row>
    <row r="10983" spans="10:10" x14ac:dyDescent="0.35">
      <c r="J10983" s="830"/>
    </row>
    <row r="10984" spans="10:10" x14ac:dyDescent="0.35">
      <c r="J10984" s="830"/>
    </row>
    <row r="10985" spans="10:10" x14ac:dyDescent="0.35">
      <c r="J10985" s="830"/>
    </row>
    <row r="10986" spans="10:10" x14ac:dyDescent="0.35">
      <c r="J10986" s="830"/>
    </row>
    <row r="10987" spans="10:10" x14ac:dyDescent="0.35">
      <c r="J10987" s="830"/>
    </row>
    <row r="10988" spans="10:10" x14ac:dyDescent="0.35">
      <c r="J10988" s="830"/>
    </row>
    <row r="10989" spans="10:10" x14ac:dyDescent="0.35">
      <c r="J10989" s="830"/>
    </row>
    <row r="10990" spans="10:10" x14ac:dyDescent="0.35">
      <c r="J10990" s="830"/>
    </row>
    <row r="10991" spans="10:10" x14ac:dyDescent="0.35">
      <c r="J10991" s="830"/>
    </row>
    <row r="10992" spans="10:10" x14ac:dyDescent="0.35">
      <c r="J10992" s="830"/>
    </row>
    <row r="10993" spans="10:10" x14ac:dyDescent="0.35">
      <c r="J10993" s="830"/>
    </row>
    <row r="10994" spans="10:10" x14ac:dyDescent="0.35">
      <c r="J10994" s="830"/>
    </row>
    <row r="10995" spans="10:10" x14ac:dyDescent="0.35">
      <c r="J10995" s="830"/>
    </row>
    <row r="10996" spans="10:10" x14ac:dyDescent="0.35">
      <c r="J10996" s="830"/>
    </row>
    <row r="10997" spans="10:10" x14ac:dyDescent="0.35">
      <c r="J10997" s="830"/>
    </row>
    <row r="10998" spans="10:10" x14ac:dyDescent="0.35">
      <c r="J10998" s="830"/>
    </row>
    <row r="10999" spans="10:10" x14ac:dyDescent="0.35">
      <c r="J10999" s="830"/>
    </row>
    <row r="11000" spans="10:10" x14ac:dyDescent="0.35">
      <c r="J11000" s="830"/>
    </row>
    <row r="11001" spans="10:10" x14ac:dyDescent="0.35">
      <c r="J11001" s="830"/>
    </row>
    <row r="11002" spans="10:10" x14ac:dyDescent="0.35">
      <c r="J11002" s="830"/>
    </row>
    <row r="11003" spans="10:10" x14ac:dyDescent="0.35">
      <c r="J11003" s="830"/>
    </row>
    <row r="11004" spans="10:10" x14ac:dyDescent="0.35">
      <c r="J11004" s="830"/>
    </row>
    <row r="11005" spans="10:10" x14ac:dyDescent="0.35">
      <c r="J11005" s="830"/>
    </row>
    <row r="11006" spans="10:10" x14ac:dyDescent="0.35">
      <c r="J11006" s="830"/>
    </row>
    <row r="11007" spans="10:10" x14ac:dyDescent="0.35">
      <c r="J11007" s="830"/>
    </row>
    <row r="11008" spans="10:10" x14ac:dyDescent="0.35">
      <c r="J11008" s="830"/>
    </row>
    <row r="11009" spans="10:10" x14ac:dyDescent="0.35">
      <c r="J11009" s="830"/>
    </row>
    <row r="11010" spans="10:10" x14ac:dyDescent="0.35">
      <c r="J11010" s="830"/>
    </row>
    <row r="11011" spans="10:10" x14ac:dyDescent="0.35">
      <c r="J11011" s="830"/>
    </row>
    <row r="11012" spans="10:10" x14ac:dyDescent="0.35">
      <c r="J11012" s="830"/>
    </row>
    <row r="11013" spans="10:10" x14ac:dyDescent="0.35">
      <c r="J11013" s="830"/>
    </row>
    <row r="11014" spans="10:10" x14ac:dyDescent="0.35">
      <c r="J11014" s="830"/>
    </row>
    <row r="11015" spans="10:10" x14ac:dyDescent="0.35">
      <c r="J11015" s="830"/>
    </row>
    <row r="11016" spans="10:10" x14ac:dyDescent="0.35">
      <c r="J11016" s="830"/>
    </row>
    <row r="11017" spans="10:10" x14ac:dyDescent="0.35">
      <c r="J11017" s="830"/>
    </row>
    <row r="11018" spans="10:10" x14ac:dyDescent="0.35">
      <c r="J11018" s="830"/>
    </row>
    <row r="11019" spans="10:10" x14ac:dyDescent="0.35">
      <c r="J11019" s="830"/>
    </row>
    <row r="11020" spans="10:10" x14ac:dyDescent="0.35">
      <c r="J11020" s="830"/>
    </row>
    <row r="11021" spans="10:10" x14ac:dyDescent="0.35">
      <c r="J11021" s="830"/>
    </row>
    <row r="11022" spans="10:10" x14ac:dyDescent="0.35">
      <c r="J11022" s="830"/>
    </row>
    <row r="11023" spans="10:10" x14ac:dyDescent="0.35">
      <c r="J11023" s="830"/>
    </row>
    <row r="11024" spans="10:10" x14ac:dyDescent="0.35">
      <c r="J11024" s="830"/>
    </row>
    <row r="11025" spans="10:10" x14ac:dyDescent="0.35">
      <c r="J11025" s="830"/>
    </row>
    <row r="11026" spans="10:10" x14ac:dyDescent="0.35">
      <c r="J11026" s="830"/>
    </row>
    <row r="11027" spans="10:10" x14ac:dyDescent="0.35">
      <c r="J11027" s="830"/>
    </row>
    <row r="11028" spans="10:10" x14ac:dyDescent="0.35">
      <c r="J11028" s="830"/>
    </row>
    <row r="11029" spans="10:10" x14ac:dyDescent="0.35">
      <c r="J11029" s="830"/>
    </row>
    <row r="11030" spans="10:10" x14ac:dyDescent="0.35">
      <c r="J11030" s="830"/>
    </row>
    <row r="11031" spans="10:10" x14ac:dyDescent="0.35">
      <c r="J11031" s="830"/>
    </row>
    <row r="11032" spans="10:10" x14ac:dyDescent="0.35">
      <c r="J11032" s="830"/>
    </row>
    <row r="11033" spans="10:10" x14ac:dyDescent="0.35">
      <c r="J11033" s="830"/>
    </row>
    <row r="11034" spans="10:10" x14ac:dyDescent="0.35">
      <c r="J11034" s="830"/>
    </row>
    <row r="11035" spans="10:10" x14ac:dyDescent="0.35">
      <c r="J11035" s="830"/>
    </row>
    <row r="11036" spans="10:10" x14ac:dyDescent="0.35">
      <c r="J11036" s="830"/>
    </row>
    <row r="11037" spans="10:10" x14ac:dyDescent="0.35">
      <c r="J11037" s="830"/>
    </row>
    <row r="11038" spans="10:10" x14ac:dyDescent="0.35">
      <c r="J11038" s="830"/>
    </row>
    <row r="11039" spans="10:10" x14ac:dyDescent="0.35">
      <c r="J11039" s="830"/>
    </row>
    <row r="11040" spans="10:10" x14ac:dyDescent="0.35">
      <c r="J11040" s="830"/>
    </row>
    <row r="11043" spans="10:10" x14ac:dyDescent="0.35">
      <c r="J11043" s="830"/>
    </row>
    <row r="11044" spans="10:10" x14ac:dyDescent="0.35">
      <c r="J11044" s="830"/>
    </row>
    <row r="11047" spans="10:10" x14ac:dyDescent="0.35">
      <c r="J11047" s="830"/>
    </row>
    <row r="11052" spans="10:10" x14ac:dyDescent="0.35">
      <c r="J11052" s="830"/>
    </row>
    <row r="11053" spans="10:10" x14ac:dyDescent="0.35">
      <c r="J11053" s="830"/>
    </row>
    <row r="11054" spans="10:10" x14ac:dyDescent="0.35">
      <c r="J11054" s="830"/>
    </row>
    <row r="11055" spans="10:10" x14ac:dyDescent="0.35">
      <c r="J11055" s="830"/>
    </row>
    <row r="11056" spans="10:10" x14ac:dyDescent="0.35">
      <c r="J11056" s="830"/>
    </row>
    <row r="11058" spans="10:10" x14ac:dyDescent="0.35">
      <c r="J11058" s="830"/>
    </row>
    <row r="11059" spans="10:10" x14ac:dyDescent="0.35">
      <c r="J11059" s="830"/>
    </row>
    <row r="11060" spans="10:10" x14ac:dyDescent="0.35">
      <c r="J11060" s="830"/>
    </row>
    <row r="11061" spans="10:10" x14ac:dyDescent="0.35">
      <c r="J11061" s="830"/>
    </row>
    <row r="11062" spans="10:10" x14ac:dyDescent="0.35">
      <c r="J11062" s="830"/>
    </row>
    <row r="11063" spans="10:10" x14ac:dyDescent="0.35">
      <c r="J11063" s="830"/>
    </row>
    <row r="11064" spans="10:10" x14ac:dyDescent="0.35">
      <c r="J11064" s="830"/>
    </row>
    <row r="11065" spans="10:10" x14ac:dyDescent="0.35">
      <c r="J11065" s="830"/>
    </row>
    <row r="11066" spans="10:10" x14ac:dyDescent="0.35">
      <c r="J11066" s="830"/>
    </row>
    <row r="11067" spans="10:10" x14ac:dyDescent="0.35">
      <c r="J11067" s="830"/>
    </row>
    <row r="11068" spans="10:10" x14ac:dyDescent="0.35">
      <c r="J11068" s="830"/>
    </row>
    <row r="11069" spans="10:10" x14ac:dyDescent="0.35">
      <c r="J11069" s="830"/>
    </row>
    <row r="11070" spans="10:10" x14ac:dyDescent="0.35">
      <c r="J11070" s="830"/>
    </row>
    <row r="11071" spans="10:10" x14ac:dyDescent="0.35">
      <c r="J11071" s="830"/>
    </row>
    <row r="11072" spans="10:10" x14ac:dyDescent="0.35">
      <c r="J11072" s="830"/>
    </row>
    <row r="11073" spans="10:10" x14ac:dyDescent="0.35">
      <c r="J11073" s="830"/>
    </row>
    <row r="11074" spans="10:10" x14ac:dyDescent="0.35">
      <c r="J11074" s="830"/>
    </row>
    <row r="11075" spans="10:10" x14ac:dyDescent="0.35">
      <c r="J11075" s="830"/>
    </row>
    <row r="11076" spans="10:10" x14ac:dyDescent="0.35">
      <c r="J11076" s="830"/>
    </row>
    <row r="11077" spans="10:10" x14ac:dyDescent="0.35">
      <c r="J11077" s="830"/>
    </row>
    <row r="11078" spans="10:10" x14ac:dyDescent="0.35">
      <c r="J11078" s="830"/>
    </row>
    <row r="11079" spans="10:10" x14ac:dyDescent="0.35">
      <c r="J11079" s="830"/>
    </row>
    <row r="11080" spans="10:10" x14ac:dyDescent="0.35">
      <c r="J11080" s="830"/>
    </row>
    <row r="11081" spans="10:10" x14ac:dyDescent="0.35">
      <c r="J11081" s="830"/>
    </row>
    <row r="11082" spans="10:10" x14ac:dyDescent="0.35">
      <c r="J11082" s="830"/>
    </row>
    <row r="11083" spans="10:10" x14ac:dyDescent="0.35">
      <c r="J11083" s="830"/>
    </row>
    <row r="11084" spans="10:10" x14ac:dyDescent="0.35">
      <c r="J11084" s="830"/>
    </row>
    <row r="11087" spans="10:10" x14ac:dyDescent="0.35">
      <c r="J11087" s="830"/>
    </row>
    <row r="11088" spans="10:10" x14ac:dyDescent="0.35">
      <c r="J11088" s="830"/>
    </row>
    <row r="11089" spans="10:10" x14ac:dyDescent="0.35">
      <c r="J11089" s="830"/>
    </row>
    <row r="11090" spans="10:10" x14ac:dyDescent="0.35">
      <c r="J11090" s="830"/>
    </row>
    <row r="11091" spans="10:10" x14ac:dyDescent="0.35">
      <c r="J11091" s="830"/>
    </row>
    <row r="11092" spans="10:10" x14ac:dyDescent="0.35">
      <c r="J11092" s="830"/>
    </row>
    <row r="11093" spans="10:10" x14ac:dyDescent="0.35">
      <c r="J11093" s="830"/>
    </row>
    <row r="11094" spans="10:10" x14ac:dyDescent="0.35">
      <c r="J11094" s="830"/>
    </row>
    <row r="11095" spans="10:10" x14ac:dyDescent="0.35">
      <c r="J11095" s="830"/>
    </row>
    <row r="11100" spans="10:10" x14ac:dyDescent="0.35">
      <c r="J11100" s="830"/>
    </row>
    <row r="11101" spans="10:10" x14ac:dyDescent="0.35">
      <c r="J11101" s="830"/>
    </row>
    <row r="11102" spans="10:10" x14ac:dyDescent="0.35">
      <c r="J11102" s="830"/>
    </row>
    <row r="11103" spans="10:10" x14ac:dyDescent="0.35">
      <c r="J11103" s="830"/>
    </row>
    <row r="11104" spans="10:10" x14ac:dyDescent="0.35">
      <c r="J11104" s="830"/>
    </row>
    <row r="11109" spans="10:10" x14ac:dyDescent="0.35">
      <c r="J11109" s="830"/>
    </row>
    <row r="11110" spans="10:10" x14ac:dyDescent="0.35">
      <c r="J11110" s="830"/>
    </row>
    <row r="11111" spans="10:10" x14ac:dyDescent="0.35">
      <c r="J11111" s="830"/>
    </row>
    <row r="11112" spans="10:10" x14ac:dyDescent="0.35">
      <c r="J11112" s="830"/>
    </row>
    <row r="11113" spans="10:10" x14ac:dyDescent="0.35">
      <c r="J11113" s="830"/>
    </row>
    <row r="11114" spans="10:10" x14ac:dyDescent="0.35">
      <c r="J11114" s="830"/>
    </row>
    <row r="11115" spans="10:10" x14ac:dyDescent="0.35">
      <c r="J11115" s="830"/>
    </row>
    <row r="11116" spans="10:10" x14ac:dyDescent="0.35">
      <c r="J11116" s="830"/>
    </row>
    <row r="11117" spans="10:10" x14ac:dyDescent="0.35">
      <c r="J11117" s="830"/>
    </row>
    <row r="11118" spans="10:10" x14ac:dyDescent="0.35">
      <c r="J11118" s="830"/>
    </row>
    <row r="11119" spans="10:10" x14ac:dyDescent="0.35">
      <c r="J11119" s="830"/>
    </row>
    <row r="11120" spans="10:10" x14ac:dyDescent="0.35">
      <c r="J11120" s="830"/>
    </row>
    <row r="11121" spans="10:10" x14ac:dyDescent="0.35">
      <c r="J11121" s="830"/>
    </row>
    <row r="11122" spans="10:10" x14ac:dyDescent="0.35">
      <c r="J11122" s="830"/>
    </row>
    <row r="11123" spans="10:10" x14ac:dyDescent="0.35">
      <c r="J11123" s="830"/>
    </row>
    <row r="11124" spans="10:10" x14ac:dyDescent="0.35">
      <c r="J11124" s="830"/>
    </row>
    <row r="11139" spans="10:10" x14ac:dyDescent="0.35">
      <c r="J11139" s="830"/>
    </row>
    <row r="11140" spans="10:10" x14ac:dyDescent="0.35">
      <c r="J11140" s="830"/>
    </row>
    <row r="11141" spans="10:10" x14ac:dyDescent="0.35">
      <c r="J11141" s="830"/>
    </row>
    <row r="11142" spans="10:10" x14ac:dyDescent="0.35">
      <c r="J11142" s="830"/>
    </row>
    <row r="11143" spans="10:10" x14ac:dyDescent="0.35">
      <c r="J11143" s="830"/>
    </row>
    <row r="11144" spans="10:10" x14ac:dyDescent="0.35">
      <c r="J11144" s="830"/>
    </row>
    <row r="11145" spans="10:10" x14ac:dyDescent="0.35">
      <c r="J11145" s="830"/>
    </row>
    <row r="11146" spans="10:10" x14ac:dyDescent="0.35">
      <c r="J11146" s="830"/>
    </row>
    <row r="11147" spans="10:10" x14ac:dyDescent="0.35">
      <c r="J11147" s="830"/>
    </row>
    <row r="11148" spans="10:10" x14ac:dyDescent="0.35">
      <c r="J11148" s="830"/>
    </row>
    <row r="11149" spans="10:10" x14ac:dyDescent="0.35">
      <c r="J11149" s="830"/>
    </row>
    <row r="11150" spans="10:10" x14ac:dyDescent="0.35">
      <c r="J11150" s="830"/>
    </row>
    <row r="11165" spans="10:10" x14ac:dyDescent="0.35">
      <c r="J11165" s="830"/>
    </row>
    <row r="11166" spans="10:10" x14ac:dyDescent="0.35">
      <c r="J11166" s="830"/>
    </row>
    <row r="11169" spans="10:10" x14ac:dyDescent="0.35">
      <c r="J11169" s="830"/>
    </row>
    <row r="11170" spans="10:10" x14ac:dyDescent="0.35">
      <c r="J11170" s="830"/>
    </row>
    <row r="11171" spans="10:10" x14ac:dyDescent="0.35">
      <c r="J11171" s="830"/>
    </row>
    <row r="11172" spans="10:10" x14ac:dyDescent="0.35">
      <c r="J11172" s="830"/>
    </row>
    <row r="11173" spans="10:10" x14ac:dyDescent="0.35">
      <c r="J11173" s="830"/>
    </row>
    <row r="11174" spans="10:10" x14ac:dyDescent="0.35">
      <c r="J11174" s="830"/>
    </row>
    <row r="11175" spans="10:10" x14ac:dyDescent="0.35">
      <c r="J11175" s="830"/>
    </row>
    <row r="11176" spans="10:10" x14ac:dyDescent="0.35">
      <c r="J11176" s="830"/>
    </row>
    <row r="11177" spans="10:10" x14ac:dyDescent="0.35">
      <c r="J11177" s="830"/>
    </row>
    <row r="11178" spans="10:10" x14ac:dyDescent="0.35">
      <c r="J11178" s="830"/>
    </row>
    <row r="11179" spans="10:10" x14ac:dyDescent="0.35">
      <c r="J11179" s="830"/>
    </row>
    <row r="11180" spans="10:10" x14ac:dyDescent="0.35">
      <c r="J11180" s="830"/>
    </row>
    <row r="11181" spans="10:10" x14ac:dyDescent="0.35">
      <c r="J11181" s="830"/>
    </row>
    <row r="11182" spans="10:10" x14ac:dyDescent="0.35">
      <c r="J11182" s="830"/>
    </row>
    <row r="11183" spans="10:10" x14ac:dyDescent="0.35">
      <c r="J11183" s="830"/>
    </row>
    <row r="11184" spans="10:10" x14ac:dyDescent="0.35">
      <c r="J11184" s="830"/>
    </row>
    <row r="11185" spans="10:10" x14ac:dyDescent="0.35">
      <c r="J11185" s="830"/>
    </row>
    <row r="11186" spans="10:10" x14ac:dyDescent="0.35">
      <c r="J11186" s="830"/>
    </row>
    <row r="11187" spans="10:10" x14ac:dyDescent="0.35">
      <c r="J11187" s="830"/>
    </row>
    <row r="11188" spans="10:10" x14ac:dyDescent="0.35">
      <c r="J11188" s="830"/>
    </row>
    <row r="11189" spans="10:10" x14ac:dyDescent="0.35">
      <c r="J11189" s="830"/>
    </row>
    <row r="11190" spans="10:10" x14ac:dyDescent="0.35">
      <c r="J11190" s="830"/>
    </row>
    <row r="11191" spans="10:10" x14ac:dyDescent="0.35">
      <c r="J11191" s="830"/>
    </row>
    <row r="11192" spans="10:10" x14ac:dyDescent="0.35">
      <c r="J11192" s="830"/>
    </row>
    <row r="11193" spans="10:10" x14ac:dyDescent="0.35">
      <c r="J11193" s="830"/>
    </row>
    <row r="11194" spans="10:10" x14ac:dyDescent="0.35">
      <c r="J11194" s="830"/>
    </row>
    <row r="11195" spans="10:10" x14ac:dyDescent="0.35">
      <c r="J11195" s="830"/>
    </row>
    <row r="11196" spans="10:10" x14ac:dyDescent="0.35">
      <c r="J11196" s="830"/>
    </row>
    <row r="11197" spans="10:10" x14ac:dyDescent="0.35">
      <c r="J11197" s="830"/>
    </row>
    <row r="11198" spans="10:10" x14ac:dyDescent="0.35">
      <c r="J11198" s="830"/>
    </row>
    <row r="11199" spans="10:10" x14ac:dyDescent="0.35">
      <c r="J11199" s="830"/>
    </row>
    <row r="11200" spans="10:10" x14ac:dyDescent="0.35">
      <c r="J11200" s="830"/>
    </row>
    <row r="11201" spans="10:10" x14ac:dyDescent="0.35">
      <c r="J11201" s="830"/>
    </row>
    <row r="11202" spans="10:10" x14ac:dyDescent="0.35">
      <c r="J11202" s="830"/>
    </row>
    <row r="11203" spans="10:10" x14ac:dyDescent="0.35">
      <c r="J11203" s="830"/>
    </row>
    <row r="11204" spans="10:10" x14ac:dyDescent="0.35">
      <c r="J11204" s="830"/>
    </row>
    <row r="11205" spans="10:10" x14ac:dyDescent="0.35">
      <c r="J11205" s="830"/>
    </row>
    <row r="11206" spans="10:10" x14ac:dyDescent="0.35">
      <c r="J11206" s="830"/>
    </row>
    <row r="11207" spans="10:10" x14ac:dyDescent="0.35">
      <c r="J11207" s="830"/>
    </row>
    <row r="11208" spans="10:10" x14ac:dyDescent="0.35">
      <c r="J11208" s="830"/>
    </row>
    <row r="11209" spans="10:10" x14ac:dyDescent="0.35">
      <c r="J11209" s="830"/>
    </row>
    <row r="11210" spans="10:10" x14ac:dyDescent="0.35">
      <c r="J11210" s="830"/>
    </row>
    <row r="11211" spans="10:10" x14ac:dyDescent="0.35">
      <c r="J11211" s="830"/>
    </row>
    <row r="11212" spans="10:10" x14ac:dyDescent="0.35">
      <c r="J11212" s="830"/>
    </row>
    <row r="11213" spans="10:10" x14ac:dyDescent="0.35">
      <c r="J11213" s="830"/>
    </row>
    <row r="11214" spans="10:10" x14ac:dyDescent="0.35">
      <c r="J11214" s="830"/>
    </row>
    <row r="11215" spans="10:10" x14ac:dyDescent="0.35">
      <c r="J11215" s="830"/>
    </row>
    <row r="11216" spans="10:10" x14ac:dyDescent="0.35">
      <c r="J11216" s="830"/>
    </row>
    <row r="11217" spans="10:10" x14ac:dyDescent="0.35">
      <c r="J11217" s="830"/>
    </row>
    <row r="11218" spans="10:10" x14ac:dyDescent="0.35">
      <c r="J11218" s="830"/>
    </row>
    <row r="11219" spans="10:10" x14ac:dyDescent="0.35">
      <c r="J11219" s="830"/>
    </row>
    <row r="11220" spans="10:10" x14ac:dyDescent="0.35">
      <c r="J11220" s="830"/>
    </row>
    <row r="11221" spans="10:10" x14ac:dyDescent="0.35">
      <c r="J11221" s="830"/>
    </row>
    <row r="11222" spans="10:10" x14ac:dyDescent="0.35">
      <c r="J11222" s="830"/>
    </row>
    <row r="11223" spans="10:10" x14ac:dyDescent="0.35">
      <c r="J11223" s="830"/>
    </row>
    <row r="11224" spans="10:10" x14ac:dyDescent="0.35">
      <c r="J11224" s="830"/>
    </row>
    <row r="11225" spans="10:10" x14ac:dyDescent="0.35">
      <c r="J11225" s="830"/>
    </row>
    <row r="11226" spans="10:10" x14ac:dyDescent="0.35">
      <c r="J11226" s="830"/>
    </row>
    <row r="11227" spans="10:10" x14ac:dyDescent="0.35">
      <c r="J11227" s="830"/>
    </row>
    <row r="11228" spans="10:10" x14ac:dyDescent="0.35">
      <c r="J11228" s="830"/>
    </row>
    <row r="11229" spans="10:10" x14ac:dyDescent="0.35">
      <c r="J11229" s="830"/>
    </row>
    <row r="11230" spans="10:10" x14ac:dyDescent="0.35">
      <c r="J11230" s="830"/>
    </row>
    <row r="11231" spans="10:10" x14ac:dyDescent="0.35">
      <c r="J11231" s="830"/>
    </row>
    <row r="11232" spans="10:10" x14ac:dyDescent="0.35">
      <c r="J11232" s="830"/>
    </row>
    <row r="11233" spans="10:10" x14ac:dyDescent="0.35">
      <c r="J11233" s="830"/>
    </row>
    <row r="11234" spans="10:10" x14ac:dyDescent="0.35">
      <c r="J11234" s="830"/>
    </row>
    <row r="11235" spans="10:10" x14ac:dyDescent="0.35">
      <c r="J11235" s="830"/>
    </row>
    <row r="11236" spans="10:10" x14ac:dyDescent="0.35">
      <c r="J11236" s="830"/>
    </row>
    <row r="11237" spans="10:10" x14ac:dyDescent="0.35">
      <c r="J11237" s="830"/>
    </row>
    <row r="11238" spans="10:10" x14ac:dyDescent="0.35">
      <c r="J11238" s="830"/>
    </row>
    <row r="11239" spans="10:10" x14ac:dyDescent="0.35">
      <c r="J11239" s="830"/>
    </row>
    <row r="11240" spans="10:10" x14ac:dyDescent="0.35">
      <c r="J11240" s="830"/>
    </row>
    <row r="11241" spans="10:10" x14ac:dyDescent="0.35">
      <c r="J11241" s="830"/>
    </row>
    <row r="11242" spans="10:10" x14ac:dyDescent="0.35">
      <c r="J11242" s="830"/>
    </row>
    <row r="11243" spans="10:10" x14ac:dyDescent="0.35">
      <c r="J11243" s="830"/>
    </row>
    <row r="11244" spans="10:10" x14ac:dyDescent="0.35">
      <c r="J11244" s="830"/>
    </row>
    <row r="11245" spans="10:10" x14ac:dyDescent="0.35">
      <c r="J11245" s="830"/>
    </row>
    <row r="11246" spans="10:10" x14ac:dyDescent="0.35">
      <c r="J11246" s="830"/>
    </row>
    <row r="11247" spans="10:10" x14ac:dyDescent="0.35">
      <c r="J11247" s="830"/>
    </row>
    <row r="11248" spans="10:10" x14ac:dyDescent="0.35">
      <c r="J11248" s="830"/>
    </row>
    <row r="11249" spans="10:10" x14ac:dyDescent="0.35">
      <c r="J11249" s="830"/>
    </row>
    <row r="11250" spans="10:10" x14ac:dyDescent="0.35">
      <c r="J11250" s="830"/>
    </row>
    <row r="11251" spans="10:10" x14ac:dyDescent="0.35">
      <c r="J11251" s="830"/>
    </row>
    <row r="11252" spans="10:10" x14ac:dyDescent="0.35">
      <c r="J11252" s="830"/>
    </row>
    <row r="11253" spans="10:10" x14ac:dyDescent="0.35">
      <c r="J11253" s="830"/>
    </row>
    <row r="11254" spans="10:10" x14ac:dyDescent="0.35">
      <c r="J11254" s="830"/>
    </row>
    <row r="11255" spans="10:10" x14ac:dyDescent="0.35">
      <c r="J11255" s="830"/>
    </row>
    <row r="11256" spans="10:10" x14ac:dyDescent="0.35">
      <c r="J11256" s="830"/>
    </row>
    <row r="11257" spans="10:10" x14ac:dyDescent="0.35">
      <c r="J11257" s="830"/>
    </row>
    <row r="11258" spans="10:10" x14ac:dyDescent="0.35">
      <c r="J11258" s="830"/>
    </row>
    <row r="11259" spans="10:10" x14ac:dyDescent="0.35">
      <c r="J11259" s="830"/>
    </row>
    <row r="11260" spans="10:10" x14ac:dyDescent="0.35">
      <c r="J11260" s="830"/>
    </row>
    <row r="11261" spans="10:10" x14ac:dyDescent="0.35">
      <c r="J11261" s="830"/>
    </row>
    <row r="11262" spans="10:10" x14ac:dyDescent="0.35">
      <c r="J11262" s="830"/>
    </row>
    <row r="11263" spans="10:10" x14ac:dyDescent="0.35">
      <c r="J11263" s="830"/>
    </row>
    <row r="11264" spans="10:10" x14ac:dyDescent="0.35">
      <c r="J11264" s="830"/>
    </row>
    <row r="11265" spans="10:10" x14ac:dyDescent="0.35">
      <c r="J11265" s="830"/>
    </row>
    <row r="11266" spans="10:10" x14ac:dyDescent="0.35">
      <c r="J11266" s="830"/>
    </row>
    <row r="11267" spans="10:10" x14ac:dyDescent="0.35">
      <c r="J11267" s="830"/>
    </row>
    <row r="11268" spans="10:10" x14ac:dyDescent="0.35">
      <c r="J11268" s="830"/>
    </row>
    <row r="11269" spans="10:10" x14ac:dyDescent="0.35">
      <c r="J11269" s="830"/>
    </row>
    <row r="11270" spans="10:10" x14ac:dyDescent="0.35">
      <c r="J11270" s="830"/>
    </row>
    <row r="11271" spans="10:10" x14ac:dyDescent="0.35">
      <c r="J11271" s="830"/>
    </row>
    <row r="11272" spans="10:10" x14ac:dyDescent="0.35">
      <c r="J11272" s="830"/>
    </row>
    <row r="11273" spans="10:10" x14ac:dyDescent="0.35">
      <c r="J11273" s="830"/>
    </row>
    <row r="11274" spans="10:10" x14ac:dyDescent="0.35">
      <c r="J11274" s="830"/>
    </row>
    <row r="11275" spans="10:10" x14ac:dyDescent="0.35">
      <c r="J11275" s="830"/>
    </row>
    <row r="11276" spans="10:10" x14ac:dyDescent="0.35">
      <c r="J11276" s="830"/>
    </row>
    <row r="11277" spans="10:10" x14ac:dyDescent="0.35">
      <c r="J11277" s="830"/>
    </row>
    <row r="11278" spans="10:10" x14ac:dyDescent="0.35">
      <c r="J11278" s="830"/>
    </row>
    <row r="11279" spans="10:10" x14ac:dyDescent="0.35">
      <c r="J11279" s="830"/>
    </row>
    <row r="11280" spans="10:10" x14ac:dyDescent="0.35">
      <c r="J11280" s="830"/>
    </row>
    <row r="11281" spans="10:10" x14ac:dyDescent="0.35">
      <c r="J11281" s="830"/>
    </row>
    <row r="11282" spans="10:10" x14ac:dyDescent="0.35">
      <c r="J11282" s="830"/>
    </row>
    <row r="11283" spans="10:10" x14ac:dyDescent="0.35">
      <c r="J11283" s="830"/>
    </row>
    <row r="11284" spans="10:10" x14ac:dyDescent="0.35">
      <c r="J11284" s="830"/>
    </row>
    <row r="11285" spans="10:10" x14ac:dyDescent="0.35">
      <c r="J11285" s="830"/>
    </row>
    <row r="11286" spans="10:10" x14ac:dyDescent="0.35">
      <c r="J11286" s="830"/>
    </row>
    <row r="11287" spans="10:10" x14ac:dyDescent="0.35">
      <c r="J11287" s="830"/>
    </row>
    <row r="11288" spans="10:10" x14ac:dyDescent="0.35">
      <c r="J11288" s="830"/>
    </row>
    <row r="11289" spans="10:10" x14ac:dyDescent="0.35">
      <c r="J11289" s="830"/>
    </row>
    <row r="11290" spans="10:10" x14ac:dyDescent="0.35">
      <c r="J11290" s="830"/>
    </row>
    <row r="11291" spans="10:10" x14ac:dyDescent="0.35">
      <c r="J11291" s="830"/>
    </row>
    <row r="11292" spans="10:10" x14ac:dyDescent="0.35">
      <c r="J11292" s="830"/>
    </row>
    <row r="11293" spans="10:10" x14ac:dyDescent="0.35">
      <c r="J11293" s="830"/>
    </row>
    <row r="11294" spans="10:10" x14ac:dyDescent="0.35">
      <c r="J11294" s="830"/>
    </row>
    <row r="11295" spans="10:10" x14ac:dyDescent="0.35">
      <c r="J11295" s="830"/>
    </row>
    <row r="11296" spans="10:10" x14ac:dyDescent="0.35">
      <c r="J11296" s="830"/>
    </row>
    <row r="11297" spans="10:10" x14ac:dyDescent="0.35">
      <c r="J11297" s="830"/>
    </row>
    <row r="11298" spans="10:10" x14ac:dyDescent="0.35">
      <c r="J11298" s="830"/>
    </row>
    <row r="11299" spans="10:10" x14ac:dyDescent="0.35">
      <c r="J11299" s="830"/>
    </row>
    <row r="11300" spans="10:10" x14ac:dyDescent="0.35">
      <c r="J11300" s="830"/>
    </row>
    <row r="11301" spans="10:10" x14ac:dyDescent="0.35">
      <c r="J11301" s="830"/>
    </row>
    <row r="11302" spans="10:10" x14ac:dyDescent="0.35">
      <c r="J11302" s="830"/>
    </row>
    <row r="11303" spans="10:10" x14ac:dyDescent="0.35">
      <c r="J11303" s="830"/>
    </row>
    <row r="11304" spans="10:10" x14ac:dyDescent="0.35">
      <c r="J11304" s="830"/>
    </row>
    <row r="11305" spans="10:10" x14ac:dyDescent="0.35">
      <c r="J11305" s="830"/>
    </row>
    <row r="11306" spans="10:10" x14ac:dyDescent="0.35">
      <c r="J11306" s="830"/>
    </row>
    <row r="11307" spans="10:10" x14ac:dyDescent="0.35">
      <c r="J11307" s="830"/>
    </row>
    <row r="11308" spans="10:10" x14ac:dyDescent="0.35">
      <c r="J11308" s="830"/>
    </row>
    <row r="11309" spans="10:10" x14ac:dyDescent="0.35">
      <c r="J11309" s="830"/>
    </row>
    <row r="11310" spans="10:10" x14ac:dyDescent="0.35">
      <c r="J11310" s="830"/>
    </row>
    <row r="11311" spans="10:10" x14ac:dyDescent="0.35">
      <c r="J11311" s="830"/>
    </row>
    <row r="11312" spans="10:10" x14ac:dyDescent="0.35">
      <c r="J11312" s="830"/>
    </row>
    <row r="11313" spans="10:10" x14ac:dyDescent="0.35">
      <c r="J11313" s="830"/>
    </row>
    <row r="11314" spans="10:10" x14ac:dyDescent="0.35">
      <c r="J11314" s="830"/>
    </row>
    <row r="11315" spans="10:10" x14ac:dyDescent="0.35">
      <c r="J11315" s="830"/>
    </row>
    <row r="11316" spans="10:10" x14ac:dyDescent="0.35">
      <c r="J11316" s="830"/>
    </row>
    <row r="11317" spans="10:10" x14ac:dyDescent="0.35">
      <c r="J11317" s="830"/>
    </row>
    <row r="11318" spans="10:10" x14ac:dyDescent="0.35">
      <c r="J11318" s="830"/>
    </row>
    <row r="11319" spans="10:10" x14ac:dyDescent="0.35">
      <c r="J11319" s="830"/>
    </row>
    <row r="11320" spans="10:10" x14ac:dyDescent="0.35">
      <c r="J11320" s="830"/>
    </row>
    <row r="11321" spans="10:10" x14ac:dyDescent="0.35">
      <c r="J11321" s="830"/>
    </row>
    <row r="11322" spans="10:10" x14ac:dyDescent="0.35">
      <c r="J11322" s="830"/>
    </row>
    <row r="11323" spans="10:10" x14ac:dyDescent="0.35">
      <c r="J11323" s="830"/>
    </row>
    <row r="11324" spans="10:10" x14ac:dyDescent="0.35">
      <c r="J11324" s="830"/>
    </row>
    <row r="11325" spans="10:10" x14ac:dyDescent="0.35">
      <c r="J11325" s="830"/>
    </row>
    <row r="11326" spans="10:10" x14ac:dyDescent="0.35">
      <c r="J11326" s="830"/>
    </row>
    <row r="11327" spans="10:10" x14ac:dyDescent="0.35">
      <c r="J11327" s="830"/>
    </row>
    <row r="11328" spans="10:10" x14ac:dyDescent="0.35">
      <c r="J11328" s="830"/>
    </row>
    <row r="11329" spans="10:10" x14ac:dyDescent="0.35">
      <c r="J11329" s="830"/>
    </row>
    <row r="11330" spans="10:10" x14ac:dyDescent="0.35">
      <c r="J11330" s="830"/>
    </row>
    <row r="11331" spans="10:10" x14ac:dyDescent="0.35">
      <c r="J11331" s="830"/>
    </row>
    <row r="11332" spans="10:10" x14ac:dyDescent="0.35">
      <c r="J11332" s="830"/>
    </row>
    <row r="11333" spans="10:10" x14ac:dyDescent="0.35">
      <c r="J11333" s="830"/>
    </row>
    <row r="11334" spans="10:10" x14ac:dyDescent="0.35">
      <c r="J11334" s="830"/>
    </row>
    <row r="11335" spans="10:10" x14ac:dyDescent="0.35">
      <c r="J11335" s="830"/>
    </row>
    <row r="11336" spans="10:10" x14ac:dyDescent="0.35">
      <c r="J11336" s="830"/>
    </row>
    <row r="11337" spans="10:10" x14ac:dyDescent="0.35">
      <c r="J11337" s="830"/>
    </row>
    <row r="11338" spans="10:10" x14ac:dyDescent="0.35">
      <c r="J11338" s="830"/>
    </row>
    <row r="11339" spans="10:10" x14ac:dyDescent="0.35">
      <c r="J11339" s="830"/>
    </row>
    <row r="11340" spans="10:10" x14ac:dyDescent="0.35">
      <c r="J11340" s="830"/>
    </row>
    <row r="11341" spans="10:10" x14ac:dyDescent="0.35">
      <c r="J11341" s="830"/>
    </row>
    <row r="11342" spans="10:10" x14ac:dyDescent="0.35">
      <c r="J11342" s="830"/>
    </row>
    <row r="11343" spans="10:10" x14ac:dyDescent="0.35">
      <c r="J11343" s="830"/>
    </row>
    <row r="11344" spans="10:10" x14ac:dyDescent="0.35">
      <c r="J11344" s="830"/>
    </row>
    <row r="11345" spans="10:10" x14ac:dyDescent="0.35">
      <c r="J11345" s="830"/>
    </row>
    <row r="11346" spans="10:10" x14ac:dyDescent="0.35">
      <c r="J11346" s="830"/>
    </row>
    <row r="11347" spans="10:10" x14ac:dyDescent="0.35">
      <c r="J11347" s="830"/>
    </row>
    <row r="11348" spans="10:10" x14ac:dyDescent="0.35">
      <c r="J11348" s="830"/>
    </row>
    <row r="11349" spans="10:10" x14ac:dyDescent="0.35">
      <c r="J11349" s="830"/>
    </row>
    <row r="11350" spans="10:10" x14ac:dyDescent="0.35">
      <c r="J11350" s="830"/>
    </row>
    <row r="11351" spans="10:10" x14ac:dyDescent="0.35">
      <c r="J11351" s="830"/>
    </row>
    <row r="11352" spans="10:10" x14ac:dyDescent="0.35">
      <c r="J11352" s="830"/>
    </row>
    <row r="11353" spans="10:10" x14ac:dyDescent="0.35">
      <c r="J11353" s="830"/>
    </row>
    <row r="11354" spans="10:10" x14ac:dyDescent="0.35">
      <c r="J11354" s="830"/>
    </row>
    <row r="11355" spans="10:10" x14ac:dyDescent="0.35">
      <c r="J11355" s="830"/>
    </row>
    <row r="11356" spans="10:10" x14ac:dyDescent="0.35">
      <c r="J11356" s="830"/>
    </row>
    <row r="11357" spans="10:10" x14ac:dyDescent="0.35">
      <c r="J11357" s="830"/>
    </row>
    <row r="11358" spans="10:10" x14ac:dyDescent="0.35">
      <c r="J11358" s="830"/>
    </row>
    <row r="11359" spans="10:10" x14ac:dyDescent="0.35">
      <c r="J11359" s="830"/>
    </row>
    <row r="11360" spans="10:10" x14ac:dyDescent="0.35">
      <c r="J11360" s="830"/>
    </row>
    <row r="11361" spans="10:10" x14ac:dyDescent="0.35">
      <c r="J11361" s="830"/>
    </row>
    <row r="11362" spans="10:10" x14ac:dyDescent="0.35">
      <c r="J11362" s="830"/>
    </row>
    <row r="11363" spans="10:10" x14ac:dyDescent="0.35">
      <c r="J11363" s="830"/>
    </row>
    <row r="11364" spans="10:10" x14ac:dyDescent="0.35">
      <c r="J11364" s="830"/>
    </row>
    <row r="11365" spans="10:10" x14ac:dyDescent="0.35">
      <c r="J11365" s="830"/>
    </row>
    <row r="11366" spans="10:10" x14ac:dyDescent="0.35">
      <c r="J11366" s="830"/>
    </row>
    <row r="11367" spans="10:10" x14ac:dyDescent="0.35">
      <c r="J11367" s="830"/>
    </row>
    <row r="11368" spans="10:10" x14ac:dyDescent="0.35">
      <c r="J11368" s="830"/>
    </row>
    <row r="11369" spans="10:10" x14ac:dyDescent="0.35">
      <c r="J11369" s="830"/>
    </row>
    <row r="11370" spans="10:10" x14ac:dyDescent="0.35">
      <c r="J11370" s="830"/>
    </row>
    <row r="11371" spans="10:10" x14ac:dyDescent="0.35">
      <c r="J11371" s="830"/>
    </row>
    <row r="11372" spans="10:10" x14ac:dyDescent="0.35">
      <c r="J11372" s="830"/>
    </row>
    <row r="11373" spans="10:10" x14ac:dyDescent="0.35">
      <c r="J11373" s="830"/>
    </row>
    <row r="11374" spans="10:10" x14ac:dyDescent="0.35">
      <c r="J11374" s="830"/>
    </row>
    <row r="11375" spans="10:10" x14ac:dyDescent="0.35">
      <c r="J11375" s="830"/>
    </row>
    <row r="11376" spans="10:10" x14ac:dyDescent="0.35">
      <c r="J11376" s="830"/>
    </row>
    <row r="11377" spans="10:10" x14ac:dyDescent="0.35">
      <c r="J11377" s="830"/>
    </row>
    <row r="11378" spans="10:10" x14ac:dyDescent="0.35">
      <c r="J11378" s="830"/>
    </row>
    <row r="11379" spans="10:10" x14ac:dyDescent="0.35">
      <c r="J11379" s="830"/>
    </row>
    <row r="11380" spans="10:10" x14ac:dyDescent="0.35">
      <c r="J11380" s="830"/>
    </row>
    <row r="11381" spans="10:10" x14ac:dyDescent="0.35">
      <c r="J11381" s="830"/>
    </row>
    <row r="11382" spans="10:10" x14ac:dyDescent="0.35">
      <c r="J11382" s="830"/>
    </row>
    <row r="11383" spans="10:10" x14ac:dyDescent="0.35">
      <c r="J11383" s="830"/>
    </row>
    <row r="11384" spans="10:10" x14ac:dyDescent="0.35">
      <c r="J11384" s="830"/>
    </row>
    <row r="11385" spans="10:10" x14ac:dyDescent="0.35">
      <c r="J11385" s="830"/>
    </row>
    <row r="11386" spans="10:10" x14ac:dyDescent="0.35">
      <c r="J11386" s="830"/>
    </row>
    <row r="11387" spans="10:10" x14ac:dyDescent="0.35">
      <c r="J11387" s="830"/>
    </row>
    <row r="11388" spans="10:10" x14ac:dyDescent="0.35">
      <c r="J11388" s="830"/>
    </row>
    <row r="11389" spans="10:10" x14ac:dyDescent="0.35">
      <c r="J11389" s="830"/>
    </row>
    <row r="11390" spans="10:10" x14ac:dyDescent="0.35">
      <c r="J11390" s="830"/>
    </row>
    <row r="11391" spans="10:10" x14ac:dyDescent="0.35">
      <c r="J11391" s="830"/>
    </row>
    <row r="11392" spans="10:10" x14ac:dyDescent="0.35">
      <c r="J11392" s="830"/>
    </row>
    <row r="11393" spans="10:10" x14ac:dyDescent="0.35">
      <c r="J11393" s="830"/>
    </row>
    <row r="11394" spans="10:10" x14ac:dyDescent="0.35">
      <c r="J11394" s="830"/>
    </row>
    <row r="11395" spans="10:10" x14ac:dyDescent="0.35">
      <c r="J11395" s="830"/>
    </row>
    <row r="11396" spans="10:10" x14ac:dyDescent="0.35">
      <c r="J11396" s="830"/>
    </row>
    <row r="11397" spans="10:10" x14ac:dyDescent="0.35">
      <c r="J11397" s="830"/>
    </row>
    <row r="11398" spans="10:10" x14ac:dyDescent="0.35">
      <c r="J11398" s="830"/>
    </row>
    <row r="11399" spans="10:10" x14ac:dyDescent="0.35">
      <c r="J11399" s="830"/>
    </row>
    <row r="11400" spans="10:10" x14ac:dyDescent="0.35">
      <c r="J11400" s="830"/>
    </row>
    <row r="11401" spans="10:10" x14ac:dyDescent="0.35">
      <c r="J11401" s="830"/>
    </row>
    <row r="11402" spans="10:10" x14ac:dyDescent="0.35">
      <c r="J11402" s="830"/>
    </row>
    <row r="11403" spans="10:10" x14ac:dyDescent="0.35">
      <c r="J11403" s="830"/>
    </row>
    <row r="11404" spans="10:10" x14ac:dyDescent="0.35">
      <c r="J11404" s="830"/>
    </row>
    <row r="11405" spans="10:10" x14ac:dyDescent="0.35">
      <c r="J11405" s="830"/>
    </row>
    <row r="11406" spans="10:10" x14ac:dyDescent="0.35">
      <c r="J11406" s="830"/>
    </row>
    <row r="11407" spans="10:10" x14ac:dyDescent="0.35">
      <c r="J11407" s="830"/>
    </row>
    <row r="11408" spans="10:10" x14ac:dyDescent="0.35">
      <c r="J11408" s="830"/>
    </row>
    <row r="11409" spans="10:10" x14ac:dyDescent="0.35">
      <c r="J11409" s="830"/>
    </row>
    <row r="11410" spans="10:10" x14ac:dyDescent="0.35">
      <c r="J11410" s="830"/>
    </row>
    <row r="11411" spans="10:10" x14ac:dyDescent="0.35">
      <c r="J11411" s="830"/>
    </row>
    <row r="11412" spans="10:10" x14ac:dyDescent="0.35">
      <c r="J11412" s="830"/>
    </row>
    <row r="11413" spans="10:10" x14ac:dyDescent="0.35">
      <c r="J11413" s="830"/>
    </row>
    <row r="11414" spans="10:10" x14ac:dyDescent="0.35">
      <c r="J11414" s="830"/>
    </row>
    <row r="11415" spans="10:10" x14ac:dyDescent="0.35">
      <c r="J11415" s="830"/>
    </row>
    <row r="11416" spans="10:10" x14ac:dyDescent="0.35">
      <c r="J11416" s="830"/>
    </row>
    <row r="11417" spans="10:10" x14ac:dyDescent="0.35">
      <c r="J11417" s="830"/>
    </row>
    <row r="11418" spans="10:10" x14ac:dyDescent="0.35">
      <c r="J11418" s="830"/>
    </row>
    <row r="11419" spans="10:10" x14ac:dyDescent="0.35">
      <c r="J11419" s="830"/>
    </row>
    <row r="11420" spans="10:10" x14ac:dyDescent="0.35">
      <c r="J11420" s="830"/>
    </row>
    <row r="11421" spans="10:10" x14ac:dyDescent="0.35">
      <c r="J11421" s="830"/>
    </row>
    <row r="11422" spans="10:10" x14ac:dyDescent="0.35">
      <c r="J11422" s="830"/>
    </row>
    <row r="11423" spans="10:10" x14ac:dyDescent="0.35">
      <c r="J11423" s="830"/>
    </row>
    <row r="11424" spans="10:10" x14ac:dyDescent="0.35">
      <c r="J11424" s="830"/>
    </row>
    <row r="11425" spans="10:10" x14ac:dyDescent="0.35">
      <c r="J11425" s="830"/>
    </row>
    <row r="11426" spans="10:10" x14ac:dyDescent="0.35">
      <c r="J11426" s="830"/>
    </row>
    <row r="11427" spans="10:10" x14ac:dyDescent="0.35">
      <c r="J11427" s="830"/>
    </row>
    <row r="11428" spans="10:10" x14ac:dyDescent="0.35">
      <c r="J11428" s="830"/>
    </row>
    <row r="11429" spans="10:10" x14ac:dyDescent="0.35">
      <c r="J11429" s="830"/>
    </row>
    <row r="11430" spans="10:10" x14ac:dyDescent="0.35">
      <c r="J11430" s="830"/>
    </row>
    <row r="11431" spans="10:10" x14ac:dyDescent="0.35">
      <c r="J11431" s="830"/>
    </row>
    <row r="11432" spans="10:10" x14ac:dyDescent="0.35">
      <c r="J11432" s="830"/>
    </row>
    <row r="11433" spans="10:10" x14ac:dyDescent="0.35">
      <c r="J11433" s="830"/>
    </row>
    <row r="11434" spans="10:10" x14ac:dyDescent="0.35">
      <c r="J11434" s="830"/>
    </row>
    <row r="11435" spans="10:10" x14ac:dyDescent="0.35">
      <c r="J11435" s="830"/>
    </row>
    <row r="11436" spans="10:10" x14ac:dyDescent="0.35">
      <c r="J11436" s="830"/>
    </row>
    <row r="11437" spans="10:10" x14ac:dyDescent="0.35">
      <c r="J11437" s="830"/>
    </row>
    <row r="11438" spans="10:10" x14ac:dyDescent="0.35">
      <c r="J11438" s="830"/>
    </row>
    <row r="11439" spans="10:10" x14ac:dyDescent="0.35">
      <c r="J11439" s="830"/>
    </row>
    <row r="11440" spans="10:10" x14ac:dyDescent="0.35">
      <c r="J11440" s="830"/>
    </row>
    <row r="11441" spans="10:10" x14ac:dyDescent="0.35">
      <c r="J11441" s="830"/>
    </row>
    <row r="11442" spans="10:10" x14ac:dyDescent="0.35">
      <c r="J11442" s="830"/>
    </row>
    <row r="11443" spans="10:10" x14ac:dyDescent="0.35">
      <c r="J11443" s="830"/>
    </row>
    <row r="11444" spans="10:10" x14ac:dyDescent="0.35">
      <c r="J11444" s="830"/>
    </row>
    <row r="11445" spans="10:10" x14ac:dyDescent="0.35">
      <c r="J11445" s="830"/>
    </row>
    <row r="11446" spans="10:10" x14ac:dyDescent="0.35">
      <c r="J11446" s="830"/>
    </row>
    <row r="11447" spans="10:10" x14ac:dyDescent="0.35">
      <c r="J11447" s="830"/>
    </row>
    <row r="11448" spans="10:10" x14ac:dyDescent="0.35">
      <c r="J11448" s="830"/>
    </row>
    <row r="11449" spans="10:10" x14ac:dyDescent="0.35">
      <c r="J11449" s="830"/>
    </row>
    <row r="11450" spans="10:10" x14ac:dyDescent="0.35">
      <c r="J11450" s="830"/>
    </row>
    <row r="11451" spans="10:10" x14ac:dyDescent="0.35">
      <c r="J11451" s="830"/>
    </row>
    <row r="11452" spans="10:10" x14ac:dyDescent="0.35">
      <c r="J11452" s="830"/>
    </row>
    <row r="11453" spans="10:10" x14ac:dyDescent="0.35">
      <c r="J11453" s="830"/>
    </row>
    <row r="11454" spans="10:10" x14ac:dyDescent="0.35">
      <c r="J11454" s="830"/>
    </row>
    <row r="11455" spans="10:10" x14ac:dyDescent="0.35">
      <c r="J11455" s="830"/>
    </row>
    <row r="11456" spans="10:10" x14ac:dyDescent="0.35">
      <c r="J11456" s="830"/>
    </row>
    <row r="11457" spans="10:10" x14ac:dyDescent="0.35">
      <c r="J11457" s="830"/>
    </row>
    <row r="11458" spans="10:10" x14ac:dyDescent="0.35">
      <c r="J11458" s="830"/>
    </row>
    <row r="11464" spans="10:10" x14ac:dyDescent="0.35">
      <c r="J11464" s="830"/>
    </row>
    <row r="11465" spans="10:10" x14ac:dyDescent="0.35">
      <c r="J11465" s="830"/>
    </row>
    <row r="11466" spans="10:10" x14ac:dyDescent="0.35">
      <c r="J11466" s="830"/>
    </row>
    <row r="11467" spans="10:10" x14ac:dyDescent="0.35">
      <c r="J11467" s="830"/>
    </row>
    <row r="11468" spans="10:10" x14ac:dyDescent="0.35">
      <c r="J11468" s="830"/>
    </row>
    <row r="11469" spans="10:10" x14ac:dyDescent="0.35">
      <c r="J11469" s="830"/>
    </row>
    <row r="11470" spans="10:10" x14ac:dyDescent="0.35">
      <c r="J11470" s="830"/>
    </row>
    <row r="11471" spans="10:10" x14ac:dyDescent="0.35">
      <c r="J11471" s="830"/>
    </row>
    <row r="11472" spans="10:10" x14ac:dyDescent="0.35">
      <c r="J11472" s="830"/>
    </row>
    <row r="11473" spans="10:10" x14ac:dyDescent="0.35">
      <c r="J11473" s="830"/>
    </row>
    <row r="11474" spans="10:10" x14ac:dyDescent="0.35">
      <c r="J11474" s="830"/>
    </row>
    <row r="11475" spans="10:10" x14ac:dyDescent="0.35">
      <c r="J11475" s="830"/>
    </row>
    <row r="11476" spans="10:10" x14ac:dyDescent="0.35">
      <c r="J11476" s="830"/>
    </row>
    <row r="11477" spans="10:10" x14ac:dyDescent="0.35">
      <c r="J11477" s="830"/>
    </row>
    <row r="11478" spans="10:10" x14ac:dyDescent="0.35">
      <c r="J11478" s="830"/>
    </row>
    <row r="11479" spans="10:10" x14ac:dyDescent="0.35">
      <c r="J11479" s="830"/>
    </row>
    <row r="11480" spans="10:10" x14ac:dyDescent="0.35">
      <c r="J11480" s="830"/>
    </row>
    <row r="11481" spans="10:10" x14ac:dyDescent="0.35">
      <c r="J11481" s="830"/>
    </row>
    <row r="11482" spans="10:10" x14ac:dyDescent="0.35">
      <c r="J11482" s="830"/>
    </row>
    <row r="11483" spans="10:10" x14ac:dyDescent="0.35">
      <c r="J11483" s="830"/>
    </row>
    <row r="11484" spans="10:10" x14ac:dyDescent="0.35">
      <c r="J11484" s="830"/>
    </row>
    <row r="11485" spans="10:10" x14ac:dyDescent="0.35">
      <c r="J11485" s="830"/>
    </row>
    <row r="11486" spans="10:10" x14ac:dyDescent="0.35">
      <c r="J11486" s="830"/>
    </row>
    <row r="11487" spans="10:10" x14ac:dyDescent="0.35">
      <c r="J11487" s="830"/>
    </row>
    <row r="11488" spans="10:10" x14ac:dyDescent="0.35">
      <c r="J11488" s="830"/>
    </row>
    <row r="11489" spans="10:10" x14ac:dyDescent="0.35">
      <c r="J11489" s="830"/>
    </row>
    <row r="11490" spans="10:10" x14ac:dyDescent="0.35">
      <c r="J11490" s="830"/>
    </row>
    <row r="11491" spans="10:10" x14ac:dyDescent="0.35">
      <c r="J11491" s="830"/>
    </row>
    <row r="11492" spans="10:10" x14ac:dyDescent="0.35">
      <c r="J11492" s="830"/>
    </row>
    <row r="11493" spans="10:10" x14ac:dyDescent="0.35">
      <c r="J11493" s="830"/>
    </row>
    <row r="11494" spans="10:10" x14ac:dyDescent="0.35">
      <c r="J11494" s="830"/>
    </row>
    <row r="11495" spans="10:10" x14ac:dyDescent="0.35">
      <c r="J11495" s="830"/>
    </row>
    <row r="11496" spans="10:10" x14ac:dyDescent="0.35">
      <c r="J11496" s="830"/>
    </row>
    <row r="11497" spans="10:10" x14ac:dyDescent="0.35">
      <c r="J11497" s="830"/>
    </row>
    <row r="11498" spans="10:10" x14ac:dyDescent="0.35">
      <c r="J11498" s="830"/>
    </row>
    <row r="11499" spans="10:10" x14ac:dyDescent="0.35">
      <c r="J11499" s="830"/>
    </row>
    <row r="11500" spans="10:10" x14ac:dyDescent="0.35">
      <c r="J11500" s="830"/>
    </row>
    <row r="11501" spans="10:10" x14ac:dyDescent="0.35">
      <c r="J11501" s="830"/>
    </row>
    <row r="11502" spans="10:10" x14ac:dyDescent="0.35">
      <c r="J11502" s="830"/>
    </row>
    <row r="11503" spans="10:10" x14ac:dyDescent="0.35">
      <c r="J11503" s="830"/>
    </row>
    <row r="11504" spans="10:10" x14ac:dyDescent="0.35">
      <c r="J11504" s="830"/>
    </row>
    <row r="11505" spans="10:10" x14ac:dyDescent="0.35">
      <c r="J11505" s="830"/>
    </row>
    <row r="11506" spans="10:10" x14ac:dyDescent="0.35">
      <c r="J11506" s="830"/>
    </row>
    <row r="11507" spans="10:10" x14ac:dyDescent="0.35">
      <c r="J11507" s="830"/>
    </row>
    <row r="11508" spans="10:10" x14ac:dyDescent="0.35">
      <c r="J11508" s="830"/>
    </row>
    <row r="11509" spans="10:10" x14ac:dyDescent="0.35">
      <c r="J11509" s="830"/>
    </row>
    <row r="11510" spans="10:10" x14ac:dyDescent="0.35">
      <c r="J11510" s="830"/>
    </row>
    <row r="11511" spans="10:10" x14ac:dyDescent="0.35">
      <c r="J11511" s="830"/>
    </row>
    <row r="11512" spans="10:10" x14ac:dyDescent="0.35">
      <c r="J11512" s="830"/>
    </row>
    <row r="11513" spans="10:10" x14ac:dyDescent="0.35">
      <c r="J11513" s="830"/>
    </row>
    <row r="11514" spans="10:10" x14ac:dyDescent="0.35">
      <c r="J11514" s="830"/>
    </row>
    <row r="11515" spans="10:10" x14ac:dyDescent="0.35">
      <c r="J11515" s="830"/>
    </row>
    <row r="11516" spans="10:10" x14ac:dyDescent="0.35">
      <c r="J11516" s="830"/>
    </row>
    <row r="11517" spans="10:10" x14ac:dyDescent="0.35">
      <c r="J11517" s="830"/>
    </row>
    <row r="11518" spans="10:10" x14ac:dyDescent="0.35">
      <c r="J11518" s="830"/>
    </row>
    <row r="11519" spans="10:10" x14ac:dyDescent="0.35">
      <c r="J11519" s="830"/>
    </row>
    <row r="11520" spans="10:10" x14ac:dyDescent="0.35">
      <c r="J11520" s="830"/>
    </row>
    <row r="11521" spans="10:10" x14ac:dyDescent="0.35">
      <c r="J11521" s="830"/>
    </row>
    <row r="11522" spans="10:10" x14ac:dyDescent="0.35">
      <c r="J11522" s="830"/>
    </row>
    <row r="11523" spans="10:10" x14ac:dyDescent="0.35">
      <c r="J11523" s="830"/>
    </row>
    <row r="11524" spans="10:10" x14ac:dyDescent="0.35">
      <c r="J11524" s="830"/>
    </row>
    <row r="11525" spans="10:10" x14ac:dyDescent="0.35">
      <c r="J11525" s="830"/>
    </row>
    <row r="11526" spans="10:10" x14ac:dyDescent="0.35">
      <c r="J11526" s="830"/>
    </row>
    <row r="11527" spans="10:10" x14ac:dyDescent="0.35">
      <c r="J11527" s="830"/>
    </row>
    <row r="11528" spans="10:10" x14ac:dyDescent="0.35">
      <c r="J11528" s="830"/>
    </row>
    <row r="11529" spans="10:10" x14ac:dyDescent="0.35">
      <c r="J11529" s="830"/>
    </row>
    <row r="11530" spans="10:10" x14ac:dyDescent="0.35">
      <c r="J11530" s="830"/>
    </row>
    <row r="11531" spans="10:10" x14ac:dyDescent="0.35">
      <c r="J11531" s="830"/>
    </row>
    <row r="11532" spans="10:10" x14ac:dyDescent="0.35">
      <c r="J11532" s="830"/>
    </row>
    <row r="11533" spans="10:10" x14ac:dyDescent="0.35">
      <c r="J11533" s="830"/>
    </row>
    <row r="11534" spans="10:10" x14ac:dyDescent="0.35">
      <c r="J11534" s="830"/>
    </row>
    <row r="11535" spans="10:10" x14ac:dyDescent="0.35">
      <c r="J11535" s="830"/>
    </row>
    <row r="11536" spans="10:10" x14ac:dyDescent="0.35">
      <c r="J11536" s="830"/>
    </row>
    <row r="11537" spans="10:10" x14ac:dyDescent="0.35">
      <c r="J11537" s="830"/>
    </row>
    <row r="11538" spans="10:10" x14ac:dyDescent="0.35">
      <c r="J11538" s="830"/>
    </row>
    <row r="11539" spans="10:10" x14ac:dyDescent="0.35">
      <c r="J11539" s="830"/>
    </row>
    <row r="11540" spans="10:10" x14ac:dyDescent="0.35">
      <c r="J11540" s="830"/>
    </row>
    <row r="11541" spans="10:10" x14ac:dyDescent="0.35">
      <c r="J11541" s="830"/>
    </row>
    <row r="11542" spans="10:10" x14ac:dyDescent="0.35">
      <c r="J11542" s="830"/>
    </row>
    <row r="11543" spans="10:10" x14ac:dyDescent="0.35">
      <c r="J11543" s="830"/>
    </row>
    <row r="11544" spans="10:10" x14ac:dyDescent="0.35">
      <c r="J11544" s="830"/>
    </row>
    <row r="11545" spans="10:10" x14ac:dyDescent="0.35">
      <c r="J11545" s="830"/>
    </row>
    <row r="11546" spans="10:10" x14ac:dyDescent="0.35">
      <c r="J11546" s="830"/>
    </row>
    <row r="11547" spans="10:10" x14ac:dyDescent="0.35">
      <c r="J11547" s="830"/>
    </row>
    <row r="11548" spans="10:10" x14ac:dyDescent="0.35">
      <c r="J11548" s="830"/>
    </row>
    <row r="11549" spans="10:10" x14ac:dyDescent="0.35">
      <c r="J11549" s="830"/>
    </row>
    <row r="11550" spans="10:10" x14ac:dyDescent="0.35">
      <c r="J11550" s="830"/>
    </row>
    <row r="11551" spans="10:10" x14ac:dyDescent="0.35">
      <c r="J11551" s="830"/>
    </row>
    <row r="11552" spans="10:10" x14ac:dyDescent="0.35">
      <c r="J11552" s="830"/>
    </row>
    <row r="11553" spans="10:10" x14ac:dyDescent="0.35">
      <c r="J11553" s="830"/>
    </row>
    <row r="11554" spans="10:10" x14ac:dyDescent="0.35">
      <c r="J11554" s="830"/>
    </row>
    <row r="11555" spans="10:10" x14ac:dyDescent="0.35">
      <c r="J11555" s="830"/>
    </row>
    <row r="11556" spans="10:10" x14ac:dyDescent="0.35">
      <c r="J11556" s="830"/>
    </row>
    <row r="11557" spans="10:10" x14ac:dyDescent="0.35">
      <c r="J11557" s="830"/>
    </row>
    <row r="11558" spans="10:10" x14ac:dyDescent="0.35">
      <c r="J11558" s="830"/>
    </row>
    <row r="11559" spans="10:10" x14ac:dyDescent="0.35">
      <c r="J11559" s="830"/>
    </row>
    <row r="11560" spans="10:10" x14ac:dyDescent="0.35">
      <c r="J11560" s="830"/>
    </row>
    <row r="11561" spans="10:10" x14ac:dyDescent="0.35">
      <c r="J11561" s="830"/>
    </row>
    <row r="11562" spans="10:10" x14ac:dyDescent="0.35">
      <c r="J11562" s="830"/>
    </row>
    <row r="11563" spans="10:10" x14ac:dyDescent="0.35">
      <c r="J11563" s="830"/>
    </row>
    <row r="11564" spans="10:10" x14ac:dyDescent="0.35">
      <c r="J11564" s="830"/>
    </row>
    <row r="11565" spans="10:10" x14ac:dyDescent="0.35">
      <c r="J11565" s="830"/>
    </row>
    <row r="11566" spans="10:10" x14ac:dyDescent="0.35">
      <c r="J11566" s="830"/>
    </row>
    <row r="11567" spans="10:10" x14ac:dyDescent="0.35">
      <c r="J11567" s="830"/>
    </row>
    <row r="11568" spans="10:10" x14ac:dyDescent="0.35">
      <c r="J11568" s="830"/>
    </row>
    <row r="11569" spans="10:10" x14ac:dyDescent="0.35">
      <c r="J11569" s="830"/>
    </row>
    <row r="11570" spans="10:10" x14ac:dyDescent="0.35">
      <c r="J11570" s="830"/>
    </row>
    <row r="11571" spans="10:10" x14ac:dyDescent="0.35">
      <c r="J11571" s="830"/>
    </row>
    <row r="11572" spans="10:10" x14ac:dyDescent="0.35">
      <c r="J11572" s="830"/>
    </row>
    <row r="11573" spans="10:10" x14ac:dyDescent="0.35">
      <c r="J11573" s="830"/>
    </row>
    <row r="11574" spans="10:10" x14ac:dyDescent="0.35">
      <c r="J11574" s="830"/>
    </row>
    <row r="11575" spans="10:10" x14ac:dyDescent="0.35">
      <c r="J11575" s="830"/>
    </row>
    <row r="11576" spans="10:10" x14ac:dyDescent="0.35">
      <c r="J11576" s="830"/>
    </row>
    <row r="11577" spans="10:10" x14ac:dyDescent="0.35">
      <c r="J11577" s="830"/>
    </row>
    <row r="11578" spans="10:10" x14ac:dyDescent="0.35">
      <c r="J11578" s="830"/>
    </row>
    <row r="11579" spans="10:10" x14ac:dyDescent="0.35">
      <c r="J11579" s="830"/>
    </row>
    <row r="11580" spans="10:10" x14ac:dyDescent="0.35">
      <c r="J11580" s="830"/>
    </row>
    <row r="11581" spans="10:10" x14ac:dyDescent="0.35">
      <c r="J11581" s="830"/>
    </row>
    <row r="11582" spans="10:10" x14ac:dyDescent="0.35">
      <c r="J11582" s="830"/>
    </row>
    <row r="11583" spans="10:10" x14ac:dyDescent="0.35">
      <c r="J11583" s="830"/>
    </row>
    <row r="11584" spans="10:10" x14ac:dyDescent="0.35">
      <c r="J11584" s="830"/>
    </row>
    <row r="11585" spans="10:10" x14ac:dyDescent="0.35">
      <c r="J11585" s="830"/>
    </row>
    <row r="11586" spans="10:10" x14ac:dyDescent="0.35">
      <c r="J11586" s="830"/>
    </row>
    <row r="11587" spans="10:10" x14ac:dyDescent="0.35">
      <c r="J11587" s="830"/>
    </row>
    <row r="11588" spans="10:10" x14ac:dyDescent="0.35">
      <c r="J11588" s="830"/>
    </row>
    <row r="11589" spans="10:10" x14ac:dyDescent="0.35">
      <c r="J11589" s="830"/>
    </row>
    <row r="11590" spans="10:10" x14ac:dyDescent="0.35">
      <c r="J11590" s="830"/>
    </row>
    <row r="11591" spans="10:10" x14ac:dyDescent="0.35">
      <c r="J11591" s="830"/>
    </row>
    <row r="11592" spans="10:10" x14ac:dyDescent="0.35">
      <c r="J11592" s="830"/>
    </row>
    <row r="11593" spans="10:10" x14ac:dyDescent="0.35">
      <c r="J11593" s="830"/>
    </row>
    <row r="11594" spans="10:10" x14ac:dyDescent="0.35">
      <c r="J11594" s="830"/>
    </row>
    <row r="11595" spans="10:10" x14ac:dyDescent="0.35">
      <c r="J11595" s="830"/>
    </row>
    <row r="11596" spans="10:10" x14ac:dyDescent="0.35">
      <c r="J11596" s="830"/>
    </row>
    <row r="11597" spans="10:10" x14ac:dyDescent="0.35">
      <c r="J11597" s="830"/>
    </row>
    <row r="11598" spans="10:10" x14ac:dyDescent="0.35">
      <c r="J11598" s="830"/>
    </row>
    <row r="11599" spans="10:10" x14ac:dyDescent="0.35">
      <c r="J11599" s="830"/>
    </row>
    <row r="11600" spans="10:10" x14ac:dyDescent="0.35">
      <c r="J11600" s="830"/>
    </row>
    <row r="11601" spans="10:10" x14ac:dyDescent="0.35">
      <c r="J11601" s="830"/>
    </row>
    <row r="11602" spans="10:10" x14ac:dyDescent="0.35">
      <c r="J11602" s="830"/>
    </row>
    <row r="11603" spans="10:10" x14ac:dyDescent="0.35">
      <c r="J11603" s="830"/>
    </row>
    <row r="11604" spans="10:10" x14ac:dyDescent="0.35">
      <c r="J11604" s="830"/>
    </row>
    <row r="11608" spans="10:10" x14ac:dyDescent="0.35">
      <c r="J11608" s="830"/>
    </row>
    <row r="11609" spans="10:10" x14ac:dyDescent="0.35">
      <c r="J11609" s="830"/>
    </row>
    <row r="11610" spans="10:10" x14ac:dyDescent="0.35">
      <c r="J11610" s="830"/>
    </row>
    <row r="11611" spans="10:10" x14ac:dyDescent="0.35">
      <c r="J11611" s="830"/>
    </row>
    <row r="11612" spans="10:10" x14ac:dyDescent="0.35">
      <c r="J11612" s="830"/>
    </row>
    <row r="11613" spans="10:10" x14ac:dyDescent="0.35">
      <c r="J11613" s="830"/>
    </row>
    <row r="11614" spans="10:10" x14ac:dyDescent="0.35">
      <c r="J11614" s="830"/>
    </row>
    <row r="11615" spans="10:10" x14ac:dyDescent="0.35">
      <c r="J11615" s="830"/>
    </row>
    <row r="11616" spans="10:10" x14ac:dyDescent="0.35">
      <c r="J11616" s="830"/>
    </row>
    <row r="11617" spans="10:10" x14ac:dyDescent="0.35">
      <c r="J11617" s="830"/>
    </row>
    <row r="11618" spans="10:10" x14ac:dyDescent="0.35">
      <c r="J11618" s="830"/>
    </row>
    <row r="11619" spans="10:10" x14ac:dyDescent="0.35">
      <c r="J11619" s="830"/>
    </row>
    <row r="11620" spans="10:10" x14ac:dyDescent="0.35">
      <c r="J11620" s="830"/>
    </row>
    <row r="11621" spans="10:10" x14ac:dyDescent="0.35">
      <c r="J11621" s="830"/>
    </row>
    <row r="11622" spans="10:10" x14ac:dyDescent="0.35">
      <c r="J11622" s="830"/>
    </row>
    <row r="11623" spans="10:10" x14ac:dyDescent="0.35">
      <c r="J11623" s="830"/>
    </row>
    <row r="11624" spans="10:10" x14ac:dyDescent="0.35">
      <c r="J11624" s="830"/>
    </row>
    <row r="11625" spans="10:10" x14ac:dyDescent="0.35">
      <c r="J11625" s="830"/>
    </row>
    <row r="11626" spans="10:10" x14ac:dyDescent="0.35">
      <c r="J11626" s="830"/>
    </row>
    <row r="11627" spans="10:10" x14ac:dyDescent="0.35">
      <c r="J11627" s="830"/>
    </row>
    <row r="11628" spans="10:10" x14ac:dyDescent="0.35">
      <c r="J11628" s="830"/>
    </row>
    <row r="11629" spans="10:10" x14ac:dyDescent="0.35">
      <c r="J11629" s="830"/>
    </row>
    <row r="11630" spans="10:10" x14ac:dyDescent="0.35">
      <c r="J11630" s="830"/>
    </row>
    <row r="11631" spans="10:10" x14ac:dyDescent="0.35">
      <c r="J11631" s="830"/>
    </row>
    <row r="11632" spans="10:10" x14ac:dyDescent="0.35">
      <c r="J11632" s="830"/>
    </row>
    <row r="11633" spans="10:10" x14ac:dyDescent="0.35">
      <c r="J11633" s="830"/>
    </row>
    <row r="11634" spans="10:10" x14ac:dyDescent="0.35">
      <c r="J11634" s="830"/>
    </row>
    <row r="11635" spans="10:10" x14ac:dyDescent="0.35">
      <c r="J11635" s="830"/>
    </row>
    <row r="11636" spans="10:10" x14ac:dyDescent="0.35">
      <c r="J11636" s="830"/>
    </row>
    <row r="11637" spans="10:10" x14ac:dyDescent="0.35">
      <c r="J11637" s="830"/>
    </row>
    <row r="11638" spans="10:10" x14ac:dyDescent="0.35">
      <c r="J11638" s="830"/>
    </row>
    <row r="11639" spans="10:10" x14ac:dyDescent="0.35">
      <c r="J11639" s="830"/>
    </row>
    <row r="11640" spans="10:10" x14ac:dyDescent="0.35">
      <c r="J11640" s="830"/>
    </row>
    <row r="11641" spans="10:10" x14ac:dyDescent="0.35">
      <c r="J11641" s="830"/>
    </row>
    <row r="11642" spans="10:10" x14ac:dyDescent="0.35">
      <c r="J11642" s="830"/>
    </row>
    <row r="11643" spans="10:10" x14ac:dyDescent="0.35">
      <c r="J11643" s="830"/>
    </row>
    <row r="11644" spans="10:10" x14ac:dyDescent="0.35">
      <c r="J11644" s="830"/>
    </row>
    <row r="11645" spans="10:10" x14ac:dyDescent="0.35">
      <c r="J11645" s="830"/>
    </row>
    <row r="11646" spans="10:10" x14ac:dyDescent="0.35">
      <c r="J11646" s="830"/>
    </row>
    <row r="11647" spans="10:10" x14ac:dyDescent="0.35">
      <c r="J11647" s="830"/>
    </row>
    <row r="11648" spans="10:10" x14ac:dyDescent="0.35">
      <c r="J11648" s="830"/>
    </row>
    <row r="11649" spans="10:10" x14ac:dyDescent="0.35">
      <c r="J11649" s="830"/>
    </row>
    <row r="11650" spans="10:10" x14ac:dyDescent="0.35">
      <c r="J11650" s="830"/>
    </row>
    <row r="11651" spans="10:10" x14ac:dyDescent="0.35">
      <c r="J11651" s="830"/>
    </row>
    <row r="11652" spans="10:10" x14ac:dyDescent="0.35">
      <c r="J11652" s="830"/>
    </row>
    <row r="11653" spans="10:10" x14ac:dyDescent="0.35">
      <c r="J11653" s="830"/>
    </row>
    <row r="11654" spans="10:10" x14ac:dyDescent="0.35">
      <c r="J11654" s="830"/>
    </row>
    <row r="11655" spans="10:10" x14ac:dyDescent="0.35">
      <c r="J11655" s="830"/>
    </row>
    <row r="11656" spans="10:10" x14ac:dyDescent="0.35">
      <c r="J11656" s="830"/>
    </row>
    <row r="11657" spans="10:10" x14ac:dyDescent="0.35">
      <c r="J11657" s="830"/>
    </row>
    <row r="11658" spans="10:10" x14ac:dyDescent="0.35">
      <c r="J11658" s="830"/>
    </row>
    <row r="11659" spans="10:10" x14ac:dyDescent="0.35">
      <c r="J11659" s="830"/>
    </row>
    <row r="11660" spans="10:10" x14ac:dyDescent="0.35">
      <c r="J11660" s="830"/>
    </row>
    <row r="11661" spans="10:10" x14ac:dyDescent="0.35">
      <c r="J11661" s="830"/>
    </row>
    <row r="11662" spans="10:10" x14ac:dyDescent="0.35">
      <c r="J11662" s="830"/>
    </row>
    <row r="11663" spans="10:10" x14ac:dyDescent="0.35">
      <c r="J11663" s="830"/>
    </row>
    <row r="11664" spans="10:10" x14ac:dyDescent="0.35">
      <c r="J11664" s="830"/>
    </row>
    <row r="11665" spans="10:10" x14ac:dyDescent="0.35">
      <c r="J11665" s="830"/>
    </row>
    <row r="11666" spans="10:10" x14ac:dyDescent="0.35">
      <c r="J11666" s="830"/>
    </row>
    <row r="11667" spans="10:10" x14ac:dyDescent="0.35">
      <c r="J11667" s="830"/>
    </row>
    <row r="11668" spans="10:10" x14ac:dyDescent="0.35">
      <c r="J11668" s="830"/>
    </row>
    <row r="11669" spans="10:10" x14ac:dyDescent="0.35">
      <c r="J11669" s="830"/>
    </row>
    <row r="11670" spans="10:10" x14ac:dyDescent="0.35">
      <c r="J11670" s="830"/>
    </row>
    <row r="11671" spans="10:10" x14ac:dyDescent="0.35">
      <c r="J11671" s="830"/>
    </row>
    <row r="11674" spans="10:10" x14ac:dyDescent="0.35">
      <c r="J11674" s="830"/>
    </row>
    <row r="11675" spans="10:10" x14ac:dyDescent="0.35">
      <c r="J11675" s="830"/>
    </row>
    <row r="11676" spans="10:10" x14ac:dyDescent="0.35">
      <c r="J11676" s="830"/>
    </row>
    <row r="11677" spans="10:10" x14ac:dyDescent="0.35">
      <c r="J11677" s="830"/>
    </row>
    <row r="11678" spans="10:10" x14ac:dyDescent="0.35">
      <c r="J11678" s="830"/>
    </row>
    <row r="11679" spans="10:10" x14ac:dyDescent="0.35">
      <c r="J11679" s="830"/>
    </row>
    <row r="11680" spans="10:10" x14ac:dyDescent="0.35">
      <c r="J11680" s="830"/>
    </row>
    <row r="11681" spans="10:10" x14ac:dyDescent="0.35">
      <c r="J11681" s="830"/>
    </row>
    <row r="11682" spans="10:10" x14ac:dyDescent="0.35">
      <c r="J11682" s="830"/>
    </row>
    <row r="11683" spans="10:10" x14ac:dyDescent="0.35">
      <c r="J11683" s="830"/>
    </row>
    <row r="11684" spans="10:10" x14ac:dyDescent="0.35">
      <c r="J11684" s="830"/>
    </row>
    <row r="11685" spans="10:10" x14ac:dyDescent="0.35">
      <c r="J11685" s="830"/>
    </row>
    <row r="11686" spans="10:10" x14ac:dyDescent="0.35">
      <c r="J11686" s="830"/>
    </row>
    <row r="11687" spans="10:10" x14ac:dyDescent="0.35">
      <c r="J11687" s="830"/>
    </row>
    <row r="11688" spans="10:10" x14ac:dyDescent="0.35">
      <c r="J11688" s="830"/>
    </row>
    <row r="11689" spans="10:10" x14ac:dyDescent="0.35">
      <c r="J11689" s="830"/>
    </row>
    <row r="11690" spans="10:10" x14ac:dyDescent="0.35">
      <c r="J11690" s="830"/>
    </row>
    <row r="11691" spans="10:10" x14ac:dyDescent="0.35">
      <c r="J11691" s="830"/>
    </row>
    <row r="11692" spans="10:10" x14ac:dyDescent="0.35">
      <c r="J11692" s="830"/>
    </row>
    <row r="11693" spans="10:10" x14ac:dyDescent="0.35">
      <c r="J11693" s="830"/>
    </row>
    <row r="11694" spans="10:10" x14ac:dyDescent="0.35">
      <c r="J11694" s="830"/>
    </row>
    <row r="11695" spans="10:10" x14ac:dyDescent="0.35">
      <c r="J11695" s="830"/>
    </row>
    <row r="11696" spans="10:10" x14ac:dyDescent="0.35">
      <c r="J11696" s="830"/>
    </row>
    <row r="11697" spans="10:10" x14ac:dyDescent="0.35">
      <c r="J11697" s="830"/>
    </row>
    <row r="11698" spans="10:10" x14ac:dyDescent="0.35">
      <c r="J11698" s="830"/>
    </row>
    <row r="11699" spans="10:10" x14ac:dyDescent="0.35">
      <c r="J11699" s="830"/>
    </row>
    <row r="11700" spans="10:10" x14ac:dyDescent="0.35">
      <c r="J11700" s="830"/>
    </row>
    <row r="11701" spans="10:10" x14ac:dyDescent="0.35">
      <c r="J11701" s="830"/>
    </row>
    <row r="11702" spans="10:10" x14ac:dyDescent="0.35">
      <c r="J11702" s="830"/>
    </row>
    <row r="11703" spans="10:10" x14ac:dyDescent="0.35">
      <c r="J11703" s="830"/>
    </row>
    <row r="11704" spans="10:10" x14ac:dyDescent="0.35">
      <c r="J11704" s="830"/>
    </row>
    <row r="11705" spans="10:10" x14ac:dyDescent="0.35">
      <c r="J11705" s="830"/>
    </row>
    <row r="11706" spans="10:10" x14ac:dyDescent="0.35">
      <c r="J11706" s="830"/>
    </row>
    <row r="11707" spans="10:10" x14ac:dyDescent="0.35">
      <c r="J11707" s="830"/>
    </row>
    <row r="11708" spans="10:10" x14ac:dyDescent="0.35">
      <c r="J11708" s="830"/>
    </row>
    <row r="11709" spans="10:10" x14ac:dyDescent="0.35">
      <c r="J11709" s="830"/>
    </row>
    <row r="11710" spans="10:10" x14ac:dyDescent="0.35">
      <c r="J11710" s="830"/>
    </row>
    <row r="11711" spans="10:10" x14ac:dyDescent="0.35">
      <c r="J11711" s="830"/>
    </row>
    <row r="11712" spans="10:10" x14ac:dyDescent="0.35">
      <c r="J11712" s="830"/>
    </row>
    <row r="11713" spans="10:10" x14ac:dyDescent="0.35">
      <c r="J11713" s="830"/>
    </row>
    <row r="11714" spans="10:10" x14ac:dyDescent="0.35">
      <c r="J11714" s="830"/>
    </row>
    <row r="11715" spans="10:10" x14ac:dyDescent="0.35">
      <c r="J11715" s="830"/>
    </row>
    <row r="11716" spans="10:10" x14ac:dyDescent="0.35">
      <c r="J11716" s="830"/>
    </row>
    <row r="11717" spans="10:10" x14ac:dyDescent="0.35">
      <c r="J11717" s="830"/>
    </row>
    <row r="11718" spans="10:10" x14ac:dyDescent="0.35">
      <c r="J11718" s="830"/>
    </row>
    <row r="11719" spans="10:10" x14ac:dyDescent="0.35">
      <c r="J11719" s="830"/>
    </row>
    <row r="11720" spans="10:10" x14ac:dyDescent="0.35">
      <c r="J11720" s="830"/>
    </row>
    <row r="11721" spans="10:10" x14ac:dyDescent="0.35">
      <c r="J11721" s="830"/>
    </row>
    <row r="11722" spans="10:10" x14ac:dyDescent="0.35">
      <c r="J11722" s="830"/>
    </row>
    <row r="11723" spans="10:10" x14ac:dyDescent="0.35">
      <c r="J11723" s="830"/>
    </row>
    <row r="11724" spans="10:10" x14ac:dyDescent="0.35">
      <c r="J11724" s="830"/>
    </row>
    <row r="11725" spans="10:10" x14ac:dyDescent="0.35">
      <c r="J11725" s="830"/>
    </row>
    <row r="11726" spans="10:10" x14ac:dyDescent="0.35">
      <c r="J11726" s="830"/>
    </row>
    <row r="11727" spans="10:10" x14ac:dyDescent="0.35">
      <c r="J11727" s="830"/>
    </row>
    <row r="11728" spans="10:10" x14ac:dyDescent="0.35">
      <c r="J11728" s="830"/>
    </row>
    <row r="11729" spans="10:10" x14ac:dyDescent="0.35">
      <c r="J11729" s="830"/>
    </row>
    <row r="11730" spans="10:10" x14ac:dyDescent="0.35">
      <c r="J11730" s="830"/>
    </row>
    <row r="11731" spans="10:10" x14ac:dyDescent="0.35">
      <c r="J11731" s="830"/>
    </row>
    <row r="11732" spans="10:10" x14ac:dyDescent="0.35">
      <c r="J11732" s="830"/>
    </row>
    <row r="11733" spans="10:10" x14ac:dyDescent="0.35">
      <c r="J11733" s="830"/>
    </row>
    <row r="11734" spans="10:10" x14ac:dyDescent="0.35">
      <c r="J11734" s="830"/>
    </row>
    <row r="11735" spans="10:10" x14ac:dyDescent="0.35">
      <c r="J11735" s="830"/>
    </row>
    <row r="11736" spans="10:10" x14ac:dyDescent="0.35">
      <c r="J11736" s="830"/>
    </row>
    <row r="11737" spans="10:10" x14ac:dyDescent="0.35">
      <c r="J11737" s="830"/>
    </row>
    <row r="11738" spans="10:10" x14ac:dyDescent="0.35">
      <c r="J11738" s="830"/>
    </row>
    <row r="11739" spans="10:10" x14ac:dyDescent="0.35">
      <c r="J11739" s="830"/>
    </row>
    <row r="11740" spans="10:10" x14ac:dyDescent="0.35">
      <c r="J11740" s="830"/>
    </row>
    <row r="11741" spans="10:10" x14ac:dyDescent="0.35">
      <c r="J11741" s="830"/>
    </row>
    <row r="11742" spans="10:10" x14ac:dyDescent="0.35">
      <c r="J11742" s="830"/>
    </row>
    <row r="11743" spans="10:10" x14ac:dyDescent="0.35">
      <c r="J11743" s="830"/>
    </row>
    <row r="11744" spans="10:10" x14ac:dyDescent="0.35">
      <c r="J11744" s="830"/>
    </row>
    <row r="11745" spans="10:10" x14ac:dyDescent="0.35">
      <c r="J11745" s="830"/>
    </row>
    <row r="11746" spans="10:10" x14ac:dyDescent="0.35">
      <c r="J11746" s="830"/>
    </row>
    <row r="11747" spans="10:10" x14ac:dyDescent="0.35">
      <c r="J11747" s="830"/>
    </row>
    <row r="11748" spans="10:10" x14ac:dyDescent="0.35">
      <c r="J11748" s="830"/>
    </row>
    <row r="11749" spans="10:10" x14ac:dyDescent="0.35">
      <c r="J11749" s="830"/>
    </row>
    <row r="11750" spans="10:10" x14ac:dyDescent="0.35">
      <c r="J11750" s="830"/>
    </row>
    <row r="11751" spans="10:10" x14ac:dyDescent="0.35">
      <c r="J11751" s="830"/>
    </row>
    <row r="11752" spans="10:10" x14ac:dyDescent="0.35">
      <c r="J11752" s="830"/>
    </row>
    <row r="11753" spans="10:10" x14ac:dyDescent="0.35">
      <c r="J11753" s="830"/>
    </row>
    <row r="11754" spans="10:10" x14ac:dyDescent="0.35">
      <c r="J11754" s="830"/>
    </row>
    <row r="11755" spans="10:10" x14ac:dyDescent="0.35">
      <c r="J11755" s="830"/>
    </row>
    <row r="11756" spans="10:10" x14ac:dyDescent="0.35">
      <c r="J11756" s="830"/>
    </row>
    <row r="11757" spans="10:10" x14ac:dyDescent="0.35">
      <c r="J11757" s="830"/>
    </row>
    <row r="11758" spans="10:10" x14ac:dyDescent="0.35">
      <c r="J11758" s="830"/>
    </row>
    <row r="11759" spans="10:10" x14ac:dyDescent="0.35">
      <c r="J11759" s="830"/>
    </row>
    <row r="11760" spans="10:10" x14ac:dyDescent="0.35">
      <c r="J11760" s="830"/>
    </row>
    <row r="11761" spans="10:10" x14ac:dyDescent="0.35">
      <c r="J11761" s="830"/>
    </row>
    <row r="11762" spans="10:10" x14ac:dyDescent="0.35">
      <c r="J11762" s="830"/>
    </row>
    <row r="11763" spans="10:10" x14ac:dyDescent="0.35">
      <c r="J11763" s="830"/>
    </row>
    <row r="11764" spans="10:10" x14ac:dyDescent="0.35">
      <c r="J11764" s="830"/>
    </row>
    <row r="11765" spans="10:10" x14ac:dyDescent="0.35">
      <c r="J11765" s="830"/>
    </row>
    <row r="11766" spans="10:10" x14ac:dyDescent="0.35">
      <c r="J11766" s="830"/>
    </row>
    <row r="11767" spans="10:10" x14ac:dyDescent="0.35">
      <c r="J11767" s="830"/>
    </row>
    <row r="11768" spans="10:10" x14ac:dyDescent="0.35">
      <c r="J11768" s="830"/>
    </row>
    <row r="11769" spans="10:10" x14ac:dyDescent="0.35">
      <c r="J11769" s="830"/>
    </row>
    <row r="11770" spans="10:10" x14ac:dyDescent="0.35">
      <c r="J11770" s="830"/>
    </row>
    <row r="11771" spans="10:10" x14ac:dyDescent="0.35">
      <c r="J11771" s="830"/>
    </row>
    <row r="11772" spans="10:10" x14ac:dyDescent="0.35">
      <c r="J11772" s="830"/>
    </row>
    <row r="11773" spans="10:10" x14ac:dyDescent="0.35">
      <c r="J11773" s="830"/>
    </row>
    <row r="11774" spans="10:10" x14ac:dyDescent="0.35">
      <c r="J11774" s="830"/>
    </row>
    <row r="11775" spans="10:10" x14ac:dyDescent="0.35">
      <c r="J11775" s="830"/>
    </row>
    <row r="11776" spans="10:10" x14ac:dyDescent="0.35">
      <c r="J11776" s="830"/>
    </row>
    <row r="11777" spans="10:10" x14ac:dyDescent="0.35">
      <c r="J11777" s="830"/>
    </row>
    <row r="11778" spans="10:10" x14ac:dyDescent="0.35">
      <c r="J11778" s="830"/>
    </row>
    <row r="11779" spans="10:10" x14ac:dyDescent="0.35">
      <c r="J11779" s="830"/>
    </row>
    <row r="11780" spans="10:10" x14ac:dyDescent="0.35">
      <c r="J11780" s="830"/>
    </row>
    <row r="11781" spans="10:10" x14ac:dyDescent="0.35">
      <c r="J11781" s="830"/>
    </row>
    <row r="11782" spans="10:10" x14ac:dyDescent="0.35">
      <c r="J11782" s="830"/>
    </row>
    <row r="11783" spans="10:10" x14ac:dyDescent="0.35">
      <c r="J11783" s="830"/>
    </row>
    <row r="11784" spans="10:10" x14ac:dyDescent="0.35">
      <c r="J11784" s="830"/>
    </row>
    <row r="11785" spans="10:10" x14ac:dyDescent="0.35">
      <c r="J11785" s="830"/>
    </row>
    <row r="11786" spans="10:10" x14ac:dyDescent="0.35">
      <c r="J11786" s="830"/>
    </row>
    <row r="11787" spans="10:10" x14ac:dyDescent="0.35">
      <c r="J11787" s="830"/>
    </row>
    <row r="11788" spans="10:10" x14ac:dyDescent="0.35">
      <c r="J11788" s="830"/>
    </row>
    <row r="11789" spans="10:10" x14ac:dyDescent="0.35">
      <c r="J11789" s="830"/>
    </row>
    <row r="11790" spans="10:10" x14ac:dyDescent="0.35">
      <c r="J11790" s="830"/>
    </row>
    <row r="11791" spans="10:10" x14ac:dyDescent="0.35">
      <c r="J11791" s="830"/>
    </row>
    <row r="11792" spans="10:10" x14ac:dyDescent="0.35">
      <c r="J11792" s="830"/>
    </row>
    <row r="11793" spans="10:10" x14ac:dyDescent="0.35">
      <c r="J11793" s="830"/>
    </row>
    <row r="11794" spans="10:10" x14ac:dyDescent="0.35">
      <c r="J11794" s="830"/>
    </row>
    <row r="11795" spans="10:10" x14ac:dyDescent="0.35">
      <c r="J11795" s="830"/>
    </row>
    <row r="11796" spans="10:10" x14ac:dyDescent="0.35">
      <c r="J11796" s="830"/>
    </row>
    <row r="11797" spans="10:10" x14ac:dyDescent="0.35">
      <c r="J11797" s="830"/>
    </row>
    <row r="11798" spans="10:10" x14ac:dyDescent="0.35">
      <c r="J11798" s="830"/>
    </row>
    <row r="11799" spans="10:10" x14ac:dyDescent="0.35">
      <c r="J11799" s="830"/>
    </row>
    <row r="11800" spans="10:10" x14ac:dyDescent="0.35">
      <c r="J11800" s="830"/>
    </row>
    <row r="11801" spans="10:10" x14ac:dyDescent="0.35">
      <c r="J11801" s="830"/>
    </row>
    <row r="11802" spans="10:10" x14ac:dyDescent="0.35">
      <c r="J11802" s="830"/>
    </row>
    <row r="11803" spans="10:10" x14ac:dyDescent="0.35">
      <c r="J11803" s="830"/>
    </row>
    <row r="11804" spans="10:10" x14ac:dyDescent="0.35">
      <c r="J11804" s="830"/>
    </row>
    <row r="11805" spans="10:10" x14ac:dyDescent="0.35">
      <c r="J11805" s="830"/>
    </row>
    <row r="11806" spans="10:10" x14ac:dyDescent="0.35">
      <c r="J11806" s="830"/>
    </row>
    <row r="11807" spans="10:10" x14ac:dyDescent="0.35">
      <c r="J11807" s="830"/>
    </row>
    <row r="11808" spans="10:10" x14ac:dyDescent="0.35">
      <c r="J11808" s="830"/>
    </row>
    <row r="11809" spans="10:10" x14ac:dyDescent="0.35">
      <c r="J11809" s="830"/>
    </row>
    <row r="11810" spans="10:10" x14ac:dyDescent="0.35">
      <c r="J11810" s="830"/>
    </row>
    <row r="11811" spans="10:10" x14ac:dyDescent="0.35">
      <c r="J11811" s="830"/>
    </row>
    <row r="11812" spans="10:10" x14ac:dyDescent="0.35">
      <c r="J11812" s="830"/>
    </row>
    <row r="11813" spans="10:10" x14ac:dyDescent="0.35">
      <c r="J11813" s="830"/>
    </row>
    <row r="11814" spans="10:10" x14ac:dyDescent="0.35">
      <c r="J11814" s="830"/>
    </row>
    <row r="11815" spans="10:10" x14ac:dyDescent="0.35">
      <c r="J11815" s="830"/>
    </row>
    <row r="11816" spans="10:10" x14ac:dyDescent="0.35">
      <c r="J11816" s="830"/>
    </row>
    <row r="11817" spans="10:10" x14ac:dyDescent="0.35">
      <c r="J11817" s="830"/>
    </row>
    <row r="11818" spans="10:10" x14ac:dyDescent="0.35">
      <c r="J11818" s="830"/>
    </row>
    <row r="11819" spans="10:10" x14ac:dyDescent="0.35">
      <c r="J11819" s="830"/>
    </row>
    <row r="11820" spans="10:10" x14ac:dyDescent="0.35">
      <c r="J11820" s="830"/>
    </row>
    <row r="11821" spans="10:10" x14ac:dyDescent="0.35">
      <c r="J11821" s="830"/>
    </row>
    <row r="11822" spans="10:10" x14ac:dyDescent="0.35">
      <c r="J11822" s="830"/>
    </row>
    <row r="11823" spans="10:10" x14ac:dyDescent="0.35">
      <c r="J11823" s="830"/>
    </row>
    <row r="11824" spans="10:10" x14ac:dyDescent="0.35">
      <c r="J11824" s="830"/>
    </row>
    <row r="11825" spans="10:10" x14ac:dyDescent="0.35">
      <c r="J11825" s="830"/>
    </row>
    <row r="11826" spans="10:10" x14ac:dyDescent="0.35">
      <c r="J11826" s="830"/>
    </row>
    <row r="11827" spans="10:10" x14ac:dyDescent="0.35">
      <c r="J11827" s="830"/>
    </row>
    <row r="11828" spans="10:10" x14ac:dyDescent="0.35">
      <c r="J11828" s="830"/>
    </row>
    <row r="11829" spans="10:10" x14ac:dyDescent="0.35">
      <c r="J11829" s="830"/>
    </row>
    <row r="11830" spans="10:10" x14ac:dyDescent="0.35">
      <c r="J11830" s="830"/>
    </row>
    <row r="11831" spans="10:10" x14ac:dyDescent="0.35">
      <c r="J11831" s="830"/>
    </row>
    <row r="11832" spans="10:10" x14ac:dyDescent="0.35">
      <c r="J11832" s="830"/>
    </row>
    <row r="11833" spans="10:10" x14ac:dyDescent="0.35">
      <c r="J11833" s="830"/>
    </row>
    <row r="11834" spans="10:10" x14ac:dyDescent="0.35">
      <c r="J11834" s="830"/>
    </row>
    <row r="11835" spans="10:10" x14ac:dyDescent="0.35">
      <c r="J11835" s="830"/>
    </row>
    <row r="11836" spans="10:10" x14ac:dyDescent="0.35">
      <c r="J11836" s="830"/>
    </row>
    <row r="11837" spans="10:10" x14ac:dyDescent="0.35">
      <c r="J11837" s="830"/>
    </row>
    <row r="11838" spans="10:10" x14ac:dyDescent="0.35">
      <c r="J11838" s="830"/>
    </row>
    <row r="11839" spans="10:10" x14ac:dyDescent="0.35">
      <c r="J11839" s="830"/>
    </row>
    <row r="11840" spans="10:10" x14ac:dyDescent="0.35">
      <c r="J11840" s="830"/>
    </row>
    <row r="11841" spans="10:10" x14ac:dyDescent="0.35">
      <c r="J11841" s="830"/>
    </row>
    <row r="11842" spans="10:10" x14ac:dyDescent="0.35">
      <c r="J11842" s="830"/>
    </row>
    <row r="11843" spans="10:10" x14ac:dyDescent="0.35">
      <c r="J11843" s="830"/>
    </row>
    <row r="11844" spans="10:10" x14ac:dyDescent="0.35">
      <c r="J11844" s="830"/>
    </row>
    <row r="11845" spans="10:10" x14ac:dyDescent="0.35">
      <c r="J11845" s="830"/>
    </row>
    <row r="11846" spans="10:10" x14ac:dyDescent="0.35">
      <c r="J11846" s="830"/>
    </row>
    <row r="11847" spans="10:10" x14ac:dyDescent="0.35">
      <c r="J11847" s="830"/>
    </row>
    <row r="11848" spans="10:10" x14ac:dyDescent="0.35">
      <c r="J11848" s="830"/>
    </row>
    <row r="11849" spans="10:10" x14ac:dyDescent="0.35">
      <c r="J11849" s="830"/>
    </row>
    <row r="11850" spans="10:10" x14ac:dyDescent="0.35">
      <c r="J11850" s="830"/>
    </row>
    <row r="11851" spans="10:10" x14ac:dyDescent="0.35">
      <c r="J11851" s="830"/>
    </row>
    <row r="11852" spans="10:10" x14ac:dyDescent="0.35">
      <c r="J11852" s="830"/>
    </row>
    <row r="11853" spans="10:10" x14ac:dyDescent="0.35">
      <c r="J11853" s="830"/>
    </row>
    <row r="11854" spans="10:10" x14ac:dyDescent="0.35">
      <c r="J11854" s="830"/>
    </row>
    <row r="11855" spans="10:10" x14ac:dyDescent="0.35">
      <c r="J11855" s="830"/>
    </row>
    <row r="11856" spans="10:10" x14ac:dyDescent="0.35">
      <c r="J11856" s="830"/>
    </row>
    <row r="11857" spans="10:10" x14ac:dyDescent="0.35">
      <c r="J11857" s="830"/>
    </row>
    <row r="11858" spans="10:10" x14ac:dyDescent="0.35">
      <c r="J11858" s="830"/>
    </row>
    <row r="11859" spans="10:10" x14ac:dyDescent="0.35">
      <c r="J11859" s="830"/>
    </row>
    <row r="11860" spans="10:10" x14ac:dyDescent="0.35">
      <c r="J11860" s="830"/>
    </row>
    <row r="11861" spans="10:10" x14ac:dyDescent="0.35">
      <c r="J11861" s="830"/>
    </row>
    <row r="11862" spans="10:10" x14ac:dyDescent="0.35">
      <c r="J11862" s="830"/>
    </row>
    <row r="11863" spans="10:10" x14ac:dyDescent="0.35">
      <c r="J11863" s="830"/>
    </row>
    <row r="11864" spans="10:10" x14ac:dyDescent="0.35">
      <c r="J11864" s="830"/>
    </row>
    <row r="11865" spans="10:10" x14ac:dyDescent="0.35">
      <c r="J11865" s="830"/>
    </row>
    <row r="11866" spans="10:10" x14ac:dyDescent="0.35">
      <c r="J11866" s="830"/>
    </row>
    <row r="11867" spans="10:10" x14ac:dyDescent="0.35">
      <c r="J11867" s="830"/>
    </row>
    <row r="11868" spans="10:10" x14ac:dyDescent="0.35">
      <c r="J11868" s="830"/>
    </row>
    <row r="11869" spans="10:10" x14ac:dyDescent="0.35">
      <c r="J11869" s="830"/>
    </row>
    <row r="11870" spans="10:10" x14ac:dyDescent="0.35">
      <c r="J11870" s="830"/>
    </row>
    <row r="11871" spans="10:10" x14ac:dyDescent="0.35">
      <c r="J11871" s="830"/>
    </row>
    <row r="11872" spans="10:10" x14ac:dyDescent="0.35">
      <c r="J11872" s="830"/>
    </row>
    <row r="11873" spans="10:10" x14ac:dyDescent="0.35">
      <c r="J11873" s="830"/>
    </row>
    <row r="11874" spans="10:10" x14ac:dyDescent="0.35">
      <c r="J11874" s="830"/>
    </row>
    <row r="11875" spans="10:10" x14ac:dyDescent="0.35">
      <c r="J11875" s="830"/>
    </row>
    <row r="11876" spans="10:10" x14ac:dyDescent="0.35">
      <c r="J11876" s="830"/>
    </row>
    <row r="11877" spans="10:10" x14ac:dyDescent="0.35">
      <c r="J11877" s="830"/>
    </row>
    <row r="11878" spans="10:10" x14ac:dyDescent="0.35">
      <c r="J11878" s="830"/>
    </row>
    <row r="11879" spans="10:10" x14ac:dyDescent="0.35">
      <c r="J11879" s="830"/>
    </row>
    <row r="11880" spans="10:10" x14ac:dyDescent="0.35">
      <c r="J11880" s="830"/>
    </row>
    <row r="11881" spans="10:10" x14ac:dyDescent="0.35">
      <c r="J11881" s="830"/>
    </row>
    <row r="11882" spans="10:10" x14ac:dyDescent="0.35">
      <c r="J11882" s="830"/>
    </row>
    <row r="11883" spans="10:10" x14ac:dyDescent="0.35">
      <c r="J11883" s="830"/>
    </row>
    <row r="11884" spans="10:10" x14ac:dyDescent="0.35">
      <c r="J11884" s="830"/>
    </row>
    <row r="11885" spans="10:10" x14ac:dyDescent="0.35">
      <c r="J11885" s="830"/>
    </row>
    <row r="11886" spans="10:10" x14ac:dyDescent="0.35">
      <c r="J11886" s="830"/>
    </row>
    <row r="11887" spans="10:10" x14ac:dyDescent="0.35">
      <c r="J11887" s="830"/>
    </row>
    <row r="11888" spans="10:10" x14ac:dyDescent="0.35">
      <c r="J11888" s="830"/>
    </row>
    <row r="11889" spans="10:10" x14ac:dyDescent="0.35">
      <c r="J11889" s="830"/>
    </row>
    <row r="11890" spans="10:10" x14ac:dyDescent="0.35">
      <c r="J11890" s="830"/>
    </row>
    <row r="11891" spans="10:10" x14ac:dyDescent="0.35">
      <c r="J11891" s="830"/>
    </row>
    <row r="11892" spans="10:10" x14ac:dyDescent="0.35">
      <c r="J11892" s="830"/>
    </row>
    <row r="11893" spans="10:10" x14ac:dyDescent="0.35">
      <c r="J11893" s="830"/>
    </row>
    <row r="11894" spans="10:10" x14ac:dyDescent="0.35">
      <c r="J11894" s="830"/>
    </row>
    <row r="11895" spans="10:10" x14ac:dyDescent="0.35">
      <c r="J11895" s="830"/>
    </row>
    <row r="11896" spans="10:10" x14ac:dyDescent="0.35">
      <c r="J11896" s="830"/>
    </row>
    <row r="11897" spans="10:10" x14ac:dyDescent="0.35">
      <c r="J11897" s="830"/>
    </row>
    <row r="11898" spans="10:10" x14ac:dyDescent="0.35">
      <c r="J11898" s="830"/>
    </row>
    <row r="11899" spans="10:10" x14ac:dyDescent="0.35">
      <c r="J11899" s="830"/>
    </row>
    <row r="11900" spans="10:10" x14ac:dyDescent="0.35">
      <c r="J11900" s="830"/>
    </row>
    <row r="11901" spans="10:10" x14ac:dyDescent="0.35">
      <c r="J11901" s="830"/>
    </row>
    <row r="11902" spans="10:10" x14ac:dyDescent="0.35">
      <c r="J11902" s="830"/>
    </row>
    <row r="11903" spans="10:10" x14ac:dyDescent="0.35">
      <c r="J11903" s="830"/>
    </row>
    <row r="11904" spans="10:10" x14ac:dyDescent="0.35">
      <c r="J11904" s="830"/>
    </row>
    <row r="11905" spans="10:10" x14ac:dyDescent="0.35">
      <c r="J11905" s="830"/>
    </row>
    <row r="11906" spans="10:10" x14ac:dyDescent="0.35">
      <c r="J11906" s="830"/>
    </row>
    <row r="11907" spans="10:10" x14ac:dyDescent="0.35">
      <c r="J11907" s="830"/>
    </row>
    <row r="11908" spans="10:10" x14ac:dyDescent="0.35">
      <c r="J11908" s="830"/>
    </row>
    <row r="11909" spans="10:10" x14ac:dyDescent="0.35">
      <c r="J11909" s="830"/>
    </row>
    <row r="11910" spans="10:10" x14ac:dyDescent="0.35">
      <c r="J11910" s="830"/>
    </row>
    <row r="11911" spans="10:10" x14ac:dyDescent="0.35">
      <c r="J11911" s="830"/>
    </row>
    <row r="11912" spans="10:10" x14ac:dyDescent="0.35">
      <c r="J11912" s="830"/>
    </row>
    <row r="11913" spans="10:10" x14ac:dyDescent="0.35">
      <c r="J11913" s="830"/>
    </row>
    <row r="11914" spans="10:10" x14ac:dyDescent="0.35">
      <c r="J11914" s="830"/>
    </row>
    <row r="11915" spans="10:10" x14ac:dyDescent="0.35">
      <c r="J11915" s="830"/>
    </row>
    <row r="11916" spans="10:10" x14ac:dyDescent="0.35">
      <c r="J11916" s="830"/>
    </row>
    <row r="11917" spans="10:10" x14ac:dyDescent="0.35">
      <c r="J11917" s="830"/>
    </row>
    <row r="11918" spans="10:10" x14ac:dyDescent="0.35">
      <c r="J11918" s="830"/>
    </row>
    <row r="11919" spans="10:10" x14ac:dyDescent="0.35">
      <c r="J11919" s="830"/>
    </row>
    <row r="11920" spans="10:10" x14ac:dyDescent="0.35">
      <c r="J11920" s="830"/>
    </row>
    <row r="11921" spans="10:10" x14ac:dyDescent="0.35">
      <c r="J11921" s="830"/>
    </row>
    <row r="11922" spans="10:10" x14ac:dyDescent="0.35">
      <c r="J11922" s="830"/>
    </row>
    <row r="11923" spans="10:10" x14ac:dyDescent="0.35">
      <c r="J11923" s="830"/>
    </row>
    <row r="11924" spans="10:10" x14ac:dyDescent="0.35">
      <c r="J11924" s="830"/>
    </row>
    <row r="11925" spans="10:10" x14ac:dyDescent="0.35">
      <c r="J11925" s="830"/>
    </row>
    <row r="11926" spans="10:10" x14ac:dyDescent="0.35">
      <c r="J11926" s="830"/>
    </row>
    <row r="11927" spans="10:10" x14ac:dyDescent="0.35">
      <c r="J11927" s="830"/>
    </row>
    <row r="11928" spans="10:10" x14ac:dyDescent="0.35">
      <c r="J11928" s="830"/>
    </row>
    <row r="11929" spans="10:10" x14ac:dyDescent="0.35">
      <c r="J11929" s="830"/>
    </row>
    <row r="11930" spans="10:10" x14ac:dyDescent="0.35">
      <c r="J11930" s="830"/>
    </row>
    <row r="11931" spans="10:10" x14ac:dyDescent="0.35">
      <c r="J11931" s="830"/>
    </row>
    <row r="11932" spans="10:10" x14ac:dyDescent="0.35">
      <c r="J11932" s="830"/>
    </row>
    <row r="11933" spans="10:10" x14ac:dyDescent="0.35">
      <c r="J11933" s="830"/>
    </row>
    <row r="11934" spans="10:10" x14ac:dyDescent="0.35">
      <c r="J11934" s="830"/>
    </row>
    <row r="11935" spans="10:10" x14ac:dyDescent="0.35">
      <c r="J11935" s="830"/>
    </row>
    <row r="11936" spans="10:10" x14ac:dyDescent="0.35">
      <c r="J11936" s="830"/>
    </row>
    <row r="11937" spans="10:10" x14ac:dyDescent="0.35">
      <c r="J11937" s="830"/>
    </row>
    <row r="11938" spans="10:10" x14ac:dyDescent="0.35">
      <c r="J11938" s="830"/>
    </row>
    <row r="11939" spans="10:10" x14ac:dyDescent="0.35">
      <c r="J11939" s="830"/>
    </row>
    <row r="11940" spans="10:10" x14ac:dyDescent="0.35">
      <c r="J11940" s="830"/>
    </row>
    <row r="11941" spans="10:10" x14ac:dyDescent="0.35">
      <c r="J11941" s="830"/>
    </row>
    <row r="11942" spans="10:10" x14ac:dyDescent="0.35">
      <c r="J11942" s="830"/>
    </row>
    <row r="11943" spans="10:10" x14ac:dyDescent="0.35">
      <c r="J11943" s="830"/>
    </row>
    <row r="11944" spans="10:10" x14ac:dyDescent="0.35">
      <c r="J11944" s="830"/>
    </row>
    <row r="11945" spans="10:10" x14ac:dyDescent="0.35">
      <c r="J11945" s="830"/>
    </row>
    <row r="11946" spans="10:10" x14ac:dyDescent="0.35">
      <c r="J11946" s="830"/>
    </row>
    <row r="11947" spans="10:10" x14ac:dyDescent="0.35">
      <c r="J11947" s="830"/>
    </row>
    <row r="11948" spans="10:10" x14ac:dyDescent="0.35">
      <c r="J11948" s="830"/>
    </row>
    <row r="11949" spans="10:10" x14ac:dyDescent="0.35">
      <c r="J11949" s="830"/>
    </row>
    <row r="11950" spans="10:10" x14ac:dyDescent="0.35">
      <c r="J11950" s="830"/>
    </row>
    <row r="11951" spans="10:10" x14ac:dyDescent="0.35">
      <c r="J11951" s="830"/>
    </row>
    <row r="11952" spans="10:10" x14ac:dyDescent="0.35">
      <c r="J11952" s="830"/>
    </row>
    <row r="11953" spans="10:10" x14ac:dyDescent="0.35">
      <c r="J11953" s="830"/>
    </row>
    <row r="11954" spans="10:10" x14ac:dyDescent="0.35">
      <c r="J11954" s="830"/>
    </row>
    <row r="11955" spans="10:10" x14ac:dyDescent="0.35">
      <c r="J11955" s="830"/>
    </row>
    <row r="11956" spans="10:10" x14ac:dyDescent="0.35">
      <c r="J11956" s="830"/>
    </row>
    <row r="11957" spans="10:10" x14ac:dyDescent="0.35">
      <c r="J11957" s="830"/>
    </row>
    <row r="11958" spans="10:10" x14ac:dyDescent="0.35">
      <c r="J11958" s="830"/>
    </row>
    <row r="11959" spans="10:10" x14ac:dyDescent="0.35">
      <c r="J11959" s="830"/>
    </row>
    <row r="11960" spans="10:10" x14ac:dyDescent="0.35">
      <c r="J11960" s="830"/>
    </row>
    <row r="11961" spans="10:10" x14ac:dyDescent="0.35">
      <c r="J11961" s="830"/>
    </row>
    <row r="11962" spans="10:10" x14ac:dyDescent="0.35">
      <c r="J11962" s="830"/>
    </row>
    <row r="11963" spans="10:10" x14ac:dyDescent="0.35">
      <c r="J11963" s="830"/>
    </row>
    <row r="11964" spans="10:10" x14ac:dyDescent="0.35">
      <c r="J11964" s="830"/>
    </row>
    <row r="11965" spans="10:10" x14ac:dyDescent="0.35">
      <c r="J11965" s="830"/>
    </row>
    <row r="11966" spans="10:10" x14ac:dyDescent="0.35">
      <c r="J11966" s="830"/>
    </row>
    <row r="11967" spans="10:10" x14ac:dyDescent="0.35">
      <c r="J11967" s="830"/>
    </row>
    <row r="11968" spans="10:10" x14ac:dyDescent="0.35">
      <c r="J11968" s="830"/>
    </row>
    <row r="11969" spans="10:10" x14ac:dyDescent="0.35">
      <c r="J11969" s="830"/>
    </row>
    <row r="11970" spans="10:10" x14ac:dyDescent="0.35">
      <c r="J11970" s="830"/>
    </row>
    <row r="11971" spans="10:10" x14ac:dyDescent="0.35">
      <c r="J11971" s="830"/>
    </row>
    <row r="11972" spans="10:10" x14ac:dyDescent="0.35">
      <c r="J11972" s="830"/>
    </row>
    <row r="11973" spans="10:10" x14ac:dyDescent="0.35">
      <c r="J11973" s="830"/>
    </row>
    <row r="11974" spans="10:10" x14ac:dyDescent="0.35">
      <c r="J11974" s="830"/>
    </row>
    <row r="11975" spans="10:10" x14ac:dyDescent="0.35">
      <c r="J11975" s="830"/>
    </row>
    <row r="11976" spans="10:10" x14ac:dyDescent="0.35">
      <c r="J11976" s="830"/>
    </row>
    <row r="11977" spans="10:10" x14ac:dyDescent="0.35">
      <c r="J11977" s="830"/>
    </row>
    <row r="11978" spans="10:10" x14ac:dyDescent="0.35">
      <c r="J11978" s="830"/>
    </row>
    <row r="11979" spans="10:10" x14ac:dyDescent="0.35">
      <c r="J11979" s="830"/>
    </row>
    <row r="11980" spans="10:10" x14ac:dyDescent="0.35">
      <c r="J11980" s="830"/>
    </row>
    <row r="11981" spans="10:10" x14ac:dyDescent="0.35">
      <c r="J11981" s="830"/>
    </row>
    <row r="11982" spans="10:10" x14ac:dyDescent="0.35">
      <c r="J11982" s="830"/>
    </row>
    <row r="11983" spans="10:10" x14ac:dyDescent="0.35">
      <c r="J11983" s="830"/>
    </row>
    <row r="11984" spans="10:10" x14ac:dyDescent="0.35">
      <c r="J11984" s="830"/>
    </row>
    <row r="11985" spans="10:10" x14ac:dyDescent="0.35">
      <c r="J11985" s="830"/>
    </row>
    <row r="11986" spans="10:10" x14ac:dyDescent="0.35">
      <c r="J11986" s="830"/>
    </row>
    <row r="11987" spans="10:10" x14ac:dyDescent="0.35">
      <c r="J11987" s="830"/>
    </row>
    <row r="11988" spans="10:10" x14ac:dyDescent="0.35">
      <c r="J11988" s="830"/>
    </row>
    <row r="11989" spans="10:10" x14ac:dyDescent="0.35">
      <c r="J11989" s="830"/>
    </row>
    <row r="11990" spans="10:10" x14ac:dyDescent="0.35">
      <c r="J11990" s="830"/>
    </row>
    <row r="11991" spans="10:10" x14ac:dyDescent="0.35">
      <c r="J11991" s="830"/>
    </row>
    <row r="11992" spans="10:10" x14ac:dyDescent="0.35">
      <c r="J11992" s="830"/>
    </row>
    <row r="11993" spans="10:10" x14ac:dyDescent="0.35">
      <c r="J11993" s="830"/>
    </row>
    <row r="11994" spans="10:10" x14ac:dyDescent="0.35">
      <c r="J11994" s="830"/>
    </row>
    <row r="11995" spans="10:10" x14ac:dyDescent="0.35">
      <c r="J11995" s="830"/>
    </row>
    <row r="11996" spans="10:10" x14ac:dyDescent="0.35">
      <c r="J11996" s="830"/>
    </row>
    <row r="11997" spans="10:10" x14ac:dyDescent="0.35">
      <c r="J11997" s="830"/>
    </row>
    <row r="11998" spans="10:10" x14ac:dyDescent="0.35">
      <c r="J11998" s="830"/>
    </row>
    <row r="11999" spans="10:10" x14ac:dyDescent="0.35">
      <c r="J11999" s="830"/>
    </row>
    <row r="12000" spans="10:10" x14ac:dyDescent="0.35">
      <c r="J12000" s="830"/>
    </row>
    <row r="12001" spans="10:10" x14ac:dyDescent="0.35">
      <c r="J12001" s="830"/>
    </row>
    <row r="12002" spans="10:10" x14ac:dyDescent="0.35">
      <c r="J12002" s="830"/>
    </row>
    <row r="12003" spans="10:10" x14ac:dyDescent="0.35">
      <c r="J12003" s="830"/>
    </row>
    <row r="12004" spans="10:10" x14ac:dyDescent="0.35">
      <c r="J12004" s="830"/>
    </row>
    <row r="12005" spans="10:10" x14ac:dyDescent="0.35">
      <c r="J12005" s="830"/>
    </row>
    <row r="12006" spans="10:10" x14ac:dyDescent="0.35">
      <c r="J12006" s="830"/>
    </row>
    <row r="12007" spans="10:10" x14ac:dyDescent="0.35">
      <c r="J12007" s="830"/>
    </row>
    <row r="12008" spans="10:10" x14ac:dyDescent="0.35">
      <c r="J12008" s="830"/>
    </row>
    <row r="12009" spans="10:10" x14ac:dyDescent="0.35">
      <c r="J12009" s="830"/>
    </row>
    <row r="12010" spans="10:10" x14ac:dyDescent="0.35">
      <c r="J12010" s="830"/>
    </row>
    <row r="12011" spans="10:10" x14ac:dyDescent="0.35">
      <c r="J12011" s="830"/>
    </row>
    <row r="12012" spans="10:10" x14ac:dyDescent="0.35">
      <c r="J12012" s="830"/>
    </row>
    <row r="12013" spans="10:10" x14ac:dyDescent="0.35">
      <c r="J12013" s="830"/>
    </row>
    <row r="12014" spans="10:10" x14ac:dyDescent="0.35">
      <c r="J12014" s="830"/>
    </row>
    <row r="12015" spans="10:10" x14ac:dyDescent="0.35">
      <c r="J12015" s="830"/>
    </row>
    <row r="12016" spans="10:10" x14ac:dyDescent="0.35">
      <c r="J12016" s="830"/>
    </row>
    <row r="12017" spans="10:10" x14ac:dyDescent="0.35">
      <c r="J12017" s="830"/>
    </row>
    <row r="12018" spans="10:10" x14ac:dyDescent="0.35">
      <c r="J12018" s="830"/>
    </row>
    <row r="12019" spans="10:10" x14ac:dyDescent="0.35">
      <c r="J12019" s="830"/>
    </row>
    <row r="12020" spans="10:10" x14ac:dyDescent="0.35">
      <c r="J12020" s="830"/>
    </row>
    <row r="12021" spans="10:10" x14ac:dyDescent="0.35">
      <c r="J12021" s="830"/>
    </row>
    <row r="12022" spans="10:10" x14ac:dyDescent="0.35">
      <c r="J12022" s="830"/>
    </row>
    <row r="12023" spans="10:10" x14ac:dyDescent="0.35">
      <c r="J12023" s="830"/>
    </row>
    <row r="12024" spans="10:10" x14ac:dyDescent="0.35">
      <c r="J12024" s="830"/>
    </row>
    <row r="12025" spans="10:10" x14ac:dyDescent="0.35">
      <c r="J12025" s="830"/>
    </row>
    <row r="12026" spans="10:10" x14ac:dyDescent="0.35">
      <c r="J12026" s="830"/>
    </row>
    <row r="12027" spans="10:10" x14ac:dyDescent="0.35">
      <c r="J12027" s="830"/>
    </row>
    <row r="12028" spans="10:10" x14ac:dyDescent="0.35">
      <c r="J12028" s="830"/>
    </row>
    <row r="12029" spans="10:10" x14ac:dyDescent="0.35">
      <c r="J12029" s="830"/>
    </row>
    <row r="12030" spans="10:10" x14ac:dyDescent="0.35">
      <c r="J12030" s="830"/>
    </row>
    <row r="12031" spans="10:10" x14ac:dyDescent="0.35">
      <c r="J12031" s="830"/>
    </row>
    <row r="12032" spans="10:10" x14ac:dyDescent="0.35">
      <c r="J12032" s="830"/>
    </row>
    <row r="12033" spans="10:10" x14ac:dyDescent="0.35">
      <c r="J12033" s="830"/>
    </row>
    <row r="12034" spans="10:10" x14ac:dyDescent="0.35">
      <c r="J12034" s="830"/>
    </row>
    <row r="12035" spans="10:10" x14ac:dyDescent="0.35">
      <c r="J12035" s="830"/>
    </row>
    <row r="12036" spans="10:10" x14ac:dyDescent="0.35">
      <c r="J12036" s="830"/>
    </row>
    <row r="12037" spans="10:10" x14ac:dyDescent="0.35">
      <c r="J12037" s="830"/>
    </row>
    <row r="12038" spans="10:10" x14ac:dyDescent="0.35">
      <c r="J12038" s="830"/>
    </row>
    <row r="12039" spans="10:10" x14ac:dyDescent="0.35">
      <c r="J12039" s="830"/>
    </row>
    <row r="12040" spans="10:10" x14ac:dyDescent="0.35">
      <c r="J12040" s="830"/>
    </row>
    <row r="12041" spans="10:10" x14ac:dyDescent="0.35">
      <c r="J12041" s="830"/>
    </row>
    <row r="12042" spans="10:10" x14ac:dyDescent="0.35">
      <c r="J12042" s="830"/>
    </row>
    <row r="12043" spans="10:10" x14ac:dyDescent="0.35">
      <c r="J12043" s="830"/>
    </row>
    <row r="12044" spans="10:10" x14ac:dyDescent="0.35">
      <c r="J12044" s="830"/>
    </row>
    <row r="12045" spans="10:10" x14ac:dyDescent="0.35">
      <c r="J12045" s="830"/>
    </row>
    <row r="12046" spans="10:10" x14ac:dyDescent="0.35">
      <c r="J12046" s="830"/>
    </row>
    <row r="12047" spans="10:10" x14ac:dyDescent="0.35">
      <c r="J12047" s="830"/>
    </row>
    <row r="12048" spans="10:10" x14ac:dyDescent="0.35">
      <c r="J12048" s="830"/>
    </row>
    <row r="12049" spans="10:10" x14ac:dyDescent="0.35">
      <c r="J12049" s="830"/>
    </row>
    <row r="12050" spans="10:10" x14ac:dyDescent="0.35">
      <c r="J12050" s="830"/>
    </row>
    <row r="12051" spans="10:10" x14ac:dyDescent="0.35">
      <c r="J12051" s="830"/>
    </row>
    <row r="12052" spans="10:10" x14ac:dyDescent="0.35">
      <c r="J12052" s="830"/>
    </row>
    <row r="12053" spans="10:10" x14ac:dyDescent="0.35">
      <c r="J12053" s="830"/>
    </row>
    <row r="12054" spans="10:10" x14ac:dyDescent="0.35">
      <c r="J12054" s="830"/>
    </row>
    <row r="12055" spans="10:10" x14ac:dyDescent="0.35">
      <c r="J12055" s="830"/>
    </row>
    <row r="12056" spans="10:10" x14ac:dyDescent="0.35">
      <c r="J12056" s="830"/>
    </row>
    <row r="12057" spans="10:10" x14ac:dyDescent="0.35">
      <c r="J12057" s="830"/>
    </row>
    <row r="12058" spans="10:10" x14ac:dyDescent="0.35">
      <c r="J12058" s="830"/>
    </row>
    <row r="12059" spans="10:10" x14ac:dyDescent="0.35">
      <c r="J12059" s="830"/>
    </row>
    <row r="12060" spans="10:10" x14ac:dyDescent="0.35">
      <c r="J12060" s="830"/>
    </row>
    <row r="12061" spans="10:10" x14ac:dyDescent="0.35">
      <c r="J12061" s="830"/>
    </row>
    <row r="12062" spans="10:10" x14ac:dyDescent="0.35">
      <c r="J12062" s="830"/>
    </row>
    <row r="12063" spans="10:10" x14ac:dyDescent="0.35">
      <c r="J12063" s="830"/>
    </row>
    <row r="12064" spans="10:10" x14ac:dyDescent="0.35">
      <c r="J12064" s="830"/>
    </row>
    <row r="12065" spans="10:10" x14ac:dyDescent="0.35">
      <c r="J12065" s="830"/>
    </row>
    <row r="12066" spans="10:10" x14ac:dyDescent="0.35">
      <c r="J12066" s="830"/>
    </row>
    <row r="12067" spans="10:10" x14ac:dyDescent="0.35">
      <c r="J12067" s="830"/>
    </row>
    <row r="12068" spans="10:10" x14ac:dyDescent="0.35">
      <c r="J12068" s="830"/>
    </row>
    <row r="12069" spans="10:10" x14ac:dyDescent="0.35">
      <c r="J12069" s="830"/>
    </row>
    <row r="12070" spans="10:10" x14ac:dyDescent="0.35">
      <c r="J12070" s="830"/>
    </row>
    <row r="12071" spans="10:10" x14ac:dyDescent="0.35">
      <c r="J12071" s="830"/>
    </row>
    <row r="12072" spans="10:10" x14ac:dyDescent="0.35">
      <c r="J12072" s="830"/>
    </row>
    <row r="12073" spans="10:10" x14ac:dyDescent="0.35">
      <c r="J12073" s="830"/>
    </row>
    <row r="12074" spans="10:10" x14ac:dyDescent="0.35">
      <c r="J12074" s="830"/>
    </row>
    <row r="12075" spans="10:10" x14ac:dyDescent="0.35">
      <c r="J12075" s="830"/>
    </row>
    <row r="12076" spans="10:10" x14ac:dyDescent="0.35">
      <c r="J12076" s="830"/>
    </row>
    <row r="12077" spans="10:10" x14ac:dyDescent="0.35">
      <c r="J12077" s="830"/>
    </row>
    <row r="12078" spans="10:10" x14ac:dyDescent="0.35">
      <c r="J12078" s="830"/>
    </row>
    <row r="12079" spans="10:10" x14ac:dyDescent="0.35">
      <c r="J12079" s="830"/>
    </row>
    <row r="12080" spans="10:10" x14ac:dyDescent="0.35">
      <c r="J12080" s="830"/>
    </row>
    <row r="12081" spans="10:10" x14ac:dyDescent="0.35">
      <c r="J12081" s="830"/>
    </row>
    <row r="12082" spans="10:10" x14ac:dyDescent="0.35">
      <c r="J12082" s="830"/>
    </row>
    <row r="12083" spans="10:10" x14ac:dyDescent="0.35">
      <c r="J12083" s="830"/>
    </row>
    <row r="12084" spans="10:10" x14ac:dyDescent="0.35">
      <c r="J12084" s="830"/>
    </row>
    <row r="12085" spans="10:10" x14ac:dyDescent="0.35">
      <c r="J12085" s="830"/>
    </row>
    <row r="12086" spans="10:10" x14ac:dyDescent="0.35">
      <c r="J12086" s="830"/>
    </row>
    <row r="12087" spans="10:10" x14ac:dyDescent="0.35">
      <c r="J12087" s="830"/>
    </row>
    <row r="12088" spans="10:10" x14ac:dyDescent="0.35">
      <c r="J12088" s="830"/>
    </row>
    <row r="12089" spans="10:10" x14ac:dyDescent="0.35">
      <c r="J12089" s="830"/>
    </row>
    <row r="12090" spans="10:10" x14ac:dyDescent="0.35">
      <c r="J12090" s="830"/>
    </row>
    <row r="12091" spans="10:10" x14ac:dyDescent="0.35">
      <c r="J12091" s="830"/>
    </row>
    <row r="12092" spans="10:10" x14ac:dyDescent="0.35">
      <c r="J12092" s="830"/>
    </row>
    <row r="12093" spans="10:10" x14ac:dyDescent="0.35">
      <c r="J12093" s="830"/>
    </row>
    <row r="12094" spans="10:10" x14ac:dyDescent="0.35">
      <c r="J12094" s="830"/>
    </row>
    <row r="12095" spans="10:10" x14ac:dyDescent="0.35">
      <c r="J12095" s="830"/>
    </row>
    <row r="12096" spans="10:10" x14ac:dyDescent="0.35">
      <c r="J12096" s="830"/>
    </row>
    <row r="12097" spans="10:10" x14ac:dyDescent="0.35">
      <c r="J12097" s="830"/>
    </row>
    <row r="12098" spans="10:10" x14ac:dyDescent="0.35">
      <c r="J12098" s="830"/>
    </row>
    <row r="12099" spans="10:10" x14ac:dyDescent="0.35">
      <c r="J12099" s="830"/>
    </row>
    <row r="12100" spans="10:10" x14ac:dyDescent="0.35">
      <c r="J12100" s="830"/>
    </row>
    <row r="12101" spans="10:10" x14ac:dyDescent="0.35">
      <c r="J12101" s="830"/>
    </row>
    <row r="12102" spans="10:10" x14ac:dyDescent="0.35">
      <c r="J12102" s="830"/>
    </row>
    <row r="12103" spans="10:10" x14ac:dyDescent="0.35">
      <c r="J12103" s="830"/>
    </row>
    <row r="12104" spans="10:10" x14ac:dyDescent="0.35">
      <c r="J12104" s="830"/>
    </row>
    <row r="12105" spans="10:10" x14ac:dyDescent="0.35">
      <c r="J12105" s="830"/>
    </row>
    <row r="12106" spans="10:10" x14ac:dyDescent="0.35">
      <c r="J12106" s="830"/>
    </row>
    <row r="12107" spans="10:10" x14ac:dyDescent="0.35">
      <c r="J12107" s="830"/>
    </row>
    <row r="12108" spans="10:10" x14ac:dyDescent="0.35">
      <c r="J12108" s="830"/>
    </row>
    <row r="12109" spans="10:10" x14ac:dyDescent="0.35">
      <c r="J12109" s="830"/>
    </row>
    <row r="12110" spans="10:10" x14ac:dyDescent="0.35">
      <c r="J12110" s="830"/>
    </row>
    <row r="12111" spans="10:10" x14ac:dyDescent="0.35">
      <c r="J12111" s="830"/>
    </row>
    <row r="12112" spans="10:10" x14ac:dyDescent="0.35">
      <c r="J12112" s="830"/>
    </row>
    <row r="12113" spans="10:10" x14ac:dyDescent="0.35">
      <c r="J12113" s="830"/>
    </row>
    <row r="12114" spans="10:10" x14ac:dyDescent="0.35">
      <c r="J12114" s="830"/>
    </row>
    <row r="12115" spans="10:10" x14ac:dyDescent="0.35">
      <c r="J12115" s="830"/>
    </row>
    <row r="12116" spans="10:10" x14ac:dyDescent="0.35">
      <c r="J12116" s="830"/>
    </row>
    <row r="12117" spans="10:10" x14ac:dyDescent="0.35">
      <c r="J12117" s="830"/>
    </row>
    <row r="12118" spans="10:10" x14ac:dyDescent="0.35">
      <c r="J12118" s="830"/>
    </row>
    <row r="12119" spans="10:10" x14ac:dyDescent="0.35">
      <c r="J12119" s="830"/>
    </row>
    <row r="12120" spans="10:10" x14ac:dyDescent="0.35">
      <c r="J12120" s="830"/>
    </row>
    <row r="12121" spans="10:10" x14ac:dyDescent="0.35">
      <c r="J12121" s="830"/>
    </row>
    <row r="12122" spans="10:10" x14ac:dyDescent="0.35">
      <c r="J12122" s="830"/>
    </row>
    <row r="12123" spans="10:10" x14ac:dyDescent="0.35">
      <c r="J12123" s="830"/>
    </row>
    <row r="12124" spans="10:10" x14ac:dyDescent="0.35">
      <c r="J12124" s="830"/>
    </row>
    <row r="12125" spans="10:10" x14ac:dyDescent="0.35">
      <c r="J12125" s="830"/>
    </row>
    <row r="12126" spans="10:10" x14ac:dyDescent="0.35">
      <c r="J12126" s="830"/>
    </row>
    <row r="12127" spans="10:10" x14ac:dyDescent="0.35">
      <c r="J12127" s="830"/>
    </row>
    <row r="12128" spans="10:10" x14ac:dyDescent="0.35">
      <c r="J12128" s="830"/>
    </row>
    <row r="12129" spans="10:10" x14ac:dyDescent="0.35">
      <c r="J12129" s="830"/>
    </row>
    <row r="12130" spans="10:10" x14ac:dyDescent="0.35">
      <c r="J12130" s="830"/>
    </row>
    <row r="12131" spans="10:10" x14ac:dyDescent="0.35">
      <c r="J12131" s="830"/>
    </row>
    <row r="12132" spans="10:10" x14ac:dyDescent="0.35">
      <c r="J12132" s="830"/>
    </row>
    <row r="12133" spans="10:10" x14ac:dyDescent="0.35">
      <c r="J12133" s="830"/>
    </row>
    <row r="12134" spans="10:10" x14ac:dyDescent="0.35">
      <c r="J12134" s="830"/>
    </row>
    <row r="12135" spans="10:10" x14ac:dyDescent="0.35">
      <c r="J12135" s="830"/>
    </row>
    <row r="12136" spans="10:10" x14ac:dyDescent="0.35">
      <c r="J12136" s="830"/>
    </row>
    <row r="12137" spans="10:10" x14ac:dyDescent="0.35">
      <c r="J12137" s="830"/>
    </row>
    <row r="12138" spans="10:10" x14ac:dyDescent="0.35">
      <c r="J12138" s="830"/>
    </row>
    <row r="12139" spans="10:10" x14ac:dyDescent="0.35">
      <c r="J12139" s="830"/>
    </row>
    <row r="12140" spans="10:10" x14ac:dyDescent="0.35">
      <c r="J12140" s="830"/>
    </row>
    <row r="12141" spans="10:10" x14ac:dyDescent="0.35">
      <c r="J12141" s="830"/>
    </row>
    <row r="12142" spans="10:10" x14ac:dyDescent="0.35">
      <c r="J12142" s="830"/>
    </row>
    <row r="12143" spans="10:10" x14ac:dyDescent="0.35">
      <c r="J12143" s="830"/>
    </row>
    <row r="12144" spans="10:10" x14ac:dyDescent="0.35">
      <c r="J12144" s="830"/>
    </row>
    <row r="12145" spans="10:10" x14ac:dyDescent="0.35">
      <c r="J12145" s="830"/>
    </row>
    <row r="12146" spans="10:10" x14ac:dyDescent="0.35">
      <c r="J12146" s="830"/>
    </row>
    <row r="12147" spans="10:10" x14ac:dyDescent="0.35">
      <c r="J12147" s="830"/>
    </row>
    <row r="12148" spans="10:10" x14ac:dyDescent="0.35">
      <c r="J12148" s="830"/>
    </row>
    <row r="12149" spans="10:10" x14ac:dyDescent="0.35">
      <c r="J12149" s="830"/>
    </row>
    <row r="12150" spans="10:10" x14ac:dyDescent="0.35">
      <c r="J12150" s="830"/>
    </row>
    <row r="12151" spans="10:10" x14ac:dyDescent="0.35">
      <c r="J12151" s="830"/>
    </row>
    <row r="12152" spans="10:10" x14ac:dyDescent="0.35">
      <c r="J12152" s="830"/>
    </row>
    <row r="12153" spans="10:10" x14ac:dyDescent="0.35">
      <c r="J12153" s="830"/>
    </row>
    <row r="12154" spans="10:10" x14ac:dyDescent="0.35">
      <c r="J12154" s="830"/>
    </row>
    <row r="12155" spans="10:10" x14ac:dyDescent="0.35">
      <c r="J12155" s="830"/>
    </row>
    <row r="12156" spans="10:10" x14ac:dyDescent="0.35">
      <c r="J12156" s="830"/>
    </row>
    <row r="12157" spans="10:10" x14ac:dyDescent="0.35">
      <c r="J12157" s="830"/>
    </row>
    <row r="12158" spans="10:10" x14ac:dyDescent="0.35">
      <c r="J12158" s="830"/>
    </row>
    <row r="12159" spans="10:10" x14ac:dyDescent="0.35">
      <c r="J12159" s="830"/>
    </row>
    <row r="12160" spans="10:10" x14ac:dyDescent="0.35">
      <c r="J12160" s="830"/>
    </row>
    <row r="12161" spans="10:10" x14ac:dyDescent="0.35">
      <c r="J12161" s="830"/>
    </row>
    <row r="12162" spans="10:10" x14ac:dyDescent="0.35">
      <c r="J12162" s="830"/>
    </row>
    <row r="12163" spans="10:10" x14ac:dyDescent="0.35">
      <c r="J12163" s="830"/>
    </row>
    <row r="12164" spans="10:10" x14ac:dyDescent="0.35">
      <c r="J12164" s="830"/>
    </row>
    <row r="12165" spans="10:10" x14ac:dyDescent="0.35">
      <c r="J12165" s="830"/>
    </row>
    <row r="12166" spans="10:10" x14ac:dyDescent="0.35">
      <c r="J12166" s="830"/>
    </row>
    <row r="12167" spans="10:10" x14ac:dyDescent="0.35">
      <c r="J12167" s="830"/>
    </row>
    <row r="12168" spans="10:10" x14ac:dyDescent="0.35">
      <c r="J12168" s="830"/>
    </row>
    <row r="12169" spans="10:10" x14ac:dyDescent="0.35">
      <c r="J12169" s="830"/>
    </row>
    <row r="12170" spans="10:10" x14ac:dyDescent="0.35">
      <c r="J12170" s="830"/>
    </row>
    <row r="12171" spans="10:10" x14ac:dyDescent="0.35">
      <c r="J12171" s="830"/>
    </row>
    <row r="12172" spans="10:10" x14ac:dyDescent="0.35">
      <c r="J12172" s="830"/>
    </row>
    <row r="12173" spans="10:10" x14ac:dyDescent="0.35">
      <c r="J12173" s="830"/>
    </row>
    <row r="12174" spans="10:10" x14ac:dyDescent="0.35">
      <c r="J12174" s="830"/>
    </row>
    <row r="12175" spans="10:10" x14ac:dyDescent="0.35">
      <c r="J12175" s="830"/>
    </row>
    <row r="12176" spans="10:10" x14ac:dyDescent="0.35">
      <c r="J12176" s="830"/>
    </row>
    <row r="12177" spans="10:10" x14ac:dyDescent="0.35">
      <c r="J12177" s="830"/>
    </row>
    <row r="12178" spans="10:10" x14ac:dyDescent="0.35">
      <c r="J12178" s="830"/>
    </row>
    <row r="12179" spans="10:10" x14ac:dyDescent="0.35">
      <c r="J12179" s="830"/>
    </row>
    <row r="12180" spans="10:10" x14ac:dyDescent="0.35">
      <c r="J12180" s="830"/>
    </row>
    <row r="12184" spans="10:10" x14ac:dyDescent="0.35">
      <c r="J12184" s="830"/>
    </row>
    <row r="12185" spans="10:10" x14ac:dyDescent="0.35">
      <c r="J12185" s="830"/>
    </row>
    <row r="12186" spans="10:10" x14ac:dyDescent="0.35">
      <c r="J12186" s="830"/>
    </row>
    <row r="12187" spans="10:10" x14ac:dyDescent="0.35">
      <c r="J12187" s="830"/>
    </row>
    <row r="12188" spans="10:10" x14ac:dyDescent="0.35">
      <c r="J12188" s="830"/>
    </row>
    <row r="12189" spans="10:10" x14ac:dyDescent="0.35">
      <c r="J12189" s="830"/>
    </row>
    <row r="12190" spans="10:10" x14ac:dyDescent="0.35">
      <c r="J12190" s="830"/>
    </row>
    <row r="12191" spans="10:10" x14ac:dyDescent="0.35">
      <c r="J12191" s="830"/>
    </row>
    <row r="12192" spans="10:10" x14ac:dyDescent="0.35">
      <c r="J12192" s="830"/>
    </row>
    <row r="12193" spans="10:10" x14ac:dyDescent="0.35">
      <c r="J12193" s="830"/>
    </row>
    <row r="12194" spans="10:10" x14ac:dyDescent="0.35">
      <c r="J12194" s="830"/>
    </row>
    <row r="12195" spans="10:10" x14ac:dyDescent="0.35">
      <c r="J12195" s="830"/>
    </row>
    <row r="12196" spans="10:10" x14ac:dyDescent="0.35">
      <c r="J12196" s="830"/>
    </row>
    <row r="12197" spans="10:10" x14ac:dyDescent="0.35">
      <c r="J12197" s="830"/>
    </row>
    <row r="12198" spans="10:10" x14ac:dyDescent="0.35">
      <c r="J12198" s="830"/>
    </row>
    <row r="12199" spans="10:10" x14ac:dyDescent="0.35">
      <c r="J12199" s="830"/>
    </row>
    <row r="12200" spans="10:10" x14ac:dyDescent="0.35">
      <c r="J12200" s="830"/>
    </row>
    <row r="12201" spans="10:10" x14ac:dyDescent="0.35">
      <c r="J12201" s="830"/>
    </row>
    <row r="12202" spans="10:10" x14ac:dyDescent="0.35">
      <c r="J12202" s="830"/>
    </row>
    <row r="12203" spans="10:10" x14ac:dyDescent="0.35">
      <c r="J12203" s="830"/>
    </row>
    <row r="12204" spans="10:10" x14ac:dyDescent="0.35">
      <c r="J12204" s="830"/>
    </row>
    <row r="12205" spans="10:10" x14ac:dyDescent="0.35">
      <c r="J12205" s="830"/>
    </row>
    <row r="12206" spans="10:10" x14ac:dyDescent="0.35">
      <c r="J12206" s="830"/>
    </row>
    <row r="12207" spans="10:10" x14ac:dyDescent="0.35">
      <c r="J12207" s="830"/>
    </row>
    <row r="12208" spans="10:10" x14ac:dyDescent="0.35">
      <c r="J12208" s="830"/>
    </row>
    <row r="12209" spans="10:10" x14ac:dyDescent="0.35">
      <c r="J12209" s="830"/>
    </row>
    <row r="12210" spans="10:10" x14ac:dyDescent="0.35">
      <c r="J12210" s="830"/>
    </row>
    <row r="12211" spans="10:10" x14ac:dyDescent="0.35">
      <c r="J12211" s="830"/>
    </row>
    <row r="12212" spans="10:10" x14ac:dyDescent="0.35">
      <c r="J12212" s="830"/>
    </row>
    <row r="12213" spans="10:10" x14ac:dyDescent="0.35">
      <c r="J12213" s="830"/>
    </row>
    <row r="12214" spans="10:10" x14ac:dyDescent="0.35">
      <c r="J12214" s="830"/>
    </row>
    <row r="12215" spans="10:10" x14ac:dyDescent="0.35">
      <c r="J12215" s="830"/>
    </row>
    <row r="12216" spans="10:10" x14ac:dyDescent="0.35">
      <c r="J12216" s="830"/>
    </row>
    <row r="12217" spans="10:10" x14ac:dyDescent="0.35">
      <c r="J12217" s="830"/>
    </row>
    <row r="12218" spans="10:10" x14ac:dyDescent="0.35">
      <c r="J12218" s="830"/>
    </row>
    <row r="12219" spans="10:10" x14ac:dyDescent="0.35">
      <c r="J12219" s="830"/>
    </row>
    <row r="12220" spans="10:10" x14ac:dyDescent="0.35">
      <c r="J12220" s="830"/>
    </row>
    <row r="12221" spans="10:10" x14ac:dyDescent="0.35">
      <c r="J12221" s="830"/>
    </row>
    <row r="12222" spans="10:10" x14ac:dyDescent="0.35">
      <c r="J12222" s="830"/>
    </row>
    <row r="12223" spans="10:10" x14ac:dyDescent="0.35">
      <c r="J12223" s="830"/>
    </row>
    <row r="12224" spans="10:10" x14ac:dyDescent="0.35">
      <c r="J12224" s="830"/>
    </row>
    <row r="12225" spans="10:10" x14ac:dyDescent="0.35">
      <c r="J12225" s="830"/>
    </row>
    <row r="12226" spans="10:10" x14ac:dyDescent="0.35">
      <c r="J12226" s="830"/>
    </row>
    <row r="12227" spans="10:10" x14ac:dyDescent="0.35">
      <c r="J12227" s="830"/>
    </row>
    <row r="12228" spans="10:10" x14ac:dyDescent="0.35">
      <c r="J12228" s="830"/>
    </row>
    <row r="12229" spans="10:10" x14ac:dyDescent="0.35">
      <c r="J12229" s="830"/>
    </row>
    <row r="12230" spans="10:10" x14ac:dyDescent="0.35">
      <c r="J12230" s="830"/>
    </row>
    <row r="12231" spans="10:10" x14ac:dyDescent="0.35">
      <c r="J12231" s="830"/>
    </row>
    <row r="12232" spans="10:10" x14ac:dyDescent="0.35">
      <c r="J12232" s="830"/>
    </row>
    <row r="12233" spans="10:10" x14ac:dyDescent="0.35">
      <c r="J12233" s="830"/>
    </row>
    <row r="12234" spans="10:10" x14ac:dyDescent="0.35">
      <c r="J12234" s="830"/>
    </row>
    <row r="12235" spans="10:10" x14ac:dyDescent="0.35">
      <c r="J12235" s="830"/>
    </row>
    <row r="12236" spans="10:10" x14ac:dyDescent="0.35">
      <c r="J12236" s="830"/>
    </row>
    <row r="12237" spans="10:10" x14ac:dyDescent="0.35">
      <c r="J12237" s="830"/>
    </row>
    <row r="12238" spans="10:10" x14ac:dyDescent="0.35">
      <c r="J12238" s="830"/>
    </row>
    <row r="12239" spans="10:10" x14ac:dyDescent="0.35">
      <c r="J12239" s="830"/>
    </row>
    <row r="12240" spans="10:10" x14ac:dyDescent="0.35">
      <c r="J12240" s="830"/>
    </row>
    <row r="12241" spans="10:10" x14ac:dyDescent="0.35">
      <c r="J12241" s="830"/>
    </row>
    <row r="12242" spans="10:10" x14ac:dyDescent="0.35">
      <c r="J12242" s="830"/>
    </row>
    <row r="12243" spans="10:10" x14ac:dyDescent="0.35">
      <c r="J12243" s="830"/>
    </row>
    <row r="12244" spans="10:10" x14ac:dyDescent="0.35">
      <c r="J12244" s="830"/>
    </row>
    <row r="12245" spans="10:10" x14ac:dyDescent="0.35">
      <c r="J12245" s="830"/>
    </row>
    <row r="12246" spans="10:10" x14ac:dyDescent="0.35">
      <c r="J12246" s="830"/>
    </row>
    <row r="12247" spans="10:10" x14ac:dyDescent="0.35">
      <c r="J12247" s="830"/>
    </row>
    <row r="12248" spans="10:10" x14ac:dyDescent="0.35">
      <c r="J12248" s="830"/>
    </row>
    <row r="12249" spans="10:10" x14ac:dyDescent="0.35">
      <c r="J12249" s="830"/>
    </row>
    <row r="12250" spans="10:10" x14ac:dyDescent="0.35">
      <c r="J12250" s="830"/>
    </row>
    <row r="12251" spans="10:10" x14ac:dyDescent="0.35">
      <c r="J12251" s="830"/>
    </row>
    <row r="12252" spans="10:10" x14ac:dyDescent="0.35">
      <c r="J12252" s="830"/>
    </row>
    <row r="12253" spans="10:10" x14ac:dyDescent="0.35">
      <c r="J12253" s="830"/>
    </row>
    <row r="12254" spans="10:10" x14ac:dyDescent="0.35">
      <c r="J12254" s="830"/>
    </row>
    <row r="12255" spans="10:10" x14ac:dyDescent="0.35">
      <c r="J12255" s="830"/>
    </row>
    <row r="12256" spans="10:10" x14ac:dyDescent="0.35">
      <c r="J12256" s="830"/>
    </row>
    <row r="12257" spans="10:10" x14ac:dyDescent="0.35">
      <c r="J12257" s="830"/>
    </row>
    <row r="12258" spans="10:10" x14ac:dyDescent="0.35">
      <c r="J12258" s="830"/>
    </row>
    <row r="12259" spans="10:10" x14ac:dyDescent="0.35">
      <c r="J12259" s="830"/>
    </row>
    <row r="12260" spans="10:10" x14ac:dyDescent="0.35">
      <c r="J12260" s="830"/>
    </row>
    <row r="12261" spans="10:10" x14ac:dyDescent="0.35">
      <c r="J12261" s="830"/>
    </row>
    <row r="12262" spans="10:10" x14ac:dyDescent="0.35">
      <c r="J12262" s="830"/>
    </row>
    <row r="12263" spans="10:10" x14ac:dyDescent="0.35">
      <c r="J12263" s="830"/>
    </row>
    <row r="12264" spans="10:10" x14ac:dyDescent="0.35">
      <c r="J12264" s="830"/>
    </row>
    <row r="12265" spans="10:10" x14ac:dyDescent="0.35">
      <c r="J12265" s="830"/>
    </row>
    <row r="12266" spans="10:10" x14ac:dyDescent="0.35">
      <c r="J12266" s="830"/>
    </row>
    <row r="12267" spans="10:10" x14ac:dyDescent="0.35">
      <c r="J12267" s="830"/>
    </row>
    <row r="12268" spans="10:10" x14ac:dyDescent="0.35">
      <c r="J12268" s="830"/>
    </row>
    <row r="12269" spans="10:10" x14ac:dyDescent="0.35">
      <c r="J12269" s="830"/>
    </row>
    <row r="12270" spans="10:10" x14ac:dyDescent="0.35">
      <c r="J12270" s="830"/>
    </row>
    <row r="12271" spans="10:10" x14ac:dyDescent="0.35">
      <c r="J12271" s="830"/>
    </row>
    <row r="12272" spans="10:10" x14ac:dyDescent="0.35">
      <c r="J12272" s="830"/>
    </row>
    <row r="12273" spans="10:10" x14ac:dyDescent="0.35">
      <c r="J12273" s="830"/>
    </row>
    <row r="12274" spans="10:10" x14ac:dyDescent="0.35">
      <c r="J12274" s="830"/>
    </row>
    <row r="12275" spans="10:10" x14ac:dyDescent="0.35">
      <c r="J12275" s="830"/>
    </row>
    <row r="12276" spans="10:10" x14ac:dyDescent="0.35">
      <c r="J12276" s="830"/>
    </row>
    <row r="12277" spans="10:10" x14ac:dyDescent="0.35">
      <c r="J12277" s="830"/>
    </row>
    <row r="12278" spans="10:10" x14ac:dyDescent="0.35">
      <c r="J12278" s="830"/>
    </row>
    <row r="12279" spans="10:10" x14ac:dyDescent="0.35">
      <c r="J12279" s="830"/>
    </row>
    <row r="12280" spans="10:10" x14ac:dyDescent="0.35">
      <c r="J12280" s="830"/>
    </row>
    <row r="12281" spans="10:10" x14ac:dyDescent="0.35">
      <c r="J12281" s="830"/>
    </row>
    <row r="12282" spans="10:10" x14ac:dyDescent="0.35">
      <c r="J12282" s="830"/>
    </row>
    <row r="12283" spans="10:10" x14ac:dyDescent="0.35">
      <c r="J12283" s="830"/>
    </row>
    <row r="12284" spans="10:10" x14ac:dyDescent="0.35">
      <c r="J12284" s="830"/>
    </row>
    <row r="12285" spans="10:10" x14ac:dyDescent="0.35">
      <c r="J12285" s="830"/>
    </row>
    <row r="12286" spans="10:10" x14ac:dyDescent="0.35">
      <c r="J12286" s="830"/>
    </row>
    <row r="12287" spans="10:10" x14ac:dyDescent="0.35">
      <c r="J12287" s="830"/>
    </row>
    <row r="12288" spans="10:10" x14ac:dyDescent="0.35">
      <c r="J12288" s="830"/>
    </row>
    <row r="12289" spans="10:10" x14ac:dyDescent="0.35">
      <c r="J12289" s="830"/>
    </row>
    <row r="12290" spans="10:10" x14ac:dyDescent="0.35">
      <c r="J12290" s="830"/>
    </row>
    <row r="12291" spans="10:10" x14ac:dyDescent="0.35">
      <c r="J12291" s="830"/>
    </row>
    <row r="12292" spans="10:10" x14ac:dyDescent="0.35">
      <c r="J12292" s="830"/>
    </row>
    <row r="12293" spans="10:10" x14ac:dyDescent="0.35">
      <c r="J12293" s="830"/>
    </row>
    <row r="12294" spans="10:10" x14ac:dyDescent="0.35">
      <c r="J12294" s="830"/>
    </row>
    <row r="12295" spans="10:10" x14ac:dyDescent="0.35">
      <c r="J12295" s="830"/>
    </row>
    <row r="12296" spans="10:10" x14ac:dyDescent="0.35">
      <c r="J12296" s="830"/>
    </row>
    <row r="12297" spans="10:10" x14ac:dyDescent="0.35">
      <c r="J12297" s="830"/>
    </row>
    <row r="12298" spans="10:10" x14ac:dyDescent="0.35">
      <c r="J12298" s="830"/>
    </row>
    <row r="12299" spans="10:10" x14ac:dyDescent="0.35">
      <c r="J12299" s="830"/>
    </row>
    <row r="12300" spans="10:10" x14ac:dyDescent="0.35">
      <c r="J12300" s="830"/>
    </row>
    <row r="12301" spans="10:10" x14ac:dyDescent="0.35">
      <c r="J12301" s="830"/>
    </row>
    <row r="12302" spans="10:10" x14ac:dyDescent="0.35">
      <c r="J12302" s="830"/>
    </row>
    <row r="12303" spans="10:10" x14ac:dyDescent="0.35">
      <c r="J12303" s="830"/>
    </row>
    <row r="12304" spans="10:10" x14ac:dyDescent="0.35">
      <c r="J12304" s="830"/>
    </row>
    <row r="12305" spans="10:10" x14ac:dyDescent="0.35">
      <c r="J12305" s="830"/>
    </row>
    <row r="12306" spans="10:10" x14ac:dyDescent="0.35">
      <c r="J12306" s="830"/>
    </row>
    <row r="12307" spans="10:10" x14ac:dyDescent="0.35">
      <c r="J12307" s="830"/>
    </row>
    <row r="12308" spans="10:10" x14ac:dyDescent="0.35">
      <c r="J12308" s="830"/>
    </row>
    <row r="12309" spans="10:10" x14ac:dyDescent="0.35">
      <c r="J12309" s="830"/>
    </row>
    <row r="12310" spans="10:10" x14ac:dyDescent="0.35">
      <c r="J12310" s="830"/>
    </row>
    <row r="12311" spans="10:10" x14ac:dyDescent="0.35">
      <c r="J12311" s="830"/>
    </row>
    <row r="12312" spans="10:10" x14ac:dyDescent="0.35">
      <c r="J12312" s="830"/>
    </row>
    <row r="12313" spans="10:10" x14ac:dyDescent="0.35">
      <c r="J12313" s="830"/>
    </row>
    <row r="12314" spans="10:10" x14ac:dyDescent="0.35">
      <c r="J12314" s="830"/>
    </row>
    <row r="12315" spans="10:10" x14ac:dyDescent="0.35">
      <c r="J12315" s="830"/>
    </row>
    <row r="12316" spans="10:10" x14ac:dyDescent="0.35">
      <c r="J12316" s="830"/>
    </row>
    <row r="12317" spans="10:10" x14ac:dyDescent="0.35">
      <c r="J12317" s="830"/>
    </row>
    <row r="12318" spans="10:10" x14ac:dyDescent="0.35">
      <c r="J12318" s="830"/>
    </row>
    <row r="12319" spans="10:10" x14ac:dyDescent="0.35">
      <c r="J12319" s="830"/>
    </row>
    <row r="12320" spans="10:10" x14ac:dyDescent="0.35">
      <c r="J12320" s="830"/>
    </row>
    <row r="12321" spans="10:10" x14ac:dyDescent="0.35">
      <c r="J12321" s="830"/>
    </row>
    <row r="12322" spans="10:10" x14ac:dyDescent="0.35">
      <c r="J12322" s="830"/>
    </row>
    <row r="12323" spans="10:10" x14ac:dyDescent="0.35">
      <c r="J12323" s="830"/>
    </row>
    <row r="12324" spans="10:10" x14ac:dyDescent="0.35">
      <c r="J12324" s="830"/>
    </row>
    <row r="12325" spans="10:10" x14ac:dyDescent="0.35">
      <c r="J12325" s="830"/>
    </row>
    <row r="12326" spans="10:10" x14ac:dyDescent="0.35">
      <c r="J12326" s="830"/>
    </row>
    <row r="12327" spans="10:10" x14ac:dyDescent="0.35">
      <c r="J12327" s="830"/>
    </row>
    <row r="12328" spans="10:10" x14ac:dyDescent="0.35">
      <c r="J12328" s="830"/>
    </row>
    <row r="12329" spans="10:10" x14ac:dyDescent="0.35">
      <c r="J12329" s="830"/>
    </row>
    <row r="12330" spans="10:10" x14ac:dyDescent="0.35">
      <c r="J12330" s="830"/>
    </row>
    <row r="12331" spans="10:10" x14ac:dyDescent="0.35">
      <c r="J12331" s="830"/>
    </row>
    <row r="12332" spans="10:10" x14ac:dyDescent="0.35">
      <c r="J12332" s="830"/>
    </row>
    <row r="12333" spans="10:10" x14ac:dyDescent="0.35">
      <c r="J12333" s="830"/>
    </row>
    <row r="12334" spans="10:10" x14ac:dyDescent="0.35">
      <c r="J12334" s="830"/>
    </row>
    <row r="12335" spans="10:10" x14ac:dyDescent="0.35">
      <c r="J12335" s="830"/>
    </row>
    <row r="12336" spans="10:10" x14ac:dyDescent="0.35">
      <c r="J12336" s="830"/>
    </row>
    <row r="12337" spans="10:10" x14ac:dyDescent="0.35">
      <c r="J12337" s="830"/>
    </row>
    <row r="12338" spans="10:10" x14ac:dyDescent="0.35">
      <c r="J12338" s="830"/>
    </row>
    <row r="12339" spans="10:10" x14ac:dyDescent="0.35">
      <c r="J12339" s="830"/>
    </row>
    <row r="12340" spans="10:10" x14ac:dyDescent="0.35">
      <c r="J12340" s="830"/>
    </row>
    <row r="12341" spans="10:10" x14ac:dyDescent="0.35">
      <c r="J12341" s="830"/>
    </row>
    <row r="12342" spans="10:10" x14ac:dyDescent="0.35">
      <c r="J12342" s="830"/>
    </row>
    <row r="12343" spans="10:10" x14ac:dyDescent="0.35">
      <c r="J12343" s="830"/>
    </row>
    <row r="12344" spans="10:10" x14ac:dyDescent="0.35">
      <c r="J12344" s="830"/>
    </row>
    <row r="12345" spans="10:10" x14ac:dyDescent="0.35">
      <c r="J12345" s="830"/>
    </row>
    <row r="12346" spans="10:10" x14ac:dyDescent="0.35">
      <c r="J12346" s="830"/>
    </row>
    <row r="12347" spans="10:10" x14ac:dyDescent="0.35">
      <c r="J12347" s="830"/>
    </row>
    <row r="12348" spans="10:10" x14ac:dyDescent="0.35">
      <c r="J12348" s="830"/>
    </row>
    <row r="12349" spans="10:10" x14ac:dyDescent="0.35">
      <c r="J12349" s="830"/>
    </row>
    <row r="12350" spans="10:10" x14ac:dyDescent="0.35">
      <c r="J12350" s="830"/>
    </row>
    <row r="12351" spans="10:10" x14ac:dyDescent="0.35">
      <c r="J12351" s="830"/>
    </row>
    <row r="12352" spans="10:10" x14ac:dyDescent="0.35">
      <c r="J12352" s="830"/>
    </row>
    <row r="12353" spans="10:10" x14ac:dyDescent="0.35">
      <c r="J12353" s="830"/>
    </row>
    <row r="12354" spans="10:10" x14ac:dyDescent="0.35">
      <c r="J12354" s="830"/>
    </row>
    <row r="12355" spans="10:10" x14ac:dyDescent="0.35">
      <c r="J12355" s="830"/>
    </row>
    <row r="12356" spans="10:10" x14ac:dyDescent="0.35">
      <c r="J12356" s="830"/>
    </row>
    <row r="12357" spans="10:10" x14ac:dyDescent="0.35">
      <c r="J12357" s="830"/>
    </row>
    <row r="12358" spans="10:10" x14ac:dyDescent="0.35">
      <c r="J12358" s="830"/>
    </row>
    <row r="12359" spans="10:10" x14ac:dyDescent="0.35">
      <c r="J12359" s="830"/>
    </row>
    <row r="12360" spans="10:10" x14ac:dyDescent="0.35">
      <c r="J12360" s="830"/>
    </row>
    <row r="12361" spans="10:10" x14ac:dyDescent="0.35">
      <c r="J12361" s="830"/>
    </row>
    <row r="12362" spans="10:10" x14ac:dyDescent="0.35">
      <c r="J12362" s="830"/>
    </row>
    <row r="12363" spans="10:10" x14ac:dyDescent="0.35">
      <c r="J12363" s="830"/>
    </row>
    <row r="12364" spans="10:10" x14ac:dyDescent="0.35">
      <c r="J12364" s="830"/>
    </row>
    <row r="12365" spans="10:10" x14ac:dyDescent="0.35">
      <c r="J12365" s="830"/>
    </row>
    <row r="12366" spans="10:10" x14ac:dyDescent="0.35">
      <c r="J12366" s="830"/>
    </row>
    <row r="12367" spans="10:10" x14ac:dyDescent="0.35">
      <c r="J12367" s="830"/>
    </row>
    <row r="12368" spans="10:10" x14ac:dyDescent="0.35">
      <c r="J12368" s="830"/>
    </row>
    <row r="12369" spans="10:10" x14ac:dyDescent="0.35">
      <c r="J12369" s="830"/>
    </row>
    <row r="12370" spans="10:10" x14ac:dyDescent="0.35">
      <c r="J12370" s="830"/>
    </row>
    <row r="12371" spans="10:10" x14ac:dyDescent="0.35">
      <c r="J12371" s="830"/>
    </row>
    <row r="12372" spans="10:10" x14ac:dyDescent="0.35">
      <c r="J12372" s="830"/>
    </row>
    <row r="12373" spans="10:10" x14ac:dyDescent="0.35">
      <c r="J12373" s="830"/>
    </row>
    <row r="12374" spans="10:10" x14ac:dyDescent="0.35">
      <c r="J12374" s="830"/>
    </row>
    <row r="12375" spans="10:10" x14ac:dyDescent="0.35">
      <c r="J12375" s="830"/>
    </row>
    <row r="12376" spans="10:10" x14ac:dyDescent="0.35">
      <c r="J12376" s="830"/>
    </row>
    <row r="12377" spans="10:10" x14ac:dyDescent="0.35">
      <c r="J12377" s="830"/>
    </row>
    <row r="12378" spans="10:10" x14ac:dyDescent="0.35">
      <c r="J12378" s="830"/>
    </row>
    <row r="12379" spans="10:10" x14ac:dyDescent="0.35">
      <c r="J12379" s="830"/>
    </row>
    <row r="12380" spans="10:10" x14ac:dyDescent="0.35">
      <c r="J12380" s="830"/>
    </row>
    <row r="12381" spans="10:10" x14ac:dyDescent="0.35">
      <c r="J12381" s="830"/>
    </row>
    <row r="12382" spans="10:10" x14ac:dyDescent="0.35">
      <c r="J12382" s="830"/>
    </row>
    <row r="12383" spans="10:10" x14ac:dyDescent="0.35">
      <c r="J12383" s="830"/>
    </row>
    <row r="12384" spans="10:10" x14ac:dyDescent="0.35">
      <c r="J12384" s="830"/>
    </row>
    <row r="12385" spans="10:10" x14ac:dyDescent="0.35">
      <c r="J12385" s="830"/>
    </row>
    <row r="12386" spans="10:10" x14ac:dyDescent="0.35">
      <c r="J12386" s="830"/>
    </row>
    <row r="12387" spans="10:10" x14ac:dyDescent="0.35">
      <c r="J12387" s="830"/>
    </row>
    <row r="12388" spans="10:10" x14ac:dyDescent="0.35">
      <c r="J12388" s="830"/>
    </row>
    <row r="12389" spans="10:10" x14ac:dyDescent="0.35">
      <c r="J12389" s="830"/>
    </row>
    <row r="12390" spans="10:10" x14ac:dyDescent="0.35">
      <c r="J12390" s="830"/>
    </row>
    <row r="12391" spans="10:10" x14ac:dyDescent="0.35">
      <c r="J12391" s="830"/>
    </row>
    <row r="12392" spans="10:10" x14ac:dyDescent="0.35">
      <c r="J12392" s="830"/>
    </row>
    <row r="12393" spans="10:10" x14ac:dyDescent="0.35">
      <c r="J12393" s="830"/>
    </row>
    <row r="12394" spans="10:10" x14ac:dyDescent="0.35">
      <c r="J12394" s="830"/>
    </row>
    <row r="12395" spans="10:10" x14ac:dyDescent="0.35">
      <c r="J12395" s="830"/>
    </row>
    <row r="12396" spans="10:10" x14ac:dyDescent="0.35">
      <c r="J12396" s="830"/>
    </row>
    <row r="12397" spans="10:10" x14ac:dyDescent="0.35">
      <c r="J12397" s="830"/>
    </row>
    <row r="12398" spans="10:10" x14ac:dyDescent="0.35">
      <c r="J12398" s="830"/>
    </row>
    <row r="12399" spans="10:10" x14ac:dyDescent="0.35">
      <c r="J12399" s="830"/>
    </row>
    <row r="12400" spans="10:10" x14ac:dyDescent="0.35">
      <c r="J12400" s="830"/>
    </row>
    <row r="12401" spans="10:10" x14ac:dyDescent="0.35">
      <c r="J12401" s="830"/>
    </row>
    <row r="12402" spans="10:10" x14ac:dyDescent="0.35">
      <c r="J12402" s="830"/>
    </row>
    <row r="12403" spans="10:10" x14ac:dyDescent="0.35">
      <c r="J12403" s="830"/>
    </row>
    <row r="12404" spans="10:10" x14ac:dyDescent="0.35">
      <c r="J12404" s="830"/>
    </row>
    <row r="12405" spans="10:10" x14ac:dyDescent="0.35">
      <c r="J12405" s="830"/>
    </row>
    <row r="12406" spans="10:10" x14ac:dyDescent="0.35">
      <c r="J12406" s="830"/>
    </row>
    <row r="12407" spans="10:10" x14ac:dyDescent="0.35">
      <c r="J12407" s="830"/>
    </row>
    <row r="12408" spans="10:10" x14ac:dyDescent="0.35">
      <c r="J12408" s="830"/>
    </row>
    <row r="12409" spans="10:10" x14ac:dyDescent="0.35">
      <c r="J12409" s="830"/>
    </row>
    <row r="12410" spans="10:10" x14ac:dyDescent="0.35">
      <c r="J12410" s="830"/>
    </row>
    <row r="12411" spans="10:10" x14ac:dyDescent="0.35">
      <c r="J12411" s="830"/>
    </row>
    <row r="12412" spans="10:10" x14ac:dyDescent="0.35">
      <c r="J12412" s="830"/>
    </row>
    <row r="12413" spans="10:10" x14ac:dyDescent="0.35">
      <c r="J12413" s="830"/>
    </row>
    <row r="12414" spans="10:10" x14ac:dyDescent="0.35">
      <c r="J12414" s="830"/>
    </row>
    <row r="12415" spans="10:10" x14ac:dyDescent="0.35">
      <c r="J12415" s="830"/>
    </row>
    <row r="12416" spans="10:10" x14ac:dyDescent="0.35">
      <c r="J12416" s="830"/>
    </row>
    <row r="12417" spans="10:10" x14ac:dyDescent="0.35">
      <c r="J12417" s="830"/>
    </row>
    <row r="12418" spans="10:10" x14ac:dyDescent="0.35">
      <c r="J12418" s="830"/>
    </row>
    <row r="12419" spans="10:10" x14ac:dyDescent="0.35">
      <c r="J12419" s="830"/>
    </row>
    <row r="12420" spans="10:10" x14ac:dyDescent="0.35">
      <c r="J12420" s="830"/>
    </row>
    <row r="12421" spans="10:10" x14ac:dyDescent="0.35">
      <c r="J12421" s="830"/>
    </row>
    <row r="12422" spans="10:10" x14ac:dyDescent="0.35">
      <c r="J12422" s="830"/>
    </row>
    <row r="12423" spans="10:10" x14ac:dyDescent="0.35">
      <c r="J12423" s="830"/>
    </row>
    <row r="12424" spans="10:10" x14ac:dyDescent="0.35">
      <c r="J12424" s="830"/>
    </row>
    <row r="12425" spans="10:10" x14ac:dyDescent="0.35">
      <c r="J12425" s="830"/>
    </row>
    <row r="12426" spans="10:10" x14ac:dyDescent="0.35">
      <c r="J12426" s="830"/>
    </row>
    <row r="12427" spans="10:10" x14ac:dyDescent="0.35">
      <c r="J12427" s="830"/>
    </row>
    <row r="12428" spans="10:10" x14ac:dyDescent="0.35">
      <c r="J12428" s="830"/>
    </row>
    <row r="12429" spans="10:10" x14ac:dyDescent="0.35">
      <c r="J12429" s="830"/>
    </row>
    <row r="12430" spans="10:10" x14ac:dyDescent="0.35">
      <c r="J12430" s="830"/>
    </row>
    <row r="12431" spans="10:10" x14ac:dyDescent="0.35">
      <c r="J12431" s="830"/>
    </row>
    <row r="12432" spans="10:10" x14ac:dyDescent="0.35">
      <c r="J12432" s="830"/>
    </row>
    <row r="12433" spans="10:10" x14ac:dyDescent="0.35">
      <c r="J12433" s="830"/>
    </row>
    <row r="12434" spans="10:10" x14ac:dyDescent="0.35">
      <c r="J12434" s="830"/>
    </row>
    <row r="12435" spans="10:10" x14ac:dyDescent="0.35">
      <c r="J12435" s="830"/>
    </row>
    <row r="12436" spans="10:10" x14ac:dyDescent="0.35">
      <c r="J12436" s="830"/>
    </row>
    <row r="12437" spans="10:10" x14ac:dyDescent="0.35">
      <c r="J12437" s="830"/>
    </row>
    <row r="12438" spans="10:10" x14ac:dyDescent="0.35">
      <c r="J12438" s="830"/>
    </row>
    <row r="12439" spans="10:10" x14ac:dyDescent="0.35">
      <c r="J12439" s="830"/>
    </row>
    <row r="12440" spans="10:10" x14ac:dyDescent="0.35">
      <c r="J12440" s="830"/>
    </row>
    <row r="12441" spans="10:10" x14ac:dyDescent="0.35">
      <c r="J12441" s="830"/>
    </row>
    <row r="12442" spans="10:10" x14ac:dyDescent="0.35">
      <c r="J12442" s="830"/>
    </row>
    <row r="12443" spans="10:10" x14ac:dyDescent="0.35">
      <c r="J12443" s="830"/>
    </row>
    <row r="12444" spans="10:10" x14ac:dyDescent="0.35">
      <c r="J12444" s="830"/>
    </row>
    <row r="12445" spans="10:10" x14ac:dyDescent="0.35">
      <c r="J12445" s="830"/>
    </row>
    <row r="12446" spans="10:10" x14ac:dyDescent="0.35">
      <c r="J12446" s="830"/>
    </row>
    <row r="12447" spans="10:10" x14ac:dyDescent="0.35">
      <c r="J12447" s="830"/>
    </row>
    <row r="12448" spans="10:10" x14ac:dyDescent="0.35">
      <c r="J12448" s="830"/>
    </row>
    <row r="12449" spans="10:10" x14ac:dyDescent="0.35">
      <c r="J12449" s="830"/>
    </row>
    <row r="12450" spans="10:10" x14ac:dyDescent="0.35">
      <c r="J12450" s="830"/>
    </row>
    <row r="12451" spans="10:10" x14ac:dyDescent="0.35">
      <c r="J12451" s="830"/>
    </row>
    <row r="12452" spans="10:10" x14ac:dyDescent="0.35">
      <c r="J12452" s="830"/>
    </row>
    <row r="12453" spans="10:10" x14ac:dyDescent="0.35">
      <c r="J12453" s="830"/>
    </row>
    <row r="12454" spans="10:10" x14ac:dyDescent="0.35">
      <c r="J12454" s="830"/>
    </row>
    <row r="12455" spans="10:10" x14ac:dyDescent="0.35">
      <c r="J12455" s="830"/>
    </row>
    <row r="12456" spans="10:10" x14ac:dyDescent="0.35">
      <c r="J12456" s="830"/>
    </row>
    <row r="12457" spans="10:10" x14ac:dyDescent="0.35">
      <c r="J12457" s="830"/>
    </row>
    <row r="12458" spans="10:10" x14ac:dyDescent="0.35">
      <c r="J12458" s="830"/>
    </row>
    <row r="12459" spans="10:10" x14ac:dyDescent="0.35">
      <c r="J12459" s="830"/>
    </row>
    <row r="12460" spans="10:10" x14ac:dyDescent="0.35">
      <c r="J12460" s="830"/>
    </row>
    <row r="12461" spans="10:10" x14ac:dyDescent="0.35">
      <c r="J12461" s="830"/>
    </row>
    <row r="12462" spans="10:10" x14ac:dyDescent="0.35">
      <c r="J12462" s="830"/>
    </row>
    <row r="12463" spans="10:10" x14ac:dyDescent="0.35">
      <c r="J12463" s="830"/>
    </row>
    <row r="12464" spans="10:10" x14ac:dyDescent="0.35">
      <c r="J12464" s="830"/>
    </row>
    <row r="12465" spans="10:10" x14ac:dyDescent="0.35">
      <c r="J12465" s="830"/>
    </row>
    <row r="12466" spans="10:10" x14ac:dyDescent="0.35">
      <c r="J12466" s="830"/>
    </row>
    <row r="12467" spans="10:10" x14ac:dyDescent="0.35">
      <c r="J12467" s="830"/>
    </row>
    <row r="12468" spans="10:10" x14ac:dyDescent="0.35">
      <c r="J12468" s="830"/>
    </row>
    <row r="12469" spans="10:10" x14ac:dyDescent="0.35">
      <c r="J12469" s="830"/>
    </row>
    <row r="12470" spans="10:10" x14ac:dyDescent="0.35">
      <c r="J12470" s="830"/>
    </row>
    <row r="12471" spans="10:10" x14ac:dyDescent="0.35">
      <c r="J12471" s="830"/>
    </row>
    <row r="12472" spans="10:10" x14ac:dyDescent="0.35">
      <c r="J12472" s="830"/>
    </row>
    <row r="12473" spans="10:10" x14ac:dyDescent="0.35">
      <c r="J12473" s="830"/>
    </row>
    <row r="12474" spans="10:10" x14ac:dyDescent="0.35">
      <c r="J12474" s="830"/>
    </row>
    <row r="12475" spans="10:10" x14ac:dyDescent="0.35">
      <c r="J12475" s="830"/>
    </row>
    <row r="12476" spans="10:10" x14ac:dyDescent="0.35">
      <c r="J12476" s="830"/>
    </row>
    <row r="12477" spans="10:10" x14ac:dyDescent="0.35">
      <c r="J12477" s="830"/>
    </row>
    <row r="12478" spans="10:10" x14ac:dyDescent="0.35">
      <c r="J12478" s="830"/>
    </row>
    <row r="12479" spans="10:10" x14ac:dyDescent="0.35">
      <c r="J12479" s="830"/>
    </row>
    <row r="12480" spans="10:10" x14ac:dyDescent="0.35">
      <c r="J12480" s="830"/>
    </row>
    <row r="12481" spans="10:10" x14ac:dyDescent="0.35">
      <c r="J12481" s="830"/>
    </row>
    <row r="12482" spans="10:10" x14ac:dyDescent="0.35">
      <c r="J12482" s="830"/>
    </row>
    <row r="12483" spans="10:10" x14ac:dyDescent="0.35">
      <c r="J12483" s="830"/>
    </row>
    <row r="12484" spans="10:10" x14ac:dyDescent="0.35">
      <c r="J12484" s="830"/>
    </row>
    <row r="12485" spans="10:10" x14ac:dyDescent="0.35">
      <c r="J12485" s="830"/>
    </row>
    <row r="12486" spans="10:10" x14ac:dyDescent="0.35">
      <c r="J12486" s="830"/>
    </row>
    <row r="12487" spans="10:10" x14ac:dyDescent="0.35">
      <c r="J12487" s="830"/>
    </row>
    <row r="12488" spans="10:10" x14ac:dyDescent="0.35">
      <c r="J12488" s="830"/>
    </row>
    <row r="12489" spans="10:10" x14ac:dyDescent="0.35">
      <c r="J12489" s="830"/>
    </row>
    <row r="12490" spans="10:10" x14ac:dyDescent="0.35">
      <c r="J12490" s="830"/>
    </row>
    <row r="12491" spans="10:10" x14ac:dyDescent="0.35">
      <c r="J12491" s="830"/>
    </row>
    <row r="12492" spans="10:10" x14ac:dyDescent="0.35">
      <c r="J12492" s="830"/>
    </row>
    <row r="12493" spans="10:10" x14ac:dyDescent="0.35">
      <c r="J12493" s="830"/>
    </row>
    <row r="12494" spans="10:10" x14ac:dyDescent="0.35">
      <c r="J12494" s="830"/>
    </row>
    <row r="12495" spans="10:10" x14ac:dyDescent="0.35">
      <c r="J12495" s="830"/>
    </row>
    <row r="12496" spans="10:10" x14ac:dyDescent="0.35">
      <c r="J12496" s="830"/>
    </row>
    <row r="12497" spans="10:10" x14ac:dyDescent="0.35">
      <c r="J12497" s="830"/>
    </row>
    <row r="12498" spans="10:10" x14ac:dyDescent="0.35">
      <c r="J12498" s="830"/>
    </row>
    <row r="12499" spans="10:10" x14ac:dyDescent="0.35">
      <c r="J12499" s="830"/>
    </row>
    <row r="12500" spans="10:10" x14ac:dyDescent="0.35">
      <c r="J12500" s="830"/>
    </row>
    <row r="12501" spans="10:10" x14ac:dyDescent="0.35">
      <c r="J12501" s="830"/>
    </row>
    <row r="12502" spans="10:10" x14ac:dyDescent="0.35">
      <c r="J12502" s="830"/>
    </row>
    <row r="12503" spans="10:10" x14ac:dyDescent="0.35">
      <c r="J12503" s="830"/>
    </row>
    <row r="12504" spans="10:10" x14ac:dyDescent="0.35">
      <c r="J12504" s="830"/>
    </row>
    <row r="12505" spans="10:10" x14ac:dyDescent="0.35">
      <c r="J12505" s="830"/>
    </row>
    <row r="12506" spans="10:10" x14ac:dyDescent="0.35">
      <c r="J12506" s="830"/>
    </row>
    <row r="12507" spans="10:10" x14ac:dyDescent="0.35">
      <c r="J12507" s="830"/>
    </row>
    <row r="12508" spans="10:10" x14ac:dyDescent="0.35">
      <c r="J12508" s="830"/>
    </row>
    <row r="12509" spans="10:10" x14ac:dyDescent="0.35">
      <c r="J12509" s="830"/>
    </row>
    <row r="12510" spans="10:10" x14ac:dyDescent="0.35">
      <c r="J12510" s="830"/>
    </row>
    <row r="12511" spans="10:10" x14ac:dyDescent="0.35">
      <c r="J12511" s="830"/>
    </row>
    <row r="12512" spans="10:10" x14ac:dyDescent="0.35">
      <c r="J12512" s="830"/>
    </row>
    <row r="12520" spans="10:10" x14ac:dyDescent="0.35">
      <c r="J12520" s="830"/>
    </row>
    <row r="12521" spans="10:10" x14ac:dyDescent="0.35">
      <c r="J12521" s="830"/>
    </row>
    <row r="12522" spans="10:10" x14ac:dyDescent="0.35">
      <c r="J12522" s="830"/>
    </row>
    <row r="12523" spans="10:10" x14ac:dyDescent="0.35">
      <c r="J12523" s="830"/>
    </row>
    <row r="12524" spans="10:10" x14ac:dyDescent="0.35">
      <c r="J12524" s="830"/>
    </row>
    <row r="12525" spans="10:10" x14ac:dyDescent="0.35">
      <c r="J12525" s="830"/>
    </row>
    <row r="12526" spans="10:10" x14ac:dyDescent="0.35">
      <c r="J12526" s="830"/>
    </row>
    <row r="12527" spans="10:10" x14ac:dyDescent="0.35">
      <c r="J12527" s="830"/>
    </row>
    <row r="12528" spans="10:10" x14ac:dyDescent="0.35">
      <c r="J12528" s="830"/>
    </row>
    <row r="12529" spans="10:10" x14ac:dyDescent="0.35">
      <c r="J12529" s="830"/>
    </row>
    <row r="12530" spans="10:10" x14ac:dyDescent="0.35">
      <c r="J12530" s="830"/>
    </row>
    <row r="12531" spans="10:10" x14ac:dyDescent="0.35">
      <c r="J12531" s="830"/>
    </row>
    <row r="12532" spans="10:10" x14ac:dyDescent="0.35">
      <c r="J12532" s="830"/>
    </row>
    <row r="12533" spans="10:10" x14ac:dyDescent="0.35">
      <c r="J12533" s="830"/>
    </row>
    <row r="12534" spans="10:10" x14ac:dyDescent="0.35">
      <c r="J12534" s="830"/>
    </row>
    <row r="12535" spans="10:10" x14ac:dyDescent="0.35">
      <c r="J12535" s="830"/>
    </row>
    <row r="12536" spans="10:10" x14ac:dyDescent="0.35">
      <c r="J12536" s="830"/>
    </row>
    <row r="12537" spans="10:10" x14ac:dyDescent="0.35">
      <c r="J12537" s="830"/>
    </row>
    <row r="12538" spans="10:10" x14ac:dyDescent="0.35">
      <c r="J12538" s="830"/>
    </row>
    <row r="12539" spans="10:10" x14ac:dyDescent="0.35">
      <c r="J12539" s="830"/>
    </row>
    <row r="12540" spans="10:10" x14ac:dyDescent="0.35">
      <c r="J12540" s="830"/>
    </row>
    <row r="12547" spans="10:10" x14ac:dyDescent="0.35">
      <c r="J12547" s="830"/>
    </row>
    <row r="12548" spans="10:10" x14ac:dyDescent="0.35">
      <c r="J12548" s="830"/>
    </row>
    <row r="12549" spans="10:10" x14ac:dyDescent="0.35">
      <c r="J12549" s="830"/>
    </row>
    <row r="12550" spans="10:10" x14ac:dyDescent="0.35">
      <c r="J12550" s="830"/>
    </row>
    <row r="12551" spans="10:10" x14ac:dyDescent="0.35">
      <c r="J12551" s="830"/>
    </row>
    <row r="12552" spans="10:10" x14ac:dyDescent="0.35">
      <c r="J12552" s="830"/>
    </row>
    <row r="12553" spans="10:10" x14ac:dyDescent="0.35">
      <c r="J12553" s="830"/>
    </row>
    <row r="12554" spans="10:10" x14ac:dyDescent="0.35">
      <c r="J12554" s="830"/>
    </row>
    <row r="12555" spans="10:10" x14ac:dyDescent="0.35">
      <c r="J12555" s="830"/>
    </row>
    <row r="12556" spans="10:10" x14ac:dyDescent="0.35">
      <c r="J12556" s="830"/>
    </row>
    <row r="12557" spans="10:10" x14ac:dyDescent="0.35">
      <c r="J12557" s="830"/>
    </row>
    <row r="12558" spans="10:10" x14ac:dyDescent="0.35">
      <c r="J12558" s="830"/>
    </row>
    <row r="12559" spans="10:10" x14ac:dyDescent="0.35">
      <c r="J12559" s="830"/>
    </row>
    <row r="12560" spans="10:10" x14ac:dyDescent="0.35">
      <c r="J12560" s="830"/>
    </row>
    <row r="12561" spans="10:10" x14ac:dyDescent="0.35">
      <c r="J12561" s="830"/>
    </row>
    <row r="12562" spans="10:10" x14ac:dyDescent="0.35">
      <c r="J12562" s="830"/>
    </row>
    <row r="12563" spans="10:10" x14ac:dyDescent="0.35">
      <c r="J12563" s="830"/>
    </row>
    <row r="12564" spans="10:10" x14ac:dyDescent="0.35">
      <c r="J12564" s="830"/>
    </row>
    <row r="12565" spans="10:10" x14ac:dyDescent="0.35">
      <c r="J12565" s="830"/>
    </row>
    <row r="12566" spans="10:10" x14ac:dyDescent="0.35">
      <c r="J12566" s="830"/>
    </row>
    <row r="12567" spans="10:10" x14ac:dyDescent="0.35">
      <c r="J12567" s="830"/>
    </row>
    <row r="12568" spans="10:10" x14ac:dyDescent="0.35">
      <c r="J12568" s="830"/>
    </row>
    <row r="12569" spans="10:10" x14ac:dyDescent="0.35">
      <c r="J12569" s="830"/>
    </row>
    <row r="12570" spans="10:10" x14ac:dyDescent="0.35">
      <c r="J12570" s="830"/>
    </row>
    <row r="12571" spans="10:10" x14ac:dyDescent="0.35">
      <c r="J12571" s="830"/>
    </row>
    <row r="12572" spans="10:10" x14ac:dyDescent="0.35">
      <c r="J12572" s="830"/>
    </row>
    <row r="12573" spans="10:10" x14ac:dyDescent="0.35">
      <c r="J12573" s="830"/>
    </row>
    <row r="12574" spans="10:10" x14ac:dyDescent="0.35">
      <c r="J12574" s="830"/>
    </row>
    <row r="12575" spans="10:10" x14ac:dyDescent="0.35">
      <c r="J12575" s="830"/>
    </row>
    <row r="12576" spans="10:10" x14ac:dyDescent="0.35">
      <c r="J12576" s="830"/>
    </row>
    <row r="12577" spans="10:10" x14ac:dyDescent="0.35">
      <c r="J12577" s="830"/>
    </row>
    <row r="12578" spans="10:10" x14ac:dyDescent="0.35">
      <c r="J12578" s="830"/>
    </row>
    <row r="12579" spans="10:10" x14ac:dyDescent="0.35">
      <c r="J12579" s="830"/>
    </row>
    <row r="12580" spans="10:10" x14ac:dyDescent="0.35">
      <c r="J12580" s="830"/>
    </row>
    <row r="12581" spans="10:10" x14ac:dyDescent="0.35">
      <c r="J12581" s="830"/>
    </row>
    <row r="12582" spans="10:10" x14ac:dyDescent="0.35">
      <c r="J12582" s="830"/>
    </row>
    <row r="12583" spans="10:10" x14ac:dyDescent="0.35">
      <c r="J12583" s="830"/>
    </row>
    <row r="12584" spans="10:10" x14ac:dyDescent="0.35">
      <c r="J12584" s="830"/>
    </row>
    <row r="12585" spans="10:10" x14ac:dyDescent="0.35">
      <c r="J12585" s="830"/>
    </row>
    <row r="12586" spans="10:10" x14ac:dyDescent="0.35">
      <c r="J12586" s="830"/>
    </row>
    <row r="12587" spans="10:10" x14ac:dyDescent="0.35">
      <c r="J12587" s="830"/>
    </row>
    <row r="12588" spans="10:10" x14ac:dyDescent="0.35">
      <c r="J12588" s="830"/>
    </row>
    <row r="12589" spans="10:10" x14ac:dyDescent="0.35">
      <c r="J12589" s="830"/>
    </row>
    <row r="12590" spans="10:10" x14ac:dyDescent="0.35">
      <c r="J12590" s="830"/>
    </row>
    <row r="12591" spans="10:10" x14ac:dyDescent="0.35">
      <c r="J12591" s="830"/>
    </row>
    <row r="12592" spans="10:10" x14ac:dyDescent="0.35">
      <c r="J12592" s="830"/>
    </row>
    <row r="12593" spans="10:10" x14ac:dyDescent="0.35">
      <c r="J12593" s="830"/>
    </row>
    <row r="12594" spans="10:10" x14ac:dyDescent="0.35">
      <c r="J12594" s="830"/>
    </row>
    <row r="12595" spans="10:10" x14ac:dyDescent="0.35">
      <c r="J12595" s="830"/>
    </row>
    <row r="12596" spans="10:10" x14ac:dyDescent="0.35">
      <c r="J12596" s="830"/>
    </row>
    <row r="12597" spans="10:10" x14ac:dyDescent="0.35">
      <c r="J12597" s="830"/>
    </row>
    <row r="12598" spans="10:10" x14ac:dyDescent="0.35">
      <c r="J12598" s="830"/>
    </row>
    <row r="12599" spans="10:10" x14ac:dyDescent="0.35">
      <c r="J12599" s="830"/>
    </row>
    <row r="12600" spans="10:10" x14ac:dyDescent="0.35">
      <c r="J12600" s="830"/>
    </row>
    <row r="12601" spans="10:10" x14ac:dyDescent="0.35">
      <c r="J12601" s="830"/>
    </row>
    <row r="12602" spans="10:10" x14ac:dyDescent="0.35">
      <c r="J12602" s="830"/>
    </row>
    <row r="12603" spans="10:10" x14ac:dyDescent="0.35">
      <c r="J12603" s="830"/>
    </row>
    <row r="12604" spans="10:10" x14ac:dyDescent="0.35">
      <c r="J12604" s="830"/>
    </row>
    <row r="12605" spans="10:10" x14ac:dyDescent="0.35">
      <c r="J12605" s="830"/>
    </row>
    <row r="12606" spans="10:10" x14ac:dyDescent="0.35">
      <c r="J12606" s="830"/>
    </row>
    <row r="12607" spans="10:10" x14ac:dyDescent="0.35">
      <c r="J12607" s="830"/>
    </row>
    <row r="12608" spans="10:10" x14ac:dyDescent="0.35">
      <c r="J12608" s="830"/>
    </row>
    <row r="12610" spans="10:10" x14ac:dyDescent="0.35">
      <c r="J12610" s="830"/>
    </row>
    <row r="12611" spans="10:10" x14ac:dyDescent="0.35">
      <c r="J12611" s="830"/>
    </row>
    <row r="12612" spans="10:10" x14ac:dyDescent="0.35">
      <c r="J12612" s="830"/>
    </row>
    <row r="12613" spans="10:10" x14ac:dyDescent="0.35">
      <c r="J12613" s="830"/>
    </row>
    <row r="12614" spans="10:10" x14ac:dyDescent="0.35">
      <c r="J12614" s="830"/>
    </row>
    <row r="12615" spans="10:10" x14ac:dyDescent="0.35">
      <c r="J12615" s="830"/>
    </row>
    <row r="12616" spans="10:10" x14ac:dyDescent="0.35">
      <c r="J12616" s="830"/>
    </row>
    <row r="12617" spans="10:10" x14ac:dyDescent="0.35">
      <c r="J12617" s="830"/>
    </row>
    <row r="12618" spans="10:10" x14ac:dyDescent="0.35">
      <c r="J12618" s="830"/>
    </row>
    <row r="12619" spans="10:10" x14ac:dyDescent="0.35">
      <c r="J12619" s="830"/>
    </row>
    <row r="12620" spans="10:10" x14ac:dyDescent="0.35">
      <c r="J12620" s="830"/>
    </row>
    <row r="12621" spans="10:10" x14ac:dyDescent="0.35">
      <c r="J12621" s="830"/>
    </row>
    <row r="12622" spans="10:10" x14ac:dyDescent="0.35">
      <c r="J12622" s="830"/>
    </row>
    <row r="12623" spans="10:10" x14ac:dyDescent="0.35">
      <c r="J12623" s="830"/>
    </row>
    <row r="12624" spans="10:10" x14ac:dyDescent="0.35">
      <c r="J12624" s="830"/>
    </row>
    <row r="12625" spans="10:10" x14ac:dyDescent="0.35">
      <c r="J12625" s="830"/>
    </row>
    <row r="12626" spans="10:10" x14ac:dyDescent="0.35">
      <c r="J12626" s="830"/>
    </row>
    <row r="12627" spans="10:10" x14ac:dyDescent="0.35">
      <c r="J12627" s="830"/>
    </row>
    <row r="12628" spans="10:10" x14ac:dyDescent="0.35">
      <c r="J12628" s="830"/>
    </row>
    <row r="12629" spans="10:10" x14ac:dyDescent="0.35">
      <c r="J12629" s="830"/>
    </row>
    <row r="12630" spans="10:10" x14ac:dyDescent="0.35">
      <c r="J12630" s="830"/>
    </row>
    <row r="12631" spans="10:10" x14ac:dyDescent="0.35">
      <c r="J12631" s="830"/>
    </row>
    <row r="12632" spans="10:10" x14ac:dyDescent="0.35">
      <c r="J12632" s="830"/>
    </row>
    <row r="12633" spans="10:10" x14ac:dyDescent="0.35">
      <c r="J12633" s="830"/>
    </row>
    <row r="12634" spans="10:10" x14ac:dyDescent="0.35">
      <c r="J12634" s="830"/>
    </row>
    <row r="12635" spans="10:10" x14ac:dyDescent="0.35">
      <c r="J12635" s="830"/>
    </row>
    <row r="12636" spans="10:10" x14ac:dyDescent="0.35">
      <c r="J12636" s="830"/>
    </row>
    <row r="12637" spans="10:10" x14ac:dyDescent="0.35">
      <c r="J12637" s="830"/>
    </row>
    <row r="12638" spans="10:10" x14ac:dyDescent="0.35">
      <c r="J12638" s="830"/>
    </row>
    <row r="12639" spans="10:10" x14ac:dyDescent="0.35">
      <c r="J12639" s="830"/>
    </row>
    <row r="12640" spans="10:10" x14ac:dyDescent="0.35">
      <c r="J12640" s="830"/>
    </row>
    <row r="12641" spans="10:10" x14ac:dyDescent="0.35">
      <c r="J12641" s="830"/>
    </row>
    <row r="12642" spans="10:10" x14ac:dyDescent="0.35">
      <c r="J12642" s="830"/>
    </row>
    <row r="12643" spans="10:10" x14ac:dyDescent="0.35">
      <c r="J12643" s="830"/>
    </row>
    <row r="12644" spans="10:10" x14ac:dyDescent="0.35">
      <c r="J12644" s="830"/>
    </row>
    <row r="12645" spans="10:10" x14ac:dyDescent="0.35">
      <c r="J12645" s="830"/>
    </row>
    <row r="12646" spans="10:10" x14ac:dyDescent="0.35">
      <c r="J12646" s="830"/>
    </row>
    <row r="12647" spans="10:10" x14ac:dyDescent="0.35">
      <c r="J12647" s="830"/>
    </row>
    <row r="12648" spans="10:10" x14ac:dyDescent="0.35">
      <c r="J12648" s="830"/>
    </row>
    <row r="12649" spans="10:10" x14ac:dyDescent="0.35">
      <c r="J12649" s="830"/>
    </row>
    <row r="12650" spans="10:10" x14ac:dyDescent="0.35">
      <c r="J12650" s="830"/>
    </row>
    <row r="12651" spans="10:10" x14ac:dyDescent="0.35">
      <c r="J12651" s="830"/>
    </row>
    <row r="12652" spans="10:10" x14ac:dyDescent="0.35">
      <c r="J12652" s="830"/>
    </row>
    <row r="12653" spans="10:10" x14ac:dyDescent="0.35">
      <c r="J12653" s="830"/>
    </row>
    <row r="12654" spans="10:10" x14ac:dyDescent="0.35">
      <c r="J12654" s="830"/>
    </row>
    <row r="12655" spans="10:10" x14ac:dyDescent="0.35">
      <c r="J12655" s="830"/>
    </row>
    <row r="12656" spans="10:10" x14ac:dyDescent="0.35">
      <c r="J12656" s="830"/>
    </row>
    <row r="12657" spans="10:10" x14ac:dyDescent="0.35">
      <c r="J12657" s="830"/>
    </row>
    <row r="12658" spans="10:10" x14ac:dyDescent="0.35">
      <c r="J12658" s="830"/>
    </row>
    <row r="12659" spans="10:10" x14ac:dyDescent="0.35">
      <c r="J12659" s="830"/>
    </row>
    <row r="12660" spans="10:10" x14ac:dyDescent="0.35">
      <c r="J12660" s="830"/>
    </row>
    <row r="12661" spans="10:10" x14ac:dyDescent="0.35">
      <c r="J12661" s="830"/>
    </row>
    <row r="12662" spans="10:10" x14ac:dyDescent="0.35">
      <c r="J12662" s="830"/>
    </row>
    <row r="12663" spans="10:10" x14ac:dyDescent="0.35">
      <c r="J12663" s="830"/>
    </row>
    <row r="12664" spans="10:10" x14ac:dyDescent="0.35">
      <c r="J12664" s="830"/>
    </row>
    <row r="12665" spans="10:10" x14ac:dyDescent="0.35">
      <c r="J12665" s="830"/>
    </row>
    <row r="12666" spans="10:10" x14ac:dyDescent="0.35">
      <c r="J12666" s="830"/>
    </row>
    <row r="12667" spans="10:10" x14ac:dyDescent="0.35">
      <c r="J12667" s="830"/>
    </row>
    <row r="12668" spans="10:10" x14ac:dyDescent="0.35">
      <c r="J12668" s="830"/>
    </row>
    <row r="12669" spans="10:10" x14ac:dyDescent="0.35">
      <c r="J12669" s="830"/>
    </row>
    <row r="12670" spans="10:10" x14ac:dyDescent="0.35">
      <c r="J12670" s="830"/>
    </row>
    <row r="12671" spans="10:10" x14ac:dyDescent="0.35">
      <c r="J12671" s="830"/>
    </row>
    <row r="12672" spans="10:10" x14ac:dyDescent="0.35">
      <c r="J12672" s="830"/>
    </row>
    <row r="12673" spans="10:10" x14ac:dyDescent="0.35">
      <c r="J12673" s="830"/>
    </row>
    <row r="12674" spans="10:10" x14ac:dyDescent="0.35">
      <c r="J12674" s="830"/>
    </row>
    <row r="12675" spans="10:10" x14ac:dyDescent="0.35">
      <c r="J12675" s="830"/>
    </row>
    <row r="12676" spans="10:10" x14ac:dyDescent="0.35">
      <c r="J12676" s="830"/>
    </row>
    <row r="12677" spans="10:10" x14ac:dyDescent="0.35">
      <c r="J12677" s="830"/>
    </row>
    <row r="12678" spans="10:10" x14ac:dyDescent="0.35">
      <c r="J12678" s="830"/>
    </row>
    <row r="12679" spans="10:10" x14ac:dyDescent="0.35">
      <c r="J12679" s="830"/>
    </row>
    <row r="12680" spans="10:10" x14ac:dyDescent="0.35">
      <c r="J12680" s="830"/>
    </row>
    <row r="12681" spans="10:10" x14ac:dyDescent="0.35">
      <c r="J12681" s="830"/>
    </row>
    <row r="12682" spans="10:10" x14ac:dyDescent="0.35">
      <c r="J12682" s="830"/>
    </row>
    <row r="12683" spans="10:10" x14ac:dyDescent="0.35">
      <c r="J12683" s="830"/>
    </row>
    <row r="12684" spans="10:10" x14ac:dyDescent="0.35">
      <c r="J12684" s="830"/>
    </row>
    <row r="12685" spans="10:10" x14ac:dyDescent="0.35">
      <c r="J12685" s="830"/>
    </row>
    <row r="12686" spans="10:10" x14ac:dyDescent="0.35">
      <c r="J12686" s="830"/>
    </row>
    <row r="12687" spans="10:10" x14ac:dyDescent="0.35">
      <c r="J12687" s="830"/>
    </row>
    <row r="12688" spans="10:10" x14ac:dyDescent="0.35">
      <c r="J12688" s="830"/>
    </row>
    <row r="12689" spans="10:10" x14ac:dyDescent="0.35">
      <c r="J12689" s="830"/>
    </row>
    <row r="12690" spans="10:10" x14ac:dyDescent="0.35">
      <c r="J12690" s="830"/>
    </row>
    <row r="12691" spans="10:10" x14ac:dyDescent="0.35">
      <c r="J12691" s="830"/>
    </row>
    <row r="12692" spans="10:10" x14ac:dyDescent="0.35">
      <c r="J12692" s="830"/>
    </row>
    <row r="12693" spans="10:10" x14ac:dyDescent="0.35">
      <c r="J12693" s="830"/>
    </row>
    <row r="12694" spans="10:10" x14ac:dyDescent="0.35">
      <c r="J12694" s="830"/>
    </row>
    <row r="12695" spans="10:10" x14ac:dyDescent="0.35">
      <c r="J12695" s="830"/>
    </row>
    <row r="12696" spans="10:10" x14ac:dyDescent="0.35">
      <c r="J12696" s="830"/>
    </row>
    <row r="12697" spans="10:10" x14ac:dyDescent="0.35">
      <c r="J12697" s="830"/>
    </row>
    <row r="12698" spans="10:10" x14ac:dyDescent="0.35">
      <c r="J12698" s="830"/>
    </row>
    <row r="12699" spans="10:10" x14ac:dyDescent="0.35">
      <c r="J12699" s="830"/>
    </row>
    <row r="12700" spans="10:10" x14ac:dyDescent="0.35">
      <c r="J12700" s="830"/>
    </row>
    <row r="12701" spans="10:10" x14ac:dyDescent="0.35">
      <c r="J12701" s="830"/>
    </row>
    <row r="12702" spans="10:10" x14ac:dyDescent="0.35">
      <c r="J12702" s="830"/>
    </row>
    <row r="12703" spans="10:10" x14ac:dyDescent="0.35">
      <c r="J12703" s="830"/>
    </row>
    <row r="12704" spans="10:10" x14ac:dyDescent="0.35">
      <c r="J12704" s="830"/>
    </row>
    <row r="12705" spans="10:10" x14ac:dyDescent="0.35">
      <c r="J12705" s="830"/>
    </row>
    <row r="12706" spans="10:10" x14ac:dyDescent="0.35">
      <c r="J12706" s="830"/>
    </row>
    <row r="12707" spans="10:10" x14ac:dyDescent="0.35">
      <c r="J12707" s="830"/>
    </row>
    <row r="12708" spans="10:10" x14ac:dyDescent="0.35">
      <c r="J12708" s="830"/>
    </row>
    <row r="12709" spans="10:10" x14ac:dyDescent="0.35">
      <c r="J12709" s="830"/>
    </row>
    <row r="12710" spans="10:10" x14ac:dyDescent="0.35">
      <c r="J12710" s="830"/>
    </row>
    <row r="12711" spans="10:10" x14ac:dyDescent="0.35">
      <c r="J12711" s="830"/>
    </row>
    <row r="12712" spans="10:10" x14ac:dyDescent="0.35">
      <c r="J12712" s="830"/>
    </row>
    <row r="12713" spans="10:10" x14ac:dyDescent="0.35">
      <c r="J12713" s="830"/>
    </row>
    <row r="12714" spans="10:10" x14ac:dyDescent="0.35">
      <c r="J12714" s="830"/>
    </row>
    <row r="12715" spans="10:10" x14ac:dyDescent="0.35">
      <c r="J12715" s="830"/>
    </row>
    <row r="12716" spans="10:10" x14ac:dyDescent="0.35">
      <c r="J12716" s="830"/>
    </row>
    <row r="12717" spans="10:10" x14ac:dyDescent="0.35">
      <c r="J12717" s="830"/>
    </row>
    <row r="12718" spans="10:10" x14ac:dyDescent="0.35">
      <c r="J12718" s="830"/>
    </row>
    <row r="12719" spans="10:10" x14ac:dyDescent="0.35">
      <c r="J12719" s="830"/>
    </row>
    <row r="12720" spans="10:10" x14ac:dyDescent="0.35">
      <c r="J12720" s="830"/>
    </row>
    <row r="12721" spans="10:10" x14ac:dyDescent="0.35">
      <c r="J12721" s="830"/>
    </row>
    <row r="12722" spans="10:10" x14ac:dyDescent="0.35">
      <c r="J12722" s="830"/>
    </row>
    <row r="12723" spans="10:10" x14ac:dyDescent="0.35">
      <c r="J12723" s="830"/>
    </row>
    <row r="12724" spans="10:10" x14ac:dyDescent="0.35">
      <c r="J12724" s="830"/>
    </row>
    <row r="12725" spans="10:10" x14ac:dyDescent="0.35">
      <c r="J12725" s="830"/>
    </row>
    <row r="12726" spans="10:10" x14ac:dyDescent="0.35">
      <c r="J12726" s="830"/>
    </row>
    <row r="12727" spans="10:10" x14ac:dyDescent="0.35">
      <c r="J12727" s="830"/>
    </row>
    <row r="12728" spans="10:10" x14ac:dyDescent="0.35">
      <c r="J12728" s="830"/>
    </row>
    <row r="12729" spans="10:10" x14ac:dyDescent="0.35">
      <c r="J12729" s="830"/>
    </row>
    <row r="12730" spans="10:10" x14ac:dyDescent="0.35">
      <c r="J12730" s="830"/>
    </row>
    <row r="12731" spans="10:10" x14ac:dyDescent="0.35">
      <c r="J12731" s="830"/>
    </row>
    <row r="12732" spans="10:10" x14ac:dyDescent="0.35">
      <c r="J12732" s="830"/>
    </row>
    <row r="12733" spans="10:10" x14ac:dyDescent="0.35">
      <c r="J12733" s="830"/>
    </row>
    <row r="12734" spans="10:10" x14ac:dyDescent="0.35">
      <c r="J12734" s="830"/>
    </row>
    <row r="12735" spans="10:10" x14ac:dyDescent="0.35">
      <c r="J12735" s="830"/>
    </row>
    <row r="12736" spans="10:10" x14ac:dyDescent="0.35">
      <c r="J12736" s="830"/>
    </row>
    <row r="12737" spans="10:10" x14ac:dyDescent="0.35">
      <c r="J12737" s="830"/>
    </row>
    <row r="12738" spans="10:10" x14ac:dyDescent="0.35">
      <c r="J12738" s="830"/>
    </row>
    <row r="12739" spans="10:10" x14ac:dyDescent="0.35">
      <c r="J12739" s="830"/>
    </row>
    <row r="12740" spans="10:10" x14ac:dyDescent="0.35">
      <c r="J12740" s="830"/>
    </row>
    <row r="12741" spans="10:10" x14ac:dyDescent="0.35">
      <c r="J12741" s="830"/>
    </row>
    <row r="12742" spans="10:10" x14ac:dyDescent="0.35">
      <c r="J12742" s="830"/>
    </row>
    <row r="12743" spans="10:10" x14ac:dyDescent="0.35">
      <c r="J12743" s="830"/>
    </row>
    <row r="12744" spans="10:10" x14ac:dyDescent="0.35">
      <c r="J12744" s="830"/>
    </row>
    <row r="12745" spans="10:10" x14ac:dyDescent="0.35">
      <c r="J12745" s="830"/>
    </row>
    <row r="12746" spans="10:10" x14ac:dyDescent="0.35">
      <c r="J12746" s="830"/>
    </row>
    <row r="12747" spans="10:10" x14ac:dyDescent="0.35">
      <c r="J12747" s="830"/>
    </row>
    <row r="12748" spans="10:10" x14ac:dyDescent="0.35">
      <c r="J12748" s="830"/>
    </row>
    <row r="12749" spans="10:10" x14ac:dyDescent="0.35">
      <c r="J12749" s="830"/>
    </row>
    <row r="12750" spans="10:10" x14ac:dyDescent="0.35">
      <c r="J12750" s="830"/>
    </row>
    <row r="12751" spans="10:10" x14ac:dyDescent="0.35">
      <c r="J12751" s="830"/>
    </row>
    <row r="12752" spans="10:10" x14ac:dyDescent="0.35">
      <c r="J12752" s="830"/>
    </row>
    <row r="12753" spans="10:10" x14ac:dyDescent="0.35">
      <c r="J12753" s="830"/>
    </row>
    <row r="12754" spans="10:10" x14ac:dyDescent="0.35">
      <c r="J12754" s="830"/>
    </row>
    <row r="12755" spans="10:10" x14ac:dyDescent="0.35">
      <c r="J12755" s="830"/>
    </row>
    <row r="12756" spans="10:10" x14ac:dyDescent="0.35">
      <c r="J12756" s="830"/>
    </row>
    <row r="12757" spans="10:10" x14ac:dyDescent="0.35">
      <c r="J12757" s="830"/>
    </row>
    <row r="12758" spans="10:10" x14ac:dyDescent="0.35">
      <c r="J12758" s="830"/>
    </row>
    <row r="12759" spans="10:10" x14ac:dyDescent="0.35">
      <c r="J12759" s="830"/>
    </row>
    <row r="12760" spans="10:10" x14ac:dyDescent="0.35">
      <c r="J12760" s="830"/>
    </row>
    <row r="12761" spans="10:10" x14ac:dyDescent="0.35">
      <c r="J12761" s="830"/>
    </row>
    <row r="12762" spans="10:10" x14ac:dyDescent="0.35">
      <c r="J12762" s="830"/>
    </row>
    <row r="12763" spans="10:10" x14ac:dyDescent="0.35">
      <c r="J12763" s="830"/>
    </row>
    <row r="12764" spans="10:10" x14ac:dyDescent="0.35">
      <c r="J12764" s="830"/>
    </row>
    <row r="12765" spans="10:10" x14ac:dyDescent="0.35">
      <c r="J12765" s="830"/>
    </row>
    <row r="12766" spans="10:10" x14ac:dyDescent="0.35">
      <c r="J12766" s="830"/>
    </row>
    <row r="12767" spans="10:10" x14ac:dyDescent="0.35">
      <c r="J12767" s="830"/>
    </row>
    <row r="12768" spans="10:10" x14ac:dyDescent="0.35">
      <c r="J12768" s="830"/>
    </row>
    <row r="12769" spans="10:10" x14ac:dyDescent="0.35">
      <c r="J12769" s="830"/>
    </row>
    <row r="12770" spans="10:10" x14ac:dyDescent="0.35">
      <c r="J12770" s="830"/>
    </row>
    <row r="12771" spans="10:10" x14ac:dyDescent="0.35">
      <c r="J12771" s="830"/>
    </row>
    <row r="12772" spans="10:10" x14ac:dyDescent="0.35">
      <c r="J12772" s="830"/>
    </row>
    <row r="12773" spans="10:10" x14ac:dyDescent="0.35">
      <c r="J12773" s="830"/>
    </row>
    <row r="12774" spans="10:10" x14ac:dyDescent="0.35">
      <c r="J12774" s="830"/>
    </row>
    <row r="12775" spans="10:10" x14ac:dyDescent="0.35">
      <c r="J12775" s="830"/>
    </row>
    <row r="12776" spans="10:10" x14ac:dyDescent="0.35">
      <c r="J12776" s="830"/>
    </row>
    <row r="12777" spans="10:10" x14ac:dyDescent="0.35">
      <c r="J12777" s="830"/>
    </row>
    <row r="12778" spans="10:10" x14ac:dyDescent="0.35">
      <c r="J12778" s="830"/>
    </row>
    <row r="12779" spans="10:10" x14ac:dyDescent="0.35">
      <c r="J12779" s="830"/>
    </row>
    <row r="12780" spans="10:10" x14ac:dyDescent="0.35">
      <c r="J12780" s="830"/>
    </row>
    <row r="12781" spans="10:10" x14ac:dyDescent="0.35">
      <c r="J12781" s="830"/>
    </row>
    <row r="12782" spans="10:10" x14ac:dyDescent="0.35">
      <c r="J12782" s="830"/>
    </row>
    <row r="12783" spans="10:10" x14ac:dyDescent="0.35">
      <c r="J12783" s="830"/>
    </row>
    <row r="12784" spans="10:10" x14ac:dyDescent="0.35">
      <c r="J12784" s="830"/>
    </row>
    <row r="12785" spans="10:10" x14ac:dyDescent="0.35">
      <c r="J12785" s="830"/>
    </row>
    <row r="12786" spans="10:10" x14ac:dyDescent="0.35">
      <c r="J12786" s="830"/>
    </row>
    <row r="12787" spans="10:10" x14ac:dyDescent="0.35">
      <c r="J12787" s="830"/>
    </row>
    <row r="12788" spans="10:10" x14ac:dyDescent="0.35">
      <c r="J12788" s="830"/>
    </row>
    <row r="12789" spans="10:10" x14ac:dyDescent="0.35">
      <c r="J12789" s="830"/>
    </row>
    <row r="12790" spans="10:10" x14ac:dyDescent="0.35">
      <c r="J12790" s="830"/>
    </row>
    <row r="12791" spans="10:10" x14ac:dyDescent="0.35">
      <c r="J12791" s="830"/>
    </row>
    <row r="12792" spans="10:10" x14ac:dyDescent="0.35">
      <c r="J12792" s="830"/>
    </row>
    <row r="12793" spans="10:10" x14ac:dyDescent="0.35">
      <c r="J12793" s="830"/>
    </row>
    <row r="12794" spans="10:10" x14ac:dyDescent="0.35">
      <c r="J12794" s="830"/>
    </row>
    <row r="12795" spans="10:10" x14ac:dyDescent="0.35">
      <c r="J12795" s="830"/>
    </row>
    <row r="12796" spans="10:10" x14ac:dyDescent="0.35">
      <c r="J12796" s="830"/>
    </row>
    <row r="12797" spans="10:10" x14ac:dyDescent="0.35">
      <c r="J12797" s="830"/>
    </row>
    <row r="12798" spans="10:10" x14ac:dyDescent="0.35">
      <c r="J12798" s="830"/>
    </row>
    <row r="12799" spans="10:10" x14ac:dyDescent="0.35">
      <c r="J12799" s="830"/>
    </row>
    <row r="12800" spans="10:10" x14ac:dyDescent="0.35">
      <c r="J12800" s="830"/>
    </row>
    <row r="12801" spans="10:10" x14ac:dyDescent="0.35">
      <c r="J12801" s="830"/>
    </row>
    <row r="12802" spans="10:10" x14ac:dyDescent="0.35">
      <c r="J12802" s="830"/>
    </row>
    <row r="12803" spans="10:10" x14ac:dyDescent="0.35">
      <c r="J12803" s="830"/>
    </row>
    <row r="12804" spans="10:10" x14ac:dyDescent="0.35">
      <c r="J12804" s="830"/>
    </row>
    <row r="12805" spans="10:10" x14ac:dyDescent="0.35">
      <c r="J12805" s="830"/>
    </row>
    <row r="12806" spans="10:10" x14ac:dyDescent="0.35">
      <c r="J12806" s="830"/>
    </row>
    <row r="12807" spans="10:10" x14ac:dyDescent="0.35">
      <c r="J12807" s="830"/>
    </row>
    <row r="12808" spans="10:10" x14ac:dyDescent="0.35">
      <c r="J12808" s="830"/>
    </row>
    <row r="12809" spans="10:10" x14ac:dyDescent="0.35">
      <c r="J12809" s="830"/>
    </row>
    <row r="12810" spans="10:10" x14ac:dyDescent="0.35">
      <c r="J12810" s="830"/>
    </row>
    <row r="12811" spans="10:10" x14ac:dyDescent="0.35">
      <c r="J12811" s="830"/>
    </row>
    <row r="12812" spans="10:10" x14ac:dyDescent="0.35">
      <c r="J12812" s="830"/>
    </row>
    <row r="12813" spans="10:10" x14ac:dyDescent="0.35">
      <c r="J12813" s="830"/>
    </row>
    <row r="12814" spans="10:10" x14ac:dyDescent="0.35">
      <c r="J12814" s="830"/>
    </row>
    <row r="12815" spans="10:10" x14ac:dyDescent="0.35">
      <c r="J12815" s="830"/>
    </row>
    <row r="12816" spans="10:10" x14ac:dyDescent="0.35">
      <c r="J12816" s="830"/>
    </row>
    <row r="12817" spans="10:10" x14ac:dyDescent="0.35">
      <c r="J12817" s="830"/>
    </row>
    <row r="12818" spans="10:10" x14ac:dyDescent="0.35">
      <c r="J12818" s="830"/>
    </row>
    <row r="12819" spans="10:10" x14ac:dyDescent="0.35">
      <c r="J12819" s="830"/>
    </row>
    <row r="12820" spans="10:10" x14ac:dyDescent="0.35">
      <c r="J12820" s="830"/>
    </row>
    <row r="12821" spans="10:10" x14ac:dyDescent="0.35">
      <c r="J12821" s="830"/>
    </row>
    <row r="12822" spans="10:10" x14ac:dyDescent="0.35">
      <c r="J12822" s="830"/>
    </row>
    <row r="12823" spans="10:10" x14ac:dyDescent="0.35">
      <c r="J12823" s="830"/>
    </row>
    <row r="12824" spans="10:10" x14ac:dyDescent="0.35">
      <c r="J12824" s="830"/>
    </row>
    <row r="12825" spans="10:10" x14ac:dyDescent="0.35">
      <c r="J12825" s="830"/>
    </row>
    <row r="12826" spans="10:10" x14ac:dyDescent="0.35">
      <c r="J12826" s="830"/>
    </row>
    <row r="12827" spans="10:10" x14ac:dyDescent="0.35">
      <c r="J12827" s="830"/>
    </row>
    <row r="12828" spans="10:10" x14ac:dyDescent="0.35">
      <c r="J12828" s="830"/>
    </row>
    <row r="12829" spans="10:10" x14ac:dyDescent="0.35">
      <c r="J12829" s="830"/>
    </row>
    <row r="12830" spans="10:10" x14ac:dyDescent="0.35">
      <c r="J12830" s="830"/>
    </row>
    <row r="12831" spans="10:10" x14ac:dyDescent="0.35">
      <c r="J12831" s="830"/>
    </row>
    <row r="12832" spans="10:10" x14ac:dyDescent="0.35">
      <c r="J12832" s="830"/>
    </row>
    <row r="12833" spans="10:10" x14ac:dyDescent="0.35">
      <c r="J12833" s="830"/>
    </row>
    <row r="12834" spans="10:10" x14ac:dyDescent="0.35">
      <c r="J12834" s="830"/>
    </row>
    <row r="12835" spans="10:10" x14ac:dyDescent="0.35">
      <c r="J12835" s="830"/>
    </row>
    <row r="12836" spans="10:10" x14ac:dyDescent="0.35">
      <c r="J12836" s="830"/>
    </row>
    <row r="12837" spans="10:10" x14ac:dyDescent="0.35">
      <c r="J12837" s="830"/>
    </row>
    <row r="12838" spans="10:10" x14ac:dyDescent="0.35">
      <c r="J12838" s="830"/>
    </row>
    <row r="12839" spans="10:10" x14ac:dyDescent="0.35">
      <c r="J12839" s="830"/>
    </row>
    <row r="12840" spans="10:10" x14ac:dyDescent="0.35">
      <c r="J12840" s="830"/>
    </row>
    <row r="12841" spans="10:10" x14ac:dyDescent="0.35">
      <c r="J12841" s="830"/>
    </row>
    <row r="12842" spans="10:10" x14ac:dyDescent="0.35">
      <c r="J12842" s="830"/>
    </row>
    <row r="12843" spans="10:10" x14ac:dyDescent="0.35">
      <c r="J12843" s="830"/>
    </row>
    <row r="12844" spans="10:10" x14ac:dyDescent="0.35">
      <c r="J12844" s="830"/>
    </row>
    <row r="12845" spans="10:10" x14ac:dyDescent="0.35">
      <c r="J12845" s="830"/>
    </row>
    <row r="12846" spans="10:10" x14ac:dyDescent="0.35">
      <c r="J12846" s="830"/>
    </row>
    <row r="12847" spans="10:10" x14ac:dyDescent="0.35">
      <c r="J12847" s="830"/>
    </row>
    <row r="12848" spans="10:10" x14ac:dyDescent="0.35">
      <c r="J12848" s="830"/>
    </row>
    <row r="12849" spans="10:10" x14ac:dyDescent="0.35">
      <c r="J12849" s="830"/>
    </row>
    <row r="12850" spans="10:10" x14ac:dyDescent="0.35">
      <c r="J12850" s="830"/>
    </row>
    <row r="12851" spans="10:10" x14ac:dyDescent="0.35">
      <c r="J12851" s="830"/>
    </row>
    <row r="12852" spans="10:10" x14ac:dyDescent="0.35">
      <c r="J12852" s="830"/>
    </row>
    <row r="12853" spans="10:10" x14ac:dyDescent="0.35">
      <c r="J12853" s="830"/>
    </row>
    <row r="12854" spans="10:10" x14ac:dyDescent="0.35">
      <c r="J12854" s="830"/>
    </row>
    <row r="12855" spans="10:10" x14ac:dyDescent="0.35">
      <c r="J12855" s="830"/>
    </row>
    <row r="12856" spans="10:10" x14ac:dyDescent="0.35">
      <c r="J12856" s="830"/>
    </row>
    <row r="12857" spans="10:10" x14ac:dyDescent="0.35">
      <c r="J12857" s="830"/>
    </row>
    <row r="12858" spans="10:10" x14ac:dyDescent="0.35">
      <c r="J12858" s="830"/>
    </row>
    <row r="12859" spans="10:10" x14ac:dyDescent="0.35">
      <c r="J12859" s="830"/>
    </row>
    <row r="12860" spans="10:10" x14ac:dyDescent="0.35">
      <c r="J12860" s="830"/>
    </row>
    <row r="12861" spans="10:10" x14ac:dyDescent="0.35">
      <c r="J12861" s="830"/>
    </row>
    <row r="12862" spans="10:10" x14ac:dyDescent="0.35">
      <c r="J12862" s="830"/>
    </row>
    <row r="12863" spans="10:10" x14ac:dyDescent="0.35">
      <c r="J12863" s="830"/>
    </row>
    <row r="12864" spans="10:10" x14ac:dyDescent="0.35">
      <c r="J12864" s="830"/>
    </row>
    <row r="12865" spans="10:10" x14ac:dyDescent="0.35">
      <c r="J12865" s="830"/>
    </row>
    <row r="12866" spans="10:10" x14ac:dyDescent="0.35">
      <c r="J12866" s="830"/>
    </row>
    <row r="12867" spans="10:10" x14ac:dyDescent="0.35">
      <c r="J12867" s="830"/>
    </row>
    <row r="12868" spans="10:10" x14ac:dyDescent="0.35">
      <c r="J12868" s="830"/>
    </row>
    <row r="12869" spans="10:10" x14ac:dyDescent="0.35">
      <c r="J12869" s="830"/>
    </row>
    <row r="12870" spans="10:10" x14ac:dyDescent="0.35">
      <c r="J12870" s="830"/>
    </row>
    <row r="12871" spans="10:10" x14ac:dyDescent="0.35">
      <c r="J12871" s="830"/>
    </row>
    <row r="12872" spans="10:10" x14ac:dyDescent="0.35">
      <c r="J12872" s="830"/>
    </row>
    <row r="12873" spans="10:10" x14ac:dyDescent="0.35">
      <c r="J12873" s="830"/>
    </row>
    <row r="12874" spans="10:10" x14ac:dyDescent="0.35">
      <c r="J12874" s="830"/>
    </row>
    <row r="12875" spans="10:10" x14ac:dyDescent="0.35">
      <c r="J12875" s="830"/>
    </row>
    <row r="12876" spans="10:10" x14ac:dyDescent="0.35">
      <c r="J12876" s="830"/>
    </row>
    <row r="12877" spans="10:10" x14ac:dyDescent="0.35">
      <c r="J12877" s="830"/>
    </row>
    <row r="12878" spans="10:10" x14ac:dyDescent="0.35">
      <c r="J12878" s="830"/>
    </row>
    <row r="12879" spans="10:10" x14ac:dyDescent="0.35">
      <c r="J12879" s="830"/>
    </row>
    <row r="12880" spans="10:10" x14ac:dyDescent="0.35">
      <c r="J12880" s="830"/>
    </row>
    <row r="12881" spans="10:10" x14ac:dyDescent="0.35">
      <c r="J12881" s="830"/>
    </row>
    <row r="12882" spans="10:10" x14ac:dyDescent="0.35">
      <c r="J12882" s="830"/>
    </row>
    <row r="12883" spans="10:10" x14ac:dyDescent="0.35">
      <c r="J12883" s="830"/>
    </row>
    <row r="12884" spans="10:10" x14ac:dyDescent="0.35">
      <c r="J12884" s="830"/>
    </row>
    <row r="12885" spans="10:10" x14ac:dyDescent="0.35">
      <c r="J12885" s="830"/>
    </row>
    <row r="12886" spans="10:10" x14ac:dyDescent="0.35">
      <c r="J12886" s="830"/>
    </row>
    <row r="12887" spans="10:10" x14ac:dyDescent="0.35">
      <c r="J12887" s="830"/>
    </row>
    <row r="12888" spans="10:10" x14ac:dyDescent="0.35">
      <c r="J12888" s="830"/>
    </row>
    <row r="12889" spans="10:10" x14ac:dyDescent="0.35">
      <c r="J12889" s="830"/>
    </row>
    <row r="12890" spans="10:10" x14ac:dyDescent="0.35">
      <c r="J12890" s="830"/>
    </row>
    <row r="12891" spans="10:10" x14ac:dyDescent="0.35">
      <c r="J12891" s="830"/>
    </row>
    <row r="12892" spans="10:10" x14ac:dyDescent="0.35">
      <c r="J12892" s="830"/>
    </row>
    <row r="12893" spans="10:10" x14ac:dyDescent="0.35">
      <c r="J12893" s="830"/>
    </row>
    <row r="12894" spans="10:10" x14ac:dyDescent="0.35">
      <c r="J12894" s="830"/>
    </row>
    <row r="12895" spans="10:10" x14ac:dyDescent="0.35">
      <c r="J12895" s="830"/>
    </row>
    <row r="12896" spans="10:10" x14ac:dyDescent="0.35">
      <c r="J12896" s="830"/>
    </row>
    <row r="12897" spans="10:10" x14ac:dyDescent="0.35">
      <c r="J12897" s="830"/>
    </row>
    <row r="12898" spans="10:10" x14ac:dyDescent="0.35">
      <c r="J12898" s="830"/>
    </row>
    <row r="12899" spans="10:10" x14ac:dyDescent="0.35">
      <c r="J12899" s="830"/>
    </row>
    <row r="12900" spans="10:10" x14ac:dyDescent="0.35">
      <c r="J12900" s="830"/>
    </row>
    <row r="12901" spans="10:10" x14ac:dyDescent="0.35">
      <c r="J12901" s="830"/>
    </row>
    <row r="12902" spans="10:10" x14ac:dyDescent="0.35">
      <c r="J12902" s="830"/>
    </row>
    <row r="12903" spans="10:10" x14ac:dyDescent="0.35">
      <c r="J12903" s="830"/>
    </row>
    <row r="12904" spans="10:10" x14ac:dyDescent="0.35">
      <c r="J12904" s="830"/>
    </row>
    <row r="12905" spans="10:10" x14ac:dyDescent="0.35">
      <c r="J12905" s="830"/>
    </row>
    <row r="12906" spans="10:10" x14ac:dyDescent="0.35">
      <c r="J12906" s="830"/>
    </row>
    <row r="12907" spans="10:10" x14ac:dyDescent="0.35">
      <c r="J12907" s="830"/>
    </row>
    <row r="12908" spans="10:10" x14ac:dyDescent="0.35">
      <c r="J12908" s="830"/>
    </row>
    <row r="12909" spans="10:10" x14ac:dyDescent="0.35">
      <c r="J12909" s="830"/>
    </row>
    <row r="12910" spans="10:10" x14ac:dyDescent="0.35">
      <c r="J12910" s="830"/>
    </row>
    <row r="12911" spans="10:10" x14ac:dyDescent="0.35">
      <c r="J12911" s="830"/>
    </row>
    <row r="12912" spans="10:10" x14ac:dyDescent="0.35">
      <c r="J12912" s="830"/>
    </row>
    <row r="12913" spans="10:10" x14ac:dyDescent="0.35">
      <c r="J12913" s="830"/>
    </row>
    <row r="12914" spans="10:10" x14ac:dyDescent="0.35">
      <c r="J12914" s="830"/>
    </row>
    <row r="12915" spans="10:10" x14ac:dyDescent="0.35">
      <c r="J12915" s="830"/>
    </row>
    <row r="12916" spans="10:10" x14ac:dyDescent="0.35">
      <c r="J12916" s="830"/>
    </row>
    <row r="12917" spans="10:10" x14ac:dyDescent="0.35">
      <c r="J12917" s="830"/>
    </row>
    <row r="12918" spans="10:10" x14ac:dyDescent="0.35">
      <c r="J12918" s="830"/>
    </row>
    <row r="12919" spans="10:10" x14ac:dyDescent="0.35">
      <c r="J12919" s="830"/>
    </row>
    <row r="12920" spans="10:10" x14ac:dyDescent="0.35">
      <c r="J12920" s="830"/>
    </row>
    <row r="12921" spans="10:10" x14ac:dyDescent="0.35">
      <c r="J12921" s="830"/>
    </row>
    <row r="12922" spans="10:10" x14ac:dyDescent="0.35">
      <c r="J12922" s="830"/>
    </row>
    <row r="12923" spans="10:10" x14ac:dyDescent="0.35">
      <c r="J12923" s="830"/>
    </row>
    <row r="12924" spans="10:10" x14ac:dyDescent="0.35">
      <c r="J12924" s="830"/>
    </row>
    <row r="12925" spans="10:10" x14ac:dyDescent="0.35">
      <c r="J12925" s="830"/>
    </row>
    <row r="12926" spans="10:10" x14ac:dyDescent="0.35">
      <c r="J12926" s="830"/>
    </row>
    <row r="12927" spans="10:10" x14ac:dyDescent="0.35">
      <c r="J12927" s="830"/>
    </row>
    <row r="12928" spans="10:10" x14ac:dyDescent="0.35">
      <c r="J12928" s="830"/>
    </row>
    <row r="12929" spans="10:10" x14ac:dyDescent="0.35">
      <c r="J12929" s="830"/>
    </row>
    <row r="12930" spans="10:10" x14ac:dyDescent="0.35">
      <c r="J12930" s="830"/>
    </row>
    <row r="12931" spans="10:10" x14ac:dyDescent="0.35">
      <c r="J12931" s="830"/>
    </row>
    <row r="12932" spans="10:10" x14ac:dyDescent="0.35">
      <c r="J12932" s="830"/>
    </row>
    <row r="12933" spans="10:10" x14ac:dyDescent="0.35">
      <c r="J12933" s="830"/>
    </row>
    <row r="12934" spans="10:10" x14ac:dyDescent="0.35">
      <c r="J12934" s="830"/>
    </row>
    <row r="12935" spans="10:10" x14ac:dyDescent="0.35">
      <c r="J12935" s="830"/>
    </row>
    <row r="12936" spans="10:10" x14ac:dyDescent="0.35">
      <c r="J12936" s="830"/>
    </row>
    <row r="12937" spans="10:10" x14ac:dyDescent="0.35">
      <c r="J12937" s="830"/>
    </row>
    <row r="12938" spans="10:10" x14ac:dyDescent="0.35">
      <c r="J12938" s="830"/>
    </row>
    <row r="12939" spans="10:10" x14ac:dyDescent="0.35">
      <c r="J12939" s="830"/>
    </row>
    <row r="12940" spans="10:10" x14ac:dyDescent="0.35">
      <c r="J12940" s="830"/>
    </row>
    <row r="12941" spans="10:10" x14ac:dyDescent="0.35">
      <c r="J12941" s="830"/>
    </row>
    <row r="12942" spans="10:10" x14ac:dyDescent="0.35">
      <c r="J12942" s="830"/>
    </row>
    <row r="12943" spans="10:10" x14ac:dyDescent="0.35">
      <c r="J12943" s="830"/>
    </row>
    <row r="12944" spans="10:10" x14ac:dyDescent="0.35">
      <c r="J12944" s="830"/>
    </row>
    <row r="12945" spans="10:10" x14ac:dyDescent="0.35">
      <c r="J12945" s="830"/>
    </row>
    <row r="12946" spans="10:10" x14ac:dyDescent="0.35">
      <c r="J12946" s="830"/>
    </row>
    <row r="12947" spans="10:10" x14ac:dyDescent="0.35">
      <c r="J12947" s="830"/>
    </row>
    <row r="12948" spans="10:10" x14ac:dyDescent="0.35">
      <c r="J12948" s="830"/>
    </row>
    <row r="12949" spans="10:10" x14ac:dyDescent="0.35">
      <c r="J12949" s="830"/>
    </row>
    <row r="12950" spans="10:10" x14ac:dyDescent="0.35">
      <c r="J12950" s="830"/>
    </row>
    <row r="12951" spans="10:10" x14ac:dyDescent="0.35">
      <c r="J12951" s="830"/>
    </row>
    <row r="12952" spans="10:10" x14ac:dyDescent="0.35">
      <c r="J12952" s="830"/>
    </row>
    <row r="12953" spans="10:10" x14ac:dyDescent="0.35">
      <c r="J12953" s="830"/>
    </row>
    <row r="12954" spans="10:10" x14ac:dyDescent="0.35">
      <c r="J12954" s="830"/>
    </row>
    <row r="12955" spans="10:10" x14ac:dyDescent="0.35">
      <c r="J12955" s="830"/>
    </row>
    <row r="12956" spans="10:10" x14ac:dyDescent="0.35">
      <c r="J12956" s="830"/>
    </row>
    <row r="12957" spans="10:10" x14ac:dyDescent="0.35">
      <c r="J12957" s="830"/>
    </row>
    <row r="12958" spans="10:10" x14ac:dyDescent="0.35">
      <c r="J12958" s="830"/>
    </row>
    <row r="12959" spans="10:10" x14ac:dyDescent="0.35">
      <c r="J12959" s="830"/>
    </row>
    <row r="12960" spans="10:10" x14ac:dyDescent="0.35">
      <c r="J12960" s="830"/>
    </row>
    <row r="12961" spans="10:10" x14ac:dyDescent="0.35">
      <c r="J12961" s="830"/>
    </row>
    <row r="12962" spans="10:10" x14ac:dyDescent="0.35">
      <c r="J12962" s="830"/>
    </row>
    <row r="12963" spans="10:10" x14ac:dyDescent="0.35">
      <c r="J12963" s="830"/>
    </row>
    <row r="12964" spans="10:10" x14ac:dyDescent="0.35">
      <c r="J12964" s="830"/>
    </row>
    <row r="12965" spans="10:10" x14ac:dyDescent="0.35">
      <c r="J12965" s="830"/>
    </row>
    <row r="12966" spans="10:10" x14ac:dyDescent="0.35">
      <c r="J12966" s="830"/>
    </row>
    <row r="12967" spans="10:10" x14ac:dyDescent="0.35">
      <c r="J12967" s="830"/>
    </row>
    <row r="12968" spans="10:10" x14ac:dyDescent="0.35">
      <c r="J12968" s="830"/>
    </row>
    <row r="12969" spans="10:10" x14ac:dyDescent="0.35">
      <c r="J12969" s="830"/>
    </row>
    <row r="12970" spans="10:10" x14ac:dyDescent="0.35">
      <c r="J12970" s="830"/>
    </row>
    <row r="12971" spans="10:10" x14ac:dyDescent="0.35">
      <c r="J12971" s="830"/>
    </row>
    <row r="12972" spans="10:10" x14ac:dyDescent="0.35">
      <c r="J12972" s="830"/>
    </row>
    <row r="12973" spans="10:10" x14ac:dyDescent="0.35">
      <c r="J12973" s="830"/>
    </row>
    <row r="12974" spans="10:10" x14ac:dyDescent="0.35">
      <c r="J12974" s="830"/>
    </row>
    <row r="12975" spans="10:10" x14ac:dyDescent="0.35">
      <c r="J12975" s="830"/>
    </row>
    <row r="12976" spans="10:10" x14ac:dyDescent="0.35">
      <c r="J12976" s="830"/>
    </row>
    <row r="12977" spans="10:10" x14ac:dyDescent="0.35">
      <c r="J12977" s="830"/>
    </row>
    <row r="12978" spans="10:10" x14ac:dyDescent="0.35">
      <c r="J12978" s="830"/>
    </row>
    <row r="12979" spans="10:10" x14ac:dyDescent="0.35">
      <c r="J12979" s="830"/>
    </row>
    <row r="12980" spans="10:10" x14ac:dyDescent="0.35">
      <c r="J12980" s="830"/>
    </row>
    <row r="12981" spans="10:10" x14ac:dyDescent="0.35">
      <c r="J12981" s="830"/>
    </row>
    <row r="12982" spans="10:10" x14ac:dyDescent="0.35">
      <c r="J12982" s="830"/>
    </row>
    <row r="12983" spans="10:10" x14ac:dyDescent="0.35">
      <c r="J12983" s="830"/>
    </row>
    <row r="12984" spans="10:10" x14ac:dyDescent="0.35">
      <c r="J12984" s="830"/>
    </row>
    <row r="12985" spans="10:10" x14ac:dyDescent="0.35">
      <c r="J12985" s="830"/>
    </row>
    <row r="12986" spans="10:10" x14ac:dyDescent="0.35">
      <c r="J12986" s="830"/>
    </row>
    <row r="12987" spans="10:10" x14ac:dyDescent="0.35">
      <c r="J12987" s="830"/>
    </row>
    <row r="12988" spans="10:10" x14ac:dyDescent="0.35">
      <c r="J12988" s="830"/>
    </row>
    <row r="12989" spans="10:10" x14ac:dyDescent="0.35">
      <c r="J12989" s="830"/>
    </row>
    <row r="12990" spans="10:10" x14ac:dyDescent="0.35">
      <c r="J12990" s="830"/>
    </row>
    <row r="12991" spans="10:10" x14ac:dyDescent="0.35">
      <c r="J12991" s="830"/>
    </row>
    <row r="12992" spans="10:10" x14ac:dyDescent="0.35">
      <c r="J12992" s="830"/>
    </row>
    <row r="12993" spans="10:10" x14ac:dyDescent="0.35">
      <c r="J12993" s="830"/>
    </row>
    <row r="12994" spans="10:10" x14ac:dyDescent="0.35">
      <c r="J12994" s="830"/>
    </row>
    <row r="12995" spans="10:10" x14ac:dyDescent="0.35">
      <c r="J12995" s="830"/>
    </row>
    <row r="12996" spans="10:10" x14ac:dyDescent="0.35">
      <c r="J12996" s="830"/>
    </row>
    <row r="12997" spans="10:10" x14ac:dyDescent="0.35">
      <c r="J12997" s="830"/>
    </row>
    <row r="12998" spans="10:10" x14ac:dyDescent="0.35">
      <c r="J12998" s="830"/>
    </row>
    <row r="12999" spans="10:10" x14ac:dyDescent="0.35">
      <c r="J12999" s="830"/>
    </row>
    <row r="13000" spans="10:10" x14ac:dyDescent="0.35">
      <c r="J13000" s="830"/>
    </row>
    <row r="13001" spans="10:10" x14ac:dyDescent="0.35">
      <c r="J13001" s="830"/>
    </row>
    <row r="13002" spans="10:10" x14ac:dyDescent="0.35">
      <c r="J13002" s="830"/>
    </row>
    <row r="13003" spans="10:10" x14ac:dyDescent="0.35">
      <c r="J13003" s="830"/>
    </row>
    <row r="13004" spans="10:10" x14ac:dyDescent="0.35">
      <c r="J13004" s="830"/>
    </row>
    <row r="13005" spans="10:10" x14ac:dyDescent="0.35">
      <c r="J13005" s="830"/>
    </row>
    <row r="13006" spans="10:10" x14ac:dyDescent="0.35">
      <c r="J13006" s="830"/>
    </row>
    <row r="13007" spans="10:10" x14ac:dyDescent="0.35">
      <c r="J13007" s="830"/>
    </row>
    <row r="13008" spans="10:10" x14ac:dyDescent="0.35">
      <c r="J13008" s="830"/>
    </row>
    <row r="13009" spans="10:10" x14ac:dyDescent="0.35">
      <c r="J13009" s="830"/>
    </row>
    <row r="13010" spans="10:10" x14ac:dyDescent="0.35">
      <c r="J13010" s="830"/>
    </row>
    <row r="13011" spans="10:10" x14ac:dyDescent="0.35">
      <c r="J13011" s="830"/>
    </row>
    <row r="13012" spans="10:10" x14ac:dyDescent="0.35">
      <c r="J13012" s="830"/>
    </row>
    <row r="13013" spans="10:10" x14ac:dyDescent="0.35">
      <c r="J13013" s="830"/>
    </row>
    <row r="13014" spans="10:10" x14ac:dyDescent="0.35">
      <c r="J13014" s="830"/>
    </row>
    <row r="13015" spans="10:10" x14ac:dyDescent="0.35">
      <c r="J13015" s="830"/>
    </row>
    <row r="13016" spans="10:10" x14ac:dyDescent="0.35">
      <c r="J13016" s="830"/>
    </row>
    <row r="13017" spans="10:10" x14ac:dyDescent="0.35">
      <c r="J13017" s="830"/>
    </row>
    <row r="13018" spans="10:10" x14ac:dyDescent="0.35">
      <c r="J13018" s="830"/>
    </row>
    <row r="13019" spans="10:10" x14ac:dyDescent="0.35">
      <c r="J13019" s="830"/>
    </row>
    <row r="13020" spans="10:10" x14ac:dyDescent="0.35">
      <c r="J13020" s="830"/>
    </row>
    <row r="13021" spans="10:10" x14ac:dyDescent="0.35">
      <c r="J13021" s="830"/>
    </row>
    <row r="13022" spans="10:10" x14ac:dyDescent="0.35">
      <c r="J13022" s="830"/>
    </row>
    <row r="13023" spans="10:10" x14ac:dyDescent="0.35">
      <c r="J13023" s="830"/>
    </row>
    <row r="13024" spans="10:10" x14ac:dyDescent="0.35">
      <c r="J13024" s="830"/>
    </row>
    <row r="13025" spans="10:10" x14ac:dyDescent="0.35">
      <c r="J13025" s="830"/>
    </row>
    <row r="13026" spans="10:10" x14ac:dyDescent="0.35">
      <c r="J13026" s="830"/>
    </row>
    <row r="13027" spans="10:10" x14ac:dyDescent="0.35">
      <c r="J13027" s="830"/>
    </row>
    <row r="13028" spans="10:10" x14ac:dyDescent="0.35">
      <c r="J13028" s="830"/>
    </row>
    <row r="13029" spans="10:10" x14ac:dyDescent="0.35">
      <c r="J13029" s="830"/>
    </row>
    <row r="13030" spans="10:10" x14ac:dyDescent="0.35">
      <c r="J13030" s="830"/>
    </row>
    <row r="13031" spans="10:10" x14ac:dyDescent="0.35">
      <c r="J13031" s="830"/>
    </row>
    <row r="13032" spans="10:10" x14ac:dyDescent="0.35">
      <c r="J13032" s="830"/>
    </row>
    <row r="13033" spans="10:10" x14ac:dyDescent="0.35">
      <c r="J13033" s="830"/>
    </row>
    <row r="13034" spans="10:10" x14ac:dyDescent="0.35">
      <c r="J13034" s="830"/>
    </row>
    <row r="13035" spans="10:10" x14ac:dyDescent="0.35">
      <c r="J13035" s="830"/>
    </row>
    <row r="13036" spans="10:10" x14ac:dyDescent="0.35">
      <c r="J13036" s="830"/>
    </row>
    <row r="13037" spans="10:10" x14ac:dyDescent="0.35">
      <c r="J13037" s="830"/>
    </row>
    <row r="13038" spans="10:10" x14ac:dyDescent="0.35">
      <c r="J13038" s="830"/>
    </row>
    <row r="13039" spans="10:10" x14ac:dyDescent="0.35">
      <c r="J13039" s="830"/>
    </row>
    <row r="13040" spans="10:10" x14ac:dyDescent="0.35">
      <c r="J13040" s="830"/>
    </row>
    <row r="13041" spans="10:10" x14ac:dyDescent="0.35">
      <c r="J13041" s="830"/>
    </row>
    <row r="13042" spans="10:10" x14ac:dyDescent="0.35">
      <c r="J13042" s="830"/>
    </row>
    <row r="13043" spans="10:10" x14ac:dyDescent="0.35">
      <c r="J13043" s="830"/>
    </row>
    <row r="13044" spans="10:10" x14ac:dyDescent="0.35">
      <c r="J13044" s="830"/>
    </row>
    <row r="13045" spans="10:10" x14ac:dyDescent="0.35">
      <c r="J13045" s="830"/>
    </row>
    <row r="13046" spans="10:10" x14ac:dyDescent="0.35">
      <c r="J13046" s="830"/>
    </row>
    <row r="13047" spans="10:10" x14ac:dyDescent="0.35">
      <c r="J13047" s="830"/>
    </row>
    <row r="13048" spans="10:10" x14ac:dyDescent="0.35">
      <c r="J13048" s="830"/>
    </row>
    <row r="13049" spans="10:10" x14ac:dyDescent="0.35">
      <c r="J13049" s="830"/>
    </row>
    <row r="13050" spans="10:10" x14ac:dyDescent="0.35">
      <c r="J13050" s="830"/>
    </row>
    <row r="13051" spans="10:10" x14ac:dyDescent="0.35">
      <c r="J13051" s="830"/>
    </row>
    <row r="13052" spans="10:10" x14ac:dyDescent="0.35">
      <c r="J13052" s="830"/>
    </row>
    <row r="13053" spans="10:10" x14ac:dyDescent="0.35">
      <c r="J13053" s="830"/>
    </row>
    <row r="13054" spans="10:10" x14ac:dyDescent="0.35">
      <c r="J13054" s="830"/>
    </row>
    <row r="13055" spans="10:10" x14ac:dyDescent="0.35">
      <c r="J13055" s="830"/>
    </row>
    <row r="13056" spans="10:10" x14ac:dyDescent="0.35">
      <c r="J13056" s="830"/>
    </row>
    <row r="13057" spans="10:10" x14ac:dyDescent="0.35">
      <c r="J13057" s="830"/>
    </row>
    <row r="13058" spans="10:10" x14ac:dyDescent="0.35">
      <c r="J13058" s="830"/>
    </row>
    <row r="13059" spans="10:10" x14ac:dyDescent="0.35">
      <c r="J13059" s="830"/>
    </row>
    <row r="13060" spans="10:10" x14ac:dyDescent="0.35">
      <c r="J13060" s="830"/>
    </row>
    <row r="13061" spans="10:10" x14ac:dyDescent="0.35">
      <c r="J13061" s="830"/>
    </row>
    <row r="13062" spans="10:10" x14ac:dyDescent="0.35">
      <c r="J13062" s="830"/>
    </row>
    <row r="13063" spans="10:10" x14ac:dyDescent="0.35">
      <c r="J13063" s="830"/>
    </row>
    <row r="13064" spans="10:10" x14ac:dyDescent="0.35">
      <c r="J13064" s="830"/>
    </row>
    <row r="13065" spans="10:10" x14ac:dyDescent="0.35">
      <c r="J13065" s="830"/>
    </row>
    <row r="13066" spans="10:10" x14ac:dyDescent="0.35">
      <c r="J13066" s="830"/>
    </row>
    <row r="13067" spans="10:10" x14ac:dyDescent="0.35">
      <c r="J13067" s="830"/>
    </row>
    <row r="13068" spans="10:10" x14ac:dyDescent="0.35">
      <c r="J13068" s="830"/>
    </row>
    <row r="13069" spans="10:10" x14ac:dyDescent="0.35">
      <c r="J13069" s="830"/>
    </row>
    <row r="13070" spans="10:10" x14ac:dyDescent="0.35">
      <c r="J13070" s="830"/>
    </row>
    <row r="13071" spans="10:10" x14ac:dyDescent="0.35">
      <c r="J13071" s="830"/>
    </row>
    <row r="13072" spans="10:10" x14ac:dyDescent="0.35">
      <c r="J13072" s="830"/>
    </row>
    <row r="13073" spans="10:10" x14ac:dyDescent="0.35">
      <c r="J13073" s="830"/>
    </row>
    <row r="13074" spans="10:10" x14ac:dyDescent="0.35">
      <c r="J13074" s="830"/>
    </row>
    <row r="13075" spans="10:10" x14ac:dyDescent="0.35">
      <c r="J13075" s="830"/>
    </row>
    <row r="13076" spans="10:10" x14ac:dyDescent="0.35">
      <c r="J13076" s="830"/>
    </row>
    <row r="13077" spans="10:10" x14ac:dyDescent="0.35">
      <c r="J13077" s="830"/>
    </row>
    <row r="13078" spans="10:10" x14ac:dyDescent="0.35">
      <c r="J13078" s="830"/>
    </row>
    <row r="13079" spans="10:10" x14ac:dyDescent="0.35">
      <c r="J13079" s="830"/>
    </row>
    <row r="13080" spans="10:10" x14ac:dyDescent="0.35">
      <c r="J13080" s="830"/>
    </row>
    <row r="13081" spans="10:10" x14ac:dyDescent="0.35">
      <c r="J13081" s="830"/>
    </row>
    <row r="13082" spans="10:10" x14ac:dyDescent="0.35">
      <c r="J13082" s="830"/>
    </row>
    <row r="13083" spans="10:10" x14ac:dyDescent="0.35">
      <c r="J13083" s="830"/>
    </row>
    <row r="13084" spans="10:10" x14ac:dyDescent="0.35">
      <c r="J13084" s="830"/>
    </row>
    <row r="13085" spans="10:10" x14ac:dyDescent="0.35">
      <c r="J13085" s="830"/>
    </row>
    <row r="13086" spans="10:10" x14ac:dyDescent="0.35">
      <c r="J13086" s="830"/>
    </row>
    <row r="13087" spans="10:10" x14ac:dyDescent="0.35">
      <c r="J13087" s="830"/>
    </row>
    <row r="13088" spans="10:10" x14ac:dyDescent="0.35">
      <c r="J13088" s="830"/>
    </row>
    <row r="13089" spans="10:10" x14ac:dyDescent="0.35">
      <c r="J13089" s="830"/>
    </row>
    <row r="13090" spans="10:10" x14ac:dyDescent="0.35">
      <c r="J13090" s="830"/>
    </row>
    <row r="13091" spans="10:10" x14ac:dyDescent="0.35">
      <c r="J13091" s="830"/>
    </row>
    <row r="13092" spans="10:10" x14ac:dyDescent="0.35">
      <c r="J13092" s="830"/>
    </row>
    <row r="13093" spans="10:10" x14ac:dyDescent="0.35">
      <c r="J13093" s="830"/>
    </row>
    <row r="13094" spans="10:10" x14ac:dyDescent="0.35">
      <c r="J13094" s="830"/>
    </row>
    <row r="13095" spans="10:10" x14ac:dyDescent="0.35">
      <c r="J13095" s="830"/>
    </row>
    <row r="13096" spans="10:10" x14ac:dyDescent="0.35">
      <c r="J13096" s="830"/>
    </row>
    <row r="13097" spans="10:10" x14ac:dyDescent="0.35">
      <c r="J13097" s="830"/>
    </row>
    <row r="13098" spans="10:10" x14ac:dyDescent="0.35">
      <c r="J13098" s="830"/>
    </row>
    <row r="13099" spans="10:10" x14ac:dyDescent="0.35">
      <c r="J13099" s="830"/>
    </row>
    <row r="13100" spans="10:10" x14ac:dyDescent="0.35">
      <c r="J13100" s="830"/>
    </row>
    <row r="13101" spans="10:10" x14ac:dyDescent="0.35">
      <c r="J13101" s="830"/>
    </row>
    <row r="13102" spans="10:10" x14ac:dyDescent="0.35">
      <c r="J13102" s="830"/>
    </row>
    <row r="13103" spans="10:10" x14ac:dyDescent="0.35">
      <c r="J13103" s="830"/>
    </row>
    <row r="13104" spans="10:10" x14ac:dyDescent="0.35">
      <c r="J13104" s="830"/>
    </row>
    <row r="13105" spans="10:10" x14ac:dyDescent="0.35">
      <c r="J13105" s="830"/>
    </row>
    <row r="13106" spans="10:10" x14ac:dyDescent="0.35">
      <c r="J13106" s="830"/>
    </row>
    <row r="13107" spans="10:10" x14ac:dyDescent="0.35">
      <c r="J13107" s="830"/>
    </row>
    <row r="13108" spans="10:10" x14ac:dyDescent="0.35">
      <c r="J13108" s="830"/>
    </row>
    <row r="13109" spans="10:10" x14ac:dyDescent="0.35">
      <c r="J13109" s="830"/>
    </row>
    <row r="13110" spans="10:10" x14ac:dyDescent="0.35">
      <c r="J13110" s="830"/>
    </row>
    <row r="13111" spans="10:10" x14ac:dyDescent="0.35">
      <c r="J13111" s="830"/>
    </row>
    <row r="13112" spans="10:10" x14ac:dyDescent="0.35">
      <c r="J13112" s="830"/>
    </row>
    <row r="13113" spans="10:10" x14ac:dyDescent="0.35">
      <c r="J13113" s="830"/>
    </row>
    <row r="13114" spans="10:10" x14ac:dyDescent="0.35">
      <c r="J13114" s="830"/>
    </row>
    <row r="13115" spans="10:10" x14ac:dyDescent="0.35">
      <c r="J13115" s="830"/>
    </row>
    <row r="13116" spans="10:10" x14ac:dyDescent="0.35">
      <c r="J13116" s="830"/>
    </row>
    <row r="13117" spans="10:10" x14ac:dyDescent="0.35">
      <c r="J13117" s="830"/>
    </row>
    <row r="13118" spans="10:10" x14ac:dyDescent="0.35">
      <c r="J13118" s="830"/>
    </row>
    <row r="13119" spans="10:10" x14ac:dyDescent="0.35">
      <c r="J13119" s="830"/>
    </row>
    <row r="13120" spans="10:10" x14ac:dyDescent="0.35">
      <c r="J13120" s="830"/>
    </row>
    <row r="13121" spans="10:10" x14ac:dyDescent="0.35">
      <c r="J13121" s="830"/>
    </row>
    <row r="13122" spans="10:10" x14ac:dyDescent="0.35">
      <c r="J13122" s="830"/>
    </row>
    <row r="13123" spans="10:10" x14ac:dyDescent="0.35">
      <c r="J13123" s="830"/>
    </row>
    <row r="13124" spans="10:10" x14ac:dyDescent="0.35">
      <c r="J13124" s="830"/>
    </row>
    <row r="13125" spans="10:10" x14ac:dyDescent="0.35">
      <c r="J13125" s="830"/>
    </row>
    <row r="13126" spans="10:10" x14ac:dyDescent="0.35">
      <c r="J13126" s="830"/>
    </row>
    <row r="13127" spans="10:10" x14ac:dyDescent="0.35">
      <c r="J13127" s="830"/>
    </row>
    <row r="13128" spans="10:10" x14ac:dyDescent="0.35">
      <c r="J13128" s="830"/>
    </row>
    <row r="13129" spans="10:10" x14ac:dyDescent="0.35">
      <c r="J13129" s="830"/>
    </row>
    <row r="13130" spans="10:10" x14ac:dyDescent="0.35">
      <c r="J13130" s="830"/>
    </row>
    <row r="13131" spans="10:10" x14ac:dyDescent="0.35">
      <c r="J13131" s="830"/>
    </row>
    <row r="13132" spans="10:10" x14ac:dyDescent="0.35">
      <c r="J13132" s="830"/>
    </row>
    <row r="13133" spans="10:10" x14ac:dyDescent="0.35">
      <c r="J13133" s="830"/>
    </row>
    <row r="13134" spans="10:10" x14ac:dyDescent="0.35">
      <c r="J13134" s="830"/>
    </row>
    <row r="13135" spans="10:10" x14ac:dyDescent="0.35">
      <c r="J13135" s="830"/>
    </row>
    <row r="13136" spans="10:10" x14ac:dyDescent="0.35">
      <c r="J13136" s="830"/>
    </row>
    <row r="13137" spans="10:10" x14ac:dyDescent="0.35">
      <c r="J13137" s="830"/>
    </row>
    <row r="13138" spans="10:10" x14ac:dyDescent="0.35">
      <c r="J13138" s="830"/>
    </row>
    <row r="13139" spans="10:10" x14ac:dyDescent="0.35">
      <c r="J13139" s="830"/>
    </row>
    <row r="13140" spans="10:10" x14ac:dyDescent="0.35">
      <c r="J13140" s="830"/>
    </row>
    <row r="13141" spans="10:10" x14ac:dyDescent="0.35">
      <c r="J13141" s="830"/>
    </row>
    <row r="13142" spans="10:10" x14ac:dyDescent="0.35">
      <c r="J13142" s="830"/>
    </row>
    <row r="13143" spans="10:10" x14ac:dyDescent="0.35">
      <c r="J13143" s="830"/>
    </row>
    <row r="13144" spans="10:10" x14ac:dyDescent="0.35">
      <c r="J13144" s="830"/>
    </row>
    <row r="13145" spans="10:10" x14ac:dyDescent="0.35">
      <c r="J13145" s="830"/>
    </row>
    <row r="13146" spans="10:10" x14ac:dyDescent="0.35">
      <c r="J13146" s="830"/>
    </row>
    <row r="13147" spans="10:10" x14ac:dyDescent="0.35">
      <c r="J13147" s="830"/>
    </row>
    <row r="13148" spans="10:10" x14ac:dyDescent="0.35">
      <c r="J13148" s="830"/>
    </row>
    <row r="13149" spans="10:10" x14ac:dyDescent="0.35">
      <c r="J13149" s="830"/>
    </row>
    <row r="13150" spans="10:10" x14ac:dyDescent="0.35">
      <c r="J13150" s="830"/>
    </row>
    <row r="13151" spans="10:10" x14ac:dyDescent="0.35">
      <c r="J13151" s="830"/>
    </row>
    <row r="13152" spans="10:10" x14ac:dyDescent="0.35">
      <c r="J13152" s="830"/>
    </row>
    <row r="13153" spans="10:10" x14ac:dyDescent="0.35">
      <c r="J13153" s="830"/>
    </row>
    <row r="13154" spans="10:10" x14ac:dyDescent="0.35">
      <c r="J13154" s="830"/>
    </row>
    <row r="13155" spans="10:10" x14ac:dyDescent="0.35">
      <c r="J13155" s="830"/>
    </row>
    <row r="13156" spans="10:10" x14ac:dyDescent="0.35">
      <c r="J13156" s="830"/>
    </row>
    <row r="13157" spans="10:10" x14ac:dyDescent="0.35">
      <c r="J13157" s="830"/>
    </row>
    <row r="13158" spans="10:10" x14ac:dyDescent="0.35">
      <c r="J13158" s="830"/>
    </row>
    <row r="13159" spans="10:10" x14ac:dyDescent="0.35">
      <c r="J13159" s="830"/>
    </row>
    <row r="13160" spans="10:10" x14ac:dyDescent="0.35">
      <c r="J13160" s="830"/>
    </row>
    <row r="13161" spans="10:10" x14ac:dyDescent="0.35">
      <c r="J13161" s="830"/>
    </row>
    <row r="13162" spans="10:10" x14ac:dyDescent="0.35">
      <c r="J13162" s="830"/>
    </row>
    <row r="13163" spans="10:10" x14ac:dyDescent="0.35">
      <c r="J13163" s="830"/>
    </row>
    <row r="13164" spans="10:10" x14ac:dyDescent="0.35">
      <c r="J13164" s="830"/>
    </row>
    <row r="13165" spans="10:10" x14ac:dyDescent="0.35">
      <c r="J13165" s="830"/>
    </row>
    <row r="13166" spans="10:10" x14ac:dyDescent="0.35">
      <c r="J13166" s="830"/>
    </row>
    <row r="13167" spans="10:10" x14ac:dyDescent="0.35">
      <c r="J13167" s="830"/>
    </row>
    <row r="13168" spans="10:10" x14ac:dyDescent="0.35">
      <c r="J13168" s="830"/>
    </row>
    <row r="13169" spans="10:10" x14ac:dyDescent="0.35">
      <c r="J13169" s="830"/>
    </row>
    <row r="13170" spans="10:10" x14ac:dyDescent="0.35">
      <c r="J13170" s="830"/>
    </row>
    <row r="13171" spans="10:10" x14ac:dyDescent="0.35">
      <c r="J13171" s="830"/>
    </row>
    <row r="13178" spans="10:10" x14ac:dyDescent="0.35">
      <c r="J13178" s="830"/>
    </row>
    <row r="13179" spans="10:10" x14ac:dyDescent="0.35">
      <c r="J13179" s="830"/>
    </row>
    <row r="13180" spans="10:10" x14ac:dyDescent="0.35">
      <c r="J13180" s="830"/>
    </row>
    <row r="13181" spans="10:10" x14ac:dyDescent="0.35">
      <c r="J13181" s="830"/>
    </row>
    <row r="13182" spans="10:10" x14ac:dyDescent="0.35">
      <c r="J13182" s="830"/>
    </row>
    <row r="13183" spans="10:10" x14ac:dyDescent="0.35">
      <c r="J13183" s="830"/>
    </row>
    <row r="13184" spans="10:10" x14ac:dyDescent="0.35">
      <c r="J13184" s="830"/>
    </row>
    <row r="13185" spans="10:10" x14ac:dyDescent="0.35">
      <c r="J13185" s="830"/>
    </row>
    <row r="13186" spans="10:10" x14ac:dyDescent="0.35">
      <c r="J13186" s="830"/>
    </row>
    <row r="13187" spans="10:10" x14ac:dyDescent="0.35">
      <c r="J13187" s="830"/>
    </row>
    <row r="13188" spans="10:10" x14ac:dyDescent="0.35">
      <c r="J13188" s="830"/>
    </row>
    <row r="13189" spans="10:10" x14ac:dyDescent="0.35">
      <c r="J13189" s="830"/>
    </row>
    <row r="13190" spans="10:10" x14ac:dyDescent="0.35">
      <c r="J13190" s="830"/>
    </row>
    <row r="13191" spans="10:10" x14ac:dyDescent="0.35">
      <c r="J13191" s="830"/>
    </row>
    <row r="13192" spans="10:10" x14ac:dyDescent="0.35">
      <c r="J13192" s="830"/>
    </row>
    <row r="13204" spans="10:10" x14ac:dyDescent="0.35">
      <c r="J13204" s="830"/>
    </row>
    <row r="13205" spans="10:10" x14ac:dyDescent="0.35">
      <c r="J13205" s="830"/>
    </row>
    <row r="13206" spans="10:10" x14ac:dyDescent="0.35">
      <c r="J13206" s="830"/>
    </row>
    <row r="13207" spans="10:10" x14ac:dyDescent="0.35">
      <c r="J13207" s="830"/>
    </row>
    <row r="13208" spans="10:10" x14ac:dyDescent="0.35">
      <c r="J13208" s="830"/>
    </row>
    <row r="13209" spans="10:10" x14ac:dyDescent="0.35">
      <c r="J13209" s="830"/>
    </row>
    <row r="13210" spans="10:10" x14ac:dyDescent="0.35">
      <c r="J13210" s="830"/>
    </row>
    <row r="13211" spans="10:10" x14ac:dyDescent="0.35">
      <c r="J13211" s="830"/>
    </row>
    <row r="13212" spans="10:10" x14ac:dyDescent="0.35">
      <c r="J13212" s="830"/>
    </row>
    <row r="13213" spans="10:10" x14ac:dyDescent="0.35">
      <c r="J13213" s="830"/>
    </row>
    <row r="13214" spans="10:10" x14ac:dyDescent="0.35">
      <c r="J13214" s="830"/>
    </row>
    <row r="13215" spans="10:10" x14ac:dyDescent="0.35">
      <c r="J13215" s="830"/>
    </row>
    <row r="13216" spans="10:10" x14ac:dyDescent="0.35">
      <c r="J13216" s="830"/>
    </row>
    <row r="13217" spans="10:10" x14ac:dyDescent="0.35">
      <c r="J13217" s="830"/>
    </row>
    <row r="13218" spans="10:10" x14ac:dyDescent="0.35">
      <c r="J13218" s="830"/>
    </row>
    <row r="13219" spans="10:10" x14ac:dyDescent="0.35">
      <c r="J13219" s="830"/>
    </row>
    <row r="13220" spans="10:10" x14ac:dyDescent="0.35">
      <c r="J13220" s="830"/>
    </row>
    <row r="13221" spans="10:10" x14ac:dyDescent="0.35">
      <c r="J13221" s="830"/>
    </row>
    <row r="13222" spans="10:10" x14ac:dyDescent="0.35">
      <c r="J13222" s="830"/>
    </row>
    <row r="13223" spans="10:10" x14ac:dyDescent="0.35">
      <c r="J13223" s="830"/>
    </row>
    <row r="13224" spans="10:10" x14ac:dyDescent="0.35">
      <c r="J13224" s="830"/>
    </row>
    <row r="13225" spans="10:10" x14ac:dyDescent="0.35">
      <c r="J13225" s="830"/>
    </row>
    <row r="13226" spans="10:10" x14ac:dyDescent="0.35">
      <c r="J13226" s="830"/>
    </row>
    <row r="13227" spans="10:10" x14ac:dyDescent="0.35">
      <c r="J13227" s="830"/>
    </row>
    <row r="13228" spans="10:10" x14ac:dyDescent="0.35">
      <c r="J13228" s="830"/>
    </row>
    <row r="13229" spans="10:10" x14ac:dyDescent="0.35">
      <c r="J13229" s="830"/>
    </row>
    <row r="13230" spans="10:10" x14ac:dyDescent="0.35">
      <c r="J13230" s="830"/>
    </row>
    <row r="13231" spans="10:10" x14ac:dyDescent="0.35">
      <c r="J13231" s="830"/>
    </row>
    <row r="13232" spans="10:10" x14ac:dyDescent="0.35">
      <c r="J13232" s="830"/>
    </row>
    <row r="13233" spans="10:10" x14ac:dyDescent="0.35">
      <c r="J13233" s="830"/>
    </row>
    <row r="13234" spans="10:10" x14ac:dyDescent="0.35">
      <c r="J13234" s="830"/>
    </row>
    <row r="13235" spans="10:10" x14ac:dyDescent="0.35">
      <c r="J13235" s="830"/>
    </row>
    <row r="13236" spans="10:10" x14ac:dyDescent="0.35">
      <c r="J13236" s="830"/>
    </row>
    <row r="13237" spans="10:10" x14ac:dyDescent="0.35">
      <c r="J13237" s="830"/>
    </row>
    <row r="13240" spans="10:10" x14ac:dyDescent="0.35">
      <c r="J13240" s="830"/>
    </row>
    <row r="13241" spans="10:10" x14ac:dyDescent="0.35">
      <c r="J13241" s="830"/>
    </row>
    <row r="13242" spans="10:10" x14ac:dyDescent="0.35">
      <c r="J13242" s="830"/>
    </row>
    <row r="13243" spans="10:10" x14ac:dyDescent="0.35">
      <c r="J13243" s="830"/>
    </row>
    <row r="13244" spans="10:10" x14ac:dyDescent="0.35">
      <c r="J13244" s="830"/>
    </row>
    <row r="13245" spans="10:10" x14ac:dyDescent="0.35">
      <c r="J13245" s="830"/>
    </row>
    <row r="13246" spans="10:10" x14ac:dyDescent="0.35">
      <c r="J13246" s="830"/>
    </row>
    <row r="13247" spans="10:10" x14ac:dyDescent="0.35">
      <c r="J13247" s="830"/>
    </row>
    <row r="13248" spans="10:10" x14ac:dyDescent="0.35">
      <c r="J13248" s="830"/>
    </row>
    <row r="13249" spans="10:10" x14ac:dyDescent="0.35">
      <c r="J13249" s="830"/>
    </row>
    <row r="13250" spans="10:10" x14ac:dyDescent="0.35">
      <c r="J13250" s="830"/>
    </row>
    <row r="13251" spans="10:10" x14ac:dyDescent="0.35">
      <c r="J13251" s="830"/>
    </row>
    <row r="13252" spans="10:10" x14ac:dyDescent="0.35">
      <c r="J13252" s="830"/>
    </row>
    <row r="13253" spans="10:10" x14ac:dyDescent="0.35">
      <c r="J13253" s="830"/>
    </row>
    <row r="13254" spans="10:10" x14ac:dyDescent="0.35">
      <c r="J13254" s="830"/>
    </row>
    <row r="13255" spans="10:10" x14ac:dyDescent="0.35">
      <c r="J13255" s="830"/>
    </row>
    <row r="13256" spans="10:10" x14ac:dyDescent="0.35">
      <c r="J13256" s="830"/>
    </row>
    <row r="13257" spans="10:10" x14ac:dyDescent="0.35">
      <c r="J13257" s="830"/>
    </row>
    <row r="13258" spans="10:10" x14ac:dyDescent="0.35">
      <c r="J13258" s="830"/>
    </row>
    <row r="13259" spans="10:10" x14ac:dyDescent="0.35">
      <c r="J13259" s="830"/>
    </row>
    <row r="13260" spans="10:10" x14ac:dyDescent="0.35">
      <c r="J13260" s="830"/>
    </row>
    <row r="13261" spans="10:10" x14ac:dyDescent="0.35">
      <c r="J13261" s="830"/>
    </row>
    <row r="13262" spans="10:10" x14ac:dyDescent="0.35">
      <c r="J13262" s="830"/>
    </row>
    <row r="13263" spans="10:10" x14ac:dyDescent="0.35">
      <c r="J13263" s="830"/>
    </row>
    <row r="13264" spans="10:10" x14ac:dyDescent="0.35">
      <c r="J13264" s="830"/>
    </row>
    <row r="13265" spans="10:10" x14ac:dyDescent="0.35">
      <c r="J13265" s="830"/>
    </row>
    <row r="13266" spans="10:10" x14ac:dyDescent="0.35">
      <c r="J13266" s="830"/>
    </row>
    <row r="13267" spans="10:10" x14ac:dyDescent="0.35">
      <c r="J13267" s="830"/>
    </row>
    <row r="13268" spans="10:10" x14ac:dyDescent="0.35">
      <c r="J13268" s="830"/>
    </row>
    <row r="13269" spans="10:10" x14ac:dyDescent="0.35">
      <c r="J13269" s="830"/>
    </row>
    <row r="13270" spans="10:10" x14ac:dyDescent="0.35">
      <c r="J13270" s="830"/>
    </row>
    <row r="13271" spans="10:10" x14ac:dyDescent="0.35">
      <c r="J13271" s="830"/>
    </row>
    <row r="13272" spans="10:10" x14ac:dyDescent="0.35">
      <c r="J13272" s="830"/>
    </row>
    <row r="13273" spans="10:10" x14ac:dyDescent="0.35">
      <c r="J13273" s="830"/>
    </row>
    <row r="13274" spans="10:10" x14ac:dyDescent="0.35">
      <c r="J13274" s="830"/>
    </row>
    <row r="13275" spans="10:10" x14ac:dyDescent="0.35">
      <c r="J13275" s="830"/>
    </row>
    <row r="13276" spans="10:10" x14ac:dyDescent="0.35">
      <c r="J13276" s="830"/>
    </row>
    <row r="13277" spans="10:10" x14ac:dyDescent="0.35">
      <c r="J13277" s="830"/>
    </row>
    <row r="13278" spans="10:10" x14ac:dyDescent="0.35">
      <c r="J13278" s="830"/>
    </row>
    <row r="13279" spans="10:10" x14ac:dyDescent="0.35">
      <c r="J13279" s="830"/>
    </row>
    <row r="13280" spans="10:10" x14ac:dyDescent="0.35">
      <c r="J13280" s="830"/>
    </row>
    <row r="13281" spans="10:10" x14ac:dyDescent="0.35">
      <c r="J13281" s="830"/>
    </row>
    <row r="13282" spans="10:10" x14ac:dyDescent="0.35">
      <c r="J13282" s="830"/>
    </row>
    <row r="13283" spans="10:10" x14ac:dyDescent="0.35">
      <c r="J13283" s="830"/>
    </row>
    <row r="13284" spans="10:10" x14ac:dyDescent="0.35">
      <c r="J13284" s="830"/>
    </row>
    <row r="13285" spans="10:10" x14ac:dyDescent="0.35">
      <c r="J13285" s="830"/>
    </row>
    <row r="13286" spans="10:10" x14ac:dyDescent="0.35">
      <c r="J13286" s="830"/>
    </row>
    <row r="13287" spans="10:10" x14ac:dyDescent="0.35">
      <c r="J13287" s="830"/>
    </row>
    <row r="13288" spans="10:10" x14ac:dyDescent="0.35">
      <c r="J13288" s="830"/>
    </row>
    <row r="13289" spans="10:10" x14ac:dyDescent="0.35">
      <c r="J13289" s="830"/>
    </row>
    <row r="13290" spans="10:10" x14ac:dyDescent="0.35">
      <c r="J13290" s="830"/>
    </row>
    <row r="13291" spans="10:10" x14ac:dyDescent="0.35">
      <c r="J13291" s="830"/>
    </row>
    <row r="13292" spans="10:10" x14ac:dyDescent="0.35">
      <c r="J13292" s="830"/>
    </row>
    <row r="13293" spans="10:10" x14ac:dyDescent="0.35">
      <c r="J13293" s="830"/>
    </row>
    <row r="13294" spans="10:10" x14ac:dyDescent="0.35">
      <c r="J13294" s="830"/>
    </row>
    <row r="13295" spans="10:10" x14ac:dyDescent="0.35">
      <c r="J13295" s="830"/>
    </row>
    <row r="13296" spans="10:10" x14ac:dyDescent="0.35">
      <c r="J13296" s="830"/>
    </row>
    <row r="13297" spans="10:10" x14ac:dyDescent="0.35">
      <c r="J13297" s="830"/>
    </row>
    <row r="13298" spans="10:10" x14ac:dyDescent="0.35">
      <c r="J13298" s="830"/>
    </row>
    <row r="13299" spans="10:10" x14ac:dyDescent="0.35">
      <c r="J13299" s="830"/>
    </row>
    <row r="13300" spans="10:10" x14ac:dyDescent="0.35">
      <c r="J13300" s="830"/>
    </row>
    <row r="13301" spans="10:10" x14ac:dyDescent="0.35">
      <c r="J13301" s="830"/>
    </row>
    <row r="13302" spans="10:10" x14ac:dyDescent="0.35">
      <c r="J13302" s="830"/>
    </row>
    <row r="13303" spans="10:10" x14ac:dyDescent="0.35">
      <c r="J13303" s="830"/>
    </row>
    <row r="13304" spans="10:10" x14ac:dyDescent="0.35">
      <c r="J13304" s="830"/>
    </row>
    <row r="13305" spans="10:10" x14ac:dyDescent="0.35">
      <c r="J13305" s="830"/>
    </row>
    <row r="13306" spans="10:10" x14ac:dyDescent="0.35">
      <c r="J13306" s="830"/>
    </row>
    <row r="13307" spans="10:10" x14ac:dyDescent="0.35">
      <c r="J13307" s="830"/>
    </row>
    <row r="13308" spans="10:10" x14ac:dyDescent="0.35">
      <c r="J13308" s="830"/>
    </row>
    <row r="13309" spans="10:10" x14ac:dyDescent="0.35">
      <c r="J13309" s="830"/>
    </row>
    <row r="13314" spans="10:10" x14ac:dyDescent="0.35">
      <c r="J13314" s="830"/>
    </row>
    <row r="13315" spans="10:10" x14ac:dyDescent="0.35">
      <c r="J13315" s="830"/>
    </row>
    <row r="13316" spans="10:10" x14ac:dyDescent="0.35">
      <c r="J13316" s="830"/>
    </row>
    <row r="13317" spans="10:10" x14ac:dyDescent="0.35">
      <c r="J13317" s="830"/>
    </row>
    <row r="13318" spans="10:10" x14ac:dyDescent="0.35">
      <c r="J13318" s="830"/>
    </row>
    <row r="13325" spans="10:10" x14ac:dyDescent="0.35">
      <c r="J13325" s="830"/>
    </row>
    <row r="13326" spans="10:10" x14ac:dyDescent="0.35">
      <c r="J13326" s="830"/>
    </row>
    <row r="13327" spans="10:10" x14ac:dyDescent="0.35">
      <c r="J13327" s="830"/>
    </row>
    <row r="13328" spans="10:10" x14ac:dyDescent="0.35">
      <c r="J13328" s="830"/>
    </row>
    <row r="13329" spans="10:10" x14ac:dyDescent="0.35">
      <c r="J13329" s="830"/>
    </row>
    <row r="13330" spans="10:10" x14ac:dyDescent="0.35">
      <c r="J13330" s="830"/>
    </row>
    <row r="13331" spans="10:10" x14ac:dyDescent="0.35">
      <c r="J13331" s="830"/>
    </row>
    <row r="13332" spans="10:10" x14ac:dyDescent="0.35">
      <c r="J13332" s="830"/>
    </row>
    <row r="13333" spans="10:10" x14ac:dyDescent="0.35">
      <c r="J13333" s="830"/>
    </row>
    <row r="13334" spans="10:10" x14ac:dyDescent="0.35">
      <c r="J13334" s="830"/>
    </row>
    <row r="13335" spans="10:10" x14ac:dyDescent="0.35">
      <c r="J13335" s="830"/>
    </row>
    <row r="13336" spans="10:10" x14ac:dyDescent="0.35">
      <c r="J13336" s="830"/>
    </row>
    <row r="13337" spans="10:10" x14ac:dyDescent="0.35">
      <c r="J13337" s="830"/>
    </row>
    <row r="13338" spans="10:10" x14ac:dyDescent="0.35">
      <c r="J13338" s="830"/>
    </row>
    <row r="13339" spans="10:10" x14ac:dyDescent="0.35">
      <c r="J13339" s="830"/>
    </row>
    <row r="13340" spans="10:10" x14ac:dyDescent="0.35">
      <c r="J13340" s="830"/>
    </row>
    <row r="13341" spans="10:10" x14ac:dyDescent="0.35">
      <c r="J13341" s="830"/>
    </row>
    <row r="13342" spans="10:10" x14ac:dyDescent="0.35">
      <c r="J13342" s="830"/>
    </row>
    <row r="13343" spans="10:10" x14ac:dyDescent="0.35">
      <c r="J13343" s="830"/>
    </row>
    <row r="13344" spans="10:10" x14ac:dyDescent="0.35">
      <c r="J13344" s="830"/>
    </row>
    <row r="13345" spans="10:10" x14ac:dyDescent="0.35">
      <c r="J13345" s="830"/>
    </row>
    <row r="13346" spans="10:10" x14ac:dyDescent="0.35">
      <c r="J13346" s="830"/>
    </row>
    <row r="13347" spans="10:10" x14ac:dyDescent="0.35">
      <c r="J13347" s="830"/>
    </row>
    <row r="13348" spans="10:10" x14ac:dyDescent="0.35">
      <c r="J13348" s="830"/>
    </row>
    <row r="13349" spans="10:10" x14ac:dyDescent="0.35">
      <c r="J13349" s="830"/>
    </row>
    <row r="13350" spans="10:10" x14ac:dyDescent="0.35">
      <c r="J13350" s="830"/>
    </row>
    <row r="13351" spans="10:10" x14ac:dyDescent="0.35">
      <c r="J13351" s="830"/>
    </row>
    <row r="13352" spans="10:10" x14ac:dyDescent="0.35">
      <c r="J13352" s="830"/>
    </row>
    <row r="13353" spans="10:10" x14ac:dyDescent="0.35">
      <c r="J13353" s="830"/>
    </row>
    <row r="13354" spans="10:10" x14ac:dyDescent="0.35">
      <c r="J13354" s="830"/>
    </row>
    <row r="13355" spans="10:10" x14ac:dyDescent="0.35">
      <c r="J13355" s="830"/>
    </row>
    <row r="13356" spans="10:10" x14ac:dyDescent="0.35">
      <c r="J13356" s="830"/>
    </row>
    <row r="13357" spans="10:10" x14ac:dyDescent="0.35">
      <c r="J13357" s="830"/>
    </row>
    <row r="13358" spans="10:10" x14ac:dyDescent="0.35">
      <c r="J13358" s="830"/>
    </row>
    <row r="13359" spans="10:10" x14ac:dyDescent="0.35">
      <c r="J13359" s="830"/>
    </row>
    <row r="13360" spans="10:10" x14ac:dyDescent="0.35">
      <c r="J13360" s="830"/>
    </row>
    <row r="13361" spans="10:10" x14ac:dyDescent="0.35">
      <c r="J13361" s="830"/>
    </row>
    <row r="13362" spans="10:10" x14ac:dyDescent="0.35">
      <c r="J13362" s="830"/>
    </row>
    <row r="13363" spans="10:10" x14ac:dyDescent="0.35">
      <c r="J13363" s="830"/>
    </row>
    <row r="13364" spans="10:10" x14ac:dyDescent="0.35">
      <c r="J13364" s="830"/>
    </row>
    <row r="13365" spans="10:10" x14ac:dyDescent="0.35">
      <c r="J13365" s="830"/>
    </row>
    <row r="13366" spans="10:10" x14ac:dyDescent="0.35">
      <c r="J13366" s="830"/>
    </row>
    <row r="13367" spans="10:10" x14ac:dyDescent="0.35">
      <c r="J13367" s="830"/>
    </row>
    <row r="13368" spans="10:10" x14ac:dyDescent="0.35">
      <c r="J13368" s="830"/>
    </row>
    <row r="13369" spans="10:10" x14ac:dyDescent="0.35">
      <c r="J13369" s="830"/>
    </row>
    <row r="13370" spans="10:10" x14ac:dyDescent="0.35">
      <c r="J13370" s="830"/>
    </row>
    <row r="13371" spans="10:10" x14ac:dyDescent="0.35">
      <c r="J13371" s="830"/>
    </row>
    <row r="13372" spans="10:10" x14ac:dyDescent="0.35">
      <c r="J13372" s="830"/>
    </row>
    <row r="13374" spans="10:10" x14ac:dyDescent="0.35">
      <c r="J13374" s="830"/>
    </row>
    <row r="13375" spans="10:10" x14ac:dyDescent="0.35">
      <c r="J13375" s="830"/>
    </row>
    <row r="13376" spans="10:10" x14ac:dyDescent="0.35">
      <c r="J13376" s="830"/>
    </row>
    <row r="13378" spans="10:10" x14ac:dyDescent="0.35">
      <c r="J13378" s="830"/>
    </row>
    <row r="13379" spans="10:10" x14ac:dyDescent="0.35">
      <c r="J13379" s="830"/>
    </row>
    <row r="13382" spans="10:10" x14ac:dyDescent="0.35">
      <c r="J13382" s="830"/>
    </row>
    <row r="13383" spans="10:10" x14ac:dyDescent="0.35">
      <c r="J13383" s="830"/>
    </row>
    <row r="13384" spans="10:10" x14ac:dyDescent="0.35">
      <c r="J13384" s="830"/>
    </row>
    <row r="13385" spans="10:10" x14ac:dyDescent="0.35">
      <c r="J13385" s="830"/>
    </row>
    <row r="13386" spans="10:10" x14ac:dyDescent="0.35">
      <c r="J13386" s="830"/>
    </row>
    <row r="13397" spans="10:10" x14ac:dyDescent="0.35">
      <c r="J13397" s="830"/>
    </row>
    <row r="13398" spans="10:10" x14ac:dyDescent="0.35">
      <c r="J13398" s="830"/>
    </row>
    <row r="13399" spans="10:10" x14ac:dyDescent="0.35">
      <c r="J13399" s="830"/>
    </row>
    <row r="13400" spans="10:10" x14ac:dyDescent="0.35">
      <c r="J13400" s="830"/>
    </row>
    <row r="13401" spans="10:10" x14ac:dyDescent="0.35">
      <c r="J13401" s="830"/>
    </row>
    <row r="13402" spans="10:10" x14ac:dyDescent="0.35">
      <c r="J13402" s="830"/>
    </row>
    <row r="13403" spans="10:10" x14ac:dyDescent="0.35">
      <c r="J13403" s="830"/>
    </row>
    <row r="13404" spans="10:10" x14ac:dyDescent="0.35">
      <c r="J13404" s="830"/>
    </row>
    <row r="13405" spans="10:10" x14ac:dyDescent="0.35">
      <c r="J13405" s="830"/>
    </row>
    <row r="13406" spans="10:10" x14ac:dyDescent="0.35">
      <c r="J13406" s="830"/>
    </row>
    <row r="13407" spans="10:10" x14ac:dyDescent="0.35">
      <c r="J13407" s="830"/>
    </row>
    <row r="13408" spans="10:10" x14ac:dyDescent="0.35">
      <c r="J13408" s="830"/>
    </row>
    <row r="13409" spans="10:10" x14ac:dyDescent="0.35">
      <c r="J13409" s="830"/>
    </row>
    <row r="13410" spans="10:10" x14ac:dyDescent="0.35">
      <c r="J13410" s="830"/>
    </row>
    <row r="13411" spans="10:10" x14ac:dyDescent="0.35">
      <c r="J13411" s="830"/>
    </row>
    <row r="13412" spans="10:10" x14ac:dyDescent="0.35">
      <c r="J13412" s="830"/>
    </row>
    <row r="13413" spans="10:10" x14ac:dyDescent="0.35">
      <c r="J13413" s="830"/>
    </row>
    <row r="13414" spans="10:10" x14ac:dyDescent="0.35">
      <c r="J13414" s="830"/>
    </row>
    <row r="13415" spans="10:10" x14ac:dyDescent="0.35">
      <c r="J13415" s="830"/>
    </row>
    <row r="13416" spans="10:10" x14ac:dyDescent="0.35">
      <c r="J13416" s="830"/>
    </row>
    <row r="13421" spans="10:10" x14ac:dyDescent="0.35">
      <c r="J13421" s="830"/>
    </row>
    <row r="13422" spans="10:10" x14ac:dyDescent="0.35">
      <c r="J13422" s="830"/>
    </row>
    <row r="13423" spans="10:10" x14ac:dyDescent="0.35">
      <c r="J13423" s="830"/>
    </row>
    <row r="13424" spans="10:10" x14ac:dyDescent="0.35">
      <c r="J13424" s="830"/>
    </row>
    <row r="13425" spans="10:10" x14ac:dyDescent="0.35">
      <c r="J13425" s="830"/>
    </row>
    <row r="13426" spans="10:10" x14ac:dyDescent="0.35">
      <c r="J13426" s="830"/>
    </row>
    <row r="13427" spans="10:10" x14ac:dyDescent="0.35">
      <c r="J13427" s="830"/>
    </row>
    <row r="13428" spans="10:10" x14ac:dyDescent="0.35">
      <c r="J13428" s="830"/>
    </row>
    <row r="13429" spans="10:10" x14ac:dyDescent="0.35">
      <c r="J13429" s="830"/>
    </row>
    <row r="13430" spans="10:10" x14ac:dyDescent="0.35">
      <c r="J13430" s="830"/>
    </row>
    <row r="13431" spans="10:10" x14ac:dyDescent="0.35">
      <c r="J13431" s="830"/>
    </row>
    <row r="13432" spans="10:10" x14ac:dyDescent="0.35">
      <c r="J13432" s="830"/>
    </row>
    <row r="13433" spans="10:10" x14ac:dyDescent="0.35">
      <c r="J13433" s="830"/>
    </row>
    <row r="13434" spans="10:10" x14ac:dyDescent="0.35">
      <c r="J13434" s="830"/>
    </row>
    <row r="13435" spans="10:10" x14ac:dyDescent="0.35">
      <c r="J13435" s="830"/>
    </row>
    <row r="13436" spans="10:10" x14ac:dyDescent="0.35">
      <c r="J13436" s="830"/>
    </row>
    <row r="13437" spans="10:10" x14ac:dyDescent="0.35">
      <c r="J13437" s="830"/>
    </row>
    <row r="13438" spans="10:10" x14ac:dyDescent="0.35">
      <c r="J13438" s="830"/>
    </row>
    <row r="13439" spans="10:10" x14ac:dyDescent="0.35">
      <c r="J13439" s="830"/>
    </row>
    <row r="13440" spans="10:10" x14ac:dyDescent="0.35">
      <c r="J13440" s="830"/>
    </row>
    <row r="13441" spans="10:10" x14ac:dyDescent="0.35">
      <c r="J13441" s="830"/>
    </row>
    <row r="13442" spans="10:10" x14ac:dyDescent="0.35">
      <c r="J13442" s="830"/>
    </row>
    <row r="13443" spans="10:10" x14ac:dyDescent="0.35">
      <c r="J13443" s="830"/>
    </row>
    <row r="13444" spans="10:10" x14ac:dyDescent="0.35">
      <c r="J13444" s="830"/>
    </row>
    <row r="13445" spans="10:10" x14ac:dyDescent="0.35">
      <c r="J13445" s="830"/>
    </row>
    <row r="13446" spans="10:10" x14ac:dyDescent="0.35">
      <c r="J13446" s="830"/>
    </row>
    <row r="13447" spans="10:10" x14ac:dyDescent="0.35">
      <c r="J13447" s="830"/>
    </row>
    <row r="13448" spans="10:10" x14ac:dyDescent="0.35">
      <c r="J13448" s="830"/>
    </row>
    <row r="13449" spans="10:10" x14ac:dyDescent="0.35">
      <c r="J13449" s="830"/>
    </row>
    <row r="13450" spans="10:10" x14ac:dyDescent="0.35">
      <c r="J13450" s="830"/>
    </row>
    <row r="13451" spans="10:10" x14ac:dyDescent="0.35">
      <c r="J13451" s="830"/>
    </row>
    <row r="13452" spans="10:10" x14ac:dyDescent="0.35">
      <c r="J13452" s="830"/>
    </row>
    <row r="13453" spans="10:10" x14ac:dyDescent="0.35">
      <c r="J13453" s="830"/>
    </row>
    <row r="13454" spans="10:10" x14ac:dyDescent="0.35">
      <c r="J13454" s="830"/>
    </row>
    <row r="13455" spans="10:10" x14ac:dyDescent="0.35">
      <c r="J13455" s="830"/>
    </row>
    <row r="13456" spans="10:10" x14ac:dyDescent="0.35">
      <c r="J13456" s="830"/>
    </row>
    <row r="13457" spans="10:10" x14ac:dyDescent="0.35">
      <c r="J13457" s="830"/>
    </row>
    <row r="13458" spans="10:10" x14ac:dyDescent="0.35">
      <c r="J13458" s="830"/>
    </row>
    <row r="13459" spans="10:10" x14ac:dyDescent="0.35">
      <c r="J13459" s="830"/>
    </row>
    <row r="13460" spans="10:10" x14ac:dyDescent="0.35">
      <c r="J13460" s="830"/>
    </row>
    <row r="13461" spans="10:10" x14ac:dyDescent="0.35">
      <c r="J13461" s="830"/>
    </row>
    <row r="13462" spans="10:10" x14ac:dyDescent="0.35">
      <c r="J13462" s="830"/>
    </row>
    <row r="13463" spans="10:10" x14ac:dyDescent="0.35">
      <c r="J13463" s="830"/>
    </row>
    <row r="13464" spans="10:10" x14ac:dyDescent="0.35">
      <c r="J13464" s="830"/>
    </row>
    <row r="13465" spans="10:10" x14ac:dyDescent="0.35">
      <c r="J13465" s="830"/>
    </row>
    <row r="13493" spans="10:10" x14ac:dyDescent="0.35">
      <c r="J13493" s="830"/>
    </row>
    <row r="13494" spans="10:10" x14ac:dyDescent="0.35">
      <c r="J13494" s="830"/>
    </row>
    <row r="13495" spans="10:10" x14ac:dyDescent="0.35">
      <c r="J13495" s="830"/>
    </row>
    <row r="13496" spans="10:10" x14ac:dyDescent="0.35">
      <c r="J13496" s="830"/>
    </row>
    <row r="13497" spans="10:10" x14ac:dyDescent="0.35">
      <c r="J13497" s="830"/>
    </row>
    <row r="13509" spans="10:10" x14ac:dyDescent="0.35">
      <c r="J13509" s="830"/>
    </row>
    <row r="13510" spans="10:10" x14ac:dyDescent="0.35">
      <c r="J13510" s="830"/>
    </row>
    <row r="13511" spans="10:10" x14ac:dyDescent="0.35">
      <c r="J13511" s="830"/>
    </row>
    <row r="13512" spans="10:10" x14ac:dyDescent="0.35">
      <c r="J13512" s="830"/>
    </row>
    <row r="13513" spans="10:10" x14ac:dyDescent="0.35">
      <c r="J13513" s="830"/>
    </row>
    <row r="13514" spans="10:10" x14ac:dyDescent="0.35">
      <c r="J13514" s="830"/>
    </row>
    <row r="13515" spans="10:10" x14ac:dyDescent="0.35">
      <c r="J13515" s="830"/>
    </row>
    <row r="13516" spans="10:10" x14ac:dyDescent="0.35">
      <c r="J13516" s="830"/>
    </row>
    <row r="13517" spans="10:10" x14ac:dyDescent="0.35">
      <c r="J13517" s="830"/>
    </row>
    <row r="13518" spans="10:10" x14ac:dyDescent="0.35">
      <c r="J13518" s="830"/>
    </row>
    <row r="13519" spans="10:10" x14ac:dyDescent="0.35">
      <c r="J13519" s="830"/>
    </row>
    <row r="13520" spans="10:10" x14ac:dyDescent="0.35">
      <c r="J13520" s="830"/>
    </row>
    <row r="13521" spans="10:10" x14ac:dyDescent="0.35">
      <c r="J13521" s="830"/>
    </row>
    <row r="13522" spans="10:10" x14ac:dyDescent="0.35">
      <c r="J13522" s="830"/>
    </row>
    <row r="13523" spans="10:10" x14ac:dyDescent="0.35">
      <c r="J13523" s="830"/>
    </row>
    <row r="13524" spans="10:10" x14ac:dyDescent="0.35">
      <c r="J13524" s="830"/>
    </row>
    <row r="13525" spans="10:10" x14ac:dyDescent="0.35">
      <c r="J13525" s="830"/>
    </row>
    <row r="13526" spans="10:10" x14ac:dyDescent="0.35">
      <c r="J13526" s="830"/>
    </row>
    <row r="13527" spans="10:10" x14ac:dyDescent="0.35">
      <c r="J13527" s="830"/>
    </row>
    <row r="13528" spans="10:10" x14ac:dyDescent="0.35">
      <c r="J13528" s="830"/>
    </row>
    <row r="13529" spans="10:10" x14ac:dyDescent="0.35">
      <c r="J13529" s="830"/>
    </row>
    <row r="13530" spans="10:10" x14ac:dyDescent="0.35">
      <c r="J13530" s="830"/>
    </row>
    <row r="13531" spans="10:10" x14ac:dyDescent="0.35">
      <c r="J13531" s="830"/>
    </row>
    <row r="13532" spans="10:10" x14ac:dyDescent="0.35">
      <c r="J13532" s="830"/>
    </row>
    <row r="13533" spans="10:10" x14ac:dyDescent="0.35">
      <c r="J13533" s="830"/>
    </row>
    <row r="13534" spans="10:10" x14ac:dyDescent="0.35">
      <c r="J13534" s="830"/>
    </row>
    <row r="13535" spans="10:10" x14ac:dyDescent="0.35">
      <c r="J13535" s="830"/>
    </row>
    <row r="13536" spans="10:10" x14ac:dyDescent="0.35">
      <c r="J13536" s="830"/>
    </row>
    <row r="13537" spans="10:10" x14ac:dyDescent="0.35">
      <c r="J13537" s="830"/>
    </row>
    <row r="13538" spans="10:10" x14ac:dyDescent="0.35">
      <c r="J13538" s="830"/>
    </row>
    <row r="13539" spans="10:10" x14ac:dyDescent="0.35">
      <c r="J13539" s="830"/>
    </row>
    <row r="13540" spans="10:10" x14ac:dyDescent="0.35">
      <c r="J13540" s="830"/>
    </row>
    <row r="13541" spans="10:10" x14ac:dyDescent="0.35">
      <c r="J13541" s="830"/>
    </row>
    <row r="13542" spans="10:10" x14ac:dyDescent="0.35">
      <c r="J13542" s="830"/>
    </row>
    <row r="13543" spans="10:10" x14ac:dyDescent="0.35">
      <c r="J13543" s="830"/>
    </row>
    <row r="13544" spans="10:10" x14ac:dyDescent="0.35">
      <c r="J13544" s="830"/>
    </row>
    <row r="13545" spans="10:10" x14ac:dyDescent="0.35">
      <c r="J13545" s="830"/>
    </row>
    <row r="13546" spans="10:10" x14ac:dyDescent="0.35">
      <c r="J13546" s="830"/>
    </row>
    <row r="13547" spans="10:10" x14ac:dyDescent="0.35">
      <c r="J13547" s="830"/>
    </row>
    <row r="13548" spans="10:10" x14ac:dyDescent="0.35">
      <c r="J13548" s="830"/>
    </row>
    <row r="13549" spans="10:10" x14ac:dyDescent="0.35">
      <c r="J13549" s="830"/>
    </row>
    <row r="13550" spans="10:10" x14ac:dyDescent="0.35">
      <c r="J13550" s="830"/>
    </row>
    <row r="13551" spans="10:10" x14ac:dyDescent="0.35">
      <c r="J13551" s="830"/>
    </row>
    <row r="13552" spans="10:10" x14ac:dyDescent="0.35">
      <c r="J13552" s="830"/>
    </row>
    <row r="13553" spans="10:10" x14ac:dyDescent="0.35">
      <c r="J13553" s="830"/>
    </row>
    <row r="13554" spans="10:10" x14ac:dyDescent="0.35">
      <c r="J13554" s="830"/>
    </row>
    <row r="13555" spans="10:10" x14ac:dyDescent="0.35">
      <c r="J13555" s="830"/>
    </row>
    <row r="13556" spans="10:10" x14ac:dyDescent="0.35">
      <c r="J13556" s="830"/>
    </row>
    <row r="13557" spans="10:10" x14ac:dyDescent="0.35">
      <c r="J13557" s="830"/>
    </row>
    <row r="13558" spans="10:10" x14ac:dyDescent="0.35">
      <c r="J13558" s="830"/>
    </row>
    <row r="13559" spans="10:10" x14ac:dyDescent="0.35">
      <c r="J13559" s="830"/>
    </row>
    <row r="13560" spans="10:10" x14ac:dyDescent="0.35">
      <c r="J13560" s="830"/>
    </row>
    <row r="13561" spans="10:10" x14ac:dyDescent="0.35">
      <c r="J13561" s="830"/>
    </row>
    <row r="13562" spans="10:10" x14ac:dyDescent="0.35">
      <c r="J13562" s="830"/>
    </row>
    <row r="13563" spans="10:10" x14ac:dyDescent="0.35">
      <c r="J13563" s="830"/>
    </row>
    <row r="13564" spans="10:10" x14ac:dyDescent="0.35">
      <c r="J13564" s="830"/>
    </row>
    <row r="13565" spans="10:10" x14ac:dyDescent="0.35">
      <c r="J13565" s="830"/>
    </row>
    <row r="13566" spans="10:10" x14ac:dyDescent="0.35">
      <c r="J13566" s="830"/>
    </row>
    <row r="13567" spans="10:10" x14ac:dyDescent="0.35">
      <c r="J13567" s="830"/>
    </row>
    <row r="13568" spans="10:10" x14ac:dyDescent="0.35">
      <c r="J13568" s="830"/>
    </row>
    <row r="13569" spans="10:10" x14ac:dyDescent="0.35">
      <c r="J13569" s="830"/>
    </row>
    <row r="13570" spans="10:10" x14ac:dyDescent="0.35">
      <c r="J13570" s="830"/>
    </row>
    <row r="13571" spans="10:10" x14ac:dyDescent="0.35">
      <c r="J13571" s="830"/>
    </row>
    <row r="13572" spans="10:10" x14ac:dyDescent="0.35">
      <c r="J13572" s="830"/>
    </row>
    <row r="13573" spans="10:10" x14ac:dyDescent="0.35">
      <c r="J13573" s="830"/>
    </row>
    <row r="13574" spans="10:10" x14ac:dyDescent="0.35">
      <c r="J13574" s="830"/>
    </row>
    <row r="13575" spans="10:10" x14ac:dyDescent="0.35">
      <c r="J13575" s="830"/>
    </row>
    <row r="13576" spans="10:10" x14ac:dyDescent="0.35">
      <c r="J13576" s="830"/>
    </row>
    <row r="13577" spans="10:10" x14ac:dyDescent="0.35">
      <c r="J13577" s="830"/>
    </row>
    <row r="13578" spans="10:10" x14ac:dyDescent="0.35">
      <c r="J13578" s="830"/>
    </row>
    <row r="13579" spans="10:10" x14ac:dyDescent="0.35">
      <c r="J13579" s="830"/>
    </row>
    <row r="13580" spans="10:10" x14ac:dyDescent="0.35">
      <c r="J13580" s="830"/>
    </row>
    <row r="13581" spans="10:10" x14ac:dyDescent="0.35">
      <c r="J13581" s="830"/>
    </row>
    <row r="13582" spans="10:10" x14ac:dyDescent="0.35">
      <c r="J13582" s="830"/>
    </row>
    <row r="13583" spans="10:10" x14ac:dyDescent="0.35">
      <c r="J13583" s="830"/>
    </row>
    <row r="13584" spans="10:10" x14ac:dyDescent="0.35">
      <c r="J13584" s="830"/>
    </row>
    <row r="13585" spans="10:10" x14ac:dyDescent="0.35">
      <c r="J13585" s="830"/>
    </row>
    <row r="13586" spans="10:10" x14ac:dyDescent="0.35">
      <c r="J13586" s="830"/>
    </row>
    <row r="13587" spans="10:10" x14ac:dyDescent="0.35">
      <c r="J13587" s="830"/>
    </row>
    <row r="13588" spans="10:10" x14ac:dyDescent="0.35">
      <c r="J13588" s="830"/>
    </row>
    <row r="13589" spans="10:10" x14ac:dyDescent="0.35">
      <c r="J13589" s="830"/>
    </row>
    <row r="13590" spans="10:10" x14ac:dyDescent="0.35">
      <c r="J13590" s="830"/>
    </row>
    <row r="13591" spans="10:10" x14ac:dyDescent="0.35">
      <c r="J13591" s="830"/>
    </row>
    <row r="13592" spans="10:10" x14ac:dyDescent="0.35">
      <c r="J13592" s="830"/>
    </row>
    <row r="13593" spans="10:10" x14ac:dyDescent="0.35">
      <c r="J13593" s="830"/>
    </row>
    <row r="13594" spans="10:10" x14ac:dyDescent="0.35">
      <c r="J13594" s="830"/>
    </row>
    <row r="13595" spans="10:10" x14ac:dyDescent="0.35">
      <c r="J13595" s="830"/>
    </row>
    <row r="13596" spans="10:10" x14ac:dyDescent="0.35">
      <c r="J13596" s="830"/>
    </row>
    <row r="13597" spans="10:10" x14ac:dyDescent="0.35">
      <c r="J13597" s="830"/>
    </row>
    <row r="13598" spans="10:10" x14ac:dyDescent="0.35">
      <c r="J13598" s="830"/>
    </row>
    <row r="13599" spans="10:10" x14ac:dyDescent="0.35">
      <c r="J13599" s="830"/>
    </row>
    <row r="13600" spans="10:10" x14ac:dyDescent="0.35">
      <c r="J13600" s="830"/>
    </row>
    <row r="13601" spans="10:10" x14ac:dyDescent="0.35">
      <c r="J13601" s="830"/>
    </row>
    <row r="13602" spans="10:10" x14ac:dyDescent="0.35">
      <c r="J13602" s="830"/>
    </row>
    <row r="13603" spans="10:10" x14ac:dyDescent="0.35">
      <c r="J13603" s="830"/>
    </row>
    <row r="13604" spans="10:10" x14ac:dyDescent="0.35">
      <c r="J13604" s="830"/>
    </row>
    <row r="13605" spans="10:10" x14ac:dyDescent="0.35">
      <c r="J13605" s="830"/>
    </row>
    <row r="13606" spans="10:10" x14ac:dyDescent="0.35">
      <c r="J13606" s="830"/>
    </row>
    <row r="13607" spans="10:10" x14ac:dyDescent="0.35">
      <c r="J13607" s="830"/>
    </row>
    <row r="13608" spans="10:10" x14ac:dyDescent="0.35">
      <c r="J13608" s="830"/>
    </row>
    <row r="13609" spans="10:10" x14ac:dyDescent="0.35">
      <c r="J13609" s="830"/>
    </row>
    <row r="13610" spans="10:10" x14ac:dyDescent="0.35">
      <c r="J13610" s="830"/>
    </row>
    <row r="13611" spans="10:10" x14ac:dyDescent="0.35">
      <c r="J13611" s="830"/>
    </row>
    <row r="13612" spans="10:10" x14ac:dyDescent="0.35">
      <c r="J13612" s="830"/>
    </row>
    <row r="13613" spans="10:10" x14ac:dyDescent="0.35">
      <c r="J13613" s="830"/>
    </row>
    <row r="13614" spans="10:10" x14ac:dyDescent="0.35">
      <c r="J13614" s="830"/>
    </row>
    <row r="13615" spans="10:10" x14ac:dyDescent="0.35">
      <c r="J13615" s="830"/>
    </row>
    <row r="13616" spans="10:10" x14ac:dyDescent="0.35">
      <c r="J13616" s="830"/>
    </row>
    <row r="13617" spans="10:10" x14ac:dyDescent="0.35">
      <c r="J13617" s="830"/>
    </row>
    <row r="13618" spans="10:10" x14ac:dyDescent="0.35">
      <c r="J13618" s="830"/>
    </row>
    <row r="13619" spans="10:10" x14ac:dyDescent="0.35">
      <c r="J13619" s="830"/>
    </row>
    <row r="13620" spans="10:10" x14ac:dyDescent="0.35">
      <c r="J13620" s="830"/>
    </row>
    <row r="13621" spans="10:10" x14ac:dyDescent="0.35">
      <c r="J13621" s="830"/>
    </row>
    <row r="13622" spans="10:10" x14ac:dyDescent="0.35">
      <c r="J13622" s="830"/>
    </row>
    <row r="13623" spans="10:10" x14ac:dyDescent="0.35">
      <c r="J13623" s="830"/>
    </row>
    <row r="13624" spans="10:10" x14ac:dyDescent="0.35">
      <c r="J13624" s="830"/>
    </row>
    <row r="13625" spans="10:10" x14ac:dyDescent="0.35">
      <c r="J13625" s="830"/>
    </row>
    <row r="13626" spans="10:10" x14ac:dyDescent="0.35">
      <c r="J13626" s="830"/>
    </row>
    <row r="13627" spans="10:10" x14ac:dyDescent="0.35">
      <c r="J13627" s="830"/>
    </row>
    <row r="13628" spans="10:10" x14ac:dyDescent="0.35">
      <c r="J13628" s="830"/>
    </row>
    <row r="13629" spans="10:10" x14ac:dyDescent="0.35">
      <c r="J13629" s="830"/>
    </row>
    <row r="13630" spans="10:10" x14ac:dyDescent="0.35">
      <c r="J13630" s="830"/>
    </row>
    <row r="13631" spans="10:10" x14ac:dyDescent="0.35">
      <c r="J13631" s="830"/>
    </row>
    <row r="13632" spans="10:10" x14ac:dyDescent="0.35">
      <c r="J13632" s="830"/>
    </row>
    <row r="13633" spans="10:10" x14ac:dyDescent="0.35">
      <c r="J13633" s="830"/>
    </row>
    <row r="13634" spans="10:10" x14ac:dyDescent="0.35">
      <c r="J13634" s="830"/>
    </row>
    <row r="13635" spans="10:10" x14ac:dyDescent="0.35">
      <c r="J13635" s="830"/>
    </row>
    <row r="13636" spans="10:10" x14ac:dyDescent="0.35">
      <c r="J13636" s="830"/>
    </row>
    <row r="13637" spans="10:10" x14ac:dyDescent="0.35">
      <c r="J13637" s="830"/>
    </row>
    <row r="13638" spans="10:10" x14ac:dyDescent="0.35">
      <c r="J13638" s="830"/>
    </row>
    <row r="13639" spans="10:10" x14ac:dyDescent="0.35">
      <c r="J13639" s="830"/>
    </row>
    <row r="13640" spans="10:10" x14ac:dyDescent="0.35">
      <c r="J13640" s="830"/>
    </row>
    <row r="13641" spans="10:10" x14ac:dyDescent="0.35">
      <c r="J13641" s="830"/>
    </row>
    <row r="13642" spans="10:10" x14ac:dyDescent="0.35">
      <c r="J13642" s="830"/>
    </row>
    <row r="13643" spans="10:10" x14ac:dyDescent="0.35">
      <c r="J13643" s="830"/>
    </row>
    <row r="13644" spans="10:10" x14ac:dyDescent="0.35">
      <c r="J13644" s="830"/>
    </row>
    <row r="13645" spans="10:10" x14ac:dyDescent="0.35">
      <c r="J13645" s="830"/>
    </row>
    <row r="13646" spans="10:10" x14ac:dyDescent="0.35">
      <c r="J13646" s="830"/>
    </row>
    <row r="13647" spans="10:10" x14ac:dyDescent="0.35">
      <c r="J13647" s="830"/>
    </row>
    <row r="13648" spans="10:10" x14ac:dyDescent="0.35">
      <c r="J13648" s="830"/>
    </row>
    <row r="13649" spans="10:10" x14ac:dyDescent="0.35">
      <c r="J13649" s="830"/>
    </row>
    <row r="13650" spans="10:10" x14ac:dyDescent="0.35">
      <c r="J13650" s="830"/>
    </row>
    <row r="13651" spans="10:10" x14ac:dyDescent="0.35">
      <c r="J13651" s="830"/>
    </row>
    <row r="13652" spans="10:10" x14ac:dyDescent="0.35">
      <c r="J13652" s="830"/>
    </row>
    <row r="13653" spans="10:10" x14ac:dyDescent="0.35">
      <c r="J13653" s="830"/>
    </row>
    <row r="13654" spans="10:10" x14ac:dyDescent="0.35">
      <c r="J13654" s="830"/>
    </row>
    <row r="13655" spans="10:10" x14ac:dyDescent="0.35">
      <c r="J13655" s="830"/>
    </row>
    <row r="13656" spans="10:10" x14ac:dyDescent="0.35">
      <c r="J13656" s="830"/>
    </row>
    <row r="13657" spans="10:10" x14ac:dyDescent="0.35">
      <c r="J13657" s="830"/>
    </row>
    <row r="13658" spans="10:10" x14ac:dyDescent="0.35">
      <c r="J13658" s="830"/>
    </row>
    <row r="13659" spans="10:10" x14ac:dyDescent="0.35">
      <c r="J13659" s="830"/>
    </row>
    <row r="13660" spans="10:10" x14ac:dyDescent="0.35">
      <c r="J13660" s="830"/>
    </row>
    <row r="13661" spans="10:10" x14ac:dyDescent="0.35">
      <c r="J13661" s="830"/>
    </row>
    <row r="13662" spans="10:10" x14ac:dyDescent="0.35">
      <c r="J13662" s="830"/>
    </row>
    <row r="13663" spans="10:10" x14ac:dyDescent="0.35">
      <c r="J13663" s="830"/>
    </row>
    <row r="13664" spans="10:10" x14ac:dyDescent="0.35">
      <c r="J13664" s="830"/>
    </row>
    <row r="13665" spans="10:10" x14ac:dyDescent="0.35">
      <c r="J13665" s="830"/>
    </row>
    <row r="13666" spans="10:10" x14ac:dyDescent="0.35">
      <c r="J13666" s="830"/>
    </row>
    <row r="13667" spans="10:10" x14ac:dyDescent="0.35">
      <c r="J13667" s="830"/>
    </row>
    <row r="13668" spans="10:10" x14ac:dyDescent="0.35">
      <c r="J13668" s="830"/>
    </row>
    <row r="13669" spans="10:10" x14ac:dyDescent="0.35">
      <c r="J13669" s="830"/>
    </row>
    <row r="13670" spans="10:10" x14ac:dyDescent="0.35">
      <c r="J13670" s="830"/>
    </row>
    <row r="13671" spans="10:10" x14ac:dyDescent="0.35">
      <c r="J13671" s="830"/>
    </row>
    <row r="13672" spans="10:10" x14ac:dyDescent="0.35">
      <c r="J13672" s="830"/>
    </row>
    <row r="13673" spans="10:10" x14ac:dyDescent="0.35">
      <c r="J13673" s="830"/>
    </row>
    <row r="13674" spans="10:10" x14ac:dyDescent="0.35">
      <c r="J13674" s="830"/>
    </row>
    <row r="13675" spans="10:10" x14ac:dyDescent="0.35">
      <c r="J13675" s="830"/>
    </row>
    <row r="13676" spans="10:10" x14ac:dyDescent="0.35">
      <c r="J13676" s="830"/>
    </row>
    <row r="13677" spans="10:10" x14ac:dyDescent="0.35">
      <c r="J13677" s="830"/>
    </row>
    <row r="13678" spans="10:10" x14ac:dyDescent="0.35">
      <c r="J13678" s="830"/>
    </row>
    <row r="13679" spans="10:10" x14ac:dyDescent="0.35">
      <c r="J13679" s="830"/>
    </row>
    <row r="13680" spans="10:10" x14ac:dyDescent="0.35">
      <c r="J13680" s="830"/>
    </row>
    <row r="13681" spans="10:10" x14ac:dyDescent="0.35">
      <c r="J13681" s="830"/>
    </row>
    <row r="13682" spans="10:10" x14ac:dyDescent="0.35">
      <c r="J13682" s="830"/>
    </row>
    <row r="13683" spans="10:10" x14ac:dyDescent="0.35">
      <c r="J13683" s="830"/>
    </row>
    <row r="13684" spans="10:10" x14ac:dyDescent="0.35">
      <c r="J13684" s="830"/>
    </row>
    <row r="13685" spans="10:10" x14ac:dyDescent="0.35">
      <c r="J13685" s="830"/>
    </row>
    <row r="13686" spans="10:10" x14ac:dyDescent="0.35">
      <c r="J13686" s="830"/>
    </row>
    <row r="13687" spans="10:10" x14ac:dyDescent="0.35">
      <c r="J13687" s="830"/>
    </row>
    <row r="13688" spans="10:10" x14ac:dyDescent="0.35">
      <c r="J13688" s="830"/>
    </row>
    <row r="13689" spans="10:10" x14ac:dyDescent="0.35">
      <c r="J13689" s="830"/>
    </row>
    <row r="13690" spans="10:10" x14ac:dyDescent="0.35">
      <c r="J13690" s="830"/>
    </row>
    <row r="13691" spans="10:10" x14ac:dyDescent="0.35">
      <c r="J13691" s="830"/>
    </row>
    <row r="13692" spans="10:10" x14ac:dyDescent="0.35">
      <c r="J13692" s="830"/>
    </row>
    <row r="13693" spans="10:10" x14ac:dyDescent="0.35">
      <c r="J13693" s="830"/>
    </row>
    <row r="13694" spans="10:10" x14ac:dyDescent="0.35">
      <c r="J13694" s="830"/>
    </row>
    <row r="13695" spans="10:10" x14ac:dyDescent="0.35">
      <c r="J13695" s="830"/>
    </row>
    <row r="13696" spans="10:10" x14ac:dyDescent="0.35">
      <c r="J13696" s="830"/>
    </row>
    <row r="13697" spans="10:10" x14ac:dyDescent="0.35">
      <c r="J13697" s="830"/>
    </row>
    <row r="13698" spans="10:10" x14ac:dyDescent="0.35">
      <c r="J13698" s="830"/>
    </row>
    <row r="13699" spans="10:10" x14ac:dyDescent="0.35">
      <c r="J13699" s="830"/>
    </row>
    <row r="13700" spans="10:10" x14ac:dyDescent="0.35">
      <c r="J13700" s="830"/>
    </row>
    <row r="13701" spans="10:10" x14ac:dyDescent="0.35">
      <c r="J13701" s="830"/>
    </row>
    <row r="13702" spans="10:10" x14ac:dyDescent="0.35">
      <c r="J13702" s="830"/>
    </row>
    <row r="13703" spans="10:10" x14ac:dyDescent="0.35">
      <c r="J13703" s="830"/>
    </row>
    <row r="13704" spans="10:10" x14ac:dyDescent="0.35">
      <c r="J13704" s="830"/>
    </row>
    <row r="13705" spans="10:10" x14ac:dyDescent="0.35">
      <c r="J13705" s="830"/>
    </row>
    <row r="13706" spans="10:10" x14ac:dyDescent="0.35">
      <c r="J13706" s="830"/>
    </row>
    <row r="13707" spans="10:10" x14ac:dyDescent="0.35">
      <c r="J13707" s="830"/>
    </row>
    <row r="13708" spans="10:10" x14ac:dyDescent="0.35">
      <c r="J13708" s="830"/>
    </row>
    <row r="13709" spans="10:10" x14ac:dyDescent="0.35">
      <c r="J13709" s="830"/>
    </row>
    <row r="13710" spans="10:10" x14ac:dyDescent="0.35">
      <c r="J13710" s="830"/>
    </row>
    <row r="13711" spans="10:10" x14ac:dyDescent="0.35">
      <c r="J13711" s="830"/>
    </row>
    <row r="13712" spans="10:10" x14ac:dyDescent="0.35">
      <c r="J13712" s="830"/>
    </row>
    <row r="13713" spans="10:10" x14ac:dyDescent="0.35">
      <c r="J13713" s="830"/>
    </row>
    <row r="13714" spans="10:10" x14ac:dyDescent="0.35">
      <c r="J13714" s="830"/>
    </row>
    <row r="13715" spans="10:10" x14ac:dyDescent="0.35">
      <c r="J13715" s="830"/>
    </row>
    <row r="13716" spans="10:10" x14ac:dyDescent="0.35">
      <c r="J13716" s="830"/>
    </row>
    <row r="13717" spans="10:10" x14ac:dyDescent="0.35">
      <c r="J13717" s="830"/>
    </row>
    <row r="13718" spans="10:10" x14ac:dyDescent="0.35">
      <c r="J13718" s="830"/>
    </row>
    <row r="13719" spans="10:10" x14ac:dyDescent="0.35">
      <c r="J13719" s="830"/>
    </row>
    <row r="13720" spans="10:10" x14ac:dyDescent="0.35">
      <c r="J13720" s="830"/>
    </row>
    <row r="13721" spans="10:10" x14ac:dyDescent="0.35">
      <c r="J13721" s="830"/>
    </row>
    <row r="13722" spans="10:10" x14ac:dyDescent="0.35">
      <c r="J13722" s="830"/>
    </row>
    <row r="13723" spans="10:10" x14ac:dyDescent="0.35">
      <c r="J13723" s="830"/>
    </row>
    <row r="13724" spans="10:10" x14ac:dyDescent="0.35">
      <c r="J13724" s="830"/>
    </row>
    <row r="13725" spans="10:10" x14ac:dyDescent="0.35">
      <c r="J13725" s="830"/>
    </row>
    <row r="13726" spans="10:10" x14ac:dyDescent="0.35">
      <c r="J13726" s="830"/>
    </row>
    <row r="13727" spans="10:10" x14ac:dyDescent="0.35">
      <c r="J13727" s="830"/>
    </row>
    <row r="13728" spans="10:10" x14ac:dyDescent="0.35">
      <c r="J13728" s="830"/>
    </row>
    <row r="13729" spans="10:10" x14ac:dyDescent="0.35">
      <c r="J13729" s="830"/>
    </row>
    <row r="13730" spans="10:10" x14ac:dyDescent="0.35">
      <c r="J13730" s="830"/>
    </row>
    <row r="13731" spans="10:10" x14ac:dyDescent="0.35">
      <c r="J13731" s="830"/>
    </row>
    <row r="13732" spans="10:10" x14ac:dyDescent="0.35">
      <c r="J13732" s="830"/>
    </row>
    <row r="13733" spans="10:10" x14ac:dyDescent="0.35">
      <c r="J13733" s="830"/>
    </row>
    <row r="13734" spans="10:10" x14ac:dyDescent="0.35">
      <c r="J13734" s="830"/>
    </row>
    <row r="13735" spans="10:10" x14ac:dyDescent="0.35">
      <c r="J13735" s="830"/>
    </row>
    <row r="13736" spans="10:10" x14ac:dyDescent="0.35">
      <c r="J13736" s="830"/>
    </row>
    <row r="13737" spans="10:10" x14ac:dyDescent="0.35">
      <c r="J13737" s="830"/>
    </row>
    <row r="13738" spans="10:10" x14ac:dyDescent="0.35">
      <c r="J13738" s="830"/>
    </row>
    <row r="13739" spans="10:10" x14ac:dyDescent="0.35">
      <c r="J13739" s="830"/>
    </row>
    <row r="13740" spans="10:10" x14ac:dyDescent="0.35">
      <c r="J13740" s="830"/>
    </row>
    <row r="13741" spans="10:10" x14ac:dyDescent="0.35">
      <c r="J13741" s="830"/>
    </row>
    <row r="13742" spans="10:10" x14ac:dyDescent="0.35">
      <c r="J13742" s="830"/>
    </row>
    <row r="13743" spans="10:10" x14ac:dyDescent="0.35">
      <c r="J13743" s="830"/>
    </row>
    <row r="13744" spans="10:10" x14ac:dyDescent="0.35">
      <c r="J13744" s="830"/>
    </row>
    <row r="13745" spans="10:10" x14ac:dyDescent="0.35">
      <c r="J13745" s="830"/>
    </row>
    <row r="13746" spans="10:10" x14ac:dyDescent="0.35">
      <c r="J13746" s="830"/>
    </row>
    <row r="13747" spans="10:10" x14ac:dyDescent="0.35">
      <c r="J13747" s="830"/>
    </row>
    <row r="13748" spans="10:10" x14ac:dyDescent="0.35">
      <c r="J13748" s="830"/>
    </row>
    <row r="13749" spans="10:10" x14ac:dyDescent="0.35">
      <c r="J13749" s="830"/>
    </row>
    <row r="13750" spans="10:10" x14ac:dyDescent="0.35">
      <c r="J13750" s="830"/>
    </row>
    <row r="13751" spans="10:10" x14ac:dyDescent="0.35">
      <c r="J13751" s="830"/>
    </row>
    <row r="13752" spans="10:10" x14ac:dyDescent="0.35">
      <c r="J13752" s="830"/>
    </row>
    <row r="13753" spans="10:10" x14ac:dyDescent="0.35">
      <c r="J13753" s="830"/>
    </row>
    <row r="13754" spans="10:10" x14ac:dyDescent="0.35">
      <c r="J13754" s="830"/>
    </row>
    <row r="13755" spans="10:10" x14ac:dyDescent="0.35">
      <c r="J13755" s="830"/>
    </row>
    <row r="13756" spans="10:10" x14ac:dyDescent="0.35">
      <c r="J13756" s="830"/>
    </row>
    <row r="13757" spans="10:10" x14ac:dyDescent="0.35">
      <c r="J13757" s="830"/>
    </row>
    <row r="13758" spans="10:10" x14ac:dyDescent="0.35">
      <c r="J13758" s="830"/>
    </row>
    <row r="13759" spans="10:10" x14ac:dyDescent="0.35">
      <c r="J13759" s="830"/>
    </row>
    <row r="13760" spans="10:10" x14ac:dyDescent="0.35">
      <c r="J13760" s="830"/>
    </row>
    <row r="13761" spans="10:10" x14ac:dyDescent="0.35">
      <c r="J13761" s="830"/>
    </row>
    <row r="13762" spans="10:10" x14ac:dyDescent="0.35">
      <c r="J13762" s="830"/>
    </row>
    <row r="13763" spans="10:10" x14ac:dyDescent="0.35">
      <c r="J13763" s="830"/>
    </row>
    <row r="13764" spans="10:10" x14ac:dyDescent="0.35">
      <c r="J13764" s="830"/>
    </row>
    <row r="13765" spans="10:10" x14ac:dyDescent="0.35">
      <c r="J13765" s="830"/>
    </row>
    <row r="13766" spans="10:10" x14ac:dyDescent="0.35">
      <c r="J13766" s="830"/>
    </row>
    <row r="13767" spans="10:10" x14ac:dyDescent="0.35">
      <c r="J13767" s="830"/>
    </row>
    <row r="13768" spans="10:10" x14ac:dyDescent="0.35">
      <c r="J13768" s="830"/>
    </row>
    <row r="13769" spans="10:10" x14ac:dyDescent="0.35">
      <c r="J13769" s="830"/>
    </row>
    <row r="13770" spans="10:10" x14ac:dyDescent="0.35">
      <c r="J13770" s="830"/>
    </row>
    <row r="13771" spans="10:10" x14ac:dyDescent="0.35">
      <c r="J13771" s="830"/>
    </row>
    <row r="13772" spans="10:10" x14ac:dyDescent="0.35">
      <c r="J13772" s="830"/>
    </row>
    <row r="13773" spans="10:10" x14ac:dyDescent="0.35">
      <c r="J13773" s="830"/>
    </row>
    <row r="13774" spans="10:10" x14ac:dyDescent="0.35">
      <c r="J13774" s="830"/>
    </row>
    <row r="13775" spans="10:10" x14ac:dyDescent="0.35">
      <c r="J13775" s="830"/>
    </row>
    <row r="13776" spans="10:10" x14ac:dyDescent="0.35">
      <c r="J13776" s="830"/>
    </row>
    <row r="13777" spans="10:10" x14ac:dyDescent="0.35">
      <c r="J13777" s="830"/>
    </row>
    <row r="13778" spans="10:10" x14ac:dyDescent="0.35">
      <c r="J13778" s="830"/>
    </row>
    <row r="13779" spans="10:10" x14ac:dyDescent="0.35">
      <c r="J13779" s="830"/>
    </row>
    <row r="13780" spans="10:10" x14ac:dyDescent="0.35">
      <c r="J13780" s="830"/>
    </row>
    <row r="13781" spans="10:10" x14ac:dyDescent="0.35">
      <c r="J13781" s="830"/>
    </row>
    <row r="13782" spans="10:10" x14ac:dyDescent="0.35">
      <c r="J13782" s="830"/>
    </row>
    <row r="13783" spans="10:10" x14ac:dyDescent="0.35">
      <c r="J13783" s="830"/>
    </row>
    <row r="13784" spans="10:10" x14ac:dyDescent="0.35">
      <c r="J13784" s="830"/>
    </row>
    <row r="13785" spans="10:10" x14ac:dyDescent="0.35">
      <c r="J13785" s="830"/>
    </row>
    <row r="13786" spans="10:10" x14ac:dyDescent="0.35">
      <c r="J13786" s="830"/>
    </row>
    <row r="13787" spans="10:10" x14ac:dyDescent="0.35">
      <c r="J13787" s="830"/>
    </row>
    <row r="13788" spans="10:10" x14ac:dyDescent="0.35">
      <c r="J13788" s="830"/>
    </row>
    <row r="13789" spans="10:10" x14ac:dyDescent="0.35">
      <c r="J13789" s="830"/>
    </row>
    <row r="13790" spans="10:10" x14ac:dyDescent="0.35">
      <c r="J13790" s="830"/>
    </row>
    <row r="13791" spans="10:10" x14ac:dyDescent="0.35">
      <c r="J13791" s="830"/>
    </row>
    <row r="13792" spans="10:10" x14ac:dyDescent="0.35">
      <c r="J13792" s="830"/>
    </row>
    <row r="13793" spans="10:10" x14ac:dyDescent="0.35">
      <c r="J13793" s="830"/>
    </row>
    <row r="13794" spans="10:10" x14ac:dyDescent="0.35">
      <c r="J13794" s="830"/>
    </row>
    <row r="13795" spans="10:10" x14ac:dyDescent="0.35">
      <c r="J13795" s="830"/>
    </row>
    <row r="13796" spans="10:10" x14ac:dyDescent="0.35">
      <c r="J13796" s="830"/>
    </row>
    <row r="13797" spans="10:10" x14ac:dyDescent="0.35">
      <c r="J13797" s="830"/>
    </row>
    <row r="13798" spans="10:10" x14ac:dyDescent="0.35">
      <c r="J13798" s="830"/>
    </row>
    <row r="13799" spans="10:10" x14ac:dyDescent="0.35">
      <c r="J13799" s="830"/>
    </row>
    <row r="13800" spans="10:10" x14ac:dyDescent="0.35">
      <c r="J13800" s="830"/>
    </row>
    <row r="13801" spans="10:10" x14ac:dyDescent="0.35">
      <c r="J13801" s="830"/>
    </row>
    <row r="13802" spans="10:10" x14ac:dyDescent="0.35">
      <c r="J13802" s="830"/>
    </row>
    <row r="13803" spans="10:10" x14ac:dyDescent="0.35">
      <c r="J13803" s="830"/>
    </row>
    <row r="13804" spans="10:10" x14ac:dyDescent="0.35">
      <c r="J13804" s="830"/>
    </row>
    <row r="13805" spans="10:10" x14ac:dyDescent="0.35">
      <c r="J13805" s="830"/>
    </row>
    <row r="13806" spans="10:10" x14ac:dyDescent="0.35">
      <c r="J13806" s="830"/>
    </row>
    <row r="13807" spans="10:10" x14ac:dyDescent="0.35">
      <c r="J13807" s="830"/>
    </row>
    <row r="13808" spans="10:10" x14ac:dyDescent="0.35">
      <c r="J13808" s="830"/>
    </row>
    <row r="13809" spans="10:10" x14ac:dyDescent="0.35">
      <c r="J13809" s="830"/>
    </row>
    <row r="13810" spans="10:10" x14ac:dyDescent="0.35">
      <c r="J13810" s="830"/>
    </row>
    <row r="13811" spans="10:10" x14ac:dyDescent="0.35">
      <c r="J13811" s="830"/>
    </row>
    <row r="13812" spans="10:10" x14ac:dyDescent="0.35">
      <c r="J13812" s="830"/>
    </row>
    <row r="13813" spans="10:10" x14ac:dyDescent="0.35">
      <c r="J13813" s="830"/>
    </row>
    <row r="13814" spans="10:10" x14ac:dyDescent="0.35">
      <c r="J13814" s="830"/>
    </row>
    <row r="13815" spans="10:10" x14ac:dyDescent="0.35">
      <c r="J13815" s="830"/>
    </row>
    <row r="13816" spans="10:10" x14ac:dyDescent="0.35">
      <c r="J13816" s="830"/>
    </row>
    <row r="13817" spans="10:10" x14ac:dyDescent="0.35">
      <c r="J13817" s="830"/>
    </row>
    <row r="13818" spans="10:10" x14ac:dyDescent="0.35">
      <c r="J13818" s="830"/>
    </row>
    <row r="13819" spans="10:10" x14ac:dyDescent="0.35">
      <c r="J13819" s="830"/>
    </row>
    <row r="13820" spans="10:10" x14ac:dyDescent="0.35">
      <c r="J13820" s="830"/>
    </row>
    <row r="13821" spans="10:10" x14ac:dyDescent="0.35">
      <c r="J13821" s="830"/>
    </row>
    <row r="13822" spans="10:10" x14ac:dyDescent="0.35">
      <c r="J13822" s="830"/>
    </row>
    <row r="13823" spans="10:10" x14ac:dyDescent="0.35">
      <c r="J13823" s="830"/>
    </row>
    <row r="13824" spans="10:10" x14ac:dyDescent="0.35">
      <c r="J13824" s="830"/>
    </row>
    <row r="13825" spans="10:10" x14ac:dyDescent="0.35">
      <c r="J13825" s="830"/>
    </row>
    <row r="13826" spans="10:10" x14ac:dyDescent="0.35">
      <c r="J13826" s="830"/>
    </row>
    <row r="13827" spans="10:10" x14ac:dyDescent="0.35">
      <c r="J13827" s="830"/>
    </row>
    <row r="13828" spans="10:10" x14ac:dyDescent="0.35">
      <c r="J13828" s="830"/>
    </row>
    <row r="13829" spans="10:10" x14ac:dyDescent="0.35">
      <c r="J13829" s="830"/>
    </row>
    <row r="13830" spans="10:10" x14ac:dyDescent="0.35">
      <c r="J13830" s="830"/>
    </row>
    <row r="13831" spans="10:10" x14ac:dyDescent="0.35">
      <c r="J13831" s="830"/>
    </row>
    <row r="13832" spans="10:10" x14ac:dyDescent="0.35">
      <c r="J13832" s="830"/>
    </row>
    <row r="13833" spans="10:10" x14ac:dyDescent="0.35">
      <c r="J13833" s="830"/>
    </row>
    <row r="13834" spans="10:10" x14ac:dyDescent="0.35">
      <c r="J13834" s="830"/>
    </row>
    <row r="13835" spans="10:10" x14ac:dyDescent="0.35">
      <c r="J13835" s="830"/>
    </row>
    <row r="13836" spans="10:10" x14ac:dyDescent="0.35">
      <c r="J13836" s="830"/>
    </row>
    <row r="13837" spans="10:10" x14ac:dyDescent="0.35">
      <c r="J13837" s="830"/>
    </row>
    <row r="13838" spans="10:10" x14ac:dyDescent="0.35">
      <c r="J13838" s="830"/>
    </row>
    <row r="13839" spans="10:10" x14ac:dyDescent="0.35">
      <c r="J13839" s="830"/>
    </row>
    <row r="13840" spans="10:10" x14ac:dyDescent="0.35">
      <c r="J13840" s="830"/>
    </row>
    <row r="13841" spans="10:10" x14ac:dyDescent="0.35">
      <c r="J13841" s="830"/>
    </row>
    <row r="13842" spans="10:10" x14ac:dyDescent="0.35">
      <c r="J13842" s="830"/>
    </row>
    <row r="13843" spans="10:10" x14ac:dyDescent="0.35">
      <c r="J13843" s="830"/>
    </row>
    <row r="13844" spans="10:10" x14ac:dyDescent="0.35">
      <c r="J13844" s="830"/>
    </row>
    <row r="13845" spans="10:10" x14ac:dyDescent="0.35">
      <c r="J13845" s="830"/>
    </row>
    <row r="13846" spans="10:10" x14ac:dyDescent="0.35">
      <c r="J13846" s="830"/>
    </row>
    <row r="13847" spans="10:10" x14ac:dyDescent="0.35">
      <c r="J13847" s="830"/>
    </row>
    <row r="13848" spans="10:10" x14ac:dyDescent="0.35">
      <c r="J13848" s="830"/>
    </row>
    <row r="13849" spans="10:10" x14ac:dyDescent="0.35">
      <c r="J13849" s="830"/>
    </row>
    <row r="13850" spans="10:10" x14ac:dyDescent="0.35">
      <c r="J13850" s="830"/>
    </row>
    <row r="13851" spans="10:10" x14ac:dyDescent="0.35">
      <c r="J13851" s="830"/>
    </row>
    <row r="13852" spans="10:10" x14ac:dyDescent="0.35">
      <c r="J13852" s="830"/>
    </row>
    <row r="13853" spans="10:10" x14ac:dyDescent="0.35">
      <c r="J13853" s="830"/>
    </row>
    <row r="13854" spans="10:10" x14ac:dyDescent="0.35">
      <c r="J13854" s="830"/>
    </row>
    <row r="13855" spans="10:10" x14ac:dyDescent="0.35">
      <c r="J13855" s="830"/>
    </row>
    <row r="13856" spans="10:10" x14ac:dyDescent="0.35">
      <c r="J13856" s="830"/>
    </row>
    <row r="13857" spans="10:10" x14ac:dyDescent="0.35">
      <c r="J13857" s="830"/>
    </row>
    <row r="13858" spans="10:10" x14ac:dyDescent="0.35">
      <c r="J13858" s="830"/>
    </row>
    <row r="13859" spans="10:10" x14ac:dyDescent="0.35">
      <c r="J13859" s="830"/>
    </row>
    <row r="13860" spans="10:10" x14ac:dyDescent="0.35">
      <c r="J13860" s="830"/>
    </row>
    <row r="13861" spans="10:10" x14ac:dyDescent="0.35">
      <c r="J13861" s="830"/>
    </row>
    <row r="13862" spans="10:10" x14ac:dyDescent="0.35">
      <c r="J13862" s="830"/>
    </row>
    <row r="13863" spans="10:10" x14ac:dyDescent="0.35">
      <c r="J13863" s="830"/>
    </row>
    <row r="13864" spans="10:10" x14ac:dyDescent="0.35">
      <c r="J13864" s="830"/>
    </row>
    <row r="13865" spans="10:10" x14ac:dyDescent="0.35">
      <c r="J13865" s="830"/>
    </row>
    <row r="13866" spans="10:10" x14ac:dyDescent="0.35">
      <c r="J13866" s="830"/>
    </row>
    <row r="13867" spans="10:10" x14ac:dyDescent="0.35">
      <c r="J13867" s="830"/>
    </row>
    <row r="13868" spans="10:10" x14ac:dyDescent="0.35">
      <c r="J13868" s="830"/>
    </row>
    <row r="13869" spans="10:10" x14ac:dyDescent="0.35">
      <c r="J13869" s="830"/>
    </row>
    <row r="13870" spans="10:10" x14ac:dyDescent="0.35">
      <c r="J13870" s="830"/>
    </row>
    <row r="13871" spans="10:10" x14ac:dyDescent="0.35">
      <c r="J13871" s="830"/>
    </row>
    <row r="13872" spans="10:10" x14ac:dyDescent="0.35">
      <c r="J13872" s="830"/>
    </row>
    <row r="13873" spans="10:10" x14ac:dyDescent="0.35">
      <c r="J13873" s="830"/>
    </row>
    <row r="13874" spans="10:10" x14ac:dyDescent="0.35">
      <c r="J13874" s="830"/>
    </row>
    <row r="13875" spans="10:10" x14ac:dyDescent="0.35">
      <c r="J13875" s="830"/>
    </row>
    <row r="13876" spans="10:10" x14ac:dyDescent="0.35">
      <c r="J13876" s="830"/>
    </row>
    <row r="13877" spans="10:10" x14ac:dyDescent="0.35">
      <c r="J13877" s="830"/>
    </row>
    <row r="13878" spans="10:10" x14ac:dyDescent="0.35">
      <c r="J13878" s="830"/>
    </row>
    <row r="13879" spans="10:10" x14ac:dyDescent="0.35">
      <c r="J13879" s="830"/>
    </row>
    <row r="13880" spans="10:10" x14ac:dyDescent="0.35">
      <c r="J13880" s="830"/>
    </row>
    <row r="13881" spans="10:10" x14ac:dyDescent="0.35">
      <c r="J13881" s="830"/>
    </row>
    <row r="13882" spans="10:10" x14ac:dyDescent="0.35">
      <c r="J13882" s="830"/>
    </row>
    <row r="13883" spans="10:10" x14ac:dyDescent="0.35">
      <c r="J13883" s="830"/>
    </row>
    <row r="13884" spans="10:10" x14ac:dyDescent="0.35">
      <c r="J13884" s="830"/>
    </row>
    <row r="13885" spans="10:10" x14ac:dyDescent="0.35">
      <c r="J13885" s="830"/>
    </row>
    <row r="13886" spans="10:10" x14ac:dyDescent="0.35">
      <c r="J13886" s="830"/>
    </row>
    <row r="13887" spans="10:10" x14ac:dyDescent="0.35">
      <c r="J13887" s="830"/>
    </row>
    <row r="13888" spans="10:10" x14ac:dyDescent="0.35">
      <c r="J13888" s="830"/>
    </row>
    <row r="13889" spans="10:10" x14ac:dyDescent="0.35">
      <c r="J13889" s="830"/>
    </row>
    <row r="13890" spans="10:10" x14ac:dyDescent="0.35">
      <c r="J13890" s="830"/>
    </row>
    <row r="13891" spans="10:10" x14ac:dyDescent="0.35">
      <c r="J13891" s="830"/>
    </row>
    <row r="13892" spans="10:10" x14ac:dyDescent="0.35">
      <c r="J13892" s="830"/>
    </row>
    <row r="13893" spans="10:10" x14ac:dyDescent="0.35">
      <c r="J13893" s="830"/>
    </row>
    <row r="13894" spans="10:10" x14ac:dyDescent="0.35">
      <c r="J13894" s="830"/>
    </row>
    <row r="13895" spans="10:10" x14ac:dyDescent="0.35">
      <c r="J13895" s="830"/>
    </row>
    <row r="13896" spans="10:10" x14ac:dyDescent="0.35">
      <c r="J13896" s="830"/>
    </row>
    <row r="13897" spans="10:10" x14ac:dyDescent="0.35">
      <c r="J13897" s="830"/>
    </row>
    <row r="13898" spans="10:10" x14ac:dyDescent="0.35">
      <c r="J13898" s="830"/>
    </row>
    <row r="13899" spans="10:10" x14ac:dyDescent="0.35">
      <c r="J13899" s="830"/>
    </row>
    <row r="13900" spans="10:10" x14ac:dyDescent="0.35">
      <c r="J13900" s="830"/>
    </row>
    <row r="13901" spans="10:10" x14ac:dyDescent="0.35">
      <c r="J13901" s="830"/>
    </row>
    <row r="13902" spans="10:10" x14ac:dyDescent="0.35">
      <c r="J13902" s="830"/>
    </row>
    <row r="13903" spans="10:10" x14ac:dyDescent="0.35">
      <c r="J13903" s="830"/>
    </row>
    <row r="13904" spans="10:10" x14ac:dyDescent="0.35">
      <c r="J13904" s="830"/>
    </row>
    <row r="13905" spans="10:10" x14ac:dyDescent="0.35">
      <c r="J13905" s="830"/>
    </row>
    <row r="13906" spans="10:10" x14ac:dyDescent="0.35">
      <c r="J13906" s="830"/>
    </row>
    <row r="13907" spans="10:10" x14ac:dyDescent="0.35">
      <c r="J13907" s="830"/>
    </row>
    <row r="13908" spans="10:10" x14ac:dyDescent="0.35">
      <c r="J13908" s="830"/>
    </row>
    <row r="13909" spans="10:10" x14ac:dyDescent="0.35">
      <c r="J13909" s="830"/>
    </row>
    <row r="13910" spans="10:10" x14ac:dyDescent="0.35">
      <c r="J13910" s="830"/>
    </row>
    <row r="13911" spans="10:10" x14ac:dyDescent="0.35">
      <c r="J13911" s="830"/>
    </row>
    <row r="13912" spans="10:10" x14ac:dyDescent="0.35">
      <c r="J13912" s="830"/>
    </row>
    <row r="13913" spans="10:10" x14ac:dyDescent="0.35">
      <c r="J13913" s="830"/>
    </row>
    <row r="13914" spans="10:10" x14ac:dyDescent="0.35">
      <c r="J13914" s="830"/>
    </row>
    <row r="13915" spans="10:10" x14ac:dyDescent="0.35">
      <c r="J13915" s="830"/>
    </row>
    <row r="13916" spans="10:10" x14ac:dyDescent="0.35">
      <c r="J13916" s="830"/>
    </row>
    <row r="13917" spans="10:10" x14ac:dyDescent="0.35">
      <c r="J13917" s="830"/>
    </row>
    <row r="13918" spans="10:10" x14ac:dyDescent="0.35">
      <c r="J13918" s="830"/>
    </row>
    <row r="13919" spans="10:10" x14ac:dyDescent="0.35">
      <c r="J13919" s="830"/>
    </row>
    <row r="13920" spans="10:10" x14ac:dyDescent="0.35">
      <c r="J13920" s="830"/>
    </row>
    <row r="13921" spans="10:10" x14ac:dyDescent="0.35">
      <c r="J13921" s="830"/>
    </row>
    <row r="13922" spans="10:10" x14ac:dyDescent="0.35">
      <c r="J13922" s="830"/>
    </row>
    <row r="13923" spans="10:10" x14ac:dyDescent="0.35">
      <c r="J13923" s="830"/>
    </row>
    <row r="13924" spans="10:10" x14ac:dyDescent="0.35">
      <c r="J13924" s="830"/>
    </row>
    <row r="13925" spans="10:10" x14ac:dyDescent="0.35">
      <c r="J13925" s="830"/>
    </row>
    <row r="13926" spans="10:10" x14ac:dyDescent="0.35">
      <c r="J13926" s="830"/>
    </row>
    <row r="13927" spans="10:10" x14ac:dyDescent="0.35">
      <c r="J13927" s="830"/>
    </row>
    <row r="13928" spans="10:10" x14ac:dyDescent="0.35">
      <c r="J13928" s="830"/>
    </row>
    <row r="13929" spans="10:10" x14ac:dyDescent="0.35">
      <c r="J13929" s="830"/>
    </row>
    <row r="13930" spans="10:10" x14ac:dyDescent="0.35">
      <c r="J13930" s="830"/>
    </row>
    <row r="13931" spans="10:10" x14ac:dyDescent="0.35">
      <c r="J13931" s="830"/>
    </row>
    <row r="13932" spans="10:10" x14ac:dyDescent="0.35">
      <c r="J13932" s="830"/>
    </row>
    <row r="13933" spans="10:10" x14ac:dyDescent="0.35">
      <c r="J13933" s="830"/>
    </row>
    <row r="13934" spans="10:10" x14ac:dyDescent="0.35">
      <c r="J13934" s="830"/>
    </row>
    <row r="13935" spans="10:10" x14ac:dyDescent="0.35">
      <c r="J13935" s="830"/>
    </row>
    <row r="13936" spans="10:10" x14ac:dyDescent="0.35">
      <c r="J13936" s="830"/>
    </row>
    <row r="13937" spans="10:10" x14ac:dyDescent="0.35">
      <c r="J13937" s="830"/>
    </row>
    <row r="13938" spans="10:10" x14ac:dyDescent="0.35">
      <c r="J13938" s="830"/>
    </row>
    <row r="13939" spans="10:10" x14ac:dyDescent="0.35">
      <c r="J13939" s="830"/>
    </row>
    <row r="13940" spans="10:10" x14ac:dyDescent="0.35">
      <c r="J13940" s="830"/>
    </row>
    <row r="13941" spans="10:10" x14ac:dyDescent="0.35">
      <c r="J13941" s="830"/>
    </row>
    <row r="13942" spans="10:10" x14ac:dyDescent="0.35">
      <c r="J13942" s="830"/>
    </row>
    <row r="13943" spans="10:10" x14ac:dyDescent="0.35">
      <c r="J13943" s="830"/>
    </row>
    <row r="13944" spans="10:10" x14ac:dyDescent="0.35">
      <c r="J13944" s="830"/>
    </row>
    <row r="13945" spans="10:10" x14ac:dyDescent="0.35">
      <c r="J13945" s="830"/>
    </row>
    <row r="13946" spans="10:10" x14ac:dyDescent="0.35">
      <c r="J13946" s="830"/>
    </row>
    <row r="13947" spans="10:10" x14ac:dyDescent="0.35">
      <c r="J13947" s="830"/>
    </row>
    <row r="13948" spans="10:10" x14ac:dyDescent="0.35">
      <c r="J13948" s="830"/>
    </row>
    <row r="13949" spans="10:10" x14ac:dyDescent="0.35">
      <c r="J13949" s="830"/>
    </row>
    <row r="13950" spans="10:10" x14ac:dyDescent="0.35">
      <c r="J13950" s="830"/>
    </row>
    <row r="13951" spans="10:10" x14ac:dyDescent="0.35">
      <c r="J13951" s="830"/>
    </row>
    <row r="13952" spans="10:10" x14ac:dyDescent="0.35">
      <c r="J13952" s="830"/>
    </row>
    <row r="13953" spans="10:10" x14ac:dyDescent="0.35">
      <c r="J13953" s="830"/>
    </row>
    <row r="13954" spans="10:10" x14ac:dyDescent="0.35">
      <c r="J13954" s="830"/>
    </row>
    <row r="13955" spans="10:10" x14ac:dyDescent="0.35">
      <c r="J13955" s="830"/>
    </row>
    <row r="13956" spans="10:10" x14ac:dyDescent="0.35">
      <c r="J13956" s="830"/>
    </row>
    <row r="13957" spans="10:10" x14ac:dyDescent="0.35">
      <c r="J13957" s="830"/>
    </row>
    <row r="13958" spans="10:10" x14ac:dyDescent="0.35">
      <c r="J13958" s="830"/>
    </row>
    <row r="13959" spans="10:10" x14ac:dyDescent="0.35">
      <c r="J13959" s="830"/>
    </row>
    <row r="13960" spans="10:10" x14ac:dyDescent="0.35">
      <c r="J13960" s="830"/>
    </row>
    <row r="13961" spans="10:10" x14ac:dyDescent="0.35">
      <c r="J13961" s="830"/>
    </row>
    <row r="13962" spans="10:10" x14ac:dyDescent="0.35">
      <c r="J13962" s="830"/>
    </row>
    <row r="13963" spans="10:10" x14ac:dyDescent="0.35">
      <c r="J13963" s="830"/>
    </row>
    <row r="13964" spans="10:10" x14ac:dyDescent="0.35">
      <c r="J13964" s="830"/>
    </row>
    <row r="13965" spans="10:10" x14ac:dyDescent="0.35">
      <c r="J13965" s="830"/>
    </row>
    <row r="13966" spans="10:10" x14ac:dyDescent="0.35">
      <c r="J13966" s="830"/>
    </row>
    <row r="13967" spans="10:10" x14ac:dyDescent="0.35">
      <c r="J13967" s="830"/>
    </row>
    <row r="13968" spans="10:10" x14ac:dyDescent="0.35">
      <c r="J13968" s="830"/>
    </row>
    <row r="13969" spans="10:10" x14ac:dyDescent="0.35">
      <c r="J13969" s="830"/>
    </row>
    <row r="13970" spans="10:10" x14ac:dyDescent="0.35">
      <c r="J13970" s="830"/>
    </row>
    <row r="13971" spans="10:10" x14ac:dyDescent="0.35">
      <c r="J13971" s="830"/>
    </row>
    <row r="13972" spans="10:10" x14ac:dyDescent="0.35">
      <c r="J13972" s="830"/>
    </row>
    <row r="13973" spans="10:10" x14ac:dyDescent="0.35">
      <c r="J13973" s="830"/>
    </row>
    <row r="13974" spans="10:10" x14ac:dyDescent="0.35">
      <c r="J13974" s="830"/>
    </row>
    <row r="13975" spans="10:10" x14ac:dyDescent="0.35">
      <c r="J13975" s="830"/>
    </row>
    <row r="13976" spans="10:10" x14ac:dyDescent="0.35">
      <c r="J13976" s="830"/>
    </row>
    <row r="13977" spans="10:10" x14ac:dyDescent="0.35">
      <c r="J13977" s="830"/>
    </row>
    <row r="13978" spans="10:10" x14ac:dyDescent="0.35">
      <c r="J13978" s="830"/>
    </row>
    <row r="13979" spans="10:10" x14ac:dyDescent="0.35">
      <c r="J13979" s="830"/>
    </row>
    <row r="13980" spans="10:10" x14ac:dyDescent="0.35">
      <c r="J13980" s="830"/>
    </row>
    <row r="13981" spans="10:10" x14ac:dyDescent="0.35">
      <c r="J13981" s="830"/>
    </row>
    <row r="13982" spans="10:10" x14ac:dyDescent="0.35">
      <c r="J13982" s="830"/>
    </row>
    <row r="13983" spans="10:10" x14ac:dyDescent="0.35">
      <c r="J13983" s="830"/>
    </row>
    <row r="13984" spans="10:10" x14ac:dyDescent="0.35">
      <c r="J13984" s="830"/>
    </row>
    <row r="13985" spans="10:10" x14ac:dyDescent="0.35">
      <c r="J13985" s="830"/>
    </row>
    <row r="13986" spans="10:10" x14ac:dyDescent="0.35">
      <c r="J13986" s="830"/>
    </row>
    <row r="13987" spans="10:10" x14ac:dyDescent="0.35">
      <c r="J13987" s="830"/>
    </row>
    <row r="13988" spans="10:10" x14ac:dyDescent="0.35">
      <c r="J13988" s="830"/>
    </row>
    <row r="13989" spans="10:10" x14ac:dyDescent="0.35">
      <c r="J13989" s="830"/>
    </row>
    <row r="13990" spans="10:10" x14ac:dyDescent="0.35">
      <c r="J13990" s="830"/>
    </row>
    <row r="13991" spans="10:10" x14ac:dyDescent="0.35">
      <c r="J13991" s="830"/>
    </row>
    <row r="13992" spans="10:10" x14ac:dyDescent="0.35">
      <c r="J13992" s="830"/>
    </row>
    <row r="13994" spans="10:10" x14ac:dyDescent="0.35">
      <c r="J13994" s="830"/>
    </row>
    <row r="13995" spans="10:10" x14ac:dyDescent="0.35">
      <c r="J13995" s="830"/>
    </row>
    <row r="13996" spans="10:10" x14ac:dyDescent="0.35">
      <c r="J13996" s="830"/>
    </row>
    <row r="13997" spans="10:10" x14ac:dyDescent="0.35">
      <c r="J13997" s="830"/>
    </row>
    <row r="13998" spans="10:10" x14ac:dyDescent="0.35">
      <c r="J13998" s="830"/>
    </row>
    <row r="13999" spans="10:10" x14ac:dyDescent="0.35">
      <c r="J13999" s="830"/>
    </row>
    <row r="14000" spans="10:10" x14ac:dyDescent="0.35">
      <c r="J14000" s="830"/>
    </row>
    <row r="14001" spans="10:10" x14ac:dyDescent="0.35">
      <c r="J14001" s="830"/>
    </row>
    <row r="14002" spans="10:10" x14ac:dyDescent="0.35">
      <c r="J14002" s="830"/>
    </row>
    <row r="14003" spans="10:10" x14ac:dyDescent="0.35">
      <c r="J14003" s="830"/>
    </row>
    <row r="14004" spans="10:10" x14ac:dyDescent="0.35">
      <c r="J14004" s="830"/>
    </row>
    <row r="14005" spans="10:10" x14ac:dyDescent="0.35">
      <c r="J14005" s="830"/>
    </row>
    <row r="14006" spans="10:10" x14ac:dyDescent="0.35">
      <c r="J14006" s="830"/>
    </row>
    <row r="14007" spans="10:10" x14ac:dyDescent="0.35">
      <c r="J14007" s="830"/>
    </row>
    <row r="14008" spans="10:10" x14ac:dyDescent="0.35">
      <c r="J14008" s="830"/>
    </row>
    <row r="14009" spans="10:10" x14ac:dyDescent="0.35">
      <c r="J14009" s="830"/>
    </row>
    <row r="14010" spans="10:10" x14ac:dyDescent="0.35">
      <c r="J14010" s="830"/>
    </row>
    <row r="14011" spans="10:10" x14ac:dyDescent="0.35">
      <c r="J14011" s="830"/>
    </row>
    <row r="14012" spans="10:10" x14ac:dyDescent="0.35">
      <c r="J14012" s="830"/>
    </row>
    <row r="14013" spans="10:10" x14ac:dyDescent="0.35">
      <c r="J14013" s="830"/>
    </row>
    <row r="14014" spans="10:10" x14ac:dyDescent="0.35">
      <c r="J14014" s="830"/>
    </row>
    <row r="14015" spans="10:10" x14ac:dyDescent="0.35">
      <c r="J14015" s="830"/>
    </row>
    <row r="14016" spans="10:10" x14ac:dyDescent="0.35">
      <c r="J14016" s="830"/>
    </row>
    <row r="14017" spans="10:10" x14ac:dyDescent="0.35">
      <c r="J14017" s="830"/>
    </row>
    <row r="14018" spans="10:10" x14ac:dyDescent="0.35">
      <c r="J14018" s="830"/>
    </row>
    <row r="14019" spans="10:10" x14ac:dyDescent="0.35">
      <c r="J14019" s="830"/>
    </row>
    <row r="14020" spans="10:10" x14ac:dyDescent="0.35">
      <c r="J14020" s="830"/>
    </row>
    <row r="14021" spans="10:10" x14ac:dyDescent="0.35">
      <c r="J14021" s="830"/>
    </row>
    <row r="14022" spans="10:10" x14ac:dyDescent="0.35">
      <c r="J14022" s="830"/>
    </row>
    <row r="14023" spans="10:10" x14ac:dyDescent="0.35">
      <c r="J14023" s="830"/>
    </row>
    <row r="14024" spans="10:10" x14ac:dyDescent="0.35">
      <c r="J14024" s="830"/>
    </row>
    <row r="14025" spans="10:10" x14ac:dyDescent="0.35">
      <c r="J14025" s="830"/>
    </row>
    <row r="14026" spans="10:10" x14ac:dyDescent="0.35">
      <c r="J14026" s="830"/>
    </row>
    <row r="14027" spans="10:10" x14ac:dyDescent="0.35">
      <c r="J14027" s="830"/>
    </row>
    <row r="14028" spans="10:10" x14ac:dyDescent="0.35">
      <c r="J14028" s="830"/>
    </row>
    <row r="14029" spans="10:10" x14ac:dyDescent="0.35">
      <c r="J14029" s="830"/>
    </row>
    <row r="14030" spans="10:10" x14ac:dyDescent="0.35">
      <c r="J14030" s="830"/>
    </row>
    <row r="14031" spans="10:10" x14ac:dyDescent="0.35">
      <c r="J14031" s="830"/>
    </row>
    <row r="14032" spans="10:10" x14ac:dyDescent="0.35">
      <c r="J14032" s="830"/>
    </row>
    <row r="14033" spans="10:10" x14ac:dyDescent="0.35">
      <c r="J14033" s="830"/>
    </row>
    <row r="14034" spans="10:10" x14ac:dyDescent="0.35">
      <c r="J14034" s="830"/>
    </row>
    <row r="14035" spans="10:10" x14ac:dyDescent="0.35">
      <c r="J14035" s="830"/>
    </row>
    <row r="14036" spans="10:10" x14ac:dyDescent="0.35">
      <c r="J14036" s="830"/>
    </row>
    <row r="14037" spans="10:10" x14ac:dyDescent="0.35">
      <c r="J14037" s="830"/>
    </row>
    <row r="14038" spans="10:10" x14ac:dyDescent="0.35">
      <c r="J14038" s="830"/>
    </row>
    <row r="14039" spans="10:10" x14ac:dyDescent="0.35">
      <c r="J14039" s="830"/>
    </row>
    <row r="14040" spans="10:10" x14ac:dyDescent="0.35">
      <c r="J14040" s="830"/>
    </row>
    <row r="14041" spans="10:10" x14ac:dyDescent="0.35">
      <c r="J14041" s="830"/>
    </row>
    <row r="14042" spans="10:10" x14ac:dyDescent="0.35">
      <c r="J14042" s="830"/>
    </row>
    <row r="14043" spans="10:10" x14ac:dyDescent="0.35">
      <c r="J14043" s="830"/>
    </row>
    <row r="14044" spans="10:10" x14ac:dyDescent="0.35">
      <c r="J14044" s="830"/>
    </row>
    <row r="14045" spans="10:10" x14ac:dyDescent="0.35">
      <c r="J14045" s="830"/>
    </row>
    <row r="14046" spans="10:10" x14ac:dyDescent="0.35">
      <c r="J14046" s="830"/>
    </row>
    <row r="14047" spans="10:10" x14ac:dyDescent="0.35">
      <c r="J14047" s="830"/>
    </row>
    <row r="14048" spans="10:10" x14ac:dyDescent="0.35">
      <c r="J14048" s="830"/>
    </row>
    <row r="14049" spans="10:10" x14ac:dyDescent="0.35">
      <c r="J14049" s="830"/>
    </row>
    <row r="14050" spans="10:10" x14ac:dyDescent="0.35">
      <c r="J14050" s="830"/>
    </row>
    <row r="14051" spans="10:10" x14ac:dyDescent="0.35">
      <c r="J14051" s="830"/>
    </row>
    <row r="14052" spans="10:10" x14ac:dyDescent="0.35">
      <c r="J14052" s="830"/>
    </row>
    <row r="14053" spans="10:10" x14ac:dyDescent="0.35">
      <c r="J14053" s="830"/>
    </row>
    <row r="14054" spans="10:10" x14ac:dyDescent="0.35">
      <c r="J14054" s="830"/>
    </row>
    <row r="14055" spans="10:10" x14ac:dyDescent="0.35">
      <c r="J14055" s="830"/>
    </row>
    <row r="14056" spans="10:10" x14ac:dyDescent="0.35">
      <c r="J14056" s="830"/>
    </row>
    <row r="14057" spans="10:10" x14ac:dyDescent="0.35">
      <c r="J14057" s="830"/>
    </row>
    <row r="14058" spans="10:10" x14ac:dyDescent="0.35">
      <c r="J14058" s="830"/>
    </row>
    <row r="14059" spans="10:10" x14ac:dyDescent="0.35">
      <c r="J14059" s="830"/>
    </row>
    <row r="14060" spans="10:10" x14ac:dyDescent="0.35">
      <c r="J14060" s="830"/>
    </row>
    <row r="14061" spans="10:10" x14ac:dyDescent="0.35">
      <c r="J14061" s="830"/>
    </row>
    <row r="14062" spans="10:10" x14ac:dyDescent="0.35">
      <c r="J14062" s="830"/>
    </row>
    <row r="14063" spans="10:10" x14ac:dyDescent="0.35">
      <c r="J14063" s="830"/>
    </row>
    <row r="14064" spans="10:10" x14ac:dyDescent="0.35">
      <c r="J14064" s="830"/>
    </row>
    <row r="14065" spans="10:10" x14ac:dyDescent="0.35">
      <c r="J14065" s="830"/>
    </row>
    <row r="14066" spans="10:10" x14ac:dyDescent="0.35">
      <c r="J14066" s="830"/>
    </row>
    <row r="14067" spans="10:10" x14ac:dyDescent="0.35">
      <c r="J14067" s="830"/>
    </row>
    <row r="14068" spans="10:10" x14ac:dyDescent="0.35">
      <c r="J14068" s="830"/>
    </row>
    <row r="14069" spans="10:10" x14ac:dyDescent="0.35">
      <c r="J14069" s="830"/>
    </row>
    <row r="14070" spans="10:10" x14ac:dyDescent="0.35">
      <c r="J14070" s="830"/>
    </row>
    <row r="14071" spans="10:10" x14ac:dyDescent="0.35">
      <c r="J14071" s="830"/>
    </row>
    <row r="14072" spans="10:10" x14ac:dyDescent="0.35">
      <c r="J14072" s="830"/>
    </row>
    <row r="14073" spans="10:10" x14ac:dyDescent="0.35">
      <c r="J14073" s="830"/>
    </row>
    <row r="14074" spans="10:10" x14ac:dyDescent="0.35">
      <c r="J14074" s="830"/>
    </row>
    <row r="14075" spans="10:10" x14ac:dyDescent="0.35">
      <c r="J14075" s="830"/>
    </row>
    <row r="14076" spans="10:10" x14ac:dyDescent="0.35">
      <c r="J14076" s="830"/>
    </row>
    <row r="14077" spans="10:10" x14ac:dyDescent="0.35">
      <c r="J14077" s="830"/>
    </row>
    <row r="14078" spans="10:10" x14ac:dyDescent="0.35">
      <c r="J14078" s="830"/>
    </row>
    <row r="14079" spans="10:10" x14ac:dyDescent="0.35">
      <c r="J14079" s="830"/>
    </row>
    <row r="14080" spans="10:10" x14ac:dyDescent="0.35">
      <c r="J14080" s="830"/>
    </row>
    <row r="14081" spans="10:10" x14ac:dyDescent="0.35">
      <c r="J14081" s="830"/>
    </row>
    <row r="14082" spans="10:10" x14ac:dyDescent="0.35">
      <c r="J14082" s="830"/>
    </row>
    <row r="14083" spans="10:10" x14ac:dyDescent="0.35">
      <c r="J14083" s="830"/>
    </row>
    <row r="14084" spans="10:10" x14ac:dyDescent="0.35">
      <c r="J14084" s="830"/>
    </row>
    <row r="14085" spans="10:10" x14ac:dyDescent="0.35">
      <c r="J14085" s="830"/>
    </row>
    <row r="14086" spans="10:10" x14ac:dyDescent="0.35">
      <c r="J14086" s="830"/>
    </row>
    <row r="14087" spans="10:10" x14ac:dyDescent="0.35">
      <c r="J14087" s="830"/>
    </row>
    <row r="14088" spans="10:10" x14ac:dyDescent="0.35">
      <c r="J14088" s="830"/>
    </row>
    <row r="14089" spans="10:10" x14ac:dyDescent="0.35">
      <c r="J14089" s="830"/>
    </row>
    <row r="14090" spans="10:10" x14ac:dyDescent="0.35">
      <c r="J14090" s="830"/>
    </row>
    <row r="14091" spans="10:10" x14ac:dyDescent="0.35">
      <c r="J14091" s="830"/>
    </row>
    <row r="14092" spans="10:10" x14ac:dyDescent="0.35">
      <c r="J14092" s="830"/>
    </row>
    <row r="14093" spans="10:10" x14ac:dyDescent="0.35">
      <c r="J14093" s="830"/>
    </row>
    <row r="14094" spans="10:10" x14ac:dyDescent="0.35">
      <c r="J14094" s="830"/>
    </row>
    <row r="14095" spans="10:10" x14ac:dyDescent="0.35">
      <c r="J14095" s="830"/>
    </row>
    <row r="14096" spans="10:10" x14ac:dyDescent="0.35">
      <c r="J14096" s="830"/>
    </row>
    <row r="14097" spans="10:10" x14ac:dyDescent="0.35">
      <c r="J14097" s="830"/>
    </row>
    <row r="14098" spans="10:10" x14ac:dyDescent="0.35">
      <c r="J14098" s="830"/>
    </row>
    <row r="14099" spans="10:10" x14ac:dyDescent="0.35">
      <c r="J14099" s="830"/>
    </row>
    <row r="14100" spans="10:10" x14ac:dyDescent="0.35">
      <c r="J14100" s="830"/>
    </row>
    <row r="14101" spans="10:10" x14ac:dyDescent="0.35">
      <c r="J14101" s="830"/>
    </row>
    <row r="14102" spans="10:10" x14ac:dyDescent="0.35">
      <c r="J14102" s="830"/>
    </row>
    <row r="14103" spans="10:10" x14ac:dyDescent="0.35">
      <c r="J14103" s="830"/>
    </row>
    <row r="14104" spans="10:10" x14ac:dyDescent="0.35">
      <c r="J14104" s="830"/>
    </row>
    <row r="14105" spans="10:10" x14ac:dyDescent="0.35">
      <c r="J14105" s="830"/>
    </row>
    <row r="14106" spans="10:10" x14ac:dyDescent="0.35">
      <c r="J14106" s="830"/>
    </row>
    <row r="14107" spans="10:10" x14ac:dyDescent="0.35">
      <c r="J14107" s="830"/>
    </row>
    <row r="14108" spans="10:10" x14ac:dyDescent="0.35">
      <c r="J14108" s="830"/>
    </row>
    <row r="14109" spans="10:10" x14ac:dyDescent="0.35">
      <c r="J14109" s="830"/>
    </row>
    <row r="14110" spans="10:10" x14ac:dyDescent="0.35">
      <c r="J14110" s="830"/>
    </row>
    <row r="14111" spans="10:10" x14ac:dyDescent="0.35">
      <c r="J14111" s="830"/>
    </row>
    <row r="14112" spans="10:10" x14ac:dyDescent="0.35">
      <c r="J14112" s="830"/>
    </row>
    <row r="14113" spans="10:10" x14ac:dyDescent="0.35">
      <c r="J14113" s="830"/>
    </row>
    <row r="14114" spans="10:10" x14ac:dyDescent="0.35">
      <c r="J14114" s="830"/>
    </row>
    <row r="14115" spans="10:10" x14ac:dyDescent="0.35">
      <c r="J14115" s="830"/>
    </row>
    <row r="14118" spans="10:10" x14ac:dyDescent="0.35">
      <c r="J14118" s="830"/>
    </row>
    <row r="14119" spans="10:10" x14ac:dyDescent="0.35">
      <c r="J14119" s="830"/>
    </row>
    <row r="14120" spans="10:10" x14ac:dyDescent="0.35">
      <c r="J14120" s="830"/>
    </row>
    <row r="14121" spans="10:10" x14ac:dyDescent="0.35">
      <c r="J14121" s="830"/>
    </row>
    <row r="14122" spans="10:10" x14ac:dyDescent="0.35">
      <c r="J14122" s="830"/>
    </row>
    <row r="14123" spans="10:10" x14ac:dyDescent="0.35">
      <c r="J14123" s="830"/>
    </row>
    <row r="14124" spans="10:10" x14ac:dyDescent="0.35">
      <c r="J14124" s="830"/>
    </row>
    <row r="14125" spans="10:10" x14ac:dyDescent="0.35">
      <c r="J14125" s="830"/>
    </row>
    <row r="14126" spans="10:10" x14ac:dyDescent="0.35">
      <c r="J14126" s="830"/>
    </row>
    <row r="14127" spans="10:10" x14ac:dyDescent="0.35">
      <c r="J14127" s="830"/>
    </row>
    <row r="14128" spans="10:10" x14ac:dyDescent="0.35">
      <c r="J14128" s="830"/>
    </row>
    <row r="14129" spans="10:10" x14ac:dyDescent="0.35">
      <c r="J14129" s="830"/>
    </row>
    <row r="14130" spans="10:10" x14ac:dyDescent="0.35">
      <c r="J14130" s="830"/>
    </row>
    <row r="14131" spans="10:10" x14ac:dyDescent="0.35">
      <c r="J14131" s="830"/>
    </row>
    <row r="14132" spans="10:10" x14ac:dyDescent="0.35">
      <c r="J14132" s="830"/>
    </row>
    <row r="14133" spans="10:10" x14ac:dyDescent="0.35">
      <c r="J14133" s="830"/>
    </row>
    <row r="14134" spans="10:10" x14ac:dyDescent="0.35">
      <c r="J14134" s="830"/>
    </row>
    <row r="14135" spans="10:10" x14ac:dyDescent="0.35">
      <c r="J14135" s="830"/>
    </row>
    <row r="14136" spans="10:10" x14ac:dyDescent="0.35">
      <c r="J14136" s="830"/>
    </row>
    <row r="14137" spans="10:10" x14ac:dyDescent="0.35">
      <c r="J14137" s="830"/>
    </row>
    <row r="14138" spans="10:10" x14ac:dyDescent="0.35">
      <c r="J14138" s="830"/>
    </row>
    <row r="14139" spans="10:10" x14ac:dyDescent="0.35">
      <c r="J14139" s="830"/>
    </row>
    <row r="14140" spans="10:10" x14ac:dyDescent="0.35">
      <c r="J14140" s="830"/>
    </row>
    <row r="14141" spans="10:10" x14ac:dyDescent="0.35">
      <c r="J14141" s="830"/>
    </row>
    <row r="14142" spans="10:10" x14ac:dyDescent="0.35">
      <c r="J14142" s="830"/>
    </row>
    <row r="14143" spans="10:10" x14ac:dyDescent="0.35">
      <c r="J14143" s="830"/>
    </row>
    <row r="14144" spans="10:10" x14ac:dyDescent="0.35">
      <c r="J14144" s="830"/>
    </row>
    <row r="14145" spans="10:10" x14ac:dyDescent="0.35">
      <c r="J14145" s="830"/>
    </row>
    <row r="14146" spans="10:10" x14ac:dyDescent="0.35">
      <c r="J14146" s="830"/>
    </row>
    <row r="14147" spans="10:10" x14ac:dyDescent="0.35">
      <c r="J14147" s="830"/>
    </row>
    <row r="14148" spans="10:10" x14ac:dyDescent="0.35">
      <c r="J14148" s="830"/>
    </row>
    <row r="14149" spans="10:10" x14ac:dyDescent="0.35">
      <c r="J14149" s="830"/>
    </row>
    <row r="14150" spans="10:10" x14ac:dyDescent="0.35">
      <c r="J14150" s="830"/>
    </row>
    <row r="14151" spans="10:10" x14ac:dyDescent="0.35">
      <c r="J14151" s="830"/>
    </row>
    <row r="14152" spans="10:10" x14ac:dyDescent="0.35">
      <c r="J14152" s="830"/>
    </row>
    <row r="14153" spans="10:10" x14ac:dyDescent="0.35">
      <c r="J14153" s="830"/>
    </row>
    <row r="14154" spans="10:10" x14ac:dyDescent="0.35">
      <c r="J14154" s="830"/>
    </row>
    <row r="14155" spans="10:10" x14ac:dyDescent="0.35">
      <c r="J14155" s="830"/>
    </row>
    <row r="14156" spans="10:10" x14ac:dyDescent="0.35">
      <c r="J14156" s="830"/>
    </row>
    <row r="14157" spans="10:10" x14ac:dyDescent="0.35">
      <c r="J14157" s="830"/>
    </row>
    <row r="14158" spans="10:10" x14ac:dyDescent="0.35">
      <c r="J14158" s="830"/>
    </row>
    <row r="14159" spans="10:10" x14ac:dyDescent="0.35">
      <c r="J14159" s="830"/>
    </row>
    <row r="14160" spans="10:10" x14ac:dyDescent="0.35">
      <c r="J14160" s="830"/>
    </row>
    <row r="14161" spans="10:10" x14ac:dyDescent="0.35">
      <c r="J14161" s="830"/>
    </row>
    <row r="14162" spans="10:10" x14ac:dyDescent="0.35">
      <c r="J14162" s="830"/>
    </row>
    <row r="14163" spans="10:10" x14ac:dyDescent="0.35">
      <c r="J14163" s="830"/>
    </row>
    <row r="14164" spans="10:10" x14ac:dyDescent="0.35">
      <c r="J14164" s="830"/>
    </row>
    <row r="14165" spans="10:10" x14ac:dyDescent="0.35">
      <c r="J14165" s="830"/>
    </row>
    <row r="14166" spans="10:10" x14ac:dyDescent="0.35">
      <c r="J14166" s="830"/>
    </row>
    <row r="14167" spans="10:10" x14ac:dyDescent="0.35">
      <c r="J14167" s="830"/>
    </row>
    <row r="14168" spans="10:10" x14ac:dyDescent="0.35">
      <c r="J14168" s="830"/>
    </row>
    <row r="14169" spans="10:10" x14ac:dyDescent="0.35">
      <c r="J14169" s="830"/>
    </row>
    <row r="14170" spans="10:10" x14ac:dyDescent="0.35">
      <c r="J14170" s="830"/>
    </row>
    <row r="14171" spans="10:10" x14ac:dyDescent="0.35">
      <c r="J14171" s="830"/>
    </row>
    <row r="14172" spans="10:10" x14ac:dyDescent="0.35">
      <c r="J14172" s="830"/>
    </row>
    <row r="14173" spans="10:10" x14ac:dyDescent="0.35">
      <c r="J14173" s="830"/>
    </row>
    <row r="14174" spans="10:10" x14ac:dyDescent="0.35">
      <c r="J14174" s="830"/>
    </row>
    <row r="14175" spans="10:10" x14ac:dyDescent="0.35">
      <c r="J14175" s="830"/>
    </row>
    <row r="14176" spans="10:10" x14ac:dyDescent="0.35">
      <c r="J14176" s="830"/>
    </row>
    <row r="14177" spans="10:10" x14ac:dyDescent="0.35">
      <c r="J14177" s="830"/>
    </row>
    <row r="14178" spans="10:10" x14ac:dyDescent="0.35">
      <c r="J14178" s="830"/>
    </row>
    <row r="14179" spans="10:10" x14ac:dyDescent="0.35">
      <c r="J14179" s="830"/>
    </row>
    <row r="14180" spans="10:10" x14ac:dyDescent="0.35">
      <c r="J14180" s="830"/>
    </row>
    <row r="14181" spans="10:10" x14ac:dyDescent="0.35">
      <c r="J14181" s="830"/>
    </row>
    <row r="14182" spans="10:10" x14ac:dyDescent="0.35">
      <c r="J14182" s="830"/>
    </row>
    <row r="14183" spans="10:10" x14ac:dyDescent="0.35">
      <c r="J14183" s="830"/>
    </row>
    <row r="14184" spans="10:10" x14ac:dyDescent="0.35">
      <c r="J14184" s="830"/>
    </row>
    <row r="14185" spans="10:10" x14ac:dyDescent="0.35">
      <c r="J14185" s="830"/>
    </row>
    <row r="14186" spans="10:10" x14ac:dyDescent="0.35">
      <c r="J14186" s="830"/>
    </row>
    <row r="14187" spans="10:10" x14ac:dyDescent="0.35">
      <c r="J14187" s="830"/>
    </row>
    <row r="14188" spans="10:10" x14ac:dyDescent="0.35">
      <c r="J14188" s="830"/>
    </row>
    <row r="14189" spans="10:10" x14ac:dyDescent="0.35">
      <c r="J14189" s="830"/>
    </row>
    <row r="14190" spans="10:10" x14ac:dyDescent="0.35">
      <c r="J14190" s="830"/>
    </row>
    <row r="14191" spans="10:10" x14ac:dyDescent="0.35">
      <c r="J14191" s="830"/>
    </row>
    <row r="14192" spans="10:10" x14ac:dyDescent="0.35">
      <c r="J14192" s="830"/>
    </row>
    <row r="14193" spans="10:10" x14ac:dyDescent="0.35">
      <c r="J14193" s="830"/>
    </row>
    <row r="14194" spans="10:10" x14ac:dyDescent="0.35">
      <c r="J14194" s="830"/>
    </row>
    <row r="14195" spans="10:10" x14ac:dyDescent="0.35">
      <c r="J14195" s="830"/>
    </row>
    <row r="14196" spans="10:10" x14ac:dyDescent="0.35">
      <c r="J14196" s="830"/>
    </row>
    <row r="14197" spans="10:10" x14ac:dyDescent="0.35">
      <c r="J14197" s="830"/>
    </row>
    <row r="14198" spans="10:10" x14ac:dyDescent="0.35">
      <c r="J14198" s="830"/>
    </row>
    <row r="14199" spans="10:10" x14ac:dyDescent="0.35">
      <c r="J14199" s="830"/>
    </row>
    <row r="14200" spans="10:10" x14ac:dyDescent="0.35">
      <c r="J14200" s="830"/>
    </row>
    <row r="14201" spans="10:10" x14ac:dyDescent="0.35">
      <c r="J14201" s="830"/>
    </row>
    <row r="14202" spans="10:10" x14ac:dyDescent="0.35">
      <c r="J14202" s="830"/>
    </row>
    <row r="14203" spans="10:10" x14ac:dyDescent="0.35">
      <c r="J14203" s="830"/>
    </row>
    <row r="14204" spans="10:10" x14ac:dyDescent="0.35">
      <c r="J14204" s="830"/>
    </row>
    <row r="14205" spans="10:10" x14ac:dyDescent="0.35">
      <c r="J14205" s="830"/>
    </row>
    <row r="14206" spans="10:10" x14ac:dyDescent="0.35">
      <c r="J14206" s="830"/>
    </row>
    <row r="14207" spans="10:10" x14ac:dyDescent="0.35">
      <c r="J14207" s="830"/>
    </row>
    <row r="14208" spans="10:10" x14ac:dyDescent="0.35">
      <c r="J14208" s="830"/>
    </row>
    <row r="14209" spans="10:10" x14ac:dyDescent="0.35">
      <c r="J14209" s="830"/>
    </row>
    <row r="14210" spans="10:10" x14ac:dyDescent="0.35">
      <c r="J14210" s="830"/>
    </row>
    <row r="14211" spans="10:10" x14ac:dyDescent="0.35">
      <c r="J14211" s="830"/>
    </row>
    <row r="14212" spans="10:10" x14ac:dyDescent="0.35">
      <c r="J14212" s="830"/>
    </row>
    <row r="14213" spans="10:10" x14ac:dyDescent="0.35">
      <c r="J14213" s="830"/>
    </row>
    <row r="14214" spans="10:10" x14ac:dyDescent="0.35">
      <c r="J14214" s="830"/>
    </row>
    <row r="14215" spans="10:10" x14ac:dyDescent="0.35">
      <c r="J14215" s="830"/>
    </row>
    <row r="14216" spans="10:10" x14ac:dyDescent="0.35">
      <c r="J14216" s="830"/>
    </row>
    <row r="14217" spans="10:10" x14ac:dyDescent="0.35">
      <c r="J14217" s="830"/>
    </row>
    <row r="14218" spans="10:10" x14ac:dyDescent="0.35">
      <c r="J14218" s="830"/>
    </row>
    <row r="14219" spans="10:10" x14ac:dyDescent="0.35">
      <c r="J14219" s="830"/>
    </row>
    <row r="14220" spans="10:10" x14ac:dyDescent="0.35">
      <c r="J14220" s="830"/>
    </row>
    <row r="14221" spans="10:10" x14ac:dyDescent="0.35">
      <c r="J14221" s="830"/>
    </row>
    <row r="14222" spans="10:10" x14ac:dyDescent="0.35">
      <c r="J14222" s="830"/>
    </row>
    <row r="14223" spans="10:10" x14ac:dyDescent="0.35">
      <c r="J14223" s="830"/>
    </row>
    <row r="14224" spans="10:10" x14ac:dyDescent="0.35">
      <c r="J14224" s="830"/>
    </row>
    <row r="14225" spans="10:10" x14ac:dyDescent="0.35">
      <c r="J14225" s="830"/>
    </row>
    <row r="14226" spans="10:10" x14ac:dyDescent="0.35">
      <c r="J14226" s="830"/>
    </row>
    <row r="14227" spans="10:10" x14ac:dyDescent="0.35">
      <c r="J14227" s="830"/>
    </row>
    <row r="14228" spans="10:10" x14ac:dyDescent="0.35">
      <c r="J14228" s="830"/>
    </row>
    <row r="14229" spans="10:10" x14ac:dyDescent="0.35">
      <c r="J14229" s="830"/>
    </row>
    <row r="14230" spans="10:10" x14ac:dyDescent="0.35">
      <c r="J14230" s="830"/>
    </row>
    <row r="14231" spans="10:10" x14ac:dyDescent="0.35">
      <c r="J14231" s="830"/>
    </row>
    <row r="14232" spans="10:10" x14ac:dyDescent="0.35">
      <c r="J14232" s="830"/>
    </row>
    <row r="14233" spans="10:10" x14ac:dyDescent="0.35">
      <c r="J14233" s="830"/>
    </row>
    <row r="14234" spans="10:10" x14ac:dyDescent="0.35">
      <c r="J14234" s="830"/>
    </row>
    <row r="14235" spans="10:10" x14ac:dyDescent="0.35">
      <c r="J14235" s="830"/>
    </row>
    <row r="14236" spans="10:10" x14ac:dyDescent="0.35">
      <c r="J14236" s="830"/>
    </row>
    <row r="14237" spans="10:10" x14ac:dyDescent="0.35">
      <c r="J14237" s="830"/>
    </row>
    <row r="14238" spans="10:10" x14ac:dyDescent="0.35">
      <c r="J14238" s="830"/>
    </row>
    <row r="14239" spans="10:10" x14ac:dyDescent="0.35">
      <c r="J14239" s="830"/>
    </row>
    <row r="14240" spans="10:10" x14ac:dyDescent="0.35">
      <c r="J14240" s="830"/>
    </row>
    <row r="14241" spans="10:10" x14ac:dyDescent="0.35">
      <c r="J14241" s="830"/>
    </row>
    <row r="14242" spans="10:10" x14ac:dyDescent="0.35">
      <c r="J14242" s="830"/>
    </row>
    <row r="14243" spans="10:10" x14ac:dyDescent="0.35">
      <c r="J14243" s="830"/>
    </row>
    <row r="14244" spans="10:10" x14ac:dyDescent="0.35">
      <c r="J14244" s="830"/>
    </row>
    <row r="14245" spans="10:10" x14ac:dyDescent="0.35">
      <c r="J14245" s="830"/>
    </row>
    <row r="14246" spans="10:10" x14ac:dyDescent="0.35">
      <c r="J14246" s="830"/>
    </row>
    <row r="14247" spans="10:10" x14ac:dyDescent="0.35">
      <c r="J14247" s="830"/>
    </row>
    <row r="14248" spans="10:10" x14ac:dyDescent="0.35">
      <c r="J14248" s="830"/>
    </row>
    <row r="14249" spans="10:10" x14ac:dyDescent="0.35">
      <c r="J14249" s="830"/>
    </row>
    <row r="14250" spans="10:10" x14ac:dyDescent="0.35">
      <c r="J14250" s="830"/>
    </row>
    <row r="14251" spans="10:10" x14ac:dyDescent="0.35">
      <c r="J14251" s="830"/>
    </row>
    <row r="14252" spans="10:10" x14ac:dyDescent="0.35">
      <c r="J14252" s="830"/>
    </row>
    <row r="14253" spans="10:10" x14ac:dyDescent="0.35">
      <c r="J14253" s="830"/>
    </row>
    <row r="14254" spans="10:10" x14ac:dyDescent="0.35">
      <c r="J14254" s="830"/>
    </row>
    <row r="14255" spans="10:10" x14ac:dyDescent="0.35">
      <c r="J14255" s="830"/>
    </row>
    <row r="14256" spans="10:10" x14ac:dyDescent="0.35">
      <c r="J14256" s="830"/>
    </row>
    <row r="14257" spans="10:10" x14ac:dyDescent="0.35">
      <c r="J14257" s="830"/>
    </row>
    <row r="14258" spans="10:10" x14ac:dyDescent="0.35">
      <c r="J14258" s="830"/>
    </row>
    <row r="14259" spans="10:10" x14ac:dyDescent="0.35">
      <c r="J14259" s="830"/>
    </row>
    <row r="14260" spans="10:10" x14ac:dyDescent="0.35">
      <c r="J14260" s="830"/>
    </row>
    <row r="14261" spans="10:10" x14ac:dyDescent="0.35">
      <c r="J14261" s="830"/>
    </row>
    <row r="14262" spans="10:10" x14ac:dyDescent="0.35">
      <c r="J14262" s="830"/>
    </row>
    <row r="14263" spans="10:10" x14ac:dyDescent="0.35">
      <c r="J14263" s="830"/>
    </row>
    <row r="14264" spans="10:10" x14ac:dyDescent="0.35">
      <c r="J14264" s="830"/>
    </row>
    <row r="14265" spans="10:10" x14ac:dyDescent="0.35">
      <c r="J14265" s="830"/>
    </row>
    <row r="14266" spans="10:10" x14ac:dyDescent="0.35">
      <c r="J14266" s="830"/>
    </row>
    <row r="14267" spans="10:10" x14ac:dyDescent="0.35">
      <c r="J14267" s="830"/>
    </row>
    <row r="14268" spans="10:10" x14ac:dyDescent="0.35">
      <c r="J14268" s="830"/>
    </row>
    <row r="14269" spans="10:10" x14ac:dyDescent="0.35">
      <c r="J14269" s="830"/>
    </row>
    <row r="14270" spans="10:10" x14ac:dyDescent="0.35">
      <c r="J14270" s="830"/>
    </row>
    <row r="14271" spans="10:10" x14ac:dyDescent="0.35">
      <c r="J14271" s="830"/>
    </row>
    <row r="14272" spans="10:10" x14ac:dyDescent="0.35">
      <c r="J14272" s="830"/>
    </row>
    <row r="14273" spans="10:10" x14ac:dyDescent="0.35">
      <c r="J14273" s="830"/>
    </row>
    <row r="14274" spans="10:10" x14ac:dyDescent="0.35">
      <c r="J14274" s="830"/>
    </row>
    <row r="14275" spans="10:10" x14ac:dyDescent="0.35">
      <c r="J14275" s="830"/>
    </row>
    <row r="14276" spans="10:10" x14ac:dyDescent="0.35">
      <c r="J14276" s="830"/>
    </row>
    <row r="14277" spans="10:10" x14ac:dyDescent="0.35">
      <c r="J14277" s="830"/>
    </row>
    <row r="14278" spans="10:10" x14ac:dyDescent="0.35">
      <c r="J14278" s="830"/>
    </row>
    <row r="14279" spans="10:10" x14ac:dyDescent="0.35">
      <c r="J14279" s="830"/>
    </row>
    <row r="14280" spans="10:10" x14ac:dyDescent="0.35">
      <c r="J14280" s="830"/>
    </row>
    <row r="14281" spans="10:10" x14ac:dyDescent="0.35">
      <c r="J14281" s="830"/>
    </row>
    <row r="14282" spans="10:10" x14ac:dyDescent="0.35">
      <c r="J14282" s="830"/>
    </row>
    <row r="14283" spans="10:10" x14ac:dyDescent="0.35">
      <c r="J14283" s="830"/>
    </row>
    <row r="14284" spans="10:10" x14ac:dyDescent="0.35">
      <c r="J14284" s="830"/>
    </row>
    <row r="14285" spans="10:10" x14ac:dyDescent="0.35">
      <c r="J14285" s="830"/>
    </row>
    <row r="14286" spans="10:10" x14ac:dyDescent="0.35">
      <c r="J14286" s="830"/>
    </row>
    <row r="14287" spans="10:10" x14ac:dyDescent="0.35">
      <c r="J14287" s="830"/>
    </row>
    <row r="14288" spans="10:10" x14ac:dyDescent="0.35">
      <c r="J14288" s="830"/>
    </row>
    <row r="14289" spans="10:10" x14ac:dyDescent="0.35">
      <c r="J14289" s="830"/>
    </row>
    <row r="14290" spans="10:10" x14ac:dyDescent="0.35">
      <c r="J14290" s="830"/>
    </row>
    <row r="14291" spans="10:10" x14ac:dyDescent="0.35">
      <c r="J14291" s="830"/>
    </row>
    <row r="14292" spans="10:10" x14ac:dyDescent="0.35">
      <c r="J14292" s="830"/>
    </row>
    <row r="14293" spans="10:10" x14ac:dyDescent="0.35">
      <c r="J14293" s="830"/>
    </row>
    <row r="14294" spans="10:10" x14ac:dyDescent="0.35">
      <c r="J14294" s="830"/>
    </row>
    <row r="14295" spans="10:10" x14ac:dyDescent="0.35">
      <c r="J14295" s="830"/>
    </row>
    <row r="14296" spans="10:10" x14ac:dyDescent="0.35">
      <c r="J14296" s="830"/>
    </row>
    <row r="14297" spans="10:10" x14ac:dyDescent="0.35">
      <c r="J14297" s="830"/>
    </row>
    <row r="14298" spans="10:10" x14ac:dyDescent="0.35">
      <c r="J14298" s="830"/>
    </row>
    <row r="14299" spans="10:10" x14ac:dyDescent="0.35">
      <c r="J14299" s="830"/>
    </row>
    <row r="14300" spans="10:10" x14ac:dyDescent="0.35">
      <c r="J14300" s="830"/>
    </row>
    <row r="14301" spans="10:10" x14ac:dyDescent="0.35">
      <c r="J14301" s="830"/>
    </row>
    <row r="14302" spans="10:10" x14ac:dyDescent="0.35">
      <c r="J14302" s="830"/>
    </row>
    <row r="14303" spans="10:10" x14ac:dyDescent="0.35">
      <c r="J14303" s="830"/>
    </row>
    <row r="14304" spans="10:10" x14ac:dyDescent="0.35">
      <c r="J14304" s="830"/>
    </row>
    <row r="14305" spans="10:10" x14ac:dyDescent="0.35">
      <c r="J14305" s="830"/>
    </row>
    <row r="14306" spans="10:10" x14ac:dyDescent="0.35">
      <c r="J14306" s="830"/>
    </row>
    <row r="14307" spans="10:10" x14ac:dyDescent="0.35">
      <c r="J14307" s="830"/>
    </row>
    <row r="14308" spans="10:10" x14ac:dyDescent="0.35">
      <c r="J14308" s="830"/>
    </row>
    <row r="14309" spans="10:10" x14ac:dyDescent="0.35">
      <c r="J14309" s="830"/>
    </row>
    <row r="14310" spans="10:10" x14ac:dyDescent="0.35">
      <c r="J14310" s="830"/>
    </row>
    <row r="14311" spans="10:10" x14ac:dyDescent="0.35">
      <c r="J14311" s="830"/>
    </row>
    <row r="14312" spans="10:10" x14ac:dyDescent="0.35">
      <c r="J14312" s="830"/>
    </row>
    <row r="14313" spans="10:10" x14ac:dyDescent="0.35">
      <c r="J14313" s="830"/>
    </row>
    <row r="14314" spans="10:10" x14ac:dyDescent="0.35">
      <c r="J14314" s="830"/>
    </row>
    <row r="14315" spans="10:10" x14ac:dyDescent="0.35">
      <c r="J14315" s="830"/>
    </row>
    <row r="14316" spans="10:10" x14ac:dyDescent="0.35">
      <c r="J14316" s="830"/>
    </row>
    <row r="14317" spans="10:10" x14ac:dyDescent="0.35">
      <c r="J14317" s="830"/>
    </row>
    <row r="14318" spans="10:10" x14ac:dyDescent="0.35">
      <c r="J14318" s="830"/>
    </row>
    <row r="14319" spans="10:10" x14ac:dyDescent="0.35">
      <c r="J14319" s="830"/>
    </row>
    <row r="14320" spans="10:10" x14ac:dyDescent="0.35">
      <c r="J14320" s="830"/>
    </row>
    <row r="14321" spans="10:10" x14ac:dyDescent="0.35">
      <c r="J14321" s="830"/>
    </row>
    <row r="14322" spans="10:10" x14ac:dyDescent="0.35">
      <c r="J14322" s="830"/>
    </row>
    <row r="14323" spans="10:10" x14ac:dyDescent="0.35">
      <c r="J14323" s="830"/>
    </row>
    <row r="14324" spans="10:10" x14ac:dyDescent="0.35">
      <c r="J14324" s="830"/>
    </row>
    <row r="14325" spans="10:10" x14ac:dyDescent="0.35">
      <c r="J14325" s="830"/>
    </row>
    <row r="14326" spans="10:10" x14ac:dyDescent="0.35">
      <c r="J14326" s="830"/>
    </row>
    <row r="14327" spans="10:10" x14ac:dyDescent="0.35">
      <c r="J14327" s="830"/>
    </row>
    <row r="14328" spans="10:10" x14ac:dyDescent="0.35">
      <c r="J14328" s="830"/>
    </row>
    <row r="14329" spans="10:10" x14ac:dyDescent="0.35">
      <c r="J14329" s="830"/>
    </row>
    <row r="14330" spans="10:10" x14ac:dyDescent="0.35">
      <c r="J14330" s="830"/>
    </row>
    <row r="14331" spans="10:10" x14ac:dyDescent="0.35">
      <c r="J14331" s="830"/>
    </row>
    <row r="14332" spans="10:10" x14ac:dyDescent="0.35">
      <c r="J14332" s="830"/>
    </row>
    <row r="14333" spans="10:10" x14ac:dyDescent="0.35">
      <c r="J14333" s="830"/>
    </row>
    <row r="14334" spans="10:10" x14ac:dyDescent="0.35">
      <c r="J14334" s="830"/>
    </row>
    <row r="14335" spans="10:10" x14ac:dyDescent="0.35">
      <c r="J14335" s="830"/>
    </row>
    <row r="14336" spans="10:10" x14ac:dyDescent="0.35">
      <c r="J14336" s="830"/>
    </row>
    <row r="14337" spans="10:10" x14ac:dyDescent="0.35">
      <c r="J14337" s="830"/>
    </row>
    <row r="14338" spans="10:10" x14ac:dyDescent="0.35">
      <c r="J14338" s="830"/>
    </row>
    <row r="14339" spans="10:10" x14ac:dyDescent="0.35">
      <c r="J14339" s="830"/>
    </row>
    <row r="14340" spans="10:10" x14ac:dyDescent="0.35">
      <c r="J14340" s="830"/>
    </row>
    <row r="14341" spans="10:10" x14ac:dyDescent="0.35">
      <c r="J14341" s="830"/>
    </row>
    <row r="14342" spans="10:10" x14ac:dyDescent="0.35">
      <c r="J14342" s="830"/>
    </row>
    <row r="14343" spans="10:10" x14ac:dyDescent="0.35">
      <c r="J14343" s="830"/>
    </row>
    <row r="14344" spans="10:10" x14ac:dyDescent="0.35">
      <c r="J14344" s="830"/>
    </row>
    <row r="14345" spans="10:10" x14ac:dyDescent="0.35">
      <c r="J14345" s="830"/>
    </row>
    <row r="14346" spans="10:10" x14ac:dyDescent="0.35">
      <c r="J14346" s="830"/>
    </row>
    <row r="14347" spans="10:10" x14ac:dyDescent="0.35">
      <c r="J14347" s="830"/>
    </row>
    <row r="14348" spans="10:10" x14ac:dyDescent="0.35">
      <c r="J14348" s="830"/>
    </row>
    <row r="14349" spans="10:10" x14ac:dyDescent="0.35">
      <c r="J14349" s="830"/>
    </row>
    <row r="14350" spans="10:10" x14ac:dyDescent="0.35">
      <c r="J14350" s="830"/>
    </row>
    <row r="14351" spans="10:10" x14ac:dyDescent="0.35">
      <c r="J14351" s="830"/>
    </row>
    <row r="14352" spans="10:10" x14ac:dyDescent="0.35">
      <c r="J14352" s="830"/>
    </row>
    <row r="14353" spans="10:10" x14ac:dyDescent="0.35">
      <c r="J14353" s="830"/>
    </row>
    <row r="14354" spans="10:10" x14ac:dyDescent="0.35">
      <c r="J14354" s="830"/>
    </row>
    <row r="14355" spans="10:10" x14ac:dyDescent="0.35">
      <c r="J14355" s="830"/>
    </row>
    <row r="14356" spans="10:10" x14ac:dyDescent="0.35">
      <c r="J14356" s="830"/>
    </row>
    <row r="14357" spans="10:10" x14ac:dyDescent="0.35">
      <c r="J14357" s="830"/>
    </row>
    <row r="14358" spans="10:10" x14ac:dyDescent="0.35">
      <c r="J14358" s="830"/>
    </row>
    <row r="14359" spans="10:10" x14ac:dyDescent="0.35">
      <c r="J14359" s="830"/>
    </row>
    <row r="14360" spans="10:10" x14ac:dyDescent="0.35">
      <c r="J14360" s="830"/>
    </row>
    <row r="14361" spans="10:10" x14ac:dyDescent="0.35">
      <c r="J14361" s="830"/>
    </row>
    <row r="14362" spans="10:10" x14ac:dyDescent="0.35">
      <c r="J14362" s="830"/>
    </row>
    <row r="14363" spans="10:10" x14ac:dyDescent="0.35">
      <c r="J14363" s="830"/>
    </row>
    <row r="14364" spans="10:10" x14ac:dyDescent="0.35">
      <c r="J14364" s="830"/>
    </row>
    <row r="14365" spans="10:10" x14ac:dyDescent="0.35">
      <c r="J14365" s="830"/>
    </row>
    <row r="14366" spans="10:10" x14ac:dyDescent="0.35">
      <c r="J14366" s="830"/>
    </row>
    <row r="14367" spans="10:10" x14ac:dyDescent="0.35">
      <c r="J14367" s="830"/>
    </row>
    <row r="14368" spans="10:10" x14ac:dyDescent="0.35">
      <c r="J14368" s="830"/>
    </row>
    <row r="14369" spans="10:10" x14ac:dyDescent="0.35">
      <c r="J14369" s="830"/>
    </row>
    <row r="14370" spans="10:10" x14ac:dyDescent="0.35">
      <c r="J14370" s="830"/>
    </row>
    <row r="14371" spans="10:10" x14ac:dyDescent="0.35">
      <c r="J14371" s="830"/>
    </row>
    <row r="14372" spans="10:10" x14ac:dyDescent="0.35">
      <c r="J14372" s="830"/>
    </row>
    <row r="14373" spans="10:10" x14ac:dyDescent="0.35">
      <c r="J14373" s="830"/>
    </row>
    <row r="14374" spans="10:10" x14ac:dyDescent="0.35">
      <c r="J14374" s="830"/>
    </row>
    <row r="14375" spans="10:10" x14ac:dyDescent="0.35">
      <c r="J14375" s="830"/>
    </row>
    <row r="14376" spans="10:10" x14ac:dyDescent="0.35">
      <c r="J14376" s="830"/>
    </row>
    <row r="14377" spans="10:10" x14ac:dyDescent="0.35">
      <c r="J14377" s="830"/>
    </row>
    <row r="14378" spans="10:10" x14ac:dyDescent="0.35">
      <c r="J14378" s="830"/>
    </row>
    <row r="14379" spans="10:10" x14ac:dyDescent="0.35">
      <c r="J14379" s="830"/>
    </row>
    <row r="14380" spans="10:10" x14ac:dyDescent="0.35">
      <c r="J14380" s="830"/>
    </row>
    <row r="14381" spans="10:10" x14ac:dyDescent="0.35">
      <c r="J14381" s="830"/>
    </row>
    <row r="14382" spans="10:10" x14ac:dyDescent="0.35">
      <c r="J14382" s="830"/>
    </row>
    <row r="14383" spans="10:10" x14ac:dyDescent="0.35">
      <c r="J14383" s="830"/>
    </row>
    <row r="14384" spans="10:10" x14ac:dyDescent="0.35">
      <c r="J14384" s="830"/>
    </row>
    <row r="14385" spans="10:10" x14ac:dyDescent="0.35">
      <c r="J14385" s="830"/>
    </row>
    <row r="14386" spans="10:10" x14ac:dyDescent="0.35">
      <c r="J14386" s="830"/>
    </row>
    <row r="14387" spans="10:10" x14ac:dyDescent="0.35">
      <c r="J14387" s="830"/>
    </row>
    <row r="14388" spans="10:10" x14ac:dyDescent="0.35">
      <c r="J14388" s="830"/>
    </row>
    <row r="14389" spans="10:10" x14ac:dyDescent="0.35">
      <c r="J14389" s="830"/>
    </row>
    <row r="14390" spans="10:10" x14ac:dyDescent="0.35">
      <c r="J14390" s="830"/>
    </row>
    <row r="14391" spans="10:10" x14ac:dyDescent="0.35">
      <c r="J14391" s="830"/>
    </row>
    <row r="14392" spans="10:10" x14ac:dyDescent="0.35">
      <c r="J14392" s="830"/>
    </row>
    <row r="14393" spans="10:10" x14ac:dyDescent="0.35">
      <c r="J14393" s="830"/>
    </row>
    <row r="14394" spans="10:10" x14ac:dyDescent="0.35">
      <c r="J14394" s="830"/>
    </row>
    <row r="14395" spans="10:10" x14ac:dyDescent="0.35">
      <c r="J14395" s="830"/>
    </row>
    <row r="14396" spans="10:10" x14ac:dyDescent="0.35">
      <c r="J14396" s="830"/>
    </row>
    <row r="14397" spans="10:10" x14ac:dyDescent="0.35">
      <c r="J14397" s="830"/>
    </row>
    <row r="14398" spans="10:10" x14ac:dyDescent="0.35">
      <c r="J14398" s="830"/>
    </row>
    <row r="14399" spans="10:10" x14ac:dyDescent="0.35">
      <c r="J14399" s="830"/>
    </row>
    <row r="14400" spans="10:10" x14ac:dyDescent="0.35">
      <c r="J14400" s="830"/>
    </row>
    <row r="14401" spans="10:10" x14ac:dyDescent="0.35">
      <c r="J14401" s="830"/>
    </row>
    <row r="14402" spans="10:10" x14ac:dyDescent="0.35">
      <c r="J14402" s="830"/>
    </row>
    <row r="14403" spans="10:10" x14ac:dyDescent="0.35">
      <c r="J14403" s="830"/>
    </row>
    <row r="14404" spans="10:10" x14ac:dyDescent="0.35">
      <c r="J14404" s="830"/>
    </row>
    <row r="14405" spans="10:10" x14ac:dyDescent="0.35">
      <c r="J14405" s="830"/>
    </row>
    <row r="14406" spans="10:10" x14ac:dyDescent="0.35">
      <c r="J14406" s="830"/>
    </row>
    <row r="14407" spans="10:10" x14ac:dyDescent="0.35">
      <c r="J14407" s="830"/>
    </row>
    <row r="14408" spans="10:10" x14ac:dyDescent="0.35">
      <c r="J14408" s="830"/>
    </row>
    <row r="14409" spans="10:10" x14ac:dyDescent="0.35">
      <c r="J14409" s="830"/>
    </row>
    <row r="14410" spans="10:10" x14ac:dyDescent="0.35">
      <c r="J14410" s="830"/>
    </row>
    <row r="14411" spans="10:10" x14ac:dyDescent="0.35">
      <c r="J14411" s="830"/>
    </row>
    <row r="14412" spans="10:10" x14ac:dyDescent="0.35">
      <c r="J14412" s="830"/>
    </row>
    <row r="14413" spans="10:10" x14ac:dyDescent="0.35">
      <c r="J14413" s="830"/>
    </row>
    <row r="14414" spans="10:10" x14ac:dyDescent="0.35">
      <c r="J14414" s="830"/>
    </row>
    <row r="14415" spans="10:10" x14ac:dyDescent="0.35">
      <c r="J14415" s="830"/>
    </row>
    <row r="14416" spans="10:10" x14ac:dyDescent="0.35">
      <c r="J14416" s="830"/>
    </row>
    <row r="14417" spans="10:10" x14ac:dyDescent="0.35">
      <c r="J14417" s="830"/>
    </row>
    <row r="14418" spans="10:10" x14ac:dyDescent="0.35">
      <c r="J14418" s="830"/>
    </row>
    <row r="14419" spans="10:10" x14ac:dyDescent="0.35">
      <c r="J14419" s="830"/>
    </row>
    <row r="14420" spans="10:10" x14ac:dyDescent="0.35">
      <c r="J14420" s="830"/>
    </row>
    <row r="14421" spans="10:10" x14ac:dyDescent="0.35">
      <c r="J14421" s="830"/>
    </row>
    <row r="14422" spans="10:10" x14ac:dyDescent="0.35">
      <c r="J14422" s="830"/>
    </row>
    <row r="14423" spans="10:10" x14ac:dyDescent="0.35">
      <c r="J14423" s="830"/>
    </row>
    <row r="14424" spans="10:10" x14ac:dyDescent="0.35">
      <c r="J14424" s="830"/>
    </row>
    <row r="14425" spans="10:10" x14ac:dyDescent="0.35">
      <c r="J14425" s="830"/>
    </row>
    <row r="14426" spans="10:10" x14ac:dyDescent="0.35">
      <c r="J14426" s="830"/>
    </row>
    <row r="14427" spans="10:10" x14ac:dyDescent="0.35">
      <c r="J14427" s="830"/>
    </row>
    <row r="14428" spans="10:10" x14ac:dyDescent="0.35">
      <c r="J14428" s="830"/>
    </row>
    <row r="14429" spans="10:10" x14ac:dyDescent="0.35">
      <c r="J14429" s="830"/>
    </row>
    <row r="14430" spans="10:10" x14ac:dyDescent="0.35">
      <c r="J14430" s="830"/>
    </row>
    <row r="14431" spans="10:10" x14ac:dyDescent="0.35">
      <c r="J14431" s="830"/>
    </row>
    <row r="14432" spans="10:10" x14ac:dyDescent="0.35">
      <c r="J14432" s="830"/>
    </row>
    <row r="14433" spans="10:10" x14ac:dyDescent="0.35">
      <c r="J14433" s="830"/>
    </row>
    <row r="14434" spans="10:10" x14ac:dyDescent="0.35">
      <c r="J14434" s="830"/>
    </row>
    <row r="14435" spans="10:10" x14ac:dyDescent="0.35">
      <c r="J14435" s="830"/>
    </row>
    <row r="14436" spans="10:10" x14ac:dyDescent="0.35">
      <c r="J14436" s="830"/>
    </row>
    <row r="14437" spans="10:10" x14ac:dyDescent="0.35">
      <c r="J14437" s="830"/>
    </row>
    <row r="14438" spans="10:10" x14ac:dyDescent="0.35">
      <c r="J14438" s="830"/>
    </row>
    <row r="14439" spans="10:10" x14ac:dyDescent="0.35">
      <c r="J14439" s="830"/>
    </row>
    <row r="14440" spans="10:10" x14ac:dyDescent="0.35">
      <c r="J14440" s="830"/>
    </row>
    <row r="14441" spans="10:10" x14ac:dyDescent="0.35">
      <c r="J14441" s="830"/>
    </row>
    <row r="14442" spans="10:10" x14ac:dyDescent="0.35">
      <c r="J14442" s="830"/>
    </row>
    <row r="14443" spans="10:10" x14ac:dyDescent="0.35">
      <c r="J14443" s="830"/>
    </row>
    <row r="14444" spans="10:10" x14ac:dyDescent="0.35">
      <c r="J14444" s="830"/>
    </row>
    <row r="14445" spans="10:10" x14ac:dyDescent="0.35">
      <c r="J14445" s="830"/>
    </row>
    <row r="14446" spans="10:10" x14ac:dyDescent="0.35">
      <c r="J14446" s="830"/>
    </row>
    <row r="14447" spans="10:10" x14ac:dyDescent="0.35">
      <c r="J14447" s="830"/>
    </row>
    <row r="14448" spans="10:10" x14ac:dyDescent="0.35">
      <c r="J14448" s="830"/>
    </row>
    <row r="14449" spans="10:10" x14ac:dyDescent="0.35">
      <c r="J14449" s="830"/>
    </row>
    <row r="14450" spans="10:10" x14ac:dyDescent="0.35">
      <c r="J14450" s="830"/>
    </row>
    <row r="14451" spans="10:10" x14ac:dyDescent="0.35">
      <c r="J14451" s="830"/>
    </row>
    <row r="14452" spans="10:10" x14ac:dyDescent="0.35">
      <c r="J14452" s="830"/>
    </row>
    <row r="14453" spans="10:10" x14ac:dyDescent="0.35">
      <c r="J14453" s="830"/>
    </row>
    <row r="14454" spans="10:10" x14ac:dyDescent="0.35">
      <c r="J14454" s="830"/>
    </row>
    <row r="14455" spans="10:10" x14ac:dyDescent="0.35">
      <c r="J14455" s="830"/>
    </row>
    <row r="14456" spans="10:10" x14ac:dyDescent="0.35">
      <c r="J14456" s="830"/>
    </row>
    <row r="14457" spans="10:10" x14ac:dyDescent="0.35">
      <c r="J14457" s="830"/>
    </row>
    <row r="14458" spans="10:10" x14ac:dyDescent="0.35">
      <c r="J14458" s="830"/>
    </row>
    <row r="14459" spans="10:10" x14ac:dyDescent="0.35">
      <c r="J14459" s="830"/>
    </row>
    <row r="14460" spans="10:10" x14ac:dyDescent="0.35">
      <c r="J14460" s="830"/>
    </row>
    <row r="14461" spans="10:10" x14ac:dyDescent="0.35">
      <c r="J14461" s="830"/>
    </row>
    <row r="14462" spans="10:10" x14ac:dyDescent="0.35">
      <c r="J14462" s="830"/>
    </row>
    <row r="14463" spans="10:10" x14ac:dyDescent="0.35">
      <c r="J14463" s="830"/>
    </row>
    <row r="14464" spans="10:10" x14ac:dyDescent="0.35">
      <c r="J14464" s="830"/>
    </row>
    <row r="14465" spans="10:10" x14ac:dyDescent="0.35">
      <c r="J14465" s="830"/>
    </row>
    <row r="14466" spans="10:10" x14ac:dyDescent="0.35">
      <c r="J14466" s="830"/>
    </row>
    <row r="14467" spans="10:10" x14ac:dyDescent="0.35">
      <c r="J14467" s="830"/>
    </row>
    <row r="14468" spans="10:10" x14ac:dyDescent="0.35">
      <c r="J14468" s="830"/>
    </row>
    <row r="14469" spans="10:10" x14ac:dyDescent="0.35">
      <c r="J14469" s="830"/>
    </row>
    <row r="14470" spans="10:10" x14ac:dyDescent="0.35">
      <c r="J14470" s="830"/>
    </row>
    <row r="14471" spans="10:10" x14ac:dyDescent="0.35">
      <c r="J14471" s="830"/>
    </row>
    <row r="14472" spans="10:10" x14ac:dyDescent="0.35">
      <c r="J14472" s="830"/>
    </row>
    <row r="14473" spans="10:10" x14ac:dyDescent="0.35">
      <c r="J14473" s="830"/>
    </row>
    <row r="14474" spans="10:10" x14ac:dyDescent="0.35">
      <c r="J14474" s="830"/>
    </row>
    <row r="14475" spans="10:10" x14ac:dyDescent="0.35">
      <c r="J14475" s="830"/>
    </row>
    <row r="14476" spans="10:10" x14ac:dyDescent="0.35">
      <c r="J14476" s="830"/>
    </row>
    <row r="14477" spans="10:10" x14ac:dyDescent="0.35">
      <c r="J14477" s="830"/>
    </row>
    <row r="14478" spans="10:10" x14ac:dyDescent="0.35">
      <c r="J14478" s="830"/>
    </row>
    <row r="14479" spans="10:10" x14ac:dyDescent="0.35">
      <c r="J14479" s="830"/>
    </row>
    <row r="14480" spans="10:10" x14ac:dyDescent="0.35">
      <c r="J14480" s="830"/>
    </row>
    <row r="14481" spans="10:10" x14ac:dyDescent="0.35">
      <c r="J14481" s="830"/>
    </row>
    <row r="14482" spans="10:10" x14ac:dyDescent="0.35">
      <c r="J14482" s="830"/>
    </row>
    <row r="14483" spans="10:10" x14ac:dyDescent="0.35">
      <c r="J14483" s="830"/>
    </row>
    <row r="14484" spans="10:10" x14ac:dyDescent="0.35">
      <c r="J14484" s="830"/>
    </row>
    <row r="14485" spans="10:10" x14ac:dyDescent="0.35">
      <c r="J14485" s="830"/>
    </row>
    <row r="14486" spans="10:10" x14ac:dyDescent="0.35">
      <c r="J14486" s="830"/>
    </row>
    <row r="14487" spans="10:10" x14ac:dyDescent="0.35">
      <c r="J14487" s="830"/>
    </row>
    <row r="14488" spans="10:10" x14ac:dyDescent="0.35">
      <c r="J14488" s="830"/>
    </row>
    <row r="14489" spans="10:10" x14ac:dyDescent="0.35">
      <c r="J14489" s="830"/>
    </row>
    <row r="14490" spans="10:10" x14ac:dyDescent="0.35">
      <c r="J14490" s="830"/>
    </row>
    <row r="14491" spans="10:10" x14ac:dyDescent="0.35">
      <c r="J14491" s="830"/>
    </row>
    <row r="14492" spans="10:10" x14ac:dyDescent="0.35">
      <c r="J14492" s="830"/>
    </row>
    <row r="14493" spans="10:10" x14ac:dyDescent="0.35">
      <c r="J14493" s="830"/>
    </row>
    <row r="14494" spans="10:10" x14ac:dyDescent="0.35">
      <c r="J14494" s="830"/>
    </row>
    <row r="14495" spans="10:10" x14ac:dyDescent="0.35">
      <c r="J14495" s="830"/>
    </row>
    <row r="14496" spans="10:10" x14ac:dyDescent="0.35">
      <c r="J14496" s="830"/>
    </row>
    <row r="14497" spans="10:10" x14ac:dyDescent="0.35">
      <c r="J14497" s="830"/>
    </row>
    <row r="14498" spans="10:10" x14ac:dyDescent="0.35">
      <c r="J14498" s="830"/>
    </row>
    <row r="14499" spans="10:10" x14ac:dyDescent="0.35">
      <c r="J14499" s="830"/>
    </row>
    <row r="14500" spans="10:10" x14ac:dyDescent="0.35">
      <c r="J14500" s="830"/>
    </row>
    <row r="14501" spans="10:10" x14ac:dyDescent="0.35">
      <c r="J14501" s="830"/>
    </row>
    <row r="14502" spans="10:10" x14ac:dyDescent="0.35">
      <c r="J14502" s="830"/>
    </row>
    <row r="14503" spans="10:10" x14ac:dyDescent="0.35">
      <c r="J14503" s="830"/>
    </row>
    <row r="14504" spans="10:10" x14ac:dyDescent="0.35">
      <c r="J14504" s="830"/>
    </row>
    <row r="14505" spans="10:10" x14ac:dyDescent="0.35">
      <c r="J14505" s="830"/>
    </row>
    <row r="14506" spans="10:10" x14ac:dyDescent="0.35">
      <c r="J14506" s="830"/>
    </row>
    <row r="14507" spans="10:10" x14ac:dyDescent="0.35">
      <c r="J14507" s="830"/>
    </row>
    <row r="14508" spans="10:10" x14ac:dyDescent="0.35">
      <c r="J14508" s="830"/>
    </row>
    <row r="14509" spans="10:10" x14ac:dyDescent="0.35">
      <c r="J14509" s="830"/>
    </row>
    <row r="14510" spans="10:10" x14ac:dyDescent="0.35">
      <c r="J14510" s="830"/>
    </row>
    <row r="14511" spans="10:10" x14ac:dyDescent="0.35">
      <c r="J14511" s="830"/>
    </row>
    <row r="14512" spans="10:10" x14ac:dyDescent="0.35">
      <c r="J14512" s="830"/>
    </row>
    <row r="14513" spans="10:10" x14ac:dyDescent="0.35">
      <c r="J14513" s="830"/>
    </row>
    <row r="14514" spans="10:10" x14ac:dyDescent="0.35">
      <c r="J14514" s="830"/>
    </row>
    <row r="14515" spans="10:10" x14ac:dyDescent="0.35">
      <c r="J14515" s="830"/>
    </row>
    <row r="14516" spans="10:10" x14ac:dyDescent="0.35">
      <c r="J14516" s="830"/>
    </row>
    <row r="14517" spans="10:10" x14ac:dyDescent="0.35">
      <c r="J14517" s="830"/>
    </row>
    <row r="14518" spans="10:10" x14ac:dyDescent="0.35">
      <c r="J14518" s="830"/>
    </row>
    <row r="14519" spans="10:10" x14ac:dyDescent="0.35">
      <c r="J14519" s="830"/>
    </row>
    <row r="14520" spans="10:10" x14ac:dyDescent="0.35">
      <c r="J14520" s="830"/>
    </row>
    <row r="14521" spans="10:10" x14ac:dyDescent="0.35">
      <c r="J14521" s="830"/>
    </row>
    <row r="14522" spans="10:10" x14ac:dyDescent="0.35">
      <c r="J14522" s="830"/>
    </row>
    <row r="14523" spans="10:10" x14ac:dyDescent="0.35">
      <c r="J14523" s="830"/>
    </row>
    <row r="14524" spans="10:10" x14ac:dyDescent="0.35">
      <c r="J14524" s="830"/>
    </row>
    <row r="14525" spans="10:10" x14ac:dyDescent="0.35">
      <c r="J14525" s="830"/>
    </row>
    <row r="14526" spans="10:10" x14ac:dyDescent="0.35">
      <c r="J14526" s="830"/>
    </row>
    <row r="14527" spans="10:10" x14ac:dyDescent="0.35">
      <c r="J14527" s="830"/>
    </row>
    <row r="14528" spans="10:10" x14ac:dyDescent="0.35">
      <c r="J14528" s="830"/>
    </row>
    <row r="14529" spans="10:10" x14ac:dyDescent="0.35">
      <c r="J14529" s="830"/>
    </row>
    <row r="14530" spans="10:10" x14ac:dyDescent="0.35">
      <c r="J14530" s="830"/>
    </row>
    <row r="14531" spans="10:10" x14ac:dyDescent="0.35">
      <c r="J14531" s="830"/>
    </row>
    <row r="14532" spans="10:10" x14ac:dyDescent="0.35">
      <c r="J14532" s="830"/>
    </row>
    <row r="14533" spans="10:10" x14ac:dyDescent="0.35">
      <c r="J14533" s="830"/>
    </row>
    <row r="14534" spans="10:10" x14ac:dyDescent="0.35">
      <c r="J14534" s="830"/>
    </row>
    <row r="14535" spans="10:10" x14ac:dyDescent="0.35">
      <c r="J14535" s="830"/>
    </row>
    <row r="14536" spans="10:10" x14ac:dyDescent="0.35">
      <c r="J14536" s="830"/>
    </row>
    <row r="14537" spans="10:10" x14ac:dyDescent="0.35">
      <c r="J14537" s="830"/>
    </row>
    <row r="14538" spans="10:10" x14ac:dyDescent="0.35">
      <c r="J14538" s="830"/>
    </row>
    <row r="14539" spans="10:10" x14ac:dyDescent="0.35">
      <c r="J14539" s="830"/>
    </row>
    <row r="14540" spans="10:10" x14ac:dyDescent="0.35">
      <c r="J14540" s="830"/>
    </row>
    <row r="14541" spans="10:10" x14ac:dyDescent="0.35">
      <c r="J14541" s="830"/>
    </row>
    <row r="14542" spans="10:10" x14ac:dyDescent="0.35">
      <c r="J14542" s="830"/>
    </row>
    <row r="14543" spans="10:10" x14ac:dyDescent="0.35">
      <c r="J14543" s="830"/>
    </row>
    <row r="14544" spans="10:10" x14ac:dyDescent="0.35">
      <c r="J14544" s="830"/>
    </row>
    <row r="14545" spans="10:10" x14ac:dyDescent="0.35">
      <c r="J14545" s="830"/>
    </row>
    <row r="14546" spans="10:10" x14ac:dyDescent="0.35">
      <c r="J14546" s="830"/>
    </row>
    <row r="14547" spans="10:10" x14ac:dyDescent="0.35">
      <c r="J14547" s="830"/>
    </row>
    <row r="14548" spans="10:10" x14ac:dyDescent="0.35">
      <c r="J14548" s="830"/>
    </row>
    <row r="14549" spans="10:10" x14ac:dyDescent="0.35">
      <c r="J14549" s="830"/>
    </row>
    <row r="14550" spans="10:10" x14ac:dyDescent="0.35">
      <c r="J14550" s="830"/>
    </row>
    <row r="14551" spans="10:10" x14ac:dyDescent="0.35">
      <c r="J14551" s="830"/>
    </row>
    <row r="14552" spans="10:10" x14ac:dyDescent="0.35">
      <c r="J14552" s="830"/>
    </row>
    <row r="14553" spans="10:10" x14ac:dyDescent="0.35">
      <c r="J14553" s="830"/>
    </row>
    <row r="14554" spans="10:10" x14ac:dyDescent="0.35">
      <c r="J14554" s="830"/>
    </row>
    <row r="14555" spans="10:10" x14ac:dyDescent="0.35">
      <c r="J14555" s="830"/>
    </row>
    <row r="14556" spans="10:10" x14ac:dyDescent="0.35">
      <c r="J14556" s="830"/>
    </row>
    <row r="14557" spans="10:10" x14ac:dyDescent="0.35">
      <c r="J14557" s="830"/>
    </row>
    <row r="14558" spans="10:10" x14ac:dyDescent="0.35">
      <c r="J14558" s="830"/>
    </row>
    <row r="14559" spans="10:10" x14ac:dyDescent="0.35">
      <c r="J14559" s="830"/>
    </row>
    <row r="14560" spans="10:10" x14ac:dyDescent="0.35">
      <c r="J14560" s="830"/>
    </row>
    <row r="14561" spans="10:10" x14ac:dyDescent="0.35">
      <c r="J14561" s="830"/>
    </row>
    <row r="14562" spans="10:10" x14ac:dyDescent="0.35">
      <c r="J14562" s="830"/>
    </row>
    <row r="14563" spans="10:10" x14ac:dyDescent="0.35">
      <c r="J14563" s="830"/>
    </row>
    <row r="14564" spans="10:10" x14ac:dyDescent="0.35">
      <c r="J14564" s="830"/>
    </row>
    <row r="14565" spans="10:10" x14ac:dyDescent="0.35">
      <c r="J14565" s="830"/>
    </row>
    <row r="14566" spans="10:10" x14ac:dyDescent="0.35">
      <c r="J14566" s="830"/>
    </row>
    <row r="14567" spans="10:10" x14ac:dyDescent="0.35">
      <c r="J14567" s="830"/>
    </row>
    <row r="14568" spans="10:10" x14ac:dyDescent="0.35">
      <c r="J14568" s="830"/>
    </row>
    <row r="14569" spans="10:10" x14ac:dyDescent="0.35">
      <c r="J14569" s="830"/>
    </row>
    <row r="14570" spans="10:10" x14ac:dyDescent="0.35">
      <c r="J14570" s="830"/>
    </row>
    <row r="14571" spans="10:10" x14ac:dyDescent="0.35">
      <c r="J14571" s="830"/>
    </row>
    <row r="14572" spans="10:10" x14ac:dyDescent="0.35">
      <c r="J14572" s="830"/>
    </row>
    <row r="14573" spans="10:10" x14ac:dyDescent="0.35">
      <c r="J14573" s="830"/>
    </row>
    <row r="14574" spans="10:10" x14ac:dyDescent="0.35">
      <c r="J14574" s="830"/>
    </row>
    <row r="14575" spans="10:10" x14ac:dyDescent="0.35">
      <c r="J14575" s="830"/>
    </row>
    <row r="14576" spans="10:10" x14ac:dyDescent="0.35">
      <c r="J14576" s="830"/>
    </row>
    <row r="14577" spans="10:10" x14ac:dyDescent="0.35">
      <c r="J14577" s="830"/>
    </row>
    <row r="14578" spans="10:10" x14ac:dyDescent="0.35">
      <c r="J14578" s="830"/>
    </row>
    <row r="14579" spans="10:10" x14ac:dyDescent="0.35">
      <c r="J14579" s="830"/>
    </row>
    <row r="14580" spans="10:10" x14ac:dyDescent="0.35">
      <c r="J14580" s="830"/>
    </row>
    <row r="14581" spans="10:10" x14ac:dyDescent="0.35">
      <c r="J14581" s="830"/>
    </row>
    <row r="14582" spans="10:10" x14ac:dyDescent="0.35">
      <c r="J14582" s="830"/>
    </row>
    <row r="14583" spans="10:10" x14ac:dyDescent="0.35">
      <c r="J14583" s="830"/>
    </row>
    <row r="14584" spans="10:10" x14ac:dyDescent="0.35">
      <c r="J14584" s="830"/>
    </row>
    <row r="14585" spans="10:10" x14ac:dyDescent="0.35">
      <c r="J14585" s="830"/>
    </row>
    <row r="14586" spans="10:10" x14ac:dyDescent="0.35">
      <c r="J14586" s="830"/>
    </row>
    <row r="14587" spans="10:10" x14ac:dyDescent="0.35">
      <c r="J14587" s="830"/>
    </row>
    <row r="14588" spans="10:10" x14ac:dyDescent="0.35">
      <c r="J14588" s="830"/>
    </row>
    <row r="14589" spans="10:10" x14ac:dyDescent="0.35">
      <c r="J14589" s="830"/>
    </row>
    <row r="14590" spans="10:10" x14ac:dyDescent="0.35">
      <c r="J14590" s="830"/>
    </row>
    <row r="14591" spans="10:10" x14ac:dyDescent="0.35">
      <c r="J14591" s="830"/>
    </row>
    <row r="14592" spans="10:10" x14ac:dyDescent="0.35">
      <c r="J14592" s="830"/>
    </row>
    <row r="14593" spans="10:10" x14ac:dyDescent="0.35">
      <c r="J14593" s="830"/>
    </row>
    <row r="14594" spans="10:10" x14ac:dyDescent="0.35">
      <c r="J14594" s="830"/>
    </row>
    <row r="14595" spans="10:10" x14ac:dyDescent="0.35">
      <c r="J14595" s="830"/>
    </row>
    <row r="14596" spans="10:10" x14ac:dyDescent="0.35">
      <c r="J14596" s="830"/>
    </row>
    <row r="14597" spans="10:10" x14ac:dyDescent="0.35">
      <c r="J14597" s="830"/>
    </row>
    <row r="14598" spans="10:10" x14ac:dyDescent="0.35">
      <c r="J14598" s="830"/>
    </row>
    <row r="14599" spans="10:10" x14ac:dyDescent="0.35">
      <c r="J14599" s="830"/>
    </row>
    <row r="14600" spans="10:10" x14ac:dyDescent="0.35">
      <c r="J14600" s="830"/>
    </row>
    <row r="14601" spans="10:10" x14ac:dyDescent="0.35">
      <c r="J14601" s="830"/>
    </row>
    <row r="14602" spans="10:10" x14ac:dyDescent="0.35">
      <c r="J14602" s="830"/>
    </row>
    <row r="14603" spans="10:10" x14ac:dyDescent="0.35">
      <c r="J14603" s="830"/>
    </row>
    <row r="14604" spans="10:10" x14ac:dyDescent="0.35">
      <c r="J14604" s="830"/>
    </row>
    <row r="14605" spans="10:10" x14ac:dyDescent="0.35">
      <c r="J14605" s="830"/>
    </row>
    <row r="14606" spans="10:10" x14ac:dyDescent="0.35">
      <c r="J14606" s="830"/>
    </row>
    <row r="14607" spans="10:10" x14ac:dyDescent="0.35">
      <c r="J14607" s="830"/>
    </row>
    <row r="14608" spans="10:10" x14ac:dyDescent="0.35">
      <c r="J14608" s="830"/>
    </row>
    <row r="14609" spans="10:10" x14ac:dyDescent="0.35">
      <c r="J14609" s="830"/>
    </row>
    <row r="14610" spans="10:10" x14ac:dyDescent="0.35">
      <c r="J14610" s="830"/>
    </row>
    <row r="14611" spans="10:10" x14ac:dyDescent="0.35">
      <c r="J14611" s="830"/>
    </row>
    <row r="14612" spans="10:10" x14ac:dyDescent="0.35">
      <c r="J14612" s="830"/>
    </row>
    <row r="14613" spans="10:10" x14ac:dyDescent="0.35">
      <c r="J14613" s="830"/>
    </row>
    <row r="14614" spans="10:10" x14ac:dyDescent="0.35">
      <c r="J14614" s="830"/>
    </row>
    <row r="14615" spans="10:10" x14ac:dyDescent="0.35">
      <c r="J14615" s="830"/>
    </row>
    <row r="14616" spans="10:10" x14ac:dyDescent="0.35">
      <c r="J14616" s="830"/>
    </row>
    <row r="14617" spans="10:10" x14ac:dyDescent="0.35">
      <c r="J14617" s="830"/>
    </row>
    <row r="14618" spans="10:10" x14ac:dyDescent="0.35">
      <c r="J14618" s="830"/>
    </row>
    <row r="14619" spans="10:10" x14ac:dyDescent="0.35">
      <c r="J14619" s="830"/>
    </row>
    <row r="14620" spans="10:10" x14ac:dyDescent="0.35">
      <c r="J14620" s="830"/>
    </row>
    <row r="14621" spans="10:10" x14ac:dyDescent="0.35">
      <c r="J14621" s="830"/>
    </row>
    <row r="14622" spans="10:10" x14ac:dyDescent="0.35">
      <c r="J14622" s="830"/>
    </row>
    <row r="14623" spans="10:10" x14ac:dyDescent="0.35">
      <c r="J14623" s="830"/>
    </row>
    <row r="14624" spans="10:10" x14ac:dyDescent="0.35">
      <c r="J14624" s="830"/>
    </row>
    <row r="14625" spans="10:10" x14ac:dyDescent="0.35">
      <c r="J14625" s="830"/>
    </row>
    <row r="14626" spans="10:10" x14ac:dyDescent="0.35">
      <c r="J14626" s="830"/>
    </row>
    <row r="14627" spans="10:10" x14ac:dyDescent="0.35">
      <c r="J14627" s="830"/>
    </row>
    <row r="14628" spans="10:10" x14ac:dyDescent="0.35">
      <c r="J14628" s="830"/>
    </row>
    <row r="14629" spans="10:10" x14ac:dyDescent="0.35">
      <c r="J14629" s="830"/>
    </row>
    <row r="14630" spans="10:10" x14ac:dyDescent="0.35">
      <c r="J14630" s="830"/>
    </row>
    <row r="14631" spans="10:10" x14ac:dyDescent="0.35">
      <c r="J14631" s="830"/>
    </row>
    <row r="14632" spans="10:10" x14ac:dyDescent="0.35">
      <c r="J14632" s="830"/>
    </row>
    <row r="14633" spans="10:10" x14ac:dyDescent="0.35">
      <c r="J14633" s="830"/>
    </row>
    <row r="14634" spans="10:10" x14ac:dyDescent="0.35">
      <c r="J14634" s="830"/>
    </row>
    <row r="14635" spans="10:10" x14ac:dyDescent="0.35">
      <c r="J14635" s="830"/>
    </row>
    <row r="14636" spans="10:10" x14ac:dyDescent="0.35">
      <c r="J14636" s="830"/>
    </row>
    <row r="14637" spans="10:10" x14ac:dyDescent="0.35">
      <c r="J14637" s="830"/>
    </row>
    <row r="14638" spans="10:10" x14ac:dyDescent="0.35">
      <c r="J14638" s="830"/>
    </row>
    <row r="14639" spans="10:10" x14ac:dyDescent="0.35">
      <c r="J14639" s="830"/>
    </row>
    <row r="14640" spans="10:10" x14ac:dyDescent="0.35">
      <c r="J14640" s="830"/>
    </row>
    <row r="14641" spans="10:10" x14ac:dyDescent="0.35">
      <c r="J14641" s="830"/>
    </row>
    <row r="14642" spans="10:10" x14ac:dyDescent="0.35">
      <c r="J14642" s="830"/>
    </row>
    <row r="14643" spans="10:10" x14ac:dyDescent="0.35">
      <c r="J14643" s="830"/>
    </row>
    <row r="14644" spans="10:10" x14ac:dyDescent="0.35">
      <c r="J14644" s="830"/>
    </row>
    <row r="14645" spans="10:10" x14ac:dyDescent="0.35">
      <c r="J14645" s="830"/>
    </row>
    <row r="14646" spans="10:10" x14ac:dyDescent="0.35">
      <c r="J14646" s="830"/>
    </row>
    <row r="14647" spans="10:10" x14ac:dyDescent="0.35">
      <c r="J14647" s="830"/>
    </row>
    <row r="14648" spans="10:10" x14ac:dyDescent="0.35">
      <c r="J14648" s="830"/>
    </row>
    <row r="14649" spans="10:10" x14ac:dyDescent="0.35">
      <c r="J14649" s="830"/>
    </row>
    <row r="14650" spans="10:10" x14ac:dyDescent="0.35">
      <c r="J14650" s="830"/>
    </row>
    <row r="14651" spans="10:10" x14ac:dyDescent="0.35">
      <c r="J14651" s="830"/>
    </row>
    <row r="14652" spans="10:10" x14ac:dyDescent="0.35">
      <c r="J14652" s="830"/>
    </row>
    <row r="14653" spans="10:10" x14ac:dyDescent="0.35">
      <c r="J14653" s="830"/>
    </row>
    <row r="14654" spans="10:10" x14ac:dyDescent="0.35">
      <c r="J14654" s="830"/>
    </row>
    <row r="14655" spans="10:10" x14ac:dyDescent="0.35">
      <c r="J14655" s="830"/>
    </row>
    <row r="14656" spans="10:10" x14ac:dyDescent="0.35">
      <c r="J14656" s="830"/>
    </row>
    <row r="14657" spans="10:10" x14ac:dyDescent="0.35">
      <c r="J14657" s="830"/>
    </row>
    <row r="14658" spans="10:10" x14ac:dyDescent="0.35">
      <c r="J14658" s="830"/>
    </row>
    <row r="14659" spans="10:10" x14ac:dyDescent="0.35">
      <c r="J14659" s="830"/>
    </row>
    <row r="14660" spans="10:10" x14ac:dyDescent="0.35">
      <c r="J14660" s="830"/>
    </row>
    <row r="14661" spans="10:10" x14ac:dyDescent="0.35">
      <c r="J14661" s="830"/>
    </row>
    <row r="14662" spans="10:10" x14ac:dyDescent="0.35">
      <c r="J14662" s="830"/>
    </row>
    <row r="14663" spans="10:10" x14ac:dyDescent="0.35">
      <c r="J14663" s="830"/>
    </row>
    <row r="14664" spans="10:10" x14ac:dyDescent="0.35">
      <c r="J14664" s="830"/>
    </row>
    <row r="14665" spans="10:10" x14ac:dyDescent="0.35">
      <c r="J14665" s="830"/>
    </row>
    <row r="14666" spans="10:10" x14ac:dyDescent="0.35">
      <c r="J14666" s="830"/>
    </row>
    <row r="14667" spans="10:10" x14ac:dyDescent="0.35">
      <c r="J14667" s="830"/>
    </row>
    <row r="14668" spans="10:10" x14ac:dyDescent="0.35">
      <c r="J14668" s="830"/>
    </row>
    <row r="14669" spans="10:10" x14ac:dyDescent="0.35">
      <c r="J14669" s="830"/>
    </row>
    <row r="14670" spans="10:10" x14ac:dyDescent="0.35">
      <c r="J14670" s="830"/>
    </row>
    <row r="14671" spans="10:10" x14ac:dyDescent="0.35">
      <c r="J14671" s="830"/>
    </row>
    <row r="14672" spans="10:10" x14ac:dyDescent="0.35">
      <c r="J14672" s="830"/>
    </row>
    <row r="14673" spans="10:10" x14ac:dyDescent="0.35">
      <c r="J14673" s="830"/>
    </row>
    <row r="14674" spans="10:10" x14ac:dyDescent="0.35">
      <c r="J14674" s="830"/>
    </row>
    <row r="14675" spans="10:10" x14ac:dyDescent="0.35">
      <c r="J14675" s="830"/>
    </row>
    <row r="14676" spans="10:10" x14ac:dyDescent="0.35">
      <c r="J14676" s="830"/>
    </row>
    <row r="14677" spans="10:10" x14ac:dyDescent="0.35">
      <c r="J14677" s="830"/>
    </row>
    <row r="14678" spans="10:10" x14ac:dyDescent="0.35">
      <c r="J14678" s="830"/>
    </row>
    <row r="14679" spans="10:10" x14ac:dyDescent="0.35">
      <c r="J14679" s="830"/>
    </row>
    <row r="14680" spans="10:10" x14ac:dyDescent="0.35">
      <c r="J14680" s="830"/>
    </row>
    <row r="14681" spans="10:10" x14ac:dyDescent="0.35">
      <c r="J14681" s="830"/>
    </row>
    <row r="14682" spans="10:10" x14ac:dyDescent="0.35">
      <c r="J14682" s="830"/>
    </row>
    <row r="14683" spans="10:10" x14ac:dyDescent="0.35">
      <c r="J14683" s="830"/>
    </row>
    <row r="14684" spans="10:10" x14ac:dyDescent="0.35">
      <c r="J14684" s="830"/>
    </row>
    <row r="14685" spans="10:10" x14ac:dyDescent="0.35">
      <c r="J14685" s="830"/>
    </row>
    <row r="14686" spans="10:10" x14ac:dyDescent="0.35">
      <c r="J14686" s="830"/>
    </row>
    <row r="14687" spans="10:10" x14ac:dyDescent="0.35">
      <c r="J14687" s="830"/>
    </row>
    <row r="14688" spans="10:10" x14ac:dyDescent="0.35">
      <c r="J14688" s="830"/>
    </row>
    <row r="14689" spans="10:10" x14ac:dyDescent="0.35">
      <c r="J14689" s="830"/>
    </row>
    <row r="14690" spans="10:10" x14ac:dyDescent="0.35">
      <c r="J14690" s="830"/>
    </row>
    <row r="14691" spans="10:10" x14ac:dyDescent="0.35">
      <c r="J14691" s="830"/>
    </row>
    <row r="14692" spans="10:10" x14ac:dyDescent="0.35">
      <c r="J14692" s="830"/>
    </row>
    <row r="14693" spans="10:10" x14ac:dyDescent="0.35">
      <c r="J14693" s="830"/>
    </row>
    <row r="14694" spans="10:10" x14ac:dyDescent="0.35">
      <c r="J14694" s="830"/>
    </row>
    <row r="14695" spans="10:10" x14ac:dyDescent="0.35">
      <c r="J14695" s="830"/>
    </row>
    <row r="14696" spans="10:10" x14ac:dyDescent="0.35">
      <c r="J14696" s="830"/>
    </row>
    <row r="14697" spans="10:10" x14ac:dyDescent="0.35">
      <c r="J14697" s="830"/>
    </row>
    <row r="14698" spans="10:10" x14ac:dyDescent="0.35">
      <c r="J14698" s="830"/>
    </row>
    <row r="14699" spans="10:10" x14ac:dyDescent="0.35">
      <c r="J14699" s="830"/>
    </row>
    <row r="14700" spans="10:10" x14ac:dyDescent="0.35">
      <c r="J14700" s="830"/>
    </row>
    <row r="14701" spans="10:10" x14ac:dyDescent="0.35">
      <c r="J14701" s="830"/>
    </row>
    <row r="14702" spans="10:10" x14ac:dyDescent="0.35">
      <c r="J14702" s="830"/>
    </row>
    <row r="14703" spans="10:10" x14ac:dyDescent="0.35">
      <c r="J14703" s="830"/>
    </row>
    <row r="14704" spans="10:10" x14ac:dyDescent="0.35">
      <c r="J14704" s="830"/>
    </row>
    <row r="14705" spans="10:10" x14ac:dyDescent="0.35">
      <c r="J14705" s="830"/>
    </row>
    <row r="14706" spans="10:10" x14ac:dyDescent="0.35">
      <c r="J14706" s="830"/>
    </row>
    <row r="14707" spans="10:10" x14ac:dyDescent="0.35">
      <c r="J14707" s="830"/>
    </row>
    <row r="14708" spans="10:10" x14ac:dyDescent="0.35">
      <c r="J14708" s="830"/>
    </row>
    <row r="14709" spans="10:10" x14ac:dyDescent="0.35">
      <c r="J14709" s="830"/>
    </row>
    <row r="14710" spans="10:10" x14ac:dyDescent="0.35">
      <c r="J14710" s="830"/>
    </row>
    <row r="14711" spans="10:10" x14ac:dyDescent="0.35">
      <c r="J14711" s="830"/>
    </row>
    <row r="14712" spans="10:10" x14ac:dyDescent="0.35">
      <c r="J14712" s="830"/>
    </row>
    <row r="14713" spans="10:10" x14ac:dyDescent="0.35">
      <c r="J14713" s="830"/>
    </row>
    <row r="14714" spans="10:10" x14ac:dyDescent="0.35">
      <c r="J14714" s="830"/>
    </row>
    <row r="14715" spans="10:10" x14ac:dyDescent="0.35">
      <c r="J14715" s="830"/>
    </row>
    <row r="14716" spans="10:10" x14ac:dyDescent="0.35">
      <c r="J14716" s="830"/>
    </row>
    <row r="14717" spans="10:10" x14ac:dyDescent="0.35">
      <c r="J14717" s="830"/>
    </row>
    <row r="14718" spans="10:10" x14ac:dyDescent="0.35">
      <c r="J14718" s="830"/>
    </row>
    <row r="14719" spans="10:10" x14ac:dyDescent="0.35">
      <c r="J14719" s="830"/>
    </row>
    <row r="14720" spans="10:10" x14ac:dyDescent="0.35">
      <c r="J14720" s="830"/>
    </row>
    <row r="14721" spans="10:10" x14ac:dyDescent="0.35">
      <c r="J14721" s="830"/>
    </row>
    <row r="14722" spans="10:10" x14ac:dyDescent="0.35">
      <c r="J14722" s="830"/>
    </row>
    <row r="14723" spans="10:10" x14ac:dyDescent="0.35">
      <c r="J14723" s="830"/>
    </row>
    <row r="14724" spans="10:10" x14ac:dyDescent="0.35">
      <c r="J14724" s="830"/>
    </row>
    <row r="14725" spans="10:10" x14ac:dyDescent="0.35">
      <c r="J14725" s="830"/>
    </row>
    <row r="14726" spans="10:10" x14ac:dyDescent="0.35">
      <c r="J14726" s="830"/>
    </row>
    <row r="14727" spans="10:10" x14ac:dyDescent="0.35">
      <c r="J14727" s="830"/>
    </row>
    <row r="14728" spans="10:10" x14ac:dyDescent="0.35">
      <c r="J14728" s="830"/>
    </row>
    <row r="14729" spans="10:10" x14ac:dyDescent="0.35">
      <c r="J14729" s="830"/>
    </row>
    <row r="14730" spans="10:10" x14ac:dyDescent="0.35">
      <c r="J14730" s="830"/>
    </row>
    <row r="14731" spans="10:10" x14ac:dyDescent="0.35">
      <c r="J14731" s="830"/>
    </row>
    <row r="14732" spans="10:10" x14ac:dyDescent="0.35">
      <c r="J14732" s="830"/>
    </row>
    <row r="14733" spans="10:10" x14ac:dyDescent="0.35">
      <c r="J14733" s="830"/>
    </row>
    <row r="14734" spans="10:10" x14ac:dyDescent="0.35">
      <c r="J14734" s="830"/>
    </row>
    <row r="14735" spans="10:10" x14ac:dyDescent="0.35">
      <c r="J14735" s="830"/>
    </row>
    <row r="14736" spans="10:10" x14ac:dyDescent="0.35">
      <c r="J14736" s="830"/>
    </row>
    <row r="14737" spans="10:10" x14ac:dyDescent="0.35">
      <c r="J14737" s="830"/>
    </row>
    <row r="14738" spans="10:10" x14ac:dyDescent="0.35">
      <c r="J14738" s="830"/>
    </row>
    <row r="14739" spans="10:10" x14ac:dyDescent="0.35">
      <c r="J14739" s="830"/>
    </row>
    <row r="14740" spans="10:10" x14ac:dyDescent="0.35">
      <c r="J14740" s="830"/>
    </row>
    <row r="14741" spans="10:10" x14ac:dyDescent="0.35">
      <c r="J14741" s="830"/>
    </row>
    <row r="14742" spans="10:10" x14ac:dyDescent="0.35">
      <c r="J14742" s="830"/>
    </row>
    <row r="14743" spans="10:10" x14ac:dyDescent="0.35">
      <c r="J14743" s="830"/>
    </row>
    <row r="14744" spans="10:10" x14ac:dyDescent="0.35">
      <c r="J14744" s="830"/>
    </row>
    <row r="14745" spans="10:10" x14ac:dyDescent="0.35">
      <c r="J14745" s="830"/>
    </row>
    <row r="14746" spans="10:10" x14ac:dyDescent="0.35">
      <c r="J14746" s="830"/>
    </row>
    <row r="14747" spans="10:10" x14ac:dyDescent="0.35">
      <c r="J14747" s="830"/>
    </row>
    <row r="14748" spans="10:10" x14ac:dyDescent="0.35">
      <c r="J14748" s="830"/>
    </row>
    <row r="14749" spans="10:10" x14ac:dyDescent="0.35">
      <c r="J14749" s="830"/>
    </row>
    <row r="14750" spans="10:10" x14ac:dyDescent="0.35">
      <c r="J14750" s="830"/>
    </row>
    <row r="14751" spans="10:10" x14ac:dyDescent="0.35">
      <c r="J14751" s="830"/>
    </row>
    <row r="14752" spans="10:10" x14ac:dyDescent="0.35">
      <c r="J14752" s="830"/>
    </row>
    <row r="14753" spans="10:10" x14ac:dyDescent="0.35">
      <c r="J14753" s="830"/>
    </row>
    <row r="14754" spans="10:10" x14ac:dyDescent="0.35">
      <c r="J14754" s="830"/>
    </row>
    <row r="14755" spans="10:10" x14ac:dyDescent="0.35">
      <c r="J14755" s="830"/>
    </row>
    <row r="14756" spans="10:10" x14ac:dyDescent="0.35">
      <c r="J14756" s="830"/>
    </row>
    <row r="14757" spans="10:10" x14ac:dyDescent="0.35">
      <c r="J14757" s="830"/>
    </row>
    <row r="14758" spans="10:10" x14ac:dyDescent="0.35">
      <c r="J14758" s="830"/>
    </row>
    <row r="14759" spans="10:10" x14ac:dyDescent="0.35">
      <c r="J14759" s="830"/>
    </row>
    <row r="14760" spans="10:10" x14ac:dyDescent="0.35">
      <c r="J14760" s="830"/>
    </row>
    <row r="14761" spans="10:10" x14ac:dyDescent="0.35">
      <c r="J14761" s="830"/>
    </row>
    <row r="14762" spans="10:10" x14ac:dyDescent="0.35">
      <c r="J14762" s="830"/>
    </row>
    <row r="14763" spans="10:10" x14ac:dyDescent="0.35">
      <c r="J14763" s="830"/>
    </row>
    <row r="14764" spans="10:10" x14ac:dyDescent="0.35">
      <c r="J14764" s="830"/>
    </row>
    <row r="14765" spans="10:10" x14ac:dyDescent="0.35">
      <c r="J14765" s="830"/>
    </row>
    <row r="14766" spans="10:10" x14ac:dyDescent="0.35">
      <c r="J14766" s="830"/>
    </row>
    <row r="14767" spans="10:10" x14ac:dyDescent="0.35">
      <c r="J14767" s="830"/>
    </row>
    <row r="14768" spans="10:10" x14ac:dyDescent="0.35">
      <c r="J14768" s="830"/>
    </row>
    <row r="14769" spans="10:10" x14ac:dyDescent="0.35">
      <c r="J14769" s="830"/>
    </row>
    <row r="14770" spans="10:10" x14ac:dyDescent="0.35">
      <c r="J14770" s="830"/>
    </row>
    <row r="14771" spans="10:10" x14ac:dyDescent="0.35">
      <c r="J14771" s="830"/>
    </row>
    <row r="14772" spans="10:10" x14ac:dyDescent="0.35">
      <c r="J14772" s="830"/>
    </row>
    <row r="14773" spans="10:10" x14ac:dyDescent="0.35">
      <c r="J14773" s="830"/>
    </row>
    <row r="14774" spans="10:10" x14ac:dyDescent="0.35">
      <c r="J14774" s="830"/>
    </row>
    <row r="14775" spans="10:10" x14ac:dyDescent="0.35">
      <c r="J14775" s="830"/>
    </row>
    <row r="14776" spans="10:10" x14ac:dyDescent="0.35">
      <c r="J14776" s="830"/>
    </row>
    <row r="14777" spans="10:10" x14ac:dyDescent="0.35">
      <c r="J14777" s="830"/>
    </row>
    <row r="14778" spans="10:10" x14ac:dyDescent="0.35">
      <c r="J14778" s="830"/>
    </row>
    <row r="14779" spans="10:10" x14ac:dyDescent="0.35">
      <c r="J14779" s="830"/>
    </row>
    <row r="14780" spans="10:10" x14ac:dyDescent="0.35">
      <c r="J14780" s="830"/>
    </row>
    <row r="14781" spans="10:10" x14ac:dyDescent="0.35">
      <c r="J14781" s="830"/>
    </row>
    <row r="14782" spans="10:10" x14ac:dyDescent="0.35">
      <c r="J14782" s="830"/>
    </row>
    <row r="14783" spans="10:10" x14ac:dyDescent="0.35">
      <c r="J14783" s="830"/>
    </row>
    <row r="14784" spans="10:10" x14ac:dyDescent="0.35">
      <c r="J14784" s="830"/>
    </row>
    <row r="14785" spans="10:10" x14ac:dyDescent="0.35">
      <c r="J14785" s="830"/>
    </row>
    <row r="14786" spans="10:10" x14ac:dyDescent="0.35">
      <c r="J14786" s="830"/>
    </row>
    <row r="14787" spans="10:10" x14ac:dyDescent="0.35">
      <c r="J14787" s="830"/>
    </row>
    <row r="14788" spans="10:10" x14ac:dyDescent="0.35">
      <c r="J14788" s="830"/>
    </row>
    <row r="14789" spans="10:10" x14ac:dyDescent="0.35">
      <c r="J14789" s="830"/>
    </row>
    <row r="14790" spans="10:10" x14ac:dyDescent="0.35">
      <c r="J14790" s="830"/>
    </row>
    <row r="14791" spans="10:10" x14ac:dyDescent="0.35">
      <c r="J14791" s="830"/>
    </row>
    <row r="14792" spans="10:10" x14ac:dyDescent="0.35">
      <c r="J14792" s="830"/>
    </row>
    <row r="14793" spans="10:10" x14ac:dyDescent="0.35">
      <c r="J14793" s="830"/>
    </row>
    <row r="14794" spans="10:10" x14ac:dyDescent="0.35">
      <c r="J14794" s="830"/>
    </row>
    <row r="14795" spans="10:10" x14ac:dyDescent="0.35">
      <c r="J14795" s="830"/>
    </row>
    <row r="14796" spans="10:10" x14ac:dyDescent="0.35">
      <c r="J14796" s="830"/>
    </row>
    <row r="14797" spans="10:10" x14ac:dyDescent="0.35">
      <c r="J14797" s="830"/>
    </row>
    <row r="14798" spans="10:10" x14ac:dyDescent="0.35">
      <c r="J14798" s="830"/>
    </row>
    <row r="14799" spans="10:10" x14ac:dyDescent="0.35">
      <c r="J14799" s="830"/>
    </row>
    <row r="14800" spans="10:10" x14ac:dyDescent="0.35">
      <c r="J14800" s="830"/>
    </row>
    <row r="14801" spans="10:10" x14ac:dyDescent="0.35">
      <c r="J14801" s="830"/>
    </row>
    <row r="14802" spans="10:10" x14ac:dyDescent="0.35">
      <c r="J14802" s="830"/>
    </row>
    <row r="14803" spans="10:10" x14ac:dyDescent="0.35">
      <c r="J14803" s="830"/>
    </row>
    <row r="14804" spans="10:10" x14ac:dyDescent="0.35">
      <c r="J14804" s="830"/>
    </row>
    <row r="14805" spans="10:10" x14ac:dyDescent="0.35">
      <c r="J14805" s="830"/>
    </row>
    <row r="14806" spans="10:10" x14ac:dyDescent="0.35">
      <c r="J14806" s="830"/>
    </row>
    <row r="14807" spans="10:10" x14ac:dyDescent="0.35">
      <c r="J14807" s="830"/>
    </row>
    <row r="14808" spans="10:10" x14ac:dyDescent="0.35">
      <c r="J14808" s="830"/>
    </row>
    <row r="14809" spans="10:10" x14ac:dyDescent="0.35">
      <c r="J14809" s="830"/>
    </row>
    <row r="14810" spans="10:10" x14ac:dyDescent="0.35">
      <c r="J14810" s="830"/>
    </row>
    <row r="14811" spans="10:10" x14ac:dyDescent="0.35">
      <c r="J14811" s="830"/>
    </row>
    <row r="14812" spans="10:10" x14ac:dyDescent="0.35">
      <c r="J14812" s="830"/>
    </row>
    <row r="14813" spans="10:10" x14ac:dyDescent="0.35">
      <c r="J14813" s="830"/>
    </row>
    <row r="14814" spans="10:10" x14ac:dyDescent="0.35">
      <c r="J14814" s="830"/>
    </row>
    <row r="14815" spans="10:10" x14ac:dyDescent="0.35">
      <c r="J14815" s="830"/>
    </row>
    <row r="14816" spans="10:10" x14ac:dyDescent="0.35">
      <c r="J14816" s="830"/>
    </row>
    <row r="14817" spans="10:10" x14ac:dyDescent="0.35">
      <c r="J14817" s="830"/>
    </row>
    <row r="14818" spans="10:10" x14ac:dyDescent="0.35">
      <c r="J14818" s="830"/>
    </row>
    <row r="14819" spans="10:10" x14ac:dyDescent="0.35">
      <c r="J14819" s="830"/>
    </row>
    <row r="14820" spans="10:10" x14ac:dyDescent="0.35">
      <c r="J14820" s="830"/>
    </row>
    <row r="14821" spans="10:10" x14ac:dyDescent="0.35">
      <c r="J14821" s="830"/>
    </row>
    <row r="14822" spans="10:10" x14ac:dyDescent="0.35">
      <c r="J14822" s="830"/>
    </row>
    <row r="14823" spans="10:10" x14ac:dyDescent="0.35">
      <c r="J14823" s="830"/>
    </row>
    <row r="14824" spans="10:10" x14ac:dyDescent="0.35">
      <c r="J14824" s="830"/>
    </row>
    <row r="14825" spans="10:10" x14ac:dyDescent="0.35">
      <c r="J14825" s="830"/>
    </row>
    <row r="14826" spans="10:10" x14ac:dyDescent="0.35">
      <c r="J14826" s="830"/>
    </row>
    <row r="14827" spans="10:10" x14ac:dyDescent="0.35">
      <c r="J14827" s="830"/>
    </row>
    <row r="14828" spans="10:10" x14ac:dyDescent="0.35">
      <c r="J14828" s="830"/>
    </row>
    <row r="14829" spans="10:10" x14ac:dyDescent="0.35">
      <c r="J14829" s="830"/>
    </row>
    <row r="14830" spans="10:10" x14ac:dyDescent="0.35">
      <c r="J14830" s="830"/>
    </row>
    <row r="14831" spans="10:10" x14ac:dyDescent="0.35">
      <c r="J14831" s="830"/>
    </row>
    <row r="14832" spans="10:10" x14ac:dyDescent="0.35">
      <c r="J14832" s="830"/>
    </row>
    <row r="14833" spans="10:10" x14ac:dyDescent="0.35">
      <c r="J14833" s="830"/>
    </row>
    <row r="14834" spans="10:10" x14ac:dyDescent="0.35">
      <c r="J14834" s="830"/>
    </row>
    <row r="14835" spans="10:10" x14ac:dyDescent="0.35">
      <c r="J14835" s="830"/>
    </row>
    <row r="14836" spans="10:10" x14ac:dyDescent="0.35">
      <c r="J14836" s="830"/>
    </row>
    <row r="14837" spans="10:10" x14ac:dyDescent="0.35">
      <c r="J14837" s="830"/>
    </row>
    <row r="14838" spans="10:10" x14ac:dyDescent="0.35">
      <c r="J14838" s="830"/>
    </row>
    <row r="14839" spans="10:10" x14ac:dyDescent="0.35">
      <c r="J14839" s="830"/>
    </row>
    <row r="14840" spans="10:10" x14ac:dyDescent="0.35">
      <c r="J14840" s="830"/>
    </row>
    <row r="14841" spans="10:10" x14ac:dyDescent="0.35">
      <c r="J14841" s="830"/>
    </row>
    <row r="14842" spans="10:10" x14ac:dyDescent="0.35">
      <c r="J14842" s="830"/>
    </row>
    <row r="14843" spans="10:10" x14ac:dyDescent="0.35">
      <c r="J14843" s="830"/>
    </row>
    <row r="14844" spans="10:10" x14ac:dyDescent="0.35">
      <c r="J14844" s="830"/>
    </row>
    <row r="14845" spans="10:10" x14ac:dyDescent="0.35">
      <c r="J14845" s="830"/>
    </row>
    <row r="14846" spans="10:10" x14ac:dyDescent="0.35">
      <c r="J14846" s="830"/>
    </row>
    <row r="14847" spans="10:10" x14ac:dyDescent="0.35">
      <c r="J14847" s="830"/>
    </row>
    <row r="14848" spans="10:10" x14ac:dyDescent="0.35">
      <c r="J14848" s="830"/>
    </row>
    <row r="14849" spans="10:10" x14ac:dyDescent="0.35">
      <c r="J14849" s="830"/>
    </row>
    <row r="14850" spans="10:10" x14ac:dyDescent="0.35">
      <c r="J14850" s="830"/>
    </row>
    <row r="14851" spans="10:10" x14ac:dyDescent="0.35">
      <c r="J14851" s="830"/>
    </row>
    <row r="14852" spans="10:10" x14ac:dyDescent="0.35">
      <c r="J14852" s="830"/>
    </row>
    <row r="14853" spans="10:10" x14ac:dyDescent="0.35">
      <c r="J14853" s="830"/>
    </row>
    <row r="14854" spans="10:10" x14ac:dyDescent="0.35">
      <c r="J14854" s="830"/>
    </row>
    <row r="14855" spans="10:10" x14ac:dyDescent="0.35">
      <c r="J14855" s="830"/>
    </row>
    <row r="14856" spans="10:10" x14ac:dyDescent="0.35">
      <c r="J14856" s="830"/>
    </row>
    <row r="14857" spans="10:10" x14ac:dyDescent="0.35">
      <c r="J14857" s="830"/>
    </row>
    <row r="14858" spans="10:10" x14ac:dyDescent="0.35">
      <c r="J14858" s="830"/>
    </row>
    <row r="14859" spans="10:10" x14ac:dyDescent="0.35">
      <c r="J14859" s="830"/>
    </row>
    <row r="14860" spans="10:10" x14ac:dyDescent="0.35">
      <c r="J14860" s="830"/>
    </row>
    <row r="14861" spans="10:10" x14ac:dyDescent="0.35">
      <c r="J14861" s="830"/>
    </row>
    <row r="14862" spans="10:10" x14ac:dyDescent="0.35">
      <c r="J14862" s="830"/>
    </row>
    <row r="14863" spans="10:10" x14ac:dyDescent="0.35">
      <c r="J14863" s="830"/>
    </row>
    <row r="14864" spans="10:10" x14ac:dyDescent="0.35">
      <c r="J14864" s="830"/>
    </row>
    <row r="14865" spans="10:10" x14ac:dyDescent="0.35">
      <c r="J14865" s="830"/>
    </row>
    <row r="14866" spans="10:10" x14ac:dyDescent="0.35">
      <c r="J14866" s="830"/>
    </row>
    <row r="14867" spans="10:10" x14ac:dyDescent="0.35">
      <c r="J14867" s="830"/>
    </row>
    <row r="14868" spans="10:10" x14ac:dyDescent="0.35">
      <c r="J14868" s="830"/>
    </row>
    <row r="14869" spans="10:10" x14ac:dyDescent="0.35">
      <c r="J14869" s="830"/>
    </row>
    <row r="14870" spans="10:10" x14ac:dyDescent="0.35">
      <c r="J14870" s="830"/>
    </row>
    <row r="14871" spans="10:10" x14ac:dyDescent="0.35">
      <c r="J14871" s="830"/>
    </row>
    <row r="14872" spans="10:10" x14ac:dyDescent="0.35">
      <c r="J14872" s="830"/>
    </row>
    <row r="14873" spans="10:10" x14ac:dyDescent="0.35">
      <c r="J14873" s="830"/>
    </row>
    <row r="14874" spans="10:10" x14ac:dyDescent="0.35">
      <c r="J14874" s="830"/>
    </row>
    <row r="14875" spans="10:10" x14ac:dyDescent="0.35">
      <c r="J14875" s="830"/>
    </row>
    <row r="14876" spans="10:10" x14ac:dyDescent="0.35">
      <c r="J14876" s="830"/>
    </row>
    <row r="14877" spans="10:10" x14ac:dyDescent="0.35">
      <c r="J14877" s="830"/>
    </row>
    <row r="14878" spans="10:10" x14ac:dyDescent="0.35">
      <c r="J14878" s="830"/>
    </row>
    <row r="14879" spans="10:10" x14ac:dyDescent="0.35">
      <c r="J14879" s="830"/>
    </row>
    <row r="14880" spans="10:10" x14ac:dyDescent="0.35">
      <c r="J14880" s="830"/>
    </row>
    <row r="14881" spans="10:10" x14ac:dyDescent="0.35">
      <c r="J14881" s="830"/>
    </row>
    <row r="14882" spans="10:10" x14ac:dyDescent="0.35">
      <c r="J14882" s="830"/>
    </row>
    <row r="14883" spans="10:10" x14ac:dyDescent="0.35">
      <c r="J14883" s="830"/>
    </row>
    <row r="14884" spans="10:10" x14ac:dyDescent="0.35">
      <c r="J14884" s="830"/>
    </row>
    <row r="14885" spans="10:10" x14ac:dyDescent="0.35">
      <c r="J14885" s="830"/>
    </row>
    <row r="14886" spans="10:10" x14ac:dyDescent="0.35">
      <c r="J14886" s="830"/>
    </row>
    <row r="14887" spans="10:10" x14ac:dyDescent="0.35">
      <c r="J14887" s="830"/>
    </row>
    <row r="14888" spans="10:10" x14ac:dyDescent="0.35">
      <c r="J14888" s="830"/>
    </row>
    <row r="14889" spans="10:10" x14ac:dyDescent="0.35">
      <c r="J14889" s="830"/>
    </row>
    <row r="14890" spans="10:10" x14ac:dyDescent="0.35">
      <c r="J14890" s="830"/>
    </row>
    <row r="14891" spans="10:10" x14ac:dyDescent="0.35">
      <c r="J14891" s="830"/>
    </row>
    <row r="14892" spans="10:10" x14ac:dyDescent="0.35">
      <c r="J14892" s="830"/>
    </row>
    <row r="14893" spans="10:10" x14ac:dyDescent="0.35">
      <c r="J14893" s="830"/>
    </row>
    <row r="14894" spans="10:10" x14ac:dyDescent="0.35">
      <c r="J14894" s="830"/>
    </row>
    <row r="14895" spans="10:10" x14ac:dyDescent="0.35">
      <c r="J14895" s="830"/>
    </row>
    <row r="14896" spans="10:10" x14ac:dyDescent="0.35">
      <c r="J14896" s="830"/>
    </row>
    <row r="14897" spans="10:10" x14ac:dyDescent="0.35">
      <c r="J14897" s="830"/>
    </row>
    <row r="14898" spans="10:10" x14ac:dyDescent="0.35">
      <c r="J14898" s="830"/>
    </row>
    <row r="14899" spans="10:10" x14ac:dyDescent="0.35">
      <c r="J14899" s="830"/>
    </row>
    <row r="14900" spans="10:10" x14ac:dyDescent="0.35">
      <c r="J14900" s="830"/>
    </row>
    <row r="14901" spans="10:10" x14ac:dyDescent="0.35">
      <c r="J14901" s="830"/>
    </row>
    <row r="14902" spans="10:10" x14ac:dyDescent="0.35">
      <c r="J14902" s="830"/>
    </row>
    <row r="14903" spans="10:10" x14ac:dyDescent="0.35">
      <c r="J14903" s="830"/>
    </row>
    <row r="14904" spans="10:10" x14ac:dyDescent="0.35">
      <c r="J14904" s="830"/>
    </row>
    <row r="14905" spans="10:10" x14ac:dyDescent="0.35">
      <c r="J14905" s="830"/>
    </row>
    <row r="14906" spans="10:10" x14ac:dyDescent="0.35">
      <c r="J14906" s="830"/>
    </row>
    <row r="14907" spans="10:10" x14ac:dyDescent="0.35">
      <c r="J14907" s="830"/>
    </row>
    <row r="14908" spans="10:10" x14ac:dyDescent="0.35">
      <c r="J14908" s="830"/>
    </row>
    <row r="14915" spans="10:10" x14ac:dyDescent="0.35">
      <c r="J14915" s="830"/>
    </row>
    <row r="14916" spans="10:10" x14ac:dyDescent="0.35">
      <c r="J14916" s="830"/>
    </row>
    <row r="14918" spans="10:10" x14ac:dyDescent="0.35">
      <c r="J14918" s="830"/>
    </row>
    <row r="14919" spans="10:10" x14ac:dyDescent="0.35">
      <c r="J14919" s="830"/>
    </row>
    <row r="14920" spans="10:10" x14ac:dyDescent="0.35">
      <c r="J14920" s="830"/>
    </row>
    <row r="14921" spans="10:10" x14ac:dyDescent="0.35">
      <c r="J14921" s="830"/>
    </row>
    <row r="14922" spans="10:10" x14ac:dyDescent="0.35">
      <c r="J14922" s="830"/>
    </row>
    <row r="14923" spans="10:10" x14ac:dyDescent="0.35">
      <c r="J14923" s="830"/>
    </row>
    <row r="14924" spans="10:10" x14ac:dyDescent="0.35">
      <c r="J14924" s="830"/>
    </row>
    <row r="14925" spans="10:10" x14ac:dyDescent="0.35">
      <c r="J14925" s="830"/>
    </row>
    <row r="14926" spans="10:10" x14ac:dyDescent="0.35">
      <c r="J14926" s="830"/>
    </row>
    <row r="14927" spans="10:10" x14ac:dyDescent="0.35">
      <c r="J14927" s="830"/>
    </row>
    <row r="14928" spans="10:10" x14ac:dyDescent="0.35">
      <c r="J14928" s="830"/>
    </row>
    <row r="14929" spans="10:10" x14ac:dyDescent="0.35">
      <c r="J14929" s="830"/>
    </row>
    <row r="14930" spans="10:10" x14ac:dyDescent="0.35">
      <c r="J14930" s="830"/>
    </row>
    <row r="14931" spans="10:10" x14ac:dyDescent="0.35">
      <c r="J14931" s="830"/>
    </row>
    <row r="14932" spans="10:10" x14ac:dyDescent="0.35">
      <c r="J14932" s="830"/>
    </row>
    <row r="14933" spans="10:10" x14ac:dyDescent="0.35">
      <c r="J14933" s="830"/>
    </row>
    <row r="14934" spans="10:10" x14ac:dyDescent="0.35">
      <c r="J14934" s="830"/>
    </row>
    <row r="14935" spans="10:10" x14ac:dyDescent="0.35">
      <c r="J14935" s="830"/>
    </row>
    <row r="14936" spans="10:10" x14ac:dyDescent="0.35">
      <c r="J14936" s="830"/>
    </row>
    <row r="14937" spans="10:10" x14ac:dyDescent="0.35">
      <c r="J14937" s="830"/>
    </row>
    <row r="14938" spans="10:10" x14ac:dyDescent="0.35">
      <c r="J14938" s="830"/>
    </row>
    <row r="14939" spans="10:10" x14ac:dyDescent="0.35">
      <c r="J14939" s="830"/>
    </row>
    <row r="14940" spans="10:10" x14ac:dyDescent="0.35">
      <c r="J14940" s="830"/>
    </row>
    <row r="14941" spans="10:10" x14ac:dyDescent="0.35">
      <c r="J14941" s="830"/>
    </row>
    <row r="14942" spans="10:10" x14ac:dyDescent="0.35">
      <c r="J14942" s="830"/>
    </row>
    <row r="14943" spans="10:10" x14ac:dyDescent="0.35">
      <c r="J14943" s="830"/>
    </row>
    <row r="14944" spans="10:10" x14ac:dyDescent="0.35">
      <c r="J14944" s="830"/>
    </row>
    <row r="14945" spans="10:10" x14ac:dyDescent="0.35">
      <c r="J14945" s="830"/>
    </row>
    <row r="14946" spans="10:10" x14ac:dyDescent="0.35">
      <c r="J14946" s="830"/>
    </row>
    <row r="14947" spans="10:10" x14ac:dyDescent="0.35">
      <c r="J14947" s="830"/>
    </row>
    <row r="14948" spans="10:10" x14ac:dyDescent="0.35">
      <c r="J14948" s="830"/>
    </row>
    <row r="14949" spans="10:10" x14ac:dyDescent="0.35">
      <c r="J14949" s="830"/>
    </row>
    <row r="14950" spans="10:10" x14ac:dyDescent="0.35">
      <c r="J14950" s="830"/>
    </row>
    <row r="14951" spans="10:10" x14ac:dyDescent="0.35">
      <c r="J14951" s="830"/>
    </row>
    <row r="14952" spans="10:10" x14ac:dyDescent="0.35">
      <c r="J14952" s="830"/>
    </row>
    <row r="14953" spans="10:10" x14ac:dyDescent="0.35">
      <c r="J14953" s="830"/>
    </row>
    <row r="14954" spans="10:10" x14ac:dyDescent="0.35">
      <c r="J14954" s="830"/>
    </row>
    <row r="14955" spans="10:10" x14ac:dyDescent="0.35">
      <c r="J14955" s="830"/>
    </row>
    <row r="14956" spans="10:10" x14ac:dyDescent="0.35">
      <c r="J14956" s="830"/>
    </row>
    <row r="14957" spans="10:10" x14ac:dyDescent="0.35">
      <c r="J14957" s="830"/>
    </row>
    <row r="14958" spans="10:10" x14ac:dyDescent="0.35">
      <c r="J14958" s="830"/>
    </row>
    <row r="14959" spans="10:10" x14ac:dyDescent="0.35">
      <c r="J14959" s="830"/>
    </row>
    <row r="14960" spans="10:10" x14ac:dyDescent="0.35">
      <c r="J14960" s="830"/>
    </row>
    <row r="14961" spans="10:10" x14ac:dyDescent="0.35">
      <c r="J14961" s="830"/>
    </row>
    <row r="14962" spans="10:10" x14ac:dyDescent="0.35">
      <c r="J14962" s="830"/>
    </row>
    <row r="14963" spans="10:10" x14ac:dyDescent="0.35">
      <c r="J14963" s="830"/>
    </row>
    <row r="14964" spans="10:10" x14ac:dyDescent="0.35">
      <c r="J14964" s="830"/>
    </row>
    <row r="14965" spans="10:10" x14ac:dyDescent="0.35">
      <c r="J14965" s="830"/>
    </row>
    <row r="14966" spans="10:10" x14ac:dyDescent="0.35">
      <c r="J14966" s="830"/>
    </row>
    <row r="14967" spans="10:10" x14ac:dyDescent="0.35">
      <c r="J14967" s="830"/>
    </row>
    <row r="14968" spans="10:10" x14ac:dyDescent="0.35">
      <c r="J14968" s="830"/>
    </row>
    <row r="14969" spans="10:10" x14ac:dyDescent="0.35">
      <c r="J14969" s="830"/>
    </row>
    <row r="14970" spans="10:10" x14ac:dyDescent="0.35">
      <c r="J14970" s="830"/>
    </row>
    <row r="14971" spans="10:10" x14ac:dyDescent="0.35">
      <c r="J14971" s="830"/>
    </row>
    <row r="14972" spans="10:10" x14ac:dyDescent="0.35">
      <c r="J14972" s="830"/>
    </row>
    <row r="14973" spans="10:10" x14ac:dyDescent="0.35">
      <c r="J14973" s="830"/>
    </row>
    <row r="14974" spans="10:10" x14ac:dyDescent="0.35">
      <c r="J14974" s="830"/>
    </row>
    <row r="14975" spans="10:10" x14ac:dyDescent="0.35">
      <c r="J14975" s="830"/>
    </row>
    <row r="14976" spans="10:10" x14ac:dyDescent="0.35">
      <c r="J14976" s="830"/>
    </row>
    <row r="14977" spans="10:10" x14ac:dyDescent="0.35">
      <c r="J14977" s="830"/>
    </row>
    <row r="14978" spans="10:10" x14ac:dyDescent="0.35">
      <c r="J14978" s="830"/>
    </row>
    <row r="14979" spans="10:10" x14ac:dyDescent="0.35">
      <c r="J14979" s="830"/>
    </row>
    <row r="14980" spans="10:10" x14ac:dyDescent="0.35">
      <c r="J14980" s="830"/>
    </row>
    <row r="14981" spans="10:10" x14ac:dyDescent="0.35">
      <c r="J14981" s="830"/>
    </row>
    <row r="14982" spans="10:10" x14ac:dyDescent="0.35">
      <c r="J14982" s="830"/>
    </row>
    <row r="14983" spans="10:10" x14ac:dyDescent="0.35">
      <c r="J14983" s="830"/>
    </row>
    <row r="14984" spans="10:10" x14ac:dyDescent="0.35">
      <c r="J14984" s="830"/>
    </row>
    <row r="14985" spans="10:10" x14ac:dyDescent="0.35">
      <c r="J14985" s="830"/>
    </row>
    <row r="14986" spans="10:10" x14ac:dyDescent="0.35">
      <c r="J14986" s="830"/>
    </row>
    <row r="14987" spans="10:10" x14ac:dyDescent="0.35">
      <c r="J14987" s="830"/>
    </row>
    <row r="14988" spans="10:10" x14ac:dyDescent="0.35">
      <c r="J14988" s="830"/>
    </row>
    <row r="14989" spans="10:10" x14ac:dyDescent="0.35">
      <c r="J14989" s="830"/>
    </row>
    <row r="14990" spans="10:10" x14ac:dyDescent="0.35">
      <c r="J14990" s="830"/>
    </row>
    <row r="14991" spans="10:10" x14ac:dyDescent="0.35">
      <c r="J14991" s="830"/>
    </row>
    <row r="14992" spans="10:10" x14ac:dyDescent="0.35">
      <c r="J14992" s="830"/>
    </row>
    <row r="14993" spans="10:10" x14ac:dyDescent="0.35">
      <c r="J14993" s="830"/>
    </row>
    <row r="14994" spans="10:10" x14ac:dyDescent="0.35">
      <c r="J14994" s="830"/>
    </row>
    <row r="14995" spans="10:10" x14ac:dyDescent="0.35">
      <c r="J14995" s="830"/>
    </row>
    <row r="14996" spans="10:10" x14ac:dyDescent="0.35">
      <c r="J14996" s="830"/>
    </row>
    <row r="14997" spans="10:10" x14ac:dyDescent="0.35">
      <c r="J14997" s="830"/>
    </row>
    <row r="14998" spans="10:10" x14ac:dyDescent="0.35">
      <c r="J14998" s="830"/>
    </row>
    <row r="14999" spans="10:10" x14ac:dyDescent="0.35">
      <c r="J14999" s="830"/>
    </row>
    <row r="15000" spans="10:10" x14ac:dyDescent="0.35">
      <c r="J15000" s="830"/>
    </row>
    <row r="15001" spans="10:10" x14ac:dyDescent="0.35">
      <c r="J15001" s="830"/>
    </row>
    <row r="15002" spans="10:10" x14ac:dyDescent="0.35">
      <c r="J15002" s="830"/>
    </row>
    <row r="15003" spans="10:10" x14ac:dyDescent="0.35">
      <c r="J15003" s="830"/>
    </row>
    <row r="15004" spans="10:10" x14ac:dyDescent="0.35">
      <c r="J15004" s="830"/>
    </row>
    <row r="15005" spans="10:10" x14ac:dyDescent="0.35">
      <c r="J15005" s="830"/>
    </row>
    <row r="15006" spans="10:10" x14ac:dyDescent="0.35">
      <c r="J15006" s="830"/>
    </row>
    <row r="15007" spans="10:10" x14ac:dyDescent="0.35">
      <c r="J15007" s="830"/>
    </row>
    <row r="15008" spans="10:10" x14ac:dyDescent="0.35">
      <c r="J15008" s="830"/>
    </row>
    <row r="15009" spans="10:10" x14ac:dyDescent="0.35">
      <c r="J15009" s="830"/>
    </row>
    <row r="15010" spans="10:10" x14ac:dyDescent="0.35">
      <c r="J15010" s="830"/>
    </row>
    <row r="15011" spans="10:10" x14ac:dyDescent="0.35">
      <c r="J15011" s="830"/>
    </row>
    <row r="15012" spans="10:10" x14ac:dyDescent="0.35">
      <c r="J15012" s="830"/>
    </row>
    <row r="15013" spans="10:10" x14ac:dyDescent="0.35">
      <c r="J15013" s="830"/>
    </row>
    <row r="15014" spans="10:10" x14ac:dyDescent="0.35">
      <c r="J15014" s="830"/>
    </row>
    <row r="15015" spans="10:10" x14ac:dyDescent="0.35">
      <c r="J15015" s="830"/>
    </row>
    <row r="15016" spans="10:10" x14ac:dyDescent="0.35">
      <c r="J15016" s="830"/>
    </row>
    <row r="15017" spans="10:10" x14ac:dyDescent="0.35">
      <c r="J15017" s="830"/>
    </row>
    <row r="15018" spans="10:10" x14ac:dyDescent="0.35">
      <c r="J15018" s="830"/>
    </row>
    <row r="15019" spans="10:10" x14ac:dyDescent="0.35">
      <c r="J15019" s="830"/>
    </row>
    <row r="15020" spans="10:10" x14ac:dyDescent="0.35">
      <c r="J15020" s="830"/>
    </row>
    <row r="15021" spans="10:10" x14ac:dyDescent="0.35">
      <c r="J15021" s="830"/>
    </row>
    <row r="15022" spans="10:10" x14ac:dyDescent="0.35">
      <c r="J15022" s="830"/>
    </row>
    <row r="15023" spans="10:10" x14ac:dyDescent="0.35">
      <c r="J15023" s="830"/>
    </row>
    <row r="15024" spans="10:10" x14ac:dyDescent="0.35">
      <c r="J15024" s="830"/>
    </row>
    <row r="15025" spans="10:10" x14ac:dyDescent="0.35">
      <c r="J15025" s="830"/>
    </row>
    <row r="15026" spans="10:10" x14ac:dyDescent="0.35">
      <c r="J15026" s="830"/>
    </row>
    <row r="15027" spans="10:10" x14ac:dyDescent="0.35">
      <c r="J15027" s="830"/>
    </row>
    <row r="15028" spans="10:10" x14ac:dyDescent="0.35">
      <c r="J15028" s="830"/>
    </row>
    <row r="15029" spans="10:10" x14ac:dyDescent="0.35">
      <c r="J15029" s="830"/>
    </row>
    <row r="15030" spans="10:10" x14ac:dyDescent="0.35">
      <c r="J15030" s="830"/>
    </row>
    <row r="15031" spans="10:10" x14ac:dyDescent="0.35">
      <c r="J15031" s="830"/>
    </row>
    <row r="15032" spans="10:10" x14ac:dyDescent="0.35">
      <c r="J15032" s="830"/>
    </row>
    <row r="15033" spans="10:10" x14ac:dyDescent="0.35">
      <c r="J15033" s="830"/>
    </row>
    <row r="15034" spans="10:10" x14ac:dyDescent="0.35">
      <c r="J15034" s="830"/>
    </row>
    <row r="15035" spans="10:10" x14ac:dyDescent="0.35">
      <c r="J15035" s="830"/>
    </row>
    <row r="15036" spans="10:10" x14ac:dyDescent="0.35">
      <c r="J15036" s="830"/>
    </row>
    <row r="15037" spans="10:10" x14ac:dyDescent="0.35">
      <c r="J15037" s="830"/>
    </row>
    <row r="15038" spans="10:10" x14ac:dyDescent="0.35">
      <c r="J15038" s="830"/>
    </row>
    <row r="15039" spans="10:10" x14ac:dyDescent="0.35">
      <c r="J15039" s="830"/>
    </row>
    <row r="15040" spans="10:10" x14ac:dyDescent="0.35">
      <c r="J15040" s="830"/>
    </row>
    <row r="15041" spans="10:10" x14ac:dyDescent="0.35">
      <c r="J15041" s="830"/>
    </row>
    <row r="15042" spans="10:10" x14ac:dyDescent="0.35">
      <c r="J15042" s="830"/>
    </row>
    <row r="15043" spans="10:10" x14ac:dyDescent="0.35">
      <c r="J15043" s="830"/>
    </row>
    <row r="15044" spans="10:10" x14ac:dyDescent="0.35">
      <c r="J15044" s="830"/>
    </row>
    <row r="15045" spans="10:10" x14ac:dyDescent="0.35">
      <c r="J15045" s="830"/>
    </row>
    <row r="15046" spans="10:10" x14ac:dyDescent="0.35">
      <c r="J15046" s="830"/>
    </row>
    <row r="15047" spans="10:10" x14ac:dyDescent="0.35">
      <c r="J15047" s="830"/>
    </row>
    <row r="15048" spans="10:10" x14ac:dyDescent="0.35">
      <c r="J15048" s="830"/>
    </row>
    <row r="15049" spans="10:10" x14ac:dyDescent="0.35">
      <c r="J15049" s="830"/>
    </row>
    <row r="15050" spans="10:10" x14ac:dyDescent="0.35">
      <c r="J15050" s="830"/>
    </row>
    <row r="15051" spans="10:10" x14ac:dyDescent="0.35">
      <c r="J15051" s="830"/>
    </row>
    <row r="15052" spans="10:10" x14ac:dyDescent="0.35">
      <c r="J15052" s="830"/>
    </row>
    <row r="15053" spans="10:10" x14ac:dyDescent="0.35">
      <c r="J15053" s="830"/>
    </row>
    <row r="15054" spans="10:10" x14ac:dyDescent="0.35">
      <c r="J15054" s="830"/>
    </row>
    <row r="15055" spans="10:10" x14ac:dyDescent="0.35">
      <c r="J15055" s="830"/>
    </row>
    <row r="15056" spans="10:10" x14ac:dyDescent="0.35">
      <c r="J15056" s="830"/>
    </row>
    <row r="15057" spans="10:10" x14ac:dyDescent="0.35">
      <c r="J15057" s="830"/>
    </row>
    <row r="15058" spans="10:10" x14ac:dyDescent="0.35">
      <c r="J15058" s="830"/>
    </row>
    <row r="15059" spans="10:10" x14ac:dyDescent="0.35">
      <c r="J15059" s="830"/>
    </row>
    <row r="15060" spans="10:10" x14ac:dyDescent="0.35">
      <c r="J15060" s="830"/>
    </row>
    <row r="15061" spans="10:10" x14ac:dyDescent="0.35">
      <c r="J15061" s="830"/>
    </row>
    <row r="15062" spans="10:10" x14ac:dyDescent="0.35">
      <c r="J15062" s="830"/>
    </row>
    <row r="15063" spans="10:10" x14ac:dyDescent="0.35">
      <c r="J15063" s="830"/>
    </row>
    <row r="15064" spans="10:10" x14ac:dyDescent="0.35">
      <c r="J15064" s="830"/>
    </row>
    <row r="15065" spans="10:10" x14ac:dyDescent="0.35">
      <c r="J15065" s="830"/>
    </row>
    <row r="15066" spans="10:10" x14ac:dyDescent="0.35">
      <c r="J15066" s="830"/>
    </row>
    <row r="15067" spans="10:10" x14ac:dyDescent="0.35">
      <c r="J15067" s="830"/>
    </row>
    <row r="15068" spans="10:10" x14ac:dyDescent="0.35">
      <c r="J15068" s="830"/>
    </row>
    <row r="15069" spans="10:10" x14ac:dyDescent="0.35">
      <c r="J15069" s="830"/>
    </row>
    <row r="15070" spans="10:10" x14ac:dyDescent="0.35">
      <c r="J15070" s="830"/>
    </row>
    <row r="15071" spans="10:10" x14ac:dyDescent="0.35">
      <c r="J15071" s="830"/>
    </row>
    <row r="15072" spans="10:10" x14ac:dyDescent="0.35">
      <c r="J15072" s="830"/>
    </row>
    <row r="15073" spans="10:10" x14ac:dyDescent="0.35">
      <c r="J15073" s="830"/>
    </row>
    <row r="15074" spans="10:10" x14ac:dyDescent="0.35">
      <c r="J15074" s="830"/>
    </row>
    <row r="15075" spans="10:10" x14ac:dyDescent="0.35">
      <c r="J15075" s="830"/>
    </row>
    <row r="15076" spans="10:10" x14ac:dyDescent="0.35">
      <c r="J15076" s="830"/>
    </row>
    <row r="15077" spans="10:10" x14ac:dyDescent="0.35">
      <c r="J15077" s="830"/>
    </row>
    <row r="15078" spans="10:10" x14ac:dyDescent="0.35">
      <c r="J15078" s="830"/>
    </row>
    <row r="15079" spans="10:10" x14ac:dyDescent="0.35">
      <c r="J15079" s="830"/>
    </row>
    <row r="15080" spans="10:10" x14ac:dyDescent="0.35">
      <c r="J15080" s="830"/>
    </row>
    <row r="15081" spans="10:10" x14ac:dyDescent="0.35">
      <c r="J15081" s="830"/>
    </row>
    <row r="15082" spans="10:10" x14ac:dyDescent="0.35">
      <c r="J15082" s="830"/>
    </row>
    <row r="15083" spans="10:10" x14ac:dyDescent="0.35">
      <c r="J15083" s="830"/>
    </row>
    <row r="15084" spans="10:10" x14ac:dyDescent="0.35">
      <c r="J15084" s="830"/>
    </row>
    <row r="15085" spans="10:10" x14ac:dyDescent="0.35">
      <c r="J15085" s="830"/>
    </row>
    <row r="15086" spans="10:10" x14ac:dyDescent="0.35">
      <c r="J15086" s="830"/>
    </row>
    <row r="15087" spans="10:10" x14ac:dyDescent="0.35">
      <c r="J15087" s="830"/>
    </row>
    <row r="15088" spans="10:10" x14ac:dyDescent="0.35">
      <c r="J15088" s="830"/>
    </row>
    <row r="15089" spans="10:10" x14ac:dyDescent="0.35">
      <c r="J15089" s="830"/>
    </row>
    <row r="15090" spans="10:10" x14ac:dyDescent="0.35">
      <c r="J15090" s="830"/>
    </row>
    <row r="15091" spans="10:10" x14ac:dyDescent="0.35">
      <c r="J15091" s="830"/>
    </row>
    <row r="15092" spans="10:10" x14ac:dyDescent="0.35">
      <c r="J15092" s="830"/>
    </row>
    <row r="15093" spans="10:10" x14ac:dyDescent="0.35">
      <c r="J15093" s="830"/>
    </row>
    <row r="15094" spans="10:10" x14ac:dyDescent="0.35">
      <c r="J15094" s="830"/>
    </row>
    <row r="15095" spans="10:10" x14ac:dyDescent="0.35">
      <c r="J15095" s="830"/>
    </row>
    <row r="15096" spans="10:10" x14ac:dyDescent="0.35">
      <c r="J15096" s="830"/>
    </row>
    <row r="15097" spans="10:10" x14ac:dyDescent="0.35">
      <c r="J15097" s="830"/>
    </row>
    <row r="15098" spans="10:10" x14ac:dyDescent="0.35">
      <c r="J15098" s="830"/>
    </row>
    <row r="15099" spans="10:10" x14ac:dyDescent="0.35">
      <c r="J15099" s="830"/>
    </row>
    <row r="15100" spans="10:10" x14ac:dyDescent="0.35">
      <c r="J15100" s="830"/>
    </row>
    <row r="15101" spans="10:10" x14ac:dyDescent="0.35">
      <c r="J15101" s="830"/>
    </row>
    <row r="15102" spans="10:10" x14ac:dyDescent="0.35">
      <c r="J15102" s="830"/>
    </row>
    <row r="15103" spans="10:10" x14ac:dyDescent="0.35">
      <c r="J15103" s="830"/>
    </row>
    <row r="15104" spans="10:10" x14ac:dyDescent="0.35">
      <c r="J15104" s="830"/>
    </row>
    <row r="15105" spans="10:10" x14ac:dyDescent="0.35">
      <c r="J15105" s="830"/>
    </row>
    <row r="15106" spans="10:10" x14ac:dyDescent="0.35">
      <c r="J15106" s="830"/>
    </row>
    <row r="15107" spans="10:10" x14ac:dyDescent="0.35">
      <c r="J15107" s="830"/>
    </row>
    <row r="15108" spans="10:10" x14ac:dyDescent="0.35">
      <c r="J15108" s="830"/>
    </row>
    <row r="15109" spans="10:10" x14ac:dyDescent="0.35">
      <c r="J15109" s="830"/>
    </row>
    <row r="15110" spans="10:10" x14ac:dyDescent="0.35">
      <c r="J15110" s="830"/>
    </row>
    <row r="15111" spans="10:10" x14ac:dyDescent="0.35">
      <c r="J15111" s="830"/>
    </row>
    <row r="15112" spans="10:10" x14ac:dyDescent="0.35">
      <c r="J15112" s="830"/>
    </row>
    <row r="15113" spans="10:10" x14ac:dyDescent="0.35">
      <c r="J15113" s="830"/>
    </row>
    <row r="15114" spans="10:10" x14ac:dyDescent="0.35">
      <c r="J15114" s="830"/>
    </row>
    <row r="15115" spans="10:10" x14ac:dyDescent="0.35">
      <c r="J15115" s="830"/>
    </row>
    <row r="15116" spans="10:10" x14ac:dyDescent="0.35">
      <c r="J15116" s="830"/>
    </row>
    <row r="15117" spans="10:10" x14ac:dyDescent="0.35">
      <c r="J15117" s="830"/>
    </row>
    <row r="15118" spans="10:10" x14ac:dyDescent="0.35">
      <c r="J15118" s="830"/>
    </row>
    <row r="15119" spans="10:10" x14ac:dyDescent="0.35">
      <c r="J15119" s="830"/>
    </row>
    <row r="15120" spans="10:10" x14ac:dyDescent="0.35">
      <c r="J15120" s="830"/>
    </row>
    <row r="15121" spans="10:10" x14ac:dyDescent="0.35">
      <c r="J15121" s="830"/>
    </row>
    <row r="15122" spans="10:10" x14ac:dyDescent="0.35">
      <c r="J15122" s="830"/>
    </row>
    <row r="15123" spans="10:10" x14ac:dyDescent="0.35">
      <c r="J15123" s="830"/>
    </row>
    <row r="15124" spans="10:10" x14ac:dyDescent="0.35">
      <c r="J15124" s="830"/>
    </row>
    <row r="15125" spans="10:10" x14ac:dyDescent="0.35">
      <c r="J15125" s="830"/>
    </row>
    <row r="15126" spans="10:10" x14ac:dyDescent="0.35">
      <c r="J15126" s="830"/>
    </row>
    <row r="15127" spans="10:10" x14ac:dyDescent="0.35">
      <c r="J15127" s="830"/>
    </row>
    <row r="15128" spans="10:10" x14ac:dyDescent="0.35">
      <c r="J15128" s="830"/>
    </row>
    <row r="15129" spans="10:10" x14ac:dyDescent="0.35">
      <c r="J15129" s="830"/>
    </row>
    <row r="15130" spans="10:10" x14ac:dyDescent="0.35">
      <c r="J15130" s="830"/>
    </row>
    <row r="15131" spans="10:10" x14ac:dyDescent="0.35">
      <c r="J15131" s="830"/>
    </row>
    <row r="15132" spans="10:10" x14ac:dyDescent="0.35">
      <c r="J15132" s="830"/>
    </row>
    <row r="15133" spans="10:10" x14ac:dyDescent="0.35">
      <c r="J15133" s="830"/>
    </row>
    <row r="15134" spans="10:10" x14ac:dyDescent="0.35">
      <c r="J15134" s="830"/>
    </row>
    <row r="15135" spans="10:10" x14ac:dyDescent="0.35">
      <c r="J15135" s="830"/>
    </row>
    <row r="15136" spans="10:10" x14ac:dyDescent="0.35">
      <c r="J15136" s="830"/>
    </row>
    <row r="15137" spans="10:10" x14ac:dyDescent="0.35">
      <c r="J15137" s="830"/>
    </row>
    <row r="15138" spans="10:10" x14ac:dyDescent="0.35">
      <c r="J15138" s="830"/>
    </row>
    <row r="15139" spans="10:10" x14ac:dyDescent="0.35">
      <c r="J15139" s="830"/>
    </row>
    <row r="15140" spans="10:10" x14ac:dyDescent="0.35">
      <c r="J15140" s="830"/>
    </row>
    <row r="15141" spans="10:10" x14ac:dyDescent="0.35">
      <c r="J15141" s="830"/>
    </row>
    <row r="15142" spans="10:10" x14ac:dyDescent="0.35">
      <c r="J15142" s="830"/>
    </row>
    <row r="15143" spans="10:10" x14ac:dyDescent="0.35">
      <c r="J15143" s="830"/>
    </row>
    <row r="15144" spans="10:10" x14ac:dyDescent="0.35">
      <c r="J15144" s="830"/>
    </row>
    <row r="15145" spans="10:10" x14ac:dyDescent="0.35">
      <c r="J15145" s="830"/>
    </row>
    <row r="15146" spans="10:10" x14ac:dyDescent="0.35">
      <c r="J15146" s="830"/>
    </row>
    <row r="15147" spans="10:10" x14ac:dyDescent="0.35">
      <c r="J15147" s="830"/>
    </row>
    <row r="15148" spans="10:10" x14ac:dyDescent="0.35">
      <c r="J15148" s="830"/>
    </row>
    <row r="15149" spans="10:10" x14ac:dyDescent="0.35">
      <c r="J15149" s="830"/>
    </row>
    <row r="15150" spans="10:10" x14ac:dyDescent="0.35">
      <c r="J15150" s="830"/>
    </row>
    <row r="15151" spans="10:10" x14ac:dyDescent="0.35">
      <c r="J15151" s="830"/>
    </row>
    <row r="15152" spans="10:10" x14ac:dyDescent="0.35">
      <c r="J15152" s="830"/>
    </row>
    <row r="15153" spans="10:10" x14ac:dyDescent="0.35">
      <c r="J15153" s="830"/>
    </row>
    <row r="15154" spans="10:10" x14ac:dyDescent="0.35">
      <c r="J15154" s="830"/>
    </row>
    <row r="15155" spans="10:10" x14ac:dyDescent="0.35">
      <c r="J15155" s="830"/>
    </row>
    <row r="15156" spans="10:10" x14ac:dyDescent="0.35">
      <c r="J15156" s="830"/>
    </row>
    <row r="15157" spans="10:10" x14ac:dyDescent="0.35">
      <c r="J15157" s="830"/>
    </row>
    <row r="15158" spans="10:10" x14ac:dyDescent="0.35">
      <c r="J15158" s="830"/>
    </row>
    <row r="15159" spans="10:10" x14ac:dyDescent="0.35">
      <c r="J15159" s="830"/>
    </row>
    <row r="15160" spans="10:10" x14ac:dyDescent="0.35">
      <c r="J15160" s="830"/>
    </row>
    <row r="15161" spans="10:10" x14ac:dyDescent="0.35">
      <c r="J15161" s="830"/>
    </row>
    <row r="15162" spans="10:10" x14ac:dyDescent="0.35">
      <c r="J15162" s="830"/>
    </row>
    <row r="15163" spans="10:10" x14ac:dyDescent="0.35">
      <c r="J15163" s="830"/>
    </row>
    <row r="15164" spans="10:10" x14ac:dyDescent="0.35">
      <c r="J15164" s="830"/>
    </row>
    <row r="15165" spans="10:10" x14ac:dyDescent="0.35">
      <c r="J15165" s="830"/>
    </row>
    <row r="15166" spans="10:10" x14ac:dyDescent="0.35">
      <c r="J15166" s="830"/>
    </row>
    <row r="15167" spans="10:10" x14ac:dyDescent="0.35">
      <c r="J15167" s="830"/>
    </row>
    <row r="15168" spans="10:10" x14ac:dyDescent="0.35">
      <c r="J15168" s="830"/>
    </row>
    <row r="15169" spans="10:10" x14ac:dyDescent="0.35">
      <c r="J15169" s="830"/>
    </row>
    <row r="15170" spans="10:10" x14ac:dyDescent="0.35">
      <c r="J15170" s="830"/>
    </row>
    <row r="15171" spans="10:10" x14ac:dyDescent="0.35">
      <c r="J15171" s="830"/>
    </row>
    <row r="15172" spans="10:10" x14ac:dyDescent="0.35">
      <c r="J15172" s="830"/>
    </row>
    <row r="15173" spans="10:10" x14ac:dyDescent="0.35">
      <c r="J15173" s="830"/>
    </row>
    <row r="15174" spans="10:10" x14ac:dyDescent="0.35">
      <c r="J15174" s="830"/>
    </row>
    <row r="15175" spans="10:10" x14ac:dyDescent="0.35">
      <c r="J15175" s="830"/>
    </row>
    <row r="15176" spans="10:10" x14ac:dyDescent="0.35">
      <c r="J15176" s="830"/>
    </row>
    <row r="15177" spans="10:10" x14ac:dyDescent="0.35">
      <c r="J15177" s="830"/>
    </row>
    <row r="15178" spans="10:10" x14ac:dyDescent="0.35">
      <c r="J15178" s="830"/>
    </row>
    <row r="15179" spans="10:10" x14ac:dyDescent="0.35">
      <c r="J15179" s="830"/>
    </row>
    <row r="15180" spans="10:10" x14ac:dyDescent="0.35">
      <c r="J15180" s="830"/>
    </row>
    <row r="15187" spans="10:10" x14ac:dyDescent="0.35">
      <c r="J15187" s="830"/>
    </row>
    <row r="15188" spans="10:10" x14ac:dyDescent="0.35">
      <c r="J15188" s="830"/>
    </row>
    <row r="15189" spans="10:10" x14ac:dyDescent="0.35">
      <c r="J15189" s="830"/>
    </row>
    <row r="15190" spans="10:10" x14ac:dyDescent="0.35">
      <c r="J15190" s="830"/>
    </row>
    <row r="15235" spans="10:10" x14ac:dyDescent="0.35">
      <c r="J15235" s="830"/>
    </row>
    <row r="15236" spans="10:10" x14ac:dyDescent="0.35">
      <c r="J15236" s="830"/>
    </row>
    <row r="15237" spans="10:10" x14ac:dyDescent="0.35">
      <c r="J15237" s="830"/>
    </row>
    <row r="15238" spans="10:10" x14ac:dyDescent="0.35">
      <c r="J15238" s="830"/>
    </row>
    <row r="15239" spans="10:10" x14ac:dyDescent="0.35">
      <c r="J15239" s="830"/>
    </row>
    <row r="15240" spans="10:10" x14ac:dyDescent="0.35">
      <c r="J15240" s="830"/>
    </row>
    <row r="15241" spans="10:10" x14ac:dyDescent="0.35">
      <c r="J15241" s="830"/>
    </row>
    <row r="15242" spans="10:10" x14ac:dyDescent="0.35">
      <c r="J15242" s="830"/>
    </row>
    <row r="15261" spans="10:10" x14ac:dyDescent="0.35">
      <c r="J15261" s="830"/>
    </row>
    <row r="15262" spans="10:10" x14ac:dyDescent="0.35">
      <c r="J15262" s="830"/>
    </row>
    <row r="15263" spans="10:10" x14ac:dyDescent="0.35">
      <c r="J15263" s="830"/>
    </row>
    <row r="15264" spans="10:10" x14ac:dyDescent="0.35">
      <c r="J15264" s="830"/>
    </row>
    <row r="15265" spans="10:10" x14ac:dyDescent="0.35">
      <c r="J15265" s="830"/>
    </row>
    <row r="15266" spans="10:10" x14ac:dyDescent="0.35">
      <c r="J15266" s="830"/>
    </row>
    <row r="15267" spans="10:10" x14ac:dyDescent="0.35">
      <c r="J15267" s="830"/>
    </row>
    <row r="15268" spans="10:10" x14ac:dyDescent="0.35">
      <c r="J15268" s="830"/>
    </row>
    <row r="15269" spans="10:10" x14ac:dyDescent="0.35">
      <c r="J15269" s="830"/>
    </row>
    <row r="15270" spans="10:10" x14ac:dyDescent="0.35">
      <c r="J15270" s="830"/>
    </row>
    <row r="15271" spans="10:10" x14ac:dyDescent="0.35">
      <c r="J15271" s="830"/>
    </row>
    <row r="15272" spans="10:10" x14ac:dyDescent="0.35">
      <c r="J15272" s="830"/>
    </row>
    <row r="15273" spans="10:10" x14ac:dyDescent="0.35">
      <c r="J15273" s="830"/>
    </row>
    <row r="15274" spans="10:10" x14ac:dyDescent="0.35">
      <c r="J15274" s="830"/>
    </row>
    <row r="15275" spans="10:10" x14ac:dyDescent="0.35">
      <c r="J15275" s="830"/>
    </row>
    <row r="15276" spans="10:10" x14ac:dyDescent="0.35">
      <c r="J15276" s="830"/>
    </row>
    <row r="15277" spans="10:10" x14ac:dyDescent="0.35">
      <c r="J15277" s="830"/>
    </row>
    <row r="15278" spans="10:10" x14ac:dyDescent="0.35">
      <c r="J15278" s="830"/>
    </row>
    <row r="15279" spans="10:10" x14ac:dyDescent="0.35">
      <c r="J15279" s="830"/>
    </row>
    <row r="15280" spans="10:10" x14ac:dyDescent="0.35">
      <c r="J15280" s="830"/>
    </row>
    <row r="15281" spans="10:10" x14ac:dyDescent="0.35">
      <c r="J15281" s="830"/>
    </row>
    <row r="15282" spans="10:10" x14ac:dyDescent="0.35">
      <c r="J15282" s="830"/>
    </row>
    <row r="15283" spans="10:10" x14ac:dyDescent="0.35">
      <c r="J15283" s="830"/>
    </row>
    <row r="15284" spans="10:10" x14ac:dyDescent="0.35">
      <c r="J15284" s="830"/>
    </row>
    <row r="15285" spans="10:10" x14ac:dyDescent="0.35">
      <c r="J15285" s="830"/>
    </row>
    <row r="15286" spans="10:10" x14ac:dyDescent="0.35">
      <c r="J15286" s="830"/>
    </row>
    <row r="15287" spans="10:10" x14ac:dyDescent="0.35">
      <c r="J15287" s="830"/>
    </row>
    <row r="15288" spans="10:10" x14ac:dyDescent="0.35">
      <c r="J15288" s="830"/>
    </row>
    <row r="15289" spans="10:10" x14ac:dyDescent="0.35">
      <c r="J15289" s="830"/>
    </row>
    <row r="15290" spans="10:10" x14ac:dyDescent="0.35">
      <c r="J15290" s="830"/>
    </row>
    <row r="15291" spans="10:10" x14ac:dyDescent="0.35">
      <c r="J15291" s="830"/>
    </row>
    <row r="15292" spans="10:10" x14ac:dyDescent="0.35">
      <c r="J15292" s="830"/>
    </row>
    <row r="15293" spans="10:10" x14ac:dyDescent="0.35">
      <c r="J15293" s="830"/>
    </row>
    <row r="15294" spans="10:10" x14ac:dyDescent="0.35">
      <c r="J15294" s="830"/>
    </row>
    <row r="15295" spans="10:10" x14ac:dyDescent="0.35">
      <c r="J15295" s="830"/>
    </row>
    <row r="15296" spans="10:10" x14ac:dyDescent="0.35">
      <c r="J15296" s="830"/>
    </row>
    <row r="15297" spans="10:10" x14ac:dyDescent="0.35">
      <c r="J15297" s="830"/>
    </row>
    <row r="15298" spans="10:10" x14ac:dyDescent="0.35">
      <c r="J15298" s="830"/>
    </row>
    <row r="15299" spans="10:10" x14ac:dyDescent="0.35">
      <c r="J15299" s="830"/>
    </row>
    <row r="15300" spans="10:10" x14ac:dyDescent="0.35">
      <c r="J15300" s="830"/>
    </row>
    <row r="15301" spans="10:10" x14ac:dyDescent="0.35">
      <c r="J15301" s="830"/>
    </row>
    <row r="15302" spans="10:10" x14ac:dyDescent="0.35">
      <c r="J15302" s="830"/>
    </row>
    <row r="15303" spans="10:10" x14ac:dyDescent="0.35">
      <c r="J15303" s="830"/>
    </row>
    <row r="15304" spans="10:10" x14ac:dyDescent="0.35">
      <c r="J15304" s="830"/>
    </row>
    <row r="15305" spans="10:10" x14ac:dyDescent="0.35">
      <c r="J15305" s="830"/>
    </row>
    <row r="15313" spans="10:10" x14ac:dyDescent="0.35">
      <c r="J15313" s="830"/>
    </row>
    <row r="15314" spans="10:10" x14ac:dyDescent="0.35">
      <c r="J15314" s="830"/>
    </row>
    <row r="15315" spans="10:10" x14ac:dyDescent="0.35">
      <c r="J15315" s="830"/>
    </row>
    <row r="15316" spans="10:10" x14ac:dyDescent="0.35">
      <c r="J15316" s="830"/>
    </row>
    <row r="15317" spans="10:10" x14ac:dyDescent="0.35">
      <c r="J15317" s="830"/>
    </row>
    <row r="15318" spans="10:10" x14ac:dyDescent="0.35">
      <c r="J15318" s="830"/>
    </row>
    <row r="15319" spans="10:10" x14ac:dyDescent="0.35">
      <c r="J15319" s="830"/>
    </row>
    <row r="15320" spans="10:10" x14ac:dyDescent="0.35">
      <c r="J15320" s="830"/>
    </row>
    <row r="15321" spans="10:10" x14ac:dyDescent="0.35">
      <c r="J15321" s="830"/>
    </row>
    <row r="15322" spans="10:10" x14ac:dyDescent="0.35">
      <c r="J15322" s="830"/>
    </row>
    <row r="15323" spans="10:10" x14ac:dyDescent="0.35">
      <c r="J15323" s="830"/>
    </row>
    <row r="15324" spans="10:10" x14ac:dyDescent="0.35">
      <c r="J15324" s="830"/>
    </row>
    <row r="15325" spans="10:10" x14ac:dyDescent="0.35">
      <c r="J15325" s="830"/>
    </row>
    <row r="15326" spans="10:10" x14ac:dyDescent="0.35">
      <c r="J15326" s="830"/>
    </row>
    <row r="15327" spans="10:10" x14ac:dyDescent="0.35">
      <c r="J15327" s="830"/>
    </row>
    <row r="15328" spans="10:10" x14ac:dyDescent="0.35">
      <c r="J15328" s="830"/>
    </row>
    <row r="15329" spans="10:10" x14ac:dyDescent="0.35">
      <c r="J15329" s="830"/>
    </row>
    <row r="15330" spans="10:10" x14ac:dyDescent="0.35">
      <c r="J15330" s="830"/>
    </row>
    <row r="15331" spans="10:10" x14ac:dyDescent="0.35">
      <c r="J15331" s="830"/>
    </row>
    <row r="15332" spans="10:10" x14ac:dyDescent="0.35">
      <c r="J15332" s="830"/>
    </row>
    <row r="15333" spans="10:10" x14ac:dyDescent="0.35">
      <c r="J15333" s="830"/>
    </row>
    <row r="15334" spans="10:10" x14ac:dyDescent="0.35">
      <c r="J15334" s="830"/>
    </row>
    <row r="15335" spans="10:10" x14ac:dyDescent="0.35">
      <c r="J15335" s="830"/>
    </row>
    <row r="15336" spans="10:10" x14ac:dyDescent="0.35">
      <c r="J15336" s="830"/>
    </row>
    <row r="15337" spans="10:10" x14ac:dyDescent="0.35">
      <c r="J15337" s="830"/>
    </row>
    <row r="15338" spans="10:10" x14ac:dyDescent="0.35">
      <c r="J15338" s="830"/>
    </row>
    <row r="15339" spans="10:10" x14ac:dyDescent="0.35">
      <c r="J15339" s="830"/>
    </row>
    <row r="15340" spans="10:10" x14ac:dyDescent="0.35">
      <c r="J15340" s="830"/>
    </row>
    <row r="15341" spans="10:10" x14ac:dyDescent="0.35">
      <c r="J15341" s="830"/>
    </row>
    <row r="15342" spans="10:10" x14ac:dyDescent="0.35">
      <c r="J15342" s="830"/>
    </row>
    <row r="15343" spans="10:10" x14ac:dyDescent="0.35">
      <c r="J15343" s="830"/>
    </row>
    <row r="15344" spans="10:10" x14ac:dyDescent="0.35">
      <c r="J15344" s="830"/>
    </row>
    <row r="15345" spans="10:10" x14ac:dyDescent="0.35">
      <c r="J15345" s="830"/>
    </row>
    <row r="15346" spans="10:10" x14ac:dyDescent="0.35">
      <c r="J15346" s="830"/>
    </row>
    <row r="15347" spans="10:10" x14ac:dyDescent="0.35">
      <c r="J15347" s="830"/>
    </row>
    <row r="15348" spans="10:10" x14ac:dyDescent="0.35">
      <c r="J15348" s="830"/>
    </row>
    <row r="15349" spans="10:10" x14ac:dyDescent="0.35">
      <c r="J15349" s="830"/>
    </row>
    <row r="15350" spans="10:10" x14ac:dyDescent="0.35">
      <c r="J15350" s="830"/>
    </row>
    <row r="15351" spans="10:10" x14ac:dyDescent="0.35">
      <c r="J15351" s="830"/>
    </row>
    <row r="15352" spans="10:10" x14ac:dyDescent="0.35">
      <c r="J15352" s="830"/>
    </row>
    <row r="15353" spans="10:10" x14ac:dyDescent="0.35">
      <c r="J15353" s="830"/>
    </row>
    <row r="15354" spans="10:10" x14ac:dyDescent="0.35">
      <c r="J15354" s="830"/>
    </row>
    <row r="15355" spans="10:10" x14ac:dyDescent="0.35">
      <c r="J15355" s="830"/>
    </row>
    <row r="15356" spans="10:10" x14ac:dyDescent="0.35">
      <c r="J15356" s="830"/>
    </row>
    <row r="15357" spans="10:10" x14ac:dyDescent="0.35">
      <c r="J15357" s="830"/>
    </row>
    <row r="15358" spans="10:10" x14ac:dyDescent="0.35">
      <c r="J15358" s="830"/>
    </row>
    <row r="15359" spans="10:10" x14ac:dyDescent="0.35">
      <c r="J15359" s="830"/>
    </row>
    <row r="15360" spans="10:10" x14ac:dyDescent="0.35">
      <c r="J15360" s="830"/>
    </row>
    <row r="15361" spans="10:10" x14ac:dyDescent="0.35">
      <c r="J15361" s="830"/>
    </row>
    <row r="15362" spans="10:10" x14ac:dyDescent="0.35">
      <c r="J15362" s="830"/>
    </row>
    <row r="15365" spans="10:10" x14ac:dyDescent="0.35">
      <c r="J15365" s="830"/>
    </row>
    <row r="15366" spans="10:10" x14ac:dyDescent="0.35">
      <c r="J15366" s="830"/>
    </row>
    <row r="15367" spans="10:10" x14ac:dyDescent="0.35">
      <c r="J15367" s="830"/>
    </row>
    <row r="15368" spans="10:10" x14ac:dyDescent="0.35">
      <c r="J15368" s="830"/>
    </row>
    <row r="15369" spans="10:10" x14ac:dyDescent="0.35">
      <c r="J15369" s="830"/>
    </row>
    <row r="15370" spans="10:10" x14ac:dyDescent="0.35">
      <c r="J15370" s="830"/>
    </row>
    <row r="15371" spans="10:10" x14ac:dyDescent="0.35">
      <c r="J15371" s="830"/>
    </row>
    <row r="15372" spans="10:10" x14ac:dyDescent="0.35">
      <c r="J15372" s="830"/>
    </row>
    <row r="15379" spans="10:10" x14ac:dyDescent="0.35">
      <c r="J15379" s="830"/>
    </row>
    <row r="15380" spans="10:10" x14ac:dyDescent="0.35">
      <c r="J15380" s="830"/>
    </row>
    <row r="15381" spans="10:10" x14ac:dyDescent="0.35">
      <c r="J15381" s="830"/>
    </row>
    <row r="15382" spans="10:10" x14ac:dyDescent="0.35">
      <c r="J15382" s="830"/>
    </row>
    <row r="15383" spans="10:10" x14ac:dyDescent="0.35">
      <c r="J15383" s="830"/>
    </row>
    <row r="15384" spans="10:10" x14ac:dyDescent="0.35">
      <c r="J15384" s="830"/>
    </row>
    <row r="15385" spans="10:10" x14ac:dyDescent="0.35">
      <c r="J15385" s="830"/>
    </row>
    <row r="15386" spans="10:10" x14ac:dyDescent="0.35">
      <c r="J15386" s="830"/>
    </row>
    <row r="15387" spans="10:10" x14ac:dyDescent="0.35">
      <c r="J15387" s="830"/>
    </row>
    <row r="15388" spans="10:10" x14ac:dyDescent="0.35">
      <c r="J15388" s="830"/>
    </row>
    <row r="15395" spans="10:10" x14ac:dyDescent="0.35">
      <c r="J15395" s="830"/>
    </row>
    <row r="15396" spans="10:10" x14ac:dyDescent="0.35">
      <c r="J15396" s="830"/>
    </row>
    <row r="15397" spans="10:10" x14ac:dyDescent="0.35">
      <c r="J15397" s="830"/>
    </row>
    <row r="15398" spans="10:10" x14ac:dyDescent="0.35">
      <c r="J15398" s="830"/>
    </row>
    <row r="15399" spans="10:10" x14ac:dyDescent="0.35">
      <c r="J15399" s="830"/>
    </row>
    <row r="15400" spans="10:10" x14ac:dyDescent="0.35">
      <c r="J15400" s="830"/>
    </row>
    <row r="15415" spans="10:10" x14ac:dyDescent="0.35">
      <c r="J15415" s="830"/>
    </row>
    <row r="15416" spans="10:10" x14ac:dyDescent="0.35">
      <c r="J15416" s="830"/>
    </row>
    <row r="15417" spans="10:10" x14ac:dyDescent="0.35">
      <c r="J15417" s="830"/>
    </row>
    <row r="15418" spans="10:10" x14ac:dyDescent="0.35">
      <c r="J15418" s="830"/>
    </row>
    <row r="15419" spans="10:10" x14ac:dyDescent="0.35">
      <c r="J15419" s="830"/>
    </row>
    <row r="15420" spans="10:10" x14ac:dyDescent="0.35">
      <c r="J15420" s="830"/>
    </row>
    <row r="15421" spans="10:10" x14ac:dyDescent="0.35">
      <c r="J15421" s="830"/>
    </row>
    <row r="15422" spans="10:10" x14ac:dyDescent="0.35">
      <c r="J15422" s="830"/>
    </row>
    <row r="15423" spans="10:10" x14ac:dyDescent="0.35">
      <c r="J15423" s="830"/>
    </row>
    <row r="15424" spans="10:10" x14ac:dyDescent="0.35">
      <c r="J15424" s="830"/>
    </row>
    <row r="15425" spans="10:10" x14ac:dyDescent="0.35">
      <c r="J15425" s="830"/>
    </row>
    <row r="15426" spans="10:10" x14ac:dyDescent="0.35">
      <c r="J15426" s="830"/>
    </row>
    <row r="15427" spans="10:10" x14ac:dyDescent="0.35">
      <c r="J15427" s="830"/>
    </row>
    <row r="15428" spans="10:10" x14ac:dyDescent="0.35">
      <c r="J15428" s="830"/>
    </row>
    <row r="15429" spans="10:10" x14ac:dyDescent="0.35">
      <c r="J15429" s="830"/>
    </row>
    <row r="15430" spans="10:10" x14ac:dyDescent="0.35">
      <c r="J15430" s="830"/>
    </row>
    <row r="15431" spans="10:10" x14ac:dyDescent="0.35">
      <c r="J15431" s="830"/>
    </row>
    <row r="15432" spans="10:10" x14ac:dyDescent="0.35">
      <c r="J15432" s="830"/>
    </row>
    <row r="15433" spans="10:10" x14ac:dyDescent="0.35">
      <c r="J15433" s="830"/>
    </row>
    <row r="15434" spans="10:10" x14ac:dyDescent="0.35">
      <c r="J15434" s="830"/>
    </row>
    <row r="15435" spans="10:10" x14ac:dyDescent="0.35">
      <c r="J15435" s="830"/>
    </row>
    <row r="15436" spans="10:10" x14ac:dyDescent="0.35">
      <c r="J15436" s="830"/>
    </row>
    <row r="15437" spans="10:10" x14ac:dyDescent="0.35">
      <c r="J15437" s="830"/>
    </row>
    <row r="15438" spans="10:10" x14ac:dyDescent="0.35">
      <c r="J15438" s="830"/>
    </row>
    <row r="15439" spans="10:10" x14ac:dyDescent="0.35">
      <c r="J15439" s="830"/>
    </row>
    <row r="15440" spans="10:10" x14ac:dyDescent="0.35">
      <c r="J15440" s="830"/>
    </row>
    <row r="15441" spans="10:10" x14ac:dyDescent="0.35">
      <c r="J15441" s="830"/>
    </row>
    <row r="15442" spans="10:10" x14ac:dyDescent="0.35">
      <c r="J15442" s="830"/>
    </row>
    <row r="15443" spans="10:10" x14ac:dyDescent="0.35">
      <c r="J15443" s="830"/>
    </row>
    <row r="15444" spans="10:10" x14ac:dyDescent="0.35">
      <c r="J15444" s="830"/>
    </row>
    <row r="15445" spans="10:10" x14ac:dyDescent="0.35">
      <c r="J15445" s="830"/>
    </row>
    <row r="15446" spans="10:10" x14ac:dyDescent="0.35">
      <c r="J15446" s="830"/>
    </row>
    <row r="15447" spans="10:10" x14ac:dyDescent="0.35">
      <c r="J15447" s="830"/>
    </row>
    <row r="15448" spans="10:10" x14ac:dyDescent="0.35">
      <c r="J15448" s="830"/>
    </row>
    <row r="15449" spans="10:10" x14ac:dyDescent="0.35">
      <c r="J15449" s="830"/>
    </row>
    <row r="15450" spans="10:10" x14ac:dyDescent="0.35">
      <c r="J15450" s="830"/>
    </row>
    <row r="15451" spans="10:10" x14ac:dyDescent="0.35">
      <c r="J15451" s="830"/>
    </row>
    <row r="15452" spans="10:10" x14ac:dyDescent="0.35">
      <c r="J15452" s="830"/>
    </row>
    <row r="15453" spans="10:10" x14ac:dyDescent="0.35">
      <c r="J15453" s="830"/>
    </row>
    <row r="15454" spans="10:10" x14ac:dyDescent="0.35">
      <c r="J15454" s="830"/>
    </row>
    <row r="15455" spans="10:10" x14ac:dyDescent="0.35">
      <c r="J15455" s="830"/>
    </row>
    <row r="15456" spans="10:10" x14ac:dyDescent="0.35">
      <c r="J15456" s="830"/>
    </row>
    <row r="15457" spans="10:10" x14ac:dyDescent="0.35">
      <c r="J15457" s="830"/>
    </row>
    <row r="15458" spans="10:10" x14ac:dyDescent="0.35">
      <c r="J15458" s="830"/>
    </row>
    <row r="15459" spans="10:10" x14ac:dyDescent="0.35">
      <c r="J15459" s="830"/>
    </row>
    <row r="15460" spans="10:10" x14ac:dyDescent="0.35">
      <c r="J15460" s="830"/>
    </row>
    <row r="15461" spans="10:10" x14ac:dyDescent="0.35">
      <c r="J15461" s="830"/>
    </row>
    <row r="15462" spans="10:10" x14ac:dyDescent="0.35">
      <c r="J15462" s="830"/>
    </row>
    <row r="15463" spans="10:10" x14ac:dyDescent="0.35">
      <c r="J15463" s="830"/>
    </row>
    <row r="15464" spans="10:10" x14ac:dyDescent="0.35">
      <c r="J15464" s="830"/>
    </row>
    <row r="15465" spans="10:10" x14ac:dyDescent="0.35">
      <c r="J15465" s="830"/>
    </row>
    <row r="15466" spans="10:10" x14ac:dyDescent="0.35">
      <c r="J15466" s="830"/>
    </row>
    <row r="15467" spans="10:10" x14ac:dyDescent="0.35">
      <c r="J15467" s="830"/>
    </row>
    <row r="15468" spans="10:10" x14ac:dyDescent="0.35">
      <c r="J15468" s="830"/>
    </row>
    <row r="15469" spans="10:10" x14ac:dyDescent="0.35">
      <c r="J15469" s="830"/>
    </row>
    <row r="15470" spans="10:10" x14ac:dyDescent="0.35">
      <c r="J15470" s="830"/>
    </row>
    <row r="15471" spans="10:10" x14ac:dyDescent="0.35">
      <c r="J15471" s="830"/>
    </row>
    <row r="15472" spans="10:10" x14ac:dyDescent="0.35">
      <c r="J15472" s="830"/>
    </row>
    <row r="15473" spans="10:10" x14ac:dyDescent="0.35">
      <c r="J15473" s="830"/>
    </row>
    <row r="15474" spans="10:10" x14ac:dyDescent="0.35">
      <c r="J15474" s="830"/>
    </row>
    <row r="15475" spans="10:10" x14ac:dyDescent="0.35">
      <c r="J15475" s="830"/>
    </row>
    <row r="15476" spans="10:10" x14ac:dyDescent="0.35">
      <c r="J15476" s="830"/>
    </row>
    <row r="15477" spans="10:10" x14ac:dyDescent="0.35">
      <c r="J15477" s="830"/>
    </row>
    <row r="15478" spans="10:10" x14ac:dyDescent="0.35">
      <c r="J15478" s="830"/>
    </row>
    <row r="15479" spans="10:10" x14ac:dyDescent="0.35">
      <c r="J15479" s="830"/>
    </row>
    <row r="15480" spans="10:10" x14ac:dyDescent="0.35">
      <c r="J15480" s="830"/>
    </row>
    <row r="15481" spans="10:10" x14ac:dyDescent="0.35">
      <c r="J15481" s="830"/>
    </row>
    <row r="15482" spans="10:10" x14ac:dyDescent="0.35">
      <c r="J15482" s="830"/>
    </row>
    <row r="15483" spans="10:10" x14ac:dyDescent="0.35">
      <c r="J15483" s="830"/>
    </row>
    <row r="15484" spans="10:10" x14ac:dyDescent="0.35">
      <c r="J15484" s="830"/>
    </row>
    <row r="15485" spans="10:10" x14ac:dyDescent="0.35">
      <c r="J15485" s="830"/>
    </row>
    <row r="15516" spans="10:10" x14ac:dyDescent="0.35">
      <c r="J15516" s="830"/>
    </row>
    <row r="15517" spans="10:10" x14ac:dyDescent="0.35">
      <c r="J15517" s="830"/>
    </row>
    <row r="15518" spans="10:10" x14ac:dyDescent="0.35">
      <c r="J15518" s="830"/>
    </row>
    <row r="15519" spans="10:10" x14ac:dyDescent="0.35">
      <c r="J15519" s="830"/>
    </row>
    <row r="15520" spans="10:10" x14ac:dyDescent="0.35">
      <c r="J15520" s="830"/>
    </row>
    <row r="15521" spans="10:10" x14ac:dyDescent="0.35">
      <c r="J15521" s="830"/>
    </row>
    <row r="15522" spans="10:10" x14ac:dyDescent="0.35">
      <c r="J15522" s="830"/>
    </row>
    <row r="15523" spans="10:10" x14ac:dyDescent="0.35">
      <c r="J15523" s="830"/>
    </row>
    <row r="15524" spans="10:10" x14ac:dyDescent="0.35">
      <c r="J15524" s="830"/>
    </row>
    <row r="15525" spans="10:10" x14ac:dyDescent="0.35">
      <c r="J15525" s="830"/>
    </row>
    <row r="15526" spans="10:10" x14ac:dyDescent="0.35">
      <c r="J15526" s="830"/>
    </row>
    <row r="15527" spans="10:10" x14ac:dyDescent="0.35">
      <c r="J15527" s="830"/>
    </row>
    <row r="15528" spans="10:10" x14ac:dyDescent="0.35">
      <c r="J15528" s="830"/>
    </row>
    <row r="15529" spans="10:10" x14ac:dyDescent="0.35">
      <c r="J15529" s="830"/>
    </row>
    <row r="15530" spans="10:10" x14ac:dyDescent="0.35">
      <c r="J15530" s="830"/>
    </row>
    <row r="15531" spans="10:10" x14ac:dyDescent="0.35">
      <c r="J15531" s="830"/>
    </row>
    <row r="15532" spans="10:10" x14ac:dyDescent="0.35">
      <c r="J15532" s="830"/>
    </row>
    <row r="15533" spans="10:10" x14ac:dyDescent="0.35">
      <c r="J15533" s="830"/>
    </row>
    <row r="15534" spans="10:10" x14ac:dyDescent="0.35">
      <c r="J15534" s="830"/>
    </row>
    <row r="15535" spans="10:10" x14ac:dyDescent="0.35">
      <c r="J15535" s="830"/>
    </row>
    <row r="15536" spans="10:10" x14ac:dyDescent="0.35">
      <c r="J15536" s="830"/>
    </row>
    <row r="15537" spans="10:10" x14ac:dyDescent="0.35">
      <c r="J15537" s="830"/>
    </row>
    <row r="15538" spans="10:10" x14ac:dyDescent="0.35">
      <c r="J15538" s="830"/>
    </row>
    <row r="15539" spans="10:10" x14ac:dyDescent="0.35">
      <c r="J15539" s="830"/>
    </row>
    <row r="15545" spans="10:10" x14ac:dyDescent="0.35">
      <c r="J15545" s="830"/>
    </row>
    <row r="15546" spans="10:10" x14ac:dyDescent="0.35">
      <c r="J15546" s="830"/>
    </row>
    <row r="15547" spans="10:10" x14ac:dyDescent="0.35">
      <c r="J15547" s="830"/>
    </row>
    <row r="15548" spans="10:10" x14ac:dyDescent="0.35">
      <c r="J15548" s="830"/>
    </row>
    <row r="15549" spans="10:10" x14ac:dyDescent="0.35">
      <c r="J15549" s="830"/>
    </row>
    <row r="15550" spans="10:10" x14ac:dyDescent="0.35">
      <c r="J15550" s="830"/>
    </row>
    <row r="15559" spans="10:10" x14ac:dyDescent="0.35">
      <c r="J15559" s="830"/>
    </row>
    <row r="15560" spans="10:10" x14ac:dyDescent="0.35">
      <c r="J15560" s="830"/>
    </row>
    <row r="15561" spans="10:10" x14ac:dyDescent="0.35">
      <c r="J15561" s="830"/>
    </row>
    <row r="15562" spans="10:10" x14ac:dyDescent="0.35">
      <c r="J15562" s="830"/>
    </row>
    <row r="15563" spans="10:10" x14ac:dyDescent="0.35">
      <c r="J15563" s="830"/>
    </row>
    <row r="15564" spans="10:10" x14ac:dyDescent="0.35">
      <c r="J15564" s="830"/>
    </row>
    <row r="15565" spans="10:10" x14ac:dyDescent="0.35">
      <c r="J15565" s="830"/>
    </row>
    <row r="15566" spans="10:10" x14ac:dyDescent="0.35">
      <c r="J15566" s="830"/>
    </row>
    <row r="15567" spans="10:10" x14ac:dyDescent="0.35">
      <c r="J15567" s="830"/>
    </row>
    <row r="15568" spans="10:10" x14ac:dyDescent="0.35">
      <c r="J15568" s="830"/>
    </row>
    <row r="15569" spans="10:10" x14ac:dyDescent="0.35">
      <c r="J15569" s="830"/>
    </row>
    <row r="15570" spans="10:10" x14ac:dyDescent="0.35">
      <c r="J15570" s="830"/>
    </row>
    <row r="15571" spans="10:10" x14ac:dyDescent="0.35">
      <c r="J15571" s="830"/>
    </row>
    <row r="15572" spans="10:10" x14ac:dyDescent="0.35">
      <c r="J15572" s="830"/>
    </row>
    <row r="15573" spans="10:10" x14ac:dyDescent="0.35">
      <c r="J15573" s="830"/>
    </row>
    <row r="15574" spans="10:10" x14ac:dyDescent="0.35">
      <c r="J15574" s="830"/>
    </row>
    <row r="15575" spans="10:10" x14ac:dyDescent="0.35">
      <c r="J15575" s="830"/>
    </row>
    <row r="15576" spans="10:10" x14ac:dyDescent="0.35">
      <c r="J15576" s="830"/>
    </row>
    <row r="15577" spans="10:10" x14ac:dyDescent="0.35">
      <c r="J15577" s="830"/>
    </row>
    <row r="15578" spans="10:10" x14ac:dyDescent="0.35">
      <c r="J15578" s="830"/>
    </row>
    <row r="15579" spans="10:10" x14ac:dyDescent="0.35">
      <c r="J15579" s="830"/>
    </row>
    <row r="15580" spans="10:10" x14ac:dyDescent="0.35">
      <c r="J15580" s="830"/>
    </row>
    <row r="15581" spans="10:10" x14ac:dyDescent="0.35">
      <c r="J15581" s="830"/>
    </row>
    <row r="15582" spans="10:10" x14ac:dyDescent="0.35">
      <c r="J15582" s="830"/>
    </row>
    <row r="15583" spans="10:10" x14ac:dyDescent="0.35">
      <c r="J15583" s="830"/>
    </row>
    <row r="15584" spans="10:10" x14ac:dyDescent="0.35">
      <c r="J15584" s="830"/>
    </row>
    <row r="15585" spans="10:10" x14ac:dyDescent="0.35">
      <c r="J15585" s="830"/>
    </row>
    <row r="15586" spans="10:10" x14ac:dyDescent="0.35">
      <c r="J15586" s="830"/>
    </row>
    <row r="15587" spans="10:10" x14ac:dyDescent="0.35">
      <c r="J15587" s="830"/>
    </row>
    <row r="15588" spans="10:10" x14ac:dyDescent="0.35">
      <c r="J15588" s="830"/>
    </row>
    <row r="15589" spans="10:10" x14ac:dyDescent="0.35">
      <c r="J15589" s="830"/>
    </row>
    <row r="15590" spans="10:10" x14ac:dyDescent="0.35">
      <c r="J15590" s="830"/>
    </row>
    <row r="15591" spans="10:10" x14ac:dyDescent="0.35">
      <c r="J15591" s="830"/>
    </row>
    <row r="15592" spans="10:10" x14ac:dyDescent="0.35">
      <c r="J15592" s="830"/>
    </row>
    <row r="15593" spans="10:10" x14ac:dyDescent="0.35">
      <c r="J15593" s="830"/>
    </row>
    <row r="15594" spans="10:10" x14ac:dyDescent="0.35">
      <c r="J15594" s="830"/>
    </row>
    <row r="15595" spans="10:10" x14ac:dyDescent="0.35">
      <c r="J15595" s="830"/>
    </row>
    <row r="15596" spans="10:10" x14ac:dyDescent="0.35">
      <c r="J15596" s="830"/>
    </row>
    <row r="15597" spans="10:10" x14ac:dyDescent="0.35">
      <c r="J15597" s="830"/>
    </row>
    <row r="15598" spans="10:10" x14ac:dyDescent="0.35">
      <c r="J15598" s="830"/>
    </row>
    <row r="15599" spans="10:10" x14ac:dyDescent="0.35">
      <c r="J15599" s="830"/>
    </row>
    <row r="15600" spans="10:10" x14ac:dyDescent="0.35">
      <c r="J15600" s="830"/>
    </row>
    <row r="15601" spans="10:10" x14ac:dyDescent="0.35">
      <c r="J15601" s="830"/>
    </row>
    <row r="15602" spans="10:10" x14ac:dyDescent="0.35">
      <c r="J15602" s="830"/>
    </row>
    <row r="15603" spans="10:10" x14ac:dyDescent="0.35">
      <c r="J15603" s="830"/>
    </row>
    <row r="15604" spans="10:10" x14ac:dyDescent="0.35">
      <c r="J15604" s="830"/>
    </row>
    <row r="15605" spans="10:10" x14ac:dyDescent="0.35">
      <c r="J15605" s="830"/>
    </row>
    <row r="15606" spans="10:10" x14ac:dyDescent="0.35">
      <c r="J15606" s="830"/>
    </row>
    <row r="15607" spans="10:10" x14ac:dyDescent="0.35">
      <c r="J15607" s="830"/>
    </row>
    <row r="15608" spans="10:10" x14ac:dyDescent="0.35">
      <c r="J15608" s="830"/>
    </row>
    <row r="15609" spans="10:10" x14ac:dyDescent="0.35">
      <c r="J15609" s="830"/>
    </row>
    <row r="15610" spans="10:10" x14ac:dyDescent="0.35">
      <c r="J15610" s="830"/>
    </row>
    <row r="15611" spans="10:10" x14ac:dyDescent="0.35">
      <c r="J15611" s="830"/>
    </row>
    <row r="15612" spans="10:10" x14ac:dyDescent="0.35">
      <c r="J15612" s="830"/>
    </row>
    <row r="15613" spans="10:10" x14ac:dyDescent="0.35">
      <c r="J15613" s="830"/>
    </row>
    <row r="15614" spans="10:10" x14ac:dyDescent="0.35">
      <c r="J15614" s="830"/>
    </row>
    <row r="15615" spans="10:10" x14ac:dyDescent="0.35">
      <c r="J15615" s="830"/>
    </row>
    <row r="15616" spans="10:10" x14ac:dyDescent="0.35">
      <c r="J15616" s="830"/>
    </row>
    <row r="15617" spans="10:10" x14ac:dyDescent="0.35">
      <c r="J15617" s="830"/>
    </row>
    <row r="15618" spans="10:10" x14ac:dyDescent="0.35">
      <c r="J15618" s="830"/>
    </row>
    <row r="15619" spans="10:10" x14ac:dyDescent="0.35">
      <c r="J15619" s="830"/>
    </row>
    <row r="15620" spans="10:10" x14ac:dyDescent="0.35">
      <c r="J15620" s="830"/>
    </row>
    <row r="15621" spans="10:10" x14ac:dyDescent="0.35">
      <c r="J15621" s="830"/>
    </row>
    <row r="15622" spans="10:10" x14ac:dyDescent="0.35">
      <c r="J15622" s="830"/>
    </row>
    <row r="15623" spans="10:10" x14ac:dyDescent="0.35">
      <c r="J15623" s="830"/>
    </row>
    <row r="15624" spans="10:10" x14ac:dyDescent="0.35">
      <c r="J15624" s="830"/>
    </row>
    <row r="15625" spans="10:10" x14ac:dyDescent="0.35">
      <c r="J15625" s="830"/>
    </row>
    <row r="15626" spans="10:10" x14ac:dyDescent="0.35">
      <c r="J15626" s="830"/>
    </row>
    <row r="15627" spans="10:10" x14ac:dyDescent="0.35">
      <c r="J15627" s="830"/>
    </row>
    <row r="15628" spans="10:10" x14ac:dyDescent="0.35">
      <c r="J15628" s="830"/>
    </row>
    <row r="15629" spans="10:10" x14ac:dyDescent="0.35">
      <c r="J15629" s="830"/>
    </row>
    <row r="15630" spans="10:10" x14ac:dyDescent="0.35">
      <c r="J15630" s="830"/>
    </row>
    <row r="15631" spans="10:10" x14ac:dyDescent="0.35">
      <c r="J15631" s="830"/>
    </row>
    <row r="15632" spans="10:10" x14ac:dyDescent="0.35">
      <c r="J15632" s="830"/>
    </row>
    <row r="15633" spans="10:10" x14ac:dyDescent="0.35">
      <c r="J15633" s="830"/>
    </row>
    <row r="15634" spans="10:10" x14ac:dyDescent="0.35">
      <c r="J15634" s="830"/>
    </row>
    <row r="15635" spans="10:10" x14ac:dyDescent="0.35">
      <c r="J15635" s="830"/>
    </row>
    <row r="15644" spans="10:10" x14ac:dyDescent="0.35">
      <c r="J15644" s="830"/>
    </row>
    <row r="15645" spans="10:10" x14ac:dyDescent="0.35">
      <c r="J15645" s="830"/>
    </row>
    <row r="15646" spans="10:10" x14ac:dyDescent="0.35">
      <c r="J15646" s="830"/>
    </row>
    <row r="15647" spans="10:10" x14ac:dyDescent="0.35">
      <c r="J15647" s="830"/>
    </row>
    <row r="15648" spans="10:10" x14ac:dyDescent="0.35">
      <c r="J15648" s="830"/>
    </row>
    <row r="15649" spans="10:10" x14ac:dyDescent="0.35">
      <c r="J15649" s="830"/>
    </row>
    <row r="15650" spans="10:10" x14ac:dyDescent="0.35">
      <c r="J15650" s="830"/>
    </row>
    <row r="15651" spans="10:10" x14ac:dyDescent="0.35">
      <c r="J15651" s="830"/>
    </row>
    <row r="15652" spans="10:10" x14ac:dyDescent="0.35">
      <c r="J15652" s="830"/>
    </row>
    <row r="15653" spans="10:10" x14ac:dyDescent="0.35">
      <c r="J15653" s="830"/>
    </row>
    <row r="15654" spans="10:10" x14ac:dyDescent="0.35">
      <c r="J15654" s="830"/>
    </row>
    <row r="15655" spans="10:10" x14ac:dyDescent="0.35">
      <c r="J15655" s="830"/>
    </row>
    <row r="15656" spans="10:10" x14ac:dyDescent="0.35">
      <c r="J15656" s="830"/>
    </row>
    <row r="15657" spans="10:10" x14ac:dyDescent="0.35">
      <c r="J15657" s="830"/>
    </row>
    <row r="15658" spans="10:10" x14ac:dyDescent="0.35">
      <c r="J15658" s="830"/>
    </row>
    <row r="15659" spans="10:10" x14ac:dyDescent="0.35">
      <c r="J15659" s="830"/>
    </row>
    <row r="15660" spans="10:10" x14ac:dyDescent="0.35">
      <c r="J15660" s="830"/>
    </row>
    <row r="15661" spans="10:10" x14ac:dyDescent="0.35">
      <c r="J15661" s="830"/>
    </row>
    <row r="15662" spans="10:10" x14ac:dyDescent="0.35">
      <c r="J15662" s="830"/>
    </row>
    <row r="15663" spans="10:10" x14ac:dyDescent="0.35">
      <c r="J15663" s="830"/>
    </row>
    <row r="15664" spans="10:10" x14ac:dyDescent="0.35">
      <c r="J15664" s="830"/>
    </row>
    <row r="15665" spans="10:10" x14ac:dyDescent="0.35">
      <c r="J15665" s="830"/>
    </row>
    <row r="15666" spans="10:10" x14ac:dyDescent="0.35">
      <c r="J15666" s="830"/>
    </row>
    <row r="15667" spans="10:10" x14ac:dyDescent="0.35">
      <c r="J15667" s="830"/>
    </row>
    <row r="15668" spans="10:10" x14ac:dyDescent="0.35">
      <c r="J15668" s="830"/>
    </row>
    <row r="15669" spans="10:10" x14ac:dyDescent="0.35">
      <c r="J15669" s="830"/>
    </row>
    <row r="15670" spans="10:10" x14ac:dyDescent="0.35">
      <c r="J15670" s="830"/>
    </row>
    <row r="15777" spans="10:10" x14ac:dyDescent="0.35">
      <c r="J15777" s="830"/>
    </row>
    <row r="15778" spans="10:10" x14ac:dyDescent="0.35">
      <c r="J15778" s="830"/>
    </row>
    <row r="15795" spans="10:10" x14ac:dyDescent="0.35">
      <c r="J15795" s="830"/>
    </row>
    <row r="15796" spans="10:10" x14ac:dyDescent="0.35">
      <c r="J15796" s="830"/>
    </row>
    <row r="15797" spans="10:10" x14ac:dyDescent="0.35">
      <c r="J15797" s="830"/>
    </row>
    <row r="15798" spans="10:10" x14ac:dyDescent="0.35">
      <c r="J15798" s="830"/>
    </row>
    <row r="15799" spans="10:10" x14ac:dyDescent="0.35">
      <c r="J15799" s="830"/>
    </row>
    <row r="15800" spans="10:10" x14ac:dyDescent="0.35">
      <c r="J15800" s="830"/>
    </row>
    <row r="15801" spans="10:10" x14ac:dyDescent="0.35">
      <c r="J15801" s="830"/>
    </row>
    <row r="15802" spans="10:10" x14ac:dyDescent="0.35">
      <c r="J15802" s="830"/>
    </row>
    <row r="15803" spans="10:10" x14ac:dyDescent="0.35">
      <c r="J15803" s="830"/>
    </row>
    <row r="15804" spans="10:10" x14ac:dyDescent="0.35">
      <c r="J15804" s="830"/>
    </row>
    <row r="15805" spans="10:10" x14ac:dyDescent="0.35">
      <c r="J15805" s="830"/>
    </row>
    <row r="15806" spans="10:10" x14ac:dyDescent="0.35">
      <c r="J15806" s="830"/>
    </row>
    <row r="15807" spans="10:10" x14ac:dyDescent="0.35">
      <c r="J15807" s="830"/>
    </row>
    <row r="15808" spans="10:10" x14ac:dyDescent="0.35">
      <c r="J15808" s="830"/>
    </row>
    <row r="15809" spans="10:10" x14ac:dyDescent="0.35">
      <c r="J15809" s="830"/>
    </row>
    <row r="15810" spans="10:10" x14ac:dyDescent="0.35">
      <c r="J15810" s="830"/>
    </row>
    <row r="15811" spans="10:10" x14ac:dyDescent="0.35">
      <c r="J15811" s="830"/>
    </row>
    <row r="15812" spans="10:10" x14ac:dyDescent="0.35">
      <c r="J15812" s="830"/>
    </row>
    <row r="15813" spans="10:10" x14ac:dyDescent="0.35">
      <c r="J15813" s="830"/>
    </row>
    <row r="15814" spans="10:10" x14ac:dyDescent="0.35">
      <c r="J15814" s="830"/>
    </row>
    <row r="15815" spans="10:10" x14ac:dyDescent="0.35">
      <c r="J15815" s="830"/>
    </row>
    <row r="15816" spans="10:10" x14ac:dyDescent="0.35">
      <c r="J15816" s="830"/>
    </row>
    <row r="15817" spans="10:10" x14ac:dyDescent="0.35">
      <c r="J15817" s="830"/>
    </row>
    <row r="15818" spans="10:10" x14ac:dyDescent="0.35">
      <c r="J15818" s="830"/>
    </row>
    <row r="15819" spans="10:10" x14ac:dyDescent="0.35">
      <c r="J15819" s="830"/>
    </row>
    <row r="15820" spans="10:10" x14ac:dyDescent="0.35">
      <c r="J15820" s="830"/>
    </row>
    <row r="15821" spans="10:10" x14ac:dyDescent="0.35">
      <c r="J15821" s="830"/>
    </row>
    <row r="15822" spans="10:10" x14ac:dyDescent="0.35">
      <c r="J15822" s="830"/>
    </row>
    <row r="15823" spans="10:10" x14ac:dyDescent="0.35">
      <c r="J15823" s="830"/>
    </row>
    <row r="15824" spans="10:10" x14ac:dyDescent="0.35">
      <c r="J15824" s="830"/>
    </row>
    <row r="15825" spans="10:10" x14ac:dyDescent="0.35">
      <c r="J15825" s="830"/>
    </row>
    <row r="15826" spans="10:10" x14ac:dyDescent="0.35">
      <c r="J15826" s="830"/>
    </row>
    <row r="15827" spans="10:10" x14ac:dyDescent="0.35">
      <c r="J15827" s="830"/>
    </row>
    <row r="15828" spans="10:10" x14ac:dyDescent="0.35">
      <c r="J15828" s="830"/>
    </row>
    <row r="15829" spans="10:10" x14ac:dyDescent="0.35">
      <c r="J15829" s="830"/>
    </row>
    <row r="15830" spans="10:10" x14ac:dyDescent="0.35">
      <c r="J15830" s="830"/>
    </row>
    <row r="15831" spans="10:10" x14ac:dyDescent="0.35">
      <c r="J15831" s="830"/>
    </row>
    <row r="15832" spans="10:10" x14ac:dyDescent="0.35">
      <c r="J15832" s="830"/>
    </row>
    <row r="15833" spans="10:10" x14ac:dyDescent="0.35">
      <c r="J15833" s="830"/>
    </row>
    <row r="15834" spans="10:10" x14ac:dyDescent="0.35">
      <c r="J15834" s="830"/>
    </row>
    <row r="15835" spans="10:10" x14ac:dyDescent="0.35">
      <c r="J15835" s="830"/>
    </row>
    <row r="15836" spans="10:10" x14ac:dyDescent="0.35">
      <c r="J15836" s="830"/>
    </row>
    <row r="15837" spans="10:10" x14ac:dyDescent="0.35">
      <c r="J15837" s="830"/>
    </row>
    <row r="15838" spans="10:10" x14ac:dyDescent="0.35">
      <c r="J15838" s="830"/>
    </row>
    <row r="15839" spans="10:10" x14ac:dyDescent="0.35">
      <c r="J15839" s="830"/>
    </row>
    <row r="15840" spans="10:10" x14ac:dyDescent="0.35">
      <c r="J15840" s="830"/>
    </row>
    <row r="15841" spans="10:10" x14ac:dyDescent="0.35">
      <c r="J15841" s="830"/>
    </row>
    <row r="15842" spans="10:10" x14ac:dyDescent="0.35">
      <c r="J15842" s="830"/>
    </row>
    <row r="15843" spans="10:10" x14ac:dyDescent="0.35">
      <c r="J15843" s="830"/>
    </row>
    <row r="15844" spans="10:10" x14ac:dyDescent="0.35">
      <c r="J15844" s="830"/>
    </row>
    <row r="15845" spans="10:10" x14ac:dyDescent="0.35">
      <c r="J15845" s="830"/>
    </row>
    <row r="15846" spans="10:10" x14ac:dyDescent="0.35">
      <c r="J15846" s="830"/>
    </row>
    <row r="15847" spans="10:10" x14ac:dyDescent="0.35">
      <c r="J15847" s="830"/>
    </row>
    <row r="15848" spans="10:10" x14ac:dyDescent="0.35">
      <c r="J15848" s="830"/>
    </row>
    <row r="15849" spans="10:10" x14ac:dyDescent="0.35">
      <c r="J15849" s="830"/>
    </row>
    <row r="15850" spans="10:10" x14ac:dyDescent="0.35">
      <c r="J15850" s="830"/>
    </row>
    <row r="15851" spans="10:10" x14ac:dyDescent="0.35">
      <c r="J15851" s="830"/>
    </row>
    <row r="15852" spans="10:10" x14ac:dyDescent="0.35">
      <c r="J15852" s="830"/>
    </row>
    <row r="15853" spans="10:10" x14ac:dyDescent="0.35">
      <c r="J15853" s="830"/>
    </row>
    <row r="15854" spans="10:10" x14ac:dyDescent="0.35">
      <c r="J15854" s="830"/>
    </row>
    <row r="15855" spans="10:10" x14ac:dyDescent="0.35">
      <c r="J15855" s="830"/>
    </row>
    <row r="15856" spans="10:10" x14ac:dyDescent="0.35">
      <c r="J15856" s="830"/>
    </row>
    <row r="15857" spans="10:10" x14ac:dyDescent="0.35">
      <c r="J15857" s="830"/>
    </row>
    <row r="15858" spans="10:10" x14ac:dyDescent="0.35">
      <c r="J15858" s="830"/>
    </row>
    <row r="15859" spans="10:10" x14ac:dyDescent="0.35">
      <c r="J15859" s="830"/>
    </row>
    <row r="15860" spans="10:10" x14ac:dyDescent="0.35">
      <c r="J15860" s="830"/>
    </row>
    <row r="15861" spans="10:10" x14ac:dyDescent="0.35">
      <c r="J15861" s="830"/>
    </row>
    <row r="15862" spans="10:10" x14ac:dyDescent="0.35">
      <c r="J15862" s="830"/>
    </row>
    <row r="15863" spans="10:10" x14ac:dyDescent="0.35">
      <c r="J15863" s="830"/>
    </row>
    <row r="15864" spans="10:10" x14ac:dyDescent="0.35">
      <c r="J15864" s="830"/>
    </row>
    <row r="15865" spans="10:10" x14ac:dyDescent="0.35">
      <c r="J15865" s="830"/>
    </row>
    <row r="15866" spans="10:10" x14ac:dyDescent="0.35">
      <c r="J15866" s="830"/>
    </row>
    <row r="15867" spans="10:10" x14ac:dyDescent="0.35">
      <c r="J15867" s="830"/>
    </row>
    <row r="15868" spans="10:10" x14ac:dyDescent="0.35">
      <c r="J15868" s="830"/>
    </row>
    <row r="15869" spans="10:10" x14ac:dyDescent="0.35">
      <c r="J15869" s="830"/>
    </row>
    <row r="15870" spans="10:10" x14ac:dyDescent="0.35">
      <c r="J15870" s="830"/>
    </row>
    <row r="15871" spans="10:10" x14ac:dyDescent="0.35">
      <c r="J15871" s="830"/>
    </row>
    <row r="15872" spans="10:10" x14ac:dyDescent="0.35">
      <c r="J15872" s="830"/>
    </row>
    <row r="15873" spans="10:10" x14ac:dyDescent="0.35">
      <c r="J15873" s="830"/>
    </row>
    <row r="15874" spans="10:10" x14ac:dyDescent="0.35">
      <c r="J15874" s="830"/>
    </row>
    <row r="15875" spans="10:10" x14ac:dyDescent="0.35">
      <c r="J15875" s="830"/>
    </row>
    <row r="15876" spans="10:10" x14ac:dyDescent="0.35">
      <c r="J15876" s="830"/>
    </row>
    <row r="15877" spans="10:10" x14ac:dyDescent="0.35">
      <c r="J15877" s="830"/>
    </row>
    <row r="15882" spans="10:10" x14ac:dyDescent="0.35">
      <c r="J15882" s="830"/>
    </row>
    <row r="15883" spans="10:10" x14ac:dyDescent="0.35">
      <c r="J15883" s="830"/>
    </row>
    <row r="15884" spans="10:10" x14ac:dyDescent="0.35">
      <c r="J15884" s="830"/>
    </row>
    <row r="15885" spans="10:10" x14ac:dyDescent="0.35">
      <c r="J15885" s="830"/>
    </row>
    <row r="15886" spans="10:10" x14ac:dyDescent="0.35">
      <c r="J15886" s="830"/>
    </row>
    <row r="15887" spans="10:10" x14ac:dyDescent="0.35">
      <c r="J15887" s="830"/>
    </row>
    <row r="15888" spans="10:10" x14ac:dyDescent="0.35">
      <c r="J15888" s="830"/>
    </row>
    <row r="15889" spans="10:10" x14ac:dyDescent="0.35">
      <c r="J15889" s="830"/>
    </row>
    <row r="15890" spans="10:10" x14ac:dyDescent="0.35">
      <c r="J15890" s="830"/>
    </row>
    <row r="15891" spans="10:10" x14ac:dyDescent="0.35">
      <c r="J15891" s="830"/>
    </row>
    <row r="15892" spans="10:10" x14ac:dyDescent="0.35">
      <c r="J15892" s="830"/>
    </row>
    <row r="15893" spans="10:10" x14ac:dyDescent="0.35">
      <c r="J15893" s="830"/>
    </row>
    <row r="15894" spans="10:10" x14ac:dyDescent="0.35">
      <c r="J15894" s="830"/>
    </row>
    <row r="15895" spans="10:10" x14ac:dyDescent="0.35">
      <c r="J15895" s="830"/>
    </row>
    <row r="15896" spans="10:10" x14ac:dyDescent="0.35">
      <c r="J15896" s="830"/>
    </row>
    <row r="15897" spans="10:10" x14ac:dyDescent="0.35">
      <c r="J15897" s="830"/>
    </row>
    <row r="15898" spans="10:10" x14ac:dyDescent="0.35">
      <c r="J15898" s="830"/>
    </row>
    <row r="15899" spans="10:10" x14ac:dyDescent="0.35">
      <c r="J15899" s="830"/>
    </row>
    <row r="15900" spans="10:10" x14ac:dyDescent="0.35">
      <c r="J15900" s="830"/>
    </row>
    <row r="15901" spans="10:10" x14ac:dyDescent="0.35">
      <c r="J15901" s="830"/>
    </row>
    <row r="15902" spans="10:10" x14ac:dyDescent="0.35">
      <c r="J15902" s="830"/>
    </row>
    <row r="15903" spans="10:10" x14ac:dyDescent="0.35">
      <c r="J15903" s="830"/>
    </row>
    <row r="15904" spans="10:10" x14ac:dyDescent="0.35">
      <c r="J15904" s="830"/>
    </row>
    <row r="15905" spans="10:10" x14ac:dyDescent="0.35">
      <c r="J15905" s="830"/>
    </row>
    <row r="15906" spans="10:10" x14ac:dyDescent="0.35">
      <c r="J15906" s="830"/>
    </row>
    <row r="15907" spans="10:10" x14ac:dyDescent="0.35">
      <c r="J15907" s="830"/>
    </row>
    <row r="15908" spans="10:10" x14ac:dyDescent="0.35">
      <c r="J15908" s="830"/>
    </row>
    <row r="15909" spans="10:10" x14ac:dyDescent="0.35">
      <c r="J15909" s="830"/>
    </row>
    <row r="15910" spans="10:10" x14ac:dyDescent="0.35">
      <c r="J15910" s="830"/>
    </row>
    <row r="15911" spans="10:10" x14ac:dyDescent="0.35">
      <c r="J15911" s="830"/>
    </row>
    <row r="15912" spans="10:10" x14ac:dyDescent="0.35">
      <c r="J15912" s="830"/>
    </row>
    <row r="15913" spans="10:10" x14ac:dyDescent="0.35">
      <c r="J15913" s="830"/>
    </row>
    <row r="15914" spans="10:10" x14ac:dyDescent="0.35">
      <c r="J15914" s="830"/>
    </row>
    <row r="15915" spans="10:10" x14ac:dyDescent="0.35">
      <c r="J15915" s="830"/>
    </row>
    <row r="15916" spans="10:10" x14ac:dyDescent="0.35">
      <c r="J15916" s="830"/>
    </row>
    <row r="15917" spans="10:10" x14ac:dyDescent="0.35">
      <c r="J15917" s="830"/>
    </row>
    <row r="15918" spans="10:10" x14ac:dyDescent="0.35">
      <c r="J15918" s="830"/>
    </row>
    <row r="15919" spans="10:10" x14ac:dyDescent="0.35">
      <c r="J15919" s="830"/>
    </row>
    <row r="15920" spans="10:10" x14ac:dyDescent="0.35">
      <c r="J15920" s="830"/>
    </row>
    <row r="15921" spans="10:10" x14ac:dyDescent="0.35">
      <c r="J15921" s="830"/>
    </row>
    <row r="15922" spans="10:10" x14ac:dyDescent="0.35">
      <c r="J15922" s="830"/>
    </row>
    <row r="15923" spans="10:10" x14ac:dyDescent="0.35">
      <c r="J15923" s="830"/>
    </row>
    <row r="15924" spans="10:10" x14ac:dyDescent="0.35">
      <c r="J15924" s="830"/>
    </row>
    <row r="15925" spans="10:10" x14ac:dyDescent="0.35">
      <c r="J15925" s="830"/>
    </row>
    <row r="15926" spans="10:10" x14ac:dyDescent="0.35">
      <c r="J15926" s="830"/>
    </row>
    <row r="15927" spans="10:10" x14ac:dyDescent="0.35">
      <c r="J15927" s="830"/>
    </row>
    <row r="15928" spans="10:10" x14ac:dyDescent="0.35">
      <c r="J15928" s="830"/>
    </row>
    <row r="15929" spans="10:10" x14ac:dyDescent="0.35">
      <c r="J15929" s="830"/>
    </row>
    <row r="15930" spans="10:10" x14ac:dyDescent="0.35">
      <c r="J15930" s="830"/>
    </row>
    <row r="15931" spans="10:10" x14ac:dyDescent="0.35">
      <c r="J15931" s="830"/>
    </row>
    <row r="15932" spans="10:10" x14ac:dyDescent="0.35">
      <c r="J15932" s="830"/>
    </row>
    <row r="15933" spans="10:10" x14ac:dyDescent="0.35">
      <c r="J15933" s="830"/>
    </row>
    <row r="15934" spans="10:10" x14ac:dyDescent="0.35">
      <c r="J15934" s="830"/>
    </row>
    <row r="15935" spans="10:10" x14ac:dyDescent="0.35">
      <c r="J15935" s="830"/>
    </row>
    <row r="15936" spans="10:10" x14ac:dyDescent="0.35">
      <c r="J15936" s="830"/>
    </row>
    <row r="15937" spans="10:10" x14ac:dyDescent="0.35">
      <c r="J15937" s="830"/>
    </row>
    <row r="15938" spans="10:10" x14ac:dyDescent="0.35">
      <c r="J15938" s="830"/>
    </row>
    <row r="15939" spans="10:10" x14ac:dyDescent="0.35">
      <c r="J15939" s="830"/>
    </row>
    <row r="15940" spans="10:10" x14ac:dyDescent="0.35">
      <c r="J15940" s="830"/>
    </row>
    <row r="15941" spans="10:10" x14ac:dyDescent="0.35">
      <c r="J15941" s="830"/>
    </row>
    <row r="15942" spans="10:10" x14ac:dyDescent="0.35">
      <c r="J15942" s="830"/>
    </row>
    <row r="15943" spans="10:10" x14ac:dyDescent="0.35">
      <c r="J15943" s="830"/>
    </row>
    <row r="15944" spans="10:10" x14ac:dyDescent="0.35">
      <c r="J15944" s="830"/>
    </row>
    <row r="15945" spans="10:10" x14ac:dyDescent="0.35">
      <c r="J15945" s="830"/>
    </row>
    <row r="15946" spans="10:10" x14ac:dyDescent="0.35">
      <c r="J15946" s="830"/>
    </row>
    <row r="15947" spans="10:10" x14ac:dyDescent="0.35">
      <c r="J15947" s="830"/>
    </row>
    <row r="15948" spans="10:10" x14ac:dyDescent="0.35">
      <c r="J15948" s="830"/>
    </row>
    <row r="15949" spans="10:10" x14ac:dyDescent="0.35">
      <c r="J15949" s="830"/>
    </row>
    <row r="15950" spans="10:10" x14ac:dyDescent="0.35">
      <c r="J15950" s="830"/>
    </row>
    <row r="15951" spans="10:10" x14ac:dyDescent="0.35">
      <c r="J15951" s="830"/>
    </row>
    <row r="15952" spans="10:10" x14ac:dyDescent="0.35">
      <c r="J15952" s="830"/>
    </row>
    <row r="15953" spans="10:10" x14ac:dyDescent="0.35">
      <c r="J15953" s="830"/>
    </row>
    <row r="15954" spans="10:10" x14ac:dyDescent="0.35">
      <c r="J15954" s="830"/>
    </row>
    <row r="15955" spans="10:10" x14ac:dyDescent="0.35">
      <c r="J15955" s="830"/>
    </row>
    <row r="15956" spans="10:10" x14ac:dyDescent="0.35">
      <c r="J15956" s="830"/>
    </row>
    <row r="15957" spans="10:10" x14ac:dyDescent="0.35">
      <c r="J15957" s="830"/>
    </row>
    <row r="15958" spans="10:10" x14ac:dyDescent="0.35">
      <c r="J15958" s="830"/>
    </row>
    <row r="15959" spans="10:10" x14ac:dyDescent="0.35">
      <c r="J15959" s="830"/>
    </row>
    <row r="15960" spans="10:10" x14ac:dyDescent="0.35">
      <c r="J15960" s="830"/>
    </row>
    <row r="15961" spans="10:10" x14ac:dyDescent="0.35">
      <c r="J15961" s="830"/>
    </row>
    <row r="15962" spans="10:10" x14ac:dyDescent="0.35">
      <c r="J15962" s="830"/>
    </row>
    <row r="15965" spans="10:10" x14ac:dyDescent="0.35">
      <c r="J15965" s="830"/>
    </row>
    <row r="15966" spans="10:10" x14ac:dyDescent="0.35">
      <c r="J15966" s="830"/>
    </row>
    <row r="15967" spans="10:10" x14ac:dyDescent="0.35">
      <c r="J15967" s="830"/>
    </row>
    <row r="15971" spans="10:10" x14ac:dyDescent="0.35">
      <c r="J15971" s="830"/>
    </row>
    <row r="15972" spans="10:10" x14ac:dyDescent="0.35">
      <c r="J15972" s="830"/>
    </row>
    <row r="15973" spans="10:10" x14ac:dyDescent="0.35">
      <c r="J15973" s="830"/>
    </row>
    <row r="15974" spans="10:10" x14ac:dyDescent="0.35">
      <c r="J15974" s="830"/>
    </row>
    <row r="15975" spans="10:10" x14ac:dyDescent="0.35">
      <c r="J15975" s="830"/>
    </row>
    <row r="15976" spans="10:10" x14ac:dyDescent="0.35">
      <c r="J15976" s="830"/>
    </row>
    <row r="15977" spans="10:10" x14ac:dyDescent="0.35">
      <c r="J15977" s="830"/>
    </row>
    <row r="15978" spans="10:10" x14ac:dyDescent="0.35">
      <c r="J15978" s="830"/>
    </row>
    <row r="15979" spans="10:10" x14ac:dyDescent="0.35">
      <c r="J15979" s="830"/>
    </row>
    <row r="15980" spans="10:10" x14ac:dyDescent="0.35">
      <c r="J15980" s="830"/>
    </row>
    <row r="15981" spans="10:10" x14ac:dyDescent="0.35">
      <c r="J15981" s="830"/>
    </row>
    <row r="15982" spans="10:10" x14ac:dyDescent="0.35">
      <c r="J15982" s="830"/>
    </row>
    <row r="15983" spans="10:10" x14ac:dyDescent="0.35">
      <c r="J15983" s="830"/>
    </row>
    <row r="15987" spans="10:10" x14ac:dyDescent="0.35">
      <c r="J15987" s="830"/>
    </row>
    <row r="15988" spans="10:10" x14ac:dyDescent="0.35">
      <c r="J15988" s="830"/>
    </row>
    <row r="15989" spans="10:10" x14ac:dyDescent="0.35">
      <c r="J15989" s="830"/>
    </row>
    <row r="15990" spans="10:10" x14ac:dyDescent="0.35">
      <c r="J15990" s="830"/>
    </row>
    <row r="15991" spans="10:10" x14ac:dyDescent="0.35">
      <c r="J15991" s="830"/>
    </row>
    <row r="15992" spans="10:10" x14ac:dyDescent="0.35">
      <c r="J15992" s="830"/>
    </row>
    <row r="15993" spans="10:10" x14ac:dyDescent="0.35">
      <c r="J15993" s="830"/>
    </row>
    <row r="15994" spans="10:10" x14ac:dyDescent="0.35">
      <c r="J15994" s="830"/>
    </row>
    <row r="15995" spans="10:10" x14ac:dyDescent="0.35">
      <c r="J15995" s="830"/>
    </row>
    <row r="15996" spans="10:10" x14ac:dyDescent="0.35">
      <c r="J15996" s="830"/>
    </row>
    <row r="15997" spans="10:10" x14ac:dyDescent="0.35">
      <c r="J15997" s="830"/>
    </row>
    <row r="15998" spans="10:10" x14ac:dyDescent="0.35">
      <c r="J15998" s="830"/>
    </row>
    <row r="15999" spans="10:10" x14ac:dyDescent="0.35">
      <c r="J15999" s="830"/>
    </row>
    <row r="16000" spans="10:10" x14ac:dyDescent="0.35">
      <c r="J16000" s="830"/>
    </row>
    <row r="16001" spans="10:10" x14ac:dyDescent="0.35">
      <c r="J16001" s="830"/>
    </row>
    <row r="16002" spans="10:10" x14ac:dyDescent="0.35">
      <c r="J16002" s="830"/>
    </row>
    <row r="16003" spans="10:10" x14ac:dyDescent="0.35">
      <c r="J16003" s="830"/>
    </row>
    <row r="16004" spans="10:10" x14ac:dyDescent="0.35">
      <c r="J16004" s="830"/>
    </row>
    <row r="16005" spans="10:10" x14ac:dyDescent="0.35">
      <c r="J16005" s="830"/>
    </row>
    <row r="16006" spans="10:10" x14ac:dyDescent="0.35">
      <c r="J16006" s="830"/>
    </row>
    <row r="16007" spans="10:10" x14ac:dyDescent="0.35">
      <c r="J16007" s="830"/>
    </row>
    <row r="16008" spans="10:10" x14ac:dyDescent="0.35">
      <c r="J16008" s="830"/>
    </row>
    <row r="16009" spans="10:10" x14ac:dyDescent="0.35">
      <c r="J16009" s="830"/>
    </row>
    <row r="16010" spans="10:10" x14ac:dyDescent="0.35">
      <c r="J16010" s="830"/>
    </row>
    <row r="16011" spans="10:10" x14ac:dyDescent="0.35">
      <c r="J16011" s="830"/>
    </row>
    <row r="16012" spans="10:10" x14ac:dyDescent="0.35">
      <c r="J16012" s="830"/>
    </row>
    <row r="16013" spans="10:10" x14ac:dyDescent="0.35">
      <c r="J16013" s="830"/>
    </row>
    <row r="16014" spans="10:10" x14ac:dyDescent="0.35">
      <c r="J16014" s="830"/>
    </row>
    <row r="16015" spans="10:10" x14ac:dyDescent="0.35">
      <c r="J16015" s="830"/>
    </row>
    <row r="16016" spans="10:10" x14ac:dyDescent="0.35">
      <c r="J16016" s="830"/>
    </row>
    <row r="16017" spans="10:10" x14ac:dyDescent="0.35">
      <c r="J16017" s="830"/>
    </row>
    <row r="16018" spans="10:10" x14ac:dyDescent="0.35">
      <c r="J16018" s="830"/>
    </row>
    <row r="16019" spans="10:10" x14ac:dyDescent="0.35">
      <c r="J16019" s="830"/>
    </row>
    <row r="16020" spans="10:10" x14ac:dyDescent="0.35">
      <c r="J16020" s="830"/>
    </row>
    <row r="16021" spans="10:10" x14ac:dyDescent="0.35">
      <c r="J16021" s="830"/>
    </row>
    <row r="16022" spans="10:10" x14ac:dyDescent="0.35">
      <c r="J16022" s="830"/>
    </row>
    <row r="16023" spans="10:10" x14ac:dyDescent="0.35">
      <c r="J16023" s="830"/>
    </row>
    <row r="16024" spans="10:10" x14ac:dyDescent="0.35">
      <c r="J16024" s="830"/>
    </row>
    <row r="16025" spans="10:10" x14ac:dyDescent="0.35">
      <c r="J16025" s="830"/>
    </row>
    <row r="16026" spans="10:10" x14ac:dyDescent="0.35">
      <c r="J16026" s="830"/>
    </row>
    <row r="16027" spans="10:10" x14ac:dyDescent="0.35">
      <c r="J16027" s="830"/>
    </row>
    <row r="16028" spans="10:10" x14ac:dyDescent="0.35">
      <c r="J16028" s="830"/>
    </row>
    <row r="16029" spans="10:10" x14ac:dyDescent="0.35">
      <c r="J16029" s="830"/>
    </row>
    <row r="16030" spans="10:10" x14ac:dyDescent="0.35">
      <c r="J16030" s="830"/>
    </row>
    <row r="16031" spans="10:10" x14ac:dyDescent="0.35">
      <c r="J16031" s="830"/>
    </row>
    <row r="16032" spans="10:10" x14ac:dyDescent="0.35">
      <c r="J16032" s="830"/>
    </row>
    <row r="16033" spans="10:10" x14ac:dyDescent="0.35">
      <c r="J16033" s="830"/>
    </row>
    <row r="16034" spans="10:10" x14ac:dyDescent="0.35">
      <c r="J16034" s="830"/>
    </row>
    <row r="16035" spans="10:10" x14ac:dyDescent="0.35">
      <c r="J16035" s="830"/>
    </row>
    <row r="16036" spans="10:10" x14ac:dyDescent="0.35">
      <c r="J16036" s="830"/>
    </row>
    <row r="16037" spans="10:10" x14ac:dyDescent="0.35">
      <c r="J16037" s="830"/>
    </row>
    <row r="16038" spans="10:10" x14ac:dyDescent="0.35">
      <c r="J16038" s="830"/>
    </row>
    <row r="16039" spans="10:10" x14ac:dyDescent="0.35">
      <c r="J16039" s="830"/>
    </row>
    <row r="16040" spans="10:10" x14ac:dyDescent="0.35">
      <c r="J16040" s="830"/>
    </row>
    <row r="16041" spans="10:10" x14ac:dyDescent="0.35">
      <c r="J16041" s="830"/>
    </row>
    <row r="16042" spans="10:10" x14ac:dyDescent="0.35">
      <c r="J16042" s="830"/>
    </row>
    <row r="16043" spans="10:10" x14ac:dyDescent="0.35">
      <c r="J16043" s="830"/>
    </row>
    <row r="16044" spans="10:10" x14ac:dyDescent="0.35">
      <c r="J16044" s="830"/>
    </row>
    <row r="16045" spans="10:10" x14ac:dyDescent="0.35">
      <c r="J16045" s="830"/>
    </row>
    <row r="16046" spans="10:10" x14ac:dyDescent="0.35">
      <c r="J16046" s="830"/>
    </row>
    <row r="16047" spans="10:10" x14ac:dyDescent="0.35">
      <c r="J16047" s="830"/>
    </row>
    <row r="16048" spans="10:10" x14ac:dyDescent="0.35">
      <c r="J16048" s="830"/>
    </row>
    <row r="16049" spans="10:10" x14ac:dyDescent="0.35">
      <c r="J16049" s="830"/>
    </row>
    <row r="16050" spans="10:10" x14ac:dyDescent="0.35">
      <c r="J16050" s="830"/>
    </row>
    <row r="16051" spans="10:10" x14ac:dyDescent="0.35">
      <c r="J16051" s="830"/>
    </row>
    <row r="16052" spans="10:10" x14ac:dyDescent="0.35">
      <c r="J16052" s="830"/>
    </row>
    <row r="16053" spans="10:10" x14ac:dyDescent="0.35">
      <c r="J16053" s="830"/>
    </row>
    <row r="16054" spans="10:10" x14ac:dyDescent="0.35">
      <c r="J16054" s="830"/>
    </row>
    <row r="16055" spans="10:10" x14ac:dyDescent="0.35">
      <c r="J16055" s="830"/>
    </row>
    <row r="16056" spans="10:10" x14ac:dyDescent="0.35">
      <c r="J16056" s="830"/>
    </row>
    <row r="16057" spans="10:10" x14ac:dyDescent="0.35">
      <c r="J16057" s="830"/>
    </row>
    <row r="16058" spans="10:10" x14ac:dyDescent="0.35">
      <c r="J16058" s="830"/>
    </row>
    <row r="16059" spans="10:10" x14ac:dyDescent="0.35">
      <c r="J16059" s="830"/>
    </row>
    <row r="16060" spans="10:10" x14ac:dyDescent="0.35">
      <c r="J16060" s="830"/>
    </row>
    <row r="16061" spans="10:10" x14ac:dyDescent="0.35">
      <c r="J16061" s="830"/>
    </row>
    <row r="16062" spans="10:10" x14ac:dyDescent="0.35">
      <c r="J16062" s="830"/>
    </row>
    <row r="16063" spans="10:10" x14ac:dyDescent="0.35">
      <c r="J16063" s="830"/>
    </row>
    <row r="16064" spans="10:10" x14ac:dyDescent="0.35">
      <c r="J16064" s="830"/>
    </row>
    <row r="16065" spans="10:10" x14ac:dyDescent="0.35">
      <c r="J16065" s="830"/>
    </row>
    <row r="16066" spans="10:10" x14ac:dyDescent="0.35">
      <c r="J16066" s="830"/>
    </row>
    <row r="16067" spans="10:10" x14ac:dyDescent="0.35">
      <c r="J16067" s="830"/>
    </row>
    <row r="16068" spans="10:10" x14ac:dyDescent="0.35">
      <c r="J16068" s="830"/>
    </row>
    <row r="16069" spans="10:10" x14ac:dyDescent="0.35">
      <c r="J16069" s="830"/>
    </row>
    <row r="16070" spans="10:10" x14ac:dyDescent="0.35">
      <c r="J16070" s="830"/>
    </row>
    <row r="16071" spans="10:10" x14ac:dyDescent="0.35">
      <c r="J16071" s="830"/>
    </row>
    <row r="16072" spans="10:10" x14ac:dyDescent="0.35">
      <c r="J16072" s="830"/>
    </row>
    <row r="16073" spans="10:10" x14ac:dyDescent="0.35">
      <c r="J16073" s="830"/>
    </row>
    <row r="16074" spans="10:10" x14ac:dyDescent="0.35">
      <c r="J16074" s="830"/>
    </row>
    <row r="16075" spans="10:10" x14ac:dyDescent="0.35">
      <c r="J16075" s="830"/>
    </row>
    <row r="16076" spans="10:10" x14ac:dyDescent="0.35">
      <c r="J16076" s="830"/>
    </row>
    <row r="16077" spans="10:10" x14ac:dyDescent="0.35">
      <c r="J16077" s="830"/>
    </row>
    <row r="16078" spans="10:10" x14ac:dyDescent="0.35">
      <c r="J16078" s="830"/>
    </row>
    <row r="16079" spans="10:10" x14ac:dyDescent="0.35">
      <c r="J16079" s="830"/>
    </row>
    <row r="16080" spans="10:10" x14ac:dyDescent="0.35">
      <c r="J16080" s="830"/>
    </row>
    <row r="16081" spans="10:10" x14ac:dyDescent="0.35">
      <c r="J16081" s="830"/>
    </row>
    <row r="16082" spans="10:10" x14ac:dyDescent="0.35">
      <c r="J16082" s="830"/>
    </row>
    <row r="16083" spans="10:10" x14ac:dyDescent="0.35">
      <c r="J16083" s="830"/>
    </row>
    <row r="16084" spans="10:10" x14ac:dyDescent="0.35">
      <c r="J16084" s="830"/>
    </row>
    <row r="16085" spans="10:10" x14ac:dyDescent="0.35">
      <c r="J16085" s="830"/>
    </row>
    <row r="16086" spans="10:10" x14ac:dyDescent="0.35">
      <c r="J16086" s="830"/>
    </row>
    <row r="16087" spans="10:10" x14ac:dyDescent="0.35">
      <c r="J16087" s="830"/>
    </row>
    <row r="16088" spans="10:10" x14ac:dyDescent="0.35">
      <c r="J16088" s="830"/>
    </row>
    <row r="16089" spans="10:10" x14ac:dyDescent="0.35">
      <c r="J16089" s="830"/>
    </row>
    <row r="16090" spans="10:10" x14ac:dyDescent="0.35">
      <c r="J16090" s="830"/>
    </row>
    <row r="16091" spans="10:10" x14ac:dyDescent="0.35">
      <c r="J16091" s="830"/>
    </row>
    <row r="16092" spans="10:10" x14ac:dyDescent="0.35">
      <c r="J16092" s="830"/>
    </row>
    <row r="16093" spans="10:10" x14ac:dyDescent="0.35">
      <c r="J16093" s="830"/>
    </row>
    <row r="16094" spans="10:10" x14ac:dyDescent="0.35">
      <c r="J16094" s="830"/>
    </row>
    <row r="16095" spans="10:10" x14ac:dyDescent="0.35">
      <c r="J16095" s="830"/>
    </row>
    <row r="16096" spans="10:10" x14ac:dyDescent="0.35">
      <c r="J16096" s="830"/>
    </row>
    <row r="16097" spans="10:10" x14ac:dyDescent="0.35">
      <c r="J16097" s="830"/>
    </row>
    <row r="16098" spans="10:10" x14ac:dyDescent="0.35">
      <c r="J16098" s="830"/>
    </row>
    <row r="16099" spans="10:10" x14ac:dyDescent="0.35">
      <c r="J16099" s="830"/>
    </row>
    <row r="16100" spans="10:10" x14ac:dyDescent="0.35">
      <c r="J16100" s="830"/>
    </row>
    <row r="16101" spans="10:10" x14ac:dyDescent="0.35">
      <c r="J16101" s="830"/>
    </row>
    <row r="16102" spans="10:10" x14ac:dyDescent="0.35">
      <c r="J16102" s="830"/>
    </row>
    <row r="16103" spans="10:10" x14ac:dyDescent="0.35">
      <c r="J16103" s="830"/>
    </row>
    <row r="16104" spans="10:10" x14ac:dyDescent="0.35">
      <c r="J16104" s="830"/>
    </row>
    <row r="16105" spans="10:10" x14ac:dyDescent="0.35">
      <c r="J16105" s="830"/>
    </row>
    <row r="16106" spans="10:10" x14ac:dyDescent="0.35">
      <c r="J16106" s="830"/>
    </row>
    <row r="16110" spans="10:10" x14ac:dyDescent="0.35">
      <c r="J16110" s="830"/>
    </row>
    <row r="16111" spans="10:10" x14ac:dyDescent="0.35">
      <c r="J16111" s="830"/>
    </row>
    <row r="16112" spans="10:10" x14ac:dyDescent="0.35">
      <c r="J16112" s="830"/>
    </row>
    <row r="16113" spans="10:10" x14ac:dyDescent="0.35">
      <c r="J16113" s="830"/>
    </row>
    <row r="16114" spans="10:10" x14ac:dyDescent="0.35">
      <c r="J16114" s="830"/>
    </row>
    <row r="16115" spans="10:10" x14ac:dyDescent="0.35">
      <c r="J16115" s="830"/>
    </row>
    <row r="16116" spans="10:10" x14ac:dyDescent="0.35">
      <c r="J16116" s="830"/>
    </row>
    <row r="16117" spans="10:10" x14ac:dyDescent="0.35">
      <c r="J16117" s="830"/>
    </row>
    <row r="16118" spans="10:10" x14ac:dyDescent="0.35">
      <c r="J16118" s="830"/>
    </row>
    <row r="16119" spans="10:10" x14ac:dyDescent="0.35">
      <c r="J16119" s="830"/>
    </row>
    <row r="16120" spans="10:10" x14ac:dyDescent="0.35">
      <c r="J16120" s="830"/>
    </row>
    <row r="16121" spans="10:10" x14ac:dyDescent="0.35">
      <c r="J16121" s="830"/>
    </row>
    <row r="16122" spans="10:10" x14ac:dyDescent="0.35">
      <c r="J16122" s="830"/>
    </row>
    <row r="16123" spans="10:10" x14ac:dyDescent="0.35">
      <c r="J16123" s="830"/>
    </row>
    <row r="16124" spans="10:10" x14ac:dyDescent="0.35">
      <c r="J16124" s="830"/>
    </row>
    <row r="16125" spans="10:10" x14ac:dyDescent="0.35">
      <c r="J16125" s="830"/>
    </row>
    <row r="16126" spans="10:10" x14ac:dyDescent="0.35">
      <c r="J16126" s="830"/>
    </row>
    <row r="16127" spans="10:10" x14ac:dyDescent="0.35">
      <c r="J16127" s="830"/>
    </row>
    <row r="16128" spans="10:10" x14ac:dyDescent="0.35">
      <c r="J16128" s="830"/>
    </row>
    <row r="16129" spans="10:10" x14ac:dyDescent="0.35">
      <c r="J16129" s="830"/>
    </row>
    <row r="16130" spans="10:10" x14ac:dyDescent="0.35">
      <c r="J16130" s="830"/>
    </row>
    <row r="16131" spans="10:10" x14ac:dyDescent="0.35">
      <c r="J16131" s="830"/>
    </row>
    <row r="16132" spans="10:10" x14ac:dyDescent="0.35">
      <c r="J16132" s="830"/>
    </row>
    <row r="16133" spans="10:10" x14ac:dyDescent="0.35">
      <c r="J16133" s="830"/>
    </row>
    <row r="16134" spans="10:10" x14ac:dyDescent="0.35">
      <c r="J16134" s="830"/>
    </row>
    <row r="16135" spans="10:10" x14ac:dyDescent="0.35">
      <c r="J16135" s="830"/>
    </row>
    <row r="16136" spans="10:10" x14ac:dyDescent="0.35">
      <c r="J16136" s="830"/>
    </row>
    <row r="16137" spans="10:10" x14ac:dyDescent="0.35">
      <c r="J16137" s="830"/>
    </row>
    <row r="16138" spans="10:10" x14ac:dyDescent="0.35">
      <c r="J16138" s="830"/>
    </row>
    <row r="16139" spans="10:10" x14ac:dyDescent="0.35">
      <c r="J16139" s="830"/>
    </row>
    <row r="16140" spans="10:10" x14ac:dyDescent="0.35">
      <c r="J16140" s="830"/>
    </row>
    <row r="16141" spans="10:10" x14ac:dyDescent="0.35">
      <c r="J16141" s="830"/>
    </row>
    <row r="16142" spans="10:10" x14ac:dyDescent="0.35">
      <c r="J16142" s="830"/>
    </row>
    <row r="16143" spans="10:10" x14ac:dyDescent="0.35">
      <c r="J16143" s="830"/>
    </row>
    <row r="16144" spans="10:10" x14ac:dyDescent="0.35">
      <c r="J16144" s="830"/>
    </row>
    <row r="16145" spans="10:10" x14ac:dyDescent="0.35">
      <c r="J16145" s="830"/>
    </row>
    <row r="16146" spans="10:10" x14ac:dyDescent="0.35">
      <c r="J16146" s="830"/>
    </row>
    <row r="16147" spans="10:10" x14ac:dyDescent="0.35">
      <c r="J16147" s="830"/>
    </row>
    <row r="16148" spans="10:10" x14ac:dyDescent="0.35">
      <c r="J16148" s="830"/>
    </row>
    <row r="16149" spans="10:10" x14ac:dyDescent="0.35">
      <c r="J16149" s="830"/>
    </row>
    <row r="16150" spans="10:10" x14ac:dyDescent="0.35">
      <c r="J16150" s="830"/>
    </row>
    <row r="16151" spans="10:10" x14ac:dyDescent="0.35">
      <c r="J16151" s="830"/>
    </row>
    <row r="16152" spans="10:10" x14ac:dyDescent="0.35">
      <c r="J16152" s="830"/>
    </row>
    <row r="16153" spans="10:10" x14ac:dyDescent="0.35">
      <c r="J16153" s="830"/>
    </row>
    <row r="16154" spans="10:10" x14ac:dyDescent="0.35">
      <c r="J16154" s="830"/>
    </row>
    <row r="16155" spans="10:10" x14ac:dyDescent="0.35">
      <c r="J16155" s="830"/>
    </row>
    <row r="16156" spans="10:10" x14ac:dyDescent="0.35">
      <c r="J16156" s="830"/>
    </row>
    <row r="16157" spans="10:10" x14ac:dyDescent="0.35">
      <c r="J16157" s="830"/>
    </row>
    <row r="16158" spans="10:10" x14ac:dyDescent="0.35">
      <c r="J16158" s="830"/>
    </row>
    <row r="16159" spans="10:10" x14ac:dyDescent="0.35">
      <c r="J16159" s="830"/>
    </row>
    <row r="16160" spans="10:10" x14ac:dyDescent="0.35">
      <c r="J16160" s="830"/>
    </row>
    <row r="16161" spans="10:10" x14ac:dyDescent="0.35">
      <c r="J16161" s="830"/>
    </row>
    <row r="16162" spans="10:10" x14ac:dyDescent="0.35">
      <c r="J16162" s="830"/>
    </row>
    <row r="16163" spans="10:10" x14ac:dyDescent="0.35">
      <c r="J16163" s="830"/>
    </row>
    <row r="16164" spans="10:10" x14ac:dyDescent="0.35">
      <c r="J16164" s="830"/>
    </row>
    <row r="16165" spans="10:10" x14ac:dyDescent="0.35">
      <c r="J16165" s="830"/>
    </row>
    <row r="16166" spans="10:10" x14ac:dyDescent="0.35">
      <c r="J16166" s="830"/>
    </row>
    <row r="16167" spans="10:10" x14ac:dyDescent="0.35">
      <c r="J16167" s="830"/>
    </row>
    <row r="16168" spans="10:10" x14ac:dyDescent="0.35">
      <c r="J16168" s="830"/>
    </row>
    <row r="16169" spans="10:10" x14ac:dyDescent="0.35">
      <c r="J16169" s="830"/>
    </row>
    <row r="16170" spans="10:10" x14ac:dyDescent="0.35">
      <c r="J16170" s="830"/>
    </row>
    <row r="16171" spans="10:10" x14ac:dyDescent="0.35">
      <c r="J16171" s="830"/>
    </row>
    <row r="16172" spans="10:10" x14ac:dyDescent="0.35">
      <c r="J16172" s="830"/>
    </row>
    <row r="16177" spans="10:10" x14ac:dyDescent="0.35">
      <c r="J16177" s="830"/>
    </row>
    <row r="16178" spans="10:10" x14ac:dyDescent="0.35">
      <c r="J16178" s="830"/>
    </row>
    <row r="16179" spans="10:10" x14ac:dyDescent="0.35">
      <c r="J16179" s="830"/>
    </row>
    <row r="16180" spans="10:10" x14ac:dyDescent="0.35">
      <c r="J16180" s="830"/>
    </row>
    <row r="16181" spans="10:10" x14ac:dyDescent="0.35">
      <c r="J16181" s="830"/>
    </row>
    <row r="16182" spans="10:10" x14ac:dyDescent="0.35">
      <c r="J16182" s="830"/>
    </row>
    <row r="16183" spans="10:10" x14ac:dyDescent="0.35">
      <c r="J16183" s="830"/>
    </row>
    <row r="16184" spans="10:10" x14ac:dyDescent="0.35">
      <c r="J16184" s="830"/>
    </row>
    <row r="16185" spans="10:10" x14ac:dyDescent="0.35">
      <c r="J16185" s="830"/>
    </row>
    <row r="16186" spans="10:10" x14ac:dyDescent="0.35">
      <c r="J16186" s="830"/>
    </row>
    <row r="16187" spans="10:10" x14ac:dyDescent="0.35">
      <c r="J16187" s="830"/>
    </row>
    <row r="16188" spans="10:10" x14ac:dyDescent="0.35">
      <c r="J16188" s="830"/>
    </row>
    <row r="16189" spans="10:10" x14ac:dyDescent="0.35">
      <c r="J16189" s="830"/>
    </row>
    <row r="16190" spans="10:10" x14ac:dyDescent="0.35">
      <c r="J16190" s="830"/>
    </row>
    <row r="16191" spans="10:10" x14ac:dyDescent="0.35">
      <c r="J16191" s="830"/>
    </row>
    <row r="16192" spans="10:10" x14ac:dyDescent="0.35">
      <c r="J16192" s="830"/>
    </row>
    <row r="16193" spans="10:10" x14ac:dyDescent="0.35">
      <c r="J16193" s="830"/>
    </row>
    <row r="16194" spans="10:10" x14ac:dyDescent="0.35">
      <c r="J16194" s="830"/>
    </row>
    <row r="16195" spans="10:10" x14ac:dyDescent="0.35">
      <c r="J16195" s="830"/>
    </row>
    <row r="16196" spans="10:10" x14ac:dyDescent="0.35">
      <c r="J16196" s="830"/>
    </row>
    <row r="16197" spans="10:10" x14ac:dyDescent="0.35">
      <c r="J16197" s="830"/>
    </row>
    <row r="16198" spans="10:10" x14ac:dyDescent="0.35">
      <c r="J16198" s="830"/>
    </row>
    <row r="16199" spans="10:10" x14ac:dyDescent="0.35">
      <c r="J16199" s="830"/>
    </row>
    <row r="16200" spans="10:10" x14ac:dyDescent="0.35">
      <c r="J16200" s="830"/>
    </row>
    <row r="16201" spans="10:10" x14ac:dyDescent="0.35">
      <c r="J16201" s="830"/>
    </row>
    <row r="16202" spans="10:10" x14ac:dyDescent="0.35">
      <c r="J16202" s="830"/>
    </row>
    <row r="16203" spans="10:10" x14ac:dyDescent="0.35">
      <c r="J16203" s="830"/>
    </row>
    <row r="16204" spans="10:10" x14ac:dyDescent="0.35">
      <c r="J16204" s="830"/>
    </row>
    <row r="16205" spans="10:10" x14ac:dyDescent="0.35">
      <c r="J16205" s="830"/>
    </row>
    <row r="16206" spans="10:10" x14ac:dyDescent="0.35">
      <c r="J16206" s="830"/>
    </row>
    <row r="16207" spans="10:10" x14ac:dyDescent="0.35">
      <c r="J16207" s="830"/>
    </row>
    <row r="16208" spans="10:10" x14ac:dyDescent="0.35">
      <c r="J16208" s="830"/>
    </row>
    <row r="16209" spans="10:10" x14ac:dyDescent="0.35">
      <c r="J16209" s="830"/>
    </row>
    <row r="16210" spans="10:10" x14ac:dyDescent="0.35">
      <c r="J16210" s="830"/>
    </row>
    <row r="16211" spans="10:10" x14ac:dyDescent="0.35">
      <c r="J16211" s="830"/>
    </row>
    <row r="16212" spans="10:10" x14ac:dyDescent="0.35">
      <c r="J16212" s="830"/>
    </row>
    <row r="16213" spans="10:10" x14ac:dyDescent="0.35">
      <c r="J16213" s="830"/>
    </row>
    <row r="16214" spans="10:10" x14ac:dyDescent="0.35">
      <c r="J16214" s="830"/>
    </row>
    <row r="16215" spans="10:10" x14ac:dyDescent="0.35">
      <c r="J16215" s="830"/>
    </row>
    <row r="16216" spans="10:10" x14ac:dyDescent="0.35">
      <c r="J16216" s="830"/>
    </row>
    <row r="16217" spans="10:10" x14ac:dyDescent="0.35">
      <c r="J16217" s="830"/>
    </row>
    <row r="16218" spans="10:10" x14ac:dyDescent="0.35">
      <c r="J16218" s="830"/>
    </row>
    <row r="16219" spans="10:10" x14ac:dyDescent="0.35">
      <c r="J16219" s="830"/>
    </row>
    <row r="16220" spans="10:10" x14ac:dyDescent="0.35">
      <c r="J16220" s="830"/>
    </row>
    <row r="16221" spans="10:10" x14ac:dyDescent="0.35">
      <c r="J16221" s="830"/>
    </row>
    <row r="16222" spans="10:10" x14ac:dyDescent="0.35">
      <c r="J16222" s="830"/>
    </row>
    <row r="16223" spans="10:10" x14ac:dyDescent="0.35">
      <c r="J16223" s="830"/>
    </row>
    <row r="16224" spans="10:10" x14ac:dyDescent="0.35">
      <c r="J16224" s="830"/>
    </row>
    <row r="16225" spans="10:10" x14ac:dyDescent="0.35">
      <c r="J16225" s="830"/>
    </row>
    <row r="16226" spans="10:10" x14ac:dyDescent="0.35">
      <c r="J16226" s="830"/>
    </row>
    <row r="16227" spans="10:10" x14ac:dyDescent="0.35">
      <c r="J16227" s="830"/>
    </row>
    <row r="16228" spans="10:10" x14ac:dyDescent="0.35">
      <c r="J16228" s="830"/>
    </row>
    <row r="16229" spans="10:10" x14ac:dyDescent="0.35">
      <c r="J16229" s="830"/>
    </row>
    <row r="16230" spans="10:10" x14ac:dyDescent="0.35">
      <c r="J16230" s="830"/>
    </row>
    <row r="16231" spans="10:10" x14ac:dyDescent="0.35">
      <c r="J16231" s="830"/>
    </row>
    <row r="16232" spans="10:10" x14ac:dyDescent="0.35">
      <c r="J16232" s="830"/>
    </row>
    <row r="16233" spans="10:10" x14ac:dyDescent="0.35">
      <c r="J16233" s="830"/>
    </row>
    <row r="16234" spans="10:10" x14ac:dyDescent="0.35">
      <c r="J16234" s="830"/>
    </row>
    <row r="16235" spans="10:10" x14ac:dyDescent="0.35">
      <c r="J16235" s="830"/>
    </row>
    <row r="16236" spans="10:10" x14ac:dyDescent="0.35">
      <c r="J16236" s="830"/>
    </row>
    <row r="16237" spans="10:10" x14ac:dyDescent="0.35">
      <c r="J16237" s="830"/>
    </row>
    <row r="16238" spans="10:10" x14ac:dyDescent="0.35">
      <c r="J16238" s="830"/>
    </row>
    <row r="16239" spans="10:10" x14ac:dyDescent="0.35">
      <c r="J16239" s="830"/>
    </row>
    <row r="16240" spans="10:10" x14ac:dyDescent="0.35">
      <c r="J16240" s="830"/>
    </row>
    <row r="16241" spans="10:10" x14ac:dyDescent="0.35">
      <c r="J16241" s="830"/>
    </row>
    <row r="16242" spans="10:10" x14ac:dyDescent="0.35">
      <c r="J16242" s="830"/>
    </row>
    <row r="16243" spans="10:10" x14ac:dyDescent="0.35">
      <c r="J16243" s="830"/>
    </row>
    <row r="16244" spans="10:10" x14ac:dyDescent="0.35">
      <c r="J16244" s="830"/>
    </row>
    <row r="16245" spans="10:10" x14ac:dyDescent="0.35">
      <c r="J16245" s="830"/>
    </row>
    <row r="16246" spans="10:10" x14ac:dyDescent="0.35">
      <c r="J16246" s="830"/>
    </row>
    <row r="16247" spans="10:10" x14ac:dyDescent="0.35">
      <c r="J16247" s="830"/>
    </row>
    <row r="16248" spans="10:10" x14ac:dyDescent="0.35">
      <c r="J16248" s="830"/>
    </row>
    <row r="16249" spans="10:10" x14ac:dyDescent="0.35">
      <c r="J16249" s="830"/>
    </row>
    <row r="16250" spans="10:10" x14ac:dyDescent="0.35">
      <c r="J16250" s="830"/>
    </row>
    <row r="16251" spans="10:10" x14ac:dyDescent="0.35">
      <c r="J16251" s="830"/>
    </row>
    <row r="16252" spans="10:10" x14ac:dyDescent="0.35">
      <c r="J16252" s="830"/>
    </row>
    <row r="16253" spans="10:10" x14ac:dyDescent="0.35">
      <c r="J16253" s="830"/>
    </row>
    <row r="16254" spans="10:10" x14ac:dyDescent="0.35">
      <c r="J16254" s="830"/>
    </row>
    <row r="16255" spans="10:10" x14ac:dyDescent="0.35">
      <c r="J16255" s="830"/>
    </row>
    <row r="16256" spans="10:10" x14ac:dyDescent="0.35">
      <c r="J16256" s="830"/>
    </row>
    <row r="16257" spans="10:10" x14ac:dyDescent="0.35">
      <c r="J16257" s="830"/>
    </row>
    <row r="16258" spans="10:10" x14ac:dyDescent="0.35">
      <c r="J16258" s="830"/>
    </row>
    <row r="16259" spans="10:10" x14ac:dyDescent="0.35">
      <c r="J16259" s="830"/>
    </row>
    <row r="16260" spans="10:10" x14ac:dyDescent="0.35">
      <c r="J16260" s="830"/>
    </row>
    <row r="16261" spans="10:10" x14ac:dyDescent="0.35">
      <c r="J16261" s="830"/>
    </row>
    <row r="16262" spans="10:10" x14ac:dyDescent="0.35">
      <c r="J16262" s="830"/>
    </row>
    <row r="16263" spans="10:10" x14ac:dyDescent="0.35">
      <c r="J16263" s="830"/>
    </row>
    <row r="16264" spans="10:10" x14ac:dyDescent="0.35">
      <c r="J16264" s="830"/>
    </row>
    <row r="16265" spans="10:10" x14ac:dyDescent="0.35">
      <c r="J16265" s="830"/>
    </row>
    <row r="16266" spans="10:10" x14ac:dyDescent="0.35">
      <c r="J16266" s="830"/>
    </row>
    <row r="16267" spans="10:10" x14ac:dyDescent="0.35">
      <c r="J16267" s="830"/>
    </row>
    <row r="16268" spans="10:10" x14ac:dyDescent="0.35">
      <c r="J16268" s="830"/>
    </row>
    <row r="16269" spans="10:10" x14ac:dyDescent="0.35">
      <c r="J16269" s="830"/>
    </row>
    <row r="16273" spans="10:10" x14ac:dyDescent="0.35">
      <c r="J16273" s="830"/>
    </row>
    <row r="16274" spans="10:10" x14ac:dyDescent="0.35">
      <c r="J16274" s="830"/>
    </row>
    <row r="16275" spans="10:10" x14ac:dyDescent="0.35">
      <c r="J16275" s="830"/>
    </row>
    <row r="16276" spans="10:10" x14ac:dyDescent="0.35">
      <c r="J16276" s="830"/>
    </row>
    <row r="16277" spans="10:10" x14ac:dyDescent="0.35">
      <c r="J16277" s="830"/>
    </row>
    <row r="16278" spans="10:10" x14ac:dyDescent="0.35">
      <c r="J16278" s="830"/>
    </row>
    <row r="16279" spans="10:10" x14ac:dyDescent="0.35">
      <c r="J16279" s="830"/>
    </row>
    <row r="16280" spans="10:10" x14ac:dyDescent="0.35">
      <c r="J16280" s="830"/>
    </row>
    <row r="16281" spans="10:10" x14ac:dyDescent="0.35">
      <c r="J16281" s="830"/>
    </row>
    <row r="16282" spans="10:10" x14ac:dyDescent="0.35">
      <c r="J16282" s="830"/>
    </row>
    <row r="16283" spans="10:10" x14ac:dyDescent="0.35">
      <c r="J16283" s="830"/>
    </row>
    <row r="16284" spans="10:10" x14ac:dyDescent="0.35">
      <c r="J16284" s="830"/>
    </row>
    <row r="16285" spans="10:10" x14ac:dyDescent="0.35">
      <c r="J16285" s="830"/>
    </row>
    <row r="16286" spans="10:10" x14ac:dyDescent="0.35">
      <c r="J16286" s="830"/>
    </row>
    <row r="16293" spans="10:10" x14ac:dyDescent="0.35">
      <c r="J16293" s="830"/>
    </row>
    <row r="16294" spans="10:10" x14ac:dyDescent="0.35">
      <c r="J16294" s="830"/>
    </row>
    <row r="16295" spans="10:10" x14ac:dyDescent="0.35">
      <c r="J16295" s="830"/>
    </row>
    <row r="16296" spans="10:10" x14ac:dyDescent="0.35">
      <c r="J16296" s="830"/>
    </row>
    <row r="16297" spans="10:10" x14ac:dyDescent="0.35">
      <c r="J16297" s="830"/>
    </row>
    <row r="16298" spans="10:10" x14ac:dyDescent="0.35">
      <c r="J16298" s="830"/>
    </row>
    <row r="16299" spans="10:10" x14ac:dyDescent="0.35">
      <c r="J16299" s="830"/>
    </row>
    <row r="16300" spans="10:10" x14ac:dyDescent="0.35">
      <c r="J16300" s="830"/>
    </row>
    <row r="16301" spans="10:10" x14ac:dyDescent="0.35">
      <c r="J16301" s="830"/>
    </row>
    <row r="16302" spans="10:10" x14ac:dyDescent="0.35">
      <c r="J16302" s="830"/>
    </row>
    <row r="16309" spans="10:10" x14ac:dyDescent="0.35">
      <c r="J16309" s="830"/>
    </row>
    <row r="16310" spans="10:10" x14ac:dyDescent="0.35">
      <c r="J16310" s="830"/>
    </row>
    <row r="16311" spans="10:10" x14ac:dyDescent="0.35">
      <c r="J16311" s="830"/>
    </row>
    <row r="16312" spans="10:10" x14ac:dyDescent="0.35">
      <c r="J16312" s="830"/>
    </row>
    <row r="16313" spans="10:10" x14ac:dyDescent="0.35">
      <c r="J16313" s="830"/>
    </row>
    <row r="16314" spans="10:10" x14ac:dyDescent="0.35">
      <c r="J16314" s="830"/>
    </row>
    <row r="16315" spans="10:10" x14ac:dyDescent="0.35">
      <c r="J16315" s="830"/>
    </row>
    <row r="16316" spans="10:10" x14ac:dyDescent="0.35">
      <c r="J16316" s="830"/>
    </row>
    <row r="16317" spans="10:10" x14ac:dyDescent="0.35">
      <c r="J16317" s="830"/>
    </row>
    <row r="16318" spans="10:10" x14ac:dyDescent="0.35">
      <c r="J16318" s="830"/>
    </row>
    <row r="16319" spans="10:10" x14ac:dyDescent="0.35">
      <c r="J16319" s="830"/>
    </row>
    <row r="16320" spans="10:10" x14ac:dyDescent="0.35">
      <c r="J16320" s="830"/>
    </row>
    <row r="16321" spans="10:10" x14ac:dyDescent="0.35">
      <c r="J16321" s="830"/>
    </row>
    <row r="16322" spans="10:10" x14ac:dyDescent="0.35">
      <c r="J16322" s="830"/>
    </row>
    <row r="16323" spans="10:10" x14ac:dyDescent="0.35">
      <c r="J16323" s="830"/>
    </row>
    <row r="16324" spans="10:10" x14ac:dyDescent="0.35">
      <c r="J16324" s="830"/>
    </row>
    <row r="16325" spans="10:10" x14ac:dyDescent="0.35">
      <c r="J16325" s="830"/>
    </row>
    <row r="16326" spans="10:10" x14ac:dyDescent="0.35">
      <c r="J16326" s="830"/>
    </row>
    <row r="16327" spans="10:10" x14ac:dyDescent="0.35">
      <c r="J16327" s="830"/>
    </row>
    <row r="16328" spans="10:10" x14ac:dyDescent="0.35">
      <c r="J16328" s="830"/>
    </row>
    <row r="16329" spans="10:10" x14ac:dyDescent="0.35">
      <c r="J16329" s="830"/>
    </row>
    <row r="16330" spans="10:10" x14ac:dyDescent="0.35">
      <c r="J16330" s="830"/>
    </row>
    <row r="16331" spans="10:10" x14ac:dyDescent="0.35">
      <c r="J16331" s="830"/>
    </row>
    <row r="16332" spans="10:10" x14ac:dyDescent="0.35">
      <c r="J16332" s="830"/>
    </row>
    <row r="16333" spans="10:10" x14ac:dyDescent="0.35">
      <c r="J16333" s="830"/>
    </row>
    <row r="16334" spans="10:10" x14ac:dyDescent="0.35">
      <c r="J16334" s="830"/>
    </row>
    <row r="16335" spans="10:10" x14ac:dyDescent="0.35">
      <c r="J16335" s="830"/>
    </row>
    <row r="16336" spans="10:10" x14ac:dyDescent="0.35">
      <c r="J16336" s="830"/>
    </row>
    <row r="16337" spans="10:10" x14ac:dyDescent="0.35">
      <c r="J16337" s="830"/>
    </row>
    <row r="16338" spans="10:10" x14ac:dyDescent="0.35">
      <c r="J16338" s="830"/>
    </row>
    <row r="16339" spans="10:10" x14ac:dyDescent="0.35">
      <c r="J16339" s="830"/>
    </row>
    <row r="16340" spans="10:10" x14ac:dyDescent="0.35">
      <c r="J16340" s="830"/>
    </row>
    <row r="16341" spans="10:10" x14ac:dyDescent="0.35">
      <c r="J16341" s="830"/>
    </row>
    <row r="16342" spans="10:10" x14ac:dyDescent="0.35">
      <c r="J16342" s="830"/>
    </row>
    <row r="16343" spans="10:10" x14ac:dyDescent="0.35">
      <c r="J16343" s="830"/>
    </row>
    <row r="16344" spans="10:10" x14ac:dyDescent="0.35">
      <c r="J16344" s="830"/>
    </row>
    <row r="16345" spans="10:10" x14ac:dyDescent="0.35">
      <c r="J16345" s="830"/>
    </row>
    <row r="16346" spans="10:10" x14ac:dyDescent="0.35">
      <c r="J16346" s="830"/>
    </row>
    <row r="16347" spans="10:10" x14ac:dyDescent="0.35">
      <c r="J16347" s="830"/>
    </row>
    <row r="16348" spans="10:10" x14ac:dyDescent="0.35">
      <c r="J16348" s="830"/>
    </row>
    <row r="16367" spans="10:10" x14ac:dyDescent="0.35">
      <c r="J16367" s="830"/>
    </row>
    <row r="16370" spans="10:10" x14ac:dyDescent="0.35">
      <c r="J16370" s="830"/>
    </row>
    <row r="16371" spans="10:10" x14ac:dyDescent="0.35">
      <c r="J16371" s="830"/>
    </row>
    <row r="16372" spans="10:10" x14ac:dyDescent="0.35">
      <c r="J16372" s="830"/>
    </row>
    <row r="16373" spans="10:10" x14ac:dyDescent="0.35">
      <c r="J16373" s="830"/>
    </row>
    <row r="16374" spans="10:10" x14ac:dyDescent="0.35">
      <c r="J16374" s="830"/>
    </row>
    <row r="16375" spans="10:10" x14ac:dyDescent="0.35">
      <c r="J16375" s="830"/>
    </row>
    <row r="16376" spans="10:10" x14ac:dyDescent="0.35">
      <c r="J16376" s="830"/>
    </row>
    <row r="16377" spans="10:10" x14ac:dyDescent="0.35">
      <c r="J16377" s="830"/>
    </row>
    <row r="16378" spans="10:10" x14ac:dyDescent="0.35">
      <c r="J16378" s="830"/>
    </row>
    <row r="16379" spans="10:10" x14ac:dyDescent="0.35">
      <c r="J16379" s="830"/>
    </row>
    <row r="16380" spans="10:10" x14ac:dyDescent="0.35">
      <c r="J16380" s="830"/>
    </row>
    <row r="16381" spans="10:10" x14ac:dyDescent="0.35">
      <c r="J16381" s="830"/>
    </row>
    <row r="16382" spans="10:10" x14ac:dyDescent="0.35">
      <c r="J16382" s="830"/>
    </row>
    <row r="16383" spans="10:10" x14ac:dyDescent="0.35">
      <c r="J16383" s="830"/>
    </row>
    <row r="16384" spans="10:10" x14ac:dyDescent="0.35">
      <c r="J16384" s="830"/>
    </row>
    <row r="16385" spans="10:10" x14ac:dyDescent="0.35">
      <c r="J16385" s="830"/>
    </row>
    <row r="16386" spans="10:10" x14ac:dyDescent="0.35">
      <c r="J16386" s="830"/>
    </row>
    <row r="16387" spans="10:10" x14ac:dyDescent="0.35">
      <c r="J16387" s="830"/>
    </row>
    <row r="16388" spans="10:10" x14ac:dyDescent="0.35">
      <c r="J16388" s="830"/>
    </row>
    <row r="16389" spans="10:10" x14ac:dyDescent="0.35">
      <c r="J16389" s="830"/>
    </row>
    <row r="16390" spans="10:10" x14ac:dyDescent="0.35">
      <c r="J16390" s="830"/>
    </row>
    <row r="16391" spans="10:10" x14ac:dyDescent="0.35">
      <c r="J16391" s="830"/>
    </row>
    <row r="16392" spans="10:10" x14ac:dyDescent="0.35">
      <c r="J16392" s="830"/>
    </row>
    <row r="16393" spans="10:10" x14ac:dyDescent="0.35">
      <c r="J16393" s="830"/>
    </row>
    <row r="16394" spans="10:10" x14ac:dyDescent="0.35">
      <c r="J16394" s="830"/>
    </row>
    <row r="16395" spans="10:10" x14ac:dyDescent="0.35">
      <c r="J16395" s="830"/>
    </row>
    <row r="16396" spans="10:10" x14ac:dyDescent="0.35">
      <c r="J16396" s="830"/>
    </row>
    <row r="16397" spans="10:10" x14ac:dyDescent="0.35">
      <c r="J16397" s="830"/>
    </row>
    <row r="16398" spans="10:10" x14ac:dyDescent="0.35">
      <c r="J16398" s="830"/>
    </row>
    <row r="16399" spans="10:10" x14ac:dyDescent="0.35">
      <c r="J16399" s="830"/>
    </row>
    <row r="16400" spans="10:10" x14ac:dyDescent="0.35">
      <c r="J16400" s="830"/>
    </row>
    <row r="16401" spans="10:10" x14ac:dyDescent="0.35">
      <c r="J16401" s="830"/>
    </row>
    <row r="16402" spans="10:10" x14ac:dyDescent="0.35">
      <c r="J16402" s="830"/>
    </row>
    <row r="16403" spans="10:10" x14ac:dyDescent="0.35">
      <c r="J16403" s="830"/>
    </row>
    <row r="16404" spans="10:10" x14ac:dyDescent="0.35">
      <c r="J16404" s="830"/>
    </row>
    <row r="16405" spans="10:10" x14ac:dyDescent="0.35">
      <c r="J16405" s="830"/>
    </row>
    <row r="16406" spans="10:10" x14ac:dyDescent="0.35">
      <c r="J16406" s="830"/>
    </row>
    <row r="16407" spans="10:10" x14ac:dyDescent="0.35">
      <c r="J16407" s="830"/>
    </row>
    <row r="16408" spans="10:10" x14ac:dyDescent="0.35">
      <c r="J16408" s="830"/>
    </row>
    <row r="16409" spans="10:10" x14ac:dyDescent="0.35">
      <c r="J16409" s="830"/>
    </row>
    <row r="16410" spans="10:10" x14ac:dyDescent="0.35">
      <c r="J16410" s="830"/>
    </row>
    <row r="16411" spans="10:10" x14ac:dyDescent="0.35">
      <c r="J16411" s="830"/>
    </row>
    <row r="16412" spans="10:10" x14ac:dyDescent="0.35">
      <c r="J16412" s="830"/>
    </row>
    <row r="16413" spans="10:10" x14ac:dyDescent="0.35">
      <c r="J16413" s="830"/>
    </row>
    <row r="16414" spans="10:10" x14ac:dyDescent="0.35">
      <c r="J16414" s="830"/>
    </row>
    <row r="16415" spans="10:10" x14ac:dyDescent="0.35">
      <c r="J16415" s="830"/>
    </row>
    <row r="16416" spans="10:10" x14ac:dyDescent="0.35">
      <c r="J16416" s="830"/>
    </row>
    <row r="16417" spans="10:10" x14ac:dyDescent="0.35">
      <c r="J16417" s="830"/>
    </row>
    <row r="16418" spans="10:10" x14ac:dyDescent="0.35">
      <c r="J16418" s="830"/>
    </row>
    <row r="16419" spans="10:10" x14ac:dyDescent="0.35">
      <c r="J16419" s="830"/>
    </row>
    <row r="16420" spans="10:10" x14ac:dyDescent="0.35">
      <c r="J16420" s="830"/>
    </row>
    <row r="16421" spans="10:10" x14ac:dyDescent="0.35">
      <c r="J16421" s="830"/>
    </row>
    <row r="16422" spans="10:10" x14ac:dyDescent="0.35">
      <c r="J16422" s="830"/>
    </row>
    <row r="16423" spans="10:10" x14ac:dyDescent="0.35">
      <c r="J16423" s="830"/>
    </row>
    <row r="16424" spans="10:10" x14ac:dyDescent="0.35">
      <c r="J16424" s="830"/>
    </row>
    <row r="16425" spans="10:10" x14ac:dyDescent="0.35">
      <c r="J16425" s="830"/>
    </row>
    <row r="16426" spans="10:10" x14ac:dyDescent="0.35">
      <c r="J16426" s="830"/>
    </row>
    <row r="16427" spans="10:10" x14ac:dyDescent="0.35">
      <c r="J16427" s="830"/>
    </row>
    <row r="16428" spans="10:10" x14ac:dyDescent="0.35">
      <c r="J16428" s="830"/>
    </row>
    <row r="16429" spans="10:10" x14ac:dyDescent="0.35">
      <c r="J16429" s="830"/>
    </row>
    <row r="16430" spans="10:10" x14ac:dyDescent="0.35">
      <c r="J16430" s="830"/>
    </row>
    <row r="16431" spans="10:10" x14ac:dyDescent="0.35">
      <c r="J16431" s="830"/>
    </row>
    <row r="16432" spans="10:10" x14ac:dyDescent="0.35">
      <c r="J16432" s="830"/>
    </row>
    <row r="16433" spans="10:10" x14ac:dyDescent="0.35">
      <c r="J16433" s="830"/>
    </row>
    <row r="16434" spans="10:10" x14ac:dyDescent="0.35">
      <c r="J16434" s="830"/>
    </row>
    <row r="16435" spans="10:10" x14ac:dyDescent="0.35">
      <c r="J16435" s="830"/>
    </row>
    <row r="16436" spans="10:10" x14ac:dyDescent="0.35">
      <c r="J16436" s="830"/>
    </row>
    <row r="16437" spans="10:10" x14ac:dyDescent="0.35">
      <c r="J16437" s="830"/>
    </row>
    <row r="16438" spans="10:10" x14ac:dyDescent="0.35">
      <c r="J16438" s="830"/>
    </row>
    <row r="16439" spans="10:10" x14ac:dyDescent="0.35">
      <c r="J16439" s="830"/>
    </row>
    <row r="16440" spans="10:10" x14ac:dyDescent="0.35">
      <c r="J16440" s="830"/>
    </row>
    <row r="16441" spans="10:10" x14ac:dyDescent="0.35">
      <c r="J16441" s="830"/>
    </row>
    <row r="16442" spans="10:10" x14ac:dyDescent="0.35">
      <c r="J16442" s="830"/>
    </row>
    <row r="16443" spans="10:10" x14ac:dyDescent="0.35">
      <c r="J16443" s="830"/>
    </row>
    <row r="16444" spans="10:10" x14ac:dyDescent="0.35">
      <c r="J16444" s="830"/>
    </row>
    <row r="16445" spans="10:10" x14ac:dyDescent="0.35">
      <c r="J16445" s="830"/>
    </row>
    <row r="16446" spans="10:10" x14ac:dyDescent="0.35">
      <c r="J16446" s="830"/>
    </row>
    <row r="16447" spans="10:10" x14ac:dyDescent="0.35">
      <c r="J16447" s="830"/>
    </row>
    <row r="16448" spans="10:10" x14ac:dyDescent="0.35">
      <c r="J16448" s="830"/>
    </row>
    <row r="16449" spans="10:10" x14ac:dyDescent="0.35">
      <c r="J16449" s="830"/>
    </row>
    <row r="16450" spans="10:10" x14ac:dyDescent="0.35">
      <c r="J16450" s="830"/>
    </row>
    <row r="16451" spans="10:10" x14ac:dyDescent="0.35">
      <c r="J16451" s="830"/>
    </row>
    <row r="16452" spans="10:10" x14ac:dyDescent="0.35">
      <c r="J16452" s="830"/>
    </row>
    <row r="16453" spans="10:10" x14ac:dyDescent="0.35">
      <c r="J16453" s="830"/>
    </row>
    <row r="16454" spans="10:10" x14ac:dyDescent="0.35">
      <c r="J16454" s="830"/>
    </row>
    <row r="16455" spans="10:10" x14ac:dyDescent="0.35">
      <c r="J16455" s="830"/>
    </row>
    <row r="16456" spans="10:10" x14ac:dyDescent="0.35">
      <c r="J16456" s="830"/>
    </row>
    <row r="16457" spans="10:10" x14ac:dyDescent="0.35">
      <c r="J16457" s="830"/>
    </row>
    <row r="16458" spans="10:10" x14ac:dyDescent="0.35">
      <c r="J16458" s="830"/>
    </row>
    <row r="16459" spans="10:10" x14ac:dyDescent="0.35">
      <c r="J16459" s="830"/>
    </row>
    <row r="16460" spans="10:10" x14ac:dyDescent="0.35">
      <c r="J16460" s="830"/>
    </row>
    <row r="16461" spans="10:10" x14ac:dyDescent="0.35">
      <c r="J16461" s="830"/>
    </row>
    <row r="16462" spans="10:10" x14ac:dyDescent="0.35">
      <c r="J16462" s="830"/>
    </row>
    <row r="16463" spans="10:10" x14ac:dyDescent="0.35">
      <c r="J16463" s="830"/>
    </row>
    <row r="16464" spans="10:10" x14ac:dyDescent="0.35">
      <c r="J16464" s="830"/>
    </row>
    <row r="16465" spans="10:10" x14ac:dyDescent="0.35">
      <c r="J16465" s="830"/>
    </row>
    <row r="16466" spans="10:10" x14ac:dyDescent="0.35">
      <c r="J16466" s="830"/>
    </row>
    <row r="16468" spans="10:10" x14ac:dyDescent="0.35">
      <c r="J16468" s="830"/>
    </row>
    <row r="16469" spans="10:10" x14ac:dyDescent="0.35">
      <c r="J16469" s="830"/>
    </row>
    <row r="16470" spans="10:10" x14ac:dyDescent="0.35">
      <c r="J16470" s="830"/>
    </row>
    <row r="16471" spans="10:10" x14ac:dyDescent="0.35">
      <c r="J16471" s="830"/>
    </row>
    <row r="16472" spans="10:10" x14ac:dyDescent="0.35">
      <c r="J16472" s="830"/>
    </row>
    <row r="16473" spans="10:10" x14ac:dyDescent="0.35">
      <c r="J16473" s="830"/>
    </row>
    <row r="16474" spans="10:10" x14ac:dyDescent="0.35">
      <c r="J16474" s="830"/>
    </row>
    <row r="16475" spans="10:10" x14ac:dyDescent="0.35">
      <c r="J16475" s="830"/>
    </row>
    <row r="16476" spans="10:10" x14ac:dyDescent="0.35">
      <c r="J16476" s="830"/>
    </row>
    <row r="16477" spans="10:10" x14ac:dyDescent="0.35">
      <c r="J16477" s="830"/>
    </row>
    <row r="16478" spans="10:10" x14ac:dyDescent="0.35">
      <c r="J16478" s="830"/>
    </row>
    <row r="16479" spans="10:10" x14ac:dyDescent="0.35">
      <c r="J16479" s="830"/>
    </row>
    <row r="16480" spans="10:10" x14ac:dyDescent="0.35">
      <c r="J16480" s="830"/>
    </row>
    <row r="16481" spans="10:10" x14ac:dyDescent="0.35">
      <c r="J16481" s="830"/>
    </row>
    <row r="16482" spans="10:10" x14ac:dyDescent="0.35">
      <c r="J16482" s="830"/>
    </row>
    <row r="16483" spans="10:10" x14ac:dyDescent="0.35">
      <c r="J16483" s="830"/>
    </row>
    <row r="16484" spans="10:10" x14ac:dyDescent="0.35">
      <c r="J16484" s="830"/>
    </row>
    <row r="16485" spans="10:10" x14ac:dyDescent="0.35">
      <c r="J16485" s="830"/>
    </row>
    <row r="16486" spans="10:10" x14ac:dyDescent="0.35">
      <c r="J16486" s="830"/>
    </row>
    <row r="16487" spans="10:10" x14ac:dyDescent="0.35">
      <c r="J16487" s="830"/>
    </row>
    <row r="16488" spans="10:10" x14ac:dyDescent="0.35">
      <c r="J16488" s="830"/>
    </row>
    <row r="16489" spans="10:10" x14ac:dyDescent="0.35">
      <c r="J16489" s="830"/>
    </row>
    <row r="16490" spans="10:10" x14ac:dyDescent="0.35">
      <c r="J16490" s="830"/>
    </row>
    <row r="16491" spans="10:10" x14ac:dyDescent="0.35">
      <c r="J16491" s="830"/>
    </row>
    <row r="16496" spans="10:10" x14ac:dyDescent="0.35">
      <c r="J16496" s="830"/>
    </row>
    <row r="16497" spans="10:10" x14ac:dyDescent="0.35">
      <c r="J16497" s="830"/>
    </row>
    <row r="16498" spans="10:10" x14ac:dyDescent="0.35">
      <c r="J16498" s="830"/>
    </row>
    <row r="16499" spans="10:10" x14ac:dyDescent="0.35">
      <c r="J16499" s="830"/>
    </row>
    <row r="16500" spans="10:10" x14ac:dyDescent="0.35">
      <c r="J16500" s="830"/>
    </row>
    <row r="16501" spans="10:10" x14ac:dyDescent="0.35">
      <c r="J16501" s="830"/>
    </row>
    <row r="16502" spans="10:10" x14ac:dyDescent="0.35">
      <c r="J16502" s="830"/>
    </row>
    <row r="16503" spans="10:10" x14ac:dyDescent="0.35">
      <c r="J16503" s="830"/>
    </row>
    <row r="16504" spans="10:10" x14ac:dyDescent="0.35">
      <c r="J16504" s="830"/>
    </row>
    <row r="16505" spans="10:10" x14ac:dyDescent="0.35">
      <c r="J16505" s="830"/>
    </row>
    <row r="16506" spans="10:10" x14ac:dyDescent="0.35">
      <c r="J16506" s="830"/>
    </row>
    <row r="16507" spans="10:10" x14ac:dyDescent="0.35">
      <c r="J16507" s="830"/>
    </row>
    <row r="16508" spans="10:10" x14ac:dyDescent="0.35">
      <c r="J16508" s="830"/>
    </row>
    <row r="16509" spans="10:10" x14ac:dyDescent="0.35">
      <c r="J16509" s="830"/>
    </row>
    <row r="16510" spans="10:10" x14ac:dyDescent="0.35">
      <c r="J16510" s="830"/>
    </row>
    <row r="16511" spans="10:10" x14ac:dyDescent="0.35">
      <c r="J16511" s="830"/>
    </row>
    <row r="16512" spans="10:10" x14ac:dyDescent="0.35">
      <c r="J16512" s="830"/>
    </row>
    <row r="16513" spans="10:10" x14ac:dyDescent="0.35">
      <c r="J16513" s="830"/>
    </row>
    <row r="16514" spans="10:10" x14ac:dyDescent="0.35">
      <c r="J16514" s="830"/>
    </row>
    <row r="16515" spans="10:10" x14ac:dyDescent="0.35">
      <c r="J16515" s="830"/>
    </row>
    <row r="16516" spans="10:10" x14ac:dyDescent="0.35">
      <c r="J16516" s="830"/>
    </row>
    <row r="16517" spans="10:10" x14ac:dyDescent="0.35">
      <c r="J16517" s="830"/>
    </row>
    <row r="16518" spans="10:10" x14ac:dyDescent="0.35">
      <c r="J16518" s="830"/>
    </row>
    <row r="16519" spans="10:10" x14ac:dyDescent="0.35">
      <c r="J16519" s="830"/>
    </row>
    <row r="16520" spans="10:10" x14ac:dyDescent="0.35">
      <c r="J16520" s="830"/>
    </row>
    <row r="16521" spans="10:10" x14ac:dyDescent="0.35">
      <c r="J16521" s="830"/>
    </row>
    <row r="16522" spans="10:10" x14ac:dyDescent="0.35">
      <c r="J16522" s="830"/>
    </row>
    <row r="16523" spans="10:10" x14ac:dyDescent="0.35">
      <c r="J16523" s="830"/>
    </row>
    <row r="16524" spans="10:10" x14ac:dyDescent="0.35">
      <c r="J16524" s="830"/>
    </row>
    <row r="16525" spans="10:10" x14ac:dyDescent="0.35">
      <c r="J16525" s="830"/>
    </row>
    <row r="16526" spans="10:10" x14ac:dyDescent="0.35">
      <c r="J16526" s="830"/>
    </row>
    <row r="16527" spans="10:10" x14ac:dyDescent="0.35">
      <c r="J16527" s="830"/>
    </row>
    <row r="16528" spans="10:10" x14ac:dyDescent="0.35">
      <c r="J16528" s="830"/>
    </row>
    <row r="16529" spans="10:10" x14ac:dyDescent="0.35">
      <c r="J16529" s="830"/>
    </row>
    <row r="16530" spans="10:10" x14ac:dyDescent="0.35">
      <c r="J16530" s="830"/>
    </row>
    <row r="16531" spans="10:10" x14ac:dyDescent="0.35">
      <c r="J16531" s="830"/>
    </row>
    <row r="16532" spans="10:10" x14ac:dyDescent="0.35">
      <c r="J16532" s="830"/>
    </row>
    <row r="16533" spans="10:10" x14ac:dyDescent="0.35">
      <c r="J16533" s="830"/>
    </row>
    <row r="16534" spans="10:10" x14ac:dyDescent="0.35">
      <c r="J16534" s="830"/>
    </row>
    <row r="16535" spans="10:10" x14ac:dyDescent="0.35">
      <c r="J16535" s="830"/>
    </row>
    <row r="16536" spans="10:10" x14ac:dyDescent="0.35">
      <c r="J16536" s="830"/>
    </row>
    <row r="16537" spans="10:10" x14ac:dyDescent="0.35">
      <c r="J16537" s="830"/>
    </row>
    <row r="16538" spans="10:10" x14ac:dyDescent="0.35">
      <c r="J16538" s="830"/>
    </row>
    <row r="16539" spans="10:10" x14ac:dyDescent="0.35">
      <c r="J16539" s="830"/>
    </row>
    <row r="16540" spans="10:10" x14ac:dyDescent="0.35">
      <c r="J16540" s="830"/>
    </row>
    <row r="16541" spans="10:10" x14ac:dyDescent="0.35">
      <c r="J16541" s="830"/>
    </row>
    <row r="16542" spans="10:10" x14ac:dyDescent="0.35">
      <c r="J16542" s="830"/>
    </row>
    <row r="16543" spans="10:10" x14ac:dyDescent="0.35">
      <c r="J16543" s="830"/>
    </row>
    <row r="16544" spans="10:10" x14ac:dyDescent="0.35">
      <c r="J16544" s="830"/>
    </row>
    <row r="16545" spans="10:10" x14ac:dyDescent="0.35">
      <c r="J16545" s="830"/>
    </row>
    <row r="16546" spans="10:10" x14ac:dyDescent="0.35">
      <c r="J16546" s="830"/>
    </row>
    <row r="16548" spans="10:10" x14ac:dyDescent="0.35">
      <c r="J16548" s="830"/>
    </row>
    <row r="16549" spans="10:10" x14ac:dyDescent="0.35">
      <c r="J16549" s="830"/>
    </row>
    <row r="16550" spans="10:10" x14ac:dyDescent="0.35">
      <c r="J16550" s="830"/>
    </row>
    <row r="16551" spans="10:10" x14ac:dyDescent="0.35">
      <c r="J16551" s="830"/>
    </row>
    <row r="16552" spans="10:10" x14ac:dyDescent="0.35">
      <c r="J16552" s="830"/>
    </row>
    <row r="16553" spans="10:10" x14ac:dyDescent="0.35">
      <c r="J16553" s="830"/>
    </row>
    <row r="16554" spans="10:10" x14ac:dyDescent="0.35">
      <c r="J16554" s="830"/>
    </row>
    <row r="16555" spans="10:10" x14ac:dyDescent="0.35">
      <c r="J16555" s="830"/>
    </row>
    <row r="16556" spans="10:10" x14ac:dyDescent="0.35">
      <c r="J16556" s="830"/>
    </row>
    <row r="16557" spans="10:10" x14ac:dyDescent="0.35">
      <c r="J16557" s="830"/>
    </row>
    <row r="16558" spans="10:10" x14ac:dyDescent="0.35">
      <c r="J16558" s="830"/>
    </row>
    <row r="16559" spans="10:10" x14ac:dyDescent="0.35">
      <c r="J16559" s="830"/>
    </row>
    <row r="16560" spans="10:10" x14ac:dyDescent="0.35">
      <c r="J16560" s="830"/>
    </row>
    <row r="16561" spans="10:10" x14ac:dyDescent="0.35">
      <c r="J16561" s="830"/>
    </row>
    <row r="16562" spans="10:10" x14ac:dyDescent="0.35">
      <c r="J16562" s="830"/>
    </row>
    <row r="16563" spans="10:10" x14ac:dyDescent="0.35">
      <c r="J16563" s="830"/>
    </row>
    <row r="16564" spans="10:10" x14ac:dyDescent="0.35">
      <c r="J16564" s="830"/>
    </row>
    <row r="16565" spans="10:10" x14ac:dyDescent="0.35">
      <c r="J16565" s="830"/>
    </row>
    <row r="16566" spans="10:10" x14ac:dyDescent="0.35">
      <c r="J16566" s="830"/>
    </row>
    <row r="16567" spans="10:10" x14ac:dyDescent="0.35">
      <c r="J16567" s="830"/>
    </row>
    <row r="16568" spans="10:10" x14ac:dyDescent="0.35">
      <c r="J16568" s="830"/>
    </row>
    <row r="16569" spans="10:10" x14ac:dyDescent="0.35">
      <c r="J16569" s="830"/>
    </row>
    <row r="16570" spans="10:10" x14ac:dyDescent="0.35">
      <c r="J16570" s="830"/>
    </row>
    <row r="16571" spans="10:10" x14ac:dyDescent="0.35">
      <c r="J16571" s="830"/>
    </row>
    <row r="16572" spans="10:10" x14ac:dyDescent="0.35">
      <c r="J16572" s="830"/>
    </row>
    <row r="16573" spans="10:10" x14ac:dyDescent="0.35">
      <c r="J16573" s="830"/>
    </row>
    <row r="16574" spans="10:10" x14ac:dyDescent="0.35">
      <c r="J16574" s="830"/>
    </row>
    <row r="16575" spans="10:10" x14ac:dyDescent="0.35">
      <c r="J16575" s="830"/>
    </row>
    <row r="16576" spans="10:10" x14ac:dyDescent="0.35">
      <c r="J16576" s="830"/>
    </row>
    <row r="16577" spans="10:10" x14ac:dyDescent="0.35">
      <c r="J16577" s="830"/>
    </row>
    <row r="16578" spans="10:10" x14ac:dyDescent="0.35">
      <c r="J16578" s="830"/>
    </row>
    <row r="16579" spans="10:10" x14ac:dyDescent="0.35">
      <c r="J16579" s="830"/>
    </row>
    <row r="16580" spans="10:10" x14ac:dyDescent="0.35">
      <c r="J16580" s="830"/>
    </row>
    <row r="16581" spans="10:10" x14ac:dyDescent="0.35">
      <c r="J16581" s="830"/>
    </row>
    <row r="16582" spans="10:10" x14ac:dyDescent="0.35">
      <c r="J16582" s="830"/>
    </row>
    <row r="16583" spans="10:10" x14ac:dyDescent="0.35">
      <c r="J16583" s="830"/>
    </row>
    <row r="16584" spans="10:10" x14ac:dyDescent="0.35">
      <c r="J16584" s="830"/>
    </row>
    <row r="16585" spans="10:10" x14ac:dyDescent="0.35">
      <c r="J16585" s="830"/>
    </row>
    <row r="16586" spans="10:10" x14ac:dyDescent="0.35">
      <c r="J16586" s="830"/>
    </row>
    <row r="16587" spans="10:10" x14ac:dyDescent="0.35">
      <c r="J16587" s="830"/>
    </row>
    <row r="16588" spans="10:10" x14ac:dyDescent="0.35">
      <c r="J16588" s="830"/>
    </row>
    <row r="16589" spans="10:10" x14ac:dyDescent="0.35">
      <c r="J16589" s="830"/>
    </row>
    <row r="16590" spans="10:10" x14ac:dyDescent="0.35">
      <c r="J16590" s="830"/>
    </row>
    <row r="16591" spans="10:10" x14ac:dyDescent="0.35">
      <c r="J16591" s="830"/>
    </row>
    <row r="16592" spans="10:10" x14ac:dyDescent="0.35">
      <c r="J16592" s="830"/>
    </row>
    <row r="16593" spans="10:10" x14ac:dyDescent="0.35">
      <c r="J16593" s="830"/>
    </row>
    <row r="16594" spans="10:10" x14ac:dyDescent="0.35">
      <c r="J16594" s="830"/>
    </row>
    <row r="16595" spans="10:10" x14ac:dyDescent="0.35">
      <c r="J16595" s="830"/>
    </row>
    <row r="16596" spans="10:10" x14ac:dyDescent="0.35">
      <c r="J16596" s="830"/>
    </row>
    <row r="16597" spans="10:10" x14ac:dyDescent="0.35">
      <c r="J16597" s="830"/>
    </row>
    <row r="16598" spans="10:10" x14ac:dyDescent="0.35">
      <c r="J16598" s="830"/>
    </row>
    <row r="16599" spans="10:10" x14ac:dyDescent="0.35">
      <c r="J16599" s="830"/>
    </row>
    <row r="16600" spans="10:10" x14ac:dyDescent="0.35">
      <c r="J16600" s="830"/>
    </row>
    <row r="16601" spans="10:10" x14ac:dyDescent="0.35">
      <c r="J16601" s="830"/>
    </row>
    <row r="16602" spans="10:10" x14ac:dyDescent="0.35">
      <c r="J16602" s="830"/>
    </row>
    <row r="16603" spans="10:10" x14ac:dyDescent="0.35">
      <c r="J16603" s="830"/>
    </row>
    <row r="16604" spans="10:10" x14ac:dyDescent="0.35">
      <c r="J16604" s="830"/>
    </row>
    <row r="16605" spans="10:10" x14ac:dyDescent="0.35">
      <c r="J16605" s="830"/>
    </row>
    <row r="16606" spans="10:10" x14ac:dyDescent="0.35">
      <c r="J16606" s="830"/>
    </row>
    <row r="16607" spans="10:10" x14ac:dyDescent="0.35">
      <c r="J16607" s="830"/>
    </row>
    <row r="16608" spans="10:10" x14ac:dyDescent="0.35">
      <c r="J16608" s="830"/>
    </row>
    <row r="16609" spans="10:10" x14ac:dyDescent="0.35">
      <c r="J16609" s="830"/>
    </row>
    <row r="16610" spans="10:10" x14ac:dyDescent="0.35">
      <c r="J16610" s="830"/>
    </row>
    <row r="16611" spans="10:10" x14ac:dyDescent="0.35">
      <c r="J16611" s="830"/>
    </row>
    <row r="16612" spans="10:10" x14ac:dyDescent="0.35">
      <c r="J16612" s="830"/>
    </row>
    <row r="16613" spans="10:10" x14ac:dyDescent="0.35">
      <c r="J16613" s="830"/>
    </row>
    <row r="16616" spans="10:10" x14ac:dyDescent="0.35">
      <c r="J16616" s="830"/>
    </row>
    <row r="16617" spans="10:10" x14ac:dyDescent="0.35">
      <c r="J16617" s="830"/>
    </row>
    <row r="16620" spans="10:10" x14ac:dyDescent="0.35">
      <c r="J16620" s="830"/>
    </row>
    <row r="16625" spans="10:10" x14ac:dyDescent="0.35">
      <c r="J16625" s="830"/>
    </row>
    <row r="16626" spans="10:10" x14ac:dyDescent="0.35">
      <c r="J16626" s="830"/>
    </row>
    <row r="16627" spans="10:10" x14ac:dyDescent="0.35">
      <c r="J16627" s="830"/>
    </row>
    <row r="16628" spans="10:10" x14ac:dyDescent="0.35">
      <c r="J16628" s="830"/>
    </row>
    <row r="16629" spans="10:10" x14ac:dyDescent="0.35">
      <c r="J16629" s="830"/>
    </row>
    <row r="16631" spans="10:10" x14ac:dyDescent="0.35">
      <c r="J16631" s="830"/>
    </row>
    <row r="16632" spans="10:10" x14ac:dyDescent="0.35">
      <c r="J16632" s="830"/>
    </row>
    <row r="16633" spans="10:10" x14ac:dyDescent="0.35">
      <c r="J16633" s="830"/>
    </row>
    <row r="16634" spans="10:10" x14ac:dyDescent="0.35">
      <c r="J16634" s="830"/>
    </row>
    <row r="16635" spans="10:10" x14ac:dyDescent="0.35">
      <c r="J16635" s="830"/>
    </row>
    <row r="16636" spans="10:10" x14ac:dyDescent="0.35">
      <c r="J16636" s="830"/>
    </row>
    <row r="16637" spans="10:10" x14ac:dyDescent="0.35">
      <c r="J16637" s="830"/>
    </row>
    <row r="16638" spans="10:10" x14ac:dyDescent="0.35">
      <c r="J16638" s="830"/>
    </row>
    <row r="16639" spans="10:10" x14ac:dyDescent="0.35">
      <c r="J16639" s="830"/>
    </row>
    <row r="16640" spans="10:10" x14ac:dyDescent="0.35">
      <c r="J16640" s="830"/>
    </row>
    <row r="16641" spans="10:10" x14ac:dyDescent="0.35">
      <c r="J16641" s="830"/>
    </row>
    <row r="16642" spans="10:10" x14ac:dyDescent="0.35">
      <c r="J16642" s="830"/>
    </row>
    <row r="16643" spans="10:10" x14ac:dyDescent="0.35">
      <c r="J16643" s="830"/>
    </row>
    <row r="16644" spans="10:10" x14ac:dyDescent="0.35">
      <c r="J16644" s="830"/>
    </row>
    <row r="16645" spans="10:10" x14ac:dyDescent="0.35">
      <c r="J16645" s="830"/>
    </row>
    <row r="16646" spans="10:10" x14ac:dyDescent="0.35">
      <c r="J16646" s="830"/>
    </row>
    <row r="16647" spans="10:10" x14ac:dyDescent="0.35">
      <c r="J16647" s="830"/>
    </row>
    <row r="16648" spans="10:10" x14ac:dyDescent="0.35">
      <c r="J16648" s="830"/>
    </row>
    <row r="16649" spans="10:10" x14ac:dyDescent="0.35">
      <c r="J16649" s="830"/>
    </row>
    <row r="16650" spans="10:10" x14ac:dyDescent="0.35">
      <c r="J16650" s="830"/>
    </row>
    <row r="16651" spans="10:10" x14ac:dyDescent="0.35">
      <c r="J16651" s="830"/>
    </row>
    <row r="16652" spans="10:10" x14ac:dyDescent="0.35">
      <c r="J16652" s="830"/>
    </row>
    <row r="16653" spans="10:10" x14ac:dyDescent="0.35">
      <c r="J16653" s="830"/>
    </row>
    <row r="16654" spans="10:10" x14ac:dyDescent="0.35">
      <c r="J16654" s="830"/>
    </row>
    <row r="16655" spans="10:10" x14ac:dyDescent="0.35">
      <c r="J16655" s="830"/>
    </row>
    <row r="16656" spans="10:10" x14ac:dyDescent="0.35">
      <c r="J16656" s="830"/>
    </row>
    <row r="16657" spans="10:10" x14ac:dyDescent="0.35">
      <c r="J16657" s="830"/>
    </row>
    <row r="16660" spans="10:10" x14ac:dyDescent="0.35">
      <c r="J16660" s="830"/>
    </row>
    <row r="16661" spans="10:10" x14ac:dyDescent="0.35">
      <c r="J16661" s="830"/>
    </row>
    <row r="16662" spans="10:10" x14ac:dyDescent="0.35">
      <c r="J16662" s="830"/>
    </row>
    <row r="16663" spans="10:10" x14ac:dyDescent="0.35">
      <c r="J16663" s="830"/>
    </row>
    <row r="16664" spans="10:10" x14ac:dyDescent="0.35">
      <c r="J16664" s="830"/>
    </row>
    <row r="16665" spans="10:10" x14ac:dyDescent="0.35">
      <c r="J16665" s="830"/>
    </row>
    <row r="16666" spans="10:10" x14ac:dyDescent="0.35">
      <c r="J16666" s="830"/>
    </row>
    <row r="16667" spans="10:10" x14ac:dyDescent="0.35">
      <c r="J16667" s="830"/>
    </row>
    <row r="16668" spans="10:10" x14ac:dyDescent="0.35">
      <c r="J16668" s="830"/>
    </row>
    <row r="16673" spans="10:10" x14ac:dyDescent="0.35">
      <c r="J16673" s="830"/>
    </row>
    <row r="16674" spans="10:10" x14ac:dyDescent="0.35">
      <c r="J16674" s="830"/>
    </row>
    <row r="16675" spans="10:10" x14ac:dyDescent="0.35">
      <c r="J16675" s="830"/>
    </row>
    <row r="16676" spans="10:10" x14ac:dyDescent="0.35">
      <c r="J16676" s="830"/>
    </row>
    <row r="16677" spans="10:10" x14ac:dyDescent="0.35">
      <c r="J16677" s="830"/>
    </row>
    <row r="16682" spans="10:10" x14ac:dyDescent="0.35">
      <c r="J16682" s="830"/>
    </row>
    <row r="16683" spans="10:10" x14ac:dyDescent="0.35">
      <c r="J16683" s="830"/>
    </row>
    <row r="16684" spans="10:10" x14ac:dyDescent="0.35">
      <c r="J16684" s="830"/>
    </row>
    <row r="16685" spans="10:10" x14ac:dyDescent="0.35">
      <c r="J16685" s="830"/>
    </row>
    <row r="16686" spans="10:10" x14ac:dyDescent="0.35">
      <c r="J16686" s="830"/>
    </row>
    <row r="16687" spans="10:10" x14ac:dyDescent="0.35">
      <c r="J16687" s="830"/>
    </row>
    <row r="16688" spans="10:10" x14ac:dyDescent="0.35">
      <c r="J16688" s="830"/>
    </row>
    <row r="16689" spans="10:10" x14ac:dyDescent="0.35">
      <c r="J16689" s="830"/>
    </row>
    <row r="16690" spans="10:10" x14ac:dyDescent="0.35">
      <c r="J16690" s="830"/>
    </row>
    <row r="16691" spans="10:10" x14ac:dyDescent="0.35">
      <c r="J16691" s="830"/>
    </row>
    <row r="16692" spans="10:10" x14ac:dyDescent="0.35">
      <c r="J16692" s="830"/>
    </row>
    <row r="16693" spans="10:10" x14ac:dyDescent="0.35">
      <c r="J16693" s="830"/>
    </row>
    <row r="16694" spans="10:10" x14ac:dyDescent="0.35">
      <c r="J16694" s="830"/>
    </row>
    <row r="16695" spans="10:10" x14ac:dyDescent="0.35">
      <c r="J16695" s="830"/>
    </row>
    <row r="16696" spans="10:10" x14ac:dyDescent="0.35">
      <c r="J16696" s="830"/>
    </row>
    <row r="16697" spans="10:10" x14ac:dyDescent="0.35">
      <c r="J16697" s="830"/>
    </row>
    <row r="16712" spans="10:10" x14ac:dyDescent="0.35">
      <c r="J16712" s="830"/>
    </row>
    <row r="16713" spans="10:10" x14ac:dyDescent="0.35">
      <c r="J16713" s="830"/>
    </row>
    <row r="16714" spans="10:10" x14ac:dyDescent="0.35">
      <c r="J16714" s="830"/>
    </row>
    <row r="16715" spans="10:10" x14ac:dyDescent="0.35">
      <c r="J16715" s="830"/>
    </row>
    <row r="16716" spans="10:10" x14ac:dyDescent="0.35">
      <c r="J16716" s="830"/>
    </row>
    <row r="16717" spans="10:10" x14ac:dyDescent="0.35">
      <c r="J16717" s="830"/>
    </row>
    <row r="16718" spans="10:10" x14ac:dyDescent="0.35">
      <c r="J16718" s="830"/>
    </row>
    <row r="16719" spans="10:10" x14ac:dyDescent="0.35">
      <c r="J16719" s="830"/>
    </row>
    <row r="16720" spans="10:10" x14ac:dyDescent="0.35">
      <c r="J16720" s="830"/>
    </row>
    <row r="16721" spans="10:10" x14ac:dyDescent="0.35">
      <c r="J16721" s="830"/>
    </row>
    <row r="16722" spans="10:10" x14ac:dyDescent="0.35">
      <c r="J16722" s="830"/>
    </row>
    <row r="16723" spans="10:10" x14ac:dyDescent="0.35">
      <c r="J16723" s="830"/>
    </row>
    <row r="16738" spans="10:10" x14ac:dyDescent="0.35">
      <c r="J16738" s="830"/>
    </row>
    <row r="16739" spans="10:10" x14ac:dyDescent="0.35">
      <c r="J16739" s="830"/>
    </row>
    <row r="16742" spans="10:10" x14ac:dyDescent="0.35">
      <c r="J16742" s="830"/>
    </row>
    <row r="16743" spans="10:10" x14ac:dyDescent="0.35">
      <c r="J16743" s="830"/>
    </row>
    <row r="16744" spans="10:10" x14ac:dyDescent="0.35">
      <c r="J16744" s="830"/>
    </row>
    <row r="16745" spans="10:10" x14ac:dyDescent="0.35">
      <c r="J16745" s="830"/>
    </row>
    <row r="16746" spans="10:10" x14ac:dyDescent="0.35">
      <c r="J16746" s="830"/>
    </row>
    <row r="16747" spans="10:10" x14ac:dyDescent="0.35">
      <c r="J16747" s="830"/>
    </row>
    <row r="16748" spans="10:10" x14ac:dyDescent="0.35">
      <c r="J16748" s="830"/>
    </row>
    <row r="16749" spans="10:10" x14ac:dyDescent="0.35">
      <c r="J16749" s="830"/>
    </row>
    <row r="16750" spans="10:10" x14ac:dyDescent="0.35">
      <c r="J16750" s="830"/>
    </row>
    <row r="16751" spans="10:10" x14ac:dyDescent="0.35">
      <c r="J16751" s="830"/>
    </row>
    <row r="16752" spans="10:10" x14ac:dyDescent="0.35">
      <c r="J16752" s="830"/>
    </row>
    <row r="16753" spans="10:10" x14ac:dyDescent="0.35">
      <c r="J16753" s="830"/>
    </row>
    <row r="16754" spans="10:10" x14ac:dyDescent="0.35">
      <c r="J16754" s="830"/>
    </row>
    <row r="16755" spans="10:10" x14ac:dyDescent="0.35">
      <c r="J16755" s="830"/>
    </row>
    <row r="16756" spans="10:10" x14ac:dyDescent="0.35">
      <c r="J16756" s="830"/>
    </row>
    <row r="16757" spans="10:10" x14ac:dyDescent="0.35">
      <c r="J16757" s="830"/>
    </row>
    <row r="16758" spans="10:10" x14ac:dyDescent="0.35">
      <c r="J16758" s="830"/>
    </row>
    <row r="16759" spans="10:10" x14ac:dyDescent="0.35">
      <c r="J16759" s="830"/>
    </row>
    <row r="16760" spans="10:10" x14ac:dyDescent="0.35">
      <c r="J16760" s="830"/>
    </row>
    <row r="16761" spans="10:10" x14ac:dyDescent="0.35">
      <c r="J16761" s="830"/>
    </row>
    <row r="16762" spans="10:10" x14ac:dyDescent="0.35">
      <c r="J16762" s="830"/>
    </row>
    <row r="16763" spans="10:10" x14ac:dyDescent="0.35">
      <c r="J16763" s="830"/>
    </row>
    <row r="16764" spans="10:10" x14ac:dyDescent="0.35">
      <c r="J16764" s="830"/>
    </row>
    <row r="16765" spans="10:10" x14ac:dyDescent="0.35">
      <c r="J16765" s="830"/>
    </row>
    <row r="16766" spans="10:10" x14ac:dyDescent="0.35">
      <c r="J16766" s="830"/>
    </row>
    <row r="16767" spans="10:10" x14ac:dyDescent="0.35">
      <c r="J16767" s="830"/>
    </row>
    <row r="16768" spans="10:10" x14ac:dyDescent="0.35">
      <c r="J16768" s="830"/>
    </row>
    <row r="16769" spans="10:10" x14ac:dyDescent="0.35">
      <c r="J16769" s="830"/>
    </row>
    <row r="16770" spans="10:10" x14ac:dyDescent="0.35">
      <c r="J16770" s="830"/>
    </row>
    <row r="16771" spans="10:10" x14ac:dyDescent="0.35">
      <c r="J16771" s="830"/>
    </row>
    <row r="16772" spans="10:10" x14ac:dyDescent="0.35">
      <c r="J16772" s="830"/>
    </row>
    <row r="16773" spans="10:10" x14ac:dyDescent="0.35">
      <c r="J16773" s="830"/>
    </row>
    <row r="16774" spans="10:10" x14ac:dyDescent="0.35">
      <c r="J16774" s="830"/>
    </row>
    <row r="16775" spans="10:10" x14ac:dyDescent="0.35">
      <c r="J16775" s="830"/>
    </row>
    <row r="16776" spans="10:10" x14ac:dyDescent="0.35">
      <c r="J16776" s="830"/>
    </row>
    <row r="16777" spans="10:10" x14ac:dyDescent="0.35">
      <c r="J16777" s="830"/>
    </row>
    <row r="16778" spans="10:10" x14ac:dyDescent="0.35">
      <c r="J16778" s="830"/>
    </row>
    <row r="16779" spans="10:10" x14ac:dyDescent="0.35">
      <c r="J16779" s="830"/>
    </row>
    <row r="16780" spans="10:10" x14ac:dyDescent="0.35">
      <c r="J16780" s="830"/>
    </row>
    <row r="16781" spans="10:10" x14ac:dyDescent="0.35">
      <c r="J16781" s="830"/>
    </row>
    <row r="16782" spans="10:10" x14ac:dyDescent="0.35">
      <c r="J16782" s="830"/>
    </row>
    <row r="16783" spans="10:10" x14ac:dyDescent="0.35">
      <c r="J16783" s="830"/>
    </row>
    <row r="16784" spans="10:10" x14ac:dyDescent="0.35">
      <c r="J16784" s="830"/>
    </row>
    <row r="16785" spans="10:10" x14ac:dyDescent="0.35">
      <c r="J16785" s="830"/>
    </row>
    <row r="16786" spans="10:10" x14ac:dyDescent="0.35">
      <c r="J16786" s="830"/>
    </row>
    <row r="16787" spans="10:10" x14ac:dyDescent="0.35">
      <c r="J16787" s="830"/>
    </row>
    <row r="16788" spans="10:10" x14ac:dyDescent="0.35">
      <c r="J16788" s="830"/>
    </row>
    <row r="16789" spans="10:10" x14ac:dyDescent="0.35">
      <c r="J16789" s="830"/>
    </row>
    <row r="16790" spans="10:10" x14ac:dyDescent="0.35">
      <c r="J16790" s="830"/>
    </row>
    <row r="16791" spans="10:10" x14ac:dyDescent="0.35">
      <c r="J16791" s="830"/>
    </row>
    <row r="16792" spans="10:10" x14ac:dyDescent="0.35">
      <c r="J16792" s="830"/>
    </row>
    <row r="16793" spans="10:10" x14ac:dyDescent="0.35">
      <c r="J16793" s="830"/>
    </row>
    <row r="16794" spans="10:10" x14ac:dyDescent="0.35">
      <c r="J16794" s="830"/>
    </row>
    <row r="16795" spans="10:10" x14ac:dyDescent="0.35">
      <c r="J16795" s="830"/>
    </row>
    <row r="16796" spans="10:10" x14ac:dyDescent="0.35">
      <c r="J16796" s="830"/>
    </row>
    <row r="16797" spans="10:10" x14ac:dyDescent="0.35">
      <c r="J16797" s="830"/>
    </row>
    <row r="16798" spans="10:10" x14ac:dyDescent="0.35">
      <c r="J16798" s="830"/>
    </row>
    <row r="16799" spans="10:10" x14ac:dyDescent="0.35">
      <c r="J16799" s="830"/>
    </row>
    <row r="16800" spans="10:10" x14ac:dyDescent="0.35">
      <c r="J16800" s="830"/>
    </row>
    <row r="16801" spans="10:10" x14ac:dyDescent="0.35">
      <c r="J16801" s="830"/>
    </row>
    <row r="16802" spans="10:10" x14ac:dyDescent="0.35">
      <c r="J16802" s="830"/>
    </row>
    <row r="16803" spans="10:10" x14ac:dyDescent="0.35">
      <c r="J16803" s="830"/>
    </row>
    <row r="16804" spans="10:10" x14ac:dyDescent="0.35">
      <c r="J16804" s="830"/>
    </row>
    <row r="16805" spans="10:10" x14ac:dyDescent="0.35">
      <c r="J16805" s="830"/>
    </row>
    <row r="16806" spans="10:10" x14ac:dyDescent="0.35">
      <c r="J16806" s="830"/>
    </row>
    <row r="16807" spans="10:10" x14ac:dyDescent="0.35">
      <c r="J16807" s="830"/>
    </row>
    <row r="16808" spans="10:10" x14ac:dyDescent="0.35">
      <c r="J16808" s="830"/>
    </row>
    <row r="16809" spans="10:10" x14ac:dyDescent="0.35">
      <c r="J16809" s="830"/>
    </row>
    <row r="16810" spans="10:10" x14ac:dyDescent="0.35">
      <c r="J16810" s="830"/>
    </row>
    <row r="16811" spans="10:10" x14ac:dyDescent="0.35">
      <c r="J16811" s="830"/>
    </row>
    <row r="16812" spans="10:10" x14ac:dyDescent="0.35">
      <c r="J16812" s="830"/>
    </row>
    <row r="16813" spans="10:10" x14ac:dyDescent="0.35">
      <c r="J16813" s="830"/>
    </row>
    <row r="16814" spans="10:10" x14ac:dyDescent="0.35">
      <c r="J16814" s="830"/>
    </row>
    <row r="16815" spans="10:10" x14ac:dyDescent="0.35">
      <c r="J16815" s="830"/>
    </row>
    <row r="16816" spans="10:10" x14ac:dyDescent="0.35">
      <c r="J16816" s="830"/>
    </row>
    <row r="16817" spans="10:10" x14ac:dyDescent="0.35">
      <c r="J16817" s="830"/>
    </row>
    <row r="16818" spans="10:10" x14ac:dyDescent="0.35">
      <c r="J16818" s="830"/>
    </row>
    <row r="16819" spans="10:10" x14ac:dyDescent="0.35">
      <c r="J16819" s="830"/>
    </row>
    <row r="16820" spans="10:10" x14ac:dyDescent="0.35">
      <c r="J16820" s="830"/>
    </row>
    <row r="16821" spans="10:10" x14ac:dyDescent="0.35">
      <c r="J16821" s="830"/>
    </row>
    <row r="16822" spans="10:10" x14ac:dyDescent="0.35">
      <c r="J16822" s="830"/>
    </row>
    <row r="16823" spans="10:10" x14ac:dyDescent="0.35">
      <c r="J16823" s="830"/>
    </row>
    <row r="16824" spans="10:10" x14ac:dyDescent="0.35">
      <c r="J16824" s="830"/>
    </row>
    <row r="16825" spans="10:10" x14ac:dyDescent="0.35">
      <c r="J16825" s="830"/>
    </row>
    <row r="16826" spans="10:10" x14ac:dyDescent="0.35">
      <c r="J16826" s="830"/>
    </row>
    <row r="16827" spans="10:10" x14ac:dyDescent="0.35">
      <c r="J16827" s="830"/>
    </row>
    <row r="16828" spans="10:10" x14ac:dyDescent="0.35">
      <c r="J16828" s="830"/>
    </row>
    <row r="16829" spans="10:10" x14ac:dyDescent="0.35">
      <c r="J16829" s="830"/>
    </row>
    <row r="16830" spans="10:10" x14ac:dyDescent="0.35">
      <c r="J16830" s="830"/>
    </row>
    <row r="16831" spans="10:10" x14ac:dyDescent="0.35">
      <c r="J16831" s="830"/>
    </row>
    <row r="16832" spans="10:10" x14ac:dyDescent="0.35">
      <c r="J16832" s="830"/>
    </row>
    <row r="16833" spans="10:10" x14ac:dyDescent="0.35">
      <c r="J16833" s="830"/>
    </row>
    <row r="16834" spans="10:10" x14ac:dyDescent="0.35">
      <c r="J16834" s="830"/>
    </row>
    <row r="16835" spans="10:10" x14ac:dyDescent="0.35">
      <c r="J16835" s="830"/>
    </row>
    <row r="16836" spans="10:10" x14ac:dyDescent="0.35">
      <c r="J16836" s="830"/>
    </row>
    <row r="16837" spans="10:10" x14ac:dyDescent="0.35">
      <c r="J16837" s="830"/>
    </row>
    <row r="16838" spans="10:10" x14ac:dyDescent="0.35">
      <c r="J16838" s="830"/>
    </row>
    <row r="16839" spans="10:10" x14ac:dyDescent="0.35">
      <c r="J16839" s="830"/>
    </row>
    <row r="16840" spans="10:10" x14ac:dyDescent="0.35">
      <c r="J16840" s="830"/>
    </row>
    <row r="16841" spans="10:10" x14ac:dyDescent="0.35">
      <c r="J16841" s="830"/>
    </row>
    <row r="16842" spans="10:10" x14ac:dyDescent="0.35">
      <c r="J16842" s="830"/>
    </row>
    <row r="16843" spans="10:10" x14ac:dyDescent="0.35">
      <c r="J16843" s="830"/>
    </row>
    <row r="16844" spans="10:10" x14ac:dyDescent="0.35">
      <c r="J16844" s="830"/>
    </row>
    <row r="16845" spans="10:10" x14ac:dyDescent="0.35">
      <c r="J16845" s="830"/>
    </row>
    <row r="16846" spans="10:10" x14ac:dyDescent="0.35">
      <c r="J16846" s="830"/>
    </row>
    <row r="16847" spans="10:10" x14ac:dyDescent="0.35">
      <c r="J16847" s="830"/>
    </row>
    <row r="16848" spans="10:10" x14ac:dyDescent="0.35">
      <c r="J16848" s="830"/>
    </row>
    <row r="16849" spans="10:10" x14ac:dyDescent="0.35">
      <c r="J16849" s="830"/>
    </row>
    <row r="16850" spans="10:10" x14ac:dyDescent="0.35">
      <c r="J16850" s="830"/>
    </row>
    <row r="16851" spans="10:10" x14ac:dyDescent="0.35">
      <c r="J16851" s="830"/>
    </row>
    <row r="16852" spans="10:10" x14ac:dyDescent="0.35">
      <c r="J16852" s="830"/>
    </row>
    <row r="16853" spans="10:10" x14ac:dyDescent="0.35">
      <c r="J16853" s="830"/>
    </row>
    <row r="16854" spans="10:10" x14ac:dyDescent="0.35">
      <c r="J16854" s="830"/>
    </row>
    <row r="16855" spans="10:10" x14ac:dyDescent="0.35">
      <c r="J16855" s="830"/>
    </row>
    <row r="16856" spans="10:10" x14ac:dyDescent="0.35">
      <c r="J16856" s="830"/>
    </row>
    <row r="16857" spans="10:10" x14ac:dyDescent="0.35">
      <c r="J16857" s="830"/>
    </row>
    <row r="16858" spans="10:10" x14ac:dyDescent="0.35">
      <c r="J16858" s="830"/>
    </row>
    <row r="16859" spans="10:10" x14ac:dyDescent="0.35">
      <c r="J16859" s="830"/>
    </row>
    <row r="16860" spans="10:10" x14ac:dyDescent="0.35">
      <c r="J16860" s="830"/>
    </row>
    <row r="16861" spans="10:10" x14ac:dyDescent="0.35">
      <c r="J16861" s="830"/>
    </row>
    <row r="16862" spans="10:10" x14ac:dyDescent="0.35">
      <c r="J16862" s="830"/>
    </row>
    <row r="16863" spans="10:10" x14ac:dyDescent="0.35">
      <c r="J16863" s="830"/>
    </row>
    <row r="16864" spans="10:10" x14ac:dyDescent="0.35">
      <c r="J16864" s="830"/>
    </row>
    <row r="16865" spans="10:10" x14ac:dyDescent="0.35">
      <c r="J16865" s="830"/>
    </row>
    <row r="16866" spans="10:10" x14ac:dyDescent="0.35">
      <c r="J16866" s="830"/>
    </row>
    <row r="16867" spans="10:10" x14ac:dyDescent="0.35">
      <c r="J16867" s="830"/>
    </row>
    <row r="16868" spans="10:10" x14ac:dyDescent="0.35">
      <c r="J16868" s="830"/>
    </row>
    <row r="16869" spans="10:10" x14ac:dyDescent="0.35">
      <c r="J16869" s="830"/>
    </row>
    <row r="16870" spans="10:10" x14ac:dyDescent="0.35">
      <c r="J16870" s="830"/>
    </row>
    <row r="16871" spans="10:10" x14ac:dyDescent="0.35">
      <c r="J16871" s="830"/>
    </row>
    <row r="16872" spans="10:10" x14ac:dyDescent="0.35">
      <c r="J16872" s="830"/>
    </row>
    <row r="16873" spans="10:10" x14ac:dyDescent="0.35">
      <c r="J16873" s="830"/>
    </row>
    <row r="16874" spans="10:10" x14ac:dyDescent="0.35">
      <c r="J16874" s="830"/>
    </row>
    <row r="16875" spans="10:10" x14ac:dyDescent="0.35">
      <c r="J16875" s="830"/>
    </row>
    <row r="16876" spans="10:10" x14ac:dyDescent="0.35">
      <c r="J16876" s="830"/>
    </row>
    <row r="16877" spans="10:10" x14ac:dyDescent="0.35">
      <c r="J16877" s="830"/>
    </row>
    <row r="16878" spans="10:10" x14ac:dyDescent="0.35">
      <c r="J16878" s="830"/>
    </row>
    <row r="16879" spans="10:10" x14ac:dyDescent="0.35">
      <c r="J16879" s="830"/>
    </row>
    <row r="16880" spans="10:10" x14ac:dyDescent="0.35">
      <c r="J16880" s="830"/>
    </row>
    <row r="16881" spans="10:10" x14ac:dyDescent="0.35">
      <c r="J16881" s="830"/>
    </row>
    <row r="16882" spans="10:10" x14ac:dyDescent="0.35">
      <c r="J16882" s="830"/>
    </row>
    <row r="16883" spans="10:10" x14ac:dyDescent="0.35">
      <c r="J16883" s="830"/>
    </row>
    <row r="16884" spans="10:10" x14ac:dyDescent="0.35">
      <c r="J16884" s="830"/>
    </row>
    <row r="16885" spans="10:10" x14ac:dyDescent="0.35">
      <c r="J16885" s="830"/>
    </row>
    <row r="16886" spans="10:10" x14ac:dyDescent="0.35">
      <c r="J16886" s="830"/>
    </row>
    <row r="16887" spans="10:10" x14ac:dyDescent="0.35">
      <c r="J16887" s="830"/>
    </row>
    <row r="16888" spans="10:10" x14ac:dyDescent="0.35">
      <c r="J16888" s="830"/>
    </row>
    <row r="16889" spans="10:10" x14ac:dyDescent="0.35">
      <c r="J16889" s="830"/>
    </row>
    <row r="16890" spans="10:10" x14ac:dyDescent="0.35">
      <c r="J16890" s="830"/>
    </row>
    <row r="16891" spans="10:10" x14ac:dyDescent="0.35">
      <c r="J16891" s="830"/>
    </row>
    <row r="16892" spans="10:10" x14ac:dyDescent="0.35">
      <c r="J16892" s="830"/>
    </row>
    <row r="16893" spans="10:10" x14ac:dyDescent="0.35">
      <c r="J16893" s="830"/>
    </row>
    <row r="16894" spans="10:10" x14ac:dyDescent="0.35">
      <c r="J16894" s="830"/>
    </row>
    <row r="16895" spans="10:10" x14ac:dyDescent="0.35">
      <c r="J16895" s="830"/>
    </row>
    <row r="16896" spans="10:10" x14ac:dyDescent="0.35">
      <c r="J16896" s="830"/>
    </row>
    <row r="16897" spans="10:10" x14ac:dyDescent="0.35">
      <c r="J16897" s="830"/>
    </row>
    <row r="16898" spans="10:10" x14ac:dyDescent="0.35">
      <c r="J16898" s="830"/>
    </row>
    <row r="16899" spans="10:10" x14ac:dyDescent="0.35">
      <c r="J16899" s="830"/>
    </row>
    <row r="16900" spans="10:10" x14ac:dyDescent="0.35">
      <c r="J16900" s="830"/>
    </row>
    <row r="16901" spans="10:10" x14ac:dyDescent="0.35">
      <c r="J16901" s="830"/>
    </row>
    <row r="16902" spans="10:10" x14ac:dyDescent="0.35">
      <c r="J16902" s="830"/>
    </row>
    <row r="16903" spans="10:10" x14ac:dyDescent="0.35">
      <c r="J16903" s="830"/>
    </row>
    <row r="16904" spans="10:10" x14ac:dyDescent="0.35">
      <c r="J16904" s="830"/>
    </row>
    <row r="16905" spans="10:10" x14ac:dyDescent="0.35">
      <c r="J16905" s="830"/>
    </row>
    <row r="16906" spans="10:10" x14ac:dyDescent="0.35">
      <c r="J16906" s="830"/>
    </row>
    <row r="16907" spans="10:10" x14ac:dyDescent="0.35">
      <c r="J16907" s="830"/>
    </row>
    <row r="16908" spans="10:10" x14ac:dyDescent="0.35">
      <c r="J16908" s="830"/>
    </row>
    <row r="16909" spans="10:10" x14ac:dyDescent="0.35">
      <c r="J16909" s="830"/>
    </row>
    <row r="16910" spans="10:10" x14ac:dyDescent="0.35">
      <c r="J16910" s="830"/>
    </row>
    <row r="16911" spans="10:10" x14ac:dyDescent="0.35">
      <c r="J16911" s="830"/>
    </row>
    <row r="16912" spans="10:10" x14ac:dyDescent="0.35">
      <c r="J16912" s="830"/>
    </row>
    <row r="16913" spans="10:10" x14ac:dyDescent="0.35">
      <c r="J16913" s="830"/>
    </row>
    <row r="16914" spans="10:10" x14ac:dyDescent="0.35">
      <c r="J16914" s="830"/>
    </row>
    <row r="16915" spans="10:10" x14ac:dyDescent="0.35">
      <c r="J16915" s="830"/>
    </row>
    <row r="16916" spans="10:10" x14ac:dyDescent="0.35">
      <c r="J16916" s="830"/>
    </row>
    <row r="16917" spans="10:10" x14ac:dyDescent="0.35">
      <c r="J16917" s="830"/>
    </row>
    <row r="16918" spans="10:10" x14ac:dyDescent="0.35">
      <c r="J16918" s="830"/>
    </row>
    <row r="16919" spans="10:10" x14ac:dyDescent="0.35">
      <c r="J16919" s="830"/>
    </row>
    <row r="16920" spans="10:10" x14ac:dyDescent="0.35">
      <c r="J16920" s="830"/>
    </row>
    <row r="16921" spans="10:10" x14ac:dyDescent="0.35">
      <c r="J16921" s="830"/>
    </row>
    <row r="16922" spans="10:10" x14ac:dyDescent="0.35">
      <c r="J16922" s="830"/>
    </row>
    <row r="16923" spans="10:10" x14ac:dyDescent="0.35">
      <c r="J16923" s="830"/>
    </row>
    <row r="16924" spans="10:10" x14ac:dyDescent="0.35">
      <c r="J16924" s="830"/>
    </row>
    <row r="16925" spans="10:10" x14ac:dyDescent="0.35">
      <c r="J16925" s="830"/>
    </row>
    <row r="16926" spans="10:10" x14ac:dyDescent="0.35">
      <c r="J16926" s="830"/>
    </row>
    <row r="16927" spans="10:10" x14ac:dyDescent="0.35">
      <c r="J16927" s="830"/>
    </row>
    <row r="16928" spans="10:10" x14ac:dyDescent="0.35">
      <c r="J16928" s="830"/>
    </row>
    <row r="16929" spans="10:10" x14ac:dyDescent="0.35">
      <c r="J16929" s="830"/>
    </row>
    <row r="16930" spans="10:10" x14ac:dyDescent="0.35">
      <c r="J16930" s="830"/>
    </row>
    <row r="16931" spans="10:10" x14ac:dyDescent="0.35">
      <c r="J16931" s="830"/>
    </row>
    <row r="16932" spans="10:10" x14ac:dyDescent="0.35">
      <c r="J16932" s="830"/>
    </row>
    <row r="16933" spans="10:10" x14ac:dyDescent="0.35">
      <c r="J16933" s="830"/>
    </row>
    <row r="16934" spans="10:10" x14ac:dyDescent="0.35">
      <c r="J16934" s="830"/>
    </row>
    <row r="16935" spans="10:10" x14ac:dyDescent="0.35">
      <c r="J16935" s="830"/>
    </row>
    <row r="16936" spans="10:10" x14ac:dyDescent="0.35">
      <c r="J16936" s="830"/>
    </row>
    <row r="16937" spans="10:10" x14ac:dyDescent="0.35">
      <c r="J16937" s="830"/>
    </row>
    <row r="16938" spans="10:10" x14ac:dyDescent="0.35">
      <c r="J16938" s="830"/>
    </row>
    <row r="16939" spans="10:10" x14ac:dyDescent="0.35">
      <c r="J16939" s="830"/>
    </row>
    <row r="16940" spans="10:10" x14ac:dyDescent="0.35">
      <c r="J16940" s="830"/>
    </row>
    <row r="16941" spans="10:10" x14ac:dyDescent="0.35">
      <c r="J16941" s="830"/>
    </row>
    <row r="16942" spans="10:10" x14ac:dyDescent="0.35">
      <c r="J16942" s="830"/>
    </row>
    <row r="16943" spans="10:10" x14ac:dyDescent="0.35">
      <c r="J16943" s="830"/>
    </row>
    <row r="16944" spans="10:10" x14ac:dyDescent="0.35">
      <c r="J16944" s="830"/>
    </row>
    <row r="16945" spans="10:10" x14ac:dyDescent="0.35">
      <c r="J16945" s="830"/>
    </row>
    <row r="16946" spans="10:10" x14ac:dyDescent="0.35">
      <c r="J16946" s="830"/>
    </row>
    <row r="16947" spans="10:10" x14ac:dyDescent="0.35">
      <c r="J16947" s="830"/>
    </row>
    <row r="16948" spans="10:10" x14ac:dyDescent="0.35">
      <c r="J16948" s="830"/>
    </row>
    <row r="16949" spans="10:10" x14ac:dyDescent="0.35">
      <c r="J16949" s="830"/>
    </row>
    <row r="16950" spans="10:10" x14ac:dyDescent="0.35">
      <c r="J16950" s="830"/>
    </row>
    <row r="16951" spans="10:10" x14ac:dyDescent="0.35">
      <c r="J16951" s="830"/>
    </row>
    <row r="16952" spans="10:10" x14ac:dyDescent="0.35">
      <c r="J16952" s="830"/>
    </row>
    <row r="16953" spans="10:10" x14ac:dyDescent="0.35">
      <c r="J16953" s="830"/>
    </row>
    <row r="16954" spans="10:10" x14ac:dyDescent="0.35">
      <c r="J16954" s="830"/>
    </row>
    <row r="16955" spans="10:10" x14ac:dyDescent="0.35">
      <c r="J16955" s="830"/>
    </row>
    <row r="16956" spans="10:10" x14ac:dyDescent="0.35">
      <c r="J16956" s="830"/>
    </row>
    <row r="16957" spans="10:10" x14ac:dyDescent="0.35">
      <c r="J16957" s="830"/>
    </row>
    <row r="16958" spans="10:10" x14ac:dyDescent="0.35">
      <c r="J16958" s="830"/>
    </row>
    <row r="16959" spans="10:10" x14ac:dyDescent="0.35">
      <c r="J16959" s="830"/>
    </row>
    <row r="16960" spans="10:10" x14ac:dyDescent="0.35">
      <c r="J16960" s="830"/>
    </row>
    <row r="16961" spans="10:10" x14ac:dyDescent="0.35">
      <c r="J16961" s="830"/>
    </row>
    <row r="16962" spans="10:10" x14ac:dyDescent="0.35">
      <c r="J16962" s="830"/>
    </row>
    <row r="16963" spans="10:10" x14ac:dyDescent="0.35">
      <c r="J16963" s="830"/>
    </row>
    <row r="16964" spans="10:10" x14ac:dyDescent="0.35">
      <c r="J16964" s="830"/>
    </row>
    <row r="16965" spans="10:10" x14ac:dyDescent="0.35">
      <c r="J16965" s="830"/>
    </row>
    <row r="16966" spans="10:10" x14ac:dyDescent="0.35">
      <c r="J16966" s="830"/>
    </row>
    <row r="16967" spans="10:10" x14ac:dyDescent="0.35">
      <c r="J16967" s="830"/>
    </row>
    <row r="16968" spans="10:10" x14ac:dyDescent="0.35">
      <c r="J16968" s="830"/>
    </row>
    <row r="16969" spans="10:10" x14ac:dyDescent="0.35">
      <c r="J16969" s="830"/>
    </row>
    <row r="16970" spans="10:10" x14ac:dyDescent="0.35">
      <c r="J16970" s="830"/>
    </row>
    <row r="16971" spans="10:10" x14ac:dyDescent="0.35">
      <c r="J16971" s="830"/>
    </row>
    <row r="16972" spans="10:10" x14ac:dyDescent="0.35">
      <c r="J16972" s="830"/>
    </row>
    <row r="16973" spans="10:10" x14ac:dyDescent="0.35">
      <c r="J16973" s="830"/>
    </row>
    <row r="16974" spans="10:10" x14ac:dyDescent="0.35">
      <c r="J16974" s="830"/>
    </row>
    <row r="16975" spans="10:10" x14ac:dyDescent="0.35">
      <c r="J16975" s="830"/>
    </row>
    <row r="16976" spans="10:10" x14ac:dyDescent="0.35">
      <c r="J16976" s="830"/>
    </row>
    <row r="16977" spans="10:10" x14ac:dyDescent="0.35">
      <c r="J16977" s="830"/>
    </row>
    <row r="16978" spans="10:10" x14ac:dyDescent="0.35">
      <c r="J16978" s="830"/>
    </row>
    <row r="16979" spans="10:10" x14ac:dyDescent="0.35">
      <c r="J16979" s="830"/>
    </row>
    <row r="16980" spans="10:10" x14ac:dyDescent="0.35">
      <c r="J16980" s="830"/>
    </row>
    <row r="16981" spans="10:10" x14ac:dyDescent="0.35">
      <c r="J16981" s="830"/>
    </row>
    <row r="16982" spans="10:10" x14ac:dyDescent="0.35">
      <c r="J16982" s="830"/>
    </row>
    <row r="16983" spans="10:10" x14ac:dyDescent="0.35">
      <c r="J16983" s="830"/>
    </row>
    <row r="16984" spans="10:10" x14ac:dyDescent="0.35">
      <c r="J16984" s="830"/>
    </row>
    <row r="16985" spans="10:10" x14ac:dyDescent="0.35">
      <c r="J16985" s="830"/>
    </row>
    <row r="16986" spans="10:10" x14ac:dyDescent="0.35">
      <c r="J16986" s="830"/>
    </row>
    <row r="16987" spans="10:10" x14ac:dyDescent="0.35">
      <c r="J16987" s="830"/>
    </row>
    <row r="16988" spans="10:10" x14ac:dyDescent="0.35">
      <c r="J16988" s="830"/>
    </row>
    <row r="16989" spans="10:10" x14ac:dyDescent="0.35">
      <c r="J16989" s="830"/>
    </row>
    <row r="16990" spans="10:10" x14ac:dyDescent="0.35">
      <c r="J16990" s="830"/>
    </row>
    <row r="16991" spans="10:10" x14ac:dyDescent="0.35">
      <c r="J16991" s="830"/>
    </row>
    <row r="16992" spans="10:10" x14ac:dyDescent="0.35">
      <c r="J16992" s="830"/>
    </row>
    <row r="16993" spans="10:10" x14ac:dyDescent="0.35">
      <c r="J16993" s="830"/>
    </row>
    <row r="16994" spans="10:10" x14ac:dyDescent="0.35">
      <c r="J16994" s="830"/>
    </row>
    <row r="16995" spans="10:10" x14ac:dyDescent="0.35">
      <c r="J16995" s="830"/>
    </row>
    <row r="16996" spans="10:10" x14ac:dyDescent="0.35">
      <c r="J16996" s="830"/>
    </row>
    <row r="16997" spans="10:10" x14ac:dyDescent="0.35">
      <c r="J16997" s="830"/>
    </row>
    <row r="16998" spans="10:10" x14ac:dyDescent="0.35">
      <c r="J16998" s="830"/>
    </row>
    <row r="16999" spans="10:10" x14ac:dyDescent="0.35">
      <c r="J16999" s="830"/>
    </row>
    <row r="17000" spans="10:10" x14ac:dyDescent="0.35">
      <c r="J17000" s="830"/>
    </row>
    <row r="17001" spans="10:10" x14ac:dyDescent="0.35">
      <c r="J17001" s="830"/>
    </row>
    <row r="17002" spans="10:10" x14ac:dyDescent="0.35">
      <c r="J17002" s="830"/>
    </row>
    <row r="17003" spans="10:10" x14ac:dyDescent="0.35">
      <c r="J17003" s="830"/>
    </row>
    <row r="17004" spans="10:10" x14ac:dyDescent="0.35">
      <c r="J17004" s="830"/>
    </row>
    <row r="17005" spans="10:10" x14ac:dyDescent="0.35">
      <c r="J17005" s="830"/>
    </row>
    <row r="17006" spans="10:10" x14ac:dyDescent="0.35">
      <c r="J17006" s="830"/>
    </row>
    <row r="17007" spans="10:10" x14ac:dyDescent="0.35">
      <c r="J17007" s="830"/>
    </row>
    <row r="17008" spans="10:10" x14ac:dyDescent="0.35">
      <c r="J17008" s="830"/>
    </row>
    <row r="17009" spans="10:10" x14ac:dyDescent="0.35">
      <c r="J17009" s="830"/>
    </row>
    <row r="17010" spans="10:10" x14ac:dyDescent="0.35">
      <c r="J17010" s="830"/>
    </row>
    <row r="17011" spans="10:10" x14ac:dyDescent="0.35">
      <c r="J17011" s="830"/>
    </row>
    <row r="17012" spans="10:10" x14ac:dyDescent="0.35">
      <c r="J17012" s="830"/>
    </row>
    <row r="17013" spans="10:10" x14ac:dyDescent="0.35">
      <c r="J17013" s="830"/>
    </row>
    <row r="17014" spans="10:10" x14ac:dyDescent="0.35">
      <c r="J17014" s="830"/>
    </row>
    <row r="17015" spans="10:10" x14ac:dyDescent="0.35">
      <c r="J17015" s="830"/>
    </row>
    <row r="17016" spans="10:10" x14ac:dyDescent="0.35">
      <c r="J17016" s="830"/>
    </row>
    <row r="17017" spans="10:10" x14ac:dyDescent="0.35">
      <c r="J17017" s="830"/>
    </row>
    <row r="17018" spans="10:10" x14ac:dyDescent="0.35">
      <c r="J17018" s="830"/>
    </row>
    <row r="17019" spans="10:10" x14ac:dyDescent="0.35">
      <c r="J17019" s="830"/>
    </row>
    <row r="17020" spans="10:10" x14ac:dyDescent="0.35">
      <c r="J17020" s="830"/>
    </row>
    <row r="17021" spans="10:10" x14ac:dyDescent="0.35">
      <c r="J17021" s="830"/>
    </row>
    <row r="17022" spans="10:10" x14ac:dyDescent="0.35">
      <c r="J17022" s="830"/>
    </row>
    <row r="17023" spans="10:10" x14ac:dyDescent="0.35">
      <c r="J17023" s="830"/>
    </row>
    <row r="17024" spans="10:10" x14ac:dyDescent="0.35">
      <c r="J17024" s="830"/>
    </row>
    <row r="17025" spans="10:10" x14ac:dyDescent="0.35">
      <c r="J17025" s="830"/>
    </row>
    <row r="17026" spans="10:10" x14ac:dyDescent="0.35">
      <c r="J17026" s="830"/>
    </row>
    <row r="17027" spans="10:10" x14ac:dyDescent="0.35">
      <c r="J17027" s="830"/>
    </row>
    <row r="17028" spans="10:10" x14ac:dyDescent="0.35">
      <c r="J17028" s="830"/>
    </row>
    <row r="17029" spans="10:10" x14ac:dyDescent="0.35">
      <c r="J17029" s="830"/>
    </row>
    <row r="17030" spans="10:10" x14ac:dyDescent="0.35">
      <c r="J17030" s="830"/>
    </row>
    <row r="17031" spans="10:10" x14ac:dyDescent="0.35">
      <c r="J17031" s="830"/>
    </row>
    <row r="17037" spans="10:10" x14ac:dyDescent="0.35">
      <c r="J17037" s="830"/>
    </row>
    <row r="17038" spans="10:10" x14ac:dyDescent="0.35">
      <c r="J17038" s="830"/>
    </row>
    <row r="17039" spans="10:10" x14ac:dyDescent="0.35">
      <c r="J17039" s="830"/>
    </row>
    <row r="17040" spans="10:10" x14ac:dyDescent="0.35">
      <c r="J17040" s="830"/>
    </row>
    <row r="17041" spans="10:10" x14ac:dyDescent="0.35">
      <c r="J17041" s="830"/>
    </row>
    <row r="17042" spans="10:10" x14ac:dyDescent="0.35">
      <c r="J17042" s="830"/>
    </row>
    <row r="17043" spans="10:10" x14ac:dyDescent="0.35">
      <c r="J17043" s="830"/>
    </row>
    <row r="17044" spans="10:10" x14ac:dyDescent="0.35">
      <c r="J17044" s="830"/>
    </row>
    <row r="17045" spans="10:10" x14ac:dyDescent="0.35">
      <c r="J17045" s="830"/>
    </row>
    <row r="17046" spans="10:10" x14ac:dyDescent="0.35">
      <c r="J17046" s="830"/>
    </row>
    <row r="17047" spans="10:10" x14ac:dyDescent="0.35">
      <c r="J17047" s="830"/>
    </row>
    <row r="17048" spans="10:10" x14ac:dyDescent="0.35">
      <c r="J17048" s="830"/>
    </row>
    <row r="17049" spans="10:10" x14ac:dyDescent="0.35">
      <c r="J17049" s="830"/>
    </row>
    <row r="17050" spans="10:10" x14ac:dyDescent="0.35">
      <c r="J17050" s="830"/>
    </row>
    <row r="17051" spans="10:10" x14ac:dyDescent="0.35">
      <c r="J17051" s="830"/>
    </row>
    <row r="17052" spans="10:10" x14ac:dyDescent="0.35">
      <c r="J17052" s="830"/>
    </row>
    <row r="17053" spans="10:10" x14ac:dyDescent="0.35">
      <c r="J17053" s="830"/>
    </row>
    <row r="17054" spans="10:10" x14ac:dyDescent="0.35">
      <c r="J17054" s="830"/>
    </row>
    <row r="17055" spans="10:10" x14ac:dyDescent="0.35">
      <c r="J17055" s="830"/>
    </row>
    <row r="17056" spans="10:10" x14ac:dyDescent="0.35">
      <c r="J17056" s="830"/>
    </row>
    <row r="17057" spans="10:10" x14ac:dyDescent="0.35">
      <c r="J17057" s="830"/>
    </row>
    <row r="17058" spans="10:10" x14ac:dyDescent="0.35">
      <c r="J17058" s="830"/>
    </row>
    <row r="17059" spans="10:10" x14ac:dyDescent="0.35">
      <c r="J17059" s="830"/>
    </row>
    <row r="17060" spans="10:10" x14ac:dyDescent="0.35">
      <c r="J17060" s="830"/>
    </row>
    <row r="17061" spans="10:10" x14ac:dyDescent="0.35">
      <c r="J17061" s="830"/>
    </row>
    <row r="17062" spans="10:10" x14ac:dyDescent="0.35">
      <c r="J17062" s="830"/>
    </row>
    <row r="17063" spans="10:10" x14ac:dyDescent="0.35">
      <c r="J17063" s="830"/>
    </row>
    <row r="17064" spans="10:10" x14ac:dyDescent="0.35">
      <c r="J17064" s="830"/>
    </row>
    <row r="17065" spans="10:10" x14ac:dyDescent="0.35">
      <c r="J17065" s="830"/>
    </row>
    <row r="17066" spans="10:10" x14ac:dyDescent="0.35">
      <c r="J17066" s="830"/>
    </row>
    <row r="17067" spans="10:10" x14ac:dyDescent="0.35">
      <c r="J17067" s="830"/>
    </row>
    <row r="17068" spans="10:10" x14ac:dyDescent="0.35">
      <c r="J17068" s="830"/>
    </row>
    <row r="17069" spans="10:10" x14ac:dyDescent="0.35">
      <c r="J17069" s="830"/>
    </row>
    <row r="17070" spans="10:10" x14ac:dyDescent="0.35">
      <c r="J17070" s="830"/>
    </row>
    <row r="17071" spans="10:10" x14ac:dyDescent="0.35">
      <c r="J17071" s="830"/>
    </row>
    <row r="17072" spans="10:10" x14ac:dyDescent="0.35">
      <c r="J17072" s="830"/>
    </row>
    <row r="17073" spans="10:10" x14ac:dyDescent="0.35">
      <c r="J17073" s="830"/>
    </row>
    <row r="17074" spans="10:10" x14ac:dyDescent="0.35">
      <c r="J17074" s="830"/>
    </row>
    <row r="17075" spans="10:10" x14ac:dyDescent="0.35">
      <c r="J17075" s="830"/>
    </row>
    <row r="17076" spans="10:10" x14ac:dyDescent="0.35">
      <c r="J17076" s="830"/>
    </row>
    <row r="17077" spans="10:10" x14ac:dyDescent="0.35">
      <c r="J17077" s="830"/>
    </row>
    <row r="17078" spans="10:10" x14ac:dyDescent="0.35">
      <c r="J17078" s="830"/>
    </row>
    <row r="17079" spans="10:10" x14ac:dyDescent="0.35">
      <c r="J17079" s="830"/>
    </row>
    <row r="17080" spans="10:10" x14ac:dyDescent="0.35">
      <c r="J17080" s="830"/>
    </row>
    <row r="17081" spans="10:10" x14ac:dyDescent="0.35">
      <c r="J17081" s="830"/>
    </row>
    <row r="17082" spans="10:10" x14ac:dyDescent="0.35">
      <c r="J17082" s="830"/>
    </row>
    <row r="17083" spans="10:10" x14ac:dyDescent="0.35">
      <c r="J17083" s="830"/>
    </row>
    <row r="17084" spans="10:10" x14ac:dyDescent="0.35">
      <c r="J17084" s="830"/>
    </row>
    <row r="17085" spans="10:10" x14ac:dyDescent="0.35">
      <c r="J17085" s="830"/>
    </row>
    <row r="17086" spans="10:10" x14ac:dyDescent="0.35">
      <c r="J17086" s="830"/>
    </row>
    <row r="17087" spans="10:10" x14ac:dyDescent="0.35">
      <c r="J17087" s="830"/>
    </row>
    <row r="17088" spans="10:10" x14ac:dyDescent="0.35">
      <c r="J17088" s="830"/>
    </row>
    <row r="17089" spans="10:10" x14ac:dyDescent="0.35">
      <c r="J17089" s="830"/>
    </row>
    <row r="17090" spans="10:10" x14ac:dyDescent="0.35">
      <c r="J17090" s="830"/>
    </row>
    <row r="17091" spans="10:10" x14ac:dyDescent="0.35">
      <c r="J17091" s="830"/>
    </row>
    <row r="17092" spans="10:10" x14ac:dyDescent="0.35">
      <c r="J17092" s="830"/>
    </row>
    <row r="17093" spans="10:10" x14ac:dyDescent="0.35">
      <c r="J17093" s="830"/>
    </row>
    <row r="17094" spans="10:10" x14ac:dyDescent="0.35">
      <c r="J17094" s="830"/>
    </row>
    <row r="17095" spans="10:10" x14ac:dyDescent="0.35">
      <c r="J17095" s="830"/>
    </row>
    <row r="17096" spans="10:10" x14ac:dyDescent="0.35">
      <c r="J17096" s="830"/>
    </row>
    <row r="17097" spans="10:10" x14ac:dyDescent="0.35">
      <c r="J17097" s="830"/>
    </row>
    <row r="17098" spans="10:10" x14ac:dyDescent="0.35">
      <c r="J17098" s="830"/>
    </row>
    <row r="17099" spans="10:10" x14ac:dyDescent="0.35">
      <c r="J17099" s="830"/>
    </row>
    <row r="17100" spans="10:10" x14ac:dyDescent="0.35">
      <c r="J17100" s="830"/>
    </row>
    <row r="17101" spans="10:10" x14ac:dyDescent="0.35">
      <c r="J17101" s="830"/>
    </row>
    <row r="17102" spans="10:10" x14ac:dyDescent="0.35">
      <c r="J17102" s="830"/>
    </row>
    <row r="17103" spans="10:10" x14ac:dyDescent="0.35">
      <c r="J17103" s="830"/>
    </row>
    <row r="17104" spans="10:10" x14ac:dyDescent="0.35">
      <c r="J17104" s="830"/>
    </row>
    <row r="17105" spans="10:10" x14ac:dyDescent="0.35">
      <c r="J17105" s="830"/>
    </row>
    <row r="17106" spans="10:10" x14ac:dyDescent="0.35">
      <c r="J17106" s="830"/>
    </row>
    <row r="17107" spans="10:10" x14ac:dyDescent="0.35">
      <c r="J17107" s="830"/>
    </row>
    <row r="17108" spans="10:10" x14ac:dyDescent="0.35">
      <c r="J17108" s="830"/>
    </row>
    <row r="17109" spans="10:10" x14ac:dyDescent="0.35">
      <c r="J17109" s="830"/>
    </row>
    <row r="17110" spans="10:10" x14ac:dyDescent="0.35">
      <c r="J17110" s="830"/>
    </row>
    <row r="17111" spans="10:10" x14ac:dyDescent="0.35">
      <c r="J17111" s="830"/>
    </row>
    <row r="17112" spans="10:10" x14ac:dyDescent="0.35">
      <c r="J17112" s="830"/>
    </row>
    <row r="17113" spans="10:10" x14ac:dyDescent="0.35">
      <c r="J17113" s="830"/>
    </row>
    <row r="17114" spans="10:10" x14ac:dyDescent="0.35">
      <c r="J17114" s="830"/>
    </row>
    <row r="17115" spans="10:10" x14ac:dyDescent="0.35">
      <c r="J17115" s="830"/>
    </row>
    <row r="17116" spans="10:10" x14ac:dyDescent="0.35">
      <c r="J17116" s="830"/>
    </row>
    <row r="17117" spans="10:10" x14ac:dyDescent="0.35">
      <c r="J17117" s="830"/>
    </row>
    <row r="17118" spans="10:10" x14ac:dyDescent="0.35">
      <c r="J17118" s="830"/>
    </row>
    <row r="17119" spans="10:10" x14ac:dyDescent="0.35">
      <c r="J17119" s="830"/>
    </row>
    <row r="17120" spans="10:10" x14ac:dyDescent="0.35">
      <c r="J17120" s="830"/>
    </row>
    <row r="17121" spans="10:10" x14ac:dyDescent="0.35">
      <c r="J17121" s="830"/>
    </row>
    <row r="17122" spans="10:10" x14ac:dyDescent="0.35">
      <c r="J17122" s="830"/>
    </row>
    <row r="17123" spans="10:10" x14ac:dyDescent="0.35">
      <c r="J17123" s="830"/>
    </row>
    <row r="17124" spans="10:10" x14ac:dyDescent="0.35">
      <c r="J17124" s="830"/>
    </row>
    <row r="17125" spans="10:10" x14ac:dyDescent="0.35">
      <c r="J17125" s="830"/>
    </row>
    <row r="17126" spans="10:10" x14ac:dyDescent="0.35">
      <c r="J17126" s="830"/>
    </row>
    <row r="17127" spans="10:10" x14ac:dyDescent="0.35">
      <c r="J17127" s="830"/>
    </row>
    <row r="17128" spans="10:10" x14ac:dyDescent="0.35">
      <c r="J17128" s="830"/>
    </row>
    <row r="17129" spans="10:10" x14ac:dyDescent="0.35">
      <c r="J17129" s="830"/>
    </row>
    <row r="17130" spans="10:10" x14ac:dyDescent="0.35">
      <c r="J17130" s="830"/>
    </row>
    <row r="17131" spans="10:10" x14ac:dyDescent="0.35">
      <c r="J17131" s="830"/>
    </row>
    <row r="17132" spans="10:10" x14ac:dyDescent="0.35">
      <c r="J17132" s="830"/>
    </row>
    <row r="17133" spans="10:10" x14ac:dyDescent="0.35">
      <c r="J17133" s="830"/>
    </row>
    <row r="17134" spans="10:10" x14ac:dyDescent="0.35">
      <c r="J17134" s="830"/>
    </row>
    <row r="17135" spans="10:10" x14ac:dyDescent="0.35">
      <c r="J17135" s="830"/>
    </row>
    <row r="17136" spans="10:10" x14ac:dyDescent="0.35">
      <c r="J17136" s="830"/>
    </row>
    <row r="17137" spans="10:10" x14ac:dyDescent="0.35">
      <c r="J17137" s="830"/>
    </row>
    <row r="17138" spans="10:10" x14ac:dyDescent="0.35">
      <c r="J17138" s="830"/>
    </row>
    <row r="17139" spans="10:10" x14ac:dyDescent="0.35">
      <c r="J17139" s="830"/>
    </row>
    <row r="17140" spans="10:10" x14ac:dyDescent="0.35">
      <c r="J17140" s="830"/>
    </row>
    <row r="17141" spans="10:10" x14ac:dyDescent="0.35">
      <c r="J17141" s="830"/>
    </row>
    <row r="17142" spans="10:10" x14ac:dyDescent="0.35">
      <c r="J17142" s="830"/>
    </row>
    <row r="17143" spans="10:10" x14ac:dyDescent="0.35">
      <c r="J17143" s="830"/>
    </row>
    <row r="17144" spans="10:10" x14ac:dyDescent="0.35">
      <c r="J17144" s="830"/>
    </row>
    <row r="17145" spans="10:10" x14ac:dyDescent="0.35">
      <c r="J17145" s="830"/>
    </row>
    <row r="17146" spans="10:10" x14ac:dyDescent="0.35">
      <c r="J17146" s="830"/>
    </row>
    <row r="17147" spans="10:10" x14ac:dyDescent="0.35">
      <c r="J17147" s="830"/>
    </row>
    <row r="17148" spans="10:10" x14ac:dyDescent="0.35">
      <c r="J17148" s="830"/>
    </row>
    <row r="17149" spans="10:10" x14ac:dyDescent="0.35">
      <c r="J17149" s="830"/>
    </row>
    <row r="17150" spans="10:10" x14ac:dyDescent="0.35">
      <c r="J17150" s="830"/>
    </row>
    <row r="17151" spans="10:10" x14ac:dyDescent="0.35">
      <c r="J17151" s="830"/>
    </row>
    <row r="17152" spans="10:10" x14ac:dyDescent="0.35">
      <c r="J17152" s="830"/>
    </row>
    <row r="17153" spans="10:10" x14ac:dyDescent="0.35">
      <c r="J17153" s="830"/>
    </row>
    <row r="17154" spans="10:10" x14ac:dyDescent="0.35">
      <c r="J17154" s="830"/>
    </row>
    <row r="17155" spans="10:10" x14ac:dyDescent="0.35">
      <c r="J17155" s="830"/>
    </row>
    <row r="17156" spans="10:10" x14ac:dyDescent="0.35">
      <c r="J17156" s="830"/>
    </row>
    <row r="17157" spans="10:10" x14ac:dyDescent="0.35">
      <c r="J17157" s="830"/>
    </row>
    <row r="17158" spans="10:10" x14ac:dyDescent="0.35">
      <c r="J17158" s="830"/>
    </row>
    <row r="17159" spans="10:10" x14ac:dyDescent="0.35">
      <c r="J17159" s="830"/>
    </row>
    <row r="17160" spans="10:10" x14ac:dyDescent="0.35">
      <c r="J17160" s="830"/>
    </row>
    <row r="17161" spans="10:10" x14ac:dyDescent="0.35">
      <c r="J17161" s="830"/>
    </row>
    <row r="17162" spans="10:10" x14ac:dyDescent="0.35">
      <c r="J17162" s="830"/>
    </row>
    <row r="17163" spans="10:10" x14ac:dyDescent="0.35">
      <c r="J17163" s="830"/>
    </row>
    <row r="17164" spans="10:10" x14ac:dyDescent="0.35">
      <c r="J17164" s="830"/>
    </row>
    <row r="17165" spans="10:10" x14ac:dyDescent="0.35">
      <c r="J17165" s="830"/>
    </row>
    <row r="17166" spans="10:10" x14ac:dyDescent="0.35">
      <c r="J17166" s="830"/>
    </row>
    <row r="17167" spans="10:10" x14ac:dyDescent="0.35">
      <c r="J17167" s="830"/>
    </row>
    <row r="17168" spans="10:10" x14ac:dyDescent="0.35">
      <c r="J17168" s="830"/>
    </row>
    <row r="17169" spans="10:10" x14ac:dyDescent="0.35">
      <c r="J17169" s="830"/>
    </row>
    <row r="17170" spans="10:10" x14ac:dyDescent="0.35">
      <c r="J17170" s="830"/>
    </row>
    <row r="17171" spans="10:10" x14ac:dyDescent="0.35">
      <c r="J17171" s="830"/>
    </row>
    <row r="17172" spans="10:10" x14ac:dyDescent="0.35">
      <c r="J17172" s="830"/>
    </row>
    <row r="17173" spans="10:10" x14ac:dyDescent="0.35">
      <c r="J17173" s="830"/>
    </row>
    <row r="17174" spans="10:10" x14ac:dyDescent="0.35">
      <c r="J17174" s="830"/>
    </row>
    <row r="17175" spans="10:10" x14ac:dyDescent="0.35">
      <c r="J17175" s="830"/>
    </row>
    <row r="17176" spans="10:10" x14ac:dyDescent="0.35">
      <c r="J17176" s="830"/>
    </row>
    <row r="17177" spans="10:10" x14ac:dyDescent="0.35">
      <c r="J17177" s="830"/>
    </row>
    <row r="17181" spans="10:10" x14ac:dyDescent="0.35">
      <c r="J17181" s="830"/>
    </row>
    <row r="17182" spans="10:10" x14ac:dyDescent="0.35">
      <c r="J17182" s="830"/>
    </row>
    <row r="17183" spans="10:10" x14ac:dyDescent="0.35">
      <c r="J17183" s="830"/>
    </row>
    <row r="17184" spans="10:10" x14ac:dyDescent="0.35">
      <c r="J17184" s="830"/>
    </row>
    <row r="17185" spans="10:10" x14ac:dyDescent="0.35">
      <c r="J17185" s="830"/>
    </row>
    <row r="17186" spans="10:10" x14ac:dyDescent="0.35">
      <c r="J17186" s="830"/>
    </row>
    <row r="17187" spans="10:10" x14ac:dyDescent="0.35">
      <c r="J17187" s="830"/>
    </row>
    <row r="17188" spans="10:10" x14ac:dyDescent="0.35">
      <c r="J17188" s="830"/>
    </row>
    <row r="17189" spans="10:10" x14ac:dyDescent="0.35">
      <c r="J17189" s="830"/>
    </row>
    <row r="17190" spans="10:10" x14ac:dyDescent="0.35">
      <c r="J17190" s="830"/>
    </row>
    <row r="17191" spans="10:10" x14ac:dyDescent="0.35">
      <c r="J17191" s="830"/>
    </row>
    <row r="17192" spans="10:10" x14ac:dyDescent="0.35">
      <c r="J17192" s="830"/>
    </row>
    <row r="17193" spans="10:10" x14ac:dyDescent="0.35">
      <c r="J17193" s="830"/>
    </row>
    <row r="17194" spans="10:10" x14ac:dyDescent="0.35">
      <c r="J17194" s="830"/>
    </row>
    <row r="17195" spans="10:10" x14ac:dyDescent="0.35">
      <c r="J17195" s="830"/>
    </row>
    <row r="17196" spans="10:10" x14ac:dyDescent="0.35">
      <c r="J17196" s="830"/>
    </row>
    <row r="17197" spans="10:10" x14ac:dyDescent="0.35">
      <c r="J17197" s="830"/>
    </row>
    <row r="17198" spans="10:10" x14ac:dyDescent="0.35">
      <c r="J17198" s="830"/>
    </row>
    <row r="17199" spans="10:10" x14ac:dyDescent="0.35">
      <c r="J17199" s="830"/>
    </row>
    <row r="17200" spans="10:10" x14ac:dyDescent="0.35">
      <c r="J17200" s="830"/>
    </row>
    <row r="17201" spans="10:10" x14ac:dyDescent="0.35">
      <c r="J17201" s="830"/>
    </row>
    <row r="17202" spans="10:10" x14ac:dyDescent="0.35">
      <c r="J17202" s="830"/>
    </row>
    <row r="17203" spans="10:10" x14ac:dyDescent="0.35">
      <c r="J17203" s="830"/>
    </row>
    <row r="17204" spans="10:10" x14ac:dyDescent="0.35">
      <c r="J17204" s="830"/>
    </row>
    <row r="17205" spans="10:10" x14ac:dyDescent="0.35">
      <c r="J17205" s="830"/>
    </row>
    <row r="17206" spans="10:10" x14ac:dyDescent="0.35">
      <c r="J17206" s="830"/>
    </row>
    <row r="17207" spans="10:10" x14ac:dyDescent="0.35">
      <c r="J17207" s="830"/>
    </row>
    <row r="17208" spans="10:10" x14ac:dyDescent="0.35">
      <c r="J17208" s="830"/>
    </row>
    <row r="17209" spans="10:10" x14ac:dyDescent="0.35">
      <c r="J17209" s="830"/>
    </row>
    <row r="17210" spans="10:10" x14ac:dyDescent="0.35">
      <c r="J17210" s="830"/>
    </row>
    <row r="17211" spans="10:10" x14ac:dyDescent="0.35">
      <c r="J17211" s="830"/>
    </row>
    <row r="17212" spans="10:10" x14ac:dyDescent="0.35">
      <c r="J17212" s="830"/>
    </row>
    <row r="17213" spans="10:10" x14ac:dyDescent="0.35">
      <c r="J17213" s="830"/>
    </row>
    <row r="17214" spans="10:10" x14ac:dyDescent="0.35">
      <c r="J17214" s="830"/>
    </row>
    <row r="17215" spans="10:10" x14ac:dyDescent="0.35">
      <c r="J17215" s="830"/>
    </row>
    <row r="17216" spans="10:10" x14ac:dyDescent="0.35">
      <c r="J17216" s="830"/>
    </row>
    <row r="17217" spans="10:10" x14ac:dyDescent="0.35">
      <c r="J17217" s="830"/>
    </row>
    <row r="17218" spans="10:10" x14ac:dyDescent="0.35">
      <c r="J17218" s="830"/>
    </row>
    <row r="17219" spans="10:10" x14ac:dyDescent="0.35">
      <c r="J17219" s="830"/>
    </row>
    <row r="17220" spans="10:10" x14ac:dyDescent="0.35">
      <c r="J17220" s="830"/>
    </row>
    <row r="17221" spans="10:10" x14ac:dyDescent="0.35">
      <c r="J17221" s="830"/>
    </row>
    <row r="17222" spans="10:10" x14ac:dyDescent="0.35">
      <c r="J17222" s="830"/>
    </row>
    <row r="17223" spans="10:10" x14ac:dyDescent="0.35">
      <c r="J17223" s="830"/>
    </row>
    <row r="17224" spans="10:10" x14ac:dyDescent="0.35">
      <c r="J17224" s="830"/>
    </row>
    <row r="17225" spans="10:10" x14ac:dyDescent="0.35">
      <c r="J17225" s="830"/>
    </row>
    <row r="17226" spans="10:10" x14ac:dyDescent="0.35">
      <c r="J17226" s="830"/>
    </row>
    <row r="17227" spans="10:10" x14ac:dyDescent="0.35">
      <c r="J17227" s="830"/>
    </row>
    <row r="17228" spans="10:10" x14ac:dyDescent="0.35">
      <c r="J17228" s="830"/>
    </row>
    <row r="17229" spans="10:10" x14ac:dyDescent="0.35">
      <c r="J17229" s="830"/>
    </row>
    <row r="17230" spans="10:10" x14ac:dyDescent="0.35">
      <c r="J17230" s="830"/>
    </row>
    <row r="17231" spans="10:10" x14ac:dyDescent="0.35">
      <c r="J17231" s="830"/>
    </row>
    <row r="17232" spans="10:10" x14ac:dyDescent="0.35">
      <c r="J17232" s="830"/>
    </row>
    <row r="17233" spans="10:10" x14ac:dyDescent="0.35">
      <c r="J17233" s="830"/>
    </row>
    <row r="17234" spans="10:10" x14ac:dyDescent="0.35">
      <c r="J17234" s="830"/>
    </row>
    <row r="17235" spans="10:10" x14ac:dyDescent="0.35">
      <c r="J17235" s="830"/>
    </row>
    <row r="17236" spans="10:10" x14ac:dyDescent="0.35">
      <c r="J17236" s="830"/>
    </row>
    <row r="17237" spans="10:10" x14ac:dyDescent="0.35">
      <c r="J17237" s="830"/>
    </row>
    <row r="17238" spans="10:10" x14ac:dyDescent="0.35">
      <c r="J17238" s="830"/>
    </row>
    <row r="17239" spans="10:10" x14ac:dyDescent="0.35">
      <c r="J17239" s="830"/>
    </row>
    <row r="17240" spans="10:10" x14ac:dyDescent="0.35">
      <c r="J17240" s="830"/>
    </row>
    <row r="17241" spans="10:10" x14ac:dyDescent="0.35">
      <c r="J17241" s="830"/>
    </row>
    <row r="17242" spans="10:10" x14ac:dyDescent="0.35">
      <c r="J17242" s="830"/>
    </row>
    <row r="17243" spans="10:10" x14ac:dyDescent="0.35">
      <c r="J17243" s="830"/>
    </row>
    <row r="17244" spans="10:10" x14ac:dyDescent="0.35">
      <c r="J17244" s="830"/>
    </row>
    <row r="17247" spans="10:10" x14ac:dyDescent="0.35">
      <c r="J17247" s="830"/>
    </row>
    <row r="17248" spans="10:10" x14ac:dyDescent="0.35">
      <c r="J17248" s="830"/>
    </row>
    <row r="17249" spans="10:10" x14ac:dyDescent="0.35">
      <c r="J17249" s="830"/>
    </row>
    <row r="17250" spans="10:10" x14ac:dyDescent="0.35">
      <c r="J17250" s="830"/>
    </row>
    <row r="17251" spans="10:10" x14ac:dyDescent="0.35">
      <c r="J17251" s="830"/>
    </row>
    <row r="17252" spans="10:10" x14ac:dyDescent="0.35">
      <c r="J17252" s="830"/>
    </row>
    <row r="17253" spans="10:10" x14ac:dyDescent="0.35">
      <c r="J17253" s="830"/>
    </row>
    <row r="17254" spans="10:10" x14ac:dyDescent="0.35">
      <c r="J17254" s="830"/>
    </row>
    <row r="17255" spans="10:10" x14ac:dyDescent="0.35">
      <c r="J17255" s="830"/>
    </row>
    <row r="17256" spans="10:10" x14ac:dyDescent="0.35">
      <c r="J17256" s="830"/>
    </row>
    <row r="17257" spans="10:10" x14ac:dyDescent="0.35">
      <c r="J17257" s="830"/>
    </row>
    <row r="17258" spans="10:10" x14ac:dyDescent="0.35">
      <c r="J17258" s="830"/>
    </row>
    <row r="17259" spans="10:10" x14ac:dyDescent="0.35">
      <c r="J17259" s="830"/>
    </row>
    <row r="17260" spans="10:10" x14ac:dyDescent="0.35">
      <c r="J17260" s="830"/>
    </row>
    <row r="17261" spans="10:10" x14ac:dyDescent="0.35">
      <c r="J17261" s="830"/>
    </row>
    <row r="17262" spans="10:10" x14ac:dyDescent="0.35">
      <c r="J17262" s="830"/>
    </row>
    <row r="17263" spans="10:10" x14ac:dyDescent="0.35">
      <c r="J17263" s="830"/>
    </row>
    <row r="17264" spans="10:10" x14ac:dyDescent="0.35">
      <c r="J17264" s="830"/>
    </row>
    <row r="17265" spans="10:10" x14ac:dyDescent="0.35">
      <c r="J17265" s="830"/>
    </row>
    <row r="17266" spans="10:10" x14ac:dyDescent="0.35">
      <c r="J17266" s="830"/>
    </row>
    <row r="17267" spans="10:10" x14ac:dyDescent="0.35">
      <c r="J17267" s="830"/>
    </row>
    <row r="17268" spans="10:10" x14ac:dyDescent="0.35">
      <c r="J17268" s="830"/>
    </row>
    <row r="17269" spans="10:10" x14ac:dyDescent="0.35">
      <c r="J17269" s="830"/>
    </row>
    <row r="17270" spans="10:10" x14ac:dyDescent="0.35">
      <c r="J17270" s="830"/>
    </row>
    <row r="17271" spans="10:10" x14ac:dyDescent="0.35">
      <c r="J17271" s="830"/>
    </row>
    <row r="17272" spans="10:10" x14ac:dyDescent="0.35">
      <c r="J17272" s="830"/>
    </row>
    <row r="17273" spans="10:10" x14ac:dyDescent="0.35">
      <c r="J17273" s="830"/>
    </row>
    <row r="17274" spans="10:10" x14ac:dyDescent="0.35">
      <c r="J17274" s="830"/>
    </row>
    <row r="17275" spans="10:10" x14ac:dyDescent="0.35">
      <c r="J17275" s="830"/>
    </row>
    <row r="17276" spans="10:10" x14ac:dyDescent="0.35">
      <c r="J17276" s="830"/>
    </row>
    <row r="17277" spans="10:10" x14ac:dyDescent="0.35">
      <c r="J17277" s="830"/>
    </row>
    <row r="17278" spans="10:10" x14ac:dyDescent="0.35">
      <c r="J17278" s="830"/>
    </row>
    <row r="17279" spans="10:10" x14ac:dyDescent="0.35">
      <c r="J17279" s="830"/>
    </row>
    <row r="17280" spans="10:10" x14ac:dyDescent="0.35">
      <c r="J17280" s="830"/>
    </row>
    <row r="17281" spans="10:10" x14ac:dyDescent="0.35">
      <c r="J17281" s="830"/>
    </row>
    <row r="17282" spans="10:10" x14ac:dyDescent="0.35">
      <c r="J17282" s="830"/>
    </row>
    <row r="17283" spans="10:10" x14ac:dyDescent="0.35">
      <c r="J17283" s="830"/>
    </row>
    <row r="17284" spans="10:10" x14ac:dyDescent="0.35">
      <c r="J17284" s="830"/>
    </row>
    <row r="17285" spans="10:10" x14ac:dyDescent="0.35">
      <c r="J17285" s="830"/>
    </row>
    <row r="17286" spans="10:10" x14ac:dyDescent="0.35">
      <c r="J17286" s="830"/>
    </row>
    <row r="17287" spans="10:10" x14ac:dyDescent="0.35">
      <c r="J17287" s="830"/>
    </row>
    <row r="17288" spans="10:10" x14ac:dyDescent="0.35">
      <c r="J17288" s="830"/>
    </row>
    <row r="17289" spans="10:10" x14ac:dyDescent="0.35">
      <c r="J17289" s="830"/>
    </row>
    <row r="17290" spans="10:10" x14ac:dyDescent="0.35">
      <c r="J17290" s="830"/>
    </row>
    <row r="17291" spans="10:10" x14ac:dyDescent="0.35">
      <c r="J17291" s="830"/>
    </row>
    <row r="17292" spans="10:10" x14ac:dyDescent="0.35">
      <c r="J17292" s="830"/>
    </row>
    <row r="17293" spans="10:10" x14ac:dyDescent="0.35">
      <c r="J17293" s="830"/>
    </row>
    <row r="17294" spans="10:10" x14ac:dyDescent="0.35">
      <c r="J17294" s="830"/>
    </row>
    <row r="17295" spans="10:10" x14ac:dyDescent="0.35">
      <c r="J17295" s="830"/>
    </row>
    <row r="17296" spans="10:10" x14ac:dyDescent="0.35">
      <c r="J17296" s="830"/>
    </row>
    <row r="17297" spans="10:10" x14ac:dyDescent="0.35">
      <c r="J17297" s="830"/>
    </row>
    <row r="17298" spans="10:10" x14ac:dyDescent="0.35">
      <c r="J17298" s="830"/>
    </row>
    <row r="17299" spans="10:10" x14ac:dyDescent="0.35">
      <c r="J17299" s="830"/>
    </row>
    <row r="17300" spans="10:10" x14ac:dyDescent="0.35">
      <c r="J17300" s="830"/>
    </row>
    <row r="17301" spans="10:10" x14ac:dyDescent="0.35">
      <c r="J17301" s="830"/>
    </row>
    <row r="17302" spans="10:10" x14ac:dyDescent="0.35">
      <c r="J17302" s="830"/>
    </row>
    <row r="17303" spans="10:10" x14ac:dyDescent="0.35">
      <c r="J17303" s="830"/>
    </row>
    <row r="17304" spans="10:10" x14ac:dyDescent="0.35">
      <c r="J17304" s="830"/>
    </row>
    <row r="17305" spans="10:10" x14ac:dyDescent="0.35">
      <c r="J17305" s="830"/>
    </row>
    <row r="17306" spans="10:10" x14ac:dyDescent="0.35">
      <c r="J17306" s="830"/>
    </row>
    <row r="17307" spans="10:10" x14ac:dyDescent="0.35">
      <c r="J17307" s="830"/>
    </row>
    <row r="17308" spans="10:10" x14ac:dyDescent="0.35">
      <c r="J17308" s="830"/>
    </row>
    <row r="17309" spans="10:10" x14ac:dyDescent="0.35">
      <c r="J17309" s="830"/>
    </row>
    <row r="17310" spans="10:10" x14ac:dyDescent="0.35">
      <c r="J17310" s="830"/>
    </row>
    <row r="17311" spans="10:10" x14ac:dyDescent="0.35">
      <c r="J17311" s="830"/>
    </row>
    <row r="17312" spans="10:10" x14ac:dyDescent="0.35">
      <c r="J17312" s="830"/>
    </row>
    <row r="17313" spans="10:10" x14ac:dyDescent="0.35">
      <c r="J17313" s="830"/>
    </row>
    <row r="17314" spans="10:10" x14ac:dyDescent="0.35">
      <c r="J17314" s="830"/>
    </row>
    <row r="17315" spans="10:10" x14ac:dyDescent="0.35">
      <c r="J17315" s="830"/>
    </row>
    <row r="17316" spans="10:10" x14ac:dyDescent="0.35">
      <c r="J17316" s="830"/>
    </row>
    <row r="17317" spans="10:10" x14ac:dyDescent="0.35">
      <c r="J17317" s="830"/>
    </row>
    <row r="17318" spans="10:10" x14ac:dyDescent="0.35">
      <c r="J17318" s="830"/>
    </row>
    <row r="17319" spans="10:10" x14ac:dyDescent="0.35">
      <c r="J17319" s="830"/>
    </row>
    <row r="17320" spans="10:10" x14ac:dyDescent="0.35">
      <c r="J17320" s="830"/>
    </row>
    <row r="17321" spans="10:10" x14ac:dyDescent="0.35">
      <c r="J17321" s="830"/>
    </row>
    <row r="17322" spans="10:10" x14ac:dyDescent="0.35">
      <c r="J17322" s="830"/>
    </row>
    <row r="17323" spans="10:10" x14ac:dyDescent="0.35">
      <c r="J17323" s="830"/>
    </row>
    <row r="17324" spans="10:10" x14ac:dyDescent="0.35">
      <c r="J17324" s="830"/>
    </row>
    <row r="17325" spans="10:10" x14ac:dyDescent="0.35">
      <c r="J17325" s="830"/>
    </row>
    <row r="17326" spans="10:10" x14ac:dyDescent="0.35">
      <c r="J17326" s="830"/>
    </row>
    <row r="17327" spans="10:10" x14ac:dyDescent="0.35">
      <c r="J17327" s="830"/>
    </row>
    <row r="17328" spans="10:10" x14ac:dyDescent="0.35">
      <c r="J17328" s="830"/>
    </row>
    <row r="17329" spans="10:10" x14ac:dyDescent="0.35">
      <c r="J17329" s="830"/>
    </row>
    <row r="17330" spans="10:10" x14ac:dyDescent="0.35">
      <c r="J17330" s="830"/>
    </row>
    <row r="17331" spans="10:10" x14ac:dyDescent="0.35">
      <c r="J17331" s="830"/>
    </row>
    <row r="17332" spans="10:10" x14ac:dyDescent="0.35">
      <c r="J17332" s="830"/>
    </row>
    <row r="17333" spans="10:10" x14ac:dyDescent="0.35">
      <c r="J17333" s="830"/>
    </row>
    <row r="17334" spans="10:10" x14ac:dyDescent="0.35">
      <c r="J17334" s="830"/>
    </row>
    <row r="17335" spans="10:10" x14ac:dyDescent="0.35">
      <c r="J17335" s="830"/>
    </row>
    <row r="17336" spans="10:10" x14ac:dyDescent="0.35">
      <c r="J17336" s="830"/>
    </row>
    <row r="17337" spans="10:10" x14ac:dyDescent="0.35">
      <c r="J17337" s="830"/>
    </row>
    <row r="17338" spans="10:10" x14ac:dyDescent="0.35">
      <c r="J17338" s="830"/>
    </row>
    <row r="17339" spans="10:10" x14ac:dyDescent="0.35">
      <c r="J17339" s="830"/>
    </row>
    <row r="17340" spans="10:10" x14ac:dyDescent="0.35">
      <c r="J17340" s="830"/>
    </row>
    <row r="17341" spans="10:10" x14ac:dyDescent="0.35">
      <c r="J17341" s="830"/>
    </row>
    <row r="17342" spans="10:10" x14ac:dyDescent="0.35">
      <c r="J17342" s="830"/>
    </row>
    <row r="17343" spans="10:10" x14ac:dyDescent="0.35">
      <c r="J17343" s="830"/>
    </row>
    <row r="17344" spans="10:10" x14ac:dyDescent="0.35">
      <c r="J17344" s="830"/>
    </row>
    <row r="17345" spans="10:10" x14ac:dyDescent="0.35">
      <c r="J17345" s="830"/>
    </row>
    <row r="17346" spans="10:10" x14ac:dyDescent="0.35">
      <c r="J17346" s="830"/>
    </row>
    <row r="17347" spans="10:10" x14ac:dyDescent="0.35">
      <c r="J17347" s="830"/>
    </row>
    <row r="17348" spans="10:10" x14ac:dyDescent="0.35">
      <c r="J17348" s="830"/>
    </row>
    <row r="17349" spans="10:10" x14ac:dyDescent="0.35">
      <c r="J17349" s="830"/>
    </row>
    <row r="17350" spans="10:10" x14ac:dyDescent="0.35">
      <c r="J17350" s="830"/>
    </row>
    <row r="17351" spans="10:10" x14ac:dyDescent="0.35">
      <c r="J17351" s="830"/>
    </row>
    <row r="17352" spans="10:10" x14ac:dyDescent="0.35">
      <c r="J17352" s="830"/>
    </row>
    <row r="17353" spans="10:10" x14ac:dyDescent="0.35">
      <c r="J17353" s="830"/>
    </row>
    <row r="17354" spans="10:10" x14ac:dyDescent="0.35">
      <c r="J17354" s="830"/>
    </row>
    <row r="17355" spans="10:10" x14ac:dyDescent="0.35">
      <c r="J17355" s="830"/>
    </row>
    <row r="17356" spans="10:10" x14ac:dyDescent="0.35">
      <c r="J17356" s="830"/>
    </row>
    <row r="17357" spans="10:10" x14ac:dyDescent="0.35">
      <c r="J17357" s="830"/>
    </row>
    <row r="17358" spans="10:10" x14ac:dyDescent="0.35">
      <c r="J17358" s="830"/>
    </row>
    <row r="17359" spans="10:10" x14ac:dyDescent="0.35">
      <c r="J17359" s="830"/>
    </row>
    <row r="17360" spans="10:10" x14ac:dyDescent="0.35">
      <c r="J17360" s="830"/>
    </row>
    <row r="17361" spans="10:10" x14ac:dyDescent="0.35">
      <c r="J17361" s="830"/>
    </row>
    <row r="17362" spans="10:10" x14ac:dyDescent="0.35">
      <c r="J17362" s="830"/>
    </row>
    <row r="17363" spans="10:10" x14ac:dyDescent="0.35">
      <c r="J17363" s="830"/>
    </row>
    <row r="17364" spans="10:10" x14ac:dyDescent="0.35">
      <c r="J17364" s="830"/>
    </row>
    <row r="17365" spans="10:10" x14ac:dyDescent="0.35">
      <c r="J17365" s="830"/>
    </row>
    <row r="17366" spans="10:10" x14ac:dyDescent="0.35">
      <c r="J17366" s="830"/>
    </row>
    <row r="17367" spans="10:10" x14ac:dyDescent="0.35">
      <c r="J17367" s="830"/>
    </row>
    <row r="17368" spans="10:10" x14ac:dyDescent="0.35">
      <c r="J17368" s="830"/>
    </row>
    <row r="17369" spans="10:10" x14ac:dyDescent="0.35">
      <c r="J17369" s="830"/>
    </row>
    <row r="17370" spans="10:10" x14ac:dyDescent="0.35">
      <c r="J17370" s="830"/>
    </row>
    <row r="17371" spans="10:10" x14ac:dyDescent="0.35">
      <c r="J17371" s="830"/>
    </row>
    <row r="17372" spans="10:10" x14ac:dyDescent="0.35">
      <c r="J17372" s="830"/>
    </row>
    <row r="17373" spans="10:10" x14ac:dyDescent="0.35">
      <c r="J17373" s="830"/>
    </row>
    <row r="17374" spans="10:10" x14ac:dyDescent="0.35">
      <c r="J17374" s="830"/>
    </row>
    <row r="17375" spans="10:10" x14ac:dyDescent="0.35">
      <c r="J17375" s="830"/>
    </row>
    <row r="17376" spans="10:10" x14ac:dyDescent="0.35">
      <c r="J17376" s="830"/>
    </row>
    <row r="17377" spans="10:10" x14ac:dyDescent="0.35">
      <c r="J17377" s="830"/>
    </row>
    <row r="17378" spans="10:10" x14ac:dyDescent="0.35">
      <c r="J17378" s="830"/>
    </row>
    <row r="17379" spans="10:10" x14ac:dyDescent="0.35">
      <c r="J17379" s="830"/>
    </row>
    <row r="17380" spans="10:10" x14ac:dyDescent="0.35">
      <c r="J17380" s="830"/>
    </row>
    <row r="17381" spans="10:10" x14ac:dyDescent="0.35">
      <c r="J17381" s="830"/>
    </row>
    <row r="17382" spans="10:10" x14ac:dyDescent="0.35">
      <c r="J17382" s="830"/>
    </row>
    <row r="17383" spans="10:10" x14ac:dyDescent="0.35">
      <c r="J17383" s="830"/>
    </row>
    <row r="17384" spans="10:10" x14ac:dyDescent="0.35">
      <c r="J17384" s="830"/>
    </row>
    <row r="17385" spans="10:10" x14ac:dyDescent="0.35">
      <c r="J17385" s="830"/>
    </row>
    <row r="17386" spans="10:10" x14ac:dyDescent="0.35">
      <c r="J17386" s="830"/>
    </row>
    <row r="17387" spans="10:10" x14ac:dyDescent="0.35">
      <c r="J17387" s="830"/>
    </row>
    <row r="17388" spans="10:10" x14ac:dyDescent="0.35">
      <c r="J17388" s="830"/>
    </row>
    <row r="17389" spans="10:10" x14ac:dyDescent="0.35">
      <c r="J17389" s="830"/>
    </row>
    <row r="17390" spans="10:10" x14ac:dyDescent="0.35">
      <c r="J17390" s="830"/>
    </row>
    <row r="17391" spans="10:10" x14ac:dyDescent="0.35">
      <c r="J17391" s="830"/>
    </row>
    <row r="17392" spans="10:10" x14ac:dyDescent="0.35">
      <c r="J17392" s="830"/>
    </row>
    <row r="17393" spans="10:10" x14ac:dyDescent="0.35">
      <c r="J17393" s="830"/>
    </row>
    <row r="17394" spans="10:10" x14ac:dyDescent="0.35">
      <c r="J17394" s="830"/>
    </row>
    <row r="17395" spans="10:10" x14ac:dyDescent="0.35">
      <c r="J17395" s="830"/>
    </row>
    <row r="17396" spans="10:10" x14ac:dyDescent="0.35">
      <c r="J17396" s="830"/>
    </row>
    <row r="17397" spans="10:10" x14ac:dyDescent="0.35">
      <c r="J17397" s="830"/>
    </row>
    <row r="17398" spans="10:10" x14ac:dyDescent="0.35">
      <c r="J17398" s="830"/>
    </row>
    <row r="17399" spans="10:10" x14ac:dyDescent="0.35">
      <c r="J17399" s="830"/>
    </row>
    <row r="17400" spans="10:10" x14ac:dyDescent="0.35">
      <c r="J17400" s="830"/>
    </row>
    <row r="17401" spans="10:10" x14ac:dyDescent="0.35">
      <c r="J17401" s="830"/>
    </row>
    <row r="17402" spans="10:10" x14ac:dyDescent="0.35">
      <c r="J17402" s="830"/>
    </row>
    <row r="17403" spans="10:10" x14ac:dyDescent="0.35">
      <c r="J17403" s="830"/>
    </row>
    <row r="17404" spans="10:10" x14ac:dyDescent="0.35">
      <c r="J17404" s="830"/>
    </row>
    <row r="17405" spans="10:10" x14ac:dyDescent="0.35">
      <c r="J17405" s="830"/>
    </row>
    <row r="17406" spans="10:10" x14ac:dyDescent="0.35">
      <c r="J17406" s="830"/>
    </row>
    <row r="17407" spans="10:10" x14ac:dyDescent="0.35">
      <c r="J17407" s="830"/>
    </row>
    <row r="17408" spans="10:10" x14ac:dyDescent="0.35">
      <c r="J17408" s="830"/>
    </row>
    <row r="17409" spans="10:10" x14ac:dyDescent="0.35">
      <c r="J17409" s="830"/>
    </row>
    <row r="17410" spans="10:10" x14ac:dyDescent="0.35">
      <c r="J17410" s="830"/>
    </row>
    <row r="17411" spans="10:10" x14ac:dyDescent="0.35">
      <c r="J17411" s="830"/>
    </row>
    <row r="17412" spans="10:10" x14ac:dyDescent="0.35">
      <c r="J17412" s="830"/>
    </row>
    <row r="17413" spans="10:10" x14ac:dyDescent="0.35">
      <c r="J17413" s="830"/>
    </row>
    <row r="17414" spans="10:10" x14ac:dyDescent="0.35">
      <c r="J17414" s="830"/>
    </row>
    <row r="17415" spans="10:10" x14ac:dyDescent="0.35">
      <c r="J17415" s="830"/>
    </row>
    <row r="17416" spans="10:10" x14ac:dyDescent="0.35">
      <c r="J17416" s="830"/>
    </row>
    <row r="17417" spans="10:10" x14ac:dyDescent="0.35">
      <c r="J17417" s="830"/>
    </row>
    <row r="17418" spans="10:10" x14ac:dyDescent="0.35">
      <c r="J17418" s="830"/>
    </row>
    <row r="17419" spans="10:10" x14ac:dyDescent="0.35">
      <c r="J17419" s="830"/>
    </row>
    <row r="17420" spans="10:10" x14ac:dyDescent="0.35">
      <c r="J17420" s="830"/>
    </row>
    <row r="17421" spans="10:10" x14ac:dyDescent="0.35">
      <c r="J17421" s="830"/>
    </row>
    <row r="17422" spans="10:10" x14ac:dyDescent="0.35">
      <c r="J17422" s="830"/>
    </row>
    <row r="17423" spans="10:10" x14ac:dyDescent="0.35">
      <c r="J17423" s="830"/>
    </row>
    <row r="17424" spans="10:10" x14ac:dyDescent="0.35">
      <c r="J17424" s="830"/>
    </row>
    <row r="17425" spans="10:10" x14ac:dyDescent="0.35">
      <c r="J17425" s="830"/>
    </row>
    <row r="17426" spans="10:10" x14ac:dyDescent="0.35">
      <c r="J17426" s="830"/>
    </row>
    <row r="17427" spans="10:10" x14ac:dyDescent="0.35">
      <c r="J17427" s="830"/>
    </row>
    <row r="17428" spans="10:10" x14ac:dyDescent="0.35">
      <c r="J17428" s="830"/>
    </row>
    <row r="17429" spans="10:10" x14ac:dyDescent="0.35">
      <c r="J17429" s="830"/>
    </row>
    <row r="17430" spans="10:10" x14ac:dyDescent="0.35">
      <c r="J17430" s="830"/>
    </row>
    <row r="17431" spans="10:10" x14ac:dyDescent="0.35">
      <c r="J17431" s="830"/>
    </row>
    <row r="17432" spans="10:10" x14ac:dyDescent="0.35">
      <c r="J17432" s="830"/>
    </row>
    <row r="17433" spans="10:10" x14ac:dyDescent="0.35">
      <c r="J17433" s="830"/>
    </row>
    <row r="17434" spans="10:10" x14ac:dyDescent="0.35">
      <c r="J17434" s="830"/>
    </row>
    <row r="17435" spans="10:10" x14ac:dyDescent="0.35">
      <c r="J17435" s="830"/>
    </row>
    <row r="17436" spans="10:10" x14ac:dyDescent="0.35">
      <c r="J17436" s="830"/>
    </row>
    <row r="17437" spans="10:10" x14ac:dyDescent="0.35">
      <c r="J17437" s="830"/>
    </row>
    <row r="17438" spans="10:10" x14ac:dyDescent="0.35">
      <c r="J17438" s="830"/>
    </row>
    <row r="17439" spans="10:10" x14ac:dyDescent="0.35">
      <c r="J17439" s="830"/>
    </row>
    <row r="17440" spans="10:10" x14ac:dyDescent="0.35">
      <c r="J17440" s="830"/>
    </row>
    <row r="17441" spans="10:10" x14ac:dyDescent="0.35">
      <c r="J17441" s="830"/>
    </row>
    <row r="17442" spans="10:10" x14ac:dyDescent="0.35">
      <c r="J17442" s="830"/>
    </row>
    <row r="17443" spans="10:10" x14ac:dyDescent="0.35">
      <c r="J17443" s="830"/>
    </row>
    <row r="17444" spans="10:10" x14ac:dyDescent="0.35">
      <c r="J17444" s="830"/>
    </row>
    <row r="17445" spans="10:10" x14ac:dyDescent="0.35">
      <c r="J17445" s="830"/>
    </row>
    <row r="17446" spans="10:10" x14ac:dyDescent="0.35">
      <c r="J17446" s="830"/>
    </row>
    <row r="17447" spans="10:10" x14ac:dyDescent="0.35">
      <c r="J17447" s="830"/>
    </row>
    <row r="17448" spans="10:10" x14ac:dyDescent="0.35">
      <c r="J17448" s="830"/>
    </row>
    <row r="17449" spans="10:10" x14ac:dyDescent="0.35">
      <c r="J17449" s="830"/>
    </row>
    <row r="17450" spans="10:10" x14ac:dyDescent="0.35">
      <c r="J17450" s="830"/>
    </row>
    <row r="17451" spans="10:10" x14ac:dyDescent="0.35">
      <c r="J17451" s="830"/>
    </row>
    <row r="17452" spans="10:10" x14ac:dyDescent="0.35">
      <c r="J17452" s="830"/>
    </row>
    <row r="17453" spans="10:10" x14ac:dyDescent="0.35">
      <c r="J17453" s="830"/>
    </row>
    <row r="17454" spans="10:10" x14ac:dyDescent="0.35">
      <c r="J17454" s="830"/>
    </row>
    <row r="17455" spans="10:10" x14ac:dyDescent="0.35">
      <c r="J17455" s="830"/>
    </row>
    <row r="17456" spans="10:10" x14ac:dyDescent="0.35">
      <c r="J17456" s="830"/>
    </row>
    <row r="17457" spans="10:10" x14ac:dyDescent="0.35">
      <c r="J17457" s="830"/>
    </row>
    <row r="17458" spans="10:10" x14ac:dyDescent="0.35">
      <c r="J17458" s="830"/>
    </row>
    <row r="17459" spans="10:10" x14ac:dyDescent="0.35">
      <c r="J17459" s="830"/>
    </row>
    <row r="17460" spans="10:10" x14ac:dyDescent="0.35">
      <c r="J17460" s="830"/>
    </row>
    <row r="17461" spans="10:10" x14ac:dyDescent="0.35">
      <c r="J17461" s="830"/>
    </row>
    <row r="17462" spans="10:10" x14ac:dyDescent="0.35">
      <c r="J17462" s="830"/>
    </row>
    <row r="17463" spans="10:10" x14ac:dyDescent="0.35">
      <c r="J17463" s="830"/>
    </row>
    <row r="17464" spans="10:10" x14ac:dyDescent="0.35">
      <c r="J17464" s="830"/>
    </row>
    <row r="17465" spans="10:10" x14ac:dyDescent="0.35">
      <c r="J17465" s="830"/>
    </row>
    <row r="17466" spans="10:10" x14ac:dyDescent="0.35">
      <c r="J17466" s="830"/>
    </row>
    <row r="17467" spans="10:10" x14ac:dyDescent="0.35">
      <c r="J17467" s="830"/>
    </row>
    <row r="17468" spans="10:10" x14ac:dyDescent="0.35">
      <c r="J17468" s="830"/>
    </row>
    <row r="17469" spans="10:10" x14ac:dyDescent="0.35">
      <c r="J17469" s="830"/>
    </row>
    <row r="17470" spans="10:10" x14ac:dyDescent="0.35">
      <c r="J17470" s="830"/>
    </row>
    <row r="17471" spans="10:10" x14ac:dyDescent="0.35">
      <c r="J17471" s="830"/>
    </row>
    <row r="17472" spans="10:10" x14ac:dyDescent="0.35">
      <c r="J17472" s="830"/>
    </row>
    <row r="17473" spans="10:10" x14ac:dyDescent="0.35">
      <c r="J17473" s="830"/>
    </row>
    <row r="17474" spans="10:10" x14ac:dyDescent="0.35">
      <c r="J17474" s="830"/>
    </row>
    <row r="17475" spans="10:10" x14ac:dyDescent="0.35">
      <c r="J17475" s="830"/>
    </row>
    <row r="17476" spans="10:10" x14ac:dyDescent="0.35">
      <c r="J17476" s="830"/>
    </row>
    <row r="17477" spans="10:10" x14ac:dyDescent="0.35">
      <c r="J17477" s="830"/>
    </row>
    <row r="17478" spans="10:10" x14ac:dyDescent="0.35">
      <c r="J17478" s="830"/>
    </row>
    <row r="17479" spans="10:10" x14ac:dyDescent="0.35">
      <c r="J17479" s="830"/>
    </row>
    <row r="17480" spans="10:10" x14ac:dyDescent="0.35">
      <c r="J17480" s="830"/>
    </row>
    <row r="17481" spans="10:10" x14ac:dyDescent="0.35">
      <c r="J17481" s="830"/>
    </row>
    <row r="17482" spans="10:10" x14ac:dyDescent="0.35">
      <c r="J17482" s="830"/>
    </row>
    <row r="17483" spans="10:10" x14ac:dyDescent="0.35">
      <c r="J17483" s="830"/>
    </row>
    <row r="17484" spans="10:10" x14ac:dyDescent="0.35">
      <c r="J17484" s="830"/>
    </row>
    <row r="17485" spans="10:10" x14ac:dyDescent="0.35">
      <c r="J17485" s="830"/>
    </row>
    <row r="17486" spans="10:10" x14ac:dyDescent="0.35">
      <c r="J17486" s="830"/>
    </row>
    <row r="17487" spans="10:10" x14ac:dyDescent="0.35">
      <c r="J17487" s="830"/>
    </row>
    <row r="17488" spans="10:10" x14ac:dyDescent="0.35">
      <c r="J17488" s="830"/>
    </row>
    <row r="17489" spans="10:10" x14ac:dyDescent="0.35">
      <c r="J17489" s="830"/>
    </row>
    <row r="17490" spans="10:10" x14ac:dyDescent="0.35">
      <c r="J17490" s="830"/>
    </row>
    <row r="17491" spans="10:10" x14ac:dyDescent="0.35">
      <c r="J17491" s="830"/>
    </row>
    <row r="17492" spans="10:10" x14ac:dyDescent="0.35">
      <c r="J17492" s="830"/>
    </row>
    <row r="17493" spans="10:10" x14ac:dyDescent="0.35">
      <c r="J17493" s="830"/>
    </row>
    <row r="17494" spans="10:10" x14ac:dyDescent="0.35">
      <c r="J17494" s="830"/>
    </row>
    <row r="17495" spans="10:10" x14ac:dyDescent="0.35">
      <c r="J17495" s="830"/>
    </row>
    <row r="17496" spans="10:10" x14ac:dyDescent="0.35">
      <c r="J17496" s="830"/>
    </row>
    <row r="17497" spans="10:10" x14ac:dyDescent="0.35">
      <c r="J17497" s="830"/>
    </row>
    <row r="17498" spans="10:10" x14ac:dyDescent="0.35">
      <c r="J17498" s="830"/>
    </row>
    <row r="17499" spans="10:10" x14ac:dyDescent="0.35">
      <c r="J17499" s="830"/>
    </row>
    <row r="17500" spans="10:10" x14ac:dyDescent="0.35">
      <c r="J17500" s="830"/>
    </row>
    <row r="17501" spans="10:10" x14ac:dyDescent="0.35">
      <c r="J17501" s="830"/>
    </row>
    <row r="17502" spans="10:10" x14ac:dyDescent="0.35">
      <c r="J17502" s="830"/>
    </row>
    <row r="17503" spans="10:10" x14ac:dyDescent="0.35">
      <c r="J17503" s="830"/>
    </row>
    <row r="17504" spans="10:10" x14ac:dyDescent="0.35">
      <c r="J17504" s="830"/>
    </row>
    <row r="17505" spans="10:10" x14ac:dyDescent="0.35">
      <c r="J17505" s="830"/>
    </row>
    <row r="17506" spans="10:10" x14ac:dyDescent="0.35">
      <c r="J17506" s="830"/>
    </row>
    <row r="17507" spans="10:10" x14ac:dyDescent="0.35">
      <c r="J17507" s="830"/>
    </row>
    <row r="17508" spans="10:10" x14ac:dyDescent="0.35">
      <c r="J17508" s="830"/>
    </row>
    <row r="17509" spans="10:10" x14ac:dyDescent="0.35">
      <c r="J17509" s="830"/>
    </row>
    <row r="17510" spans="10:10" x14ac:dyDescent="0.35">
      <c r="J17510" s="830"/>
    </row>
    <row r="17511" spans="10:10" x14ac:dyDescent="0.35">
      <c r="J17511" s="830"/>
    </row>
    <row r="17512" spans="10:10" x14ac:dyDescent="0.35">
      <c r="J17512" s="830"/>
    </row>
    <row r="17513" spans="10:10" x14ac:dyDescent="0.35">
      <c r="J17513" s="830"/>
    </row>
    <row r="17514" spans="10:10" x14ac:dyDescent="0.35">
      <c r="J17514" s="830"/>
    </row>
    <row r="17515" spans="10:10" x14ac:dyDescent="0.35">
      <c r="J17515" s="830"/>
    </row>
    <row r="17516" spans="10:10" x14ac:dyDescent="0.35">
      <c r="J17516" s="830"/>
    </row>
    <row r="17517" spans="10:10" x14ac:dyDescent="0.35">
      <c r="J17517" s="830"/>
    </row>
    <row r="17518" spans="10:10" x14ac:dyDescent="0.35">
      <c r="J17518" s="830"/>
    </row>
    <row r="17519" spans="10:10" x14ac:dyDescent="0.35">
      <c r="J17519" s="830"/>
    </row>
    <row r="17520" spans="10:10" x14ac:dyDescent="0.35">
      <c r="J17520" s="830"/>
    </row>
    <row r="17521" spans="10:10" x14ac:dyDescent="0.35">
      <c r="J17521" s="830"/>
    </row>
    <row r="17522" spans="10:10" x14ac:dyDescent="0.35">
      <c r="J17522" s="830"/>
    </row>
    <row r="17523" spans="10:10" x14ac:dyDescent="0.35">
      <c r="J17523" s="830"/>
    </row>
    <row r="17524" spans="10:10" x14ac:dyDescent="0.35">
      <c r="J17524" s="830"/>
    </row>
    <row r="17525" spans="10:10" x14ac:dyDescent="0.35">
      <c r="J17525" s="830"/>
    </row>
    <row r="17526" spans="10:10" x14ac:dyDescent="0.35">
      <c r="J17526" s="830"/>
    </row>
    <row r="17527" spans="10:10" x14ac:dyDescent="0.35">
      <c r="J17527" s="830"/>
    </row>
    <row r="17528" spans="10:10" x14ac:dyDescent="0.35">
      <c r="J17528" s="830"/>
    </row>
    <row r="17529" spans="10:10" x14ac:dyDescent="0.35">
      <c r="J17529" s="830"/>
    </row>
    <row r="17530" spans="10:10" x14ac:dyDescent="0.35">
      <c r="J17530" s="830"/>
    </row>
    <row r="17531" spans="10:10" x14ac:dyDescent="0.35">
      <c r="J17531" s="830"/>
    </row>
    <row r="17532" spans="10:10" x14ac:dyDescent="0.35">
      <c r="J17532" s="830"/>
    </row>
    <row r="17533" spans="10:10" x14ac:dyDescent="0.35">
      <c r="J17533" s="830"/>
    </row>
    <row r="17534" spans="10:10" x14ac:dyDescent="0.35">
      <c r="J17534" s="830"/>
    </row>
    <row r="17535" spans="10:10" x14ac:dyDescent="0.35">
      <c r="J17535" s="830"/>
    </row>
    <row r="17536" spans="10:10" x14ac:dyDescent="0.35">
      <c r="J17536" s="830"/>
    </row>
    <row r="17537" spans="10:10" x14ac:dyDescent="0.35">
      <c r="J17537" s="830"/>
    </row>
    <row r="17538" spans="10:10" x14ac:dyDescent="0.35">
      <c r="J17538" s="830"/>
    </row>
    <row r="17539" spans="10:10" x14ac:dyDescent="0.35">
      <c r="J17539" s="830"/>
    </row>
    <row r="17540" spans="10:10" x14ac:dyDescent="0.35">
      <c r="J17540" s="830"/>
    </row>
    <row r="17541" spans="10:10" x14ac:dyDescent="0.35">
      <c r="J17541" s="830"/>
    </row>
    <row r="17542" spans="10:10" x14ac:dyDescent="0.35">
      <c r="J17542" s="830"/>
    </row>
    <row r="17543" spans="10:10" x14ac:dyDescent="0.35">
      <c r="J17543" s="830"/>
    </row>
    <row r="17544" spans="10:10" x14ac:dyDescent="0.35">
      <c r="J17544" s="830"/>
    </row>
    <row r="17545" spans="10:10" x14ac:dyDescent="0.35">
      <c r="J17545" s="830"/>
    </row>
    <row r="17546" spans="10:10" x14ac:dyDescent="0.35">
      <c r="J17546" s="830"/>
    </row>
    <row r="17547" spans="10:10" x14ac:dyDescent="0.35">
      <c r="J17547" s="830"/>
    </row>
    <row r="17548" spans="10:10" x14ac:dyDescent="0.35">
      <c r="J17548" s="830"/>
    </row>
    <row r="17549" spans="10:10" x14ac:dyDescent="0.35">
      <c r="J17549" s="830"/>
    </row>
    <row r="17550" spans="10:10" x14ac:dyDescent="0.35">
      <c r="J17550" s="830"/>
    </row>
    <row r="17551" spans="10:10" x14ac:dyDescent="0.35">
      <c r="J17551" s="830"/>
    </row>
    <row r="17552" spans="10:10" x14ac:dyDescent="0.35">
      <c r="J17552" s="830"/>
    </row>
    <row r="17553" spans="10:10" x14ac:dyDescent="0.35">
      <c r="J17553" s="830"/>
    </row>
    <row r="17554" spans="10:10" x14ac:dyDescent="0.35">
      <c r="J17554" s="830"/>
    </row>
    <row r="17555" spans="10:10" x14ac:dyDescent="0.35">
      <c r="J17555" s="830"/>
    </row>
    <row r="17556" spans="10:10" x14ac:dyDescent="0.35">
      <c r="J17556" s="830"/>
    </row>
    <row r="17557" spans="10:10" x14ac:dyDescent="0.35">
      <c r="J17557" s="830"/>
    </row>
    <row r="17558" spans="10:10" x14ac:dyDescent="0.35">
      <c r="J17558" s="830"/>
    </row>
    <row r="17559" spans="10:10" x14ac:dyDescent="0.35">
      <c r="J17559" s="830"/>
    </row>
    <row r="17560" spans="10:10" x14ac:dyDescent="0.35">
      <c r="J17560" s="830"/>
    </row>
    <row r="17561" spans="10:10" x14ac:dyDescent="0.35">
      <c r="J17561" s="830"/>
    </row>
    <row r="17562" spans="10:10" x14ac:dyDescent="0.35">
      <c r="J17562" s="830"/>
    </row>
    <row r="17563" spans="10:10" x14ac:dyDescent="0.35">
      <c r="J17563" s="830"/>
    </row>
    <row r="17564" spans="10:10" x14ac:dyDescent="0.35">
      <c r="J17564" s="830"/>
    </row>
    <row r="17565" spans="10:10" x14ac:dyDescent="0.35">
      <c r="J17565" s="830"/>
    </row>
    <row r="17566" spans="10:10" x14ac:dyDescent="0.35">
      <c r="J17566" s="830"/>
    </row>
    <row r="17567" spans="10:10" x14ac:dyDescent="0.35">
      <c r="J17567" s="830"/>
    </row>
    <row r="17568" spans="10:10" x14ac:dyDescent="0.35">
      <c r="J17568" s="830"/>
    </row>
    <row r="17569" spans="10:10" x14ac:dyDescent="0.35">
      <c r="J17569" s="830"/>
    </row>
    <row r="17570" spans="10:10" x14ac:dyDescent="0.35">
      <c r="J17570" s="830"/>
    </row>
    <row r="17571" spans="10:10" x14ac:dyDescent="0.35">
      <c r="J17571" s="830"/>
    </row>
    <row r="17572" spans="10:10" x14ac:dyDescent="0.35">
      <c r="J17572" s="830"/>
    </row>
    <row r="17573" spans="10:10" x14ac:dyDescent="0.35">
      <c r="J17573" s="830"/>
    </row>
    <row r="17574" spans="10:10" x14ac:dyDescent="0.35">
      <c r="J17574" s="830"/>
    </row>
    <row r="17575" spans="10:10" x14ac:dyDescent="0.35">
      <c r="J17575" s="830"/>
    </row>
    <row r="17576" spans="10:10" x14ac:dyDescent="0.35">
      <c r="J17576" s="830"/>
    </row>
    <row r="17577" spans="10:10" x14ac:dyDescent="0.35">
      <c r="J17577" s="830"/>
    </row>
    <row r="17578" spans="10:10" x14ac:dyDescent="0.35">
      <c r="J17578" s="830"/>
    </row>
    <row r="17579" spans="10:10" x14ac:dyDescent="0.35">
      <c r="J17579" s="830"/>
    </row>
    <row r="17580" spans="10:10" x14ac:dyDescent="0.35">
      <c r="J17580" s="830"/>
    </row>
    <row r="17581" spans="10:10" x14ac:dyDescent="0.35">
      <c r="J17581" s="830"/>
    </row>
    <row r="17582" spans="10:10" x14ac:dyDescent="0.35">
      <c r="J17582" s="830"/>
    </row>
    <row r="17583" spans="10:10" x14ac:dyDescent="0.35">
      <c r="J17583" s="830"/>
    </row>
    <row r="17584" spans="10:10" x14ac:dyDescent="0.35">
      <c r="J17584" s="830"/>
    </row>
    <row r="17585" spans="10:10" x14ac:dyDescent="0.35">
      <c r="J17585" s="830"/>
    </row>
    <row r="17586" spans="10:10" x14ac:dyDescent="0.35">
      <c r="J17586" s="830"/>
    </row>
    <row r="17587" spans="10:10" x14ac:dyDescent="0.35">
      <c r="J17587" s="830"/>
    </row>
    <row r="17588" spans="10:10" x14ac:dyDescent="0.35">
      <c r="J17588" s="830"/>
    </row>
    <row r="17589" spans="10:10" x14ac:dyDescent="0.35">
      <c r="J17589" s="830"/>
    </row>
    <row r="17590" spans="10:10" x14ac:dyDescent="0.35">
      <c r="J17590" s="830"/>
    </row>
    <row r="17591" spans="10:10" x14ac:dyDescent="0.35">
      <c r="J17591" s="830"/>
    </row>
    <row r="17592" spans="10:10" x14ac:dyDescent="0.35">
      <c r="J17592" s="830"/>
    </row>
    <row r="17593" spans="10:10" x14ac:dyDescent="0.35">
      <c r="J17593" s="830"/>
    </row>
    <row r="17594" spans="10:10" x14ac:dyDescent="0.35">
      <c r="J17594" s="830"/>
    </row>
    <row r="17595" spans="10:10" x14ac:dyDescent="0.35">
      <c r="J17595" s="830"/>
    </row>
    <row r="17596" spans="10:10" x14ac:dyDescent="0.35">
      <c r="J17596" s="830"/>
    </row>
    <row r="17597" spans="10:10" x14ac:dyDescent="0.35">
      <c r="J17597" s="830"/>
    </row>
    <row r="17598" spans="10:10" x14ac:dyDescent="0.35">
      <c r="J17598" s="830"/>
    </row>
    <row r="17599" spans="10:10" x14ac:dyDescent="0.35">
      <c r="J17599" s="830"/>
    </row>
    <row r="17600" spans="10:10" x14ac:dyDescent="0.35">
      <c r="J17600" s="830"/>
    </row>
    <row r="17601" spans="10:10" x14ac:dyDescent="0.35">
      <c r="J17601" s="830"/>
    </row>
    <row r="17602" spans="10:10" x14ac:dyDescent="0.35">
      <c r="J17602" s="830"/>
    </row>
    <row r="17603" spans="10:10" x14ac:dyDescent="0.35">
      <c r="J17603" s="830"/>
    </row>
    <row r="17604" spans="10:10" x14ac:dyDescent="0.35">
      <c r="J17604" s="830"/>
    </row>
    <row r="17605" spans="10:10" x14ac:dyDescent="0.35">
      <c r="J17605" s="830"/>
    </row>
    <row r="17606" spans="10:10" x14ac:dyDescent="0.35">
      <c r="J17606" s="830"/>
    </row>
    <row r="17607" spans="10:10" x14ac:dyDescent="0.35">
      <c r="J17607" s="830"/>
    </row>
    <row r="17608" spans="10:10" x14ac:dyDescent="0.35">
      <c r="J17608" s="830"/>
    </row>
    <row r="17609" spans="10:10" x14ac:dyDescent="0.35">
      <c r="J17609" s="830"/>
    </row>
    <row r="17610" spans="10:10" x14ac:dyDescent="0.35">
      <c r="J17610" s="830"/>
    </row>
    <row r="17611" spans="10:10" x14ac:dyDescent="0.35">
      <c r="J17611" s="830"/>
    </row>
    <row r="17612" spans="10:10" x14ac:dyDescent="0.35">
      <c r="J17612" s="830"/>
    </row>
    <row r="17613" spans="10:10" x14ac:dyDescent="0.35">
      <c r="J17613" s="830"/>
    </row>
    <row r="17614" spans="10:10" x14ac:dyDescent="0.35">
      <c r="J17614" s="830"/>
    </row>
    <row r="17615" spans="10:10" x14ac:dyDescent="0.35">
      <c r="J17615" s="830"/>
    </row>
    <row r="17616" spans="10:10" x14ac:dyDescent="0.35">
      <c r="J17616" s="830"/>
    </row>
    <row r="17617" spans="10:10" x14ac:dyDescent="0.35">
      <c r="J17617" s="830"/>
    </row>
    <row r="17618" spans="10:10" x14ac:dyDescent="0.35">
      <c r="J17618" s="830"/>
    </row>
    <row r="17619" spans="10:10" x14ac:dyDescent="0.35">
      <c r="J17619" s="830"/>
    </row>
    <row r="17620" spans="10:10" x14ac:dyDescent="0.35">
      <c r="J17620" s="830"/>
    </row>
    <row r="17621" spans="10:10" x14ac:dyDescent="0.35">
      <c r="J17621" s="830"/>
    </row>
    <row r="17622" spans="10:10" x14ac:dyDescent="0.35">
      <c r="J17622" s="830"/>
    </row>
    <row r="17623" spans="10:10" x14ac:dyDescent="0.35">
      <c r="J17623" s="830"/>
    </row>
    <row r="17624" spans="10:10" x14ac:dyDescent="0.35">
      <c r="J17624" s="830"/>
    </row>
    <row r="17625" spans="10:10" x14ac:dyDescent="0.35">
      <c r="J17625" s="830"/>
    </row>
    <row r="17626" spans="10:10" x14ac:dyDescent="0.35">
      <c r="J17626" s="830"/>
    </row>
    <row r="17627" spans="10:10" x14ac:dyDescent="0.35">
      <c r="J17627" s="830"/>
    </row>
    <row r="17628" spans="10:10" x14ac:dyDescent="0.35">
      <c r="J17628" s="830"/>
    </row>
    <row r="17629" spans="10:10" x14ac:dyDescent="0.35">
      <c r="J17629" s="830"/>
    </row>
    <row r="17630" spans="10:10" x14ac:dyDescent="0.35">
      <c r="J17630" s="830"/>
    </row>
    <row r="17631" spans="10:10" x14ac:dyDescent="0.35">
      <c r="J17631" s="830"/>
    </row>
    <row r="17632" spans="10:10" x14ac:dyDescent="0.35">
      <c r="J17632" s="830"/>
    </row>
    <row r="17633" spans="10:10" x14ac:dyDescent="0.35">
      <c r="J17633" s="830"/>
    </row>
    <row r="17634" spans="10:10" x14ac:dyDescent="0.35">
      <c r="J17634" s="830"/>
    </row>
    <row r="17635" spans="10:10" x14ac:dyDescent="0.35">
      <c r="J17635" s="830"/>
    </row>
    <row r="17636" spans="10:10" x14ac:dyDescent="0.35">
      <c r="J17636" s="830"/>
    </row>
    <row r="17637" spans="10:10" x14ac:dyDescent="0.35">
      <c r="J17637" s="830"/>
    </row>
    <row r="17638" spans="10:10" x14ac:dyDescent="0.35">
      <c r="J17638" s="830"/>
    </row>
    <row r="17639" spans="10:10" x14ac:dyDescent="0.35">
      <c r="J17639" s="830"/>
    </row>
    <row r="17640" spans="10:10" x14ac:dyDescent="0.35">
      <c r="J17640" s="830"/>
    </row>
    <row r="17641" spans="10:10" x14ac:dyDescent="0.35">
      <c r="J17641" s="830"/>
    </row>
    <row r="17642" spans="10:10" x14ac:dyDescent="0.35">
      <c r="J17642" s="830"/>
    </row>
    <row r="17643" spans="10:10" x14ac:dyDescent="0.35">
      <c r="J17643" s="830"/>
    </row>
    <row r="17644" spans="10:10" x14ac:dyDescent="0.35">
      <c r="J17644" s="830"/>
    </row>
    <row r="17645" spans="10:10" x14ac:dyDescent="0.35">
      <c r="J17645" s="830"/>
    </row>
    <row r="17646" spans="10:10" x14ac:dyDescent="0.35">
      <c r="J17646" s="830"/>
    </row>
    <row r="17647" spans="10:10" x14ac:dyDescent="0.35">
      <c r="J17647" s="830"/>
    </row>
    <row r="17648" spans="10:10" x14ac:dyDescent="0.35">
      <c r="J17648" s="830"/>
    </row>
    <row r="17649" spans="10:10" x14ac:dyDescent="0.35">
      <c r="J17649" s="830"/>
    </row>
    <row r="17650" spans="10:10" x14ac:dyDescent="0.35">
      <c r="J17650" s="830"/>
    </row>
    <row r="17651" spans="10:10" x14ac:dyDescent="0.35">
      <c r="J17651" s="830"/>
    </row>
    <row r="17652" spans="10:10" x14ac:dyDescent="0.35">
      <c r="J17652" s="830"/>
    </row>
    <row r="17653" spans="10:10" x14ac:dyDescent="0.35">
      <c r="J17653" s="830"/>
    </row>
    <row r="17654" spans="10:10" x14ac:dyDescent="0.35">
      <c r="J17654" s="830"/>
    </row>
    <row r="17655" spans="10:10" x14ac:dyDescent="0.35">
      <c r="J17655" s="830"/>
    </row>
    <row r="17656" spans="10:10" x14ac:dyDescent="0.35">
      <c r="J17656" s="830"/>
    </row>
    <row r="17657" spans="10:10" x14ac:dyDescent="0.35">
      <c r="J17657" s="830"/>
    </row>
    <row r="17658" spans="10:10" x14ac:dyDescent="0.35">
      <c r="J17658" s="830"/>
    </row>
    <row r="17659" spans="10:10" x14ac:dyDescent="0.35">
      <c r="J17659" s="830"/>
    </row>
    <row r="17660" spans="10:10" x14ac:dyDescent="0.35">
      <c r="J17660" s="830"/>
    </row>
    <row r="17661" spans="10:10" x14ac:dyDescent="0.35">
      <c r="J17661" s="830"/>
    </row>
    <row r="17662" spans="10:10" x14ac:dyDescent="0.35">
      <c r="J17662" s="830"/>
    </row>
    <row r="17663" spans="10:10" x14ac:dyDescent="0.35">
      <c r="J17663" s="830"/>
    </row>
    <row r="17664" spans="10:10" x14ac:dyDescent="0.35">
      <c r="J17664" s="830"/>
    </row>
    <row r="17665" spans="10:10" x14ac:dyDescent="0.35">
      <c r="J17665" s="830"/>
    </row>
    <row r="17666" spans="10:10" x14ac:dyDescent="0.35">
      <c r="J17666" s="830"/>
    </row>
    <row r="17667" spans="10:10" x14ac:dyDescent="0.35">
      <c r="J17667" s="830"/>
    </row>
    <row r="17668" spans="10:10" x14ac:dyDescent="0.35">
      <c r="J17668" s="830"/>
    </row>
    <row r="17669" spans="10:10" x14ac:dyDescent="0.35">
      <c r="J17669" s="830"/>
    </row>
    <row r="17670" spans="10:10" x14ac:dyDescent="0.35">
      <c r="J17670" s="830"/>
    </row>
    <row r="17671" spans="10:10" x14ac:dyDescent="0.35">
      <c r="J17671" s="830"/>
    </row>
    <row r="17672" spans="10:10" x14ac:dyDescent="0.35">
      <c r="J17672" s="830"/>
    </row>
    <row r="17673" spans="10:10" x14ac:dyDescent="0.35">
      <c r="J17673" s="830"/>
    </row>
    <row r="17674" spans="10:10" x14ac:dyDescent="0.35">
      <c r="J17674" s="830"/>
    </row>
    <row r="17675" spans="10:10" x14ac:dyDescent="0.35">
      <c r="J17675" s="830"/>
    </row>
    <row r="17676" spans="10:10" x14ac:dyDescent="0.35">
      <c r="J17676" s="830"/>
    </row>
    <row r="17677" spans="10:10" x14ac:dyDescent="0.35">
      <c r="J17677" s="830"/>
    </row>
    <row r="17678" spans="10:10" x14ac:dyDescent="0.35">
      <c r="J17678" s="830"/>
    </row>
    <row r="17679" spans="10:10" x14ac:dyDescent="0.35">
      <c r="J17679" s="830"/>
    </row>
    <row r="17680" spans="10:10" x14ac:dyDescent="0.35">
      <c r="J17680" s="830"/>
    </row>
    <row r="17681" spans="10:10" x14ac:dyDescent="0.35">
      <c r="J17681" s="830"/>
    </row>
    <row r="17682" spans="10:10" x14ac:dyDescent="0.35">
      <c r="J17682" s="830"/>
    </row>
    <row r="17683" spans="10:10" x14ac:dyDescent="0.35">
      <c r="J17683" s="830"/>
    </row>
    <row r="17684" spans="10:10" x14ac:dyDescent="0.35">
      <c r="J17684" s="830"/>
    </row>
    <row r="17685" spans="10:10" x14ac:dyDescent="0.35">
      <c r="J17685" s="830"/>
    </row>
    <row r="17686" spans="10:10" x14ac:dyDescent="0.35">
      <c r="J17686" s="830"/>
    </row>
    <row r="17687" spans="10:10" x14ac:dyDescent="0.35">
      <c r="J17687" s="830"/>
    </row>
    <row r="17688" spans="10:10" x14ac:dyDescent="0.35">
      <c r="J17688" s="830"/>
    </row>
    <row r="17689" spans="10:10" x14ac:dyDescent="0.35">
      <c r="J17689" s="830"/>
    </row>
    <row r="17690" spans="10:10" x14ac:dyDescent="0.35">
      <c r="J17690" s="830"/>
    </row>
    <row r="17691" spans="10:10" x14ac:dyDescent="0.35">
      <c r="J17691" s="830"/>
    </row>
    <row r="17692" spans="10:10" x14ac:dyDescent="0.35">
      <c r="J17692" s="830"/>
    </row>
    <row r="17693" spans="10:10" x14ac:dyDescent="0.35">
      <c r="J17693" s="830"/>
    </row>
    <row r="17694" spans="10:10" x14ac:dyDescent="0.35">
      <c r="J17694" s="830"/>
    </row>
    <row r="17695" spans="10:10" x14ac:dyDescent="0.35">
      <c r="J17695" s="830"/>
    </row>
    <row r="17696" spans="10:10" x14ac:dyDescent="0.35">
      <c r="J17696" s="830"/>
    </row>
    <row r="17697" spans="10:10" x14ac:dyDescent="0.35">
      <c r="J17697" s="830"/>
    </row>
    <row r="17698" spans="10:10" x14ac:dyDescent="0.35">
      <c r="J17698" s="830"/>
    </row>
    <row r="17699" spans="10:10" x14ac:dyDescent="0.35">
      <c r="J17699" s="830"/>
    </row>
    <row r="17700" spans="10:10" x14ac:dyDescent="0.35">
      <c r="J17700" s="830"/>
    </row>
    <row r="17701" spans="10:10" x14ac:dyDescent="0.35">
      <c r="J17701" s="830"/>
    </row>
    <row r="17702" spans="10:10" x14ac:dyDescent="0.35">
      <c r="J17702" s="830"/>
    </row>
    <row r="17703" spans="10:10" x14ac:dyDescent="0.35">
      <c r="J17703" s="830"/>
    </row>
    <row r="17704" spans="10:10" x14ac:dyDescent="0.35">
      <c r="J17704" s="830"/>
    </row>
    <row r="17705" spans="10:10" x14ac:dyDescent="0.35">
      <c r="J17705" s="830"/>
    </row>
    <row r="17706" spans="10:10" x14ac:dyDescent="0.35">
      <c r="J17706" s="830"/>
    </row>
    <row r="17707" spans="10:10" x14ac:dyDescent="0.35">
      <c r="J17707" s="830"/>
    </row>
    <row r="17708" spans="10:10" x14ac:dyDescent="0.35">
      <c r="J17708" s="830"/>
    </row>
    <row r="17709" spans="10:10" x14ac:dyDescent="0.35">
      <c r="J17709" s="830"/>
    </row>
    <row r="17710" spans="10:10" x14ac:dyDescent="0.35">
      <c r="J17710" s="830"/>
    </row>
    <row r="17711" spans="10:10" x14ac:dyDescent="0.35">
      <c r="J17711" s="830"/>
    </row>
    <row r="17712" spans="10:10" x14ac:dyDescent="0.35">
      <c r="J17712" s="830"/>
    </row>
    <row r="17713" spans="10:10" x14ac:dyDescent="0.35">
      <c r="J17713" s="830"/>
    </row>
    <row r="17714" spans="10:10" x14ac:dyDescent="0.35">
      <c r="J17714" s="830"/>
    </row>
    <row r="17715" spans="10:10" x14ac:dyDescent="0.35">
      <c r="J17715" s="830"/>
    </row>
    <row r="17716" spans="10:10" x14ac:dyDescent="0.35">
      <c r="J17716" s="830"/>
    </row>
    <row r="17717" spans="10:10" x14ac:dyDescent="0.35">
      <c r="J17717" s="830"/>
    </row>
    <row r="17718" spans="10:10" x14ac:dyDescent="0.35">
      <c r="J17718" s="830"/>
    </row>
    <row r="17719" spans="10:10" x14ac:dyDescent="0.35">
      <c r="J17719" s="830"/>
    </row>
    <row r="17720" spans="10:10" x14ac:dyDescent="0.35">
      <c r="J17720" s="830"/>
    </row>
    <row r="17721" spans="10:10" x14ac:dyDescent="0.35">
      <c r="J17721" s="830"/>
    </row>
    <row r="17722" spans="10:10" x14ac:dyDescent="0.35">
      <c r="J17722" s="830"/>
    </row>
    <row r="17723" spans="10:10" x14ac:dyDescent="0.35">
      <c r="J17723" s="830"/>
    </row>
    <row r="17724" spans="10:10" x14ac:dyDescent="0.35">
      <c r="J17724" s="830"/>
    </row>
    <row r="17725" spans="10:10" x14ac:dyDescent="0.35">
      <c r="J17725" s="830"/>
    </row>
    <row r="17726" spans="10:10" x14ac:dyDescent="0.35">
      <c r="J17726" s="830"/>
    </row>
    <row r="17727" spans="10:10" x14ac:dyDescent="0.35">
      <c r="J17727" s="830"/>
    </row>
    <row r="17728" spans="10:10" x14ac:dyDescent="0.35">
      <c r="J17728" s="830"/>
    </row>
    <row r="17729" spans="10:10" x14ac:dyDescent="0.35">
      <c r="J17729" s="830"/>
    </row>
    <row r="17730" spans="10:10" x14ac:dyDescent="0.35">
      <c r="J17730" s="830"/>
    </row>
    <row r="17731" spans="10:10" x14ac:dyDescent="0.35">
      <c r="J17731" s="830"/>
    </row>
    <row r="17732" spans="10:10" x14ac:dyDescent="0.35">
      <c r="J17732" s="830"/>
    </row>
    <row r="17733" spans="10:10" x14ac:dyDescent="0.35">
      <c r="J17733" s="830"/>
    </row>
    <row r="17734" spans="10:10" x14ac:dyDescent="0.35">
      <c r="J17734" s="830"/>
    </row>
    <row r="17735" spans="10:10" x14ac:dyDescent="0.35">
      <c r="J17735" s="830"/>
    </row>
    <row r="17736" spans="10:10" x14ac:dyDescent="0.35">
      <c r="J17736" s="830"/>
    </row>
    <row r="17737" spans="10:10" x14ac:dyDescent="0.35">
      <c r="J17737" s="830"/>
    </row>
    <row r="17738" spans="10:10" x14ac:dyDescent="0.35">
      <c r="J17738" s="830"/>
    </row>
    <row r="17739" spans="10:10" x14ac:dyDescent="0.35">
      <c r="J17739" s="830"/>
    </row>
    <row r="17740" spans="10:10" x14ac:dyDescent="0.35">
      <c r="J17740" s="830"/>
    </row>
    <row r="17741" spans="10:10" x14ac:dyDescent="0.35">
      <c r="J17741" s="830"/>
    </row>
    <row r="17742" spans="10:10" x14ac:dyDescent="0.35">
      <c r="J17742" s="830"/>
    </row>
    <row r="17743" spans="10:10" x14ac:dyDescent="0.35">
      <c r="J17743" s="830"/>
    </row>
    <row r="17744" spans="10:10" x14ac:dyDescent="0.35">
      <c r="J17744" s="830"/>
    </row>
    <row r="17745" spans="10:10" x14ac:dyDescent="0.35">
      <c r="J17745" s="830"/>
    </row>
    <row r="17746" spans="10:10" x14ac:dyDescent="0.35">
      <c r="J17746" s="830"/>
    </row>
    <row r="17747" spans="10:10" x14ac:dyDescent="0.35">
      <c r="J17747" s="830"/>
    </row>
    <row r="17748" spans="10:10" x14ac:dyDescent="0.35">
      <c r="J17748" s="830"/>
    </row>
    <row r="17749" spans="10:10" x14ac:dyDescent="0.35">
      <c r="J17749" s="830"/>
    </row>
    <row r="17750" spans="10:10" x14ac:dyDescent="0.35">
      <c r="J17750" s="830"/>
    </row>
    <row r="17751" spans="10:10" x14ac:dyDescent="0.35">
      <c r="J17751" s="830"/>
    </row>
    <row r="17752" spans="10:10" x14ac:dyDescent="0.35">
      <c r="J17752" s="830"/>
    </row>
    <row r="17753" spans="10:10" x14ac:dyDescent="0.35">
      <c r="J17753" s="830"/>
    </row>
    <row r="17757" spans="10:10" x14ac:dyDescent="0.35">
      <c r="J17757" s="830"/>
    </row>
    <row r="17758" spans="10:10" x14ac:dyDescent="0.35">
      <c r="J17758" s="830"/>
    </row>
    <row r="17759" spans="10:10" x14ac:dyDescent="0.35">
      <c r="J17759" s="830"/>
    </row>
    <row r="17760" spans="10:10" x14ac:dyDescent="0.35">
      <c r="J17760" s="830"/>
    </row>
    <row r="17761" spans="10:10" x14ac:dyDescent="0.35">
      <c r="J17761" s="830"/>
    </row>
    <row r="17762" spans="10:10" x14ac:dyDescent="0.35">
      <c r="J17762" s="830"/>
    </row>
    <row r="17763" spans="10:10" x14ac:dyDescent="0.35">
      <c r="J17763" s="830"/>
    </row>
    <row r="17764" spans="10:10" x14ac:dyDescent="0.35">
      <c r="J17764" s="830"/>
    </row>
    <row r="17765" spans="10:10" x14ac:dyDescent="0.35">
      <c r="J17765" s="830"/>
    </row>
    <row r="17766" spans="10:10" x14ac:dyDescent="0.35">
      <c r="J17766" s="830"/>
    </row>
    <row r="17767" spans="10:10" x14ac:dyDescent="0.35">
      <c r="J17767" s="830"/>
    </row>
    <row r="17768" spans="10:10" x14ac:dyDescent="0.35">
      <c r="J17768" s="830"/>
    </row>
    <row r="17769" spans="10:10" x14ac:dyDescent="0.35">
      <c r="J17769" s="830"/>
    </row>
    <row r="17770" spans="10:10" x14ac:dyDescent="0.35">
      <c r="J17770" s="830"/>
    </row>
    <row r="17771" spans="10:10" x14ac:dyDescent="0.35">
      <c r="J17771" s="830"/>
    </row>
    <row r="17772" spans="10:10" x14ac:dyDescent="0.35">
      <c r="J17772" s="830"/>
    </row>
    <row r="17773" spans="10:10" x14ac:dyDescent="0.35">
      <c r="J17773" s="830"/>
    </row>
    <row r="17774" spans="10:10" x14ac:dyDescent="0.35">
      <c r="J17774" s="830"/>
    </row>
    <row r="17775" spans="10:10" x14ac:dyDescent="0.35">
      <c r="J17775" s="830"/>
    </row>
    <row r="17776" spans="10:10" x14ac:dyDescent="0.35">
      <c r="J17776" s="830"/>
    </row>
    <row r="17777" spans="10:10" x14ac:dyDescent="0.35">
      <c r="J17777" s="830"/>
    </row>
    <row r="17778" spans="10:10" x14ac:dyDescent="0.35">
      <c r="J17778" s="830"/>
    </row>
    <row r="17779" spans="10:10" x14ac:dyDescent="0.35">
      <c r="J17779" s="830"/>
    </row>
    <row r="17780" spans="10:10" x14ac:dyDescent="0.35">
      <c r="J17780" s="830"/>
    </row>
    <row r="17781" spans="10:10" x14ac:dyDescent="0.35">
      <c r="J17781" s="830"/>
    </row>
    <row r="17782" spans="10:10" x14ac:dyDescent="0.35">
      <c r="J17782" s="830"/>
    </row>
    <row r="17783" spans="10:10" x14ac:dyDescent="0.35">
      <c r="J17783" s="830"/>
    </row>
    <row r="17784" spans="10:10" x14ac:dyDescent="0.35">
      <c r="J17784" s="830"/>
    </row>
    <row r="17785" spans="10:10" x14ac:dyDescent="0.35">
      <c r="J17785" s="830"/>
    </row>
    <row r="17786" spans="10:10" x14ac:dyDescent="0.35">
      <c r="J17786" s="830"/>
    </row>
    <row r="17787" spans="10:10" x14ac:dyDescent="0.35">
      <c r="J17787" s="830"/>
    </row>
    <row r="17788" spans="10:10" x14ac:dyDescent="0.35">
      <c r="J17788" s="830"/>
    </row>
    <row r="17789" spans="10:10" x14ac:dyDescent="0.35">
      <c r="J17789" s="830"/>
    </row>
    <row r="17790" spans="10:10" x14ac:dyDescent="0.35">
      <c r="J17790" s="830"/>
    </row>
    <row r="17791" spans="10:10" x14ac:dyDescent="0.35">
      <c r="J17791" s="830"/>
    </row>
    <row r="17792" spans="10:10" x14ac:dyDescent="0.35">
      <c r="J17792" s="830"/>
    </row>
    <row r="17793" spans="10:10" x14ac:dyDescent="0.35">
      <c r="J17793" s="830"/>
    </row>
    <row r="17794" spans="10:10" x14ac:dyDescent="0.35">
      <c r="J17794" s="830"/>
    </row>
    <row r="17795" spans="10:10" x14ac:dyDescent="0.35">
      <c r="J17795" s="830"/>
    </row>
    <row r="17796" spans="10:10" x14ac:dyDescent="0.35">
      <c r="J17796" s="830"/>
    </row>
    <row r="17797" spans="10:10" x14ac:dyDescent="0.35">
      <c r="J17797" s="830"/>
    </row>
    <row r="17798" spans="10:10" x14ac:dyDescent="0.35">
      <c r="J17798" s="830"/>
    </row>
    <row r="17799" spans="10:10" x14ac:dyDescent="0.35">
      <c r="J17799" s="830"/>
    </row>
    <row r="17800" spans="10:10" x14ac:dyDescent="0.35">
      <c r="J17800" s="830"/>
    </row>
    <row r="17801" spans="10:10" x14ac:dyDescent="0.35">
      <c r="J17801" s="830"/>
    </row>
    <row r="17802" spans="10:10" x14ac:dyDescent="0.35">
      <c r="J17802" s="830"/>
    </row>
    <row r="17803" spans="10:10" x14ac:dyDescent="0.35">
      <c r="J17803" s="830"/>
    </row>
    <row r="17804" spans="10:10" x14ac:dyDescent="0.35">
      <c r="J17804" s="830"/>
    </row>
    <row r="17805" spans="10:10" x14ac:dyDescent="0.35">
      <c r="J17805" s="830"/>
    </row>
    <row r="17806" spans="10:10" x14ac:dyDescent="0.35">
      <c r="J17806" s="830"/>
    </row>
    <row r="17807" spans="10:10" x14ac:dyDescent="0.35">
      <c r="J17807" s="830"/>
    </row>
    <row r="17808" spans="10:10" x14ac:dyDescent="0.35">
      <c r="J17808" s="830"/>
    </row>
    <row r="17809" spans="10:10" x14ac:dyDescent="0.35">
      <c r="J17809" s="830"/>
    </row>
    <row r="17810" spans="10:10" x14ac:dyDescent="0.35">
      <c r="J17810" s="830"/>
    </row>
    <row r="17811" spans="10:10" x14ac:dyDescent="0.35">
      <c r="J17811" s="830"/>
    </row>
    <row r="17812" spans="10:10" x14ac:dyDescent="0.35">
      <c r="J17812" s="830"/>
    </row>
    <row r="17813" spans="10:10" x14ac:dyDescent="0.35">
      <c r="J17813" s="830"/>
    </row>
    <row r="17814" spans="10:10" x14ac:dyDescent="0.35">
      <c r="J17814" s="830"/>
    </row>
    <row r="17815" spans="10:10" x14ac:dyDescent="0.35">
      <c r="J17815" s="830"/>
    </row>
    <row r="17816" spans="10:10" x14ac:dyDescent="0.35">
      <c r="J17816" s="830"/>
    </row>
    <row r="17817" spans="10:10" x14ac:dyDescent="0.35">
      <c r="J17817" s="830"/>
    </row>
    <row r="17818" spans="10:10" x14ac:dyDescent="0.35">
      <c r="J17818" s="830"/>
    </row>
    <row r="17819" spans="10:10" x14ac:dyDescent="0.35">
      <c r="J17819" s="830"/>
    </row>
    <row r="17820" spans="10:10" x14ac:dyDescent="0.35">
      <c r="J17820" s="830"/>
    </row>
    <row r="17821" spans="10:10" x14ac:dyDescent="0.35">
      <c r="J17821" s="830"/>
    </row>
    <row r="17822" spans="10:10" x14ac:dyDescent="0.35">
      <c r="J17822" s="830"/>
    </row>
    <row r="17823" spans="10:10" x14ac:dyDescent="0.35">
      <c r="J17823" s="830"/>
    </row>
    <row r="17824" spans="10:10" x14ac:dyDescent="0.35">
      <c r="J17824" s="830"/>
    </row>
    <row r="17825" spans="10:10" x14ac:dyDescent="0.35">
      <c r="J17825" s="830"/>
    </row>
    <row r="17826" spans="10:10" x14ac:dyDescent="0.35">
      <c r="J17826" s="830"/>
    </row>
    <row r="17827" spans="10:10" x14ac:dyDescent="0.35">
      <c r="J17827" s="830"/>
    </row>
    <row r="17828" spans="10:10" x14ac:dyDescent="0.35">
      <c r="J17828" s="830"/>
    </row>
    <row r="17829" spans="10:10" x14ac:dyDescent="0.35">
      <c r="J17829" s="830"/>
    </row>
    <row r="17830" spans="10:10" x14ac:dyDescent="0.35">
      <c r="J17830" s="830"/>
    </row>
    <row r="17831" spans="10:10" x14ac:dyDescent="0.35">
      <c r="J17831" s="830"/>
    </row>
    <row r="17832" spans="10:10" x14ac:dyDescent="0.35">
      <c r="J17832" s="830"/>
    </row>
    <row r="17833" spans="10:10" x14ac:dyDescent="0.35">
      <c r="J17833" s="830"/>
    </row>
    <row r="17834" spans="10:10" x14ac:dyDescent="0.35">
      <c r="J17834" s="830"/>
    </row>
    <row r="17835" spans="10:10" x14ac:dyDescent="0.35">
      <c r="J17835" s="830"/>
    </row>
    <row r="17836" spans="10:10" x14ac:dyDescent="0.35">
      <c r="J17836" s="830"/>
    </row>
    <row r="17837" spans="10:10" x14ac:dyDescent="0.35">
      <c r="J17837" s="830"/>
    </row>
    <row r="17838" spans="10:10" x14ac:dyDescent="0.35">
      <c r="J17838" s="830"/>
    </row>
    <row r="17839" spans="10:10" x14ac:dyDescent="0.35">
      <c r="J17839" s="830"/>
    </row>
    <row r="17840" spans="10:10" x14ac:dyDescent="0.35">
      <c r="J17840" s="830"/>
    </row>
    <row r="17841" spans="10:10" x14ac:dyDescent="0.35">
      <c r="J17841" s="830"/>
    </row>
    <row r="17842" spans="10:10" x14ac:dyDescent="0.35">
      <c r="J17842" s="830"/>
    </row>
    <row r="17843" spans="10:10" x14ac:dyDescent="0.35">
      <c r="J17843" s="830"/>
    </row>
    <row r="17844" spans="10:10" x14ac:dyDescent="0.35">
      <c r="J17844" s="830"/>
    </row>
    <row r="17845" spans="10:10" x14ac:dyDescent="0.35">
      <c r="J17845" s="830"/>
    </row>
    <row r="17846" spans="10:10" x14ac:dyDescent="0.35">
      <c r="J17846" s="830"/>
    </row>
    <row r="17847" spans="10:10" x14ac:dyDescent="0.35">
      <c r="J17847" s="830"/>
    </row>
    <row r="17848" spans="10:10" x14ac:dyDescent="0.35">
      <c r="J17848" s="830"/>
    </row>
    <row r="17849" spans="10:10" x14ac:dyDescent="0.35">
      <c r="J17849" s="830"/>
    </row>
    <row r="17850" spans="10:10" x14ac:dyDescent="0.35">
      <c r="J17850" s="830"/>
    </row>
    <row r="17851" spans="10:10" x14ac:dyDescent="0.35">
      <c r="J17851" s="830"/>
    </row>
    <row r="17852" spans="10:10" x14ac:dyDescent="0.35">
      <c r="J17852" s="830"/>
    </row>
    <row r="17853" spans="10:10" x14ac:dyDescent="0.35">
      <c r="J17853" s="830"/>
    </row>
    <row r="17854" spans="10:10" x14ac:dyDescent="0.35">
      <c r="J17854" s="830"/>
    </row>
    <row r="17855" spans="10:10" x14ac:dyDescent="0.35">
      <c r="J17855" s="830"/>
    </row>
    <row r="17856" spans="10:10" x14ac:dyDescent="0.35">
      <c r="J17856" s="830"/>
    </row>
    <row r="17857" spans="10:10" x14ac:dyDescent="0.35">
      <c r="J17857" s="830"/>
    </row>
    <row r="17858" spans="10:10" x14ac:dyDescent="0.35">
      <c r="J17858" s="830"/>
    </row>
    <row r="17859" spans="10:10" x14ac:dyDescent="0.35">
      <c r="J17859" s="830"/>
    </row>
    <row r="17860" spans="10:10" x14ac:dyDescent="0.35">
      <c r="J17860" s="830"/>
    </row>
    <row r="17861" spans="10:10" x14ac:dyDescent="0.35">
      <c r="J17861" s="830"/>
    </row>
    <row r="17862" spans="10:10" x14ac:dyDescent="0.35">
      <c r="J17862" s="830"/>
    </row>
    <row r="17863" spans="10:10" x14ac:dyDescent="0.35">
      <c r="J17863" s="830"/>
    </row>
    <row r="17864" spans="10:10" x14ac:dyDescent="0.35">
      <c r="J17864" s="830"/>
    </row>
    <row r="17865" spans="10:10" x14ac:dyDescent="0.35">
      <c r="J17865" s="830"/>
    </row>
    <row r="17866" spans="10:10" x14ac:dyDescent="0.35">
      <c r="J17866" s="830"/>
    </row>
    <row r="17867" spans="10:10" x14ac:dyDescent="0.35">
      <c r="J17867" s="830"/>
    </row>
    <row r="17868" spans="10:10" x14ac:dyDescent="0.35">
      <c r="J17868" s="830"/>
    </row>
    <row r="17869" spans="10:10" x14ac:dyDescent="0.35">
      <c r="J17869" s="830"/>
    </row>
    <row r="17870" spans="10:10" x14ac:dyDescent="0.35">
      <c r="J17870" s="830"/>
    </row>
    <row r="17871" spans="10:10" x14ac:dyDescent="0.35">
      <c r="J17871" s="830"/>
    </row>
    <row r="17872" spans="10:10" x14ac:dyDescent="0.35">
      <c r="J17872" s="830"/>
    </row>
    <row r="17873" spans="10:10" x14ac:dyDescent="0.35">
      <c r="J17873" s="830"/>
    </row>
    <row r="17874" spans="10:10" x14ac:dyDescent="0.35">
      <c r="J17874" s="830"/>
    </row>
    <row r="17875" spans="10:10" x14ac:dyDescent="0.35">
      <c r="J17875" s="830"/>
    </row>
    <row r="17876" spans="10:10" x14ac:dyDescent="0.35">
      <c r="J17876" s="830"/>
    </row>
    <row r="17877" spans="10:10" x14ac:dyDescent="0.35">
      <c r="J17877" s="830"/>
    </row>
    <row r="17878" spans="10:10" x14ac:dyDescent="0.35">
      <c r="J17878" s="830"/>
    </row>
    <row r="17879" spans="10:10" x14ac:dyDescent="0.35">
      <c r="J17879" s="830"/>
    </row>
    <row r="17880" spans="10:10" x14ac:dyDescent="0.35">
      <c r="J17880" s="830"/>
    </row>
    <row r="17881" spans="10:10" x14ac:dyDescent="0.35">
      <c r="J17881" s="830"/>
    </row>
    <row r="17882" spans="10:10" x14ac:dyDescent="0.35">
      <c r="J17882" s="830"/>
    </row>
    <row r="17883" spans="10:10" x14ac:dyDescent="0.35">
      <c r="J17883" s="830"/>
    </row>
    <row r="17884" spans="10:10" x14ac:dyDescent="0.35">
      <c r="J17884" s="830"/>
    </row>
    <row r="17885" spans="10:10" x14ac:dyDescent="0.35">
      <c r="J17885" s="830"/>
    </row>
    <row r="17886" spans="10:10" x14ac:dyDescent="0.35">
      <c r="J17886" s="830"/>
    </row>
    <row r="17887" spans="10:10" x14ac:dyDescent="0.35">
      <c r="J17887" s="830"/>
    </row>
    <row r="17888" spans="10:10" x14ac:dyDescent="0.35">
      <c r="J17888" s="830"/>
    </row>
    <row r="17889" spans="10:10" x14ac:dyDescent="0.35">
      <c r="J17889" s="830"/>
    </row>
    <row r="17890" spans="10:10" x14ac:dyDescent="0.35">
      <c r="J17890" s="830"/>
    </row>
    <row r="17891" spans="10:10" x14ac:dyDescent="0.35">
      <c r="J17891" s="830"/>
    </row>
    <row r="17892" spans="10:10" x14ac:dyDescent="0.35">
      <c r="J17892" s="830"/>
    </row>
    <row r="17893" spans="10:10" x14ac:dyDescent="0.35">
      <c r="J17893" s="830"/>
    </row>
    <row r="17894" spans="10:10" x14ac:dyDescent="0.35">
      <c r="J17894" s="830"/>
    </row>
    <row r="17895" spans="10:10" x14ac:dyDescent="0.35">
      <c r="J17895" s="830"/>
    </row>
    <row r="17896" spans="10:10" x14ac:dyDescent="0.35">
      <c r="J17896" s="830"/>
    </row>
    <row r="17897" spans="10:10" x14ac:dyDescent="0.35">
      <c r="J17897" s="830"/>
    </row>
    <row r="17898" spans="10:10" x14ac:dyDescent="0.35">
      <c r="J17898" s="830"/>
    </row>
    <row r="17899" spans="10:10" x14ac:dyDescent="0.35">
      <c r="J17899" s="830"/>
    </row>
    <row r="17900" spans="10:10" x14ac:dyDescent="0.35">
      <c r="J17900" s="830"/>
    </row>
    <row r="17901" spans="10:10" x14ac:dyDescent="0.35">
      <c r="J17901" s="830"/>
    </row>
    <row r="17902" spans="10:10" x14ac:dyDescent="0.35">
      <c r="J17902" s="830"/>
    </row>
    <row r="17903" spans="10:10" x14ac:dyDescent="0.35">
      <c r="J17903" s="830"/>
    </row>
    <row r="17904" spans="10:10" x14ac:dyDescent="0.35">
      <c r="J17904" s="830"/>
    </row>
    <row r="17905" spans="10:10" x14ac:dyDescent="0.35">
      <c r="J17905" s="830"/>
    </row>
    <row r="17906" spans="10:10" x14ac:dyDescent="0.35">
      <c r="J17906" s="830"/>
    </row>
    <row r="17907" spans="10:10" x14ac:dyDescent="0.35">
      <c r="J17907" s="830"/>
    </row>
    <row r="17908" spans="10:10" x14ac:dyDescent="0.35">
      <c r="J17908" s="830"/>
    </row>
    <row r="17909" spans="10:10" x14ac:dyDescent="0.35">
      <c r="J17909" s="830"/>
    </row>
    <row r="17910" spans="10:10" x14ac:dyDescent="0.35">
      <c r="J17910" s="830"/>
    </row>
    <row r="17911" spans="10:10" x14ac:dyDescent="0.35">
      <c r="J17911" s="830"/>
    </row>
    <row r="17912" spans="10:10" x14ac:dyDescent="0.35">
      <c r="J17912" s="830"/>
    </row>
    <row r="17913" spans="10:10" x14ac:dyDescent="0.35">
      <c r="J17913" s="830"/>
    </row>
    <row r="17914" spans="10:10" x14ac:dyDescent="0.35">
      <c r="J17914" s="830"/>
    </row>
    <row r="17915" spans="10:10" x14ac:dyDescent="0.35">
      <c r="J17915" s="830"/>
    </row>
    <row r="17916" spans="10:10" x14ac:dyDescent="0.35">
      <c r="J17916" s="830"/>
    </row>
    <row r="17917" spans="10:10" x14ac:dyDescent="0.35">
      <c r="J17917" s="830"/>
    </row>
    <row r="17918" spans="10:10" x14ac:dyDescent="0.35">
      <c r="J17918" s="830"/>
    </row>
    <row r="17919" spans="10:10" x14ac:dyDescent="0.35">
      <c r="J17919" s="830"/>
    </row>
    <row r="17920" spans="10:10" x14ac:dyDescent="0.35">
      <c r="J17920" s="830"/>
    </row>
    <row r="17921" spans="10:10" x14ac:dyDescent="0.35">
      <c r="J17921" s="830"/>
    </row>
    <row r="17922" spans="10:10" x14ac:dyDescent="0.35">
      <c r="J17922" s="830"/>
    </row>
    <row r="17923" spans="10:10" x14ac:dyDescent="0.35">
      <c r="J17923" s="830"/>
    </row>
    <row r="17924" spans="10:10" x14ac:dyDescent="0.35">
      <c r="J17924" s="830"/>
    </row>
    <row r="17925" spans="10:10" x14ac:dyDescent="0.35">
      <c r="J17925" s="830"/>
    </row>
    <row r="17926" spans="10:10" x14ac:dyDescent="0.35">
      <c r="J17926" s="830"/>
    </row>
    <row r="17927" spans="10:10" x14ac:dyDescent="0.35">
      <c r="J17927" s="830"/>
    </row>
    <row r="17928" spans="10:10" x14ac:dyDescent="0.35">
      <c r="J17928" s="830"/>
    </row>
    <row r="17929" spans="10:10" x14ac:dyDescent="0.35">
      <c r="J17929" s="830"/>
    </row>
    <row r="17930" spans="10:10" x14ac:dyDescent="0.35">
      <c r="J17930" s="830"/>
    </row>
    <row r="17931" spans="10:10" x14ac:dyDescent="0.35">
      <c r="J17931" s="830"/>
    </row>
    <row r="17932" spans="10:10" x14ac:dyDescent="0.35">
      <c r="J17932" s="830"/>
    </row>
    <row r="17933" spans="10:10" x14ac:dyDescent="0.35">
      <c r="J17933" s="830"/>
    </row>
    <row r="17934" spans="10:10" x14ac:dyDescent="0.35">
      <c r="J17934" s="830"/>
    </row>
    <row r="17935" spans="10:10" x14ac:dyDescent="0.35">
      <c r="J17935" s="830"/>
    </row>
    <row r="17936" spans="10:10" x14ac:dyDescent="0.35">
      <c r="J17936" s="830"/>
    </row>
    <row r="17937" spans="10:10" x14ac:dyDescent="0.35">
      <c r="J17937" s="830"/>
    </row>
    <row r="17938" spans="10:10" x14ac:dyDescent="0.35">
      <c r="J17938" s="830"/>
    </row>
    <row r="17939" spans="10:10" x14ac:dyDescent="0.35">
      <c r="J17939" s="830"/>
    </row>
    <row r="17940" spans="10:10" x14ac:dyDescent="0.35">
      <c r="J17940" s="830"/>
    </row>
    <row r="17941" spans="10:10" x14ac:dyDescent="0.35">
      <c r="J17941" s="830"/>
    </row>
    <row r="17942" spans="10:10" x14ac:dyDescent="0.35">
      <c r="J17942" s="830"/>
    </row>
    <row r="17943" spans="10:10" x14ac:dyDescent="0.35">
      <c r="J17943" s="830"/>
    </row>
    <row r="17944" spans="10:10" x14ac:dyDescent="0.35">
      <c r="J17944" s="830"/>
    </row>
    <row r="17945" spans="10:10" x14ac:dyDescent="0.35">
      <c r="J17945" s="830"/>
    </row>
    <row r="17946" spans="10:10" x14ac:dyDescent="0.35">
      <c r="J17946" s="830"/>
    </row>
    <row r="17947" spans="10:10" x14ac:dyDescent="0.35">
      <c r="J17947" s="830"/>
    </row>
    <row r="17948" spans="10:10" x14ac:dyDescent="0.35">
      <c r="J17948" s="830"/>
    </row>
    <row r="17949" spans="10:10" x14ac:dyDescent="0.35">
      <c r="J17949" s="830"/>
    </row>
    <row r="17950" spans="10:10" x14ac:dyDescent="0.35">
      <c r="J17950" s="830"/>
    </row>
    <row r="17951" spans="10:10" x14ac:dyDescent="0.35">
      <c r="J17951" s="830"/>
    </row>
    <row r="17952" spans="10:10" x14ac:dyDescent="0.35">
      <c r="J17952" s="830"/>
    </row>
    <row r="17953" spans="10:10" x14ac:dyDescent="0.35">
      <c r="J17953" s="830"/>
    </row>
    <row r="17954" spans="10:10" x14ac:dyDescent="0.35">
      <c r="J17954" s="830"/>
    </row>
    <row r="17955" spans="10:10" x14ac:dyDescent="0.35">
      <c r="J17955" s="830"/>
    </row>
    <row r="17956" spans="10:10" x14ac:dyDescent="0.35">
      <c r="J17956" s="830"/>
    </row>
    <row r="17957" spans="10:10" x14ac:dyDescent="0.35">
      <c r="J17957" s="830"/>
    </row>
    <row r="17958" spans="10:10" x14ac:dyDescent="0.35">
      <c r="J17958" s="830"/>
    </row>
    <row r="17959" spans="10:10" x14ac:dyDescent="0.35">
      <c r="J17959" s="830"/>
    </row>
    <row r="17960" spans="10:10" x14ac:dyDescent="0.35">
      <c r="J17960" s="830"/>
    </row>
    <row r="17961" spans="10:10" x14ac:dyDescent="0.35">
      <c r="J17961" s="830"/>
    </row>
    <row r="17962" spans="10:10" x14ac:dyDescent="0.35">
      <c r="J17962" s="830"/>
    </row>
    <row r="17963" spans="10:10" x14ac:dyDescent="0.35">
      <c r="J17963" s="830"/>
    </row>
    <row r="17964" spans="10:10" x14ac:dyDescent="0.35">
      <c r="J17964" s="830"/>
    </row>
    <row r="17965" spans="10:10" x14ac:dyDescent="0.35">
      <c r="J17965" s="830"/>
    </row>
    <row r="17966" spans="10:10" x14ac:dyDescent="0.35">
      <c r="J17966" s="830"/>
    </row>
    <row r="17967" spans="10:10" x14ac:dyDescent="0.35">
      <c r="J17967" s="830"/>
    </row>
    <row r="17968" spans="10:10" x14ac:dyDescent="0.35">
      <c r="J17968" s="830"/>
    </row>
    <row r="17969" spans="10:10" x14ac:dyDescent="0.35">
      <c r="J17969" s="830"/>
    </row>
    <row r="17970" spans="10:10" x14ac:dyDescent="0.35">
      <c r="J17970" s="830"/>
    </row>
    <row r="17971" spans="10:10" x14ac:dyDescent="0.35">
      <c r="J17971" s="830"/>
    </row>
    <row r="17972" spans="10:10" x14ac:dyDescent="0.35">
      <c r="J17972" s="830"/>
    </row>
    <row r="17973" spans="10:10" x14ac:dyDescent="0.35">
      <c r="J17973" s="830"/>
    </row>
    <row r="17974" spans="10:10" x14ac:dyDescent="0.35">
      <c r="J17974" s="830"/>
    </row>
    <row r="17975" spans="10:10" x14ac:dyDescent="0.35">
      <c r="J17975" s="830"/>
    </row>
    <row r="17976" spans="10:10" x14ac:dyDescent="0.35">
      <c r="J17976" s="830"/>
    </row>
    <row r="17977" spans="10:10" x14ac:dyDescent="0.35">
      <c r="J17977" s="830"/>
    </row>
    <row r="17978" spans="10:10" x14ac:dyDescent="0.35">
      <c r="J17978" s="830"/>
    </row>
    <row r="17979" spans="10:10" x14ac:dyDescent="0.35">
      <c r="J17979" s="830"/>
    </row>
    <row r="17980" spans="10:10" x14ac:dyDescent="0.35">
      <c r="J17980" s="830"/>
    </row>
    <row r="17981" spans="10:10" x14ac:dyDescent="0.35">
      <c r="J17981" s="830"/>
    </row>
    <row r="17982" spans="10:10" x14ac:dyDescent="0.35">
      <c r="J17982" s="830"/>
    </row>
    <row r="17983" spans="10:10" x14ac:dyDescent="0.35">
      <c r="J17983" s="830"/>
    </row>
    <row r="17984" spans="10:10" x14ac:dyDescent="0.35">
      <c r="J17984" s="830"/>
    </row>
    <row r="17985" spans="10:10" x14ac:dyDescent="0.35">
      <c r="J17985" s="830"/>
    </row>
    <row r="17986" spans="10:10" x14ac:dyDescent="0.35">
      <c r="J17986" s="830"/>
    </row>
    <row r="17987" spans="10:10" x14ac:dyDescent="0.35">
      <c r="J17987" s="830"/>
    </row>
    <row r="17988" spans="10:10" x14ac:dyDescent="0.35">
      <c r="J17988" s="830"/>
    </row>
    <row r="17989" spans="10:10" x14ac:dyDescent="0.35">
      <c r="J17989" s="830"/>
    </row>
    <row r="17990" spans="10:10" x14ac:dyDescent="0.35">
      <c r="J17990" s="830"/>
    </row>
    <row r="17991" spans="10:10" x14ac:dyDescent="0.35">
      <c r="J17991" s="830"/>
    </row>
    <row r="17992" spans="10:10" x14ac:dyDescent="0.35">
      <c r="J17992" s="830"/>
    </row>
    <row r="17993" spans="10:10" x14ac:dyDescent="0.35">
      <c r="J17993" s="830"/>
    </row>
    <row r="17994" spans="10:10" x14ac:dyDescent="0.35">
      <c r="J17994" s="830"/>
    </row>
    <row r="17995" spans="10:10" x14ac:dyDescent="0.35">
      <c r="J17995" s="830"/>
    </row>
    <row r="17996" spans="10:10" x14ac:dyDescent="0.35">
      <c r="J17996" s="830"/>
    </row>
    <row r="17997" spans="10:10" x14ac:dyDescent="0.35">
      <c r="J17997" s="830"/>
    </row>
    <row r="17998" spans="10:10" x14ac:dyDescent="0.35">
      <c r="J17998" s="830"/>
    </row>
    <row r="17999" spans="10:10" x14ac:dyDescent="0.35">
      <c r="J17999" s="830"/>
    </row>
    <row r="18000" spans="10:10" x14ac:dyDescent="0.35">
      <c r="J18000" s="830"/>
    </row>
    <row r="18001" spans="10:10" x14ac:dyDescent="0.35">
      <c r="J18001" s="830"/>
    </row>
    <row r="18002" spans="10:10" x14ac:dyDescent="0.35">
      <c r="J18002" s="830"/>
    </row>
    <row r="18003" spans="10:10" x14ac:dyDescent="0.35">
      <c r="J18003" s="830"/>
    </row>
    <row r="18004" spans="10:10" x14ac:dyDescent="0.35">
      <c r="J18004" s="830"/>
    </row>
    <row r="18005" spans="10:10" x14ac:dyDescent="0.35">
      <c r="J18005" s="830"/>
    </row>
    <row r="18006" spans="10:10" x14ac:dyDescent="0.35">
      <c r="J18006" s="830"/>
    </row>
    <row r="18007" spans="10:10" x14ac:dyDescent="0.35">
      <c r="J18007" s="830"/>
    </row>
    <row r="18008" spans="10:10" x14ac:dyDescent="0.35">
      <c r="J18008" s="830"/>
    </row>
    <row r="18009" spans="10:10" x14ac:dyDescent="0.35">
      <c r="J18009" s="830"/>
    </row>
    <row r="18010" spans="10:10" x14ac:dyDescent="0.35">
      <c r="J18010" s="830"/>
    </row>
    <row r="18011" spans="10:10" x14ac:dyDescent="0.35">
      <c r="J18011" s="830"/>
    </row>
    <row r="18012" spans="10:10" x14ac:dyDescent="0.35">
      <c r="J18012" s="830"/>
    </row>
    <row r="18013" spans="10:10" x14ac:dyDescent="0.35">
      <c r="J18013" s="830"/>
    </row>
    <row r="18014" spans="10:10" x14ac:dyDescent="0.35">
      <c r="J18014" s="830"/>
    </row>
    <row r="18015" spans="10:10" x14ac:dyDescent="0.35">
      <c r="J18015" s="830"/>
    </row>
    <row r="18016" spans="10:10" x14ac:dyDescent="0.35">
      <c r="J18016" s="830"/>
    </row>
    <row r="18017" spans="10:10" x14ac:dyDescent="0.35">
      <c r="J18017" s="830"/>
    </row>
    <row r="18018" spans="10:10" x14ac:dyDescent="0.35">
      <c r="J18018" s="830"/>
    </row>
    <row r="18019" spans="10:10" x14ac:dyDescent="0.35">
      <c r="J18019" s="830"/>
    </row>
    <row r="18020" spans="10:10" x14ac:dyDescent="0.35">
      <c r="J18020" s="830"/>
    </row>
    <row r="18021" spans="10:10" x14ac:dyDescent="0.35">
      <c r="J18021" s="830"/>
    </row>
    <row r="18022" spans="10:10" x14ac:dyDescent="0.35">
      <c r="J18022" s="830"/>
    </row>
    <row r="18023" spans="10:10" x14ac:dyDescent="0.35">
      <c r="J18023" s="830"/>
    </row>
    <row r="18024" spans="10:10" x14ac:dyDescent="0.35">
      <c r="J18024" s="830"/>
    </row>
    <row r="18025" spans="10:10" x14ac:dyDescent="0.35">
      <c r="J18025" s="830"/>
    </row>
    <row r="18026" spans="10:10" x14ac:dyDescent="0.35">
      <c r="J18026" s="830"/>
    </row>
    <row r="18027" spans="10:10" x14ac:dyDescent="0.35">
      <c r="J18027" s="830"/>
    </row>
    <row r="18028" spans="10:10" x14ac:dyDescent="0.35">
      <c r="J18028" s="830"/>
    </row>
    <row r="18029" spans="10:10" x14ac:dyDescent="0.35">
      <c r="J18029" s="830"/>
    </row>
    <row r="18030" spans="10:10" x14ac:dyDescent="0.35">
      <c r="J18030" s="830"/>
    </row>
    <row r="18031" spans="10:10" x14ac:dyDescent="0.35">
      <c r="J18031" s="830"/>
    </row>
    <row r="18032" spans="10:10" x14ac:dyDescent="0.35">
      <c r="J18032" s="830"/>
    </row>
    <row r="18033" spans="10:10" x14ac:dyDescent="0.35">
      <c r="J18033" s="830"/>
    </row>
    <row r="18034" spans="10:10" x14ac:dyDescent="0.35">
      <c r="J18034" s="830"/>
    </row>
    <row r="18035" spans="10:10" x14ac:dyDescent="0.35">
      <c r="J18035" s="830"/>
    </row>
    <row r="18036" spans="10:10" x14ac:dyDescent="0.35">
      <c r="J18036" s="830"/>
    </row>
    <row r="18037" spans="10:10" x14ac:dyDescent="0.35">
      <c r="J18037" s="830"/>
    </row>
    <row r="18038" spans="10:10" x14ac:dyDescent="0.35">
      <c r="J18038" s="830"/>
    </row>
    <row r="18039" spans="10:10" x14ac:dyDescent="0.35">
      <c r="J18039" s="830"/>
    </row>
    <row r="18040" spans="10:10" x14ac:dyDescent="0.35">
      <c r="J18040" s="830"/>
    </row>
    <row r="18041" spans="10:10" x14ac:dyDescent="0.35">
      <c r="J18041" s="830"/>
    </row>
    <row r="18042" spans="10:10" x14ac:dyDescent="0.35">
      <c r="J18042" s="830"/>
    </row>
    <row r="18043" spans="10:10" x14ac:dyDescent="0.35">
      <c r="J18043" s="830"/>
    </row>
    <row r="18044" spans="10:10" x14ac:dyDescent="0.35">
      <c r="J18044" s="830"/>
    </row>
    <row r="18045" spans="10:10" x14ac:dyDescent="0.35">
      <c r="J18045" s="830"/>
    </row>
    <row r="18046" spans="10:10" x14ac:dyDescent="0.35">
      <c r="J18046" s="830"/>
    </row>
    <row r="18047" spans="10:10" x14ac:dyDescent="0.35">
      <c r="J18047" s="830"/>
    </row>
    <row r="18048" spans="10:10" x14ac:dyDescent="0.35">
      <c r="J18048" s="830"/>
    </row>
    <row r="18049" spans="10:10" x14ac:dyDescent="0.35">
      <c r="J18049" s="830"/>
    </row>
    <row r="18050" spans="10:10" x14ac:dyDescent="0.35">
      <c r="J18050" s="830"/>
    </row>
    <row r="18051" spans="10:10" x14ac:dyDescent="0.35">
      <c r="J18051" s="830"/>
    </row>
    <row r="18052" spans="10:10" x14ac:dyDescent="0.35">
      <c r="J18052" s="830"/>
    </row>
    <row r="18053" spans="10:10" x14ac:dyDescent="0.35">
      <c r="J18053" s="830"/>
    </row>
    <row r="18054" spans="10:10" x14ac:dyDescent="0.35">
      <c r="J18054" s="830"/>
    </row>
    <row r="18055" spans="10:10" x14ac:dyDescent="0.35">
      <c r="J18055" s="830"/>
    </row>
    <row r="18056" spans="10:10" x14ac:dyDescent="0.35">
      <c r="J18056" s="830"/>
    </row>
    <row r="18057" spans="10:10" x14ac:dyDescent="0.35">
      <c r="J18057" s="830"/>
    </row>
    <row r="18058" spans="10:10" x14ac:dyDescent="0.35">
      <c r="J18058" s="830"/>
    </row>
    <row r="18059" spans="10:10" x14ac:dyDescent="0.35">
      <c r="J18059" s="830"/>
    </row>
    <row r="18060" spans="10:10" x14ac:dyDescent="0.35">
      <c r="J18060" s="830"/>
    </row>
    <row r="18061" spans="10:10" x14ac:dyDescent="0.35">
      <c r="J18061" s="830"/>
    </row>
    <row r="18062" spans="10:10" x14ac:dyDescent="0.35">
      <c r="J18062" s="830"/>
    </row>
    <row r="18063" spans="10:10" x14ac:dyDescent="0.35">
      <c r="J18063" s="830"/>
    </row>
    <row r="18064" spans="10:10" x14ac:dyDescent="0.35">
      <c r="J18064" s="830"/>
    </row>
    <row r="18065" spans="10:10" x14ac:dyDescent="0.35">
      <c r="J18065" s="830"/>
    </row>
    <row r="18066" spans="10:10" x14ac:dyDescent="0.35">
      <c r="J18066" s="830"/>
    </row>
    <row r="18067" spans="10:10" x14ac:dyDescent="0.35">
      <c r="J18067" s="830"/>
    </row>
    <row r="18068" spans="10:10" x14ac:dyDescent="0.35">
      <c r="J18068" s="830"/>
    </row>
    <row r="18069" spans="10:10" x14ac:dyDescent="0.35">
      <c r="J18069" s="830"/>
    </row>
    <row r="18070" spans="10:10" x14ac:dyDescent="0.35">
      <c r="J18070" s="830"/>
    </row>
    <row r="18071" spans="10:10" x14ac:dyDescent="0.35">
      <c r="J18071" s="830"/>
    </row>
    <row r="18072" spans="10:10" x14ac:dyDescent="0.35">
      <c r="J18072" s="830"/>
    </row>
    <row r="18073" spans="10:10" x14ac:dyDescent="0.35">
      <c r="J18073" s="830"/>
    </row>
    <row r="18074" spans="10:10" x14ac:dyDescent="0.35">
      <c r="J18074" s="830"/>
    </row>
    <row r="18075" spans="10:10" x14ac:dyDescent="0.35">
      <c r="J18075" s="830"/>
    </row>
    <row r="18076" spans="10:10" x14ac:dyDescent="0.35">
      <c r="J18076" s="830"/>
    </row>
    <row r="18077" spans="10:10" x14ac:dyDescent="0.35">
      <c r="J18077" s="830"/>
    </row>
    <row r="18078" spans="10:10" x14ac:dyDescent="0.35">
      <c r="J18078" s="830"/>
    </row>
    <row r="18079" spans="10:10" x14ac:dyDescent="0.35">
      <c r="J18079" s="830"/>
    </row>
    <row r="18080" spans="10:10" x14ac:dyDescent="0.35">
      <c r="J18080" s="830"/>
    </row>
    <row r="18081" spans="10:10" x14ac:dyDescent="0.35">
      <c r="J18081" s="830"/>
    </row>
    <row r="18082" spans="10:10" x14ac:dyDescent="0.35">
      <c r="J18082" s="830"/>
    </row>
    <row r="18083" spans="10:10" x14ac:dyDescent="0.35">
      <c r="J18083" s="830"/>
    </row>
    <row r="18084" spans="10:10" x14ac:dyDescent="0.35">
      <c r="J18084" s="830"/>
    </row>
    <row r="18085" spans="10:10" x14ac:dyDescent="0.35">
      <c r="J18085" s="830"/>
    </row>
    <row r="18093" spans="10:10" x14ac:dyDescent="0.35">
      <c r="J18093" s="830"/>
    </row>
    <row r="18094" spans="10:10" x14ac:dyDescent="0.35">
      <c r="J18094" s="830"/>
    </row>
    <row r="18095" spans="10:10" x14ac:dyDescent="0.35">
      <c r="J18095" s="830"/>
    </row>
    <row r="18096" spans="10:10" x14ac:dyDescent="0.35">
      <c r="J18096" s="830"/>
    </row>
    <row r="18097" spans="10:10" x14ac:dyDescent="0.35">
      <c r="J18097" s="830"/>
    </row>
    <row r="18098" spans="10:10" x14ac:dyDescent="0.35">
      <c r="J18098" s="830"/>
    </row>
    <row r="18099" spans="10:10" x14ac:dyDescent="0.35">
      <c r="J18099" s="830"/>
    </row>
    <row r="18100" spans="10:10" x14ac:dyDescent="0.35">
      <c r="J18100" s="830"/>
    </row>
    <row r="18101" spans="10:10" x14ac:dyDescent="0.35">
      <c r="J18101" s="830"/>
    </row>
    <row r="18102" spans="10:10" x14ac:dyDescent="0.35">
      <c r="J18102" s="830"/>
    </row>
    <row r="18103" spans="10:10" x14ac:dyDescent="0.35">
      <c r="J18103" s="830"/>
    </row>
    <row r="18104" spans="10:10" x14ac:dyDescent="0.35">
      <c r="J18104" s="830"/>
    </row>
    <row r="18105" spans="10:10" x14ac:dyDescent="0.35">
      <c r="J18105" s="830"/>
    </row>
    <row r="18106" spans="10:10" x14ac:dyDescent="0.35">
      <c r="J18106" s="830"/>
    </row>
    <row r="18107" spans="10:10" x14ac:dyDescent="0.35">
      <c r="J18107" s="830"/>
    </row>
    <row r="18108" spans="10:10" x14ac:dyDescent="0.35">
      <c r="J18108" s="830"/>
    </row>
    <row r="18109" spans="10:10" x14ac:dyDescent="0.35">
      <c r="J18109" s="830"/>
    </row>
    <row r="18110" spans="10:10" x14ac:dyDescent="0.35">
      <c r="J18110" s="830"/>
    </row>
    <row r="18111" spans="10:10" x14ac:dyDescent="0.35">
      <c r="J18111" s="830"/>
    </row>
    <row r="18112" spans="10:10" x14ac:dyDescent="0.35">
      <c r="J18112" s="830"/>
    </row>
    <row r="18113" spans="10:10" x14ac:dyDescent="0.35">
      <c r="J18113" s="830"/>
    </row>
    <row r="18120" spans="10:10" x14ac:dyDescent="0.35">
      <c r="J18120" s="830"/>
    </row>
    <row r="18121" spans="10:10" x14ac:dyDescent="0.35">
      <c r="J18121" s="830"/>
    </row>
    <row r="18122" spans="10:10" x14ac:dyDescent="0.35">
      <c r="J18122" s="830"/>
    </row>
    <row r="18123" spans="10:10" x14ac:dyDescent="0.35">
      <c r="J18123" s="830"/>
    </row>
    <row r="18124" spans="10:10" x14ac:dyDescent="0.35">
      <c r="J18124" s="830"/>
    </row>
    <row r="18125" spans="10:10" x14ac:dyDescent="0.35">
      <c r="J18125" s="830"/>
    </row>
    <row r="18126" spans="10:10" x14ac:dyDescent="0.35">
      <c r="J18126" s="830"/>
    </row>
    <row r="18127" spans="10:10" x14ac:dyDescent="0.35">
      <c r="J18127" s="830"/>
    </row>
    <row r="18128" spans="10:10" x14ac:dyDescent="0.35">
      <c r="J18128" s="830"/>
    </row>
    <row r="18129" spans="10:10" x14ac:dyDescent="0.35">
      <c r="J18129" s="830"/>
    </row>
    <row r="18130" spans="10:10" x14ac:dyDescent="0.35">
      <c r="J18130" s="830"/>
    </row>
    <row r="18131" spans="10:10" x14ac:dyDescent="0.35">
      <c r="J18131" s="830"/>
    </row>
    <row r="18132" spans="10:10" x14ac:dyDescent="0.35">
      <c r="J18132" s="830"/>
    </row>
    <row r="18133" spans="10:10" x14ac:dyDescent="0.35">
      <c r="J18133" s="830"/>
    </row>
    <row r="18134" spans="10:10" x14ac:dyDescent="0.35">
      <c r="J18134" s="830"/>
    </row>
    <row r="18135" spans="10:10" x14ac:dyDescent="0.35">
      <c r="J18135" s="830"/>
    </row>
    <row r="18136" spans="10:10" x14ac:dyDescent="0.35">
      <c r="J18136" s="830"/>
    </row>
    <row r="18137" spans="10:10" x14ac:dyDescent="0.35">
      <c r="J18137" s="830"/>
    </row>
    <row r="18138" spans="10:10" x14ac:dyDescent="0.35">
      <c r="J18138" s="830"/>
    </row>
    <row r="18139" spans="10:10" x14ac:dyDescent="0.35">
      <c r="J18139" s="830"/>
    </row>
    <row r="18140" spans="10:10" x14ac:dyDescent="0.35">
      <c r="J18140" s="830"/>
    </row>
    <row r="18141" spans="10:10" x14ac:dyDescent="0.35">
      <c r="J18141" s="830"/>
    </row>
    <row r="18142" spans="10:10" x14ac:dyDescent="0.35">
      <c r="J18142" s="830"/>
    </row>
    <row r="18143" spans="10:10" x14ac:dyDescent="0.35">
      <c r="J18143" s="830"/>
    </row>
    <row r="18144" spans="10:10" x14ac:dyDescent="0.35">
      <c r="J18144" s="830"/>
    </row>
    <row r="18145" spans="10:10" x14ac:dyDescent="0.35">
      <c r="J18145" s="830"/>
    </row>
    <row r="18146" spans="10:10" x14ac:dyDescent="0.35">
      <c r="J18146" s="830"/>
    </row>
    <row r="18147" spans="10:10" x14ac:dyDescent="0.35">
      <c r="J18147" s="830"/>
    </row>
    <row r="18148" spans="10:10" x14ac:dyDescent="0.35">
      <c r="J18148" s="830"/>
    </row>
    <row r="18149" spans="10:10" x14ac:dyDescent="0.35">
      <c r="J18149" s="830"/>
    </row>
    <row r="18150" spans="10:10" x14ac:dyDescent="0.35">
      <c r="J18150" s="830"/>
    </row>
    <row r="18151" spans="10:10" x14ac:dyDescent="0.35">
      <c r="J18151" s="830"/>
    </row>
    <row r="18152" spans="10:10" x14ac:dyDescent="0.35">
      <c r="J18152" s="830"/>
    </row>
    <row r="18153" spans="10:10" x14ac:dyDescent="0.35">
      <c r="J18153" s="830"/>
    </row>
    <row r="18154" spans="10:10" x14ac:dyDescent="0.35">
      <c r="J18154" s="830"/>
    </row>
    <row r="18155" spans="10:10" x14ac:dyDescent="0.35">
      <c r="J18155" s="830"/>
    </row>
    <row r="18156" spans="10:10" x14ac:dyDescent="0.35">
      <c r="J18156" s="830"/>
    </row>
    <row r="18157" spans="10:10" x14ac:dyDescent="0.35">
      <c r="J18157" s="830"/>
    </row>
    <row r="18158" spans="10:10" x14ac:dyDescent="0.35">
      <c r="J18158" s="830"/>
    </row>
    <row r="18159" spans="10:10" x14ac:dyDescent="0.35">
      <c r="J18159" s="830"/>
    </row>
    <row r="18160" spans="10:10" x14ac:dyDescent="0.35">
      <c r="J18160" s="830"/>
    </row>
    <row r="18161" spans="10:10" x14ac:dyDescent="0.35">
      <c r="J18161" s="830"/>
    </row>
    <row r="18162" spans="10:10" x14ac:dyDescent="0.35">
      <c r="J18162" s="830"/>
    </row>
    <row r="18163" spans="10:10" x14ac:dyDescent="0.35">
      <c r="J18163" s="830"/>
    </row>
    <row r="18164" spans="10:10" x14ac:dyDescent="0.35">
      <c r="J18164" s="830"/>
    </row>
    <row r="18165" spans="10:10" x14ac:dyDescent="0.35">
      <c r="J18165" s="830"/>
    </row>
    <row r="18166" spans="10:10" x14ac:dyDescent="0.35">
      <c r="J18166" s="830"/>
    </row>
    <row r="18167" spans="10:10" x14ac:dyDescent="0.35">
      <c r="J18167" s="830"/>
    </row>
    <row r="18168" spans="10:10" x14ac:dyDescent="0.35">
      <c r="J18168" s="830"/>
    </row>
    <row r="18169" spans="10:10" x14ac:dyDescent="0.35">
      <c r="J18169" s="830"/>
    </row>
    <row r="18170" spans="10:10" x14ac:dyDescent="0.35">
      <c r="J18170" s="830"/>
    </row>
    <row r="18171" spans="10:10" x14ac:dyDescent="0.35">
      <c r="J18171" s="830"/>
    </row>
    <row r="18172" spans="10:10" x14ac:dyDescent="0.35">
      <c r="J18172" s="830"/>
    </row>
    <row r="18173" spans="10:10" x14ac:dyDescent="0.35">
      <c r="J18173" s="830"/>
    </row>
    <row r="18174" spans="10:10" x14ac:dyDescent="0.35">
      <c r="J18174" s="830"/>
    </row>
    <row r="18175" spans="10:10" x14ac:dyDescent="0.35">
      <c r="J18175" s="830"/>
    </row>
    <row r="18176" spans="10:10" x14ac:dyDescent="0.35">
      <c r="J18176" s="830"/>
    </row>
    <row r="18177" spans="10:10" x14ac:dyDescent="0.35">
      <c r="J18177" s="830"/>
    </row>
    <row r="18178" spans="10:10" x14ac:dyDescent="0.35">
      <c r="J18178" s="830"/>
    </row>
    <row r="18179" spans="10:10" x14ac:dyDescent="0.35">
      <c r="J18179" s="830"/>
    </row>
    <row r="18180" spans="10:10" x14ac:dyDescent="0.35">
      <c r="J18180" s="830"/>
    </row>
    <row r="18181" spans="10:10" x14ac:dyDescent="0.35">
      <c r="J18181" s="830"/>
    </row>
    <row r="18183" spans="10:10" x14ac:dyDescent="0.35">
      <c r="J18183" s="830"/>
    </row>
    <row r="18184" spans="10:10" x14ac:dyDescent="0.35">
      <c r="J18184" s="830"/>
    </row>
    <row r="18185" spans="10:10" x14ac:dyDescent="0.35">
      <c r="J18185" s="830"/>
    </row>
    <row r="18186" spans="10:10" x14ac:dyDescent="0.35">
      <c r="J18186" s="830"/>
    </row>
    <row r="18187" spans="10:10" x14ac:dyDescent="0.35">
      <c r="J18187" s="830"/>
    </row>
    <row r="18188" spans="10:10" x14ac:dyDescent="0.35">
      <c r="J18188" s="830"/>
    </row>
    <row r="18189" spans="10:10" x14ac:dyDescent="0.35">
      <c r="J18189" s="830"/>
    </row>
    <row r="18190" spans="10:10" x14ac:dyDescent="0.35">
      <c r="J18190" s="830"/>
    </row>
    <row r="18191" spans="10:10" x14ac:dyDescent="0.35">
      <c r="J18191" s="830"/>
    </row>
    <row r="18192" spans="10:10" x14ac:dyDescent="0.35">
      <c r="J18192" s="830"/>
    </row>
    <row r="18193" spans="10:10" x14ac:dyDescent="0.35">
      <c r="J18193" s="830"/>
    </row>
    <row r="18194" spans="10:10" x14ac:dyDescent="0.35">
      <c r="J18194" s="830"/>
    </row>
    <row r="18195" spans="10:10" x14ac:dyDescent="0.35">
      <c r="J18195" s="830"/>
    </row>
    <row r="18196" spans="10:10" x14ac:dyDescent="0.35">
      <c r="J18196" s="830"/>
    </row>
    <row r="18197" spans="10:10" x14ac:dyDescent="0.35">
      <c r="J18197" s="830"/>
    </row>
    <row r="18198" spans="10:10" x14ac:dyDescent="0.35">
      <c r="J18198" s="830"/>
    </row>
    <row r="18199" spans="10:10" x14ac:dyDescent="0.35">
      <c r="J18199" s="830"/>
    </row>
    <row r="18200" spans="10:10" x14ac:dyDescent="0.35">
      <c r="J18200" s="830"/>
    </row>
    <row r="18201" spans="10:10" x14ac:dyDescent="0.35">
      <c r="J18201" s="830"/>
    </row>
    <row r="18202" spans="10:10" x14ac:dyDescent="0.35">
      <c r="J18202" s="830"/>
    </row>
    <row r="18203" spans="10:10" x14ac:dyDescent="0.35">
      <c r="J18203" s="830"/>
    </row>
    <row r="18204" spans="10:10" x14ac:dyDescent="0.35">
      <c r="J18204" s="830"/>
    </row>
    <row r="18205" spans="10:10" x14ac:dyDescent="0.35">
      <c r="J18205" s="830"/>
    </row>
    <row r="18206" spans="10:10" x14ac:dyDescent="0.35">
      <c r="J18206" s="830"/>
    </row>
    <row r="18207" spans="10:10" x14ac:dyDescent="0.35">
      <c r="J18207" s="830"/>
    </row>
    <row r="18208" spans="10:10" x14ac:dyDescent="0.35">
      <c r="J18208" s="830"/>
    </row>
    <row r="18209" spans="10:10" x14ac:dyDescent="0.35">
      <c r="J18209" s="830"/>
    </row>
    <row r="18210" spans="10:10" x14ac:dyDescent="0.35">
      <c r="J18210" s="830"/>
    </row>
    <row r="18211" spans="10:10" x14ac:dyDescent="0.35">
      <c r="J18211" s="830"/>
    </row>
    <row r="18212" spans="10:10" x14ac:dyDescent="0.35">
      <c r="J18212" s="830"/>
    </row>
    <row r="18213" spans="10:10" x14ac:dyDescent="0.35">
      <c r="J18213" s="830"/>
    </row>
    <row r="18214" spans="10:10" x14ac:dyDescent="0.35">
      <c r="J18214" s="830"/>
    </row>
    <row r="18215" spans="10:10" x14ac:dyDescent="0.35">
      <c r="J18215" s="830"/>
    </row>
    <row r="18216" spans="10:10" x14ac:dyDescent="0.35">
      <c r="J18216" s="830"/>
    </row>
    <row r="18217" spans="10:10" x14ac:dyDescent="0.35">
      <c r="J18217" s="830"/>
    </row>
    <row r="18218" spans="10:10" x14ac:dyDescent="0.35">
      <c r="J18218" s="830"/>
    </row>
    <row r="18219" spans="10:10" x14ac:dyDescent="0.35">
      <c r="J18219" s="830"/>
    </row>
    <row r="18220" spans="10:10" x14ac:dyDescent="0.35">
      <c r="J18220" s="830"/>
    </row>
    <row r="18221" spans="10:10" x14ac:dyDescent="0.35">
      <c r="J18221" s="830"/>
    </row>
    <row r="18222" spans="10:10" x14ac:dyDescent="0.35">
      <c r="J18222" s="830"/>
    </row>
    <row r="18223" spans="10:10" x14ac:dyDescent="0.35">
      <c r="J18223" s="830"/>
    </row>
    <row r="18224" spans="10:10" x14ac:dyDescent="0.35">
      <c r="J18224" s="830"/>
    </row>
    <row r="18225" spans="10:10" x14ac:dyDescent="0.35">
      <c r="J18225" s="830"/>
    </row>
    <row r="18226" spans="10:10" x14ac:dyDescent="0.35">
      <c r="J18226" s="830"/>
    </row>
    <row r="18227" spans="10:10" x14ac:dyDescent="0.35">
      <c r="J18227" s="830"/>
    </row>
    <row r="18228" spans="10:10" x14ac:dyDescent="0.35">
      <c r="J18228" s="830"/>
    </row>
    <row r="18229" spans="10:10" x14ac:dyDescent="0.35">
      <c r="J18229" s="830"/>
    </row>
    <row r="18230" spans="10:10" x14ac:dyDescent="0.35">
      <c r="J18230" s="830"/>
    </row>
    <row r="18231" spans="10:10" x14ac:dyDescent="0.35">
      <c r="J18231" s="830"/>
    </row>
    <row r="18232" spans="10:10" x14ac:dyDescent="0.35">
      <c r="J18232" s="830"/>
    </row>
    <row r="18233" spans="10:10" x14ac:dyDescent="0.35">
      <c r="J18233" s="830"/>
    </row>
    <row r="18234" spans="10:10" x14ac:dyDescent="0.35">
      <c r="J18234" s="830"/>
    </row>
    <row r="18235" spans="10:10" x14ac:dyDescent="0.35">
      <c r="J18235" s="830"/>
    </row>
    <row r="18236" spans="10:10" x14ac:dyDescent="0.35">
      <c r="J18236" s="830"/>
    </row>
    <row r="18237" spans="10:10" x14ac:dyDescent="0.35">
      <c r="J18237" s="830"/>
    </row>
    <row r="18238" spans="10:10" x14ac:dyDescent="0.35">
      <c r="J18238" s="830"/>
    </row>
    <row r="18239" spans="10:10" x14ac:dyDescent="0.35">
      <c r="J18239" s="830"/>
    </row>
    <row r="18240" spans="10:10" x14ac:dyDescent="0.35">
      <c r="J18240" s="830"/>
    </row>
    <row r="18241" spans="10:10" x14ac:dyDescent="0.35">
      <c r="J18241" s="830"/>
    </row>
    <row r="18242" spans="10:10" x14ac:dyDescent="0.35">
      <c r="J18242" s="830"/>
    </row>
    <row r="18243" spans="10:10" x14ac:dyDescent="0.35">
      <c r="J18243" s="830"/>
    </row>
    <row r="18244" spans="10:10" x14ac:dyDescent="0.35">
      <c r="J18244" s="830"/>
    </row>
    <row r="18245" spans="10:10" x14ac:dyDescent="0.35">
      <c r="J18245" s="830"/>
    </row>
    <row r="18246" spans="10:10" x14ac:dyDescent="0.35">
      <c r="J18246" s="830"/>
    </row>
    <row r="18247" spans="10:10" x14ac:dyDescent="0.35">
      <c r="J18247" s="830"/>
    </row>
    <row r="18248" spans="10:10" x14ac:dyDescent="0.35">
      <c r="J18248" s="830"/>
    </row>
    <row r="18249" spans="10:10" x14ac:dyDescent="0.35">
      <c r="J18249" s="830"/>
    </row>
    <row r="18250" spans="10:10" x14ac:dyDescent="0.35">
      <c r="J18250" s="830"/>
    </row>
    <row r="18251" spans="10:10" x14ac:dyDescent="0.35">
      <c r="J18251" s="830"/>
    </row>
    <row r="18252" spans="10:10" x14ac:dyDescent="0.35">
      <c r="J18252" s="830"/>
    </row>
    <row r="18253" spans="10:10" x14ac:dyDescent="0.35">
      <c r="J18253" s="830"/>
    </row>
    <row r="18254" spans="10:10" x14ac:dyDescent="0.35">
      <c r="J18254" s="830"/>
    </row>
    <row r="18255" spans="10:10" x14ac:dyDescent="0.35">
      <c r="J18255" s="830"/>
    </row>
    <row r="18256" spans="10:10" x14ac:dyDescent="0.35">
      <c r="J18256" s="830"/>
    </row>
    <row r="18257" spans="10:10" x14ac:dyDescent="0.35">
      <c r="J18257" s="830"/>
    </row>
    <row r="18258" spans="10:10" x14ac:dyDescent="0.35">
      <c r="J18258" s="830"/>
    </row>
    <row r="18259" spans="10:10" x14ac:dyDescent="0.35">
      <c r="J18259" s="830"/>
    </row>
    <row r="18260" spans="10:10" x14ac:dyDescent="0.35">
      <c r="J18260" s="830"/>
    </row>
    <row r="18261" spans="10:10" x14ac:dyDescent="0.35">
      <c r="J18261" s="830"/>
    </row>
    <row r="18262" spans="10:10" x14ac:dyDescent="0.35">
      <c r="J18262" s="830"/>
    </row>
    <row r="18263" spans="10:10" x14ac:dyDescent="0.35">
      <c r="J18263" s="830"/>
    </row>
    <row r="18264" spans="10:10" x14ac:dyDescent="0.35">
      <c r="J18264" s="830"/>
    </row>
    <row r="18265" spans="10:10" x14ac:dyDescent="0.35">
      <c r="J18265" s="830"/>
    </row>
    <row r="18266" spans="10:10" x14ac:dyDescent="0.35">
      <c r="J18266" s="830"/>
    </row>
    <row r="18267" spans="10:10" x14ac:dyDescent="0.35">
      <c r="J18267" s="830"/>
    </row>
    <row r="18268" spans="10:10" x14ac:dyDescent="0.35">
      <c r="J18268" s="830"/>
    </row>
    <row r="18269" spans="10:10" x14ac:dyDescent="0.35">
      <c r="J18269" s="830"/>
    </row>
    <row r="18270" spans="10:10" x14ac:dyDescent="0.35">
      <c r="J18270" s="830"/>
    </row>
    <row r="18271" spans="10:10" x14ac:dyDescent="0.35">
      <c r="J18271" s="830"/>
    </row>
    <row r="18272" spans="10:10" x14ac:dyDescent="0.35">
      <c r="J18272" s="830"/>
    </row>
    <row r="18273" spans="10:10" x14ac:dyDescent="0.35">
      <c r="J18273" s="830"/>
    </row>
    <row r="18274" spans="10:10" x14ac:dyDescent="0.35">
      <c r="J18274" s="830"/>
    </row>
    <row r="18275" spans="10:10" x14ac:dyDescent="0.35">
      <c r="J18275" s="830"/>
    </row>
    <row r="18276" spans="10:10" x14ac:dyDescent="0.35">
      <c r="J18276" s="830"/>
    </row>
    <row r="18277" spans="10:10" x14ac:dyDescent="0.35">
      <c r="J18277" s="830"/>
    </row>
    <row r="18278" spans="10:10" x14ac:dyDescent="0.35">
      <c r="J18278" s="830"/>
    </row>
    <row r="18279" spans="10:10" x14ac:dyDescent="0.35">
      <c r="J18279" s="830"/>
    </row>
    <row r="18280" spans="10:10" x14ac:dyDescent="0.35">
      <c r="J18280" s="830"/>
    </row>
    <row r="18281" spans="10:10" x14ac:dyDescent="0.35">
      <c r="J18281" s="830"/>
    </row>
    <row r="18282" spans="10:10" x14ac:dyDescent="0.35">
      <c r="J18282" s="830"/>
    </row>
    <row r="18283" spans="10:10" x14ac:dyDescent="0.35">
      <c r="J18283" s="830"/>
    </row>
    <row r="18284" spans="10:10" x14ac:dyDescent="0.35">
      <c r="J18284" s="830"/>
    </row>
    <row r="18285" spans="10:10" x14ac:dyDescent="0.35">
      <c r="J18285" s="830"/>
    </row>
    <row r="18286" spans="10:10" x14ac:dyDescent="0.35">
      <c r="J18286" s="830"/>
    </row>
    <row r="18287" spans="10:10" x14ac:dyDescent="0.35">
      <c r="J18287" s="830"/>
    </row>
    <row r="18288" spans="10:10" x14ac:dyDescent="0.35">
      <c r="J18288" s="830"/>
    </row>
    <row r="18289" spans="10:10" x14ac:dyDescent="0.35">
      <c r="J18289" s="830"/>
    </row>
    <row r="18290" spans="10:10" x14ac:dyDescent="0.35">
      <c r="J18290" s="830"/>
    </row>
    <row r="18291" spans="10:10" x14ac:dyDescent="0.35">
      <c r="J18291" s="830"/>
    </row>
    <row r="18292" spans="10:10" x14ac:dyDescent="0.35">
      <c r="J18292" s="830"/>
    </row>
    <row r="18293" spans="10:10" x14ac:dyDescent="0.35">
      <c r="J18293" s="830"/>
    </row>
    <row r="18294" spans="10:10" x14ac:dyDescent="0.35">
      <c r="J18294" s="830"/>
    </row>
    <row r="18295" spans="10:10" x14ac:dyDescent="0.35">
      <c r="J18295" s="830"/>
    </row>
    <row r="18296" spans="10:10" x14ac:dyDescent="0.35">
      <c r="J18296" s="830"/>
    </row>
    <row r="18297" spans="10:10" x14ac:dyDescent="0.35">
      <c r="J18297" s="830"/>
    </row>
    <row r="18298" spans="10:10" x14ac:dyDescent="0.35">
      <c r="J18298" s="830"/>
    </row>
    <row r="18299" spans="10:10" x14ac:dyDescent="0.35">
      <c r="J18299" s="830"/>
    </row>
    <row r="18300" spans="10:10" x14ac:dyDescent="0.35">
      <c r="J18300" s="830"/>
    </row>
    <row r="18301" spans="10:10" x14ac:dyDescent="0.35">
      <c r="J18301" s="830"/>
    </row>
    <row r="18302" spans="10:10" x14ac:dyDescent="0.35">
      <c r="J18302" s="830"/>
    </row>
    <row r="18303" spans="10:10" x14ac:dyDescent="0.35">
      <c r="J18303" s="830"/>
    </row>
    <row r="18304" spans="10:10" x14ac:dyDescent="0.35">
      <c r="J18304" s="830"/>
    </row>
    <row r="18305" spans="10:10" x14ac:dyDescent="0.35">
      <c r="J18305" s="830"/>
    </row>
    <row r="18306" spans="10:10" x14ac:dyDescent="0.35">
      <c r="J18306" s="830"/>
    </row>
    <row r="18307" spans="10:10" x14ac:dyDescent="0.35">
      <c r="J18307" s="830"/>
    </row>
    <row r="18308" spans="10:10" x14ac:dyDescent="0.35">
      <c r="J18308" s="830"/>
    </row>
    <row r="18309" spans="10:10" x14ac:dyDescent="0.35">
      <c r="J18309" s="830"/>
    </row>
    <row r="18310" spans="10:10" x14ac:dyDescent="0.35">
      <c r="J18310" s="830"/>
    </row>
    <row r="18311" spans="10:10" x14ac:dyDescent="0.35">
      <c r="J18311" s="830"/>
    </row>
    <row r="18312" spans="10:10" x14ac:dyDescent="0.35">
      <c r="J18312" s="830"/>
    </row>
    <row r="18313" spans="10:10" x14ac:dyDescent="0.35">
      <c r="J18313" s="830"/>
    </row>
    <row r="18314" spans="10:10" x14ac:dyDescent="0.35">
      <c r="J18314" s="830"/>
    </row>
    <row r="18315" spans="10:10" x14ac:dyDescent="0.35">
      <c r="J18315" s="830"/>
    </row>
    <row r="18316" spans="10:10" x14ac:dyDescent="0.35">
      <c r="J18316" s="830"/>
    </row>
    <row r="18317" spans="10:10" x14ac:dyDescent="0.35">
      <c r="J18317" s="830"/>
    </row>
    <row r="18318" spans="10:10" x14ac:dyDescent="0.35">
      <c r="J18318" s="830"/>
    </row>
    <row r="18319" spans="10:10" x14ac:dyDescent="0.35">
      <c r="J18319" s="830"/>
    </row>
    <row r="18320" spans="10:10" x14ac:dyDescent="0.35">
      <c r="J18320" s="830"/>
    </row>
    <row r="18321" spans="10:10" x14ac:dyDescent="0.35">
      <c r="J18321" s="830"/>
    </row>
    <row r="18322" spans="10:10" x14ac:dyDescent="0.35">
      <c r="J18322" s="830"/>
    </row>
    <row r="18323" spans="10:10" x14ac:dyDescent="0.35">
      <c r="J18323" s="830"/>
    </row>
    <row r="18324" spans="10:10" x14ac:dyDescent="0.35">
      <c r="J18324" s="830"/>
    </row>
    <row r="18325" spans="10:10" x14ac:dyDescent="0.35">
      <c r="J18325" s="830"/>
    </row>
    <row r="18326" spans="10:10" x14ac:dyDescent="0.35">
      <c r="J18326" s="830"/>
    </row>
    <row r="18327" spans="10:10" x14ac:dyDescent="0.35">
      <c r="J18327" s="830"/>
    </row>
    <row r="18328" spans="10:10" x14ac:dyDescent="0.35">
      <c r="J18328" s="830"/>
    </row>
    <row r="18329" spans="10:10" x14ac:dyDescent="0.35">
      <c r="J18329" s="830"/>
    </row>
    <row r="18330" spans="10:10" x14ac:dyDescent="0.35">
      <c r="J18330" s="830"/>
    </row>
    <row r="18331" spans="10:10" x14ac:dyDescent="0.35">
      <c r="J18331" s="830"/>
    </row>
    <row r="18332" spans="10:10" x14ac:dyDescent="0.35">
      <c r="J18332" s="830"/>
    </row>
    <row r="18333" spans="10:10" x14ac:dyDescent="0.35">
      <c r="J18333" s="830"/>
    </row>
    <row r="18334" spans="10:10" x14ac:dyDescent="0.35">
      <c r="J18334" s="830"/>
    </row>
    <row r="18335" spans="10:10" x14ac:dyDescent="0.35">
      <c r="J18335" s="830"/>
    </row>
    <row r="18336" spans="10:10" x14ac:dyDescent="0.35">
      <c r="J18336" s="830"/>
    </row>
    <row r="18337" spans="10:10" x14ac:dyDescent="0.35">
      <c r="J18337" s="830"/>
    </row>
    <row r="18338" spans="10:10" x14ac:dyDescent="0.35">
      <c r="J18338" s="830"/>
    </row>
    <row r="18339" spans="10:10" x14ac:dyDescent="0.35">
      <c r="J18339" s="830"/>
    </row>
    <row r="18340" spans="10:10" x14ac:dyDescent="0.35">
      <c r="J18340" s="830"/>
    </row>
    <row r="18341" spans="10:10" x14ac:dyDescent="0.35">
      <c r="J18341" s="830"/>
    </row>
    <row r="18342" spans="10:10" x14ac:dyDescent="0.35">
      <c r="J18342" s="830"/>
    </row>
    <row r="18343" spans="10:10" x14ac:dyDescent="0.35">
      <c r="J18343" s="830"/>
    </row>
    <row r="18344" spans="10:10" x14ac:dyDescent="0.35">
      <c r="J18344" s="830"/>
    </row>
    <row r="18345" spans="10:10" x14ac:dyDescent="0.35">
      <c r="J18345" s="830"/>
    </row>
    <row r="18346" spans="10:10" x14ac:dyDescent="0.35">
      <c r="J18346" s="830"/>
    </row>
    <row r="18347" spans="10:10" x14ac:dyDescent="0.35">
      <c r="J18347" s="830"/>
    </row>
    <row r="18348" spans="10:10" x14ac:dyDescent="0.35">
      <c r="J18348" s="830"/>
    </row>
    <row r="18349" spans="10:10" x14ac:dyDescent="0.35">
      <c r="J18349" s="830"/>
    </row>
    <row r="18350" spans="10:10" x14ac:dyDescent="0.35">
      <c r="J18350" s="830"/>
    </row>
    <row r="18351" spans="10:10" x14ac:dyDescent="0.35">
      <c r="J18351" s="830"/>
    </row>
    <row r="18352" spans="10:10" x14ac:dyDescent="0.35">
      <c r="J18352" s="830"/>
    </row>
    <row r="18353" spans="10:10" x14ac:dyDescent="0.35">
      <c r="J18353" s="830"/>
    </row>
    <row r="18354" spans="10:10" x14ac:dyDescent="0.35">
      <c r="J18354" s="830"/>
    </row>
    <row r="18355" spans="10:10" x14ac:dyDescent="0.35">
      <c r="J18355" s="830"/>
    </row>
    <row r="18356" spans="10:10" x14ac:dyDescent="0.35">
      <c r="J18356" s="830"/>
    </row>
    <row r="18357" spans="10:10" x14ac:dyDescent="0.35">
      <c r="J18357" s="830"/>
    </row>
    <row r="18358" spans="10:10" x14ac:dyDescent="0.35">
      <c r="J18358" s="830"/>
    </row>
    <row r="18359" spans="10:10" x14ac:dyDescent="0.35">
      <c r="J18359" s="830"/>
    </row>
    <row r="18360" spans="10:10" x14ac:dyDescent="0.35">
      <c r="J18360" s="830"/>
    </row>
    <row r="18361" spans="10:10" x14ac:dyDescent="0.35">
      <c r="J18361" s="830"/>
    </row>
    <row r="18362" spans="10:10" x14ac:dyDescent="0.35">
      <c r="J18362" s="830"/>
    </row>
    <row r="18363" spans="10:10" x14ac:dyDescent="0.35">
      <c r="J18363" s="830"/>
    </row>
    <row r="18364" spans="10:10" x14ac:dyDescent="0.35">
      <c r="J18364" s="830"/>
    </row>
    <row r="18365" spans="10:10" x14ac:dyDescent="0.35">
      <c r="J18365" s="830"/>
    </row>
    <row r="18366" spans="10:10" x14ac:dyDescent="0.35">
      <c r="J18366" s="830"/>
    </row>
    <row r="18367" spans="10:10" x14ac:dyDescent="0.35">
      <c r="J18367" s="830"/>
    </row>
    <row r="18368" spans="10:10" x14ac:dyDescent="0.35">
      <c r="J18368" s="830"/>
    </row>
    <row r="18369" spans="10:10" x14ac:dyDescent="0.35">
      <c r="J18369" s="830"/>
    </row>
    <row r="18370" spans="10:10" x14ac:dyDescent="0.35">
      <c r="J18370" s="830"/>
    </row>
    <row r="18371" spans="10:10" x14ac:dyDescent="0.35">
      <c r="J18371" s="830"/>
    </row>
    <row r="18372" spans="10:10" x14ac:dyDescent="0.35">
      <c r="J18372" s="830"/>
    </row>
    <row r="18373" spans="10:10" x14ac:dyDescent="0.35">
      <c r="J18373" s="830"/>
    </row>
    <row r="18374" spans="10:10" x14ac:dyDescent="0.35">
      <c r="J18374" s="830"/>
    </row>
    <row r="18375" spans="10:10" x14ac:dyDescent="0.35">
      <c r="J18375" s="830"/>
    </row>
    <row r="18376" spans="10:10" x14ac:dyDescent="0.35">
      <c r="J18376" s="830"/>
    </row>
    <row r="18377" spans="10:10" x14ac:dyDescent="0.35">
      <c r="J18377" s="830"/>
    </row>
    <row r="18378" spans="10:10" x14ac:dyDescent="0.35">
      <c r="J18378" s="830"/>
    </row>
    <row r="18379" spans="10:10" x14ac:dyDescent="0.35">
      <c r="J18379" s="830"/>
    </row>
    <row r="18380" spans="10:10" x14ac:dyDescent="0.35">
      <c r="J18380" s="830"/>
    </row>
    <row r="18381" spans="10:10" x14ac:dyDescent="0.35">
      <c r="J18381" s="830"/>
    </row>
    <row r="18382" spans="10:10" x14ac:dyDescent="0.35">
      <c r="J18382" s="830"/>
    </row>
    <row r="18383" spans="10:10" x14ac:dyDescent="0.35">
      <c r="J18383" s="830"/>
    </row>
    <row r="18384" spans="10:10" x14ac:dyDescent="0.35">
      <c r="J18384" s="830"/>
    </row>
    <row r="18385" spans="10:10" x14ac:dyDescent="0.35">
      <c r="J18385" s="830"/>
    </row>
    <row r="18386" spans="10:10" x14ac:dyDescent="0.35">
      <c r="J18386" s="830"/>
    </row>
    <row r="18387" spans="10:10" x14ac:dyDescent="0.35">
      <c r="J18387" s="830"/>
    </row>
    <row r="18388" spans="10:10" x14ac:dyDescent="0.35">
      <c r="J18388" s="830"/>
    </row>
    <row r="18389" spans="10:10" x14ac:dyDescent="0.35">
      <c r="J18389" s="830"/>
    </row>
    <row r="18390" spans="10:10" x14ac:dyDescent="0.35">
      <c r="J18390" s="830"/>
    </row>
    <row r="18391" spans="10:10" x14ac:dyDescent="0.35">
      <c r="J18391" s="830"/>
    </row>
    <row r="18392" spans="10:10" x14ac:dyDescent="0.35">
      <c r="J18392" s="830"/>
    </row>
    <row r="18393" spans="10:10" x14ac:dyDescent="0.35">
      <c r="J18393" s="830"/>
    </row>
    <row r="18394" spans="10:10" x14ac:dyDescent="0.35">
      <c r="J18394" s="830"/>
    </row>
    <row r="18395" spans="10:10" x14ac:dyDescent="0.35">
      <c r="J18395" s="830"/>
    </row>
    <row r="18396" spans="10:10" x14ac:dyDescent="0.35">
      <c r="J18396" s="830"/>
    </row>
    <row r="18397" spans="10:10" x14ac:dyDescent="0.35">
      <c r="J18397" s="830"/>
    </row>
    <row r="18398" spans="10:10" x14ac:dyDescent="0.35">
      <c r="J18398" s="830"/>
    </row>
    <row r="18399" spans="10:10" x14ac:dyDescent="0.35">
      <c r="J18399" s="830"/>
    </row>
    <row r="18400" spans="10:10" x14ac:dyDescent="0.35">
      <c r="J18400" s="830"/>
    </row>
    <row r="18401" spans="10:10" x14ac:dyDescent="0.35">
      <c r="J18401" s="830"/>
    </row>
    <row r="18402" spans="10:10" x14ac:dyDescent="0.35">
      <c r="J18402" s="830"/>
    </row>
    <row r="18403" spans="10:10" x14ac:dyDescent="0.35">
      <c r="J18403" s="830"/>
    </row>
    <row r="18404" spans="10:10" x14ac:dyDescent="0.35">
      <c r="J18404" s="830"/>
    </row>
    <row r="18405" spans="10:10" x14ac:dyDescent="0.35">
      <c r="J18405" s="830"/>
    </row>
    <row r="18406" spans="10:10" x14ac:dyDescent="0.35">
      <c r="J18406" s="830"/>
    </row>
    <row r="18407" spans="10:10" x14ac:dyDescent="0.35">
      <c r="J18407" s="830"/>
    </row>
    <row r="18408" spans="10:10" x14ac:dyDescent="0.35">
      <c r="J18408" s="830"/>
    </row>
    <row r="18409" spans="10:10" x14ac:dyDescent="0.35">
      <c r="J18409" s="830"/>
    </row>
    <row r="18410" spans="10:10" x14ac:dyDescent="0.35">
      <c r="J18410" s="830"/>
    </row>
    <row r="18411" spans="10:10" x14ac:dyDescent="0.35">
      <c r="J18411" s="830"/>
    </row>
    <row r="18412" spans="10:10" x14ac:dyDescent="0.35">
      <c r="J18412" s="830"/>
    </row>
    <row r="18413" spans="10:10" x14ac:dyDescent="0.35">
      <c r="J18413" s="830"/>
    </row>
    <row r="18414" spans="10:10" x14ac:dyDescent="0.35">
      <c r="J18414" s="830"/>
    </row>
    <row r="18415" spans="10:10" x14ac:dyDescent="0.35">
      <c r="J18415" s="830"/>
    </row>
    <row r="18416" spans="10:10" x14ac:dyDescent="0.35">
      <c r="J18416" s="830"/>
    </row>
    <row r="18417" spans="10:10" x14ac:dyDescent="0.35">
      <c r="J18417" s="830"/>
    </row>
    <row r="18418" spans="10:10" x14ac:dyDescent="0.35">
      <c r="J18418" s="830"/>
    </row>
    <row r="18419" spans="10:10" x14ac:dyDescent="0.35">
      <c r="J18419" s="830"/>
    </row>
    <row r="18420" spans="10:10" x14ac:dyDescent="0.35">
      <c r="J18420" s="830"/>
    </row>
    <row r="18421" spans="10:10" x14ac:dyDescent="0.35">
      <c r="J18421" s="830"/>
    </row>
    <row r="18422" spans="10:10" x14ac:dyDescent="0.35">
      <c r="J18422" s="830"/>
    </row>
    <row r="18423" spans="10:10" x14ac:dyDescent="0.35">
      <c r="J18423" s="830"/>
    </row>
    <row r="18424" spans="10:10" x14ac:dyDescent="0.35">
      <c r="J18424" s="830"/>
    </row>
    <row r="18425" spans="10:10" x14ac:dyDescent="0.35">
      <c r="J18425" s="830"/>
    </row>
    <row r="18426" spans="10:10" x14ac:dyDescent="0.35">
      <c r="J18426" s="830"/>
    </row>
    <row r="18427" spans="10:10" x14ac:dyDescent="0.35">
      <c r="J18427" s="830"/>
    </row>
    <row r="18428" spans="10:10" x14ac:dyDescent="0.35">
      <c r="J18428" s="830"/>
    </row>
    <row r="18429" spans="10:10" x14ac:dyDescent="0.35">
      <c r="J18429" s="830"/>
    </row>
    <row r="18430" spans="10:10" x14ac:dyDescent="0.35">
      <c r="J18430" s="830"/>
    </row>
    <row r="18431" spans="10:10" x14ac:dyDescent="0.35">
      <c r="J18431" s="830"/>
    </row>
    <row r="18432" spans="10:10" x14ac:dyDescent="0.35">
      <c r="J18432" s="830"/>
    </row>
    <row r="18433" spans="10:10" x14ac:dyDescent="0.35">
      <c r="J18433" s="830"/>
    </row>
    <row r="18434" spans="10:10" x14ac:dyDescent="0.35">
      <c r="J18434" s="830"/>
    </row>
    <row r="18435" spans="10:10" x14ac:dyDescent="0.35">
      <c r="J18435" s="830"/>
    </row>
    <row r="18436" spans="10:10" x14ac:dyDescent="0.35">
      <c r="J18436" s="830"/>
    </row>
    <row r="18437" spans="10:10" x14ac:dyDescent="0.35">
      <c r="J18437" s="830"/>
    </row>
    <row r="18438" spans="10:10" x14ac:dyDescent="0.35">
      <c r="J18438" s="830"/>
    </row>
    <row r="18439" spans="10:10" x14ac:dyDescent="0.35">
      <c r="J18439" s="830"/>
    </row>
    <row r="18440" spans="10:10" x14ac:dyDescent="0.35">
      <c r="J18440" s="830"/>
    </row>
    <row r="18441" spans="10:10" x14ac:dyDescent="0.35">
      <c r="J18441" s="830"/>
    </row>
    <row r="18442" spans="10:10" x14ac:dyDescent="0.35">
      <c r="J18442" s="830"/>
    </row>
    <row r="18443" spans="10:10" x14ac:dyDescent="0.35">
      <c r="J18443" s="830"/>
    </row>
    <row r="18444" spans="10:10" x14ac:dyDescent="0.35">
      <c r="J18444" s="830"/>
    </row>
    <row r="18445" spans="10:10" x14ac:dyDescent="0.35">
      <c r="J18445" s="830"/>
    </row>
    <row r="18446" spans="10:10" x14ac:dyDescent="0.35">
      <c r="J18446" s="830"/>
    </row>
    <row r="18447" spans="10:10" x14ac:dyDescent="0.35">
      <c r="J18447" s="830"/>
    </row>
    <row r="18448" spans="10:10" x14ac:dyDescent="0.35">
      <c r="J18448" s="830"/>
    </row>
    <row r="18449" spans="10:10" x14ac:dyDescent="0.35">
      <c r="J18449" s="830"/>
    </row>
    <row r="18450" spans="10:10" x14ac:dyDescent="0.35">
      <c r="J18450" s="830"/>
    </row>
    <row r="18451" spans="10:10" x14ac:dyDescent="0.35">
      <c r="J18451" s="830"/>
    </row>
    <row r="18452" spans="10:10" x14ac:dyDescent="0.35">
      <c r="J18452" s="830"/>
    </row>
    <row r="18453" spans="10:10" x14ac:dyDescent="0.35">
      <c r="J18453" s="830"/>
    </row>
    <row r="18454" spans="10:10" x14ac:dyDescent="0.35">
      <c r="J18454" s="830"/>
    </row>
    <row r="18455" spans="10:10" x14ac:dyDescent="0.35">
      <c r="J18455" s="830"/>
    </row>
    <row r="18456" spans="10:10" x14ac:dyDescent="0.35">
      <c r="J18456" s="830"/>
    </row>
    <row r="18457" spans="10:10" x14ac:dyDescent="0.35">
      <c r="J18457" s="830"/>
    </row>
    <row r="18458" spans="10:10" x14ac:dyDescent="0.35">
      <c r="J18458" s="830"/>
    </row>
    <row r="18459" spans="10:10" x14ac:dyDescent="0.35">
      <c r="J18459" s="830"/>
    </row>
    <row r="18460" spans="10:10" x14ac:dyDescent="0.35">
      <c r="J18460" s="830"/>
    </row>
    <row r="18461" spans="10:10" x14ac:dyDescent="0.35">
      <c r="J18461" s="830"/>
    </row>
    <row r="18462" spans="10:10" x14ac:dyDescent="0.35">
      <c r="J18462" s="830"/>
    </row>
    <row r="18463" spans="10:10" x14ac:dyDescent="0.35">
      <c r="J18463" s="830"/>
    </row>
    <row r="18464" spans="10:10" x14ac:dyDescent="0.35">
      <c r="J18464" s="830"/>
    </row>
    <row r="18465" spans="10:10" x14ac:dyDescent="0.35">
      <c r="J18465" s="830"/>
    </row>
    <row r="18466" spans="10:10" x14ac:dyDescent="0.35">
      <c r="J18466" s="830"/>
    </row>
    <row r="18467" spans="10:10" x14ac:dyDescent="0.35">
      <c r="J18467" s="830"/>
    </row>
    <row r="18468" spans="10:10" x14ac:dyDescent="0.35">
      <c r="J18468" s="830"/>
    </row>
    <row r="18469" spans="10:10" x14ac:dyDescent="0.35">
      <c r="J18469" s="830"/>
    </row>
    <row r="18470" spans="10:10" x14ac:dyDescent="0.35">
      <c r="J18470" s="830"/>
    </row>
    <row r="18471" spans="10:10" x14ac:dyDescent="0.35">
      <c r="J18471" s="830"/>
    </row>
    <row r="18472" spans="10:10" x14ac:dyDescent="0.35">
      <c r="J18472" s="830"/>
    </row>
    <row r="18473" spans="10:10" x14ac:dyDescent="0.35">
      <c r="J18473" s="830"/>
    </row>
    <row r="18474" spans="10:10" x14ac:dyDescent="0.35">
      <c r="J18474" s="830"/>
    </row>
    <row r="18475" spans="10:10" x14ac:dyDescent="0.35">
      <c r="J18475" s="830"/>
    </row>
    <row r="18476" spans="10:10" x14ac:dyDescent="0.35">
      <c r="J18476" s="830"/>
    </row>
    <row r="18477" spans="10:10" x14ac:dyDescent="0.35">
      <c r="J18477" s="830"/>
    </row>
    <row r="18478" spans="10:10" x14ac:dyDescent="0.35">
      <c r="J18478" s="830"/>
    </row>
    <row r="18479" spans="10:10" x14ac:dyDescent="0.35">
      <c r="J18479" s="830"/>
    </row>
    <row r="18480" spans="10:10" x14ac:dyDescent="0.35">
      <c r="J18480" s="830"/>
    </row>
    <row r="18481" spans="10:10" x14ac:dyDescent="0.35">
      <c r="J18481" s="830"/>
    </row>
    <row r="18482" spans="10:10" x14ac:dyDescent="0.35">
      <c r="J18482" s="830"/>
    </row>
    <row r="18483" spans="10:10" x14ac:dyDescent="0.35">
      <c r="J18483" s="830"/>
    </row>
    <row r="18484" spans="10:10" x14ac:dyDescent="0.35">
      <c r="J18484" s="830"/>
    </row>
    <row r="18485" spans="10:10" x14ac:dyDescent="0.35">
      <c r="J18485" s="830"/>
    </row>
    <row r="18486" spans="10:10" x14ac:dyDescent="0.35">
      <c r="J18486" s="830"/>
    </row>
    <row r="18487" spans="10:10" x14ac:dyDescent="0.35">
      <c r="J18487" s="830"/>
    </row>
    <row r="18488" spans="10:10" x14ac:dyDescent="0.35">
      <c r="J18488" s="830"/>
    </row>
    <row r="18489" spans="10:10" x14ac:dyDescent="0.35">
      <c r="J18489" s="830"/>
    </row>
    <row r="18490" spans="10:10" x14ac:dyDescent="0.35">
      <c r="J18490" s="830"/>
    </row>
    <row r="18491" spans="10:10" x14ac:dyDescent="0.35">
      <c r="J18491" s="830"/>
    </row>
    <row r="18492" spans="10:10" x14ac:dyDescent="0.35">
      <c r="J18492" s="830"/>
    </row>
    <row r="18493" spans="10:10" x14ac:dyDescent="0.35">
      <c r="J18493" s="830"/>
    </row>
    <row r="18494" spans="10:10" x14ac:dyDescent="0.35">
      <c r="J18494" s="830"/>
    </row>
    <row r="18495" spans="10:10" x14ac:dyDescent="0.35">
      <c r="J18495" s="830"/>
    </row>
    <row r="18496" spans="10:10" x14ac:dyDescent="0.35">
      <c r="J18496" s="830"/>
    </row>
    <row r="18497" spans="10:10" x14ac:dyDescent="0.35">
      <c r="J18497" s="830"/>
    </row>
    <row r="18498" spans="10:10" x14ac:dyDescent="0.35">
      <c r="J18498" s="830"/>
    </row>
    <row r="18499" spans="10:10" x14ac:dyDescent="0.35">
      <c r="J18499" s="830"/>
    </row>
    <row r="18500" spans="10:10" x14ac:dyDescent="0.35">
      <c r="J18500" s="830"/>
    </row>
    <row r="18501" spans="10:10" x14ac:dyDescent="0.35">
      <c r="J18501" s="830"/>
    </row>
    <row r="18502" spans="10:10" x14ac:dyDescent="0.35">
      <c r="J18502" s="830"/>
    </row>
    <row r="18503" spans="10:10" x14ac:dyDescent="0.35">
      <c r="J18503" s="830"/>
    </row>
    <row r="18504" spans="10:10" x14ac:dyDescent="0.35">
      <c r="J18504" s="830"/>
    </row>
    <row r="18505" spans="10:10" x14ac:dyDescent="0.35">
      <c r="J18505" s="830"/>
    </row>
    <row r="18506" spans="10:10" x14ac:dyDescent="0.35">
      <c r="J18506" s="830"/>
    </row>
    <row r="18507" spans="10:10" x14ac:dyDescent="0.35">
      <c r="J18507" s="830"/>
    </row>
    <row r="18508" spans="10:10" x14ac:dyDescent="0.35">
      <c r="J18508" s="830"/>
    </row>
    <row r="18509" spans="10:10" x14ac:dyDescent="0.35">
      <c r="J18509" s="830"/>
    </row>
    <row r="18510" spans="10:10" x14ac:dyDescent="0.35">
      <c r="J18510" s="830"/>
    </row>
    <row r="18511" spans="10:10" x14ac:dyDescent="0.35">
      <c r="J18511" s="830"/>
    </row>
    <row r="18512" spans="10:10" x14ac:dyDescent="0.35">
      <c r="J18512" s="830"/>
    </row>
    <row r="18513" spans="10:10" x14ac:dyDescent="0.35">
      <c r="J18513" s="830"/>
    </row>
    <row r="18514" spans="10:10" x14ac:dyDescent="0.35">
      <c r="J18514" s="830"/>
    </row>
    <row r="18515" spans="10:10" x14ac:dyDescent="0.35">
      <c r="J18515" s="830"/>
    </row>
    <row r="18516" spans="10:10" x14ac:dyDescent="0.35">
      <c r="J18516" s="830"/>
    </row>
    <row r="18517" spans="10:10" x14ac:dyDescent="0.35">
      <c r="J18517" s="830"/>
    </row>
    <row r="18518" spans="10:10" x14ac:dyDescent="0.35">
      <c r="J18518" s="830"/>
    </row>
    <row r="18519" spans="10:10" x14ac:dyDescent="0.35">
      <c r="J18519" s="830"/>
    </row>
    <row r="18520" spans="10:10" x14ac:dyDescent="0.35">
      <c r="J18520" s="830"/>
    </row>
    <row r="18521" spans="10:10" x14ac:dyDescent="0.35">
      <c r="J18521" s="830"/>
    </row>
    <row r="18522" spans="10:10" x14ac:dyDescent="0.35">
      <c r="J18522" s="830"/>
    </row>
    <row r="18523" spans="10:10" x14ac:dyDescent="0.35">
      <c r="J18523" s="830"/>
    </row>
    <row r="18524" spans="10:10" x14ac:dyDescent="0.35">
      <c r="J18524" s="830"/>
    </row>
    <row r="18525" spans="10:10" x14ac:dyDescent="0.35">
      <c r="J18525" s="830"/>
    </row>
    <row r="18526" spans="10:10" x14ac:dyDescent="0.35">
      <c r="J18526" s="830"/>
    </row>
    <row r="18527" spans="10:10" x14ac:dyDescent="0.35">
      <c r="J18527" s="830"/>
    </row>
    <row r="18528" spans="10:10" x14ac:dyDescent="0.35">
      <c r="J18528" s="830"/>
    </row>
    <row r="18529" spans="10:10" x14ac:dyDescent="0.35">
      <c r="J18529" s="830"/>
    </row>
    <row r="18530" spans="10:10" x14ac:dyDescent="0.35">
      <c r="J18530" s="830"/>
    </row>
    <row r="18531" spans="10:10" x14ac:dyDescent="0.35">
      <c r="J18531" s="830"/>
    </row>
    <row r="18532" spans="10:10" x14ac:dyDescent="0.35">
      <c r="J18532" s="830"/>
    </row>
    <row r="18533" spans="10:10" x14ac:dyDescent="0.35">
      <c r="J18533" s="830"/>
    </row>
    <row r="18534" spans="10:10" x14ac:dyDescent="0.35">
      <c r="J18534" s="830"/>
    </row>
    <row r="18535" spans="10:10" x14ac:dyDescent="0.35">
      <c r="J18535" s="830"/>
    </row>
    <row r="18536" spans="10:10" x14ac:dyDescent="0.35">
      <c r="J18536" s="830"/>
    </row>
    <row r="18537" spans="10:10" x14ac:dyDescent="0.35">
      <c r="J18537" s="830"/>
    </row>
    <row r="18538" spans="10:10" x14ac:dyDescent="0.35">
      <c r="J18538" s="830"/>
    </row>
    <row r="18539" spans="10:10" x14ac:dyDescent="0.35">
      <c r="J18539" s="830"/>
    </row>
    <row r="18540" spans="10:10" x14ac:dyDescent="0.35">
      <c r="J18540" s="830"/>
    </row>
    <row r="18541" spans="10:10" x14ac:dyDescent="0.35">
      <c r="J18541" s="830"/>
    </row>
    <row r="18542" spans="10:10" x14ac:dyDescent="0.35">
      <c r="J18542" s="830"/>
    </row>
    <row r="18543" spans="10:10" x14ac:dyDescent="0.35">
      <c r="J18543" s="830"/>
    </row>
    <row r="18544" spans="10:10" x14ac:dyDescent="0.35">
      <c r="J18544" s="830"/>
    </row>
    <row r="18545" spans="10:10" x14ac:dyDescent="0.35">
      <c r="J18545" s="830"/>
    </row>
    <row r="18546" spans="10:10" x14ac:dyDescent="0.35">
      <c r="J18546" s="830"/>
    </row>
    <row r="18547" spans="10:10" x14ac:dyDescent="0.35">
      <c r="J18547" s="830"/>
    </row>
    <row r="18548" spans="10:10" x14ac:dyDescent="0.35">
      <c r="J18548" s="830"/>
    </row>
    <row r="18549" spans="10:10" x14ac:dyDescent="0.35">
      <c r="J18549" s="830"/>
    </row>
    <row r="18550" spans="10:10" x14ac:dyDescent="0.35">
      <c r="J18550" s="830"/>
    </row>
    <row r="18551" spans="10:10" x14ac:dyDescent="0.35">
      <c r="J18551" s="830"/>
    </row>
    <row r="18552" spans="10:10" x14ac:dyDescent="0.35">
      <c r="J18552" s="830"/>
    </row>
    <row r="18553" spans="10:10" x14ac:dyDescent="0.35">
      <c r="J18553" s="830"/>
    </row>
    <row r="18554" spans="10:10" x14ac:dyDescent="0.35">
      <c r="J18554" s="830"/>
    </row>
    <row r="18555" spans="10:10" x14ac:dyDescent="0.35">
      <c r="J18555" s="830"/>
    </row>
    <row r="18556" spans="10:10" x14ac:dyDescent="0.35">
      <c r="J18556" s="830"/>
    </row>
    <row r="18557" spans="10:10" x14ac:dyDescent="0.35">
      <c r="J18557" s="830"/>
    </row>
    <row r="18558" spans="10:10" x14ac:dyDescent="0.35">
      <c r="J18558" s="830"/>
    </row>
    <row r="18559" spans="10:10" x14ac:dyDescent="0.35">
      <c r="J18559" s="830"/>
    </row>
    <row r="18560" spans="10:10" x14ac:dyDescent="0.35">
      <c r="J18560" s="830"/>
    </row>
    <row r="18561" spans="10:10" x14ac:dyDescent="0.35">
      <c r="J18561" s="830"/>
    </row>
    <row r="18562" spans="10:10" x14ac:dyDescent="0.35">
      <c r="J18562" s="830"/>
    </row>
    <row r="18563" spans="10:10" x14ac:dyDescent="0.35">
      <c r="J18563" s="830"/>
    </row>
    <row r="18564" spans="10:10" x14ac:dyDescent="0.35">
      <c r="J18564" s="830"/>
    </row>
    <row r="18565" spans="10:10" x14ac:dyDescent="0.35">
      <c r="J18565" s="830"/>
    </row>
    <row r="18566" spans="10:10" x14ac:dyDescent="0.35">
      <c r="J18566" s="830"/>
    </row>
    <row r="18567" spans="10:10" x14ac:dyDescent="0.35">
      <c r="J18567" s="830"/>
    </row>
    <row r="18568" spans="10:10" x14ac:dyDescent="0.35">
      <c r="J18568" s="830"/>
    </row>
    <row r="18569" spans="10:10" x14ac:dyDescent="0.35">
      <c r="J18569" s="830"/>
    </row>
    <row r="18570" spans="10:10" x14ac:dyDescent="0.35">
      <c r="J18570" s="830"/>
    </row>
    <row r="18571" spans="10:10" x14ac:dyDescent="0.35">
      <c r="J18571" s="830"/>
    </row>
    <row r="18572" spans="10:10" x14ac:dyDescent="0.35">
      <c r="J18572" s="830"/>
    </row>
    <row r="18573" spans="10:10" x14ac:dyDescent="0.35">
      <c r="J18573" s="830"/>
    </row>
    <row r="18574" spans="10:10" x14ac:dyDescent="0.35">
      <c r="J18574" s="830"/>
    </row>
    <row r="18575" spans="10:10" x14ac:dyDescent="0.35">
      <c r="J18575" s="830"/>
    </row>
    <row r="18576" spans="10:10" x14ac:dyDescent="0.35">
      <c r="J18576" s="830"/>
    </row>
    <row r="18577" spans="10:10" x14ac:dyDescent="0.35">
      <c r="J18577" s="830"/>
    </row>
    <row r="18578" spans="10:10" x14ac:dyDescent="0.35">
      <c r="J18578" s="830"/>
    </row>
    <row r="18579" spans="10:10" x14ac:dyDescent="0.35">
      <c r="J18579" s="830"/>
    </row>
    <row r="18580" spans="10:10" x14ac:dyDescent="0.35">
      <c r="J18580" s="830"/>
    </row>
    <row r="18581" spans="10:10" x14ac:dyDescent="0.35">
      <c r="J18581" s="830"/>
    </row>
    <row r="18582" spans="10:10" x14ac:dyDescent="0.35">
      <c r="J18582" s="830"/>
    </row>
    <row r="18583" spans="10:10" x14ac:dyDescent="0.35">
      <c r="J18583" s="830"/>
    </row>
    <row r="18584" spans="10:10" x14ac:dyDescent="0.35">
      <c r="J18584" s="830"/>
    </row>
    <row r="18585" spans="10:10" x14ac:dyDescent="0.35">
      <c r="J18585" s="830"/>
    </row>
    <row r="18586" spans="10:10" x14ac:dyDescent="0.35">
      <c r="J18586" s="830"/>
    </row>
    <row r="18587" spans="10:10" x14ac:dyDescent="0.35">
      <c r="J18587" s="830"/>
    </row>
    <row r="18588" spans="10:10" x14ac:dyDescent="0.35">
      <c r="J18588" s="830"/>
    </row>
    <row r="18589" spans="10:10" x14ac:dyDescent="0.35">
      <c r="J18589" s="830"/>
    </row>
    <row r="18590" spans="10:10" x14ac:dyDescent="0.35">
      <c r="J18590" s="830"/>
    </row>
    <row r="18591" spans="10:10" x14ac:dyDescent="0.35">
      <c r="J18591" s="830"/>
    </row>
    <row r="18592" spans="10:10" x14ac:dyDescent="0.35">
      <c r="J18592" s="830"/>
    </row>
    <row r="18593" spans="10:10" x14ac:dyDescent="0.35">
      <c r="J18593" s="830"/>
    </row>
    <row r="18594" spans="10:10" x14ac:dyDescent="0.35">
      <c r="J18594" s="830"/>
    </row>
    <row r="18595" spans="10:10" x14ac:dyDescent="0.35">
      <c r="J18595" s="830"/>
    </row>
    <row r="18596" spans="10:10" x14ac:dyDescent="0.35">
      <c r="J18596" s="830"/>
    </row>
    <row r="18597" spans="10:10" x14ac:dyDescent="0.35">
      <c r="J18597" s="830"/>
    </row>
    <row r="18598" spans="10:10" x14ac:dyDescent="0.35">
      <c r="J18598" s="830"/>
    </row>
    <row r="18599" spans="10:10" x14ac:dyDescent="0.35">
      <c r="J18599" s="830"/>
    </row>
    <row r="18600" spans="10:10" x14ac:dyDescent="0.35">
      <c r="J18600" s="830"/>
    </row>
    <row r="18601" spans="10:10" x14ac:dyDescent="0.35">
      <c r="J18601" s="830"/>
    </row>
    <row r="18602" spans="10:10" x14ac:dyDescent="0.35">
      <c r="J18602" s="830"/>
    </row>
    <row r="18603" spans="10:10" x14ac:dyDescent="0.35">
      <c r="J18603" s="830"/>
    </row>
    <row r="18604" spans="10:10" x14ac:dyDescent="0.35">
      <c r="J18604" s="830"/>
    </row>
    <row r="18605" spans="10:10" x14ac:dyDescent="0.35">
      <c r="J18605" s="830"/>
    </row>
    <row r="18606" spans="10:10" x14ac:dyDescent="0.35">
      <c r="J18606" s="830"/>
    </row>
    <row r="18607" spans="10:10" x14ac:dyDescent="0.35">
      <c r="J18607" s="830"/>
    </row>
    <row r="18608" spans="10:10" x14ac:dyDescent="0.35">
      <c r="J18608" s="830"/>
    </row>
    <row r="18609" spans="10:10" x14ac:dyDescent="0.35">
      <c r="J18609" s="830"/>
    </row>
    <row r="18610" spans="10:10" x14ac:dyDescent="0.35">
      <c r="J18610" s="830"/>
    </row>
    <row r="18611" spans="10:10" x14ac:dyDescent="0.35">
      <c r="J18611" s="830"/>
    </row>
    <row r="18612" spans="10:10" x14ac:dyDescent="0.35">
      <c r="J18612" s="830"/>
    </row>
    <row r="18613" spans="10:10" x14ac:dyDescent="0.35">
      <c r="J18613" s="830"/>
    </row>
    <row r="18614" spans="10:10" x14ac:dyDescent="0.35">
      <c r="J18614" s="830"/>
    </row>
    <row r="18615" spans="10:10" x14ac:dyDescent="0.35">
      <c r="J18615" s="830"/>
    </row>
    <row r="18616" spans="10:10" x14ac:dyDescent="0.35">
      <c r="J18616" s="830"/>
    </row>
    <row r="18617" spans="10:10" x14ac:dyDescent="0.35">
      <c r="J18617" s="830"/>
    </row>
    <row r="18618" spans="10:10" x14ac:dyDescent="0.35">
      <c r="J18618" s="830"/>
    </row>
    <row r="18619" spans="10:10" x14ac:dyDescent="0.35">
      <c r="J18619" s="830"/>
    </row>
    <row r="18620" spans="10:10" x14ac:dyDescent="0.35">
      <c r="J18620" s="830"/>
    </row>
    <row r="18621" spans="10:10" x14ac:dyDescent="0.35">
      <c r="J18621" s="830"/>
    </row>
    <row r="18622" spans="10:10" x14ac:dyDescent="0.35">
      <c r="J18622" s="830"/>
    </row>
    <row r="18623" spans="10:10" x14ac:dyDescent="0.35">
      <c r="J18623" s="830"/>
    </row>
    <row r="18624" spans="10:10" x14ac:dyDescent="0.35">
      <c r="J18624" s="830"/>
    </row>
    <row r="18625" spans="10:10" x14ac:dyDescent="0.35">
      <c r="J18625" s="830"/>
    </row>
    <row r="18626" spans="10:10" x14ac:dyDescent="0.35">
      <c r="J18626" s="830"/>
    </row>
    <row r="18627" spans="10:10" x14ac:dyDescent="0.35">
      <c r="J18627" s="830"/>
    </row>
    <row r="18628" spans="10:10" x14ac:dyDescent="0.35">
      <c r="J18628" s="830"/>
    </row>
    <row r="18629" spans="10:10" x14ac:dyDescent="0.35">
      <c r="J18629" s="830"/>
    </row>
    <row r="18630" spans="10:10" x14ac:dyDescent="0.35">
      <c r="J18630" s="830"/>
    </row>
    <row r="18631" spans="10:10" x14ac:dyDescent="0.35">
      <c r="J18631" s="830"/>
    </row>
    <row r="18632" spans="10:10" x14ac:dyDescent="0.35">
      <c r="J18632" s="830"/>
    </row>
    <row r="18633" spans="10:10" x14ac:dyDescent="0.35">
      <c r="J18633" s="830"/>
    </row>
    <row r="18634" spans="10:10" x14ac:dyDescent="0.35">
      <c r="J18634" s="830"/>
    </row>
    <row r="18635" spans="10:10" x14ac:dyDescent="0.35">
      <c r="J18635" s="830"/>
    </row>
    <row r="18636" spans="10:10" x14ac:dyDescent="0.35">
      <c r="J18636" s="830"/>
    </row>
    <row r="18637" spans="10:10" x14ac:dyDescent="0.35">
      <c r="J18637" s="830"/>
    </row>
    <row r="18638" spans="10:10" x14ac:dyDescent="0.35">
      <c r="J18638" s="830"/>
    </row>
    <row r="18639" spans="10:10" x14ac:dyDescent="0.35">
      <c r="J18639" s="830"/>
    </row>
    <row r="18640" spans="10:10" x14ac:dyDescent="0.35">
      <c r="J18640" s="830"/>
    </row>
    <row r="18641" spans="10:10" x14ac:dyDescent="0.35">
      <c r="J18641" s="830"/>
    </row>
    <row r="18642" spans="10:10" x14ac:dyDescent="0.35">
      <c r="J18642" s="830"/>
    </row>
    <row r="18643" spans="10:10" x14ac:dyDescent="0.35">
      <c r="J18643" s="830"/>
    </row>
    <row r="18644" spans="10:10" x14ac:dyDescent="0.35">
      <c r="J18644" s="830"/>
    </row>
    <row r="18645" spans="10:10" x14ac:dyDescent="0.35">
      <c r="J18645" s="830"/>
    </row>
    <row r="18646" spans="10:10" x14ac:dyDescent="0.35">
      <c r="J18646" s="830"/>
    </row>
    <row r="18647" spans="10:10" x14ac:dyDescent="0.35">
      <c r="J18647" s="830"/>
    </row>
    <row r="18648" spans="10:10" x14ac:dyDescent="0.35">
      <c r="J18648" s="830"/>
    </row>
    <row r="18649" spans="10:10" x14ac:dyDescent="0.35">
      <c r="J18649" s="830"/>
    </row>
    <row r="18650" spans="10:10" x14ac:dyDescent="0.35">
      <c r="J18650" s="830"/>
    </row>
    <row r="18651" spans="10:10" x14ac:dyDescent="0.35">
      <c r="J18651" s="830"/>
    </row>
    <row r="18652" spans="10:10" x14ac:dyDescent="0.35">
      <c r="J18652" s="830"/>
    </row>
    <row r="18653" spans="10:10" x14ac:dyDescent="0.35">
      <c r="J18653" s="830"/>
    </row>
    <row r="18654" spans="10:10" x14ac:dyDescent="0.35">
      <c r="J18654" s="830"/>
    </row>
    <row r="18655" spans="10:10" x14ac:dyDescent="0.35">
      <c r="J18655" s="830"/>
    </row>
    <row r="18656" spans="10:10" x14ac:dyDescent="0.35">
      <c r="J18656" s="830"/>
    </row>
    <row r="18657" spans="10:10" x14ac:dyDescent="0.35">
      <c r="J18657" s="830"/>
    </row>
    <row r="18658" spans="10:10" x14ac:dyDescent="0.35">
      <c r="J18658" s="830"/>
    </row>
    <row r="18659" spans="10:10" x14ac:dyDescent="0.35">
      <c r="J18659" s="830"/>
    </row>
    <row r="18660" spans="10:10" x14ac:dyDescent="0.35">
      <c r="J18660" s="830"/>
    </row>
    <row r="18661" spans="10:10" x14ac:dyDescent="0.35">
      <c r="J18661" s="830"/>
    </row>
    <row r="18662" spans="10:10" x14ac:dyDescent="0.35">
      <c r="J18662" s="830"/>
    </row>
    <row r="18663" spans="10:10" x14ac:dyDescent="0.35">
      <c r="J18663" s="830"/>
    </row>
    <row r="18664" spans="10:10" x14ac:dyDescent="0.35">
      <c r="J18664" s="830"/>
    </row>
    <row r="18665" spans="10:10" x14ac:dyDescent="0.35">
      <c r="J18665" s="830"/>
    </row>
    <row r="18666" spans="10:10" x14ac:dyDescent="0.35">
      <c r="J18666" s="830"/>
    </row>
    <row r="18667" spans="10:10" x14ac:dyDescent="0.35">
      <c r="J18667" s="830"/>
    </row>
    <row r="18668" spans="10:10" x14ac:dyDescent="0.35">
      <c r="J18668" s="830"/>
    </row>
    <row r="18669" spans="10:10" x14ac:dyDescent="0.35">
      <c r="J18669" s="830"/>
    </row>
    <row r="18670" spans="10:10" x14ac:dyDescent="0.35">
      <c r="J18670" s="830"/>
    </row>
    <row r="18671" spans="10:10" x14ac:dyDescent="0.35">
      <c r="J18671" s="830"/>
    </row>
    <row r="18672" spans="10:10" x14ac:dyDescent="0.35">
      <c r="J18672" s="830"/>
    </row>
    <row r="18673" spans="10:10" x14ac:dyDescent="0.35">
      <c r="J18673" s="830"/>
    </row>
    <row r="18674" spans="10:10" x14ac:dyDescent="0.35">
      <c r="J18674" s="830"/>
    </row>
    <row r="18675" spans="10:10" x14ac:dyDescent="0.35">
      <c r="J18675" s="830"/>
    </row>
    <row r="18676" spans="10:10" x14ac:dyDescent="0.35">
      <c r="J18676" s="830"/>
    </row>
    <row r="18677" spans="10:10" x14ac:dyDescent="0.35">
      <c r="J18677" s="830"/>
    </row>
    <row r="18678" spans="10:10" x14ac:dyDescent="0.35">
      <c r="J18678" s="830"/>
    </row>
    <row r="18679" spans="10:10" x14ac:dyDescent="0.35">
      <c r="J18679" s="830"/>
    </row>
    <row r="18680" spans="10:10" x14ac:dyDescent="0.35">
      <c r="J18680" s="830"/>
    </row>
    <row r="18681" spans="10:10" x14ac:dyDescent="0.35">
      <c r="J18681" s="830"/>
    </row>
    <row r="18682" spans="10:10" x14ac:dyDescent="0.35">
      <c r="J18682" s="830"/>
    </row>
    <row r="18683" spans="10:10" x14ac:dyDescent="0.35">
      <c r="J18683" s="830"/>
    </row>
    <row r="18684" spans="10:10" x14ac:dyDescent="0.35">
      <c r="J18684" s="830"/>
    </row>
    <row r="18685" spans="10:10" x14ac:dyDescent="0.35">
      <c r="J18685" s="830"/>
    </row>
    <row r="18686" spans="10:10" x14ac:dyDescent="0.35">
      <c r="J18686" s="830"/>
    </row>
    <row r="18687" spans="10:10" x14ac:dyDescent="0.35">
      <c r="J18687" s="830"/>
    </row>
    <row r="18688" spans="10:10" x14ac:dyDescent="0.35">
      <c r="J18688" s="830"/>
    </row>
    <row r="18689" spans="10:10" x14ac:dyDescent="0.35">
      <c r="J18689" s="830"/>
    </row>
    <row r="18690" spans="10:10" x14ac:dyDescent="0.35">
      <c r="J18690" s="830"/>
    </row>
    <row r="18691" spans="10:10" x14ac:dyDescent="0.35">
      <c r="J18691" s="830"/>
    </row>
    <row r="18692" spans="10:10" x14ac:dyDescent="0.35">
      <c r="J18692" s="830"/>
    </row>
    <row r="18693" spans="10:10" x14ac:dyDescent="0.35">
      <c r="J18693" s="830"/>
    </row>
    <row r="18694" spans="10:10" x14ac:dyDescent="0.35">
      <c r="J18694" s="830"/>
    </row>
    <row r="18695" spans="10:10" x14ac:dyDescent="0.35">
      <c r="J18695" s="830"/>
    </row>
    <row r="18696" spans="10:10" x14ac:dyDescent="0.35">
      <c r="J18696" s="830"/>
    </row>
    <row r="18697" spans="10:10" x14ac:dyDescent="0.35">
      <c r="J18697" s="830"/>
    </row>
    <row r="18698" spans="10:10" x14ac:dyDescent="0.35">
      <c r="J18698" s="830"/>
    </row>
    <row r="18699" spans="10:10" x14ac:dyDescent="0.35">
      <c r="J18699" s="830"/>
    </row>
    <row r="18700" spans="10:10" x14ac:dyDescent="0.35">
      <c r="J18700" s="830"/>
    </row>
    <row r="18701" spans="10:10" x14ac:dyDescent="0.35">
      <c r="J18701" s="830"/>
    </row>
    <row r="18702" spans="10:10" x14ac:dyDescent="0.35">
      <c r="J18702" s="830"/>
    </row>
    <row r="18703" spans="10:10" x14ac:dyDescent="0.35">
      <c r="J18703" s="830"/>
    </row>
    <row r="18704" spans="10:10" x14ac:dyDescent="0.35">
      <c r="J18704" s="830"/>
    </row>
    <row r="18705" spans="10:10" x14ac:dyDescent="0.35">
      <c r="J18705" s="830"/>
    </row>
    <row r="18706" spans="10:10" x14ac:dyDescent="0.35">
      <c r="J18706" s="830"/>
    </row>
    <row r="18707" spans="10:10" x14ac:dyDescent="0.35">
      <c r="J18707" s="830"/>
    </row>
    <row r="18708" spans="10:10" x14ac:dyDescent="0.35">
      <c r="J18708" s="830"/>
    </row>
    <row r="18709" spans="10:10" x14ac:dyDescent="0.35">
      <c r="J18709" s="830"/>
    </row>
    <row r="18710" spans="10:10" x14ac:dyDescent="0.35">
      <c r="J18710" s="830"/>
    </row>
    <row r="18711" spans="10:10" x14ac:dyDescent="0.35">
      <c r="J18711" s="830"/>
    </row>
    <row r="18712" spans="10:10" x14ac:dyDescent="0.35">
      <c r="J18712" s="830"/>
    </row>
    <row r="18713" spans="10:10" x14ac:dyDescent="0.35">
      <c r="J18713" s="830"/>
    </row>
    <row r="18714" spans="10:10" x14ac:dyDescent="0.35">
      <c r="J18714" s="830"/>
    </row>
    <row r="18715" spans="10:10" x14ac:dyDescent="0.35">
      <c r="J18715" s="830"/>
    </row>
    <row r="18716" spans="10:10" x14ac:dyDescent="0.35">
      <c r="J18716" s="830"/>
    </row>
    <row r="18717" spans="10:10" x14ac:dyDescent="0.35">
      <c r="J18717" s="830"/>
    </row>
    <row r="18718" spans="10:10" x14ac:dyDescent="0.35">
      <c r="J18718" s="830"/>
    </row>
    <row r="18719" spans="10:10" x14ac:dyDescent="0.35">
      <c r="J18719" s="830"/>
    </row>
    <row r="18720" spans="10:10" x14ac:dyDescent="0.35">
      <c r="J18720" s="830"/>
    </row>
    <row r="18721" spans="10:10" x14ac:dyDescent="0.35">
      <c r="J18721" s="830"/>
    </row>
    <row r="18722" spans="10:10" x14ac:dyDescent="0.35">
      <c r="J18722" s="830"/>
    </row>
    <row r="18723" spans="10:10" x14ac:dyDescent="0.35">
      <c r="J18723" s="830"/>
    </row>
    <row r="18724" spans="10:10" x14ac:dyDescent="0.35">
      <c r="J18724" s="830"/>
    </row>
    <row r="18725" spans="10:10" x14ac:dyDescent="0.35">
      <c r="J18725" s="830"/>
    </row>
    <row r="18726" spans="10:10" x14ac:dyDescent="0.35">
      <c r="J18726" s="830"/>
    </row>
    <row r="18727" spans="10:10" x14ac:dyDescent="0.35">
      <c r="J18727" s="830"/>
    </row>
    <row r="18728" spans="10:10" x14ac:dyDescent="0.35">
      <c r="J18728" s="830"/>
    </row>
    <row r="18729" spans="10:10" x14ac:dyDescent="0.35">
      <c r="J18729" s="830"/>
    </row>
    <row r="18730" spans="10:10" x14ac:dyDescent="0.35">
      <c r="J18730" s="830"/>
    </row>
    <row r="18731" spans="10:10" x14ac:dyDescent="0.35">
      <c r="J18731" s="830"/>
    </row>
    <row r="18732" spans="10:10" x14ac:dyDescent="0.35">
      <c r="J18732" s="830"/>
    </row>
    <row r="18733" spans="10:10" x14ac:dyDescent="0.35">
      <c r="J18733" s="830"/>
    </row>
    <row r="18734" spans="10:10" x14ac:dyDescent="0.35">
      <c r="J18734" s="830"/>
    </row>
    <row r="18735" spans="10:10" x14ac:dyDescent="0.35">
      <c r="J18735" s="830"/>
    </row>
    <row r="18736" spans="10:10" x14ac:dyDescent="0.35">
      <c r="J18736" s="830"/>
    </row>
    <row r="18737" spans="10:10" x14ac:dyDescent="0.35">
      <c r="J18737" s="830"/>
    </row>
    <row r="18738" spans="10:10" x14ac:dyDescent="0.35">
      <c r="J18738" s="830"/>
    </row>
    <row r="18739" spans="10:10" x14ac:dyDescent="0.35">
      <c r="J18739" s="830"/>
    </row>
    <row r="18740" spans="10:10" x14ac:dyDescent="0.35">
      <c r="J18740" s="830"/>
    </row>
    <row r="18741" spans="10:10" x14ac:dyDescent="0.35">
      <c r="J18741" s="830"/>
    </row>
    <row r="18742" spans="10:10" x14ac:dyDescent="0.35">
      <c r="J18742" s="830"/>
    </row>
    <row r="18743" spans="10:10" x14ac:dyDescent="0.35">
      <c r="J18743" s="830"/>
    </row>
    <row r="18744" spans="10:10" x14ac:dyDescent="0.35">
      <c r="J18744" s="830"/>
    </row>
    <row r="18751" spans="10:10" x14ac:dyDescent="0.35">
      <c r="J18751" s="830"/>
    </row>
    <row r="18752" spans="10:10" x14ac:dyDescent="0.35">
      <c r="J18752" s="830"/>
    </row>
    <row r="18753" spans="10:10" x14ac:dyDescent="0.35">
      <c r="J18753" s="830"/>
    </row>
    <row r="18754" spans="10:10" x14ac:dyDescent="0.35">
      <c r="J18754" s="830"/>
    </row>
    <row r="18755" spans="10:10" x14ac:dyDescent="0.35">
      <c r="J18755" s="830"/>
    </row>
    <row r="18756" spans="10:10" x14ac:dyDescent="0.35">
      <c r="J18756" s="830"/>
    </row>
    <row r="18757" spans="10:10" x14ac:dyDescent="0.35">
      <c r="J18757" s="830"/>
    </row>
    <row r="18758" spans="10:10" x14ac:dyDescent="0.35">
      <c r="J18758" s="830"/>
    </row>
    <row r="18759" spans="10:10" x14ac:dyDescent="0.35">
      <c r="J18759" s="830"/>
    </row>
    <row r="18760" spans="10:10" x14ac:dyDescent="0.35">
      <c r="J18760" s="830"/>
    </row>
    <row r="18761" spans="10:10" x14ac:dyDescent="0.35">
      <c r="J18761" s="830"/>
    </row>
    <row r="18762" spans="10:10" x14ac:dyDescent="0.35">
      <c r="J18762" s="830"/>
    </row>
    <row r="18763" spans="10:10" x14ac:dyDescent="0.35">
      <c r="J18763" s="830"/>
    </row>
    <row r="18764" spans="10:10" x14ac:dyDescent="0.35">
      <c r="J18764" s="830"/>
    </row>
    <row r="18765" spans="10:10" x14ac:dyDescent="0.35">
      <c r="J18765" s="830"/>
    </row>
    <row r="18777" spans="10:10" x14ac:dyDescent="0.35">
      <c r="J18777" s="830"/>
    </row>
    <row r="18778" spans="10:10" x14ac:dyDescent="0.35">
      <c r="J18778" s="830"/>
    </row>
    <row r="18779" spans="10:10" x14ac:dyDescent="0.35">
      <c r="J18779" s="830"/>
    </row>
    <row r="18780" spans="10:10" x14ac:dyDescent="0.35">
      <c r="J18780" s="830"/>
    </row>
    <row r="18781" spans="10:10" x14ac:dyDescent="0.35">
      <c r="J18781" s="830"/>
    </row>
    <row r="18782" spans="10:10" x14ac:dyDescent="0.35">
      <c r="J18782" s="830"/>
    </row>
    <row r="18783" spans="10:10" x14ac:dyDescent="0.35">
      <c r="J18783" s="830"/>
    </row>
    <row r="18784" spans="10:10" x14ac:dyDescent="0.35">
      <c r="J18784" s="830"/>
    </row>
    <row r="18785" spans="10:10" x14ac:dyDescent="0.35">
      <c r="J18785" s="830"/>
    </row>
    <row r="18786" spans="10:10" x14ac:dyDescent="0.35">
      <c r="J18786" s="830"/>
    </row>
    <row r="18787" spans="10:10" x14ac:dyDescent="0.35">
      <c r="J18787" s="830"/>
    </row>
    <row r="18788" spans="10:10" x14ac:dyDescent="0.35">
      <c r="J18788" s="830"/>
    </row>
    <row r="18789" spans="10:10" x14ac:dyDescent="0.35">
      <c r="J18789" s="830"/>
    </row>
    <row r="18790" spans="10:10" x14ac:dyDescent="0.35">
      <c r="J18790" s="830"/>
    </row>
    <row r="18791" spans="10:10" x14ac:dyDescent="0.35">
      <c r="J18791" s="830"/>
    </row>
    <row r="18792" spans="10:10" x14ac:dyDescent="0.35">
      <c r="J18792" s="830"/>
    </row>
    <row r="18793" spans="10:10" x14ac:dyDescent="0.35">
      <c r="J18793" s="830"/>
    </row>
    <row r="18794" spans="10:10" x14ac:dyDescent="0.35">
      <c r="J18794" s="830"/>
    </row>
    <row r="18795" spans="10:10" x14ac:dyDescent="0.35">
      <c r="J18795" s="830"/>
    </row>
    <row r="18796" spans="10:10" x14ac:dyDescent="0.35">
      <c r="J18796" s="830"/>
    </row>
    <row r="18797" spans="10:10" x14ac:dyDescent="0.35">
      <c r="J18797" s="830"/>
    </row>
    <row r="18798" spans="10:10" x14ac:dyDescent="0.35">
      <c r="J18798" s="830"/>
    </row>
    <row r="18799" spans="10:10" x14ac:dyDescent="0.35">
      <c r="J18799" s="830"/>
    </row>
    <row r="18800" spans="10:10" x14ac:dyDescent="0.35">
      <c r="J18800" s="830"/>
    </row>
    <row r="18801" spans="10:10" x14ac:dyDescent="0.35">
      <c r="J18801" s="830"/>
    </row>
    <row r="18802" spans="10:10" x14ac:dyDescent="0.35">
      <c r="J18802" s="830"/>
    </row>
    <row r="18803" spans="10:10" x14ac:dyDescent="0.35">
      <c r="J18803" s="830"/>
    </row>
    <row r="18804" spans="10:10" x14ac:dyDescent="0.35">
      <c r="J18804" s="830"/>
    </row>
    <row r="18805" spans="10:10" x14ac:dyDescent="0.35">
      <c r="J18805" s="830"/>
    </row>
    <row r="18806" spans="10:10" x14ac:dyDescent="0.35">
      <c r="J18806" s="830"/>
    </row>
    <row r="18807" spans="10:10" x14ac:dyDescent="0.35">
      <c r="J18807" s="830"/>
    </row>
    <row r="18808" spans="10:10" x14ac:dyDescent="0.35">
      <c r="J18808" s="830"/>
    </row>
    <row r="18809" spans="10:10" x14ac:dyDescent="0.35">
      <c r="J18809" s="830"/>
    </row>
    <row r="18810" spans="10:10" x14ac:dyDescent="0.35">
      <c r="J18810" s="830"/>
    </row>
    <row r="18813" spans="10:10" x14ac:dyDescent="0.35">
      <c r="J18813" s="830"/>
    </row>
    <row r="18814" spans="10:10" x14ac:dyDescent="0.35">
      <c r="J18814" s="830"/>
    </row>
    <row r="18815" spans="10:10" x14ac:dyDescent="0.35">
      <c r="J18815" s="830"/>
    </row>
    <row r="18816" spans="10:10" x14ac:dyDescent="0.35">
      <c r="J18816" s="830"/>
    </row>
    <row r="18817" spans="10:10" x14ac:dyDescent="0.35">
      <c r="J18817" s="830"/>
    </row>
    <row r="18818" spans="10:10" x14ac:dyDescent="0.35">
      <c r="J18818" s="830"/>
    </row>
    <row r="18819" spans="10:10" x14ac:dyDescent="0.35">
      <c r="J18819" s="830"/>
    </row>
    <row r="18820" spans="10:10" x14ac:dyDescent="0.35">
      <c r="J18820" s="830"/>
    </row>
    <row r="18821" spans="10:10" x14ac:dyDescent="0.35">
      <c r="J18821" s="830"/>
    </row>
    <row r="18822" spans="10:10" x14ac:dyDescent="0.35">
      <c r="J18822" s="830"/>
    </row>
    <row r="18823" spans="10:10" x14ac:dyDescent="0.35">
      <c r="J18823" s="830"/>
    </row>
    <row r="18824" spans="10:10" x14ac:dyDescent="0.35">
      <c r="J18824" s="830"/>
    </row>
    <row r="18825" spans="10:10" x14ac:dyDescent="0.35">
      <c r="J18825" s="830"/>
    </row>
    <row r="18826" spans="10:10" x14ac:dyDescent="0.35">
      <c r="J18826" s="830"/>
    </row>
    <row r="18827" spans="10:10" x14ac:dyDescent="0.35">
      <c r="J18827" s="830"/>
    </row>
    <row r="18828" spans="10:10" x14ac:dyDescent="0.35">
      <c r="J18828" s="830"/>
    </row>
    <row r="18829" spans="10:10" x14ac:dyDescent="0.35">
      <c r="J18829" s="830"/>
    </row>
    <row r="18830" spans="10:10" x14ac:dyDescent="0.35">
      <c r="J18830" s="830"/>
    </row>
    <row r="18831" spans="10:10" x14ac:dyDescent="0.35">
      <c r="J18831" s="830"/>
    </row>
    <row r="18832" spans="10:10" x14ac:dyDescent="0.35">
      <c r="J18832" s="830"/>
    </row>
    <row r="18833" spans="10:10" x14ac:dyDescent="0.35">
      <c r="J18833" s="830"/>
    </row>
    <row r="18834" spans="10:10" x14ac:dyDescent="0.35">
      <c r="J18834" s="830"/>
    </row>
    <row r="18835" spans="10:10" x14ac:dyDescent="0.35">
      <c r="J18835" s="830"/>
    </row>
    <row r="18836" spans="10:10" x14ac:dyDescent="0.35">
      <c r="J18836" s="830"/>
    </row>
    <row r="18837" spans="10:10" x14ac:dyDescent="0.35">
      <c r="J18837" s="830"/>
    </row>
    <row r="18838" spans="10:10" x14ac:dyDescent="0.35">
      <c r="J18838" s="830"/>
    </row>
    <row r="18839" spans="10:10" x14ac:dyDescent="0.35">
      <c r="J18839" s="830"/>
    </row>
    <row r="18840" spans="10:10" x14ac:dyDescent="0.35">
      <c r="J18840" s="830"/>
    </row>
    <row r="18841" spans="10:10" x14ac:dyDescent="0.35">
      <c r="J18841" s="830"/>
    </row>
    <row r="18842" spans="10:10" x14ac:dyDescent="0.35">
      <c r="J18842" s="830"/>
    </row>
    <row r="18843" spans="10:10" x14ac:dyDescent="0.35">
      <c r="J18843" s="830"/>
    </row>
    <row r="18844" spans="10:10" x14ac:dyDescent="0.35">
      <c r="J18844" s="830"/>
    </row>
    <row r="18845" spans="10:10" x14ac:dyDescent="0.35">
      <c r="J18845" s="830"/>
    </row>
    <row r="18846" spans="10:10" x14ac:dyDescent="0.35">
      <c r="J18846" s="830"/>
    </row>
    <row r="18847" spans="10:10" x14ac:dyDescent="0.35">
      <c r="J18847" s="830"/>
    </row>
    <row r="18848" spans="10:10" x14ac:dyDescent="0.35">
      <c r="J18848" s="830"/>
    </row>
    <row r="18849" spans="10:10" x14ac:dyDescent="0.35">
      <c r="J18849" s="830"/>
    </row>
    <row r="18850" spans="10:10" x14ac:dyDescent="0.35">
      <c r="J18850" s="830"/>
    </row>
    <row r="18851" spans="10:10" x14ac:dyDescent="0.35">
      <c r="J18851" s="830"/>
    </row>
    <row r="18852" spans="10:10" x14ac:dyDescent="0.35">
      <c r="J18852" s="830"/>
    </row>
    <row r="18853" spans="10:10" x14ac:dyDescent="0.35">
      <c r="J18853" s="830"/>
    </row>
    <row r="18854" spans="10:10" x14ac:dyDescent="0.35">
      <c r="J18854" s="830"/>
    </row>
    <row r="18855" spans="10:10" x14ac:dyDescent="0.35">
      <c r="J18855" s="830"/>
    </row>
    <row r="18856" spans="10:10" x14ac:dyDescent="0.35">
      <c r="J18856" s="830"/>
    </row>
    <row r="18857" spans="10:10" x14ac:dyDescent="0.35">
      <c r="J18857" s="830"/>
    </row>
    <row r="18858" spans="10:10" x14ac:dyDescent="0.35">
      <c r="J18858" s="830"/>
    </row>
    <row r="18859" spans="10:10" x14ac:dyDescent="0.35">
      <c r="J18859" s="830"/>
    </row>
    <row r="18860" spans="10:10" x14ac:dyDescent="0.35">
      <c r="J18860" s="830"/>
    </row>
    <row r="18861" spans="10:10" x14ac:dyDescent="0.35">
      <c r="J18861" s="830"/>
    </row>
    <row r="18862" spans="10:10" x14ac:dyDescent="0.35">
      <c r="J18862" s="830"/>
    </row>
    <row r="18863" spans="10:10" x14ac:dyDescent="0.35">
      <c r="J18863" s="830"/>
    </row>
    <row r="18864" spans="10:10" x14ac:dyDescent="0.35">
      <c r="J18864" s="830"/>
    </row>
    <row r="18865" spans="10:10" x14ac:dyDescent="0.35">
      <c r="J18865" s="830"/>
    </row>
    <row r="18866" spans="10:10" x14ac:dyDescent="0.35">
      <c r="J18866" s="830"/>
    </row>
    <row r="18867" spans="10:10" x14ac:dyDescent="0.35">
      <c r="J18867" s="830"/>
    </row>
    <row r="18868" spans="10:10" x14ac:dyDescent="0.35">
      <c r="J18868" s="830"/>
    </row>
    <row r="18869" spans="10:10" x14ac:dyDescent="0.35">
      <c r="J18869" s="830"/>
    </row>
    <row r="18870" spans="10:10" x14ac:dyDescent="0.35">
      <c r="J18870" s="830"/>
    </row>
    <row r="18871" spans="10:10" x14ac:dyDescent="0.35">
      <c r="J18871" s="830"/>
    </row>
    <row r="18872" spans="10:10" x14ac:dyDescent="0.35">
      <c r="J18872" s="830"/>
    </row>
    <row r="18873" spans="10:10" x14ac:dyDescent="0.35">
      <c r="J18873" s="830"/>
    </row>
    <row r="18874" spans="10:10" x14ac:dyDescent="0.35">
      <c r="J18874" s="830"/>
    </row>
    <row r="18875" spans="10:10" x14ac:dyDescent="0.35">
      <c r="J18875" s="830"/>
    </row>
    <row r="18876" spans="10:10" x14ac:dyDescent="0.35">
      <c r="J18876" s="830"/>
    </row>
    <row r="18877" spans="10:10" x14ac:dyDescent="0.35">
      <c r="J18877" s="830"/>
    </row>
    <row r="18878" spans="10:10" x14ac:dyDescent="0.35">
      <c r="J18878" s="830"/>
    </row>
    <row r="18879" spans="10:10" x14ac:dyDescent="0.35">
      <c r="J18879" s="830"/>
    </row>
    <row r="18880" spans="10:10" x14ac:dyDescent="0.35">
      <c r="J18880" s="830"/>
    </row>
    <row r="18881" spans="10:10" x14ac:dyDescent="0.35">
      <c r="J18881" s="830"/>
    </row>
    <row r="18882" spans="10:10" x14ac:dyDescent="0.35">
      <c r="J18882" s="830"/>
    </row>
    <row r="18887" spans="10:10" x14ac:dyDescent="0.35">
      <c r="J18887" s="830"/>
    </row>
    <row r="18888" spans="10:10" x14ac:dyDescent="0.35">
      <c r="J18888" s="830"/>
    </row>
    <row r="18889" spans="10:10" x14ac:dyDescent="0.35">
      <c r="J18889" s="830"/>
    </row>
    <row r="18890" spans="10:10" x14ac:dyDescent="0.35">
      <c r="J18890" s="830"/>
    </row>
    <row r="18891" spans="10:10" x14ac:dyDescent="0.35">
      <c r="J18891" s="830"/>
    </row>
    <row r="18898" spans="10:10" x14ac:dyDescent="0.35">
      <c r="J18898" s="830"/>
    </row>
    <row r="18899" spans="10:10" x14ac:dyDescent="0.35">
      <c r="J18899" s="830"/>
    </row>
    <row r="18900" spans="10:10" x14ac:dyDescent="0.35">
      <c r="J18900" s="830"/>
    </row>
    <row r="18901" spans="10:10" x14ac:dyDescent="0.35">
      <c r="J18901" s="830"/>
    </row>
    <row r="18902" spans="10:10" x14ac:dyDescent="0.35">
      <c r="J18902" s="830"/>
    </row>
    <row r="18903" spans="10:10" x14ac:dyDescent="0.35">
      <c r="J18903" s="830"/>
    </row>
    <row r="18904" spans="10:10" x14ac:dyDescent="0.35">
      <c r="J18904" s="830"/>
    </row>
    <row r="18905" spans="10:10" x14ac:dyDescent="0.35">
      <c r="J18905" s="830"/>
    </row>
    <row r="18906" spans="10:10" x14ac:dyDescent="0.35">
      <c r="J18906" s="830"/>
    </row>
    <row r="18907" spans="10:10" x14ac:dyDescent="0.35">
      <c r="J18907" s="830"/>
    </row>
    <row r="18908" spans="10:10" x14ac:dyDescent="0.35">
      <c r="J18908" s="830"/>
    </row>
    <row r="18909" spans="10:10" x14ac:dyDescent="0.35">
      <c r="J18909" s="830"/>
    </row>
    <row r="18910" spans="10:10" x14ac:dyDescent="0.35">
      <c r="J18910" s="830"/>
    </row>
    <row r="18911" spans="10:10" x14ac:dyDescent="0.35">
      <c r="J18911" s="830"/>
    </row>
    <row r="18912" spans="10:10" x14ac:dyDescent="0.35">
      <c r="J18912" s="830"/>
    </row>
    <row r="18913" spans="10:10" x14ac:dyDescent="0.35">
      <c r="J18913" s="830"/>
    </row>
    <row r="18914" spans="10:10" x14ac:dyDescent="0.35">
      <c r="J18914" s="830"/>
    </row>
    <row r="18915" spans="10:10" x14ac:dyDescent="0.35">
      <c r="J18915" s="830"/>
    </row>
    <row r="18916" spans="10:10" x14ac:dyDescent="0.35">
      <c r="J18916" s="830"/>
    </row>
    <row r="18917" spans="10:10" x14ac:dyDescent="0.35">
      <c r="J18917" s="830"/>
    </row>
    <row r="18918" spans="10:10" x14ac:dyDescent="0.35">
      <c r="J18918" s="830"/>
    </row>
    <row r="18919" spans="10:10" x14ac:dyDescent="0.35">
      <c r="J18919" s="830"/>
    </row>
    <row r="18920" spans="10:10" x14ac:dyDescent="0.35">
      <c r="J18920" s="830"/>
    </row>
    <row r="18921" spans="10:10" x14ac:dyDescent="0.35">
      <c r="J18921" s="830"/>
    </row>
    <row r="18922" spans="10:10" x14ac:dyDescent="0.35">
      <c r="J18922" s="830"/>
    </row>
    <row r="18923" spans="10:10" x14ac:dyDescent="0.35">
      <c r="J18923" s="830"/>
    </row>
    <row r="18924" spans="10:10" x14ac:dyDescent="0.35">
      <c r="J18924" s="830"/>
    </row>
    <row r="18925" spans="10:10" x14ac:dyDescent="0.35">
      <c r="J18925" s="830"/>
    </row>
    <row r="18926" spans="10:10" x14ac:dyDescent="0.35">
      <c r="J18926" s="830"/>
    </row>
    <row r="18927" spans="10:10" x14ac:dyDescent="0.35">
      <c r="J18927" s="830"/>
    </row>
    <row r="18928" spans="10:10" x14ac:dyDescent="0.35">
      <c r="J18928" s="830"/>
    </row>
    <row r="18929" spans="10:10" x14ac:dyDescent="0.35">
      <c r="J18929" s="830"/>
    </row>
    <row r="18930" spans="10:10" x14ac:dyDescent="0.35">
      <c r="J18930" s="830"/>
    </row>
    <row r="18931" spans="10:10" x14ac:dyDescent="0.35">
      <c r="J18931" s="830"/>
    </row>
    <row r="18932" spans="10:10" x14ac:dyDescent="0.35">
      <c r="J18932" s="830"/>
    </row>
    <row r="18933" spans="10:10" x14ac:dyDescent="0.35">
      <c r="J18933" s="830"/>
    </row>
    <row r="18934" spans="10:10" x14ac:dyDescent="0.35">
      <c r="J18934" s="830"/>
    </row>
    <row r="18935" spans="10:10" x14ac:dyDescent="0.35">
      <c r="J18935" s="830"/>
    </row>
    <row r="18936" spans="10:10" x14ac:dyDescent="0.35">
      <c r="J18936" s="830"/>
    </row>
    <row r="18937" spans="10:10" x14ac:dyDescent="0.35">
      <c r="J18937" s="830"/>
    </row>
    <row r="18938" spans="10:10" x14ac:dyDescent="0.35">
      <c r="J18938" s="830"/>
    </row>
    <row r="18939" spans="10:10" x14ac:dyDescent="0.35">
      <c r="J18939" s="830"/>
    </row>
    <row r="18940" spans="10:10" x14ac:dyDescent="0.35">
      <c r="J18940" s="830"/>
    </row>
    <row r="18941" spans="10:10" x14ac:dyDescent="0.35">
      <c r="J18941" s="830"/>
    </row>
    <row r="18942" spans="10:10" x14ac:dyDescent="0.35">
      <c r="J18942" s="830"/>
    </row>
    <row r="18943" spans="10:10" x14ac:dyDescent="0.35">
      <c r="J18943" s="830"/>
    </row>
    <row r="18944" spans="10:10" x14ac:dyDescent="0.35">
      <c r="J18944" s="830"/>
    </row>
    <row r="18945" spans="10:10" x14ac:dyDescent="0.35">
      <c r="J18945" s="830"/>
    </row>
    <row r="18947" spans="10:10" x14ac:dyDescent="0.35">
      <c r="J18947" s="830"/>
    </row>
    <row r="18948" spans="10:10" x14ac:dyDescent="0.35">
      <c r="J18948" s="830"/>
    </row>
    <row r="18949" spans="10:10" x14ac:dyDescent="0.35">
      <c r="J18949" s="830"/>
    </row>
    <row r="18951" spans="10:10" x14ac:dyDescent="0.35">
      <c r="J18951" s="830"/>
    </row>
    <row r="18952" spans="10:10" x14ac:dyDescent="0.35">
      <c r="J18952" s="830"/>
    </row>
    <row r="18955" spans="10:10" x14ac:dyDescent="0.35">
      <c r="J18955" s="830"/>
    </row>
    <row r="18956" spans="10:10" x14ac:dyDescent="0.35">
      <c r="J18956" s="830"/>
    </row>
    <row r="18957" spans="10:10" x14ac:dyDescent="0.35">
      <c r="J18957" s="830"/>
    </row>
    <row r="18958" spans="10:10" x14ac:dyDescent="0.35">
      <c r="J18958" s="830"/>
    </row>
    <row r="18959" spans="10:10" x14ac:dyDescent="0.35">
      <c r="J18959" s="830"/>
    </row>
    <row r="18970" spans="10:10" x14ac:dyDescent="0.35">
      <c r="J18970" s="830"/>
    </row>
    <row r="18971" spans="10:10" x14ac:dyDescent="0.35">
      <c r="J18971" s="830"/>
    </row>
    <row r="18972" spans="10:10" x14ac:dyDescent="0.35">
      <c r="J18972" s="830"/>
    </row>
    <row r="18973" spans="10:10" x14ac:dyDescent="0.35">
      <c r="J18973" s="830"/>
    </row>
    <row r="18974" spans="10:10" x14ac:dyDescent="0.35">
      <c r="J18974" s="830"/>
    </row>
    <row r="18975" spans="10:10" x14ac:dyDescent="0.35">
      <c r="J18975" s="830"/>
    </row>
    <row r="18976" spans="10:10" x14ac:dyDescent="0.35">
      <c r="J18976" s="830"/>
    </row>
    <row r="18977" spans="10:10" x14ac:dyDescent="0.35">
      <c r="J18977" s="830"/>
    </row>
    <row r="18978" spans="10:10" x14ac:dyDescent="0.35">
      <c r="J18978" s="830"/>
    </row>
    <row r="18979" spans="10:10" x14ac:dyDescent="0.35">
      <c r="J18979" s="830"/>
    </row>
    <row r="18980" spans="10:10" x14ac:dyDescent="0.35">
      <c r="J18980" s="830"/>
    </row>
    <row r="18981" spans="10:10" x14ac:dyDescent="0.35">
      <c r="J18981" s="830"/>
    </row>
    <row r="18982" spans="10:10" x14ac:dyDescent="0.35">
      <c r="J18982" s="830"/>
    </row>
    <row r="18983" spans="10:10" x14ac:dyDescent="0.35">
      <c r="J18983" s="830"/>
    </row>
    <row r="18984" spans="10:10" x14ac:dyDescent="0.35">
      <c r="J18984" s="830"/>
    </row>
    <row r="18985" spans="10:10" x14ac:dyDescent="0.35">
      <c r="J18985" s="830"/>
    </row>
    <row r="18986" spans="10:10" x14ac:dyDescent="0.35">
      <c r="J18986" s="830"/>
    </row>
    <row r="18987" spans="10:10" x14ac:dyDescent="0.35">
      <c r="J18987" s="830"/>
    </row>
    <row r="18988" spans="10:10" x14ac:dyDescent="0.35">
      <c r="J18988" s="830"/>
    </row>
    <row r="18989" spans="10:10" x14ac:dyDescent="0.35">
      <c r="J18989" s="830"/>
    </row>
    <row r="18994" spans="10:10" x14ac:dyDescent="0.35">
      <c r="J18994" s="830"/>
    </row>
    <row r="18995" spans="10:10" x14ac:dyDescent="0.35">
      <c r="J18995" s="830"/>
    </row>
    <row r="18996" spans="10:10" x14ac:dyDescent="0.35">
      <c r="J18996" s="830"/>
    </row>
    <row r="18997" spans="10:10" x14ac:dyDescent="0.35">
      <c r="J18997" s="830"/>
    </row>
    <row r="18998" spans="10:10" x14ac:dyDescent="0.35">
      <c r="J18998" s="830"/>
    </row>
    <row r="18999" spans="10:10" x14ac:dyDescent="0.35">
      <c r="J18999" s="830"/>
    </row>
    <row r="19000" spans="10:10" x14ac:dyDescent="0.35">
      <c r="J19000" s="830"/>
    </row>
    <row r="19001" spans="10:10" x14ac:dyDescent="0.35">
      <c r="J19001" s="830"/>
    </row>
    <row r="19002" spans="10:10" x14ac:dyDescent="0.35">
      <c r="J19002" s="830"/>
    </row>
    <row r="19003" spans="10:10" x14ac:dyDescent="0.35">
      <c r="J19003" s="830"/>
    </row>
    <row r="19004" spans="10:10" x14ac:dyDescent="0.35">
      <c r="J19004" s="830"/>
    </row>
    <row r="19005" spans="10:10" x14ac:dyDescent="0.35">
      <c r="J19005" s="830"/>
    </row>
    <row r="19006" spans="10:10" x14ac:dyDescent="0.35">
      <c r="J19006" s="830"/>
    </row>
    <row r="19007" spans="10:10" x14ac:dyDescent="0.35">
      <c r="J19007" s="830"/>
    </row>
    <row r="19008" spans="10:10" x14ac:dyDescent="0.35">
      <c r="J19008" s="830"/>
    </row>
    <row r="19009" spans="10:10" x14ac:dyDescent="0.35">
      <c r="J19009" s="830"/>
    </row>
    <row r="19010" spans="10:10" x14ac:dyDescent="0.35">
      <c r="J19010" s="830"/>
    </row>
    <row r="19011" spans="10:10" x14ac:dyDescent="0.35">
      <c r="J19011" s="830"/>
    </row>
    <row r="19012" spans="10:10" x14ac:dyDescent="0.35">
      <c r="J19012" s="830"/>
    </row>
    <row r="19013" spans="10:10" x14ac:dyDescent="0.35">
      <c r="J19013" s="830"/>
    </row>
    <row r="19014" spans="10:10" x14ac:dyDescent="0.35">
      <c r="J19014" s="830"/>
    </row>
    <row r="19015" spans="10:10" x14ac:dyDescent="0.35">
      <c r="J19015" s="830"/>
    </row>
    <row r="19016" spans="10:10" x14ac:dyDescent="0.35">
      <c r="J19016" s="830"/>
    </row>
    <row r="19017" spans="10:10" x14ac:dyDescent="0.35">
      <c r="J19017" s="830"/>
    </row>
    <row r="19018" spans="10:10" x14ac:dyDescent="0.35">
      <c r="J19018" s="830"/>
    </row>
    <row r="19019" spans="10:10" x14ac:dyDescent="0.35">
      <c r="J19019" s="830"/>
    </row>
    <row r="19020" spans="10:10" x14ac:dyDescent="0.35">
      <c r="J19020" s="830"/>
    </row>
    <row r="19021" spans="10:10" x14ac:dyDescent="0.35">
      <c r="J19021" s="830"/>
    </row>
    <row r="19022" spans="10:10" x14ac:dyDescent="0.35">
      <c r="J19022" s="830"/>
    </row>
    <row r="19023" spans="10:10" x14ac:dyDescent="0.35">
      <c r="J19023" s="830"/>
    </row>
    <row r="19024" spans="10:10" x14ac:dyDescent="0.35">
      <c r="J19024" s="830"/>
    </row>
    <row r="19025" spans="10:10" x14ac:dyDescent="0.35">
      <c r="J19025" s="830"/>
    </row>
    <row r="19026" spans="10:10" x14ac:dyDescent="0.35">
      <c r="J19026" s="830"/>
    </row>
    <row r="19027" spans="10:10" x14ac:dyDescent="0.35">
      <c r="J19027" s="830"/>
    </row>
    <row r="19028" spans="10:10" x14ac:dyDescent="0.35">
      <c r="J19028" s="830"/>
    </row>
    <row r="19029" spans="10:10" x14ac:dyDescent="0.35">
      <c r="J19029" s="830"/>
    </row>
    <row r="19030" spans="10:10" x14ac:dyDescent="0.35">
      <c r="J19030" s="830"/>
    </row>
    <row r="19031" spans="10:10" x14ac:dyDescent="0.35">
      <c r="J19031" s="830"/>
    </row>
    <row r="19032" spans="10:10" x14ac:dyDescent="0.35">
      <c r="J19032" s="830"/>
    </row>
    <row r="19033" spans="10:10" x14ac:dyDescent="0.35">
      <c r="J19033" s="830"/>
    </row>
    <row r="19034" spans="10:10" x14ac:dyDescent="0.35">
      <c r="J19034" s="830"/>
    </row>
    <row r="19035" spans="10:10" x14ac:dyDescent="0.35">
      <c r="J19035" s="830"/>
    </row>
    <row r="19036" spans="10:10" x14ac:dyDescent="0.35">
      <c r="J19036" s="830"/>
    </row>
    <row r="19037" spans="10:10" x14ac:dyDescent="0.35">
      <c r="J19037" s="830"/>
    </row>
    <row r="19038" spans="10:10" x14ac:dyDescent="0.35">
      <c r="J19038" s="830"/>
    </row>
    <row r="19082" spans="10:10" x14ac:dyDescent="0.35">
      <c r="J19082" s="830"/>
    </row>
    <row r="19083" spans="10:10" x14ac:dyDescent="0.35">
      <c r="J19083" s="830"/>
    </row>
    <row r="19084" spans="10:10" x14ac:dyDescent="0.35">
      <c r="J19084" s="830"/>
    </row>
    <row r="19085" spans="10:10" x14ac:dyDescent="0.35">
      <c r="J19085" s="830"/>
    </row>
    <row r="19086" spans="10:10" x14ac:dyDescent="0.35">
      <c r="J19086" s="830"/>
    </row>
    <row r="19087" spans="10:10" x14ac:dyDescent="0.35">
      <c r="J19087" s="830"/>
    </row>
    <row r="19088" spans="10:10" x14ac:dyDescent="0.35">
      <c r="J19088" s="830"/>
    </row>
    <row r="19089" spans="10:10" x14ac:dyDescent="0.35">
      <c r="J19089" s="830"/>
    </row>
    <row r="19090" spans="10:10" x14ac:dyDescent="0.35">
      <c r="J19090" s="830"/>
    </row>
    <row r="19091" spans="10:10" x14ac:dyDescent="0.35">
      <c r="J19091" s="830"/>
    </row>
    <row r="19092" spans="10:10" x14ac:dyDescent="0.35">
      <c r="J19092" s="830"/>
    </row>
    <row r="19093" spans="10:10" x14ac:dyDescent="0.35">
      <c r="J19093" s="830"/>
    </row>
    <row r="19094" spans="10:10" x14ac:dyDescent="0.35">
      <c r="J19094" s="830"/>
    </row>
    <row r="19095" spans="10:10" x14ac:dyDescent="0.35">
      <c r="J19095" s="830"/>
    </row>
    <row r="19096" spans="10:10" x14ac:dyDescent="0.35">
      <c r="J19096" s="830"/>
    </row>
    <row r="19097" spans="10:10" x14ac:dyDescent="0.35">
      <c r="J19097" s="830"/>
    </row>
    <row r="19098" spans="10:10" x14ac:dyDescent="0.35">
      <c r="J19098" s="830"/>
    </row>
    <row r="19099" spans="10:10" x14ac:dyDescent="0.35">
      <c r="J19099" s="830"/>
    </row>
    <row r="19100" spans="10:10" x14ac:dyDescent="0.35">
      <c r="J19100" s="830"/>
    </row>
    <row r="19101" spans="10:10" x14ac:dyDescent="0.35">
      <c r="J19101" s="830"/>
    </row>
    <row r="19102" spans="10:10" x14ac:dyDescent="0.35">
      <c r="J19102" s="830"/>
    </row>
    <row r="19103" spans="10:10" x14ac:dyDescent="0.35">
      <c r="J19103" s="830"/>
    </row>
    <row r="19104" spans="10:10" x14ac:dyDescent="0.35">
      <c r="J19104" s="830"/>
    </row>
    <row r="19105" spans="10:10" x14ac:dyDescent="0.35">
      <c r="J19105" s="830"/>
    </row>
    <row r="19106" spans="10:10" x14ac:dyDescent="0.35">
      <c r="J19106" s="830"/>
    </row>
    <row r="19107" spans="10:10" x14ac:dyDescent="0.35">
      <c r="J19107" s="830"/>
    </row>
    <row r="19108" spans="10:10" x14ac:dyDescent="0.35">
      <c r="J19108" s="830"/>
    </row>
    <row r="19109" spans="10:10" x14ac:dyDescent="0.35">
      <c r="J19109" s="830"/>
    </row>
    <row r="19110" spans="10:10" x14ac:dyDescent="0.35">
      <c r="J19110" s="830"/>
    </row>
    <row r="19111" spans="10:10" x14ac:dyDescent="0.35">
      <c r="J19111" s="830"/>
    </row>
    <row r="19112" spans="10:10" x14ac:dyDescent="0.35">
      <c r="J19112" s="830"/>
    </row>
    <row r="19113" spans="10:10" x14ac:dyDescent="0.35">
      <c r="J19113" s="830"/>
    </row>
    <row r="19114" spans="10:10" x14ac:dyDescent="0.35">
      <c r="J19114" s="830"/>
    </row>
    <row r="19115" spans="10:10" x14ac:dyDescent="0.35">
      <c r="J19115" s="830"/>
    </row>
    <row r="19116" spans="10:10" x14ac:dyDescent="0.35">
      <c r="J19116" s="830"/>
    </row>
    <row r="19117" spans="10:10" x14ac:dyDescent="0.35">
      <c r="J19117" s="830"/>
    </row>
    <row r="19118" spans="10:10" x14ac:dyDescent="0.35">
      <c r="J19118" s="830"/>
    </row>
    <row r="19119" spans="10:10" x14ac:dyDescent="0.35">
      <c r="J19119" s="830"/>
    </row>
    <row r="19120" spans="10:10" x14ac:dyDescent="0.35">
      <c r="J19120" s="830"/>
    </row>
    <row r="19121" spans="10:10" x14ac:dyDescent="0.35">
      <c r="J19121" s="830"/>
    </row>
    <row r="19122" spans="10:10" x14ac:dyDescent="0.35">
      <c r="J19122" s="830"/>
    </row>
    <row r="19123" spans="10:10" x14ac:dyDescent="0.35">
      <c r="J19123" s="830"/>
    </row>
    <row r="19124" spans="10:10" x14ac:dyDescent="0.35">
      <c r="J19124" s="830"/>
    </row>
    <row r="19125" spans="10:10" x14ac:dyDescent="0.35">
      <c r="J19125" s="830"/>
    </row>
    <row r="19126" spans="10:10" x14ac:dyDescent="0.35">
      <c r="J19126" s="830"/>
    </row>
    <row r="19127" spans="10:10" x14ac:dyDescent="0.35">
      <c r="J19127" s="830"/>
    </row>
    <row r="19128" spans="10:10" x14ac:dyDescent="0.35">
      <c r="J19128" s="830"/>
    </row>
    <row r="19129" spans="10:10" x14ac:dyDescent="0.35">
      <c r="J19129" s="830"/>
    </row>
    <row r="19130" spans="10:10" x14ac:dyDescent="0.35">
      <c r="J19130" s="830"/>
    </row>
    <row r="19131" spans="10:10" x14ac:dyDescent="0.35">
      <c r="J19131" s="830"/>
    </row>
    <row r="19132" spans="10:10" x14ac:dyDescent="0.35">
      <c r="J19132" s="830"/>
    </row>
    <row r="19133" spans="10:10" x14ac:dyDescent="0.35">
      <c r="J19133" s="830"/>
    </row>
    <row r="19134" spans="10:10" x14ac:dyDescent="0.35">
      <c r="J19134" s="830"/>
    </row>
    <row r="19135" spans="10:10" x14ac:dyDescent="0.35">
      <c r="J19135" s="830"/>
    </row>
    <row r="19136" spans="10:10" x14ac:dyDescent="0.35">
      <c r="J19136" s="830"/>
    </row>
    <row r="19137" spans="10:10" x14ac:dyDescent="0.35">
      <c r="J19137" s="830"/>
    </row>
    <row r="19138" spans="10:10" x14ac:dyDescent="0.35">
      <c r="J19138" s="830"/>
    </row>
    <row r="19139" spans="10:10" x14ac:dyDescent="0.35">
      <c r="J19139" s="830"/>
    </row>
    <row r="19140" spans="10:10" x14ac:dyDescent="0.35">
      <c r="J19140" s="830"/>
    </row>
    <row r="19141" spans="10:10" x14ac:dyDescent="0.35">
      <c r="J19141" s="830"/>
    </row>
    <row r="19142" spans="10:10" x14ac:dyDescent="0.35">
      <c r="J19142" s="830"/>
    </row>
    <row r="19143" spans="10:10" x14ac:dyDescent="0.35">
      <c r="J19143" s="830"/>
    </row>
    <row r="19144" spans="10:10" x14ac:dyDescent="0.35">
      <c r="J19144" s="830"/>
    </row>
    <row r="19145" spans="10:10" x14ac:dyDescent="0.35">
      <c r="J19145" s="830"/>
    </row>
    <row r="19146" spans="10:10" x14ac:dyDescent="0.35">
      <c r="J19146" s="830"/>
    </row>
    <row r="19147" spans="10:10" x14ac:dyDescent="0.35">
      <c r="J19147" s="830"/>
    </row>
    <row r="19148" spans="10:10" x14ac:dyDescent="0.35">
      <c r="J19148" s="830"/>
    </row>
    <row r="19149" spans="10:10" x14ac:dyDescent="0.35">
      <c r="J19149" s="830"/>
    </row>
    <row r="19150" spans="10:10" x14ac:dyDescent="0.35">
      <c r="J19150" s="830"/>
    </row>
    <row r="19151" spans="10:10" x14ac:dyDescent="0.35">
      <c r="J19151" s="830"/>
    </row>
    <row r="19152" spans="10:10" x14ac:dyDescent="0.35">
      <c r="J19152" s="830"/>
    </row>
    <row r="19153" spans="10:10" x14ac:dyDescent="0.35">
      <c r="J19153" s="830"/>
    </row>
    <row r="19154" spans="10:10" x14ac:dyDescent="0.35">
      <c r="J19154" s="830"/>
    </row>
    <row r="19155" spans="10:10" x14ac:dyDescent="0.35">
      <c r="J19155" s="830"/>
    </row>
    <row r="19156" spans="10:10" x14ac:dyDescent="0.35">
      <c r="J19156" s="830"/>
    </row>
    <row r="19157" spans="10:10" x14ac:dyDescent="0.35">
      <c r="J19157" s="830"/>
    </row>
    <row r="19158" spans="10:10" x14ac:dyDescent="0.35">
      <c r="J19158" s="830"/>
    </row>
    <row r="19159" spans="10:10" x14ac:dyDescent="0.35">
      <c r="J19159" s="830"/>
    </row>
    <row r="19160" spans="10:10" x14ac:dyDescent="0.35">
      <c r="J19160" s="830"/>
    </row>
    <row r="19161" spans="10:10" x14ac:dyDescent="0.35">
      <c r="J19161" s="830"/>
    </row>
    <row r="19162" spans="10:10" x14ac:dyDescent="0.35">
      <c r="J19162" s="830"/>
    </row>
    <row r="19163" spans="10:10" x14ac:dyDescent="0.35">
      <c r="J19163" s="830"/>
    </row>
    <row r="19164" spans="10:10" x14ac:dyDescent="0.35">
      <c r="J19164" s="830"/>
    </row>
    <row r="19165" spans="10:10" x14ac:dyDescent="0.35">
      <c r="J19165" s="830"/>
    </row>
    <row r="19166" spans="10:10" x14ac:dyDescent="0.35">
      <c r="J19166" s="830"/>
    </row>
    <row r="19167" spans="10:10" x14ac:dyDescent="0.35">
      <c r="J19167" s="830"/>
    </row>
    <row r="19168" spans="10:10" x14ac:dyDescent="0.35">
      <c r="J19168" s="830"/>
    </row>
    <row r="19169" spans="10:10" x14ac:dyDescent="0.35">
      <c r="J19169" s="830"/>
    </row>
    <row r="19170" spans="10:10" x14ac:dyDescent="0.35">
      <c r="J19170" s="830"/>
    </row>
    <row r="19171" spans="10:10" x14ac:dyDescent="0.35">
      <c r="J19171" s="830"/>
    </row>
    <row r="19172" spans="10:10" x14ac:dyDescent="0.35">
      <c r="J19172" s="830"/>
    </row>
    <row r="19173" spans="10:10" x14ac:dyDescent="0.35">
      <c r="J19173" s="830"/>
    </row>
    <row r="19174" spans="10:10" x14ac:dyDescent="0.35">
      <c r="J19174" s="830"/>
    </row>
    <row r="19175" spans="10:10" x14ac:dyDescent="0.35">
      <c r="J19175" s="830"/>
    </row>
    <row r="19176" spans="10:10" x14ac:dyDescent="0.35">
      <c r="J19176" s="830"/>
    </row>
    <row r="19177" spans="10:10" x14ac:dyDescent="0.35">
      <c r="J19177" s="830"/>
    </row>
    <row r="19178" spans="10:10" x14ac:dyDescent="0.35">
      <c r="J19178" s="830"/>
    </row>
    <row r="19179" spans="10:10" x14ac:dyDescent="0.35">
      <c r="J19179" s="830"/>
    </row>
    <row r="19180" spans="10:10" x14ac:dyDescent="0.35">
      <c r="J19180" s="830"/>
    </row>
    <row r="19181" spans="10:10" x14ac:dyDescent="0.35">
      <c r="J19181" s="830"/>
    </row>
    <row r="19182" spans="10:10" x14ac:dyDescent="0.35">
      <c r="J19182" s="830"/>
    </row>
    <row r="19183" spans="10:10" x14ac:dyDescent="0.35">
      <c r="J19183" s="830"/>
    </row>
    <row r="19184" spans="10:10" x14ac:dyDescent="0.35">
      <c r="J19184" s="830"/>
    </row>
    <row r="19185" spans="10:10" x14ac:dyDescent="0.35">
      <c r="J19185" s="830"/>
    </row>
    <row r="19186" spans="10:10" x14ac:dyDescent="0.35">
      <c r="J19186" s="830"/>
    </row>
    <row r="19187" spans="10:10" x14ac:dyDescent="0.35">
      <c r="J19187" s="830"/>
    </row>
    <row r="19188" spans="10:10" x14ac:dyDescent="0.35">
      <c r="J19188" s="830"/>
    </row>
    <row r="19189" spans="10:10" x14ac:dyDescent="0.35">
      <c r="J19189" s="830"/>
    </row>
    <row r="19190" spans="10:10" x14ac:dyDescent="0.35">
      <c r="J19190" s="830"/>
    </row>
    <row r="19191" spans="10:10" x14ac:dyDescent="0.35">
      <c r="J19191" s="830"/>
    </row>
    <row r="19192" spans="10:10" x14ac:dyDescent="0.35">
      <c r="J19192" s="830"/>
    </row>
    <row r="19193" spans="10:10" x14ac:dyDescent="0.35">
      <c r="J19193" s="830"/>
    </row>
    <row r="19194" spans="10:10" x14ac:dyDescent="0.35">
      <c r="J19194" s="830"/>
    </row>
    <row r="19195" spans="10:10" x14ac:dyDescent="0.35">
      <c r="J19195" s="830"/>
    </row>
    <row r="19196" spans="10:10" x14ac:dyDescent="0.35">
      <c r="J19196" s="830"/>
    </row>
    <row r="19197" spans="10:10" x14ac:dyDescent="0.35">
      <c r="J19197" s="830"/>
    </row>
    <row r="19198" spans="10:10" x14ac:dyDescent="0.35">
      <c r="J19198" s="830"/>
    </row>
    <row r="19199" spans="10:10" x14ac:dyDescent="0.35">
      <c r="J19199" s="830"/>
    </row>
    <row r="19200" spans="10:10" x14ac:dyDescent="0.35">
      <c r="J19200" s="830"/>
    </row>
    <row r="19201" spans="10:10" x14ac:dyDescent="0.35">
      <c r="J19201" s="830"/>
    </row>
    <row r="19202" spans="10:10" x14ac:dyDescent="0.35">
      <c r="J19202" s="830"/>
    </row>
    <row r="19203" spans="10:10" x14ac:dyDescent="0.35">
      <c r="J19203" s="830"/>
    </row>
    <row r="19204" spans="10:10" x14ac:dyDescent="0.35">
      <c r="J19204" s="830"/>
    </row>
    <row r="19205" spans="10:10" x14ac:dyDescent="0.35">
      <c r="J19205" s="830"/>
    </row>
    <row r="19206" spans="10:10" x14ac:dyDescent="0.35">
      <c r="J19206" s="830"/>
    </row>
    <row r="19207" spans="10:10" x14ac:dyDescent="0.35">
      <c r="J19207" s="830"/>
    </row>
    <row r="19208" spans="10:10" x14ac:dyDescent="0.35">
      <c r="J19208" s="830"/>
    </row>
    <row r="19209" spans="10:10" x14ac:dyDescent="0.35">
      <c r="J19209" s="830"/>
    </row>
    <row r="19210" spans="10:10" x14ac:dyDescent="0.35">
      <c r="J19210" s="830"/>
    </row>
    <row r="19211" spans="10:10" x14ac:dyDescent="0.35">
      <c r="J19211" s="830"/>
    </row>
    <row r="19212" spans="10:10" x14ac:dyDescent="0.35">
      <c r="J19212" s="830"/>
    </row>
    <row r="19213" spans="10:10" x14ac:dyDescent="0.35">
      <c r="J19213" s="830"/>
    </row>
    <row r="19214" spans="10:10" x14ac:dyDescent="0.35">
      <c r="J19214" s="830"/>
    </row>
    <row r="19215" spans="10:10" x14ac:dyDescent="0.35">
      <c r="J19215" s="830"/>
    </row>
    <row r="19216" spans="10:10" x14ac:dyDescent="0.35">
      <c r="J19216" s="830"/>
    </row>
    <row r="19217" spans="10:10" x14ac:dyDescent="0.35">
      <c r="J19217" s="830"/>
    </row>
    <row r="19218" spans="10:10" x14ac:dyDescent="0.35">
      <c r="J19218" s="830"/>
    </row>
    <row r="19219" spans="10:10" x14ac:dyDescent="0.35">
      <c r="J19219" s="830"/>
    </row>
    <row r="19220" spans="10:10" x14ac:dyDescent="0.35">
      <c r="J19220" s="830"/>
    </row>
    <row r="19221" spans="10:10" x14ac:dyDescent="0.35">
      <c r="J19221" s="830"/>
    </row>
    <row r="19222" spans="10:10" x14ac:dyDescent="0.35">
      <c r="J19222" s="830"/>
    </row>
    <row r="19223" spans="10:10" x14ac:dyDescent="0.35">
      <c r="J19223" s="830"/>
    </row>
    <row r="19224" spans="10:10" x14ac:dyDescent="0.35">
      <c r="J19224" s="830"/>
    </row>
    <row r="19225" spans="10:10" x14ac:dyDescent="0.35">
      <c r="J19225" s="830"/>
    </row>
    <row r="19226" spans="10:10" x14ac:dyDescent="0.35">
      <c r="J19226" s="830"/>
    </row>
    <row r="19227" spans="10:10" x14ac:dyDescent="0.35">
      <c r="J19227" s="830"/>
    </row>
    <row r="19228" spans="10:10" x14ac:dyDescent="0.35">
      <c r="J19228" s="830"/>
    </row>
    <row r="19229" spans="10:10" x14ac:dyDescent="0.35">
      <c r="J19229" s="830"/>
    </row>
    <row r="19230" spans="10:10" x14ac:dyDescent="0.35">
      <c r="J19230" s="830"/>
    </row>
    <row r="19231" spans="10:10" x14ac:dyDescent="0.35">
      <c r="J19231" s="830"/>
    </row>
    <row r="19232" spans="10:10" x14ac:dyDescent="0.35">
      <c r="J19232" s="830"/>
    </row>
    <row r="19233" spans="10:10" x14ac:dyDescent="0.35">
      <c r="J19233" s="830"/>
    </row>
    <row r="19234" spans="10:10" x14ac:dyDescent="0.35">
      <c r="J19234" s="830"/>
    </row>
    <row r="19235" spans="10:10" x14ac:dyDescent="0.35">
      <c r="J19235" s="830"/>
    </row>
    <row r="19236" spans="10:10" x14ac:dyDescent="0.35">
      <c r="J19236" s="830"/>
    </row>
    <row r="19237" spans="10:10" x14ac:dyDescent="0.35">
      <c r="J19237" s="830"/>
    </row>
    <row r="19238" spans="10:10" x14ac:dyDescent="0.35">
      <c r="J19238" s="830"/>
    </row>
    <row r="19239" spans="10:10" x14ac:dyDescent="0.35">
      <c r="J19239" s="830"/>
    </row>
    <row r="19240" spans="10:10" x14ac:dyDescent="0.35">
      <c r="J19240" s="830"/>
    </row>
    <row r="19241" spans="10:10" x14ac:dyDescent="0.35">
      <c r="J19241" s="830"/>
    </row>
    <row r="19242" spans="10:10" x14ac:dyDescent="0.35">
      <c r="J19242" s="830"/>
    </row>
    <row r="19243" spans="10:10" x14ac:dyDescent="0.35">
      <c r="J19243" s="830"/>
    </row>
    <row r="19244" spans="10:10" x14ac:dyDescent="0.35">
      <c r="J19244" s="830"/>
    </row>
    <row r="19245" spans="10:10" x14ac:dyDescent="0.35">
      <c r="J19245" s="830"/>
    </row>
    <row r="19246" spans="10:10" x14ac:dyDescent="0.35">
      <c r="J19246" s="830"/>
    </row>
    <row r="19247" spans="10:10" x14ac:dyDescent="0.35">
      <c r="J19247" s="830"/>
    </row>
    <row r="19248" spans="10:10" x14ac:dyDescent="0.35">
      <c r="J19248" s="830"/>
    </row>
    <row r="19249" spans="10:10" x14ac:dyDescent="0.35">
      <c r="J19249" s="830"/>
    </row>
    <row r="19250" spans="10:10" x14ac:dyDescent="0.35">
      <c r="J19250" s="830"/>
    </row>
    <row r="19251" spans="10:10" x14ac:dyDescent="0.35">
      <c r="J19251" s="830"/>
    </row>
    <row r="19252" spans="10:10" x14ac:dyDescent="0.35">
      <c r="J19252" s="830"/>
    </row>
    <row r="19253" spans="10:10" x14ac:dyDescent="0.35">
      <c r="J19253" s="830"/>
    </row>
    <row r="19254" spans="10:10" x14ac:dyDescent="0.35">
      <c r="J19254" s="830"/>
    </row>
    <row r="19255" spans="10:10" x14ac:dyDescent="0.35">
      <c r="J19255" s="830"/>
    </row>
    <row r="19256" spans="10:10" x14ac:dyDescent="0.35">
      <c r="J19256" s="830"/>
    </row>
    <row r="19257" spans="10:10" x14ac:dyDescent="0.35">
      <c r="J19257" s="830"/>
    </row>
    <row r="19258" spans="10:10" x14ac:dyDescent="0.35">
      <c r="J19258" s="830"/>
    </row>
    <row r="19259" spans="10:10" x14ac:dyDescent="0.35">
      <c r="J19259" s="830"/>
    </row>
    <row r="19260" spans="10:10" x14ac:dyDescent="0.35">
      <c r="J19260" s="830"/>
    </row>
    <row r="19261" spans="10:10" x14ac:dyDescent="0.35">
      <c r="J19261" s="830"/>
    </row>
    <row r="19262" spans="10:10" x14ac:dyDescent="0.35">
      <c r="J19262" s="830"/>
    </row>
    <row r="19263" spans="10:10" x14ac:dyDescent="0.35">
      <c r="J19263" s="830"/>
    </row>
    <row r="19264" spans="10:10" x14ac:dyDescent="0.35">
      <c r="J19264" s="830"/>
    </row>
    <row r="19265" spans="10:10" x14ac:dyDescent="0.35">
      <c r="J19265" s="830"/>
    </row>
    <row r="19266" spans="10:10" x14ac:dyDescent="0.35">
      <c r="J19266" s="830"/>
    </row>
    <row r="19267" spans="10:10" x14ac:dyDescent="0.35">
      <c r="J19267" s="830"/>
    </row>
    <row r="19268" spans="10:10" x14ac:dyDescent="0.35">
      <c r="J19268" s="830"/>
    </row>
    <row r="19269" spans="10:10" x14ac:dyDescent="0.35">
      <c r="J19269" s="830"/>
    </row>
    <row r="19270" spans="10:10" x14ac:dyDescent="0.35">
      <c r="J19270" s="830"/>
    </row>
    <row r="19271" spans="10:10" x14ac:dyDescent="0.35">
      <c r="J19271" s="830"/>
    </row>
    <row r="19272" spans="10:10" x14ac:dyDescent="0.35">
      <c r="J19272" s="830"/>
    </row>
    <row r="19273" spans="10:10" x14ac:dyDescent="0.35">
      <c r="J19273" s="830"/>
    </row>
    <row r="19274" spans="10:10" x14ac:dyDescent="0.35">
      <c r="J19274" s="830"/>
    </row>
    <row r="19275" spans="10:10" x14ac:dyDescent="0.35">
      <c r="J19275" s="830"/>
    </row>
    <row r="19276" spans="10:10" x14ac:dyDescent="0.35">
      <c r="J19276" s="830"/>
    </row>
    <row r="19277" spans="10:10" x14ac:dyDescent="0.35">
      <c r="J19277" s="830"/>
    </row>
    <row r="19278" spans="10:10" x14ac:dyDescent="0.35">
      <c r="J19278" s="830"/>
    </row>
    <row r="19279" spans="10:10" x14ac:dyDescent="0.35">
      <c r="J19279" s="830"/>
    </row>
    <row r="19280" spans="10:10" x14ac:dyDescent="0.35">
      <c r="J19280" s="830"/>
    </row>
    <row r="19281" spans="10:10" x14ac:dyDescent="0.35">
      <c r="J19281" s="830"/>
    </row>
    <row r="19282" spans="10:10" x14ac:dyDescent="0.35">
      <c r="J19282" s="830"/>
    </row>
    <row r="19283" spans="10:10" x14ac:dyDescent="0.35">
      <c r="J19283" s="830"/>
    </row>
    <row r="19284" spans="10:10" x14ac:dyDescent="0.35">
      <c r="J19284" s="830"/>
    </row>
    <row r="19285" spans="10:10" x14ac:dyDescent="0.35">
      <c r="J19285" s="830"/>
    </row>
    <row r="19286" spans="10:10" x14ac:dyDescent="0.35">
      <c r="J19286" s="830"/>
    </row>
    <row r="19287" spans="10:10" x14ac:dyDescent="0.35">
      <c r="J19287" s="830"/>
    </row>
    <row r="19288" spans="10:10" x14ac:dyDescent="0.35">
      <c r="J19288" s="830"/>
    </row>
    <row r="19289" spans="10:10" x14ac:dyDescent="0.35">
      <c r="J19289" s="830"/>
    </row>
    <row r="19290" spans="10:10" x14ac:dyDescent="0.35">
      <c r="J19290" s="830"/>
    </row>
    <row r="19291" spans="10:10" x14ac:dyDescent="0.35">
      <c r="J19291" s="830"/>
    </row>
    <row r="19292" spans="10:10" x14ac:dyDescent="0.35">
      <c r="J19292" s="830"/>
    </row>
    <row r="19293" spans="10:10" x14ac:dyDescent="0.35">
      <c r="J19293" s="830"/>
    </row>
    <row r="19294" spans="10:10" x14ac:dyDescent="0.35">
      <c r="J19294" s="830"/>
    </row>
    <row r="19295" spans="10:10" x14ac:dyDescent="0.35">
      <c r="J19295" s="830"/>
    </row>
    <row r="19296" spans="10:10" x14ac:dyDescent="0.35">
      <c r="J19296" s="830"/>
    </row>
    <row r="19297" spans="10:10" x14ac:dyDescent="0.35">
      <c r="J19297" s="830"/>
    </row>
    <row r="19298" spans="10:10" x14ac:dyDescent="0.35">
      <c r="J19298" s="830"/>
    </row>
    <row r="19299" spans="10:10" x14ac:dyDescent="0.35">
      <c r="J19299" s="830"/>
    </row>
    <row r="19300" spans="10:10" x14ac:dyDescent="0.35">
      <c r="J19300" s="830"/>
    </row>
    <row r="19301" spans="10:10" x14ac:dyDescent="0.35">
      <c r="J19301" s="830"/>
    </row>
    <row r="19302" spans="10:10" x14ac:dyDescent="0.35">
      <c r="J19302" s="830"/>
    </row>
    <row r="19303" spans="10:10" x14ac:dyDescent="0.35">
      <c r="J19303" s="830"/>
    </row>
    <row r="19304" spans="10:10" x14ac:dyDescent="0.35">
      <c r="J19304" s="830"/>
    </row>
    <row r="19305" spans="10:10" x14ac:dyDescent="0.35">
      <c r="J19305" s="830"/>
    </row>
    <row r="19306" spans="10:10" x14ac:dyDescent="0.35">
      <c r="J19306" s="830"/>
    </row>
    <row r="19307" spans="10:10" x14ac:dyDescent="0.35">
      <c r="J19307" s="830"/>
    </row>
    <row r="19308" spans="10:10" x14ac:dyDescent="0.35">
      <c r="J19308" s="830"/>
    </row>
    <row r="19309" spans="10:10" x14ac:dyDescent="0.35">
      <c r="J19309" s="830"/>
    </row>
    <row r="19310" spans="10:10" x14ac:dyDescent="0.35">
      <c r="J19310" s="830"/>
    </row>
    <row r="19311" spans="10:10" x14ac:dyDescent="0.35">
      <c r="J19311" s="830"/>
    </row>
    <row r="19312" spans="10:10" x14ac:dyDescent="0.35">
      <c r="J19312" s="830"/>
    </row>
    <row r="19313" spans="10:10" x14ac:dyDescent="0.35">
      <c r="J19313" s="830"/>
    </row>
    <row r="19314" spans="10:10" x14ac:dyDescent="0.35">
      <c r="J19314" s="830"/>
    </row>
    <row r="19315" spans="10:10" x14ac:dyDescent="0.35">
      <c r="J19315" s="830"/>
    </row>
    <row r="19316" spans="10:10" x14ac:dyDescent="0.35">
      <c r="J19316" s="830"/>
    </row>
    <row r="19317" spans="10:10" x14ac:dyDescent="0.35">
      <c r="J19317" s="830"/>
    </row>
    <row r="19318" spans="10:10" x14ac:dyDescent="0.35">
      <c r="J19318" s="830"/>
    </row>
    <row r="19319" spans="10:10" x14ac:dyDescent="0.35">
      <c r="J19319" s="830"/>
    </row>
    <row r="19320" spans="10:10" x14ac:dyDescent="0.35">
      <c r="J19320" s="830"/>
    </row>
    <row r="19321" spans="10:10" x14ac:dyDescent="0.35">
      <c r="J19321" s="830"/>
    </row>
    <row r="19322" spans="10:10" x14ac:dyDescent="0.35">
      <c r="J19322" s="830"/>
    </row>
    <row r="19323" spans="10:10" x14ac:dyDescent="0.35">
      <c r="J19323" s="830"/>
    </row>
    <row r="19324" spans="10:10" x14ac:dyDescent="0.35">
      <c r="J19324" s="830"/>
    </row>
    <row r="19325" spans="10:10" x14ac:dyDescent="0.35">
      <c r="J19325" s="830"/>
    </row>
    <row r="19326" spans="10:10" x14ac:dyDescent="0.35">
      <c r="J19326" s="830"/>
    </row>
    <row r="19327" spans="10:10" x14ac:dyDescent="0.35">
      <c r="J19327" s="830"/>
    </row>
    <row r="19328" spans="10:10" x14ac:dyDescent="0.35">
      <c r="J19328" s="830"/>
    </row>
    <row r="19329" spans="10:10" x14ac:dyDescent="0.35">
      <c r="J19329" s="830"/>
    </row>
    <row r="19330" spans="10:10" x14ac:dyDescent="0.35">
      <c r="J19330" s="830"/>
    </row>
    <row r="19331" spans="10:10" x14ac:dyDescent="0.35">
      <c r="J19331" s="830"/>
    </row>
    <row r="19332" spans="10:10" x14ac:dyDescent="0.35">
      <c r="J19332" s="830"/>
    </row>
    <row r="19333" spans="10:10" x14ac:dyDescent="0.35">
      <c r="J19333" s="830"/>
    </row>
    <row r="19334" spans="10:10" x14ac:dyDescent="0.35">
      <c r="J19334" s="830"/>
    </row>
    <row r="19335" spans="10:10" x14ac:dyDescent="0.35">
      <c r="J19335" s="830"/>
    </row>
    <row r="19336" spans="10:10" x14ac:dyDescent="0.35">
      <c r="J19336" s="830"/>
    </row>
    <row r="19337" spans="10:10" x14ac:dyDescent="0.35">
      <c r="J19337" s="830"/>
    </row>
    <row r="19338" spans="10:10" x14ac:dyDescent="0.35">
      <c r="J19338" s="830"/>
    </row>
    <row r="19339" spans="10:10" x14ac:dyDescent="0.35">
      <c r="J19339" s="830"/>
    </row>
    <row r="19340" spans="10:10" x14ac:dyDescent="0.35">
      <c r="J19340" s="830"/>
    </row>
    <row r="19341" spans="10:10" x14ac:dyDescent="0.35">
      <c r="J19341" s="830"/>
    </row>
    <row r="19342" spans="10:10" x14ac:dyDescent="0.35">
      <c r="J19342" s="830"/>
    </row>
    <row r="19343" spans="10:10" x14ac:dyDescent="0.35">
      <c r="J19343" s="830"/>
    </row>
    <row r="19344" spans="10:10" x14ac:dyDescent="0.35">
      <c r="J19344" s="830"/>
    </row>
    <row r="19345" spans="10:10" x14ac:dyDescent="0.35">
      <c r="J19345" s="830"/>
    </row>
    <row r="19346" spans="10:10" x14ac:dyDescent="0.35">
      <c r="J19346" s="830"/>
    </row>
    <row r="19347" spans="10:10" x14ac:dyDescent="0.35">
      <c r="J19347" s="830"/>
    </row>
    <row r="19348" spans="10:10" x14ac:dyDescent="0.35">
      <c r="J19348" s="830"/>
    </row>
    <row r="19349" spans="10:10" x14ac:dyDescent="0.35">
      <c r="J19349" s="830"/>
    </row>
    <row r="19350" spans="10:10" x14ac:dyDescent="0.35">
      <c r="J19350" s="830"/>
    </row>
    <row r="19351" spans="10:10" x14ac:dyDescent="0.35">
      <c r="J19351" s="830"/>
    </row>
    <row r="19352" spans="10:10" x14ac:dyDescent="0.35">
      <c r="J19352" s="830"/>
    </row>
    <row r="19353" spans="10:10" x14ac:dyDescent="0.35">
      <c r="J19353" s="830"/>
    </row>
    <row r="19354" spans="10:10" x14ac:dyDescent="0.35">
      <c r="J19354" s="830"/>
    </row>
    <row r="19355" spans="10:10" x14ac:dyDescent="0.35">
      <c r="J19355" s="830"/>
    </row>
    <row r="19356" spans="10:10" x14ac:dyDescent="0.35">
      <c r="J19356" s="830"/>
    </row>
    <row r="19357" spans="10:10" x14ac:dyDescent="0.35">
      <c r="J19357" s="830"/>
    </row>
    <row r="19358" spans="10:10" x14ac:dyDescent="0.35">
      <c r="J19358" s="830"/>
    </row>
    <row r="19359" spans="10:10" x14ac:dyDescent="0.35">
      <c r="J19359" s="830"/>
    </row>
    <row r="19360" spans="10:10" x14ac:dyDescent="0.35">
      <c r="J19360" s="830"/>
    </row>
    <row r="19361" spans="10:10" x14ac:dyDescent="0.35">
      <c r="J19361" s="830"/>
    </row>
    <row r="19362" spans="10:10" x14ac:dyDescent="0.35">
      <c r="J19362" s="830"/>
    </row>
    <row r="19363" spans="10:10" x14ac:dyDescent="0.35">
      <c r="J19363" s="830"/>
    </row>
    <row r="19364" spans="10:10" x14ac:dyDescent="0.35">
      <c r="J19364" s="830"/>
    </row>
    <row r="19365" spans="10:10" x14ac:dyDescent="0.35">
      <c r="J19365" s="830"/>
    </row>
    <row r="19366" spans="10:10" x14ac:dyDescent="0.35">
      <c r="J19366" s="830"/>
    </row>
    <row r="19367" spans="10:10" x14ac:dyDescent="0.35">
      <c r="J19367" s="830"/>
    </row>
    <row r="19368" spans="10:10" x14ac:dyDescent="0.35">
      <c r="J19368" s="830"/>
    </row>
    <row r="19369" spans="10:10" x14ac:dyDescent="0.35">
      <c r="J19369" s="830"/>
    </row>
    <row r="19370" spans="10:10" x14ac:dyDescent="0.35">
      <c r="J19370" s="830"/>
    </row>
    <row r="19371" spans="10:10" x14ac:dyDescent="0.35">
      <c r="J19371" s="830"/>
    </row>
    <row r="19372" spans="10:10" x14ac:dyDescent="0.35">
      <c r="J19372" s="830"/>
    </row>
    <row r="19373" spans="10:10" x14ac:dyDescent="0.35">
      <c r="J19373" s="830"/>
    </row>
    <row r="19374" spans="10:10" x14ac:dyDescent="0.35">
      <c r="J19374" s="830"/>
    </row>
    <row r="19375" spans="10:10" x14ac:dyDescent="0.35">
      <c r="J19375" s="830"/>
    </row>
    <row r="19376" spans="10:10" x14ac:dyDescent="0.35">
      <c r="J19376" s="830"/>
    </row>
    <row r="19377" spans="10:10" x14ac:dyDescent="0.35">
      <c r="J19377" s="830"/>
    </row>
    <row r="19378" spans="10:10" x14ac:dyDescent="0.35">
      <c r="J19378" s="830"/>
    </row>
    <row r="19379" spans="10:10" x14ac:dyDescent="0.35">
      <c r="J19379" s="830"/>
    </row>
    <row r="19380" spans="10:10" x14ac:dyDescent="0.35">
      <c r="J19380" s="830"/>
    </row>
    <row r="19381" spans="10:10" x14ac:dyDescent="0.35">
      <c r="J19381" s="830"/>
    </row>
    <row r="19382" spans="10:10" x14ac:dyDescent="0.35">
      <c r="J19382" s="830"/>
    </row>
    <row r="19383" spans="10:10" x14ac:dyDescent="0.35">
      <c r="J19383" s="830"/>
    </row>
    <row r="19384" spans="10:10" x14ac:dyDescent="0.35">
      <c r="J19384" s="830"/>
    </row>
    <row r="19385" spans="10:10" x14ac:dyDescent="0.35">
      <c r="J19385" s="830"/>
    </row>
    <row r="19386" spans="10:10" x14ac:dyDescent="0.35">
      <c r="J19386" s="830"/>
    </row>
    <row r="19387" spans="10:10" x14ac:dyDescent="0.35">
      <c r="J19387" s="830"/>
    </row>
    <row r="19388" spans="10:10" x14ac:dyDescent="0.35">
      <c r="J19388" s="830"/>
    </row>
    <row r="19389" spans="10:10" x14ac:dyDescent="0.35">
      <c r="J19389" s="830"/>
    </row>
    <row r="19390" spans="10:10" x14ac:dyDescent="0.35">
      <c r="J19390" s="830"/>
    </row>
    <row r="19391" spans="10:10" x14ac:dyDescent="0.35">
      <c r="J19391" s="830"/>
    </row>
    <row r="19392" spans="10:10" x14ac:dyDescent="0.35">
      <c r="J19392" s="830"/>
    </row>
    <row r="19393" spans="10:10" x14ac:dyDescent="0.35">
      <c r="J19393" s="830"/>
    </row>
    <row r="19394" spans="10:10" x14ac:dyDescent="0.35">
      <c r="J19394" s="830"/>
    </row>
    <row r="19395" spans="10:10" x14ac:dyDescent="0.35">
      <c r="J19395" s="830"/>
    </row>
    <row r="19396" spans="10:10" x14ac:dyDescent="0.35">
      <c r="J19396" s="830"/>
    </row>
    <row r="19397" spans="10:10" x14ac:dyDescent="0.35">
      <c r="J19397" s="830"/>
    </row>
    <row r="19398" spans="10:10" x14ac:dyDescent="0.35">
      <c r="J19398" s="830"/>
    </row>
    <row r="19399" spans="10:10" x14ac:dyDescent="0.35">
      <c r="J19399" s="830"/>
    </row>
    <row r="19400" spans="10:10" x14ac:dyDescent="0.35">
      <c r="J19400" s="830"/>
    </row>
    <row r="19401" spans="10:10" x14ac:dyDescent="0.35">
      <c r="J19401" s="830"/>
    </row>
    <row r="19402" spans="10:10" x14ac:dyDescent="0.35">
      <c r="J19402" s="830"/>
    </row>
    <row r="19403" spans="10:10" x14ac:dyDescent="0.35">
      <c r="J19403" s="830"/>
    </row>
    <row r="19404" spans="10:10" x14ac:dyDescent="0.35">
      <c r="J19404" s="830"/>
    </row>
    <row r="19405" spans="10:10" x14ac:dyDescent="0.35">
      <c r="J19405" s="830"/>
    </row>
    <row r="19406" spans="10:10" x14ac:dyDescent="0.35">
      <c r="J19406" s="830"/>
    </row>
    <row r="19407" spans="10:10" x14ac:dyDescent="0.35">
      <c r="J19407" s="830"/>
    </row>
    <row r="19408" spans="10:10" x14ac:dyDescent="0.35">
      <c r="J19408" s="830"/>
    </row>
    <row r="19409" spans="10:10" x14ac:dyDescent="0.35">
      <c r="J19409" s="830"/>
    </row>
    <row r="19410" spans="10:10" x14ac:dyDescent="0.35">
      <c r="J19410" s="830"/>
    </row>
    <row r="19411" spans="10:10" x14ac:dyDescent="0.35">
      <c r="J19411" s="830"/>
    </row>
    <row r="19412" spans="10:10" x14ac:dyDescent="0.35">
      <c r="J19412" s="830"/>
    </row>
    <row r="19413" spans="10:10" x14ac:dyDescent="0.35">
      <c r="J19413" s="830"/>
    </row>
    <row r="19414" spans="10:10" x14ac:dyDescent="0.35">
      <c r="J19414" s="830"/>
    </row>
    <row r="19415" spans="10:10" x14ac:dyDescent="0.35">
      <c r="J19415" s="830"/>
    </row>
    <row r="19416" spans="10:10" x14ac:dyDescent="0.35">
      <c r="J19416" s="830"/>
    </row>
    <row r="19417" spans="10:10" x14ac:dyDescent="0.35">
      <c r="J19417" s="830"/>
    </row>
    <row r="19418" spans="10:10" x14ac:dyDescent="0.35">
      <c r="J19418" s="830"/>
    </row>
    <row r="19419" spans="10:10" x14ac:dyDescent="0.35">
      <c r="J19419" s="830"/>
    </row>
    <row r="19420" spans="10:10" x14ac:dyDescent="0.35">
      <c r="J19420" s="830"/>
    </row>
    <row r="19421" spans="10:10" x14ac:dyDescent="0.35">
      <c r="J19421" s="830"/>
    </row>
    <row r="19422" spans="10:10" x14ac:dyDescent="0.35">
      <c r="J19422" s="830"/>
    </row>
    <row r="19423" spans="10:10" x14ac:dyDescent="0.35">
      <c r="J19423" s="830"/>
    </row>
    <row r="19424" spans="10:10" x14ac:dyDescent="0.35">
      <c r="J19424" s="830"/>
    </row>
    <row r="19425" spans="10:10" x14ac:dyDescent="0.35">
      <c r="J19425" s="830"/>
    </row>
    <row r="19426" spans="10:10" x14ac:dyDescent="0.35">
      <c r="J19426" s="830"/>
    </row>
    <row r="19427" spans="10:10" x14ac:dyDescent="0.35">
      <c r="J19427" s="830"/>
    </row>
    <row r="19428" spans="10:10" x14ac:dyDescent="0.35">
      <c r="J19428" s="830"/>
    </row>
    <row r="19429" spans="10:10" x14ac:dyDescent="0.35">
      <c r="J19429" s="830"/>
    </row>
    <row r="19430" spans="10:10" x14ac:dyDescent="0.35">
      <c r="J19430" s="830"/>
    </row>
    <row r="19431" spans="10:10" x14ac:dyDescent="0.35">
      <c r="J19431" s="830"/>
    </row>
    <row r="19432" spans="10:10" x14ac:dyDescent="0.35">
      <c r="J19432" s="830"/>
    </row>
    <row r="19433" spans="10:10" x14ac:dyDescent="0.35">
      <c r="J19433" s="830"/>
    </row>
    <row r="19434" spans="10:10" x14ac:dyDescent="0.35">
      <c r="J19434" s="830"/>
    </row>
    <row r="19435" spans="10:10" x14ac:dyDescent="0.35">
      <c r="J19435" s="830"/>
    </row>
    <row r="19436" spans="10:10" x14ac:dyDescent="0.35">
      <c r="J19436" s="830"/>
    </row>
    <row r="19437" spans="10:10" x14ac:dyDescent="0.35">
      <c r="J19437" s="830"/>
    </row>
    <row r="19438" spans="10:10" x14ac:dyDescent="0.35">
      <c r="J19438" s="830"/>
    </row>
    <row r="19439" spans="10:10" x14ac:dyDescent="0.35">
      <c r="J19439" s="830"/>
    </row>
    <row r="19440" spans="10:10" x14ac:dyDescent="0.35">
      <c r="J19440" s="830"/>
    </row>
    <row r="19441" spans="10:10" x14ac:dyDescent="0.35">
      <c r="J19441" s="830"/>
    </row>
    <row r="19442" spans="10:10" x14ac:dyDescent="0.35">
      <c r="J19442" s="830"/>
    </row>
    <row r="19443" spans="10:10" x14ac:dyDescent="0.35">
      <c r="J19443" s="830"/>
    </row>
    <row r="19444" spans="10:10" x14ac:dyDescent="0.35">
      <c r="J19444" s="830"/>
    </row>
    <row r="19445" spans="10:10" x14ac:dyDescent="0.35">
      <c r="J19445" s="830"/>
    </row>
    <row r="19446" spans="10:10" x14ac:dyDescent="0.35">
      <c r="J19446" s="830"/>
    </row>
    <row r="19447" spans="10:10" x14ac:dyDescent="0.35">
      <c r="J19447" s="830"/>
    </row>
    <row r="19448" spans="10:10" x14ac:dyDescent="0.35">
      <c r="J19448" s="830"/>
    </row>
    <row r="19449" spans="10:10" x14ac:dyDescent="0.35">
      <c r="J19449" s="830"/>
    </row>
    <row r="19450" spans="10:10" x14ac:dyDescent="0.35">
      <c r="J19450" s="830"/>
    </row>
    <row r="19451" spans="10:10" x14ac:dyDescent="0.35">
      <c r="J19451" s="830"/>
    </row>
    <row r="19452" spans="10:10" x14ac:dyDescent="0.35">
      <c r="J19452" s="830"/>
    </row>
    <row r="19453" spans="10:10" x14ac:dyDescent="0.35">
      <c r="J19453" s="830"/>
    </row>
    <row r="19454" spans="10:10" x14ac:dyDescent="0.35">
      <c r="J19454" s="830"/>
    </row>
    <row r="19455" spans="10:10" x14ac:dyDescent="0.35">
      <c r="J19455" s="830"/>
    </row>
    <row r="19456" spans="10:10" x14ac:dyDescent="0.35">
      <c r="J19456" s="830"/>
    </row>
    <row r="19457" spans="10:10" x14ac:dyDescent="0.35">
      <c r="J19457" s="830"/>
    </row>
    <row r="19458" spans="10:10" x14ac:dyDescent="0.35">
      <c r="J19458" s="830"/>
    </row>
    <row r="19459" spans="10:10" x14ac:dyDescent="0.35">
      <c r="J19459" s="830"/>
    </row>
    <row r="19460" spans="10:10" x14ac:dyDescent="0.35">
      <c r="J19460" s="830"/>
    </row>
    <row r="19461" spans="10:10" x14ac:dyDescent="0.35">
      <c r="J19461" s="830"/>
    </row>
    <row r="19462" spans="10:10" x14ac:dyDescent="0.35">
      <c r="J19462" s="830"/>
    </row>
    <row r="19463" spans="10:10" x14ac:dyDescent="0.35">
      <c r="J19463" s="830"/>
    </row>
    <row r="19464" spans="10:10" x14ac:dyDescent="0.35">
      <c r="J19464" s="830"/>
    </row>
    <row r="19465" spans="10:10" x14ac:dyDescent="0.35">
      <c r="J19465" s="830"/>
    </row>
    <row r="19466" spans="10:10" x14ac:dyDescent="0.35">
      <c r="J19466" s="830"/>
    </row>
    <row r="19467" spans="10:10" x14ac:dyDescent="0.35">
      <c r="J19467" s="830"/>
    </row>
    <row r="19468" spans="10:10" x14ac:dyDescent="0.35">
      <c r="J19468" s="830"/>
    </row>
    <row r="19469" spans="10:10" x14ac:dyDescent="0.35">
      <c r="J19469" s="830"/>
    </row>
    <row r="19470" spans="10:10" x14ac:dyDescent="0.35">
      <c r="J19470" s="830"/>
    </row>
    <row r="19471" spans="10:10" x14ac:dyDescent="0.35">
      <c r="J19471" s="830"/>
    </row>
    <row r="19472" spans="10:10" x14ac:dyDescent="0.35">
      <c r="J19472" s="830"/>
    </row>
    <row r="19473" spans="10:10" x14ac:dyDescent="0.35">
      <c r="J19473" s="830"/>
    </row>
    <row r="19474" spans="10:10" x14ac:dyDescent="0.35">
      <c r="J19474" s="830"/>
    </row>
    <row r="19475" spans="10:10" x14ac:dyDescent="0.35">
      <c r="J19475" s="830"/>
    </row>
    <row r="19476" spans="10:10" x14ac:dyDescent="0.35">
      <c r="J19476" s="830"/>
    </row>
    <row r="19477" spans="10:10" x14ac:dyDescent="0.35">
      <c r="J19477" s="830"/>
    </row>
    <row r="19478" spans="10:10" x14ac:dyDescent="0.35">
      <c r="J19478" s="830"/>
    </row>
    <row r="19479" spans="10:10" x14ac:dyDescent="0.35">
      <c r="J19479" s="830"/>
    </row>
    <row r="19480" spans="10:10" x14ac:dyDescent="0.35">
      <c r="J19480" s="830"/>
    </row>
    <row r="19481" spans="10:10" x14ac:dyDescent="0.35">
      <c r="J19481" s="830"/>
    </row>
    <row r="19482" spans="10:10" x14ac:dyDescent="0.35">
      <c r="J19482" s="830"/>
    </row>
    <row r="19483" spans="10:10" x14ac:dyDescent="0.35">
      <c r="J19483" s="830"/>
    </row>
    <row r="19484" spans="10:10" x14ac:dyDescent="0.35">
      <c r="J19484" s="830"/>
    </row>
    <row r="19485" spans="10:10" x14ac:dyDescent="0.35">
      <c r="J19485" s="830"/>
    </row>
    <row r="19486" spans="10:10" x14ac:dyDescent="0.35">
      <c r="J19486" s="830"/>
    </row>
    <row r="19487" spans="10:10" x14ac:dyDescent="0.35">
      <c r="J19487" s="830"/>
    </row>
    <row r="19488" spans="10:10" x14ac:dyDescent="0.35">
      <c r="J19488" s="830"/>
    </row>
    <row r="19489" spans="10:10" x14ac:dyDescent="0.35">
      <c r="J19489" s="830"/>
    </row>
    <row r="19490" spans="10:10" x14ac:dyDescent="0.35">
      <c r="J19490" s="830"/>
    </row>
    <row r="19491" spans="10:10" x14ac:dyDescent="0.35">
      <c r="J19491" s="830"/>
    </row>
    <row r="19492" spans="10:10" x14ac:dyDescent="0.35">
      <c r="J19492" s="830"/>
    </row>
    <row r="19493" spans="10:10" x14ac:dyDescent="0.35">
      <c r="J19493" s="830"/>
    </row>
    <row r="19494" spans="10:10" x14ac:dyDescent="0.35">
      <c r="J19494" s="830"/>
    </row>
    <row r="19495" spans="10:10" x14ac:dyDescent="0.35">
      <c r="J19495" s="830"/>
    </row>
    <row r="19496" spans="10:10" x14ac:dyDescent="0.35">
      <c r="J19496" s="830"/>
    </row>
    <row r="19497" spans="10:10" x14ac:dyDescent="0.35">
      <c r="J19497" s="830"/>
    </row>
    <row r="19498" spans="10:10" x14ac:dyDescent="0.35">
      <c r="J19498" s="830"/>
    </row>
    <row r="19499" spans="10:10" x14ac:dyDescent="0.35">
      <c r="J19499" s="830"/>
    </row>
    <row r="19500" spans="10:10" x14ac:dyDescent="0.35">
      <c r="J19500" s="830"/>
    </row>
    <row r="19501" spans="10:10" x14ac:dyDescent="0.35">
      <c r="J19501" s="830"/>
    </row>
    <row r="19502" spans="10:10" x14ac:dyDescent="0.35">
      <c r="J19502" s="830"/>
    </row>
    <row r="19503" spans="10:10" x14ac:dyDescent="0.35">
      <c r="J19503" s="830"/>
    </row>
    <row r="19504" spans="10:10" x14ac:dyDescent="0.35">
      <c r="J19504" s="830"/>
    </row>
    <row r="19505" spans="10:10" x14ac:dyDescent="0.35">
      <c r="J19505" s="830"/>
    </row>
    <row r="19506" spans="10:10" x14ac:dyDescent="0.35">
      <c r="J19506" s="830"/>
    </row>
    <row r="19507" spans="10:10" x14ac:dyDescent="0.35">
      <c r="J19507" s="830"/>
    </row>
    <row r="19508" spans="10:10" x14ac:dyDescent="0.35">
      <c r="J19508" s="830"/>
    </row>
    <row r="19509" spans="10:10" x14ac:dyDescent="0.35">
      <c r="J19509" s="830"/>
    </row>
    <row r="19510" spans="10:10" x14ac:dyDescent="0.35">
      <c r="J19510" s="830"/>
    </row>
    <row r="19511" spans="10:10" x14ac:dyDescent="0.35">
      <c r="J19511" s="830"/>
    </row>
    <row r="19512" spans="10:10" x14ac:dyDescent="0.35">
      <c r="J19512" s="830"/>
    </row>
    <row r="19513" spans="10:10" x14ac:dyDescent="0.35">
      <c r="J19513" s="830"/>
    </row>
    <row r="19514" spans="10:10" x14ac:dyDescent="0.35">
      <c r="J19514" s="830"/>
    </row>
    <row r="19515" spans="10:10" x14ac:dyDescent="0.35">
      <c r="J19515" s="830"/>
    </row>
    <row r="19516" spans="10:10" x14ac:dyDescent="0.35">
      <c r="J19516" s="830"/>
    </row>
    <row r="19517" spans="10:10" x14ac:dyDescent="0.35">
      <c r="J19517" s="830"/>
    </row>
    <row r="19518" spans="10:10" x14ac:dyDescent="0.35">
      <c r="J19518" s="830"/>
    </row>
    <row r="19519" spans="10:10" x14ac:dyDescent="0.35">
      <c r="J19519" s="830"/>
    </row>
    <row r="19520" spans="10:10" x14ac:dyDescent="0.35">
      <c r="J19520" s="830"/>
    </row>
    <row r="19521" spans="10:10" x14ac:dyDescent="0.35">
      <c r="J19521" s="830"/>
    </row>
    <row r="19522" spans="10:10" x14ac:dyDescent="0.35">
      <c r="J19522" s="830"/>
    </row>
    <row r="19523" spans="10:10" x14ac:dyDescent="0.35">
      <c r="J19523" s="830"/>
    </row>
    <row r="19524" spans="10:10" x14ac:dyDescent="0.35">
      <c r="J19524" s="830"/>
    </row>
    <row r="19525" spans="10:10" x14ac:dyDescent="0.35">
      <c r="J19525" s="830"/>
    </row>
    <row r="19526" spans="10:10" x14ac:dyDescent="0.35">
      <c r="J19526" s="830"/>
    </row>
    <row r="19527" spans="10:10" x14ac:dyDescent="0.35">
      <c r="J19527" s="830"/>
    </row>
    <row r="19528" spans="10:10" x14ac:dyDescent="0.35">
      <c r="J19528" s="830"/>
    </row>
    <row r="19529" spans="10:10" x14ac:dyDescent="0.35">
      <c r="J19529" s="830"/>
    </row>
    <row r="19530" spans="10:10" x14ac:dyDescent="0.35">
      <c r="J19530" s="830"/>
    </row>
    <row r="19531" spans="10:10" x14ac:dyDescent="0.35">
      <c r="J19531" s="830"/>
    </row>
    <row r="19532" spans="10:10" x14ac:dyDescent="0.35">
      <c r="J19532" s="830"/>
    </row>
    <row r="19533" spans="10:10" x14ac:dyDescent="0.35">
      <c r="J19533" s="830"/>
    </row>
    <row r="19534" spans="10:10" x14ac:dyDescent="0.35">
      <c r="J19534" s="830"/>
    </row>
    <row r="19535" spans="10:10" x14ac:dyDescent="0.35">
      <c r="J19535" s="830"/>
    </row>
    <row r="19536" spans="10:10" x14ac:dyDescent="0.35">
      <c r="J19536" s="830"/>
    </row>
    <row r="19537" spans="10:10" x14ac:dyDescent="0.35">
      <c r="J19537" s="830"/>
    </row>
    <row r="19538" spans="10:10" x14ac:dyDescent="0.35">
      <c r="J19538" s="830"/>
    </row>
    <row r="19539" spans="10:10" x14ac:dyDescent="0.35">
      <c r="J19539" s="830"/>
    </row>
    <row r="19540" spans="10:10" x14ac:dyDescent="0.35">
      <c r="J19540" s="830"/>
    </row>
    <row r="19541" spans="10:10" x14ac:dyDescent="0.35">
      <c r="J19541" s="830"/>
    </row>
    <row r="19542" spans="10:10" x14ac:dyDescent="0.35">
      <c r="J19542" s="830"/>
    </row>
    <row r="19543" spans="10:10" x14ac:dyDescent="0.35">
      <c r="J19543" s="830"/>
    </row>
    <row r="19544" spans="10:10" x14ac:dyDescent="0.35">
      <c r="J19544" s="830"/>
    </row>
    <row r="19545" spans="10:10" x14ac:dyDescent="0.35">
      <c r="J19545" s="830"/>
    </row>
    <row r="19546" spans="10:10" x14ac:dyDescent="0.35">
      <c r="J19546" s="830"/>
    </row>
    <row r="19547" spans="10:10" x14ac:dyDescent="0.35">
      <c r="J19547" s="830"/>
    </row>
    <row r="19548" spans="10:10" x14ac:dyDescent="0.35">
      <c r="J19548" s="830"/>
    </row>
    <row r="19549" spans="10:10" x14ac:dyDescent="0.35">
      <c r="J19549" s="830"/>
    </row>
    <row r="19550" spans="10:10" x14ac:dyDescent="0.35">
      <c r="J19550" s="830"/>
    </row>
    <row r="19551" spans="10:10" x14ac:dyDescent="0.35">
      <c r="J19551" s="830"/>
    </row>
    <row r="19552" spans="10:10" x14ac:dyDescent="0.35">
      <c r="J19552" s="830"/>
    </row>
    <row r="19553" spans="10:10" x14ac:dyDescent="0.35">
      <c r="J19553" s="830"/>
    </row>
    <row r="19554" spans="10:10" x14ac:dyDescent="0.35">
      <c r="J19554" s="830"/>
    </row>
    <row r="19555" spans="10:10" x14ac:dyDescent="0.35">
      <c r="J19555" s="830"/>
    </row>
    <row r="19556" spans="10:10" x14ac:dyDescent="0.35">
      <c r="J19556" s="830"/>
    </row>
    <row r="19557" spans="10:10" x14ac:dyDescent="0.35">
      <c r="J19557" s="830"/>
    </row>
    <row r="19558" spans="10:10" x14ac:dyDescent="0.35">
      <c r="J19558" s="830"/>
    </row>
    <row r="19559" spans="10:10" x14ac:dyDescent="0.35">
      <c r="J19559" s="830"/>
    </row>
    <row r="19560" spans="10:10" x14ac:dyDescent="0.35">
      <c r="J19560" s="830"/>
    </row>
    <row r="19561" spans="10:10" x14ac:dyDescent="0.35">
      <c r="J19561" s="830"/>
    </row>
    <row r="19562" spans="10:10" x14ac:dyDescent="0.35">
      <c r="J19562" s="830"/>
    </row>
    <row r="19563" spans="10:10" x14ac:dyDescent="0.35">
      <c r="J19563" s="830"/>
    </row>
    <row r="19564" spans="10:10" x14ac:dyDescent="0.35">
      <c r="J19564" s="830"/>
    </row>
    <row r="19565" spans="10:10" x14ac:dyDescent="0.35">
      <c r="J19565" s="830"/>
    </row>
    <row r="19567" spans="10:10" x14ac:dyDescent="0.35">
      <c r="J19567" s="830"/>
    </row>
    <row r="19568" spans="10:10" x14ac:dyDescent="0.35">
      <c r="J19568" s="830"/>
    </row>
    <row r="19569" spans="10:10" x14ac:dyDescent="0.35">
      <c r="J19569" s="830"/>
    </row>
    <row r="19570" spans="10:10" x14ac:dyDescent="0.35">
      <c r="J19570" s="830"/>
    </row>
    <row r="19571" spans="10:10" x14ac:dyDescent="0.35">
      <c r="J19571" s="830"/>
    </row>
    <row r="19572" spans="10:10" x14ac:dyDescent="0.35">
      <c r="J19572" s="830"/>
    </row>
    <row r="19573" spans="10:10" x14ac:dyDescent="0.35">
      <c r="J19573" s="830"/>
    </row>
    <row r="19574" spans="10:10" x14ac:dyDescent="0.35">
      <c r="J19574" s="830"/>
    </row>
    <row r="19575" spans="10:10" x14ac:dyDescent="0.35">
      <c r="J19575" s="830"/>
    </row>
    <row r="19576" spans="10:10" x14ac:dyDescent="0.35">
      <c r="J19576" s="830"/>
    </row>
    <row r="19577" spans="10:10" x14ac:dyDescent="0.35">
      <c r="J19577" s="830"/>
    </row>
    <row r="19578" spans="10:10" x14ac:dyDescent="0.35">
      <c r="J19578" s="830"/>
    </row>
    <row r="19579" spans="10:10" x14ac:dyDescent="0.35">
      <c r="J19579" s="830"/>
    </row>
    <row r="19580" spans="10:10" x14ac:dyDescent="0.35">
      <c r="J19580" s="830"/>
    </row>
    <row r="19581" spans="10:10" x14ac:dyDescent="0.35">
      <c r="J19581" s="830"/>
    </row>
    <row r="19582" spans="10:10" x14ac:dyDescent="0.35">
      <c r="J19582" s="830"/>
    </row>
    <row r="19583" spans="10:10" x14ac:dyDescent="0.35">
      <c r="J19583" s="830"/>
    </row>
    <row r="19584" spans="10:10" x14ac:dyDescent="0.35">
      <c r="J19584" s="830"/>
    </row>
    <row r="19585" spans="10:10" x14ac:dyDescent="0.35">
      <c r="J19585" s="830"/>
    </row>
    <row r="19586" spans="10:10" x14ac:dyDescent="0.35">
      <c r="J19586" s="830"/>
    </row>
    <row r="19587" spans="10:10" x14ac:dyDescent="0.35">
      <c r="J19587" s="830"/>
    </row>
    <row r="19588" spans="10:10" x14ac:dyDescent="0.35">
      <c r="J19588" s="830"/>
    </row>
    <row r="19589" spans="10:10" x14ac:dyDescent="0.35">
      <c r="J19589" s="830"/>
    </row>
    <row r="19590" spans="10:10" x14ac:dyDescent="0.35">
      <c r="J19590" s="830"/>
    </row>
    <row r="19591" spans="10:10" x14ac:dyDescent="0.35">
      <c r="J19591" s="830"/>
    </row>
    <row r="19592" spans="10:10" x14ac:dyDescent="0.35">
      <c r="J19592" s="830"/>
    </row>
    <row r="19593" spans="10:10" x14ac:dyDescent="0.35">
      <c r="J19593" s="830"/>
    </row>
    <row r="19594" spans="10:10" x14ac:dyDescent="0.35">
      <c r="J19594" s="830"/>
    </row>
    <row r="19595" spans="10:10" x14ac:dyDescent="0.35">
      <c r="J19595" s="830"/>
    </row>
    <row r="19596" spans="10:10" x14ac:dyDescent="0.35">
      <c r="J19596" s="830"/>
    </row>
    <row r="19597" spans="10:10" x14ac:dyDescent="0.35">
      <c r="J19597" s="830"/>
    </row>
    <row r="19598" spans="10:10" x14ac:dyDescent="0.35">
      <c r="J19598" s="830"/>
    </row>
    <row r="19599" spans="10:10" x14ac:dyDescent="0.35">
      <c r="J19599" s="830"/>
    </row>
    <row r="19600" spans="10:10" x14ac:dyDescent="0.35">
      <c r="J19600" s="830"/>
    </row>
    <row r="19601" spans="10:10" x14ac:dyDescent="0.35">
      <c r="J19601" s="830"/>
    </row>
    <row r="19602" spans="10:10" x14ac:dyDescent="0.35">
      <c r="J19602" s="830"/>
    </row>
    <row r="19603" spans="10:10" x14ac:dyDescent="0.35">
      <c r="J19603" s="830"/>
    </row>
    <row r="19604" spans="10:10" x14ac:dyDescent="0.35">
      <c r="J19604" s="830"/>
    </row>
    <row r="19605" spans="10:10" x14ac:dyDescent="0.35">
      <c r="J19605" s="830"/>
    </row>
    <row r="19606" spans="10:10" x14ac:dyDescent="0.35">
      <c r="J19606" s="830"/>
    </row>
    <row r="19607" spans="10:10" x14ac:dyDescent="0.35">
      <c r="J19607" s="830"/>
    </row>
    <row r="19608" spans="10:10" x14ac:dyDescent="0.35">
      <c r="J19608" s="830"/>
    </row>
    <row r="19609" spans="10:10" x14ac:dyDescent="0.35">
      <c r="J19609" s="830"/>
    </row>
    <row r="19610" spans="10:10" x14ac:dyDescent="0.35">
      <c r="J19610" s="830"/>
    </row>
    <row r="19611" spans="10:10" x14ac:dyDescent="0.35">
      <c r="J19611" s="830"/>
    </row>
    <row r="19612" spans="10:10" x14ac:dyDescent="0.35">
      <c r="J19612" s="830"/>
    </row>
    <row r="19613" spans="10:10" x14ac:dyDescent="0.35">
      <c r="J19613" s="830"/>
    </row>
    <row r="19614" spans="10:10" x14ac:dyDescent="0.35">
      <c r="J19614" s="830"/>
    </row>
    <row r="19615" spans="10:10" x14ac:dyDescent="0.35">
      <c r="J19615" s="830"/>
    </row>
    <row r="19616" spans="10:10" x14ac:dyDescent="0.35">
      <c r="J19616" s="830"/>
    </row>
    <row r="19617" spans="10:10" x14ac:dyDescent="0.35">
      <c r="J19617" s="830"/>
    </row>
    <row r="19618" spans="10:10" x14ac:dyDescent="0.35">
      <c r="J19618" s="830"/>
    </row>
    <row r="19619" spans="10:10" x14ac:dyDescent="0.35">
      <c r="J19619" s="830"/>
    </row>
    <row r="19620" spans="10:10" x14ac:dyDescent="0.35">
      <c r="J19620" s="830"/>
    </row>
    <row r="19621" spans="10:10" x14ac:dyDescent="0.35">
      <c r="J19621" s="830"/>
    </row>
    <row r="19622" spans="10:10" x14ac:dyDescent="0.35">
      <c r="J19622" s="830"/>
    </row>
    <row r="19623" spans="10:10" x14ac:dyDescent="0.35">
      <c r="J19623" s="830"/>
    </row>
    <row r="19624" spans="10:10" x14ac:dyDescent="0.35">
      <c r="J19624" s="830"/>
    </row>
    <row r="19625" spans="10:10" x14ac:dyDescent="0.35">
      <c r="J19625" s="830"/>
    </row>
    <row r="19626" spans="10:10" x14ac:dyDescent="0.35">
      <c r="J19626" s="830"/>
    </row>
    <row r="19627" spans="10:10" x14ac:dyDescent="0.35">
      <c r="J19627" s="830"/>
    </row>
    <row r="19628" spans="10:10" x14ac:dyDescent="0.35">
      <c r="J19628" s="830"/>
    </row>
    <row r="19629" spans="10:10" x14ac:dyDescent="0.35">
      <c r="J19629" s="830"/>
    </row>
    <row r="19630" spans="10:10" x14ac:dyDescent="0.35">
      <c r="J19630" s="830"/>
    </row>
    <row r="19631" spans="10:10" x14ac:dyDescent="0.35">
      <c r="J19631" s="830"/>
    </row>
    <row r="19632" spans="10:10" x14ac:dyDescent="0.35">
      <c r="J19632" s="830"/>
    </row>
    <row r="19633" spans="10:10" x14ac:dyDescent="0.35">
      <c r="J19633" s="830"/>
    </row>
    <row r="19634" spans="10:10" x14ac:dyDescent="0.35">
      <c r="J19634" s="830"/>
    </row>
    <row r="19635" spans="10:10" x14ac:dyDescent="0.35">
      <c r="J19635" s="830"/>
    </row>
    <row r="19636" spans="10:10" x14ac:dyDescent="0.35">
      <c r="J19636" s="830"/>
    </row>
    <row r="19637" spans="10:10" x14ac:dyDescent="0.35">
      <c r="J19637" s="830"/>
    </row>
    <row r="19638" spans="10:10" x14ac:dyDescent="0.35">
      <c r="J19638" s="830"/>
    </row>
    <row r="19639" spans="10:10" x14ac:dyDescent="0.35">
      <c r="J19639" s="830"/>
    </row>
    <row r="19640" spans="10:10" x14ac:dyDescent="0.35">
      <c r="J19640" s="830"/>
    </row>
    <row r="19641" spans="10:10" x14ac:dyDescent="0.35">
      <c r="J19641" s="830"/>
    </row>
    <row r="19642" spans="10:10" x14ac:dyDescent="0.35">
      <c r="J19642" s="830"/>
    </row>
    <row r="19643" spans="10:10" x14ac:dyDescent="0.35">
      <c r="J19643" s="830"/>
    </row>
    <row r="19644" spans="10:10" x14ac:dyDescent="0.35">
      <c r="J19644" s="830"/>
    </row>
    <row r="19645" spans="10:10" x14ac:dyDescent="0.35">
      <c r="J19645" s="830"/>
    </row>
    <row r="19646" spans="10:10" x14ac:dyDescent="0.35">
      <c r="J19646" s="830"/>
    </row>
    <row r="19647" spans="10:10" x14ac:dyDescent="0.35">
      <c r="J19647" s="830"/>
    </row>
    <row r="19648" spans="10:10" x14ac:dyDescent="0.35">
      <c r="J19648" s="830"/>
    </row>
    <row r="19649" spans="10:10" x14ac:dyDescent="0.35">
      <c r="J19649" s="830"/>
    </row>
    <row r="19650" spans="10:10" x14ac:dyDescent="0.35">
      <c r="J19650" s="830"/>
    </row>
    <row r="19651" spans="10:10" x14ac:dyDescent="0.35">
      <c r="J19651" s="830"/>
    </row>
    <row r="19652" spans="10:10" x14ac:dyDescent="0.35">
      <c r="J19652" s="830"/>
    </row>
    <row r="19653" spans="10:10" x14ac:dyDescent="0.35">
      <c r="J19653" s="830"/>
    </row>
    <row r="19654" spans="10:10" x14ac:dyDescent="0.35">
      <c r="J19654" s="830"/>
    </row>
    <row r="19655" spans="10:10" x14ac:dyDescent="0.35">
      <c r="J19655" s="830"/>
    </row>
    <row r="19656" spans="10:10" x14ac:dyDescent="0.35">
      <c r="J19656" s="830"/>
    </row>
    <row r="19657" spans="10:10" x14ac:dyDescent="0.35">
      <c r="J19657" s="830"/>
    </row>
    <row r="19658" spans="10:10" x14ac:dyDescent="0.35">
      <c r="J19658" s="830"/>
    </row>
    <row r="19659" spans="10:10" x14ac:dyDescent="0.35">
      <c r="J19659" s="830"/>
    </row>
    <row r="19660" spans="10:10" x14ac:dyDescent="0.35">
      <c r="J19660" s="830"/>
    </row>
    <row r="19661" spans="10:10" x14ac:dyDescent="0.35">
      <c r="J19661" s="830"/>
    </row>
    <row r="19662" spans="10:10" x14ac:dyDescent="0.35">
      <c r="J19662" s="830"/>
    </row>
    <row r="19663" spans="10:10" x14ac:dyDescent="0.35">
      <c r="J19663" s="830"/>
    </row>
    <row r="19664" spans="10:10" x14ac:dyDescent="0.35">
      <c r="J19664" s="830"/>
    </row>
    <row r="19665" spans="10:10" x14ac:dyDescent="0.35">
      <c r="J19665" s="830"/>
    </row>
    <row r="19666" spans="10:10" x14ac:dyDescent="0.35">
      <c r="J19666" s="830"/>
    </row>
    <row r="19667" spans="10:10" x14ac:dyDescent="0.35">
      <c r="J19667" s="830"/>
    </row>
    <row r="19668" spans="10:10" x14ac:dyDescent="0.35">
      <c r="J19668" s="830"/>
    </row>
    <row r="19669" spans="10:10" x14ac:dyDescent="0.35">
      <c r="J19669" s="830"/>
    </row>
    <row r="19670" spans="10:10" x14ac:dyDescent="0.35">
      <c r="J19670" s="830"/>
    </row>
    <row r="19671" spans="10:10" x14ac:dyDescent="0.35">
      <c r="J19671" s="830"/>
    </row>
    <row r="19672" spans="10:10" x14ac:dyDescent="0.35">
      <c r="J19672" s="830"/>
    </row>
    <row r="19673" spans="10:10" x14ac:dyDescent="0.35">
      <c r="J19673" s="830"/>
    </row>
    <row r="19674" spans="10:10" x14ac:dyDescent="0.35">
      <c r="J19674" s="830"/>
    </row>
    <row r="19675" spans="10:10" x14ac:dyDescent="0.35">
      <c r="J19675" s="830"/>
    </row>
    <row r="19676" spans="10:10" x14ac:dyDescent="0.35">
      <c r="J19676" s="830"/>
    </row>
    <row r="19677" spans="10:10" x14ac:dyDescent="0.35">
      <c r="J19677" s="830"/>
    </row>
    <row r="19678" spans="10:10" x14ac:dyDescent="0.35">
      <c r="J19678" s="830"/>
    </row>
    <row r="19679" spans="10:10" x14ac:dyDescent="0.35">
      <c r="J19679" s="830"/>
    </row>
    <row r="19680" spans="10:10" x14ac:dyDescent="0.35">
      <c r="J19680" s="830"/>
    </row>
    <row r="19681" spans="10:10" x14ac:dyDescent="0.35">
      <c r="J19681" s="830"/>
    </row>
    <row r="19682" spans="10:10" x14ac:dyDescent="0.35">
      <c r="J19682" s="830"/>
    </row>
    <row r="19683" spans="10:10" x14ac:dyDescent="0.35">
      <c r="J19683" s="830"/>
    </row>
    <row r="19684" spans="10:10" x14ac:dyDescent="0.35">
      <c r="J19684" s="830"/>
    </row>
    <row r="19685" spans="10:10" x14ac:dyDescent="0.35">
      <c r="J19685" s="830"/>
    </row>
    <row r="19686" spans="10:10" x14ac:dyDescent="0.35">
      <c r="J19686" s="830"/>
    </row>
    <row r="19687" spans="10:10" x14ac:dyDescent="0.35">
      <c r="J19687" s="830"/>
    </row>
    <row r="19688" spans="10:10" x14ac:dyDescent="0.35">
      <c r="J19688" s="830"/>
    </row>
    <row r="19691" spans="10:10" x14ac:dyDescent="0.35">
      <c r="J19691" s="830"/>
    </row>
    <row r="19692" spans="10:10" x14ac:dyDescent="0.35">
      <c r="J19692" s="830"/>
    </row>
    <row r="19693" spans="10:10" x14ac:dyDescent="0.35">
      <c r="J19693" s="830"/>
    </row>
    <row r="19694" spans="10:10" x14ac:dyDescent="0.35">
      <c r="J19694" s="830"/>
    </row>
    <row r="19695" spans="10:10" x14ac:dyDescent="0.35">
      <c r="J19695" s="830"/>
    </row>
    <row r="19696" spans="10:10" x14ac:dyDescent="0.35">
      <c r="J19696" s="830"/>
    </row>
    <row r="19697" spans="10:10" x14ac:dyDescent="0.35">
      <c r="J19697" s="830"/>
    </row>
    <row r="19698" spans="10:10" x14ac:dyDescent="0.35">
      <c r="J19698" s="830"/>
    </row>
    <row r="19699" spans="10:10" x14ac:dyDescent="0.35">
      <c r="J19699" s="830"/>
    </row>
    <row r="19700" spans="10:10" x14ac:dyDescent="0.35">
      <c r="J19700" s="830"/>
    </row>
    <row r="19701" spans="10:10" x14ac:dyDescent="0.35">
      <c r="J19701" s="830"/>
    </row>
    <row r="19702" spans="10:10" x14ac:dyDescent="0.35">
      <c r="J19702" s="830"/>
    </row>
    <row r="19703" spans="10:10" x14ac:dyDescent="0.35">
      <c r="J19703" s="830"/>
    </row>
    <row r="19704" spans="10:10" x14ac:dyDescent="0.35">
      <c r="J19704" s="830"/>
    </row>
    <row r="19705" spans="10:10" x14ac:dyDescent="0.35">
      <c r="J19705" s="830"/>
    </row>
    <row r="19706" spans="10:10" x14ac:dyDescent="0.35">
      <c r="J19706" s="830"/>
    </row>
    <row r="19707" spans="10:10" x14ac:dyDescent="0.35">
      <c r="J19707" s="830"/>
    </row>
    <row r="19708" spans="10:10" x14ac:dyDescent="0.35">
      <c r="J19708" s="830"/>
    </row>
    <row r="19709" spans="10:10" x14ac:dyDescent="0.35">
      <c r="J19709" s="830"/>
    </row>
    <row r="19710" spans="10:10" x14ac:dyDescent="0.35">
      <c r="J19710" s="830"/>
    </row>
    <row r="19711" spans="10:10" x14ac:dyDescent="0.35">
      <c r="J19711" s="830"/>
    </row>
    <row r="19712" spans="10:10" x14ac:dyDescent="0.35">
      <c r="J19712" s="830"/>
    </row>
    <row r="19713" spans="10:10" x14ac:dyDescent="0.35">
      <c r="J19713" s="830"/>
    </row>
    <row r="19714" spans="10:10" x14ac:dyDescent="0.35">
      <c r="J19714" s="830"/>
    </row>
    <row r="19715" spans="10:10" x14ac:dyDescent="0.35">
      <c r="J19715" s="830"/>
    </row>
    <row r="19716" spans="10:10" x14ac:dyDescent="0.35">
      <c r="J19716" s="830"/>
    </row>
    <row r="19717" spans="10:10" x14ac:dyDescent="0.35">
      <c r="J19717" s="830"/>
    </row>
    <row r="19718" spans="10:10" x14ac:dyDescent="0.35">
      <c r="J19718" s="830"/>
    </row>
    <row r="19719" spans="10:10" x14ac:dyDescent="0.35">
      <c r="J19719" s="830"/>
    </row>
    <row r="19720" spans="10:10" x14ac:dyDescent="0.35">
      <c r="J19720" s="830"/>
    </row>
    <row r="19721" spans="10:10" x14ac:dyDescent="0.35">
      <c r="J19721" s="830"/>
    </row>
    <row r="19722" spans="10:10" x14ac:dyDescent="0.35">
      <c r="J19722" s="830"/>
    </row>
    <row r="19723" spans="10:10" x14ac:dyDescent="0.35">
      <c r="J19723" s="830"/>
    </row>
    <row r="19724" spans="10:10" x14ac:dyDescent="0.35">
      <c r="J19724" s="830"/>
    </row>
    <row r="19725" spans="10:10" x14ac:dyDescent="0.35">
      <c r="J19725" s="830"/>
    </row>
    <row r="19726" spans="10:10" x14ac:dyDescent="0.35">
      <c r="J19726" s="830"/>
    </row>
    <row r="19727" spans="10:10" x14ac:dyDescent="0.35">
      <c r="J19727" s="830"/>
    </row>
    <row r="19728" spans="10:10" x14ac:dyDescent="0.35">
      <c r="J19728" s="830"/>
    </row>
    <row r="19729" spans="10:10" x14ac:dyDescent="0.35">
      <c r="J19729" s="830"/>
    </row>
    <row r="19730" spans="10:10" x14ac:dyDescent="0.35">
      <c r="J19730" s="830"/>
    </row>
    <row r="19731" spans="10:10" x14ac:dyDescent="0.35">
      <c r="J19731" s="830"/>
    </row>
    <row r="19732" spans="10:10" x14ac:dyDescent="0.35">
      <c r="J19732" s="830"/>
    </row>
    <row r="19733" spans="10:10" x14ac:dyDescent="0.35">
      <c r="J19733" s="830"/>
    </row>
    <row r="19734" spans="10:10" x14ac:dyDescent="0.35">
      <c r="J19734" s="830"/>
    </row>
    <row r="19735" spans="10:10" x14ac:dyDescent="0.35">
      <c r="J19735" s="830"/>
    </row>
    <row r="19736" spans="10:10" x14ac:dyDescent="0.35">
      <c r="J19736" s="830"/>
    </row>
    <row r="19737" spans="10:10" x14ac:dyDescent="0.35">
      <c r="J19737" s="830"/>
    </row>
    <row r="19738" spans="10:10" x14ac:dyDescent="0.35">
      <c r="J19738" s="830"/>
    </row>
    <row r="19739" spans="10:10" x14ac:dyDescent="0.35">
      <c r="J19739" s="830"/>
    </row>
    <row r="19740" spans="10:10" x14ac:dyDescent="0.35">
      <c r="J19740" s="830"/>
    </row>
    <row r="19741" spans="10:10" x14ac:dyDescent="0.35">
      <c r="J19741" s="830"/>
    </row>
    <row r="19742" spans="10:10" x14ac:dyDescent="0.35">
      <c r="J19742" s="830"/>
    </row>
    <row r="19743" spans="10:10" x14ac:dyDescent="0.35">
      <c r="J19743" s="830"/>
    </row>
    <row r="19744" spans="10:10" x14ac:dyDescent="0.35">
      <c r="J19744" s="830"/>
    </row>
    <row r="19745" spans="10:10" x14ac:dyDescent="0.35">
      <c r="J19745" s="830"/>
    </row>
    <row r="19746" spans="10:10" x14ac:dyDescent="0.35">
      <c r="J19746" s="830"/>
    </row>
    <row r="19747" spans="10:10" x14ac:dyDescent="0.35">
      <c r="J19747" s="830"/>
    </row>
    <row r="19748" spans="10:10" x14ac:dyDescent="0.35">
      <c r="J19748" s="830"/>
    </row>
    <row r="19749" spans="10:10" x14ac:dyDescent="0.35">
      <c r="J19749" s="830"/>
    </row>
    <row r="19750" spans="10:10" x14ac:dyDescent="0.35">
      <c r="J19750" s="830"/>
    </row>
    <row r="19751" spans="10:10" x14ac:dyDescent="0.35">
      <c r="J19751" s="830"/>
    </row>
    <row r="19752" spans="10:10" x14ac:dyDescent="0.35">
      <c r="J19752" s="830"/>
    </row>
    <row r="19753" spans="10:10" x14ac:dyDescent="0.35">
      <c r="J19753" s="830"/>
    </row>
    <row r="19754" spans="10:10" x14ac:dyDescent="0.35">
      <c r="J19754" s="830"/>
    </row>
    <row r="19755" spans="10:10" x14ac:dyDescent="0.35">
      <c r="J19755" s="830"/>
    </row>
    <row r="19756" spans="10:10" x14ac:dyDescent="0.35">
      <c r="J19756" s="830"/>
    </row>
    <row r="19757" spans="10:10" x14ac:dyDescent="0.35">
      <c r="J19757" s="830"/>
    </row>
    <row r="19758" spans="10:10" x14ac:dyDescent="0.35">
      <c r="J19758" s="830"/>
    </row>
    <row r="19759" spans="10:10" x14ac:dyDescent="0.35">
      <c r="J19759" s="830"/>
    </row>
    <row r="19760" spans="10:10" x14ac:dyDescent="0.35">
      <c r="J19760" s="830"/>
    </row>
    <row r="19761" spans="10:10" x14ac:dyDescent="0.35">
      <c r="J19761" s="830"/>
    </row>
    <row r="19762" spans="10:10" x14ac:dyDescent="0.35">
      <c r="J19762" s="830"/>
    </row>
    <row r="19763" spans="10:10" x14ac:dyDescent="0.35">
      <c r="J19763" s="830"/>
    </row>
    <row r="19764" spans="10:10" x14ac:dyDescent="0.35">
      <c r="J19764" s="830"/>
    </row>
    <row r="19765" spans="10:10" x14ac:dyDescent="0.35">
      <c r="J19765" s="830"/>
    </row>
    <row r="19766" spans="10:10" x14ac:dyDescent="0.35">
      <c r="J19766" s="830"/>
    </row>
    <row r="19767" spans="10:10" x14ac:dyDescent="0.35">
      <c r="J19767" s="830"/>
    </row>
    <row r="19768" spans="10:10" x14ac:dyDescent="0.35">
      <c r="J19768" s="830"/>
    </row>
    <row r="19769" spans="10:10" x14ac:dyDescent="0.35">
      <c r="J19769" s="830"/>
    </row>
    <row r="19770" spans="10:10" x14ac:dyDescent="0.35">
      <c r="J19770" s="830"/>
    </row>
    <row r="19771" spans="10:10" x14ac:dyDescent="0.35">
      <c r="J19771" s="830"/>
    </row>
    <row r="19772" spans="10:10" x14ac:dyDescent="0.35">
      <c r="J19772" s="830"/>
    </row>
    <row r="19773" spans="10:10" x14ac:dyDescent="0.35">
      <c r="J19773" s="830"/>
    </row>
    <row r="19774" spans="10:10" x14ac:dyDescent="0.35">
      <c r="J19774" s="830"/>
    </row>
    <row r="19775" spans="10:10" x14ac:dyDescent="0.35">
      <c r="J19775" s="830"/>
    </row>
    <row r="19776" spans="10:10" x14ac:dyDescent="0.35">
      <c r="J19776" s="830"/>
    </row>
    <row r="19777" spans="10:10" x14ac:dyDescent="0.35">
      <c r="J19777" s="830"/>
    </row>
    <row r="19778" spans="10:10" x14ac:dyDescent="0.35">
      <c r="J19778" s="830"/>
    </row>
    <row r="19779" spans="10:10" x14ac:dyDescent="0.35">
      <c r="J19779" s="830"/>
    </row>
    <row r="19780" spans="10:10" x14ac:dyDescent="0.35">
      <c r="J19780" s="830"/>
    </row>
    <row r="19781" spans="10:10" x14ac:dyDescent="0.35">
      <c r="J19781" s="830"/>
    </row>
    <row r="19782" spans="10:10" x14ac:dyDescent="0.35">
      <c r="J19782" s="830"/>
    </row>
    <row r="19783" spans="10:10" x14ac:dyDescent="0.35">
      <c r="J19783" s="830"/>
    </row>
    <row r="19784" spans="10:10" x14ac:dyDescent="0.35">
      <c r="J19784" s="830"/>
    </row>
    <row r="19785" spans="10:10" x14ac:dyDescent="0.35">
      <c r="J19785" s="830"/>
    </row>
    <row r="19786" spans="10:10" x14ac:dyDescent="0.35">
      <c r="J19786" s="830"/>
    </row>
    <row r="19787" spans="10:10" x14ac:dyDescent="0.35">
      <c r="J19787" s="830"/>
    </row>
    <row r="19788" spans="10:10" x14ac:dyDescent="0.35">
      <c r="J19788" s="830"/>
    </row>
    <row r="19789" spans="10:10" x14ac:dyDescent="0.35">
      <c r="J19789" s="830"/>
    </row>
    <row r="19790" spans="10:10" x14ac:dyDescent="0.35">
      <c r="J19790" s="830"/>
    </row>
    <row r="19791" spans="10:10" x14ac:dyDescent="0.35">
      <c r="J19791" s="830"/>
    </row>
    <row r="19792" spans="10:10" x14ac:dyDescent="0.35">
      <c r="J19792" s="830"/>
    </row>
    <row r="19793" spans="10:10" x14ac:dyDescent="0.35">
      <c r="J19793" s="830"/>
    </row>
    <row r="19794" spans="10:10" x14ac:dyDescent="0.35">
      <c r="J19794" s="830"/>
    </row>
    <row r="19795" spans="10:10" x14ac:dyDescent="0.35">
      <c r="J19795" s="830"/>
    </row>
    <row r="19796" spans="10:10" x14ac:dyDescent="0.35">
      <c r="J19796" s="830"/>
    </row>
    <row r="19797" spans="10:10" x14ac:dyDescent="0.35">
      <c r="J19797" s="830"/>
    </row>
    <row r="19798" spans="10:10" x14ac:dyDescent="0.35">
      <c r="J19798" s="830"/>
    </row>
    <row r="19799" spans="10:10" x14ac:dyDescent="0.35">
      <c r="J19799" s="830"/>
    </row>
    <row r="19800" spans="10:10" x14ac:dyDescent="0.35">
      <c r="J19800" s="830"/>
    </row>
    <row r="19801" spans="10:10" x14ac:dyDescent="0.35">
      <c r="J19801" s="830"/>
    </row>
    <row r="19802" spans="10:10" x14ac:dyDescent="0.35">
      <c r="J19802" s="830"/>
    </row>
    <row r="19803" spans="10:10" x14ac:dyDescent="0.35">
      <c r="J19803" s="830"/>
    </row>
    <row r="19804" spans="10:10" x14ac:dyDescent="0.35">
      <c r="J19804" s="830"/>
    </row>
    <row r="19805" spans="10:10" x14ac:dyDescent="0.35">
      <c r="J19805" s="830"/>
    </row>
    <row r="19806" spans="10:10" x14ac:dyDescent="0.35">
      <c r="J19806" s="830"/>
    </row>
    <row r="19807" spans="10:10" x14ac:dyDescent="0.35">
      <c r="J19807" s="830"/>
    </row>
    <row r="19808" spans="10:10" x14ac:dyDescent="0.35">
      <c r="J19808" s="830"/>
    </row>
    <row r="19809" spans="10:10" x14ac:dyDescent="0.35">
      <c r="J19809" s="830"/>
    </row>
    <row r="19810" spans="10:10" x14ac:dyDescent="0.35">
      <c r="J19810" s="830"/>
    </row>
    <row r="19811" spans="10:10" x14ac:dyDescent="0.35">
      <c r="J19811" s="830"/>
    </row>
    <row r="19812" spans="10:10" x14ac:dyDescent="0.35">
      <c r="J19812" s="830"/>
    </row>
    <row r="19813" spans="10:10" x14ac:dyDescent="0.35">
      <c r="J19813" s="830"/>
    </row>
    <row r="19814" spans="10:10" x14ac:dyDescent="0.35">
      <c r="J19814" s="830"/>
    </row>
    <row r="19815" spans="10:10" x14ac:dyDescent="0.35">
      <c r="J19815" s="830"/>
    </row>
    <row r="19816" spans="10:10" x14ac:dyDescent="0.35">
      <c r="J19816" s="830"/>
    </row>
    <row r="19817" spans="10:10" x14ac:dyDescent="0.35">
      <c r="J19817" s="830"/>
    </row>
    <row r="19818" spans="10:10" x14ac:dyDescent="0.35">
      <c r="J19818" s="830"/>
    </row>
    <row r="19819" spans="10:10" x14ac:dyDescent="0.35">
      <c r="J19819" s="830"/>
    </row>
    <row r="19820" spans="10:10" x14ac:dyDescent="0.35">
      <c r="J19820" s="830"/>
    </row>
    <row r="19821" spans="10:10" x14ac:dyDescent="0.35">
      <c r="J19821" s="830"/>
    </row>
    <row r="19822" spans="10:10" x14ac:dyDescent="0.35">
      <c r="J19822" s="830"/>
    </row>
    <row r="19823" spans="10:10" x14ac:dyDescent="0.35">
      <c r="J19823" s="830"/>
    </row>
    <row r="19824" spans="10:10" x14ac:dyDescent="0.35">
      <c r="J19824" s="830"/>
    </row>
    <row r="19825" spans="10:10" x14ac:dyDescent="0.35">
      <c r="J19825" s="830"/>
    </row>
    <row r="19826" spans="10:10" x14ac:dyDescent="0.35">
      <c r="J19826" s="830"/>
    </row>
    <row r="19827" spans="10:10" x14ac:dyDescent="0.35">
      <c r="J19827" s="830"/>
    </row>
    <row r="19828" spans="10:10" x14ac:dyDescent="0.35">
      <c r="J19828" s="830"/>
    </row>
    <row r="19829" spans="10:10" x14ac:dyDescent="0.35">
      <c r="J19829" s="830"/>
    </row>
    <row r="19830" spans="10:10" x14ac:dyDescent="0.35">
      <c r="J19830" s="830"/>
    </row>
    <row r="19831" spans="10:10" x14ac:dyDescent="0.35">
      <c r="J19831" s="830"/>
    </row>
    <row r="19832" spans="10:10" x14ac:dyDescent="0.35">
      <c r="J19832" s="830"/>
    </row>
    <row r="19833" spans="10:10" x14ac:dyDescent="0.35">
      <c r="J19833" s="830"/>
    </row>
    <row r="19834" spans="10:10" x14ac:dyDescent="0.35">
      <c r="J19834" s="830"/>
    </row>
    <row r="19835" spans="10:10" x14ac:dyDescent="0.35">
      <c r="J19835" s="830"/>
    </row>
    <row r="19836" spans="10:10" x14ac:dyDescent="0.35">
      <c r="J19836" s="830"/>
    </row>
    <row r="19837" spans="10:10" x14ac:dyDescent="0.35">
      <c r="J19837" s="830"/>
    </row>
    <row r="19838" spans="10:10" x14ac:dyDescent="0.35">
      <c r="J19838" s="830"/>
    </row>
    <row r="19839" spans="10:10" x14ac:dyDescent="0.35">
      <c r="J19839" s="830"/>
    </row>
    <row r="19840" spans="10:10" x14ac:dyDescent="0.35">
      <c r="J19840" s="830"/>
    </row>
    <row r="19841" spans="10:10" x14ac:dyDescent="0.35">
      <c r="J19841" s="830"/>
    </row>
    <row r="19842" spans="10:10" x14ac:dyDescent="0.35">
      <c r="J19842" s="830"/>
    </row>
    <row r="19843" spans="10:10" x14ac:dyDescent="0.35">
      <c r="J19843" s="830"/>
    </row>
    <row r="19844" spans="10:10" x14ac:dyDescent="0.35">
      <c r="J19844" s="830"/>
    </row>
    <row r="19845" spans="10:10" x14ac:dyDescent="0.35">
      <c r="J19845" s="830"/>
    </row>
    <row r="19846" spans="10:10" x14ac:dyDescent="0.35">
      <c r="J19846" s="830"/>
    </row>
    <row r="19847" spans="10:10" x14ac:dyDescent="0.35">
      <c r="J19847" s="830"/>
    </row>
    <row r="19848" spans="10:10" x14ac:dyDescent="0.35">
      <c r="J19848" s="830"/>
    </row>
    <row r="19849" spans="10:10" x14ac:dyDescent="0.35">
      <c r="J19849" s="830"/>
    </row>
    <row r="19850" spans="10:10" x14ac:dyDescent="0.35">
      <c r="J19850" s="830"/>
    </row>
    <row r="19851" spans="10:10" x14ac:dyDescent="0.35">
      <c r="J19851" s="830"/>
    </row>
    <row r="19852" spans="10:10" x14ac:dyDescent="0.35">
      <c r="J19852" s="830"/>
    </row>
    <row r="19853" spans="10:10" x14ac:dyDescent="0.35">
      <c r="J19853" s="830"/>
    </row>
    <row r="19854" spans="10:10" x14ac:dyDescent="0.35">
      <c r="J19854" s="830"/>
    </row>
    <row r="19855" spans="10:10" x14ac:dyDescent="0.35">
      <c r="J19855" s="830"/>
    </row>
    <row r="19856" spans="10:10" x14ac:dyDescent="0.35">
      <c r="J19856" s="830"/>
    </row>
    <row r="19857" spans="10:10" x14ac:dyDescent="0.35">
      <c r="J19857" s="830"/>
    </row>
    <row r="19858" spans="10:10" x14ac:dyDescent="0.35">
      <c r="J19858" s="830"/>
    </row>
    <row r="19859" spans="10:10" x14ac:dyDescent="0.35">
      <c r="J19859" s="830"/>
    </row>
    <row r="19860" spans="10:10" x14ac:dyDescent="0.35">
      <c r="J19860" s="830"/>
    </row>
    <row r="19861" spans="10:10" x14ac:dyDescent="0.35">
      <c r="J19861" s="830"/>
    </row>
    <row r="19862" spans="10:10" x14ac:dyDescent="0.35">
      <c r="J19862" s="830"/>
    </row>
    <row r="19863" spans="10:10" x14ac:dyDescent="0.35">
      <c r="J19863" s="830"/>
    </row>
    <row r="19864" spans="10:10" x14ac:dyDescent="0.35">
      <c r="J19864" s="830"/>
    </row>
    <row r="19865" spans="10:10" x14ac:dyDescent="0.35">
      <c r="J19865" s="830"/>
    </row>
    <row r="19866" spans="10:10" x14ac:dyDescent="0.35">
      <c r="J19866" s="830"/>
    </row>
    <row r="19867" spans="10:10" x14ac:dyDescent="0.35">
      <c r="J19867" s="830"/>
    </row>
    <row r="19868" spans="10:10" x14ac:dyDescent="0.35">
      <c r="J19868" s="830"/>
    </row>
    <row r="19869" spans="10:10" x14ac:dyDescent="0.35">
      <c r="J19869" s="830"/>
    </row>
    <row r="19870" spans="10:10" x14ac:dyDescent="0.35">
      <c r="J19870" s="830"/>
    </row>
    <row r="19871" spans="10:10" x14ac:dyDescent="0.35">
      <c r="J19871" s="830"/>
    </row>
    <row r="19872" spans="10:10" x14ac:dyDescent="0.35">
      <c r="J19872" s="830"/>
    </row>
    <row r="19873" spans="10:10" x14ac:dyDescent="0.35">
      <c r="J19873" s="830"/>
    </row>
    <row r="19874" spans="10:10" x14ac:dyDescent="0.35">
      <c r="J19874" s="830"/>
    </row>
    <row r="19875" spans="10:10" x14ac:dyDescent="0.35">
      <c r="J19875" s="830"/>
    </row>
    <row r="19876" spans="10:10" x14ac:dyDescent="0.35">
      <c r="J19876" s="830"/>
    </row>
    <row r="19877" spans="10:10" x14ac:dyDescent="0.35">
      <c r="J19877" s="830"/>
    </row>
    <row r="19878" spans="10:10" x14ac:dyDescent="0.35">
      <c r="J19878" s="830"/>
    </row>
    <row r="19879" spans="10:10" x14ac:dyDescent="0.35">
      <c r="J19879" s="830"/>
    </row>
    <row r="19880" spans="10:10" x14ac:dyDescent="0.35">
      <c r="J19880" s="830"/>
    </row>
    <row r="19881" spans="10:10" x14ac:dyDescent="0.35">
      <c r="J19881" s="830"/>
    </row>
    <row r="19882" spans="10:10" x14ac:dyDescent="0.35">
      <c r="J19882" s="830"/>
    </row>
    <row r="19883" spans="10:10" x14ac:dyDescent="0.35">
      <c r="J19883" s="830"/>
    </row>
    <row r="19884" spans="10:10" x14ac:dyDescent="0.35">
      <c r="J19884" s="830"/>
    </row>
    <row r="19885" spans="10:10" x14ac:dyDescent="0.35">
      <c r="J19885" s="830"/>
    </row>
    <row r="19886" spans="10:10" x14ac:dyDescent="0.35">
      <c r="J19886" s="830"/>
    </row>
    <row r="19887" spans="10:10" x14ac:dyDescent="0.35">
      <c r="J19887" s="830"/>
    </row>
    <row r="19888" spans="10:10" x14ac:dyDescent="0.35">
      <c r="J19888" s="830"/>
    </row>
    <row r="19889" spans="10:10" x14ac:dyDescent="0.35">
      <c r="J19889" s="830"/>
    </row>
    <row r="19890" spans="10:10" x14ac:dyDescent="0.35">
      <c r="J19890" s="830"/>
    </row>
    <row r="19891" spans="10:10" x14ac:dyDescent="0.35">
      <c r="J19891" s="830"/>
    </row>
    <row r="19892" spans="10:10" x14ac:dyDescent="0.35">
      <c r="J19892" s="830"/>
    </row>
    <row r="19893" spans="10:10" x14ac:dyDescent="0.35">
      <c r="J19893" s="830"/>
    </row>
    <row r="19894" spans="10:10" x14ac:dyDescent="0.35">
      <c r="J19894" s="830"/>
    </row>
    <row r="19895" spans="10:10" x14ac:dyDescent="0.35">
      <c r="J19895" s="830"/>
    </row>
    <row r="19896" spans="10:10" x14ac:dyDescent="0.35">
      <c r="J19896" s="830"/>
    </row>
    <row r="19897" spans="10:10" x14ac:dyDescent="0.35">
      <c r="J19897" s="830"/>
    </row>
    <row r="19898" spans="10:10" x14ac:dyDescent="0.35">
      <c r="J19898" s="830"/>
    </row>
    <row r="19899" spans="10:10" x14ac:dyDescent="0.35">
      <c r="J19899" s="830"/>
    </row>
    <row r="19900" spans="10:10" x14ac:dyDescent="0.35">
      <c r="J19900" s="830"/>
    </row>
    <row r="19901" spans="10:10" x14ac:dyDescent="0.35">
      <c r="J19901" s="830"/>
    </row>
    <row r="19902" spans="10:10" x14ac:dyDescent="0.35">
      <c r="J19902" s="830"/>
    </row>
    <row r="19903" spans="10:10" x14ac:dyDescent="0.35">
      <c r="J19903" s="830"/>
    </row>
    <row r="19904" spans="10:10" x14ac:dyDescent="0.35">
      <c r="J19904" s="830"/>
    </row>
    <row r="19905" spans="10:10" x14ac:dyDescent="0.35">
      <c r="J19905" s="830"/>
    </row>
    <row r="19906" spans="10:10" x14ac:dyDescent="0.35">
      <c r="J19906" s="830"/>
    </row>
    <row r="19907" spans="10:10" x14ac:dyDescent="0.35">
      <c r="J19907" s="830"/>
    </row>
    <row r="19908" spans="10:10" x14ac:dyDescent="0.35">
      <c r="J19908" s="830"/>
    </row>
    <row r="19909" spans="10:10" x14ac:dyDescent="0.35">
      <c r="J19909" s="830"/>
    </row>
    <row r="19910" spans="10:10" x14ac:dyDescent="0.35">
      <c r="J19910" s="830"/>
    </row>
    <row r="19911" spans="10:10" x14ac:dyDescent="0.35">
      <c r="J19911" s="830"/>
    </row>
    <row r="19912" spans="10:10" x14ac:dyDescent="0.35">
      <c r="J19912" s="830"/>
    </row>
    <row r="19913" spans="10:10" x14ac:dyDescent="0.35">
      <c r="J19913" s="830"/>
    </row>
    <row r="19914" spans="10:10" x14ac:dyDescent="0.35">
      <c r="J19914" s="830"/>
    </row>
    <row r="19915" spans="10:10" x14ac:dyDescent="0.35">
      <c r="J19915" s="830"/>
    </row>
    <row r="19916" spans="10:10" x14ac:dyDescent="0.35">
      <c r="J19916" s="830"/>
    </row>
    <row r="19917" spans="10:10" x14ac:dyDescent="0.35">
      <c r="J19917" s="830"/>
    </row>
    <row r="19918" spans="10:10" x14ac:dyDescent="0.35">
      <c r="J19918" s="830"/>
    </row>
    <row r="19919" spans="10:10" x14ac:dyDescent="0.35">
      <c r="J19919" s="830"/>
    </row>
    <row r="19920" spans="10:10" x14ac:dyDescent="0.35">
      <c r="J19920" s="830"/>
    </row>
    <row r="19921" spans="10:10" x14ac:dyDescent="0.35">
      <c r="J19921" s="830"/>
    </row>
    <row r="19922" spans="10:10" x14ac:dyDescent="0.35">
      <c r="J19922" s="830"/>
    </row>
    <row r="19923" spans="10:10" x14ac:dyDescent="0.35">
      <c r="J19923" s="830"/>
    </row>
    <row r="19924" spans="10:10" x14ac:dyDescent="0.35">
      <c r="J19924" s="830"/>
    </row>
    <row r="19925" spans="10:10" x14ac:dyDescent="0.35">
      <c r="J19925" s="830"/>
    </row>
    <row r="19926" spans="10:10" x14ac:dyDescent="0.35">
      <c r="J19926" s="830"/>
    </row>
    <row r="19927" spans="10:10" x14ac:dyDescent="0.35">
      <c r="J19927" s="830"/>
    </row>
    <row r="19928" spans="10:10" x14ac:dyDescent="0.35">
      <c r="J19928" s="830"/>
    </row>
    <row r="19929" spans="10:10" x14ac:dyDescent="0.35">
      <c r="J19929" s="830"/>
    </row>
    <row r="19930" spans="10:10" x14ac:dyDescent="0.35">
      <c r="J19930" s="830"/>
    </row>
    <row r="19931" spans="10:10" x14ac:dyDescent="0.35">
      <c r="J19931" s="830"/>
    </row>
    <row r="19932" spans="10:10" x14ac:dyDescent="0.35">
      <c r="J19932" s="830"/>
    </row>
    <row r="19933" spans="10:10" x14ac:dyDescent="0.35">
      <c r="J19933" s="830"/>
    </row>
    <row r="19934" spans="10:10" x14ac:dyDescent="0.35">
      <c r="J19934" s="830"/>
    </row>
    <row r="19935" spans="10:10" x14ac:dyDescent="0.35">
      <c r="J19935" s="830"/>
    </row>
    <row r="19936" spans="10:10" x14ac:dyDescent="0.35">
      <c r="J19936" s="830"/>
    </row>
    <row r="19937" spans="10:10" x14ac:dyDescent="0.35">
      <c r="J19937" s="830"/>
    </row>
    <row r="19938" spans="10:10" x14ac:dyDescent="0.35">
      <c r="J19938" s="830"/>
    </row>
    <row r="19939" spans="10:10" x14ac:dyDescent="0.35">
      <c r="J19939" s="830"/>
    </row>
    <row r="19940" spans="10:10" x14ac:dyDescent="0.35">
      <c r="J19940" s="830"/>
    </row>
    <row r="19941" spans="10:10" x14ac:dyDescent="0.35">
      <c r="J19941" s="830"/>
    </row>
    <row r="19942" spans="10:10" x14ac:dyDescent="0.35">
      <c r="J19942" s="830"/>
    </row>
    <row r="19943" spans="10:10" x14ac:dyDescent="0.35">
      <c r="J19943" s="830"/>
    </row>
    <row r="19944" spans="10:10" x14ac:dyDescent="0.35">
      <c r="J19944" s="830"/>
    </row>
    <row r="19945" spans="10:10" x14ac:dyDescent="0.35">
      <c r="J19945" s="830"/>
    </row>
    <row r="19946" spans="10:10" x14ac:dyDescent="0.35">
      <c r="J19946" s="830"/>
    </row>
    <row r="19947" spans="10:10" x14ac:dyDescent="0.35">
      <c r="J19947" s="830"/>
    </row>
    <row r="19948" spans="10:10" x14ac:dyDescent="0.35">
      <c r="J19948" s="830"/>
    </row>
    <row r="19949" spans="10:10" x14ac:dyDescent="0.35">
      <c r="J19949" s="830"/>
    </row>
    <row r="19950" spans="10:10" x14ac:dyDescent="0.35">
      <c r="J19950" s="830"/>
    </row>
    <row r="19951" spans="10:10" x14ac:dyDescent="0.35">
      <c r="J19951" s="830"/>
    </row>
    <row r="19952" spans="10:10" x14ac:dyDescent="0.35">
      <c r="J19952" s="830"/>
    </row>
    <row r="19953" spans="10:10" x14ac:dyDescent="0.35">
      <c r="J19953" s="830"/>
    </row>
    <row r="19954" spans="10:10" x14ac:dyDescent="0.35">
      <c r="J19954" s="830"/>
    </row>
    <row r="19955" spans="10:10" x14ac:dyDescent="0.35">
      <c r="J19955" s="830"/>
    </row>
    <row r="19956" spans="10:10" x14ac:dyDescent="0.35">
      <c r="J19956" s="830"/>
    </row>
    <row r="19957" spans="10:10" x14ac:dyDescent="0.35">
      <c r="J19957" s="830"/>
    </row>
    <row r="19958" spans="10:10" x14ac:dyDescent="0.35">
      <c r="J19958" s="830"/>
    </row>
    <row r="19959" spans="10:10" x14ac:dyDescent="0.35">
      <c r="J19959" s="830"/>
    </row>
    <row r="19960" spans="10:10" x14ac:dyDescent="0.35">
      <c r="J19960" s="830"/>
    </row>
    <row r="19961" spans="10:10" x14ac:dyDescent="0.35">
      <c r="J19961" s="830"/>
    </row>
    <row r="19962" spans="10:10" x14ac:dyDescent="0.35">
      <c r="J19962" s="830"/>
    </row>
    <row r="19963" spans="10:10" x14ac:dyDescent="0.35">
      <c r="J19963" s="830"/>
    </row>
    <row r="19964" spans="10:10" x14ac:dyDescent="0.35">
      <c r="J19964" s="830"/>
    </row>
    <row r="19965" spans="10:10" x14ac:dyDescent="0.35">
      <c r="J19965" s="830"/>
    </row>
    <row r="19966" spans="10:10" x14ac:dyDescent="0.35">
      <c r="J19966" s="830"/>
    </row>
    <row r="19967" spans="10:10" x14ac:dyDescent="0.35">
      <c r="J19967" s="830"/>
    </row>
    <row r="19968" spans="10:10" x14ac:dyDescent="0.35">
      <c r="J19968" s="830"/>
    </row>
    <row r="19969" spans="10:10" x14ac:dyDescent="0.35">
      <c r="J19969" s="830"/>
    </row>
    <row r="19970" spans="10:10" x14ac:dyDescent="0.35">
      <c r="J19970" s="830"/>
    </row>
    <row r="19971" spans="10:10" x14ac:dyDescent="0.35">
      <c r="J19971" s="830"/>
    </row>
    <row r="19972" spans="10:10" x14ac:dyDescent="0.35">
      <c r="J19972" s="830"/>
    </row>
    <row r="19973" spans="10:10" x14ac:dyDescent="0.35">
      <c r="J19973" s="830"/>
    </row>
    <row r="19974" spans="10:10" x14ac:dyDescent="0.35">
      <c r="J19974" s="830"/>
    </row>
    <row r="19975" spans="10:10" x14ac:dyDescent="0.35">
      <c r="J19975" s="830"/>
    </row>
    <row r="19976" spans="10:10" x14ac:dyDescent="0.35">
      <c r="J19976" s="830"/>
    </row>
    <row r="19977" spans="10:10" x14ac:dyDescent="0.35">
      <c r="J19977" s="830"/>
    </row>
    <row r="19978" spans="10:10" x14ac:dyDescent="0.35">
      <c r="J19978" s="830"/>
    </row>
    <row r="19979" spans="10:10" x14ac:dyDescent="0.35">
      <c r="J19979" s="830"/>
    </row>
    <row r="19980" spans="10:10" x14ac:dyDescent="0.35">
      <c r="J19980" s="830"/>
    </row>
    <row r="19981" spans="10:10" x14ac:dyDescent="0.35">
      <c r="J19981" s="830"/>
    </row>
    <row r="19982" spans="10:10" x14ac:dyDescent="0.35">
      <c r="J19982" s="830"/>
    </row>
    <row r="19983" spans="10:10" x14ac:dyDescent="0.35">
      <c r="J19983" s="830"/>
    </row>
    <row r="19984" spans="10:10" x14ac:dyDescent="0.35">
      <c r="J19984" s="830"/>
    </row>
    <row r="19985" spans="10:10" x14ac:dyDescent="0.35">
      <c r="J19985" s="830"/>
    </row>
    <row r="19986" spans="10:10" x14ac:dyDescent="0.35">
      <c r="J19986" s="830"/>
    </row>
    <row r="19987" spans="10:10" x14ac:dyDescent="0.35">
      <c r="J19987" s="830"/>
    </row>
    <row r="19988" spans="10:10" x14ac:dyDescent="0.35">
      <c r="J19988" s="830"/>
    </row>
    <row r="19989" spans="10:10" x14ac:dyDescent="0.35">
      <c r="J19989" s="830"/>
    </row>
    <row r="19990" spans="10:10" x14ac:dyDescent="0.35">
      <c r="J19990" s="830"/>
    </row>
    <row r="19991" spans="10:10" x14ac:dyDescent="0.35">
      <c r="J19991" s="830"/>
    </row>
    <row r="19992" spans="10:10" x14ac:dyDescent="0.35">
      <c r="J19992" s="830"/>
    </row>
    <row r="19993" spans="10:10" x14ac:dyDescent="0.35">
      <c r="J19993" s="830"/>
    </row>
    <row r="19994" spans="10:10" x14ac:dyDescent="0.35">
      <c r="J19994" s="830"/>
    </row>
    <row r="19995" spans="10:10" x14ac:dyDescent="0.35">
      <c r="J19995" s="830"/>
    </row>
    <row r="19996" spans="10:10" x14ac:dyDescent="0.35">
      <c r="J19996" s="830"/>
    </row>
    <row r="19997" spans="10:10" x14ac:dyDescent="0.35">
      <c r="J19997" s="830"/>
    </row>
    <row r="19998" spans="10:10" x14ac:dyDescent="0.35">
      <c r="J19998" s="830"/>
    </row>
    <row r="19999" spans="10:10" x14ac:dyDescent="0.35">
      <c r="J19999" s="830"/>
    </row>
    <row r="20000" spans="10:10" x14ac:dyDescent="0.35">
      <c r="J20000" s="830"/>
    </row>
    <row r="20001" spans="10:10" x14ac:dyDescent="0.35">
      <c r="J20001" s="830"/>
    </row>
    <row r="20002" spans="10:10" x14ac:dyDescent="0.35">
      <c r="J20002" s="830"/>
    </row>
    <row r="20003" spans="10:10" x14ac:dyDescent="0.35">
      <c r="J20003" s="830"/>
    </row>
    <row r="20004" spans="10:10" x14ac:dyDescent="0.35">
      <c r="J20004" s="830"/>
    </row>
    <row r="20005" spans="10:10" x14ac:dyDescent="0.35">
      <c r="J20005" s="830"/>
    </row>
    <row r="20006" spans="10:10" x14ac:dyDescent="0.35">
      <c r="J20006" s="830"/>
    </row>
    <row r="20007" spans="10:10" x14ac:dyDescent="0.35">
      <c r="J20007" s="830"/>
    </row>
    <row r="20008" spans="10:10" x14ac:dyDescent="0.35">
      <c r="J20008" s="830"/>
    </row>
    <row r="20009" spans="10:10" x14ac:dyDescent="0.35">
      <c r="J20009" s="830"/>
    </row>
    <row r="20010" spans="10:10" x14ac:dyDescent="0.35">
      <c r="J20010" s="830"/>
    </row>
    <row r="20011" spans="10:10" x14ac:dyDescent="0.35">
      <c r="J20011" s="830"/>
    </row>
    <row r="20012" spans="10:10" x14ac:dyDescent="0.35">
      <c r="J20012" s="830"/>
    </row>
    <row r="20013" spans="10:10" x14ac:dyDescent="0.35">
      <c r="J20013" s="830"/>
    </row>
    <row r="20014" spans="10:10" x14ac:dyDescent="0.35">
      <c r="J20014" s="830"/>
    </row>
    <row r="20015" spans="10:10" x14ac:dyDescent="0.35">
      <c r="J20015" s="830"/>
    </row>
    <row r="20016" spans="10:10" x14ac:dyDescent="0.35">
      <c r="J20016" s="830"/>
    </row>
    <row r="20017" spans="10:10" x14ac:dyDescent="0.35">
      <c r="J20017" s="830"/>
    </row>
    <row r="20018" spans="10:10" x14ac:dyDescent="0.35">
      <c r="J20018" s="830"/>
    </row>
    <row r="20019" spans="10:10" x14ac:dyDescent="0.35">
      <c r="J20019" s="830"/>
    </row>
    <row r="20020" spans="10:10" x14ac:dyDescent="0.35">
      <c r="J20020" s="830"/>
    </row>
    <row r="20021" spans="10:10" x14ac:dyDescent="0.35">
      <c r="J20021" s="830"/>
    </row>
    <row r="20022" spans="10:10" x14ac:dyDescent="0.35">
      <c r="J20022" s="830"/>
    </row>
    <row r="20023" spans="10:10" x14ac:dyDescent="0.35">
      <c r="J20023" s="830"/>
    </row>
    <row r="20024" spans="10:10" x14ac:dyDescent="0.35">
      <c r="J20024" s="830"/>
    </row>
    <row r="20025" spans="10:10" x14ac:dyDescent="0.35">
      <c r="J20025" s="830"/>
    </row>
    <row r="20026" spans="10:10" x14ac:dyDescent="0.35">
      <c r="J20026" s="830"/>
    </row>
    <row r="20027" spans="10:10" x14ac:dyDescent="0.35">
      <c r="J20027" s="830"/>
    </row>
    <row r="20028" spans="10:10" x14ac:dyDescent="0.35">
      <c r="J20028" s="830"/>
    </row>
    <row r="20029" spans="10:10" x14ac:dyDescent="0.35">
      <c r="J20029" s="830"/>
    </row>
    <row r="20030" spans="10:10" x14ac:dyDescent="0.35">
      <c r="J20030" s="830"/>
    </row>
    <row r="20031" spans="10:10" x14ac:dyDescent="0.35">
      <c r="J20031" s="830"/>
    </row>
    <row r="20032" spans="10:10" x14ac:dyDescent="0.35">
      <c r="J20032" s="830"/>
    </row>
    <row r="20033" spans="10:10" x14ac:dyDescent="0.35">
      <c r="J20033" s="830"/>
    </row>
    <row r="20034" spans="10:10" x14ac:dyDescent="0.35">
      <c r="J20034" s="830"/>
    </row>
    <row r="20035" spans="10:10" x14ac:dyDescent="0.35">
      <c r="J20035" s="830"/>
    </row>
    <row r="20036" spans="10:10" x14ac:dyDescent="0.35">
      <c r="J20036" s="830"/>
    </row>
    <row r="20037" spans="10:10" x14ac:dyDescent="0.35">
      <c r="J20037" s="830"/>
    </row>
    <row r="20038" spans="10:10" x14ac:dyDescent="0.35">
      <c r="J20038" s="830"/>
    </row>
    <row r="20039" spans="10:10" x14ac:dyDescent="0.35">
      <c r="J20039" s="830"/>
    </row>
    <row r="20040" spans="10:10" x14ac:dyDescent="0.35">
      <c r="J20040" s="830"/>
    </row>
    <row r="20041" spans="10:10" x14ac:dyDescent="0.35">
      <c r="J20041" s="830"/>
    </row>
    <row r="20042" spans="10:10" x14ac:dyDescent="0.35">
      <c r="J20042" s="830"/>
    </row>
    <row r="20043" spans="10:10" x14ac:dyDescent="0.35">
      <c r="J20043" s="830"/>
    </row>
    <row r="20044" spans="10:10" x14ac:dyDescent="0.35">
      <c r="J20044" s="830"/>
    </row>
    <row r="20045" spans="10:10" x14ac:dyDescent="0.35">
      <c r="J20045" s="830"/>
    </row>
    <row r="20046" spans="10:10" x14ac:dyDescent="0.35">
      <c r="J20046" s="830"/>
    </row>
    <row r="20047" spans="10:10" x14ac:dyDescent="0.35">
      <c r="J20047" s="830"/>
    </row>
    <row r="20048" spans="10:10" x14ac:dyDescent="0.35">
      <c r="J20048" s="830"/>
    </row>
    <row r="20049" spans="10:10" x14ac:dyDescent="0.35">
      <c r="J20049" s="830"/>
    </row>
    <row r="20050" spans="10:10" x14ac:dyDescent="0.35">
      <c r="J20050" s="830"/>
    </row>
    <row r="20051" spans="10:10" x14ac:dyDescent="0.35">
      <c r="J20051" s="830"/>
    </row>
    <row r="20052" spans="10:10" x14ac:dyDescent="0.35">
      <c r="J20052" s="830"/>
    </row>
    <row r="20053" spans="10:10" x14ac:dyDescent="0.35">
      <c r="J20053" s="830"/>
    </row>
    <row r="20054" spans="10:10" x14ac:dyDescent="0.35">
      <c r="J20054" s="830"/>
    </row>
    <row r="20055" spans="10:10" x14ac:dyDescent="0.35">
      <c r="J20055" s="830"/>
    </row>
    <row r="20056" spans="10:10" x14ac:dyDescent="0.35">
      <c r="J20056" s="830"/>
    </row>
    <row r="20057" spans="10:10" x14ac:dyDescent="0.35">
      <c r="J20057" s="830"/>
    </row>
    <row r="20058" spans="10:10" x14ac:dyDescent="0.35">
      <c r="J20058" s="830"/>
    </row>
    <row r="20059" spans="10:10" x14ac:dyDescent="0.35">
      <c r="J20059" s="830"/>
    </row>
    <row r="20060" spans="10:10" x14ac:dyDescent="0.35">
      <c r="J20060" s="830"/>
    </row>
    <row r="20061" spans="10:10" x14ac:dyDescent="0.35">
      <c r="J20061" s="830"/>
    </row>
    <row r="20062" spans="10:10" x14ac:dyDescent="0.35">
      <c r="J20062" s="830"/>
    </row>
    <row r="20063" spans="10:10" x14ac:dyDescent="0.35">
      <c r="J20063" s="830"/>
    </row>
    <row r="20064" spans="10:10" x14ac:dyDescent="0.35">
      <c r="J20064" s="830"/>
    </row>
    <row r="20065" spans="10:10" x14ac:dyDescent="0.35">
      <c r="J20065" s="830"/>
    </row>
    <row r="20066" spans="10:10" x14ac:dyDescent="0.35">
      <c r="J20066" s="830"/>
    </row>
    <row r="20067" spans="10:10" x14ac:dyDescent="0.35">
      <c r="J20067" s="830"/>
    </row>
    <row r="20068" spans="10:10" x14ac:dyDescent="0.35">
      <c r="J20068" s="830"/>
    </row>
    <row r="20069" spans="10:10" x14ac:dyDescent="0.35">
      <c r="J20069" s="830"/>
    </row>
    <row r="20070" spans="10:10" x14ac:dyDescent="0.35">
      <c r="J20070" s="830"/>
    </row>
    <row r="20071" spans="10:10" x14ac:dyDescent="0.35">
      <c r="J20071" s="830"/>
    </row>
    <row r="20072" spans="10:10" x14ac:dyDescent="0.35">
      <c r="J20072" s="830"/>
    </row>
    <row r="20073" spans="10:10" x14ac:dyDescent="0.35">
      <c r="J20073" s="830"/>
    </row>
    <row r="20074" spans="10:10" x14ac:dyDescent="0.35">
      <c r="J20074" s="830"/>
    </row>
    <row r="20075" spans="10:10" x14ac:dyDescent="0.35">
      <c r="J20075" s="830"/>
    </row>
    <row r="20076" spans="10:10" x14ac:dyDescent="0.35">
      <c r="J20076" s="830"/>
    </row>
    <row r="20077" spans="10:10" x14ac:dyDescent="0.35">
      <c r="J20077" s="830"/>
    </row>
    <row r="20078" spans="10:10" x14ac:dyDescent="0.35">
      <c r="J20078" s="830"/>
    </row>
    <row r="20079" spans="10:10" x14ac:dyDescent="0.35">
      <c r="J20079" s="830"/>
    </row>
    <row r="20080" spans="10:10" x14ac:dyDescent="0.35">
      <c r="J20080" s="830"/>
    </row>
    <row r="20081" spans="10:10" x14ac:dyDescent="0.35">
      <c r="J20081" s="830"/>
    </row>
    <row r="20082" spans="10:10" x14ac:dyDescent="0.35">
      <c r="J20082" s="830"/>
    </row>
    <row r="20083" spans="10:10" x14ac:dyDescent="0.35">
      <c r="J20083" s="830"/>
    </row>
    <row r="20084" spans="10:10" x14ac:dyDescent="0.35">
      <c r="J20084" s="830"/>
    </row>
    <row r="20085" spans="10:10" x14ac:dyDescent="0.35">
      <c r="J20085" s="830"/>
    </row>
    <row r="20086" spans="10:10" x14ac:dyDescent="0.35">
      <c r="J20086" s="830"/>
    </row>
    <row r="20087" spans="10:10" x14ac:dyDescent="0.35">
      <c r="J20087" s="830"/>
    </row>
    <row r="20088" spans="10:10" x14ac:dyDescent="0.35">
      <c r="J20088" s="830"/>
    </row>
    <row r="20089" spans="10:10" x14ac:dyDescent="0.35">
      <c r="J20089" s="830"/>
    </row>
    <row r="20090" spans="10:10" x14ac:dyDescent="0.35">
      <c r="J20090" s="830"/>
    </row>
    <row r="20091" spans="10:10" x14ac:dyDescent="0.35">
      <c r="J20091" s="830"/>
    </row>
    <row r="20092" spans="10:10" x14ac:dyDescent="0.35">
      <c r="J20092" s="830"/>
    </row>
    <row r="20093" spans="10:10" x14ac:dyDescent="0.35">
      <c r="J20093" s="830"/>
    </row>
    <row r="20094" spans="10:10" x14ac:dyDescent="0.35">
      <c r="J20094" s="830"/>
    </row>
    <row r="20095" spans="10:10" x14ac:dyDescent="0.35">
      <c r="J20095" s="830"/>
    </row>
    <row r="20096" spans="10:10" x14ac:dyDescent="0.35">
      <c r="J20096" s="830"/>
    </row>
    <row r="20097" spans="10:10" x14ac:dyDescent="0.35">
      <c r="J20097" s="830"/>
    </row>
    <row r="20098" spans="10:10" x14ac:dyDescent="0.35">
      <c r="J20098" s="830"/>
    </row>
    <row r="20099" spans="10:10" x14ac:dyDescent="0.35">
      <c r="J20099" s="830"/>
    </row>
    <row r="20100" spans="10:10" x14ac:dyDescent="0.35">
      <c r="J20100" s="830"/>
    </row>
    <row r="20101" spans="10:10" x14ac:dyDescent="0.35">
      <c r="J20101" s="830"/>
    </row>
    <row r="20102" spans="10:10" x14ac:dyDescent="0.35">
      <c r="J20102" s="830"/>
    </row>
    <row r="20103" spans="10:10" x14ac:dyDescent="0.35">
      <c r="J20103" s="830"/>
    </row>
    <row r="20104" spans="10:10" x14ac:dyDescent="0.35">
      <c r="J20104" s="830"/>
    </row>
    <row r="20105" spans="10:10" x14ac:dyDescent="0.35">
      <c r="J20105" s="830"/>
    </row>
    <row r="20106" spans="10:10" x14ac:dyDescent="0.35">
      <c r="J20106" s="830"/>
    </row>
    <row r="20107" spans="10:10" x14ac:dyDescent="0.35">
      <c r="J20107" s="830"/>
    </row>
    <row r="20108" spans="10:10" x14ac:dyDescent="0.35">
      <c r="J20108" s="830"/>
    </row>
    <row r="20109" spans="10:10" x14ac:dyDescent="0.35">
      <c r="J20109" s="830"/>
    </row>
    <row r="20110" spans="10:10" x14ac:dyDescent="0.35">
      <c r="J20110" s="830"/>
    </row>
    <row r="20111" spans="10:10" x14ac:dyDescent="0.35">
      <c r="J20111" s="830"/>
    </row>
    <row r="20112" spans="10:10" x14ac:dyDescent="0.35">
      <c r="J20112" s="830"/>
    </row>
    <row r="20113" spans="10:10" x14ac:dyDescent="0.35">
      <c r="J20113" s="830"/>
    </row>
    <row r="20114" spans="10:10" x14ac:dyDescent="0.35">
      <c r="J20114" s="830"/>
    </row>
    <row r="20115" spans="10:10" x14ac:dyDescent="0.35">
      <c r="J20115" s="830"/>
    </row>
    <row r="20116" spans="10:10" x14ac:dyDescent="0.35">
      <c r="J20116" s="830"/>
    </row>
    <row r="20117" spans="10:10" x14ac:dyDescent="0.35">
      <c r="J20117" s="830"/>
    </row>
    <row r="20118" spans="10:10" x14ac:dyDescent="0.35">
      <c r="J20118" s="830"/>
    </row>
    <row r="20119" spans="10:10" x14ac:dyDescent="0.35">
      <c r="J20119" s="830"/>
    </row>
    <row r="20120" spans="10:10" x14ac:dyDescent="0.35">
      <c r="J20120" s="830"/>
    </row>
    <row r="20121" spans="10:10" x14ac:dyDescent="0.35">
      <c r="J20121" s="830"/>
    </row>
    <row r="20122" spans="10:10" x14ac:dyDescent="0.35">
      <c r="J20122" s="830"/>
    </row>
    <row r="20123" spans="10:10" x14ac:dyDescent="0.35">
      <c r="J20123" s="830"/>
    </row>
    <row r="20124" spans="10:10" x14ac:dyDescent="0.35">
      <c r="J20124" s="830"/>
    </row>
    <row r="20125" spans="10:10" x14ac:dyDescent="0.35">
      <c r="J20125" s="830"/>
    </row>
    <row r="20126" spans="10:10" x14ac:dyDescent="0.35">
      <c r="J20126" s="830"/>
    </row>
    <row r="20127" spans="10:10" x14ac:dyDescent="0.35">
      <c r="J20127" s="830"/>
    </row>
    <row r="20128" spans="10:10" x14ac:dyDescent="0.35">
      <c r="J20128" s="830"/>
    </row>
    <row r="20129" spans="10:10" x14ac:dyDescent="0.35">
      <c r="J20129" s="830"/>
    </row>
    <row r="20130" spans="10:10" x14ac:dyDescent="0.35">
      <c r="J20130" s="830"/>
    </row>
    <row r="20131" spans="10:10" x14ac:dyDescent="0.35">
      <c r="J20131" s="830"/>
    </row>
    <row r="20132" spans="10:10" x14ac:dyDescent="0.35">
      <c r="J20132" s="830"/>
    </row>
    <row r="20133" spans="10:10" x14ac:dyDescent="0.35">
      <c r="J20133" s="830"/>
    </row>
    <row r="20134" spans="10:10" x14ac:dyDescent="0.35">
      <c r="J20134" s="830"/>
    </row>
    <row r="20135" spans="10:10" x14ac:dyDescent="0.35">
      <c r="J20135" s="830"/>
    </row>
    <row r="20136" spans="10:10" x14ac:dyDescent="0.35">
      <c r="J20136" s="830"/>
    </row>
    <row r="20137" spans="10:10" x14ac:dyDescent="0.35">
      <c r="J20137" s="830"/>
    </row>
    <row r="20138" spans="10:10" x14ac:dyDescent="0.35">
      <c r="J20138" s="830"/>
    </row>
    <row r="20139" spans="10:10" x14ac:dyDescent="0.35">
      <c r="J20139" s="830"/>
    </row>
    <row r="20140" spans="10:10" x14ac:dyDescent="0.35">
      <c r="J20140" s="830"/>
    </row>
    <row r="20141" spans="10:10" x14ac:dyDescent="0.35">
      <c r="J20141" s="830"/>
    </row>
    <row r="20142" spans="10:10" x14ac:dyDescent="0.35">
      <c r="J20142" s="830"/>
    </row>
    <row r="20143" spans="10:10" x14ac:dyDescent="0.35">
      <c r="J20143" s="830"/>
    </row>
    <row r="20144" spans="10:10" x14ac:dyDescent="0.35">
      <c r="J20144" s="830"/>
    </row>
    <row r="20145" spans="10:10" x14ac:dyDescent="0.35">
      <c r="J20145" s="830"/>
    </row>
    <row r="20146" spans="10:10" x14ac:dyDescent="0.35">
      <c r="J20146" s="830"/>
    </row>
    <row r="20147" spans="10:10" x14ac:dyDescent="0.35">
      <c r="J20147" s="830"/>
    </row>
    <row r="20148" spans="10:10" x14ac:dyDescent="0.35">
      <c r="J20148" s="830"/>
    </row>
    <row r="20149" spans="10:10" x14ac:dyDescent="0.35">
      <c r="J20149" s="830"/>
    </row>
    <row r="20150" spans="10:10" x14ac:dyDescent="0.35">
      <c r="J20150" s="830"/>
    </row>
    <row r="20151" spans="10:10" x14ac:dyDescent="0.35">
      <c r="J20151" s="830"/>
    </row>
    <row r="20152" spans="10:10" x14ac:dyDescent="0.35">
      <c r="J20152" s="830"/>
    </row>
    <row r="20153" spans="10:10" x14ac:dyDescent="0.35">
      <c r="J20153" s="830"/>
    </row>
    <row r="20154" spans="10:10" x14ac:dyDescent="0.35">
      <c r="J20154" s="830"/>
    </row>
    <row r="20155" spans="10:10" x14ac:dyDescent="0.35">
      <c r="J20155" s="830"/>
    </row>
    <row r="20156" spans="10:10" x14ac:dyDescent="0.35">
      <c r="J20156" s="830"/>
    </row>
    <row r="20157" spans="10:10" x14ac:dyDescent="0.35">
      <c r="J20157" s="830"/>
    </row>
    <row r="20158" spans="10:10" x14ac:dyDescent="0.35">
      <c r="J20158" s="830"/>
    </row>
    <row r="20159" spans="10:10" x14ac:dyDescent="0.35">
      <c r="J20159" s="830"/>
    </row>
    <row r="20160" spans="10:10" x14ac:dyDescent="0.35">
      <c r="J20160" s="830"/>
    </row>
    <row r="20161" spans="10:10" x14ac:dyDescent="0.35">
      <c r="J20161" s="830"/>
    </row>
    <row r="20162" spans="10:10" x14ac:dyDescent="0.35">
      <c r="J20162" s="830"/>
    </row>
    <row r="20163" spans="10:10" x14ac:dyDescent="0.35">
      <c r="J20163" s="830"/>
    </row>
    <row r="20164" spans="10:10" x14ac:dyDescent="0.35">
      <c r="J20164" s="830"/>
    </row>
    <row r="20165" spans="10:10" x14ac:dyDescent="0.35">
      <c r="J20165" s="830"/>
    </row>
    <row r="20166" spans="10:10" x14ac:dyDescent="0.35">
      <c r="J20166" s="830"/>
    </row>
    <row r="20167" spans="10:10" x14ac:dyDescent="0.35">
      <c r="J20167" s="830"/>
    </row>
    <row r="20168" spans="10:10" x14ac:dyDescent="0.35">
      <c r="J20168" s="830"/>
    </row>
    <row r="20169" spans="10:10" x14ac:dyDescent="0.35">
      <c r="J20169" s="830"/>
    </row>
    <row r="20170" spans="10:10" x14ac:dyDescent="0.35">
      <c r="J20170" s="830"/>
    </row>
    <row r="20171" spans="10:10" x14ac:dyDescent="0.35">
      <c r="J20171" s="830"/>
    </row>
    <row r="20172" spans="10:10" x14ac:dyDescent="0.35">
      <c r="J20172" s="830"/>
    </row>
    <row r="20173" spans="10:10" x14ac:dyDescent="0.35">
      <c r="J20173" s="830"/>
    </row>
    <row r="20174" spans="10:10" x14ac:dyDescent="0.35">
      <c r="J20174" s="830"/>
    </row>
    <row r="20175" spans="10:10" x14ac:dyDescent="0.35">
      <c r="J20175" s="830"/>
    </row>
    <row r="20176" spans="10:10" x14ac:dyDescent="0.35">
      <c r="J20176" s="830"/>
    </row>
    <row r="20177" spans="10:10" x14ac:dyDescent="0.35">
      <c r="J20177" s="830"/>
    </row>
    <row r="20178" spans="10:10" x14ac:dyDescent="0.35">
      <c r="J20178" s="830"/>
    </row>
    <row r="20179" spans="10:10" x14ac:dyDescent="0.35">
      <c r="J20179" s="830"/>
    </row>
    <row r="20180" spans="10:10" x14ac:dyDescent="0.35">
      <c r="J20180" s="830"/>
    </row>
    <row r="20181" spans="10:10" x14ac:dyDescent="0.35">
      <c r="J20181" s="830"/>
    </row>
    <row r="20182" spans="10:10" x14ac:dyDescent="0.35">
      <c r="J20182" s="830"/>
    </row>
    <row r="20183" spans="10:10" x14ac:dyDescent="0.35">
      <c r="J20183" s="830"/>
    </row>
    <row r="20184" spans="10:10" x14ac:dyDescent="0.35">
      <c r="J20184" s="830"/>
    </row>
    <row r="20185" spans="10:10" x14ac:dyDescent="0.35">
      <c r="J20185" s="830"/>
    </row>
    <row r="20186" spans="10:10" x14ac:dyDescent="0.35">
      <c r="J20186" s="830"/>
    </row>
    <row r="20187" spans="10:10" x14ac:dyDescent="0.35">
      <c r="J20187" s="830"/>
    </row>
    <row r="20188" spans="10:10" x14ac:dyDescent="0.35">
      <c r="J20188" s="830"/>
    </row>
    <row r="20189" spans="10:10" x14ac:dyDescent="0.35">
      <c r="J20189" s="830"/>
    </row>
    <row r="20190" spans="10:10" x14ac:dyDescent="0.35">
      <c r="J20190" s="830"/>
    </row>
    <row r="20191" spans="10:10" x14ac:dyDescent="0.35">
      <c r="J20191" s="830"/>
    </row>
    <row r="20192" spans="10:10" x14ac:dyDescent="0.35">
      <c r="J20192" s="830"/>
    </row>
    <row r="20193" spans="10:10" x14ac:dyDescent="0.35">
      <c r="J20193" s="830"/>
    </row>
    <row r="20194" spans="10:10" x14ac:dyDescent="0.35">
      <c r="J20194" s="830"/>
    </row>
    <row r="20195" spans="10:10" x14ac:dyDescent="0.35">
      <c r="J20195" s="830"/>
    </row>
    <row r="20196" spans="10:10" x14ac:dyDescent="0.35">
      <c r="J20196" s="830"/>
    </row>
    <row r="20197" spans="10:10" x14ac:dyDescent="0.35">
      <c r="J20197" s="830"/>
    </row>
    <row r="20198" spans="10:10" x14ac:dyDescent="0.35">
      <c r="J20198" s="830"/>
    </row>
    <row r="20199" spans="10:10" x14ac:dyDescent="0.35">
      <c r="J20199" s="830"/>
    </row>
    <row r="20200" spans="10:10" x14ac:dyDescent="0.35">
      <c r="J20200" s="830"/>
    </row>
    <row r="20201" spans="10:10" x14ac:dyDescent="0.35">
      <c r="J20201" s="830"/>
    </row>
    <row r="20202" spans="10:10" x14ac:dyDescent="0.35">
      <c r="J20202" s="830"/>
    </row>
    <row r="20203" spans="10:10" x14ac:dyDescent="0.35">
      <c r="J20203" s="830"/>
    </row>
    <row r="20204" spans="10:10" x14ac:dyDescent="0.35">
      <c r="J20204" s="830"/>
    </row>
    <row r="20205" spans="10:10" x14ac:dyDescent="0.35">
      <c r="J20205" s="830"/>
    </row>
    <row r="20206" spans="10:10" x14ac:dyDescent="0.35">
      <c r="J20206" s="830"/>
    </row>
    <row r="20207" spans="10:10" x14ac:dyDescent="0.35">
      <c r="J20207" s="830"/>
    </row>
    <row r="20208" spans="10:10" x14ac:dyDescent="0.35">
      <c r="J20208" s="830"/>
    </row>
    <row r="20209" spans="10:10" x14ac:dyDescent="0.35">
      <c r="J20209" s="830"/>
    </row>
    <row r="20210" spans="10:10" x14ac:dyDescent="0.35">
      <c r="J20210" s="830"/>
    </row>
    <row r="20211" spans="10:10" x14ac:dyDescent="0.35">
      <c r="J20211" s="830"/>
    </row>
    <row r="20212" spans="10:10" x14ac:dyDescent="0.35">
      <c r="J20212" s="830"/>
    </row>
    <row r="20213" spans="10:10" x14ac:dyDescent="0.35">
      <c r="J20213" s="830"/>
    </row>
    <row r="20214" spans="10:10" x14ac:dyDescent="0.35">
      <c r="J20214" s="830"/>
    </row>
    <row r="20215" spans="10:10" x14ac:dyDescent="0.35">
      <c r="J20215" s="830"/>
    </row>
    <row r="20216" spans="10:10" x14ac:dyDescent="0.35">
      <c r="J20216" s="830"/>
    </row>
    <row r="20217" spans="10:10" x14ac:dyDescent="0.35">
      <c r="J20217" s="830"/>
    </row>
    <row r="20218" spans="10:10" x14ac:dyDescent="0.35">
      <c r="J20218" s="830"/>
    </row>
    <row r="20219" spans="10:10" x14ac:dyDescent="0.35">
      <c r="J20219" s="830"/>
    </row>
    <row r="20220" spans="10:10" x14ac:dyDescent="0.35">
      <c r="J20220" s="830"/>
    </row>
    <row r="20221" spans="10:10" x14ac:dyDescent="0.35">
      <c r="J20221" s="830"/>
    </row>
    <row r="20222" spans="10:10" x14ac:dyDescent="0.35">
      <c r="J20222" s="830"/>
    </row>
    <row r="20223" spans="10:10" x14ac:dyDescent="0.35">
      <c r="J20223" s="830"/>
    </row>
    <row r="20224" spans="10:10" x14ac:dyDescent="0.35">
      <c r="J20224" s="830"/>
    </row>
    <row r="20225" spans="10:10" x14ac:dyDescent="0.35">
      <c r="J20225" s="830"/>
    </row>
    <row r="20226" spans="10:10" x14ac:dyDescent="0.35">
      <c r="J20226" s="830"/>
    </row>
    <row r="20227" spans="10:10" x14ac:dyDescent="0.35">
      <c r="J20227" s="830"/>
    </row>
    <row r="20228" spans="10:10" x14ac:dyDescent="0.35">
      <c r="J20228" s="830"/>
    </row>
    <row r="20229" spans="10:10" x14ac:dyDescent="0.35">
      <c r="J20229" s="830"/>
    </row>
    <row r="20230" spans="10:10" x14ac:dyDescent="0.35">
      <c r="J20230" s="830"/>
    </row>
    <row r="20231" spans="10:10" x14ac:dyDescent="0.35">
      <c r="J20231" s="830"/>
    </row>
    <row r="20232" spans="10:10" x14ac:dyDescent="0.35">
      <c r="J20232" s="830"/>
    </row>
    <row r="20233" spans="10:10" x14ac:dyDescent="0.35">
      <c r="J20233" s="830"/>
    </row>
    <row r="20234" spans="10:10" x14ac:dyDescent="0.35">
      <c r="J20234" s="830"/>
    </row>
    <row r="20235" spans="10:10" x14ac:dyDescent="0.35">
      <c r="J20235" s="830"/>
    </row>
    <row r="20236" spans="10:10" x14ac:dyDescent="0.35">
      <c r="J20236" s="830"/>
    </row>
    <row r="20237" spans="10:10" x14ac:dyDescent="0.35">
      <c r="J20237" s="830"/>
    </row>
    <row r="20238" spans="10:10" x14ac:dyDescent="0.35">
      <c r="J20238" s="830"/>
    </row>
    <row r="20239" spans="10:10" x14ac:dyDescent="0.35">
      <c r="J20239" s="830"/>
    </row>
    <row r="20240" spans="10:10" x14ac:dyDescent="0.35">
      <c r="J20240" s="830"/>
    </row>
    <row r="20241" spans="10:10" x14ac:dyDescent="0.35">
      <c r="J20241" s="830"/>
    </row>
    <row r="20242" spans="10:10" x14ac:dyDescent="0.35">
      <c r="J20242" s="830"/>
    </row>
    <row r="20243" spans="10:10" x14ac:dyDescent="0.35">
      <c r="J20243" s="830"/>
    </row>
    <row r="20244" spans="10:10" x14ac:dyDescent="0.35">
      <c r="J20244" s="830"/>
    </row>
    <row r="20245" spans="10:10" x14ac:dyDescent="0.35">
      <c r="J20245" s="830"/>
    </row>
    <row r="20246" spans="10:10" x14ac:dyDescent="0.35">
      <c r="J20246" s="830"/>
    </row>
    <row r="20247" spans="10:10" x14ac:dyDescent="0.35">
      <c r="J20247" s="830"/>
    </row>
    <row r="20248" spans="10:10" x14ac:dyDescent="0.35">
      <c r="J20248" s="830"/>
    </row>
    <row r="20249" spans="10:10" x14ac:dyDescent="0.35">
      <c r="J20249" s="830"/>
    </row>
    <row r="20250" spans="10:10" x14ac:dyDescent="0.35">
      <c r="J20250" s="830"/>
    </row>
    <row r="20251" spans="10:10" x14ac:dyDescent="0.35">
      <c r="J20251" s="830"/>
    </row>
    <row r="20252" spans="10:10" x14ac:dyDescent="0.35">
      <c r="J20252" s="830"/>
    </row>
    <row r="20253" spans="10:10" x14ac:dyDescent="0.35">
      <c r="J20253" s="830"/>
    </row>
    <row r="20254" spans="10:10" x14ac:dyDescent="0.35">
      <c r="J20254" s="830"/>
    </row>
    <row r="20255" spans="10:10" x14ac:dyDescent="0.35">
      <c r="J20255" s="830"/>
    </row>
    <row r="20256" spans="10:10" x14ac:dyDescent="0.35">
      <c r="J20256" s="830"/>
    </row>
    <row r="20257" spans="10:10" x14ac:dyDescent="0.35">
      <c r="J20257" s="830"/>
    </row>
    <row r="20258" spans="10:10" x14ac:dyDescent="0.35">
      <c r="J20258" s="830"/>
    </row>
    <row r="20259" spans="10:10" x14ac:dyDescent="0.35">
      <c r="J20259" s="830"/>
    </row>
    <row r="20260" spans="10:10" x14ac:dyDescent="0.35">
      <c r="J20260" s="830"/>
    </row>
    <row r="20261" spans="10:10" x14ac:dyDescent="0.35">
      <c r="J20261" s="830"/>
    </row>
    <row r="20262" spans="10:10" x14ac:dyDescent="0.35">
      <c r="J20262" s="830"/>
    </row>
    <row r="20263" spans="10:10" x14ac:dyDescent="0.35">
      <c r="J20263" s="830"/>
    </row>
    <row r="20264" spans="10:10" x14ac:dyDescent="0.35">
      <c r="J20264" s="830"/>
    </row>
    <row r="20265" spans="10:10" x14ac:dyDescent="0.35">
      <c r="J20265" s="830"/>
    </row>
    <row r="20266" spans="10:10" x14ac:dyDescent="0.35">
      <c r="J20266" s="830"/>
    </row>
    <row r="20267" spans="10:10" x14ac:dyDescent="0.35">
      <c r="J20267" s="830"/>
    </row>
    <row r="20268" spans="10:10" x14ac:dyDescent="0.35">
      <c r="J20268" s="830"/>
    </row>
    <row r="20269" spans="10:10" x14ac:dyDescent="0.35">
      <c r="J20269" s="830"/>
    </row>
    <row r="20270" spans="10:10" x14ac:dyDescent="0.35">
      <c r="J20270" s="830"/>
    </row>
    <row r="20271" spans="10:10" x14ac:dyDescent="0.35">
      <c r="J20271" s="830"/>
    </row>
    <row r="20272" spans="10:10" x14ac:dyDescent="0.35">
      <c r="J20272" s="830"/>
    </row>
    <row r="20273" spans="10:10" x14ac:dyDescent="0.35">
      <c r="J20273" s="830"/>
    </row>
    <row r="20274" spans="10:10" x14ac:dyDescent="0.35">
      <c r="J20274" s="830"/>
    </row>
    <row r="20275" spans="10:10" x14ac:dyDescent="0.35">
      <c r="J20275" s="830"/>
    </row>
    <row r="20276" spans="10:10" x14ac:dyDescent="0.35">
      <c r="J20276" s="830"/>
    </row>
    <row r="20277" spans="10:10" x14ac:dyDescent="0.35">
      <c r="J20277" s="830"/>
    </row>
    <row r="20278" spans="10:10" x14ac:dyDescent="0.35">
      <c r="J20278" s="830"/>
    </row>
    <row r="20279" spans="10:10" x14ac:dyDescent="0.35">
      <c r="J20279" s="830"/>
    </row>
    <row r="20280" spans="10:10" x14ac:dyDescent="0.35">
      <c r="J20280" s="830"/>
    </row>
    <row r="20281" spans="10:10" x14ac:dyDescent="0.35">
      <c r="J20281" s="830"/>
    </row>
    <row r="20282" spans="10:10" x14ac:dyDescent="0.35">
      <c r="J20282" s="830"/>
    </row>
    <row r="20283" spans="10:10" x14ac:dyDescent="0.35">
      <c r="J20283" s="830"/>
    </row>
    <row r="20284" spans="10:10" x14ac:dyDescent="0.35">
      <c r="J20284" s="830"/>
    </row>
    <row r="20285" spans="10:10" x14ac:dyDescent="0.35">
      <c r="J20285" s="830"/>
    </row>
    <row r="20286" spans="10:10" x14ac:dyDescent="0.35">
      <c r="J20286" s="830"/>
    </row>
    <row r="20287" spans="10:10" x14ac:dyDescent="0.35">
      <c r="J20287" s="830"/>
    </row>
    <row r="20288" spans="10:10" x14ac:dyDescent="0.35">
      <c r="J20288" s="830"/>
    </row>
    <row r="20289" spans="10:10" x14ac:dyDescent="0.35">
      <c r="J20289" s="830"/>
    </row>
    <row r="20290" spans="10:10" x14ac:dyDescent="0.35">
      <c r="J20290" s="830"/>
    </row>
    <row r="20291" spans="10:10" x14ac:dyDescent="0.35">
      <c r="J20291" s="830"/>
    </row>
    <row r="20292" spans="10:10" x14ac:dyDescent="0.35">
      <c r="J20292" s="830"/>
    </row>
    <row r="20293" spans="10:10" x14ac:dyDescent="0.35">
      <c r="J20293" s="830"/>
    </row>
    <row r="20294" spans="10:10" x14ac:dyDescent="0.35">
      <c r="J20294" s="830"/>
    </row>
    <row r="20295" spans="10:10" x14ac:dyDescent="0.35">
      <c r="J20295" s="830"/>
    </row>
    <row r="20296" spans="10:10" x14ac:dyDescent="0.35">
      <c r="J20296" s="830"/>
    </row>
    <row r="20297" spans="10:10" x14ac:dyDescent="0.35">
      <c r="J20297" s="830"/>
    </row>
    <row r="20298" spans="10:10" x14ac:dyDescent="0.35">
      <c r="J20298" s="830"/>
    </row>
    <row r="20299" spans="10:10" x14ac:dyDescent="0.35">
      <c r="J20299" s="830"/>
    </row>
    <row r="20300" spans="10:10" x14ac:dyDescent="0.35">
      <c r="J20300" s="830"/>
    </row>
    <row r="20301" spans="10:10" x14ac:dyDescent="0.35">
      <c r="J20301" s="830"/>
    </row>
    <row r="20302" spans="10:10" x14ac:dyDescent="0.35">
      <c r="J20302" s="830"/>
    </row>
    <row r="20303" spans="10:10" x14ac:dyDescent="0.35">
      <c r="J20303" s="830"/>
    </row>
    <row r="20304" spans="10:10" x14ac:dyDescent="0.35">
      <c r="J20304" s="830"/>
    </row>
    <row r="20305" spans="10:10" x14ac:dyDescent="0.35">
      <c r="J20305" s="830"/>
    </row>
    <row r="20306" spans="10:10" x14ac:dyDescent="0.35">
      <c r="J20306" s="830"/>
    </row>
    <row r="20307" spans="10:10" x14ac:dyDescent="0.35">
      <c r="J20307" s="830"/>
    </row>
    <row r="20308" spans="10:10" x14ac:dyDescent="0.35">
      <c r="J20308" s="830"/>
    </row>
    <row r="20309" spans="10:10" x14ac:dyDescent="0.35">
      <c r="J20309" s="830"/>
    </row>
    <row r="20310" spans="10:10" x14ac:dyDescent="0.35">
      <c r="J20310" s="830"/>
    </row>
    <row r="20311" spans="10:10" x14ac:dyDescent="0.35">
      <c r="J20311" s="830"/>
    </row>
    <row r="20312" spans="10:10" x14ac:dyDescent="0.35">
      <c r="J20312" s="830"/>
    </row>
    <row r="20313" spans="10:10" x14ac:dyDescent="0.35">
      <c r="J20313" s="830"/>
    </row>
    <row r="20314" spans="10:10" x14ac:dyDescent="0.35">
      <c r="J20314" s="830"/>
    </row>
    <row r="20315" spans="10:10" x14ac:dyDescent="0.35">
      <c r="J20315" s="830"/>
    </row>
    <row r="20316" spans="10:10" x14ac:dyDescent="0.35">
      <c r="J20316" s="830"/>
    </row>
    <row r="20317" spans="10:10" x14ac:dyDescent="0.35">
      <c r="J20317" s="830"/>
    </row>
    <row r="20318" spans="10:10" x14ac:dyDescent="0.35">
      <c r="J20318" s="830"/>
    </row>
    <row r="20319" spans="10:10" x14ac:dyDescent="0.35">
      <c r="J20319" s="830"/>
    </row>
    <row r="20320" spans="10:10" x14ac:dyDescent="0.35">
      <c r="J20320" s="830"/>
    </row>
    <row r="20321" spans="10:10" x14ac:dyDescent="0.35">
      <c r="J20321" s="830"/>
    </row>
    <row r="20322" spans="10:10" x14ac:dyDescent="0.35">
      <c r="J20322" s="830"/>
    </row>
    <row r="20323" spans="10:10" x14ac:dyDescent="0.35">
      <c r="J20323" s="830"/>
    </row>
    <row r="20324" spans="10:10" x14ac:dyDescent="0.35">
      <c r="J20324" s="830"/>
    </row>
    <row r="20325" spans="10:10" x14ac:dyDescent="0.35">
      <c r="J20325" s="830"/>
    </row>
    <row r="20326" spans="10:10" x14ac:dyDescent="0.35">
      <c r="J20326" s="830"/>
    </row>
    <row r="20327" spans="10:10" x14ac:dyDescent="0.35">
      <c r="J20327" s="830"/>
    </row>
    <row r="20328" spans="10:10" x14ac:dyDescent="0.35">
      <c r="J20328" s="830"/>
    </row>
    <row r="20329" spans="10:10" x14ac:dyDescent="0.35">
      <c r="J20329" s="830"/>
    </row>
    <row r="20330" spans="10:10" x14ac:dyDescent="0.35">
      <c r="J20330" s="830"/>
    </row>
    <row r="20331" spans="10:10" x14ac:dyDescent="0.35">
      <c r="J20331" s="830"/>
    </row>
    <row r="20332" spans="10:10" x14ac:dyDescent="0.35">
      <c r="J20332" s="830"/>
    </row>
    <row r="20333" spans="10:10" x14ac:dyDescent="0.35">
      <c r="J20333" s="830"/>
    </row>
    <row r="20334" spans="10:10" x14ac:dyDescent="0.35">
      <c r="J20334" s="830"/>
    </row>
    <row r="20335" spans="10:10" x14ac:dyDescent="0.35">
      <c r="J20335" s="830"/>
    </row>
    <row r="20336" spans="10:10" x14ac:dyDescent="0.35">
      <c r="J20336" s="830"/>
    </row>
    <row r="20337" spans="10:10" x14ac:dyDescent="0.35">
      <c r="J20337" s="830"/>
    </row>
    <row r="20338" spans="10:10" x14ac:dyDescent="0.35">
      <c r="J20338" s="830"/>
    </row>
    <row r="20339" spans="10:10" x14ac:dyDescent="0.35">
      <c r="J20339" s="830"/>
    </row>
    <row r="20340" spans="10:10" x14ac:dyDescent="0.35">
      <c r="J20340" s="830"/>
    </row>
    <row r="20341" spans="10:10" x14ac:dyDescent="0.35">
      <c r="J20341" s="830"/>
    </row>
    <row r="20342" spans="10:10" x14ac:dyDescent="0.35">
      <c r="J20342" s="830"/>
    </row>
    <row r="20343" spans="10:10" x14ac:dyDescent="0.35">
      <c r="J20343" s="830"/>
    </row>
    <row r="20344" spans="10:10" x14ac:dyDescent="0.35">
      <c r="J20344" s="830"/>
    </row>
    <row r="20345" spans="10:10" x14ac:dyDescent="0.35">
      <c r="J20345" s="830"/>
    </row>
    <row r="20346" spans="10:10" x14ac:dyDescent="0.35">
      <c r="J20346" s="830"/>
    </row>
    <row r="20347" spans="10:10" x14ac:dyDescent="0.35">
      <c r="J20347" s="830"/>
    </row>
    <row r="20348" spans="10:10" x14ac:dyDescent="0.35">
      <c r="J20348" s="830"/>
    </row>
    <row r="20349" spans="10:10" x14ac:dyDescent="0.35">
      <c r="J20349" s="830"/>
    </row>
    <row r="20350" spans="10:10" x14ac:dyDescent="0.35">
      <c r="J20350" s="830"/>
    </row>
    <row r="20351" spans="10:10" x14ac:dyDescent="0.35">
      <c r="J20351" s="830"/>
    </row>
    <row r="20352" spans="10:10" x14ac:dyDescent="0.35">
      <c r="J20352" s="830"/>
    </row>
    <row r="20353" spans="10:10" x14ac:dyDescent="0.35">
      <c r="J20353" s="830"/>
    </row>
    <row r="20354" spans="10:10" x14ac:dyDescent="0.35">
      <c r="J20354" s="830"/>
    </row>
    <row r="20355" spans="10:10" x14ac:dyDescent="0.35">
      <c r="J20355" s="830"/>
    </row>
    <row r="20356" spans="10:10" x14ac:dyDescent="0.35">
      <c r="J20356" s="830"/>
    </row>
    <row r="20357" spans="10:10" x14ac:dyDescent="0.35">
      <c r="J20357" s="830"/>
    </row>
    <row r="20358" spans="10:10" x14ac:dyDescent="0.35">
      <c r="J20358" s="830"/>
    </row>
    <row r="20359" spans="10:10" x14ac:dyDescent="0.35">
      <c r="J20359" s="830"/>
    </row>
    <row r="20360" spans="10:10" x14ac:dyDescent="0.35">
      <c r="J20360" s="830"/>
    </row>
    <row r="20361" spans="10:10" x14ac:dyDescent="0.35">
      <c r="J20361" s="830"/>
    </row>
    <row r="20362" spans="10:10" x14ac:dyDescent="0.35">
      <c r="J20362" s="830"/>
    </row>
    <row r="20363" spans="10:10" x14ac:dyDescent="0.35">
      <c r="J20363" s="830"/>
    </row>
    <row r="20364" spans="10:10" x14ac:dyDescent="0.35">
      <c r="J20364" s="830"/>
    </row>
    <row r="20365" spans="10:10" x14ac:dyDescent="0.35">
      <c r="J20365" s="830"/>
    </row>
    <row r="20366" spans="10:10" x14ac:dyDescent="0.35">
      <c r="J20366" s="830"/>
    </row>
    <row r="20367" spans="10:10" x14ac:dyDescent="0.35">
      <c r="J20367" s="830"/>
    </row>
    <row r="20368" spans="10:10" x14ac:dyDescent="0.35">
      <c r="J20368" s="830"/>
    </row>
    <row r="20369" spans="10:10" x14ac:dyDescent="0.35">
      <c r="J20369" s="830"/>
    </row>
    <row r="20370" spans="10:10" x14ac:dyDescent="0.35">
      <c r="J20370" s="830"/>
    </row>
    <row r="20371" spans="10:10" x14ac:dyDescent="0.35">
      <c r="J20371" s="830"/>
    </row>
    <row r="20372" spans="10:10" x14ac:dyDescent="0.35">
      <c r="J20372" s="830"/>
    </row>
    <row r="20373" spans="10:10" x14ac:dyDescent="0.35">
      <c r="J20373" s="830"/>
    </row>
    <row r="20374" spans="10:10" x14ac:dyDescent="0.35">
      <c r="J20374" s="830"/>
    </row>
    <row r="20375" spans="10:10" x14ac:dyDescent="0.35">
      <c r="J20375" s="830"/>
    </row>
    <row r="20376" spans="10:10" x14ac:dyDescent="0.35">
      <c r="J20376" s="830"/>
    </row>
    <row r="20377" spans="10:10" x14ac:dyDescent="0.35">
      <c r="J20377" s="830"/>
    </row>
    <row r="20378" spans="10:10" x14ac:dyDescent="0.35">
      <c r="J20378" s="830"/>
    </row>
    <row r="20379" spans="10:10" x14ac:dyDescent="0.35">
      <c r="J20379" s="830"/>
    </row>
    <row r="20380" spans="10:10" x14ac:dyDescent="0.35">
      <c r="J20380" s="830"/>
    </row>
    <row r="20381" spans="10:10" x14ac:dyDescent="0.35">
      <c r="J20381" s="830"/>
    </row>
    <row r="20382" spans="10:10" x14ac:dyDescent="0.35">
      <c r="J20382" s="830"/>
    </row>
    <row r="20383" spans="10:10" x14ac:dyDescent="0.35">
      <c r="J20383" s="830"/>
    </row>
    <row r="20384" spans="10:10" x14ac:dyDescent="0.35">
      <c r="J20384" s="830"/>
    </row>
    <row r="20385" spans="10:10" x14ac:dyDescent="0.35">
      <c r="J20385" s="830"/>
    </row>
    <row r="20386" spans="10:10" x14ac:dyDescent="0.35">
      <c r="J20386" s="830"/>
    </row>
    <row r="20387" spans="10:10" x14ac:dyDescent="0.35">
      <c r="J20387" s="830"/>
    </row>
    <row r="20388" spans="10:10" x14ac:dyDescent="0.35">
      <c r="J20388" s="830"/>
    </row>
    <row r="20389" spans="10:10" x14ac:dyDescent="0.35">
      <c r="J20389" s="830"/>
    </row>
    <row r="20390" spans="10:10" x14ac:dyDescent="0.35">
      <c r="J20390" s="830"/>
    </row>
    <row r="20391" spans="10:10" x14ac:dyDescent="0.35">
      <c r="J20391" s="830"/>
    </row>
    <row r="20392" spans="10:10" x14ac:dyDescent="0.35">
      <c r="J20392" s="830"/>
    </row>
    <row r="20393" spans="10:10" x14ac:dyDescent="0.35">
      <c r="J20393" s="830"/>
    </row>
    <row r="20394" spans="10:10" x14ac:dyDescent="0.35">
      <c r="J20394" s="830"/>
    </row>
    <row r="20395" spans="10:10" x14ac:dyDescent="0.35">
      <c r="J20395" s="830"/>
    </row>
    <row r="20396" spans="10:10" x14ac:dyDescent="0.35">
      <c r="J20396" s="830"/>
    </row>
    <row r="20397" spans="10:10" x14ac:dyDescent="0.35">
      <c r="J20397" s="830"/>
    </row>
    <row r="20398" spans="10:10" x14ac:dyDescent="0.35">
      <c r="J20398" s="830"/>
    </row>
    <row r="20399" spans="10:10" x14ac:dyDescent="0.35">
      <c r="J20399" s="830"/>
    </row>
    <row r="20400" spans="10:10" x14ac:dyDescent="0.35">
      <c r="J20400" s="830"/>
    </row>
    <row r="20401" spans="10:10" x14ac:dyDescent="0.35">
      <c r="J20401" s="830"/>
    </row>
    <row r="20402" spans="10:10" x14ac:dyDescent="0.35">
      <c r="J20402" s="830"/>
    </row>
    <row r="20403" spans="10:10" x14ac:dyDescent="0.35">
      <c r="J20403" s="830"/>
    </row>
    <row r="20404" spans="10:10" x14ac:dyDescent="0.35">
      <c r="J20404" s="830"/>
    </row>
    <row r="20405" spans="10:10" x14ac:dyDescent="0.35">
      <c r="J20405" s="830"/>
    </row>
    <row r="20406" spans="10:10" x14ac:dyDescent="0.35">
      <c r="J20406" s="830"/>
    </row>
    <row r="20407" spans="10:10" x14ac:dyDescent="0.35">
      <c r="J20407" s="830"/>
    </row>
    <row r="20408" spans="10:10" x14ac:dyDescent="0.35">
      <c r="J20408" s="830"/>
    </row>
    <row r="20409" spans="10:10" x14ac:dyDescent="0.35">
      <c r="J20409" s="830"/>
    </row>
    <row r="20410" spans="10:10" x14ac:dyDescent="0.35">
      <c r="J20410" s="830"/>
    </row>
    <row r="20411" spans="10:10" x14ac:dyDescent="0.35">
      <c r="J20411" s="830"/>
    </row>
    <row r="20412" spans="10:10" x14ac:dyDescent="0.35">
      <c r="J20412" s="830"/>
    </row>
    <row r="20413" spans="10:10" x14ac:dyDescent="0.35">
      <c r="J20413" s="830"/>
    </row>
    <row r="20414" spans="10:10" x14ac:dyDescent="0.35">
      <c r="J20414" s="830"/>
    </row>
    <row r="20415" spans="10:10" x14ac:dyDescent="0.35">
      <c r="J20415" s="830"/>
    </row>
    <row r="20416" spans="10:10" x14ac:dyDescent="0.35">
      <c r="J20416" s="830"/>
    </row>
    <row r="20417" spans="10:10" x14ac:dyDescent="0.35">
      <c r="J20417" s="830"/>
    </row>
    <row r="20418" spans="10:10" x14ac:dyDescent="0.35">
      <c r="J20418" s="830"/>
    </row>
    <row r="20419" spans="10:10" x14ac:dyDescent="0.35">
      <c r="J20419" s="830"/>
    </row>
    <row r="20420" spans="10:10" x14ac:dyDescent="0.35">
      <c r="J20420" s="830"/>
    </row>
    <row r="20421" spans="10:10" x14ac:dyDescent="0.35">
      <c r="J20421" s="830"/>
    </row>
    <row r="20422" spans="10:10" x14ac:dyDescent="0.35">
      <c r="J20422" s="830"/>
    </row>
    <row r="20423" spans="10:10" x14ac:dyDescent="0.35">
      <c r="J20423" s="830"/>
    </row>
    <row r="20424" spans="10:10" x14ac:dyDescent="0.35">
      <c r="J20424" s="830"/>
    </row>
    <row r="20425" spans="10:10" x14ac:dyDescent="0.35">
      <c r="J20425" s="830"/>
    </row>
    <row r="20426" spans="10:10" x14ac:dyDescent="0.35">
      <c r="J20426" s="830"/>
    </row>
    <row r="20427" spans="10:10" x14ac:dyDescent="0.35">
      <c r="J20427" s="830"/>
    </row>
    <row r="20428" spans="10:10" x14ac:dyDescent="0.35">
      <c r="J20428" s="830"/>
    </row>
    <row r="20429" spans="10:10" x14ac:dyDescent="0.35">
      <c r="J20429" s="830"/>
    </row>
    <row r="20430" spans="10:10" x14ac:dyDescent="0.35">
      <c r="J20430" s="830"/>
    </row>
    <row r="20431" spans="10:10" x14ac:dyDescent="0.35">
      <c r="J20431" s="830"/>
    </row>
    <row r="20432" spans="10:10" x14ac:dyDescent="0.35">
      <c r="J20432" s="830"/>
    </row>
    <row r="20433" spans="10:10" x14ac:dyDescent="0.35">
      <c r="J20433" s="830"/>
    </row>
    <row r="20434" spans="10:10" x14ac:dyDescent="0.35">
      <c r="J20434" s="830"/>
    </row>
    <row r="20435" spans="10:10" x14ac:dyDescent="0.35">
      <c r="J20435" s="830"/>
    </row>
    <row r="20436" spans="10:10" x14ac:dyDescent="0.35">
      <c r="J20436" s="830"/>
    </row>
    <row r="20437" spans="10:10" x14ac:dyDescent="0.35">
      <c r="J20437" s="830"/>
    </row>
    <row r="20438" spans="10:10" x14ac:dyDescent="0.35">
      <c r="J20438" s="830"/>
    </row>
    <row r="20439" spans="10:10" x14ac:dyDescent="0.35">
      <c r="J20439" s="830"/>
    </row>
    <row r="20440" spans="10:10" x14ac:dyDescent="0.35">
      <c r="J20440" s="830"/>
    </row>
    <row r="20441" spans="10:10" x14ac:dyDescent="0.35">
      <c r="J20441" s="830"/>
    </row>
    <row r="20442" spans="10:10" x14ac:dyDescent="0.35">
      <c r="J20442" s="830"/>
    </row>
    <row r="20443" spans="10:10" x14ac:dyDescent="0.35">
      <c r="J20443" s="830"/>
    </row>
    <row r="20444" spans="10:10" x14ac:dyDescent="0.35">
      <c r="J20444" s="830"/>
    </row>
    <row r="20445" spans="10:10" x14ac:dyDescent="0.35">
      <c r="J20445" s="830"/>
    </row>
    <row r="20446" spans="10:10" x14ac:dyDescent="0.35">
      <c r="J20446" s="830"/>
    </row>
    <row r="20447" spans="10:10" x14ac:dyDescent="0.35">
      <c r="J20447" s="830"/>
    </row>
    <row r="20448" spans="10:10" x14ac:dyDescent="0.35">
      <c r="J20448" s="830"/>
    </row>
    <row r="20449" spans="10:10" x14ac:dyDescent="0.35">
      <c r="J20449" s="830"/>
    </row>
    <row r="20450" spans="10:10" x14ac:dyDescent="0.35">
      <c r="J20450" s="830"/>
    </row>
    <row r="20451" spans="10:10" x14ac:dyDescent="0.35">
      <c r="J20451" s="830"/>
    </row>
    <row r="20452" spans="10:10" x14ac:dyDescent="0.35">
      <c r="J20452" s="830"/>
    </row>
    <row r="20453" spans="10:10" x14ac:dyDescent="0.35">
      <c r="J20453" s="830"/>
    </row>
    <row r="20454" spans="10:10" x14ac:dyDescent="0.35">
      <c r="J20454" s="830"/>
    </row>
    <row r="20455" spans="10:10" x14ac:dyDescent="0.35">
      <c r="J20455" s="830"/>
    </row>
    <row r="20456" spans="10:10" x14ac:dyDescent="0.35">
      <c r="J20456" s="830"/>
    </row>
    <row r="20457" spans="10:10" x14ac:dyDescent="0.35">
      <c r="J20457" s="830"/>
    </row>
    <row r="20458" spans="10:10" x14ac:dyDescent="0.35">
      <c r="J20458" s="830"/>
    </row>
    <row r="20459" spans="10:10" x14ac:dyDescent="0.35">
      <c r="J20459" s="830"/>
    </row>
    <row r="20460" spans="10:10" x14ac:dyDescent="0.35">
      <c r="J20460" s="830"/>
    </row>
    <row r="20461" spans="10:10" x14ac:dyDescent="0.35">
      <c r="J20461" s="830"/>
    </row>
    <row r="20462" spans="10:10" x14ac:dyDescent="0.35">
      <c r="J20462" s="830"/>
    </row>
    <row r="20463" spans="10:10" x14ac:dyDescent="0.35">
      <c r="J20463" s="830"/>
    </row>
    <row r="20464" spans="10:10" x14ac:dyDescent="0.35">
      <c r="J20464" s="830"/>
    </row>
    <row r="20465" spans="10:10" x14ac:dyDescent="0.35">
      <c r="J20465" s="830"/>
    </row>
    <row r="20466" spans="10:10" x14ac:dyDescent="0.35">
      <c r="J20466" s="830"/>
    </row>
    <row r="20467" spans="10:10" x14ac:dyDescent="0.35">
      <c r="J20467" s="830"/>
    </row>
    <row r="20468" spans="10:10" x14ac:dyDescent="0.35">
      <c r="J20468" s="830"/>
    </row>
    <row r="20469" spans="10:10" x14ac:dyDescent="0.35">
      <c r="J20469" s="830"/>
    </row>
    <row r="20470" spans="10:10" x14ac:dyDescent="0.35">
      <c r="J20470" s="830"/>
    </row>
    <row r="20471" spans="10:10" x14ac:dyDescent="0.35">
      <c r="J20471" s="830"/>
    </row>
    <row r="20472" spans="10:10" x14ac:dyDescent="0.35">
      <c r="J20472" s="830"/>
    </row>
    <row r="20473" spans="10:10" x14ac:dyDescent="0.35">
      <c r="J20473" s="830"/>
    </row>
    <row r="20474" spans="10:10" x14ac:dyDescent="0.35">
      <c r="J20474" s="830"/>
    </row>
    <row r="20475" spans="10:10" x14ac:dyDescent="0.35">
      <c r="J20475" s="830"/>
    </row>
    <row r="20476" spans="10:10" x14ac:dyDescent="0.35">
      <c r="J20476" s="830"/>
    </row>
    <row r="20477" spans="10:10" x14ac:dyDescent="0.35">
      <c r="J20477" s="830"/>
    </row>
    <row r="20478" spans="10:10" x14ac:dyDescent="0.35">
      <c r="J20478" s="830"/>
    </row>
    <row r="20479" spans="10:10" x14ac:dyDescent="0.35">
      <c r="J20479" s="830"/>
    </row>
    <row r="20480" spans="10:10" x14ac:dyDescent="0.35">
      <c r="J20480" s="830"/>
    </row>
    <row r="20481" spans="10:10" x14ac:dyDescent="0.35">
      <c r="J20481" s="830"/>
    </row>
    <row r="20488" spans="10:10" x14ac:dyDescent="0.35">
      <c r="J20488" s="830"/>
    </row>
    <row r="20489" spans="10:10" x14ac:dyDescent="0.35">
      <c r="J20489" s="830"/>
    </row>
    <row r="20491" spans="10:10" x14ac:dyDescent="0.35">
      <c r="J20491" s="830"/>
    </row>
    <row r="20492" spans="10:10" x14ac:dyDescent="0.35">
      <c r="J20492" s="830"/>
    </row>
    <row r="20493" spans="10:10" x14ac:dyDescent="0.35">
      <c r="J20493" s="830"/>
    </row>
    <row r="20494" spans="10:10" x14ac:dyDescent="0.35">
      <c r="J20494" s="830"/>
    </row>
    <row r="20495" spans="10:10" x14ac:dyDescent="0.35">
      <c r="J20495" s="830"/>
    </row>
    <row r="20496" spans="10:10" x14ac:dyDescent="0.35">
      <c r="J20496" s="830"/>
    </row>
    <row r="20497" spans="10:10" x14ac:dyDescent="0.35">
      <c r="J20497" s="830"/>
    </row>
    <row r="20498" spans="10:10" x14ac:dyDescent="0.35">
      <c r="J20498" s="830"/>
    </row>
    <row r="20499" spans="10:10" x14ac:dyDescent="0.35">
      <c r="J20499" s="830"/>
    </row>
    <row r="20500" spans="10:10" x14ac:dyDescent="0.35">
      <c r="J20500" s="830"/>
    </row>
    <row r="20501" spans="10:10" x14ac:dyDescent="0.35">
      <c r="J20501" s="830"/>
    </row>
    <row r="20502" spans="10:10" x14ac:dyDescent="0.35">
      <c r="J20502" s="830"/>
    </row>
    <row r="20503" spans="10:10" x14ac:dyDescent="0.35">
      <c r="J20503" s="830"/>
    </row>
    <row r="20504" spans="10:10" x14ac:dyDescent="0.35">
      <c r="J20504" s="830"/>
    </row>
    <row r="20505" spans="10:10" x14ac:dyDescent="0.35">
      <c r="J20505" s="830"/>
    </row>
    <row r="20506" spans="10:10" x14ac:dyDescent="0.35">
      <c r="J20506" s="830"/>
    </row>
    <row r="20507" spans="10:10" x14ac:dyDescent="0.35">
      <c r="J20507" s="830"/>
    </row>
    <row r="20508" spans="10:10" x14ac:dyDescent="0.35">
      <c r="J20508" s="830"/>
    </row>
    <row r="20509" spans="10:10" x14ac:dyDescent="0.35">
      <c r="J20509" s="830"/>
    </row>
    <row r="20510" spans="10:10" x14ac:dyDescent="0.35">
      <c r="J20510" s="830"/>
    </row>
    <row r="20511" spans="10:10" x14ac:dyDescent="0.35">
      <c r="J20511" s="830"/>
    </row>
    <row r="20512" spans="10:10" x14ac:dyDescent="0.35">
      <c r="J20512" s="830"/>
    </row>
    <row r="20513" spans="10:10" x14ac:dyDescent="0.35">
      <c r="J20513" s="830"/>
    </row>
    <row r="20514" spans="10:10" x14ac:dyDescent="0.35">
      <c r="J20514" s="830"/>
    </row>
    <row r="20515" spans="10:10" x14ac:dyDescent="0.35">
      <c r="J20515" s="830"/>
    </row>
    <row r="20516" spans="10:10" x14ac:dyDescent="0.35">
      <c r="J20516" s="830"/>
    </row>
    <row r="20517" spans="10:10" x14ac:dyDescent="0.35">
      <c r="J20517" s="830"/>
    </row>
    <row r="20518" spans="10:10" x14ac:dyDescent="0.35">
      <c r="J20518" s="830"/>
    </row>
    <row r="20519" spans="10:10" x14ac:dyDescent="0.35">
      <c r="J20519" s="830"/>
    </row>
    <row r="20520" spans="10:10" x14ac:dyDescent="0.35">
      <c r="J20520" s="830"/>
    </row>
    <row r="20521" spans="10:10" x14ac:dyDescent="0.35">
      <c r="J20521" s="830"/>
    </row>
    <row r="20522" spans="10:10" x14ac:dyDescent="0.35">
      <c r="J20522" s="830"/>
    </row>
    <row r="20523" spans="10:10" x14ac:dyDescent="0.35">
      <c r="J20523" s="830"/>
    </row>
    <row r="20524" spans="10:10" x14ac:dyDescent="0.35">
      <c r="J20524" s="830"/>
    </row>
    <row r="20525" spans="10:10" x14ac:dyDescent="0.35">
      <c r="J20525" s="830"/>
    </row>
    <row r="20526" spans="10:10" x14ac:dyDescent="0.35">
      <c r="J20526" s="830"/>
    </row>
    <row r="20527" spans="10:10" x14ac:dyDescent="0.35">
      <c r="J20527" s="830"/>
    </row>
    <row r="20528" spans="10:10" x14ac:dyDescent="0.35">
      <c r="J20528" s="830"/>
    </row>
    <row r="20529" spans="10:10" x14ac:dyDescent="0.35">
      <c r="J20529" s="830"/>
    </row>
    <row r="20530" spans="10:10" x14ac:dyDescent="0.35">
      <c r="J20530" s="830"/>
    </row>
    <row r="20531" spans="10:10" x14ac:dyDescent="0.35">
      <c r="J20531" s="830"/>
    </row>
    <row r="20532" spans="10:10" x14ac:dyDescent="0.35">
      <c r="J20532" s="830"/>
    </row>
    <row r="20533" spans="10:10" x14ac:dyDescent="0.35">
      <c r="J20533" s="830"/>
    </row>
    <row r="20534" spans="10:10" x14ac:dyDescent="0.35">
      <c r="J20534" s="830"/>
    </row>
    <row r="20535" spans="10:10" x14ac:dyDescent="0.35">
      <c r="J20535" s="830"/>
    </row>
    <row r="20536" spans="10:10" x14ac:dyDescent="0.35">
      <c r="J20536" s="830"/>
    </row>
    <row r="20537" spans="10:10" x14ac:dyDescent="0.35">
      <c r="J20537" s="830"/>
    </row>
    <row r="20538" spans="10:10" x14ac:dyDescent="0.35">
      <c r="J20538" s="830"/>
    </row>
    <row r="20539" spans="10:10" x14ac:dyDescent="0.35">
      <c r="J20539" s="830"/>
    </row>
    <row r="20540" spans="10:10" x14ac:dyDescent="0.35">
      <c r="J20540" s="830"/>
    </row>
    <row r="20541" spans="10:10" x14ac:dyDescent="0.35">
      <c r="J20541" s="830"/>
    </row>
    <row r="20542" spans="10:10" x14ac:dyDescent="0.35">
      <c r="J20542" s="830"/>
    </row>
    <row r="20543" spans="10:10" x14ac:dyDescent="0.35">
      <c r="J20543" s="830"/>
    </row>
    <row r="20544" spans="10:10" x14ac:dyDescent="0.35">
      <c r="J20544" s="830"/>
    </row>
    <row r="20545" spans="10:10" x14ac:dyDescent="0.35">
      <c r="J20545" s="830"/>
    </row>
    <row r="20546" spans="10:10" x14ac:dyDescent="0.35">
      <c r="J20546" s="830"/>
    </row>
    <row r="20547" spans="10:10" x14ac:dyDescent="0.35">
      <c r="J20547" s="830"/>
    </row>
    <row r="20548" spans="10:10" x14ac:dyDescent="0.35">
      <c r="J20548" s="830"/>
    </row>
    <row r="20549" spans="10:10" x14ac:dyDescent="0.35">
      <c r="J20549" s="830"/>
    </row>
    <row r="20550" spans="10:10" x14ac:dyDescent="0.35">
      <c r="J20550" s="830"/>
    </row>
    <row r="20551" spans="10:10" x14ac:dyDescent="0.35">
      <c r="J20551" s="830"/>
    </row>
    <row r="20552" spans="10:10" x14ac:dyDescent="0.35">
      <c r="J20552" s="830"/>
    </row>
    <row r="20553" spans="10:10" x14ac:dyDescent="0.35">
      <c r="J20553" s="830"/>
    </row>
    <row r="20554" spans="10:10" x14ac:dyDescent="0.35">
      <c r="J20554" s="830"/>
    </row>
    <row r="20555" spans="10:10" x14ac:dyDescent="0.35">
      <c r="J20555" s="830"/>
    </row>
    <row r="20556" spans="10:10" x14ac:dyDescent="0.35">
      <c r="J20556" s="830"/>
    </row>
    <row r="20557" spans="10:10" x14ac:dyDescent="0.35">
      <c r="J20557" s="830"/>
    </row>
    <row r="20558" spans="10:10" x14ac:dyDescent="0.35">
      <c r="J20558" s="830"/>
    </row>
    <row r="20559" spans="10:10" x14ac:dyDescent="0.35">
      <c r="J20559" s="830"/>
    </row>
    <row r="20560" spans="10:10" x14ac:dyDescent="0.35">
      <c r="J20560" s="830"/>
    </row>
    <row r="20561" spans="10:10" x14ac:dyDescent="0.35">
      <c r="J20561" s="830"/>
    </row>
    <row r="20562" spans="10:10" x14ac:dyDescent="0.35">
      <c r="J20562" s="830"/>
    </row>
    <row r="20563" spans="10:10" x14ac:dyDescent="0.35">
      <c r="J20563" s="830"/>
    </row>
    <row r="20564" spans="10:10" x14ac:dyDescent="0.35">
      <c r="J20564" s="830"/>
    </row>
    <row r="20565" spans="10:10" x14ac:dyDescent="0.35">
      <c r="J20565" s="830"/>
    </row>
    <row r="20566" spans="10:10" x14ac:dyDescent="0.35">
      <c r="J20566" s="830"/>
    </row>
    <row r="20567" spans="10:10" x14ac:dyDescent="0.35">
      <c r="J20567" s="830"/>
    </row>
    <row r="20568" spans="10:10" x14ac:dyDescent="0.35">
      <c r="J20568" s="830"/>
    </row>
    <row r="20569" spans="10:10" x14ac:dyDescent="0.35">
      <c r="J20569" s="830"/>
    </row>
    <row r="20570" spans="10:10" x14ac:dyDescent="0.35">
      <c r="J20570" s="830"/>
    </row>
    <row r="20571" spans="10:10" x14ac:dyDescent="0.35">
      <c r="J20571" s="830"/>
    </row>
    <row r="20572" spans="10:10" x14ac:dyDescent="0.35">
      <c r="J20572" s="830"/>
    </row>
    <row r="20573" spans="10:10" x14ac:dyDescent="0.35">
      <c r="J20573" s="830"/>
    </row>
    <row r="20574" spans="10:10" x14ac:dyDescent="0.35">
      <c r="J20574" s="830"/>
    </row>
    <row r="20575" spans="10:10" x14ac:dyDescent="0.35">
      <c r="J20575" s="830"/>
    </row>
    <row r="20576" spans="10:10" x14ac:dyDescent="0.35">
      <c r="J20576" s="830"/>
    </row>
    <row r="20577" spans="10:10" x14ac:dyDescent="0.35">
      <c r="J20577" s="830"/>
    </row>
    <row r="20578" spans="10:10" x14ac:dyDescent="0.35">
      <c r="J20578" s="830"/>
    </row>
    <row r="20579" spans="10:10" x14ac:dyDescent="0.35">
      <c r="J20579" s="830"/>
    </row>
    <row r="20580" spans="10:10" x14ac:dyDescent="0.35">
      <c r="J20580" s="830"/>
    </row>
    <row r="20581" spans="10:10" x14ac:dyDescent="0.35">
      <c r="J20581" s="830"/>
    </row>
    <row r="20582" spans="10:10" x14ac:dyDescent="0.35">
      <c r="J20582" s="830"/>
    </row>
    <row r="20583" spans="10:10" x14ac:dyDescent="0.35">
      <c r="J20583" s="830"/>
    </row>
    <row r="20584" spans="10:10" x14ac:dyDescent="0.35">
      <c r="J20584" s="830"/>
    </row>
    <row r="20585" spans="10:10" x14ac:dyDescent="0.35">
      <c r="J20585" s="830"/>
    </row>
    <row r="20586" spans="10:10" x14ac:dyDescent="0.35">
      <c r="J20586" s="830"/>
    </row>
    <row r="20587" spans="10:10" x14ac:dyDescent="0.35">
      <c r="J20587" s="830"/>
    </row>
    <row r="20588" spans="10:10" x14ac:dyDescent="0.35">
      <c r="J20588" s="830"/>
    </row>
    <row r="20589" spans="10:10" x14ac:dyDescent="0.35">
      <c r="J20589" s="830"/>
    </row>
    <row r="20590" spans="10:10" x14ac:dyDescent="0.35">
      <c r="J20590" s="830"/>
    </row>
    <row r="20591" spans="10:10" x14ac:dyDescent="0.35">
      <c r="J20591" s="830"/>
    </row>
    <row r="20592" spans="10:10" x14ac:dyDescent="0.35">
      <c r="J20592" s="830"/>
    </row>
    <row r="20593" spans="10:10" x14ac:dyDescent="0.35">
      <c r="J20593" s="830"/>
    </row>
    <row r="20594" spans="10:10" x14ac:dyDescent="0.35">
      <c r="J20594" s="830"/>
    </row>
    <row r="20595" spans="10:10" x14ac:dyDescent="0.35">
      <c r="J20595" s="830"/>
    </row>
    <row r="20596" spans="10:10" x14ac:dyDescent="0.35">
      <c r="J20596" s="830"/>
    </row>
    <row r="20597" spans="10:10" x14ac:dyDescent="0.35">
      <c r="J20597" s="830"/>
    </row>
    <row r="20598" spans="10:10" x14ac:dyDescent="0.35">
      <c r="J20598" s="830"/>
    </row>
    <row r="20599" spans="10:10" x14ac:dyDescent="0.35">
      <c r="J20599" s="830"/>
    </row>
    <row r="20600" spans="10:10" x14ac:dyDescent="0.35">
      <c r="J20600" s="830"/>
    </row>
    <row r="20601" spans="10:10" x14ac:dyDescent="0.35">
      <c r="J20601" s="830"/>
    </row>
    <row r="20602" spans="10:10" x14ac:dyDescent="0.35">
      <c r="J20602" s="830"/>
    </row>
    <row r="20603" spans="10:10" x14ac:dyDescent="0.35">
      <c r="J20603" s="830"/>
    </row>
    <row r="20604" spans="10:10" x14ac:dyDescent="0.35">
      <c r="J20604" s="830"/>
    </row>
    <row r="20605" spans="10:10" x14ac:dyDescent="0.35">
      <c r="J20605" s="830"/>
    </row>
    <row r="20606" spans="10:10" x14ac:dyDescent="0.35">
      <c r="J20606" s="830"/>
    </row>
    <row r="20607" spans="10:10" x14ac:dyDescent="0.35">
      <c r="J20607" s="830"/>
    </row>
    <row r="20608" spans="10:10" x14ac:dyDescent="0.35">
      <c r="J20608" s="830"/>
    </row>
    <row r="20609" spans="10:10" x14ac:dyDescent="0.35">
      <c r="J20609" s="830"/>
    </row>
    <row r="20610" spans="10:10" x14ac:dyDescent="0.35">
      <c r="J20610" s="830"/>
    </row>
    <row r="20611" spans="10:10" x14ac:dyDescent="0.35">
      <c r="J20611" s="830"/>
    </row>
    <row r="20612" spans="10:10" x14ac:dyDescent="0.35">
      <c r="J20612" s="830"/>
    </row>
    <row r="20613" spans="10:10" x14ac:dyDescent="0.35">
      <c r="J20613" s="830"/>
    </row>
    <row r="20614" spans="10:10" x14ac:dyDescent="0.35">
      <c r="J20614" s="830"/>
    </row>
    <row r="20615" spans="10:10" x14ac:dyDescent="0.35">
      <c r="J20615" s="830"/>
    </row>
    <row r="20616" spans="10:10" x14ac:dyDescent="0.35">
      <c r="J20616" s="830"/>
    </row>
    <row r="20617" spans="10:10" x14ac:dyDescent="0.35">
      <c r="J20617" s="830"/>
    </row>
    <row r="20618" spans="10:10" x14ac:dyDescent="0.35">
      <c r="J20618" s="830"/>
    </row>
    <row r="20619" spans="10:10" x14ac:dyDescent="0.35">
      <c r="J20619" s="830"/>
    </row>
    <row r="20620" spans="10:10" x14ac:dyDescent="0.35">
      <c r="J20620" s="830"/>
    </row>
    <row r="20621" spans="10:10" x14ac:dyDescent="0.35">
      <c r="J20621" s="830"/>
    </row>
    <row r="20622" spans="10:10" x14ac:dyDescent="0.35">
      <c r="J20622" s="830"/>
    </row>
    <row r="20623" spans="10:10" x14ac:dyDescent="0.35">
      <c r="J20623" s="830"/>
    </row>
    <row r="20624" spans="10:10" x14ac:dyDescent="0.35">
      <c r="J20624" s="830"/>
    </row>
    <row r="20625" spans="10:10" x14ac:dyDescent="0.35">
      <c r="J20625" s="830"/>
    </row>
    <row r="20626" spans="10:10" x14ac:dyDescent="0.35">
      <c r="J20626" s="830"/>
    </row>
    <row r="20627" spans="10:10" x14ac:dyDescent="0.35">
      <c r="J20627" s="830"/>
    </row>
    <row r="20628" spans="10:10" x14ac:dyDescent="0.35">
      <c r="J20628" s="830"/>
    </row>
    <row r="20629" spans="10:10" x14ac:dyDescent="0.35">
      <c r="J20629" s="830"/>
    </row>
    <row r="20630" spans="10:10" x14ac:dyDescent="0.35">
      <c r="J20630" s="830"/>
    </row>
    <row r="20631" spans="10:10" x14ac:dyDescent="0.35">
      <c r="J20631" s="830"/>
    </row>
    <row r="20632" spans="10:10" x14ac:dyDescent="0.35">
      <c r="J20632" s="830"/>
    </row>
    <row r="20633" spans="10:10" x14ac:dyDescent="0.35">
      <c r="J20633" s="830"/>
    </row>
    <row r="20634" spans="10:10" x14ac:dyDescent="0.35">
      <c r="J20634" s="830"/>
    </row>
    <row r="20635" spans="10:10" x14ac:dyDescent="0.35">
      <c r="J20635" s="830"/>
    </row>
    <row r="20636" spans="10:10" x14ac:dyDescent="0.35">
      <c r="J20636" s="830"/>
    </row>
    <row r="20637" spans="10:10" x14ac:dyDescent="0.35">
      <c r="J20637" s="830"/>
    </row>
    <row r="20638" spans="10:10" x14ac:dyDescent="0.35">
      <c r="J20638" s="830"/>
    </row>
    <row r="20639" spans="10:10" x14ac:dyDescent="0.35">
      <c r="J20639" s="830"/>
    </row>
    <row r="20640" spans="10:10" x14ac:dyDescent="0.35">
      <c r="J20640" s="830"/>
    </row>
    <row r="20641" spans="10:10" x14ac:dyDescent="0.35">
      <c r="J20641" s="830"/>
    </row>
    <row r="20642" spans="10:10" x14ac:dyDescent="0.35">
      <c r="J20642" s="830"/>
    </row>
    <row r="20643" spans="10:10" x14ac:dyDescent="0.35">
      <c r="J20643" s="830"/>
    </row>
    <row r="20644" spans="10:10" x14ac:dyDescent="0.35">
      <c r="J20644" s="830"/>
    </row>
    <row r="20645" spans="10:10" x14ac:dyDescent="0.35">
      <c r="J20645" s="830"/>
    </row>
    <row r="20646" spans="10:10" x14ac:dyDescent="0.35">
      <c r="J20646" s="830"/>
    </row>
    <row r="20647" spans="10:10" x14ac:dyDescent="0.35">
      <c r="J20647" s="830"/>
    </row>
    <row r="20648" spans="10:10" x14ac:dyDescent="0.35">
      <c r="J20648" s="830"/>
    </row>
    <row r="20649" spans="10:10" x14ac:dyDescent="0.35">
      <c r="J20649" s="830"/>
    </row>
    <row r="20650" spans="10:10" x14ac:dyDescent="0.35">
      <c r="J20650" s="830"/>
    </row>
    <row r="20651" spans="10:10" x14ac:dyDescent="0.35">
      <c r="J20651" s="830"/>
    </row>
    <row r="20652" spans="10:10" x14ac:dyDescent="0.35">
      <c r="J20652" s="830"/>
    </row>
    <row r="20653" spans="10:10" x14ac:dyDescent="0.35">
      <c r="J20653" s="830"/>
    </row>
    <row r="20654" spans="10:10" x14ac:dyDescent="0.35">
      <c r="J20654" s="830"/>
    </row>
    <row r="20655" spans="10:10" x14ac:dyDescent="0.35">
      <c r="J20655" s="830"/>
    </row>
    <row r="20656" spans="10:10" x14ac:dyDescent="0.35">
      <c r="J20656" s="830"/>
    </row>
    <row r="20657" spans="10:10" x14ac:dyDescent="0.35">
      <c r="J20657" s="830"/>
    </row>
    <row r="20658" spans="10:10" x14ac:dyDescent="0.35">
      <c r="J20658" s="830"/>
    </row>
    <row r="20659" spans="10:10" x14ac:dyDescent="0.35">
      <c r="J20659" s="830"/>
    </row>
    <row r="20660" spans="10:10" x14ac:dyDescent="0.35">
      <c r="J20660" s="830"/>
    </row>
    <row r="20661" spans="10:10" x14ac:dyDescent="0.35">
      <c r="J20661" s="830"/>
    </row>
    <row r="20662" spans="10:10" x14ac:dyDescent="0.35">
      <c r="J20662" s="830"/>
    </row>
    <row r="20663" spans="10:10" x14ac:dyDescent="0.35">
      <c r="J20663" s="830"/>
    </row>
    <row r="20664" spans="10:10" x14ac:dyDescent="0.35">
      <c r="J20664" s="830"/>
    </row>
    <row r="20665" spans="10:10" x14ac:dyDescent="0.35">
      <c r="J20665" s="830"/>
    </row>
    <row r="20666" spans="10:10" x14ac:dyDescent="0.35">
      <c r="J20666" s="830"/>
    </row>
    <row r="20667" spans="10:10" x14ac:dyDescent="0.35">
      <c r="J20667" s="830"/>
    </row>
    <row r="20668" spans="10:10" x14ac:dyDescent="0.35">
      <c r="J20668" s="830"/>
    </row>
    <row r="20669" spans="10:10" x14ac:dyDescent="0.35">
      <c r="J20669" s="830"/>
    </row>
    <row r="20670" spans="10:10" x14ac:dyDescent="0.35">
      <c r="J20670" s="830"/>
    </row>
    <row r="20671" spans="10:10" x14ac:dyDescent="0.35">
      <c r="J20671" s="830"/>
    </row>
    <row r="20672" spans="10:10" x14ac:dyDescent="0.35">
      <c r="J20672" s="830"/>
    </row>
    <row r="20673" spans="10:10" x14ac:dyDescent="0.35">
      <c r="J20673" s="830"/>
    </row>
    <row r="20674" spans="10:10" x14ac:dyDescent="0.35">
      <c r="J20674" s="830"/>
    </row>
    <row r="20675" spans="10:10" x14ac:dyDescent="0.35">
      <c r="J20675" s="830"/>
    </row>
    <row r="20676" spans="10:10" x14ac:dyDescent="0.35">
      <c r="J20676" s="830"/>
    </row>
    <row r="20677" spans="10:10" x14ac:dyDescent="0.35">
      <c r="J20677" s="830"/>
    </row>
    <row r="20678" spans="10:10" x14ac:dyDescent="0.35">
      <c r="J20678" s="830"/>
    </row>
    <row r="20679" spans="10:10" x14ac:dyDescent="0.35">
      <c r="J20679" s="830"/>
    </row>
    <row r="20680" spans="10:10" x14ac:dyDescent="0.35">
      <c r="J20680" s="830"/>
    </row>
    <row r="20681" spans="10:10" x14ac:dyDescent="0.35">
      <c r="J20681" s="830"/>
    </row>
    <row r="20682" spans="10:10" x14ac:dyDescent="0.35">
      <c r="J20682" s="830"/>
    </row>
    <row r="20683" spans="10:10" x14ac:dyDescent="0.35">
      <c r="J20683" s="830"/>
    </row>
    <row r="20684" spans="10:10" x14ac:dyDescent="0.35">
      <c r="J20684" s="830"/>
    </row>
    <row r="20685" spans="10:10" x14ac:dyDescent="0.35">
      <c r="J20685" s="830"/>
    </row>
    <row r="20686" spans="10:10" x14ac:dyDescent="0.35">
      <c r="J20686" s="830"/>
    </row>
    <row r="20687" spans="10:10" x14ac:dyDescent="0.35">
      <c r="J20687" s="830"/>
    </row>
    <row r="20688" spans="10:10" x14ac:dyDescent="0.35">
      <c r="J20688" s="830"/>
    </row>
    <row r="20689" spans="10:10" x14ac:dyDescent="0.35">
      <c r="J20689" s="830"/>
    </row>
    <row r="20690" spans="10:10" x14ac:dyDescent="0.35">
      <c r="J20690" s="830"/>
    </row>
    <row r="20691" spans="10:10" x14ac:dyDescent="0.35">
      <c r="J20691" s="830"/>
    </row>
    <row r="20692" spans="10:10" x14ac:dyDescent="0.35">
      <c r="J20692" s="830"/>
    </row>
    <row r="20693" spans="10:10" x14ac:dyDescent="0.35">
      <c r="J20693" s="830"/>
    </row>
    <row r="20694" spans="10:10" x14ac:dyDescent="0.35">
      <c r="J20694" s="830"/>
    </row>
    <row r="20695" spans="10:10" x14ac:dyDescent="0.35">
      <c r="J20695" s="830"/>
    </row>
    <row r="20696" spans="10:10" x14ac:dyDescent="0.35">
      <c r="J20696" s="830"/>
    </row>
    <row r="20697" spans="10:10" x14ac:dyDescent="0.35">
      <c r="J20697" s="830"/>
    </row>
    <row r="20698" spans="10:10" x14ac:dyDescent="0.35">
      <c r="J20698" s="830"/>
    </row>
    <row r="20699" spans="10:10" x14ac:dyDescent="0.35">
      <c r="J20699" s="830"/>
    </row>
    <row r="20700" spans="10:10" x14ac:dyDescent="0.35">
      <c r="J20700" s="830"/>
    </row>
    <row r="20701" spans="10:10" x14ac:dyDescent="0.35">
      <c r="J20701" s="830"/>
    </row>
    <row r="20702" spans="10:10" x14ac:dyDescent="0.35">
      <c r="J20702" s="830"/>
    </row>
    <row r="20703" spans="10:10" x14ac:dyDescent="0.35">
      <c r="J20703" s="830"/>
    </row>
    <row r="20704" spans="10:10" x14ac:dyDescent="0.35">
      <c r="J20704" s="830"/>
    </row>
    <row r="20705" spans="10:10" x14ac:dyDescent="0.35">
      <c r="J20705" s="830"/>
    </row>
    <row r="20706" spans="10:10" x14ac:dyDescent="0.35">
      <c r="J20706" s="830"/>
    </row>
    <row r="20707" spans="10:10" x14ac:dyDescent="0.35">
      <c r="J20707" s="830"/>
    </row>
    <row r="20708" spans="10:10" x14ac:dyDescent="0.35">
      <c r="J20708" s="830"/>
    </row>
    <row r="20709" spans="10:10" x14ac:dyDescent="0.35">
      <c r="J20709" s="830"/>
    </row>
    <row r="20710" spans="10:10" x14ac:dyDescent="0.35">
      <c r="J20710" s="830"/>
    </row>
    <row r="20711" spans="10:10" x14ac:dyDescent="0.35">
      <c r="J20711" s="830"/>
    </row>
    <row r="20712" spans="10:10" x14ac:dyDescent="0.35">
      <c r="J20712" s="830"/>
    </row>
    <row r="20713" spans="10:10" x14ac:dyDescent="0.35">
      <c r="J20713" s="830"/>
    </row>
    <row r="20714" spans="10:10" x14ac:dyDescent="0.35">
      <c r="J20714" s="830"/>
    </row>
    <row r="20715" spans="10:10" x14ac:dyDescent="0.35">
      <c r="J20715" s="830"/>
    </row>
    <row r="20716" spans="10:10" x14ac:dyDescent="0.35">
      <c r="J20716" s="830"/>
    </row>
    <row r="20717" spans="10:10" x14ac:dyDescent="0.35">
      <c r="J20717" s="830"/>
    </row>
    <row r="20718" spans="10:10" x14ac:dyDescent="0.35">
      <c r="J20718" s="830"/>
    </row>
    <row r="20719" spans="10:10" x14ac:dyDescent="0.35">
      <c r="J20719" s="830"/>
    </row>
    <row r="20720" spans="10:10" x14ac:dyDescent="0.35">
      <c r="J20720" s="830"/>
    </row>
    <row r="20721" spans="10:10" x14ac:dyDescent="0.35">
      <c r="J20721" s="830"/>
    </row>
    <row r="20722" spans="10:10" x14ac:dyDescent="0.35">
      <c r="J20722" s="830"/>
    </row>
    <row r="20723" spans="10:10" x14ac:dyDescent="0.35">
      <c r="J20723" s="830"/>
    </row>
    <row r="20724" spans="10:10" x14ac:dyDescent="0.35">
      <c r="J20724" s="830"/>
    </row>
    <row r="20725" spans="10:10" x14ac:dyDescent="0.35">
      <c r="J20725" s="830"/>
    </row>
    <row r="20726" spans="10:10" x14ac:dyDescent="0.35">
      <c r="J20726" s="830"/>
    </row>
    <row r="20727" spans="10:10" x14ac:dyDescent="0.35">
      <c r="J20727" s="830"/>
    </row>
    <row r="20728" spans="10:10" x14ac:dyDescent="0.35">
      <c r="J20728" s="830"/>
    </row>
    <row r="20729" spans="10:10" x14ac:dyDescent="0.35">
      <c r="J20729" s="830"/>
    </row>
    <row r="20730" spans="10:10" x14ac:dyDescent="0.35">
      <c r="J20730" s="830"/>
    </row>
    <row r="20731" spans="10:10" x14ac:dyDescent="0.35">
      <c r="J20731" s="830"/>
    </row>
    <row r="20732" spans="10:10" x14ac:dyDescent="0.35">
      <c r="J20732" s="830"/>
    </row>
    <row r="20733" spans="10:10" x14ac:dyDescent="0.35">
      <c r="J20733" s="830"/>
    </row>
    <row r="20734" spans="10:10" x14ac:dyDescent="0.35">
      <c r="J20734" s="830"/>
    </row>
    <row r="20735" spans="10:10" x14ac:dyDescent="0.35">
      <c r="J20735" s="830"/>
    </row>
    <row r="20736" spans="10:10" x14ac:dyDescent="0.35">
      <c r="J20736" s="830"/>
    </row>
    <row r="20737" spans="10:10" x14ac:dyDescent="0.35">
      <c r="J20737" s="830"/>
    </row>
    <row r="20738" spans="10:10" x14ac:dyDescent="0.35">
      <c r="J20738" s="830"/>
    </row>
    <row r="20739" spans="10:10" x14ac:dyDescent="0.35">
      <c r="J20739" s="830"/>
    </row>
    <row r="20740" spans="10:10" x14ac:dyDescent="0.35">
      <c r="J20740" s="830"/>
    </row>
    <row r="20741" spans="10:10" x14ac:dyDescent="0.35">
      <c r="J20741" s="830"/>
    </row>
    <row r="20742" spans="10:10" x14ac:dyDescent="0.35">
      <c r="J20742" s="830"/>
    </row>
    <row r="20743" spans="10:10" x14ac:dyDescent="0.35">
      <c r="J20743" s="830"/>
    </row>
    <row r="20744" spans="10:10" x14ac:dyDescent="0.35">
      <c r="J20744" s="830"/>
    </row>
    <row r="20745" spans="10:10" x14ac:dyDescent="0.35">
      <c r="J20745" s="830"/>
    </row>
    <row r="20746" spans="10:10" x14ac:dyDescent="0.35">
      <c r="J20746" s="830"/>
    </row>
    <row r="20747" spans="10:10" x14ac:dyDescent="0.35">
      <c r="J20747" s="830"/>
    </row>
    <row r="20748" spans="10:10" x14ac:dyDescent="0.35">
      <c r="J20748" s="830"/>
    </row>
    <row r="20749" spans="10:10" x14ac:dyDescent="0.35">
      <c r="J20749" s="830"/>
    </row>
    <row r="20750" spans="10:10" x14ac:dyDescent="0.35">
      <c r="J20750" s="830"/>
    </row>
    <row r="20751" spans="10:10" x14ac:dyDescent="0.35">
      <c r="J20751" s="830"/>
    </row>
    <row r="20752" spans="10:10" x14ac:dyDescent="0.35">
      <c r="J20752" s="830"/>
    </row>
    <row r="20753" spans="10:10" x14ac:dyDescent="0.35">
      <c r="J20753" s="830"/>
    </row>
    <row r="20760" spans="10:10" x14ac:dyDescent="0.35">
      <c r="J20760" s="830"/>
    </row>
    <row r="20761" spans="10:10" x14ac:dyDescent="0.35">
      <c r="J20761" s="830"/>
    </row>
    <row r="20762" spans="10:10" x14ac:dyDescent="0.35">
      <c r="J20762" s="830"/>
    </row>
    <row r="20763" spans="10:10" x14ac:dyDescent="0.35">
      <c r="J20763" s="830"/>
    </row>
    <row r="20808" spans="10:10" x14ac:dyDescent="0.35">
      <c r="J20808" s="830"/>
    </row>
    <row r="20809" spans="10:10" x14ac:dyDescent="0.35">
      <c r="J20809" s="830"/>
    </row>
    <row r="20810" spans="10:10" x14ac:dyDescent="0.35">
      <c r="J20810" s="830"/>
    </row>
    <row r="20811" spans="10:10" x14ac:dyDescent="0.35">
      <c r="J20811" s="830"/>
    </row>
    <row r="20812" spans="10:10" x14ac:dyDescent="0.35">
      <c r="J20812" s="830"/>
    </row>
    <row r="20813" spans="10:10" x14ac:dyDescent="0.35">
      <c r="J20813" s="830"/>
    </row>
    <row r="20814" spans="10:10" x14ac:dyDescent="0.35">
      <c r="J20814" s="830"/>
    </row>
    <row r="20815" spans="10:10" x14ac:dyDescent="0.35">
      <c r="J20815" s="830"/>
    </row>
    <row r="20834" spans="10:10" x14ac:dyDescent="0.35">
      <c r="J20834" s="830"/>
    </row>
    <row r="20835" spans="10:10" x14ac:dyDescent="0.35">
      <c r="J20835" s="830"/>
    </row>
    <row r="20836" spans="10:10" x14ac:dyDescent="0.35">
      <c r="J20836" s="830"/>
    </row>
    <row r="20837" spans="10:10" x14ac:dyDescent="0.35">
      <c r="J20837" s="830"/>
    </row>
    <row r="20838" spans="10:10" x14ac:dyDescent="0.35">
      <c r="J20838" s="830"/>
    </row>
    <row r="20839" spans="10:10" x14ac:dyDescent="0.35">
      <c r="J20839" s="830"/>
    </row>
    <row r="20840" spans="10:10" x14ac:dyDescent="0.35">
      <c r="J20840" s="830"/>
    </row>
    <row r="20841" spans="10:10" x14ac:dyDescent="0.35">
      <c r="J20841" s="830"/>
    </row>
    <row r="20842" spans="10:10" x14ac:dyDescent="0.35">
      <c r="J20842" s="830"/>
    </row>
    <row r="20843" spans="10:10" x14ac:dyDescent="0.35">
      <c r="J20843" s="830"/>
    </row>
    <row r="20844" spans="10:10" x14ac:dyDescent="0.35">
      <c r="J20844" s="830"/>
    </row>
    <row r="20845" spans="10:10" x14ac:dyDescent="0.35">
      <c r="J20845" s="830"/>
    </row>
    <row r="20846" spans="10:10" x14ac:dyDescent="0.35">
      <c r="J20846" s="830"/>
    </row>
    <row r="20847" spans="10:10" x14ac:dyDescent="0.35">
      <c r="J20847" s="830"/>
    </row>
    <row r="20848" spans="10:10" x14ac:dyDescent="0.35">
      <c r="J20848" s="830"/>
    </row>
    <row r="20849" spans="10:10" x14ac:dyDescent="0.35">
      <c r="J20849" s="830"/>
    </row>
    <row r="20850" spans="10:10" x14ac:dyDescent="0.35">
      <c r="J20850" s="830"/>
    </row>
    <row r="20851" spans="10:10" x14ac:dyDescent="0.35">
      <c r="J20851" s="830"/>
    </row>
    <row r="20852" spans="10:10" x14ac:dyDescent="0.35">
      <c r="J20852" s="830"/>
    </row>
    <row r="20853" spans="10:10" x14ac:dyDescent="0.35">
      <c r="J20853" s="830"/>
    </row>
    <row r="20854" spans="10:10" x14ac:dyDescent="0.35">
      <c r="J20854" s="830"/>
    </row>
    <row r="20855" spans="10:10" x14ac:dyDescent="0.35">
      <c r="J20855" s="830"/>
    </row>
    <row r="20856" spans="10:10" x14ac:dyDescent="0.35">
      <c r="J20856" s="830"/>
    </row>
    <row r="20857" spans="10:10" x14ac:dyDescent="0.35">
      <c r="J20857" s="830"/>
    </row>
    <row r="20858" spans="10:10" x14ac:dyDescent="0.35">
      <c r="J20858" s="830"/>
    </row>
    <row r="20859" spans="10:10" x14ac:dyDescent="0.35">
      <c r="J20859" s="830"/>
    </row>
    <row r="20860" spans="10:10" x14ac:dyDescent="0.35">
      <c r="J20860" s="830"/>
    </row>
    <row r="20861" spans="10:10" x14ac:dyDescent="0.35">
      <c r="J20861" s="830"/>
    </row>
    <row r="20862" spans="10:10" x14ac:dyDescent="0.35">
      <c r="J20862" s="830"/>
    </row>
    <row r="20863" spans="10:10" x14ac:dyDescent="0.35">
      <c r="J20863" s="830"/>
    </row>
    <row r="20864" spans="10:10" x14ac:dyDescent="0.35">
      <c r="J20864" s="830"/>
    </row>
    <row r="20865" spans="10:10" x14ac:dyDescent="0.35">
      <c r="J20865" s="830"/>
    </row>
    <row r="20866" spans="10:10" x14ac:dyDescent="0.35">
      <c r="J20866" s="830"/>
    </row>
    <row r="20867" spans="10:10" x14ac:dyDescent="0.35">
      <c r="J20867" s="830"/>
    </row>
    <row r="20868" spans="10:10" x14ac:dyDescent="0.35">
      <c r="J20868" s="830"/>
    </row>
    <row r="20869" spans="10:10" x14ac:dyDescent="0.35">
      <c r="J20869" s="830"/>
    </row>
    <row r="20870" spans="10:10" x14ac:dyDescent="0.35">
      <c r="J20870" s="830"/>
    </row>
    <row r="20871" spans="10:10" x14ac:dyDescent="0.35">
      <c r="J20871" s="830"/>
    </row>
    <row r="20872" spans="10:10" x14ac:dyDescent="0.35">
      <c r="J20872" s="830"/>
    </row>
    <row r="20873" spans="10:10" x14ac:dyDescent="0.35">
      <c r="J20873" s="830"/>
    </row>
    <row r="20874" spans="10:10" x14ac:dyDescent="0.35">
      <c r="J20874" s="830"/>
    </row>
    <row r="20875" spans="10:10" x14ac:dyDescent="0.35">
      <c r="J20875" s="830"/>
    </row>
    <row r="20876" spans="10:10" x14ac:dyDescent="0.35">
      <c r="J20876" s="830"/>
    </row>
    <row r="20877" spans="10:10" x14ac:dyDescent="0.35">
      <c r="J20877" s="830"/>
    </row>
    <row r="20878" spans="10:10" x14ac:dyDescent="0.35">
      <c r="J20878" s="830"/>
    </row>
    <row r="20886" spans="10:10" x14ac:dyDescent="0.35">
      <c r="J20886" s="830"/>
    </row>
    <row r="20887" spans="10:10" x14ac:dyDescent="0.35">
      <c r="J20887" s="830"/>
    </row>
    <row r="20888" spans="10:10" x14ac:dyDescent="0.35">
      <c r="J20888" s="830"/>
    </row>
    <row r="20889" spans="10:10" x14ac:dyDescent="0.35">
      <c r="J20889" s="830"/>
    </row>
    <row r="20890" spans="10:10" x14ac:dyDescent="0.35">
      <c r="J20890" s="830"/>
    </row>
    <row r="20891" spans="10:10" x14ac:dyDescent="0.35">
      <c r="J20891" s="830"/>
    </row>
    <row r="20892" spans="10:10" x14ac:dyDescent="0.35">
      <c r="J20892" s="830"/>
    </row>
    <row r="20893" spans="10:10" x14ac:dyDescent="0.35">
      <c r="J20893" s="830"/>
    </row>
    <row r="20894" spans="10:10" x14ac:dyDescent="0.35">
      <c r="J20894" s="830"/>
    </row>
    <row r="20895" spans="10:10" x14ac:dyDescent="0.35">
      <c r="J20895" s="830"/>
    </row>
    <row r="20896" spans="10:10" x14ac:dyDescent="0.35">
      <c r="J20896" s="830"/>
    </row>
    <row r="20897" spans="10:10" x14ac:dyDescent="0.35">
      <c r="J20897" s="830"/>
    </row>
    <row r="20898" spans="10:10" x14ac:dyDescent="0.35">
      <c r="J20898" s="830"/>
    </row>
    <row r="20899" spans="10:10" x14ac:dyDescent="0.35">
      <c r="J20899" s="830"/>
    </row>
    <row r="20900" spans="10:10" x14ac:dyDescent="0.35">
      <c r="J20900" s="830"/>
    </row>
    <row r="20901" spans="10:10" x14ac:dyDescent="0.35">
      <c r="J20901" s="830"/>
    </row>
    <row r="20902" spans="10:10" x14ac:dyDescent="0.35">
      <c r="J20902" s="830"/>
    </row>
    <row r="20903" spans="10:10" x14ac:dyDescent="0.35">
      <c r="J20903" s="830"/>
    </row>
    <row r="20904" spans="10:10" x14ac:dyDescent="0.35">
      <c r="J20904" s="830"/>
    </row>
    <row r="20905" spans="10:10" x14ac:dyDescent="0.35">
      <c r="J20905" s="830"/>
    </row>
    <row r="20906" spans="10:10" x14ac:dyDescent="0.35">
      <c r="J20906" s="830"/>
    </row>
    <row r="20907" spans="10:10" x14ac:dyDescent="0.35">
      <c r="J20907" s="830"/>
    </row>
    <row r="20908" spans="10:10" x14ac:dyDescent="0.35">
      <c r="J20908" s="830"/>
    </row>
    <row r="20909" spans="10:10" x14ac:dyDescent="0.35">
      <c r="J20909" s="830"/>
    </row>
    <row r="20910" spans="10:10" x14ac:dyDescent="0.35">
      <c r="J20910" s="830"/>
    </row>
    <row r="20911" spans="10:10" x14ac:dyDescent="0.35">
      <c r="J20911" s="830"/>
    </row>
    <row r="20912" spans="10:10" x14ac:dyDescent="0.35">
      <c r="J20912" s="830"/>
    </row>
    <row r="20913" spans="10:10" x14ac:dyDescent="0.35">
      <c r="J20913" s="830"/>
    </row>
    <row r="20914" spans="10:10" x14ac:dyDescent="0.35">
      <c r="J20914" s="830"/>
    </row>
    <row r="20915" spans="10:10" x14ac:dyDescent="0.35">
      <c r="J20915" s="830"/>
    </row>
    <row r="20916" spans="10:10" x14ac:dyDescent="0.35">
      <c r="J20916" s="830"/>
    </row>
    <row r="20917" spans="10:10" x14ac:dyDescent="0.35">
      <c r="J20917" s="830"/>
    </row>
    <row r="20918" spans="10:10" x14ac:dyDescent="0.35">
      <c r="J20918" s="830"/>
    </row>
    <row r="20919" spans="10:10" x14ac:dyDescent="0.35">
      <c r="J20919" s="830"/>
    </row>
    <row r="20920" spans="10:10" x14ac:dyDescent="0.35">
      <c r="J20920" s="830"/>
    </row>
    <row r="20921" spans="10:10" x14ac:dyDescent="0.35">
      <c r="J20921" s="830"/>
    </row>
    <row r="20922" spans="10:10" x14ac:dyDescent="0.35">
      <c r="J20922" s="830"/>
    </row>
    <row r="20923" spans="10:10" x14ac:dyDescent="0.35">
      <c r="J20923" s="830"/>
    </row>
    <row r="20924" spans="10:10" x14ac:dyDescent="0.35">
      <c r="J20924" s="830"/>
    </row>
    <row r="20925" spans="10:10" x14ac:dyDescent="0.35">
      <c r="J20925" s="830"/>
    </row>
    <row r="20926" spans="10:10" x14ac:dyDescent="0.35">
      <c r="J20926" s="830"/>
    </row>
    <row r="20927" spans="10:10" x14ac:dyDescent="0.35">
      <c r="J20927" s="830"/>
    </row>
    <row r="20928" spans="10:10" x14ac:dyDescent="0.35">
      <c r="J20928" s="830"/>
    </row>
    <row r="20929" spans="10:10" x14ac:dyDescent="0.35">
      <c r="J20929" s="830"/>
    </row>
    <row r="20930" spans="10:10" x14ac:dyDescent="0.35">
      <c r="J20930" s="830"/>
    </row>
    <row r="20931" spans="10:10" x14ac:dyDescent="0.35">
      <c r="J20931" s="830"/>
    </row>
    <row r="20932" spans="10:10" x14ac:dyDescent="0.35">
      <c r="J20932" s="830"/>
    </row>
    <row r="20933" spans="10:10" x14ac:dyDescent="0.35">
      <c r="J20933" s="830"/>
    </row>
    <row r="20934" spans="10:10" x14ac:dyDescent="0.35">
      <c r="J20934" s="830"/>
    </row>
    <row r="20935" spans="10:10" x14ac:dyDescent="0.35">
      <c r="J20935" s="830"/>
    </row>
    <row r="20938" spans="10:10" x14ac:dyDescent="0.35">
      <c r="J20938" s="830"/>
    </row>
    <row r="20939" spans="10:10" x14ac:dyDescent="0.35">
      <c r="J20939" s="830"/>
    </row>
    <row r="20940" spans="10:10" x14ac:dyDescent="0.35">
      <c r="J20940" s="830"/>
    </row>
    <row r="20941" spans="10:10" x14ac:dyDescent="0.35">
      <c r="J20941" s="830"/>
    </row>
    <row r="20942" spans="10:10" x14ac:dyDescent="0.35">
      <c r="J20942" s="830"/>
    </row>
    <row r="20943" spans="10:10" x14ac:dyDescent="0.35">
      <c r="J20943" s="830"/>
    </row>
    <row r="20944" spans="10:10" x14ac:dyDescent="0.35">
      <c r="J20944" s="830"/>
    </row>
    <row r="20945" spans="10:10" x14ac:dyDescent="0.35">
      <c r="J20945" s="830"/>
    </row>
    <row r="20952" spans="10:10" x14ac:dyDescent="0.35">
      <c r="J20952" s="830"/>
    </row>
    <row r="20953" spans="10:10" x14ac:dyDescent="0.35">
      <c r="J20953" s="830"/>
    </row>
    <row r="20954" spans="10:10" x14ac:dyDescent="0.35">
      <c r="J20954" s="830"/>
    </row>
    <row r="20955" spans="10:10" x14ac:dyDescent="0.35">
      <c r="J20955" s="830"/>
    </row>
    <row r="20956" spans="10:10" x14ac:dyDescent="0.35">
      <c r="J20956" s="830"/>
    </row>
    <row r="20957" spans="10:10" x14ac:dyDescent="0.35">
      <c r="J20957" s="830"/>
    </row>
    <row r="20958" spans="10:10" x14ac:dyDescent="0.35">
      <c r="J20958" s="830"/>
    </row>
    <row r="20959" spans="10:10" x14ac:dyDescent="0.35">
      <c r="J20959" s="830"/>
    </row>
    <row r="20960" spans="10:10" x14ac:dyDescent="0.35">
      <c r="J20960" s="830"/>
    </row>
    <row r="20961" spans="10:10" x14ac:dyDescent="0.35">
      <c r="J20961" s="830"/>
    </row>
    <row r="20968" spans="10:10" x14ac:dyDescent="0.35">
      <c r="J20968" s="830"/>
    </row>
    <row r="20969" spans="10:10" x14ac:dyDescent="0.35">
      <c r="J20969" s="830"/>
    </row>
    <row r="20970" spans="10:10" x14ac:dyDescent="0.35">
      <c r="J20970" s="830"/>
    </row>
    <row r="20971" spans="10:10" x14ac:dyDescent="0.35">
      <c r="J20971" s="830"/>
    </row>
    <row r="20972" spans="10:10" x14ac:dyDescent="0.35">
      <c r="J20972" s="830"/>
    </row>
    <row r="20973" spans="10:10" x14ac:dyDescent="0.35">
      <c r="J20973" s="830"/>
    </row>
    <row r="20988" spans="10:10" x14ac:dyDescent="0.35">
      <c r="J20988" s="830"/>
    </row>
    <row r="20989" spans="10:10" x14ac:dyDescent="0.35">
      <c r="J20989" s="830"/>
    </row>
    <row r="20990" spans="10:10" x14ac:dyDescent="0.35">
      <c r="J20990" s="830"/>
    </row>
    <row r="20991" spans="10:10" x14ac:dyDescent="0.35">
      <c r="J20991" s="830"/>
    </row>
    <row r="20992" spans="10:10" x14ac:dyDescent="0.35">
      <c r="J20992" s="830"/>
    </row>
    <row r="20993" spans="10:10" x14ac:dyDescent="0.35">
      <c r="J20993" s="830"/>
    </row>
    <row r="20994" spans="10:10" x14ac:dyDescent="0.35">
      <c r="J20994" s="830"/>
    </row>
    <row r="20995" spans="10:10" x14ac:dyDescent="0.35">
      <c r="J20995" s="830"/>
    </row>
    <row r="20996" spans="10:10" x14ac:dyDescent="0.35">
      <c r="J20996" s="830"/>
    </row>
    <row r="20997" spans="10:10" x14ac:dyDescent="0.35">
      <c r="J20997" s="830"/>
    </row>
    <row r="20998" spans="10:10" x14ac:dyDescent="0.35">
      <c r="J20998" s="830"/>
    </row>
    <row r="20999" spans="10:10" x14ac:dyDescent="0.35">
      <c r="J20999" s="830"/>
    </row>
    <row r="21000" spans="10:10" x14ac:dyDescent="0.35">
      <c r="J21000" s="830"/>
    </row>
    <row r="21001" spans="10:10" x14ac:dyDescent="0.35">
      <c r="J21001" s="830"/>
    </row>
    <row r="21002" spans="10:10" x14ac:dyDescent="0.35">
      <c r="J21002" s="830"/>
    </row>
    <row r="21003" spans="10:10" x14ac:dyDescent="0.35">
      <c r="J21003" s="830"/>
    </row>
    <row r="21004" spans="10:10" x14ac:dyDescent="0.35">
      <c r="J21004" s="830"/>
    </row>
    <row r="21005" spans="10:10" x14ac:dyDescent="0.35">
      <c r="J21005" s="830"/>
    </row>
    <row r="21006" spans="10:10" x14ac:dyDescent="0.35">
      <c r="J21006" s="830"/>
    </row>
    <row r="21007" spans="10:10" x14ac:dyDescent="0.35">
      <c r="J21007" s="830"/>
    </row>
    <row r="21008" spans="10:10" x14ac:dyDescent="0.35">
      <c r="J21008" s="830"/>
    </row>
    <row r="21009" spans="10:10" x14ac:dyDescent="0.35">
      <c r="J21009" s="830"/>
    </row>
    <row r="21010" spans="10:10" x14ac:dyDescent="0.35">
      <c r="J21010" s="830"/>
    </row>
    <row r="21011" spans="10:10" x14ac:dyDescent="0.35">
      <c r="J21011" s="830"/>
    </row>
    <row r="21012" spans="10:10" x14ac:dyDescent="0.35">
      <c r="J21012" s="830"/>
    </row>
    <row r="21013" spans="10:10" x14ac:dyDescent="0.35">
      <c r="J21013" s="830"/>
    </row>
    <row r="21014" spans="10:10" x14ac:dyDescent="0.35">
      <c r="J21014" s="830"/>
    </row>
    <row r="21015" spans="10:10" x14ac:dyDescent="0.35">
      <c r="J21015" s="830"/>
    </row>
    <row r="21016" spans="10:10" x14ac:dyDescent="0.35">
      <c r="J21016" s="830"/>
    </row>
    <row r="21017" spans="10:10" x14ac:dyDescent="0.35">
      <c r="J21017" s="830"/>
    </row>
    <row r="21018" spans="10:10" x14ac:dyDescent="0.35">
      <c r="J21018" s="830"/>
    </row>
    <row r="21019" spans="10:10" x14ac:dyDescent="0.35">
      <c r="J21019" s="830"/>
    </row>
    <row r="21020" spans="10:10" x14ac:dyDescent="0.35">
      <c r="J21020" s="830"/>
    </row>
    <row r="21021" spans="10:10" x14ac:dyDescent="0.35">
      <c r="J21021" s="830"/>
    </row>
    <row r="21022" spans="10:10" x14ac:dyDescent="0.35">
      <c r="J21022" s="830"/>
    </row>
    <row r="21023" spans="10:10" x14ac:dyDescent="0.35">
      <c r="J21023" s="830"/>
    </row>
    <row r="21024" spans="10:10" x14ac:dyDescent="0.35">
      <c r="J21024" s="830"/>
    </row>
    <row r="21025" spans="10:10" x14ac:dyDescent="0.35">
      <c r="J21025" s="830"/>
    </row>
    <row r="21026" spans="10:10" x14ac:dyDescent="0.35">
      <c r="J21026" s="830"/>
    </row>
    <row r="21027" spans="10:10" x14ac:dyDescent="0.35">
      <c r="J21027" s="830"/>
    </row>
    <row r="21028" spans="10:10" x14ac:dyDescent="0.35">
      <c r="J21028" s="830"/>
    </row>
    <row r="21029" spans="10:10" x14ac:dyDescent="0.35">
      <c r="J21029" s="830"/>
    </row>
    <row r="21030" spans="10:10" x14ac:dyDescent="0.35">
      <c r="J21030" s="830"/>
    </row>
    <row r="21031" spans="10:10" x14ac:dyDescent="0.35">
      <c r="J21031" s="830"/>
    </row>
    <row r="21032" spans="10:10" x14ac:dyDescent="0.35">
      <c r="J21032" s="830"/>
    </row>
    <row r="21033" spans="10:10" x14ac:dyDescent="0.35">
      <c r="J21033" s="830"/>
    </row>
    <row r="21034" spans="10:10" x14ac:dyDescent="0.35">
      <c r="J21034" s="830"/>
    </row>
    <row r="21035" spans="10:10" x14ac:dyDescent="0.35">
      <c r="J21035" s="830"/>
    </row>
    <row r="21036" spans="10:10" x14ac:dyDescent="0.35">
      <c r="J21036" s="830"/>
    </row>
    <row r="21037" spans="10:10" x14ac:dyDescent="0.35">
      <c r="J21037" s="830"/>
    </row>
    <row r="21038" spans="10:10" x14ac:dyDescent="0.35">
      <c r="J21038" s="830"/>
    </row>
    <row r="21039" spans="10:10" x14ac:dyDescent="0.35">
      <c r="J21039" s="830"/>
    </row>
    <row r="21040" spans="10:10" x14ac:dyDescent="0.35">
      <c r="J21040" s="830"/>
    </row>
    <row r="21041" spans="10:10" x14ac:dyDescent="0.35">
      <c r="J21041" s="830"/>
    </row>
    <row r="21042" spans="10:10" x14ac:dyDescent="0.35">
      <c r="J21042" s="830"/>
    </row>
    <row r="21043" spans="10:10" x14ac:dyDescent="0.35">
      <c r="J21043" s="830"/>
    </row>
    <row r="21044" spans="10:10" x14ac:dyDescent="0.35">
      <c r="J21044" s="830"/>
    </row>
    <row r="21045" spans="10:10" x14ac:dyDescent="0.35">
      <c r="J21045" s="830"/>
    </row>
    <row r="21046" spans="10:10" x14ac:dyDescent="0.35">
      <c r="J21046" s="830"/>
    </row>
    <row r="21047" spans="10:10" x14ac:dyDescent="0.35">
      <c r="J21047" s="830"/>
    </row>
    <row r="21048" spans="10:10" x14ac:dyDescent="0.35">
      <c r="J21048" s="830"/>
    </row>
    <row r="21049" spans="10:10" x14ac:dyDescent="0.35">
      <c r="J21049" s="830"/>
    </row>
    <row r="21050" spans="10:10" x14ac:dyDescent="0.35">
      <c r="J21050" s="830"/>
    </row>
    <row r="21051" spans="10:10" x14ac:dyDescent="0.35">
      <c r="J21051" s="830"/>
    </row>
    <row r="21052" spans="10:10" x14ac:dyDescent="0.35">
      <c r="J21052" s="830"/>
    </row>
    <row r="21053" spans="10:10" x14ac:dyDescent="0.35">
      <c r="J21053" s="830"/>
    </row>
    <row r="21054" spans="10:10" x14ac:dyDescent="0.35">
      <c r="J21054" s="830"/>
    </row>
    <row r="21055" spans="10:10" x14ac:dyDescent="0.35">
      <c r="J21055" s="830"/>
    </row>
    <row r="21056" spans="10:10" x14ac:dyDescent="0.35">
      <c r="J21056" s="830"/>
    </row>
    <row r="21057" spans="10:10" x14ac:dyDescent="0.35">
      <c r="J21057" s="830"/>
    </row>
    <row r="21058" spans="10:10" x14ac:dyDescent="0.35">
      <c r="J21058" s="830"/>
    </row>
    <row r="21089" spans="10:10" x14ac:dyDescent="0.35">
      <c r="J21089" s="830"/>
    </row>
    <row r="21090" spans="10:10" x14ac:dyDescent="0.35">
      <c r="J21090" s="830"/>
    </row>
    <row r="21091" spans="10:10" x14ac:dyDescent="0.35">
      <c r="J21091" s="830"/>
    </row>
    <row r="21092" spans="10:10" x14ac:dyDescent="0.35">
      <c r="J21092" s="830"/>
    </row>
    <row r="21093" spans="10:10" x14ac:dyDescent="0.35">
      <c r="J21093" s="830"/>
    </row>
    <row r="21094" spans="10:10" x14ac:dyDescent="0.35">
      <c r="J21094" s="830"/>
    </row>
    <row r="21095" spans="10:10" x14ac:dyDescent="0.35">
      <c r="J21095" s="830"/>
    </row>
    <row r="21096" spans="10:10" x14ac:dyDescent="0.35">
      <c r="J21096" s="830"/>
    </row>
    <row r="21097" spans="10:10" x14ac:dyDescent="0.35">
      <c r="J21097" s="830"/>
    </row>
    <row r="21098" spans="10:10" x14ac:dyDescent="0.35">
      <c r="J21098" s="830"/>
    </row>
    <row r="21099" spans="10:10" x14ac:dyDescent="0.35">
      <c r="J21099" s="830"/>
    </row>
    <row r="21100" spans="10:10" x14ac:dyDescent="0.35">
      <c r="J21100" s="830"/>
    </row>
    <row r="21101" spans="10:10" x14ac:dyDescent="0.35">
      <c r="J21101" s="830"/>
    </row>
    <row r="21102" spans="10:10" x14ac:dyDescent="0.35">
      <c r="J21102" s="830"/>
    </row>
    <row r="21103" spans="10:10" x14ac:dyDescent="0.35">
      <c r="J21103" s="830"/>
    </row>
    <row r="21104" spans="10:10" x14ac:dyDescent="0.35">
      <c r="J21104" s="830"/>
    </row>
    <row r="21105" spans="10:10" x14ac:dyDescent="0.35">
      <c r="J21105" s="830"/>
    </row>
    <row r="21106" spans="10:10" x14ac:dyDescent="0.35">
      <c r="J21106" s="830"/>
    </row>
    <row r="21107" spans="10:10" x14ac:dyDescent="0.35">
      <c r="J21107" s="830"/>
    </row>
    <row r="21108" spans="10:10" x14ac:dyDescent="0.35">
      <c r="J21108" s="830"/>
    </row>
    <row r="21109" spans="10:10" x14ac:dyDescent="0.35">
      <c r="J21109" s="830"/>
    </row>
    <row r="21110" spans="10:10" x14ac:dyDescent="0.35">
      <c r="J21110" s="830"/>
    </row>
    <row r="21111" spans="10:10" x14ac:dyDescent="0.35">
      <c r="J21111" s="830"/>
    </row>
    <row r="21112" spans="10:10" x14ac:dyDescent="0.35">
      <c r="J21112" s="830"/>
    </row>
    <row r="21118" spans="10:10" x14ac:dyDescent="0.35">
      <c r="J21118" s="830"/>
    </row>
    <row r="21119" spans="10:10" x14ac:dyDescent="0.35">
      <c r="J21119" s="830"/>
    </row>
    <row r="21120" spans="10:10" x14ac:dyDescent="0.35">
      <c r="J21120" s="830"/>
    </row>
    <row r="21121" spans="10:10" x14ac:dyDescent="0.35">
      <c r="J21121" s="830"/>
    </row>
    <row r="21122" spans="10:10" x14ac:dyDescent="0.35">
      <c r="J21122" s="830"/>
    </row>
    <row r="21123" spans="10:10" x14ac:dyDescent="0.35">
      <c r="J21123" s="830"/>
    </row>
    <row r="21132" spans="10:10" x14ac:dyDescent="0.35">
      <c r="J21132" s="830"/>
    </row>
    <row r="21133" spans="10:10" x14ac:dyDescent="0.35">
      <c r="J21133" s="830"/>
    </row>
    <row r="21134" spans="10:10" x14ac:dyDescent="0.35">
      <c r="J21134" s="830"/>
    </row>
    <row r="21135" spans="10:10" x14ac:dyDescent="0.35">
      <c r="J21135" s="830"/>
    </row>
    <row r="21136" spans="10:10" x14ac:dyDescent="0.35">
      <c r="J21136" s="830"/>
    </row>
    <row r="21137" spans="10:10" x14ac:dyDescent="0.35">
      <c r="J21137" s="830"/>
    </row>
    <row r="21138" spans="10:10" x14ac:dyDescent="0.35">
      <c r="J21138" s="830"/>
    </row>
    <row r="21139" spans="10:10" x14ac:dyDescent="0.35">
      <c r="J21139" s="830"/>
    </row>
    <row r="21140" spans="10:10" x14ac:dyDescent="0.35">
      <c r="J21140" s="830"/>
    </row>
    <row r="21141" spans="10:10" x14ac:dyDescent="0.35">
      <c r="J21141" s="830"/>
    </row>
    <row r="21142" spans="10:10" x14ac:dyDescent="0.35">
      <c r="J21142" s="830"/>
    </row>
    <row r="21143" spans="10:10" x14ac:dyDescent="0.35">
      <c r="J21143" s="830"/>
    </row>
    <row r="21144" spans="10:10" x14ac:dyDescent="0.35">
      <c r="J21144" s="830"/>
    </row>
    <row r="21145" spans="10:10" x14ac:dyDescent="0.35">
      <c r="J21145" s="830"/>
    </row>
    <row r="21146" spans="10:10" x14ac:dyDescent="0.35">
      <c r="J21146" s="830"/>
    </row>
    <row r="21147" spans="10:10" x14ac:dyDescent="0.35">
      <c r="J21147" s="830"/>
    </row>
    <row r="21148" spans="10:10" x14ac:dyDescent="0.35">
      <c r="J21148" s="830"/>
    </row>
    <row r="21149" spans="10:10" x14ac:dyDescent="0.35">
      <c r="J21149" s="830"/>
    </row>
    <row r="21150" spans="10:10" x14ac:dyDescent="0.35">
      <c r="J21150" s="830"/>
    </row>
    <row r="21151" spans="10:10" x14ac:dyDescent="0.35">
      <c r="J21151" s="830"/>
    </row>
    <row r="21152" spans="10:10" x14ac:dyDescent="0.35">
      <c r="J21152" s="830"/>
    </row>
    <row r="21153" spans="10:10" x14ac:dyDescent="0.35">
      <c r="J21153" s="830"/>
    </row>
    <row r="21154" spans="10:10" x14ac:dyDescent="0.35">
      <c r="J21154" s="830"/>
    </row>
    <row r="21155" spans="10:10" x14ac:dyDescent="0.35">
      <c r="J21155" s="830"/>
    </row>
    <row r="21156" spans="10:10" x14ac:dyDescent="0.35">
      <c r="J21156" s="830"/>
    </row>
    <row r="21157" spans="10:10" x14ac:dyDescent="0.35">
      <c r="J21157" s="830"/>
    </row>
    <row r="21158" spans="10:10" x14ac:dyDescent="0.35">
      <c r="J21158" s="830"/>
    </row>
    <row r="21159" spans="10:10" x14ac:dyDescent="0.35">
      <c r="J21159" s="830"/>
    </row>
    <row r="21160" spans="10:10" x14ac:dyDescent="0.35">
      <c r="J21160" s="830"/>
    </row>
    <row r="21161" spans="10:10" x14ac:dyDescent="0.35">
      <c r="J21161" s="830"/>
    </row>
    <row r="21162" spans="10:10" x14ac:dyDescent="0.35">
      <c r="J21162" s="830"/>
    </row>
    <row r="21163" spans="10:10" x14ac:dyDescent="0.35">
      <c r="J21163" s="830"/>
    </row>
    <row r="21164" spans="10:10" x14ac:dyDescent="0.35">
      <c r="J21164" s="830"/>
    </row>
    <row r="21165" spans="10:10" x14ac:dyDescent="0.35">
      <c r="J21165" s="830"/>
    </row>
    <row r="21166" spans="10:10" x14ac:dyDescent="0.35">
      <c r="J21166" s="830"/>
    </row>
    <row r="21167" spans="10:10" x14ac:dyDescent="0.35">
      <c r="J21167" s="830"/>
    </row>
    <row r="21168" spans="10:10" x14ac:dyDescent="0.35">
      <c r="J21168" s="830"/>
    </row>
    <row r="21169" spans="10:10" x14ac:dyDescent="0.35">
      <c r="J21169" s="830"/>
    </row>
    <row r="21170" spans="10:10" x14ac:dyDescent="0.35">
      <c r="J21170" s="830"/>
    </row>
    <row r="21171" spans="10:10" x14ac:dyDescent="0.35">
      <c r="J21171" s="830"/>
    </row>
    <row r="21172" spans="10:10" x14ac:dyDescent="0.35">
      <c r="J21172" s="830"/>
    </row>
    <row r="21173" spans="10:10" x14ac:dyDescent="0.35">
      <c r="J21173" s="830"/>
    </row>
    <row r="21174" spans="10:10" x14ac:dyDescent="0.35">
      <c r="J21174" s="830"/>
    </row>
    <row r="21175" spans="10:10" x14ac:dyDescent="0.35">
      <c r="J21175" s="830"/>
    </row>
    <row r="21176" spans="10:10" x14ac:dyDescent="0.35">
      <c r="J21176" s="830"/>
    </row>
    <row r="21177" spans="10:10" x14ac:dyDescent="0.35">
      <c r="J21177" s="830"/>
    </row>
    <row r="21178" spans="10:10" x14ac:dyDescent="0.35">
      <c r="J21178" s="830"/>
    </row>
    <row r="21179" spans="10:10" x14ac:dyDescent="0.35">
      <c r="J21179" s="830"/>
    </row>
    <row r="21180" spans="10:10" x14ac:dyDescent="0.35">
      <c r="J21180" s="830"/>
    </row>
    <row r="21181" spans="10:10" x14ac:dyDescent="0.35">
      <c r="J21181" s="830"/>
    </row>
    <row r="21182" spans="10:10" x14ac:dyDescent="0.35">
      <c r="J21182" s="830"/>
    </row>
    <row r="21183" spans="10:10" x14ac:dyDescent="0.35">
      <c r="J21183" s="830"/>
    </row>
    <row r="21184" spans="10:10" x14ac:dyDescent="0.35">
      <c r="J21184" s="830"/>
    </row>
    <row r="21185" spans="10:10" x14ac:dyDescent="0.35">
      <c r="J21185" s="830"/>
    </row>
    <row r="21186" spans="10:10" x14ac:dyDescent="0.35">
      <c r="J21186" s="830"/>
    </row>
    <row r="21187" spans="10:10" x14ac:dyDescent="0.35">
      <c r="J21187" s="830"/>
    </row>
    <row r="21188" spans="10:10" x14ac:dyDescent="0.35">
      <c r="J21188" s="830"/>
    </row>
    <row r="21189" spans="10:10" x14ac:dyDescent="0.35">
      <c r="J21189" s="830"/>
    </row>
    <row r="21190" spans="10:10" x14ac:dyDescent="0.35">
      <c r="J21190" s="830"/>
    </row>
    <row r="21191" spans="10:10" x14ac:dyDescent="0.35">
      <c r="J21191" s="830"/>
    </row>
    <row r="21192" spans="10:10" x14ac:dyDescent="0.35">
      <c r="J21192" s="830"/>
    </row>
    <row r="21193" spans="10:10" x14ac:dyDescent="0.35">
      <c r="J21193" s="830"/>
    </row>
    <row r="21194" spans="10:10" x14ac:dyDescent="0.35">
      <c r="J21194" s="830"/>
    </row>
    <row r="21195" spans="10:10" x14ac:dyDescent="0.35">
      <c r="J21195" s="830"/>
    </row>
    <row r="21196" spans="10:10" x14ac:dyDescent="0.35">
      <c r="J21196" s="830"/>
    </row>
    <row r="21197" spans="10:10" x14ac:dyDescent="0.35">
      <c r="J21197" s="830"/>
    </row>
    <row r="21198" spans="10:10" x14ac:dyDescent="0.35">
      <c r="J21198" s="830"/>
    </row>
    <row r="21199" spans="10:10" x14ac:dyDescent="0.35">
      <c r="J21199" s="830"/>
    </row>
    <row r="21200" spans="10:10" x14ac:dyDescent="0.35">
      <c r="J21200" s="830"/>
    </row>
    <row r="21201" spans="10:10" x14ac:dyDescent="0.35">
      <c r="J21201" s="830"/>
    </row>
    <row r="21202" spans="10:10" x14ac:dyDescent="0.35">
      <c r="J21202" s="830"/>
    </row>
    <row r="21203" spans="10:10" x14ac:dyDescent="0.35">
      <c r="J21203" s="830"/>
    </row>
    <row r="21204" spans="10:10" x14ac:dyDescent="0.35">
      <c r="J21204" s="830"/>
    </row>
    <row r="21205" spans="10:10" x14ac:dyDescent="0.35">
      <c r="J21205" s="830"/>
    </row>
    <row r="21206" spans="10:10" x14ac:dyDescent="0.35">
      <c r="J21206" s="830"/>
    </row>
    <row r="21207" spans="10:10" x14ac:dyDescent="0.35">
      <c r="J21207" s="830"/>
    </row>
    <row r="21208" spans="10:10" x14ac:dyDescent="0.35">
      <c r="J21208" s="830"/>
    </row>
    <row r="21217" spans="10:10" x14ac:dyDescent="0.35">
      <c r="J21217" s="830"/>
    </row>
    <row r="21218" spans="10:10" x14ac:dyDescent="0.35">
      <c r="J21218" s="830"/>
    </row>
    <row r="21219" spans="10:10" x14ac:dyDescent="0.35">
      <c r="J21219" s="830"/>
    </row>
    <row r="21220" spans="10:10" x14ac:dyDescent="0.35">
      <c r="J21220" s="830"/>
    </row>
    <row r="21221" spans="10:10" x14ac:dyDescent="0.35">
      <c r="J21221" s="830"/>
    </row>
    <row r="21222" spans="10:10" x14ac:dyDescent="0.35">
      <c r="J21222" s="830"/>
    </row>
    <row r="21223" spans="10:10" x14ac:dyDescent="0.35">
      <c r="J21223" s="830"/>
    </row>
    <row r="21224" spans="10:10" x14ac:dyDescent="0.35">
      <c r="J21224" s="830"/>
    </row>
    <row r="21225" spans="10:10" x14ac:dyDescent="0.35">
      <c r="J21225" s="830"/>
    </row>
    <row r="21226" spans="10:10" x14ac:dyDescent="0.35">
      <c r="J21226" s="830"/>
    </row>
    <row r="21227" spans="10:10" x14ac:dyDescent="0.35">
      <c r="J21227" s="830"/>
    </row>
    <row r="21228" spans="10:10" x14ac:dyDescent="0.35">
      <c r="J21228" s="830"/>
    </row>
    <row r="21229" spans="10:10" x14ac:dyDescent="0.35">
      <c r="J21229" s="830"/>
    </row>
    <row r="21230" spans="10:10" x14ac:dyDescent="0.35">
      <c r="J21230" s="830"/>
    </row>
    <row r="21231" spans="10:10" x14ac:dyDescent="0.35">
      <c r="J21231" s="830"/>
    </row>
    <row r="21232" spans="10:10" x14ac:dyDescent="0.35">
      <c r="J21232" s="830"/>
    </row>
    <row r="21233" spans="10:10" x14ac:dyDescent="0.35">
      <c r="J21233" s="830"/>
    </row>
    <row r="21234" spans="10:10" x14ac:dyDescent="0.35">
      <c r="J21234" s="830"/>
    </row>
    <row r="21235" spans="10:10" x14ac:dyDescent="0.35">
      <c r="J21235" s="830"/>
    </row>
    <row r="21236" spans="10:10" x14ac:dyDescent="0.35">
      <c r="J21236" s="830"/>
    </row>
    <row r="21237" spans="10:10" x14ac:dyDescent="0.35">
      <c r="J21237" s="830"/>
    </row>
    <row r="21238" spans="10:10" x14ac:dyDescent="0.35">
      <c r="J21238" s="830"/>
    </row>
    <row r="21239" spans="10:10" x14ac:dyDescent="0.35">
      <c r="J21239" s="830"/>
    </row>
    <row r="21240" spans="10:10" x14ac:dyDescent="0.35">
      <c r="J21240" s="830"/>
    </row>
    <row r="21241" spans="10:10" x14ac:dyDescent="0.35">
      <c r="J21241" s="830"/>
    </row>
    <row r="21242" spans="10:10" x14ac:dyDescent="0.35">
      <c r="J21242" s="830"/>
    </row>
    <row r="21243" spans="10:10" x14ac:dyDescent="0.35">
      <c r="J21243" s="830"/>
    </row>
    <row r="21350" spans="10:10" x14ac:dyDescent="0.35">
      <c r="J21350" s="830"/>
    </row>
    <row r="21351" spans="10:10" x14ac:dyDescent="0.35">
      <c r="J21351" s="830"/>
    </row>
    <row r="21368" spans="10:10" x14ac:dyDescent="0.35">
      <c r="J21368" s="830"/>
    </row>
    <row r="21369" spans="10:10" x14ac:dyDescent="0.35">
      <c r="J21369" s="830"/>
    </row>
    <row r="21370" spans="10:10" x14ac:dyDescent="0.35">
      <c r="J21370" s="830"/>
    </row>
    <row r="21371" spans="10:10" x14ac:dyDescent="0.35">
      <c r="J21371" s="830"/>
    </row>
    <row r="21372" spans="10:10" x14ac:dyDescent="0.35">
      <c r="J21372" s="830"/>
    </row>
    <row r="21373" spans="10:10" x14ac:dyDescent="0.35">
      <c r="J21373" s="830"/>
    </row>
    <row r="21374" spans="10:10" x14ac:dyDescent="0.35">
      <c r="J21374" s="830"/>
    </row>
    <row r="21375" spans="10:10" x14ac:dyDescent="0.35">
      <c r="J21375" s="830"/>
    </row>
    <row r="21376" spans="10:10" x14ac:dyDescent="0.35">
      <c r="J21376" s="830"/>
    </row>
    <row r="21377" spans="10:10" x14ac:dyDescent="0.35">
      <c r="J21377" s="830"/>
    </row>
    <row r="21378" spans="10:10" x14ac:dyDescent="0.35">
      <c r="J21378" s="830"/>
    </row>
    <row r="21379" spans="10:10" x14ac:dyDescent="0.35">
      <c r="J21379" s="830"/>
    </row>
    <row r="21380" spans="10:10" x14ac:dyDescent="0.35">
      <c r="J21380" s="830"/>
    </row>
    <row r="21381" spans="10:10" x14ac:dyDescent="0.35">
      <c r="J21381" s="830"/>
    </row>
    <row r="21382" spans="10:10" x14ac:dyDescent="0.35">
      <c r="J21382" s="830"/>
    </row>
    <row r="21383" spans="10:10" x14ac:dyDescent="0.35">
      <c r="J21383" s="830"/>
    </row>
    <row r="21384" spans="10:10" x14ac:dyDescent="0.35">
      <c r="J21384" s="830"/>
    </row>
    <row r="21385" spans="10:10" x14ac:dyDescent="0.35">
      <c r="J21385" s="830"/>
    </row>
    <row r="21386" spans="10:10" x14ac:dyDescent="0.35">
      <c r="J21386" s="830"/>
    </row>
    <row r="21387" spans="10:10" x14ac:dyDescent="0.35">
      <c r="J21387" s="830"/>
    </row>
    <row r="21388" spans="10:10" x14ac:dyDescent="0.35">
      <c r="J21388" s="830"/>
    </row>
    <row r="21389" spans="10:10" x14ac:dyDescent="0.35">
      <c r="J21389" s="830"/>
    </row>
    <row r="21390" spans="10:10" x14ac:dyDescent="0.35">
      <c r="J21390" s="830"/>
    </row>
    <row r="21391" spans="10:10" x14ac:dyDescent="0.35">
      <c r="J21391" s="830"/>
    </row>
    <row r="21392" spans="10:10" x14ac:dyDescent="0.35">
      <c r="J21392" s="830"/>
    </row>
    <row r="21393" spans="10:10" x14ac:dyDescent="0.35">
      <c r="J21393" s="830"/>
    </row>
    <row r="21394" spans="10:10" x14ac:dyDescent="0.35">
      <c r="J21394" s="830"/>
    </row>
    <row r="21395" spans="10:10" x14ac:dyDescent="0.35">
      <c r="J21395" s="830"/>
    </row>
    <row r="21396" spans="10:10" x14ac:dyDescent="0.35">
      <c r="J21396" s="830"/>
    </row>
    <row r="21397" spans="10:10" x14ac:dyDescent="0.35">
      <c r="J21397" s="830"/>
    </row>
    <row r="21398" spans="10:10" x14ac:dyDescent="0.35">
      <c r="J21398" s="830"/>
    </row>
    <row r="21399" spans="10:10" x14ac:dyDescent="0.35">
      <c r="J21399" s="830"/>
    </row>
    <row r="21400" spans="10:10" x14ac:dyDescent="0.35">
      <c r="J21400" s="830"/>
    </row>
    <row r="21401" spans="10:10" x14ac:dyDescent="0.35">
      <c r="J21401" s="830"/>
    </row>
    <row r="21402" spans="10:10" x14ac:dyDescent="0.35">
      <c r="J21402" s="830"/>
    </row>
    <row r="21403" spans="10:10" x14ac:dyDescent="0.35">
      <c r="J21403" s="830"/>
    </row>
    <row r="21404" spans="10:10" x14ac:dyDescent="0.35">
      <c r="J21404" s="830"/>
    </row>
    <row r="21405" spans="10:10" x14ac:dyDescent="0.35">
      <c r="J21405" s="830"/>
    </row>
    <row r="21406" spans="10:10" x14ac:dyDescent="0.35">
      <c r="J21406" s="830"/>
    </row>
    <row r="21407" spans="10:10" x14ac:dyDescent="0.35">
      <c r="J21407" s="830"/>
    </row>
    <row r="21408" spans="10:10" x14ac:dyDescent="0.35">
      <c r="J21408" s="830"/>
    </row>
    <row r="21409" spans="10:10" x14ac:dyDescent="0.35">
      <c r="J21409" s="830"/>
    </row>
    <row r="21410" spans="10:10" x14ac:dyDescent="0.35">
      <c r="J21410" s="830"/>
    </row>
    <row r="21411" spans="10:10" x14ac:dyDescent="0.35">
      <c r="J21411" s="830"/>
    </row>
    <row r="21412" spans="10:10" x14ac:dyDescent="0.35">
      <c r="J21412" s="830"/>
    </row>
    <row r="21413" spans="10:10" x14ac:dyDescent="0.35">
      <c r="J21413" s="830"/>
    </row>
    <row r="21414" spans="10:10" x14ac:dyDescent="0.35">
      <c r="J21414" s="830"/>
    </row>
    <row r="21415" spans="10:10" x14ac:dyDescent="0.35">
      <c r="J21415" s="830"/>
    </row>
    <row r="21416" spans="10:10" x14ac:dyDescent="0.35">
      <c r="J21416" s="830"/>
    </row>
    <row r="21417" spans="10:10" x14ac:dyDescent="0.35">
      <c r="J21417" s="830"/>
    </row>
    <row r="21418" spans="10:10" x14ac:dyDescent="0.35">
      <c r="J21418" s="830"/>
    </row>
    <row r="21419" spans="10:10" x14ac:dyDescent="0.35">
      <c r="J21419" s="830"/>
    </row>
    <row r="21420" spans="10:10" x14ac:dyDescent="0.35">
      <c r="J21420" s="830"/>
    </row>
    <row r="21421" spans="10:10" x14ac:dyDescent="0.35">
      <c r="J21421" s="830"/>
    </row>
    <row r="21422" spans="10:10" x14ac:dyDescent="0.35">
      <c r="J21422" s="830"/>
    </row>
    <row r="21423" spans="10:10" x14ac:dyDescent="0.35">
      <c r="J21423" s="830"/>
    </row>
    <row r="21424" spans="10:10" x14ac:dyDescent="0.35">
      <c r="J21424" s="830"/>
    </row>
    <row r="21425" spans="10:10" x14ac:dyDescent="0.35">
      <c r="J21425" s="830"/>
    </row>
    <row r="21426" spans="10:10" x14ac:dyDescent="0.35">
      <c r="J21426" s="830"/>
    </row>
    <row r="21427" spans="10:10" x14ac:dyDescent="0.35">
      <c r="J21427" s="830"/>
    </row>
    <row r="21428" spans="10:10" x14ac:dyDescent="0.35">
      <c r="J21428" s="830"/>
    </row>
    <row r="21429" spans="10:10" x14ac:dyDescent="0.35">
      <c r="J21429" s="830"/>
    </row>
    <row r="21430" spans="10:10" x14ac:dyDescent="0.35">
      <c r="J21430" s="830"/>
    </row>
    <row r="21431" spans="10:10" x14ac:dyDescent="0.35">
      <c r="J21431" s="830"/>
    </row>
    <row r="21432" spans="10:10" x14ac:dyDescent="0.35">
      <c r="J21432" s="830"/>
    </row>
    <row r="21433" spans="10:10" x14ac:dyDescent="0.35">
      <c r="J21433" s="830"/>
    </row>
    <row r="21434" spans="10:10" x14ac:dyDescent="0.35">
      <c r="J21434" s="830"/>
    </row>
    <row r="21435" spans="10:10" x14ac:dyDescent="0.35">
      <c r="J21435" s="830"/>
    </row>
    <row r="21436" spans="10:10" x14ac:dyDescent="0.35">
      <c r="J21436" s="830"/>
    </row>
    <row r="21437" spans="10:10" x14ac:dyDescent="0.35">
      <c r="J21437" s="830"/>
    </row>
    <row r="21438" spans="10:10" x14ac:dyDescent="0.35">
      <c r="J21438" s="830"/>
    </row>
    <row r="21439" spans="10:10" x14ac:dyDescent="0.35">
      <c r="J21439" s="830"/>
    </row>
    <row r="21440" spans="10:10" x14ac:dyDescent="0.35">
      <c r="J21440" s="830"/>
    </row>
    <row r="21441" spans="10:10" x14ac:dyDescent="0.35">
      <c r="J21441" s="830"/>
    </row>
    <row r="21442" spans="10:10" x14ac:dyDescent="0.35">
      <c r="J21442" s="830"/>
    </row>
    <row r="21443" spans="10:10" x14ac:dyDescent="0.35">
      <c r="J21443" s="830"/>
    </row>
    <row r="21444" spans="10:10" x14ac:dyDescent="0.35">
      <c r="J21444" s="830"/>
    </row>
    <row r="21445" spans="10:10" x14ac:dyDescent="0.35">
      <c r="J21445" s="830"/>
    </row>
    <row r="21446" spans="10:10" x14ac:dyDescent="0.35">
      <c r="J21446" s="830"/>
    </row>
    <row r="21447" spans="10:10" x14ac:dyDescent="0.35">
      <c r="J21447" s="830"/>
    </row>
    <row r="21448" spans="10:10" x14ac:dyDescent="0.35">
      <c r="J21448" s="830"/>
    </row>
    <row r="21449" spans="10:10" x14ac:dyDescent="0.35">
      <c r="J21449" s="830"/>
    </row>
    <row r="21450" spans="10:10" x14ac:dyDescent="0.35">
      <c r="J21450" s="830"/>
    </row>
    <row r="21455" spans="10:10" x14ac:dyDescent="0.35">
      <c r="J21455" s="830"/>
    </row>
    <row r="21456" spans="10:10" x14ac:dyDescent="0.35">
      <c r="J21456" s="830"/>
    </row>
    <row r="21457" spans="10:10" x14ac:dyDescent="0.35">
      <c r="J21457" s="830"/>
    </row>
    <row r="21458" spans="10:10" x14ac:dyDescent="0.35">
      <c r="J21458" s="830"/>
    </row>
    <row r="21459" spans="10:10" x14ac:dyDescent="0.35">
      <c r="J21459" s="830"/>
    </row>
    <row r="21460" spans="10:10" x14ac:dyDescent="0.35">
      <c r="J21460" s="830"/>
    </row>
    <row r="21461" spans="10:10" x14ac:dyDescent="0.35">
      <c r="J21461" s="830"/>
    </row>
    <row r="21462" spans="10:10" x14ac:dyDescent="0.35">
      <c r="J21462" s="830"/>
    </row>
    <row r="21463" spans="10:10" x14ac:dyDescent="0.35">
      <c r="J21463" s="830"/>
    </row>
    <row r="21464" spans="10:10" x14ac:dyDescent="0.35">
      <c r="J21464" s="830"/>
    </row>
    <row r="21465" spans="10:10" x14ac:dyDescent="0.35">
      <c r="J21465" s="830"/>
    </row>
    <row r="21466" spans="10:10" x14ac:dyDescent="0.35">
      <c r="J21466" s="830"/>
    </row>
    <row r="21467" spans="10:10" x14ac:dyDescent="0.35">
      <c r="J21467" s="830"/>
    </row>
    <row r="21468" spans="10:10" x14ac:dyDescent="0.35">
      <c r="J21468" s="830"/>
    </row>
    <row r="21469" spans="10:10" x14ac:dyDescent="0.35">
      <c r="J21469" s="830"/>
    </row>
    <row r="21470" spans="10:10" x14ac:dyDescent="0.35">
      <c r="J21470" s="830"/>
    </row>
    <row r="21471" spans="10:10" x14ac:dyDescent="0.35">
      <c r="J21471" s="830"/>
    </row>
    <row r="21472" spans="10:10" x14ac:dyDescent="0.35">
      <c r="J21472" s="830"/>
    </row>
    <row r="21473" spans="10:10" x14ac:dyDescent="0.35">
      <c r="J21473" s="830"/>
    </row>
    <row r="21474" spans="10:10" x14ac:dyDescent="0.35">
      <c r="J21474" s="830"/>
    </row>
    <row r="21475" spans="10:10" x14ac:dyDescent="0.35">
      <c r="J21475" s="830"/>
    </row>
    <row r="21476" spans="10:10" x14ac:dyDescent="0.35">
      <c r="J21476" s="830"/>
    </row>
    <row r="21477" spans="10:10" x14ac:dyDescent="0.35">
      <c r="J21477" s="830"/>
    </row>
    <row r="21478" spans="10:10" x14ac:dyDescent="0.35">
      <c r="J21478" s="830"/>
    </row>
    <row r="21479" spans="10:10" x14ac:dyDescent="0.35">
      <c r="J21479" s="830"/>
    </row>
    <row r="21480" spans="10:10" x14ac:dyDescent="0.35">
      <c r="J21480" s="830"/>
    </row>
    <row r="21481" spans="10:10" x14ac:dyDescent="0.35">
      <c r="J21481" s="830"/>
    </row>
    <row r="21482" spans="10:10" x14ac:dyDescent="0.35">
      <c r="J21482" s="830"/>
    </row>
    <row r="21483" spans="10:10" x14ac:dyDescent="0.35">
      <c r="J21483" s="830"/>
    </row>
    <row r="21484" spans="10:10" x14ac:dyDescent="0.35">
      <c r="J21484" s="830"/>
    </row>
    <row r="21485" spans="10:10" x14ac:dyDescent="0.35">
      <c r="J21485" s="830"/>
    </row>
    <row r="21486" spans="10:10" x14ac:dyDescent="0.35">
      <c r="J21486" s="830"/>
    </row>
    <row r="21487" spans="10:10" x14ac:dyDescent="0.35">
      <c r="J21487" s="830"/>
    </row>
    <row r="21488" spans="10:10" x14ac:dyDescent="0.35">
      <c r="J21488" s="830"/>
    </row>
    <row r="21489" spans="10:10" x14ac:dyDescent="0.35">
      <c r="J21489" s="830"/>
    </row>
    <row r="21490" spans="10:10" x14ac:dyDescent="0.35">
      <c r="J21490" s="830"/>
    </row>
    <row r="21491" spans="10:10" x14ac:dyDescent="0.35">
      <c r="J21491" s="830"/>
    </row>
    <row r="21492" spans="10:10" x14ac:dyDescent="0.35">
      <c r="J21492" s="830"/>
    </row>
    <row r="21493" spans="10:10" x14ac:dyDescent="0.35">
      <c r="J21493" s="830"/>
    </row>
    <row r="21494" spans="10:10" x14ac:dyDescent="0.35">
      <c r="J21494" s="830"/>
    </row>
    <row r="21495" spans="10:10" x14ac:dyDescent="0.35">
      <c r="J21495" s="830"/>
    </row>
    <row r="21496" spans="10:10" x14ac:dyDescent="0.35">
      <c r="J21496" s="830"/>
    </row>
    <row r="21497" spans="10:10" x14ac:dyDescent="0.35">
      <c r="J21497" s="830"/>
    </row>
    <row r="21498" spans="10:10" x14ac:dyDescent="0.35">
      <c r="J21498" s="830"/>
    </row>
    <row r="21499" spans="10:10" x14ac:dyDescent="0.35">
      <c r="J21499" s="830"/>
    </row>
    <row r="21500" spans="10:10" x14ac:dyDescent="0.35">
      <c r="J21500" s="830"/>
    </row>
    <row r="21501" spans="10:10" x14ac:dyDescent="0.35">
      <c r="J21501" s="830"/>
    </row>
    <row r="21502" spans="10:10" x14ac:dyDescent="0.35">
      <c r="J21502" s="830"/>
    </row>
    <row r="21503" spans="10:10" x14ac:dyDescent="0.35">
      <c r="J21503" s="830"/>
    </row>
    <row r="21504" spans="10:10" x14ac:dyDescent="0.35">
      <c r="J21504" s="830"/>
    </row>
    <row r="21505" spans="10:10" x14ac:dyDescent="0.35">
      <c r="J21505" s="830"/>
    </row>
    <row r="21506" spans="10:10" x14ac:dyDescent="0.35">
      <c r="J21506" s="830"/>
    </row>
    <row r="21507" spans="10:10" x14ac:dyDescent="0.35">
      <c r="J21507" s="830"/>
    </row>
    <row r="21508" spans="10:10" x14ac:dyDescent="0.35">
      <c r="J21508" s="830"/>
    </row>
    <row r="21509" spans="10:10" x14ac:dyDescent="0.35">
      <c r="J21509" s="830"/>
    </row>
    <row r="21510" spans="10:10" x14ac:dyDescent="0.35">
      <c r="J21510" s="830"/>
    </row>
    <row r="21511" spans="10:10" x14ac:dyDescent="0.35">
      <c r="J21511" s="830"/>
    </row>
    <row r="21512" spans="10:10" x14ac:dyDescent="0.35">
      <c r="J21512" s="830"/>
    </row>
    <row r="21513" spans="10:10" x14ac:dyDescent="0.35">
      <c r="J21513" s="830"/>
    </row>
    <row r="21514" spans="10:10" x14ac:dyDescent="0.35">
      <c r="J21514" s="830"/>
    </row>
    <row r="21515" spans="10:10" x14ac:dyDescent="0.35">
      <c r="J21515" s="830"/>
    </row>
    <row r="21516" spans="10:10" x14ac:dyDescent="0.35">
      <c r="J21516" s="830"/>
    </row>
    <row r="21517" spans="10:10" x14ac:dyDescent="0.35">
      <c r="J21517" s="830"/>
    </row>
    <row r="21518" spans="10:10" x14ac:dyDescent="0.35">
      <c r="J21518" s="830"/>
    </row>
    <row r="21519" spans="10:10" x14ac:dyDescent="0.35">
      <c r="J21519" s="830"/>
    </row>
    <row r="21520" spans="10:10" x14ac:dyDescent="0.35">
      <c r="J21520" s="830"/>
    </row>
    <row r="21521" spans="10:10" x14ac:dyDescent="0.35">
      <c r="J21521" s="830"/>
    </row>
    <row r="21522" spans="10:10" x14ac:dyDescent="0.35">
      <c r="J21522" s="830"/>
    </row>
    <row r="21523" spans="10:10" x14ac:dyDescent="0.35">
      <c r="J21523" s="830"/>
    </row>
    <row r="21524" spans="10:10" x14ac:dyDescent="0.35">
      <c r="J21524" s="830"/>
    </row>
    <row r="21525" spans="10:10" x14ac:dyDescent="0.35">
      <c r="J21525" s="830"/>
    </row>
    <row r="21526" spans="10:10" x14ac:dyDescent="0.35">
      <c r="J21526" s="830"/>
    </row>
    <row r="21527" spans="10:10" x14ac:dyDescent="0.35">
      <c r="J21527" s="830"/>
    </row>
    <row r="21528" spans="10:10" x14ac:dyDescent="0.35">
      <c r="J21528" s="830"/>
    </row>
    <row r="21529" spans="10:10" x14ac:dyDescent="0.35">
      <c r="J21529" s="830"/>
    </row>
    <row r="21530" spans="10:10" x14ac:dyDescent="0.35">
      <c r="J21530" s="830"/>
    </row>
    <row r="21531" spans="10:10" x14ac:dyDescent="0.35">
      <c r="J21531" s="830"/>
    </row>
    <row r="21532" spans="10:10" x14ac:dyDescent="0.35">
      <c r="J21532" s="830"/>
    </row>
    <row r="21533" spans="10:10" x14ac:dyDescent="0.35">
      <c r="J21533" s="830"/>
    </row>
    <row r="21534" spans="10:10" x14ac:dyDescent="0.35">
      <c r="J21534" s="830"/>
    </row>
    <row r="21535" spans="10:10" x14ac:dyDescent="0.35">
      <c r="J21535" s="830"/>
    </row>
    <row r="21538" spans="10:10" x14ac:dyDescent="0.35">
      <c r="J21538" s="830"/>
    </row>
    <row r="21539" spans="10:10" x14ac:dyDescent="0.35">
      <c r="J21539" s="830"/>
    </row>
    <row r="21540" spans="10:10" x14ac:dyDescent="0.35">
      <c r="J21540" s="830"/>
    </row>
    <row r="21544" spans="10:10" x14ac:dyDescent="0.35">
      <c r="J21544" s="830"/>
    </row>
    <row r="21545" spans="10:10" x14ac:dyDescent="0.35">
      <c r="J21545" s="830"/>
    </row>
    <row r="21546" spans="10:10" x14ac:dyDescent="0.35">
      <c r="J21546" s="830"/>
    </row>
    <row r="21547" spans="10:10" x14ac:dyDescent="0.35">
      <c r="J21547" s="830"/>
    </row>
    <row r="21548" spans="10:10" x14ac:dyDescent="0.35">
      <c r="J21548" s="830"/>
    </row>
    <row r="21549" spans="10:10" x14ac:dyDescent="0.35">
      <c r="J21549" s="830"/>
    </row>
    <row r="21550" spans="10:10" x14ac:dyDescent="0.35">
      <c r="J21550" s="830"/>
    </row>
    <row r="21551" spans="10:10" x14ac:dyDescent="0.35">
      <c r="J21551" s="830"/>
    </row>
    <row r="21552" spans="10:10" x14ac:dyDescent="0.35">
      <c r="J21552" s="830"/>
    </row>
    <row r="21553" spans="10:10" x14ac:dyDescent="0.35">
      <c r="J21553" s="830"/>
    </row>
    <row r="21554" spans="10:10" x14ac:dyDescent="0.35">
      <c r="J21554" s="830"/>
    </row>
    <row r="21555" spans="10:10" x14ac:dyDescent="0.35">
      <c r="J21555" s="830"/>
    </row>
    <row r="21556" spans="10:10" x14ac:dyDescent="0.35">
      <c r="J21556" s="830"/>
    </row>
    <row r="21560" spans="10:10" x14ac:dyDescent="0.35">
      <c r="J21560" s="830"/>
    </row>
    <row r="21561" spans="10:10" x14ac:dyDescent="0.35">
      <c r="J21561" s="830"/>
    </row>
    <row r="21562" spans="10:10" x14ac:dyDescent="0.35">
      <c r="J21562" s="830"/>
    </row>
    <row r="21563" spans="10:10" x14ac:dyDescent="0.35">
      <c r="J21563" s="830"/>
    </row>
    <row r="21564" spans="10:10" x14ac:dyDescent="0.35">
      <c r="J21564" s="830"/>
    </row>
    <row r="21565" spans="10:10" x14ac:dyDescent="0.35">
      <c r="J21565" s="830"/>
    </row>
    <row r="21566" spans="10:10" x14ac:dyDescent="0.35">
      <c r="J21566" s="830"/>
    </row>
    <row r="21567" spans="10:10" x14ac:dyDescent="0.35">
      <c r="J21567" s="830"/>
    </row>
    <row r="21568" spans="10:10" x14ac:dyDescent="0.35">
      <c r="J21568" s="830"/>
    </row>
    <row r="21569" spans="10:10" x14ac:dyDescent="0.35">
      <c r="J21569" s="830"/>
    </row>
    <row r="21570" spans="10:10" x14ac:dyDescent="0.35">
      <c r="J21570" s="830"/>
    </row>
    <row r="21571" spans="10:10" x14ac:dyDescent="0.35">
      <c r="J21571" s="830"/>
    </row>
    <row r="21572" spans="10:10" x14ac:dyDescent="0.35">
      <c r="J21572" s="830"/>
    </row>
    <row r="21573" spans="10:10" x14ac:dyDescent="0.35">
      <c r="J21573" s="830"/>
    </row>
    <row r="21574" spans="10:10" x14ac:dyDescent="0.35">
      <c r="J21574" s="830"/>
    </row>
    <row r="21575" spans="10:10" x14ac:dyDescent="0.35">
      <c r="J21575" s="830"/>
    </row>
    <row r="21576" spans="10:10" x14ac:dyDescent="0.35">
      <c r="J21576" s="830"/>
    </row>
    <row r="21577" spans="10:10" x14ac:dyDescent="0.35">
      <c r="J21577" s="830"/>
    </row>
    <row r="21578" spans="10:10" x14ac:dyDescent="0.35">
      <c r="J21578" s="830"/>
    </row>
    <row r="21579" spans="10:10" x14ac:dyDescent="0.35">
      <c r="J21579" s="830"/>
    </row>
    <row r="21580" spans="10:10" x14ac:dyDescent="0.35">
      <c r="J21580" s="830"/>
    </row>
    <row r="21581" spans="10:10" x14ac:dyDescent="0.35">
      <c r="J21581" s="830"/>
    </row>
    <row r="21582" spans="10:10" x14ac:dyDescent="0.35">
      <c r="J21582" s="830"/>
    </row>
    <row r="21583" spans="10:10" x14ac:dyDescent="0.35">
      <c r="J21583" s="830"/>
    </row>
    <row r="21584" spans="10:10" x14ac:dyDescent="0.35">
      <c r="J21584" s="830"/>
    </row>
    <row r="21585" spans="10:10" x14ac:dyDescent="0.35">
      <c r="J21585" s="830"/>
    </row>
    <row r="21586" spans="10:10" x14ac:dyDescent="0.35">
      <c r="J21586" s="830"/>
    </row>
    <row r="21587" spans="10:10" x14ac:dyDescent="0.35">
      <c r="J21587" s="830"/>
    </row>
    <row r="21588" spans="10:10" x14ac:dyDescent="0.35">
      <c r="J21588" s="830"/>
    </row>
    <row r="21589" spans="10:10" x14ac:dyDescent="0.35">
      <c r="J21589" s="830"/>
    </row>
    <row r="21590" spans="10:10" x14ac:dyDescent="0.35">
      <c r="J21590" s="830"/>
    </row>
    <row r="21591" spans="10:10" x14ac:dyDescent="0.35">
      <c r="J21591" s="830"/>
    </row>
    <row r="21592" spans="10:10" x14ac:dyDescent="0.35">
      <c r="J21592" s="830"/>
    </row>
    <row r="21593" spans="10:10" x14ac:dyDescent="0.35">
      <c r="J21593" s="830"/>
    </row>
    <row r="21594" spans="10:10" x14ac:dyDescent="0.35">
      <c r="J21594" s="830"/>
    </row>
    <row r="21595" spans="10:10" x14ac:dyDescent="0.35">
      <c r="J21595" s="830"/>
    </row>
    <row r="21596" spans="10:10" x14ac:dyDescent="0.35">
      <c r="J21596" s="830"/>
    </row>
    <row r="21597" spans="10:10" x14ac:dyDescent="0.35">
      <c r="J21597" s="830"/>
    </row>
    <row r="21598" spans="10:10" x14ac:dyDescent="0.35">
      <c r="J21598" s="830"/>
    </row>
    <row r="21599" spans="10:10" x14ac:dyDescent="0.35">
      <c r="J21599" s="830"/>
    </row>
    <row r="21600" spans="10:10" x14ac:dyDescent="0.35">
      <c r="J21600" s="830"/>
    </row>
    <row r="21601" spans="10:10" x14ac:dyDescent="0.35">
      <c r="J21601" s="830"/>
    </row>
    <row r="21602" spans="10:10" x14ac:dyDescent="0.35">
      <c r="J21602" s="830"/>
    </row>
    <row r="21603" spans="10:10" x14ac:dyDescent="0.35">
      <c r="J21603" s="830"/>
    </row>
    <row r="21604" spans="10:10" x14ac:dyDescent="0.35">
      <c r="J21604" s="830"/>
    </row>
    <row r="21605" spans="10:10" x14ac:dyDescent="0.35">
      <c r="J21605" s="830"/>
    </row>
    <row r="21606" spans="10:10" x14ac:dyDescent="0.35">
      <c r="J21606" s="830"/>
    </row>
    <row r="21607" spans="10:10" x14ac:dyDescent="0.35">
      <c r="J21607" s="830"/>
    </row>
    <row r="21608" spans="10:10" x14ac:dyDescent="0.35">
      <c r="J21608" s="830"/>
    </row>
    <row r="21609" spans="10:10" x14ac:dyDescent="0.35">
      <c r="J21609" s="830"/>
    </row>
    <row r="21610" spans="10:10" x14ac:dyDescent="0.35">
      <c r="J21610" s="830"/>
    </row>
    <row r="21611" spans="10:10" x14ac:dyDescent="0.35">
      <c r="J21611" s="830"/>
    </row>
    <row r="21612" spans="10:10" x14ac:dyDescent="0.35">
      <c r="J21612" s="830"/>
    </row>
    <row r="21613" spans="10:10" x14ac:dyDescent="0.35">
      <c r="J21613" s="830"/>
    </row>
    <row r="21614" spans="10:10" x14ac:dyDescent="0.35">
      <c r="J21614" s="830"/>
    </row>
    <row r="21615" spans="10:10" x14ac:dyDescent="0.35">
      <c r="J21615" s="830"/>
    </row>
    <row r="21616" spans="10:10" x14ac:dyDescent="0.35">
      <c r="J21616" s="830"/>
    </row>
    <row r="21617" spans="10:10" x14ac:dyDescent="0.35">
      <c r="J21617" s="830"/>
    </row>
    <row r="21618" spans="10:10" x14ac:dyDescent="0.35">
      <c r="J21618" s="830"/>
    </row>
    <row r="21619" spans="10:10" x14ac:dyDescent="0.35">
      <c r="J21619" s="830"/>
    </row>
    <row r="21620" spans="10:10" x14ac:dyDescent="0.35">
      <c r="J21620" s="830"/>
    </row>
    <row r="21621" spans="10:10" x14ac:dyDescent="0.35">
      <c r="J21621" s="830"/>
    </row>
    <row r="21622" spans="10:10" x14ac:dyDescent="0.35">
      <c r="J21622" s="830"/>
    </row>
    <row r="21623" spans="10:10" x14ac:dyDescent="0.35">
      <c r="J21623" s="830"/>
    </row>
    <row r="21624" spans="10:10" x14ac:dyDescent="0.35">
      <c r="J21624" s="830"/>
    </row>
    <row r="21625" spans="10:10" x14ac:dyDescent="0.35">
      <c r="J21625" s="830"/>
    </row>
    <row r="21626" spans="10:10" x14ac:dyDescent="0.35">
      <c r="J21626" s="830"/>
    </row>
    <row r="21627" spans="10:10" x14ac:dyDescent="0.35">
      <c r="J21627" s="830"/>
    </row>
    <row r="21628" spans="10:10" x14ac:dyDescent="0.35">
      <c r="J21628" s="830"/>
    </row>
    <row r="21629" spans="10:10" x14ac:dyDescent="0.35">
      <c r="J21629" s="830"/>
    </row>
    <row r="21630" spans="10:10" x14ac:dyDescent="0.35">
      <c r="J21630" s="830"/>
    </row>
    <row r="21631" spans="10:10" x14ac:dyDescent="0.35">
      <c r="J21631" s="830"/>
    </row>
    <row r="21632" spans="10:10" x14ac:dyDescent="0.35">
      <c r="J21632" s="830"/>
    </row>
    <row r="21633" spans="10:10" x14ac:dyDescent="0.35">
      <c r="J21633" s="830"/>
    </row>
    <row r="21634" spans="10:10" x14ac:dyDescent="0.35">
      <c r="J21634" s="830"/>
    </row>
    <row r="21635" spans="10:10" x14ac:dyDescent="0.35">
      <c r="J21635" s="830"/>
    </row>
    <row r="21636" spans="10:10" x14ac:dyDescent="0.35">
      <c r="J21636" s="830"/>
    </row>
    <row r="21637" spans="10:10" x14ac:dyDescent="0.35">
      <c r="J21637" s="830"/>
    </row>
    <row r="21638" spans="10:10" x14ac:dyDescent="0.35">
      <c r="J21638" s="830"/>
    </row>
    <row r="21639" spans="10:10" x14ac:dyDescent="0.35">
      <c r="J21639" s="830"/>
    </row>
    <row r="21640" spans="10:10" x14ac:dyDescent="0.35">
      <c r="J21640" s="830"/>
    </row>
    <row r="21641" spans="10:10" x14ac:dyDescent="0.35">
      <c r="J21641" s="830"/>
    </row>
    <row r="21642" spans="10:10" x14ac:dyDescent="0.35">
      <c r="J21642" s="830"/>
    </row>
    <row r="21643" spans="10:10" x14ac:dyDescent="0.35">
      <c r="J21643" s="830"/>
    </row>
    <row r="21644" spans="10:10" x14ac:dyDescent="0.35">
      <c r="J21644" s="830"/>
    </row>
    <row r="21645" spans="10:10" x14ac:dyDescent="0.35">
      <c r="J21645" s="830"/>
    </row>
    <row r="21646" spans="10:10" x14ac:dyDescent="0.35">
      <c r="J21646" s="830"/>
    </row>
    <row r="21647" spans="10:10" x14ac:dyDescent="0.35">
      <c r="J21647" s="830"/>
    </row>
    <row r="21648" spans="10:10" x14ac:dyDescent="0.35">
      <c r="J21648" s="830"/>
    </row>
    <row r="21649" spans="10:10" x14ac:dyDescent="0.35">
      <c r="J21649" s="830"/>
    </row>
    <row r="21650" spans="10:10" x14ac:dyDescent="0.35">
      <c r="J21650" s="830"/>
    </row>
    <row r="21651" spans="10:10" x14ac:dyDescent="0.35">
      <c r="J21651" s="830"/>
    </row>
    <row r="21652" spans="10:10" x14ac:dyDescent="0.35">
      <c r="J21652" s="830"/>
    </row>
    <row r="21653" spans="10:10" x14ac:dyDescent="0.35">
      <c r="J21653" s="830"/>
    </row>
    <row r="21654" spans="10:10" x14ac:dyDescent="0.35">
      <c r="J21654" s="830"/>
    </row>
    <row r="21655" spans="10:10" x14ac:dyDescent="0.35">
      <c r="J21655" s="830"/>
    </row>
    <row r="21656" spans="10:10" x14ac:dyDescent="0.35">
      <c r="J21656" s="830"/>
    </row>
    <row r="21657" spans="10:10" x14ac:dyDescent="0.35">
      <c r="J21657" s="830"/>
    </row>
    <row r="21658" spans="10:10" x14ac:dyDescent="0.35">
      <c r="J21658" s="830"/>
    </row>
    <row r="21659" spans="10:10" x14ac:dyDescent="0.35">
      <c r="J21659" s="830"/>
    </row>
    <row r="21660" spans="10:10" x14ac:dyDescent="0.35">
      <c r="J21660" s="830"/>
    </row>
    <row r="21661" spans="10:10" x14ac:dyDescent="0.35">
      <c r="J21661" s="830"/>
    </row>
    <row r="21662" spans="10:10" x14ac:dyDescent="0.35">
      <c r="J21662" s="830"/>
    </row>
    <row r="21663" spans="10:10" x14ac:dyDescent="0.35">
      <c r="J21663" s="830"/>
    </row>
    <row r="21664" spans="10:10" x14ac:dyDescent="0.35">
      <c r="J21664" s="830"/>
    </row>
    <row r="21665" spans="10:10" x14ac:dyDescent="0.35">
      <c r="J21665" s="830"/>
    </row>
    <row r="21666" spans="10:10" x14ac:dyDescent="0.35">
      <c r="J21666" s="830"/>
    </row>
    <row r="21667" spans="10:10" x14ac:dyDescent="0.35">
      <c r="J21667" s="830"/>
    </row>
    <row r="21668" spans="10:10" x14ac:dyDescent="0.35">
      <c r="J21668" s="830"/>
    </row>
    <row r="21669" spans="10:10" x14ac:dyDescent="0.35">
      <c r="J21669" s="830"/>
    </row>
    <row r="21670" spans="10:10" x14ac:dyDescent="0.35">
      <c r="J21670" s="830"/>
    </row>
    <row r="21671" spans="10:10" x14ac:dyDescent="0.35">
      <c r="J21671" s="830"/>
    </row>
    <row r="21672" spans="10:10" x14ac:dyDescent="0.35">
      <c r="J21672" s="830"/>
    </row>
    <row r="21673" spans="10:10" x14ac:dyDescent="0.35">
      <c r="J21673" s="830"/>
    </row>
    <row r="21674" spans="10:10" x14ac:dyDescent="0.35">
      <c r="J21674" s="830"/>
    </row>
    <row r="21675" spans="10:10" x14ac:dyDescent="0.35">
      <c r="J21675" s="830"/>
    </row>
    <row r="21676" spans="10:10" x14ac:dyDescent="0.35">
      <c r="J21676" s="830"/>
    </row>
    <row r="21677" spans="10:10" x14ac:dyDescent="0.35">
      <c r="J21677" s="830"/>
    </row>
    <row r="21678" spans="10:10" x14ac:dyDescent="0.35">
      <c r="J21678" s="830"/>
    </row>
    <row r="21679" spans="10:10" x14ac:dyDescent="0.35">
      <c r="J21679" s="830"/>
    </row>
    <row r="21683" spans="10:10" x14ac:dyDescent="0.35">
      <c r="J21683" s="830"/>
    </row>
    <row r="21684" spans="10:10" x14ac:dyDescent="0.35">
      <c r="J21684" s="830"/>
    </row>
    <row r="21685" spans="10:10" x14ac:dyDescent="0.35">
      <c r="J21685" s="830"/>
    </row>
    <row r="21686" spans="10:10" x14ac:dyDescent="0.35">
      <c r="J21686" s="830"/>
    </row>
    <row r="21687" spans="10:10" x14ac:dyDescent="0.35">
      <c r="J21687" s="830"/>
    </row>
    <row r="21688" spans="10:10" x14ac:dyDescent="0.35">
      <c r="J21688" s="830"/>
    </row>
    <row r="21689" spans="10:10" x14ac:dyDescent="0.35">
      <c r="J21689" s="830"/>
    </row>
    <row r="21690" spans="10:10" x14ac:dyDescent="0.35">
      <c r="J21690" s="830"/>
    </row>
    <row r="21691" spans="10:10" x14ac:dyDescent="0.35">
      <c r="J21691" s="830"/>
    </row>
    <row r="21692" spans="10:10" x14ac:dyDescent="0.35">
      <c r="J21692" s="830"/>
    </row>
    <row r="21693" spans="10:10" x14ac:dyDescent="0.35">
      <c r="J21693" s="830"/>
    </row>
    <row r="21694" spans="10:10" x14ac:dyDescent="0.35">
      <c r="J21694" s="830"/>
    </row>
    <row r="21695" spans="10:10" x14ac:dyDescent="0.35">
      <c r="J21695" s="830"/>
    </row>
    <row r="21696" spans="10:10" x14ac:dyDescent="0.35">
      <c r="J21696" s="830"/>
    </row>
    <row r="21697" spans="10:10" x14ac:dyDescent="0.35">
      <c r="J21697" s="830"/>
    </row>
    <row r="21698" spans="10:10" x14ac:dyDescent="0.35">
      <c r="J21698" s="830"/>
    </row>
    <row r="21699" spans="10:10" x14ac:dyDescent="0.35">
      <c r="J21699" s="830"/>
    </row>
    <row r="21700" spans="10:10" x14ac:dyDescent="0.35">
      <c r="J21700" s="830"/>
    </row>
    <row r="21701" spans="10:10" x14ac:dyDescent="0.35">
      <c r="J21701" s="830"/>
    </row>
    <row r="21702" spans="10:10" x14ac:dyDescent="0.35">
      <c r="J21702" s="830"/>
    </row>
    <row r="21703" spans="10:10" x14ac:dyDescent="0.35">
      <c r="J21703" s="830"/>
    </row>
    <row r="21704" spans="10:10" x14ac:dyDescent="0.35">
      <c r="J21704" s="830"/>
    </row>
    <row r="21705" spans="10:10" x14ac:dyDescent="0.35">
      <c r="J21705" s="830"/>
    </row>
    <row r="21706" spans="10:10" x14ac:dyDescent="0.35">
      <c r="J21706" s="830"/>
    </row>
    <row r="21707" spans="10:10" x14ac:dyDescent="0.35">
      <c r="J21707" s="830"/>
    </row>
    <row r="21708" spans="10:10" x14ac:dyDescent="0.35">
      <c r="J21708" s="830"/>
    </row>
    <row r="21709" spans="10:10" x14ac:dyDescent="0.35">
      <c r="J21709" s="830"/>
    </row>
    <row r="21710" spans="10:10" x14ac:dyDescent="0.35">
      <c r="J21710" s="830"/>
    </row>
    <row r="21711" spans="10:10" x14ac:dyDescent="0.35">
      <c r="J21711" s="830"/>
    </row>
    <row r="21712" spans="10:10" x14ac:dyDescent="0.35">
      <c r="J21712" s="830"/>
    </row>
    <row r="21713" spans="10:10" x14ac:dyDescent="0.35">
      <c r="J21713" s="830"/>
    </row>
    <row r="21714" spans="10:10" x14ac:dyDescent="0.35">
      <c r="J21714" s="830"/>
    </row>
    <row r="21715" spans="10:10" x14ac:dyDescent="0.35">
      <c r="J21715" s="830"/>
    </row>
    <row r="21716" spans="10:10" x14ac:dyDescent="0.35">
      <c r="J21716" s="830"/>
    </row>
    <row r="21717" spans="10:10" x14ac:dyDescent="0.35">
      <c r="J21717" s="830"/>
    </row>
    <row r="21718" spans="10:10" x14ac:dyDescent="0.35">
      <c r="J21718" s="830"/>
    </row>
    <row r="21719" spans="10:10" x14ac:dyDescent="0.35">
      <c r="J21719" s="830"/>
    </row>
    <row r="21720" spans="10:10" x14ac:dyDescent="0.35">
      <c r="J21720" s="830"/>
    </row>
    <row r="21721" spans="10:10" x14ac:dyDescent="0.35">
      <c r="J21721" s="830"/>
    </row>
    <row r="21722" spans="10:10" x14ac:dyDescent="0.35">
      <c r="J21722" s="830"/>
    </row>
    <row r="21723" spans="10:10" x14ac:dyDescent="0.35">
      <c r="J21723" s="830"/>
    </row>
    <row r="21724" spans="10:10" x14ac:dyDescent="0.35">
      <c r="J21724" s="830"/>
    </row>
    <row r="21725" spans="10:10" x14ac:dyDescent="0.35">
      <c r="J21725" s="830"/>
    </row>
    <row r="21726" spans="10:10" x14ac:dyDescent="0.35">
      <c r="J21726" s="830"/>
    </row>
    <row r="21727" spans="10:10" x14ac:dyDescent="0.35">
      <c r="J21727" s="830"/>
    </row>
    <row r="21728" spans="10:10" x14ac:dyDescent="0.35">
      <c r="J21728" s="830"/>
    </row>
    <row r="21729" spans="10:10" x14ac:dyDescent="0.35">
      <c r="J21729" s="830"/>
    </row>
    <row r="21730" spans="10:10" x14ac:dyDescent="0.35">
      <c r="J21730" s="830"/>
    </row>
    <row r="21731" spans="10:10" x14ac:dyDescent="0.35">
      <c r="J21731" s="830"/>
    </row>
    <row r="21732" spans="10:10" x14ac:dyDescent="0.35">
      <c r="J21732" s="830"/>
    </row>
    <row r="21733" spans="10:10" x14ac:dyDescent="0.35">
      <c r="J21733" s="830"/>
    </row>
    <row r="21734" spans="10:10" x14ac:dyDescent="0.35">
      <c r="J21734" s="830"/>
    </row>
    <row r="21735" spans="10:10" x14ac:dyDescent="0.35">
      <c r="J21735" s="830"/>
    </row>
    <row r="21736" spans="10:10" x14ac:dyDescent="0.35">
      <c r="J21736" s="830"/>
    </row>
    <row r="21737" spans="10:10" x14ac:dyDescent="0.35">
      <c r="J21737" s="830"/>
    </row>
    <row r="21738" spans="10:10" x14ac:dyDescent="0.35">
      <c r="J21738" s="830"/>
    </row>
    <row r="21739" spans="10:10" x14ac:dyDescent="0.35">
      <c r="J21739" s="830"/>
    </row>
    <row r="21740" spans="10:10" x14ac:dyDescent="0.35">
      <c r="J21740" s="830"/>
    </row>
    <row r="21741" spans="10:10" x14ac:dyDescent="0.35">
      <c r="J21741" s="830"/>
    </row>
    <row r="21742" spans="10:10" x14ac:dyDescent="0.35">
      <c r="J21742" s="830"/>
    </row>
    <row r="21743" spans="10:10" x14ac:dyDescent="0.35">
      <c r="J21743" s="830"/>
    </row>
    <row r="21744" spans="10:10" x14ac:dyDescent="0.35">
      <c r="J21744" s="830"/>
    </row>
    <row r="21745" spans="10:10" x14ac:dyDescent="0.35">
      <c r="J21745" s="830"/>
    </row>
    <row r="21750" spans="10:10" x14ac:dyDescent="0.35">
      <c r="J21750" s="830"/>
    </row>
    <row r="21751" spans="10:10" x14ac:dyDescent="0.35">
      <c r="J21751" s="830"/>
    </row>
    <row r="21752" spans="10:10" x14ac:dyDescent="0.35">
      <c r="J21752" s="830"/>
    </row>
    <row r="21753" spans="10:10" x14ac:dyDescent="0.35">
      <c r="J21753" s="830"/>
    </row>
    <row r="21754" spans="10:10" x14ac:dyDescent="0.35">
      <c r="J21754" s="830"/>
    </row>
    <row r="21755" spans="10:10" x14ac:dyDescent="0.35">
      <c r="J21755" s="830"/>
    </row>
    <row r="21756" spans="10:10" x14ac:dyDescent="0.35">
      <c r="J21756" s="830"/>
    </row>
    <row r="21757" spans="10:10" x14ac:dyDescent="0.35">
      <c r="J21757" s="830"/>
    </row>
    <row r="21758" spans="10:10" x14ac:dyDescent="0.35">
      <c r="J21758" s="830"/>
    </row>
    <row r="21759" spans="10:10" x14ac:dyDescent="0.35">
      <c r="J21759" s="830"/>
    </row>
    <row r="21760" spans="10:10" x14ac:dyDescent="0.35">
      <c r="J21760" s="830"/>
    </row>
    <row r="21761" spans="10:10" x14ac:dyDescent="0.35">
      <c r="J21761" s="830"/>
    </row>
    <row r="21762" spans="10:10" x14ac:dyDescent="0.35">
      <c r="J21762" s="830"/>
    </row>
    <row r="21763" spans="10:10" x14ac:dyDescent="0.35">
      <c r="J21763" s="830"/>
    </row>
    <row r="21764" spans="10:10" x14ac:dyDescent="0.35">
      <c r="J21764" s="830"/>
    </row>
    <row r="21765" spans="10:10" x14ac:dyDescent="0.35">
      <c r="J21765" s="830"/>
    </row>
    <row r="21766" spans="10:10" x14ac:dyDescent="0.35">
      <c r="J21766" s="830"/>
    </row>
    <row r="21767" spans="10:10" x14ac:dyDescent="0.35">
      <c r="J21767" s="830"/>
    </row>
    <row r="21768" spans="10:10" x14ac:dyDescent="0.35">
      <c r="J21768" s="830"/>
    </row>
    <row r="21769" spans="10:10" x14ac:dyDescent="0.35">
      <c r="J21769" s="830"/>
    </row>
    <row r="21770" spans="10:10" x14ac:dyDescent="0.35">
      <c r="J21770" s="830"/>
    </row>
    <row r="21771" spans="10:10" x14ac:dyDescent="0.35">
      <c r="J21771" s="830"/>
    </row>
    <row r="21772" spans="10:10" x14ac:dyDescent="0.35">
      <c r="J21772" s="830"/>
    </row>
    <row r="21773" spans="10:10" x14ac:dyDescent="0.35">
      <c r="J21773" s="830"/>
    </row>
    <row r="21774" spans="10:10" x14ac:dyDescent="0.35">
      <c r="J21774" s="830"/>
    </row>
    <row r="21775" spans="10:10" x14ac:dyDescent="0.35">
      <c r="J21775" s="830"/>
    </row>
    <row r="21776" spans="10:10" x14ac:dyDescent="0.35">
      <c r="J21776" s="830"/>
    </row>
    <row r="21777" spans="10:10" x14ac:dyDescent="0.35">
      <c r="J21777" s="830"/>
    </row>
    <row r="21778" spans="10:10" x14ac:dyDescent="0.35">
      <c r="J21778" s="830"/>
    </row>
    <row r="21779" spans="10:10" x14ac:dyDescent="0.35">
      <c r="J21779" s="830"/>
    </row>
    <row r="21780" spans="10:10" x14ac:dyDescent="0.35">
      <c r="J21780" s="830"/>
    </row>
    <row r="21781" spans="10:10" x14ac:dyDescent="0.35">
      <c r="J21781" s="830"/>
    </row>
    <row r="21782" spans="10:10" x14ac:dyDescent="0.35">
      <c r="J21782" s="830"/>
    </row>
    <row r="21783" spans="10:10" x14ac:dyDescent="0.35">
      <c r="J21783" s="830"/>
    </row>
    <row r="21784" spans="10:10" x14ac:dyDescent="0.35">
      <c r="J21784" s="830"/>
    </row>
    <row r="21785" spans="10:10" x14ac:dyDescent="0.35">
      <c r="J21785" s="830"/>
    </row>
    <row r="21786" spans="10:10" x14ac:dyDescent="0.35">
      <c r="J21786" s="830"/>
    </row>
    <row r="21787" spans="10:10" x14ac:dyDescent="0.35">
      <c r="J21787" s="830"/>
    </row>
    <row r="21788" spans="10:10" x14ac:dyDescent="0.35">
      <c r="J21788" s="830"/>
    </row>
    <row r="21789" spans="10:10" x14ac:dyDescent="0.35">
      <c r="J21789" s="830"/>
    </row>
    <row r="21790" spans="10:10" x14ac:dyDescent="0.35">
      <c r="J21790" s="830"/>
    </row>
    <row r="21791" spans="10:10" x14ac:dyDescent="0.35">
      <c r="J21791" s="830"/>
    </row>
    <row r="21792" spans="10:10" x14ac:dyDescent="0.35">
      <c r="J21792" s="830"/>
    </row>
    <row r="21793" spans="10:10" x14ac:dyDescent="0.35">
      <c r="J21793" s="830"/>
    </row>
    <row r="21794" spans="10:10" x14ac:dyDescent="0.35">
      <c r="J21794" s="830"/>
    </row>
    <row r="21795" spans="10:10" x14ac:dyDescent="0.35">
      <c r="J21795" s="830"/>
    </row>
    <row r="21796" spans="10:10" x14ac:dyDescent="0.35">
      <c r="J21796" s="830"/>
    </row>
    <row r="21797" spans="10:10" x14ac:dyDescent="0.35">
      <c r="J21797" s="830"/>
    </row>
    <row r="21798" spans="10:10" x14ac:dyDescent="0.35">
      <c r="J21798" s="830"/>
    </row>
    <row r="21799" spans="10:10" x14ac:dyDescent="0.35">
      <c r="J21799" s="830"/>
    </row>
    <row r="21800" spans="10:10" x14ac:dyDescent="0.35">
      <c r="J21800" s="830"/>
    </row>
    <row r="21801" spans="10:10" x14ac:dyDescent="0.35">
      <c r="J21801" s="830"/>
    </row>
    <row r="21802" spans="10:10" x14ac:dyDescent="0.35">
      <c r="J21802" s="830"/>
    </row>
    <row r="21803" spans="10:10" x14ac:dyDescent="0.35">
      <c r="J21803" s="830"/>
    </row>
    <row r="21804" spans="10:10" x14ac:dyDescent="0.35">
      <c r="J21804" s="830"/>
    </row>
    <row r="21805" spans="10:10" x14ac:dyDescent="0.35">
      <c r="J21805" s="830"/>
    </row>
    <row r="21806" spans="10:10" x14ac:dyDescent="0.35">
      <c r="J21806" s="830"/>
    </row>
    <row r="21807" spans="10:10" x14ac:dyDescent="0.35">
      <c r="J21807" s="830"/>
    </row>
    <row r="21808" spans="10:10" x14ac:dyDescent="0.35">
      <c r="J21808" s="830"/>
    </row>
    <row r="21809" spans="10:10" x14ac:dyDescent="0.35">
      <c r="J21809" s="830"/>
    </row>
    <row r="21810" spans="10:10" x14ac:dyDescent="0.35">
      <c r="J21810" s="830"/>
    </row>
    <row r="21811" spans="10:10" x14ac:dyDescent="0.35">
      <c r="J21811" s="830"/>
    </row>
    <row r="21812" spans="10:10" x14ac:dyDescent="0.35">
      <c r="J21812" s="830"/>
    </row>
    <row r="21813" spans="10:10" x14ac:dyDescent="0.35">
      <c r="J21813" s="830"/>
    </row>
    <row r="21814" spans="10:10" x14ac:dyDescent="0.35">
      <c r="J21814" s="830"/>
    </row>
    <row r="21815" spans="10:10" x14ac:dyDescent="0.35">
      <c r="J21815" s="830"/>
    </row>
    <row r="21816" spans="10:10" x14ac:dyDescent="0.35">
      <c r="J21816" s="830"/>
    </row>
    <row r="21817" spans="10:10" x14ac:dyDescent="0.35">
      <c r="J21817" s="830"/>
    </row>
    <row r="21818" spans="10:10" x14ac:dyDescent="0.35">
      <c r="J21818" s="830"/>
    </row>
    <row r="21819" spans="10:10" x14ac:dyDescent="0.35">
      <c r="J21819" s="830"/>
    </row>
    <row r="21820" spans="10:10" x14ac:dyDescent="0.35">
      <c r="J21820" s="830"/>
    </row>
    <row r="21821" spans="10:10" x14ac:dyDescent="0.35">
      <c r="J21821" s="830"/>
    </row>
    <row r="21822" spans="10:10" x14ac:dyDescent="0.35">
      <c r="J21822" s="830"/>
    </row>
    <row r="21823" spans="10:10" x14ac:dyDescent="0.35">
      <c r="J21823" s="830"/>
    </row>
    <row r="21824" spans="10:10" x14ac:dyDescent="0.35">
      <c r="J21824" s="830"/>
    </row>
    <row r="21825" spans="10:10" x14ac:dyDescent="0.35">
      <c r="J21825" s="830"/>
    </row>
    <row r="21826" spans="10:10" x14ac:dyDescent="0.35">
      <c r="J21826" s="830"/>
    </row>
    <row r="21827" spans="10:10" x14ac:dyDescent="0.35">
      <c r="J21827" s="830"/>
    </row>
    <row r="21828" spans="10:10" x14ac:dyDescent="0.35">
      <c r="J21828" s="830"/>
    </row>
    <row r="21829" spans="10:10" x14ac:dyDescent="0.35">
      <c r="J21829" s="830"/>
    </row>
    <row r="21830" spans="10:10" x14ac:dyDescent="0.35">
      <c r="J21830" s="830"/>
    </row>
    <row r="21831" spans="10:10" x14ac:dyDescent="0.35">
      <c r="J21831" s="830"/>
    </row>
    <row r="21832" spans="10:10" x14ac:dyDescent="0.35">
      <c r="J21832" s="830"/>
    </row>
    <row r="21833" spans="10:10" x14ac:dyDescent="0.35">
      <c r="J21833" s="830"/>
    </row>
    <row r="21834" spans="10:10" x14ac:dyDescent="0.35">
      <c r="J21834" s="830"/>
    </row>
    <row r="21835" spans="10:10" x14ac:dyDescent="0.35">
      <c r="J21835" s="830"/>
    </row>
    <row r="21836" spans="10:10" x14ac:dyDescent="0.35">
      <c r="J21836" s="830"/>
    </row>
    <row r="21837" spans="10:10" x14ac:dyDescent="0.35">
      <c r="J21837" s="830"/>
    </row>
    <row r="21838" spans="10:10" x14ac:dyDescent="0.35">
      <c r="J21838" s="830"/>
    </row>
    <row r="21839" spans="10:10" x14ac:dyDescent="0.35">
      <c r="J21839" s="830"/>
    </row>
    <row r="21840" spans="10:10" x14ac:dyDescent="0.35">
      <c r="J21840" s="830"/>
    </row>
    <row r="21841" spans="10:10" x14ac:dyDescent="0.35">
      <c r="J21841" s="830"/>
    </row>
    <row r="21842" spans="10:10" x14ac:dyDescent="0.35">
      <c r="J21842" s="830"/>
    </row>
    <row r="21846" spans="10:10" x14ac:dyDescent="0.35">
      <c r="J21846" s="830"/>
    </row>
    <row r="21847" spans="10:10" x14ac:dyDescent="0.35">
      <c r="J21847" s="830"/>
    </row>
    <row r="21848" spans="10:10" x14ac:dyDescent="0.35">
      <c r="J21848" s="830"/>
    </row>
    <row r="21849" spans="10:10" x14ac:dyDescent="0.35">
      <c r="J21849" s="830"/>
    </row>
    <row r="21850" spans="10:10" x14ac:dyDescent="0.35">
      <c r="J21850" s="830"/>
    </row>
    <row r="21851" spans="10:10" x14ac:dyDescent="0.35">
      <c r="J21851" s="830"/>
    </row>
    <row r="21852" spans="10:10" x14ac:dyDescent="0.35">
      <c r="J21852" s="830"/>
    </row>
    <row r="21853" spans="10:10" x14ac:dyDescent="0.35">
      <c r="J21853" s="830"/>
    </row>
    <row r="21854" spans="10:10" x14ac:dyDescent="0.35">
      <c r="J21854" s="830"/>
    </row>
    <row r="21855" spans="10:10" x14ac:dyDescent="0.35">
      <c r="J21855" s="830"/>
    </row>
    <row r="21856" spans="10:10" x14ac:dyDescent="0.35">
      <c r="J21856" s="830"/>
    </row>
    <row r="21857" spans="10:10" x14ac:dyDescent="0.35">
      <c r="J21857" s="830"/>
    </row>
    <row r="21858" spans="10:10" x14ac:dyDescent="0.35">
      <c r="J21858" s="830"/>
    </row>
    <row r="21859" spans="10:10" x14ac:dyDescent="0.35">
      <c r="J21859" s="830"/>
    </row>
    <row r="21866" spans="10:10" x14ac:dyDescent="0.35">
      <c r="J21866" s="830"/>
    </row>
    <row r="21867" spans="10:10" x14ac:dyDescent="0.35">
      <c r="J21867" s="830"/>
    </row>
    <row r="21868" spans="10:10" x14ac:dyDescent="0.35">
      <c r="J21868" s="830"/>
    </row>
    <row r="21869" spans="10:10" x14ac:dyDescent="0.35">
      <c r="J21869" s="830"/>
    </row>
    <row r="21870" spans="10:10" x14ac:dyDescent="0.35">
      <c r="J21870" s="830"/>
    </row>
    <row r="21871" spans="10:10" x14ac:dyDescent="0.35">
      <c r="J21871" s="830"/>
    </row>
    <row r="21872" spans="10:10" x14ac:dyDescent="0.35">
      <c r="J21872" s="830"/>
    </row>
    <row r="21873" spans="10:10" x14ac:dyDescent="0.35">
      <c r="J21873" s="830"/>
    </row>
    <row r="21874" spans="10:10" x14ac:dyDescent="0.35">
      <c r="J21874" s="830"/>
    </row>
    <row r="21875" spans="10:10" x14ac:dyDescent="0.35">
      <c r="J21875" s="830"/>
    </row>
    <row r="21882" spans="10:10" x14ac:dyDescent="0.35">
      <c r="J21882" s="830"/>
    </row>
    <row r="21883" spans="10:10" x14ac:dyDescent="0.35">
      <c r="J21883" s="830"/>
    </row>
    <row r="21884" spans="10:10" x14ac:dyDescent="0.35">
      <c r="J21884" s="830"/>
    </row>
    <row r="21885" spans="10:10" x14ac:dyDescent="0.35">
      <c r="J21885" s="830"/>
    </row>
    <row r="21886" spans="10:10" x14ac:dyDescent="0.35">
      <c r="J21886" s="830"/>
    </row>
    <row r="21887" spans="10:10" x14ac:dyDescent="0.35">
      <c r="J21887" s="830"/>
    </row>
    <row r="21888" spans="10:10" x14ac:dyDescent="0.35">
      <c r="J21888" s="830"/>
    </row>
    <row r="21889" spans="10:10" x14ac:dyDescent="0.35">
      <c r="J21889" s="830"/>
    </row>
    <row r="21890" spans="10:10" x14ac:dyDescent="0.35">
      <c r="J21890" s="830"/>
    </row>
    <row r="21891" spans="10:10" x14ac:dyDescent="0.35">
      <c r="J21891" s="830"/>
    </row>
    <row r="21892" spans="10:10" x14ac:dyDescent="0.35">
      <c r="J21892" s="830"/>
    </row>
    <row r="21893" spans="10:10" x14ac:dyDescent="0.35">
      <c r="J21893" s="830"/>
    </row>
    <row r="21894" spans="10:10" x14ac:dyDescent="0.35">
      <c r="J21894" s="830"/>
    </row>
    <row r="21895" spans="10:10" x14ac:dyDescent="0.35">
      <c r="J21895" s="830"/>
    </row>
    <row r="21896" spans="10:10" x14ac:dyDescent="0.35">
      <c r="J21896" s="830"/>
    </row>
    <row r="21897" spans="10:10" x14ac:dyDescent="0.35">
      <c r="J21897" s="830"/>
    </row>
    <row r="21898" spans="10:10" x14ac:dyDescent="0.35">
      <c r="J21898" s="830"/>
    </row>
    <row r="21899" spans="10:10" x14ac:dyDescent="0.35">
      <c r="J21899" s="830"/>
    </row>
    <row r="21900" spans="10:10" x14ac:dyDescent="0.35">
      <c r="J21900" s="830"/>
    </row>
    <row r="21901" spans="10:10" x14ac:dyDescent="0.35">
      <c r="J21901" s="830"/>
    </row>
    <row r="21902" spans="10:10" x14ac:dyDescent="0.35">
      <c r="J21902" s="830"/>
    </row>
    <row r="21903" spans="10:10" x14ac:dyDescent="0.35">
      <c r="J21903" s="830"/>
    </row>
    <row r="21904" spans="10:10" x14ac:dyDescent="0.35">
      <c r="J21904" s="830"/>
    </row>
    <row r="21905" spans="10:10" x14ac:dyDescent="0.35">
      <c r="J21905" s="830"/>
    </row>
    <row r="21906" spans="10:10" x14ac:dyDescent="0.35">
      <c r="J21906" s="830"/>
    </row>
    <row r="21907" spans="10:10" x14ac:dyDescent="0.35">
      <c r="J21907" s="830"/>
    </row>
    <row r="21908" spans="10:10" x14ac:dyDescent="0.35">
      <c r="J21908" s="830"/>
    </row>
    <row r="21909" spans="10:10" x14ac:dyDescent="0.35">
      <c r="J21909" s="830"/>
    </row>
    <row r="21910" spans="10:10" x14ac:dyDescent="0.35">
      <c r="J21910" s="830"/>
    </row>
    <row r="21911" spans="10:10" x14ac:dyDescent="0.35">
      <c r="J21911" s="830"/>
    </row>
    <row r="21912" spans="10:10" x14ac:dyDescent="0.35">
      <c r="J21912" s="830"/>
    </row>
    <row r="21913" spans="10:10" x14ac:dyDescent="0.35">
      <c r="J21913" s="830"/>
    </row>
    <row r="21914" spans="10:10" x14ac:dyDescent="0.35">
      <c r="J21914" s="830"/>
    </row>
    <row r="21915" spans="10:10" x14ac:dyDescent="0.35">
      <c r="J21915" s="830"/>
    </row>
    <row r="21916" spans="10:10" x14ac:dyDescent="0.35">
      <c r="J21916" s="830"/>
    </row>
    <row r="21917" spans="10:10" x14ac:dyDescent="0.35">
      <c r="J21917" s="830"/>
    </row>
    <row r="21918" spans="10:10" x14ac:dyDescent="0.35">
      <c r="J21918" s="830"/>
    </row>
    <row r="21919" spans="10:10" x14ac:dyDescent="0.35">
      <c r="J21919" s="830"/>
    </row>
    <row r="21920" spans="10:10" x14ac:dyDescent="0.35">
      <c r="J21920" s="830"/>
    </row>
    <row r="21921" spans="10:10" x14ac:dyDescent="0.35">
      <c r="J21921" s="830"/>
    </row>
    <row r="21940" spans="10:10" x14ac:dyDescent="0.35">
      <c r="J21940" s="830"/>
    </row>
    <row r="21943" spans="10:10" x14ac:dyDescent="0.35">
      <c r="J21943" s="830"/>
    </row>
    <row r="21944" spans="10:10" x14ac:dyDescent="0.35">
      <c r="J21944" s="830"/>
    </row>
    <row r="21945" spans="10:10" x14ac:dyDescent="0.35">
      <c r="J21945" s="830"/>
    </row>
    <row r="21946" spans="10:10" x14ac:dyDescent="0.35">
      <c r="J21946" s="830"/>
    </row>
    <row r="21947" spans="10:10" x14ac:dyDescent="0.35">
      <c r="J21947" s="830"/>
    </row>
    <row r="21948" spans="10:10" x14ac:dyDescent="0.35">
      <c r="J21948" s="830"/>
    </row>
    <row r="21949" spans="10:10" x14ac:dyDescent="0.35">
      <c r="J21949" s="830"/>
    </row>
    <row r="21950" spans="10:10" x14ac:dyDescent="0.35">
      <c r="J21950" s="830"/>
    </row>
    <row r="21951" spans="10:10" x14ac:dyDescent="0.35">
      <c r="J21951" s="830"/>
    </row>
    <row r="21952" spans="10:10" x14ac:dyDescent="0.35">
      <c r="J21952" s="830"/>
    </row>
    <row r="21953" spans="10:10" x14ac:dyDescent="0.35">
      <c r="J21953" s="830"/>
    </row>
    <row r="21954" spans="10:10" x14ac:dyDescent="0.35">
      <c r="J21954" s="830"/>
    </row>
    <row r="21955" spans="10:10" x14ac:dyDescent="0.35">
      <c r="J21955" s="830"/>
    </row>
    <row r="21956" spans="10:10" x14ac:dyDescent="0.35">
      <c r="J21956" s="830"/>
    </row>
    <row r="21957" spans="10:10" x14ac:dyDescent="0.35">
      <c r="J21957" s="830"/>
    </row>
    <row r="21958" spans="10:10" x14ac:dyDescent="0.35">
      <c r="J21958" s="830"/>
    </row>
    <row r="21959" spans="10:10" x14ac:dyDescent="0.35">
      <c r="J21959" s="830"/>
    </row>
    <row r="21960" spans="10:10" x14ac:dyDescent="0.35">
      <c r="J21960" s="830"/>
    </row>
    <row r="21961" spans="10:10" x14ac:dyDescent="0.35">
      <c r="J21961" s="830"/>
    </row>
    <row r="21962" spans="10:10" x14ac:dyDescent="0.35">
      <c r="J21962" s="830"/>
    </row>
    <row r="21963" spans="10:10" x14ac:dyDescent="0.35">
      <c r="J21963" s="830"/>
    </row>
    <row r="21964" spans="10:10" x14ac:dyDescent="0.35">
      <c r="J21964" s="830"/>
    </row>
    <row r="21965" spans="10:10" x14ac:dyDescent="0.35">
      <c r="J21965" s="830"/>
    </row>
    <row r="21966" spans="10:10" x14ac:dyDescent="0.35">
      <c r="J21966" s="830"/>
    </row>
    <row r="21967" spans="10:10" x14ac:dyDescent="0.35">
      <c r="J21967" s="830"/>
    </row>
    <row r="21968" spans="10:10" x14ac:dyDescent="0.35">
      <c r="J21968" s="830"/>
    </row>
    <row r="21969" spans="10:10" x14ac:dyDescent="0.35">
      <c r="J21969" s="830"/>
    </row>
    <row r="21970" spans="10:10" x14ac:dyDescent="0.35">
      <c r="J21970" s="830"/>
    </row>
    <row r="21971" spans="10:10" x14ac:dyDescent="0.35">
      <c r="J21971" s="830"/>
    </row>
    <row r="21972" spans="10:10" x14ac:dyDescent="0.35">
      <c r="J21972" s="830"/>
    </row>
    <row r="21973" spans="10:10" x14ac:dyDescent="0.35">
      <c r="J21973" s="830"/>
    </row>
    <row r="21974" spans="10:10" x14ac:dyDescent="0.35">
      <c r="J21974" s="830"/>
    </row>
    <row r="21975" spans="10:10" x14ac:dyDescent="0.35">
      <c r="J21975" s="830"/>
    </row>
    <row r="21976" spans="10:10" x14ac:dyDescent="0.35">
      <c r="J21976" s="830"/>
    </row>
    <row r="21977" spans="10:10" x14ac:dyDescent="0.35">
      <c r="J21977" s="830"/>
    </row>
    <row r="21978" spans="10:10" x14ac:dyDescent="0.35">
      <c r="J21978" s="830"/>
    </row>
    <row r="21979" spans="10:10" x14ac:dyDescent="0.35">
      <c r="J21979" s="830"/>
    </row>
    <row r="21980" spans="10:10" x14ac:dyDescent="0.35">
      <c r="J21980" s="830"/>
    </row>
    <row r="21981" spans="10:10" x14ac:dyDescent="0.35">
      <c r="J21981" s="830"/>
    </row>
    <row r="21982" spans="10:10" x14ac:dyDescent="0.35">
      <c r="J21982" s="830"/>
    </row>
    <row r="21983" spans="10:10" x14ac:dyDescent="0.35">
      <c r="J21983" s="830"/>
    </row>
    <row r="21984" spans="10:10" x14ac:dyDescent="0.35">
      <c r="J21984" s="830"/>
    </row>
    <row r="21985" spans="10:10" x14ac:dyDescent="0.35">
      <c r="J21985" s="830"/>
    </row>
    <row r="21986" spans="10:10" x14ac:dyDescent="0.35">
      <c r="J21986" s="830"/>
    </row>
    <row r="21987" spans="10:10" x14ac:dyDescent="0.35">
      <c r="J21987" s="830"/>
    </row>
    <row r="21988" spans="10:10" x14ac:dyDescent="0.35">
      <c r="J21988" s="830"/>
    </row>
    <row r="21989" spans="10:10" x14ac:dyDescent="0.35">
      <c r="J21989" s="830"/>
    </row>
    <row r="21990" spans="10:10" x14ac:dyDescent="0.35">
      <c r="J21990" s="830"/>
    </row>
    <row r="21991" spans="10:10" x14ac:dyDescent="0.35">
      <c r="J21991" s="830"/>
    </row>
    <row r="21992" spans="10:10" x14ac:dyDescent="0.35">
      <c r="J21992" s="830"/>
    </row>
    <row r="21993" spans="10:10" x14ac:dyDescent="0.35">
      <c r="J21993" s="830"/>
    </row>
    <row r="21994" spans="10:10" x14ac:dyDescent="0.35">
      <c r="J21994" s="830"/>
    </row>
    <row r="21995" spans="10:10" x14ac:dyDescent="0.35">
      <c r="J21995" s="830"/>
    </row>
    <row r="21996" spans="10:10" x14ac:dyDescent="0.35">
      <c r="J21996" s="830"/>
    </row>
    <row r="21997" spans="10:10" x14ac:dyDescent="0.35">
      <c r="J21997" s="830"/>
    </row>
    <row r="21998" spans="10:10" x14ac:dyDescent="0.35">
      <c r="J21998" s="830"/>
    </row>
    <row r="21999" spans="10:10" x14ac:dyDescent="0.35">
      <c r="J21999" s="830"/>
    </row>
    <row r="22000" spans="10:10" x14ac:dyDescent="0.35">
      <c r="J22000" s="830"/>
    </row>
    <row r="22001" spans="10:10" x14ac:dyDescent="0.35">
      <c r="J22001" s="830"/>
    </row>
    <row r="22002" spans="10:10" x14ac:dyDescent="0.35">
      <c r="J22002" s="830"/>
    </row>
    <row r="22003" spans="10:10" x14ac:dyDescent="0.35">
      <c r="J22003" s="830"/>
    </row>
    <row r="22004" spans="10:10" x14ac:dyDescent="0.35">
      <c r="J22004" s="830"/>
    </row>
    <row r="22005" spans="10:10" x14ac:dyDescent="0.35">
      <c r="J22005" s="830"/>
    </row>
    <row r="22006" spans="10:10" x14ac:dyDescent="0.35">
      <c r="J22006" s="830"/>
    </row>
    <row r="22007" spans="10:10" x14ac:dyDescent="0.35">
      <c r="J22007" s="830"/>
    </row>
    <row r="22008" spans="10:10" x14ac:dyDescent="0.35">
      <c r="J22008" s="830"/>
    </row>
    <row r="22009" spans="10:10" x14ac:dyDescent="0.35">
      <c r="J22009" s="830"/>
    </row>
    <row r="22010" spans="10:10" x14ac:dyDescent="0.35">
      <c r="J22010" s="830"/>
    </row>
    <row r="22011" spans="10:10" x14ac:dyDescent="0.35">
      <c r="J22011" s="830"/>
    </row>
    <row r="22012" spans="10:10" x14ac:dyDescent="0.35">
      <c r="J22012" s="830"/>
    </row>
    <row r="22013" spans="10:10" x14ac:dyDescent="0.35">
      <c r="J22013" s="830"/>
    </row>
    <row r="22014" spans="10:10" x14ac:dyDescent="0.35">
      <c r="J22014" s="830"/>
    </row>
    <row r="22015" spans="10:10" x14ac:dyDescent="0.35">
      <c r="J22015" s="830"/>
    </row>
    <row r="22016" spans="10:10" x14ac:dyDescent="0.35">
      <c r="J22016" s="830"/>
    </row>
    <row r="22017" spans="10:10" x14ac:dyDescent="0.35">
      <c r="J22017" s="830"/>
    </row>
    <row r="22018" spans="10:10" x14ac:dyDescent="0.35">
      <c r="J22018" s="830"/>
    </row>
    <row r="22019" spans="10:10" x14ac:dyDescent="0.35">
      <c r="J22019" s="830"/>
    </row>
    <row r="22020" spans="10:10" x14ac:dyDescent="0.35">
      <c r="J22020" s="830"/>
    </row>
    <row r="22021" spans="10:10" x14ac:dyDescent="0.35">
      <c r="J22021" s="830"/>
    </row>
    <row r="22022" spans="10:10" x14ac:dyDescent="0.35">
      <c r="J22022" s="830"/>
    </row>
    <row r="22023" spans="10:10" x14ac:dyDescent="0.35">
      <c r="J22023" s="830"/>
    </row>
    <row r="22024" spans="10:10" x14ac:dyDescent="0.35">
      <c r="J22024" s="830"/>
    </row>
    <row r="22025" spans="10:10" x14ac:dyDescent="0.35">
      <c r="J22025" s="830"/>
    </row>
    <row r="22026" spans="10:10" x14ac:dyDescent="0.35">
      <c r="J22026" s="830"/>
    </row>
    <row r="22027" spans="10:10" x14ac:dyDescent="0.35">
      <c r="J22027" s="830"/>
    </row>
    <row r="22028" spans="10:10" x14ac:dyDescent="0.35">
      <c r="J22028" s="830"/>
    </row>
    <row r="22029" spans="10:10" x14ac:dyDescent="0.35">
      <c r="J22029" s="830"/>
    </row>
    <row r="22030" spans="10:10" x14ac:dyDescent="0.35">
      <c r="J22030" s="830"/>
    </row>
    <row r="22031" spans="10:10" x14ac:dyDescent="0.35">
      <c r="J22031" s="830"/>
    </row>
    <row r="22032" spans="10:10" x14ac:dyDescent="0.35">
      <c r="J22032" s="830"/>
    </row>
    <row r="22033" spans="10:10" x14ac:dyDescent="0.35">
      <c r="J22033" s="830"/>
    </row>
    <row r="22034" spans="10:10" x14ac:dyDescent="0.35">
      <c r="J22034" s="830"/>
    </row>
    <row r="22035" spans="10:10" x14ac:dyDescent="0.35">
      <c r="J22035" s="830"/>
    </row>
    <row r="22036" spans="10:10" x14ac:dyDescent="0.35">
      <c r="J22036" s="830"/>
    </row>
    <row r="22037" spans="10:10" x14ac:dyDescent="0.35">
      <c r="J22037" s="830"/>
    </row>
    <row r="22038" spans="10:10" x14ac:dyDescent="0.35">
      <c r="J22038" s="830"/>
    </row>
    <row r="22039" spans="10:10" x14ac:dyDescent="0.35">
      <c r="J22039" s="830"/>
    </row>
    <row r="22041" spans="10:10" x14ac:dyDescent="0.35">
      <c r="J22041" s="830"/>
    </row>
    <row r="22042" spans="10:10" x14ac:dyDescent="0.35">
      <c r="J22042" s="830"/>
    </row>
    <row r="22043" spans="10:10" x14ac:dyDescent="0.35">
      <c r="J22043" s="830"/>
    </row>
    <row r="22044" spans="10:10" x14ac:dyDescent="0.35">
      <c r="J22044" s="830"/>
    </row>
    <row r="22045" spans="10:10" x14ac:dyDescent="0.35">
      <c r="J22045" s="830"/>
    </row>
    <row r="22046" spans="10:10" x14ac:dyDescent="0.35">
      <c r="J22046" s="830"/>
    </row>
    <row r="22047" spans="10:10" x14ac:dyDescent="0.35">
      <c r="J22047" s="830"/>
    </row>
    <row r="22048" spans="10:10" x14ac:dyDescent="0.35">
      <c r="J22048" s="830"/>
    </row>
    <row r="22049" spans="10:10" x14ac:dyDescent="0.35">
      <c r="J22049" s="830"/>
    </row>
    <row r="22050" spans="10:10" x14ac:dyDescent="0.35">
      <c r="J22050" s="830"/>
    </row>
    <row r="22051" spans="10:10" x14ac:dyDescent="0.35">
      <c r="J22051" s="830"/>
    </row>
    <row r="22052" spans="10:10" x14ac:dyDescent="0.35">
      <c r="J22052" s="830"/>
    </row>
    <row r="22053" spans="10:10" x14ac:dyDescent="0.35">
      <c r="J22053" s="830"/>
    </row>
    <row r="22054" spans="10:10" x14ac:dyDescent="0.35">
      <c r="J22054" s="830"/>
    </row>
    <row r="22055" spans="10:10" x14ac:dyDescent="0.35">
      <c r="J22055" s="830"/>
    </row>
    <row r="22056" spans="10:10" x14ac:dyDescent="0.35">
      <c r="J22056" s="830"/>
    </row>
    <row r="22057" spans="10:10" x14ac:dyDescent="0.35">
      <c r="J22057" s="830"/>
    </row>
    <row r="22058" spans="10:10" x14ac:dyDescent="0.35">
      <c r="J22058" s="830"/>
    </row>
    <row r="22059" spans="10:10" x14ac:dyDescent="0.35">
      <c r="J22059" s="830"/>
    </row>
    <row r="22060" spans="10:10" x14ac:dyDescent="0.35">
      <c r="J22060" s="830"/>
    </row>
    <row r="22061" spans="10:10" x14ac:dyDescent="0.35">
      <c r="J22061" s="830"/>
    </row>
    <row r="22062" spans="10:10" x14ac:dyDescent="0.35">
      <c r="J22062" s="830"/>
    </row>
    <row r="22063" spans="10:10" x14ac:dyDescent="0.35">
      <c r="J22063" s="830"/>
    </row>
    <row r="22064" spans="10:10" x14ac:dyDescent="0.35">
      <c r="J22064" s="830"/>
    </row>
    <row r="22069" spans="10:10" x14ac:dyDescent="0.35">
      <c r="J22069" s="830"/>
    </row>
    <row r="22070" spans="10:10" x14ac:dyDescent="0.35">
      <c r="J22070" s="830"/>
    </row>
    <row r="22071" spans="10:10" x14ac:dyDescent="0.35">
      <c r="J22071" s="830"/>
    </row>
    <row r="22072" spans="10:10" x14ac:dyDescent="0.35">
      <c r="J22072" s="830"/>
    </row>
    <row r="22073" spans="10:10" x14ac:dyDescent="0.35">
      <c r="J22073" s="830"/>
    </row>
    <row r="22074" spans="10:10" x14ac:dyDescent="0.35">
      <c r="J22074" s="830"/>
    </row>
    <row r="22075" spans="10:10" x14ac:dyDescent="0.35">
      <c r="J22075" s="830"/>
    </row>
    <row r="22076" spans="10:10" x14ac:dyDescent="0.35">
      <c r="J22076" s="830"/>
    </row>
    <row r="22077" spans="10:10" x14ac:dyDescent="0.35">
      <c r="J22077" s="830"/>
    </row>
    <row r="22078" spans="10:10" x14ac:dyDescent="0.35">
      <c r="J22078" s="830"/>
    </row>
    <row r="22079" spans="10:10" x14ac:dyDescent="0.35">
      <c r="J22079" s="830"/>
    </row>
    <row r="22080" spans="10:10" x14ac:dyDescent="0.35">
      <c r="J22080" s="830"/>
    </row>
    <row r="22081" spans="10:10" x14ac:dyDescent="0.35">
      <c r="J22081" s="830"/>
    </row>
    <row r="22082" spans="10:10" x14ac:dyDescent="0.35">
      <c r="J22082" s="830"/>
    </row>
    <row r="22083" spans="10:10" x14ac:dyDescent="0.35">
      <c r="J22083" s="830"/>
    </row>
    <row r="22084" spans="10:10" x14ac:dyDescent="0.35">
      <c r="J22084" s="830"/>
    </row>
    <row r="22085" spans="10:10" x14ac:dyDescent="0.35">
      <c r="J22085" s="830"/>
    </row>
    <row r="22086" spans="10:10" x14ac:dyDescent="0.35">
      <c r="J22086" s="830"/>
    </row>
    <row r="22087" spans="10:10" x14ac:dyDescent="0.35">
      <c r="J22087" s="830"/>
    </row>
    <row r="22088" spans="10:10" x14ac:dyDescent="0.35">
      <c r="J22088" s="830"/>
    </row>
    <row r="22089" spans="10:10" x14ac:dyDescent="0.35">
      <c r="J22089" s="830"/>
    </row>
    <row r="22090" spans="10:10" x14ac:dyDescent="0.35">
      <c r="J22090" s="830"/>
    </row>
    <row r="22091" spans="10:10" x14ac:dyDescent="0.35">
      <c r="J22091" s="830"/>
    </row>
    <row r="22092" spans="10:10" x14ac:dyDescent="0.35">
      <c r="J22092" s="830"/>
    </row>
    <row r="22093" spans="10:10" x14ac:dyDescent="0.35">
      <c r="J22093" s="830"/>
    </row>
    <row r="22094" spans="10:10" x14ac:dyDescent="0.35">
      <c r="J22094" s="830"/>
    </row>
    <row r="22095" spans="10:10" x14ac:dyDescent="0.35">
      <c r="J22095" s="830"/>
    </row>
    <row r="22096" spans="10:10" x14ac:dyDescent="0.35">
      <c r="J22096" s="830"/>
    </row>
    <row r="22097" spans="10:10" x14ac:dyDescent="0.35">
      <c r="J22097" s="830"/>
    </row>
    <row r="22098" spans="10:10" x14ac:dyDescent="0.35">
      <c r="J22098" s="830"/>
    </row>
    <row r="22099" spans="10:10" x14ac:dyDescent="0.35">
      <c r="J22099" s="830"/>
    </row>
    <row r="22100" spans="10:10" x14ac:dyDescent="0.35">
      <c r="J22100" s="830"/>
    </row>
    <row r="22101" spans="10:10" x14ac:dyDescent="0.35">
      <c r="J22101" s="830"/>
    </row>
    <row r="22102" spans="10:10" x14ac:dyDescent="0.35">
      <c r="J22102" s="830"/>
    </row>
    <row r="22103" spans="10:10" x14ac:dyDescent="0.35">
      <c r="J22103" s="830"/>
    </row>
    <row r="22104" spans="10:10" x14ac:dyDescent="0.35">
      <c r="J22104" s="830"/>
    </row>
    <row r="22105" spans="10:10" x14ac:dyDescent="0.35">
      <c r="J22105" s="830"/>
    </row>
    <row r="22106" spans="10:10" x14ac:dyDescent="0.35">
      <c r="J22106" s="830"/>
    </row>
    <row r="22107" spans="10:10" x14ac:dyDescent="0.35">
      <c r="J22107" s="830"/>
    </row>
    <row r="22108" spans="10:10" x14ac:dyDescent="0.35">
      <c r="J22108" s="830"/>
    </row>
    <row r="22109" spans="10:10" x14ac:dyDescent="0.35">
      <c r="J22109" s="830"/>
    </row>
    <row r="22110" spans="10:10" x14ac:dyDescent="0.35">
      <c r="J22110" s="830"/>
    </row>
    <row r="22111" spans="10:10" x14ac:dyDescent="0.35">
      <c r="J22111" s="830"/>
    </row>
    <row r="22112" spans="10:10" x14ac:dyDescent="0.35">
      <c r="J22112" s="830"/>
    </row>
    <row r="22113" spans="10:10" x14ac:dyDescent="0.35">
      <c r="J22113" s="830"/>
    </row>
    <row r="22114" spans="10:10" x14ac:dyDescent="0.35">
      <c r="J22114" s="830"/>
    </row>
    <row r="22115" spans="10:10" x14ac:dyDescent="0.35">
      <c r="J22115" s="830"/>
    </row>
    <row r="22116" spans="10:10" x14ac:dyDescent="0.35">
      <c r="J22116" s="830"/>
    </row>
    <row r="22117" spans="10:10" x14ac:dyDescent="0.35">
      <c r="J22117" s="830"/>
    </row>
    <row r="22118" spans="10:10" x14ac:dyDescent="0.35">
      <c r="J22118" s="830"/>
    </row>
    <row r="22119" spans="10:10" x14ac:dyDescent="0.35">
      <c r="J22119" s="830"/>
    </row>
    <row r="22121" spans="10:10" x14ac:dyDescent="0.35">
      <c r="J22121" s="830"/>
    </row>
    <row r="22122" spans="10:10" x14ac:dyDescent="0.35">
      <c r="J22122" s="830"/>
    </row>
    <row r="22123" spans="10:10" x14ac:dyDescent="0.35">
      <c r="J22123" s="830"/>
    </row>
    <row r="22124" spans="10:10" x14ac:dyDescent="0.35">
      <c r="J22124" s="830"/>
    </row>
    <row r="22125" spans="10:10" x14ac:dyDescent="0.35">
      <c r="J22125" s="830"/>
    </row>
    <row r="22126" spans="10:10" x14ac:dyDescent="0.35">
      <c r="J22126" s="830"/>
    </row>
    <row r="22127" spans="10:10" x14ac:dyDescent="0.35">
      <c r="J22127" s="830"/>
    </row>
    <row r="22128" spans="10:10" x14ac:dyDescent="0.35">
      <c r="J22128" s="830"/>
    </row>
    <row r="22129" spans="10:10" x14ac:dyDescent="0.35">
      <c r="J22129" s="830"/>
    </row>
    <row r="22130" spans="10:10" x14ac:dyDescent="0.35">
      <c r="J22130" s="830"/>
    </row>
    <row r="22131" spans="10:10" x14ac:dyDescent="0.35">
      <c r="J22131" s="830"/>
    </row>
    <row r="22132" spans="10:10" x14ac:dyDescent="0.35">
      <c r="J22132" s="830"/>
    </row>
    <row r="22133" spans="10:10" x14ac:dyDescent="0.35">
      <c r="J22133" s="830"/>
    </row>
    <row r="22134" spans="10:10" x14ac:dyDescent="0.35">
      <c r="J22134" s="830"/>
    </row>
    <row r="22135" spans="10:10" x14ac:dyDescent="0.35">
      <c r="J22135" s="830"/>
    </row>
    <row r="22136" spans="10:10" x14ac:dyDescent="0.35">
      <c r="J22136" s="830"/>
    </row>
    <row r="22137" spans="10:10" x14ac:dyDescent="0.35">
      <c r="J22137" s="830"/>
    </row>
    <row r="22138" spans="10:10" x14ac:dyDescent="0.35">
      <c r="J22138" s="830"/>
    </row>
    <row r="22139" spans="10:10" x14ac:dyDescent="0.35">
      <c r="J22139" s="830"/>
    </row>
    <row r="22140" spans="10:10" x14ac:dyDescent="0.35">
      <c r="J22140" s="830"/>
    </row>
    <row r="22141" spans="10:10" x14ac:dyDescent="0.35">
      <c r="J22141" s="830"/>
    </row>
    <row r="22142" spans="10:10" x14ac:dyDescent="0.35">
      <c r="J22142" s="830"/>
    </row>
    <row r="22143" spans="10:10" x14ac:dyDescent="0.35">
      <c r="J22143" s="830"/>
    </row>
    <row r="22144" spans="10:10" x14ac:dyDescent="0.35">
      <c r="J22144" s="830"/>
    </row>
    <row r="22145" spans="10:10" x14ac:dyDescent="0.35">
      <c r="J22145" s="830"/>
    </row>
    <row r="22146" spans="10:10" x14ac:dyDescent="0.35">
      <c r="J22146" s="830"/>
    </row>
    <row r="22147" spans="10:10" x14ac:dyDescent="0.35">
      <c r="J22147" s="830"/>
    </row>
    <row r="22148" spans="10:10" x14ac:dyDescent="0.35">
      <c r="J22148" s="830"/>
    </row>
    <row r="22149" spans="10:10" x14ac:dyDescent="0.35">
      <c r="J22149" s="830"/>
    </row>
    <row r="22150" spans="10:10" x14ac:dyDescent="0.35">
      <c r="J22150" s="830"/>
    </row>
    <row r="22151" spans="10:10" x14ac:dyDescent="0.35">
      <c r="J22151" s="830"/>
    </row>
    <row r="22152" spans="10:10" x14ac:dyDescent="0.35">
      <c r="J22152" s="830"/>
    </row>
    <row r="22153" spans="10:10" x14ac:dyDescent="0.35">
      <c r="J22153" s="830"/>
    </row>
    <row r="22154" spans="10:10" x14ac:dyDescent="0.35">
      <c r="J22154" s="830"/>
    </row>
    <row r="22155" spans="10:10" x14ac:dyDescent="0.35">
      <c r="J22155" s="830"/>
    </row>
    <row r="22156" spans="10:10" x14ac:dyDescent="0.35">
      <c r="J22156" s="830"/>
    </row>
    <row r="22157" spans="10:10" x14ac:dyDescent="0.35">
      <c r="J22157" s="830"/>
    </row>
    <row r="22158" spans="10:10" x14ac:dyDescent="0.35">
      <c r="J22158" s="830"/>
    </row>
    <row r="22159" spans="10:10" x14ac:dyDescent="0.35">
      <c r="J22159" s="830"/>
    </row>
    <row r="22160" spans="10:10" x14ac:dyDescent="0.35">
      <c r="J22160" s="830"/>
    </row>
    <row r="22161" spans="10:10" x14ac:dyDescent="0.35">
      <c r="J22161" s="830"/>
    </row>
    <row r="22162" spans="10:10" x14ac:dyDescent="0.35">
      <c r="J22162" s="830"/>
    </row>
    <row r="22163" spans="10:10" x14ac:dyDescent="0.35">
      <c r="J22163" s="830"/>
    </row>
    <row r="22168" spans="10:10" x14ac:dyDescent="0.35">
      <c r="J22168" s="830"/>
    </row>
    <row r="22169" spans="10:10" x14ac:dyDescent="0.35">
      <c r="J22169" s="830"/>
    </row>
    <row r="22170" spans="10:10" x14ac:dyDescent="0.35">
      <c r="J22170" s="830"/>
    </row>
    <row r="22171" spans="10:10" x14ac:dyDescent="0.35">
      <c r="J22171" s="830"/>
    </row>
    <row r="22172" spans="10:10" x14ac:dyDescent="0.35">
      <c r="J22172" s="830"/>
    </row>
    <row r="22173" spans="10:10" x14ac:dyDescent="0.35">
      <c r="J22173" s="830"/>
    </row>
    <row r="22174" spans="10:10" x14ac:dyDescent="0.35">
      <c r="J22174" s="830"/>
    </row>
    <row r="22175" spans="10:10" x14ac:dyDescent="0.35">
      <c r="J22175" s="830"/>
    </row>
    <row r="22176" spans="10:10" x14ac:dyDescent="0.35">
      <c r="J22176" s="830"/>
    </row>
    <row r="22177" spans="10:10" x14ac:dyDescent="0.35">
      <c r="J22177" s="830"/>
    </row>
    <row r="22178" spans="10:10" x14ac:dyDescent="0.35">
      <c r="J22178" s="830"/>
    </row>
    <row r="22179" spans="10:10" x14ac:dyDescent="0.35">
      <c r="J22179" s="830"/>
    </row>
    <row r="22180" spans="10:10" x14ac:dyDescent="0.35">
      <c r="J22180" s="830"/>
    </row>
    <row r="22181" spans="10:10" x14ac:dyDescent="0.35">
      <c r="J22181" s="830"/>
    </row>
    <row r="22182" spans="10:10" x14ac:dyDescent="0.35">
      <c r="J22182" s="830"/>
    </row>
    <row r="22183" spans="10:10" x14ac:dyDescent="0.35">
      <c r="J22183" s="830"/>
    </row>
    <row r="22184" spans="10:10" x14ac:dyDescent="0.35">
      <c r="J22184" s="830"/>
    </row>
    <row r="22185" spans="10:10" x14ac:dyDescent="0.35">
      <c r="J22185" s="830"/>
    </row>
    <row r="22186" spans="10:10" x14ac:dyDescent="0.35">
      <c r="J22186" s="830"/>
    </row>
    <row r="22187" spans="10:10" x14ac:dyDescent="0.35">
      <c r="J22187" s="830"/>
    </row>
    <row r="22188" spans="10:10" x14ac:dyDescent="0.35">
      <c r="J22188" s="830"/>
    </row>
    <row r="22189" spans="10:10" x14ac:dyDescent="0.35">
      <c r="J22189" s="830"/>
    </row>
    <row r="22190" spans="10:10" x14ac:dyDescent="0.35">
      <c r="J22190" s="830"/>
    </row>
    <row r="22193" spans="10:10" x14ac:dyDescent="0.35">
      <c r="J22193" s="830"/>
    </row>
    <row r="22198" spans="10:10" x14ac:dyDescent="0.35">
      <c r="J22198" s="830"/>
    </row>
    <row r="22199" spans="10:10" x14ac:dyDescent="0.35">
      <c r="J22199" s="830"/>
    </row>
    <row r="22200" spans="10:10" x14ac:dyDescent="0.35">
      <c r="J22200" s="830"/>
    </row>
    <row r="22201" spans="10:10" x14ac:dyDescent="0.35">
      <c r="J22201" s="830"/>
    </row>
    <row r="22202" spans="10:10" x14ac:dyDescent="0.35">
      <c r="J22202" s="830"/>
    </row>
    <row r="22204" spans="10:10" x14ac:dyDescent="0.35">
      <c r="J22204" s="830"/>
    </row>
    <row r="22205" spans="10:10" x14ac:dyDescent="0.35">
      <c r="J22205" s="830"/>
    </row>
    <row r="22206" spans="10:10" x14ac:dyDescent="0.35">
      <c r="J22206" s="830"/>
    </row>
    <row r="22207" spans="10:10" x14ac:dyDescent="0.35">
      <c r="J22207" s="830"/>
    </row>
    <row r="22208" spans="10:10" x14ac:dyDescent="0.35">
      <c r="J22208" s="830"/>
    </row>
    <row r="22209" spans="10:10" x14ac:dyDescent="0.35">
      <c r="J22209" s="830"/>
    </row>
    <row r="22210" spans="10:10" x14ac:dyDescent="0.35">
      <c r="J22210" s="830"/>
    </row>
    <row r="22211" spans="10:10" x14ac:dyDescent="0.35">
      <c r="J22211" s="830"/>
    </row>
    <row r="22212" spans="10:10" x14ac:dyDescent="0.35">
      <c r="J22212" s="830"/>
    </row>
    <row r="22213" spans="10:10" x14ac:dyDescent="0.35">
      <c r="J22213" s="830"/>
    </row>
    <row r="22214" spans="10:10" x14ac:dyDescent="0.35">
      <c r="J22214" s="830"/>
    </row>
    <row r="22215" spans="10:10" x14ac:dyDescent="0.35">
      <c r="J22215" s="830"/>
    </row>
    <row r="22216" spans="10:10" x14ac:dyDescent="0.35">
      <c r="J22216" s="830"/>
    </row>
    <row r="22217" spans="10:10" x14ac:dyDescent="0.35">
      <c r="J22217" s="830"/>
    </row>
    <row r="22218" spans="10:10" x14ac:dyDescent="0.35">
      <c r="J22218" s="830"/>
    </row>
    <row r="22219" spans="10:10" x14ac:dyDescent="0.35">
      <c r="J22219" s="830"/>
    </row>
    <row r="22220" spans="10:10" x14ac:dyDescent="0.35">
      <c r="J22220" s="830"/>
    </row>
    <row r="22221" spans="10:10" x14ac:dyDescent="0.35">
      <c r="J22221" s="830"/>
    </row>
    <row r="22222" spans="10:10" x14ac:dyDescent="0.35">
      <c r="J22222" s="830"/>
    </row>
    <row r="22223" spans="10:10" x14ac:dyDescent="0.35">
      <c r="J22223" s="830"/>
    </row>
    <row r="22224" spans="10:10" x14ac:dyDescent="0.35">
      <c r="J22224" s="830"/>
    </row>
    <row r="22225" spans="10:10" x14ac:dyDescent="0.35">
      <c r="J22225" s="830"/>
    </row>
    <row r="22226" spans="10:10" x14ac:dyDescent="0.35">
      <c r="J22226" s="830"/>
    </row>
    <row r="22227" spans="10:10" x14ac:dyDescent="0.35">
      <c r="J22227" s="830"/>
    </row>
    <row r="22228" spans="10:10" x14ac:dyDescent="0.35">
      <c r="J22228" s="830"/>
    </row>
    <row r="22229" spans="10:10" x14ac:dyDescent="0.35">
      <c r="J22229" s="830"/>
    </row>
    <row r="22230" spans="10:10" x14ac:dyDescent="0.35">
      <c r="J22230" s="830"/>
    </row>
    <row r="22233" spans="10:10" x14ac:dyDescent="0.35">
      <c r="J22233" s="830"/>
    </row>
    <row r="22234" spans="10:10" x14ac:dyDescent="0.35">
      <c r="J22234" s="830"/>
    </row>
    <row r="22235" spans="10:10" x14ac:dyDescent="0.35">
      <c r="J22235" s="830"/>
    </row>
    <row r="22236" spans="10:10" x14ac:dyDescent="0.35">
      <c r="J22236" s="830"/>
    </row>
    <row r="22237" spans="10:10" x14ac:dyDescent="0.35">
      <c r="J22237" s="830"/>
    </row>
    <row r="22238" spans="10:10" x14ac:dyDescent="0.35">
      <c r="J22238" s="830"/>
    </row>
    <row r="22239" spans="10:10" x14ac:dyDescent="0.35">
      <c r="J22239" s="830"/>
    </row>
    <row r="22240" spans="10:10" x14ac:dyDescent="0.35">
      <c r="J22240" s="830"/>
    </row>
    <row r="22241" spans="10:10" x14ac:dyDescent="0.35">
      <c r="J22241" s="830"/>
    </row>
    <row r="22246" spans="10:10" x14ac:dyDescent="0.35">
      <c r="J22246" s="830"/>
    </row>
    <row r="22247" spans="10:10" x14ac:dyDescent="0.35">
      <c r="J22247" s="830"/>
    </row>
    <row r="22248" spans="10:10" x14ac:dyDescent="0.35">
      <c r="J22248" s="830"/>
    </row>
    <row r="22249" spans="10:10" x14ac:dyDescent="0.35">
      <c r="J22249" s="830"/>
    </row>
    <row r="22250" spans="10:10" x14ac:dyDescent="0.35">
      <c r="J22250" s="830"/>
    </row>
    <row r="22255" spans="10:10" x14ac:dyDescent="0.35">
      <c r="J22255" s="830"/>
    </row>
    <row r="22256" spans="10:10" x14ac:dyDescent="0.35">
      <c r="J22256" s="830"/>
    </row>
    <row r="22257" spans="10:10" x14ac:dyDescent="0.35">
      <c r="J22257" s="830"/>
    </row>
    <row r="22258" spans="10:10" x14ac:dyDescent="0.35">
      <c r="J22258" s="830"/>
    </row>
    <row r="22259" spans="10:10" x14ac:dyDescent="0.35">
      <c r="J22259" s="830"/>
    </row>
    <row r="22260" spans="10:10" x14ac:dyDescent="0.35">
      <c r="J22260" s="830"/>
    </row>
    <row r="22261" spans="10:10" x14ac:dyDescent="0.35">
      <c r="J22261" s="830"/>
    </row>
    <row r="22262" spans="10:10" x14ac:dyDescent="0.35">
      <c r="J22262" s="830"/>
    </row>
    <row r="22263" spans="10:10" x14ac:dyDescent="0.35">
      <c r="J22263" s="830"/>
    </row>
    <row r="22264" spans="10:10" x14ac:dyDescent="0.35">
      <c r="J22264" s="830"/>
    </row>
    <row r="22265" spans="10:10" x14ac:dyDescent="0.35">
      <c r="J22265" s="830"/>
    </row>
    <row r="22266" spans="10:10" x14ac:dyDescent="0.35">
      <c r="J22266" s="830"/>
    </row>
    <row r="22267" spans="10:10" x14ac:dyDescent="0.35">
      <c r="J22267" s="830"/>
    </row>
    <row r="22268" spans="10:10" x14ac:dyDescent="0.35">
      <c r="J22268" s="830"/>
    </row>
    <row r="22269" spans="10:10" x14ac:dyDescent="0.35">
      <c r="J22269" s="830"/>
    </row>
    <row r="22270" spans="10:10" x14ac:dyDescent="0.35">
      <c r="J22270" s="830"/>
    </row>
    <row r="22285" spans="10:10" x14ac:dyDescent="0.35">
      <c r="J22285" s="830"/>
    </row>
    <row r="22286" spans="10:10" x14ac:dyDescent="0.35">
      <c r="J22286" s="830"/>
    </row>
    <row r="22287" spans="10:10" x14ac:dyDescent="0.35">
      <c r="J22287" s="830"/>
    </row>
    <row r="22288" spans="10:10" x14ac:dyDescent="0.35">
      <c r="J22288" s="830"/>
    </row>
    <row r="22289" spans="10:10" x14ac:dyDescent="0.35">
      <c r="J22289" s="830"/>
    </row>
    <row r="22290" spans="10:10" x14ac:dyDescent="0.35">
      <c r="J22290" s="830"/>
    </row>
    <row r="22291" spans="10:10" x14ac:dyDescent="0.35">
      <c r="J22291" s="830"/>
    </row>
    <row r="22292" spans="10:10" x14ac:dyDescent="0.35">
      <c r="J22292" s="830"/>
    </row>
    <row r="22293" spans="10:10" x14ac:dyDescent="0.35">
      <c r="J22293" s="830"/>
    </row>
    <row r="22294" spans="10:10" x14ac:dyDescent="0.35">
      <c r="J22294" s="830"/>
    </row>
    <row r="22295" spans="10:10" x14ac:dyDescent="0.35">
      <c r="J22295" s="830"/>
    </row>
    <row r="22296" spans="10:10" x14ac:dyDescent="0.35">
      <c r="J22296" s="830"/>
    </row>
    <row r="22311" spans="10:10" x14ac:dyDescent="0.35">
      <c r="J22311" s="830"/>
    </row>
    <row r="22312" spans="10:10" x14ac:dyDescent="0.35">
      <c r="J22312" s="830"/>
    </row>
    <row r="22315" spans="10:10" x14ac:dyDescent="0.35">
      <c r="J22315" s="830"/>
    </row>
    <row r="22316" spans="10:10" x14ac:dyDescent="0.35">
      <c r="J22316" s="830"/>
    </row>
    <row r="22317" spans="10:10" x14ac:dyDescent="0.35">
      <c r="J22317" s="830"/>
    </row>
    <row r="22318" spans="10:10" x14ac:dyDescent="0.35">
      <c r="J22318" s="830"/>
    </row>
    <row r="22319" spans="10:10" x14ac:dyDescent="0.35">
      <c r="J22319" s="830"/>
    </row>
    <row r="22320" spans="10:10" x14ac:dyDescent="0.35">
      <c r="J22320" s="830"/>
    </row>
    <row r="22321" spans="10:10" x14ac:dyDescent="0.35">
      <c r="J22321" s="830"/>
    </row>
    <row r="22322" spans="10:10" x14ac:dyDescent="0.35">
      <c r="J22322" s="830"/>
    </row>
    <row r="22323" spans="10:10" x14ac:dyDescent="0.35">
      <c r="J22323" s="830"/>
    </row>
    <row r="22324" spans="10:10" x14ac:dyDescent="0.35">
      <c r="J22324" s="830"/>
    </row>
    <row r="22325" spans="10:10" x14ac:dyDescent="0.35">
      <c r="J22325" s="830"/>
    </row>
    <row r="22326" spans="10:10" x14ac:dyDescent="0.35">
      <c r="J22326" s="830"/>
    </row>
    <row r="22327" spans="10:10" x14ac:dyDescent="0.35">
      <c r="J22327" s="830"/>
    </row>
    <row r="22328" spans="10:10" x14ac:dyDescent="0.35">
      <c r="J22328" s="830"/>
    </row>
    <row r="22329" spans="10:10" x14ac:dyDescent="0.35">
      <c r="J22329" s="830"/>
    </row>
    <row r="22330" spans="10:10" x14ac:dyDescent="0.35">
      <c r="J22330" s="830"/>
    </row>
    <row r="22331" spans="10:10" x14ac:dyDescent="0.35">
      <c r="J22331" s="830"/>
    </row>
    <row r="22332" spans="10:10" x14ac:dyDescent="0.35">
      <c r="J22332" s="830"/>
    </row>
    <row r="22333" spans="10:10" x14ac:dyDescent="0.35">
      <c r="J22333" s="830"/>
    </row>
    <row r="22334" spans="10:10" x14ac:dyDescent="0.35">
      <c r="J22334" s="830"/>
    </row>
    <row r="22335" spans="10:10" x14ac:dyDescent="0.35">
      <c r="J22335" s="830"/>
    </row>
    <row r="22336" spans="10:10" x14ac:dyDescent="0.35">
      <c r="J22336" s="830"/>
    </row>
    <row r="22337" spans="10:10" x14ac:dyDescent="0.35">
      <c r="J22337" s="830"/>
    </row>
    <row r="22338" spans="10:10" x14ac:dyDescent="0.35">
      <c r="J22338" s="830"/>
    </row>
    <row r="22339" spans="10:10" x14ac:dyDescent="0.35">
      <c r="J22339" s="830"/>
    </row>
    <row r="22340" spans="10:10" x14ac:dyDescent="0.35">
      <c r="J22340" s="830"/>
    </row>
    <row r="22341" spans="10:10" x14ac:dyDescent="0.35">
      <c r="J22341" s="830"/>
    </row>
    <row r="22342" spans="10:10" x14ac:dyDescent="0.35">
      <c r="J22342" s="830"/>
    </row>
    <row r="22343" spans="10:10" x14ac:dyDescent="0.35">
      <c r="J22343" s="830"/>
    </row>
    <row r="22344" spans="10:10" x14ac:dyDescent="0.35">
      <c r="J22344" s="830"/>
    </row>
    <row r="22345" spans="10:10" x14ac:dyDescent="0.35">
      <c r="J22345" s="830"/>
    </row>
    <row r="22346" spans="10:10" x14ac:dyDescent="0.35">
      <c r="J22346" s="830"/>
    </row>
    <row r="22347" spans="10:10" x14ac:dyDescent="0.35">
      <c r="J22347" s="830"/>
    </row>
    <row r="22348" spans="10:10" x14ac:dyDescent="0.35">
      <c r="J22348" s="830"/>
    </row>
    <row r="22349" spans="10:10" x14ac:dyDescent="0.35">
      <c r="J22349" s="830"/>
    </row>
    <row r="22350" spans="10:10" x14ac:dyDescent="0.35">
      <c r="J22350" s="830"/>
    </row>
    <row r="22351" spans="10:10" x14ac:dyDescent="0.35">
      <c r="J22351" s="830"/>
    </row>
    <row r="22352" spans="10:10" x14ac:dyDescent="0.35">
      <c r="J22352" s="830"/>
    </row>
    <row r="22353" spans="10:10" x14ac:dyDescent="0.35">
      <c r="J22353" s="830"/>
    </row>
    <row r="22354" spans="10:10" x14ac:dyDescent="0.35">
      <c r="J22354" s="830"/>
    </row>
    <row r="22355" spans="10:10" x14ac:dyDescent="0.35">
      <c r="J22355" s="830"/>
    </row>
    <row r="22356" spans="10:10" x14ac:dyDescent="0.35">
      <c r="J22356" s="830"/>
    </row>
    <row r="22357" spans="10:10" x14ac:dyDescent="0.35">
      <c r="J22357" s="830"/>
    </row>
    <row r="22358" spans="10:10" x14ac:dyDescent="0.35">
      <c r="J22358" s="830"/>
    </row>
    <row r="22359" spans="10:10" x14ac:dyDescent="0.35">
      <c r="J22359" s="830"/>
    </row>
    <row r="22360" spans="10:10" x14ac:dyDescent="0.35">
      <c r="J22360" s="830"/>
    </row>
    <row r="22361" spans="10:10" x14ac:dyDescent="0.35">
      <c r="J22361" s="830"/>
    </row>
    <row r="22362" spans="10:10" x14ac:dyDescent="0.35">
      <c r="J22362" s="830"/>
    </row>
    <row r="22363" spans="10:10" x14ac:dyDescent="0.35">
      <c r="J22363" s="830"/>
    </row>
    <row r="22364" spans="10:10" x14ac:dyDescent="0.35">
      <c r="J22364" s="830"/>
    </row>
    <row r="22365" spans="10:10" x14ac:dyDescent="0.35">
      <c r="J22365" s="830"/>
    </row>
    <row r="22366" spans="10:10" x14ac:dyDescent="0.35">
      <c r="J22366" s="830"/>
    </row>
    <row r="22367" spans="10:10" x14ac:dyDescent="0.35">
      <c r="J22367" s="830"/>
    </row>
    <row r="22368" spans="10:10" x14ac:dyDescent="0.35">
      <c r="J22368" s="830"/>
    </row>
    <row r="22369" spans="10:10" x14ac:dyDescent="0.35">
      <c r="J22369" s="830"/>
    </row>
    <row r="22370" spans="10:10" x14ac:dyDescent="0.35">
      <c r="J22370" s="830"/>
    </row>
    <row r="22371" spans="10:10" x14ac:dyDescent="0.35">
      <c r="J22371" s="830"/>
    </row>
    <row r="22372" spans="10:10" x14ac:dyDescent="0.35">
      <c r="J22372" s="830"/>
    </row>
    <row r="22373" spans="10:10" x14ac:dyDescent="0.35">
      <c r="J22373" s="830"/>
    </row>
    <row r="22374" spans="10:10" x14ac:dyDescent="0.35">
      <c r="J22374" s="830"/>
    </row>
    <row r="22375" spans="10:10" x14ac:dyDescent="0.35">
      <c r="J22375" s="830"/>
    </row>
    <row r="22376" spans="10:10" x14ac:dyDescent="0.35">
      <c r="J22376" s="830"/>
    </row>
    <row r="22377" spans="10:10" x14ac:dyDescent="0.35">
      <c r="J22377" s="830"/>
    </row>
    <row r="22378" spans="10:10" x14ac:dyDescent="0.35">
      <c r="J22378" s="830"/>
    </row>
    <row r="22379" spans="10:10" x14ac:dyDescent="0.35">
      <c r="J22379" s="830"/>
    </row>
    <row r="22380" spans="10:10" x14ac:dyDescent="0.35">
      <c r="J22380" s="830"/>
    </row>
    <row r="22381" spans="10:10" x14ac:dyDescent="0.35">
      <c r="J22381" s="830"/>
    </row>
    <row r="22382" spans="10:10" x14ac:dyDescent="0.35">
      <c r="J22382" s="830"/>
    </row>
    <row r="22383" spans="10:10" x14ac:dyDescent="0.35">
      <c r="J22383" s="830"/>
    </row>
    <row r="22384" spans="10:10" x14ac:dyDescent="0.35">
      <c r="J22384" s="830"/>
    </row>
    <row r="22385" spans="10:10" x14ac:dyDescent="0.35">
      <c r="J22385" s="830"/>
    </row>
    <row r="22386" spans="10:10" x14ac:dyDescent="0.35">
      <c r="J22386" s="830"/>
    </row>
    <row r="22387" spans="10:10" x14ac:dyDescent="0.35">
      <c r="J22387" s="830"/>
    </row>
    <row r="22388" spans="10:10" x14ac:dyDescent="0.35">
      <c r="J22388" s="830"/>
    </row>
    <row r="22389" spans="10:10" x14ac:dyDescent="0.35">
      <c r="J22389" s="830"/>
    </row>
    <row r="22390" spans="10:10" x14ac:dyDescent="0.35">
      <c r="J22390" s="830"/>
    </row>
    <row r="22391" spans="10:10" x14ac:dyDescent="0.35">
      <c r="J22391" s="830"/>
    </row>
    <row r="22392" spans="10:10" x14ac:dyDescent="0.35">
      <c r="J22392" s="830"/>
    </row>
    <row r="22393" spans="10:10" x14ac:dyDescent="0.35">
      <c r="J22393" s="830"/>
    </row>
    <row r="22394" spans="10:10" x14ac:dyDescent="0.35">
      <c r="J22394" s="830"/>
    </row>
    <row r="22395" spans="10:10" x14ac:dyDescent="0.35">
      <c r="J22395" s="830"/>
    </row>
    <row r="22396" spans="10:10" x14ac:dyDescent="0.35">
      <c r="J22396" s="830"/>
    </row>
    <row r="22397" spans="10:10" x14ac:dyDescent="0.35">
      <c r="J22397" s="830"/>
    </row>
    <row r="22398" spans="10:10" x14ac:dyDescent="0.35">
      <c r="J22398" s="830"/>
    </row>
    <row r="22399" spans="10:10" x14ac:dyDescent="0.35">
      <c r="J22399" s="830"/>
    </row>
    <row r="22400" spans="10:10" x14ac:dyDescent="0.35">
      <c r="J22400" s="830"/>
    </row>
    <row r="22401" spans="10:10" x14ac:dyDescent="0.35">
      <c r="J22401" s="830"/>
    </row>
    <row r="22402" spans="10:10" x14ac:dyDescent="0.35">
      <c r="J22402" s="830"/>
    </row>
    <row r="22403" spans="10:10" x14ac:dyDescent="0.35">
      <c r="J22403" s="830"/>
    </row>
    <row r="22404" spans="10:10" x14ac:dyDescent="0.35">
      <c r="J22404" s="830"/>
    </row>
    <row r="22405" spans="10:10" x14ac:dyDescent="0.35">
      <c r="J22405" s="830"/>
    </row>
    <row r="22406" spans="10:10" x14ac:dyDescent="0.35">
      <c r="J22406" s="830"/>
    </row>
    <row r="22407" spans="10:10" x14ac:dyDescent="0.35">
      <c r="J22407" s="830"/>
    </row>
    <row r="22408" spans="10:10" x14ac:dyDescent="0.35">
      <c r="J22408" s="830"/>
    </row>
    <row r="22409" spans="10:10" x14ac:dyDescent="0.35">
      <c r="J22409" s="830"/>
    </row>
    <row r="22410" spans="10:10" x14ac:dyDescent="0.35">
      <c r="J22410" s="830"/>
    </row>
    <row r="22411" spans="10:10" x14ac:dyDescent="0.35">
      <c r="J22411" s="830"/>
    </row>
    <row r="22412" spans="10:10" x14ac:dyDescent="0.35">
      <c r="J22412" s="830"/>
    </row>
    <row r="22413" spans="10:10" x14ac:dyDescent="0.35">
      <c r="J22413" s="830"/>
    </row>
    <row r="22414" spans="10:10" x14ac:dyDescent="0.35">
      <c r="J22414" s="830"/>
    </row>
    <row r="22415" spans="10:10" x14ac:dyDescent="0.35">
      <c r="J22415" s="830"/>
    </row>
    <row r="22416" spans="10:10" x14ac:dyDescent="0.35">
      <c r="J22416" s="830"/>
    </row>
    <row r="22417" spans="10:10" x14ac:dyDescent="0.35">
      <c r="J22417" s="830"/>
    </row>
    <row r="22418" spans="10:10" x14ac:dyDescent="0.35">
      <c r="J22418" s="830"/>
    </row>
    <row r="22419" spans="10:10" x14ac:dyDescent="0.35">
      <c r="J22419" s="830"/>
    </row>
    <row r="22420" spans="10:10" x14ac:dyDescent="0.35">
      <c r="J22420" s="830"/>
    </row>
    <row r="22421" spans="10:10" x14ac:dyDescent="0.35">
      <c r="J22421" s="830"/>
    </row>
    <row r="22422" spans="10:10" x14ac:dyDescent="0.35">
      <c r="J22422" s="830"/>
    </row>
    <row r="22423" spans="10:10" x14ac:dyDescent="0.35">
      <c r="J22423" s="830"/>
    </row>
    <row r="22424" spans="10:10" x14ac:dyDescent="0.35">
      <c r="J22424" s="830"/>
    </row>
    <row r="22425" spans="10:10" x14ac:dyDescent="0.35">
      <c r="J22425" s="830"/>
    </row>
    <row r="22426" spans="10:10" x14ac:dyDescent="0.35">
      <c r="J22426" s="830"/>
    </row>
    <row r="22427" spans="10:10" x14ac:dyDescent="0.35">
      <c r="J22427" s="830"/>
    </row>
    <row r="22428" spans="10:10" x14ac:dyDescent="0.35">
      <c r="J22428" s="830"/>
    </row>
    <row r="22429" spans="10:10" x14ac:dyDescent="0.35">
      <c r="J22429" s="830"/>
    </row>
    <row r="22430" spans="10:10" x14ac:dyDescent="0.35">
      <c r="J22430" s="830"/>
    </row>
    <row r="22431" spans="10:10" x14ac:dyDescent="0.35">
      <c r="J22431" s="830"/>
    </row>
    <row r="22432" spans="10:10" x14ac:dyDescent="0.35">
      <c r="J22432" s="830"/>
    </row>
    <row r="22433" spans="10:10" x14ac:dyDescent="0.35">
      <c r="J22433" s="830"/>
    </row>
    <row r="22434" spans="10:10" x14ac:dyDescent="0.35">
      <c r="J22434" s="830"/>
    </row>
    <row r="22435" spans="10:10" x14ac:dyDescent="0.35">
      <c r="J22435" s="830"/>
    </row>
    <row r="22436" spans="10:10" x14ac:dyDescent="0.35">
      <c r="J22436" s="830"/>
    </row>
    <row r="22437" spans="10:10" x14ac:dyDescent="0.35">
      <c r="J22437" s="830"/>
    </row>
    <row r="22438" spans="10:10" x14ac:dyDescent="0.35">
      <c r="J22438" s="830"/>
    </row>
    <row r="22439" spans="10:10" x14ac:dyDescent="0.35">
      <c r="J22439" s="830"/>
    </row>
    <row r="22440" spans="10:10" x14ac:dyDescent="0.35">
      <c r="J22440" s="830"/>
    </row>
    <row r="22441" spans="10:10" x14ac:dyDescent="0.35">
      <c r="J22441" s="830"/>
    </row>
    <row r="22442" spans="10:10" x14ac:dyDescent="0.35">
      <c r="J22442" s="830"/>
    </row>
    <row r="22443" spans="10:10" x14ac:dyDescent="0.35">
      <c r="J22443" s="830"/>
    </row>
    <row r="22444" spans="10:10" x14ac:dyDescent="0.35">
      <c r="J22444" s="830"/>
    </row>
    <row r="22445" spans="10:10" x14ac:dyDescent="0.35">
      <c r="J22445" s="830"/>
    </row>
    <row r="22446" spans="10:10" x14ac:dyDescent="0.35">
      <c r="J22446" s="830"/>
    </row>
    <row r="22447" spans="10:10" x14ac:dyDescent="0.35">
      <c r="J22447" s="830"/>
    </row>
    <row r="22448" spans="10:10" x14ac:dyDescent="0.35">
      <c r="J22448" s="830"/>
    </row>
    <row r="22449" spans="10:10" x14ac:dyDescent="0.35">
      <c r="J22449" s="830"/>
    </row>
    <row r="22450" spans="10:10" x14ac:dyDescent="0.35">
      <c r="J22450" s="830"/>
    </row>
    <row r="22451" spans="10:10" x14ac:dyDescent="0.35">
      <c r="J22451" s="830"/>
    </row>
    <row r="22452" spans="10:10" x14ac:dyDescent="0.35">
      <c r="J22452" s="830"/>
    </row>
    <row r="22453" spans="10:10" x14ac:dyDescent="0.35">
      <c r="J22453" s="830"/>
    </row>
    <row r="22454" spans="10:10" x14ac:dyDescent="0.35">
      <c r="J22454" s="830"/>
    </row>
    <row r="22455" spans="10:10" x14ac:dyDescent="0.35">
      <c r="J22455" s="830"/>
    </row>
    <row r="22456" spans="10:10" x14ac:dyDescent="0.35">
      <c r="J22456" s="830"/>
    </row>
    <row r="22457" spans="10:10" x14ac:dyDescent="0.35">
      <c r="J22457" s="830"/>
    </row>
    <row r="22458" spans="10:10" x14ac:dyDescent="0.35">
      <c r="J22458" s="830"/>
    </row>
    <row r="22459" spans="10:10" x14ac:dyDescent="0.35">
      <c r="J22459" s="830"/>
    </row>
    <row r="22460" spans="10:10" x14ac:dyDescent="0.35">
      <c r="J22460" s="830"/>
    </row>
    <row r="22461" spans="10:10" x14ac:dyDescent="0.35">
      <c r="J22461" s="830"/>
    </row>
    <row r="22462" spans="10:10" x14ac:dyDescent="0.35">
      <c r="J22462" s="830"/>
    </row>
    <row r="22463" spans="10:10" x14ac:dyDescent="0.35">
      <c r="J22463" s="830"/>
    </row>
    <row r="22464" spans="10:10" x14ac:dyDescent="0.35">
      <c r="J22464" s="830"/>
    </row>
    <row r="22465" spans="10:10" x14ac:dyDescent="0.35">
      <c r="J22465" s="830"/>
    </row>
    <row r="22466" spans="10:10" x14ac:dyDescent="0.35">
      <c r="J22466" s="830"/>
    </row>
    <row r="22467" spans="10:10" x14ac:dyDescent="0.35">
      <c r="J22467" s="830"/>
    </row>
    <row r="22468" spans="10:10" x14ac:dyDescent="0.35">
      <c r="J22468" s="830"/>
    </row>
    <row r="22469" spans="10:10" x14ac:dyDescent="0.35">
      <c r="J22469" s="830"/>
    </row>
    <row r="22470" spans="10:10" x14ac:dyDescent="0.35">
      <c r="J22470" s="830"/>
    </row>
    <row r="22471" spans="10:10" x14ac:dyDescent="0.35">
      <c r="J22471" s="830"/>
    </row>
    <row r="22472" spans="10:10" x14ac:dyDescent="0.35">
      <c r="J22472" s="830"/>
    </row>
    <row r="22473" spans="10:10" x14ac:dyDescent="0.35">
      <c r="J22473" s="830"/>
    </row>
    <row r="22474" spans="10:10" x14ac:dyDescent="0.35">
      <c r="J22474" s="830"/>
    </row>
    <row r="22475" spans="10:10" x14ac:dyDescent="0.35">
      <c r="J22475" s="830"/>
    </row>
    <row r="22476" spans="10:10" x14ac:dyDescent="0.35">
      <c r="J22476" s="830"/>
    </row>
    <row r="22477" spans="10:10" x14ac:dyDescent="0.35">
      <c r="J22477" s="830"/>
    </row>
    <row r="22478" spans="10:10" x14ac:dyDescent="0.35">
      <c r="J22478" s="830"/>
    </row>
    <row r="22479" spans="10:10" x14ac:dyDescent="0.35">
      <c r="J22479" s="830"/>
    </row>
    <row r="22480" spans="10:10" x14ac:dyDescent="0.35">
      <c r="J22480" s="830"/>
    </row>
    <row r="22481" spans="10:10" x14ac:dyDescent="0.35">
      <c r="J22481" s="830"/>
    </row>
    <row r="22482" spans="10:10" x14ac:dyDescent="0.35">
      <c r="J22482" s="830"/>
    </row>
    <row r="22483" spans="10:10" x14ac:dyDescent="0.35">
      <c r="J22483" s="830"/>
    </row>
    <row r="22484" spans="10:10" x14ac:dyDescent="0.35">
      <c r="J22484" s="830"/>
    </row>
    <row r="22485" spans="10:10" x14ac:dyDescent="0.35">
      <c r="J22485" s="830"/>
    </row>
    <row r="22486" spans="10:10" x14ac:dyDescent="0.35">
      <c r="J22486" s="830"/>
    </row>
    <row r="22487" spans="10:10" x14ac:dyDescent="0.35">
      <c r="J22487" s="830"/>
    </row>
    <row r="22488" spans="10:10" x14ac:dyDescent="0.35">
      <c r="J22488" s="830"/>
    </row>
    <row r="22489" spans="10:10" x14ac:dyDescent="0.35">
      <c r="J22489" s="830"/>
    </row>
    <row r="22490" spans="10:10" x14ac:dyDescent="0.35">
      <c r="J22490" s="830"/>
    </row>
    <row r="22491" spans="10:10" x14ac:dyDescent="0.35">
      <c r="J22491" s="830"/>
    </row>
    <row r="22492" spans="10:10" x14ac:dyDescent="0.35">
      <c r="J22492" s="830"/>
    </row>
    <row r="22493" spans="10:10" x14ac:dyDescent="0.35">
      <c r="J22493" s="830"/>
    </row>
    <row r="22494" spans="10:10" x14ac:dyDescent="0.35">
      <c r="J22494" s="830"/>
    </row>
    <row r="22495" spans="10:10" x14ac:dyDescent="0.35">
      <c r="J22495" s="830"/>
    </row>
    <row r="22496" spans="10:10" x14ac:dyDescent="0.35">
      <c r="J22496" s="830"/>
    </row>
    <row r="22497" spans="10:10" x14ac:dyDescent="0.35">
      <c r="J22497" s="830"/>
    </row>
    <row r="22498" spans="10:10" x14ac:dyDescent="0.35">
      <c r="J22498" s="830"/>
    </row>
    <row r="22499" spans="10:10" x14ac:dyDescent="0.35">
      <c r="J22499" s="830"/>
    </row>
    <row r="22500" spans="10:10" x14ac:dyDescent="0.35">
      <c r="J22500" s="830"/>
    </row>
    <row r="22501" spans="10:10" x14ac:dyDescent="0.35">
      <c r="J22501" s="830"/>
    </row>
    <row r="22502" spans="10:10" x14ac:dyDescent="0.35">
      <c r="J22502" s="830"/>
    </row>
    <row r="22503" spans="10:10" x14ac:dyDescent="0.35">
      <c r="J22503" s="830"/>
    </row>
    <row r="22504" spans="10:10" x14ac:dyDescent="0.35">
      <c r="J22504" s="830"/>
    </row>
    <row r="22505" spans="10:10" x14ac:dyDescent="0.35">
      <c r="J22505" s="830"/>
    </row>
    <row r="22506" spans="10:10" x14ac:dyDescent="0.35">
      <c r="J22506" s="830"/>
    </row>
    <row r="22507" spans="10:10" x14ac:dyDescent="0.35">
      <c r="J22507" s="830"/>
    </row>
    <row r="22508" spans="10:10" x14ac:dyDescent="0.35">
      <c r="J22508" s="830"/>
    </row>
    <row r="22509" spans="10:10" x14ac:dyDescent="0.35">
      <c r="J22509" s="830"/>
    </row>
    <row r="22510" spans="10:10" x14ac:dyDescent="0.35">
      <c r="J22510" s="830"/>
    </row>
    <row r="22511" spans="10:10" x14ac:dyDescent="0.35">
      <c r="J22511" s="830"/>
    </row>
    <row r="22512" spans="10:10" x14ac:dyDescent="0.35">
      <c r="J22512" s="830"/>
    </row>
    <row r="22513" spans="10:10" x14ac:dyDescent="0.35">
      <c r="J22513" s="830"/>
    </row>
    <row r="22514" spans="10:10" x14ac:dyDescent="0.35">
      <c r="J22514" s="830"/>
    </row>
    <row r="22515" spans="10:10" x14ac:dyDescent="0.35">
      <c r="J22515" s="830"/>
    </row>
    <row r="22516" spans="10:10" x14ac:dyDescent="0.35">
      <c r="J22516" s="830"/>
    </row>
    <row r="22517" spans="10:10" x14ac:dyDescent="0.35">
      <c r="J22517" s="830"/>
    </row>
    <row r="22518" spans="10:10" x14ac:dyDescent="0.35">
      <c r="J22518" s="830"/>
    </row>
    <row r="22519" spans="10:10" x14ac:dyDescent="0.35">
      <c r="J22519" s="830"/>
    </row>
    <row r="22520" spans="10:10" x14ac:dyDescent="0.35">
      <c r="J22520" s="830"/>
    </row>
    <row r="22521" spans="10:10" x14ac:dyDescent="0.35">
      <c r="J22521" s="830"/>
    </row>
    <row r="22522" spans="10:10" x14ac:dyDescent="0.35">
      <c r="J22522" s="830"/>
    </row>
    <row r="22523" spans="10:10" x14ac:dyDescent="0.35">
      <c r="J22523" s="830"/>
    </row>
    <row r="22524" spans="10:10" x14ac:dyDescent="0.35">
      <c r="J22524" s="830"/>
    </row>
    <row r="22525" spans="10:10" x14ac:dyDescent="0.35">
      <c r="J22525" s="830"/>
    </row>
    <row r="22526" spans="10:10" x14ac:dyDescent="0.35">
      <c r="J22526" s="830"/>
    </row>
    <row r="22527" spans="10:10" x14ac:dyDescent="0.35">
      <c r="J22527" s="830"/>
    </row>
    <row r="22528" spans="10:10" x14ac:dyDescent="0.35">
      <c r="J22528" s="830"/>
    </row>
    <row r="22529" spans="10:10" x14ac:dyDescent="0.35">
      <c r="J22529" s="830"/>
    </row>
    <row r="22530" spans="10:10" x14ac:dyDescent="0.35">
      <c r="J22530" s="830"/>
    </row>
    <row r="22531" spans="10:10" x14ac:dyDescent="0.35">
      <c r="J22531" s="830"/>
    </row>
    <row r="22532" spans="10:10" x14ac:dyDescent="0.35">
      <c r="J22532" s="830"/>
    </row>
    <row r="22533" spans="10:10" x14ac:dyDescent="0.35">
      <c r="J22533" s="830"/>
    </row>
    <row r="22534" spans="10:10" x14ac:dyDescent="0.35">
      <c r="J22534" s="830"/>
    </row>
    <row r="22535" spans="10:10" x14ac:dyDescent="0.35">
      <c r="J22535" s="830"/>
    </row>
    <row r="22536" spans="10:10" x14ac:dyDescent="0.35">
      <c r="J22536" s="830"/>
    </row>
    <row r="22537" spans="10:10" x14ac:dyDescent="0.35">
      <c r="J22537" s="830"/>
    </row>
    <row r="22538" spans="10:10" x14ac:dyDescent="0.35">
      <c r="J22538" s="830"/>
    </row>
    <row r="22539" spans="10:10" x14ac:dyDescent="0.35">
      <c r="J22539" s="830"/>
    </row>
    <row r="22540" spans="10:10" x14ac:dyDescent="0.35">
      <c r="J22540" s="830"/>
    </row>
    <row r="22541" spans="10:10" x14ac:dyDescent="0.35">
      <c r="J22541" s="830"/>
    </row>
    <row r="22542" spans="10:10" x14ac:dyDescent="0.35">
      <c r="J22542" s="830"/>
    </row>
    <row r="22543" spans="10:10" x14ac:dyDescent="0.35">
      <c r="J22543" s="830"/>
    </row>
    <row r="22544" spans="10:10" x14ac:dyDescent="0.35">
      <c r="J22544" s="830"/>
    </row>
    <row r="22545" spans="10:10" x14ac:dyDescent="0.35">
      <c r="J22545" s="830"/>
    </row>
    <row r="22546" spans="10:10" x14ac:dyDescent="0.35">
      <c r="J22546" s="830"/>
    </row>
    <row r="22547" spans="10:10" x14ac:dyDescent="0.35">
      <c r="J22547" s="830"/>
    </row>
    <row r="22548" spans="10:10" x14ac:dyDescent="0.35">
      <c r="J22548" s="830"/>
    </row>
    <row r="22549" spans="10:10" x14ac:dyDescent="0.35">
      <c r="J22549" s="830"/>
    </row>
    <row r="22550" spans="10:10" x14ac:dyDescent="0.35">
      <c r="J22550" s="830"/>
    </row>
    <row r="22551" spans="10:10" x14ac:dyDescent="0.35">
      <c r="J22551" s="830"/>
    </row>
    <row r="22552" spans="10:10" x14ac:dyDescent="0.35">
      <c r="J22552" s="830"/>
    </row>
    <row r="22553" spans="10:10" x14ac:dyDescent="0.35">
      <c r="J22553" s="830"/>
    </row>
    <row r="22554" spans="10:10" x14ac:dyDescent="0.35">
      <c r="J22554" s="830"/>
    </row>
    <row r="22555" spans="10:10" x14ac:dyDescent="0.35">
      <c r="J22555" s="830"/>
    </row>
    <row r="22556" spans="10:10" x14ac:dyDescent="0.35">
      <c r="J22556" s="830"/>
    </row>
    <row r="22557" spans="10:10" x14ac:dyDescent="0.35">
      <c r="J22557" s="830"/>
    </row>
    <row r="22558" spans="10:10" x14ac:dyDescent="0.35">
      <c r="J22558" s="830"/>
    </row>
    <row r="22559" spans="10:10" x14ac:dyDescent="0.35">
      <c r="J22559" s="830"/>
    </row>
    <row r="22560" spans="10:10" x14ac:dyDescent="0.35">
      <c r="J22560" s="830"/>
    </row>
    <row r="22561" spans="10:10" x14ac:dyDescent="0.35">
      <c r="J22561" s="830"/>
    </row>
    <row r="22562" spans="10:10" x14ac:dyDescent="0.35">
      <c r="J22562" s="830"/>
    </row>
    <row r="22563" spans="10:10" x14ac:dyDescent="0.35">
      <c r="J22563" s="830"/>
    </row>
    <row r="22564" spans="10:10" x14ac:dyDescent="0.35">
      <c r="J22564" s="830"/>
    </row>
    <row r="22565" spans="10:10" x14ac:dyDescent="0.35">
      <c r="J22565" s="830"/>
    </row>
    <row r="22566" spans="10:10" x14ac:dyDescent="0.35">
      <c r="J22566" s="830"/>
    </row>
    <row r="22567" spans="10:10" x14ac:dyDescent="0.35">
      <c r="J22567" s="830"/>
    </row>
    <row r="22568" spans="10:10" x14ac:dyDescent="0.35">
      <c r="J22568" s="830"/>
    </row>
    <row r="22569" spans="10:10" x14ac:dyDescent="0.35">
      <c r="J22569" s="830"/>
    </row>
    <row r="22570" spans="10:10" x14ac:dyDescent="0.35">
      <c r="J22570" s="830"/>
    </row>
    <row r="22571" spans="10:10" x14ac:dyDescent="0.35">
      <c r="J22571" s="830"/>
    </row>
    <row r="22572" spans="10:10" x14ac:dyDescent="0.35">
      <c r="J22572" s="830"/>
    </row>
    <row r="22573" spans="10:10" x14ac:dyDescent="0.35">
      <c r="J22573" s="830"/>
    </row>
    <row r="22574" spans="10:10" x14ac:dyDescent="0.35">
      <c r="J22574" s="830"/>
    </row>
    <row r="22575" spans="10:10" x14ac:dyDescent="0.35">
      <c r="J22575" s="830"/>
    </row>
    <row r="22576" spans="10:10" x14ac:dyDescent="0.35">
      <c r="J22576" s="830"/>
    </row>
    <row r="22577" spans="10:10" x14ac:dyDescent="0.35">
      <c r="J22577" s="830"/>
    </row>
    <row r="22578" spans="10:10" x14ac:dyDescent="0.35">
      <c r="J22578" s="830"/>
    </row>
    <row r="22579" spans="10:10" x14ac:dyDescent="0.35">
      <c r="J22579" s="830"/>
    </row>
    <row r="22580" spans="10:10" x14ac:dyDescent="0.35">
      <c r="J22580" s="830"/>
    </row>
    <row r="22581" spans="10:10" x14ac:dyDescent="0.35">
      <c r="J22581" s="830"/>
    </row>
    <row r="22582" spans="10:10" x14ac:dyDescent="0.35">
      <c r="J22582" s="830"/>
    </row>
    <row r="22583" spans="10:10" x14ac:dyDescent="0.35">
      <c r="J22583" s="830"/>
    </row>
    <row r="22584" spans="10:10" x14ac:dyDescent="0.35">
      <c r="J22584" s="830"/>
    </row>
    <row r="22585" spans="10:10" x14ac:dyDescent="0.35">
      <c r="J22585" s="830"/>
    </row>
    <row r="22586" spans="10:10" x14ac:dyDescent="0.35">
      <c r="J22586" s="830"/>
    </row>
    <row r="22587" spans="10:10" x14ac:dyDescent="0.35">
      <c r="J22587" s="830"/>
    </row>
    <row r="22588" spans="10:10" x14ac:dyDescent="0.35">
      <c r="J22588" s="830"/>
    </row>
    <row r="22589" spans="10:10" x14ac:dyDescent="0.35">
      <c r="J22589" s="830"/>
    </row>
    <row r="22590" spans="10:10" x14ac:dyDescent="0.35">
      <c r="J22590" s="830"/>
    </row>
    <row r="22591" spans="10:10" x14ac:dyDescent="0.35">
      <c r="J22591" s="830"/>
    </row>
    <row r="22592" spans="10:10" x14ac:dyDescent="0.35">
      <c r="J22592" s="830"/>
    </row>
    <row r="22593" spans="10:10" x14ac:dyDescent="0.35">
      <c r="J22593" s="830"/>
    </row>
    <row r="22594" spans="10:10" x14ac:dyDescent="0.35">
      <c r="J22594" s="830"/>
    </row>
    <row r="22595" spans="10:10" x14ac:dyDescent="0.35">
      <c r="J22595" s="830"/>
    </row>
    <row r="22596" spans="10:10" x14ac:dyDescent="0.35">
      <c r="J22596" s="830"/>
    </row>
    <row r="22597" spans="10:10" x14ac:dyDescent="0.35">
      <c r="J22597" s="830"/>
    </row>
    <row r="22598" spans="10:10" x14ac:dyDescent="0.35">
      <c r="J22598" s="830"/>
    </row>
    <row r="22599" spans="10:10" x14ac:dyDescent="0.35">
      <c r="J22599" s="830"/>
    </row>
    <row r="22600" spans="10:10" x14ac:dyDescent="0.35">
      <c r="J22600" s="830"/>
    </row>
    <row r="22601" spans="10:10" x14ac:dyDescent="0.35">
      <c r="J22601" s="830"/>
    </row>
    <row r="22602" spans="10:10" x14ac:dyDescent="0.35">
      <c r="J22602" s="830"/>
    </row>
    <row r="22603" spans="10:10" x14ac:dyDescent="0.35">
      <c r="J22603" s="830"/>
    </row>
    <row r="22604" spans="10:10" x14ac:dyDescent="0.35">
      <c r="J22604" s="830"/>
    </row>
    <row r="22610" spans="10:10" x14ac:dyDescent="0.35">
      <c r="J22610" s="830"/>
    </row>
    <row r="22611" spans="10:10" x14ac:dyDescent="0.35">
      <c r="J22611" s="830"/>
    </row>
    <row r="22612" spans="10:10" x14ac:dyDescent="0.35">
      <c r="J22612" s="830"/>
    </row>
    <row r="22613" spans="10:10" x14ac:dyDescent="0.35">
      <c r="J22613" s="830"/>
    </row>
    <row r="22614" spans="10:10" x14ac:dyDescent="0.35">
      <c r="J22614" s="830"/>
    </row>
    <row r="22615" spans="10:10" x14ac:dyDescent="0.35">
      <c r="J22615" s="830"/>
    </row>
    <row r="22616" spans="10:10" x14ac:dyDescent="0.35">
      <c r="J22616" s="830"/>
    </row>
    <row r="22617" spans="10:10" x14ac:dyDescent="0.35">
      <c r="J22617" s="830"/>
    </row>
    <row r="22618" spans="10:10" x14ac:dyDescent="0.35">
      <c r="J22618" s="830"/>
    </row>
    <row r="22619" spans="10:10" x14ac:dyDescent="0.35">
      <c r="J22619" s="830"/>
    </row>
    <row r="22620" spans="10:10" x14ac:dyDescent="0.35">
      <c r="J22620" s="830"/>
    </row>
    <row r="22621" spans="10:10" x14ac:dyDescent="0.35">
      <c r="J22621" s="830"/>
    </row>
    <row r="22622" spans="10:10" x14ac:dyDescent="0.35">
      <c r="J22622" s="830"/>
    </row>
    <row r="22623" spans="10:10" x14ac:dyDescent="0.35">
      <c r="J22623" s="830"/>
    </row>
    <row r="22624" spans="10:10" x14ac:dyDescent="0.35">
      <c r="J22624" s="830"/>
    </row>
    <row r="22625" spans="10:10" x14ac:dyDescent="0.35">
      <c r="J22625" s="830"/>
    </row>
    <row r="22626" spans="10:10" x14ac:dyDescent="0.35">
      <c r="J22626" s="830"/>
    </row>
    <row r="22627" spans="10:10" x14ac:dyDescent="0.35">
      <c r="J22627" s="830"/>
    </row>
    <row r="22628" spans="10:10" x14ac:dyDescent="0.35">
      <c r="J22628" s="830"/>
    </row>
    <row r="22629" spans="10:10" x14ac:dyDescent="0.35">
      <c r="J22629" s="830"/>
    </row>
    <row r="22630" spans="10:10" x14ac:dyDescent="0.35">
      <c r="J22630" s="830"/>
    </row>
    <row r="22631" spans="10:10" x14ac:dyDescent="0.35">
      <c r="J22631" s="830"/>
    </row>
    <row r="22632" spans="10:10" x14ac:dyDescent="0.35">
      <c r="J22632" s="830"/>
    </row>
    <row r="22633" spans="10:10" x14ac:dyDescent="0.35">
      <c r="J22633" s="830"/>
    </row>
    <row r="22634" spans="10:10" x14ac:dyDescent="0.35">
      <c r="J22634" s="830"/>
    </row>
    <row r="22635" spans="10:10" x14ac:dyDescent="0.35">
      <c r="J22635" s="830"/>
    </row>
    <row r="22636" spans="10:10" x14ac:dyDescent="0.35">
      <c r="J22636" s="830"/>
    </row>
    <row r="22637" spans="10:10" x14ac:dyDescent="0.35">
      <c r="J22637" s="830"/>
    </row>
    <row r="22638" spans="10:10" x14ac:dyDescent="0.35">
      <c r="J22638" s="830"/>
    </row>
    <row r="22639" spans="10:10" x14ac:dyDescent="0.35">
      <c r="J22639" s="830"/>
    </row>
    <row r="22640" spans="10:10" x14ac:dyDescent="0.35">
      <c r="J22640" s="830"/>
    </row>
    <row r="22641" spans="10:10" x14ac:dyDescent="0.35">
      <c r="J22641" s="830"/>
    </row>
    <row r="22642" spans="10:10" x14ac:dyDescent="0.35">
      <c r="J22642" s="830"/>
    </row>
    <row r="22643" spans="10:10" x14ac:dyDescent="0.35">
      <c r="J22643" s="830"/>
    </row>
    <row r="22644" spans="10:10" x14ac:dyDescent="0.35">
      <c r="J22644" s="830"/>
    </row>
    <row r="22645" spans="10:10" x14ac:dyDescent="0.35">
      <c r="J22645" s="830"/>
    </row>
    <row r="22646" spans="10:10" x14ac:dyDescent="0.35">
      <c r="J22646" s="830"/>
    </row>
    <row r="22647" spans="10:10" x14ac:dyDescent="0.35">
      <c r="J22647" s="830"/>
    </row>
    <row r="22648" spans="10:10" x14ac:dyDescent="0.35">
      <c r="J22648" s="830"/>
    </row>
    <row r="22649" spans="10:10" x14ac:dyDescent="0.35">
      <c r="J22649" s="830"/>
    </row>
    <row r="22650" spans="10:10" x14ac:dyDescent="0.35">
      <c r="J22650" s="830"/>
    </row>
    <row r="22651" spans="10:10" x14ac:dyDescent="0.35">
      <c r="J22651" s="830"/>
    </row>
    <row r="22652" spans="10:10" x14ac:dyDescent="0.35">
      <c r="J22652" s="830"/>
    </row>
    <row r="22653" spans="10:10" x14ac:dyDescent="0.35">
      <c r="J22653" s="830"/>
    </row>
    <row r="22654" spans="10:10" x14ac:dyDescent="0.35">
      <c r="J22654" s="830"/>
    </row>
    <row r="22655" spans="10:10" x14ac:dyDescent="0.35">
      <c r="J22655" s="830"/>
    </row>
    <row r="22656" spans="10:10" x14ac:dyDescent="0.35">
      <c r="J22656" s="830"/>
    </row>
    <row r="22657" spans="10:10" x14ac:dyDescent="0.35">
      <c r="J22657" s="830"/>
    </row>
    <row r="22658" spans="10:10" x14ac:dyDescent="0.35">
      <c r="J22658" s="830"/>
    </row>
    <row r="22659" spans="10:10" x14ac:dyDescent="0.35">
      <c r="J22659" s="830"/>
    </row>
    <row r="22660" spans="10:10" x14ac:dyDescent="0.35">
      <c r="J22660" s="830"/>
    </row>
    <row r="22661" spans="10:10" x14ac:dyDescent="0.35">
      <c r="J22661" s="830"/>
    </row>
    <row r="22662" spans="10:10" x14ac:dyDescent="0.35">
      <c r="J22662" s="830"/>
    </row>
    <row r="22663" spans="10:10" x14ac:dyDescent="0.35">
      <c r="J22663" s="830"/>
    </row>
    <row r="22664" spans="10:10" x14ac:dyDescent="0.35">
      <c r="J22664" s="830"/>
    </row>
    <row r="22665" spans="10:10" x14ac:dyDescent="0.35">
      <c r="J22665" s="830"/>
    </row>
    <row r="22666" spans="10:10" x14ac:dyDescent="0.35">
      <c r="J22666" s="830"/>
    </row>
    <row r="22667" spans="10:10" x14ac:dyDescent="0.35">
      <c r="J22667" s="830"/>
    </row>
    <row r="22668" spans="10:10" x14ac:dyDescent="0.35">
      <c r="J22668" s="830"/>
    </row>
    <row r="22669" spans="10:10" x14ac:dyDescent="0.35">
      <c r="J22669" s="830"/>
    </row>
    <row r="22670" spans="10:10" x14ac:dyDescent="0.35">
      <c r="J22670" s="830"/>
    </row>
    <row r="22671" spans="10:10" x14ac:dyDescent="0.35">
      <c r="J22671" s="830"/>
    </row>
    <row r="22672" spans="10:10" x14ac:dyDescent="0.35">
      <c r="J22672" s="830"/>
    </row>
    <row r="22673" spans="10:10" x14ac:dyDescent="0.35">
      <c r="J22673" s="830"/>
    </row>
    <row r="22674" spans="10:10" x14ac:dyDescent="0.35">
      <c r="J22674" s="830"/>
    </row>
    <row r="22675" spans="10:10" x14ac:dyDescent="0.35">
      <c r="J22675" s="830"/>
    </row>
    <row r="22676" spans="10:10" x14ac:dyDescent="0.35">
      <c r="J22676" s="830"/>
    </row>
    <row r="22677" spans="10:10" x14ac:dyDescent="0.35">
      <c r="J22677" s="830"/>
    </row>
    <row r="22678" spans="10:10" x14ac:dyDescent="0.35">
      <c r="J22678" s="830"/>
    </row>
    <row r="22679" spans="10:10" x14ac:dyDescent="0.35">
      <c r="J22679" s="830"/>
    </row>
    <row r="22680" spans="10:10" x14ac:dyDescent="0.35">
      <c r="J22680" s="830"/>
    </row>
    <row r="22681" spans="10:10" x14ac:dyDescent="0.35">
      <c r="J22681" s="830"/>
    </row>
    <row r="22682" spans="10:10" x14ac:dyDescent="0.35">
      <c r="J22682" s="830"/>
    </row>
    <row r="22683" spans="10:10" x14ac:dyDescent="0.35">
      <c r="J22683" s="830"/>
    </row>
    <row r="22684" spans="10:10" x14ac:dyDescent="0.35">
      <c r="J22684" s="830"/>
    </row>
    <row r="22685" spans="10:10" x14ac:dyDescent="0.35">
      <c r="J22685" s="830"/>
    </row>
    <row r="22686" spans="10:10" x14ac:dyDescent="0.35">
      <c r="J22686" s="830"/>
    </row>
    <row r="22687" spans="10:10" x14ac:dyDescent="0.35">
      <c r="J22687" s="830"/>
    </row>
    <row r="22688" spans="10:10" x14ac:dyDescent="0.35">
      <c r="J22688" s="830"/>
    </row>
    <row r="22689" spans="10:10" x14ac:dyDescent="0.35">
      <c r="J22689" s="830"/>
    </row>
    <row r="22690" spans="10:10" x14ac:dyDescent="0.35">
      <c r="J22690" s="830"/>
    </row>
    <row r="22691" spans="10:10" x14ac:dyDescent="0.35">
      <c r="J22691" s="830"/>
    </row>
    <row r="22692" spans="10:10" x14ac:dyDescent="0.35">
      <c r="J22692" s="830"/>
    </row>
    <row r="22693" spans="10:10" x14ac:dyDescent="0.35">
      <c r="J22693" s="830"/>
    </row>
    <row r="22694" spans="10:10" x14ac:dyDescent="0.35">
      <c r="J22694" s="830"/>
    </row>
    <row r="22695" spans="10:10" x14ac:dyDescent="0.35">
      <c r="J22695" s="830"/>
    </row>
    <row r="22696" spans="10:10" x14ac:dyDescent="0.35">
      <c r="J22696" s="830"/>
    </row>
    <row r="22697" spans="10:10" x14ac:dyDescent="0.35">
      <c r="J22697" s="830"/>
    </row>
    <row r="22698" spans="10:10" x14ac:dyDescent="0.35">
      <c r="J22698" s="830"/>
    </row>
    <row r="22699" spans="10:10" x14ac:dyDescent="0.35">
      <c r="J22699" s="830"/>
    </row>
    <row r="22700" spans="10:10" x14ac:dyDescent="0.35">
      <c r="J22700" s="830"/>
    </row>
    <row r="22701" spans="10:10" x14ac:dyDescent="0.35">
      <c r="J22701" s="830"/>
    </row>
    <row r="22702" spans="10:10" x14ac:dyDescent="0.35">
      <c r="J22702" s="830"/>
    </row>
    <row r="22703" spans="10:10" x14ac:dyDescent="0.35">
      <c r="J22703" s="830"/>
    </row>
    <row r="22704" spans="10:10" x14ac:dyDescent="0.35">
      <c r="J22704" s="830"/>
    </row>
    <row r="22705" spans="10:10" x14ac:dyDescent="0.35">
      <c r="J22705" s="830"/>
    </row>
    <row r="22706" spans="10:10" x14ac:dyDescent="0.35">
      <c r="J22706" s="830"/>
    </row>
    <row r="22707" spans="10:10" x14ac:dyDescent="0.35">
      <c r="J22707" s="830"/>
    </row>
    <row r="22708" spans="10:10" x14ac:dyDescent="0.35">
      <c r="J22708" s="830"/>
    </row>
    <row r="22709" spans="10:10" x14ac:dyDescent="0.35">
      <c r="J22709" s="830"/>
    </row>
    <row r="22710" spans="10:10" x14ac:dyDescent="0.35">
      <c r="J22710" s="830"/>
    </row>
    <row r="22711" spans="10:10" x14ac:dyDescent="0.35">
      <c r="J22711" s="830"/>
    </row>
    <row r="22712" spans="10:10" x14ac:dyDescent="0.35">
      <c r="J22712" s="830"/>
    </row>
    <row r="22713" spans="10:10" x14ac:dyDescent="0.35">
      <c r="J22713" s="830"/>
    </row>
    <row r="22714" spans="10:10" x14ac:dyDescent="0.35">
      <c r="J22714" s="830"/>
    </row>
    <row r="22715" spans="10:10" x14ac:dyDescent="0.35">
      <c r="J22715" s="830"/>
    </row>
    <row r="22716" spans="10:10" x14ac:dyDescent="0.35">
      <c r="J22716" s="830"/>
    </row>
    <row r="22717" spans="10:10" x14ac:dyDescent="0.35">
      <c r="J22717" s="830"/>
    </row>
    <row r="22718" spans="10:10" x14ac:dyDescent="0.35">
      <c r="J22718" s="830"/>
    </row>
    <row r="22719" spans="10:10" x14ac:dyDescent="0.35">
      <c r="J22719" s="830"/>
    </row>
    <row r="22720" spans="10:10" x14ac:dyDescent="0.35">
      <c r="J22720" s="830"/>
    </row>
    <row r="22721" spans="10:10" x14ac:dyDescent="0.35">
      <c r="J22721" s="830"/>
    </row>
    <row r="22722" spans="10:10" x14ac:dyDescent="0.35">
      <c r="J22722" s="830"/>
    </row>
    <row r="22723" spans="10:10" x14ac:dyDescent="0.35">
      <c r="J22723" s="830"/>
    </row>
    <row r="22724" spans="10:10" x14ac:dyDescent="0.35">
      <c r="J22724" s="830"/>
    </row>
    <row r="22725" spans="10:10" x14ac:dyDescent="0.35">
      <c r="J22725" s="830"/>
    </row>
    <row r="22726" spans="10:10" x14ac:dyDescent="0.35">
      <c r="J22726" s="830"/>
    </row>
    <row r="22727" spans="10:10" x14ac:dyDescent="0.35">
      <c r="J22727" s="830"/>
    </row>
    <row r="22728" spans="10:10" x14ac:dyDescent="0.35">
      <c r="J22728" s="830"/>
    </row>
    <row r="22729" spans="10:10" x14ac:dyDescent="0.35">
      <c r="J22729" s="830"/>
    </row>
    <row r="22730" spans="10:10" x14ac:dyDescent="0.35">
      <c r="J22730" s="830"/>
    </row>
    <row r="22731" spans="10:10" x14ac:dyDescent="0.35">
      <c r="J22731" s="830"/>
    </row>
    <row r="22732" spans="10:10" x14ac:dyDescent="0.35">
      <c r="J22732" s="830"/>
    </row>
    <row r="22733" spans="10:10" x14ac:dyDescent="0.35">
      <c r="J22733" s="830"/>
    </row>
    <row r="22734" spans="10:10" x14ac:dyDescent="0.35">
      <c r="J22734" s="830"/>
    </row>
    <row r="22735" spans="10:10" x14ac:dyDescent="0.35">
      <c r="J22735" s="830"/>
    </row>
    <row r="22736" spans="10:10" x14ac:dyDescent="0.35">
      <c r="J22736" s="830"/>
    </row>
    <row r="22737" spans="10:10" x14ac:dyDescent="0.35">
      <c r="J22737" s="830"/>
    </row>
    <row r="22738" spans="10:10" x14ac:dyDescent="0.35">
      <c r="J22738" s="830"/>
    </row>
    <row r="22739" spans="10:10" x14ac:dyDescent="0.35">
      <c r="J22739" s="830"/>
    </row>
    <row r="22740" spans="10:10" x14ac:dyDescent="0.35">
      <c r="J22740" s="830"/>
    </row>
    <row r="22741" spans="10:10" x14ac:dyDescent="0.35">
      <c r="J22741" s="830"/>
    </row>
    <row r="22742" spans="10:10" x14ac:dyDescent="0.35">
      <c r="J22742" s="830"/>
    </row>
    <row r="22743" spans="10:10" x14ac:dyDescent="0.35">
      <c r="J22743" s="830"/>
    </row>
    <row r="22744" spans="10:10" x14ac:dyDescent="0.35">
      <c r="J22744" s="830"/>
    </row>
    <row r="22745" spans="10:10" x14ac:dyDescent="0.35">
      <c r="J22745" s="830"/>
    </row>
    <row r="22746" spans="10:10" x14ac:dyDescent="0.35">
      <c r="J22746" s="830"/>
    </row>
    <row r="22747" spans="10:10" x14ac:dyDescent="0.35">
      <c r="J22747" s="830"/>
    </row>
    <row r="22748" spans="10:10" x14ac:dyDescent="0.35">
      <c r="J22748" s="830"/>
    </row>
    <row r="22749" spans="10:10" x14ac:dyDescent="0.35">
      <c r="J22749" s="830"/>
    </row>
    <row r="22750" spans="10:10" x14ac:dyDescent="0.35">
      <c r="J22750" s="830"/>
    </row>
    <row r="22754" spans="10:10" x14ac:dyDescent="0.35">
      <c r="J22754" s="830"/>
    </row>
    <row r="22755" spans="10:10" x14ac:dyDescent="0.35">
      <c r="J22755" s="830"/>
    </row>
    <row r="22756" spans="10:10" x14ac:dyDescent="0.35">
      <c r="J22756" s="830"/>
    </row>
    <row r="22757" spans="10:10" x14ac:dyDescent="0.35">
      <c r="J22757" s="830"/>
    </row>
    <row r="22758" spans="10:10" x14ac:dyDescent="0.35">
      <c r="J22758" s="830"/>
    </row>
    <row r="22759" spans="10:10" x14ac:dyDescent="0.35">
      <c r="J22759" s="830"/>
    </row>
    <row r="22760" spans="10:10" x14ac:dyDescent="0.35">
      <c r="J22760" s="830"/>
    </row>
    <row r="22761" spans="10:10" x14ac:dyDescent="0.35">
      <c r="J22761" s="830"/>
    </row>
    <row r="22762" spans="10:10" x14ac:dyDescent="0.35">
      <c r="J22762" s="830"/>
    </row>
    <row r="22763" spans="10:10" x14ac:dyDescent="0.35">
      <c r="J22763" s="830"/>
    </row>
    <row r="22764" spans="10:10" x14ac:dyDescent="0.35">
      <c r="J22764" s="830"/>
    </row>
    <row r="22765" spans="10:10" x14ac:dyDescent="0.35">
      <c r="J22765" s="830"/>
    </row>
    <row r="22766" spans="10:10" x14ac:dyDescent="0.35">
      <c r="J22766" s="830"/>
    </row>
    <row r="22767" spans="10:10" x14ac:dyDescent="0.35">
      <c r="J22767" s="830"/>
    </row>
    <row r="22768" spans="10:10" x14ac:dyDescent="0.35">
      <c r="J22768" s="830"/>
    </row>
    <row r="22769" spans="10:10" x14ac:dyDescent="0.35">
      <c r="J22769" s="830"/>
    </row>
    <row r="22770" spans="10:10" x14ac:dyDescent="0.35">
      <c r="J22770" s="830"/>
    </row>
    <row r="22771" spans="10:10" x14ac:dyDescent="0.35">
      <c r="J22771" s="830"/>
    </row>
    <row r="22772" spans="10:10" x14ac:dyDescent="0.35">
      <c r="J22772" s="830"/>
    </row>
    <row r="22773" spans="10:10" x14ac:dyDescent="0.35">
      <c r="J22773" s="830"/>
    </row>
    <row r="22774" spans="10:10" x14ac:dyDescent="0.35">
      <c r="J22774" s="830"/>
    </row>
    <row r="22775" spans="10:10" x14ac:dyDescent="0.35">
      <c r="J22775" s="830"/>
    </row>
    <row r="22776" spans="10:10" x14ac:dyDescent="0.35">
      <c r="J22776" s="830"/>
    </row>
    <row r="22777" spans="10:10" x14ac:dyDescent="0.35">
      <c r="J22777" s="830"/>
    </row>
    <row r="22778" spans="10:10" x14ac:dyDescent="0.35">
      <c r="J22778" s="830"/>
    </row>
    <row r="22779" spans="10:10" x14ac:dyDescent="0.35">
      <c r="J22779" s="830"/>
    </row>
    <row r="22780" spans="10:10" x14ac:dyDescent="0.35">
      <c r="J22780" s="830"/>
    </row>
    <row r="22781" spans="10:10" x14ac:dyDescent="0.35">
      <c r="J22781" s="830"/>
    </row>
    <row r="22782" spans="10:10" x14ac:dyDescent="0.35">
      <c r="J22782" s="830"/>
    </row>
    <row r="22783" spans="10:10" x14ac:dyDescent="0.35">
      <c r="J22783" s="830"/>
    </row>
    <row r="22784" spans="10:10" x14ac:dyDescent="0.35">
      <c r="J22784" s="830"/>
    </row>
    <row r="22785" spans="10:10" x14ac:dyDescent="0.35">
      <c r="J22785" s="830"/>
    </row>
    <row r="22786" spans="10:10" x14ac:dyDescent="0.35">
      <c r="J22786" s="830"/>
    </row>
    <row r="22787" spans="10:10" x14ac:dyDescent="0.35">
      <c r="J22787" s="830"/>
    </row>
    <row r="22788" spans="10:10" x14ac:dyDescent="0.35">
      <c r="J22788" s="830"/>
    </row>
    <row r="22789" spans="10:10" x14ac:dyDescent="0.35">
      <c r="J22789" s="830"/>
    </row>
    <row r="22790" spans="10:10" x14ac:dyDescent="0.35">
      <c r="J22790" s="830"/>
    </row>
    <row r="22791" spans="10:10" x14ac:dyDescent="0.35">
      <c r="J22791" s="830"/>
    </row>
    <row r="22792" spans="10:10" x14ac:dyDescent="0.35">
      <c r="J22792" s="830"/>
    </row>
    <row r="22793" spans="10:10" x14ac:dyDescent="0.35">
      <c r="J22793" s="830"/>
    </row>
    <row r="22794" spans="10:10" x14ac:dyDescent="0.35">
      <c r="J22794" s="830"/>
    </row>
    <row r="22795" spans="10:10" x14ac:dyDescent="0.35">
      <c r="J22795" s="830"/>
    </row>
    <row r="22796" spans="10:10" x14ac:dyDescent="0.35">
      <c r="J22796" s="830"/>
    </row>
    <row r="22797" spans="10:10" x14ac:dyDescent="0.35">
      <c r="J22797" s="830"/>
    </row>
    <row r="22798" spans="10:10" x14ac:dyDescent="0.35">
      <c r="J22798" s="830"/>
    </row>
    <row r="22799" spans="10:10" x14ac:dyDescent="0.35">
      <c r="J22799" s="830"/>
    </row>
    <row r="22800" spans="10:10" x14ac:dyDescent="0.35">
      <c r="J22800" s="830"/>
    </row>
    <row r="22801" spans="10:10" x14ac:dyDescent="0.35">
      <c r="J22801" s="830"/>
    </row>
    <row r="22802" spans="10:10" x14ac:dyDescent="0.35">
      <c r="J22802" s="830"/>
    </row>
    <row r="22803" spans="10:10" x14ac:dyDescent="0.35">
      <c r="J22803" s="830"/>
    </row>
    <row r="22804" spans="10:10" x14ac:dyDescent="0.35">
      <c r="J22804" s="830"/>
    </row>
    <row r="22805" spans="10:10" x14ac:dyDescent="0.35">
      <c r="J22805" s="830"/>
    </row>
    <row r="22806" spans="10:10" x14ac:dyDescent="0.35">
      <c r="J22806" s="830"/>
    </row>
    <row r="22807" spans="10:10" x14ac:dyDescent="0.35">
      <c r="J22807" s="830"/>
    </row>
    <row r="22808" spans="10:10" x14ac:dyDescent="0.35">
      <c r="J22808" s="830"/>
    </row>
    <row r="22809" spans="10:10" x14ac:dyDescent="0.35">
      <c r="J22809" s="830"/>
    </row>
    <row r="22810" spans="10:10" x14ac:dyDescent="0.35">
      <c r="J22810" s="830"/>
    </row>
    <row r="22811" spans="10:10" x14ac:dyDescent="0.35">
      <c r="J22811" s="830"/>
    </row>
    <row r="22812" spans="10:10" x14ac:dyDescent="0.35">
      <c r="J22812" s="830"/>
    </row>
    <row r="22813" spans="10:10" x14ac:dyDescent="0.35">
      <c r="J22813" s="830"/>
    </row>
    <row r="22814" spans="10:10" x14ac:dyDescent="0.35">
      <c r="J22814" s="830"/>
    </row>
    <row r="22815" spans="10:10" x14ac:dyDescent="0.35">
      <c r="J22815" s="830"/>
    </row>
    <row r="22816" spans="10:10" x14ac:dyDescent="0.35">
      <c r="J22816" s="830"/>
    </row>
    <row r="22817" spans="10:10" x14ac:dyDescent="0.35">
      <c r="J22817" s="830"/>
    </row>
    <row r="22820" spans="10:10" x14ac:dyDescent="0.35">
      <c r="J22820" s="830"/>
    </row>
    <row r="22821" spans="10:10" x14ac:dyDescent="0.35">
      <c r="J22821" s="830"/>
    </row>
    <row r="22822" spans="10:10" x14ac:dyDescent="0.35">
      <c r="J22822" s="830"/>
    </row>
    <row r="22823" spans="10:10" x14ac:dyDescent="0.35">
      <c r="J22823" s="830"/>
    </row>
    <row r="22824" spans="10:10" x14ac:dyDescent="0.35">
      <c r="J22824" s="830"/>
    </row>
    <row r="22825" spans="10:10" x14ac:dyDescent="0.35">
      <c r="J22825" s="830"/>
    </row>
    <row r="22826" spans="10:10" x14ac:dyDescent="0.35">
      <c r="J22826" s="830"/>
    </row>
    <row r="22827" spans="10:10" x14ac:dyDescent="0.35">
      <c r="J22827" s="830"/>
    </row>
    <row r="22828" spans="10:10" x14ac:dyDescent="0.35">
      <c r="J22828" s="830"/>
    </row>
    <row r="22829" spans="10:10" x14ac:dyDescent="0.35">
      <c r="J22829" s="830"/>
    </row>
    <row r="22830" spans="10:10" x14ac:dyDescent="0.35">
      <c r="J22830" s="830"/>
    </row>
    <row r="22831" spans="10:10" x14ac:dyDescent="0.35">
      <c r="J22831" s="830"/>
    </row>
    <row r="22832" spans="10:10" x14ac:dyDescent="0.35">
      <c r="J22832" s="830"/>
    </row>
    <row r="22833" spans="10:10" x14ac:dyDescent="0.35">
      <c r="J22833" s="830"/>
    </row>
    <row r="22834" spans="10:10" x14ac:dyDescent="0.35">
      <c r="J22834" s="830"/>
    </row>
    <row r="22835" spans="10:10" x14ac:dyDescent="0.35">
      <c r="J22835" s="830"/>
    </row>
    <row r="22836" spans="10:10" x14ac:dyDescent="0.35">
      <c r="J22836" s="830"/>
    </row>
    <row r="22837" spans="10:10" x14ac:dyDescent="0.35">
      <c r="J22837" s="830"/>
    </row>
    <row r="22838" spans="10:10" x14ac:dyDescent="0.35">
      <c r="J22838" s="830"/>
    </row>
    <row r="22839" spans="10:10" x14ac:dyDescent="0.35">
      <c r="J22839" s="830"/>
    </row>
    <row r="22840" spans="10:10" x14ac:dyDescent="0.35">
      <c r="J22840" s="830"/>
    </row>
    <row r="22841" spans="10:10" x14ac:dyDescent="0.35">
      <c r="J22841" s="830"/>
    </row>
    <row r="22842" spans="10:10" x14ac:dyDescent="0.35">
      <c r="J22842" s="830"/>
    </row>
    <row r="22843" spans="10:10" x14ac:dyDescent="0.35">
      <c r="J22843" s="830"/>
    </row>
    <row r="22844" spans="10:10" x14ac:dyDescent="0.35">
      <c r="J22844" s="830"/>
    </row>
    <row r="22845" spans="10:10" x14ac:dyDescent="0.35">
      <c r="J22845" s="830"/>
    </row>
    <row r="22846" spans="10:10" x14ac:dyDescent="0.35">
      <c r="J22846" s="830"/>
    </row>
    <row r="22847" spans="10:10" x14ac:dyDescent="0.35">
      <c r="J22847" s="830"/>
    </row>
    <row r="22848" spans="10:10" x14ac:dyDescent="0.35">
      <c r="J22848" s="830"/>
    </row>
    <row r="22849" spans="10:10" x14ac:dyDescent="0.35">
      <c r="J22849" s="830"/>
    </row>
    <row r="22850" spans="10:10" x14ac:dyDescent="0.35">
      <c r="J22850" s="830"/>
    </row>
    <row r="22851" spans="10:10" x14ac:dyDescent="0.35">
      <c r="J22851" s="830"/>
    </row>
    <row r="22852" spans="10:10" x14ac:dyDescent="0.35">
      <c r="J22852" s="830"/>
    </row>
    <row r="22853" spans="10:10" x14ac:dyDescent="0.35">
      <c r="J22853" s="830"/>
    </row>
    <row r="22854" spans="10:10" x14ac:dyDescent="0.35">
      <c r="J22854" s="830"/>
    </row>
    <row r="22855" spans="10:10" x14ac:dyDescent="0.35">
      <c r="J22855" s="830"/>
    </row>
    <row r="22856" spans="10:10" x14ac:dyDescent="0.35">
      <c r="J22856" s="830"/>
    </row>
    <row r="22857" spans="10:10" x14ac:dyDescent="0.35">
      <c r="J22857" s="830"/>
    </row>
    <row r="22858" spans="10:10" x14ac:dyDescent="0.35">
      <c r="J22858" s="830"/>
    </row>
    <row r="22859" spans="10:10" x14ac:dyDescent="0.35">
      <c r="J22859" s="830"/>
    </row>
    <row r="22860" spans="10:10" x14ac:dyDescent="0.35">
      <c r="J22860" s="830"/>
    </row>
    <row r="22861" spans="10:10" x14ac:dyDescent="0.35">
      <c r="J22861" s="830"/>
    </row>
    <row r="22862" spans="10:10" x14ac:dyDescent="0.35">
      <c r="J22862" s="830"/>
    </row>
    <row r="22863" spans="10:10" x14ac:dyDescent="0.35">
      <c r="J22863" s="830"/>
    </row>
    <row r="22864" spans="10:10" x14ac:dyDescent="0.35">
      <c r="J22864" s="830"/>
    </row>
    <row r="22865" spans="10:10" x14ac:dyDescent="0.35">
      <c r="J22865" s="830"/>
    </row>
    <row r="22866" spans="10:10" x14ac:dyDescent="0.35">
      <c r="J22866" s="830"/>
    </row>
    <row r="22867" spans="10:10" x14ac:dyDescent="0.35">
      <c r="J22867" s="830"/>
    </row>
    <row r="22868" spans="10:10" x14ac:dyDescent="0.35">
      <c r="J22868" s="830"/>
    </row>
    <row r="22869" spans="10:10" x14ac:dyDescent="0.35">
      <c r="J22869" s="830"/>
    </row>
    <row r="22870" spans="10:10" x14ac:dyDescent="0.35">
      <c r="J22870" s="830"/>
    </row>
    <row r="22871" spans="10:10" x14ac:dyDescent="0.35">
      <c r="J22871" s="830"/>
    </row>
    <row r="22872" spans="10:10" x14ac:dyDescent="0.35">
      <c r="J22872" s="830"/>
    </row>
    <row r="22873" spans="10:10" x14ac:dyDescent="0.35">
      <c r="J22873" s="830"/>
    </row>
    <row r="22874" spans="10:10" x14ac:dyDescent="0.35">
      <c r="J22874" s="830"/>
    </row>
    <row r="22875" spans="10:10" x14ac:dyDescent="0.35">
      <c r="J22875" s="830"/>
    </row>
    <row r="22876" spans="10:10" x14ac:dyDescent="0.35">
      <c r="J22876" s="830"/>
    </row>
    <row r="22877" spans="10:10" x14ac:dyDescent="0.35">
      <c r="J22877" s="830"/>
    </row>
    <row r="22878" spans="10:10" x14ac:dyDescent="0.35">
      <c r="J22878" s="830"/>
    </row>
    <row r="22879" spans="10:10" x14ac:dyDescent="0.35">
      <c r="J22879" s="830"/>
    </row>
    <row r="22880" spans="10:10" x14ac:dyDescent="0.35">
      <c r="J22880" s="830"/>
    </row>
    <row r="22881" spans="10:10" x14ac:dyDescent="0.35">
      <c r="J22881" s="830"/>
    </row>
    <row r="22882" spans="10:10" x14ac:dyDescent="0.35">
      <c r="J22882" s="830"/>
    </row>
    <row r="22883" spans="10:10" x14ac:dyDescent="0.35">
      <c r="J22883" s="830"/>
    </row>
    <row r="22884" spans="10:10" x14ac:dyDescent="0.35">
      <c r="J22884" s="830"/>
    </row>
    <row r="22885" spans="10:10" x14ac:dyDescent="0.35">
      <c r="J22885" s="830"/>
    </row>
    <row r="22886" spans="10:10" x14ac:dyDescent="0.35">
      <c r="J22886" s="830"/>
    </row>
    <row r="22887" spans="10:10" x14ac:dyDescent="0.35">
      <c r="J22887" s="830"/>
    </row>
    <row r="22888" spans="10:10" x14ac:dyDescent="0.35">
      <c r="J22888" s="830"/>
    </row>
    <row r="22889" spans="10:10" x14ac:dyDescent="0.35">
      <c r="J22889" s="830"/>
    </row>
    <row r="22890" spans="10:10" x14ac:dyDescent="0.35">
      <c r="J22890" s="830"/>
    </row>
    <row r="22891" spans="10:10" x14ac:dyDescent="0.35">
      <c r="J22891" s="830"/>
    </row>
    <row r="22892" spans="10:10" x14ac:dyDescent="0.35">
      <c r="J22892" s="830"/>
    </row>
    <row r="22893" spans="10:10" x14ac:dyDescent="0.35">
      <c r="J22893" s="830"/>
    </row>
    <row r="22894" spans="10:10" x14ac:dyDescent="0.35">
      <c r="J22894" s="830"/>
    </row>
    <row r="22895" spans="10:10" x14ac:dyDescent="0.35">
      <c r="J22895" s="830"/>
    </row>
    <row r="22896" spans="10:10" x14ac:dyDescent="0.35">
      <c r="J22896" s="830"/>
    </row>
    <row r="22897" spans="10:10" x14ac:dyDescent="0.35">
      <c r="J22897" s="830"/>
    </row>
    <row r="22898" spans="10:10" x14ac:dyDescent="0.35">
      <c r="J22898" s="830"/>
    </row>
    <row r="22899" spans="10:10" x14ac:dyDescent="0.35">
      <c r="J22899" s="830"/>
    </row>
    <row r="22900" spans="10:10" x14ac:dyDescent="0.35">
      <c r="J22900" s="830"/>
    </row>
    <row r="22901" spans="10:10" x14ac:dyDescent="0.35">
      <c r="J22901" s="830"/>
    </row>
    <row r="22902" spans="10:10" x14ac:dyDescent="0.35">
      <c r="J22902" s="830"/>
    </row>
    <row r="22903" spans="10:10" x14ac:dyDescent="0.35">
      <c r="J22903" s="830"/>
    </row>
    <row r="22904" spans="10:10" x14ac:dyDescent="0.35">
      <c r="J22904" s="830"/>
    </row>
    <row r="22905" spans="10:10" x14ac:dyDescent="0.35">
      <c r="J22905" s="830"/>
    </row>
    <row r="22906" spans="10:10" x14ac:dyDescent="0.35">
      <c r="J22906" s="830"/>
    </row>
    <row r="22907" spans="10:10" x14ac:dyDescent="0.35">
      <c r="J22907" s="830"/>
    </row>
    <row r="22908" spans="10:10" x14ac:dyDescent="0.35">
      <c r="J22908" s="830"/>
    </row>
    <row r="22909" spans="10:10" x14ac:dyDescent="0.35">
      <c r="J22909" s="830"/>
    </row>
    <row r="22910" spans="10:10" x14ac:dyDescent="0.35">
      <c r="J22910" s="830"/>
    </row>
    <row r="22911" spans="10:10" x14ac:dyDescent="0.35">
      <c r="J22911" s="830"/>
    </row>
    <row r="22912" spans="10:10" x14ac:dyDescent="0.35">
      <c r="J22912" s="830"/>
    </row>
    <row r="22913" spans="10:10" x14ac:dyDescent="0.35">
      <c r="J22913" s="830"/>
    </row>
    <row r="22914" spans="10:10" x14ac:dyDescent="0.35">
      <c r="J22914" s="830"/>
    </row>
    <row r="22915" spans="10:10" x14ac:dyDescent="0.35">
      <c r="J22915" s="830"/>
    </row>
    <row r="22916" spans="10:10" x14ac:dyDescent="0.35">
      <c r="J22916" s="830"/>
    </row>
    <row r="22917" spans="10:10" x14ac:dyDescent="0.35">
      <c r="J22917" s="830"/>
    </row>
    <row r="22918" spans="10:10" x14ac:dyDescent="0.35">
      <c r="J22918" s="830"/>
    </row>
    <row r="22919" spans="10:10" x14ac:dyDescent="0.35">
      <c r="J22919" s="830"/>
    </row>
    <row r="22920" spans="10:10" x14ac:dyDescent="0.35">
      <c r="J22920" s="830"/>
    </row>
    <row r="22921" spans="10:10" x14ac:dyDescent="0.35">
      <c r="J22921" s="830"/>
    </row>
    <row r="22922" spans="10:10" x14ac:dyDescent="0.35">
      <c r="J22922" s="830"/>
    </row>
    <row r="22923" spans="10:10" x14ac:dyDescent="0.35">
      <c r="J22923" s="830"/>
    </row>
    <row r="22924" spans="10:10" x14ac:dyDescent="0.35">
      <c r="J22924" s="830"/>
    </row>
    <row r="22925" spans="10:10" x14ac:dyDescent="0.35">
      <c r="J22925" s="830"/>
    </row>
    <row r="22926" spans="10:10" x14ac:dyDescent="0.35">
      <c r="J22926" s="830"/>
    </row>
    <row r="22927" spans="10:10" x14ac:dyDescent="0.35">
      <c r="J22927" s="830"/>
    </row>
    <row r="22928" spans="10:10" x14ac:dyDescent="0.35">
      <c r="J22928" s="830"/>
    </row>
    <row r="22929" spans="10:10" x14ac:dyDescent="0.35">
      <c r="J22929" s="830"/>
    </row>
    <row r="22930" spans="10:10" x14ac:dyDescent="0.35">
      <c r="J22930" s="830"/>
    </row>
    <row r="22931" spans="10:10" x14ac:dyDescent="0.35">
      <c r="J22931" s="830"/>
    </row>
    <row r="22932" spans="10:10" x14ac:dyDescent="0.35">
      <c r="J22932" s="830"/>
    </row>
    <row r="22933" spans="10:10" x14ac:dyDescent="0.35">
      <c r="J22933" s="830"/>
    </row>
    <row r="22934" spans="10:10" x14ac:dyDescent="0.35">
      <c r="J22934" s="830"/>
    </row>
    <row r="22935" spans="10:10" x14ac:dyDescent="0.35">
      <c r="J22935" s="830"/>
    </row>
    <row r="22936" spans="10:10" x14ac:dyDescent="0.35">
      <c r="J22936" s="830"/>
    </row>
    <row r="22937" spans="10:10" x14ac:dyDescent="0.35">
      <c r="J22937" s="830"/>
    </row>
    <row r="22938" spans="10:10" x14ac:dyDescent="0.35">
      <c r="J22938" s="830"/>
    </row>
    <row r="22939" spans="10:10" x14ac:dyDescent="0.35">
      <c r="J22939" s="830"/>
    </row>
    <row r="22940" spans="10:10" x14ac:dyDescent="0.35">
      <c r="J22940" s="830"/>
    </row>
    <row r="22941" spans="10:10" x14ac:dyDescent="0.35">
      <c r="J22941" s="830"/>
    </row>
    <row r="22942" spans="10:10" x14ac:dyDescent="0.35">
      <c r="J22942" s="830"/>
    </row>
    <row r="22943" spans="10:10" x14ac:dyDescent="0.35">
      <c r="J22943" s="830"/>
    </row>
    <row r="22944" spans="10:10" x14ac:dyDescent="0.35">
      <c r="J22944" s="830"/>
    </row>
    <row r="22945" spans="10:10" x14ac:dyDescent="0.35">
      <c r="J22945" s="830"/>
    </row>
    <row r="22946" spans="10:10" x14ac:dyDescent="0.35">
      <c r="J22946" s="830"/>
    </row>
    <row r="22947" spans="10:10" x14ac:dyDescent="0.35">
      <c r="J22947" s="830"/>
    </row>
    <row r="22948" spans="10:10" x14ac:dyDescent="0.35">
      <c r="J22948" s="830"/>
    </row>
    <row r="22949" spans="10:10" x14ac:dyDescent="0.35">
      <c r="J22949" s="830"/>
    </row>
    <row r="22950" spans="10:10" x14ac:dyDescent="0.35">
      <c r="J22950" s="830"/>
    </row>
    <row r="22951" spans="10:10" x14ac:dyDescent="0.35">
      <c r="J22951" s="830"/>
    </row>
    <row r="22952" spans="10:10" x14ac:dyDescent="0.35">
      <c r="J22952" s="830"/>
    </row>
    <row r="22953" spans="10:10" x14ac:dyDescent="0.35">
      <c r="J22953" s="830"/>
    </row>
    <row r="22954" spans="10:10" x14ac:dyDescent="0.35">
      <c r="J22954" s="830"/>
    </row>
    <row r="22955" spans="10:10" x14ac:dyDescent="0.35">
      <c r="J22955" s="830"/>
    </row>
    <row r="22956" spans="10:10" x14ac:dyDescent="0.35">
      <c r="J22956" s="830"/>
    </row>
    <row r="22957" spans="10:10" x14ac:dyDescent="0.35">
      <c r="J22957" s="830"/>
    </row>
    <row r="22958" spans="10:10" x14ac:dyDescent="0.35">
      <c r="J22958" s="830"/>
    </row>
    <row r="22959" spans="10:10" x14ac:dyDescent="0.35">
      <c r="J22959" s="830"/>
    </row>
    <row r="22960" spans="10:10" x14ac:dyDescent="0.35">
      <c r="J22960" s="830"/>
    </row>
    <row r="22961" spans="10:10" x14ac:dyDescent="0.35">
      <c r="J22961" s="830"/>
    </row>
    <row r="22962" spans="10:10" x14ac:dyDescent="0.35">
      <c r="J22962" s="830"/>
    </row>
    <row r="22963" spans="10:10" x14ac:dyDescent="0.35">
      <c r="J22963" s="830"/>
    </row>
    <row r="22964" spans="10:10" x14ac:dyDescent="0.35">
      <c r="J22964" s="830"/>
    </row>
    <row r="22965" spans="10:10" x14ac:dyDescent="0.35">
      <c r="J22965" s="830"/>
    </row>
    <row r="22966" spans="10:10" x14ac:dyDescent="0.35">
      <c r="J22966" s="830"/>
    </row>
    <row r="22967" spans="10:10" x14ac:dyDescent="0.35">
      <c r="J22967" s="830"/>
    </row>
    <row r="22968" spans="10:10" x14ac:dyDescent="0.35">
      <c r="J22968" s="830"/>
    </row>
    <row r="22969" spans="10:10" x14ac:dyDescent="0.35">
      <c r="J22969" s="830"/>
    </row>
    <row r="22970" spans="10:10" x14ac:dyDescent="0.35">
      <c r="J22970" s="830"/>
    </row>
    <row r="22971" spans="10:10" x14ac:dyDescent="0.35">
      <c r="J22971" s="830"/>
    </row>
    <row r="22972" spans="10:10" x14ac:dyDescent="0.35">
      <c r="J22972" s="830"/>
    </row>
    <row r="22973" spans="10:10" x14ac:dyDescent="0.35">
      <c r="J22973" s="830"/>
    </row>
    <row r="22974" spans="10:10" x14ac:dyDescent="0.35">
      <c r="J22974" s="830"/>
    </row>
    <row r="22975" spans="10:10" x14ac:dyDescent="0.35">
      <c r="J22975" s="830"/>
    </row>
    <row r="22976" spans="10:10" x14ac:dyDescent="0.35">
      <c r="J22976" s="830"/>
    </row>
    <row r="22977" spans="10:10" x14ac:dyDescent="0.35">
      <c r="J22977" s="830"/>
    </row>
    <row r="22978" spans="10:10" x14ac:dyDescent="0.35">
      <c r="J22978" s="830"/>
    </row>
    <row r="22979" spans="10:10" x14ac:dyDescent="0.35">
      <c r="J22979" s="830"/>
    </row>
    <row r="22980" spans="10:10" x14ac:dyDescent="0.35">
      <c r="J22980" s="830"/>
    </row>
    <row r="22981" spans="10:10" x14ac:dyDescent="0.35">
      <c r="J22981" s="830"/>
    </row>
    <row r="22982" spans="10:10" x14ac:dyDescent="0.35">
      <c r="J22982" s="830"/>
    </row>
    <row r="22983" spans="10:10" x14ac:dyDescent="0.35">
      <c r="J22983" s="830"/>
    </row>
    <row r="22984" spans="10:10" x14ac:dyDescent="0.35">
      <c r="J22984" s="830"/>
    </row>
    <row r="22985" spans="10:10" x14ac:dyDescent="0.35">
      <c r="J22985" s="830"/>
    </row>
    <row r="22986" spans="10:10" x14ac:dyDescent="0.35">
      <c r="J22986" s="830"/>
    </row>
    <row r="22987" spans="10:10" x14ac:dyDescent="0.35">
      <c r="J22987" s="830"/>
    </row>
    <row r="22988" spans="10:10" x14ac:dyDescent="0.35">
      <c r="J22988" s="830"/>
    </row>
    <row r="22989" spans="10:10" x14ac:dyDescent="0.35">
      <c r="J22989" s="830"/>
    </row>
    <row r="22990" spans="10:10" x14ac:dyDescent="0.35">
      <c r="J22990" s="830"/>
    </row>
    <row r="22991" spans="10:10" x14ac:dyDescent="0.35">
      <c r="J22991" s="830"/>
    </row>
    <row r="22992" spans="10:10" x14ac:dyDescent="0.35">
      <c r="J22992" s="830"/>
    </row>
    <row r="22993" spans="10:10" x14ac:dyDescent="0.35">
      <c r="J22993" s="830"/>
    </row>
    <row r="22994" spans="10:10" x14ac:dyDescent="0.35">
      <c r="J22994" s="830"/>
    </row>
    <row r="22995" spans="10:10" x14ac:dyDescent="0.35">
      <c r="J22995" s="830"/>
    </row>
    <row r="22996" spans="10:10" x14ac:dyDescent="0.35">
      <c r="J22996" s="830"/>
    </row>
    <row r="22997" spans="10:10" x14ac:dyDescent="0.35">
      <c r="J22997" s="830"/>
    </row>
    <row r="22998" spans="10:10" x14ac:dyDescent="0.35">
      <c r="J22998" s="830"/>
    </row>
    <row r="22999" spans="10:10" x14ac:dyDescent="0.35">
      <c r="J22999" s="830"/>
    </row>
    <row r="23000" spans="10:10" x14ac:dyDescent="0.35">
      <c r="J23000" s="830"/>
    </row>
    <row r="23001" spans="10:10" x14ac:dyDescent="0.35">
      <c r="J23001" s="830"/>
    </row>
    <row r="23002" spans="10:10" x14ac:dyDescent="0.35">
      <c r="J23002" s="830"/>
    </row>
    <row r="23003" spans="10:10" x14ac:dyDescent="0.35">
      <c r="J23003" s="830"/>
    </row>
    <row r="23004" spans="10:10" x14ac:dyDescent="0.35">
      <c r="J23004" s="830"/>
    </row>
    <row r="23005" spans="10:10" x14ac:dyDescent="0.35">
      <c r="J23005" s="830"/>
    </row>
    <row r="23006" spans="10:10" x14ac:dyDescent="0.35">
      <c r="J23006" s="830"/>
    </row>
    <row r="23007" spans="10:10" x14ac:dyDescent="0.35">
      <c r="J23007" s="830"/>
    </row>
    <row r="23008" spans="10:10" x14ac:dyDescent="0.35">
      <c r="J23008" s="830"/>
    </row>
    <row r="23009" spans="10:10" x14ac:dyDescent="0.35">
      <c r="J23009" s="830"/>
    </row>
    <row r="23010" spans="10:10" x14ac:dyDescent="0.35">
      <c r="J23010" s="830"/>
    </row>
    <row r="23011" spans="10:10" x14ac:dyDescent="0.35">
      <c r="J23011" s="830"/>
    </row>
    <row r="23012" spans="10:10" x14ac:dyDescent="0.35">
      <c r="J23012" s="830"/>
    </row>
    <row r="23013" spans="10:10" x14ac:dyDescent="0.35">
      <c r="J23013" s="830"/>
    </row>
    <row r="23014" spans="10:10" x14ac:dyDescent="0.35">
      <c r="J23014" s="830"/>
    </row>
    <row r="23015" spans="10:10" x14ac:dyDescent="0.35">
      <c r="J23015" s="830"/>
    </row>
    <row r="23016" spans="10:10" x14ac:dyDescent="0.35">
      <c r="J23016" s="830"/>
    </row>
    <row r="23017" spans="10:10" x14ac:dyDescent="0.35">
      <c r="J23017" s="830"/>
    </row>
    <row r="23018" spans="10:10" x14ac:dyDescent="0.35">
      <c r="J23018" s="830"/>
    </row>
    <row r="23019" spans="10:10" x14ac:dyDescent="0.35">
      <c r="J23019" s="830"/>
    </row>
    <row r="23020" spans="10:10" x14ac:dyDescent="0.35">
      <c r="J23020" s="830"/>
    </row>
    <row r="23021" spans="10:10" x14ac:dyDescent="0.35">
      <c r="J23021" s="830"/>
    </row>
    <row r="23022" spans="10:10" x14ac:dyDescent="0.35">
      <c r="J23022" s="830"/>
    </row>
    <row r="23023" spans="10:10" x14ac:dyDescent="0.35">
      <c r="J23023" s="830"/>
    </row>
    <row r="23024" spans="10:10" x14ac:dyDescent="0.35">
      <c r="J23024" s="830"/>
    </row>
    <row r="23025" spans="10:10" x14ac:dyDescent="0.35">
      <c r="J23025" s="830"/>
    </row>
    <row r="23026" spans="10:10" x14ac:dyDescent="0.35">
      <c r="J23026" s="830"/>
    </row>
    <row r="23027" spans="10:10" x14ac:dyDescent="0.35">
      <c r="J23027" s="830"/>
    </row>
    <row r="23028" spans="10:10" x14ac:dyDescent="0.35">
      <c r="J23028" s="830"/>
    </row>
    <row r="23029" spans="10:10" x14ac:dyDescent="0.35">
      <c r="J23029" s="830"/>
    </row>
    <row r="23030" spans="10:10" x14ac:dyDescent="0.35">
      <c r="J23030" s="830"/>
    </row>
    <row r="23031" spans="10:10" x14ac:dyDescent="0.35">
      <c r="J23031" s="830"/>
    </row>
    <row r="23032" spans="10:10" x14ac:dyDescent="0.35">
      <c r="J23032" s="830"/>
    </row>
    <row r="23033" spans="10:10" x14ac:dyDescent="0.35">
      <c r="J23033" s="830"/>
    </row>
    <row r="23034" spans="10:10" x14ac:dyDescent="0.35">
      <c r="J23034" s="830"/>
    </row>
    <row r="23035" spans="10:10" x14ac:dyDescent="0.35">
      <c r="J23035" s="830"/>
    </row>
    <row r="23036" spans="10:10" x14ac:dyDescent="0.35">
      <c r="J23036" s="830"/>
    </row>
    <row r="23037" spans="10:10" x14ac:dyDescent="0.35">
      <c r="J23037" s="830"/>
    </row>
    <row r="23038" spans="10:10" x14ac:dyDescent="0.35">
      <c r="J23038" s="830"/>
    </row>
    <row r="23039" spans="10:10" x14ac:dyDescent="0.35">
      <c r="J23039" s="830"/>
    </row>
    <row r="23040" spans="10:10" x14ac:dyDescent="0.35">
      <c r="J23040" s="830"/>
    </row>
    <row r="23041" spans="10:10" x14ac:dyDescent="0.35">
      <c r="J23041" s="830"/>
    </row>
    <row r="23042" spans="10:10" x14ac:dyDescent="0.35">
      <c r="J23042" s="830"/>
    </row>
    <row r="23043" spans="10:10" x14ac:dyDescent="0.35">
      <c r="J23043" s="830"/>
    </row>
    <row r="23044" spans="10:10" x14ac:dyDescent="0.35">
      <c r="J23044" s="830"/>
    </row>
    <row r="23045" spans="10:10" x14ac:dyDescent="0.35">
      <c r="J23045" s="830"/>
    </row>
    <row r="23046" spans="10:10" x14ac:dyDescent="0.35">
      <c r="J23046" s="830"/>
    </row>
    <row r="23047" spans="10:10" x14ac:dyDescent="0.35">
      <c r="J23047" s="830"/>
    </row>
    <row r="23048" spans="10:10" x14ac:dyDescent="0.35">
      <c r="J23048" s="830"/>
    </row>
    <row r="23049" spans="10:10" x14ac:dyDescent="0.35">
      <c r="J23049" s="830"/>
    </row>
    <row r="23050" spans="10:10" x14ac:dyDescent="0.35">
      <c r="J23050" s="830"/>
    </row>
    <row r="23051" spans="10:10" x14ac:dyDescent="0.35">
      <c r="J23051" s="830"/>
    </row>
    <row r="23052" spans="10:10" x14ac:dyDescent="0.35">
      <c r="J23052" s="830"/>
    </row>
    <row r="23053" spans="10:10" x14ac:dyDescent="0.35">
      <c r="J23053" s="830"/>
    </row>
    <row r="23054" spans="10:10" x14ac:dyDescent="0.35">
      <c r="J23054" s="830"/>
    </row>
    <row r="23055" spans="10:10" x14ac:dyDescent="0.35">
      <c r="J23055" s="830"/>
    </row>
    <row r="23056" spans="10:10" x14ac:dyDescent="0.35">
      <c r="J23056" s="830"/>
    </row>
    <row r="23057" spans="10:10" x14ac:dyDescent="0.35">
      <c r="J23057" s="830"/>
    </row>
    <row r="23058" spans="10:10" x14ac:dyDescent="0.35">
      <c r="J23058" s="830"/>
    </row>
    <row r="23059" spans="10:10" x14ac:dyDescent="0.35">
      <c r="J23059" s="830"/>
    </row>
    <row r="23060" spans="10:10" x14ac:dyDescent="0.35">
      <c r="J23060" s="830"/>
    </row>
    <row r="23061" spans="10:10" x14ac:dyDescent="0.35">
      <c r="J23061" s="830"/>
    </row>
    <row r="23062" spans="10:10" x14ac:dyDescent="0.35">
      <c r="J23062" s="830"/>
    </row>
    <row r="23063" spans="10:10" x14ac:dyDescent="0.35">
      <c r="J23063" s="830"/>
    </row>
    <row r="23064" spans="10:10" x14ac:dyDescent="0.35">
      <c r="J23064" s="830"/>
    </row>
    <row r="23065" spans="10:10" x14ac:dyDescent="0.35">
      <c r="J23065" s="830"/>
    </row>
    <row r="23066" spans="10:10" x14ac:dyDescent="0.35">
      <c r="J23066" s="830"/>
    </row>
    <row r="23067" spans="10:10" x14ac:dyDescent="0.35">
      <c r="J23067" s="830"/>
    </row>
    <row r="23068" spans="10:10" x14ac:dyDescent="0.35">
      <c r="J23068" s="830"/>
    </row>
    <row r="23069" spans="10:10" x14ac:dyDescent="0.35">
      <c r="J23069" s="830"/>
    </row>
    <row r="23070" spans="10:10" x14ac:dyDescent="0.35">
      <c r="J23070" s="830"/>
    </row>
    <row r="23071" spans="10:10" x14ac:dyDescent="0.35">
      <c r="J23071" s="830"/>
    </row>
    <row r="23072" spans="10:10" x14ac:dyDescent="0.35">
      <c r="J23072" s="830"/>
    </row>
    <row r="23073" spans="10:10" x14ac:dyDescent="0.35">
      <c r="J23073" s="830"/>
    </row>
    <row r="23074" spans="10:10" x14ac:dyDescent="0.35">
      <c r="J23074" s="830"/>
    </row>
    <row r="23075" spans="10:10" x14ac:dyDescent="0.35">
      <c r="J23075" s="830"/>
    </row>
    <row r="23076" spans="10:10" x14ac:dyDescent="0.35">
      <c r="J23076" s="830"/>
    </row>
    <row r="23077" spans="10:10" x14ac:dyDescent="0.35">
      <c r="J23077" s="830"/>
    </row>
    <row r="23078" spans="10:10" x14ac:dyDescent="0.35">
      <c r="J23078" s="830"/>
    </row>
    <row r="23079" spans="10:10" x14ac:dyDescent="0.35">
      <c r="J23079" s="830"/>
    </row>
    <row r="23080" spans="10:10" x14ac:dyDescent="0.35">
      <c r="J23080" s="830"/>
    </row>
    <row r="23081" spans="10:10" x14ac:dyDescent="0.35">
      <c r="J23081" s="830"/>
    </row>
    <row r="23082" spans="10:10" x14ac:dyDescent="0.35">
      <c r="J23082" s="830"/>
    </row>
    <row r="23083" spans="10:10" x14ac:dyDescent="0.35">
      <c r="J23083" s="830"/>
    </row>
    <row r="23084" spans="10:10" x14ac:dyDescent="0.35">
      <c r="J23084" s="830"/>
    </row>
    <row r="23085" spans="10:10" x14ac:dyDescent="0.35">
      <c r="J23085" s="830"/>
    </row>
    <row r="23086" spans="10:10" x14ac:dyDescent="0.35">
      <c r="J23086" s="830"/>
    </row>
    <row r="23087" spans="10:10" x14ac:dyDescent="0.35">
      <c r="J23087" s="830"/>
    </row>
    <row r="23088" spans="10:10" x14ac:dyDescent="0.35">
      <c r="J23088" s="830"/>
    </row>
    <row r="23089" spans="10:10" x14ac:dyDescent="0.35">
      <c r="J23089" s="830"/>
    </row>
    <row r="23090" spans="10:10" x14ac:dyDescent="0.35">
      <c r="J23090" s="830"/>
    </row>
    <row r="23091" spans="10:10" x14ac:dyDescent="0.35">
      <c r="J23091" s="830"/>
    </row>
    <row r="23092" spans="10:10" x14ac:dyDescent="0.35">
      <c r="J23092" s="830"/>
    </row>
    <row r="23093" spans="10:10" x14ac:dyDescent="0.35">
      <c r="J23093" s="830"/>
    </row>
    <row r="23094" spans="10:10" x14ac:dyDescent="0.35">
      <c r="J23094" s="830"/>
    </row>
    <row r="23095" spans="10:10" x14ac:dyDescent="0.35">
      <c r="J23095" s="830"/>
    </row>
    <row r="23096" spans="10:10" x14ac:dyDescent="0.35">
      <c r="J23096" s="830"/>
    </row>
    <row r="23097" spans="10:10" x14ac:dyDescent="0.35">
      <c r="J23097" s="830"/>
    </row>
    <row r="23098" spans="10:10" x14ac:dyDescent="0.35">
      <c r="J23098" s="830"/>
    </row>
    <row r="23099" spans="10:10" x14ac:dyDescent="0.35">
      <c r="J23099" s="830"/>
    </row>
    <row r="23100" spans="10:10" x14ac:dyDescent="0.35">
      <c r="J23100" s="830"/>
    </row>
    <row r="23101" spans="10:10" x14ac:dyDescent="0.35">
      <c r="J23101" s="830"/>
    </row>
    <row r="23102" spans="10:10" x14ac:dyDescent="0.35">
      <c r="J23102" s="830"/>
    </row>
    <row r="23103" spans="10:10" x14ac:dyDescent="0.35">
      <c r="J23103" s="830"/>
    </row>
    <row r="23104" spans="10:10" x14ac:dyDescent="0.35">
      <c r="J23104" s="830"/>
    </row>
    <row r="23105" spans="10:10" x14ac:dyDescent="0.35">
      <c r="J23105" s="830"/>
    </row>
    <row r="23106" spans="10:10" x14ac:dyDescent="0.35">
      <c r="J23106" s="830"/>
    </row>
    <row r="23107" spans="10:10" x14ac:dyDescent="0.35">
      <c r="J23107" s="830"/>
    </row>
    <row r="23108" spans="10:10" x14ac:dyDescent="0.35">
      <c r="J23108" s="830"/>
    </row>
    <row r="23109" spans="10:10" x14ac:dyDescent="0.35">
      <c r="J23109" s="830"/>
    </row>
    <row r="23110" spans="10:10" x14ac:dyDescent="0.35">
      <c r="J23110" s="830"/>
    </row>
    <row r="23111" spans="10:10" x14ac:dyDescent="0.35">
      <c r="J23111" s="830"/>
    </row>
    <row r="23112" spans="10:10" x14ac:dyDescent="0.35">
      <c r="J23112" s="830"/>
    </row>
    <row r="23113" spans="10:10" x14ac:dyDescent="0.35">
      <c r="J23113" s="830"/>
    </row>
    <row r="23114" spans="10:10" x14ac:dyDescent="0.35">
      <c r="J23114" s="830"/>
    </row>
    <row r="23115" spans="10:10" x14ac:dyDescent="0.35">
      <c r="J23115" s="830"/>
    </row>
    <row r="23116" spans="10:10" x14ac:dyDescent="0.35">
      <c r="J23116" s="830"/>
    </row>
    <row r="23117" spans="10:10" x14ac:dyDescent="0.35">
      <c r="J23117" s="830"/>
    </row>
    <row r="23118" spans="10:10" x14ac:dyDescent="0.35">
      <c r="J23118" s="830"/>
    </row>
    <row r="23119" spans="10:10" x14ac:dyDescent="0.35">
      <c r="J23119" s="830"/>
    </row>
    <row r="23120" spans="10:10" x14ac:dyDescent="0.35">
      <c r="J23120" s="830"/>
    </row>
    <row r="23121" spans="10:10" x14ac:dyDescent="0.35">
      <c r="J23121" s="830"/>
    </row>
    <row r="23122" spans="10:10" x14ac:dyDescent="0.35">
      <c r="J23122" s="830"/>
    </row>
    <row r="23123" spans="10:10" x14ac:dyDescent="0.35">
      <c r="J23123" s="830"/>
    </row>
    <row r="23124" spans="10:10" x14ac:dyDescent="0.35">
      <c r="J23124" s="830"/>
    </row>
    <row r="23125" spans="10:10" x14ac:dyDescent="0.35">
      <c r="J23125" s="830"/>
    </row>
    <row r="23126" spans="10:10" x14ac:dyDescent="0.35">
      <c r="J23126" s="830"/>
    </row>
    <row r="23127" spans="10:10" x14ac:dyDescent="0.35">
      <c r="J23127" s="830"/>
    </row>
    <row r="23128" spans="10:10" x14ac:dyDescent="0.35">
      <c r="J23128" s="830"/>
    </row>
    <row r="23129" spans="10:10" x14ac:dyDescent="0.35">
      <c r="J23129" s="830"/>
    </row>
    <row r="23130" spans="10:10" x14ac:dyDescent="0.35">
      <c r="J23130" s="830"/>
    </row>
    <row r="23131" spans="10:10" x14ac:dyDescent="0.35">
      <c r="J23131" s="830"/>
    </row>
    <row r="23132" spans="10:10" x14ac:dyDescent="0.35">
      <c r="J23132" s="830"/>
    </row>
    <row r="23133" spans="10:10" x14ac:dyDescent="0.35">
      <c r="J23133" s="830"/>
    </row>
    <row r="23134" spans="10:10" x14ac:dyDescent="0.35">
      <c r="J23134" s="830"/>
    </row>
    <row r="23135" spans="10:10" x14ac:dyDescent="0.35">
      <c r="J23135" s="830"/>
    </row>
    <row r="23136" spans="10:10" x14ac:dyDescent="0.35">
      <c r="J23136" s="830"/>
    </row>
    <row r="23137" spans="10:10" x14ac:dyDescent="0.35">
      <c r="J23137" s="830"/>
    </row>
    <row r="23138" spans="10:10" x14ac:dyDescent="0.35">
      <c r="J23138" s="830"/>
    </row>
    <row r="23139" spans="10:10" x14ac:dyDescent="0.35">
      <c r="J23139" s="830"/>
    </row>
    <row r="23140" spans="10:10" x14ac:dyDescent="0.35">
      <c r="J23140" s="830"/>
    </row>
    <row r="23141" spans="10:10" x14ac:dyDescent="0.35">
      <c r="J23141" s="830"/>
    </row>
    <row r="23142" spans="10:10" x14ac:dyDescent="0.35">
      <c r="J23142" s="830"/>
    </row>
    <row r="23143" spans="10:10" x14ac:dyDescent="0.35">
      <c r="J23143" s="830"/>
    </row>
    <row r="23144" spans="10:10" x14ac:dyDescent="0.35">
      <c r="J23144" s="830"/>
    </row>
    <row r="23145" spans="10:10" x14ac:dyDescent="0.35">
      <c r="J23145" s="830"/>
    </row>
    <row r="23146" spans="10:10" x14ac:dyDescent="0.35">
      <c r="J23146" s="830"/>
    </row>
    <row r="23147" spans="10:10" x14ac:dyDescent="0.35">
      <c r="J23147" s="830"/>
    </row>
    <row r="23148" spans="10:10" x14ac:dyDescent="0.35">
      <c r="J23148" s="830"/>
    </row>
    <row r="23149" spans="10:10" x14ac:dyDescent="0.35">
      <c r="J23149" s="830"/>
    </row>
    <row r="23150" spans="10:10" x14ac:dyDescent="0.35">
      <c r="J23150" s="830"/>
    </row>
    <row r="23151" spans="10:10" x14ac:dyDescent="0.35">
      <c r="J23151" s="830"/>
    </row>
    <row r="23152" spans="10:10" x14ac:dyDescent="0.35">
      <c r="J23152" s="830"/>
    </row>
    <row r="23153" spans="10:10" x14ac:dyDescent="0.35">
      <c r="J23153" s="830"/>
    </row>
    <row r="23154" spans="10:10" x14ac:dyDescent="0.35">
      <c r="J23154" s="830"/>
    </row>
    <row r="23155" spans="10:10" x14ac:dyDescent="0.35">
      <c r="J23155" s="830"/>
    </row>
    <row r="23156" spans="10:10" x14ac:dyDescent="0.35">
      <c r="J23156" s="830"/>
    </row>
    <row r="23157" spans="10:10" x14ac:dyDescent="0.35">
      <c r="J23157" s="830"/>
    </row>
    <row r="23158" spans="10:10" x14ac:dyDescent="0.35">
      <c r="J23158" s="830"/>
    </row>
    <row r="23159" spans="10:10" x14ac:dyDescent="0.35">
      <c r="J23159" s="830"/>
    </row>
    <row r="23160" spans="10:10" x14ac:dyDescent="0.35">
      <c r="J23160" s="830"/>
    </row>
    <row r="23161" spans="10:10" x14ac:dyDescent="0.35">
      <c r="J23161" s="830"/>
    </row>
    <row r="23162" spans="10:10" x14ac:dyDescent="0.35">
      <c r="J23162" s="830"/>
    </row>
    <row r="23163" spans="10:10" x14ac:dyDescent="0.35">
      <c r="J23163" s="830"/>
    </row>
    <row r="23164" spans="10:10" x14ac:dyDescent="0.35">
      <c r="J23164" s="830"/>
    </row>
    <row r="23165" spans="10:10" x14ac:dyDescent="0.35">
      <c r="J23165" s="830"/>
    </row>
    <row r="23166" spans="10:10" x14ac:dyDescent="0.35">
      <c r="J23166" s="830"/>
    </row>
    <row r="23167" spans="10:10" x14ac:dyDescent="0.35">
      <c r="J23167" s="830"/>
    </row>
    <row r="23168" spans="10:10" x14ac:dyDescent="0.35">
      <c r="J23168" s="830"/>
    </row>
    <row r="23169" spans="10:10" x14ac:dyDescent="0.35">
      <c r="J23169" s="830"/>
    </row>
    <row r="23170" spans="10:10" x14ac:dyDescent="0.35">
      <c r="J23170" s="830"/>
    </row>
    <row r="23171" spans="10:10" x14ac:dyDescent="0.35">
      <c r="J23171" s="830"/>
    </row>
    <row r="23172" spans="10:10" x14ac:dyDescent="0.35">
      <c r="J23172" s="830"/>
    </row>
    <row r="23173" spans="10:10" x14ac:dyDescent="0.35">
      <c r="J23173" s="830"/>
    </row>
    <row r="23174" spans="10:10" x14ac:dyDescent="0.35">
      <c r="J23174" s="830"/>
    </row>
    <row r="23175" spans="10:10" x14ac:dyDescent="0.35">
      <c r="J23175" s="830"/>
    </row>
    <row r="23176" spans="10:10" x14ac:dyDescent="0.35">
      <c r="J23176" s="830"/>
    </row>
    <row r="23177" spans="10:10" x14ac:dyDescent="0.35">
      <c r="J23177" s="830"/>
    </row>
    <row r="23178" spans="10:10" x14ac:dyDescent="0.35">
      <c r="J23178" s="830"/>
    </row>
    <row r="23179" spans="10:10" x14ac:dyDescent="0.35">
      <c r="J23179" s="830"/>
    </row>
    <row r="23180" spans="10:10" x14ac:dyDescent="0.35">
      <c r="J23180" s="830"/>
    </row>
    <row r="23181" spans="10:10" x14ac:dyDescent="0.35">
      <c r="J23181" s="830"/>
    </row>
    <row r="23182" spans="10:10" x14ac:dyDescent="0.35">
      <c r="J23182" s="830"/>
    </row>
    <row r="23183" spans="10:10" x14ac:dyDescent="0.35">
      <c r="J23183" s="830"/>
    </row>
    <row r="23184" spans="10:10" x14ac:dyDescent="0.35">
      <c r="J23184" s="830"/>
    </row>
    <row r="23185" spans="10:10" x14ac:dyDescent="0.35">
      <c r="J23185" s="830"/>
    </row>
    <row r="23186" spans="10:10" x14ac:dyDescent="0.35">
      <c r="J23186" s="830"/>
    </row>
    <row r="23187" spans="10:10" x14ac:dyDescent="0.35">
      <c r="J23187" s="830"/>
    </row>
    <row r="23188" spans="10:10" x14ac:dyDescent="0.35">
      <c r="J23188" s="830"/>
    </row>
    <row r="23189" spans="10:10" x14ac:dyDescent="0.35">
      <c r="J23189" s="830"/>
    </row>
    <row r="23190" spans="10:10" x14ac:dyDescent="0.35">
      <c r="J23190" s="830"/>
    </row>
    <row r="23191" spans="10:10" x14ac:dyDescent="0.35">
      <c r="J23191" s="830"/>
    </row>
    <row r="23192" spans="10:10" x14ac:dyDescent="0.35">
      <c r="J23192" s="830"/>
    </row>
    <row r="23193" spans="10:10" x14ac:dyDescent="0.35">
      <c r="J23193" s="830"/>
    </row>
    <row r="23194" spans="10:10" x14ac:dyDescent="0.35">
      <c r="J23194" s="830"/>
    </row>
    <row r="23195" spans="10:10" x14ac:dyDescent="0.35">
      <c r="J23195" s="830"/>
    </row>
    <row r="23196" spans="10:10" x14ac:dyDescent="0.35">
      <c r="J23196" s="830"/>
    </row>
    <row r="23197" spans="10:10" x14ac:dyDescent="0.35">
      <c r="J23197" s="830"/>
    </row>
    <row r="23198" spans="10:10" x14ac:dyDescent="0.35">
      <c r="J23198" s="830"/>
    </row>
    <row r="23199" spans="10:10" x14ac:dyDescent="0.35">
      <c r="J23199" s="830"/>
    </row>
    <row r="23200" spans="10:10" x14ac:dyDescent="0.35">
      <c r="J23200" s="830"/>
    </row>
    <row r="23201" spans="10:10" x14ac:dyDescent="0.35">
      <c r="J23201" s="830"/>
    </row>
    <row r="23202" spans="10:10" x14ac:dyDescent="0.35">
      <c r="J23202" s="830"/>
    </row>
    <row r="23203" spans="10:10" x14ac:dyDescent="0.35">
      <c r="J23203" s="830"/>
    </row>
    <row r="23204" spans="10:10" x14ac:dyDescent="0.35">
      <c r="J23204" s="830"/>
    </row>
    <row r="23205" spans="10:10" x14ac:dyDescent="0.35">
      <c r="J23205" s="830"/>
    </row>
    <row r="23206" spans="10:10" x14ac:dyDescent="0.35">
      <c r="J23206" s="830"/>
    </row>
    <row r="23207" spans="10:10" x14ac:dyDescent="0.35">
      <c r="J23207" s="830"/>
    </row>
    <row r="23208" spans="10:10" x14ac:dyDescent="0.35">
      <c r="J23208" s="830"/>
    </row>
    <row r="23209" spans="10:10" x14ac:dyDescent="0.35">
      <c r="J23209" s="830"/>
    </row>
    <row r="23210" spans="10:10" x14ac:dyDescent="0.35">
      <c r="J23210" s="830"/>
    </row>
    <row r="23211" spans="10:10" x14ac:dyDescent="0.35">
      <c r="J23211" s="830"/>
    </row>
    <row r="23212" spans="10:10" x14ac:dyDescent="0.35">
      <c r="J23212" s="830"/>
    </row>
    <row r="23213" spans="10:10" x14ac:dyDescent="0.35">
      <c r="J23213" s="830"/>
    </row>
    <row r="23214" spans="10:10" x14ac:dyDescent="0.35">
      <c r="J23214" s="830"/>
    </row>
    <row r="23215" spans="10:10" x14ac:dyDescent="0.35">
      <c r="J23215" s="830"/>
    </row>
    <row r="23216" spans="10:10" x14ac:dyDescent="0.35">
      <c r="J23216" s="830"/>
    </row>
    <row r="23217" spans="10:10" x14ac:dyDescent="0.35">
      <c r="J23217" s="830"/>
    </row>
    <row r="23218" spans="10:10" x14ac:dyDescent="0.35">
      <c r="J23218" s="830"/>
    </row>
    <row r="23219" spans="10:10" x14ac:dyDescent="0.35">
      <c r="J23219" s="830"/>
    </row>
    <row r="23220" spans="10:10" x14ac:dyDescent="0.35">
      <c r="J23220" s="830"/>
    </row>
    <row r="23221" spans="10:10" x14ac:dyDescent="0.35">
      <c r="J23221" s="830"/>
    </row>
    <row r="23222" spans="10:10" x14ac:dyDescent="0.35">
      <c r="J23222" s="830"/>
    </row>
    <row r="23223" spans="10:10" x14ac:dyDescent="0.35">
      <c r="J23223" s="830"/>
    </row>
    <row r="23224" spans="10:10" x14ac:dyDescent="0.35">
      <c r="J23224" s="830"/>
    </row>
    <row r="23225" spans="10:10" x14ac:dyDescent="0.35">
      <c r="J23225" s="830"/>
    </row>
    <row r="23226" spans="10:10" x14ac:dyDescent="0.35">
      <c r="J23226" s="830"/>
    </row>
    <row r="23227" spans="10:10" x14ac:dyDescent="0.35">
      <c r="J23227" s="830"/>
    </row>
    <row r="23228" spans="10:10" x14ac:dyDescent="0.35">
      <c r="J23228" s="830"/>
    </row>
    <row r="23229" spans="10:10" x14ac:dyDescent="0.35">
      <c r="J23229" s="830"/>
    </row>
    <row r="23230" spans="10:10" x14ac:dyDescent="0.35">
      <c r="J23230" s="830"/>
    </row>
    <row r="23231" spans="10:10" x14ac:dyDescent="0.35">
      <c r="J23231" s="830"/>
    </row>
    <row r="23232" spans="10:10" x14ac:dyDescent="0.35">
      <c r="J23232" s="830"/>
    </row>
    <row r="23233" spans="10:10" x14ac:dyDescent="0.35">
      <c r="J23233" s="830"/>
    </row>
    <row r="23234" spans="10:10" x14ac:dyDescent="0.35">
      <c r="J23234" s="830"/>
    </row>
    <row r="23235" spans="10:10" x14ac:dyDescent="0.35">
      <c r="J23235" s="830"/>
    </row>
    <row r="23236" spans="10:10" x14ac:dyDescent="0.35">
      <c r="J23236" s="830"/>
    </row>
    <row r="23237" spans="10:10" x14ac:dyDescent="0.35">
      <c r="J23237" s="830"/>
    </row>
    <row r="23238" spans="10:10" x14ac:dyDescent="0.35">
      <c r="J23238" s="830"/>
    </row>
    <row r="23239" spans="10:10" x14ac:dyDescent="0.35">
      <c r="J23239" s="830"/>
    </row>
    <row r="23240" spans="10:10" x14ac:dyDescent="0.35">
      <c r="J23240" s="830"/>
    </row>
    <row r="23241" spans="10:10" x14ac:dyDescent="0.35">
      <c r="J23241" s="830"/>
    </row>
    <row r="23242" spans="10:10" x14ac:dyDescent="0.35">
      <c r="J23242" s="830"/>
    </row>
    <row r="23243" spans="10:10" x14ac:dyDescent="0.35">
      <c r="J23243" s="830"/>
    </row>
    <row r="23244" spans="10:10" x14ac:dyDescent="0.35">
      <c r="J23244" s="830"/>
    </row>
    <row r="23245" spans="10:10" x14ac:dyDescent="0.35">
      <c r="J23245" s="830"/>
    </row>
    <row r="23246" spans="10:10" x14ac:dyDescent="0.35">
      <c r="J23246" s="830"/>
    </row>
    <row r="23247" spans="10:10" x14ac:dyDescent="0.35">
      <c r="J23247" s="830"/>
    </row>
    <row r="23248" spans="10:10" x14ac:dyDescent="0.35">
      <c r="J23248" s="830"/>
    </row>
    <row r="23249" spans="10:10" x14ac:dyDescent="0.35">
      <c r="J23249" s="830"/>
    </row>
    <row r="23250" spans="10:10" x14ac:dyDescent="0.35">
      <c r="J23250" s="830"/>
    </row>
    <row r="23251" spans="10:10" x14ac:dyDescent="0.35">
      <c r="J23251" s="830"/>
    </row>
    <row r="23252" spans="10:10" x14ac:dyDescent="0.35">
      <c r="J23252" s="830"/>
    </row>
    <row r="23253" spans="10:10" x14ac:dyDescent="0.35">
      <c r="J23253" s="830"/>
    </row>
    <row r="23254" spans="10:10" x14ac:dyDescent="0.35">
      <c r="J23254" s="830"/>
    </row>
    <row r="23255" spans="10:10" x14ac:dyDescent="0.35">
      <c r="J23255" s="830"/>
    </row>
    <row r="23256" spans="10:10" x14ac:dyDescent="0.35">
      <c r="J23256" s="830"/>
    </row>
    <row r="23257" spans="10:10" x14ac:dyDescent="0.35">
      <c r="J23257" s="830"/>
    </row>
    <row r="23258" spans="10:10" x14ac:dyDescent="0.35">
      <c r="J23258" s="830"/>
    </row>
    <row r="23259" spans="10:10" x14ac:dyDescent="0.35">
      <c r="J23259" s="830"/>
    </row>
    <row r="23260" spans="10:10" x14ac:dyDescent="0.35">
      <c r="J23260" s="830"/>
    </row>
    <row r="23261" spans="10:10" x14ac:dyDescent="0.35">
      <c r="J23261" s="830"/>
    </row>
    <row r="23262" spans="10:10" x14ac:dyDescent="0.35">
      <c r="J23262" s="830"/>
    </row>
    <row r="23263" spans="10:10" x14ac:dyDescent="0.35">
      <c r="J23263" s="830"/>
    </row>
    <row r="23264" spans="10:10" x14ac:dyDescent="0.35">
      <c r="J23264" s="830"/>
    </row>
    <row r="23265" spans="10:10" x14ac:dyDescent="0.35">
      <c r="J23265" s="830"/>
    </row>
    <row r="23266" spans="10:10" x14ac:dyDescent="0.35">
      <c r="J23266" s="830"/>
    </row>
    <row r="23267" spans="10:10" x14ac:dyDescent="0.35">
      <c r="J23267" s="830"/>
    </row>
    <row r="23268" spans="10:10" x14ac:dyDescent="0.35">
      <c r="J23268" s="830"/>
    </row>
    <row r="23269" spans="10:10" x14ac:dyDescent="0.35">
      <c r="J23269" s="830"/>
    </row>
    <row r="23270" spans="10:10" x14ac:dyDescent="0.35">
      <c r="J23270" s="830"/>
    </row>
    <row r="23271" spans="10:10" x14ac:dyDescent="0.35">
      <c r="J23271" s="830"/>
    </row>
    <row r="23272" spans="10:10" x14ac:dyDescent="0.35">
      <c r="J23272" s="830"/>
    </row>
    <row r="23273" spans="10:10" x14ac:dyDescent="0.35">
      <c r="J23273" s="830"/>
    </row>
    <row r="23274" spans="10:10" x14ac:dyDescent="0.35">
      <c r="J23274" s="830"/>
    </row>
    <row r="23275" spans="10:10" x14ac:dyDescent="0.35">
      <c r="J23275" s="830"/>
    </row>
    <row r="23276" spans="10:10" x14ac:dyDescent="0.35">
      <c r="J23276" s="830"/>
    </row>
    <row r="23277" spans="10:10" x14ac:dyDescent="0.35">
      <c r="J23277" s="830"/>
    </row>
    <row r="23278" spans="10:10" x14ac:dyDescent="0.35">
      <c r="J23278" s="830"/>
    </row>
    <row r="23279" spans="10:10" x14ac:dyDescent="0.35">
      <c r="J23279" s="830"/>
    </row>
    <row r="23280" spans="10:10" x14ac:dyDescent="0.35">
      <c r="J23280" s="830"/>
    </row>
    <row r="23281" spans="10:10" x14ac:dyDescent="0.35">
      <c r="J23281" s="830"/>
    </row>
    <row r="23282" spans="10:10" x14ac:dyDescent="0.35">
      <c r="J23282" s="830"/>
    </row>
    <row r="23283" spans="10:10" x14ac:dyDescent="0.35">
      <c r="J23283" s="830"/>
    </row>
    <row r="23284" spans="10:10" x14ac:dyDescent="0.35">
      <c r="J23284" s="830"/>
    </row>
    <row r="23285" spans="10:10" x14ac:dyDescent="0.35">
      <c r="J23285" s="830"/>
    </row>
    <row r="23286" spans="10:10" x14ac:dyDescent="0.35">
      <c r="J23286" s="830"/>
    </row>
    <row r="23287" spans="10:10" x14ac:dyDescent="0.35">
      <c r="J23287" s="830"/>
    </row>
    <row r="23288" spans="10:10" x14ac:dyDescent="0.35">
      <c r="J23288" s="830"/>
    </row>
    <row r="23289" spans="10:10" x14ac:dyDescent="0.35">
      <c r="J23289" s="830"/>
    </row>
    <row r="23290" spans="10:10" x14ac:dyDescent="0.35">
      <c r="J23290" s="830"/>
    </row>
    <row r="23291" spans="10:10" x14ac:dyDescent="0.35">
      <c r="J23291" s="830"/>
    </row>
    <row r="23292" spans="10:10" x14ac:dyDescent="0.35">
      <c r="J23292" s="830"/>
    </row>
    <row r="23293" spans="10:10" x14ac:dyDescent="0.35">
      <c r="J23293" s="830"/>
    </row>
    <row r="23294" spans="10:10" x14ac:dyDescent="0.35">
      <c r="J23294" s="830"/>
    </row>
    <row r="23295" spans="10:10" x14ac:dyDescent="0.35">
      <c r="J23295" s="830"/>
    </row>
    <row r="23296" spans="10:10" x14ac:dyDescent="0.35">
      <c r="J23296" s="830"/>
    </row>
    <row r="23297" spans="10:10" x14ac:dyDescent="0.35">
      <c r="J23297" s="830"/>
    </row>
    <row r="23298" spans="10:10" x14ac:dyDescent="0.35">
      <c r="J23298" s="830"/>
    </row>
    <row r="23299" spans="10:10" x14ac:dyDescent="0.35">
      <c r="J23299" s="830"/>
    </row>
    <row r="23300" spans="10:10" x14ac:dyDescent="0.35">
      <c r="J23300" s="830"/>
    </row>
    <row r="23301" spans="10:10" x14ac:dyDescent="0.35">
      <c r="J23301" s="830"/>
    </row>
    <row r="23302" spans="10:10" x14ac:dyDescent="0.35">
      <c r="J23302" s="830"/>
    </row>
    <row r="23303" spans="10:10" x14ac:dyDescent="0.35">
      <c r="J23303" s="830"/>
    </row>
    <row r="23304" spans="10:10" x14ac:dyDescent="0.35">
      <c r="J23304" s="830"/>
    </row>
    <row r="23305" spans="10:10" x14ac:dyDescent="0.35">
      <c r="J23305" s="830"/>
    </row>
    <row r="23306" spans="10:10" x14ac:dyDescent="0.35">
      <c r="J23306" s="830"/>
    </row>
    <row r="23307" spans="10:10" x14ac:dyDescent="0.35">
      <c r="J23307" s="830"/>
    </row>
    <row r="23308" spans="10:10" x14ac:dyDescent="0.35">
      <c r="J23308" s="830"/>
    </row>
    <row r="23309" spans="10:10" x14ac:dyDescent="0.35">
      <c r="J23309" s="830"/>
    </row>
    <row r="23310" spans="10:10" x14ac:dyDescent="0.35">
      <c r="J23310" s="830"/>
    </row>
    <row r="23311" spans="10:10" x14ac:dyDescent="0.35">
      <c r="J23311" s="830"/>
    </row>
    <row r="23312" spans="10:10" x14ac:dyDescent="0.35">
      <c r="J23312" s="830"/>
    </row>
    <row r="23313" spans="10:10" x14ac:dyDescent="0.35">
      <c r="J23313" s="830"/>
    </row>
    <row r="23314" spans="10:10" x14ac:dyDescent="0.35">
      <c r="J23314" s="830"/>
    </row>
    <row r="23315" spans="10:10" x14ac:dyDescent="0.35">
      <c r="J23315" s="830"/>
    </row>
    <row r="23316" spans="10:10" x14ac:dyDescent="0.35">
      <c r="J23316" s="830"/>
    </row>
    <row r="23317" spans="10:10" x14ac:dyDescent="0.35">
      <c r="J23317" s="830"/>
    </row>
    <row r="23318" spans="10:10" x14ac:dyDescent="0.35">
      <c r="J23318" s="830"/>
    </row>
    <row r="23319" spans="10:10" x14ac:dyDescent="0.35">
      <c r="J23319" s="830"/>
    </row>
    <row r="23320" spans="10:10" x14ac:dyDescent="0.35">
      <c r="J23320" s="830"/>
    </row>
    <row r="23321" spans="10:10" x14ac:dyDescent="0.35">
      <c r="J23321" s="830"/>
    </row>
    <row r="23322" spans="10:10" x14ac:dyDescent="0.35">
      <c r="J23322" s="830"/>
    </row>
    <row r="23323" spans="10:10" x14ac:dyDescent="0.35">
      <c r="J23323" s="830"/>
    </row>
    <row r="23324" spans="10:10" x14ac:dyDescent="0.35">
      <c r="J23324" s="830"/>
    </row>
    <row r="23325" spans="10:10" x14ac:dyDescent="0.35">
      <c r="J23325" s="830"/>
    </row>
    <row r="23326" spans="10:10" x14ac:dyDescent="0.35">
      <c r="J23326" s="830"/>
    </row>
    <row r="23330" spans="10:10" x14ac:dyDescent="0.35">
      <c r="J23330" s="830"/>
    </row>
    <row r="23331" spans="10:10" x14ac:dyDescent="0.35">
      <c r="J23331" s="830"/>
    </row>
    <row r="23332" spans="10:10" x14ac:dyDescent="0.35">
      <c r="J23332" s="830"/>
    </row>
    <row r="23333" spans="10:10" x14ac:dyDescent="0.35">
      <c r="J23333" s="830"/>
    </row>
    <row r="23334" spans="10:10" x14ac:dyDescent="0.35">
      <c r="J23334" s="830"/>
    </row>
    <row r="23335" spans="10:10" x14ac:dyDescent="0.35">
      <c r="J23335" s="830"/>
    </row>
    <row r="23336" spans="10:10" x14ac:dyDescent="0.35">
      <c r="J23336" s="830"/>
    </row>
    <row r="23337" spans="10:10" x14ac:dyDescent="0.35">
      <c r="J23337" s="830"/>
    </row>
    <row r="23338" spans="10:10" x14ac:dyDescent="0.35">
      <c r="J23338" s="830"/>
    </row>
    <row r="23339" spans="10:10" x14ac:dyDescent="0.35">
      <c r="J23339" s="830"/>
    </row>
    <row r="23340" spans="10:10" x14ac:dyDescent="0.35">
      <c r="J23340" s="830"/>
    </row>
    <row r="23341" spans="10:10" x14ac:dyDescent="0.35">
      <c r="J23341" s="830"/>
    </row>
    <row r="23342" spans="10:10" x14ac:dyDescent="0.35">
      <c r="J23342" s="830"/>
    </row>
    <row r="23343" spans="10:10" x14ac:dyDescent="0.35">
      <c r="J23343" s="830"/>
    </row>
    <row r="23344" spans="10:10" x14ac:dyDescent="0.35">
      <c r="J23344" s="830"/>
    </row>
    <row r="23345" spans="10:10" x14ac:dyDescent="0.35">
      <c r="J23345" s="830"/>
    </row>
    <row r="23346" spans="10:10" x14ac:dyDescent="0.35">
      <c r="J23346" s="830"/>
    </row>
    <row r="23347" spans="10:10" x14ac:dyDescent="0.35">
      <c r="J23347" s="830"/>
    </row>
    <row r="23348" spans="10:10" x14ac:dyDescent="0.35">
      <c r="J23348" s="830"/>
    </row>
    <row r="23349" spans="10:10" x14ac:dyDescent="0.35">
      <c r="J23349" s="830"/>
    </row>
    <row r="23350" spans="10:10" x14ac:dyDescent="0.35">
      <c r="J23350" s="830"/>
    </row>
    <row r="23351" spans="10:10" x14ac:dyDescent="0.35">
      <c r="J23351" s="830"/>
    </row>
    <row r="23352" spans="10:10" x14ac:dyDescent="0.35">
      <c r="J23352" s="830"/>
    </row>
    <row r="23353" spans="10:10" x14ac:dyDescent="0.35">
      <c r="J23353" s="830"/>
    </row>
    <row r="23354" spans="10:10" x14ac:dyDescent="0.35">
      <c r="J23354" s="830"/>
    </row>
    <row r="23355" spans="10:10" x14ac:dyDescent="0.35">
      <c r="J23355" s="830"/>
    </row>
    <row r="23356" spans="10:10" x14ac:dyDescent="0.35">
      <c r="J23356" s="830"/>
    </row>
    <row r="23357" spans="10:10" x14ac:dyDescent="0.35">
      <c r="J23357" s="830"/>
    </row>
    <row r="23358" spans="10:10" x14ac:dyDescent="0.35">
      <c r="J23358" s="830"/>
    </row>
    <row r="23359" spans="10:10" x14ac:dyDescent="0.35">
      <c r="J23359" s="830"/>
    </row>
    <row r="23360" spans="10:10" x14ac:dyDescent="0.35">
      <c r="J23360" s="830"/>
    </row>
    <row r="23361" spans="10:10" x14ac:dyDescent="0.35">
      <c r="J23361" s="830"/>
    </row>
    <row r="23362" spans="10:10" x14ac:dyDescent="0.35">
      <c r="J23362" s="830"/>
    </row>
    <row r="23363" spans="10:10" x14ac:dyDescent="0.35">
      <c r="J23363" s="830"/>
    </row>
    <row r="23364" spans="10:10" x14ac:dyDescent="0.35">
      <c r="J23364" s="830"/>
    </row>
    <row r="23365" spans="10:10" x14ac:dyDescent="0.35">
      <c r="J23365" s="830"/>
    </row>
    <row r="23366" spans="10:10" x14ac:dyDescent="0.35">
      <c r="J23366" s="830"/>
    </row>
    <row r="23367" spans="10:10" x14ac:dyDescent="0.35">
      <c r="J23367" s="830"/>
    </row>
    <row r="23368" spans="10:10" x14ac:dyDescent="0.35">
      <c r="J23368" s="830"/>
    </row>
    <row r="23369" spans="10:10" x14ac:dyDescent="0.35">
      <c r="J23369" s="830"/>
    </row>
    <row r="23370" spans="10:10" x14ac:dyDescent="0.35">
      <c r="J23370" s="830"/>
    </row>
    <row r="23371" spans="10:10" x14ac:dyDescent="0.35">
      <c r="J23371" s="830"/>
    </row>
    <row r="23372" spans="10:10" x14ac:dyDescent="0.35">
      <c r="J23372" s="830"/>
    </row>
    <row r="23373" spans="10:10" x14ac:dyDescent="0.35">
      <c r="J23373" s="830"/>
    </row>
    <row r="23374" spans="10:10" x14ac:dyDescent="0.35">
      <c r="J23374" s="830"/>
    </row>
    <row r="23375" spans="10:10" x14ac:dyDescent="0.35">
      <c r="J23375" s="830"/>
    </row>
    <row r="23376" spans="10:10" x14ac:dyDescent="0.35">
      <c r="J23376" s="830"/>
    </row>
    <row r="23377" spans="10:10" x14ac:dyDescent="0.35">
      <c r="J23377" s="830"/>
    </row>
    <row r="23378" spans="10:10" x14ac:dyDescent="0.35">
      <c r="J23378" s="830"/>
    </row>
    <row r="23379" spans="10:10" x14ac:dyDescent="0.35">
      <c r="J23379" s="830"/>
    </row>
    <row r="23380" spans="10:10" x14ac:dyDescent="0.35">
      <c r="J23380" s="830"/>
    </row>
    <row r="23381" spans="10:10" x14ac:dyDescent="0.35">
      <c r="J23381" s="830"/>
    </row>
    <row r="23382" spans="10:10" x14ac:dyDescent="0.35">
      <c r="J23382" s="830"/>
    </row>
    <row r="23383" spans="10:10" x14ac:dyDescent="0.35">
      <c r="J23383" s="830"/>
    </row>
    <row r="23384" spans="10:10" x14ac:dyDescent="0.35">
      <c r="J23384" s="830"/>
    </row>
    <row r="23385" spans="10:10" x14ac:dyDescent="0.35">
      <c r="J23385" s="830"/>
    </row>
    <row r="23386" spans="10:10" x14ac:dyDescent="0.35">
      <c r="J23386" s="830"/>
    </row>
    <row r="23387" spans="10:10" x14ac:dyDescent="0.35">
      <c r="J23387" s="830"/>
    </row>
    <row r="23388" spans="10:10" x14ac:dyDescent="0.35">
      <c r="J23388" s="830"/>
    </row>
    <row r="23389" spans="10:10" x14ac:dyDescent="0.35">
      <c r="J23389" s="830"/>
    </row>
    <row r="23390" spans="10:10" x14ac:dyDescent="0.35">
      <c r="J23390" s="830"/>
    </row>
    <row r="23391" spans="10:10" x14ac:dyDescent="0.35">
      <c r="J23391" s="830"/>
    </row>
    <row r="23392" spans="10:10" x14ac:dyDescent="0.35">
      <c r="J23392" s="830"/>
    </row>
    <row r="23393" spans="10:10" x14ac:dyDescent="0.35">
      <c r="J23393" s="830"/>
    </row>
    <row r="23394" spans="10:10" x14ac:dyDescent="0.35">
      <c r="J23394" s="830"/>
    </row>
    <row r="23395" spans="10:10" x14ac:dyDescent="0.35">
      <c r="J23395" s="830"/>
    </row>
    <row r="23396" spans="10:10" x14ac:dyDescent="0.35">
      <c r="J23396" s="830"/>
    </row>
    <row r="23397" spans="10:10" x14ac:dyDescent="0.35">
      <c r="J23397" s="830"/>
    </row>
    <row r="23398" spans="10:10" x14ac:dyDescent="0.35">
      <c r="J23398" s="830"/>
    </row>
    <row r="23399" spans="10:10" x14ac:dyDescent="0.35">
      <c r="J23399" s="830"/>
    </row>
    <row r="23400" spans="10:10" x14ac:dyDescent="0.35">
      <c r="J23400" s="830"/>
    </row>
    <row r="23401" spans="10:10" x14ac:dyDescent="0.35">
      <c r="J23401" s="830"/>
    </row>
    <row r="23402" spans="10:10" x14ac:dyDescent="0.35">
      <c r="J23402" s="830"/>
    </row>
    <row r="23403" spans="10:10" x14ac:dyDescent="0.35">
      <c r="J23403" s="830"/>
    </row>
    <row r="23404" spans="10:10" x14ac:dyDescent="0.35">
      <c r="J23404" s="830"/>
    </row>
    <row r="23405" spans="10:10" x14ac:dyDescent="0.35">
      <c r="J23405" s="830"/>
    </row>
    <row r="23406" spans="10:10" x14ac:dyDescent="0.35">
      <c r="J23406" s="830"/>
    </row>
    <row r="23407" spans="10:10" x14ac:dyDescent="0.35">
      <c r="J23407" s="830"/>
    </row>
    <row r="23408" spans="10:10" x14ac:dyDescent="0.35">
      <c r="J23408" s="830"/>
    </row>
    <row r="23409" spans="10:10" x14ac:dyDescent="0.35">
      <c r="J23409" s="830"/>
    </row>
    <row r="23410" spans="10:10" x14ac:dyDescent="0.35">
      <c r="J23410" s="830"/>
    </row>
    <row r="23411" spans="10:10" x14ac:dyDescent="0.35">
      <c r="J23411" s="830"/>
    </row>
    <row r="23412" spans="10:10" x14ac:dyDescent="0.35">
      <c r="J23412" s="830"/>
    </row>
    <row r="23413" spans="10:10" x14ac:dyDescent="0.35">
      <c r="J23413" s="830"/>
    </row>
    <row r="23414" spans="10:10" x14ac:dyDescent="0.35">
      <c r="J23414" s="830"/>
    </row>
    <row r="23415" spans="10:10" x14ac:dyDescent="0.35">
      <c r="J23415" s="830"/>
    </row>
    <row r="23416" spans="10:10" x14ac:dyDescent="0.35">
      <c r="J23416" s="830"/>
    </row>
    <row r="23417" spans="10:10" x14ac:dyDescent="0.35">
      <c r="J23417" s="830"/>
    </row>
    <row r="23418" spans="10:10" x14ac:dyDescent="0.35">
      <c r="J23418" s="830"/>
    </row>
    <row r="23419" spans="10:10" x14ac:dyDescent="0.35">
      <c r="J23419" s="830"/>
    </row>
    <row r="23420" spans="10:10" x14ac:dyDescent="0.35">
      <c r="J23420" s="830"/>
    </row>
    <row r="23421" spans="10:10" x14ac:dyDescent="0.35">
      <c r="J23421" s="830"/>
    </row>
    <row r="23422" spans="10:10" x14ac:dyDescent="0.35">
      <c r="J23422" s="830"/>
    </row>
    <row r="23423" spans="10:10" x14ac:dyDescent="0.35">
      <c r="J23423" s="830"/>
    </row>
    <row r="23424" spans="10:10" x14ac:dyDescent="0.35">
      <c r="J23424" s="830"/>
    </row>
    <row r="23425" spans="10:10" x14ac:dyDescent="0.35">
      <c r="J23425" s="830"/>
    </row>
    <row r="23426" spans="10:10" x14ac:dyDescent="0.35">
      <c r="J23426" s="830"/>
    </row>
    <row r="23427" spans="10:10" x14ac:dyDescent="0.35">
      <c r="J23427" s="830"/>
    </row>
    <row r="23428" spans="10:10" x14ac:dyDescent="0.35">
      <c r="J23428" s="830"/>
    </row>
    <row r="23429" spans="10:10" x14ac:dyDescent="0.35">
      <c r="J23429" s="830"/>
    </row>
    <row r="23430" spans="10:10" x14ac:dyDescent="0.35">
      <c r="J23430" s="830"/>
    </row>
    <row r="23431" spans="10:10" x14ac:dyDescent="0.35">
      <c r="J23431" s="830"/>
    </row>
    <row r="23432" spans="10:10" x14ac:dyDescent="0.35">
      <c r="J23432" s="830"/>
    </row>
    <row r="23433" spans="10:10" x14ac:dyDescent="0.35">
      <c r="J23433" s="830"/>
    </row>
    <row r="23434" spans="10:10" x14ac:dyDescent="0.35">
      <c r="J23434" s="830"/>
    </row>
    <row r="23435" spans="10:10" x14ac:dyDescent="0.35">
      <c r="J23435" s="830"/>
    </row>
    <row r="23436" spans="10:10" x14ac:dyDescent="0.35">
      <c r="J23436" s="830"/>
    </row>
    <row r="23437" spans="10:10" x14ac:dyDescent="0.35">
      <c r="J23437" s="830"/>
    </row>
    <row r="23438" spans="10:10" x14ac:dyDescent="0.35">
      <c r="J23438" s="830"/>
    </row>
    <row r="23439" spans="10:10" x14ac:dyDescent="0.35">
      <c r="J23439" s="830"/>
    </row>
    <row r="23440" spans="10:10" x14ac:dyDescent="0.35">
      <c r="J23440" s="830"/>
    </row>
    <row r="23441" spans="10:10" x14ac:dyDescent="0.35">
      <c r="J23441" s="830"/>
    </row>
    <row r="23442" spans="10:10" x14ac:dyDescent="0.35">
      <c r="J23442" s="830"/>
    </row>
    <row r="23443" spans="10:10" x14ac:dyDescent="0.35">
      <c r="J23443" s="830"/>
    </row>
    <row r="23444" spans="10:10" x14ac:dyDescent="0.35">
      <c r="J23444" s="830"/>
    </row>
    <row r="23445" spans="10:10" x14ac:dyDescent="0.35">
      <c r="J23445" s="830"/>
    </row>
    <row r="23446" spans="10:10" x14ac:dyDescent="0.35">
      <c r="J23446" s="830"/>
    </row>
    <row r="23447" spans="10:10" x14ac:dyDescent="0.35">
      <c r="J23447" s="830"/>
    </row>
    <row r="23448" spans="10:10" x14ac:dyDescent="0.35">
      <c r="J23448" s="830"/>
    </row>
    <row r="23449" spans="10:10" x14ac:dyDescent="0.35">
      <c r="J23449" s="830"/>
    </row>
    <row r="23450" spans="10:10" x14ac:dyDescent="0.35">
      <c r="J23450" s="830"/>
    </row>
    <row r="23451" spans="10:10" x14ac:dyDescent="0.35">
      <c r="J23451" s="830"/>
    </row>
    <row r="23452" spans="10:10" x14ac:dyDescent="0.35">
      <c r="J23452" s="830"/>
    </row>
    <row r="23453" spans="10:10" x14ac:dyDescent="0.35">
      <c r="J23453" s="830"/>
    </row>
    <row r="23454" spans="10:10" x14ac:dyDescent="0.35">
      <c r="J23454" s="830"/>
    </row>
    <row r="23455" spans="10:10" x14ac:dyDescent="0.35">
      <c r="J23455" s="830"/>
    </row>
    <row r="23456" spans="10:10" x14ac:dyDescent="0.35">
      <c r="J23456" s="830"/>
    </row>
    <row r="23457" spans="10:10" x14ac:dyDescent="0.35">
      <c r="J23457" s="830"/>
    </row>
    <row r="23458" spans="10:10" x14ac:dyDescent="0.35">
      <c r="J23458" s="830"/>
    </row>
    <row r="23459" spans="10:10" x14ac:dyDescent="0.35">
      <c r="J23459" s="830"/>
    </row>
    <row r="23460" spans="10:10" x14ac:dyDescent="0.35">
      <c r="J23460" s="830"/>
    </row>
    <row r="23461" spans="10:10" x14ac:dyDescent="0.35">
      <c r="J23461" s="830"/>
    </row>
    <row r="23462" spans="10:10" x14ac:dyDescent="0.35">
      <c r="J23462" s="830"/>
    </row>
    <row r="23463" spans="10:10" x14ac:dyDescent="0.35">
      <c r="J23463" s="830"/>
    </row>
    <row r="23464" spans="10:10" x14ac:dyDescent="0.35">
      <c r="J23464" s="830"/>
    </row>
    <row r="23465" spans="10:10" x14ac:dyDescent="0.35">
      <c r="J23465" s="830"/>
    </row>
    <row r="23466" spans="10:10" x14ac:dyDescent="0.35">
      <c r="J23466" s="830"/>
    </row>
    <row r="23467" spans="10:10" x14ac:dyDescent="0.35">
      <c r="J23467" s="830"/>
    </row>
    <row r="23468" spans="10:10" x14ac:dyDescent="0.35">
      <c r="J23468" s="830"/>
    </row>
    <row r="23469" spans="10:10" x14ac:dyDescent="0.35">
      <c r="J23469" s="830"/>
    </row>
    <row r="23470" spans="10:10" x14ac:dyDescent="0.35">
      <c r="J23470" s="830"/>
    </row>
    <row r="23471" spans="10:10" x14ac:dyDescent="0.35">
      <c r="J23471" s="830"/>
    </row>
    <row r="23472" spans="10:10" x14ac:dyDescent="0.35">
      <c r="J23472" s="830"/>
    </row>
    <row r="23473" spans="10:10" x14ac:dyDescent="0.35">
      <c r="J23473" s="830"/>
    </row>
    <row r="23474" spans="10:10" x14ac:dyDescent="0.35">
      <c r="J23474" s="830"/>
    </row>
    <row r="23475" spans="10:10" x14ac:dyDescent="0.35">
      <c r="J23475" s="830"/>
    </row>
    <row r="23476" spans="10:10" x14ac:dyDescent="0.35">
      <c r="J23476" s="830"/>
    </row>
    <row r="23477" spans="10:10" x14ac:dyDescent="0.35">
      <c r="J23477" s="830"/>
    </row>
    <row r="23478" spans="10:10" x14ac:dyDescent="0.35">
      <c r="J23478" s="830"/>
    </row>
    <row r="23479" spans="10:10" x14ac:dyDescent="0.35">
      <c r="J23479" s="830"/>
    </row>
    <row r="23480" spans="10:10" x14ac:dyDescent="0.35">
      <c r="J23480" s="830"/>
    </row>
    <row r="23481" spans="10:10" x14ac:dyDescent="0.35">
      <c r="J23481" s="830"/>
    </row>
    <row r="23482" spans="10:10" x14ac:dyDescent="0.35">
      <c r="J23482" s="830"/>
    </row>
    <row r="23483" spans="10:10" x14ac:dyDescent="0.35">
      <c r="J23483" s="830"/>
    </row>
    <row r="23484" spans="10:10" x14ac:dyDescent="0.35">
      <c r="J23484" s="830"/>
    </row>
    <row r="23485" spans="10:10" x14ac:dyDescent="0.35">
      <c r="J23485" s="830"/>
    </row>
    <row r="23486" spans="10:10" x14ac:dyDescent="0.35">
      <c r="J23486" s="830"/>
    </row>
    <row r="23487" spans="10:10" x14ac:dyDescent="0.35">
      <c r="J23487" s="830"/>
    </row>
    <row r="23488" spans="10:10" x14ac:dyDescent="0.35">
      <c r="J23488" s="830"/>
    </row>
    <row r="23489" spans="10:10" x14ac:dyDescent="0.35">
      <c r="J23489" s="830"/>
    </row>
    <row r="23490" spans="10:10" x14ac:dyDescent="0.35">
      <c r="J23490" s="830"/>
    </row>
    <row r="23491" spans="10:10" x14ac:dyDescent="0.35">
      <c r="J23491" s="830"/>
    </row>
    <row r="23492" spans="10:10" x14ac:dyDescent="0.35">
      <c r="J23492" s="830"/>
    </row>
    <row r="23493" spans="10:10" x14ac:dyDescent="0.35">
      <c r="J23493" s="830"/>
    </row>
    <row r="23494" spans="10:10" x14ac:dyDescent="0.35">
      <c r="J23494" s="830"/>
    </row>
    <row r="23495" spans="10:10" x14ac:dyDescent="0.35">
      <c r="J23495" s="830"/>
    </row>
    <row r="23496" spans="10:10" x14ac:dyDescent="0.35">
      <c r="J23496" s="830"/>
    </row>
    <row r="23497" spans="10:10" x14ac:dyDescent="0.35">
      <c r="J23497" s="830"/>
    </row>
    <row r="23498" spans="10:10" x14ac:dyDescent="0.35">
      <c r="J23498" s="830"/>
    </row>
    <row r="23499" spans="10:10" x14ac:dyDescent="0.35">
      <c r="J23499" s="830"/>
    </row>
    <row r="23500" spans="10:10" x14ac:dyDescent="0.35">
      <c r="J23500" s="830"/>
    </row>
    <row r="23501" spans="10:10" x14ac:dyDescent="0.35">
      <c r="J23501" s="830"/>
    </row>
    <row r="23502" spans="10:10" x14ac:dyDescent="0.35">
      <c r="J23502" s="830"/>
    </row>
    <row r="23503" spans="10:10" x14ac:dyDescent="0.35">
      <c r="J23503" s="830"/>
    </row>
    <row r="23504" spans="10:10" x14ac:dyDescent="0.35">
      <c r="J23504" s="830"/>
    </row>
    <row r="23505" spans="10:10" x14ac:dyDescent="0.35">
      <c r="J23505" s="830"/>
    </row>
    <row r="23506" spans="10:10" x14ac:dyDescent="0.35">
      <c r="J23506" s="830"/>
    </row>
    <row r="23507" spans="10:10" x14ac:dyDescent="0.35">
      <c r="J23507" s="830"/>
    </row>
    <row r="23508" spans="10:10" x14ac:dyDescent="0.35">
      <c r="J23508" s="830"/>
    </row>
    <row r="23509" spans="10:10" x14ac:dyDescent="0.35">
      <c r="J23509" s="830"/>
    </row>
    <row r="23510" spans="10:10" x14ac:dyDescent="0.35">
      <c r="J23510" s="830"/>
    </row>
    <row r="23511" spans="10:10" x14ac:dyDescent="0.35">
      <c r="J23511" s="830"/>
    </row>
    <row r="23512" spans="10:10" x14ac:dyDescent="0.35">
      <c r="J23512" s="830"/>
    </row>
    <row r="23513" spans="10:10" x14ac:dyDescent="0.35">
      <c r="J23513" s="830"/>
    </row>
    <row r="23514" spans="10:10" x14ac:dyDescent="0.35">
      <c r="J23514" s="830"/>
    </row>
    <row r="23515" spans="10:10" x14ac:dyDescent="0.35">
      <c r="J23515" s="830"/>
    </row>
    <row r="23516" spans="10:10" x14ac:dyDescent="0.35">
      <c r="J23516" s="830"/>
    </row>
    <row r="23517" spans="10:10" x14ac:dyDescent="0.35">
      <c r="J23517" s="830"/>
    </row>
    <row r="23518" spans="10:10" x14ac:dyDescent="0.35">
      <c r="J23518" s="830"/>
    </row>
    <row r="23519" spans="10:10" x14ac:dyDescent="0.35">
      <c r="J23519" s="830"/>
    </row>
    <row r="23520" spans="10:10" x14ac:dyDescent="0.35">
      <c r="J23520" s="830"/>
    </row>
    <row r="23521" spans="10:10" x14ac:dyDescent="0.35">
      <c r="J23521" s="830"/>
    </row>
    <row r="23522" spans="10:10" x14ac:dyDescent="0.35">
      <c r="J23522" s="830"/>
    </row>
    <row r="23523" spans="10:10" x14ac:dyDescent="0.35">
      <c r="J23523" s="830"/>
    </row>
    <row r="23524" spans="10:10" x14ac:dyDescent="0.35">
      <c r="J23524" s="830"/>
    </row>
    <row r="23525" spans="10:10" x14ac:dyDescent="0.35">
      <c r="J23525" s="830"/>
    </row>
    <row r="23526" spans="10:10" x14ac:dyDescent="0.35">
      <c r="J23526" s="830"/>
    </row>
    <row r="23527" spans="10:10" x14ac:dyDescent="0.35">
      <c r="J23527" s="830"/>
    </row>
    <row r="23528" spans="10:10" x14ac:dyDescent="0.35">
      <c r="J23528" s="830"/>
    </row>
    <row r="23529" spans="10:10" x14ac:dyDescent="0.35">
      <c r="J23529" s="830"/>
    </row>
    <row r="23530" spans="10:10" x14ac:dyDescent="0.35">
      <c r="J23530" s="830"/>
    </row>
    <row r="23531" spans="10:10" x14ac:dyDescent="0.35">
      <c r="J23531" s="830"/>
    </row>
    <row r="23532" spans="10:10" x14ac:dyDescent="0.35">
      <c r="J23532" s="830"/>
    </row>
    <row r="23533" spans="10:10" x14ac:dyDescent="0.35">
      <c r="J23533" s="830"/>
    </row>
    <row r="23534" spans="10:10" x14ac:dyDescent="0.35">
      <c r="J23534" s="830"/>
    </row>
    <row r="23535" spans="10:10" x14ac:dyDescent="0.35">
      <c r="J23535" s="830"/>
    </row>
    <row r="23536" spans="10:10" x14ac:dyDescent="0.35">
      <c r="J23536" s="830"/>
    </row>
    <row r="23537" spans="10:10" x14ac:dyDescent="0.35">
      <c r="J23537" s="830"/>
    </row>
    <row r="23538" spans="10:10" x14ac:dyDescent="0.35">
      <c r="J23538" s="830"/>
    </row>
    <row r="23539" spans="10:10" x14ac:dyDescent="0.35">
      <c r="J23539" s="830"/>
    </row>
    <row r="23540" spans="10:10" x14ac:dyDescent="0.35">
      <c r="J23540" s="830"/>
    </row>
    <row r="23541" spans="10:10" x14ac:dyDescent="0.35">
      <c r="J23541" s="830"/>
    </row>
    <row r="23542" spans="10:10" x14ac:dyDescent="0.35">
      <c r="J23542" s="830"/>
    </row>
    <row r="23543" spans="10:10" x14ac:dyDescent="0.35">
      <c r="J23543" s="830"/>
    </row>
    <row r="23544" spans="10:10" x14ac:dyDescent="0.35">
      <c r="J23544" s="830"/>
    </row>
    <row r="23545" spans="10:10" x14ac:dyDescent="0.35">
      <c r="J23545" s="830"/>
    </row>
    <row r="23546" spans="10:10" x14ac:dyDescent="0.35">
      <c r="J23546" s="830"/>
    </row>
    <row r="23547" spans="10:10" x14ac:dyDescent="0.35">
      <c r="J23547" s="830"/>
    </row>
    <row r="23548" spans="10:10" x14ac:dyDescent="0.35">
      <c r="J23548" s="830"/>
    </row>
    <row r="23549" spans="10:10" x14ac:dyDescent="0.35">
      <c r="J23549" s="830"/>
    </row>
    <row r="23550" spans="10:10" x14ac:dyDescent="0.35">
      <c r="J23550" s="830"/>
    </row>
    <row r="23551" spans="10:10" x14ac:dyDescent="0.35">
      <c r="J23551" s="830"/>
    </row>
    <row r="23552" spans="10:10" x14ac:dyDescent="0.35">
      <c r="J23552" s="830"/>
    </row>
    <row r="23553" spans="10:10" x14ac:dyDescent="0.35">
      <c r="J23553" s="830"/>
    </row>
    <row r="23554" spans="10:10" x14ac:dyDescent="0.35">
      <c r="J23554" s="830"/>
    </row>
    <row r="23555" spans="10:10" x14ac:dyDescent="0.35">
      <c r="J23555" s="830"/>
    </row>
    <row r="23556" spans="10:10" x14ac:dyDescent="0.35">
      <c r="J23556" s="830"/>
    </row>
    <row r="23557" spans="10:10" x14ac:dyDescent="0.35">
      <c r="J23557" s="830"/>
    </row>
    <row r="23558" spans="10:10" x14ac:dyDescent="0.35">
      <c r="J23558" s="830"/>
    </row>
    <row r="23559" spans="10:10" x14ac:dyDescent="0.35">
      <c r="J23559" s="830"/>
    </row>
    <row r="23560" spans="10:10" x14ac:dyDescent="0.35">
      <c r="J23560" s="830"/>
    </row>
    <row r="23561" spans="10:10" x14ac:dyDescent="0.35">
      <c r="J23561" s="830"/>
    </row>
    <row r="23562" spans="10:10" x14ac:dyDescent="0.35">
      <c r="J23562" s="830"/>
    </row>
    <row r="23563" spans="10:10" x14ac:dyDescent="0.35">
      <c r="J23563" s="830"/>
    </row>
    <row r="23564" spans="10:10" x14ac:dyDescent="0.35">
      <c r="J23564" s="830"/>
    </row>
    <row r="23565" spans="10:10" x14ac:dyDescent="0.35">
      <c r="J23565" s="830"/>
    </row>
    <row r="23566" spans="10:10" x14ac:dyDescent="0.35">
      <c r="J23566" s="830"/>
    </row>
    <row r="23567" spans="10:10" x14ac:dyDescent="0.35">
      <c r="J23567" s="830"/>
    </row>
    <row r="23568" spans="10:10" x14ac:dyDescent="0.35">
      <c r="J23568" s="830"/>
    </row>
    <row r="23569" spans="10:10" x14ac:dyDescent="0.35">
      <c r="J23569" s="830"/>
    </row>
    <row r="23570" spans="10:10" x14ac:dyDescent="0.35">
      <c r="J23570" s="830"/>
    </row>
    <row r="23571" spans="10:10" x14ac:dyDescent="0.35">
      <c r="J23571" s="830"/>
    </row>
    <row r="23572" spans="10:10" x14ac:dyDescent="0.35">
      <c r="J23572" s="830"/>
    </row>
    <row r="23573" spans="10:10" x14ac:dyDescent="0.35">
      <c r="J23573" s="830"/>
    </row>
    <row r="23574" spans="10:10" x14ac:dyDescent="0.35">
      <c r="J23574" s="830"/>
    </row>
    <row r="23575" spans="10:10" x14ac:dyDescent="0.35">
      <c r="J23575" s="830"/>
    </row>
    <row r="23576" spans="10:10" x14ac:dyDescent="0.35">
      <c r="J23576" s="830"/>
    </row>
    <row r="23577" spans="10:10" x14ac:dyDescent="0.35">
      <c r="J23577" s="830"/>
    </row>
    <row r="23578" spans="10:10" x14ac:dyDescent="0.35">
      <c r="J23578" s="830"/>
    </row>
    <row r="23579" spans="10:10" x14ac:dyDescent="0.35">
      <c r="J23579" s="830"/>
    </row>
    <row r="23580" spans="10:10" x14ac:dyDescent="0.35">
      <c r="J23580" s="830"/>
    </row>
    <row r="23581" spans="10:10" x14ac:dyDescent="0.35">
      <c r="J23581" s="830"/>
    </row>
    <row r="23582" spans="10:10" x14ac:dyDescent="0.35">
      <c r="J23582" s="830"/>
    </row>
    <row r="23583" spans="10:10" x14ac:dyDescent="0.35">
      <c r="J23583" s="830"/>
    </row>
    <row r="23584" spans="10:10" x14ac:dyDescent="0.35">
      <c r="J23584" s="830"/>
    </row>
    <row r="23585" spans="10:10" x14ac:dyDescent="0.35">
      <c r="J23585" s="830"/>
    </row>
    <row r="23586" spans="10:10" x14ac:dyDescent="0.35">
      <c r="J23586" s="830"/>
    </row>
    <row r="23587" spans="10:10" x14ac:dyDescent="0.35">
      <c r="J23587" s="830"/>
    </row>
    <row r="23588" spans="10:10" x14ac:dyDescent="0.35">
      <c r="J23588" s="830"/>
    </row>
    <row r="23589" spans="10:10" x14ac:dyDescent="0.35">
      <c r="J23589" s="830"/>
    </row>
    <row r="23590" spans="10:10" x14ac:dyDescent="0.35">
      <c r="J23590" s="830"/>
    </row>
    <row r="23591" spans="10:10" x14ac:dyDescent="0.35">
      <c r="J23591" s="830"/>
    </row>
    <row r="23592" spans="10:10" x14ac:dyDescent="0.35">
      <c r="J23592" s="830"/>
    </row>
    <row r="23593" spans="10:10" x14ac:dyDescent="0.35">
      <c r="J23593" s="830"/>
    </row>
    <row r="23594" spans="10:10" x14ac:dyDescent="0.35">
      <c r="J23594" s="830"/>
    </row>
    <row r="23595" spans="10:10" x14ac:dyDescent="0.35">
      <c r="J23595" s="830"/>
    </row>
    <row r="23596" spans="10:10" x14ac:dyDescent="0.35">
      <c r="J23596" s="830"/>
    </row>
    <row r="23597" spans="10:10" x14ac:dyDescent="0.35">
      <c r="J23597" s="830"/>
    </row>
    <row r="23598" spans="10:10" x14ac:dyDescent="0.35">
      <c r="J23598" s="830"/>
    </row>
    <row r="23599" spans="10:10" x14ac:dyDescent="0.35">
      <c r="J23599" s="830"/>
    </row>
    <row r="23600" spans="10:10" x14ac:dyDescent="0.35">
      <c r="J23600" s="830"/>
    </row>
    <row r="23601" spans="10:10" x14ac:dyDescent="0.35">
      <c r="J23601" s="830"/>
    </row>
    <row r="23602" spans="10:10" x14ac:dyDescent="0.35">
      <c r="J23602" s="830"/>
    </row>
    <row r="23603" spans="10:10" x14ac:dyDescent="0.35">
      <c r="J23603" s="830"/>
    </row>
    <row r="23604" spans="10:10" x14ac:dyDescent="0.35">
      <c r="J23604" s="830"/>
    </row>
    <row r="23605" spans="10:10" x14ac:dyDescent="0.35">
      <c r="J23605" s="830"/>
    </row>
    <row r="23606" spans="10:10" x14ac:dyDescent="0.35">
      <c r="J23606" s="830"/>
    </row>
    <row r="23607" spans="10:10" x14ac:dyDescent="0.35">
      <c r="J23607" s="830"/>
    </row>
    <row r="23608" spans="10:10" x14ac:dyDescent="0.35">
      <c r="J23608" s="830"/>
    </row>
    <row r="23609" spans="10:10" x14ac:dyDescent="0.35">
      <c r="J23609" s="830"/>
    </row>
    <row r="23610" spans="10:10" x14ac:dyDescent="0.35">
      <c r="J23610" s="830"/>
    </row>
    <row r="23611" spans="10:10" x14ac:dyDescent="0.35">
      <c r="J23611" s="830"/>
    </row>
    <row r="23612" spans="10:10" x14ac:dyDescent="0.35">
      <c r="J23612" s="830"/>
    </row>
    <row r="23613" spans="10:10" x14ac:dyDescent="0.35">
      <c r="J23613" s="830"/>
    </row>
    <row r="23614" spans="10:10" x14ac:dyDescent="0.35">
      <c r="J23614" s="830"/>
    </row>
    <row r="23615" spans="10:10" x14ac:dyDescent="0.35">
      <c r="J23615" s="830"/>
    </row>
    <row r="23616" spans="10:10" x14ac:dyDescent="0.35">
      <c r="J23616" s="830"/>
    </row>
    <row r="23617" spans="10:10" x14ac:dyDescent="0.35">
      <c r="J23617" s="830"/>
    </row>
    <row r="23618" spans="10:10" x14ac:dyDescent="0.35">
      <c r="J23618" s="830"/>
    </row>
    <row r="23619" spans="10:10" x14ac:dyDescent="0.35">
      <c r="J23619" s="830"/>
    </row>
    <row r="23620" spans="10:10" x14ac:dyDescent="0.35">
      <c r="J23620" s="830"/>
    </row>
    <row r="23621" spans="10:10" x14ac:dyDescent="0.35">
      <c r="J23621" s="830"/>
    </row>
    <row r="23622" spans="10:10" x14ac:dyDescent="0.35">
      <c r="J23622" s="830"/>
    </row>
    <row r="23623" spans="10:10" x14ac:dyDescent="0.35">
      <c r="J23623" s="830"/>
    </row>
    <row r="23624" spans="10:10" x14ac:dyDescent="0.35">
      <c r="J23624" s="830"/>
    </row>
    <row r="23625" spans="10:10" x14ac:dyDescent="0.35">
      <c r="J23625" s="830"/>
    </row>
    <row r="23626" spans="10:10" x14ac:dyDescent="0.35">
      <c r="J23626" s="830"/>
    </row>
    <row r="23627" spans="10:10" x14ac:dyDescent="0.35">
      <c r="J23627" s="830"/>
    </row>
    <row r="23628" spans="10:10" x14ac:dyDescent="0.35">
      <c r="J23628" s="830"/>
    </row>
    <row r="23629" spans="10:10" x14ac:dyDescent="0.35">
      <c r="J23629" s="830"/>
    </row>
    <row r="23630" spans="10:10" x14ac:dyDescent="0.35">
      <c r="J23630" s="830"/>
    </row>
    <row r="23631" spans="10:10" x14ac:dyDescent="0.35">
      <c r="J23631" s="830"/>
    </row>
    <row r="23632" spans="10:10" x14ac:dyDescent="0.35">
      <c r="J23632" s="830"/>
    </row>
    <row r="23633" spans="10:10" x14ac:dyDescent="0.35">
      <c r="J23633" s="830"/>
    </row>
    <row r="23634" spans="10:10" x14ac:dyDescent="0.35">
      <c r="J23634" s="830"/>
    </row>
    <row r="23635" spans="10:10" x14ac:dyDescent="0.35">
      <c r="J23635" s="830"/>
    </row>
    <row r="23636" spans="10:10" x14ac:dyDescent="0.35">
      <c r="J23636" s="830"/>
    </row>
    <row r="23637" spans="10:10" x14ac:dyDescent="0.35">
      <c r="J23637" s="830"/>
    </row>
    <row r="23638" spans="10:10" x14ac:dyDescent="0.35">
      <c r="J23638" s="830"/>
    </row>
    <row r="23639" spans="10:10" x14ac:dyDescent="0.35">
      <c r="J23639" s="830"/>
    </row>
    <row r="23640" spans="10:10" x14ac:dyDescent="0.35">
      <c r="J23640" s="830"/>
    </row>
    <row r="23641" spans="10:10" x14ac:dyDescent="0.35">
      <c r="J23641" s="830"/>
    </row>
    <row r="23642" spans="10:10" x14ac:dyDescent="0.35">
      <c r="J23642" s="830"/>
    </row>
    <row r="23643" spans="10:10" x14ac:dyDescent="0.35">
      <c r="J23643" s="830"/>
    </row>
    <row r="23644" spans="10:10" x14ac:dyDescent="0.35">
      <c r="J23644" s="830"/>
    </row>
    <row r="23645" spans="10:10" x14ac:dyDescent="0.35">
      <c r="J23645" s="830"/>
    </row>
    <row r="23646" spans="10:10" x14ac:dyDescent="0.35">
      <c r="J23646" s="830"/>
    </row>
    <row r="23647" spans="10:10" x14ac:dyDescent="0.35">
      <c r="J23647" s="830"/>
    </row>
    <row r="23648" spans="10:10" x14ac:dyDescent="0.35">
      <c r="J23648" s="830"/>
    </row>
    <row r="23649" spans="10:10" x14ac:dyDescent="0.35">
      <c r="J23649" s="830"/>
    </row>
    <row r="23650" spans="10:10" x14ac:dyDescent="0.35">
      <c r="J23650" s="830"/>
    </row>
    <row r="23651" spans="10:10" x14ac:dyDescent="0.35">
      <c r="J23651" s="830"/>
    </row>
    <row r="23652" spans="10:10" x14ac:dyDescent="0.35">
      <c r="J23652" s="830"/>
    </row>
    <row r="23653" spans="10:10" x14ac:dyDescent="0.35">
      <c r="J23653" s="830"/>
    </row>
    <row r="23654" spans="10:10" x14ac:dyDescent="0.35">
      <c r="J23654" s="830"/>
    </row>
    <row r="23655" spans="10:10" x14ac:dyDescent="0.35">
      <c r="J23655" s="830"/>
    </row>
    <row r="23656" spans="10:10" x14ac:dyDescent="0.35">
      <c r="J23656" s="830"/>
    </row>
    <row r="23657" spans="10:10" x14ac:dyDescent="0.35">
      <c r="J23657" s="830"/>
    </row>
    <row r="23658" spans="10:10" x14ac:dyDescent="0.35">
      <c r="J23658" s="830"/>
    </row>
    <row r="23666" spans="10:10" x14ac:dyDescent="0.35">
      <c r="J23666" s="830"/>
    </row>
    <row r="23667" spans="10:10" x14ac:dyDescent="0.35">
      <c r="J23667" s="830"/>
    </row>
    <row r="23668" spans="10:10" x14ac:dyDescent="0.35">
      <c r="J23668" s="830"/>
    </row>
    <row r="23669" spans="10:10" x14ac:dyDescent="0.35">
      <c r="J23669" s="830"/>
    </row>
    <row r="23670" spans="10:10" x14ac:dyDescent="0.35">
      <c r="J23670" s="830"/>
    </row>
    <row r="23671" spans="10:10" x14ac:dyDescent="0.35">
      <c r="J23671" s="830"/>
    </row>
    <row r="23672" spans="10:10" x14ac:dyDescent="0.35">
      <c r="J23672" s="830"/>
    </row>
    <row r="23673" spans="10:10" x14ac:dyDescent="0.35">
      <c r="J23673" s="830"/>
    </row>
    <row r="23674" spans="10:10" x14ac:dyDescent="0.35">
      <c r="J23674" s="830"/>
    </row>
    <row r="23675" spans="10:10" x14ac:dyDescent="0.35">
      <c r="J23675" s="830"/>
    </row>
    <row r="23676" spans="10:10" x14ac:dyDescent="0.35">
      <c r="J23676" s="830"/>
    </row>
    <row r="23677" spans="10:10" x14ac:dyDescent="0.35">
      <c r="J23677" s="830"/>
    </row>
    <row r="23678" spans="10:10" x14ac:dyDescent="0.35">
      <c r="J23678" s="830"/>
    </row>
    <row r="23679" spans="10:10" x14ac:dyDescent="0.35">
      <c r="J23679" s="830"/>
    </row>
    <row r="23680" spans="10:10" x14ac:dyDescent="0.35">
      <c r="J23680" s="830"/>
    </row>
    <row r="23681" spans="10:10" x14ac:dyDescent="0.35">
      <c r="J23681" s="830"/>
    </row>
    <row r="23682" spans="10:10" x14ac:dyDescent="0.35">
      <c r="J23682" s="830"/>
    </row>
    <row r="23683" spans="10:10" x14ac:dyDescent="0.35">
      <c r="J23683" s="830"/>
    </row>
    <row r="23684" spans="10:10" x14ac:dyDescent="0.35">
      <c r="J23684" s="830"/>
    </row>
    <row r="23685" spans="10:10" x14ac:dyDescent="0.35">
      <c r="J23685" s="830"/>
    </row>
    <row r="23686" spans="10:10" x14ac:dyDescent="0.35">
      <c r="J23686" s="830"/>
    </row>
    <row r="23693" spans="10:10" x14ac:dyDescent="0.35">
      <c r="J23693" s="830"/>
    </row>
    <row r="23694" spans="10:10" x14ac:dyDescent="0.35">
      <c r="J23694" s="830"/>
    </row>
    <row r="23695" spans="10:10" x14ac:dyDescent="0.35">
      <c r="J23695" s="830"/>
    </row>
    <row r="23696" spans="10:10" x14ac:dyDescent="0.35">
      <c r="J23696" s="830"/>
    </row>
    <row r="23697" spans="10:10" x14ac:dyDescent="0.35">
      <c r="J23697" s="830"/>
    </row>
    <row r="23698" spans="10:10" x14ac:dyDescent="0.35">
      <c r="J23698" s="830"/>
    </row>
    <row r="23699" spans="10:10" x14ac:dyDescent="0.35">
      <c r="J23699" s="830"/>
    </row>
    <row r="23700" spans="10:10" x14ac:dyDescent="0.35">
      <c r="J23700" s="830"/>
    </row>
    <row r="23701" spans="10:10" x14ac:dyDescent="0.35">
      <c r="J23701" s="830"/>
    </row>
    <row r="23702" spans="10:10" x14ac:dyDescent="0.35">
      <c r="J23702" s="830"/>
    </row>
    <row r="23703" spans="10:10" x14ac:dyDescent="0.35">
      <c r="J23703" s="830"/>
    </row>
    <row r="23704" spans="10:10" x14ac:dyDescent="0.35">
      <c r="J23704" s="830"/>
    </row>
    <row r="23705" spans="10:10" x14ac:dyDescent="0.35">
      <c r="J23705" s="830"/>
    </row>
    <row r="23706" spans="10:10" x14ac:dyDescent="0.35">
      <c r="J23706" s="830"/>
    </row>
    <row r="23707" spans="10:10" x14ac:dyDescent="0.35">
      <c r="J23707" s="830"/>
    </row>
    <row r="23708" spans="10:10" x14ac:dyDescent="0.35">
      <c r="J23708" s="830"/>
    </row>
    <row r="23709" spans="10:10" x14ac:dyDescent="0.35">
      <c r="J23709" s="830"/>
    </row>
    <row r="23710" spans="10:10" x14ac:dyDescent="0.35">
      <c r="J23710" s="830"/>
    </row>
    <row r="23711" spans="10:10" x14ac:dyDescent="0.35">
      <c r="J23711" s="830"/>
    </row>
    <row r="23712" spans="10:10" x14ac:dyDescent="0.35">
      <c r="J23712" s="830"/>
    </row>
    <row r="23713" spans="10:10" x14ac:dyDescent="0.35">
      <c r="J23713" s="830"/>
    </row>
    <row r="23714" spans="10:10" x14ac:dyDescent="0.35">
      <c r="J23714" s="830"/>
    </row>
    <row r="23715" spans="10:10" x14ac:dyDescent="0.35">
      <c r="J23715" s="830"/>
    </row>
    <row r="23716" spans="10:10" x14ac:dyDescent="0.35">
      <c r="J23716" s="830"/>
    </row>
    <row r="23717" spans="10:10" x14ac:dyDescent="0.35">
      <c r="J23717" s="830"/>
    </row>
    <row r="23718" spans="10:10" x14ac:dyDescent="0.35">
      <c r="J23718" s="830"/>
    </row>
    <row r="23719" spans="10:10" x14ac:dyDescent="0.35">
      <c r="J23719" s="830"/>
    </row>
    <row r="23720" spans="10:10" x14ac:dyDescent="0.35">
      <c r="J23720" s="830"/>
    </row>
    <row r="23721" spans="10:10" x14ac:dyDescent="0.35">
      <c r="J23721" s="830"/>
    </row>
    <row r="23722" spans="10:10" x14ac:dyDescent="0.35">
      <c r="J23722" s="830"/>
    </row>
    <row r="23723" spans="10:10" x14ac:dyDescent="0.35">
      <c r="J23723" s="830"/>
    </row>
    <row r="23724" spans="10:10" x14ac:dyDescent="0.35">
      <c r="J23724" s="830"/>
    </row>
    <row r="23725" spans="10:10" x14ac:dyDescent="0.35">
      <c r="J23725" s="830"/>
    </row>
    <row r="23726" spans="10:10" x14ac:dyDescent="0.35">
      <c r="J23726" s="830"/>
    </row>
    <row r="23727" spans="10:10" x14ac:dyDescent="0.35">
      <c r="J23727" s="830"/>
    </row>
    <row r="23728" spans="10:10" x14ac:dyDescent="0.35">
      <c r="J23728" s="830"/>
    </row>
    <row r="23729" spans="10:10" x14ac:dyDescent="0.35">
      <c r="J23729" s="830"/>
    </row>
    <row r="23730" spans="10:10" x14ac:dyDescent="0.35">
      <c r="J23730" s="830"/>
    </row>
    <row r="23731" spans="10:10" x14ac:dyDescent="0.35">
      <c r="J23731" s="830"/>
    </row>
    <row r="23732" spans="10:10" x14ac:dyDescent="0.35">
      <c r="J23732" s="830"/>
    </row>
    <row r="23733" spans="10:10" x14ac:dyDescent="0.35">
      <c r="J23733" s="830"/>
    </row>
    <row r="23734" spans="10:10" x14ac:dyDescent="0.35">
      <c r="J23734" s="830"/>
    </row>
    <row r="23735" spans="10:10" x14ac:dyDescent="0.35">
      <c r="J23735" s="830"/>
    </row>
    <row r="23736" spans="10:10" x14ac:dyDescent="0.35">
      <c r="J23736" s="830"/>
    </row>
    <row r="23737" spans="10:10" x14ac:dyDescent="0.35">
      <c r="J23737" s="830"/>
    </row>
    <row r="23738" spans="10:10" x14ac:dyDescent="0.35">
      <c r="J23738" s="830"/>
    </row>
    <row r="23739" spans="10:10" x14ac:dyDescent="0.35">
      <c r="J23739" s="830"/>
    </row>
    <row r="23740" spans="10:10" x14ac:dyDescent="0.35">
      <c r="J23740" s="830"/>
    </row>
    <row r="23741" spans="10:10" x14ac:dyDescent="0.35">
      <c r="J23741" s="830"/>
    </row>
    <row r="23742" spans="10:10" x14ac:dyDescent="0.35">
      <c r="J23742" s="830"/>
    </row>
    <row r="23743" spans="10:10" x14ac:dyDescent="0.35">
      <c r="J23743" s="830"/>
    </row>
    <row r="23744" spans="10:10" x14ac:dyDescent="0.35">
      <c r="J23744" s="830"/>
    </row>
    <row r="23745" spans="10:10" x14ac:dyDescent="0.35">
      <c r="J23745" s="830"/>
    </row>
    <row r="23746" spans="10:10" x14ac:dyDescent="0.35">
      <c r="J23746" s="830"/>
    </row>
    <row r="23747" spans="10:10" x14ac:dyDescent="0.35">
      <c r="J23747" s="830"/>
    </row>
    <row r="23748" spans="10:10" x14ac:dyDescent="0.35">
      <c r="J23748" s="830"/>
    </row>
    <row r="23749" spans="10:10" x14ac:dyDescent="0.35">
      <c r="J23749" s="830"/>
    </row>
    <row r="23750" spans="10:10" x14ac:dyDescent="0.35">
      <c r="J23750" s="830"/>
    </row>
    <row r="23751" spans="10:10" x14ac:dyDescent="0.35">
      <c r="J23751" s="830"/>
    </row>
    <row r="23752" spans="10:10" x14ac:dyDescent="0.35">
      <c r="J23752" s="830"/>
    </row>
    <row r="23753" spans="10:10" x14ac:dyDescent="0.35">
      <c r="J23753" s="830"/>
    </row>
    <row r="23754" spans="10:10" x14ac:dyDescent="0.35">
      <c r="J23754" s="830"/>
    </row>
    <row r="23756" spans="10:10" x14ac:dyDescent="0.35">
      <c r="J23756" s="830"/>
    </row>
    <row r="23757" spans="10:10" x14ac:dyDescent="0.35">
      <c r="J23757" s="830"/>
    </row>
    <row r="23758" spans="10:10" x14ac:dyDescent="0.35">
      <c r="J23758" s="830"/>
    </row>
    <row r="23759" spans="10:10" x14ac:dyDescent="0.35">
      <c r="J23759" s="830"/>
    </row>
    <row r="23760" spans="10:10" x14ac:dyDescent="0.35">
      <c r="J23760" s="830"/>
    </row>
    <row r="23761" spans="10:10" x14ac:dyDescent="0.35">
      <c r="J23761" s="830"/>
    </row>
    <row r="23762" spans="10:10" x14ac:dyDescent="0.35">
      <c r="J23762" s="830"/>
    </row>
    <row r="23763" spans="10:10" x14ac:dyDescent="0.35">
      <c r="J23763" s="830"/>
    </row>
    <row r="23764" spans="10:10" x14ac:dyDescent="0.35">
      <c r="J23764" s="830"/>
    </row>
    <row r="23765" spans="10:10" x14ac:dyDescent="0.35">
      <c r="J23765" s="830"/>
    </row>
    <row r="23766" spans="10:10" x14ac:dyDescent="0.35">
      <c r="J23766" s="830"/>
    </row>
    <row r="23767" spans="10:10" x14ac:dyDescent="0.35">
      <c r="J23767" s="830"/>
    </row>
    <row r="23768" spans="10:10" x14ac:dyDescent="0.35">
      <c r="J23768" s="830"/>
    </row>
    <row r="23769" spans="10:10" x14ac:dyDescent="0.35">
      <c r="J23769" s="830"/>
    </row>
    <row r="23770" spans="10:10" x14ac:dyDescent="0.35">
      <c r="J23770" s="830"/>
    </row>
    <row r="23771" spans="10:10" x14ac:dyDescent="0.35">
      <c r="J23771" s="830"/>
    </row>
    <row r="23772" spans="10:10" x14ac:dyDescent="0.35">
      <c r="J23772" s="830"/>
    </row>
    <row r="23773" spans="10:10" x14ac:dyDescent="0.35">
      <c r="J23773" s="830"/>
    </row>
    <row r="23774" spans="10:10" x14ac:dyDescent="0.35">
      <c r="J23774" s="830"/>
    </row>
    <row r="23775" spans="10:10" x14ac:dyDescent="0.35">
      <c r="J23775" s="830"/>
    </row>
    <row r="23776" spans="10:10" x14ac:dyDescent="0.35">
      <c r="J23776" s="830"/>
    </row>
    <row r="23777" spans="10:10" x14ac:dyDescent="0.35">
      <c r="J23777" s="830"/>
    </row>
    <row r="23778" spans="10:10" x14ac:dyDescent="0.35">
      <c r="J23778" s="830"/>
    </row>
    <row r="23779" spans="10:10" x14ac:dyDescent="0.35">
      <c r="J23779" s="830"/>
    </row>
    <row r="23780" spans="10:10" x14ac:dyDescent="0.35">
      <c r="J23780" s="830"/>
    </row>
    <row r="23781" spans="10:10" x14ac:dyDescent="0.35">
      <c r="J23781" s="830"/>
    </row>
    <row r="23782" spans="10:10" x14ac:dyDescent="0.35">
      <c r="J23782" s="830"/>
    </row>
    <row r="23783" spans="10:10" x14ac:dyDescent="0.35">
      <c r="J23783" s="830"/>
    </row>
    <row r="23784" spans="10:10" x14ac:dyDescent="0.35">
      <c r="J23784" s="830"/>
    </row>
    <row r="23785" spans="10:10" x14ac:dyDescent="0.35">
      <c r="J23785" s="830"/>
    </row>
    <row r="23786" spans="10:10" x14ac:dyDescent="0.35">
      <c r="J23786" s="830"/>
    </row>
    <row r="23787" spans="10:10" x14ac:dyDescent="0.35">
      <c r="J23787" s="830"/>
    </row>
    <row r="23788" spans="10:10" x14ac:dyDescent="0.35">
      <c r="J23788" s="830"/>
    </row>
    <row r="23789" spans="10:10" x14ac:dyDescent="0.35">
      <c r="J23789" s="830"/>
    </row>
    <row r="23790" spans="10:10" x14ac:dyDescent="0.35">
      <c r="J23790" s="830"/>
    </row>
    <row r="23791" spans="10:10" x14ac:dyDescent="0.35">
      <c r="J23791" s="830"/>
    </row>
    <row r="23792" spans="10:10" x14ac:dyDescent="0.35">
      <c r="J23792" s="830"/>
    </row>
    <row r="23793" spans="10:10" x14ac:dyDescent="0.35">
      <c r="J23793" s="830"/>
    </row>
    <row r="23794" spans="10:10" x14ac:dyDescent="0.35">
      <c r="J23794" s="830"/>
    </row>
    <row r="23795" spans="10:10" x14ac:dyDescent="0.35">
      <c r="J23795" s="830"/>
    </row>
    <row r="23796" spans="10:10" x14ac:dyDescent="0.35">
      <c r="J23796" s="830"/>
    </row>
    <row r="23797" spans="10:10" x14ac:dyDescent="0.35">
      <c r="J23797" s="830"/>
    </row>
    <row r="23798" spans="10:10" x14ac:dyDescent="0.35">
      <c r="J23798" s="830"/>
    </row>
    <row r="23799" spans="10:10" x14ac:dyDescent="0.35">
      <c r="J23799" s="830"/>
    </row>
    <row r="23800" spans="10:10" x14ac:dyDescent="0.35">
      <c r="J23800" s="830"/>
    </row>
    <row r="23801" spans="10:10" x14ac:dyDescent="0.35">
      <c r="J23801" s="830"/>
    </row>
    <row r="23802" spans="10:10" x14ac:dyDescent="0.35">
      <c r="J23802" s="830"/>
    </row>
    <row r="23803" spans="10:10" x14ac:dyDescent="0.35">
      <c r="J23803" s="830"/>
    </row>
    <row r="23804" spans="10:10" x14ac:dyDescent="0.35">
      <c r="J23804" s="830"/>
    </row>
    <row r="23805" spans="10:10" x14ac:dyDescent="0.35">
      <c r="J23805" s="830"/>
    </row>
    <row r="23806" spans="10:10" x14ac:dyDescent="0.35">
      <c r="J23806" s="830"/>
    </row>
    <row r="23807" spans="10:10" x14ac:dyDescent="0.35">
      <c r="J23807" s="830"/>
    </row>
    <row r="23808" spans="10:10" x14ac:dyDescent="0.35">
      <c r="J23808" s="830"/>
    </row>
    <row r="23809" spans="10:10" x14ac:dyDescent="0.35">
      <c r="J23809" s="830"/>
    </row>
    <row r="23810" spans="10:10" x14ac:dyDescent="0.35">
      <c r="J23810" s="830"/>
    </row>
    <row r="23811" spans="10:10" x14ac:dyDescent="0.35">
      <c r="J23811" s="830"/>
    </row>
    <row r="23812" spans="10:10" x14ac:dyDescent="0.35">
      <c r="J23812" s="830"/>
    </row>
    <row r="23813" spans="10:10" x14ac:dyDescent="0.35">
      <c r="J23813" s="830"/>
    </row>
    <row r="23814" spans="10:10" x14ac:dyDescent="0.35">
      <c r="J23814" s="830"/>
    </row>
    <row r="23815" spans="10:10" x14ac:dyDescent="0.35">
      <c r="J23815" s="830"/>
    </row>
    <row r="23816" spans="10:10" x14ac:dyDescent="0.35">
      <c r="J23816" s="830"/>
    </row>
    <row r="23817" spans="10:10" x14ac:dyDescent="0.35">
      <c r="J23817" s="830"/>
    </row>
    <row r="23818" spans="10:10" x14ac:dyDescent="0.35">
      <c r="J23818" s="830"/>
    </row>
    <row r="23819" spans="10:10" x14ac:dyDescent="0.35">
      <c r="J23819" s="830"/>
    </row>
    <row r="23820" spans="10:10" x14ac:dyDescent="0.35">
      <c r="J23820" s="830"/>
    </row>
    <row r="23821" spans="10:10" x14ac:dyDescent="0.35">
      <c r="J23821" s="830"/>
    </row>
    <row r="23822" spans="10:10" x14ac:dyDescent="0.35">
      <c r="J23822" s="830"/>
    </row>
    <row r="23823" spans="10:10" x14ac:dyDescent="0.35">
      <c r="J23823" s="830"/>
    </row>
    <row r="23824" spans="10:10" x14ac:dyDescent="0.35">
      <c r="J23824" s="830"/>
    </row>
    <row r="23825" spans="10:10" x14ac:dyDescent="0.35">
      <c r="J23825" s="830"/>
    </row>
    <row r="23826" spans="10:10" x14ac:dyDescent="0.35">
      <c r="J23826" s="830"/>
    </row>
    <row r="23827" spans="10:10" x14ac:dyDescent="0.35">
      <c r="J23827" s="830"/>
    </row>
    <row r="23828" spans="10:10" x14ac:dyDescent="0.35">
      <c r="J23828" s="830"/>
    </row>
    <row r="23829" spans="10:10" x14ac:dyDescent="0.35">
      <c r="J23829" s="830"/>
    </row>
    <row r="23830" spans="10:10" x14ac:dyDescent="0.35">
      <c r="J23830" s="830"/>
    </row>
    <row r="23831" spans="10:10" x14ac:dyDescent="0.35">
      <c r="J23831" s="830"/>
    </row>
    <row r="23832" spans="10:10" x14ac:dyDescent="0.35">
      <c r="J23832" s="830"/>
    </row>
    <row r="23833" spans="10:10" x14ac:dyDescent="0.35">
      <c r="J23833" s="830"/>
    </row>
    <row r="23834" spans="10:10" x14ac:dyDescent="0.35">
      <c r="J23834" s="830"/>
    </row>
    <row r="23835" spans="10:10" x14ac:dyDescent="0.35">
      <c r="J23835" s="830"/>
    </row>
    <row r="23836" spans="10:10" x14ac:dyDescent="0.35">
      <c r="J23836" s="830"/>
    </row>
    <row r="23837" spans="10:10" x14ac:dyDescent="0.35">
      <c r="J23837" s="830"/>
    </row>
    <row r="23838" spans="10:10" x14ac:dyDescent="0.35">
      <c r="J23838" s="830"/>
    </row>
    <row r="23839" spans="10:10" x14ac:dyDescent="0.35">
      <c r="J23839" s="830"/>
    </row>
    <row r="23840" spans="10:10" x14ac:dyDescent="0.35">
      <c r="J23840" s="830"/>
    </row>
    <row r="23841" spans="10:10" x14ac:dyDescent="0.35">
      <c r="J23841" s="830"/>
    </row>
    <row r="23842" spans="10:10" x14ac:dyDescent="0.35">
      <c r="J23842" s="830"/>
    </row>
    <row r="23843" spans="10:10" x14ac:dyDescent="0.35">
      <c r="J23843" s="830"/>
    </row>
    <row r="23844" spans="10:10" x14ac:dyDescent="0.35">
      <c r="J23844" s="830"/>
    </row>
    <row r="23845" spans="10:10" x14ac:dyDescent="0.35">
      <c r="J23845" s="830"/>
    </row>
    <row r="23846" spans="10:10" x14ac:dyDescent="0.35">
      <c r="J23846" s="830"/>
    </row>
    <row r="23847" spans="10:10" x14ac:dyDescent="0.35">
      <c r="J23847" s="830"/>
    </row>
    <row r="23848" spans="10:10" x14ac:dyDescent="0.35">
      <c r="J23848" s="830"/>
    </row>
    <row r="23849" spans="10:10" x14ac:dyDescent="0.35">
      <c r="J23849" s="830"/>
    </row>
    <row r="23850" spans="10:10" x14ac:dyDescent="0.35">
      <c r="J23850" s="830"/>
    </row>
    <row r="23851" spans="10:10" x14ac:dyDescent="0.35">
      <c r="J23851" s="830"/>
    </row>
    <row r="23852" spans="10:10" x14ac:dyDescent="0.35">
      <c r="J23852" s="830"/>
    </row>
    <row r="23853" spans="10:10" x14ac:dyDescent="0.35">
      <c r="J23853" s="830"/>
    </row>
    <row r="23854" spans="10:10" x14ac:dyDescent="0.35">
      <c r="J23854" s="830"/>
    </row>
    <row r="23855" spans="10:10" x14ac:dyDescent="0.35">
      <c r="J23855" s="830"/>
    </row>
    <row r="23856" spans="10:10" x14ac:dyDescent="0.35">
      <c r="J23856" s="830"/>
    </row>
    <row r="23857" spans="10:10" x14ac:dyDescent="0.35">
      <c r="J23857" s="830"/>
    </row>
    <row r="23858" spans="10:10" x14ac:dyDescent="0.35">
      <c r="J23858" s="830"/>
    </row>
    <row r="23859" spans="10:10" x14ac:dyDescent="0.35">
      <c r="J23859" s="830"/>
    </row>
    <row r="23860" spans="10:10" x14ac:dyDescent="0.35">
      <c r="J23860" s="830"/>
    </row>
    <row r="23861" spans="10:10" x14ac:dyDescent="0.35">
      <c r="J23861" s="830"/>
    </row>
    <row r="23862" spans="10:10" x14ac:dyDescent="0.35">
      <c r="J23862" s="830"/>
    </row>
    <row r="23863" spans="10:10" x14ac:dyDescent="0.35">
      <c r="J23863" s="830"/>
    </row>
    <row r="23864" spans="10:10" x14ac:dyDescent="0.35">
      <c r="J23864" s="830"/>
    </row>
    <row r="23865" spans="10:10" x14ac:dyDescent="0.35">
      <c r="J23865" s="830"/>
    </row>
    <row r="23866" spans="10:10" x14ac:dyDescent="0.35">
      <c r="J23866" s="830"/>
    </row>
    <row r="23867" spans="10:10" x14ac:dyDescent="0.35">
      <c r="J23867" s="830"/>
    </row>
    <row r="23868" spans="10:10" x14ac:dyDescent="0.35">
      <c r="J23868" s="830"/>
    </row>
    <row r="23869" spans="10:10" x14ac:dyDescent="0.35">
      <c r="J23869" s="830"/>
    </row>
    <row r="23870" spans="10:10" x14ac:dyDescent="0.35">
      <c r="J23870" s="830"/>
    </row>
    <row r="23871" spans="10:10" x14ac:dyDescent="0.35">
      <c r="J23871" s="830"/>
    </row>
    <row r="23872" spans="10:10" x14ac:dyDescent="0.35">
      <c r="J23872" s="830"/>
    </row>
    <row r="23873" spans="10:10" x14ac:dyDescent="0.35">
      <c r="J23873" s="830"/>
    </row>
    <row r="23874" spans="10:10" x14ac:dyDescent="0.35">
      <c r="J23874" s="830"/>
    </row>
    <row r="23875" spans="10:10" x14ac:dyDescent="0.35">
      <c r="J23875" s="830"/>
    </row>
    <row r="23876" spans="10:10" x14ac:dyDescent="0.35">
      <c r="J23876" s="830"/>
    </row>
    <row r="23877" spans="10:10" x14ac:dyDescent="0.35">
      <c r="J23877" s="830"/>
    </row>
    <row r="23878" spans="10:10" x14ac:dyDescent="0.35">
      <c r="J23878" s="830"/>
    </row>
    <row r="23879" spans="10:10" x14ac:dyDescent="0.35">
      <c r="J23879" s="830"/>
    </row>
    <row r="23880" spans="10:10" x14ac:dyDescent="0.35">
      <c r="J23880" s="830"/>
    </row>
    <row r="23881" spans="10:10" x14ac:dyDescent="0.35">
      <c r="J23881" s="830"/>
    </row>
    <row r="23882" spans="10:10" x14ac:dyDescent="0.35">
      <c r="J23882" s="830"/>
    </row>
    <row r="23883" spans="10:10" x14ac:dyDescent="0.35">
      <c r="J23883" s="830"/>
    </row>
    <row r="23884" spans="10:10" x14ac:dyDescent="0.35">
      <c r="J23884" s="830"/>
    </row>
    <row r="23885" spans="10:10" x14ac:dyDescent="0.35">
      <c r="J23885" s="830"/>
    </row>
    <row r="23886" spans="10:10" x14ac:dyDescent="0.35">
      <c r="J23886" s="830"/>
    </row>
    <row r="23887" spans="10:10" x14ac:dyDescent="0.35">
      <c r="J23887" s="830"/>
    </row>
    <row r="23888" spans="10:10" x14ac:dyDescent="0.35">
      <c r="J23888" s="830"/>
    </row>
    <row r="23889" spans="10:10" x14ac:dyDescent="0.35">
      <c r="J23889" s="830"/>
    </row>
    <row r="23890" spans="10:10" x14ac:dyDescent="0.35">
      <c r="J23890" s="830"/>
    </row>
    <row r="23891" spans="10:10" x14ac:dyDescent="0.35">
      <c r="J23891" s="830"/>
    </row>
    <row r="23892" spans="10:10" x14ac:dyDescent="0.35">
      <c r="J23892" s="830"/>
    </row>
    <row r="23893" spans="10:10" x14ac:dyDescent="0.35">
      <c r="J23893" s="830"/>
    </row>
    <row r="23894" spans="10:10" x14ac:dyDescent="0.35">
      <c r="J23894" s="830"/>
    </row>
    <row r="23895" spans="10:10" x14ac:dyDescent="0.35">
      <c r="J23895" s="830"/>
    </row>
    <row r="23896" spans="10:10" x14ac:dyDescent="0.35">
      <c r="J23896" s="830"/>
    </row>
    <row r="23897" spans="10:10" x14ac:dyDescent="0.35">
      <c r="J23897" s="830"/>
    </row>
    <row r="23898" spans="10:10" x14ac:dyDescent="0.35">
      <c r="J23898" s="830"/>
    </row>
    <row r="23899" spans="10:10" x14ac:dyDescent="0.35">
      <c r="J23899" s="830"/>
    </row>
    <row r="23900" spans="10:10" x14ac:dyDescent="0.35">
      <c r="J23900" s="830"/>
    </row>
    <row r="23901" spans="10:10" x14ac:dyDescent="0.35">
      <c r="J23901" s="830"/>
    </row>
    <row r="23902" spans="10:10" x14ac:dyDescent="0.35">
      <c r="J23902" s="830"/>
    </row>
    <row r="23903" spans="10:10" x14ac:dyDescent="0.35">
      <c r="J23903" s="830"/>
    </row>
    <row r="23904" spans="10:10" x14ac:dyDescent="0.35">
      <c r="J23904" s="830"/>
    </row>
    <row r="23905" spans="10:10" x14ac:dyDescent="0.35">
      <c r="J23905" s="830"/>
    </row>
    <row r="23906" spans="10:10" x14ac:dyDescent="0.35">
      <c r="J23906" s="830"/>
    </row>
    <row r="23907" spans="10:10" x14ac:dyDescent="0.35">
      <c r="J23907" s="830"/>
    </row>
    <row r="23908" spans="10:10" x14ac:dyDescent="0.35">
      <c r="J23908" s="830"/>
    </row>
    <row r="23909" spans="10:10" x14ac:dyDescent="0.35">
      <c r="J23909" s="830"/>
    </row>
    <row r="23910" spans="10:10" x14ac:dyDescent="0.35">
      <c r="J23910" s="830"/>
    </row>
    <row r="23911" spans="10:10" x14ac:dyDescent="0.35">
      <c r="J23911" s="830"/>
    </row>
    <row r="23912" spans="10:10" x14ac:dyDescent="0.35">
      <c r="J23912" s="830"/>
    </row>
    <row r="23913" spans="10:10" x14ac:dyDescent="0.35">
      <c r="J23913" s="830"/>
    </row>
    <row r="23914" spans="10:10" x14ac:dyDescent="0.35">
      <c r="J23914" s="830"/>
    </row>
    <row r="23915" spans="10:10" x14ac:dyDescent="0.35">
      <c r="J23915" s="830"/>
    </row>
    <row r="23916" spans="10:10" x14ac:dyDescent="0.35">
      <c r="J23916" s="830"/>
    </row>
    <row r="23917" spans="10:10" x14ac:dyDescent="0.35">
      <c r="J23917" s="830"/>
    </row>
    <row r="23918" spans="10:10" x14ac:dyDescent="0.35">
      <c r="J23918" s="830"/>
    </row>
    <row r="23919" spans="10:10" x14ac:dyDescent="0.35">
      <c r="J23919" s="830"/>
    </row>
    <row r="23920" spans="10:10" x14ac:dyDescent="0.35">
      <c r="J23920" s="830"/>
    </row>
    <row r="23921" spans="10:10" x14ac:dyDescent="0.35">
      <c r="J23921" s="830"/>
    </row>
    <row r="23922" spans="10:10" x14ac:dyDescent="0.35">
      <c r="J23922" s="830"/>
    </row>
    <row r="23923" spans="10:10" x14ac:dyDescent="0.35">
      <c r="J23923" s="830"/>
    </row>
    <row r="23924" spans="10:10" x14ac:dyDescent="0.35">
      <c r="J23924" s="830"/>
    </row>
    <row r="23925" spans="10:10" x14ac:dyDescent="0.35">
      <c r="J23925" s="830"/>
    </row>
    <row r="23926" spans="10:10" x14ac:dyDescent="0.35">
      <c r="J23926" s="830"/>
    </row>
    <row r="23927" spans="10:10" x14ac:dyDescent="0.35">
      <c r="J23927" s="830"/>
    </row>
    <row r="23928" spans="10:10" x14ac:dyDescent="0.35">
      <c r="J23928" s="830"/>
    </row>
    <row r="23929" spans="10:10" x14ac:dyDescent="0.35">
      <c r="J23929" s="830"/>
    </row>
    <row r="23930" spans="10:10" x14ac:dyDescent="0.35">
      <c r="J23930" s="830"/>
    </row>
    <row r="23931" spans="10:10" x14ac:dyDescent="0.35">
      <c r="J23931" s="830"/>
    </row>
    <row r="23932" spans="10:10" x14ac:dyDescent="0.35">
      <c r="J23932" s="830"/>
    </row>
    <row r="23933" spans="10:10" x14ac:dyDescent="0.35">
      <c r="J23933" s="830"/>
    </row>
    <row r="23934" spans="10:10" x14ac:dyDescent="0.35">
      <c r="J23934" s="830"/>
    </row>
    <row r="23935" spans="10:10" x14ac:dyDescent="0.35">
      <c r="J23935" s="830"/>
    </row>
    <row r="23936" spans="10:10" x14ac:dyDescent="0.35">
      <c r="J23936" s="830"/>
    </row>
    <row r="23937" spans="10:10" x14ac:dyDescent="0.35">
      <c r="J23937" s="830"/>
    </row>
    <row r="23938" spans="10:10" x14ac:dyDescent="0.35">
      <c r="J23938" s="830"/>
    </row>
    <row r="23939" spans="10:10" x14ac:dyDescent="0.35">
      <c r="J23939" s="830"/>
    </row>
    <row r="23940" spans="10:10" x14ac:dyDescent="0.35">
      <c r="J23940" s="830"/>
    </row>
    <row r="23941" spans="10:10" x14ac:dyDescent="0.35">
      <c r="J23941" s="830"/>
    </row>
    <row r="23942" spans="10:10" x14ac:dyDescent="0.35">
      <c r="J23942" s="830"/>
    </row>
    <row r="23943" spans="10:10" x14ac:dyDescent="0.35">
      <c r="J23943" s="830"/>
    </row>
    <row r="23944" spans="10:10" x14ac:dyDescent="0.35">
      <c r="J23944" s="830"/>
    </row>
    <row r="23945" spans="10:10" x14ac:dyDescent="0.35">
      <c r="J23945" s="830"/>
    </row>
    <row r="23946" spans="10:10" x14ac:dyDescent="0.35">
      <c r="J23946" s="830"/>
    </row>
    <row r="23947" spans="10:10" x14ac:dyDescent="0.35">
      <c r="J23947" s="830"/>
    </row>
    <row r="23948" spans="10:10" x14ac:dyDescent="0.35">
      <c r="J23948" s="830"/>
    </row>
    <row r="23949" spans="10:10" x14ac:dyDescent="0.35">
      <c r="J23949" s="830"/>
    </row>
    <row r="23950" spans="10:10" x14ac:dyDescent="0.35">
      <c r="J23950" s="830"/>
    </row>
    <row r="23951" spans="10:10" x14ac:dyDescent="0.35">
      <c r="J23951" s="830"/>
    </row>
    <row r="23952" spans="10:10" x14ac:dyDescent="0.35">
      <c r="J23952" s="830"/>
    </row>
    <row r="23953" spans="10:10" x14ac:dyDescent="0.35">
      <c r="J23953" s="830"/>
    </row>
    <row r="23954" spans="10:10" x14ac:dyDescent="0.35">
      <c r="J23954" s="830"/>
    </row>
    <row r="23955" spans="10:10" x14ac:dyDescent="0.35">
      <c r="J23955" s="830"/>
    </row>
    <row r="23956" spans="10:10" x14ac:dyDescent="0.35">
      <c r="J23956" s="830"/>
    </row>
    <row r="23957" spans="10:10" x14ac:dyDescent="0.35">
      <c r="J23957" s="830"/>
    </row>
    <row r="23958" spans="10:10" x14ac:dyDescent="0.35">
      <c r="J23958" s="830"/>
    </row>
    <row r="23959" spans="10:10" x14ac:dyDescent="0.35">
      <c r="J23959" s="830"/>
    </row>
    <row r="23960" spans="10:10" x14ac:dyDescent="0.35">
      <c r="J23960" s="830"/>
    </row>
    <row r="23961" spans="10:10" x14ac:dyDescent="0.35">
      <c r="J23961" s="830"/>
    </row>
    <row r="23962" spans="10:10" x14ac:dyDescent="0.35">
      <c r="J23962" s="830"/>
    </row>
    <row r="23963" spans="10:10" x14ac:dyDescent="0.35">
      <c r="J23963" s="830"/>
    </row>
    <row r="23964" spans="10:10" x14ac:dyDescent="0.35">
      <c r="J23964" s="830"/>
    </row>
    <row r="23965" spans="10:10" x14ac:dyDescent="0.35">
      <c r="J23965" s="830"/>
    </row>
    <row r="23966" spans="10:10" x14ac:dyDescent="0.35">
      <c r="J23966" s="830"/>
    </row>
    <row r="23967" spans="10:10" x14ac:dyDescent="0.35">
      <c r="J23967" s="830"/>
    </row>
    <row r="23968" spans="10:10" x14ac:dyDescent="0.35">
      <c r="J23968" s="830"/>
    </row>
    <row r="23969" spans="10:10" x14ac:dyDescent="0.35">
      <c r="J23969" s="830"/>
    </row>
    <row r="23970" spans="10:10" x14ac:dyDescent="0.35">
      <c r="J23970" s="830"/>
    </row>
    <row r="23971" spans="10:10" x14ac:dyDescent="0.35">
      <c r="J23971" s="830"/>
    </row>
    <row r="23972" spans="10:10" x14ac:dyDescent="0.35">
      <c r="J23972" s="830"/>
    </row>
    <row r="23973" spans="10:10" x14ac:dyDescent="0.35">
      <c r="J23973" s="830"/>
    </row>
    <row r="23974" spans="10:10" x14ac:dyDescent="0.35">
      <c r="J23974" s="830"/>
    </row>
    <row r="23975" spans="10:10" x14ac:dyDescent="0.35">
      <c r="J23975" s="830"/>
    </row>
    <row r="23976" spans="10:10" x14ac:dyDescent="0.35">
      <c r="J23976" s="830"/>
    </row>
    <row r="23977" spans="10:10" x14ac:dyDescent="0.35">
      <c r="J23977" s="830"/>
    </row>
    <row r="23978" spans="10:10" x14ac:dyDescent="0.35">
      <c r="J23978" s="830"/>
    </row>
    <row r="23979" spans="10:10" x14ac:dyDescent="0.35">
      <c r="J23979" s="830"/>
    </row>
    <row r="23980" spans="10:10" x14ac:dyDescent="0.35">
      <c r="J23980" s="830"/>
    </row>
    <row r="23981" spans="10:10" x14ac:dyDescent="0.35">
      <c r="J23981" s="830"/>
    </row>
    <row r="23982" spans="10:10" x14ac:dyDescent="0.35">
      <c r="J23982" s="830"/>
    </row>
    <row r="23983" spans="10:10" x14ac:dyDescent="0.35">
      <c r="J23983" s="830"/>
    </row>
    <row r="23984" spans="10:10" x14ac:dyDescent="0.35">
      <c r="J23984" s="830"/>
    </row>
    <row r="23985" spans="10:10" x14ac:dyDescent="0.35">
      <c r="J23985" s="830"/>
    </row>
    <row r="23986" spans="10:10" x14ac:dyDescent="0.35">
      <c r="J23986" s="830"/>
    </row>
    <row r="23987" spans="10:10" x14ac:dyDescent="0.35">
      <c r="J23987" s="830"/>
    </row>
    <row r="23988" spans="10:10" x14ac:dyDescent="0.35">
      <c r="J23988" s="830"/>
    </row>
    <row r="23989" spans="10:10" x14ac:dyDescent="0.35">
      <c r="J23989" s="830"/>
    </row>
    <row r="23990" spans="10:10" x14ac:dyDescent="0.35">
      <c r="J23990" s="830"/>
    </row>
    <row r="23991" spans="10:10" x14ac:dyDescent="0.35">
      <c r="J23991" s="830"/>
    </row>
    <row r="23992" spans="10:10" x14ac:dyDescent="0.35">
      <c r="J23992" s="830"/>
    </row>
    <row r="23993" spans="10:10" x14ac:dyDescent="0.35">
      <c r="J23993" s="830"/>
    </row>
    <row r="23994" spans="10:10" x14ac:dyDescent="0.35">
      <c r="J23994" s="830"/>
    </row>
    <row r="23995" spans="10:10" x14ac:dyDescent="0.35">
      <c r="J23995" s="830"/>
    </row>
    <row r="23996" spans="10:10" x14ac:dyDescent="0.35">
      <c r="J23996" s="830"/>
    </row>
    <row r="23997" spans="10:10" x14ac:dyDescent="0.35">
      <c r="J23997" s="830"/>
    </row>
    <row r="23998" spans="10:10" x14ac:dyDescent="0.35">
      <c r="J23998" s="830"/>
    </row>
    <row r="23999" spans="10:10" x14ac:dyDescent="0.35">
      <c r="J23999" s="830"/>
    </row>
    <row r="24000" spans="10:10" x14ac:dyDescent="0.35">
      <c r="J24000" s="830"/>
    </row>
    <row r="24001" spans="10:10" x14ac:dyDescent="0.35">
      <c r="J24001" s="830"/>
    </row>
    <row r="24002" spans="10:10" x14ac:dyDescent="0.35">
      <c r="J24002" s="830"/>
    </row>
    <row r="24003" spans="10:10" x14ac:dyDescent="0.35">
      <c r="J24003" s="830"/>
    </row>
    <row r="24004" spans="10:10" x14ac:dyDescent="0.35">
      <c r="J24004" s="830"/>
    </row>
    <row r="24005" spans="10:10" x14ac:dyDescent="0.35">
      <c r="J24005" s="830"/>
    </row>
    <row r="24006" spans="10:10" x14ac:dyDescent="0.35">
      <c r="J24006" s="830"/>
    </row>
    <row r="24007" spans="10:10" x14ac:dyDescent="0.35">
      <c r="J24007" s="830"/>
    </row>
    <row r="24008" spans="10:10" x14ac:dyDescent="0.35">
      <c r="J24008" s="830"/>
    </row>
    <row r="24009" spans="10:10" x14ac:dyDescent="0.35">
      <c r="J24009" s="830"/>
    </row>
    <row r="24010" spans="10:10" x14ac:dyDescent="0.35">
      <c r="J24010" s="830"/>
    </row>
    <row r="24011" spans="10:10" x14ac:dyDescent="0.35">
      <c r="J24011" s="830"/>
    </row>
    <row r="24012" spans="10:10" x14ac:dyDescent="0.35">
      <c r="J24012" s="830"/>
    </row>
    <row r="24013" spans="10:10" x14ac:dyDescent="0.35">
      <c r="J24013" s="830"/>
    </row>
    <row r="24014" spans="10:10" x14ac:dyDescent="0.35">
      <c r="J24014" s="830"/>
    </row>
    <row r="24015" spans="10:10" x14ac:dyDescent="0.35">
      <c r="J24015" s="830"/>
    </row>
    <row r="24016" spans="10:10" x14ac:dyDescent="0.35">
      <c r="J24016" s="830"/>
    </row>
    <row r="24017" spans="10:10" x14ac:dyDescent="0.35">
      <c r="J24017" s="830"/>
    </row>
    <row r="24018" spans="10:10" x14ac:dyDescent="0.35">
      <c r="J24018" s="830"/>
    </row>
    <row r="24019" spans="10:10" x14ac:dyDescent="0.35">
      <c r="J24019" s="830"/>
    </row>
    <row r="24020" spans="10:10" x14ac:dyDescent="0.35">
      <c r="J24020" s="830"/>
    </row>
    <row r="24021" spans="10:10" x14ac:dyDescent="0.35">
      <c r="J24021" s="830"/>
    </row>
    <row r="24022" spans="10:10" x14ac:dyDescent="0.35">
      <c r="J24022" s="830"/>
    </row>
    <row r="24023" spans="10:10" x14ac:dyDescent="0.35">
      <c r="J24023" s="830"/>
    </row>
    <row r="24024" spans="10:10" x14ac:dyDescent="0.35">
      <c r="J24024" s="830"/>
    </row>
    <row r="24025" spans="10:10" x14ac:dyDescent="0.35">
      <c r="J24025" s="830"/>
    </row>
    <row r="24026" spans="10:10" x14ac:dyDescent="0.35">
      <c r="J24026" s="830"/>
    </row>
    <row r="24027" spans="10:10" x14ac:dyDescent="0.35">
      <c r="J24027" s="830"/>
    </row>
    <row r="24028" spans="10:10" x14ac:dyDescent="0.35">
      <c r="J24028" s="830"/>
    </row>
    <row r="24029" spans="10:10" x14ac:dyDescent="0.35">
      <c r="J24029" s="830"/>
    </row>
    <row r="24030" spans="10:10" x14ac:dyDescent="0.35">
      <c r="J24030" s="830"/>
    </row>
    <row r="24031" spans="10:10" x14ac:dyDescent="0.35">
      <c r="J24031" s="830"/>
    </row>
    <row r="24032" spans="10:10" x14ac:dyDescent="0.35">
      <c r="J24032" s="830"/>
    </row>
    <row r="24033" spans="10:10" x14ac:dyDescent="0.35">
      <c r="J24033" s="830"/>
    </row>
    <row r="24034" spans="10:10" x14ac:dyDescent="0.35">
      <c r="J24034" s="830"/>
    </row>
    <row r="24035" spans="10:10" x14ac:dyDescent="0.35">
      <c r="J24035" s="830"/>
    </row>
    <row r="24036" spans="10:10" x14ac:dyDescent="0.35">
      <c r="J24036" s="830"/>
    </row>
    <row r="24037" spans="10:10" x14ac:dyDescent="0.35">
      <c r="J24037" s="830"/>
    </row>
    <row r="24038" spans="10:10" x14ac:dyDescent="0.35">
      <c r="J24038" s="830"/>
    </row>
    <row r="24039" spans="10:10" x14ac:dyDescent="0.35">
      <c r="J24039" s="830"/>
    </row>
    <row r="24040" spans="10:10" x14ac:dyDescent="0.35">
      <c r="J24040" s="830"/>
    </row>
    <row r="24041" spans="10:10" x14ac:dyDescent="0.35">
      <c r="J24041" s="830"/>
    </row>
    <row r="24042" spans="10:10" x14ac:dyDescent="0.35">
      <c r="J24042" s="830"/>
    </row>
    <row r="24043" spans="10:10" x14ac:dyDescent="0.35">
      <c r="J24043" s="830"/>
    </row>
    <row r="24044" spans="10:10" x14ac:dyDescent="0.35">
      <c r="J24044" s="830"/>
    </row>
    <row r="24045" spans="10:10" x14ac:dyDescent="0.35">
      <c r="J24045" s="830"/>
    </row>
    <row r="24046" spans="10:10" x14ac:dyDescent="0.35">
      <c r="J24046" s="830"/>
    </row>
    <row r="24047" spans="10:10" x14ac:dyDescent="0.35">
      <c r="J24047" s="830"/>
    </row>
    <row r="24048" spans="10:10" x14ac:dyDescent="0.35">
      <c r="J24048" s="830"/>
    </row>
    <row r="24049" spans="10:10" x14ac:dyDescent="0.35">
      <c r="J24049" s="830"/>
    </row>
    <row r="24050" spans="10:10" x14ac:dyDescent="0.35">
      <c r="J24050" s="830"/>
    </row>
    <row r="24051" spans="10:10" x14ac:dyDescent="0.35">
      <c r="J24051" s="830"/>
    </row>
    <row r="24052" spans="10:10" x14ac:dyDescent="0.35">
      <c r="J24052" s="830"/>
    </row>
    <row r="24053" spans="10:10" x14ac:dyDescent="0.35">
      <c r="J24053" s="830"/>
    </row>
    <row r="24054" spans="10:10" x14ac:dyDescent="0.35">
      <c r="J24054" s="830"/>
    </row>
    <row r="24055" spans="10:10" x14ac:dyDescent="0.35">
      <c r="J24055" s="830"/>
    </row>
    <row r="24056" spans="10:10" x14ac:dyDescent="0.35">
      <c r="J24056" s="830"/>
    </row>
    <row r="24057" spans="10:10" x14ac:dyDescent="0.35">
      <c r="J24057" s="830"/>
    </row>
    <row r="24058" spans="10:10" x14ac:dyDescent="0.35">
      <c r="J24058" s="830"/>
    </row>
    <row r="24059" spans="10:10" x14ac:dyDescent="0.35">
      <c r="J24059" s="830"/>
    </row>
    <row r="24060" spans="10:10" x14ac:dyDescent="0.35">
      <c r="J24060" s="830"/>
    </row>
    <row r="24061" spans="10:10" x14ac:dyDescent="0.35">
      <c r="J24061" s="830"/>
    </row>
    <row r="24062" spans="10:10" x14ac:dyDescent="0.35">
      <c r="J24062" s="830"/>
    </row>
    <row r="24063" spans="10:10" x14ac:dyDescent="0.35">
      <c r="J24063" s="830"/>
    </row>
    <row r="24064" spans="10:10" x14ac:dyDescent="0.35">
      <c r="J24064" s="830"/>
    </row>
    <row r="24065" spans="10:10" x14ac:dyDescent="0.35">
      <c r="J24065" s="830"/>
    </row>
    <row r="24066" spans="10:10" x14ac:dyDescent="0.35">
      <c r="J24066" s="830"/>
    </row>
    <row r="24067" spans="10:10" x14ac:dyDescent="0.35">
      <c r="J24067" s="830"/>
    </row>
    <row r="24068" spans="10:10" x14ac:dyDescent="0.35">
      <c r="J24068" s="830"/>
    </row>
    <row r="24069" spans="10:10" x14ac:dyDescent="0.35">
      <c r="J24069" s="830"/>
    </row>
    <row r="24070" spans="10:10" x14ac:dyDescent="0.35">
      <c r="J24070" s="830"/>
    </row>
    <row r="24071" spans="10:10" x14ac:dyDescent="0.35">
      <c r="J24071" s="830"/>
    </row>
    <row r="24072" spans="10:10" x14ac:dyDescent="0.35">
      <c r="J24072" s="830"/>
    </row>
    <row r="24073" spans="10:10" x14ac:dyDescent="0.35">
      <c r="J24073" s="830"/>
    </row>
    <row r="24074" spans="10:10" x14ac:dyDescent="0.35">
      <c r="J24074" s="830"/>
    </row>
    <row r="24075" spans="10:10" x14ac:dyDescent="0.35">
      <c r="J24075" s="830"/>
    </row>
    <row r="24076" spans="10:10" x14ac:dyDescent="0.35">
      <c r="J24076" s="830"/>
    </row>
    <row r="24077" spans="10:10" x14ac:dyDescent="0.35">
      <c r="J24077" s="830"/>
    </row>
    <row r="24078" spans="10:10" x14ac:dyDescent="0.35">
      <c r="J24078" s="830"/>
    </row>
    <row r="24079" spans="10:10" x14ac:dyDescent="0.35">
      <c r="J24079" s="830"/>
    </row>
    <row r="24080" spans="10:10" x14ac:dyDescent="0.35">
      <c r="J24080" s="830"/>
    </row>
    <row r="24081" spans="10:10" x14ac:dyDescent="0.35">
      <c r="J24081" s="830"/>
    </row>
    <row r="24082" spans="10:10" x14ac:dyDescent="0.35">
      <c r="J24082" s="830"/>
    </row>
    <row r="24083" spans="10:10" x14ac:dyDescent="0.35">
      <c r="J24083" s="830"/>
    </row>
    <row r="24084" spans="10:10" x14ac:dyDescent="0.35">
      <c r="J24084" s="830"/>
    </row>
    <row r="24085" spans="10:10" x14ac:dyDescent="0.35">
      <c r="J24085" s="830"/>
    </row>
    <row r="24086" spans="10:10" x14ac:dyDescent="0.35">
      <c r="J24086" s="830"/>
    </row>
    <row r="24087" spans="10:10" x14ac:dyDescent="0.35">
      <c r="J24087" s="830"/>
    </row>
    <row r="24088" spans="10:10" x14ac:dyDescent="0.35">
      <c r="J24088" s="830"/>
    </row>
    <row r="24089" spans="10:10" x14ac:dyDescent="0.35">
      <c r="J24089" s="830"/>
    </row>
    <row r="24090" spans="10:10" x14ac:dyDescent="0.35">
      <c r="J24090" s="830"/>
    </row>
    <row r="24091" spans="10:10" x14ac:dyDescent="0.35">
      <c r="J24091" s="830"/>
    </row>
    <row r="24092" spans="10:10" x14ac:dyDescent="0.35">
      <c r="J24092" s="830"/>
    </row>
    <row r="24093" spans="10:10" x14ac:dyDescent="0.35">
      <c r="J24093" s="830"/>
    </row>
    <row r="24094" spans="10:10" x14ac:dyDescent="0.35">
      <c r="J24094" s="830"/>
    </row>
    <row r="24095" spans="10:10" x14ac:dyDescent="0.35">
      <c r="J24095" s="830"/>
    </row>
    <row r="24096" spans="10:10" x14ac:dyDescent="0.35">
      <c r="J24096" s="830"/>
    </row>
    <row r="24097" spans="10:10" x14ac:dyDescent="0.35">
      <c r="J24097" s="830"/>
    </row>
    <row r="24098" spans="10:10" x14ac:dyDescent="0.35">
      <c r="J24098" s="830"/>
    </row>
    <row r="24099" spans="10:10" x14ac:dyDescent="0.35">
      <c r="J24099" s="830"/>
    </row>
    <row r="24100" spans="10:10" x14ac:dyDescent="0.35">
      <c r="J24100" s="830"/>
    </row>
    <row r="24101" spans="10:10" x14ac:dyDescent="0.35">
      <c r="J24101" s="830"/>
    </row>
    <row r="24102" spans="10:10" x14ac:dyDescent="0.35">
      <c r="J24102" s="830"/>
    </row>
    <row r="24103" spans="10:10" x14ac:dyDescent="0.35">
      <c r="J24103" s="830"/>
    </row>
    <row r="24104" spans="10:10" x14ac:dyDescent="0.35">
      <c r="J24104" s="830"/>
    </row>
    <row r="24105" spans="10:10" x14ac:dyDescent="0.35">
      <c r="J24105" s="830"/>
    </row>
    <row r="24106" spans="10:10" x14ac:dyDescent="0.35">
      <c r="J24106" s="830"/>
    </row>
    <row r="24107" spans="10:10" x14ac:dyDescent="0.35">
      <c r="J24107" s="830"/>
    </row>
    <row r="24108" spans="10:10" x14ac:dyDescent="0.35">
      <c r="J24108" s="830"/>
    </row>
    <row r="24109" spans="10:10" x14ac:dyDescent="0.35">
      <c r="J24109" s="830"/>
    </row>
    <row r="24110" spans="10:10" x14ac:dyDescent="0.35">
      <c r="J24110" s="830"/>
    </row>
    <row r="24111" spans="10:10" x14ac:dyDescent="0.35">
      <c r="J24111" s="830"/>
    </row>
    <row r="24112" spans="10:10" x14ac:dyDescent="0.35">
      <c r="J24112" s="830"/>
    </row>
    <row r="24113" spans="10:10" x14ac:dyDescent="0.35">
      <c r="J24113" s="830"/>
    </row>
    <row r="24114" spans="10:10" x14ac:dyDescent="0.35">
      <c r="J24114" s="830"/>
    </row>
    <row r="24115" spans="10:10" x14ac:dyDescent="0.35">
      <c r="J24115" s="830"/>
    </row>
    <row r="24116" spans="10:10" x14ac:dyDescent="0.35">
      <c r="J24116" s="830"/>
    </row>
    <row r="24117" spans="10:10" x14ac:dyDescent="0.35">
      <c r="J24117" s="830"/>
    </row>
    <row r="24118" spans="10:10" x14ac:dyDescent="0.35">
      <c r="J24118" s="830"/>
    </row>
    <row r="24119" spans="10:10" x14ac:dyDescent="0.35">
      <c r="J24119" s="830"/>
    </row>
    <row r="24120" spans="10:10" x14ac:dyDescent="0.35">
      <c r="J24120" s="830"/>
    </row>
    <row r="24121" spans="10:10" x14ac:dyDescent="0.35">
      <c r="J24121" s="830"/>
    </row>
    <row r="24122" spans="10:10" x14ac:dyDescent="0.35">
      <c r="J24122" s="830"/>
    </row>
    <row r="24123" spans="10:10" x14ac:dyDescent="0.35">
      <c r="J24123" s="830"/>
    </row>
    <row r="24124" spans="10:10" x14ac:dyDescent="0.35">
      <c r="J24124" s="830"/>
    </row>
    <row r="24125" spans="10:10" x14ac:dyDescent="0.35">
      <c r="J24125" s="830"/>
    </row>
    <row r="24126" spans="10:10" x14ac:dyDescent="0.35">
      <c r="J24126" s="830"/>
    </row>
    <row r="24127" spans="10:10" x14ac:dyDescent="0.35">
      <c r="J24127" s="830"/>
    </row>
    <row r="24128" spans="10:10" x14ac:dyDescent="0.35">
      <c r="J24128" s="830"/>
    </row>
    <row r="24129" spans="10:10" x14ac:dyDescent="0.35">
      <c r="J24129" s="830"/>
    </row>
    <row r="24130" spans="10:10" x14ac:dyDescent="0.35">
      <c r="J24130" s="830"/>
    </row>
    <row r="24131" spans="10:10" x14ac:dyDescent="0.35">
      <c r="J24131" s="830"/>
    </row>
    <row r="24132" spans="10:10" x14ac:dyDescent="0.35">
      <c r="J24132" s="830"/>
    </row>
    <row r="24133" spans="10:10" x14ac:dyDescent="0.35">
      <c r="J24133" s="830"/>
    </row>
    <row r="24134" spans="10:10" x14ac:dyDescent="0.35">
      <c r="J24134" s="830"/>
    </row>
    <row r="24135" spans="10:10" x14ac:dyDescent="0.35">
      <c r="J24135" s="830"/>
    </row>
    <row r="24136" spans="10:10" x14ac:dyDescent="0.35">
      <c r="J24136" s="830"/>
    </row>
    <row r="24137" spans="10:10" x14ac:dyDescent="0.35">
      <c r="J24137" s="830"/>
    </row>
    <row r="24138" spans="10:10" x14ac:dyDescent="0.35">
      <c r="J24138" s="830"/>
    </row>
    <row r="24139" spans="10:10" x14ac:dyDescent="0.35">
      <c r="J24139" s="830"/>
    </row>
    <row r="24140" spans="10:10" x14ac:dyDescent="0.35">
      <c r="J24140" s="830"/>
    </row>
    <row r="24141" spans="10:10" x14ac:dyDescent="0.35">
      <c r="J24141" s="830"/>
    </row>
    <row r="24142" spans="10:10" x14ac:dyDescent="0.35">
      <c r="J24142" s="830"/>
    </row>
    <row r="24143" spans="10:10" x14ac:dyDescent="0.35">
      <c r="J24143" s="830"/>
    </row>
    <row r="24144" spans="10:10" x14ac:dyDescent="0.35">
      <c r="J24144" s="830"/>
    </row>
    <row r="24145" spans="10:10" x14ac:dyDescent="0.35">
      <c r="J24145" s="830"/>
    </row>
    <row r="24146" spans="10:10" x14ac:dyDescent="0.35">
      <c r="J24146" s="830"/>
    </row>
    <row r="24147" spans="10:10" x14ac:dyDescent="0.35">
      <c r="J24147" s="830"/>
    </row>
    <row r="24148" spans="10:10" x14ac:dyDescent="0.35">
      <c r="J24148" s="830"/>
    </row>
    <row r="24149" spans="10:10" x14ac:dyDescent="0.35">
      <c r="J24149" s="830"/>
    </row>
    <row r="24150" spans="10:10" x14ac:dyDescent="0.35">
      <c r="J24150" s="830"/>
    </row>
    <row r="24151" spans="10:10" x14ac:dyDescent="0.35">
      <c r="J24151" s="830"/>
    </row>
    <row r="24152" spans="10:10" x14ac:dyDescent="0.35">
      <c r="J24152" s="830"/>
    </row>
    <row r="24153" spans="10:10" x14ac:dyDescent="0.35">
      <c r="J24153" s="830"/>
    </row>
    <row r="24154" spans="10:10" x14ac:dyDescent="0.35">
      <c r="J24154" s="830"/>
    </row>
    <row r="24155" spans="10:10" x14ac:dyDescent="0.35">
      <c r="J24155" s="830"/>
    </row>
    <row r="24156" spans="10:10" x14ac:dyDescent="0.35">
      <c r="J24156" s="830"/>
    </row>
    <row r="24157" spans="10:10" x14ac:dyDescent="0.35">
      <c r="J24157" s="830"/>
    </row>
    <row r="24158" spans="10:10" x14ac:dyDescent="0.35">
      <c r="J24158" s="830"/>
    </row>
    <row r="24159" spans="10:10" x14ac:dyDescent="0.35">
      <c r="J24159" s="830"/>
    </row>
    <row r="24160" spans="10:10" x14ac:dyDescent="0.35">
      <c r="J24160" s="830"/>
    </row>
    <row r="24161" spans="10:10" x14ac:dyDescent="0.35">
      <c r="J24161" s="830"/>
    </row>
    <row r="24162" spans="10:10" x14ac:dyDescent="0.35">
      <c r="J24162" s="830"/>
    </row>
    <row r="24163" spans="10:10" x14ac:dyDescent="0.35">
      <c r="J24163" s="830"/>
    </row>
    <row r="24164" spans="10:10" x14ac:dyDescent="0.35">
      <c r="J24164" s="830"/>
    </row>
    <row r="24165" spans="10:10" x14ac:dyDescent="0.35">
      <c r="J24165" s="830"/>
    </row>
    <row r="24166" spans="10:10" x14ac:dyDescent="0.35">
      <c r="J24166" s="830"/>
    </row>
    <row r="24167" spans="10:10" x14ac:dyDescent="0.35">
      <c r="J24167" s="830"/>
    </row>
    <row r="24168" spans="10:10" x14ac:dyDescent="0.35">
      <c r="J24168" s="830"/>
    </row>
    <row r="24169" spans="10:10" x14ac:dyDescent="0.35">
      <c r="J24169" s="830"/>
    </row>
    <row r="24170" spans="10:10" x14ac:dyDescent="0.35">
      <c r="J24170" s="830"/>
    </row>
    <row r="24171" spans="10:10" x14ac:dyDescent="0.35">
      <c r="J24171" s="830"/>
    </row>
    <row r="24172" spans="10:10" x14ac:dyDescent="0.35">
      <c r="J24172" s="830"/>
    </row>
    <row r="24173" spans="10:10" x14ac:dyDescent="0.35">
      <c r="J24173" s="830"/>
    </row>
    <row r="24174" spans="10:10" x14ac:dyDescent="0.35">
      <c r="J24174" s="830"/>
    </row>
    <row r="24175" spans="10:10" x14ac:dyDescent="0.35">
      <c r="J24175" s="830"/>
    </row>
    <row r="24176" spans="10:10" x14ac:dyDescent="0.35">
      <c r="J24176" s="830"/>
    </row>
    <row r="24177" spans="10:10" x14ac:dyDescent="0.35">
      <c r="J24177" s="830"/>
    </row>
    <row r="24178" spans="10:10" x14ac:dyDescent="0.35">
      <c r="J24178" s="830"/>
    </row>
    <row r="24179" spans="10:10" x14ac:dyDescent="0.35">
      <c r="J24179" s="830"/>
    </row>
    <row r="24180" spans="10:10" x14ac:dyDescent="0.35">
      <c r="J24180" s="830"/>
    </row>
    <row r="24181" spans="10:10" x14ac:dyDescent="0.35">
      <c r="J24181" s="830"/>
    </row>
    <row r="24182" spans="10:10" x14ac:dyDescent="0.35">
      <c r="J24182" s="830"/>
    </row>
    <row r="24183" spans="10:10" x14ac:dyDescent="0.35">
      <c r="J24183" s="830"/>
    </row>
    <row r="24184" spans="10:10" x14ac:dyDescent="0.35">
      <c r="J24184" s="830"/>
    </row>
    <row r="24185" spans="10:10" x14ac:dyDescent="0.35">
      <c r="J24185" s="830"/>
    </row>
    <row r="24186" spans="10:10" x14ac:dyDescent="0.35">
      <c r="J24186" s="830"/>
    </row>
    <row r="24187" spans="10:10" x14ac:dyDescent="0.35">
      <c r="J24187" s="830"/>
    </row>
    <row r="24188" spans="10:10" x14ac:dyDescent="0.35">
      <c r="J24188" s="830"/>
    </row>
    <row r="24189" spans="10:10" x14ac:dyDescent="0.35">
      <c r="J24189" s="830"/>
    </row>
    <row r="24190" spans="10:10" x14ac:dyDescent="0.35">
      <c r="J24190" s="830"/>
    </row>
    <row r="24191" spans="10:10" x14ac:dyDescent="0.35">
      <c r="J24191" s="830"/>
    </row>
    <row r="24192" spans="10:10" x14ac:dyDescent="0.35">
      <c r="J24192" s="830"/>
    </row>
    <row r="24193" spans="10:10" x14ac:dyDescent="0.35">
      <c r="J24193" s="830"/>
    </row>
    <row r="24194" spans="10:10" x14ac:dyDescent="0.35">
      <c r="J24194" s="830"/>
    </row>
    <row r="24195" spans="10:10" x14ac:dyDescent="0.35">
      <c r="J24195" s="830"/>
    </row>
    <row r="24196" spans="10:10" x14ac:dyDescent="0.35">
      <c r="J24196" s="830"/>
    </row>
    <row r="24197" spans="10:10" x14ac:dyDescent="0.35">
      <c r="J24197" s="830"/>
    </row>
    <row r="24198" spans="10:10" x14ac:dyDescent="0.35">
      <c r="J24198" s="830"/>
    </row>
    <row r="24199" spans="10:10" x14ac:dyDescent="0.35">
      <c r="J24199" s="830"/>
    </row>
    <row r="24200" spans="10:10" x14ac:dyDescent="0.35">
      <c r="J24200" s="830"/>
    </row>
    <row r="24201" spans="10:10" x14ac:dyDescent="0.35">
      <c r="J24201" s="830"/>
    </row>
    <row r="24202" spans="10:10" x14ac:dyDescent="0.35">
      <c r="J24202" s="830"/>
    </row>
    <row r="24203" spans="10:10" x14ac:dyDescent="0.35">
      <c r="J24203" s="830"/>
    </row>
    <row r="24204" spans="10:10" x14ac:dyDescent="0.35">
      <c r="J24204" s="830"/>
    </row>
    <row r="24205" spans="10:10" x14ac:dyDescent="0.35">
      <c r="J24205" s="830"/>
    </row>
    <row r="24206" spans="10:10" x14ac:dyDescent="0.35">
      <c r="J24206" s="830"/>
    </row>
    <row r="24207" spans="10:10" x14ac:dyDescent="0.35">
      <c r="J24207" s="830"/>
    </row>
    <row r="24208" spans="10:10" x14ac:dyDescent="0.35">
      <c r="J24208" s="830"/>
    </row>
    <row r="24209" spans="10:10" x14ac:dyDescent="0.35">
      <c r="J24209" s="830"/>
    </row>
    <row r="24210" spans="10:10" x14ac:dyDescent="0.35">
      <c r="J24210" s="830"/>
    </row>
    <row r="24211" spans="10:10" x14ac:dyDescent="0.35">
      <c r="J24211" s="830"/>
    </row>
    <row r="24212" spans="10:10" x14ac:dyDescent="0.35">
      <c r="J24212" s="830"/>
    </row>
    <row r="24213" spans="10:10" x14ac:dyDescent="0.35">
      <c r="J24213" s="830"/>
    </row>
    <row r="24214" spans="10:10" x14ac:dyDescent="0.35">
      <c r="J24214" s="830"/>
    </row>
    <row r="24215" spans="10:10" x14ac:dyDescent="0.35">
      <c r="J24215" s="830"/>
    </row>
    <row r="24216" spans="10:10" x14ac:dyDescent="0.35">
      <c r="J24216" s="830"/>
    </row>
    <row r="24217" spans="10:10" x14ac:dyDescent="0.35">
      <c r="J24217" s="830"/>
    </row>
    <row r="24218" spans="10:10" x14ac:dyDescent="0.35">
      <c r="J24218" s="830"/>
    </row>
    <row r="24219" spans="10:10" x14ac:dyDescent="0.35">
      <c r="J24219" s="830"/>
    </row>
    <row r="24220" spans="10:10" x14ac:dyDescent="0.35">
      <c r="J24220" s="830"/>
    </row>
    <row r="24221" spans="10:10" x14ac:dyDescent="0.35">
      <c r="J24221" s="830"/>
    </row>
    <row r="24222" spans="10:10" x14ac:dyDescent="0.35">
      <c r="J24222" s="830"/>
    </row>
    <row r="24223" spans="10:10" x14ac:dyDescent="0.35">
      <c r="J24223" s="830"/>
    </row>
    <row r="24224" spans="10:10" x14ac:dyDescent="0.35">
      <c r="J24224" s="830"/>
    </row>
    <row r="24225" spans="10:10" x14ac:dyDescent="0.35">
      <c r="J24225" s="830"/>
    </row>
    <row r="24226" spans="10:10" x14ac:dyDescent="0.35">
      <c r="J24226" s="830"/>
    </row>
    <row r="24227" spans="10:10" x14ac:dyDescent="0.35">
      <c r="J24227" s="830"/>
    </row>
    <row r="24228" spans="10:10" x14ac:dyDescent="0.35">
      <c r="J24228" s="830"/>
    </row>
    <row r="24229" spans="10:10" x14ac:dyDescent="0.35">
      <c r="J24229" s="830"/>
    </row>
    <row r="24230" spans="10:10" x14ac:dyDescent="0.35">
      <c r="J24230" s="830"/>
    </row>
    <row r="24231" spans="10:10" x14ac:dyDescent="0.35">
      <c r="J24231" s="830"/>
    </row>
    <row r="24232" spans="10:10" x14ac:dyDescent="0.35">
      <c r="J24232" s="830"/>
    </row>
    <row r="24233" spans="10:10" x14ac:dyDescent="0.35">
      <c r="J24233" s="830"/>
    </row>
    <row r="24234" spans="10:10" x14ac:dyDescent="0.35">
      <c r="J24234" s="830"/>
    </row>
    <row r="24235" spans="10:10" x14ac:dyDescent="0.35">
      <c r="J24235" s="830"/>
    </row>
    <row r="24236" spans="10:10" x14ac:dyDescent="0.35">
      <c r="J24236" s="830"/>
    </row>
    <row r="24237" spans="10:10" x14ac:dyDescent="0.35">
      <c r="J24237" s="830"/>
    </row>
    <row r="24238" spans="10:10" x14ac:dyDescent="0.35">
      <c r="J24238" s="830"/>
    </row>
    <row r="24239" spans="10:10" x14ac:dyDescent="0.35">
      <c r="J24239" s="830"/>
    </row>
    <row r="24240" spans="10:10" x14ac:dyDescent="0.35">
      <c r="J24240" s="830"/>
    </row>
    <row r="24241" spans="10:10" x14ac:dyDescent="0.35">
      <c r="J24241" s="830"/>
    </row>
    <row r="24242" spans="10:10" x14ac:dyDescent="0.35">
      <c r="J24242" s="830"/>
    </row>
    <row r="24243" spans="10:10" x14ac:dyDescent="0.35">
      <c r="J24243" s="830"/>
    </row>
    <row r="24244" spans="10:10" x14ac:dyDescent="0.35">
      <c r="J24244" s="830"/>
    </row>
    <row r="24245" spans="10:10" x14ac:dyDescent="0.35">
      <c r="J24245" s="830"/>
    </row>
    <row r="24246" spans="10:10" x14ac:dyDescent="0.35">
      <c r="J24246" s="830"/>
    </row>
    <row r="24247" spans="10:10" x14ac:dyDescent="0.35">
      <c r="J24247" s="830"/>
    </row>
    <row r="24248" spans="10:10" x14ac:dyDescent="0.35">
      <c r="J24248" s="830"/>
    </row>
    <row r="24249" spans="10:10" x14ac:dyDescent="0.35">
      <c r="J24249" s="830"/>
    </row>
    <row r="24250" spans="10:10" x14ac:dyDescent="0.35">
      <c r="J24250" s="830"/>
    </row>
    <row r="24251" spans="10:10" x14ac:dyDescent="0.35">
      <c r="J24251" s="830"/>
    </row>
    <row r="24252" spans="10:10" x14ac:dyDescent="0.35">
      <c r="J24252" s="830"/>
    </row>
    <row r="24253" spans="10:10" x14ac:dyDescent="0.35">
      <c r="J24253" s="830"/>
    </row>
    <row r="24254" spans="10:10" x14ac:dyDescent="0.35">
      <c r="J24254" s="830"/>
    </row>
    <row r="24255" spans="10:10" x14ac:dyDescent="0.35">
      <c r="J24255" s="830"/>
    </row>
    <row r="24256" spans="10:10" x14ac:dyDescent="0.35">
      <c r="J24256" s="830"/>
    </row>
    <row r="24257" spans="10:10" x14ac:dyDescent="0.35">
      <c r="J24257" s="830"/>
    </row>
    <row r="24258" spans="10:10" x14ac:dyDescent="0.35">
      <c r="J24258" s="830"/>
    </row>
    <row r="24259" spans="10:10" x14ac:dyDescent="0.35">
      <c r="J24259" s="830"/>
    </row>
    <row r="24260" spans="10:10" x14ac:dyDescent="0.35">
      <c r="J24260" s="830"/>
    </row>
    <row r="24261" spans="10:10" x14ac:dyDescent="0.35">
      <c r="J24261" s="830"/>
    </row>
    <row r="24262" spans="10:10" x14ac:dyDescent="0.35">
      <c r="J24262" s="830"/>
    </row>
    <row r="24263" spans="10:10" x14ac:dyDescent="0.35">
      <c r="J24263" s="830"/>
    </row>
    <row r="24264" spans="10:10" x14ac:dyDescent="0.35">
      <c r="J24264" s="830"/>
    </row>
    <row r="24265" spans="10:10" x14ac:dyDescent="0.35">
      <c r="J24265" s="830"/>
    </row>
    <row r="24266" spans="10:10" x14ac:dyDescent="0.35">
      <c r="J24266" s="830"/>
    </row>
    <row r="24267" spans="10:10" x14ac:dyDescent="0.35">
      <c r="J24267" s="830"/>
    </row>
    <row r="24268" spans="10:10" x14ac:dyDescent="0.35">
      <c r="J24268" s="830"/>
    </row>
    <row r="24269" spans="10:10" x14ac:dyDescent="0.35">
      <c r="J24269" s="830"/>
    </row>
    <row r="24270" spans="10:10" x14ac:dyDescent="0.35">
      <c r="J24270" s="830"/>
    </row>
    <row r="24271" spans="10:10" x14ac:dyDescent="0.35">
      <c r="J24271" s="830"/>
    </row>
    <row r="24272" spans="10:10" x14ac:dyDescent="0.35">
      <c r="J24272" s="830"/>
    </row>
    <row r="24273" spans="10:10" x14ac:dyDescent="0.35">
      <c r="J24273" s="830"/>
    </row>
    <row r="24274" spans="10:10" x14ac:dyDescent="0.35">
      <c r="J24274" s="830"/>
    </row>
    <row r="24275" spans="10:10" x14ac:dyDescent="0.35">
      <c r="J24275" s="830"/>
    </row>
    <row r="24276" spans="10:10" x14ac:dyDescent="0.35">
      <c r="J24276" s="830"/>
    </row>
    <row r="24277" spans="10:10" x14ac:dyDescent="0.35">
      <c r="J24277" s="830"/>
    </row>
    <row r="24278" spans="10:10" x14ac:dyDescent="0.35">
      <c r="J24278" s="830"/>
    </row>
    <row r="24279" spans="10:10" x14ac:dyDescent="0.35">
      <c r="J24279" s="830"/>
    </row>
    <row r="24280" spans="10:10" x14ac:dyDescent="0.35">
      <c r="J24280" s="830"/>
    </row>
    <row r="24281" spans="10:10" x14ac:dyDescent="0.35">
      <c r="J24281" s="830"/>
    </row>
    <row r="24282" spans="10:10" x14ac:dyDescent="0.35">
      <c r="J24282" s="830"/>
    </row>
    <row r="24283" spans="10:10" x14ac:dyDescent="0.35">
      <c r="J24283" s="830"/>
    </row>
    <row r="24284" spans="10:10" x14ac:dyDescent="0.35">
      <c r="J24284" s="830"/>
    </row>
    <row r="24285" spans="10:10" x14ac:dyDescent="0.35">
      <c r="J24285" s="830"/>
    </row>
    <row r="24286" spans="10:10" x14ac:dyDescent="0.35">
      <c r="J24286" s="830"/>
    </row>
    <row r="24287" spans="10:10" x14ac:dyDescent="0.35">
      <c r="J24287" s="830"/>
    </row>
    <row r="24288" spans="10:10" x14ac:dyDescent="0.35">
      <c r="J24288" s="830"/>
    </row>
    <row r="24289" spans="10:10" x14ac:dyDescent="0.35">
      <c r="J24289" s="830"/>
    </row>
    <row r="24290" spans="10:10" x14ac:dyDescent="0.35">
      <c r="J24290" s="830"/>
    </row>
    <row r="24291" spans="10:10" x14ac:dyDescent="0.35">
      <c r="J24291" s="830"/>
    </row>
    <row r="24292" spans="10:10" x14ac:dyDescent="0.35">
      <c r="J24292" s="830"/>
    </row>
    <row r="24293" spans="10:10" x14ac:dyDescent="0.35">
      <c r="J24293" s="830"/>
    </row>
    <row r="24294" spans="10:10" x14ac:dyDescent="0.35">
      <c r="J24294" s="830"/>
    </row>
    <row r="24295" spans="10:10" x14ac:dyDescent="0.35">
      <c r="J24295" s="830"/>
    </row>
    <row r="24296" spans="10:10" x14ac:dyDescent="0.35">
      <c r="J24296" s="830"/>
    </row>
    <row r="24297" spans="10:10" x14ac:dyDescent="0.35">
      <c r="J24297" s="830"/>
    </row>
    <row r="24298" spans="10:10" x14ac:dyDescent="0.35">
      <c r="J24298" s="830"/>
    </row>
    <row r="24299" spans="10:10" x14ac:dyDescent="0.35">
      <c r="J24299" s="830"/>
    </row>
    <row r="24300" spans="10:10" x14ac:dyDescent="0.35">
      <c r="J24300" s="830"/>
    </row>
    <row r="24301" spans="10:10" x14ac:dyDescent="0.35">
      <c r="J24301" s="830"/>
    </row>
    <row r="24302" spans="10:10" x14ac:dyDescent="0.35">
      <c r="J24302" s="830"/>
    </row>
    <row r="24303" spans="10:10" x14ac:dyDescent="0.35">
      <c r="J24303" s="830"/>
    </row>
    <row r="24304" spans="10:10" x14ac:dyDescent="0.35">
      <c r="J24304" s="830"/>
    </row>
    <row r="24305" spans="10:10" x14ac:dyDescent="0.35">
      <c r="J24305" s="830"/>
    </row>
    <row r="24306" spans="10:10" x14ac:dyDescent="0.35">
      <c r="J24306" s="830"/>
    </row>
    <row r="24307" spans="10:10" x14ac:dyDescent="0.35">
      <c r="J24307" s="830"/>
    </row>
    <row r="24308" spans="10:10" x14ac:dyDescent="0.35">
      <c r="J24308" s="830"/>
    </row>
    <row r="24309" spans="10:10" x14ac:dyDescent="0.35">
      <c r="J24309" s="830"/>
    </row>
    <row r="24310" spans="10:10" x14ac:dyDescent="0.35">
      <c r="J24310" s="830"/>
    </row>
    <row r="24311" spans="10:10" x14ac:dyDescent="0.35">
      <c r="J24311" s="830"/>
    </row>
    <row r="24312" spans="10:10" x14ac:dyDescent="0.35">
      <c r="J24312" s="830"/>
    </row>
    <row r="24313" spans="10:10" x14ac:dyDescent="0.35">
      <c r="J24313" s="830"/>
    </row>
    <row r="24314" spans="10:10" x14ac:dyDescent="0.35">
      <c r="J24314" s="830"/>
    </row>
    <row r="24315" spans="10:10" x14ac:dyDescent="0.35">
      <c r="J24315" s="830"/>
    </row>
    <row r="24316" spans="10:10" x14ac:dyDescent="0.35">
      <c r="J24316" s="830"/>
    </row>
    <row r="24317" spans="10:10" x14ac:dyDescent="0.35">
      <c r="J24317" s="830"/>
    </row>
    <row r="24324" spans="10:10" x14ac:dyDescent="0.35">
      <c r="J24324" s="830"/>
    </row>
    <row r="24325" spans="10:10" x14ac:dyDescent="0.35">
      <c r="J24325" s="830"/>
    </row>
    <row r="24326" spans="10:10" x14ac:dyDescent="0.35">
      <c r="J24326" s="830"/>
    </row>
    <row r="24327" spans="10:10" x14ac:dyDescent="0.35">
      <c r="J24327" s="830"/>
    </row>
    <row r="24328" spans="10:10" x14ac:dyDescent="0.35">
      <c r="J24328" s="830"/>
    </row>
    <row r="24329" spans="10:10" x14ac:dyDescent="0.35">
      <c r="J24329" s="830"/>
    </row>
    <row r="24330" spans="10:10" x14ac:dyDescent="0.35">
      <c r="J24330" s="830"/>
    </row>
    <row r="24331" spans="10:10" x14ac:dyDescent="0.35">
      <c r="J24331" s="830"/>
    </row>
    <row r="24332" spans="10:10" x14ac:dyDescent="0.35">
      <c r="J24332" s="830"/>
    </row>
    <row r="24333" spans="10:10" x14ac:dyDescent="0.35">
      <c r="J24333" s="830"/>
    </row>
    <row r="24334" spans="10:10" x14ac:dyDescent="0.35">
      <c r="J24334" s="830"/>
    </row>
    <row r="24335" spans="10:10" x14ac:dyDescent="0.35">
      <c r="J24335" s="830"/>
    </row>
    <row r="24336" spans="10:10" x14ac:dyDescent="0.35">
      <c r="J24336" s="830"/>
    </row>
    <row r="24337" spans="10:10" x14ac:dyDescent="0.35">
      <c r="J24337" s="830"/>
    </row>
    <row r="24338" spans="10:10" x14ac:dyDescent="0.35">
      <c r="J24338" s="830"/>
    </row>
    <row r="24350" spans="10:10" x14ac:dyDescent="0.35">
      <c r="J24350" s="830"/>
    </row>
    <row r="24351" spans="10:10" x14ac:dyDescent="0.35">
      <c r="J24351" s="830"/>
    </row>
    <row r="24352" spans="10:10" x14ac:dyDescent="0.35">
      <c r="J24352" s="830"/>
    </row>
    <row r="24353" spans="10:10" x14ac:dyDescent="0.35">
      <c r="J24353" s="830"/>
    </row>
    <row r="24354" spans="10:10" x14ac:dyDescent="0.35">
      <c r="J24354" s="830"/>
    </row>
    <row r="24355" spans="10:10" x14ac:dyDescent="0.35">
      <c r="J24355" s="830"/>
    </row>
    <row r="24356" spans="10:10" x14ac:dyDescent="0.35">
      <c r="J24356" s="830"/>
    </row>
    <row r="24357" spans="10:10" x14ac:dyDescent="0.35">
      <c r="J24357" s="830"/>
    </row>
    <row r="24358" spans="10:10" x14ac:dyDescent="0.35">
      <c r="J24358" s="830"/>
    </row>
    <row r="24359" spans="10:10" x14ac:dyDescent="0.35">
      <c r="J24359" s="830"/>
    </row>
    <row r="24360" spans="10:10" x14ac:dyDescent="0.35">
      <c r="J24360" s="830"/>
    </row>
    <row r="24361" spans="10:10" x14ac:dyDescent="0.35">
      <c r="J24361" s="830"/>
    </row>
    <row r="24362" spans="10:10" x14ac:dyDescent="0.35">
      <c r="J24362" s="830"/>
    </row>
    <row r="24363" spans="10:10" x14ac:dyDescent="0.35">
      <c r="J24363" s="830"/>
    </row>
    <row r="24364" spans="10:10" x14ac:dyDescent="0.35">
      <c r="J24364" s="830"/>
    </row>
    <row r="24365" spans="10:10" x14ac:dyDescent="0.35">
      <c r="J24365" s="830"/>
    </row>
    <row r="24366" spans="10:10" x14ac:dyDescent="0.35">
      <c r="J24366" s="830"/>
    </row>
    <row r="24367" spans="10:10" x14ac:dyDescent="0.35">
      <c r="J24367" s="830"/>
    </row>
    <row r="24368" spans="10:10" x14ac:dyDescent="0.35">
      <c r="J24368" s="830"/>
    </row>
    <row r="24369" spans="10:10" x14ac:dyDescent="0.35">
      <c r="J24369" s="830"/>
    </row>
    <row r="24370" spans="10:10" x14ac:dyDescent="0.35">
      <c r="J24370" s="830"/>
    </row>
    <row r="24371" spans="10:10" x14ac:dyDescent="0.35">
      <c r="J24371" s="830"/>
    </row>
    <row r="24372" spans="10:10" x14ac:dyDescent="0.35">
      <c r="J24372" s="830"/>
    </row>
    <row r="24373" spans="10:10" x14ac:dyDescent="0.35">
      <c r="J24373" s="830"/>
    </row>
    <row r="24374" spans="10:10" x14ac:dyDescent="0.35">
      <c r="J24374" s="830"/>
    </row>
    <row r="24375" spans="10:10" x14ac:dyDescent="0.35">
      <c r="J24375" s="830"/>
    </row>
    <row r="24376" spans="10:10" x14ac:dyDescent="0.35">
      <c r="J24376" s="830"/>
    </row>
    <row r="24377" spans="10:10" x14ac:dyDescent="0.35">
      <c r="J24377" s="830"/>
    </row>
    <row r="24378" spans="10:10" x14ac:dyDescent="0.35">
      <c r="J24378" s="830"/>
    </row>
    <row r="24379" spans="10:10" x14ac:dyDescent="0.35">
      <c r="J24379" s="830"/>
    </row>
    <row r="24380" spans="10:10" x14ac:dyDescent="0.35">
      <c r="J24380" s="830"/>
    </row>
    <row r="24381" spans="10:10" x14ac:dyDescent="0.35">
      <c r="J24381" s="830"/>
    </row>
    <row r="24382" spans="10:10" x14ac:dyDescent="0.35">
      <c r="J24382" s="830"/>
    </row>
    <row r="24383" spans="10:10" x14ac:dyDescent="0.35">
      <c r="J24383" s="830"/>
    </row>
    <row r="24386" spans="10:10" x14ac:dyDescent="0.35">
      <c r="J24386" s="830"/>
    </row>
    <row r="24387" spans="10:10" x14ac:dyDescent="0.35">
      <c r="J24387" s="830"/>
    </row>
    <row r="24388" spans="10:10" x14ac:dyDescent="0.35">
      <c r="J24388" s="830"/>
    </row>
    <row r="24389" spans="10:10" x14ac:dyDescent="0.35">
      <c r="J24389" s="830"/>
    </row>
    <row r="24390" spans="10:10" x14ac:dyDescent="0.35">
      <c r="J24390" s="830"/>
    </row>
    <row r="24391" spans="10:10" x14ac:dyDescent="0.35">
      <c r="J24391" s="830"/>
    </row>
    <row r="24392" spans="10:10" x14ac:dyDescent="0.35">
      <c r="J24392" s="830"/>
    </row>
    <row r="24393" spans="10:10" x14ac:dyDescent="0.35">
      <c r="J24393" s="830"/>
    </row>
    <row r="24394" spans="10:10" x14ac:dyDescent="0.35">
      <c r="J24394" s="830"/>
    </row>
    <row r="24395" spans="10:10" x14ac:dyDescent="0.35">
      <c r="J24395" s="830"/>
    </row>
    <row r="24396" spans="10:10" x14ac:dyDescent="0.35">
      <c r="J24396" s="830"/>
    </row>
    <row r="24397" spans="10:10" x14ac:dyDescent="0.35">
      <c r="J24397" s="830"/>
    </row>
    <row r="24398" spans="10:10" x14ac:dyDescent="0.35">
      <c r="J24398" s="830"/>
    </row>
    <row r="24399" spans="10:10" x14ac:dyDescent="0.35">
      <c r="J24399" s="830"/>
    </row>
    <row r="24400" spans="10:10" x14ac:dyDescent="0.35">
      <c r="J24400" s="830"/>
    </row>
    <row r="24401" spans="10:10" x14ac:dyDescent="0.35">
      <c r="J24401" s="830"/>
    </row>
    <row r="24402" spans="10:10" x14ac:dyDescent="0.35">
      <c r="J24402" s="830"/>
    </row>
    <row r="24403" spans="10:10" x14ac:dyDescent="0.35">
      <c r="J24403" s="830"/>
    </row>
    <row r="24404" spans="10:10" x14ac:dyDescent="0.35">
      <c r="J24404" s="830"/>
    </row>
    <row r="24405" spans="10:10" x14ac:dyDescent="0.35">
      <c r="J24405" s="830"/>
    </row>
    <row r="24406" spans="10:10" x14ac:dyDescent="0.35">
      <c r="J24406" s="830"/>
    </row>
    <row r="24407" spans="10:10" x14ac:dyDescent="0.35">
      <c r="J24407" s="830"/>
    </row>
    <row r="24408" spans="10:10" x14ac:dyDescent="0.35">
      <c r="J24408" s="830"/>
    </row>
    <row r="24409" spans="10:10" x14ac:dyDescent="0.35">
      <c r="J24409" s="830"/>
    </row>
    <row r="24410" spans="10:10" x14ac:dyDescent="0.35">
      <c r="J24410" s="830"/>
    </row>
    <row r="24411" spans="10:10" x14ac:dyDescent="0.35">
      <c r="J24411" s="830"/>
    </row>
    <row r="24412" spans="10:10" x14ac:dyDescent="0.35">
      <c r="J24412" s="830"/>
    </row>
    <row r="24413" spans="10:10" x14ac:dyDescent="0.35">
      <c r="J24413" s="830"/>
    </row>
    <row r="24414" spans="10:10" x14ac:dyDescent="0.35">
      <c r="J24414" s="830"/>
    </row>
    <row r="24415" spans="10:10" x14ac:dyDescent="0.35">
      <c r="J24415" s="830"/>
    </row>
    <row r="24416" spans="10:10" x14ac:dyDescent="0.35">
      <c r="J24416" s="830"/>
    </row>
    <row r="24417" spans="10:10" x14ac:dyDescent="0.35">
      <c r="J24417" s="830"/>
    </row>
    <row r="24418" spans="10:10" x14ac:dyDescent="0.35">
      <c r="J24418" s="830"/>
    </row>
    <row r="24419" spans="10:10" x14ac:dyDescent="0.35">
      <c r="J24419" s="830"/>
    </row>
    <row r="24420" spans="10:10" x14ac:dyDescent="0.35">
      <c r="J24420" s="830"/>
    </row>
    <row r="24421" spans="10:10" x14ac:dyDescent="0.35">
      <c r="J24421" s="830"/>
    </row>
    <row r="24422" spans="10:10" x14ac:dyDescent="0.35">
      <c r="J24422" s="830"/>
    </row>
    <row r="24423" spans="10:10" x14ac:dyDescent="0.35">
      <c r="J24423" s="830"/>
    </row>
    <row r="24424" spans="10:10" x14ac:dyDescent="0.35">
      <c r="J24424" s="830"/>
    </row>
    <row r="24425" spans="10:10" x14ac:dyDescent="0.35">
      <c r="J24425" s="830"/>
    </row>
    <row r="24426" spans="10:10" x14ac:dyDescent="0.35">
      <c r="J24426" s="830"/>
    </row>
    <row r="24427" spans="10:10" x14ac:dyDescent="0.35">
      <c r="J24427" s="830"/>
    </row>
    <row r="24428" spans="10:10" x14ac:dyDescent="0.35">
      <c r="J24428" s="830"/>
    </row>
    <row r="24429" spans="10:10" x14ac:dyDescent="0.35">
      <c r="J24429" s="830"/>
    </row>
    <row r="24430" spans="10:10" x14ac:dyDescent="0.35">
      <c r="J24430" s="830"/>
    </row>
    <row r="24431" spans="10:10" x14ac:dyDescent="0.35">
      <c r="J24431" s="830"/>
    </row>
    <row r="24432" spans="10:10" x14ac:dyDescent="0.35">
      <c r="J24432" s="830"/>
    </row>
    <row r="24433" spans="10:10" x14ac:dyDescent="0.35">
      <c r="J24433" s="830"/>
    </row>
    <row r="24434" spans="10:10" x14ac:dyDescent="0.35">
      <c r="J24434" s="830"/>
    </row>
    <row r="24435" spans="10:10" x14ac:dyDescent="0.35">
      <c r="J24435" s="830"/>
    </row>
    <row r="24436" spans="10:10" x14ac:dyDescent="0.35">
      <c r="J24436" s="830"/>
    </row>
    <row r="24437" spans="10:10" x14ac:dyDescent="0.35">
      <c r="J24437" s="830"/>
    </row>
    <row r="24438" spans="10:10" x14ac:dyDescent="0.35">
      <c r="J24438" s="830"/>
    </row>
    <row r="24439" spans="10:10" x14ac:dyDescent="0.35">
      <c r="J24439" s="830"/>
    </row>
    <row r="24440" spans="10:10" x14ac:dyDescent="0.35">
      <c r="J24440" s="830"/>
    </row>
    <row r="24441" spans="10:10" x14ac:dyDescent="0.35">
      <c r="J24441" s="830"/>
    </row>
    <row r="24442" spans="10:10" x14ac:dyDescent="0.35">
      <c r="J24442" s="830"/>
    </row>
    <row r="24443" spans="10:10" x14ac:dyDescent="0.35">
      <c r="J24443" s="830"/>
    </row>
    <row r="24444" spans="10:10" x14ac:dyDescent="0.35">
      <c r="J24444" s="830"/>
    </row>
    <row r="24445" spans="10:10" x14ac:dyDescent="0.35">
      <c r="J24445" s="830"/>
    </row>
    <row r="24446" spans="10:10" x14ac:dyDescent="0.35">
      <c r="J24446" s="830"/>
    </row>
    <row r="24447" spans="10:10" x14ac:dyDescent="0.35">
      <c r="J24447" s="830"/>
    </row>
    <row r="24448" spans="10:10" x14ac:dyDescent="0.35">
      <c r="J24448" s="830"/>
    </row>
    <row r="24449" spans="10:10" x14ac:dyDescent="0.35">
      <c r="J24449" s="830"/>
    </row>
    <row r="24450" spans="10:10" x14ac:dyDescent="0.35">
      <c r="J24450" s="830"/>
    </row>
    <row r="24451" spans="10:10" x14ac:dyDescent="0.35">
      <c r="J24451" s="830"/>
    </row>
    <row r="24452" spans="10:10" x14ac:dyDescent="0.35">
      <c r="J24452" s="830"/>
    </row>
    <row r="24453" spans="10:10" x14ac:dyDescent="0.35">
      <c r="J24453" s="830"/>
    </row>
    <row r="24454" spans="10:10" x14ac:dyDescent="0.35">
      <c r="J24454" s="830"/>
    </row>
    <row r="24455" spans="10:10" x14ac:dyDescent="0.35">
      <c r="J24455" s="830"/>
    </row>
    <row r="24460" spans="10:10" x14ac:dyDescent="0.35">
      <c r="J24460" s="830"/>
    </row>
    <row r="24461" spans="10:10" x14ac:dyDescent="0.35">
      <c r="J24461" s="830"/>
    </row>
    <row r="24462" spans="10:10" x14ac:dyDescent="0.35">
      <c r="J24462" s="830"/>
    </row>
    <row r="24463" spans="10:10" x14ac:dyDescent="0.35">
      <c r="J24463" s="830"/>
    </row>
    <row r="24464" spans="10:10" x14ac:dyDescent="0.35">
      <c r="J24464" s="830"/>
    </row>
    <row r="24471" spans="10:10" x14ac:dyDescent="0.35">
      <c r="J24471" s="830"/>
    </row>
    <row r="24472" spans="10:10" x14ac:dyDescent="0.35">
      <c r="J24472" s="830"/>
    </row>
    <row r="24473" spans="10:10" x14ac:dyDescent="0.35">
      <c r="J24473" s="830"/>
    </row>
    <row r="24474" spans="10:10" x14ac:dyDescent="0.35">
      <c r="J24474" s="830"/>
    </row>
    <row r="24475" spans="10:10" x14ac:dyDescent="0.35">
      <c r="J24475" s="830"/>
    </row>
    <row r="24476" spans="10:10" x14ac:dyDescent="0.35">
      <c r="J24476" s="830"/>
    </row>
    <row r="24477" spans="10:10" x14ac:dyDescent="0.35">
      <c r="J24477" s="830"/>
    </row>
    <row r="24478" spans="10:10" x14ac:dyDescent="0.35">
      <c r="J24478" s="830"/>
    </row>
    <row r="24479" spans="10:10" x14ac:dyDescent="0.35">
      <c r="J24479" s="830"/>
    </row>
    <row r="24480" spans="10:10" x14ac:dyDescent="0.35">
      <c r="J24480" s="830"/>
    </row>
    <row r="24481" spans="10:10" x14ac:dyDescent="0.35">
      <c r="J24481" s="830"/>
    </row>
    <row r="24482" spans="10:10" x14ac:dyDescent="0.35">
      <c r="J24482" s="830"/>
    </row>
    <row r="24483" spans="10:10" x14ac:dyDescent="0.35">
      <c r="J24483" s="830"/>
    </row>
    <row r="24484" spans="10:10" x14ac:dyDescent="0.35">
      <c r="J24484" s="830"/>
    </row>
    <row r="24485" spans="10:10" x14ac:dyDescent="0.35">
      <c r="J24485" s="830"/>
    </row>
    <row r="24486" spans="10:10" x14ac:dyDescent="0.35">
      <c r="J24486" s="830"/>
    </row>
    <row r="24487" spans="10:10" x14ac:dyDescent="0.35">
      <c r="J24487" s="830"/>
    </row>
    <row r="24488" spans="10:10" x14ac:dyDescent="0.35">
      <c r="J24488" s="830"/>
    </row>
    <row r="24489" spans="10:10" x14ac:dyDescent="0.35">
      <c r="J24489" s="830"/>
    </row>
    <row r="24490" spans="10:10" x14ac:dyDescent="0.35">
      <c r="J24490" s="830"/>
    </row>
    <row r="24491" spans="10:10" x14ac:dyDescent="0.35">
      <c r="J24491" s="830"/>
    </row>
    <row r="24492" spans="10:10" x14ac:dyDescent="0.35">
      <c r="J24492" s="830"/>
    </row>
    <row r="24493" spans="10:10" x14ac:dyDescent="0.35">
      <c r="J24493" s="830"/>
    </row>
    <row r="24494" spans="10:10" x14ac:dyDescent="0.35">
      <c r="J24494" s="830"/>
    </row>
    <row r="24495" spans="10:10" x14ac:dyDescent="0.35">
      <c r="J24495" s="830"/>
    </row>
    <row r="24496" spans="10:10" x14ac:dyDescent="0.35">
      <c r="J24496" s="830"/>
    </row>
    <row r="24497" spans="10:10" x14ac:dyDescent="0.35">
      <c r="J24497" s="830"/>
    </row>
    <row r="24498" spans="10:10" x14ac:dyDescent="0.35">
      <c r="J24498" s="830"/>
    </row>
    <row r="24499" spans="10:10" x14ac:dyDescent="0.35">
      <c r="J24499" s="830"/>
    </row>
    <row r="24500" spans="10:10" x14ac:dyDescent="0.35">
      <c r="J24500" s="830"/>
    </row>
    <row r="24501" spans="10:10" x14ac:dyDescent="0.35">
      <c r="J24501" s="830"/>
    </row>
    <row r="24502" spans="10:10" x14ac:dyDescent="0.35">
      <c r="J24502" s="830"/>
    </row>
    <row r="24503" spans="10:10" x14ac:dyDescent="0.35">
      <c r="J24503" s="830"/>
    </row>
    <row r="24504" spans="10:10" x14ac:dyDescent="0.35">
      <c r="J24504" s="830"/>
    </row>
    <row r="24505" spans="10:10" x14ac:dyDescent="0.35">
      <c r="J24505" s="830"/>
    </row>
    <row r="24506" spans="10:10" x14ac:dyDescent="0.35">
      <c r="J24506" s="830"/>
    </row>
    <row r="24507" spans="10:10" x14ac:dyDescent="0.35">
      <c r="J24507" s="830"/>
    </row>
    <row r="24508" spans="10:10" x14ac:dyDescent="0.35">
      <c r="J24508" s="830"/>
    </row>
    <row r="24509" spans="10:10" x14ac:dyDescent="0.35">
      <c r="J24509" s="830"/>
    </row>
    <row r="24510" spans="10:10" x14ac:dyDescent="0.35">
      <c r="J24510" s="830"/>
    </row>
    <row r="24511" spans="10:10" x14ac:dyDescent="0.35">
      <c r="J24511" s="830"/>
    </row>
    <row r="24512" spans="10:10" x14ac:dyDescent="0.35">
      <c r="J24512" s="830"/>
    </row>
    <row r="24513" spans="10:10" x14ac:dyDescent="0.35">
      <c r="J24513" s="830"/>
    </row>
    <row r="24514" spans="10:10" x14ac:dyDescent="0.35">
      <c r="J24514" s="830"/>
    </row>
    <row r="24515" spans="10:10" x14ac:dyDescent="0.35">
      <c r="J24515" s="830"/>
    </row>
    <row r="24516" spans="10:10" x14ac:dyDescent="0.35">
      <c r="J24516" s="830"/>
    </row>
    <row r="24517" spans="10:10" x14ac:dyDescent="0.35">
      <c r="J24517" s="830"/>
    </row>
    <row r="24518" spans="10:10" x14ac:dyDescent="0.35">
      <c r="J24518" s="830"/>
    </row>
    <row r="24520" spans="10:10" x14ac:dyDescent="0.35">
      <c r="J24520" s="830"/>
    </row>
    <row r="24521" spans="10:10" x14ac:dyDescent="0.35">
      <c r="J24521" s="830"/>
    </row>
    <row r="24522" spans="10:10" x14ac:dyDescent="0.35">
      <c r="J24522" s="830"/>
    </row>
    <row r="24524" spans="10:10" x14ac:dyDescent="0.35">
      <c r="J24524" s="830"/>
    </row>
    <row r="24525" spans="10:10" x14ac:dyDescent="0.35">
      <c r="J24525" s="830"/>
    </row>
    <row r="24528" spans="10:10" x14ac:dyDescent="0.35">
      <c r="J24528" s="830"/>
    </row>
    <row r="24529" spans="10:10" x14ac:dyDescent="0.35">
      <c r="J24529" s="830"/>
    </row>
    <row r="24530" spans="10:10" x14ac:dyDescent="0.35">
      <c r="J24530" s="830"/>
    </row>
    <row r="24531" spans="10:10" x14ac:dyDescent="0.35">
      <c r="J24531" s="830"/>
    </row>
    <row r="24532" spans="10:10" x14ac:dyDescent="0.35">
      <c r="J24532" s="830"/>
    </row>
    <row r="24543" spans="10:10" x14ac:dyDescent="0.35">
      <c r="J24543" s="830"/>
    </row>
    <row r="24544" spans="10:10" x14ac:dyDescent="0.35">
      <c r="J24544" s="830"/>
    </row>
    <row r="24545" spans="10:10" x14ac:dyDescent="0.35">
      <c r="J24545" s="830"/>
    </row>
    <row r="24546" spans="10:10" x14ac:dyDescent="0.35">
      <c r="J24546" s="830"/>
    </row>
    <row r="24547" spans="10:10" x14ac:dyDescent="0.35">
      <c r="J24547" s="830"/>
    </row>
    <row r="24548" spans="10:10" x14ac:dyDescent="0.35">
      <c r="J24548" s="830"/>
    </row>
    <row r="24549" spans="10:10" x14ac:dyDescent="0.35">
      <c r="J24549" s="830"/>
    </row>
    <row r="24550" spans="10:10" x14ac:dyDescent="0.35">
      <c r="J24550" s="830"/>
    </row>
    <row r="24551" spans="10:10" x14ac:dyDescent="0.35">
      <c r="J24551" s="830"/>
    </row>
    <row r="24552" spans="10:10" x14ac:dyDescent="0.35">
      <c r="J24552" s="830"/>
    </row>
    <row r="24553" spans="10:10" x14ac:dyDescent="0.35">
      <c r="J24553" s="830"/>
    </row>
    <row r="24554" spans="10:10" x14ac:dyDescent="0.35">
      <c r="J24554" s="830"/>
    </row>
    <row r="24555" spans="10:10" x14ac:dyDescent="0.35">
      <c r="J24555" s="830"/>
    </row>
    <row r="24556" spans="10:10" x14ac:dyDescent="0.35">
      <c r="J24556" s="830"/>
    </row>
    <row r="24557" spans="10:10" x14ac:dyDescent="0.35">
      <c r="J24557" s="830"/>
    </row>
    <row r="24558" spans="10:10" x14ac:dyDescent="0.35">
      <c r="J24558" s="830"/>
    </row>
    <row r="24559" spans="10:10" x14ac:dyDescent="0.35">
      <c r="J24559" s="830"/>
    </row>
    <row r="24560" spans="10:10" x14ac:dyDescent="0.35">
      <c r="J24560" s="830"/>
    </row>
    <row r="24561" spans="10:10" x14ac:dyDescent="0.35">
      <c r="J24561" s="830"/>
    </row>
    <row r="24562" spans="10:10" x14ac:dyDescent="0.35">
      <c r="J24562" s="830"/>
    </row>
    <row r="24567" spans="10:10" x14ac:dyDescent="0.35">
      <c r="J24567" s="830"/>
    </row>
    <row r="24568" spans="10:10" x14ac:dyDescent="0.35">
      <c r="J24568" s="830"/>
    </row>
    <row r="24569" spans="10:10" x14ac:dyDescent="0.35">
      <c r="J24569" s="830"/>
    </row>
    <row r="24570" spans="10:10" x14ac:dyDescent="0.35">
      <c r="J24570" s="830"/>
    </row>
    <row r="24571" spans="10:10" x14ac:dyDescent="0.35">
      <c r="J24571" s="830"/>
    </row>
    <row r="24572" spans="10:10" x14ac:dyDescent="0.35">
      <c r="J24572" s="830"/>
    </row>
    <row r="24573" spans="10:10" x14ac:dyDescent="0.35">
      <c r="J24573" s="830"/>
    </row>
    <row r="24574" spans="10:10" x14ac:dyDescent="0.35">
      <c r="J24574" s="830"/>
    </row>
    <row r="24575" spans="10:10" x14ac:dyDescent="0.35">
      <c r="J24575" s="830"/>
    </row>
    <row r="24576" spans="10:10" x14ac:dyDescent="0.35">
      <c r="J24576" s="830"/>
    </row>
    <row r="24577" spans="10:10" x14ac:dyDescent="0.35">
      <c r="J24577" s="830"/>
    </row>
    <row r="24578" spans="10:10" x14ac:dyDescent="0.35">
      <c r="J24578" s="830"/>
    </row>
    <row r="24579" spans="10:10" x14ac:dyDescent="0.35">
      <c r="J24579" s="830"/>
    </row>
    <row r="24580" spans="10:10" x14ac:dyDescent="0.35">
      <c r="J24580" s="830"/>
    </row>
    <row r="24581" spans="10:10" x14ac:dyDescent="0.35">
      <c r="J24581" s="830"/>
    </row>
    <row r="24582" spans="10:10" x14ac:dyDescent="0.35">
      <c r="J24582" s="830"/>
    </row>
    <row r="24583" spans="10:10" x14ac:dyDescent="0.35">
      <c r="J24583" s="830"/>
    </row>
    <row r="24584" spans="10:10" x14ac:dyDescent="0.35">
      <c r="J24584" s="830"/>
    </row>
    <row r="24585" spans="10:10" x14ac:dyDescent="0.35">
      <c r="J24585" s="830"/>
    </row>
    <row r="24586" spans="10:10" x14ac:dyDescent="0.35">
      <c r="J24586" s="830"/>
    </row>
    <row r="24587" spans="10:10" x14ac:dyDescent="0.35">
      <c r="J24587" s="830"/>
    </row>
    <row r="24588" spans="10:10" x14ac:dyDescent="0.35">
      <c r="J24588" s="830"/>
    </row>
    <row r="24589" spans="10:10" x14ac:dyDescent="0.35">
      <c r="J24589" s="830"/>
    </row>
    <row r="24590" spans="10:10" x14ac:dyDescent="0.35">
      <c r="J24590" s="830"/>
    </row>
    <row r="24591" spans="10:10" x14ac:dyDescent="0.35">
      <c r="J24591" s="830"/>
    </row>
    <row r="24592" spans="10:10" x14ac:dyDescent="0.35">
      <c r="J24592" s="830"/>
    </row>
    <row r="24593" spans="10:10" x14ac:dyDescent="0.35">
      <c r="J24593" s="830"/>
    </row>
    <row r="24594" spans="10:10" x14ac:dyDescent="0.35">
      <c r="J24594" s="830"/>
    </row>
    <row r="24595" spans="10:10" x14ac:dyDescent="0.35">
      <c r="J24595" s="830"/>
    </row>
    <row r="24596" spans="10:10" x14ac:dyDescent="0.35">
      <c r="J24596" s="830"/>
    </row>
    <row r="24597" spans="10:10" x14ac:dyDescent="0.35">
      <c r="J24597" s="830"/>
    </row>
    <row r="24598" spans="10:10" x14ac:dyDescent="0.35">
      <c r="J24598" s="830"/>
    </row>
    <row r="24599" spans="10:10" x14ac:dyDescent="0.35">
      <c r="J24599" s="830"/>
    </row>
    <row r="24600" spans="10:10" x14ac:dyDescent="0.35">
      <c r="J24600" s="830"/>
    </row>
    <row r="24601" spans="10:10" x14ac:dyDescent="0.35">
      <c r="J24601" s="830"/>
    </row>
    <row r="24602" spans="10:10" x14ac:dyDescent="0.35">
      <c r="J24602" s="830"/>
    </row>
    <row r="24603" spans="10:10" x14ac:dyDescent="0.35">
      <c r="J24603" s="830"/>
    </row>
    <row r="24604" spans="10:10" x14ac:dyDescent="0.35">
      <c r="J24604" s="830"/>
    </row>
    <row r="24605" spans="10:10" x14ac:dyDescent="0.35">
      <c r="J24605" s="830"/>
    </row>
    <row r="24606" spans="10:10" x14ac:dyDescent="0.35">
      <c r="J24606" s="830"/>
    </row>
    <row r="24607" spans="10:10" x14ac:dyDescent="0.35">
      <c r="J24607" s="830"/>
    </row>
    <row r="24608" spans="10:10" x14ac:dyDescent="0.35">
      <c r="J24608" s="830"/>
    </row>
    <row r="24609" spans="10:10" x14ac:dyDescent="0.35">
      <c r="J24609" s="830"/>
    </row>
    <row r="24610" spans="10:10" x14ac:dyDescent="0.35">
      <c r="J24610" s="830"/>
    </row>
    <row r="24611" spans="10:10" x14ac:dyDescent="0.35">
      <c r="J24611" s="830"/>
    </row>
    <row r="24655" spans="10:10" x14ac:dyDescent="0.35">
      <c r="J24655" s="830"/>
    </row>
    <row r="24656" spans="10:10" x14ac:dyDescent="0.35">
      <c r="J24656" s="830"/>
    </row>
    <row r="24657" spans="10:10" x14ac:dyDescent="0.35">
      <c r="J24657" s="830"/>
    </row>
    <row r="24658" spans="10:10" x14ac:dyDescent="0.35">
      <c r="J24658" s="830"/>
    </row>
    <row r="24659" spans="10:10" x14ac:dyDescent="0.35">
      <c r="J24659" s="830"/>
    </row>
    <row r="24660" spans="10:10" x14ac:dyDescent="0.35">
      <c r="J24660" s="830"/>
    </row>
    <row r="24661" spans="10:10" x14ac:dyDescent="0.35">
      <c r="J24661" s="830"/>
    </row>
    <row r="24662" spans="10:10" x14ac:dyDescent="0.35">
      <c r="J24662" s="830"/>
    </row>
    <row r="24663" spans="10:10" x14ac:dyDescent="0.35">
      <c r="J24663" s="830"/>
    </row>
    <row r="24664" spans="10:10" x14ac:dyDescent="0.35">
      <c r="J24664" s="830"/>
    </row>
    <row r="24665" spans="10:10" x14ac:dyDescent="0.35">
      <c r="J24665" s="830"/>
    </row>
    <row r="24666" spans="10:10" x14ac:dyDescent="0.35">
      <c r="J24666" s="830"/>
    </row>
    <row r="24667" spans="10:10" x14ac:dyDescent="0.35">
      <c r="J24667" s="830"/>
    </row>
    <row r="24668" spans="10:10" x14ac:dyDescent="0.35">
      <c r="J24668" s="830"/>
    </row>
    <row r="24669" spans="10:10" x14ac:dyDescent="0.35">
      <c r="J24669" s="830"/>
    </row>
    <row r="24670" spans="10:10" x14ac:dyDescent="0.35">
      <c r="J24670" s="830"/>
    </row>
    <row r="24671" spans="10:10" x14ac:dyDescent="0.35">
      <c r="J24671" s="830"/>
    </row>
    <row r="24672" spans="10:10" x14ac:dyDescent="0.35">
      <c r="J24672" s="830"/>
    </row>
    <row r="24673" spans="10:10" x14ac:dyDescent="0.35">
      <c r="J24673" s="830"/>
    </row>
    <row r="24674" spans="10:10" x14ac:dyDescent="0.35">
      <c r="J24674" s="830"/>
    </row>
    <row r="24675" spans="10:10" x14ac:dyDescent="0.35">
      <c r="J24675" s="830"/>
    </row>
    <row r="24676" spans="10:10" x14ac:dyDescent="0.35">
      <c r="J24676" s="830"/>
    </row>
    <row r="24677" spans="10:10" x14ac:dyDescent="0.35">
      <c r="J24677" s="830"/>
    </row>
    <row r="24678" spans="10:10" x14ac:dyDescent="0.35">
      <c r="J24678" s="830"/>
    </row>
    <row r="24679" spans="10:10" x14ac:dyDescent="0.35">
      <c r="J24679" s="830"/>
    </row>
    <row r="24680" spans="10:10" x14ac:dyDescent="0.35">
      <c r="J24680" s="830"/>
    </row>
    <row r="24681" spans="10:10" x14ac:dyDescent="0.35">
      <c r="J24681" s="830"/>
    </row>
    <row r="24682" spans="10:10" x14ac:dyDescent="0.35">
      <c r="J24682" s="830"/>
    </row>
    <row r="24683" spans="10:10" x14ac:dyDescent="0.35">
      <c r="J24683" s="830"/>
    </row>
    <row r="24684" spans="10:10" x14ac:dyDescent="0.35">
      <c r="J24684" s="830"/>
    </row>
    <row r="24685" spans="10:10" x14ac:dyDescent="0.35">
      <c r="J24685" s="830"/>
    </row>
    <row r="24686" spans="10:10" x14ac:dyDescent="0.35">
      <c r="J24686" s="830"/>
    </row>
    <row r="24687" spans="10:10" x14ac:dyDescent="0.35">
      <c r="J24687" s="830"/>
    </row>
    <row r="24688" spans="10:10" x14ac:dyDescent="0.35">
      <c r="J24688" s="830"/>
    </row>
    <row r="24689" spans="10:10" x14ac:dyDescent="0.35">
      <c r="J24689" s="830"/>
    </row>
    <row r="24690" spans="10:10" x14ac:dyDescent="0.35">
      <c r="J24690" s="830"/>
    </row>
    <row r="24691" spans="10:10" x14ac:dyDescent="0.35">
      <c r="J24691" s="830"/>
    </row>
    <row r="24692" spans="10:10" x14ac:dyDescent="0.35">
      <c r="J24692" s="830"/>
    </row>
    <row r="24693" spans="10:10" x14ac:dyDescent="0.35">
      <c r="J24693" s="830"/>
    </row>
    <row r="24694" spans="10:10" x14ac:dyDescent="0.35">
      <c r="J24694" s="830"/>
    </row>
    <row r="24695" spans="10:10" x14ac:dyDescent="0.35">
      <c r="J24695" s="830"/>
    </row>
    <row r="24696" spans="10:10" x14ac:dyDescent="0.35">
      <c r="J24696" s="830"/>
    </row>
    <row r="24697" spans="10:10" x14ac:dyDescent="0.35">
      <c r="J24697" s="830"/>
    </row>
    <row r="24698" spans="10:10" x14ac:dyDescent="0.35">
      <c r="J24698" s="830"/>
    </row>
    <row r="24699" spans="10:10" x14ac:dyDescent="0.35">
      <c r="J24699" s="830"/>
    </row>
    <row r="24700" spans="10:10" x14ac:dyDescent="0.35">
      <c r="J24700" s="830"/>
    </row>
    <row r="24701" spans="10:10" x14ac:dyDescent="0.35">
      <c r="J24701" s="830"/>
    </row>
    <row r="24702" spans="10:10" x14ac:dyDescent="0.35">
      <c r="J24702" s="830"/>
    </row>
    <row r="24703" spans="10:10" x14ac:dyDescent="0.35">
      <c r="J24703" s="830"/>
    </row>
    <row r="24704" spans="10:10" x14ac:dyDescent="0.35">
      <c r="J24704" s="830"/>
    </row>
    <row r="24705" spans="10:10" x14ac:dyDescent="0.35">
      <c r="J24705" s="830"/>
    </row>
    <row r="24706" spans="10:10" x14ac:dyDescent="0.35">
      <c r="J24706" s="830"/>
    </row>
    <row r="24707" spans="10:10" x14ac:dyDescent="0.35">
      <c r="J24707" s="830"/>
    </row>
    <row r="24708" spans="10:10" x14ac:dyDescent="0.35">
      <c r="J24708" s="830"/>
    </row>
    <row r="24709" spans="10:10" x14ac:dyDescent="0.35">
      <c r="J24709" s="830"/>
    </row>
    <row r="24710" spans="10:10" x14ac:dyDescent="0.35">
      <c r="J24710" s="830"/>
    </row>
    <row r="24711" spans="10:10" x14ac:dyDescent="0.35">
      <c r="J24711" s="830"/>
    </row>
    <row r="24712" spans="10:10" x14ac:dyDescent="0.35">
      <c r="J24712" s="830"/>
    </row>
    <row r="24713" spans="10:10" x14ac:dyDescent="0.35">
      <c r="J24713" s="830"/>
    </row>
    <row r="24714" spans="10:10" x14ac:dyDescent="0.35">
      <c r="J24714" s="830"/>
    </row>
    <row r="24715" spans="10:10" x14ac:dyDescent="0.35">
      <c r="J24715" s="830"/>
    </row>
    <row r="24716" spans="10:10" x14ac:dyDescent="0.35">
      <c r="J24716" s="830"/>
    </row>
    <row r="24717" spans="10:10" x14ac:dyDescent="0.35">
      <c r="J24717" s="830"/>
    </row>
    <row r="24718" spans="10:10" x14ac:dyDescent="0.35">
      <c r="J24718" s="830"/>
    </row>
    <row r="24719" spans="10:10" x14ac:dyDescent="0.35">
      <c r="J24719" s="830"/>
    </row>
    <row r="24720" spans="10:10" x14ac:dyDescent="0.35">
      <c r="J24720" s="830"/>
    </row>
    <row r="24721" spans="10:10" x14ac:dyDescent="0.35">
      <c r="J24721" s="830"/>
    </row>
    <row r="24722" spans="10:10" x14ac:dyDescent="0.35">
      <c r="J24722" s="830"/>
    </row>
    <row r="24723" spans="10:10" x14ac:dyDescent="0.35">
      <c r="J24723" s="830"/>
    </row>
    <row r="24724" spans="10:10" x14ac:dyDescent="0.35">
      <c r="J24724" s="830"/>
    </row>
    <row r="24725" spans="10:10" x14ac:dyDescent="0.35">
      <c r="J24725" s="830"/>
    </row>
    <row r="24726" spans="10:10" x14ac:dyDescent="0.35">
      <c r="J24726" s="830"/>
    </row>
    <row r="24727" spans="10:10" x14ac:dyDescent="0.35">
      <c r="J24727" s="830"/>
    </row>
    <row r="24728" spans="10:10" x14ac:dyDescent="0.35">
      <c r="J24728" s="830"/>
    </row>
    <row r="24729" spans="10:10" x14ac:dyDescent="0.35">
      <c r="J24729" s="830"/>
    </row>
    <row r="24730" spans="10:10" x14ac:dyDescent="0.35">
      <c r="J24730" s="830"/>
    </row>
    <row r="24731" spans="10:10" x14ac:dyDescent="0.35">
      <c r="J24731" s="830"/>
    </row>
    <row r="24732" spans="10:10" x14ac:dyDescent="0.35">
      <c r="J24732" s="830"/>
    </row>
    <row r="24733" spans="10:10" x14ac:dyDescent="0.35">
      <c r="J24733" s="830"/>
    </row>
    <row r="24734" spans="10:10" x14ac:dyDescent="0.35">
      <c r="J24734" s="830"/>
    </row>
    <row r="24735" spans="10:10" x14ac:dyDescent="0.35">
      <c r="J24735" s="830"/>
    </row>
    <row r="24736" spans="10:10" x14ac:dyDescent="0.35">
      <c r="J24736" s="830"/>
    </row>
    <row r="24737" spans="10:10" x14ac:dyDescent="0.35">
      <c r="J24737" s="830"/>
    </row>
    <row r="24738" spans="10:10" x14ac:dyDescent="0.35">
      <c r="J24738" s="830"/>
    </row>
    <row r="24739" spans="10:10" x14ac:dyDescent="0.35">
      <c r="J24739" s="830"/>
    </row>
    <row r="24740" spans="10:10" x14ac:dyDescent="0.35">
      <c r="J24740" s="830"/>
    </row>
    <row r="24741" spans="10:10" x14ac:dyDescent="0.35">
      <c r="J24741" s="830"/>
    </row>
    <row r="24742" spans="10:10" x14ac:dyDescent="0.35">
      <c r="J24742" s="830"/>
    </row>
    <row r="24743" spans="10:10" x14ac:dyDescent="0.35">
      <c r="J24743" s="830"/>
    </row>
    <row r="24744" spans="10:10" x14ac:dyDescent="0.35">
      <c r="J24744" s="830"/>
    </row>
    <row r="24745" spans="10:10" x14ac:dyDescent="0.35">
      <c r="J24745" s="830"/>
    </row>
    <row r="24746" spans="10:10" x14ac:dyDescent="0.35">
      <c r="J24746" s="830"/>
    </row>
    <row r="24747" spans="10:10" x14ac:dyDescent="0.35">
      <c r="J24747" s="830"/>
    </row>
    <row r="24748" spans="10:10" x14ac:dyDescent="0.35">
      <c r="J24748" s="830"/>
    </row>
    <row r="24749" spans="10:10" x14ac:dyDescent="0.35">
      <c r="J24749" s="830"/>
    </row>
    <row r="24750" spans="10:10" x14ac:dyDescent="0.35">
      <c r="J24750" s="830"/>
    </row>
    <row r="24751" spans="10:10" x14ac:dyDescent="0.35">
      <c r="J24751" s="830"/>
    </row>
    <row r="24752" spans="10:10" x14ac:dyDescent="0.35">
      <c r="J24752" s="830"/>
    </row>
    <row r="24753" spans="10:10" x14ac:dyDescent="0.35">
      <c r="J24753" s="830"/>
    </row>
    <row r="24754" spans="10:10" x14ac:dyDescent="0.35">
      <c r="J24754" s="830"/>
    </row>
    <row r="24755" spans="10:10" x14ac:dyDescent="0.35">
      <c r="J24755" s="830"/>
    </row>
    <row r="24756" spans="10:10" x14ac:dyDescent="0.35">
      <c r="J24756" s="830"/>
    </row>
    <row r="24757" spans="10:10" x14ac:dyDescent="0.35">
      <c r="J24757" s="830"/>
    </row>
    <row r="24758" spans="10:10" x14ac:dyDescent="0.35">
      <c r="J24758" s="830"/>
    </row>
    <row r="24759" spans="10:10" x14ac:dyDescent="0.35">
      <c r="J24759" s="830"/>
    </row>
    <row r="24760" spans="10:10" x14ac:dyDescent="0.35">
      <c r="J24760" s="830"/>
    </row>
    <row r="24761" spans="10:10" x14ac:dyDescent="0.35">
      <c r="J24761" s="830"/>
    </row>
    <row r="24762" spans="10:10" x14ac:dyDescent="0.35">
      <c r="J24762" s="830"/>
    </row>
    <row r="24763" spans="10:10" x14ac:dyDescent="0.35">
      <c r="J24763" s="830"/>
    </row>
    <row r="24764" spans="10:10" x14ac:dyDescent="0.35">
      <c r="J24764" s="830"/>
    </row>
    <row r="24765" spans="10:10" x14ac:dyDescent="0.35">
      <c r="J24765" s="830"/>
    </row>
    <row r="24766" spans="10:10" x14ac:dyDescent="0.35">
      <c r="J24766" s="830"/>
    </row>
    <row r="24767" spans="10:10" x14ac:dyDescent="0.35">
      <c r="J24767" s="830"/>
    </row>
    <row r="24768" spans="10:10" x14ac:dyDescent="0.35">
      <c r="J24768" s="830"/>
    </row>
    <row r="24769" spans="10:10" x14ac:dyDescent="0.35">
      <c r="J24769" s="830"/>
    </row>
    <row r="24770" spans="10:10" x14ac:dyDescent="0.35">
      <c r="J24770" s="830"/>
    </row>
    <row r="24771" spans="10:10" x14ac:dyDescent="0.35">
      <c r="J24771" s="830"/>
    </row>
    <row r="24772" spans="10:10" x14ac:dyDescent="0.35">
      <c r="J24772" s="830"/>
    </row>
    <row r="24773" spans="10:10" x14ac:dyDescent="0.35">
      <c r="J24773" s="830"/>
    </row>
    <row r="24774" spans="10:10" x14ac:dyDescent="0.35">
      <c r="J24774" s="830"/>
    </row>
    <row r="24775" spans="10:10" x14ac:dyDescent="0.35">
      <c r="J24775" s="830"/>
    </row>
    <row r="24776" spans="10:10" x14ac:dyDescent="0.35">
      <c r="J24776" s="830"/>
    </row>
    <row r="24777" spans="10:10" x14ac:dyDescent="0.35">
      <c r="J24777" s="830"/>
    </row>
    <row r="24778" spans="10:10" x14ac:dyDescent="0.35">
      <c r="J24778" s="830"/>
    </row>
    <row r="24779" spans="10:10" x14ac:dyDescent="0.35">
      <c r="J24779" s="830"/>
    </row>
    <row r="24780" spans="10:10" x14ac:dyDescent="0.35">
      <c r="J24780" s="830"/>
    </row>
    <row r="24781" spans="10:10" x14ac:dyDescent="0.35">
      <c r="J24781" s="830"/>
    </row>
    <row r="24782" spans="10:10" x14ac:dyDescent="0.35">
      <c r="J24782" s="830"/>
    </row>
    <row r="24783" spans="10:10" x14ac:dyDescent="0.35">
      <c r="J24783" s="830"/>
    </row>
    <row r="24784" spans="10:10" x14ac:dyDescent="0.35">
      <c r="J24784" s="830"/>
    </row>
    <row r="24785" spans="10:10" x14ac:dyDescent="0.35">
      <c r="J24785" s="830"/>
    </row>
    <row r="24786" spans="10:10" x14ac:dyDescent="0.35">
      <c r="J24786" s="830"/>
    </row>
    <row r="24787" spans="10:10" x14ac:dyDescent="0.35">
      <c r="J24787" s="830"/>
    </row>
    <row r="24788" spans="10:10" x14ac:dyDescent="0.35">
      <c r="J24788" s="830"/>
    </row>
    <row r="24789" spans="10:10" x14ac:dyDescent="0.35">
      <c r="J24789" s="830"/>
    </row>
    <row r="24790" spans="10:10" x14ac:dyDescent="0.35">
      <c r="J24790" s="830"/>
    </row>
    <row r="24791" spans="10:10" x14ac:dyDescent="0.35">
      <c r="J24791" s="830"/>
    </row>
    <row r="24792" spans="10:10" x14ac:dyDescent="0.35">
      <c r="J24792" s="830"/>
    </row>
    <row r="24793" spans="10:10" x14ac:dyDescent="0.35">
      <c r="J24793" s="830"/>
    </row>
    <row r="24794" spans="10:10" x14ac:dyDescent="0.35">
      <c r="J24794" s="830"/>
    </row>
    <row r="24795" spans="10:10" x14ac:dyDescent="0.35">
      <c r="J24795" s="830"/>
    </row>
    <row r="24796" spans="10:10" x14ac:dyDescent="0.35">
      <c r="J24796" s="830"/>
    </row>
    <row r="24797" spans="10:10" x14ac:dyDescent="0.35">
      <c r="J24797" s="830"/>
    </row>
    <row r="24798" spans="10:10" x14ac:dyDescent="0.35">
      <c r="J24798" s="830"/>
    </row>
    <row r="24799" spans="10:10" x14ac:dyDescent="0.35">
      <c r="J24799" s="830"/>
    </row>
    <row r="24800" spans="10:10" x14ac:dyDescent="0.35">
      <c r="J24800" s="830"/>
    </row>
    <row r="24801" spans="10:10" x14ac:dyDescent="0.35">
      <c r="J24801" s="830"/>
    </row>
    <row r="24802" spans="10:10" x14ac:dyDescent="0.35">
      <c r="J24802" s="830"/>
    </row>
    <row r="24803" spans="10:10" x14ac:dyDescent="0.35">
      <c r="J24803" s="830"/>
    </row>
    <row r="24804" spans="10:10" x14ac:dyDescent="0.35">
      <c r="J24804" s="830"/>
    </row>
    <row r="24805" spans="10:10" x14ac:dyDescent="0.35">
      <c r="J24805" s="830"/>
    </row>
    <row r="24806" spans="10:10" x14ac:dyDescent="0.35">
      <c r="J24806" s="830"/>
    </row>
    <row r="24807" spans="10:10" x14ac:dyDescent="0.35">
      <c r="J24807" s="830"/>
    </row>
    <row r="24808" spans="10:10" x14ac:dyDescent="0.35">
      <c r="J24808" s="830"/>
    </row>
    <row r="24809" spans="10:10" x14ac:dyDescent="0.35">
      <c r="J24809" s="830"/>
    </row>
    <row r="24810" spans="10:10" x14ac:dyDescent="0.35">
      <c r="J24810" s="830"/>
    </row>
    <row r="24811" spans="10:10" x14ac:dyDescent="0.35">
      <c r="J24811" s="830"/>
    </row>
    <row r="24812" spans="10:10" x14ac:dyDescent="0.35">
      <c r="J24812" s="830"/>
    </row>
    <row r="24813" spans="10:10" x14ac:dyDescent="0.35">
      <c r="J24813" s="830"/>
    </row>
    <row r="24814" spans="10:10" x14ac:dyDescent="0.35">
      <c r="J24814" s="830"/>
    </row>
    <row r="24815" spans="10:10" x14ac:dyDescent="0.35">
      <c r="J24815" s="830"/>
    </row>
    <row r="24816" spans="10:10" x14ac:dyDescent="0.35">
      <c r="J24816" s="830"/>
    </row>
    <row r="24817" spans="10:10" x14ac:dyDescent="0.35">
      <c r="J24817" s="830"/>
    </row>
    <row r="24818" spans="10:10" x14ac:dyDescent="0.35">
      <c r="J24818" s="830"/>
    </row>
    <row r="24819" spans="10:10" x14ac:dyDescent="0.35">
      <c r="J24819" s="830"/>
    </row>
    <row r="24820" spans="10:10" x14ac:dyDescent="0.35">
      <c r="J24820" s="830"/>
    </row>
    <row r="24821" spans="10:10" x14ac:dyDescent="0.35">
      <c r="J24821" s="830"/>
    </row>
    <row r="24822" spans="10:10" x14ac:dyDescent="0.35">
      <c r="J24822" s="830"/>
    </row>
    <row r="24823" spans="10:10" x14ac:dyDescent="0.35">
      <c r="J24823" s="830"/>
    </row>
    <row r="24824" spans="10:10" x14ac:dyDescent="0.35">
      <c r="J24824" s="830"/>
    </row>
    <row r="24825" spans="10:10" x14ac:dyDescent="0.35">
      <c r="J24825" s="830"/>
    </row>
    <row r="24826" spans="10:10" x14ac:dyDescent="0.35">
      <c r="J24826" s="830"/>
    </row>
    <row r="24827" spans="10:10" x14ac:dyDescent="0.35">
      <c r="J24827" s="830"/>
    </row>
    <row r="24828" spans="10:10" x14ac:dyDescent="0.35">
      <c r="J24828" s="830"/>
    </row>
    <row r="24829" spans="10:10" x14ac:dyDescent="0.35">
      <c r="J24829" s="830"/>
    </row>
    <row r="24830" spans="10:10" x14ac:dyDescent="0.35">
      <c r="J24830" s="830"/>
    </row>
    <row r="24831" spans="10:10" x14ac:dyDescent="0.35">
      <c r="J24831" s="830"/>
    </row>
    <row r="24832" spans="10:10" x14ac:dyDescent="0.35">
      <c r="J24832" s="830"/>
    </row>
    <row r="24833" spans="10:10" x14ac:dyDescent="0.35">
      <c r="J24833" s="830"/>
    </row>
    <row r="24834" spans="10:10" x14ac:dyDescent="0.35">
      <c r="J24834" s="830"/>
    </row>
    <row r="24835" spans="10:10" x14ac:dyDescent="0.35">
      <c r="J24835" s="830"/>
    </row>
    <row r="24836" spans="10:10" x14ac:dyDescent="0.35">
      <c r="J24836" s="830"/>
    </row>
    <row r="24837" spans="10:10" x14ac:dyDescent="0.35">
      <c r="J24837" s="830"/>
    </row>
    <row r="24838" spans="10:10" x14ac:dyDescent="0.35">
      <c r="J24838" s="830"/>
    </row>
    <row r="24839" spans="10:10" x14ac:dyDescent="0.35">
      <c r="J24839" s="830"/>
    </row>
    <row r="24840" spans="10:10" x14ac:dyDescent="0.35">
      <c r="J24840" s="830"/>
    </row>
    <row r="24841" spans="10:10" x14ac:dyDescent="0.35">
      <c r="J24841" s="830"/>
    </row>
    <row r="24842" spans="10:10" x14ac:dyDescent="0.35">
      <c r="J24842" s="830"/>
    </row>
    <row r="24843" spans="10:10" x14ac:dyDescent="0.35">
      <c r="J24843" s="830"/>
    </row>
    <row r="24844" spans="10:10" x14ac:dyDescent="0.35">
      <c r="J24844" s="830"/>
    </row>
    <row r="24845" spans="10:10" x14ac:dyDescent="0.35">
      <c r="J24845" s="830"/>
    </row>
    <row r="24846" spans="10:10" x14ac:dyDescent="0.35">
      <c r="J24846" s="830"/>
    </row>
    <row r="24847" spans="10:10" x14ac:dyDescent="0.35">
      <c r="J24847" s="830"/>
    </row>
    <row r="24848" spans="10:10" x14ac:dyDescent="0.35">
      <c r="J24848" s="830"/>
    </row>
    <row r="24849" spans="10:10" x14ac:dyDescent="0.35">
      <c r="J24849" s="830"/>
    </row>
    <row r="24850" spans="10:10" x14ac:dyDescent="0.35">
      <c r="J24850" s="830"/>
    </row>
    <row r="24851" spans="10:10" x14ac:dyDescent="0.35">
      <c r="J24851" s="830"/>
    </row>
    <row r="24852" spans="10:10" x14ac:dyDescent="0.35">
      <c r="J24852" s="830"/>
    </row>
    <row r="24853" spans="10:10" x14ac:dyDescent="0.35">
      <c r="J24853" s="830"/>
    </row>
    <row r="24854" spans="10:10" x14ac:dyDescent="0.35">
      <c r="J24854" s="830"/>
    </row>
    <row r="24855" spans="10:10" x14ac:dyDescent="0.35">
      <c r="J24855" s="830"/>
    </row>
    <row r="24856" spans="10:10" x14ac:dyDescent="0.35">
      <c r="J24856" s="830"/>
    </row>
    <row r="24857" spans="10:10" x14ac:dyDescent="0.35">
      <c r="J24857" s="830"/>
    </row>
    <row r="24858" spans="10:10" x14ac:dyDescent="0.35">
      <c r="J24858" s="830"/>
    </row>
    <row r="24859" spans="10:10" x14ac:dyDescent="0.35">
      <c r="J24859" s="830"/>
    </row>
    <row r="24860" spans="10:10" x14ac:dyDescent="0.35">
      <c r="J24860" s="830"/>
    </row>
    <row r="24861" spans="10:10" x14ac:dyDescent="0.35">
      <c r="J24861" s="830"/>
    </row>
    <row r="24862" spans="10:10" x14ac:dyDescent="0.35">
      <c r="J24862" s="830"/>
    </row>
    <row r="24863" spans="10:10" x14ac:dyDescent="0.35">
      <c r="J24863" s="830"/>
    </row>
    <row r="24864" spans="10:10" x14ac:dyDescent="0.35">
      <c r="J24864" s="830"/>
    </row>
    <row r="24865" spans="10:10" x14ac:dyDescent="0.35">
      <c r="J24865" s="830"/>
    </row>
    <row r="24866" spans="10:10" x14ac:dyDescent="0.35">
      <c r="J24866" s="830"/>
    </row>
    <row r="24867" spans="10:10" x14ac:dyDescent="0.35">
      <c r="J24867" s="830"/>
    </row>
    <row r="24868" spans="10:10" x14ac:dyDescent="0.35">
      <c r="J24868" s="830"/>
    </row>
    <row r="24869" spans="10:10" x14ac:dyDescent="0.35">
      <c r="J24869" s="830"/>
    </row>
    <row r="24870" spans="10:10" x14ac:dyDescent="0.35">
      <c r="J24870" s="830"/>
    </row>
    <row r="24871" spans="10:10" x14ac:dyDescent="0.35">
      <c r="J24871" s="830"/>
    </row>
    <row r="24872" spans="10:10" x14ac:dyDescent="0.35">
      <c r="J24872" s="830"/>
    </row>
    <row r="24873" spans="10:10" x14ac:dyDescent="0.35">
      <c r="J24873" s="830"/>
    </row>
    <row r="24874" spans="10:10" x14ac:dyDescent="0.35">
      <c r="J24874" s="830"/>
    </row>
    <row r="24875" spans="10:10" x14ac:dyDescent="0.35">
      <c r="J24875" s="830"/>
    </row>
    <row r="24876" spans="10:10" x14ac:dyDescent="0.35">
      <c r="J24876" s="830"/>
    </row>
    <row r="24877" spans="10:10" x14ac:dyDescent="0.35">
      <c r="J24877" s="830"/>
    </row>
    <row r="24878" spans="10:10" x14ac:dyDescent="0.35">
      <c r="J24878" s="830"/>
    </row>
    <row r="24879" spans="10:10" x14ac:dyDescent="0.35">
      <c r="J24879" s="830"/>
    </row>
    <row r="24880" spans="10:10" x14ac:dyDescent="0.35">
      <c r="J24880" s="830"/>
    </row>
    <row r="24881" spans="10:10" x14ac:dyDescent="0.35">
      <c r="J24881" s="830"/>
    </row>
    <row r="24882" spans="10:10" x14ac:dyDescent="0.35">
      <c r="J24882" s="830"/>
    </row>
    <row r="24883" spans="10:10" x14ac:dyDescent="0.35">
      <c r="J24883" s="830"/>
    </row>
    <row r="24884" spans="10:10" x14ac:dyDescent="0.35">
      <c r="J24884" s="830"/>
    </row>
    <row r="24885" spans="10:10" x14ac:dyDescent="0.35">
      <c r="J24885" s="830"/>
    </row>
    <row r="24886" spans="10:10" x14ac:dyDescent="0.35">
      <c r="J24886" s="830"/>
    </row>
    <row r="24887" spans="10:10" x14ac:dyDescent="0.35">
      <c r="J24887" s="830"/>
    </row>
    <row r="24888" spans="10:10" x14ac:dyDescent="0.35">
      <c r="J24888" s="830"/>
    </row>
    <row r="24889" spans="10:10" x14ac:dyDescent="0.35">
      <c r="J24889" s="830"/>
    </row>
    <row r="24890" spans="10:10" x14ac:dyDescent="0.35">
      <c r="J24890" s="830"/>
    </row>
    <row r="24891" spans="10:10" x14ac:dyDescent="0.35">
      <c r="J24891" s="830"/>
    </row>
    <row r="24892" spans="10:10" x14ac:dyDescent="0.35">
      <c r="J24892" s="830"/>
    </row>
    <row r="24893" spans="10:10" x14ac:dyDescent="0.35">
      <c r="J24893" s="830"/>
    </row>
    <row r="24894" spans="10:10" x14ac:dyDescent="0.35">
      <c r="J24894" s="830"/>
    </row>
    <row r="24895" spans="10:10" x14ac:dyDescent="0.35">
      <c r="J24895" s="830"/>
    </row>
    <row r="24896" spans="10:10" x14ac:dyDescent="0.35">
      <c r="J24896" s="830"/>
    </row>
    <row r="24897" spans="10:10" x14ac:dyDescent="0.35">
      <c r="J24897" s="830"/>
    </row>
    <row r="24898" spans="10:10" x14ac:dyDescent="0.35">
      <c r="J24898" s="830"/>
    </row>
    <row r="24899" spans="10:10" x14ac:dyDescent="0.35">
      <c r="J24899" s="830"/>
    </row>
    <row r="24900" spans="10:10" x14ac:dyDescent="0.35">
      <c r="J24900" s="830"/>
    </row>
    <row r="24901" spans="10:10" x14ac:dyDescent="0.35">
      <c r="J24901" s="830"/>
    </row>
    <row r="24902" spans="10:10" x14ac:dyDescent="0.35">
      <c r="J24902" s="830"/>
    </row>
    <row r="24903" spans="10:10" x14ac:dyDescent="0.35">
      <c r="J24903" s="830"/>
    </row>
    <row r="24904" spans="10:10" x14ac:dyDescent="0.35">
      <c r="J24904" s="830"/>
    </row>
    <row r="24905" spans="10:10" x14ac:dyDescent="0.35">
      <c r="J24905" s="830"/>
    </row>
    <row r="24906" spans="10:10" x14ac:dyDescent="0.35">
      <c r="J24906" s="830"/>
    </row>
    <row r="24907" spans="10:10" x14ac:dyDescent="0.35">
      <c r="J24907" s="830"/>
    </row>
    <row r="24908" spans="10:10" x14ac:dyDescent="0.35">
      <c r="J24908" s="830"/>
    </row>
    <row r="24909" spans="10:10" x14ac:dyDescent="0.35">
      <c r="J24909" s="830"/>
    </row>
    <row r="24910" spans="10:10" x14ac:dyDescent="0.35">
      <c r="J24910" s="830"/>
    </row>
    <row r="24911" spans="10:10" x14ac:dyDescent="0.35">
      <c r="J24911" s="830"/>
    </row>
    <row r="24912" spans="10:10" x14ac:dyDescent="0.35">
      <c r="J24912" s="830"/>
    </row>
    <row r="24913" spans="10:10" x14ac:dyDescent="0.35">
      <c r="J24913" s="830"/>
    </row>
    <row r="24914" spans="10:10" x14ac:dyDescent="0.35">
      <c r="J24914" s="830"/>
    </row>
    <row r="24915" spans="10:10" x14ac:dyDescent="0.35">
      <c r="J24915" s="830"/>
    </row>
    <row r="24916" spans="10:10" x14ac:dyDescent="0.35">
      <c r="J24916" s="830"/>
    </row>
    <row r="24917" spans="10:10" x14ac:dyDescent="0.35">
      <c r="J24917" s="830"/>
    </row>
    <row r="24918" spans="10:10" x14ac:dyDescent="0.35">
      <c r="J24918" s="830"/>
    </row>
    <row r="24919" spans="10:10" x14ac:dyDescent="0.35">
      <c r="J24919" s="830"/>
    </row>
    <row r="24920" spans="10:10" x14ac:dyDescent="0.35">
      <c r="J24920" s="830"/>
    </row>
    <row r="24921" spans="10:10" x14ac:dyDescent="0.35">
      <c r="J24921" s="830"/>
    </row>
    <row r="24922" spans="10:10" x14ac:dyDescent="0.35">
      <c r="J24922" s="830"/>
    </row>
    <row r="24923" spans="10:10" x14ac:dyDescent="0.35">
      <c r="J24923" s="830"/>
    </row>
    <row r="24924" spans="10:10" x14ac:dyDescent="0.35">
      <c r="J24924" s="830"/>
    </row>
    <row r="24925" spans="10:10" x14ac:dyDescent="0.35">
      <c r="J24925" s="830"/>
    </row>
    <row r="24926" spans="10:10" x14ac:dyDescent="0.35">
      <c r="J24926" s="830"/>
    </row>
    <row r="24927" spans="10:10" x14ac:dyDescent="0.35">
      <c r="J24927" s="830"/>
    </row>
    <row r="24928" spans="10:10" x14ac:dyDescent="0.35">
      <c r="J24928" s="830"/>
    </row>
    <row r="24929" spans="10:10" x14ac:dyDescent="0.35">
      <c r="J24929" s="830"/>
    </row>
    <row r="24930" spans="10:10" x14ac:dyDescent="0.35">
      <c r="J24930" s="830"/>
    </row>
    <row r="24931" spans="10:10" x14ac:dyDescent="0.35">
      <c r="J24931" s="830"/>
    </row>
    <row r="24932" spans="10:10" x14ac:dyDescent="0.35">
      <c r="J24932" s="830"/>
    </row>
    <row r="24933" spans="10:10" x14ac:dyDescent="0.35">
      <c r="J24933" s="830"/>
    </row>
    <row r="24934" spans="10:10" x14ac:dyDescent="0.35">
      <c r="J24934" s="830"/>
    </row>
    <row r="24935" spans="10:10" x14ac:dyDescent="0.35">
      <c r="J24935" s="830"/>
    </row>
    <row r="24936" spans="10:10" x14ac:dyDescent="0.35">
      <c r="J24936" s="830"/>
    </row>
    <row r="24937" spans="10:10" x14ac:dyDescent="0.35">
      <c r="J24937" s="830"/>
    </row>
    <row r="24938" spans="10:10" x14ac:dyDescent="0.35">
      <c r="J24938" s="830"/>
    </row>
    <row r="24939" spans="10:10" x14ac:dyDescent="0.35">
      <c r="J24939" s="830"/>
    </row>
    <row r="24940" spans="10:10" x14ac:dyDescent="0.35">
      <c r="J24940" s="830"/>
    </row>
    <row r="24941" spans="10:10" x14ac:dyDescent="0.35">
      <c r="J24941" s="830"/>
    </row>
    <row r="24942" spans="10:10" x14ac:dyDescent="0.35">
      <c r="J24942" s="830"/>
    </row>
    <row r="24943" spans="10:10" x14ac:dyDescent="0.35">
      <c r="J24943" s="830"/>
    </row>
    <row r="24944" spans="10:10" x14ac:dyDescent="0.35">
      <c r="J24944" s="830"/>
    </row>
    <row r="24945" spans="10:10" x14ac:dyDescent="0.35">
      <c r="J24945" s="830"/>
    </row>
    <row r="24946" spans="10:10" x14ac:dyDescent="0.35">
      <c r="J24946" s="830"/>
    </row>
    <row r="24947" spans="10:10" x14ac:dyDescent="0.35">
      <c r="J24947" s="830"/>
    </row>
    <row r="24948" spans="10:10" x14ac:dyDescent="0.35">
      <c r="J24948" s="830"/>
    </row>
    <row r="24949" spans="10:10" x14ac:dyDescent="0.35">
      <c r="J24949" s="830"/>
    </row>
    <row r="24950" spans="10:10" x14ac:dyDescent="0.35">
      <c r="J24950" s="830"/>
    </row>
    <row r="24951" spans="10:10" x14ac:dyDescent="0.35">
      <c r="J24951" s="830"/>
    </row>
    <row r="24952" spans="10:10" x14ac:dyDescent="0.35">
      <c r="J24952" s="830"/>
    </row>
    <row r="24953" spans="10:10" x14ac:dyDescent="0.35">
      <c r="J24953" s="830"/>
    </row>
    <row r="24954" spans="10:10" x14ac:dyDescent="0.35">
      <c r="J24954" s="830"/>
    </row>
    <row r="24955" spans="10:10" x14ac:dyDescent="0.35">
      <c r="J24955" s="830"/>
    </row>
    <row r="24956" spans="10:10" x14ac:dyDescent="0.35">
      <c r="J24956" s="830"/>
    </row>
    <row r="24957" spans="10:10" x14ac:dyDescent="0.35">
      <c r="J24957" s="830"/>
    </row>
    <row r="24958" spans="10:10" x14ac:dyDescent="0.35">
      <c r="J24958" s="830"/>
    </row>
    <row r="24959" spans="10:10" x14ac:dyDescent="0.35">
      <c r="J24959" s="830"/>
    </row>
    <row r="24960" spans="10:10" x14ac:dyDescent="0.35">
      <c r="J24960" s="830"/>
    </row>
    <row r="24961" spans="10:10" x14ac:dyDescent="0.35">
      <c r="J24961" s="830"/>
    </row>
    <row r="24962" spans="10:10" x14ac:dyDescent="0.35">
      <c r="J24962" s="830"/>
    </row>
    <row r="24963" spans="10:10" x14ac:dyDescent="0.35">
      <c r="J24963" s="830"/>
    </row>
    <row r="24964" spans="10:10" x14ac:dyDescent="0.35">
      <c r="J24964" s="830"/>
    </row>
    <row r="24965" spans="10:10" x14ac:dyDescent="0.35">
      <c r="J24965" s="830"/>
    </row>
    <row r="24966" spans="10:10" x14ac:dyDescent="0.35">
      <c r="J24966" s="830"/>
    </row>
    <row r="24967" spans="10:10" x14ac:dyDescent="0.35">
      <c r="J24967" s="830"/>
    </row>
    <row r="24968" spans="10:10" x14ac:dyDescent="0.35">
      <c r="J24968" s="830"/>
    </row>
    <row r="24969" spans="10:10" x14ac:dyDescent="0.35">
      <c r="J24969" s="830"/>
    </row>
    <row r="24970" spans="10:10" x14ac:dyDescent="0.35">
      <c r="J24970" s="830"/>
    </row>
    <row r="24971" spans="10:10" x14ac:dyDescent="0.35">
      <c r="J24971" s="830"/>
    </row>
    <row r="24972" spans="10:10" x14ac:dyDescent="0.35">
      <c r="J24972" s="830"/>
    </row>
    <row r="24973" spans="10:10" x14ac:dyDescent="0.35">
      <c r="J24973" s="830"/>
    </row>
    <row r="24974" spans="10:10" x14ac:dyDescent="0.35">
      <c r="J24974" s="830"/>
    </row>
    <row r="24975" spans="10:10" x14ac:dyDescent="0.35">
      <c r="J24975" s="830"/>
    </row>
    <row r="24976" spans="10:10" x14ac:dyDescent="0.35">
      <c r="J24976" s="830"/>
    </row>
    <row r="24977" spans="10:10" x14ac:dyDescent="0.35">
      <c r="J24977" s="830"/>
    </row>
    <row r="24978" spans="10:10" x14ac:dyDescent="0.35">
      <c r="J24978" s="830"/>
    </row>
    <row r="24979" spans="10:10" x14ac:dyDescent="0.35">
      <c r="J24979" s="830"/>
    </row>
    <row r="24980" spans="10:10" x14ac:dyDescent="0.35">
      <c r="J24980" s="830"/>
    </row>
    <row r="24981" spans="10:10" x14ac:dyDescent="0.35">
      <c r="J24981" s="830"/>
    </row>
    <row r="24982" spans="10:10" x14ac:dyDescent="0.35">
      <c r="J24982" s="830"/>
    </row>
    <row r="24983" spans="10:10" x14ac:dyDescent="0.35">
      <c r="J24983" s="830"/>
    </row>
    <row r="24984" spans="10:10" x14ac:dyDescent="0.35">
      <c r="J24984" s="830"/>
    </row>
    <row r="24985" spans="10:10" x14ac:dyDescent="0.35">
      <c r="J24985" s="830"/>
    </row>
    <row r="24986" spans="10:10" x14ac:dyDescent="0.35">
      <c r="J24986" s="830"/>
    </row>
    <row r="24987" spans="10:10" x14ac:dyDescent="0.35">
      <c r="J24987" s="830"/>
    </row>
    <row r="24988" spans="10:10" x14ac:dyDescent="0.35">
      <c r="J24988" s="830"/>
    </row>
    <row r="24989" spans="10:10" x14ac:dyDescent="0.35">
      <c r="J24989" s="830"/>
    </row>
    <row r="24990" spans="10:10" x14ac:dyDescent="0.35">
      <c r="J24990" s="830"/>
    </row>
    <row r="24991" spans="10:10" x14ac:dyDescent="0.35">
      <c r="J24991" s="830"/>
    </row>
    <row r="24992" spans="10:10" x14ac:dyDescent="0.35">
      <c r="J24992" s="830"/>
    </row>
    <row r="24993" spans="10:10" x14ac:dyDescent="0.35">
      <c r="J24993" s="830"/>
    </row>
    <row r="24994" spans="10:10" x14ac:dyDescent="0.35">
      <c r="J24994" s="830"/>
    </row>
    <row r="24995" spans="10:10" x14ac:dyDescent="0.35">
      <c r="J24995" s="830"/>
    </row>
    <row r="24996" spans="10:10" x14ac:dyDescent="0.35">
      <c r="J24996" s="830"/>
    </row>
    <row r="24997" spans="10:10" x14ac:dyDescent="0.35">
      <c r="J24997" s="830"/>
    </row>
    <row r="24998" spans="10:10" x14ac:dyDescent="0.35">
      <c r="J24998" s="830"/>
    </row>
    <row r="24999" spans="10:10" x14ac:dyDescent="0.35">
      <c r="J24999" s="830"/>
    </row>
    <row r="25000" spans="10:10" x14ac:dyDescent="0.35">
      <c r="J25000" s="830"/>
    </row>
    <row r="25001" spans="10:10" x14ac:dyDescent="0.35">
      <c r="J25001" s="830"/>
    </row>
    <row r="25002" spans="10:10" x14ac:dyDescent="0.35">
      <c r="J25002" s="830"/>
    </row>
    <row r="25003" spans="10:10" x14ac:dyDescent="0.35">
      <c r="J25003" s="830"/>
    </row>
    <row r="25004" spans="10:10" x14ac:dyDescent="0.35">
      <c r="J25004" s="830"/>
    </row>
    <row r="25005" spans="10:10" x14ac:dyDescent="0.35">
      <c r="J25005" s="830"/>
    </row>
    <row r="25006" spans="10:10" x14ac:dyDescent="0.35">
      <c r="J25006" s="830"/>
    </row>
    <row r="25007" spans="10:10" x14ac:dyDescent="0.35">
      <c r="J25007" s="830"/>
    </row>
    <row r="25008" spans="10:10" x14ac:dyDescent="0.35">
      <c r="J25008" s="830"/>
    </row>
    <row r="25009" spans="10:10" x14ac:dyDescent="0.35">
      <c r="J25009" s="830"/>
    </row>
    <row r="25010" spans="10:10" x14ac:dyDescent="0.35">
      <c r="J25010" s="830"/>
    </row>
    <row r="25011" spans="10:10" x14ac:dyDescent="0.35">
      <c r="J25011" s="830"/>
    </row>
    <row r="25012" spans="10:10" x14ac:dyDescent="0.35">
      <c r="J25012" s="830"/>
    </row>
    <row r="25013" spans="10:10" x14ac:dyDescent="0.35">
      <c r="J25013" s="830"/>
    </row>
    <row r="25014" spans="10:10" x14ac:dyDescent="0.35">
      <c r="J25014" s="830"/>
    </row>
    <row r="25015" spans="10:10" x14ac:dyDescent="0.35">
      <c r="J25015" s="830"/>
    </row>
    <row r="25016" spans="10:10" x14ac:dyDescent="0.35">
      <c r="J25016" s="830"/>
    </row>
    <row r="25017" spans="10:10" x14ac:dyDescent="0.35">
      <c r="J25017" s="830"/>
    </row>
    <row r="25018" spans="10:10" x14ac:dyDescent="0.35">
      <c r="J25018" s="830"/>
    </row>
    <row r="25019" spans="10:10" x14ac:dyDescent="0.35">
      <c r="J25019" s="830"/>
    </row>
    <row r="25020" spans="10:10" x14ac:dyDescent="0.35">
      <c r="J25020" s="830"/>
    </row>
    <row r="25021" spans="10:10" x14ac:dyDescent="0.35">
      <c r="J25021" s="830"/>
    </row>
    <row r="25022" spans="10:10" x14ac:dyDescent="0.35">
      <c r="J25022" s="830"/>
    </row>
    <row r="25023" spans="10:10" x14ac:dyDescent="0.35">
      <c r="J25023" s="830"/>
    </row>
    <row r="25024" spans="10:10" x14ac:dyDescent="0.35">
      <c r="J25024" s="830"/>
    </row>
    <row r="25025" spans="10:10" x14ac:dyDescent="0.35">
      <c r="J25025" s="830"/>
    </row>
    <row r="25026" spans="10:10" x14ac:dyDescent="0.35">
      <c r="J25026" s="830"/>
    </row>
    <row r="25027" spans="10:10" x14ac:dyDescent="0.35">
      <c r="J25027" s="830"/>
    </row>
    <row r="25028" spans="10:10" x14ac:dyDescent="0.35">
      <c r="J25028" s="830"/>
    </row>
    <row r="25029" spans="10:10" x14ac:dyDescent="0.35">
      <c r="J25029" s="830"/>
    </row>
    <row r="25030" spans="10:10" x14ac:dyDescent="0.35">
      <c r="J25030" s="830"/>
    </row>
    <row r="25031" spans="10:10" x14ac:dyDescent="0.35">
      <c r="J25031" s="830"/>
    </row>
    <row r="25032" spans="10:10" x14ac:dyDescent="0.35">
      <c r="J25032" s="830"/>
    </row>
    <row r="25033" spans="10:10" x14ac:dyDescent="0.35">
      <c r="J25033" s="830"/>
    </row>
    <row r="25034" spans="10:10" x14ac:dyDescent="0.35">
      <c r="J25034" s="830"/>
    </row>
    <row r="25035" spans="10:10" x14ac:dyDescent="0.35">
      <c r="J25035" s="830"/>
    </row>
    <row r="25036" spans="10:10" x14ac:dyDescent="0.35">
      <c r="J25036" s="830"/>
    </row>
    <row r="25037" spans="10:10" x14ac:dyDescent="0.35">
      <c r="J25037" s="830"/>
    </row>
    <row r="25038" spans="10:10" x14ac:dyDescent="0.35">
      <c r="J25038" s="830"/>
    </row>
    <row r="25039" spans="10:10" x14ac:dyDescent="0.35">
      <c r="J25039" s="830"/>
    </row>
    <row r="25040" spans="10:10" x14ac:dyDescent="0.35">
      <c r="J25040" s="830"/>
    </row>
    <row r="25041" spans="10:10" x14ac:dyDescent="0.35">
      <c r="J25041" s="830"/>
    </row>
    <row r="25042" spans="10:10" x14ac:dyDescent="0.35">
      <c r="J25042" s="830"/>
    </row>
    <row r="25043" spans="10:10" x14ac:dyDescent="0.35">
      <c r="J25043" s="830"/>
    </row>
    <row r="25044" spans="10:10" x14ac:dyDescent="0.35">
      <c r="J25044" s="830"/>
    </row>
    <row r="25045" spans="10:10" x14ac:dyDescent="0.35">
      <c r="J25045" s="830"/>
    </row>
    <row r="25046" spans="10:10" x14ac:dyDescent="0.35">
      <c r="J25046" s="830"/>
    </row>
    <row r="25047" spans="10:10" x14ac:dyDescent="0.35">
      <c r="J25047" s="830"/>
    </row>
    <row r="25048" spans="10:10" x14ac:dyDescent="0.35">
      <c r="J25048" s="830"/>
    </row>
    <row r="25049" spans="10:10" x14ac:dyDescent="0.35">
      <c r="J25049" s="830"/>
    </row>
    <row r="25050" spans="10:10" x14ac:dyDescent="0.35">
      <c r="J25050" s="830"/>
    </row>
    <row r="25051" spans="10:10" x14ac:dyDescent="0.35">
      <c r="J25051" s="830"/>
    </row>
    <row r="25052" spans="10:10" x14ac:dyDescent="0.35">
      <c r="J25052" s="830"/>
    </row>
    <row r="25053" spans="10:10" x14ac:dyDescent="0.35">
      <c r="J25053" s="830"/>
    </row>
    <row r="25054" spans="10:10" x14ac:dyDescent="0.35">
      <c r="J25054" s="830"/>
    </row>
    <row r="25055" spans="10:10" x14ac:dyDescent="0.35">
      <c r="J25055" s="830"/>
    </row>
    <row r="25056" spans="10:10" x14ac:dyDescent="0.35">
      <c r="J25056" s="830"/>
    </row>
    <row r="25057" spans="10:10" x14ac:dyDescent="0.35">
      <c r="J25057" s="830"/>
    </row>
    <row r="25058" spans="10:10" x14ac:dyDescent="0.35">
      <c r="J25058" s="830"/>
    </row>
    <row r="25059" spans="10:10" x14ac:dyDescent="0.35">
      <c r="J25059" s="830"/>
    </row>
    <row r="25060" spans="10:10" x14ac:dyDescent="0.35">
      <c r="J25060" s="830"/>
    </row>
    <row r="25061" spans="10:10" x14ac:dyDescent="0.35">
      <c r="J25061" s="830"/>
    </row>
    <row r="25062" spans="10:10" x14ac:dyDescent="0.35">
      <c r="J25062" s="830"/>
    </row>
    <row r="25063" spans="10:10" x14ac:dyDescent="0.35">
      <c r="J25063" s="830"/>
    </row>
    <row r="25064" spans="10:10" x14ac:dyDescent="0.35">
      <c r="J25064" s="830"/>
    </row>
    <row r="25065" spans="10:10" x14ac:dyDescent="0.35">
      <c r="J25065" s="830"/>
    </row>
    <row r="25066" spans="10:10" x14ac:dyDescent="0.35">
      <c r="J25066" s="830"/>
    </row>
    <row r="25067" spans="10:10" x14ac:dyDescent="0.35">
      <c r="J25067" s="830"/>
    </row>
    <row r="25068" spans="10:10" x14ac:dyDescent="0.35">
      <c r="J25068" s="830"/>
    </row>
    <row r="25069" spans="10:10" x14ac:dyDescent="0.35">
      <c r="J25069" s="830"/>
    </row>
    <row r="25070" spans="10:10" x14ac:dyDescent="0.35">
      <c r="J25070" s="830"/>
    </row>
    <row r="25071" spans="10:10" x14ac:dyDescent="0.35">
      <c r="J25071" s="830"/>
    </row>
    <row r="25072" spans="10:10" x14ac:dyDescent="0.35">
      <c r="J25072" s="830"/>
    </row>
    <row r="25073" spans="10:10" x14ac:dyDescent="0.35">
      <c r="J25073" s="830"/>
    </row>
    <row r="25074" spans="10:10" x14ac:dyDescent="0.35">
      <c r="J25074" s="830"/>
    </row>
    <row r="25075" spans="10:10" x14ac:dyDescent="0.35">
      <c r="J25075" s="830"/>
    </row>
    <row r="25076" spans="10:10" x14ac:dyDescent="0.35">
      <c r="J25076" s="830"/>
    </row>
    <row r="25077" spans="10:10" x14ac:dyDescent="0.35">
      <c r="J25077" s="830"/>
    </row>
    <row r="25078" spans="10:10" x14ac:dyDescent="0.35">
      <c r="J25078" s="830"/>
    </row>
    <row r="25079" spans="10:10" x14ac:dyDescent="0.35">
      <c r="J25079" s="830"/>
    </row>
    <row r="25080" spans="10:10" x14ac:dyDescent="0.35">
      <c r="J25080" s="830"/>
    </row>
    <row r="25081" spans="10:10" x14ac:dyDescent="0.35">
      <c r="J25081" s="830"/>
    </row>
    <row r="25082" spans="10:10" x14ac:dyDescent="0.35">
      <c r="J25082" s="830"/>
    </row>
    <row r="25083" spans="10:10" x14ac:dyDescent="0.35">
      <c r="J25083" s="830"/>
    </row>
    <row r="25084" spans="10:10" x14ac:dyDescent="0.35">
      <c r="J25084" s="830"/>
    </row>
    <row r="25085" spans="10:10" x14ac:dyDescent="0.35">
      <c r="J25085" s="830"/>
    </row>
    <row r="25086" spans="10:10" x14ac:dyDescent="0.35">
      <c r="J25086" s="830"/>
    </row>
    <row r="25087" spans="10:10" x14ac:dyDescent="0.35">
      <c r="J25087" s="830"/>
    </row>
    <row r="25088" spans="10:10" x14ac:dyDescent="0.35">
      <c r="J25088" s="830"/>
    </row>
    <row r="25089" spans="10:10" x14ac:dyDescent="0.35">
      <c r="J25089" s="830"/>
    </row>
    <row r="25090" spans="10:10" x14ac:dyDescent="0.35">
      <c r="J25090" s="830"/>
    </row>
    <row r="25091" spans="10:10" x14ac:dyDescent="0.35">
      <c r="J25091" s="830"/>
    </row>
    <row r="25092" spans="10:10" x14ac:dyDescent="0.35">
      <c r="J25092" s="830"/>
    </row>
    <row r="25093" spans="10:10" x14ac:dyDescent="0.35">
      <c r="J25093" s="830"/>
    </row>
    <row r="25094" spans="10:10" x14ac:dyDescent="0.35">
      <c r="J25094" s="830"/>
    </row>
    <row r="25095" spans="10:10" x14ac:dyDescent="0.35">
      <c r="J25095" s="830"/>
    </row>
    <row r="25096" spans="10:10" x14ac:dyDescent="0.35">
      <c r="J25096" s="830"/>
    </row>
    <row r="25097" spans="10:10" x14ac:dyDescent="0.35">
      <c r="J25097" s="830"/>
    </row>
    <row r="25098" spans="10:10" x14ac:dyDescent="0.35">
      <c r="J25098" s="830"/>
    </row>
    <row r="25099" spans="10:10" x14ac:dyDescent="0.35">
      <c r="J25099" s="830"/>
    </row>
    <row r="25100" spans="10:10" x14ac:dyDescent="0.35">
      <c r="J25100" s="830"/>
    </row>
    <row r="25101" spans="10:10" x14ac:dyDescent="0.35">
      <c r="J25101" s="830"/>
    </row>
    <row r="25102" spans="10:10" x14ac:dyDescent="0.35">
      <c r="J25102" s="830"/>
    </row>
    <row r="25103" spans="10:10" x14ac:dyDescent="0.35">
      <c r="J25103" s="830"/>
    </row>
    <row r="25104" spans="10:10" x14ac:dyDescent="0.35">
      <c r="J25104" s="830"/>
    </row>
    <row r="25105" spans="10:10" x14ac:dyDescent="0.35">
      <c r="J25105" s="830"/>
    </row>
    <row r="25106" spans="10:10" x14ac:dyDescent="0.35">
      <c r="J25106" s="830"/>
    </row>
    <row r="25107" spans="10:10" x14ac:dyDescent="0.35">
      <c r="J25107" s="830"/>
    </row>
    <row r="25108" spans="10:10" x14ac:dyDescent="0.35">
      <c r="J25108" s="830"/>
    </row>
    <row r="25109" spans="10:10" x14ac:dyDescent="0.35">
      <c r="J25109" s="830"/>
    </row>
    <row r="25110" spans="10:10" x14ac:dyDescent="0.35">
      <c r="J25110" s="830"/>
    </row>
    <row r="25111" spans="10:10" x14ac:dyDescent="0.35">
      <c r="J25111" s="830"/>
    </row>
    <row r="25112" spans="10:10" x14ac:dyDescent="0.35">
      <c r="J25112" s="830"/>
    </row>
    <row r="25113" spans="10:10" x14ac:dyDescent="0.35">
      <c r="J25113" s="830"/>
    </row>
    <row r="25114" spans="10:10" x14ac:dyDescent="0.35">
      <c r="J25114" s="830"/>
    </row>
    <row r="25115" spans="10:10" x14ac:dyDescent="0.35">
      <c r="J25115" s="830"/>
    </row>
    <row r="25116" spans="10:10" x14ac:dyDescent="0.35">
      <c r="J25116" s="830"/>
    </row>
    <row r="25117" spans="10:10" x14ac:dyDescent="0.35">
      <c r="J25117" s="830"/>
    </row>
    <row r="25118" spans="10:10" x14ac:dyDescent="0.35">
      <c r="J25118" s="830"/>
    </row>
    <row r="25119" spans="10:10" x14ac:dyDescent="0.35">
      <c r="J25119" s="830"/>
    </row>
    <row r="25120" spans="10:10" x14ac:dyDescent="0.35">
      <c r="J25120" s="830"/>
    </row>
    <row r="25121" spans="10:10" x14ac:dyDescent="0.35">
      <c r="J25121" s="830"/>
    </row>
    <row r="25122" spans="10:10" x14ac:dyDescent="0.35">
      <c r="J25122" s="830"/>
    </row>
    <row r="25123" spans="10:10" x14ac:dyDescent="0.35">
      <c r="J25123" s="830"/>
    </row>
    <row r="25124" spans="10:10" x14ac:dyDescent="0.35">
      <c r="J25124" s="830"/>
    </row>
    <row r="25125" spans="10:10" x14ac:dyDescent="0.35">
      <c r="J25125" s="830"/>
    </row>
    <row r="25126" spans="10:10" x14ac:dyDescent="0.35">
      <c r="J25126" s="830"/>
    </row>
    <row r="25127" spans="10:10" x14ac:dyDescent="0.35">
      <c r="J25127" s="830"/>
    </row>
    <row r="25128" spans="10:10" x14ac:dyDescent="0.35">
      <c r="J25128" s="830"/>
    </row>
    <row r="25129" spans="10:10" x14ac:dyDescent="0.35">
      <c r="J25129" s="830"/>
    </row>
    <row r="25130" spans="10:10" x14ac:dyDescent="0.35">
      <c r="J25130" s="830"/>
    </row>
    <row r="25131" spans="10:10" x14ac:dyDescent="0.35">
      <c r="J25131" s="830"/>
    </row>
    <row r="25132" spans="10:10" x14ac:dyDescent="0.35">
      <c r="J25132" s="830"/>
    </row>
    <row r="25133" spans="10:10" x14ac:dyDescent="0.35">
      <c r="J25133" s="830"/>
    </row>
    <row r="25134" spans="10:10" x14ac:dyDescent="0.35">
      <c r="J25134" s="830"/>
    </row>
    <row r="25135" spans="10:10" x14ac:dyDescent="0.35">
      <c r="J25135" s="830"/>
    </row>
    <row r="25136" spans="10:10" x14ac:dyDescent="0.35">
      <c r="J25136" s="830"/>
    </row>
    <row r="25137" spans="10:10" x14ac:dyDescent="0.35">
      <c r="J25137" s="830"/>
    </row>
    <row r="25138" spans="10:10" x14ac:dyDescent="0.35">
      <c r="J25138" s="830"/>
    </row>
    <row r="25140" spans="10:10" x14ac:dyDescent="0.35">
      <c r="J25140" s="830"/>
    </row>
    <row r="25141" spans="10:10" x14ac:dyDescent="0.35">
      <c r="J25141" s="830"/>
    </row>
    <row r="25142" spans="10:10" x14ac:dyDescent="0.35">
      <c r="J25142" s="830"/>
    </row>
    <row r="25143" spans="10:10" x14ac:dyDescent="0.35">
      <c r="J25143" s="830"/>
    </row>
    <row r="25144" spans="10:10" x14ac:dyDescent="0.35">
      <c r="J25144" s="830"/>
    </row>
    <row r="25145" spans="10:10" x14ac:dyDescent="0.35">
      <c r="J25145" s="830"/>
    </row>
    <row r="25146" spans="10:10" x14ac:dyDescent="0.35">
      <c r="J25146" s="830"/>
    </row>
    <row r="25147" spans="10:10" x14ac:dyDescent="0.35">
      <c r="J25147" s="830"/>
    </row>
    <row r="25148" spans="10:10" x14ac:dyDescent="0.35">
      <c r="J25148" s="830"/>
    </row>
    <row r="25149" spans="10:10" x14ac:dyDescent="0.35">
      <c r="J25149" s="830"/>
    </row>
    <row r="25150" spans="10:10" x14ac:dyDescent="0.35">
      <c r="J25150" s="830"/>
    </row>
    <row r="25151" spans="10:10" x14ac:dyDescent="0.35">
      <c r="J25151" s="830"/>
    </row>
    <row r="25152" spans="10:10" x14ac:dyDescent="0.35">
      <c r="J25152" s="830"/>
    </row>
    <row r="25153" spans="10:10" x14ac:dyDescent="0.35">
      <c r="J25153" s="830"/>
    </row>
    <row r="25154" spans="10:10" x14ac:dyDescent="0.35">
      <c r="J25154" s="830"/>
    </row>
    <row r="25155" spans="10:10" x14ac:dyDescent="0.35">
      <c r="J25155" s="830"/>
    </row>
    <row r="25156" spans="10:10" x14ac:dyDescent="0.35">
      <c r="J25156" s="830"/>
    </row>
    <row r="25157" spans="10:10" x14ac:dyDescent="0.35">
      <c r="J25157" s="830"/>
    </row>
    <row r="25158" spans="10:10" x14ac:dyDescent="0.35">
      <c r="J25158" s="830"/>
    </row>
    <row r="25159" spans="10:10" x14ac:dyDescent="0.35">
      <c r="J25159" s="830"/>
    </row>
    <row r="25160" spans="10:10" x14ac:dyDescent="0.35">
      <c r="J25160" s="830"/>
    </row>
    <row r="25161" spans="10:10" x14ac:dyDescent="0.35">
      <c r="J25161" s="830"/>
    </row>
    <row r="25162" spans="10:10" x14ac:dyDescent="0.35">
      <c r="J25162" s="830"/>
    </row>
    <row r="25163" spans="10:10" x14ac:dyDescent="0.35">
      <c r="J25163" s="830"/>
    </row>
    <row r="25164" spans="10:10" x14ac:dyDescent="0.35">
      <c r="J25164" s="830"/>
    </row>
    <row r="25165" spans="10:10" x14ac:dyDescent="0.35">
      <c r="J25165" s="830"/>
    </row>
    <row r="25166" spans="10:10" x14ac:dyDescent="0.35">
      <c r="J25166" s="830"/>
    </row>
    <row r="25167" spans="10:10" x14ac:dyDescent="0.35">
      <c r="J25167" s="830"/>
    </row>
    <row r="25168" spans="10:10" x14ac:dyDescent="0.35">
      <c r="J25168" s="830"/>
    </row>
    <row r="25169" spans="10:10" x14ac:dyDescent="0.35">
      <c r="J25169" s="830"/>
    </row>
    <row r="25170" spans="10:10" x14ac:dyDescent="0.35">
      <c r="J25170" s="830"/>
    </row>
    <row r="25171" spans="10:10" x14ac:dyDescent="0.35">
      <c r="J25171" s="830"/>
    </row>
    <row r="25172" spans="10:10" x14ac:dyDescent="0.35">
      <c r="J25172" s="830"/>
    </row>
    <row r="25173" spans="10:10" x14ac:dyDescent="0.35">
      <c r="J25173" s="830"/>
    </row>
    <row r="25174" spans="10:10" x14ac:dyDescent="0.35">
      <c r="J25174" s="830"/>
    </row>
    <row r="25175" spans="10:10" x14ac:dyDescent="0.35">
      <c r="J25175" s="830"/>
    </row>
    <row r="25176" spans="10:10" x14ac:dyDescent="0.35">
      <c r="J25176" s="830"/>
    </row>
    <row r="25177" spans="10:10" x14ac:dyDescent="0.35">
      <c r="J25177" s="830"/>
    </row>
    <row r="25178" spans="10:10" x14ac:dyDescent="0.35">
      <c r="J25178" s="830"/>
    </row>
    <row r="25179" spans="10:10" x14ac:dyDescent="0.35">
      <c r="J25179" s="830"/>
    </row>
    <row r="25180" spans="10:10" x14ac:dyDescent="0.35">
      <c r="J25180" s="830"/>
    </row>
    <row r="25181" spans="10:10" x14ac:dyDescent="0.35">
      <c r="J25181" s="830"/>
    </row>
    <row r="25182" spans="10:10" x14ac:dyDescent="0.35">
      <c r="J25182" s="830"/>
    </row>
    <row r="25183" spans="10:10" x14ac:dyDescent="0.35">
      <c r="J25183" s="830"/>
    </row>
    <row r="25184" spans="10:10" x14ac:dyDescent="0.35">
      <c r="J25184" s="830"/>
    </row>
    <row r="25185" spans="10:10" x14ac:dyDescent="0.35">
      <c r="J25185" s="830"/>
    </row>
    <row r="25186" spans="10:10" x14ac:dyDescent="0.35">
      <c r="J25186" s="830"/>
    </row>
    <row r="25187" spans="10:10" x14ac:dyDescent="0.35">
      <c r="J25187" s="830"/>
    </row>
    <row r="25188" spans="10:10" x14ac:dyDescent="0.35">
      <c r="J25188" s="830"/>
    </row>
    <row r="25189" spans="10:10" x14ac:dyDescent="0.35">
      <c r="J25189" s="830"/>
    </row>
    <row r="25190" spans="10:10" x14ac:dyDescent="0.35">
      <c r="J25190" s="830"/>
    </row>
    <row r="25191" spans="10:10" x14ac:dyDescent="0.35">
      <c r="J25191" s="830"/>
    </row>
    <row r="25192" spans="10:10" x14ac:dyDescent="0.35">
      <c r="J25192" s="830"/>
    </row>
    <row r="25193" spans="10:10" x14ac:dyDescent="0.35">
      <c r="J25193" s="830"/>
    </row>
    <row r="25194" spans="10:10" x14ac:dyDescent="0.35">
      <c r="J25194" s="830"/>
    </row>
    <row r="25195" spans="10:10" x14ac:dyDescent="0.35">
      <c r="J25195" s="830"/>
    </row>
    <row r="25196" spans="10:10" x14ac:dyDescent="0.35">
      <c r="J25196" s="830"/>
    </row>
    <row r="25197" spans="10:10" x14ac:dyDescent="0.35">
      <c r="J25197" s="830"/>
    </row>
    <row r="25198" spans="10:10" x14ac:dyDescent="0.35">
      <c r="J25198" s="830"/>
    </row>
    <row r="25199" spans="10:10" x14ac:dyDescent="0.35">
      <c r="J25199" s="830"/>
    </row>
    <row r="25200" spans="10:10" x14ac:dyDescent="0.35">
      <c r="J25200" s="830"/>
    </row>
    <row r="25201" spans="10:10" x14ac:dyDescent="0.35">
      <c r="J25201" s="830"/>
    </row>
    <row r="25202" spans="10:10" x14ac:dyDescent="0.35">
      <c r="J25202" s="830"/>
    </row>
    <row r="25203" spans="10:10" x14ac:dyDescent="0.35">
      <c r="J25203" s="830"/>
    </row>
    <row r="25204" spans="10:10" x14ac:dyDescent="0.35">
      <c r="J25204" s="830"/>
    </row>
    <row r="25205" spans="10:10" x14ac:dyDescent="0.35">
      <c r="J25205" s="830"/>
    </row>
    <row r="25206" spans="10:10" x14ac:dyDescent="0.35">
      <c r="J25206" s="830"/>
    </row>
    <row r="25207" spans="10:10" x14ac:dyDescent="0.35">
      <c r="J25207" s="830"/>
    </row>
    <row r="25208" spans="10:10" x14ac:dyDescent="0.35">
      <c r="J25208" s="830"/>
    </row>
    <row r="25209" spans="10:10" x14ac:dyDescent="0.35">
      <c r="J25209" s="830"/>
    </row>
    <row r="25210" spans="10:10" x14ac:dyDescent="0.35">
      <c r="J25210" s="830"/>
    </row>
    <row r="25211" spans="10:10" x14ac:dyDescent="0.35">
      <c r="J25211" s="830"/>
    </row>
    <row r="25212" spans="10:10" x14ac:dyDescent="0.35">
      <c r="J25212" s="830"/>
    </row>
    <row r="25213" spans="10:10" x14ac:dyDescent="0.35">
      <c r="J25213" s="830"/>
    </row>
    <row r="25214" spans="10:10" x14ac:dyDescent="0.35">
      <c r="J25214" s="830"/>
    </row>
    <row r="25215" spans="10:10" x14ac:dyDescent="0.35">
      <c r="J25215" s="830"/>
    </row>
    <row r="25216" spans="10:10" x14ac:dyDescent="0.35">
      <c r="J25216" s="830"/>
    </row>
    <row r="25217" spans="10:10" x14ac:dyDescent="0.35">
      <c r="J25217" s="830"/>
    </row>
    <row r="25218" spans="10:10" x14ac:dyDescent="0.35">
      <c r="J25218" s="830"/>
    </row>
    <row r="25219" spans="10:10" x14ac:dyDescent="0.35">
      <c r="J25219" s="830"/>
    </row>
    <row r="25220" spans="10:10" x14ac:dyDescent="0.35">
      <c r="J25220" s="830"/>
    </row>
    <row r="25221" spans="10:10" x14ac:dyDescent="0.35">
      <c r="J25221" s="830"/>
    </row>
    <row r="25222" spans="10:10" x14ac:dyDescent="0.35">
      <c r="J25222" s="830"/>
    </row>
    <row r="25223" spans="10:10" x14ac:dyDescent="0.35">
      <c r="J25223" s="830"/>
    </row>
    <row r="25224" spans="10:10" x14ac:dyDescent="0.35">
      <c r="J25224" s="830"/>
    </row>
    <row r="25225" spans="10:10" x14ac:dyDescent="0.35">
      <c r="J25225" s="830"/>
    </row>
    <row r="25226" spans="10:10" x14ac:dyDescent="0.35">
      <c r="J25226" s="830"/>
    </row>
    <row r="25227" spans="10:10" x14ac:dyDescent="0.35">
      <c r="J25227" s="830"/>
    </row>
    <row r="25228" spans="10:10" x14ac:dyDescent="0.35">
      <c r="J25228" s="830"/>
    </row>
    <row r="25229" spans="10:10" x14ac:dyDescent="0.35">
      <c r="J25229" s="830"/>
    </row>
    <row r="25230" spans="10:10" x14ac:dyDescent="0.35">
      <c r="J25230" s="830"/>
    </row>
    <row r="25231" spans="10:10" x14ac:dyDescent="0.35">
      <c r="J25231" s="830"/>
    </row>
    <row r="25232" spans="10:10" x14ac:dyDescent="0.35">
      <c r="J25232" s="830"/>
    </row>
    <row r="25233" spans="10:10" x14ac:dyDescent="0.35">
      <c r="J25233" s="830"/>
    </row>
    <row r="25234" spans="10:10" x14ac:dyDescent="0.35">
      <c r="J25234" s="830"/>
    </row>
    <row r="25235" spans="10:10" x14ac:dyDescent="0.35">
      <c r="J25235" s="830"/>
    </row>
    <row r="25236" spans="10:10" x14ac:dyDescent="0.35">
      <c r="J25236" s="830"/>
    </row>
    <row r="25237" spans="10:10" x14ac:dyDescent="0.35">
      <c r="J25237" s="830"/>
    </row>
    <row r="25238" spans="10:10" x14ac:dyDescent="0.35">
      <c r="J25238" s="830"/>
    </row>
    <row r="25239" spans="10:10" x14ac:dyDescent="0.35">
      <c r="J25239" s="830"/>
    </row>
    <row r="25240" spans="10:10" x14ac:dyDescent="0.35">
      <c r="J25240" s="830"/>
    </row>
    <row r="25241" spans="10:10" x14ac:dyDescent="0.35">
      <c r="J25241" s="830"/>
    </row>
    <row r="25242" spans="10:10" x14ac:dyDescent="0.35">
      <c r="J25242" s="830"/>
    </row>
    <row r="25243" spans="10:10" x14ac:dyDescent="0.35">
      <c r="J25243" s="830"/>
    </row>
    <row r="25244" spans="10:10" x14ac:dyDescent="0.35">
      <c r="J25244" s="830"/>
    </row>
    <row r="25245" spans="10:10" x14ac:dyDescent="0.35">
      <c r="J25245" s="830"/>
    </row>
    <row r="25246" spans="10:10" x14ac:dyDescent="0.35">
      <c r="J25246" s="830"/>
    </row>
    <row r="25247" spans="10:10" x14ac:dyDescent="0.35">
      <c r="J25247" s="830"/>
    </row>
    <row r="25248" spans="10:10" x14ac:dyDescent="0.35">
      <c r="J25248" s="830"/>
    </row>
    <row r="25249" spans="10:10" x14ac:dyDescent="0.35">
      <c r="J25249" s="830"/>
    </row>
    <row r="25250" spans="10:10" x14ac:dyDescent="0.35">
      <c r="J25250" s="830"/>
    </row>
    <row r="25251" spans="10:10" x14ac:dyDescent="0.35">
      <c r="J25251" s="830"/>
    </row>
    <row r="25252" spans="10:10" x14ac:dyDescent="0.35">
      <c r="J25252" s="830"/>
    </row>
    <row r="25253" spans="10:10" x14ac:dyDescent="0.35">
      <c r="J25253" s="830"/>
    </row>
    <row r="25254" spans="10:10" x14ac:dyDescent="0.35">
      <c r="J25254" s="830"/>
    </row>
    <row r="25255" spans="10:10" x14ac:dyDescent="0.35">
      <c r="J25255" s="830"/>
    </row>
    <row r="25256" spans="10:10" x14ac:dyDescent="0.35">
      <c r="J25256" s="830"/>
    </row>
    <row r="25257" spans="10:10" x14ac:dyDescent="0.35">
      <c r="J25257" s="830"/>
    </row>
    <row r="25258" spans="10:10" x14ac:dyDescent="0.35">
      <c r="J25258" s="830"/>
    </row>
    <row r="25259" spans="10:10" x14ac:dyDescent="0.35">
      <c r="J25259" s="830"/>
    </row>
    <row r="25260" spans="10:10" x14ac:dyDescent="0.35">
      <c r="J25260" s="830"/>
    </row>
    <row r="25261" spans="10:10" x14ac:dyDescent="0.35">
      <c r="J25261" s="830"/>
    </row>
    <row r="25264" spans="10:10" x14ac:dyDescent="0.35">
      <c r="J25264" s="830"/>
    </row>
    <row r="25265" spans="10:10" x14ac:dyDescent="0.35">
      <c r="J25265" s="830"/>
    </row>
    <row r="25266" spans="10:10" x14ac:dyDescent="0.35">
      <c r="J25266" s="830"/>
    </row>
    <row r="25267" spans="10:10" x14ac:dyDescent="0.35">
      <c r="J25267" s="830"/>
    </row>
    <row r="25268" spans="10:10" x14ac:dyDescent="0.35">
      <c r="J25268" s="830"/>
    </row>
    <row r="25269" spans="10:10" x14ac:dyDescent="0.35">
      <c r="J25269" s="830"/>
    </row>
    <row r="25270" spans="10:10" x14ac:dyDescent="0.35">
      <c r="J25270" s="830"/>
    </row>
    <row r="25271" spans="10:10" x14ac:dyDescent="0.35">
      <c r="J25271" s="830"/>
    </row>
    <row r="25272" spans="10:10" x14ac:dyDescent="0.35">
      <c r="J25272" s="830"/>
    </row>
    <row r="25273" spans="10:10" x14ac:dyDescent="0.35">
      <c r="J25273" s="830"/>
    </row>
    <row r="25274" spans="10:10" x14ac:dyDescent="0.35">
      <c r="J25274" s="830"/>
    </row>
    <row r="25275" spans="10:10" x14ac:dyDescent="0.35">
      <c r="J25275" s="830"/>
    </row>
    <row r="25276" spans="10:10" x14ac:dyDescent="0.35">
      <c r="J25276" s="830"/>
    </row>
    <row r="25277" spans="10:10" x14ac:dyDescent="0.35">
      <c r="J25277" s="830"/>
    </row>
    <row r="25278" spans="10:10" x14ac:dyDescent="0.35">
      <c r="J25278" s="830"/>
    </row>
    <row r="25279" spans="10:10" x14ac:dyDescent="0.35">
      <c r="J25279" s="830"/>
    </row>
    <row r="25280" spans="10:10" x14ac:dyDescent="0.35">
      <c r="J25280" s="830"/>
    </row>
    <row r="25281" spans="10:10" x14ac:dyDescent="0.35">
      <c r="J25281" s="830"/>
    </row>
    <row r="25282" spans="10:10" x14ac:dyDescent="0.35">
      <c r="J25282" s="830"/>
    </row>
    <row r="25283" spans="10:10" x14ac:dyDescent="0.35">
      <c r="J25283" s="830"/>
    </row>
    <row r="25284" spans="10:10" x14ac:dyDescent="0.35">
      <c r="J25284" s="830"/>
    </row>
    <row r="25285" spans="10:10" x14ac:dyDescent="0.35">
      <c r="J25285" s="830"/>
    </row>
    <row r="25286" spans="10:10" x14ac:dyDescent="0.35">
      <c r="J25286" s="830"/>
    </row>
    <row r="25287" spans="10:10" x14ac:dyDescent="0.35">
      <c r="J25287" s="830"/>
    </row>
    <row r="25288" spans="10:10" x14ac:dyDescent="0.35">
      <c r="J25288" s="830"/>
    </row>
    <row r="25289" spans="10:10" x14ac:dyDescent="0.35">
      <c r="J25289" s="830"/>
    </row>
    <row r="25290" spans="10:10" x14ac:dyDescent="0.35">
      <c r="J25290" s="830"/>
    </row>
    <row r="25291" spans="10:10" x14ac:dyDescent="0.35">
      <c r="J25291" s="830"/>
    </row>
    <row r="25292" spans="10:10" x14ac:dyDescent="0.35">
      <c r="J25292" s="830"/>
    </row>
    <row r="25293" spans="10:10" x14ac:dyDescent="0.35">
      <c r="J25293" s="830"/>
    </row>
    <row r="25294" spans="10:10" x14ac:dyDescent="0.35">
      <c r="J25294" s="830"/>
    </row>
    <row r="25295" spans="10:10" x14ac:dyDescent="0.35">
      <c r="J25295" s="830"/>
    </row>
    <row r="25296" spans="10:10" x14ac:dyDescent="0.35">
      <c r="J25296" s="830"/>
    </row>
    <row r="25297" spans="10:10" x14ac:dyDescent="0.35">
      <c r="J25297" s="830"/>
    </row>
    <row r="25298" spans="10:10" x14ac:dyDescent="0.35">
      <c r="J25298" s="830"/>
    </row>
    <row r="25299" spans="10:10" x14ac:dyDescent="0.35">
      <c r="J25299" s="830"/>
    </row>
    <row r="25300" spans="10:10" x14ac:dyDescent="0.35">
      <c r="J25300" s="830"/>
    </row>
    <row r="25301" spans="10:10" x14ac:dyDescent="0.35">
      <c r="J25301" s="830"/>
    </row>
    <row r="25302" spans="10:10" x14ac:dyDescent="0.35">
      <c r="J25302" s="830"/>
    </row>
    <row r="25303" spans="10:10" x14ac:dyDescent="0.35">
      <c r="J25303" s="830"/>
    </row>
    <row r="25304" spans="10:10" x14ac:dyDescent="0.35">
      <c r="J25304" s="830"/>
    </row>
    <row r="25305" spans="10:10" x14ac:dyDescent="0.35">
      <c r="J25305" s="830"/>
    </row>
    <row r="25306" spans="10:10" x14ac:dyDescent="0.35">
      <c r="J25306" s="830"/>
    </row>
    <row r="25307" spans="10:10" x14ac:dyDescent="0.35">
      <c r="J25307" s="830"/>
    </row>
    <row r="25308" spans="10:10" x14ac:dyDescent="0.35">
      <c r="J25308" s="830"/>
    </row>
    <row r="25309" spans="10:10" x14ac:dyDescent="0.35">
      <c r="J25309" s="830"/>
    </row>
    <row r="25310" spans="10:10" x14ac:dyDescent="0.35">
      <c r="J25310" s="830"/>
    </row>
    <row r="25311" spans="10:10" x14ac:dyDescent="0.35">
      <c r="J25311" s="830"/>
    </row>
    <row r="25312" spans="10:10" x14ac:dyDescent="0.35">
      <c r="J25312" s="830"/>
    </row>
    <row r="25313" spans="10:10" x14ac:dyDescent="0.35">
      <c r="J25313" s="830"/>
    </row>
    <row r="25314" spans="10:10" x14ac:dyDescent="0.35">
      <c r="J25314" s="830"/>
    </row>
    <row r="25315" spans="10:10" x14ac:dyDescent="0.35">
      <c r="J25315" s="830"/>
    </row>
    <row r="25316" spans="10:10" x14ac:dyDescent="0.35">
      <c r="J25316" s="830"/>
    </row>
    <row r="25317" spans="10:10" x14ac:dyDescent="0.35">
      <c r="J25317" s="830"/>
    </row>
    <row r="25318" spans="10:10" x14ac:dyDescent="0.35">
      <c r="J25318" s="830"/>
    </row>
    <row r="25319" spans="10:10" x14ac:dyDescent="0.35">
      <c r="J25319" s="830"/>
    </row>
    <row r="25320" spans="10:10" x14ac:dyDescent="0.35">
      <c r="J25320" s="830"/>
    </row>
    <row r="25321" spans="10:10" x14ac:dyDescent="0.35">
      <c r="J25321" s="830"/>
    </row>
    <row r="25322" spans="10:10" x14ac:dyDescent="0.35">
      <c r="J25322" s="830"/>
    </row>
    <row r="25323" spans="10:10" x14ac:dyDescent="0.35">
      <c r="J25323" s="830"/>
    </row>
    <row r="25324" spans="10:10" x14ac:dyDescent="0.35">
      <c r="J25324" s="830"/>
    </row>
    <row r="25325" spans="10:10" x14ac:dyDescent="0.35">
      <c r="J25325" s="830"/>
    </row>
    <row r="25326" spans="10:10" x14ac:dyDescent="0.35">
      <c r="J25326" s="830"/>
    </row>
    <row r="25327" spans="10:10" x14ac:dyDescent="0.35">
      <c r="J25327" s="830"/>
    </row>
    <row r="25328" spans="10:10" x14ac:dyDescent="0.35">
      <c r="J25328" s="830"/>
    </row>
    <row r="25329" spans="10:10" x14ac:dyDescent="0.35">
      <c r="J25329" s="830"/>
    </row>
    <row r="25330" spans="10:10" x14ac:dyDescent="0.35">
      <c r="J25330" s="830"/>
    </row>
    <row r="25331" spans="10:10" x14ac:dyDescent="0.35">
      <c r="J25331" s="830"/>
    </row>
    <row r="25332" spans="10:10" x14ac:dyDescent="0.35">
      <c r="J25332" s="830"/>
    </row>
    <row r="25333" spans="10:10" x14ac:dyDescent="0.35">
      <c r="J25333" s="830"/>
    </row>
    <row r="25334" spans="10:10" x14ac:dyDescent="0.35">
      <c r="J25334" s="830"/>
    </row>
    <row r="25335" spans="10:10" x14ac:dyDescent="0.35">
      <c r="J25335" s="830"/>
    </row>
    <row r="25336" spans="10:10" x14ac:dyDescent="0.35">
      <c r="J25336" s="830"/>
    </row>
    <row r="25337" spans="10:10" x14ac:dyDescent="0.35">
      <c r="J25337" s="830"/>
    </row>
    <row r="25338" spans="10:10" x14ac:dyDescent="0.35">
      <c r="J25338" s="830"/>
    </row>
    <row r="25339" spans="10:10" x14ac:dyDescent="0.35">
      <c r="J25339" s="830"/>
    </row>
    <row r="25340" spans="10:10" x14ac:dyDescent="0.35">
      <c r="J25340" s="830"/>
    </row>
    <row r="25341" spans="10:10" x14ac:dyDescent="0.35">
      <c r="J25341" s="830"/>
    </row>
    <row r="25342" spans="10:10" x14ac:dyDescent="0.35">
      <c r="J25342" s="830"/>
    </row>
    <row r="25343" spans="10:10" x14ac:dyDescent="0.35">
      <c r="J25343" s="830"/>
    </row>
    <row r="25344" spans="10:10" x14ac:dyDescent="0.35">
      <c r="J25344" s="830"/>
    </row>
    <row r="25345" spans="10:10" x14ac:dyDescent="0.35">
      <c r="J25345" s="830"/>
    </row>
    <row r="25346" spans="10:10" x14ac:dyDescent="0.35">
      <c r="J25346" s="830"/>
    </row>
    <row r="25347" spans="10:10" x14ac:dyDescent="0.35">
      <c r="J25347" s="830"/>
    </row>
    <row r="25348" spans="10:10" x14ac:dyDescent="0.35">
      <c r="J25348" s="830"/>
    </row>
    <row r="25349" spans="10:10" x14ac:dyDescent="0.35">
      <c r="J25349" s="830"/>
    </row>
    <row r="25350" spans="10:10" x14ac:dyDescent="0.35">
      <c r="J25350" s="830"/>
    </row>
    <row r="25351" spans="10:10" x14ac:dyDescent="0.35">
      <c r="J25351" s="830"/>
    </row>
    <row r="25352" spans="10:10" x14ac:dyDescent="0.35">
      <c r="J25352" s="830"/>
    </row>
    <row r="25353" spans="10:10" x14ac:dyDescent="0.35">
      <c r="J25353" s="830"/>
    </row>
    <row r="25354" spans="10:10" x14ac:dyDescent="0.35">
      <c r="J25354" s="830"/>
    </row>
    <row r="25355" spans="10:10" x14ac:dyDescent="0.35">
      <c r="J25355" s="830"/>
    </row>
    <row r="25356" spans="10:10" x14ac:dyDescent="0.35">
      <c r="J25356" s="830"/>
    </row>
    <row r="25357" spans="10:10" x14ac:dyDescent="0.35">
      <c r="J25357" s="830"/>
    </row>
    <row r="25358" spans="10:10" x14ac:dyDescent="0.35">
      <c r="J25358" s="830"/>
    </row>
    <row r="25359" spans="10:10" x14ac:dyDescent="0.35">
      <c r="J25359" s="830"/>
    </row>
    <row r="25360" spans="10:10" x14ac:dyDescent="0.35">
      <c r="J25360" s="830"/>
    </row>
    <row r="25361" spans="10:10" x14ac:dyDescent="0.35">
      <c r="J25361" s="830"/>
    </row>
    <row r="25362" spans="10:10" x14ac:dyDescent="0.35">
      <c r="J25362" s="830"/>
    </row>
    <row r="25363" spans="10:10" x14ac:dyDescent="0.35">
      <c r="J25363" s="830"/>
    </row>
    <row r="25364" spans="10:10" x14ac:dyDescent="0.35">
      <c r="J25364" s="830"/>
    </row>
    <row r="25365" spans="10:10" x14ac:dyDescent="0.35">
      <c r="J25365" s="830"/>
    </row>
    <row r="25366" spans="10:10" x14ac:dyDescent="0.35">
      <c r="J25366" s="830"/>
    </row>
    <row r="25367" spans="10:10" x14ac:dyDescent="0.35">
      <c r="J25367" s="830"/>
    </row>
    <row r="25368" spans="10:10" x14ac:dyDescent="0.35">
      <c r="J25368" s="830"/>
    </row>
    <row r="25369" spans="10:10" x14ac:dyDescent="0.35">
      <c r="J25369" s="830"/>
    </row>
    <row r="25370" spans="10:10" x14ac:dyDescent="0.35">
      <c r="J25370" s="830"/>
    </row>
    <row r="25371" spans="10:10" x14ac:dyDescent="0.35">
      <c r="J25371" s="830"/>
    </row>
    <row r="25372" spans="10:10" x14ac:dyDescent="0.35">
      <c r="J25372" s="830"/>
    </row>
    <row r="25373" spans="10:10" x14ac:dyDescent="0.35">
      <c r="J25373" s="830"/>
    </row>
    <row r="25374" spans="10:10" x14ac:dyDescent="0.35">
      <c r="J25374" s="830"/>
    </row>
    <row r="25375" spans="10:10" x14ac:dyDescent="0.35">
      <c r="J25375" s="830"/>
    </row>
    <row r="25376" spans="10:10" x14ac:dyDescent="0.35">
      <c r="J25376" s="830"/>
    </row>
    <row r="25377" spans="10:10" x14ac:dyDescent="0.35">
      <c r="J25377" s="830"/>
    </row>
    <row r="25378" spans="10:10" x14ac:dyDescent="0.35">
      <c r="J25378" s="830"/>
    </row>
    <row r="25379" spans="10:10" x14ac:dyDescent="0.35">
      <c r="J25379" s="830"/>
    </row>
    <row r="25380" spans="10:10" x14ac:dyDescent="0.35">
      <c r="J25380" s="830"/>
    </row>
    <row r="25381" spans="10:10" x14ac:dyDescent="0.35">
      <c r="J25381" s="830"/>
    </row>
    <row r="25382" spans="10:10" x14ac:dyDescent="0.35">
      <c r="J25382" s="830"/>
    </row>
    <row r="25383" spans="10:10" x14ac:dyDescent="0.35">
      <c r="J25383" s="830"/>
    </row>
    <row r="25384" spans="10:10" x14ac:dyDescent="0.35">
      <c r="J25384" s="830"/>
    </row>
    <row r="25385" spans="10:10" x14ac:dyDescent="0.35">
      <c r="J25385" s="830"/>
    </row>
    <row r="25386" spans="10:10" x14ac:dyDescent="0.35">
      <c r="J25386" s="830"/>
    </row>
    <row r="25387" spans="10:10" x14ac:dyDescent="0.35">
      <c r="J25387" s="830"/>
    </row>
    <row r="25388" spans="10:10" x14ac:dyDescent="0.35">
      <c r="J25388" s="830"/>
    </row>
    <row r="25389" spans="10:10" x14ac:dyDescent="0.35">
      <c r="J25389" s="830"/>
    </row>
    <row r="25390" spans="10:10" x14ac:dyDescent="0.35">
      <c r="J25390" s="830"/>
    </row>
    <row r="25391" spans="10:10" x14ac:dyDescent="0.35">
      <c r="J25391" s="830"/>
    </row>
    <row r="25392" spans="10:10" x14ac:dyDescent="0.35">
      <c r="J25392" s="830"/>
    </row>
    <row r="25393" spans="10:10" x14ac:dyDescent="0.35">
      <c r="J25393" s="830"/>
    </row>
    <row r="25394" spans="10:10" x14ac:dyDescent="0.35">
      <c r="J25394" s="830"/>
    </row>
    <row r="25395" spans="10:10" x14ac:dyDescent="0.35">
      <c r="J25395" s="830"/>
    </row>
    <row r="25396" spans="10:10" x14ac:dyDescent="0.35">
      <c r="J25396" s="830"/>
    </row>
    <row r="25397" spans="10:10" x14ac:dyDescent="0.35">
      <c r="J25397" s="830"/>
    </row>
    <row r="25398" spans="10:10" x14ac:dyDescent="0.35">
      <c r="J25398" s="830"/>
    </row>
    <row r="25399" spans="10:10" x14ac:dyDescent="0.35">
      <c r="J25399" s="830"/>
    </row>
    <row r="25400" spans="10:10" x14ac:dyDescent="0.35">
      <c r="J25400" s="830"/>
    </row>
    <row r="25401" spans="10:10" x14ac:dyDescent="0.35">
      <c r="J25401" s="830"/>
    </row>
    <row r="25402" spans="10:10" x14ac:dyDescent="0.35">
      <c r="J25402" s="830"/>
    </row>
    <row r="25403" spans="10:10" x14ac:dyDescent="0.35">
      <c r="J25403" s="830"/>
    </row>
    <row r="25404" spans="10:10" x14ac:dyDescent="0.35">
      <c r="J25404" s="830"/>
    </row>
    <row r="25405" spans="10:10" x14ac:dyDescent="0.35">
      <c r="J25405" s="830"/>
    </row>
    <row r="25406" spans="10:10" x14ac:dyDescent="0.35">
      <c r="J25406" s="830"/>
    </row>
    <row r="25407" spans="10:10" x14ac:dyDescent="0.35">
      <c r="J25407" s="830"/>
    </row>
    <row r="25408" spans="10:10" x14ac:dyDescent="0.35">
      <c r="J25408" s="830"/>
    </row>
    <row r="25409" spans="10:10" x14ac:dyDescent="0.35">
      <c r="J25409" s="830"/>
    </row>
    <row r="25410" spans="10:10" x14ac:dyDescent="0.35">
      <c r="J25410" s="830"/>
    </row>
    <row r="25411" spans="10:10" x14ac:dyDescent="0.35">
      <c r="J25411" s="830"/>
    </row>
    <row r="25412" spans="10:10" x14ac:dyDescent="0.35">
      <c r="J25412" s="830"/>
    </row>
    <row r="25413" spans="10:10" x14ac:dyDescent="0.35">
      <c r="J25413" s="830"/>
    </row>
    <row r="25414" spans="10:10" x14ac:dyDescent="0.35">
      <c r="J25414" s="830"/>
    </row>
    <row r="25415" spans="10:10" x14ac:dyDescent="0.35">
      <c r="J25415" s="830"/>
    </row>
    <row r="25416" spans="10:10" x14ac:dyDescent="0.35">
      <c r="J25416" s="830"/>
    </row>
    <row r="25417" spans="10:10" x14ac:dyDescent="0.35">
      <c r="J25417" s="830"/>
    </row>
    <row r="25418" spans="10:10" x14ac:dyDescent="0.35">
      <c r="J25418" s="830"/>
    </row>
    <row r="25419" spans="10:10" x14ac:dyDescent="0.35">
      <c r="J25419" s="830"/>
    </row>
    <row r="25420" spans="10:10" x14ac:dyDescent="0.35">
      <c r="J25420" s="830"/>
    </row>
    <row r="25421" spans="10:10" x14ac:dyDescent="0.35">
      <c r="J25421" s="830"/>
    </row>
    <row r="25422" spans="10:10" x14ac:dyDescent="0.35">
      <c r="J25422" s="830"/>
    </row>
    <row r="25423" spans="10:10" x14ac:dyDescent="0.35">
      <c r="J25423" s="830"/>
    </row>
    <row r="25424" spans="10:10" x14ac:dyDescent="0.35">
      <c r="J25424" s="830"/>
    </row>
    <row r="25425" spans="10:10" x14ac:dyDescent="0.35">
      <c r="J25425" s="830"/>
    </row>
    <row r="25426" spans="10:10" x14ac:dyDescent="0.35">
      <c r="J25426" s="830"/>
    </row>
    <row r="25427" spans="10:10" x14ac:dyDescent="0.35">
      <c r="J25427" s="830"/>
    </row>
    <row r="25428" spans="10:10" x14ac:dyDescent="0.35">
      <c r="J25428" s="830"/>
    </row>
    <row r="25429" spans="10:10" x14ac:dyDescent="0.35">
      <c r="J25429" s="830"/>
    </row>
    <row r="25430" spans="10:10" x14ac:dyDescent="0.35">
      <c r="J25430" s="830"/>
    </row>
    <row r="25431" spans="10:10" x14ac:dyDescent="0.35">
      <c r="J25431" s="830"/>
    </row>
    <row r="25432" spans="10:10" x14ac:dyDescent="0.35">
      <c r="J25432" s="830"/>
    </row>
    <row r="25433" spans="10:10" x14ac:dyDescent="0.35">
      <c r="J25433" s="830"/>
    </row>
    <row r="25434" spans="10:10" x14ac:dyDescent="0.35">
      <c r="J25434" s="830"/>
    </row>
    <row r="25435" spans="10:10" x14ac:dyDescent="0.35">
      <c r="J25435" s="830"/>
    </row>
    <row r="25436" spans="10:10" x14ac:dyDescent="0.35">
      <c r="J25436" s="830"/>
    </row>
    <row r="25437" spans="10:10" x14ac:dyDescent="0.35">
      <c r="J25437" s="830"/>
    </row>
    <row r="25438" spans="10:10" x14ac:dyDescent="0.35">
      <c r="J25438" s="830"/>
    </row>
    <row r="25439" spans="10:10" x14ac:dyDescent="0.35">
      <c r="J25439" s="830"/>
    </row>
    <row r="25440" spans="10:10" x14ac:dyDescent="0.35">
      <c r="J25440" s="830"/>
    </row>
    <row r="25441" spans="10:10" x14ac:dyDescent="0.35">
      <c r="J25441" s="830"/>
    </row>
    <row r="25442" spans="10:10" x14ac:dyDescent="0.35">
      <c r="J25442" s="830"/>
    </row>
    <row r="25443" spans="10:10" x14ac:dyDescent="0.35">
      <c r="J25443" s="830"/>
    </row>
    <row r="25444" spans="10:10" x14ac:dyDescent="0.35">
      <c r="J25444" s="830"/>
    </row>
    <row r="25445" spans="10:10" x14ac:dyDescent="0.35">
      <c r="J25445" s="830"/>
    </row>
    <row r="25446" spans="10:10" x14ac:dyDescent="0.35">
      <c r="J25446" s="830"/>
    </row>
    <row r="25447" spans="10:10" x14ac:dyDescent="0.35">
      <c r="J25447" s="830"/>
    </row>
    <row r="25448" spans="10:10" x14ac:dyDescent="0.35">
      <c r="J25448" s="830"/>
    </row>
    <row r="25449" spans="10:10" x14ac:dyDescent="0.35">
      <c r="J25449" s="830"/>
    </row>
    <row r="25450" spans="10:10" x14ac:dyDescent="0.35">
      <c r="J25450" s="830"/>
    </row>
    <row r="25451" spans="10:10" x14ac:dyDescent="0.35">
      <c r="J25451" s="830"/>
    </row>
    <row r="25452" spans="10:10" x14ac:dyDescent="0.35">
      <c r="J25452" s="830"/>
    </row>
    <row r="25453" spans="10:10" x14ac:dyDescent="0.35">
      <c r="J25453" s="830"/>
    </row>
    <row r="25454" spans="10:10" x14ac:dyDescent="0.35">
      <c r="J25454" s="830"/>
    </row>
    <row r="25455" spans="10:10" x14ac:dyDescent="0.35">
      <c r="J25455" s="830"/>
    </row>
    <row r="25456" spans="10:10" x14ac:dyDescent="0.35">
      <c r="J25456" s="830"/>
    </row>
    <row r="25457" spans="10:10" x14ac:dyDescent="0.35">
      <c r="J25457" s="830"/>
    </row>
    <row r="25458" spans="10:10" x14ac:dyDescent="0.35">
      <c r="J25458" s="830"/>
    </row>
    <row r="25459" spans="10:10" x14ac:dyDescent="0.35">
      <c r="J25459" s="830"/>
    </row>
    <row r="25460" spans="10:10" x14ac:dyDescent="0.35">
      <c r="J25460" s="830"/>
    </row>
    <row r="25461" spans="10:10" x14ac:dyDescent="0.35">
      <c r="J25461" s="830"/>
    </row>
    <row r="25462" spans="10:10" x14ac:dyDescent="0.35">
      <c r="J25462" s="830"/>
    </row>
    <row r="25463" spans="10:10" x14ac:dyDescent="0.35">
      <c r="J25463" s="830"/>
    </row>
    <row r="25464" spans="10:10" x14ac:dyDescent="0.35">
      <c r="J25464" s="830"/>
    </row>
    <row r="25465" spans="10:10" x14ac:dyDescent="0.35">
      <c r="J25465" s="830"/>
    </row>
    <row r="25466" spans="10:10" x14ac:dyDescent="0.35">
      <c r="J25466" s="830"/>
    </row>
    <row r="25467" spans="10:10" x14ac:dyDescent="0.35">
      <c r="J25467" s="830"/>
    </row>
    <row r="25468" spans="10:10" x14ac:dyDescent="0.35">
      <c r="J25468" s="830"/>
    </row>
    <row r="25469" spans="10:10" x14ac:dyDescent="0.35">
      <c r="J25469" s="830"/>
    </row>
    <row r="25470" spans="10:10" x14ac:dyDescent="0.35">
      <c r="J25470" s="830"/>
    </row>
    <row r="25471" spans="10:10" x14ac:dyDescent="0.35">
      <c r="J25471" s="830"/>
    </row>
    <row r="25472" spans="10:10" x14ac:dyDescent="0.35">
      <c r="J25472" s="830"/>
    </row>
    <row r="25473" spans="10:10" x14ac:dyDescent="0.35">
      <c r="J25473" s="830"/>
    </row>
    <row r="25474" spans="10:10" x14ac:dyDescent="0.35">
      <c r="J25474" s="830"/>
    </row>
    <row r="25475" spans="10:10" x14ac:dyDescent="0.35">
      <c r="J25475" s="830"/>
    </row>
    <row r="25476" spans="10:10" x14ac:dyDescent="0.35">
      <c r="J25476" s="830"/>
    </row>
    <row r="25477" spans="10:10" x14ac:dyDescent="0.35">
      <c r="J25477" s="830"/>
    </row>
    <row r="25478" spans="10:10" x14ac:dyDescent="0.35">
      <c r="J25478" s="830"/>
    </row>
    <row r="25479" spans="10:10" x14ac:dyDescent="0.35">
      <c r="J25479" s="830"/>
    </row>
    <row r="25480" spans="10:10" x14ac:dyDescent="0.35">
      <c r="J25480" s="830"/>
    </row>
    <row r="25481" spans="10:10" x14ac:dyDescent="0.35">
      <c r="J25481" s="830"/>
    </row>
    <row r="25482" spans="10:10" x14ac:dyDescent="0.35">
      <c r="J25482" s="830"/>
    </row>
    <row r="25483" spans="10:10" x14ac:dyDescent="0.35">
      <c r="J25483" s="830"/>
    </row>
    <row r="25484" spans="10:10" x14ac:dyDescent="0.35">
      <c r="J25484" s="830"/>
    </row>
    <row r="25485" spans="10:10" x14ac:dyDescent="0.35">
      <c r="J25485" s="830"/>
    </row>
    <row r="25486" spans="10:10" x14ac:dyDescent="0.35">
      <c r="J25486" s="830"/>
    </row>
    <row r="25487" spans="10:10" x14ac:dyDescent="0.35">
      <c r="J25487" s="830"/>
    </row>
    <row r="25488" spans="10:10" x14ac:dyDescent="0.35">
      <c r="J25488" s="830"/>
    </row>
    <row r="25489" spans="10:10" x14ac:dyDescent="0.35">
      <c r="J25489" s="830"/>
    </row>
    <row r="25490" spans="10:10" x14ac:dyDescent="0.35">
      <c r="J25490" s="830"/>
    </row>
    <row r="25491" spans="10:10" x14ac:dyDescent="0.35">
      <c r="J25491" s="830"/>
    </row>
    <row r="25492" spans="10:10" x14ac:dyDescent="0.35">
      <c r="J25492" s="830"/>
    </row>
    <row r="25493" spans="10:10" x14ac:dyDescent="0.35">
      <c r="J25493" s="830"/>
    </row>
    <row r="25494" spans="10:10" x14ac:dyDescent="0.35">
      <c r="J25494" s="830"/>
    </row>
    <row r="25495" spans="10:10" x14ac:dyDescent="0.35">
      <c r="J25495" s="830"/>
    </row>
    <row r="25496" spans="10:10" x14ac:dyDescent="0.35">
      <c r="J25496" s="830"/>
    </row>
    <row r="25497" spans="10:10" x14ac:dyDescent="0.35">
      <c r="J25497" s="830"/>
    </row>
    <row r="25498" spans="10:10" x14ac:dyDescent="0.35">
      <c r="J25498" s="830"/>
    </row>
    <row r="25499" spans="10:10" x14ac:dyDescent="0.35">
      <c r="J25499" s="830"/>
    </row>
    <row r="25500" spans="10:10" x14ac:dyDescent="0.35">
      <c r="J25500" s="830"/>
    </row>
    <row r="25501" spans="10:10" x14ac:dyDescent="0.35">
      <c r="J25501" s="830"/>
    </row>
    <row r="25502" spans="10:10" x14ac:dyDescent="0.35">
      <c r="J25502" s="830"/>
    </row>
    <row r="25503" spans="10:10" x14ac:dyDescent="0.35">
      <c r="J25503" s="830"/>
    </row>
    <row r="25504" spans="10:10" x14ac:dyDescent="0.35">
      <c r="J25504" s="830"/>
    </row>
    <row r="25505" spans="10:10" x14ac:dyDescent="0.35">
      <c r="J25505" s="830"/>
    </row>
    <row r="25506" spans="10:10" x14ac:dyDescent="0.35">
      <c r="J25506" s="830"/>
    </row>
    <row r="25507" spans="10:10" x14ac:dyDescent="0.35">
      <c r="J25507" s="830"/>
    </row>
    <row r="25508" spans="10:10" x14ac:dyDescent="0.35">
      <c r="J25508" s="830"/>
    </row>
    <row r="25509" spans="10:10" x14ac:dyDescent="0.35">
      <c r="J25509" s="830"/>
    </row>
    <row r="25510" spans="10:10" x14ac:dyDescent="0.35">
      <c r="J25510" s="830"/>
    </row>
    <row r="25511" spans="10:10" x14ac:dyDescent="0.35">
      <c r="J25511" s="830"/>
    </row>
    <row r="25512" spans="10:10" x14ac:dyDescent="0.35">
      <c r="J25512" s="830"/>
    </row>
    <row r="25513" spans="10:10" x14ac:dyDescent="0.35">
      <c r="J25513" s="830"/>
    </row>
    <row r="25514" spans="10:10" x14ac:dyDescent="0.35">
      <c r="J25514" s="830"/>
    </row>
    <row r="25515" spans="10:10" x14ac:dyDescent="0.35">
      <c r="J25515" s="830"/>
    </row>
    <row r="25516" spans="10:10" x14ac:dyDescent="0.35">
      <c r="J25516" s="830"/>
    </row>
    <row r="25517" spans="10:10" x14ac:dyDescent="0.35">
      <c r="J25517" s="830"/>
    </row>
    <row r="25518" spans="10:10" x14ac:dyDescent="0.35">
      <c r="J25518" s="830"/>
    </row>
    <row r="25519" spans="10:10" x14ac:dyDescent="0.35">
      <c r="J25519" s="830"/>
    </row>
    <row r="25520" spans="10:10" x14ac:dyDescent="0.35">
      <c r="J25520" s="830"/>
    </row>
    <row r="25521" spans="10:10" x14ac:dyDescent="0.35">
      <c r="J25521" s="830"/>
    </row>
    <row r="25522" spans="10:10" x14ac:dyDescent="0.35">
      <c r="J25522" s="830"/>
    </row>
    <row r="25523" spans="10:10" x14ac:dyDescent="0.35">
      <c r="J25523" s="830"/>
    </row>
    <row r="25524" spans="10:10" x14ac:dyDescent="0.35">
      <c r="J25524" s="830"/>
    </row>
    <row r="25525" spans="10:10" x14ac:dyDescent="0.35">
      <c r="J25525" s="830"/>
    </row>
    <row r="25526" spans="10:10" x14ac:dyDescent="0.35">
      <c r="J25526" s="830"/>
    </row>
    <row r="25527" spans="10:10" x14ac:dyDescent="0.35">
      <c r="J25527" s="830"/>
    </row>
    <row r="25528" spans="10:10" x14ac:dyDescent="0.35">
      <c r="J25528" s="830"/>
    </row>
    <row r="25529" spans="10:10" x14ac:dyDescent="0.35">
      <c r="J25529" s="830"/>
    </row>
    <row r="25530" spans="10:10" x14ac:dyDescent="0.35">
      <c r="J25530" s="830"/>
    </row>
    <row r="25531" spans="10:10" x14ac:dyDescent="0.35">
      <c r="J25531" s="830"/>
    </row>
    <row r="25532" spans="10:10" x14ac:dyDescent="0.35">
      <c r="J25532" s="830"/>
    </row>
    <row r="25533" spans="10:10" x14ac:dyDescent="0.35">
      <c r="J25533" s="830"/>
    </row>
    <row r="25534" spans="10:10" x14ac:dyDescent="0.35">
      <c r="J25534" s="830"/>
    </row>
    <row r="25535" spans="10:10" x14ac:dyDescent="0.35">
      <c r="J25535" s="830"/>
    </row>
    <row r="25536" spans="10:10" x14ac:dyDescent="0.35">
      <c r="J25536" s="830"/>
    </row>
    <row r="25537" spans="10:10" x14ac:dyDescent="0.35">
      <c r="J25537" s="830"/>
    </row>
    <row r="25538" spans="10:10" x14ac:dyDescent="0.35">
      <c r="J25538" s="830"/>
    </row>
    <row r="25539" spans="10:10" x14ac:dyDescent="0.35">
      <c r="J25539" s="830"/>
    </row>
    <row r="25540" spans="10:10" x14ac:dyDescent="0.35">
      <c r="J25540" s="830"/>
    </row>
    <row r="25541" spans="10:10" x14ac:dyDescent="0.35">
      <c r="J25541" s="830"/>
    </row>
    <row r="25542" spans="10:10" x14ac:dyDescent="0.35">
      <c r="J25542" s="830"/>
    </row>
    <row r="25543" spans="10:10" x14ac:dyDescent="0.35">
      <c r="J25543" s="830"/>
    </row>
    <row r="25544" spans="10:10" x14ac:dyDescent="0.35">
      <c r="J25544" s="830"/>
    </row>
    <row r="25545" spans="10:10" x14ac:dyDescent="0.35">
      <c r="J25545" s="830"/>
    </row>
    <row r="25546" spans="10:10" x14ac:dyDescent="0.35">
      <c r="J25546" s="830"/>
    </row>
    <row r="25547" spans="10:10" x14ac:dyDescent="0.35">
      <c r="J25547" s="830"/>
    </row>
    <row r="25548" spans="10:10" x14ac:dyDescent="0.35">
      <c r="J25548" s="830"/>
    </row>
    <row r="25549" spans="10:10" x14ac:dyDescent="0.35">
      <c r="J25549" s="830"/>
    </row>
    <row r="25550" spans="10:10" x14ac:dyDescent="0.35">
      <c r="J25550" s="830"/>
    </row>
    <row r="25551" spans="10:10" x14ac:dyDescent="0.35">
      <c r="J25551" s="830"/>
    </row>
    <row r="25552" spans="10:10" x14ac:dyDescent="0.35">
      <c r="J25552" s="830"/>
    </row>
    <row r="25553" spans="10:10" x14ac:dyDescent="0.35">
      <c r="J25553" s="830"/>
    </row>
    <row r="25554" spans="10:10" x14ac:dyDescent="0.35">
      <c r="J25554" s="830"/>
    </row>
    <row r="25555" spans="10:10" x14ac:dyDescent="0.35">
      <c r="J25555" s="830"/>
    </row>
    <row r="25556" spans="10:10" x14ac:dyDescent="0.35">
      <c r="J25556" s="830"/>
    </row>
    <row r="25557" spans="10:10" x14ac:dyDescent="0.35">
      <c r="J25557" s="830"/>
    </row>
    <row r="25558" spans="10:10" x14ac:dyDescent="0.35">
      <c r="J25558" s="830"/>
    </row>
    <row r="25559" spans="10:10" x14ac:dyDescent="0.35">
      <c r="J25559" s="830"/>
    </row>
    <row r="25560" spans="10:10" x14ac:dyDescent="0.35">
      <c r="J25560" s="830"/>
    </row>
    <row r="25561" spans="10:10" x14ac:dyDescent="0.35">
      <c r="J25561" s="830"/>
    </row>
    <row r="25562" spans="10:10" x14ac:dyDescent="0.35">
      <c r="J25562" s="830"/>
    </row>
    <row r="25563" spans="10:10" x14ac:dyDescent="0.35">
      <c r="J25563" s="830"/>
    </row>
    <row r="25564" spans="10:10" x14ac:dyDescent="0.35">
      <c r="J25564" s="830"/>
    </row>
    <row r="25565" spans="10:10" x14ac:dyDescent="0.35">
      <c r="J25565" s="830"/>
    </row>
    <row r="25566" spans="10:10" x14ac:dyDescent="0.35">
      <c r="J25566" s="830"/>
    </row>
    <row r="25567" spans="10:10" x14ac:dyDescent="0.35">
      <c r="J25567" s="830"/>
    </row>
    <row r="25568" spans="10:10" x14ac:dyDescent="0.35">
      <c r="J25568" s="830"/>
    </row>
    <row r="25569" spans="10:10" x14ac:dyDescent="0.35">
      <c r="J25569" s="830"/>
    </row>
    <row r="25570" spans="10:10" x14ac:dyDescent="0.35">
      <c r="J25570" s="830"/>
    </row>
    <row r="25571" spans="10:10" x14ac:dyDescent="0.35">
      <c r="J25571" s="830"/>
    </row>
    <row r="25572" spans="10:10" x14ac:dyDescent="0.35">
      <c r="J25572" s="830"/>
    </row>
    <row r="25573" spans="10:10" x14ac:dyDescent="0.35">
      <c r="J25573" s="830"/>
    </row>
    <row r="25574" spans="10:10" x14ac:dyDescent="0.35">
      <c r="J25574" s="830"/>
    </row>
    <row r="25575" spans="10:10" x14ac:dyDescent="0.35">
      <c r="J25575" s="830"/>
    </row>
    <row r="25576" spans="10:10" x14ac:dyDescent="0.35">
      <c r="J25576" s="830"/>
    </row>
    <row r="25577" spans="10:10" x14ac:dyDescent="0.35">
      <c r="J25577" s="830"/>
    </row>
    <row r="25578" spans="10:10" x14ac:dyDescent="0.35">
      <c r="J25578" s="830"/>
    </row>
    <row r="25579" spans="10:10" x14ac:dyDescent="0.35">
      <c r="J25579" s="830"/>
    </row>
    <row r="25580" spans="10:10" x14ac:dyDescent="0.35">
      <c r="J25580" s="830"/>
    </row>
    <row r="25581" spans="10:10" x14ac:dyDescent="0.35">
      <c r="J25581" s="830"/>
    </row>
    <row r="25582" spans="10:10" x14ac:dyDescent="0.35">
      <c r="J25582" s="830"/>
    </row>
    <row r="25583" spans="10:10" x14ac:dyDescent="0.35">
      <c r="J25583" s="830"/>
    </row>
    <row r="25584" spans="10:10" x14ac:dyDescent="0.35">
      <c r="J25584" s="830"/>
    </row>
    <row r="25585" spans="10:10" x14ac:dyDescent="0.35">
      <c r="J25585" s="830"/>
    </row>
    <row r="25586" spans="10:10" x14ac:dyDescent="0.35">
      <c r="J25586" s="830"/>
    </row>
    <row r="25587" spans="10:10" x14ac:dyDescent="0.35">
      <c r="J25587" s="830"/>
    </row>
    <row r="25588" spans="10:10" x14ac:dyDescent="0.35">
      <c r="J25588" s="830"/>
    </row>
    <row r="25589" spans="10:10" x14ac:dyDescent="0.35">
      <c r="J25589" s="830"/>
    </row>
    <row r="25590" spans="10:10" x14ac:dyDescent="0.35">
      <c r="J25590" s="830"/>
    </row>
    <row r="25591" spans="10:10" x14ac:dyDescent="0.35">
      <c r="J25591" s="830"/>
    </row>
    <row r="25592" spans="10:10" x14ac:dyDescent="0.35">
      <c r="J25592" s="830"/>
    </row>
    <row r="25593" spans="10:10" x14ac:dyDescent="0.35">
      <c r="J25593" s="830"/>
    </row>
    <row r="25594" spans="10:10" x14ac:dyDescent="0.35">
      <c r="J25594" s="830"/>
    </row>
    <row r="25595" spans="10:10" x14ac:dyDescent="0.35">
      <c r="J25595" s="830"/>
    </row>
    <row r="25596" spans="10:10" x14ac:dyDescent="0.35">
      <c r="J25596" s="830"/>
    </row>
    <row r="25597" spans="10:10" x14ac:dyDescent="0.35">
      <c r="J25597" s="830"/>
    </row>
    <row r="25598" spans="10:10" x14ac:dyDescent="0.35">
      <c r="J25598" s="830"/>
    </row>
    <row r="25599" spans="10:10" x14ac:dyDescent="0.35">
      <c r="J25599" s="830"/>
    </row>
    <row r="25600" spans="10:10" x14ac:dyDescent="0.35">
      <c r="J25600" s="830"/>
    </row>
    <row r="25601" spans="10:10" x14ac:dyDescent="0.35">
      <c r="J25601" s="830"/>
    </row>
    <row r="25602" spans="10:10" x14ac:dyDescent="0.35">
      <c r="J25602" s="830"/>
    </row>
    <row r="25603" spans="10:10" x14ac:dyDescent="0.35">
      <c r="J25603" s="830"/>
    </row>
    <row r="25604" spans="10:10" x14ac:dyDescent="0.35">
      <c r="J25604" s="830"/>
    </row>
    <row r="25605" spans="10:10" x14ac:dyDescent="0.35">
      <c r="J25605" s="830"/>
    </row>
    <row r="25606" spans="10:10" x14ac:dyDescent="0.35">
      <c r="J25606" s="830"/>
    </row>
    <row r="25607" spans="10:10" x14ac:dyDescent="0.35">
      <c r="J25607" s="830"/>
    </row>
    <row r="25608" spans="10:10" x14ac:dyDescent="0.35">
      <c r="J25608" s="830"/>
    </row>
    <row r="25609" spans="10:10" x14ac:dyDescent="0.35">
      <c r="J25609" s="830"/>
    </row>
    <row r="25610" spans="10:10" x14ac:dyDescent="0.35">
      <c r="J25610" s="830"/>
    </row>
    <row r="25611" spans="10:10" x14ac:dyDescent="0.35">
      <c r="J25611" s="830"/>
    </row>
    <row r="25612" spans="10:10" x14ac:dyDescent="0.35">
      <c r="J25612" s="830"/>
    </row>
    <row r="25613" spans="10:10" x14ac:dyDescent="0.35">
      <c r="J25613" s="830"/>
    </row>
    <row r="25614" spans="10:10" x14ac:dyDescent="0.35">
      <c r="J25614" s="830"/>
    </row>
    <row r="25615" spans="10:10" x14ac:dyDescent="0.35">
      <c r="J25615" s="830"/>
    </row>
    <row r="25616" spans="10:10" x14ac:dyDescent="0.35">
      <c r="J25616" s="830"/>
    </row>
    <row r="25617" spans="10:10" x14ac:dyDescent="0.35">
      <c r="J25617" s="830"/>
    </row>
    <row r="25618" spans="10:10" x14ac:dyDescent="0.35">
      <c r="J25618" s="830"/>
    </row>
    <row r="25619" spans="10:10" x14ac:dyDescent="0.35">
      <c r="J25619" s="830"/>
    </row>
    <row r="25620" spans="10:10" x14ac:dyDescent="0.35">
      <c r="J25620" s="830"/>
    </row>
    <row r="25621" spans="10:10" x14ac:dyDescent="0.35">
      <c r="J25621" s="830"/>
    </row>
    <row r="25622" spans="10:10" x14ac:dyDescent="0.35">
      <c r="J25622" s="830"/>
    </row>
    <row r="25623" spans="10:10" x14ac:dyDescent="0.35">
      <c r="J25623" s="830"/>
    </row>
    <row r="25624" spans="10:10" x14ac:dyDescent="0.35">
      <c r="J25624" s="830"/>
    </row>
    <row r="25625" spans="10:10" x14ac:dyDescent="0.35">
      <c r="J25625" s="830"/>
    </row>
    <row r="25626" spans="10:10" x14ac:dyDescent="0.35">
      <c r="J25626" s="830"/>
    </row>
    <row r="25627" spans="10:10" x14ac:dyDescent="0.35">
      <c r="J25627" s="830"/>
    </row>
    <row r="25628" spans="10:10" x14ac:dyDescent="0.35">
      <c r="J25628" s="830"/>
    </row>
    <row r="25629" spans="10:10" x14ac:dyDescent="0.35">
      <c r="J25629" s="830"/>
    </row>
    <row r="25630" spans="10:10" x14ac:dyDescent="0.35">
      <c r="J25630" s="830"/>
    </row>
    <row r="25631" spans="10:10" x14ac:dyDescent="0.35">
      <c r="J25631" s="830"/>
    </row>
    <row r="25632" spans="10:10" x14ac:dyDescent="0.35">
      <c r="J25632" s="830"/>
    </row>
    <row r="25633" spans="10:10" x14ac:dyDescent="0.35">
      <c r="J25633" s="830"/>
    </row>
    <row r="25634" spans="10:10" x14ac:dyDescent="0.35">
      <c r="J25634" s="830"/>
    </row>
    <row r="25635" spans="10:10" x14ac:dyDescent="0.35">
      <c r="J25635" s="830"/>
    </row>
    <row r="25636" spans="10:10" x14ac:dyDescent="0.35">
      <c r="J25636" s="830"/>
    </row>
    <row r="25637" spans="10:10" x14ac:dyDescent="0.35">
      <c r="J25637" s="830"/>
    </row>
    <row r="25638" spans="10:10" x14ac:dyDescent="0.35">
      <c r="J25638" s="830"/>
    </row>
    <row r="25639" spans="10:10" x14ac:dyDescent="0.35">
      <c r="J25639" s="830"/>
    </row>
    <row r="25640" spans="10:10" x14ac:dyDescent="0.35">
      <c r="J25640" s="830"/>
    </row>
    <row r="25641" spans="10:10" x14ac:dyDescent="0.35">
      <c r="J25641" s="830"/>
    </row>
    <row r="25642" spans="10:10" x14ac:dyDescent="0.35">
      <c r="J25642" s="830"/>
    </row>
    <row r="25643" spans="10:10" x14ac:dyDescent="0.35">
      <c r="J25643" s="830"/>
    </row>
    <row r="25644" spans="10:10" x14ac:dyDescent="0.35">
      <c r="J25644" s="830"/>
    </row>
    <row r="25645" spans="10:10" x14ac:dyDescent="0.35">
      <c r="J25645" s="830"/>
    </row>
    <row r="25646" spans="10:10" x14ac:dyDescent="0.35">
      <c r="J25646" s="830"/>
    </row>
    <row r="25647" spans="10:10" x14ac:dyDescent="0.35">
      <c r="J25647" s="830"/>
    </row>
    <row r="25648" spans="10:10" x14ac:dyDescent="0.35">
      <c r="J25648" s="830"/>
    </row>
    <row r="25649" spans="10:10" x14ac:dyDescent="0.35">
      <c r="J25649" s="830"/>
    </row>
    <row r="25650" spans="10:10" x14ac:dyDescent="0.35">
      <c r="J25650" s="830"/>
    </row>
    <row r="25651" spans="10:10" x14ac:dyDescent="0.35">
      <c r="J25651" s="830"/>
    </row>
    <row r="25652" spans="10:10" x14ac:dyDescent="0.35">
      <c r="J25652" s="830"/>
    </row>
    <row r="25653" spans="10:10" x14ac:dyDescent="0.35">
      <c r="J25653" s="830"/>
    </row>
    <row r="25654" spans="10:10" x14ac:dyDescent="0.35">
      <c r="J25654" s="830"/>
    </row>
    <row r="25655" spans="10:10" x14ac:dyDescent="0.35">
      <c r="J25655" s="830"/>
    </row>
    <row r="25656" spans="10:10" x14ac:dyDescent="0.35">
      <c r="J25656" s="830"/>
    </row>
    <row r="25657" spans="10:10" x14ac:dyDescent="0.35">
      <c r="J25657" s="830"/>
    </row>
    <row r="25658" spans="10:10" x14ac:dyDescent="0.35">
      <c r="J25658" s="830"/>
    </row>
    <row r="25659" spans="10:10" x14ac:dyDescent="0.35">
      <c r="J25659" s="830"/>
    </row>
    <row r="25660" spans="10:10" x14ac:dyDescent="0.35">
      <c r="J25660" s="830"/>
    </row>
    <row r="25661" spans="10:10" x14ac:dyDescent="0.35">
      <c r="J25661" s="830"/>
    </row>
    <row r="25662" spans="10:10" x14ac:dyDescent="0.35">
      <c r="J25662" s="830"/>
    </row>
    <row r="25663" spans="10:10" x14ac:dyDescent="0.35">
      <c r="J25663" s="830"/>
    </row>
    <row r="25664" spans="10:10" x14ac:dyDescent="0.35">
      <c r="J25664" s="830"/>
    </row>
    <row r="25665" spans="10:10" x14ac:dyDescent="0.35">
      <c r="J25665" s="830"/>
    </row>
    <row r="25666" spans="10:10" x14ac:dyDescent="0.35">
      <c r="J25666" s="830"/>
    </row>
    <row r="25667" spans="10:10" x14ac:dyDescent="0.35">
      <c r="J25667" s="830"/>
    </row>
    <row r="25668" spans="10:10" x14ac:dyDescent="0.35">
      <c r="J25668" s="830"/>
    </row>
    <row r="25669" spans="10:10" x14ac:dyDescent="0.35">
      <c r="J25669" s="830"/>
    </row>
    <row r="25670" spans="10:10" x14ac:dyDescent="0.35">
      <c r="J25670" s="830"/>
    </row>
    <row r="25671" spans="10:10" x14ac:dyDescent="0.35">
      <c r="J25671" s="830"/>
    </row>
    <row r="25672" spans="10:10" x14ac:dyDescent="0.35">
      <c r="J25672" s="830"/>
    </row>
    <row r="25673" spans="10:10" x14ac:dyDescent="0.35">
      <c r="J25673" s="830"/>
    </row>
    <row r="25674" spans="10:10" x14ac:dyDescent="0.35">
      <c r="J25674" s="830"/>
    </row>
    <row r="25675" spans="10:10" x14ac:dyDescent="0.35">
      <c r="J25675" s="830"/>
    </row>
    <row r="25676" spans="10:10" x14ac:dyDescent="0.35">
      <c r="J25676" s="830"/>
    </row>
    <row r="25677" spans="10:10" x14ac:dyDescent="0.35">
      <c r="J25677" s="830"/>
    </row>
    <row r="25678" spans="10:10" x14ac:dyDescent="0.35">
      <c r="J25678" s="830"/>
    </row>
    <row r="25679" spans="10:10" x14ac:dyDescent="0.35">
      <c r="J25679" s="830"/>
    </row>
    <row r="25680" spans="10:10" x14ac:dyDescent="0.35">
      <c r="J25680" s="830"/>
    </row>
    <row r="25681" spans="10:10" x14ac:dyDescent="0.35">
      <c r="J25681" s="830"/>
    </row>
    <row r="25682" spans="10:10" x14ac:dyDescent="0.35">
      <c r="J25682" s="830"/>
    </row>
    <row r="25683" spans="10:10" x14ac:dyDescent="0.35">
      <c r="J25683" s="830"/>
    </row>
    <row r="25684" spans="10:10" x14ac:dyDescent="0.35">
      <c r="J25684" s="830"/>
    </row>
    <row r="25685" spans="10:10" x14ac:dyDescent="0.35">
      <c r="J25685" s="830"/>
    </row>
    <row r="25686" spans="10:10" x14ac:dyDescent="0.35">
      <c r="J25686" s="830"/>
    </row>
    <row r="25687" spans="10:10" x14ac:dyDescent="0.35">
      <c r="J25687" s="830"/>
    </row>
    <row r="25688" spans="10:10" x14ac:dyDescent="0.35">
      <c r="J25688" s="830"/>
    </row>
    <row r="25689" spans="10:10" x14ac:dyDescent="0.35">
      <c r="J25689" s="830"/>
    </row>
    <row r="25690" spans="10:10" x14ac:dyDescent="0.35">
      <c r="J25690" s="830"/>
    </row>
    <row r="25691" spans="10:10" x14ac:dyDescent="0.35">
      <c r="J25691" s="830"/>
    </row>
    <row r="25692" spans="10:10" x14ac:dyDescent="0.35">
      <c r="J25692" s="830"/>
    </row>
    <row r="25693" spans="10:10" x14ac:dyDescent="0.35">
      <c r="J25693" s="830"/>
    </row>
    <row r="25694" spans="10:10" x14ac:dyDescent="0.35">
      <c r="J25694" s="830"/>
    </row>
    <row r="25695" spans="10:10" x14ac:dyDescent="0.35">
      <c r="J25695" s="830"/>
    </row>
    <row r="25696" spans="10:10" x14ac:dyDescent="0.35">
      <c r="J25696" s="830"/>
    </row>
    <row r="25697" spans="10:10" x14ac:dyDescent="0.35">
      <c r="J25697" s="830"/>
    </row>
    <row r="25698" spans="10:10" x14ac:dyDescent="0.35">
      <c r="J25698" s="830"/>
    </row>
    <row r="25699" spans="10:10" x14ac:dyDescent="0.35">
      <c r="J25699" s="830"/>
    </row>
    <row r="25700" spans="10:10" x14ac:dyDescent="0.35">
      <c r="J25700" s="830"/>
    </row>
    <row r="25701" spans="10:10" x14ac:dyDescent="0.35">
      <c r="J25701" s="830"/>
    </row>
    <row r="25702" spans="10:10" x14ac:dyDescent="0.35">
      <c r="J25702" s="830"/>
    </row>
    <row r="25703" spans="10:10" x14ac:dyDescent="0.35">
      <c r="J25703" s="830"/>
    </row>
    <row r="25704" spans="10:10" x14ac:dyDescent="0.35">
      <c r="J25704" s="830"/>
    </row>
    <row r="25705" spans="10:10" x14ac:dyDescent="0.35">
      <c r="J25705" s="830"/>
    </row>
    <row r="25706" spans="10:10" x14ac:dyDescent="0.35">
      <c r="J25706" s="830"/>
    </row>
    <row r="25707" spans="10:10" x14ac:dyDescent="0.35">
      <c r="J25707" s="830"/>
    </row>
    <row r="25708" spans="10:10" x14ac:dyDescent="0.35">
      <c r="J25708" s="830"/>
    </row>
    <row r="25709" spans="10:10" x14ac:dyDescent="0.35">
      <c r="J25709" s="830"/>
    </row>
    <row r="25710" spans="10:10" x14ac:dyDescent="0.35">
      <c r="J25710" s="830"/>
    </row>
    <row r="25711" spans="10:10" x14ac:dyDescent="0.35">
      <c r="J25711" s="830"/>
    </row>
    <row r="25712" spans="10:10" x14ac:dyDescent="0.35">
      <c r="J25712" s="830"/>
    </row>
    <row r="25713" spans="10:10" x14ac:dyDescent="0.35">
      <c r="J25713" s="830"/>
    </row>
    <row r="25714" spans="10:10" x14ac:dyDescent="0.35">
      <c r="J25714" s="830"/>
    </row>
    <row r="25715" spans="10:10" x14ac:dyDescent="0.35">
      <c r="J25715" s="830"/>
    </row>
    <row r="25716" spans="10:10" x14ac:dyDescent="0.35">
      <c r="J25716" s="830"/>
    </row>
    <row r="25717" spans="10:10" x14ac:dyDescent="0.35">
      <c r="J25717" s="830"/>
    </row>
    <row r="25718" spans="10:10" x14ac:dyDescent="0.35">
      <c r="J25718" s="830"/>
    </row>
    <row r="25719" spans="10:10" x14ac:dyDescent="0.35">
      <c r="J25719" s="830"/>
    </row>
    <row r="25720" spans="10:10" x14ac:dyDescent="0.35">
      <c r="J25720" s="830"/>
    </row>
    <row r="25721" spans="10:10" x14ac:dyDescent="0.35">
      <c r="J25721" s="830"/>
    </row>
    <row r="25722" spans="10:10" x14ac:dyDescent="0.35">
      <c r="J25722" s="830"/>
    </row>
    <row r="25723" spans="10:10" x14ac:dyDescent="0.35">
      <c r="J25723" s="830"/>
    </row>
    <row r="25724" spans="10:10" x14ac:dyDescent="0.35">
      <c r="J25724" s="830"/>
    </row>
    <row r="25725" spans="10:10" x14ac:dyDescent="0.35">
      <c r="J25725" s="830"/>
    </row>
    <row r="25726" spans="10:10" x14ac:dyDescent="0.35">
      <c r="J25726" s="830"/>
    </row>
    <row r="25727" spans="10:10" x14ac:dyDescent="0.35">
      <c r="J25727" s="830"/>
    </row>
    <row r="25728" spans="10:10" x14ac:dyDescent="0.35">
      <c r="J25728" s="830"/>
    </row>
    <row r="25729" spans="10:10" x14ac:dyDescent="0.35">
      <c r="J25729" s="830"/>
    </row>
    <row r="25730" spans="10:10" x14ac:dyDescent="0.35">
      <c r="J25730" s="830"/>
    </row>
    <row r="25731" spans="10:10" x14ac:dyDescent="0.35">
      <c r="J25731" s="830"/>
    </row>
    <row r="25732" spans="10:10" x14ac:dyDescent="0.35">
      <c r="J25732" s="830"/>
    </row>
    <row r="25733" spans="10:10" x14ac:dyDescent="0.35">
      <c r="J25733" s="830"/>
    </row>
    <row r="25734" spans="10:10" x14ac:dyDescent="0.35">
      <c r="J25734" s="830"/>
    </row>
    <row r="25735" spans="10:10" x14ac:dyDescent="0.35">
      <c r="J25735" s="830"/>
    </row>
    <row r="25736" spans="10:10" x14ac:dyDescent="0.35">
      <c r="J25736" s="830"/>
    </row>
    <row r="25737" spans="10:10" x14ac:dyDescent="0.35">
      <c r="J25737" s="830"/>
    </row>
    <row r="25738" spans="10:10" x14ac:dyDescent="0.35">
      <c r="J25738" s="830"/>
    </row>
    <row r="25739" spans="10:10" x14ac:dyDescent="0.35">
      <c r="J25739" s="830"/>
    </row>
    <row r="25740" spans="10:10" x14ac:dyDescent="0.35">
      <c r="J25740" s="830"/>
    </row>
    <row r="25741" spans="10:10" x14ac:dyDescent="0.35">
      <c r="J25741" s="830"/>
    </row>
    <row r="25742" spans="10:10" x14ac:dyDescent="0.35">
      <c r="J25742" s="830"/>
    </row>
    <row r="25743" spans="10:10" x14ac:dyDescent="0.35">
      <c r="J25743" s="830"/>
    </row>
    <row r="25744" spans="10:10" x14ac:dyDescent="0.35">
      <c r="J25744" s="830"/>
    </row>
    <row r="25745" spans="10:10" x14ac:dyDescent="0.35">
      <c r="J25745" s="830"/>
    </row>
    <row r="25746" spans="10:10" x14ac:dyDescent="0.35">
      <c r="J25746" s="830"/>
    </row>
    <row r="25747" spans="10:10" x14ac:dyDescent="0.35">
      <c r="J25747" s="830"/>
    </row>
    <row r="25748" spans="10:10" x14ac:dyDescent="0.35">
      <c r="J25748" s="830"/>
    </row>
    <row r="25749" spans="10:10" x14ac:dyDescent="0.35">
      <c r="J25749" s="830"/>
    </row>
    <row r="25750" spans="10:10" x14ac:dyDescent="0.35">
      <c r="J25750" s="830"/>
    </row>
    <row r="25751" spans="10:10" x14ac:dyDescent="0.35">
      <c r="J25751" s="830"/>
    </row>
    <row r="25752" spans="10:10" x14ac:dyDescent="0.35">
      <c r="J25752" s="830"/>
    </row>
    <row r="25753" spans="10:10" x14ac:dyDescent="0.35">
      <c r="J25753" s="830"/>
    </row>
    <row r="25754" spans="10:10" x14ac:dyDescent="0.35">
      <c r="J25754" s="830"/>
    </row>
    <row r="25755" spans="10:10" x14ac:dyDescent="0.35">
      <c r="J25755" s="830"/>
    </row>
    <row r="25756" spans="10:10" x14ac:dyDescent="0.35">
      <c r="J25756" s="830"/>
    </row>
    <row r="25757" spans="10:10" x14ac:dyDescent="0.35">
      <c r="J25757" s="830"/>
    </row>
    <row r="25758" spans="10:10" x14ac:dyDescent="0.35">
      <c r="J25758" s="830"/>
    </row>
    <row r="25759" spans="10:10" x14ac:dyDescent="0.35">
      <c r="J25759" s="830"/>
    </row>
    <row r="25760" spans="10:10" x14ac:dyDescent="0.35">
      <c r="J25760" s="830"/>
    </row>
    <row r="25761" spans="10:10" x14ac:dyDescent="0.35">
      <c r="J25761" s="830"/>
    </row>
    <row r="25762" spans="10:10" x14ac:dyDescent="0.35">
      <c r="J25762" s="830"/>
    </row>
    <row r="25763" spans="10:10" x14ac:dyDescent="0.35">
      <c r="J25763" s="830"/>
    </row>
    <row r="25764" spans="10:10" x14ac:dyDescent="0.35">
      <c r="J25764" s="830"/>
    </row>
    <row r="25765" spans="10:10" x14ac:dyDescent="0.35">
      <c r="J25765" s="830"/>
    </row>
    <row r="25766" spans="10:10" x14ac:dyDescent="0.35">
      <c r="J25766" s="830"/>
    </row>
    <row r="25767" spans="10:10" x14ac:dyDescent="0.35">
      <c r="J25767" s="830"/>
    </row>
    <row r="25768" spans="10:10" x14ac:dyDescent="0.35">
      <c r="J25768" s="830"/>
    </row>
    <row r="25769" spans="10:10" x14ac:dyDescent="0.35">
      <c r="J25769" s="830"/>
    </row>
    <row r="25770" spans="10:10" x14ac:dyDescent="0.35">
      <c r="J25770" s="830"/>
    </row>
    <row r="25771" spans="10:10" x14ac:dyDescent="0.35">
      <c r="J25771" s="830"/>
    </row>
    <row r="25772" spans="10:10" x14ac:dyDescent="0.35">
      <c r="J25772" s="830"/>
    </row>
    <row r="25773" spans="10:10" x14ac:dyDescent="0.35">
      <c r="J25773" s="830"/>
    </row>
    <row r="25774" spans="10:10" x14ac:dyDescent="0.35">
      <c r="J25774" s="830"/>
    </row>
    <row r="25775" spans="10:10" x14ac:dyDescent="0.35">
      <c r="J25775" s="830"/>
    </row>
    <row r="25776" spans="10:10" x14ac:dyDescent="0.35">
      <c r="J25776" s="830"/>
    </row>
    <row r="25777" spans="10:10" x14ac:dyDescent="0.35">
      <c r="J25777" s="830"/>
    </row>
    <row r="25778" spans="10:10" x14ac:dyDescent="0.35">
      <c r="J25778" s="830"/>
    </row>
    <row r="25779" spans="10:10" x14ac:dyDescent="0.35">
      <c r="J25779" s="830"/>
    </row>
    <row r="25780" spans="10:10" x14ac:dyDescent="0.35">
      <c r="J25780" s="830"/>
    </row>
    <row r="25781" spans="10:10" x14ac:dyDescent="0.35">
      <c r="J25781" s="830"/>
    </row>
    <row r="25782" spans="10:10" x14ac:dyDescent="0.35">
      <c r="J25782" s="830"/>
    </row>
    <row r="25783" spans="10:10" x14ac:dyDescent="0.35">
      <c r="J25783" s="830"/>
    </row>
    <row r="25784" spans="10:10" x14ac:dyDescent="0.35">
      <c r="J25784" s="830"/>
    </row>
    <row r="25785" spans="10:10" x14ac:dyDescent="0.35">
      <c r="J25785" s="830"/>
    </row>
    <row r="25786" spans="10:10" x14ac:dyDescent="0.35">
      <c r="J25786" s="830"/>
    </row>
    <row r="25787" spans="10:10" x14ac:dyDescent="0.35">
      <c r="J25787" s="830"/>
    </row>
    <row r="25788" spans="10:10" x14ac:dyDescent="0.35">
      <c r="J25788" s="830"/>
    </row>
    <row r="25789" spans="10:10" x14ac:dyDescent="0.35">
      <c r="J25789" s="830"/>
    </row>
    <row r="25790" spans="10:10" x14ac:dyDescent="0.35">
      <c r="J25790" s="830"/>
    </row>
    <row r="25791" spans="10:10" x14ac:dyDescent="0.35">
      <c r="J25791" s="830"/>
    </row>
    <row r="25792" spans="10:10" x14ac:dyDescent="0.35">
      <c r="J25792" s="830"/>
    </row>
    <row r="25793" spans="10:10" x14ac:dyDescent="0.35">
      <c r="J25793" s="830"/>
    </row>
    <row r="25794" spans="10:10" x14ac:dyDescent="0.35">
      <c r="J25794" s="830"/>
    </row>
    <row r="25795" spans="10:10" x14ac:dyDescent="0.35">
      <c r="J25795" s="830"/>
    </row>
    <row r="25796" spans="10:10" x14ac:dyDescent="0.35">
      <c r="J25796" s="830"/>
    </row>
    <row r="25797" spans="10:10" x14ac:dyDescent="0.35">
      <c r="J25797" s="830"/>
    </row>
    <row r="25798" spans="10:10" x14ac:dyDescent="0.35">
      <c r="J25798" s="830"/>
    </row>
    <row r="25799" spans="10:10" x14ac:dyDescent="0.35">
      <c r="J25799" s="830"/>
    </row>
    <row r="25800" spans="10:10" x14ac:dyDescent="0.35">
      <c r="J25800" s="830"/>
    </row>
    <row r="25801" spans="10:10" x14ac:dyDescent="0.35">
      <c r="J25801" s="830"/>
    </row>
    <row r="25802" spans="10:10" x14ac:dyDescent="0.35">
      <c r="J25802" s="830"/>
    </row>
    <row r="25803" spans="10:10" x14ac:dyDescent="0.35">
      <c r="J25803" s="830"/>
    </row>
    <row r="25804" spans="10:10" x14ac:dyDescent="0.35">
      <c r="J25804" s="830"/>
    </row>
    <row r="25805" spans="10:10" x14ac:dyDescent="0.35">
      <c r="J25805" s="830"/>
    </row>
    <row r="25806" spans="10:10" x14ac:dyDescent="0.35">
      <c r="J25806" s="830"/>
    </row>
    <row r="25807" spans="10:10" x14ac:dyDescent="0.35">
      <c r="J25807" s="830"/>
    </row>
    <row r="25808" spans="10:10" x14ac:dyDescent="0.35">
      <c r="J25808" s="830"/>
    </row>
    <row r="25809" spans="10:10" x14ac:dyDescent="0.35">
      <c r="J25809" s="830"/>
    </row>
    <row r="25810" spans="10:10" x14ac:dyDescent="0.35">
      <c r="J25810" s="830"/>
    </row>
    <row r="25811" spans="10:10" x14ac:dyDescent="0.35">
      <c r="J25811" s="830"/>
    </row>
    <row r="25812" spans="10:10" x14ac:dyDescent="0.35">
      <c r="J25812" s="830"/>
    </row>
    <row r="25813" spans="10:10" x14ac:dyDescent="0.35">
      <c r="J25813" s="830"/>
    </row>
    <row r="25814" spans="10:10" x14ac:dyDescent="0.35">
      <c r="J25814" s="830"/>
    </row>
    <row r="25815" spans="10:10" x14ac:dyDescent="0.35">
      <c r="J25815" s="830"/>
    </row>
    <row r="25816" spans="10:10" x14ac:dyDescent="0.35">
      <c r="J25816" s="830"/>
    </row>
    <row r="25817" spans="10:10" x14ac:dyDescent="0.35">
      <c r="J25817" s="830"/>
    </row>
    <row r="25818" spans="10:10" x14ac:dyDescent="0.35">
      <c r="J25818" s="830"/>
    </row>
    <row r="25819" spans="10:10" x14ac:dyDescent="0.35">
      <c r="J25819" s="830"/>
    </row>
    <row r="25820" spans="10:10" x14ac:dyDescent="0.35">
      <c r="J25820" s="830"/>
    </row>
    <row r="25821" spans="10:10" x14ac:dyDescent="0.35">
      <c r="J25821" s="830"/>
    </row>
    <row r="25822" spans="10:10" x14ac:dyDescent="0.35">
      <c r="J25822" s="830"/>
    </row>
    <row r="25823" spans="10:10" x14ac:dyDescent="0.35">
      <c r="J25823" s="830"/>
    </row>
    <row r="25824" spans="10:10" x14ac:dyDescent="0.35">
      <c r="J25824" s="830"/>
    </row>
    <row r="25825" spans="10:10" x14ac:dyDescent="0.35">
      <c r="J25825" s="830"/>
    </row>
    <row r="25826" spans="10:10" x14ac:dyDescent="0.35">
      <c r="J25826" s="830"/>
    </row>
    <row r="25827" spans="10:10" x14ac:dyDescent="0.35">
      <c r="J25827" s="830"/>
    </row>
    <row r="25828" spans="10:10" x14ac:dyDescent="0.35">
      <c r="J25828" s="830"/>
    </row>
    <row r="25829" spans="10:10" x14ac:dyDescent="0.35">
      <c r="J25829" s="830"/>
    </row>
    <row r="25830" spans="10:10" x14ac:dyDescent="0.35">
      <c r="J25830" s="830"/>
    </row>
    <row r="25831" spans="10:10" x14ac:dyDescent="0.35">
      <c r="J25831" s="830"/>
    </row>
    <row r="25832" spans="10:10" x14ac:dyDescent="0.35">
      <c r="J25832" s="830"/>
    </row>
    <row r="25833" spans="10:10" x14ac:dyDescent="0.35">
      <c r="J25833" s="830"/>
    </row>
    <row r="25834" spans="10:10" x14ac:dyDescent="0.35">
      <c r="J25834" s="830"/>
    </row>
    <row r="25835" spans="10:10" x14ac:dyDescent="0.35">
      <c r="J25835" s="830"/>
    </row>
    <row r="25836" spans="10:10" x14ac:dyDescent="0.35">
      <c r="J25836" s="830"/>
    </row>
    <row r="25837" spans="10:10" x14ac:dyDescent="0.35">
      <c r="J25837" s="830"/>
    </row>
    <row r="25838" spans="10:10" x14ac:dyDescent="0.35">
      <c r="J25838" s="830"/>
    </row>
    <row r="25839" spans="10:10" x14ac:dyDescent="0.35">
      <c r="J25839" s="830"/>
    </row>
    <row r="25840" spans="10:10" x14ac:dyDescent="0.35">
      <c r="J25840" s="830"/>
    </row>
    <row r="25841" spans="10:10" x14ac:dyDescent="0.35">
      <c r="J25841" s="830"/>
    </row>
    <row r="25842" spans="10:10" x14ac:dyDescent="0.35">
      <c r="J25842" s="830"/>
    </row>
    <row r="25843" spans="10:10" x14ac:dyDescent="0.35">
      <c r="J25843" s="830"/>
    </row>
    <row r="25844" spans="10:10" x14ac:dyDescent="0.35">
      <c r="J25844" s="830"/>
    </row>
    <row r="25845" spans="10:10" x14ac:dyDescent="0.35">
      <c r="J25845" s="830"/>
    </row>
    <row r="25846" spans="10:10" x14ac:dyDescent="0.35">
      <c r="J25846" s="830"/>
    </row>
    <row r="25847" spans="10:10" x14ac:dyDescent="0.35">
      <c r="J25847" s="830"/>
    </row>
    <row r="25848" spans="10:10" x14ac:dyDescent="0.35">
      <c r="J25848" s="830"/>
    </row>
    <row r="25849" spans="10:10" x14ac:dyDescent="0.35">
      <c r="J25849" s="830"/>
    </row>
    <row r="25850" spans="10:10" x14ac:dyDescent="0.35">
      <c r="J25850" s="830"/>
    </row>
    <row r="25851" spans="10:10" x14ac:dyDescent="0.35">
      <c r="J25851" s="830"/>
    </row>
    <row r="25852" spans="10:10" x14ac:dyDescent="0.35">
      <c r="J25852" s="830"/>
    </row>
    <row r="25853" spans="10:10" x14ac:dyDescent="0.35">
      <c r="J25853" s="830"/>
    </row>
    <row r="25854" spans="10:10" x14ac:dyDescent="0.35">
      <c r="J25854" s="830"/>
    </row>
    <row r="25855" spans="10:10" x14ac:dyDescent="0.35">
      <c r="J25855" s="830"/>
    </row>
    <row r="25856" spans="10:10" x14ac:dyDescent="0.35">
      <c r="J25856" s="830"/>
    </row>
    <row r="25857" spans="10:10" x14ac:dyDescent="0.35">
      <c r="J25857" s="830"/>
    </row>
    <row r="25858" spans="10:10" x14ac:dyDescent="0.35">
      <c r="J25858" s="830"/>
    </row>
    <row r="25859" spans="10:10" x14ac:dyDescent="0.35">
      <c r="J25859" s="830"/>
    </row>
    <row r="25860" spans="10:10" x14ac:dyDescent="0.35">
      <c r="J25860" s="830"/>
    </row>
    <row r="25861" spans="10:10" x14ac:dyDescent="0.35">
      <c r="J25861" s="830"/>
    </row>
    <row r="25862" spans="10:10" x14ac:dyDescent="0.35">
      <c r="J25862" s="830"/>
    </row>
    <row r="25863" spans="10:10" x14ac:dyDescent="0.35">
      <c r="J25863" s="830"/>
    </row>
    <row r="25864" spans="10:10" x14ac:dyDescent="0.35">
      <c r="J25864" s="830"/>
    </row>
    <row r="25865" spans="10:10" x14ac:dyDescent="0.35">
      <c r="J25865" s="830"/>
    </row>
    <row r="25866" spans="10:10" x14ac:dyDescent="0.35">
      <c r="J25866" s="830"/>
    </row>
    <row r="25867" spans="10:10" x14ac:dyDescent="0.35">
      <c r="J25867" s="830"/>
    </row>
    <row r="25868" spans="10:10" x14ac:dyDescent="0.35">
      <c r="J25868" s="830"/>
    </row>
    <row r="25869" spans="10:10" x14ac:dyDescent="0.35">
      <c r="J25869" s="830"/>
    </row>
    <row r="25870" spans="10:10" x14ac:dyDescent="0.35">
      <c r="J25870" s="830"/>
    </row>
    <row r="25871" spans="10:10" x14ac:dyDescent="0.35">
      <c r="J25871" s="830"/>
    </row>
    <row r="25872" spans="10:10" x14ac:dyDescent="0.35">
      <c r="J25872" s="830"/>
    </row>
    <row r="25873" spans="10:10" x14ac:dyDescent="0.35">
      <c r="J25873" s="830"/>
    </row>
    <row r="25874" spans="10:10" x14ac:dyDescent="0.35">
      <c r="J25874" s="830"/>
    </row>
    <row r="25875" spans="10:10" x14ac:dyDescent="0.35">
      <c r="J25875" s="830"/>
    </row>
    <row r="25876" spans="10:10" x14ac:dyDescent="0.35">
      <c r="J25876" s="830"/>
    </row>
    <row r="25877" spans="10:10" x14ac:dyDescent="0.35">
      <c r="J25877" s="830"/>
    </row>
    <row r="25878" spans="10:10" x14ac:dyDescent="0.35">
      <c r="J25878" s="830"/>
    </row>
    <row r="25879" spans="10:10" x14ac:dyDescent="0.35">
      <c r="J25879" s="830"/>
    </row>
    <row r="25880" spans="10:10" x14ac:dyDescent="0.35">
      <c r="J25880" s="830"/>
    </row>
    <row r="25881" spans="10:10" x14ac:dyDescent="0.35">
      <c r="J25881" s="830"/>
    </row>
    <row r="25882" spans="10:10" x14ac:dyDescent="0.35">
      <c r="J25882" s="830"/>
    </row>
    <row r="25883" spans="10:10" x14ac:dyDescent="0.35">
      <c r="J25883" s="830"/>
    </row>
    <row r="25884" spans="10:10" x14ac:dyDescent="0.35">
      <c r="J25884" s="830"/>
    </row>
    <row r="25885" spans="10:10" x14ac:dyDescent="0.35">
      <c r="J25885" s="830"/>
    </row>
    <row r="25886" spans="10:10" x14ac:dyDescent="0.35">
      <c r="J25886" s="830"/>
    </row>
    <row r="25887" spans="10:10" x14ac:dyDescent="0.35">
      <c r="J25887" s="830"/>
    </row>
    <row r="25888" spans="10:10" x14ac:dyDescent="0.35">
      <c r="J25888" s="830"/>
    </row>
    <row r="25889" spans="10:10" x14ac:dyDescent="0.35">
      <c r="J25889" s="830"/>
    </row>
    <row r="25890" spans="10:10" x14ac:dyDescent="0.35">
      <c r="J25890" s="830"/>
    </row>
    <row r="25891" spans="10:10" x14ac:dyDescent="0.35">
      <c r="J25891" s="830"/>
    </row>
    <row r="25892" spans="10:10" x14ac:dyDescent="0.35">
      <c r="J25892" s="830"/>
    </row>
    <row r="25893" spans="10:10" x14ac:dyDescent="0.35">
      <c r="J25893" s="830"/>
    </row>
    <row r="25894" spans="10:10" x14ac:dyDescent="0.35">
      <c r="J25894" s="830"/>
    </row>
    <row r="25895" spans="10:10" x14ac:dyDescent="0.35">
      <c r="J25895" s="830"/>
    </row>
    <row r="25896" spans="10:10" x14ac:dyDescent="0.35">
      <c r="J25896" s="830"/>
    </row>
    <row r="25897" spans="10:10" x14ac:dyDescent="0.35">
      <c r="J25897" s="830"/>
    </row>
    <row r="25898" spans="10:10" x14ac:dyDescent="0.35">
      <c r="J25898" s="830"/>
    </row>
    <row r="25899" spans="10:10" x14ac:dyDescent="0.35">
      <c r="J25899" s="830"/>
    </row>
    <row r="25900" spans="10:10" x14ac:dyDescent="0.35">
      <c r="J25900" s="830"/>
    </row>
    <row r="25901" spans="10:10" x14ac:dyDescent="0.35">
      <c r="J25901" s="830"/>
    </row>
    <row r="25902" spans="10:10" x14ac:dyDescent="0.35">
      <c r="J25902" s="830"/>
    </row>
    <row r="25903" spans="10:10" x14ac:dyDescent="0.35">
      <c r="J25903" s="830"/>
    </row>
    <row r="25904" spans="10:10" x14ac:dyDescent="0.35">
      <c r="J25904" s="830"/>
    </row>
    <row r="25905" spans="10:10" x14ac:dyDescent="0.35">
      <c r="J25905" s="830"/>
    </row>
    <row r="25906" spans="10:10" x14ac:dyDescent="0.35">
      <c r="J25906" s="830"/>
    </row>
    <row r="25907" spans="10:10" x14ac:dyDescent="0.35">
      <c r="J25907" s="830"/>
    </row>
    <row r="25908" spans="10:10" x14ac:dyDescent="0.35">
      <c r="J25908" s="830"/>
    </row>
    <row r="25909" spans="10:10" x14ac:dyDescent="0.35">
      <c r="J25909" s="830"/>
    </row>
    <row r="25910" spans="10:10" x14ac:dyDescent="0.35">
      <c r="J25910" s="830"/>
    </row>
    <row r="25911" spans="10:10" x14ac:dyDescent="0.35">
      <c r="J25911" s="830"/>
    </row>
    <row r="25912" spans="10:10" x14ac:dyDescent="0.35">
      <c r="J25912" s="830"/>
    </row>
    <row r="25913" spans="10:10" x14ac:dyDescent="0.35">
      <c r="J25913" s="830"/>
    </row>
    <row r="25914" spans="10:10" x14ac:dyDescent="0.35">
      <c r="J25914" s="830"/>
    </row>
    <row r="25915" spans="10:10" x14ac:dyDescent="0.35">
      <c r="J25915" s="830"/>
    </row>
    <row r="25916" spans="10:10" x14ac:dyDescent="0.35">
      <c r="J25916" s="830"/>
    </row>
    <row r="25917" spans="10:10" x14ac:dyDescent="0.35">
      <c r="J25917" s="830"/>
    </row>
    <row r="25918" spans="10:10" x14ac:dyDescent="0.35">
      <c r="J25918" s="830"/>
    </row>
    <row r="25919" spans="10:10" x14ac:dyDescent="0.35">
      <c r="J25919" s="830"/>
    </row>
    <row r="25920" spans="10:10" x14ac:dyDescent="0.35">
      <c r="J25920" s="830"/>
    </row>
    <row r="25921" spans="10:10" x14ac:dyDescent="0.35">
      <c r="J25921" s="830"/>
    </row>
    <row r="25922" spans="10:10" x14ac:dyDescent="0.35">
      <c r="J25922" s="830"/>
    </row>
    <row r="25923" spans="10:10" x14ac:dyDescent="0.35">
      <c r="J25923" s="830"/>
    </row>
    <row r="25924" spans="10:10" x14ac:dyDescent="0.35">
      <c r="J25924" s="830"/>
    </row>
    <row r="25925" spans="10:10" x14ac:dyDescent="0.35">
      <c r="J25925" s="830"/>
    </row>
    <row r="25926" spans="10:10" x14ac:dyDescent="0.35">
      <c r="J25926" s="830"/>
    </row>
    <row r="25927" spans="10:10" x14ac:dyDescent="0.35">
      <c r="J25927" s="830"/>
    </row>
    <row r="25928" spans="10:10" x14ac:dyDescent="0.35">
      <c r="J25928" s="830"/>
    </row>
    <row r="25929" spans="10:10" x14ac:dyDescent="0.35">
      <c r="J25929" s="830"/>
    </row>
    <row r="25930" spans="10:10" x14ac:dyDescent="0.35">
      <c r="J25930" s="830"/>
    </row>
    <row r="25931" spans="10:10" x14ac:dyDescent="0.35">
      <c r="J25931" s="830"/>
    </row>
    <row r="25932" spans="10:10" x14ac:dyDescent="0.35">
      <c r="J25932" s="830"/>
    </row>
    <row r="25933" spans="10:10" x14ac:dyDescent="0.35">
      <c r="J25933" s="830"/>
    </row>
    <row r="25934" spans="10:10" x14ac:dyDescent="0.35">
      <c r="J25934" s="830"/>
    </row>
    <row r="25935" spans="10:10" x14ac:dyDescent="0.35">
      <c r="J25935" s="830"/>
    </row>
    <row r="25936" spans="10:10" x14ac:dyDescent="0.35">
      <c r="J25936" s="830"/>
    </row>
    <row r="25937" spans="10:10" x14ac:dyDescent="0.35">
      <c r="J25937" s="830"/>
    </row>
    <row r="25938" spans="10:10" x14ac:dyDescent="0.35">
      <c r="J25938" s="830"/>
    </row>
    <row r="25939" spans="10:10" x14ac:dyDescent="0.35">
      <c r="J25939" s="830"/>
    </row>
    <row r="25940" spans="10:10" x14ac:dyDescent="0.35">
      <c r="J25940" s="830"/>
    </row>
    <row r="25941" spans="10:10" x14ac:dyDescent="0.35">
      <c r="J25941" s="830"/>
    </row>
    <row r="25942" spans="10:10" x14ac:dyDescent="0.35">
      <c r="J25942" s="830"/>
    </row>
    <row r="25943" spans="10:10" x14ac:dyDescent="0.35">
      <c r="J25943" s="830"/>
    </row>
    <row r="25944" spans="10:10" x14ac:dyDescent="0.35">
      <c r="J25944" s="830"/>
    </row>
    <row r="25945" spans="10:10" x14ac:dyDescent="0.35">
      <c r="J25945" s="830"/>
    </row>
    <row r="25946" spans="10:10" x14ac:dyDescent="0.35">
      <c r="J25946" s="830"/>
    </row>
    <row r="25947" spans="10:10" x14ac:dyDescent="0.35">
      <c r="J25947" s="830"/>
    </row>
    <row r="25948" spans="10:10" x14ac:dyDescent="0.35">
      <c r="J25948" s="830"/>
    </row>
    <row r="25949" spans="10:10" x14ac:dyDescent="0.35">
      <c r="J25949" s="830"/>
    </row>
    <row r="25950" spans="10:10" x14ac:dyDescent="0.35">
      <c r="J25950" s="830"/>
    </row>
    <row r="25951" spans="10:10" x14ac:dyDescent="0.35">
      <c r="J25951" s="830"/>
    </row>
    <row r="25952" spans="10:10" x14ac:dyDescent="0.35">
      <c r="J25952" s="830"/>
    </row>
    <row r="25953" spans="10:10" x14ac:dyDescent="0.35">
      <c r="J25953" s="830"/>
    </row>
    <row r="25954" spans="10:10" x14ac:dyDescent="0.35">
      <c r="J25954" s="830"/>
    </row>
    <row r="25955" spans="10:10" x14ac:dyDescent="0.35">
      <c r="J25955" s="830"/>
    </row>
    <row r="25956" spans="10:10" x14ac:dyDescent="0.35">
      <c r="J25956" s="830"/>
    </row>
    <row r="25957" spans="10:10" x14ac:dyDescent="0.35">
      <c r="J25957" s="830"/>
    </row>
    <row r="25958" spans="10:10" x14ac:dyDescent="0.35">
      <c r="J25958" s="830"/>
    </row>
    <row r="25959" spans="10:10" x14ac:dyDescent="0.35">
      <c r="J25959" s="830"/>
    </row>
    <row r="25960" spans="10:10" x14ac:dyDescent="0.35">
      <c r="J25960" s="830"/>
    </row>
    <row r="25961" spans="10:10" x14ac:dyDescent="0.35">
      <c r="J25961" s="830"/>
    </row>
    <row r="25962" spans="10:10" x14ac:dyDescent="0.35">
      <c r="J25962" s="830"/>
    </row>
    <row r="25963" spans="10:10" x14ac:dyDescent="0.35">
      <c r="J25963" s="830"/>
    </row>
    <row r="25964" spans="10:10" x14ac:dyDescent="0.35">
      <c r="J25964" s="830"/>
    </row>
    <row r="25965" spans="10:10" x14ac:dyDescent="0.35">
      <c r="J25965" s="830"/>
    </row>
    <row r="25966" spans="10:10" x14ac:dyDescent="0.35">
      <c r="J25966" s="830"/>
    </row>
    <row r="25967" spans="10:10" x14ac:dyDescent="0.35">
      <c r="J25967" s="830"/>
    </row>
    <row r="25968" spans="10:10" x14ac:dyDescent="0.35">
      <c r="J25968" s="830"/>
    </row>
    <row r="25969" spans="10:10" x14ac:dyDescent="0.35">
      <c r="J25969" s="830"/>
    </row>
    <row r="25970" spans="10:10" x14ac:dyDescent="0.35">
      <c r="J25970" s="830"/>
    </row>
    <row r="25971" spans="10:10" x14ac:dyDescent="0.35">
      <c r="J25971" s="830"/>
    </row>
    <row r="25972" spans="10:10" x14ac:dyDescent="0.35">
      <c r="J25972" s="830"/>
    </row>
    <row r="25973" spans="10:10" x14ac:dyDescent="0.35">
      <c r="J25973" s="830"/>
    </row>
    <row r="25974" spans="10:10" x14ac:dyDescent="0.35">
      <c r="J25974" s="830"/>
    </row>
    <row r="25975" spans="10:10" x14ac:dyDescent="0.35">
      <c r="J25975" s="830"/>
    </row>
    <row r="25976" spans="10:10" x14ac:dyDescent="0.35">
      <c r="J25976" s="830"/>
    </row>
    <row r="25977" spans="10:10" x14ac:dyDescent="0.35">
      <c r="J25977" s="830"/>
    </row>
    <row r="25978" spans="10:10" x14ac:dyDescent="0.35">
      <c r="J25978" s="830"/>
    </row>
    <row r="25979" spans="10:10" x14ac:dyDescent="0.35">
      <c r="J25979" s="830"/>
    </row>
    <row r="25980" spans="10:10" x14ac:dyDescent="0.35">
      <c r="J25980" s="830"/>
    </row>
    <row r="25981" spans="10:10" x14ac:dyDescent="0.35">
      <c r="J25981" s="830"/>
    </row>
    <row r="25982" spans="10:10" x14ac:dyDescent="0.35">
      <c r="J25982" s="830"/>
    </row>
    <row r="25983" spans="10:10" x14ac:dyDescent="0.35">
      <c r="J25983" s="830"/>
    </row>
    <row r="25984" spans="10:10" x14ac:dyDescent="0.35">
      <c r="J25984" s="830"/>
    </row>
    <row r="25985" spans="10:10" x14ac:dyDescent="0.35">
      <c r="J25985" s="830"/>
    </row>
    <row r="25986" spans="10:10" x14ac:dyDescent="0.35">
      <c r="J25986" s="830"/>
    </row>
    <row r="25987" spans="10:10" x14ac:dyDescent="0.35">
      <c r="J25987" s="830"/>
    </row>
    <row r="25988" spans="10:10" x14ac:dyDescent="0.35">
      <c r="J25988" s="830"/>
    </row>
    <row r="25989" spans="10:10" x14ac:dyDescent="0.35">
      <c r="J25989" s="830"/>
    </row>
    <row r="25990" spans="10:10" x14ac:dyDescent="0.35">
      <c r="J25990" s="830"/>
    </row>
    <row r="25991" spans="10:10" x14ac:dyDescent="0.35">
      <c r="J25991" s="830"/>
    </row>
    <row r="25992" spans="10:10" x14ac:dyDescent="0.35">
      <c r="J25992" s="830"/>
    </row>
    <row r="25993" spans="10:10" x14ac:dyDescent="0.35">
      <c r="J25993" s="830"/>
    </row>
    <row r="25994" spans="10:10" x14ac:dyDescent="0.35">
      <c r="J25994" s="830"/>
    </row>
    <row r="25995" spans="10:10" x14ac:dyDescent="0.35">
      <c r="J25995" s="830"/>
    </row>
    <row r="25996" spans="10:10" x14ac:dyDescent="0.35">
      <c r="J25996" s="830"/>
    </row>
    <row r="25997" spans="10:10" x14ac:dyDescent="0.35">
      <c r="J25997" s="830"/>
    </row>
    <row r="25998" spans="10:10" x14ac:dyDescent="0.35">
      <c r="J25998" s="830"/>
    </row>
    <row r="25999" spans="10:10" x14ac:dyDescent="0.35">
      <c r="J25999" s="830"/>
    </row>
    <row r="26000" spans="10:10" x14ac:dyDescent="0.35">
      <c r="J26000" s="830"/>
    </row>
    <row r="26001" spans="10:10" x14ac:dyDescent="0.35">
      <c r="J26001" s="830"/>
    </row>
    <row r="26002" spans="10:10" x14ac:dyDescent="0.35">
      <c r="J26002" s="830"/>
    </row>
    <row r="26003" spans="10:10" x14ac:dyDescent="0.35">
      <c r="J26003" s="830"/>
    </row>
    <row r="26004" spans="10:10" x14ac:dyDescent="0.35">
      <c r="J26004" s="830"/>
    </row>
    <row r="26005" spans="10:10" x14ac:dyDescent="0.35">
      <c r="J26005" s="830"/>
    </row>
    <row r="26006" spans="10:10" x14ac:dyDescent="0.35">
      <c r="J26006" s="830"/>
    </row>
    <row r="26007" spans="10:10" x14ac:dyDescent="0.35">
      <c r="J26007" s="830"/>
    </row>
    <row r="26008" spans="10:10" x14ac:dyDescent="0.35">
      <c r="J26008" s="830"/>
    </row>
    <row r="26009" spans="10:10" x14ac:dyDescent="0.35">
      <c r="J26009" s="830"/>
    </row>
    <row r="26010" spans="10:10" x14ac:dyDescent="0.35">
      <c r="J26010" s="830"/>
    </row>
    <row r="26011" spans="10:10" x14ac:dyDescent="0.35">
      <c r="J26011" s="830"/>
    </row>
    <row r="26012" spans="10:10" x14ac:dyDescent="0.35">
      <c r="J26012" s="830"/>
    </row>
    <row r="26013" spans="10:10" x14ac:dyDescent="0.35">
      <c r="J26013" s="830"/>
    </row>
    <row r="26014" spans="10:10" x14ac:dyDescent="0.35">
      <c r="J26014" s="830"/>
    </row>
    <row r="26015" spans="10:10" x14ac:dyDescent="0.35">
      <c r="J26015" s="830"/>
    </row>
    <row r="26016" spans="10:10" x14ac:dyDescent="0.35">
      <c r="J26016" s="830"/>
    </row>
    <row r="26017" spans="10:10" x14ac:dyDescent="0.35">
      <c r="J26017" s="830"/>
    </row>
    <row r="26018" spans="10:10" x14ac:dyDescent="0.35">
      <c r="J26018" s="830"/>
    </row>
    <row r="26019" spans="10:10" x14ac:dyDescent="0.35">
      <c r="J26019" s="830"/>
    </row>
    <row r="26020" spans="10:10" x14ac:dyDescent="0.35">
      <c r="J26020" s="830"/>
    </row>
    <row r="26021" spans="10:10" x14ac:dyDescent="0.35">
      <c r="J26021" s="830"/>
    </row>
    <row r="26022" spans="10:10" x14ac:dyDescent="0.35">
      <c r="J26022" s="830"/>
    </row>
    <row r="26023" spans="10:10" x14ac:dyDescent="0.35">
      <c r="J26023" s="830"/>
    </row>
    <row r="26024" spans="10:10" x14ac:dyDescent="0.35">
      <c r="J26024" s="830"/>
    </row>
    <row r="26025" spans="10:10" x14ac:dyDescent="0.35">
      <c r="J26025" s="830"/>
    </row>
    <row r="26026" spans="10:10" x14ac:dyDescent="0.35">
      <c r="J26026" s="830"/>
    </row>
    <row r="26027" spans="10:10" x14ac:dyDescent="0.35">
      <c r="J26027" s="830"/>
    </row>
    <row r="26028" spans="10:10" x14ac:dyDescent="0.35">
      <c r="J26028" s="830"/>
    </row>
    <row r="26029" spans="10:10" x14ac:dyDescent="0.35">
      <c r="J26029" s="830"/>
    </row>
    <row r="26030" spans="10:10" x14ac:dyDescent="0.35">
      <c r="J26030" s="830"/>
    </row>
    <row r="26031" spans="10:10" x14ac:dyDescent="0.35">
      <c r="J26031" s="830"/>
    </row>
    <row r="26032" spans="10:10" x14ac:dyDescent="0.35">
      <c r="J26032" s="830"/>
    </row>
    <row r="26033" spans="10:10" x14ac:dyDescent="0.35">
      <c r="J26033" s="830"/>
    </row>
    <row r="26034" spans="10:10" x14ac:dyDescent="0.35">
      <c r="J26034" s="830"/>
    </row>
    <row r="26035" spans="10:10" x14ac:dyDescent="0.35">
      <c r="J26035" s="830"/>
    </row>
    <row r="26036" spans="10:10" x14ac:dyDescent="0.35">
      <c r="J26036" s="830"/>
    </row>
    <row r="26037" spans="10:10" x14ac:dyDescent="0.35">
      <c r="J26037" s="830"/>
    </row>
    <row r="26038" spans="10:10" x14ac:dyDescent="0.35">
      <c r="J26038" s="830"/>
    </row>
    <row r="26039" spans="10:10" x14ac:dyDescent="0.35">
      <c r="J26039" s="830"/>
    </row>
    <row r="26040" spans="10:10" x14ac:dyDescent="0.35">
      <c r="J26040" s="830"/>
    </row>
    <row r="26041" spans="10:10" x14ac:dyDescent="0.35">
      <c r="J26041" s="830"/>
    </row>
    <row r="26042" spans="10:10" x14ac:dyDescent="0.35">
      <c r="J26042" s="830"/>
    </row>
    <row r="26043" spans="10:10" x14ac:dyDescent="0.35">
      <c r="J26043" s="830"/>
    </row>
    <row r="26044" spans="10:10" x14ac:dyDescent="0.35">
      <c r="J26044" s="830"/>
    </row>
    <row r="26045" spans="10:10" x14ac:dyDescent="0.35">
      <c r="J26045" s="830"/>
    </row>
    <row r="26046" spans="10:10" x14ac:dyDescent="0.35">
      <c r="J26046" s="830"/>
    </row>
    <row r="26047" spans="10:10" x14ac:dyDescent="0.35">
      <c r="J26047" s="830"/>
    </row>
    <row r="26048" spans="10:10" x14ac:dyDescent="0.35">
      <c r="J26048" s="830"/>
    </row>
    <row r="26049" spans="10:10" x14ac:dyDescent="0.35">
      <c r="J26049" s="830"/>
    </row>
    <row r="26050" spans="10:10" x14ac:dyDescent="0.35">
      <c r="J26050" s="830"/>
    </row>
    <row r="26051" spans="10:10" x14ac:dyDescent="0.35">
      <c r="J26051" s="830"/>
    </row>
    <row r="26052" spans="10:10" x14ac:dyDescent="0.35">
      <c r="J26052" s="830"/>
    </row>
    <row r="26053" spans="10:10" x14ac:dyDescent="0.35">
      <c r="J26053" s="830"/>
    </row>
    <row r="26054" spans="10:10" x14ac:dyDescent="0.35">
      <c r="J26054" s="830"/>
    </row>
    <row r="26061" spans="10:10" x14ac:dyDescent="0.35">
      <c r="J26061" s="830"/>
    </row>
    <row r="26062" spans="10:10" x14ac:dyDescent="0.35">
      <c r="J26062" s="830"/>
    </row>
    <row r="26064" spans="10:10" x14ac:dyDescent="0.35">
      <c r="J26064" s="830"/>
    </row>
    <row r="26065" spans="10:10" x14ac:dyDescent="0.35">
      <c r="J26065" s="830"/>
    </row>
    <row r="26066" spans="10:10" x14ac:dyDescent="0.35">
      <c r="J26066" s="830"/>
    </row>
    <row r="26067" spans="10:10" x14ac:dyDescent="0.35">
      <c r="J26067" s="830"/>
    </row>
    <row r="26068" spans="10:10" x14ac:dyDescent="0.35">
      <c r="J26068" s="830"/>
    </row>
    <row r="26069" spans="10:10" x14ac:dyDescent="0.35">
      <c r="J26069" s="830"/>
    </row>
    <row r="26070" spans="10:10" x14ac:dyDescent="0.35">
      <c r="J26070" s="830"/>
    </row>
    <row r="26071" spans="10:10" x14ac:dyDescent="0.35">
      <c r="J26071" s="830"/>
    </row>
    <row r="26072" spans="10:10" x14ac:dyDescent="0.35">
      <c r="J26072" s="830"/>
    </row>
    <row r="26073" spans="10:10" x14ac:dyDescent="0.35">
      <c r="J26073" s="830"/>
    </row>
    <row r="26074" spans="10:10" x14ac:dyDescent="0.35">
      <c r="J26074" s="830"/>
    </row>
    <row r="26075" spans="10:10" x14ac:dyDescent="0.35">
      <c r="J26075" s="830"/>
    </row>
    <row r="26076" spans="10:10" x14ac:dyDescent="0.35">
      <c r="J26076" s="830"/>
    </row>
    <row r="26077" spans="10:10" x14ac:dyDescent="0.35">
      <c r="J26077" s="830"/>
    </row>
    <row r="26078" spans="10:10" x14ac:dyDescent="0.35">
      <c r="J26078" s="830"/>
    </row>
    <row r="26079" spans="10:10" x14ac:dyDescent="0.35">
      <c r="J26079" s="830"/>
    </row>
    <row r="26080" spans="10:10" x14ac:dyDescent="0.35">
      <c r="J26080" s="830"/>
    </row>
    <row r="26081" spans="10:10" x14ac:dyDescent="0.35">
      <c r="J26081" s="830"/>
    </row>
    <row r="26082" spans="10:10" x14ac:dyDescent="0.35">
      <c r="J26082" s="830"/>
    </row>
    <row r="26083" spans="10:10" x14ac:dyDescent="0.35">
      <c r="J26083" s="830"/>
    </row>
    <row r="26084" spans="10:10" x14ac:dyDescent="0.35">
      <c r="J26084" s="830"/>
    </row>
    <row r="26085" spans="10:10" x14ac:dyDescent="0.35">
      <c r="J26085" s="830"/>
    </row>
    <row r="26086" spans="10:10" x14ac:dyDescent="0.35">
      <c r="J26086" s="830"/>
    </row>
    <row r="26087" spans="10:10" x14ac:dyDescent="0.35">
      <c r="J26087" s="830"/>
    </row>
    <row r="26088" spans="10:10" x14ac:dyDescent="0.35">
      <c r="J26088" s="830"/>
    </row>
    <row r="26089" spans="10:10" x14ac:dyDescent="0.35">
      <c r="J26089" s="830"/>
    </row>
    <row r="26090" spans="10:10" x14ac:dyDescent="0.35">
      <c r="J26090" s="830"/>
    </row>
    <row r="26091" spans="10:10" x14ac:dyDescent="0.35">
      <c r="J26091" s="830"/>
    </row>
    <row r="26092" spans="10:10" x14ac:dyDescent="0.35">
      <c r="J26092" s="830"/>
    </row>
    <row r="26093" spans="10:10" x14ac:dyDescent="0.35">
      <c r="J26093" s="830"/>
    </row>
    <row r="26094" spans="10:10" x14ac:dyDescent="0.35">
      <c r="J26094" s="830"/>
    </row>
    <row r="26095" spans="10:10" x14ac:dyDescent="0.35">
      <c r="J26095" s="830"/>
    </row>
    <row r="26096" spans="10:10" x14ac:dyDescent="0.35">
      <c r="J26096" s="830"/>
    </row>
    <row r="26097" spans="10:10" x14ac:dyDescent="0.35">
      <c r="J26097" s="830"/>
    </row>
    <row r="26098" spans="10:10" x14ac:dyDescent="0.35">
      <c r="J26098" s="830"/>
    </row>
    <row r="26099" spans="10:10" x14ac:dyDescent="0.35">
      <c r="J26099" s="830"/>
    </row>
    <row r="26100" spans="10:10" x14ac:dyDescent="0.35">
      <c r="J26100" s="830"/>
    </row>
    <row r="26101" spans="10:10" x14ac:dyDescent="0.35">
      <c r="J26101" s="830"/>
    </row>
    <row r="26102" spans="10:10" x14ac:dyDescent="0.35">
      <c r="J26102" s="830"/>
    </row>
    <row r="26103" spans="10:10" x14ac:dyDescent="0.35">
      <c r="J26103" s="830"/>
    </row>
    <row r="26104" spans="10:10" x14ac:dyDescent="0.35">
      <c r="J26104" s="830"/>
    </row>
    <row r="26105" spans="10:10" x14ac:dyDescent="0.35">
      <c r="J26105" s="830"/>
    </row>
    <row r="26106" spans="10:10" x14ac:dyDescent="0.35">
      <c r="J26106" s="830"/>
    </row>
    <row r="26107" spans="10:10" x14ac:dyDescent="0.35">
      <c r="J26107" s="830"/>
    </row>
    <row r="26108" spans="10:10" x14ac:dyDescent="0.35">
      <c r="J26108" s="830"/>
    </row>
    <row r="26109" spans="10:10" x14ac:dyDescent="0.35">
      <c r="J26109" s="830"/>
    </row>
    <row r="26110" spans="10:10" x14ac:dyDescent="0.35">
      <c r="J26110" s="830"/>
    </row>
    <row r="26111" spans="10:10" x14ac:dyDescent="0.35">
      <c r="J26111" s="830"/>
    </row>
    <row r="26112" spans="10:10" x14ac:dyDescent="0.35">
      <c r="J26112" s="830"/>
    </row>
    <row r="26113" spans="10:10" x14ac:dyDescent="0.35">
      <c r="J26113" s="830"/>
    </row>
    <row r="26114" spans="10:10" x14ac:dyDescent="0.35">
      <c r="J26114" s="830"/>
    </row>
    <row r="26115" spans="10:10" x14ac:dyDescent="0.35">
      <c r="J26115" s="830"/>
    </row>
    <row r="26116" spans="10:10" x14ac:dyDescent="0.35">
      <c r="J26116" s="830"/>
    </row>
    <row r="26117" spans="10:10" x14ac:dyDescent="0.35">
      <c r="J26117" s="830"/>
    </row>
    <row r="26118" spans="10:10" x14ac:dyDescent="0.35">
      <c r="J26118" s="830"/>
    </row>
    <row r="26119" spans="10:10" x14ac:dyDescent="0.35">
      <c r="J26119" s="830"/>
    </row>
    <row r="26120" spans="10:10" x14ac:dyDescent="0.35">
      <c r="J26120" s="830"/>
    </row>
    <row r="26121" spans="10:10" x14ac:dyDescent="0.35">
      <c r="J26121" s="830"/>
    </row>
    <row r="26122" spans="10:10" x14ac:dyDescent="0.35">
      <c r="J26122" s="830"/>
    </row>
    <row r="26123" spans="10:10" x14ac:dyDescent="0.35">
      <c r="J26123" s="830"/>
    </row>
    <row r="26124" spans="10:10" x14ac:dyDescent="0.35">
      <c r="J26124" s="830"/>
    </row>
    <row r="26125" spans="10:10" x14ac:dyDescent="0.35">
      <c r="J26125" s="830"/>
    </row>
    <row r="26126" spans="10:10" x14ac:dyDescent="0.35">
      <c r="J26126" s="830"/>
    </row>
    <row r="26127" spans="10:10" x14ac:dyDescent="0.35">
      <c r="J26127" s="830"/>
    </row>
    <row r="26128" spans="10:10" x14ac:dyDescent="0.35">
      <c r="J26128" s="830"/>
    </row>
    <row r="26129" spans="10:10" x14ac:dyDescent="0.35">
      <c r="J26129" s="830"/>
    </row>
    <row r="26130" spans="10:10" x14ac:dyDescent="0.35">
      <c r="J26130" s="830"/>
    </row>
    <row r="26131" spans="10:10" x14ac:dyDescent="0.35">
      <c r="J26131" s="830"/>
    </row>
    <row r="26132" spans="10:10" x14ac:dyDescent="0.35">
      <c r="J26132" s="830"/>
    </row>
    <row r="26133" spans="10:10" x14ac:dyDescent="0.35">
      <c r="J26133" s="830"/>
    </row>
    <row r="26134" spans="10:10" x14ac:dyDescent="0.35">
      <c r="J26134" s="830"/>
    </row>
    <row r="26135" spans="10:10" x14ac:dyDescent="0.35">
      <c r="J26135" s="830"/>
    </row>
    <row r="26136" spans="10:10" x14ac:dyDescent="0.35">
      <c r="J26136" s="830"/>
    </row>
    <row r="26137" spans="10:10" x14ac:dyDescent="0.35">
      <c r="J26137" s="830"/>
    </row>
    <row r="26138" spans="10:10" x14ac:dyDescent="0.35">
      <c r="J26138" s="830"/>
    </row>
    <row r="26139" spans="10:10" x14ac:dyDescent="0.35">
      <c r="J26139" s="830"/>
    </row>
    <row r="26140" spans="10:10" x14ac:dyDescent="0.35">
      <c r="J26140" s="830"/>
    </row>
    <row r="26141" spans="10:10" x14ac:dyDescent="0.35">
      <c r="J26141" s="830"/>
    </row>
    <row r="26142" spans="10:10" x14ac:dyDescent="0.35">
      <c r="J26142" s="830"/>
    </row>
    <row r="26143" spans="10:10" x14ac:dyDescent="0.35">
      <c r="J26143" s="830"/>
    </row>
    <row r="26144" spans="10:10" x14ac:dyDescent="0.35">
      <c r="J26144" s="830"/>
    </row>
    <row r="26145" spans="10:10" x14ac:dyDescent="0.35">
      <c r="J26145" s="830"/>
    </row>
    <row r="26146" spans="10:10" x14ac:dyDescent="0.35">
      <c r="J26146" s="830"/>
    </row>
    <row r="26147" spans="10:10" x14ac:dyDescent="0.35">
      <c r="J26147" s="830"/>
    </row>
    <row r="26148" spans="10:10" x14ac:dyDescent="0.35">
      <c r="J26148" s="830"/>
    </row>
    <row r="26149" spans="10:10" x14ac:dyDescent="0.35">
      <c r="J26149" s="830"/>
    </row>
    <row r="26150" spans="10:10" x14ac:dyDescent="0.35">
      <c r="J26150" s="830"/>
    </row>
    <row r="26151" spans="10:10" x14ac:dyDescent="0.35">
      <c r="J26151" s="830"/>
    </row>
    <row r="26152" spans="10:10" x14ac:dyDescent="0.35">
      <c r="J26152" s="830"/>
    </row>
    <row r="26153" spans="10:10" x14ac:dyDescent="0.35">
      <c r="J26153" s="830"/>
    </row>
    <row r="26154" spans="10:10" x14ac:dyDescent="0.35">
      <c r="J26154" s="830"/>
    </row>
    <row r="26155" spans="10:10" x14ac:dyDescent="0.35">
      <c r="J26155" s="830"/>
    </row>
    <row r="26156" spans="10:10" x14ac:dyDescent="0.35">
      <c r="J26156" s="830"/>
    </row>
    <row r="26157" spans="10:10" x14ac:dyDescent="0.35">
      <c r="J26157" s="830"/>
    </row>
    <row r="26158" spans="10:10" x14ac:dyDescent="0.35">
      <c r="J26158" s="830"/>
    </row>
    <row r="26159" spans="10:10" x14ac:dyDescent="0.35">
      <c r="J26159" s="830"/>
    </row>
    <row r="26160" spans="10:10" x14ac:dyDescent="0.35">
      <c r="J26160" s="830"/>
    </row>
    <row r="26161" spans="10:10" x14ac:dyDescent="0.35">
      <c r="J26161" s="830"/>
    </row>
    <row r="26162" spans="10:10" x14ac:dyDescent="0.35">
      <c r="J26162" s="830"/>
    </row>
    <row r="26163" spans="10:10" x14ac:dyDescent="0.35">
      <c r="J26163" s="830"/>
    </row>
    <row r="26164" spans="10:10" x14ac:dyDescent="0.35">
      <c r="J26164" s="830"/>
    </row>
    <row r="26165" spans="10:10" x14ac:dyDescent="0.35">
      <c r="J26165" s="830"/>
    </row>
    <row r="26166" spans="10:10" x14ac:dyDescent="0.35">
      <c r="J26166" s="830"/>
    </row>
    <row r="26167" spans="10:10" x14ac:dyDescent="0.35">
      <c r="J26167" s="830"/>
    </row>
    <row r="26168" spans="10:10" x14ac:dyDescent="0.35">
      <c r="J26168" s="830"/>
    </row>
    <row r="26169" spans="10:10" x14ac:dyDescent="0.35">
      <c r="J26169" s="830"/>
    </row>
    <row r="26170" spans="10:10" x14ac:dyDescent="0.35">
      <c r="J26170" s="830"/>
    </row>
    <row r="26171" spans="10:10" x14ac:dyDescent="0.35">
      <c r="J26171" s="830"/>
    </row>
    <row r="26172" spans="10:10" x14ac:dyDescent="0.35">
      <c r="J26172" s="830"/>
    </row>
    <row r="26173" spans="10:10" x14ac:dyDescent="0.35">
      <c r="J26173" s="830"/>
    </row>
    <row r="26174" spans="10:10" x14ac:dyDescent="0.35">
      <c r="J26174" s="830"/>
    </row>
    <row r="26175" spans="10:10" x14ac:dyDescent="0.35">
      <c r="J26175" s="830"/>
    </row>
    <row r="26176" spans="10:10" x14ac:dyDescent="0.35">
      <c r="J26176" s="830"/>
    </row>
    <row r="26177" spans="10:10" x14ac:dyDescent="0.35">
      <c r="J26177" s="830"/>
    </row>
    <row r="26178" spans="10:10" x14ac:dyDescent="0.35">
      <c r="J26178" s="830"/>
    </row>
    <row r="26179" spans="10:10" x14ac:dyDescent="0.35">
      <c r="J26179" s="830"/>
    </row>
    <row r="26180" spans="10:10" x14ac:dyDescent="0.35">
      <c r="J26180" s="830"/>
    </row>
    <row r="26181" spans="10:10" x14ac:dyDescent="0.35">
      <c r="J26181" s="830"/>
    </row>
    <row r="26182" spans="10:10" x14ac:dyDescent="0.35">
      <c r="J26182" s="830"/>
    </row>
    <row r="26183" spans="10:10" x14ac:dyDescent="0.35">
      <c r="J26183" s="830"/>
    </row>
    <row r="26184" spans="10:10" x14ac:dyDescent="0.35">
      <c r="J26184" s="830"/>
    </row>
    <row r="26185" spans="10:10" x14ac:dyDescent="0.35">
      <c r="J26185" s="830"/>
    </row>
    <row r="26186" spans="10:10" x14ac:dyDescent="0.35">
      <c r="J26186" s="830"/>
    </row>
    <row r="26187" spans="10:10" x14ac:dyDescent="0.35">
      <c r="J26187" s="830"/>
    </row>
    <row r="26188" spans="10:10" x14ac:dyDescent="0.35">
      <c r="J26188" s="830"/>
    </row>
    <row r="26189" spans="10:10" x14ac:dyDescent="0.35">
      <c r="J26189" s="830"/>
    </row>
    <row r="26190" spans="10:10" x14ac:dyDescent="0.35">
      <c r="J26190" s="830"/>
    </row>
    <row r="26191" spans="10:10" x14ac:dyDescent="0.35">
      <c r="J26191" s="830"/>
    </row>
    <row r="26192" spans="10:10" x14ac:dyDescent="0.35">
      <c r="J26192" s="830"/>
    </row>
    <row r="26193" spans="10:10" x14ac:dyDescent="0.35">
      <c r="J26193" s="830"/>
    </row>
    <row r="26194" spans="10:10" x14ac:dyDescent="0.35">
      <c r="J26194" s="830"/>
    </row>
    <row r="26195" spans="10:10" x14ac:dyDescent="0.35">
      <c r="J26195" s="830"/>
    </row>
    <row r="26196" spans="10:10" x14ac:dyDescent="0.35">
      <c r="J26196" s="830"/>
    </row>
    <row r="26197" spans="10:10" x14ac:dyDescent="0.35">
      <c r="J26197" s="830"/>
    </row>
    <row r="26198" spans="10:10" x14ac:dyDescent="0.35">
      <c r="J26198" s="830"/>
    </row>
    <row r="26199" spans="10:10" x14ac:dyDescent="0.35">
      <c r="J26199" s="830"/>
    </row>
    <row r="26200" spans="10:10" x14ac:dyDescent="0.35">
      <c r="J26200" s="830"/>
    </row>
    <row r="26201" spans="10:10" x14ac:dyDescent="0.35">
      <c r="J26201" s="830"/>
    </row>
    <row r="26202" spans="10:10" x14ac:dyDescent="0.35">
      <c r="J26202" s="830"/>
    </row>
    <row r="26203" spans="10:10" x14ac:dyDescent="0.35">
      <c r="J26203" s="830"/>
    </row>
    <row r="26204" spans="10:10" x14ac:dyDescent="0.35">
      <c r="J26204" s="830"/>
    </row>
    <row r="26205" spans="10:10" x14ac:dyDescent="0.35">
      <c r="J26205" s="830"/>
    </row>
    <row r="26206" spans="10:10" x14ac:dyDescent="0.35">
      <c r="J26206" s="830"/>
    </row>
    <row r="26207" spans="10:10" x14ac:dyDescent="0.35">
      <c r="J26207" s="830"/>
    </row>
    <row r="26208" spans="10:10" x14ac:dyDescent="0.35">
      <c r="J26208" s="830"/>
    </row>
    <row r="26209" spans="10:10" x14ac:dyDescent="0.35">
      <c r="J26209" s="830"/>
    </row>
    <row r="26210" spans="10:10" x14ac:dyDescent="0.35">
      <c r="J26210" s="830"/>
    </row>
    <row r="26211" spans="10:10" x14ac:dyDescent="0.35">
      <c r="J26211" s="830"/>
    </row>
    <row r="26212" spans="10:10" x14ac:dyDescent="0.35">
      <c r="J26212" s="830"/>
    </row>
    <row r="26213" spans="10:10" x14ac:dyDescent="0.35">
      <c r="J26213" s="830"/>
    </row>
    <row r="26214" spans="10:10" x14ac:dyDescent="0.35">
      <c r="J26214" s="830"/>
    </row>
    <row r="26215" spans="10:10" x14ac:dyDescent="0.35">
      <c r="J26215" s="830"/>
    </row>
    <row r="26216" spans="10:10" x14ac:dyDescent="0.35">
      <c r="J26216" s="830"/>
    </row>
    <row r="26217" spans="10:10" x14ac:dyDescent="0.35">
      <c r="J26217" s="830"/>
    </row>
    <row r="26218" spans="10:10" x14ac:dyDescent="0.35">
      <c r="J26218" s="830"/>
    </row>
    <row r="26219" spans="10:10" x14ac:dyDescent="0.35">
      <c r="J26219" s="830"/>
    </row>
    <row r="26220" spans="10:10" x14ac:dyDescent="0.35">
      <c r="J26220" s="830"/>
    </row>
    <row r="26221" spans="10:10" x14ac:dyDescent="0.35">
      <c r="J26221" s="830"/>
    </row>
    <row r="26222" spans="10:10" x14ac:dyDescent="0.35">
      <c r="J26222" s="830"/>
    </row>
    <row r="26223" spans="10:10" x14ac:dyDescent="0.35">
      <c r="J26223" s="830"/>
    </row>
    <row r="26224" spans="10:10" x14ac:dyDescent="0.35">
      <c r="J26224" s="830"/>
    </row>
    <row r="26225" spans="10:10" x14ac:dyDescent="0.35">
      <c r="J26225" s="830"/>
    </row>
    <row r="26226" spans="10:10" x14ac:dyDescent="0.35">
      <c r="J26226" s="830"/>
    </row>
    <row r="26227" spans="10:10" x14ac:dyDescent="0.35">
      <c r="J26227" s="830"/>
    </row>
    <row r="26228" spans="10:10" x14ac:dyDescent="0.35">
      <c r="J26228" s="830"/>
    </row>
    <row r="26229" spans="10:10" x14ac:dyDescent="0.35">
      <c r="J26229" s="830"/>
    </row>
    <row r="26230" spans="10:10" x14ac:dyDescent="0.35">
      <c r="J26230" s="830"/>
    </row>
    <row r="26231" spans="10:10" x14ac:dyDescent="0.35">
      <c r="J26231" s="830"/>
    </row>
    <row r="26232" spans="10:10" x14ac:dyDescent="0.35">
      <c r="J26232" s="830"/>
    </row>
    <row r="26233" spans="10:10" x14ac:dyDescent="0.35">
      <c r="J26233" s="830"/>
    </row>
    <row r="26234" spans="10:10" x14ac:dyDescent="0.35">
      <c r="J26234" s="830"/>
    </row>
    <row r="26235" spans="10:10" x14ac:dyDescent="0.35">
      <c r="J26235" s="830"/>
    </row>
    <row r="26236" spans="10:10" x14ac:dyDescent="0.35">
      <c r="J26236" s="830"/>
    </row>
    <row r="26237" spans="10:10" x14ac:dyDescent="0.35">
      <c r="J26237" s="830"/>
    </row>
    <row r="26238" spans="10:10" x14ac:dyDescent="0.35">
      <c r="J26238" s="830"/>
    </row>
    <row r="26239" spans="10:10" x14ac:dyDescent="0.35">
      <c r="J26239" s="830"/>
    </row>
    <row r="26240" spans="10:10" x14ac:dyDescent="0.35">
      <c r="J26240" s="830"/>
    </row>
    <row r="26241" spans="10:10" x14ac:dyDescent="0.35">
      <c r="J26241" s="830"/>
    </row>
    <row r="26242" spans="10:10" x14ac:dyDescent="0.35">
      <c r="J26242" s="830"/>
    </row>
    <row r="26243" spans="10:10" x14ac:dyDescent="0.35">
      <c r="J26243" s="830"/>
    </row>
    <row r="26244" spans="10:10" x14ac:dyDescent="0.35">
      <c r="J26244" s="830"/>
    </row>
    <row r="26245" spans="10:10" x14ac:dyDescent="0.35">
      <c r="J26245" s="830"/>
    </row>
    <row r="26246" spans="10:10" x14ac:dyDescent="0.35">
      <c r="J26246" s="830"/>
    </row>
    <row r="26247" spans="10:10" x14ac:dyDescent="0.35">
      <c r="J26247" s="830"/>
    </row>
    <row r="26248" spans="10:10" x14ac:dyDescent="0.35">
      <c r="J26248" s="830"/>
    </row>
    <row r="26249" spans="10:10" x14ac:dyDescent="0.35">
      <c r="J26249" s="830"/>
    </row>
    <row r="26250" spans="10:10" x14ac:dyDescent="0.35">
      <c r="J26250" s="830"/>
    </row>
    <row r="26251" spans="10:10" x14ac:dyDescent="0.35">
      <c r="J26251" s="830"/>
    </row>
    <row r="26252" spans="10:10" x14ac:dyDescent="0.35">
      <c r="J26252" s="830"/>
    </row>
    <row r="26253" spans="10:10" x14ac:dyDescent="0.35">
      <c r="J26253" s="830"/>
    </row>
    <row r="26254" spans="10:10" x14ac:dyDescent="0.35">
      <c r="J26254" s="830"/>
    </row>
    <row r="26255" spans="10:10" x14ac:dyDescent="0.35">
      <c r="J26255" s="830"/>
    </row>
    <row r="26256" spans="10:10" x14ac:dyDescent="0.35">
      <c r="J26256" s="830"/>
    </row>
    <row r="26257" spans="10:10" x14ac:dyDescent="0.35">
      <c r="J26257" s="830"/>
    </row>
    <row r="26258" spans="10:10" x14ac:dyDescent="0.35">
      <c r="J26258" s="830"/>
    </row>
    <row r="26259" spans="10:10" x14ac:dyDescent="0.35">
      <c r="J26259" s="830"/>
    </row>
    <row r="26260" spans="10:10" x14ac:dyDescent="0.35">
      <c r="J26260" s="830"/>
    </row>
    <row r="26261" spans="10:10" x14ac:dyDescent="0.35">
      <c r="J26261" s="830"/>
    </row>
    <row r="26262" spans="10:10" x14ac:dyDescent="0.35">
      <c r="J26262" s="830"/>
    </row>
    <row r="26263" spans="10:10" x14ac:dyDescent="0.35">
      <c r="J26263" s="830"/>
    </row>
    <row r="26264" spans="10:10" x14ac:dyDescent="0.35">
      <c r="J26264" s="830"/>
    </row>
    <row r="26265" spans="10:10" x14ac:dyDescent="0.35">
      <c r="J26265" s="830"/>
    </row>
    <row r="26266" spans="10:10" x14ac:dyDescent="0.35">
      <c r="J26266" s="830"/>
    </row>
    <row r="26267" spans="10:10" x14ac:dyDescent="0.35">
      <c r="J26267" s="830"/>
    </row>
    <row r="26268" spans="10:10" x14ac:dyDescent="0.35">
      <c r="J26268" s="830"/>
    </row>
    <row r="26269" spans="10:10" x14ac:dyDescent="0.35">
      <c r="J26269" s="830"/>
    </row>
    <row r="26270" spans="10:10" x14ac:dyDescent="0.35">
      <c r="J26270" s="830"/>
    </row>
    <row r="26271" spans="10:10" x14ac:dyDescent="0.35">
      <c r="J26271" s="830"/>
    </row>
    <row r="26272" spans="10:10" x14ac:dyDescent="0.35">
      <c r="J26272" s="830"/>
    </row>
    <row r="26273" spans="10:10" x14ac:dyDescent="0.35">
      <c r="J26273" s="830"/>
    </row>
    <row r="26274" spans="10:10" x14ac:dyDescent="0.35">
      <c r="J26274" s="830"/>
    </row>
    <row r="26275" spans="10:10" x14ac:dyDescent="0.35">
      <c r="J26275" s="830"/>
    </row>
    <row r="26276" spans="10:10" x14ac:dyDescent="0.35">
      <c r="J26276" s="830"/>
    </row>
    <row r="26277" spans="10:10" x14ac:dyDescent="0.35">
      <c r="J26277" s="830"/>
    </row>
    <row r="26278" spans="10:10" x14ac:dyDescent="0.35">
      <c r="J26278" s="830"/>
    </row>
    <row r="26279" spans="10:10" x14ac:dyDescent="0.35">
      <c r="J26279" s="830"/>
    </row>
    <row r="26280" spans="10:10" x14ac:dyDescent="0.35">
      <c r="J26280" s="830"/>
    </row>
    <row r="26281" spans="10:10" x14ac:dyDescent="0.35">
      <c r="J26281" s="830"/>
    </row>
    <row r="26282" spans="10:10" x14ac:dyDescent="0.35">
      <c r="J26282" s="830"/>
    </row>
    <row r="26283" spans="10:10" x14ac:dyDescent="0.35">
      <c r="J26283" s="830"/>
    </row>
    <row r="26284" spans="10:10" x14ac:dyDescent="0.35">
      <c r="J26284" s="830"/>
    </row>
    <row r="26285" spans="10:10" x14ac:dyDescent="0.35">
      <c r="J26285" s="830"/>
    </row>
    <row r="26286" spans="10:10" x14ac:dyDescent="0.35">
      <c r="J26286" s="830"/>
    </row>
    <row r="26287" spans="10:10" x14ac:dyDescent="0.35">
      <c r="J26287" s="830"/>
    </row>
    <row r="26288" spans="10:10" x14ac:dyDescent="0.35">
      <c r="J26288" s="830"/>
    </row>
    <row r="26289" spans="10:10" x14ac:dyDescent="0.35">
      <c r="J26289" s="830"/>
    </row>
    <row r="26290" spans="10:10" x14ac:dyDescent="0.35">
      <c r="J26290" s="830"/>
    </row>
    <row r="26291" spans="10:10" x14ac:dyDescent="0.35">
      <c r="J26291" s="830"/>
    </row>
    <row r="26292" spans="10:10" x14ac:dyDescent="0.35">
      <c r="J26292" s="830"/>
    </row>
    <row r="26293" spans="10:10" x14ac:dyDescent="0.35">
      <c r="J26293" s="830"/>
    </row>
    <row r="26294" spans="10:10" x14ac:dyDescent="0.35">
      <c r="J26294" s="830"/>
    </row>
    <row r="26295" spans="10:10" x14ac:dyDescent="0.35">
      <c r="J26295" s="830"/>
    </row>
    <row r="26296" spans="10:10" x14ac:dyDescent="0.35">
      <c r="J26296" s="830"/>
    </row>
    <row r="26297" spans="10:10" x14ac:dyDescent="0.35">
      <c r="J26297" s="830"/>
    </row>
    <row r="26298" spans="10:10" x14ac:dyDescent="0.35">
      <c r="J26298" s="830"/>
    </row>
    <row r="26299" spans="10:10" x14ac:dyDescent="0.35">
      <c r="J26299" s="830"/>
    </row>
    <row r="26300" spans="10:10" x14ac:dyDescent="0.35">
      <c r="J26300" s="830"/>
    </row>
    <row r="26301" spans="10:10" x14ac:dyDescent="0.35">
      <c r="J26301" s="830"/>
    </row>
    <row r="26302" spans="10:10" x14ac:dyDescent="0.35">
      <c r="J26302" s="830"/>
    </row>
    <row r="26303" spans="10:10" x14ac:dyDescent="0.35">
      <c r="J26303" s="830"/>
    </row>
    <row r="26304" spans="10:10" x14ac:dyDescent="0.35">
      <c r="J26304" s="830"/>
    </row>
    <row r="26305" spans="10:10" x14ac:dyDescent="0.35">
      <c r="J26305" s="830"/>
    </row>
    <row r="26306" spans="10:10" x14ac:dyDescent="0.35">
      <c r="J26306" s="830"/>
    </row>
    <row r="26307" spans="10:10" x14ac:dyDescent="0.35">
      <c r="J26307" s="830"/>
    </row>
    <row r="26308" spans="10:10" x14ac:dyDescent="0.35">
      <c r="J26308" s="830"/>
    </row>
    <row r="26309" spans="10:10" x14ac:dyDescent="0.35">
      <c r="J26309" s="830"/>
    </row>
    <row r="26310" spans="10:10" x14ac:dyDescent="0.35">
      <c r="J26310" s="830"/>
    </row>
    <row r="26311" spans="10:10" x14ac:dyDescent="0.35">
      <c r="J26311" s="830"/>
    </row>
    <row r="26312" spans="10:10" x14ac:dyDescent="0.35">
      <c r="J26312" s="830"/>
    </row>
    <row r="26313" spans="10:10" x14ac:dyDescent="0.35">
      <c r="J26313" s="830"/>
    </row>
    <row r="26314" spans="10:10" x14ac:dyDescent="0.35">
      <c r="J26314" s="830"/>
    </row>
    <row r="26315" spans="10:10" x14ac:dyDescent="0.35">
      <c r="J26315" s="830"/>
    </row>
    <row r="26316" spans="10:10" x14ac:dyDescent="0.35">
      <c r="J26316" s="830"/>
    </row>
    <row r="26317" spans="10:10" x14ac:dyDescent="0.35">
      <c r="J26317" s="830"/>
    </row>
    <row r="26318" spans="10:10" x14ac:dyDescent="0.35">
      <c r="J26318" s="830"/>
    </row>
    <row r="26319" spans="10:10" x14ac:dyDescent="0.35">
      <c r="J26319" s="830"/>
    </row>
    <row r="26320" spans="10:10" x14ac:dyDescent="0.35">
      <c r="J26320" s="830"/>
    </row>
    <row r="26321" spans="10:10" x14ac:dyDescent="0.35">
      <c r="J26321" s="830"/>
    </row>
    <row r="26322" spans="10:10" x14ac:dyDescent="0.35">
      <c r="J26322" s="830"/>
    </row>
    <row r="26323" spans="10:10" x14ac:dyDescent="0.35">
      <c r="J26323" s="830"/>
    </row>
    <row r="26324" spans="10:10" x14ac:dyDescent="0.35">
      <c r="J26324" s="830"/>
    </row>
    <row r="26325" spans="10:10" x14ac:dyDescent="0.35">
      <c r="J26325" s="830"/>
    </row>
    <row r="26326" spans="10:10" x14ac:dyDescent="0.35">
      <c r="J26326" s="830"/>
    </row>
    <row r="26333" spans="10:10" x14ac:dyDescent="0.35">
      <c r="J26333" s="830"/>
    </row>
    <row r="26334" spans="10:10" x14ac:dyDescent="0.35">
      <c r="J26334" s="830"/>
    </row>
    <row r="26335" spans="10:10" x14ac:dyDescent="0.35">
      <c r="J26335" s="830"/>
    </row>
    <row r="26336" spans="10:10" x14ac:dyDescent="0.35">
      <c r="J26336" s="830"/>
    </row>
    <row r="26381" spans="10:10" x14ac:dyDescent="0.35">
      <c r="J26381" s="830"/>
    </row>
    <row r="26382" spans="10:10" x14ac:dyDescent="0.35">
      <c r="J26382" s="830"/>
    </row>
    <row r="26383" spans="10:10" x14ac:dyDescent="0.35">
      <c r="J26383" s="830"/>
    </row>
    <row r="26384" spans="10:10" x14ac:dyDescent="0.35">
      <c r="J26384" s="830"/>
    </row>
    <row r="26385" spans="10:10" x14ac:dyDescent="0.35">
      <c r="J26385" s="830"/>
    </row>
    <row r="26386" spans="10:10" x14ac:dyDescent="0.35">
      <c r="J26386" s="830"/>
    </row>
    <row r="26387" spans="10:10" x14ac:dyDescent="0.35">
      <c r="J26387" s="830"/>
    </row>
    <row r="26388" spans="10:10" x14ac:dyDescent="0.35">
      <c r="J26388" s="830"/>
    </row>
    <row r="26407" spans="10:10" x14ac:dyDescent="0.35">
      <c r="J26407" s="830"/>
    </row>
    <row r="26408" spans="10:10" x14ac:dyDescent="0.35">
      <c r="J26408" s="830"/>
    </row>
    <row r="26409" spans="10:10" x14ac:dyDescent="0.35">
      <c r="J26409" s="830"/>
    </row>
    <row r="26410" spans="10:10" x14ac:dyDescent="0.35">
      <c r="J26410" s="830"/>
    </row>
    <row r="26411" spans="10:10" x14ac:dyDescent="0.35">
      <c r="J26411" s="830"/>
    </row>
    <row r="26412" spans="10:10" x14ac:dyDescent="0.35">
      <c r="J26412" s="830"/>
    </row>
    <row r="26413" spans="10:10" x14ac:dyDescent="0.35">
      <c r="J26413" s="830"/>
    </row>
    <row r="26414" spans="10:10" x14ac:dyDescent="0.35">
      <c r="J26414" s="830"/>
    </row>
    <row r="26415" spans="10:10" x14ac:dyDescent="0.35">
      <c r="J26415" s="830"/>
    </row>
    <row r="26416" spans="10:10" x14ac:dyDescent="0.35">
      <c r="J26416" s="830"/>
    </row>
    <row r="26417" spans="10:10" x14ac:dyDescent="0.35">
      <c r="J26417" s="830"/>
    </row>
    <row r="26418" spans="10:10" x14ac:dyDescent="0.35">
      <c r="J26418" s="830"/>
    </row>
    <row r="26419" spans="10:10" x14ac:dyDescent="0.35">
      <c r="J26419" s="830"/>
    </row>
    <row r="26420" spans="10:10" x14ac:dyDescent="0.35">
      <c r="J26420" s="830"/>
    </row>
    <row r="26421" spans="10:10" x14ac:dyDescent="0.35">
      <c r="J26421" s="830"/>
    </row>
    <row r="26422" spans="10:10" x14ac:dyDescent="0.35">
      <c r="J26422" s="830"/>
    </row>
    <row r="26423" spans="10:10" x14ac:dyDescent="0.35">
      <c r="J26423" s="830"/>
    </row>
    <row r="26424" spans="10:10" x14ac:dyDescent="0.35">
      <c r="J26424" s="830"/>
    </row>
    <row r="26425" spans="10:10" x14ac:dyDescent="0.35">
      <c r="J26425" s="830"/>
    </row>
    <row r="26426" spans="10:10" x14ac:dyDescent="0.35">
      <c r="J26426" s="830"/>
    </row>
    <row r="26427" spans="10:10" x14ac:dyDescent="0.35">
      <c r="J26427" s="830"/>
    </row>
    <row r="26428" spans="10:10" x14ac:dyDescent="0.35">
      <c r="J26428" s="830"/>
    </row>
    <row r="26429" spans="10:10" x14ac:dyDescent="0.35">
      <c r="J26429" s="830"/>
    </row>
    <row r="26430" spans="10:10" x14ac:dyDescent="0.35">
      <c r="J26430" s="830"/>
    </row>
    <row r="26431" spans="10:10" x14ac:dyDescent="0.35">
      <c r="J26431" s="830"/>
    </row>
    <row r="26432" spans="10:10" x14ac:dyDescent="0.35">
      <c r="J26432" s="830"/>
    </row>
    <row r="26433" spans="10:10" x14ac:dyDescent="0.35">
      <c r="J26433" s="830"/>
    </row>
    <row r="26434" spans="10:10" x14ac:dyDescent="0.35">
      <c r="J26434" s="830"/>
    </row>
    <row r="26435" spans="10:10" x14ac:dyDescent="0.35">
      <c r="J26435" s="830"/>
    </row>
    <row r="26436" spans="10:10" x14ac:dyDescent="0.35">
      <c r="J26436" s="830"/>
    </row>
    <row r="26437" spans="10:10" x14ac:dyDescent="0.35">
      <c r="J26437" s="830"/>
    </row>
    <row r="26438" spans="10:10" x14ac:dyDescent="0.35">
      <c r="J26438" s="830"/>
    </row>
    <row r="26439" spans="10:10" x14ac:dyDescent="0.35">
      <c r="J26439" s="830"/>
    </row>
    <row r="26440" spans="10:10" x14ac:dyDescent="0.35">
      <c r="J26440" s="830"/>
    </row>
    <row r="26441" spans="10:10" x14ac:dyDescent="0.35">
      <c r="J26441" s="830"/>
    </row>
    <row r="26442" spans="10:10" x14ac:dyDescent="0.35">
      <c r="J26442" s="830"/>
    </row>
    <row r="26443" spans="10:10" x14ac:dyDescent="0.35">
      <c r="J26443" s="830"/>
    </row>
    <row r="26444" spans="10:10" x14ac:dyDescent="0.35">
      <c r="J26444" s="830"/>
    </row>
    <row r="26445" spans="10:10" x14ac:dyDescent="0.35">
      <c r="J26445" s="830"/>
    </row>
    <row r="26446" spans="10:10" x14ac:dyDescent="0.35">
      <c r="J26446" s="830"/>
    </row>
    <row r="26447" spans="10:10" x14ac:dyDescent="0.35">
      <c r="J26447" s="830"/>
    </row>
    <row r="26448" spans="10:10" x14ac:dyDescent="0.35">
      <c r="J26448" s="830"/>
    </row>
    <row r="26449" spans="10:10" x14ac:dyDescent="0.35">
      <c r="J26449" s="830"/>
    </row>
    <row r="26450" spans="10:10" x14ac:dyDescent="0.35">
      <c r="J26450" s="830"/>
    </row>
    <row r="26451" spans="10:10" x14ac:dyDescent="0.35">
      <c r="J26451" s="830"/>
    </row>
    <row r="26459" spans="10:10" x14ac:dyDescent="0.35">
      <c r="J26459" s="830"/>
    </row>
    <row r="26460" spans="10:10" x14ac:dyDescent="0.35">
      <c r="J26460" s="830"/>
    </row>
    <row r="26461" spans="10:10" x14ac:dyDescent="0.35">
      <c r="J26461" s="830"/>
    </row>
    <row r="26462" spans="10:10" x14ac:dyDescent="0.35">
      <c r="J26462" s="830"/>
    </row>
    <row r="26463" spans="10:10" x14ac:dyDescent="0.35">
      <c r="J26463" s="830"/>
    </row>
    <row r="26464" spans="10:10" x14ac:dyDescent="0.35">
      <c r="J26464" s="830"/>
    </row>
    <row r="26465" spans="10:10" x14ac:dyDescent="0.35">
      <c r="J26465" s="830"/>
    </row>
    <row r="26466" spans="10:10" x14ac:dyDescent="0.35">
      <c r="J26466" s="830"/>
    </row>
    <row r="26467" spans="10:10" x14ac:dyDescent="0.35">
      <c r="J26467" s="830"/>
    </row>
    <row r="26468" spans="10:10" x14ac:dyDescent="0.35">
      <c r="J26468" s="830"/>
    </row>
    <row r="26469" spans="10:10" x14ac:dyDescent="0.35">
      <c r="J26469" s="830"/>
    </row>
    <row r="26470" spans="10:10" x14ac:dyDescent="0.35">
      <c r="J26470" s="830"/>
    </row>
    <row r="26471" spans="10:10" x14ac:dyDescent="0.35">
      <c r="J26471" s="830"/>
    </row>
    <row r="26472" spans="10:10" x14ac:dyDescent="0.35">
      <c r="J26472" s="830"/>
    </row>
    <row r="26473" spans="10:10" x14ac:dyDescent="0.35">
      <c r="J26473" s="830"/>
    </row>
    <row r="26474" spans="10:10" x14ac:dyDescent="0.35">
      <c r="J26474" s="830"/>
    </row>
    <row r="26475" spans="10:10" x14ac:dyDescent="0.35">
      <c r="J26475" s="830"/>
    </row>
    <row r="26476" spans="10:10" x14ac:dyDescent="0.35">
      <c r="J26476" s="830"/>
    </row>
    <row r="26477" spans="10:10" x14ac:dyDescent="0.35">
      <c r="J26477" s="830"/>
    </row>
    <row r="26478" spans="10:10" x14ac:dyDescent="0.35">
      <c r="J26478" s="830"/>
    </row>
    <row r="26479" spans="10:10" x14ac:dyDescent="0.35">
      <c r="J26479" s="830"/>
    </row>
    <row r="26480" spans="10:10" x14ac:dyDescent="0.35">
      <c r="J26480" s="830"/>
    </row>
    <row r="26481" spans="10:10" x14ac:dyDescent="0.35">
      <c r="J26481" s="830"/>
    </row>
    <row r="26482" spans="10:10" x14ac:dyDescent="0.35">
      <c r="J26482" s="830"/>
    </row>
    <row r="26483" spans="10:10" x14ac:dyDescent="0.35">
      <c r="J26483" s="830"/>
    </row>
    <row r="26484" spans="10:10" x14ac:dyDescent="0.35">
      <c r="J26484" s="830"/>
    </row>
    <row r="26485" spans="10:10" x14ac:dyDescent="0.35">
      <c r="J26485" s="830"/>
    </row>
    <row r="26486" spans="10:10" x14ac:dyDescent="0.35">
      <c r="J26486" s="830"/>
    </row>
    <row r="26487" spans="10:10" x14ac:dyDescent="0.35">
      <c r="J26487" s="830"/>
    </row>
    <row r="26488" spans="10:10" x14ac:dyDescent="0.35">
      <c r="J26488" s="830"/>
    </row>
    <row r="26489" spans="10:10" x14ac:dyDescent="0.35">
      <c r="J26489" s="830"/>
    </row>
    <row r="26490" spans="10:10" x14ac:dyDescent="0.35">
      <c r="J26490" s="830"/>
    </row>
    <row r="26491" spans="10:10" x14ac:dyDescent="0.35">
      <c r="J26491" s="830"/>
    </row>
    <row r="26492" spans="10:10" x14ac:dyDescent="0.35">
      <c r="J26492" s="830"/>
    </row>
    <row r="26493" spans="10:10" x14ac:dyDescent="0.35">
      <c r="J26493" s="830"/>
    </row>
    <row r="26494" spans="10:10" x14ac:dyDescent="0.35">
      <c r="J26494" s="830"/>
    </row>
    <row r="26495" spans="10:10" x14ac:dyDescent="0.35">
      <c r="J26495" s="830"/>
    </row>
    <row r="26496" spans="10:10" x14ac:dyDescent="0.35">
      <c r="J26496" s="830"/>
    </row>
    <row r="26497" spans="10:10" x14ac:dyDescent="0.35">
      <c r="J26497" s="830"/>
    </row>
    <row r="26498" spans="10:10" x14ac:dyDescent="0.35">
      <c r="J26498" s="830"/>
    </row>
    <row r="26499" spans="10:10" x14ac:dyDescent="0.35">
      <c r="J26499" s="830"/>
    </row>
    <row r="26500" spans="10:10" x14ac:dyDescent="0.35">
      <c r="J26500" s="830"/>
    </row>
    <row r="26501" spans="10:10" x14ac:dyDescent="0.35">
      <c r="J26501" s="830"/>
    </row>
    <row r="26502" spans="10:10" x14ac:dyDescent="0.35">
      <c r="J26502" s="830"/>
    </row>
    <row r="26503" spans="10:10" x14ac:dyDescent="0.35">
      <c r="J26503" s="830"/>
    </row>
    <row r="26504" spans="10:10" x14ac:dyDescent="0.35">
      <c r="J26504" s="830"/>
    </row>
    <row r="26505" spans="10:10" x14ac:dyDescent="0.35">
      <c r="J26505" s="830"/>
    </row>
    <row r="26506" spans="10:10" x14ac:dyDescent="0.35">
      <c r="J26506" s="830"/>
    </row>
    <row r="26507" spans="10:10" x14ac:dyDescent="0.35">
      <c r="J26507" s="830"/>
    </row>
    <row r="26508" spans="10:10" x14ac:dyDescent="0.35">
      <c r="J26508" s="830"/>
    </row>
    <row r="26511" spans="10:10" x14ac:dyDescent="0.35">
      <c r="J26511" s="830"/>
    </row>
    <row r="26512" spans="10:10" x14ac:dyDescent="0.35">
      <c r="J26512" s="830"/>
    </row>
    <row r="26513" spans="10:10" x14ac:dyDescent="0.35">
      <c r="J26513" s="830"/>
    </row>
    <row r="26514" spans="10:10" x14ac:dyDescent="0.35">
      <c r="J26514" s="830"/>
    </row>
    <row r="26515" spans="10:10" x14ac:dyDescent="0.35">
      <c r="J26515" s="830"/>
    </row>
    <row r="26516" spans="10:10" x14ac:dyDescent="0.35">
      <c r="J26516" s="830"/>
    </row>
    <row r="26517" spans="10:10" x14ac:dyDescent="0.35">
      <c r="J26517" s="830"/>
    </row>
    <row r="26518" spans="10:10" x14ac:dyDescent="0.35">
      <c r="J26518" s="830"/>
    </row>
    <row r="26525" spans="10:10" x14ac:dyDescent="0.35">
      <c r="J26525" s="830"/>
    </row>
    <row r="26526" spans="10:10" x14ac:dyDescent="0.35">
      <c r="J26526" s="830"/>
    </row>
    <row r="26527" spans="10:10" x14ac:dyDescent="0.35">
      <c r="J26527" s="830"/>
    </row>
    <row r="26528" spans="10:10" x14ac:dyDescent="0.35">
      <c r="J26528" s="830"/>
    </row>
    <row r="26529" spans="10:10" x14ac:dyDescent="0.35">
      <c r="J26529" s="830"/>
    </row>
    <row r="26530" spans="10:10" x14ac:dyDescent="0.35">
      <c r="J26530" s="830"/>
    </row>
    <row r="26531" spans="10:10" x14ac:dyDescent="0.35">
      <c r="J26531" s="830"/>
    </row>
    <row r="26532" spans="10:10" x14ac:dyDescent="0.35">
      <c r="J26532" s="830"/>
    </row>
    <row r="26533" spans="10:10" x14ac:dyDescent="0.35">
      <c r="J26533" s="830"/>
    </row>
    <row r="26534" spans="10:10" x14ac:dyDescent="0.35">
      <c r="J26534" s="830"/>
    </row>
    <row r="26541" spans="10:10" x14ac:dyDescent="0.35">
      <c r="J26541" s="830"/>
    </row>
    <row r="26542" spans="10:10" x14ac:dyDescent="0.35">
      <c r="J26542" s="830"/>
    </row>
    <row r="26543" spans="10:10" x14ac:dyDescent="0.35">
      <c r="J26543" s="830"/>
    </row>
    <row r="26544" spans="10:10" x14ac:dyDescent="0.35">
      <c r="J26544" s="830"/>
    </row>
    <row r="26545" spans="10:10" x14ac:dyDescent="0.35">
      <c r="J26545" s="830"/>
    </row>
    <row r="26546" spans="10:10" x14ac:dyDescent="0.35">
      <c r="J26546" s="830"/>
    </row>
    <row r="26561" spans="10:10" x14ac:dyDescent="0.35">
      <c r="J26561" s="830"/>
    </row>
    <row r="26562" spans="10:10" x14ac:dyDescent="0.35">
      <c r="J26562" s="830"/>
    </row>
    <row r="26563" spans="10:10" x14ac:dyDescent="0.35">
      <c r="J26563" s="830"/>
    </row>
    <row r="26564" spans="10:10" x14ac:dyDescent="0.35">
      <c r="J26564" s="830"/>
    </row>
    <row r="26565" spans="10:10" x14ac:dyDescent="0.35">
      <c r="J26565" s="830"/>
    </row>
    <row r="26566" spans="10:10" x14ac:dyDescent="0.35">
      <c r="J26566" s="830"/>
    </row>
    <row r="26567" spans="10:10" x14ac:dyDescent="0.35">
      <c r="J26567" s="830"/>
    </row>
    <row r="26568" spans="10:10" x14ac:dyDescent="0.35">
      <c r="J26568" s="830"/>
    </row>
    <row r="26569" spans="10:10" x14ac:dyDescent="0.35">
      <c r="J26569" s="830"/>
    </row>
    <row r="26570" spans="10:10" x14ac:dyDescent="0.35">
      <c r="J26570" s="830"/>
    </row>
    <row r="26571" spans="10:10" x14ac:dyDescent="0.35">
      <c r="J26571" s="830"/>
    </row>
    <row r="26572" spans="10:10" x14ac:dyDescent="0.35">
      <c r="J26572" s="830"/>
    </row>
    <row r="26573" spans="10:10" x14ac:dyDescent="0.35">
      <c r="J26573" s="830"/>
    </row>
    <row r="26574" spans="10:10" x14ac:dyDescent="0.35">
      <c r="J26574" s="830"/>
    </row>
    <row r="26575" spans="10:10" x14ac:dyDescent="0.35">
      <c r="J26575" s="830"/>
    </row>
    <row r="26576" spans="10:10" x14ac:dyDescent="0.35">
      <c r="J26576" s="830"/>
    </row>
    <row r="26577" spans="10:10" x14ac:dyDescent="0.35">
      <c r="J26577" s="830"/>
    </row>
    <row r="26578" spans="10:10" x14ac:dyDescent="0.35">
      <c r="J26578" s="830"/>
    </row>
    <row r="26579" spans="10:10" x14ac:dyDescent="0.35">
      <c r="J26579" s="830"/>
    </row>
    <row r="26580" spans="10:10" x14ac:dyDescent="0.35">
      <c r="J26580" s="830"/>
    </row>
    <row r="26581" spans="10:10" x14ac:dyDescent="0.35">
      <c r="J26581" s="830"/>
    </row>
    <row r="26582" spans="10:10" x14ac:dyDescent="0.35">
      <c r="J26582" s="830"/>
    </row>
    <row r="26583" spans="10:10" x14ac:dyDescent="0.35">
      <c r="J26583" s="830"/>
    </row>
    <row r="26584" spans="10:10" x14ac:dyDescent="0.35">
      <c r="J26584" s="830"/>
    </row>
    <row r="26585" spans="10:10" x14ac:dyDescent="0.35">
      <c r="J26585" s="830"/>
    </row>
    <row r="26586" spans="10:10" x14ac:dyDescent="0.35">
      <c r="J26586" s="830"/>
    </row>
    <row r="26587" spans="10:10" x14ac:dyDescent="0.35">
      <c r="J26587" s="830"/>
    </row>
    <row r="26588" spans="10:10" x14ac:dyDescent="0.35">
      <c r="J26588" s="830"/>
    </row>
    <row r="26589" spans="10:10" x14ac:dyDescent="0.35">
      <c r="J26589" s="830"/>
    </row>
    <row r="26590" spans="10:10" x14ac:dyDescent="0.35">
      <c r="J26590" s="830"/>
    </row>
    <row r="26591" spans="10:10" x14ac:dyDescent="0.35">
      <c r="J26591" s="830"/>
    </row>
    <row r="26592" spans="10:10" x14ac:dyDescent="0.35">
      <c r="J26592" s="830"/>
    </row>
    <row r="26593" spans="10:10" x14ac:dyDescent="0.35">
      <c r="J26593" s="830"/>
    </row>
    <row r="26594" spans="10:10" x14ac:dyDescent="0.35">
      <c r="J26594" s="830"/>
    </row>
    <row r="26595" spans="10:10" x14ac:dyDescent="0.35">
      <c r="J26595" s="830"/>
    </row>
    <row r="26596" spans="10:10" x14ac:dyDescent="0.35">
      <c r="J26596" s="830"/>
    </row>
    <row r="26597" spans="10:10" x14ac:dyDescent="0.35">
      <c r="J26597" s="830"/>
    </row>
    <row r="26598" spans="10:10" x14ac:dyDescent="0.35">
      <c r="J26598" s="830"/>
    </row>
    <row r="26599" spans="10:10" x14ac:dyDescent="0.35">
      <c r="J26599" s="830"/>
    </row>
    <row r="26600" spans="10:10" x14ac:dyDescent="0.35">
      <c r="J26600" s="830"/>
    </row>
    <row r="26601" spans="10:10" x14ac:dyDescent="0.35">
      <c r="J26601" s="830"/>
    </row>
    <row r="26602" spans="10:10" x14ac:dyDescent="0.35">
      <c r="J26602" s="830"/>
    </row>
    <row r="26603" spans="10:10" x14ac:dyDescent="0.35">
      <c r="J26603" s="830"/>
    </row>
    <row r="26604" spans="10:10" x14ac:dyDescent="0.35">
      <c r="J26604" s="830"/>
    </row>
    <row r="26605" spans="10:10" x14ac:dyDescent="0.35">
      <c r="J26605" s="830"/>
    </row>
    <row r="26606" spans="10:10" x14ac:dyDescent="0.35">
      <c r="J26606" s="830"/>
    </row>
    <row r="26607" spans="10:10" x14ac:dyDescent="0.35">
      <c r="J26607" s="830"/>
    </row>
    <row r="26608" spans="10:10" x14ac:dyDescent="0.35">
      <c r="J26608" s="830"/>
    </row>
    <row r="26609" spans="10:10" x14ac:dyDescent="0.35">
      <c r="J26609" s="830"/>
    </row>
    <row r="26610" spans="10:10" x14ac:dyDescent="0.35">
      <c r="J26610" s="830"/>
    </row>
    <row r="26611" spans="10:10" x14ac:dyDescent="0.35">
      <c r="J26611" s="830"/>
    </row>
    <row r="26612" spans="10:10" x14ac:dyDescent="0.35">
      <c r="J26612" s="830"/>
    </row>
    <row r="26613" spans="10:10" x14ac:dyDescent="0.35">
      <c r="J26613" s="830"/>
    </row>
    <row r="26614" spans="10:10" x14ac:dyDescent="0.35">
      <c r="J26614" s="830"/>
    </row>
    <row r="26615" spans="10:10" x14ac:dyDescent="0.35">
      <c r="J26615" s="830"/>
    </row>
    <row r="26616" spans="10:10" x14ac:dyDescent="0.35">
      <c r="J26616" s="830"/>
    </row>
    <row r="26617" spans="10:10" x14ac:dyDescent="0.35">
      <c r="J26617" s="830"/>
    </row>
    <row r="26618" spans="10:10" x14ac:dyDescent="0.35">
      <c r="J26618" s="830"/>
    </row>
    <row r="26619" spans="10:10" x14ac:dyDescent="0.35">
      <c r="J26619" s="830"/>
    </row>
    <row r="26620" spans="10:10" x14ac:dyDescent="0.35">
      <c r="J26620" s="830"/>
    </row>
    <row r="26623" spans="10:10" x14ac:dyDescent="0.35">
      <c r="J26623" s="830"/>
    </row>
    <row r="26624" spans="10:10" x14ac:dyDescent="0.35">
      <c r="J26624" s="830"/>
    </row>
    <row r="26625" spans="10:10" x14ac:dyDescent="0.35">
      <c r="J26625" s="830"/>
    </row>
    <row r="26626" spans="10:10" x14ac:dyDescent="0.35">
      <c r="J26626" s="830"/>
    </row>
    <row r="26627" spans="10:10" x14ac:dyDescent="0.35">
      <c r="J26627" s="830"/>
    </row>
    <row r="26628" spans="10:10" x14ac:dyDescent="0.35">
      <c r="J26628" s="830"/>
    </row>
    <row r="26629" spans="10:10" x14ac:dyDescent="0.35">
      <c r="J26629" s="830"/>
    </row>
    <row r="26630" spans="10:10" x14ac:dyDescent="0.35">
      <c r="J26630" s="830"/>
    </row>
    <row r="26631" spans="10:10" x14ac:dyDescent="0.35">
      <c r="J26631" s="830"/>
    </row>
    <row r="26662" spans="10:10" x14ac:dyDescent="0.35">
      <c r="J26662" s="830"/>
    </row>
    <row r="26663" spans="10:10" x14ac:dyDescent="0.35">
      <c r="J26663" s="830"/>
    </row>
    <row r="26664" spans="10:10" x14ac:dyDescent="0.35">
      <c r="J26664" s="830"/>
    </row>
    <row r="26665" spans="10:10" x14ac:dyDescent="0.35">
      <c r="J26665" s="830"/>
    </row>
    <row r="26666" spans="10:10" x14ac:dyDescent="0.35">
      <c r="J26666" s="830"/>
    </row>
    <row r="26667" spans="10:10" x14ac:dyDescent="0.35">
      <c r="J26667" s="830"/>
    </row>
    <row r="26668" spans="10:10" x14ac:dyDescent="0.35">
      <c r="J26668" s="830"/>
    </row>
    <row r="26669" spans="10:10" x14ac:dyDescent="0.35">
      <c r="J26669" s="830"/>
    </row>
    <row r="26670" spans="10:10" x14ac:dyDescent="0.35">
      <c r="J26670" s="830"/>
    </row>
    <row r="26671" spans="10:10" x14ac:dyDescent="0.35">
      <c r="J26671" s="830"/>
    </row>
    <row r="26672" spans="10:10" x14ac:dyDescent="0.35">
      <c r="J26672" s="830"/>
    </row>
    <row r="26673" spans="10:10" x14ac:dyDescent="0.35">
      <c r="J26673" s="830"/>
    </row>
    <row r="26674" spans="10:10" x14ac:dyDescent="0.35">
      <c r="J26674" s="830"/>
    </row>
    <row r="26675" spans="10:10" x14ac:dyDescent="0.35">
      <c r="J26675" s="830"/>
    </row>
    <row r="26676" spans="10:10" x14ac:dyDescent="0.35">
      <c r="J26676" s="830"/>
    </row>
    <row r="26677" spans="10:10" x14ac:dyDescent="0.35">
      <c r="J26677" s="830"/>
    </row>
    <row r="26678" spans="10:10" x14ac:dyDescent="0.35">
      <c r="J26678" s="830"/>
    </row>
    <row r="26679" spans="10:10" x14ac:dyDescent="0.35">
      <c r="J26679" s="830"/>
    </row>
    <row r="26680" spans="10:10" x14ac:dyDescent="0.35">
      <c r="J26680" s="830"/>
    </row>
    <row r="26681" spans="10:10" x14ac:dyDescent="0.35">
      <c r="J26681" s="830"/>
    </row>
    <row r="26682" spans="10:10" x14ac:dyDescent="0.35">
      <c r="J26682" s="830"/>
    </row>
    <row r="26683" spans="10:10" x14ac:dyDescent="0.35">
      <c r="J26683" s="830"/>
    </row>
    <row r="26684" spans="10:10" x14ac:dyDescent="0.35">
      <c r="J26684" s="830"/>
    </row>
    <row r="26685" spans="10:10" x14ac:dyDescent="0.35">
      <c r="J26685" s="830"/>
    </row>
    <row r="26691" spans="10:10" x14ac:dyDescent="0.35">
      <c r="J26691" s="830"/>
    </row>
    <row r="26692" spans="10:10" x14ac:dyDescent="0.35">
      <c r="J26692" s="830"/>
    </row>
    <row r="26693" spans="10:10" x14ac:dyDescent="0.35">
      <c r="J26693" s="830"/>
    </row>
    <row r="26694" spans="10:10" x14ac:dyDescent="0.35">
      <c r="J26694" s="830"/>
    </row>
    <row r="26695" spans="10:10" x14ac:dyDescent="0.35">
      <c r="J26695" s="830"/>
    </row>
    <row r="26696" spans="10:10" x14ac:dyDescent="0.35">
      <c r="J26696" s="830"/>
    </row>
    <row r="26705" spans="10:10" x14ac:dyDescent="0.35">
      <c r="J26705" s="830"/>
    </row>
    <row r="26706" spans="10:10" x14ac:dyDescent="0.35">
      <c r="J26706" s="830"/>
    </row>
    <row r="26707" spans="10:10" x14ac:dyDescent="0.35">
      <c r="J26707" s="830"/>
    </row>
    <row r="26708" spans="10:10" x14ac:dyDescent="0.35">
      <c r="J26708" s="830"/>
    </row>
    <row r="26709" spans="10:10" x14ac:dyDescent="0.35">
      <c r="J26709" s="830"/>
    </row>
    <row r="26710" spans="10:10" x14ac:dyDescent="0.35">
      <c r="J26710" s="830"/>
    </row>
    <row r="26711" spans="10:10" x14ac:dyDescent="0.35">
      <c r="J26711" s="830"/>
    </row>
    <row r="26712" spans="10:10" x14ac:dyDescent="0.35">
      <c r="J26712" s="830"/>
    </row>
    <row r="26713" spans="10:10" x14ac:dyDescent="0.35">
      <c r="J26713" s="830"/>
    </row>
    <row r="26714" spans="10:10" x14ac:dyDescent="0.35">
      <c r="J26714" s="830"/>
    </row>
    <row r="26715" spans="10:10" x14ac:dyDescent="0.35">
      <c r="J26715" s="830"/>
    </row>
    <row r="26716" spans="10:10" x14ac:dyDescent="0.35">
      <c r="J26716" s="830"/>
    </row>
    <row r="26717" spans="10:10" x14ac:dyDescent="0.35">
      <c r="J26717" s="830"/>
    </row>
    <row r="26718" spans="10:10" x14ac:dyDescent="0.35">
      <c r="J26718" s="830"/>
    </row>
    <row r="26719" spans="10:10" x14ac:dyDescent="0.35">
      <c r="J26719" s="830"/>
    </row>
    <row r="26720" spans="10:10" x14ac:dyDescent="0.35">
      <c r="J26720" s="830"/>
    </row>
    <row r="26721" spans="10:10" x14ac:dyDescent="0.35">
      <c r="J26721" s="830"/>
    </row>
    <row r="26722" spans="10:10" x14ac:dyDescent="0.35">
      <c r="J26722" s="830"/>
    </row>
    <row r="26723" spans="10:10" x14ac:dyDescent="0.35">
      <c r="J26723" s="830"/>
    </row>
    <row r="26724" spans="10:10" x14ac:dyDescent="0.35">
      <c r="J26724" s="830"/>
    </row>
    <row r="26725" spans="10:10" x14ac:dyDescent="0.35">
      <c r="J26725" s="830"/>
    </row>
    <row r="26726" spans="10:10" x14ac:dyDescent="0.35">
      <c r="J26726" s="830"/>
    </row>
    <row r="26727" spans="10:10" x14ac:dyDescent="0.35">
      <c r="J26727" s="830"/>
    </row>
    <row r="26728" spans="10:10" x14ac:dyDescent="0.35">
      <c r="J26728" s="830"/>
    </row>
    <row r="26729" spans="10:10" x14ac:dyDescent="0.35">
      <c r="J26729" s="830"/>
    </row>
    <row r="26730" spans="10:10" x14ac:dyDescent="0.35">
      <c r="J26730" s="830"/>
    </row>
    <row r="26731" spans="10:10" x14ac:dyDescent="0.35">
      <c r="J26731" s="830"/>
    </row>
    <row r="26732" spans="10:10" x14ac:dyDescent="0.35">
      <c r="J26732" s="830"/>
    </row>
    <row r="26733" spans="10:10" x14ac:dyDescent="0.35">
      <c r="J26733" s="830"/>
    </row>
    <row r="26734" spans="10:10" x14ac:dyDescent="0.35">
      <c r="J26734" s="830"/>
    </row>
    <row r="26735" spans="10:10" x14ac:dyDescent="0.35">
      <c r="J26735" s="830"/>
    </row>
    <row r="26736" spans="10:10" x14ac:dyDescent="0.35">
      <c r="J26736" s="830"/>
    </row>
    <row r="26737" spans="10:10" x14ac:dyDescent="0.35">
      <c r="J26737" s="830"/>
    </row>
    <row r="26738" spans="10:10" x14ac:dyDescent="0.35">
      <c r="J26738" s="830"/>
    </row>
    <row r="26739" spans="10:10" x14ac:dyDescent="0.35">
      <c r="J26739" s="830"/>
    </row>
    <row r="26740" spans="10:10" x14ac:dyDescent="0.35">
      <c r="J26740" s="830"/>
    </row>
    <row r="26741" spans="10:10" x14ac:dyDescent="0.35">
      <c r="J26741" s="830"/>
    </row>
    <row r="26742" spans="10:10" x14ac:dyDescent="0.35">
      <c r="J26742" s="830"/>
    </row>
    <row r="26743" spans="10:10" x14ac:dyDescent="0.35">
      <c r="J26743" s="830"/>
    </row>
    <row r="26744" spans="10:10" x14ac:dyDescent="0.35">
      <c r="J26744" s="830"/>
    </row>
    <row r="26745" spans="10:10" x14ac:dyDescent="0.35">
      <c r="J26745" s="830"/>
    </row>
    <row r="26746" spans="10:10" x14ac:dyDescent="0.35">
      <c r="J26746" s="830"/>
    </row>
    <row r="26747" spans="10:10" x14ac:dyDescent="0.35">
      <c r="J26747" s="830"/>
    </row>
    <row r="26748" spans="10:10" x14ac:dyDescent="0.35">
      <c r="J26748" s="830"/>
    </row>
    <row r="26749" spans="10:10" x14ac:dyDescent="0.35">
      <c r="J26749" s="830"/>
    </row>
    <row r="26750" spans="10:10" x14ac:dyDescent="0.35">
      <c r="J26750" s="830"/>
    </row>
    <row r="26751" spans="10:10" x14ac:dyDescent="0.35">
      <c r="J26751" s="830"/>
    </row>
    <row r="26752" spans="10:10" x14ac:dyDescent="0.35">
      <c r="J26752" s="830"/>
    </row>
    <row r="26753" spans="10:10" x14ac:dyDescent="0.35">
      <c r="J26753" s="830"/>
    </row>
    <row r="26754" spans="10:10" x14ac:dyDescent="0.35">
      <c r="J26754" s="830"/>
    </row>
    <row r="26755" spans="10:10" x14ac:dyDescent="0.35">
      <c r="J26755" s="830"/>
    </row>
    <row r="26756" spans="10:10" x14ac:dyDescent="0.35">
      <c r="J26756" s="830"/>
    </row>
    <row r="26757" spans="10:10" x14ac:dyDescent="0.35">
      <c r="J26757" s="830"/>
    </row>
    <row r="26758" spans="10:10" x14ac:dyDescent="0.35">
      <c r="J26758" s="830"/>
    </row>
    <row r="26759" spans="10:10" x14ac:dyDescent="0.35">
      <c r="J26759" s="830"/>
    </row>
    <row r="26760" spans="10:10" x14ac:dyDescent="0.35">
      <c r="J26760" s="830"/>
    </row>
    <row r="26761" spans="10:10" x14ac:dyDescent="0.35">
      <c r="J26761" s="830"/>
    </row>
    <row r="26762" spans="10:10" x14ac:dyDescent="0.35">
      <c r="J26762" s="830"/>
    </row>
    <row r="26763" spans="10:10" x14ac:dyDescent="0.35">
      <c r="J26763" s="830"/>
    </row>
    <row r="26764" spans="10:10" x14ac:dyDescent="0.35">
      <c r="J26764" s="830"/>
    </row>
    <row r="26765" spans="10:10" x14ac:dyDescent="0.35">
      <c r="J26765" s="830"/>
    </row>
    <row r="26766" spans="10:10" x14ac:dyDescent="0.35">
      <c r="J26766" s="830"/>
    </row>
    <row r="26767" spans="10:10" x14ac:dyDescent="0.35">
      <c r="J26767" s="830"/>
    </row>
    <row r="26768" spans="10:10" x14ac:dyDescent="0.35">
      <c r="J26768" s="830"/>
    </row>
    <row r="26769" spans="10:10" x14ac:dyDescent="0.35">
      <c r="J26769" s="830"/>
    </row>
    <row r="26770" spans="10:10" x14ac:dyDescent="0.35">
      <c r="J26770" s="830"/>
    </row>
    <row r="26771" spans="10:10" x14ac:dyDescent="0.35">
      <c r="J26771" s="830"/>
    </row>
    <row r="26772" spans="10:10" x14ac:dyDescent="0.35">
      <c r="J26772" s="830"/>
    </row>
    <row r="26773" spans="10:10" x14ac:dyDescent="0.35">
      <c r="J26773" s="830"/>
    </row>
    <row r="26774" spans="10:10" x14ac:dyDescent="0.35">
      <c r="J26774" s="830"/>
    </row>
    <row r="26775" spans="10:10" x14ac:dyDescent="0.35">
      <c r="J26775" s="830"/>
    </row>
    <row r="26776" spans="10:10" x14ac:dyDescent="0.35">
      <c r="J26776" s="830"/>
    </row>
    <row r="26777" spans="10:10" x14ac:dyDescent="0.35">
      <c r="J26777" s="830"/>
    </row>
    <row r="26778" spans="10:10" x14ac:dyDescent="0.35">
      <c r="J26778" s="830"/>
    </row>
    <row r="26779" spans="10:10" x14ac:dyDescent="0.35">
      <c r="J26779" s="830"/>
    </row>
    <row r="26780" spans="10:10" x14ac:dyDescent="0.35">
      <c r="J26780" s="830"/>
    </row>
    <row r="26781" spans="10:10" x14ac:dyDescent="0.35">
      <c r="J26781" s="830"/>
    </row>
    <row r="26790" spans="10:10" x14ac:dyDescent="0.35">
      <c r="J26790" s="830"/>
    </row>
    <row r="26791" spans="10:10" x14ac:dyDescent="0.35">
      <c r="J26791" s="830"/>
    </row>
    <row r="26792" spans="10:10" x14ac:dyDescent="0.35">
      <c r="J26792" s="830"/>
    </row>
    <row r="26793" spans="10:10" x14ac:dyDescent="0.35">
      <c r="J26793" s="830"/>
    </row>
    <row r="26794" spans="10:10" x14ac:dyDescent="0.35">
      <c r="J26794" s="830"/>
    </row>
    <row r="26795" spans="10:10" x14ac:dyDescent="0.35">
      <c r="J26795" s="830"/>
    </row>
    <row r="26796" spans="10:10" x14ac:dyDescent="0.35">
      <c r="J26796" s="830"/>
    </row>
    <row r="26797" spans="10:10" x14ac:dyDescent="0.35">
      <c r="J26797" s="830"/>
    </row>
    <row r="26798" spans="10:10" x14ac:dyDescent="0.35">
      <c r="J26798" s="830"/>
    </row>
    <row r="26799" spans="10:10" x14ac:dyDescent="0.35">
      <c r="J26799" s="830"/>
    </row>
    <row r="26800" spans="10:10" x14ac:dyDescent="0.35">
      <c r="J26800" s="830"/>
    </row>
    <row r="26801" spans="10:10" x14ac:dyDescent="0.35">
      <c r="J26801" s="830"/>
    </row>
    <row r="26802" spans="10:10" x14ac:dyDescent="0.35">
      <c r="J26802" s="830"/>
    </row>
    <row r="26803" spans="10:10" x14ac:dyDescent="0.35">
      <c r="J26803" s="830"/>
    </row>
    <row r="26804" spans="10:10" x14ac:dyDescent="0.35">
      <c r="J26804" s="830"/>
    </row>
    <row r="26805" spans="10:10" x14ac:dyDescent="0.35">
      <c r="J26805" s="830"/>
    </row>
    <row r="26806" spans="10:10" x14ac:dyDescent="0.35">
      <c r="J26806" s="830"/>
    </row>
    <row r="26807" spans="10:10" x14ac:dyDescent="0.35">
      <c r="J26807" s="830"/>
    </row>
    <row r="26808" spans="10:10" x14ac:dyDescent="0.35">
      <c r="J26808" s="830"/>
    </row>
    <row r="26809" spans="10:10" x14ac:dyDescent="0.35">
      <c r="J26809" s="830"/>
    </row>
    <row r="26810" spans="10:10" x14ac:dyDescent="0.35">
      <c r="J26810" s="830"/>
    </row>
    <row r="26811" spans="10:10" x14ac:dyDescent="0.35">
      <c r="J26811" s="830"/>
    </row>
    <row r="26812" spans="10:10" x14ac:dyDescent="0.35">
      <c r="J26812" s="830"/>
    </row>
    <row r="26813" spans="10:10" x14ac:dyDescent="0.35">
      <c r="J26813" s="830"/>
    </row>
    <row r="26814" spans="10:10" x14ac:dyDescent="0.35">
      <c r="J26814" s="830"/>
    </row>
    <row r="26815" spans="10:10" x14ac:dyDescent="0.35">
      <c r="J26815" s="830"/>
    </row>
    <row r="26816" spans="10:10" x14ac:dyDescent="0.35">
      <c r="J26816" s="830"/>
    </row>
    <row r="26923" spans="10:10" x14ac:dyDescent="0.35">
      <c r="J26923" s="830"/>
    </row>
    <row r="26924" spans="10:10" x14ac:dyDescent="0.35">
      <c r="J26924" s="830"/>
    </row>
    <row r="26941" spans="10:10" x14ac:dyDescent="0.35">
      <c r="J26941" s="830"/>
    </row>
    <row r="26942" spans="10:10" x14ac:dyDescent="0.35">
      <c r="J26942" s="830"/>
    </row>
    <row r="26943" spans="10:10" x14ac:dyDescent="0.35">
      <c r="J26943" s="830"/>
    </row>
    <row r="26944" spans="10:10" x14ac:dyDescent="0.35">
      <c r="J26944" s="830"/>
    </row>
    <row r="26945" spans="10:10" x14ac:dyDescent="0.35">
      <c r="J26945" s="830"/>
    </row>
    <row r="26946" spans="10:10" x14ac:dyDescent="0.35">
      <c r="J26946" s="830"/>
    </row>
    <row r="26947" spans="10:10" x14ac:dyDescent="0.35">
      <c r="J26947" s="830"/>
    </row>
    <row r="26948" spans="10:10" x14ac:dyDescent="0.35">
      <c r="J26948" s="830"/>
    </row>
    <row r="26949" spans="10:10" x14ac:dyDescent="0.35">
      <c r="J26949" s="830"/>
    </row>
    <row r="26950" spans="10:10" x14ac:dyDescent="0.35">
      <c r="J26950" s="830"/>
    </row>
    <row r="26951" spans="10:10" x14ac:dyDescent="0.35">
      <c r="J26951" s="830"/>
    </row>
    <row r="26952" spans="10:10" x14ac:dyDescent="0.35">
      <c r="J26952" s="830"/>
    </row>
    <row r="26953" spans="10:10" x14ac:dyDescent="0.35">
      <c r="J26953" s="830"/>
    </row>
    <row r="26954" spans="10:10" x14ac:dyDescent="0.35">
      <c r="J26954" s="830"/>
    </row>
    <row r="26955" spans="10:10" x14ac:dyDescent="0.35">
      <c r="J26955" s="830"/>
    </row>
    <row r="26956" spans="10:10" x14ac:dyDescent="0.35">
      <c r="J26956" s="830"/>
    </row>
    <row r="26957" spans="10:10" x14ac:dyDescent="0.35">
      <c r="J26957" s="830"/>
    </row>
    <row r="26958" spans="10:10" x14ac:dyDescent="0.35">
      <c r="J26958" s="830"/>
    </row>
    <row r="26959" spans="10:10" x14ac:dyDescent="0.35">
      <c r="J26959" s="830"/>
    </row>
    <row r="26960" spans="10:10" x14ac:dyDescent="0.35">
      <c r="J26960" s="830"/>
    </row>
    <row r="26961" spans="10:10" x14ac:dyDescent="0.35">
      <c r="J26961" s="830"/>
    </row>
    <row r="26962" spans="10:10" x14ac:dyDescent="0.35">
      <c r="J26962" s="830"/>
    </row>
    <row r="26963" spans="10:10" x14ac:dyDescent="0.35">
      <c r="J26963" s="830"/>
    </row>
    <row r="26964" spans="10:10" x14ac:dyDescent="0.35">
      <c r="J26964" s="830"/>
    </row>
    <row r="26965" spans="10:10" x14ac:dyDescent="0.35">
      <c r="J26965" s="830"/>
    </row>
    <row r="26966" spans="10:10" x14ac:dyDescent="0.35">
      <c r="J26966" s="830"/>
    </row>
    <row r="26967" spans="10:10" x14ac:dyDescent="0.35">
      <c r="J26967" s="830"/>
    </row>
    <row r="26968" spans="10:10" x14ac:dyDescent="0.35">
      <c r="J26968" s="830"/>
    </row>
    <row r="26969" spans="10:10" x14ac:dyDescent="0.35">
      <c r="J26969" s="830"/>
    </row>
    <row r="26970" spans="10:10" x14ac:dyDescent="0.35">
      <c r="J26970" s="830"/>
    </row>
    <row r="26971" spans="10:10" x14ac:dyDescent="0.35">
      <c r="J26971" s="830"/>
    </row>
    <row r="26972" spans="10:10" x14ac:dyDescent="0.35">
      <c r="J26972" s="830"/>
    </row>
    <row r="26973" spans="10:10" x14ac:dyDescent="0.35">
      <c r="J26973" s="830"/>
    </row>
    <row r="26974" spans="10:10" x14ac:dyDescent="0.35">
      <c r="J26974" s="830"/>
    </row>
    <row r="26975" spans="10:10" x14ac:dyDescent="0.35">
      <c r="J26975" s="830"/>
    </row>
    <row r="26976" spans="10:10" x14ac:dyDescent="0.35">
      <c r="J26976" s="830"/>
    </row>
    <row r="26977" spans="10:10" x14ac:dyDescent="0.35">
      <c r="J26977" s="830"/>
    </row>
    <row r="26978" spans="10:10" x14ac:dyDescent="0.35">
      <c r="J26978" s="830"/>
    </row>
    <row r="26979" spans="10:10" x14ac:dyDescent="0.35">
      <c r="J26979" s="830"/>
    </row>
    <row r="26980" spans="10:10" x14ac:dyDescent="0.35">
      <c r="J26980" s="830"/>
    </row>
    <row r="26981" spans="10:10" x14ac:dyDescent="0.35">
      <c r="J26981" s="830"/>
    </row>
    <row r="26982" spans="10:10" x14ac:dyDescent="0.35">
      <c r="J26982" s="830"/>
    </row>
    <row r="26983" spans="10:10" x14ac:dyDescent="0.35">
      <c r="J26983" s="830"/>
    </row>
    <row r="26984" spans="10:10" x14ac:dyDescent="0.35">
      <c r="J26984" s="830"/>
    </row>
    <row r="26985" spans="10:10" x14ac:dyDescent="0.35">
      <c r="J26985" s="830"/>
    </row>
    <row r="26986" spans="10:10" x14ac:dyDescent="0.35">
      <c r="J26986" s="830"/>
    </row>
    <row r="26987" spans="10:10" x14ac:dyDescent="0.35">
      <c r="J26987" s="830"/>
    </row>
    <row r="26988" spans="10:10" x14ac:dyDescent="0.35">
      <c r="J26988" s="830"/>
    </row>
    <row r="26989" spans="10:10" x14ac:dyDescent="0.35">
      <c r="J26989" s="830"/>
    </row>
    <row r="26990" spans="10:10" x14ac:dyDescent="0.35">
      <c r="J26990" s="830"/>
    </row>
    <row r="26991" spans="10:10" x14ac:dyDescent="0.35">
      <c r="J26991" s="830"/>
    </row>
    <row r="26992" spans="10:10" x14ac:dyDescent="0.35">
      <c r="J26992" s="830"/>
    </row>
    <row r="26993" spans="10:10" x14ac:dyDescent="0.35">
      <c r="J26993" s="830"/>
    </row>
    <row r="26994" spans="10:10" x14ac:dyDescent="0.35">
      <c r="J26994" s="830"/>
    </row>
    <row r="26995" spans="10:10" x14ac:dyDescent="0.35">
      <c r="J26995" s="830"/>
    </row>
    <row r="26996" spans="10:10" x14ac:dyDescent="0.35">
      <c r="J26996" s="830"/>
    </row>
    <row r="26997" spans="10:10" x14ac:dyDescent="0.35">
      <c r="J26997" s="830"/>
    </row>
    <row r="26998" spans="10:10" x14ac:dyDescent="0.35">
      <c r="J26998" s="830"/>
    </row>
    <row r="26999" spans="10:10" x14ac:dyDescent="0.35">
      <c r="J26999" s="830"/>
    </row>
    <row r="27000" spans="10:10" x14ac:dyDescent="0.35">
      <c r="J27000" s="830"/>
    </row>
    <row r="27001" spans="10:10" x14ac:dyDescent="0.35">
      <c r="J27001" s="830"/>
    </row>
    <row r="27002" spans="10:10" x14ac:dyDescent="0.35">
      <c r="J27002" s="830"/>
    </row>
    <row r="27003" spans="10:10" x14ac:dyDescent="0.35">
      <c r="J27003" s="830"/>
    </row>
    <row r="27004" spans="10:10" x14ac:dyDescent="0.35">
      <c r="J27004" s="830"/>
    </row>
    <row r="27005" spans="10:10" x14ac:dyDescent="0.35">
      <c r="J27005" s="830"/>
    </row>
    <row r="27006" spans="10:10" x14ac:dyDescent="0.35">
      <c r="J27006" s="830"/>
    </row>
    <row r="27007" spans="10:10" x14ac:dyDescent="0.35">
      <c r="J27007" s="830"/>
    </row>
    <row r="27008" spans="10:10" x14ac:dyDescent="0.35">
      <c r="J27008" s="830"/>
    </row>
    <row r="27009" spans="10:10" x14ac:dyDescent="0.35">
      <c r="J27009" s="830"/>
    </row>
    <row r="27010" spans="10:10" x14ac:dyDescent="0.35">
      <c r="J27010" s="830"/>
    </row>
    <row r="27011" spans="10:10" x14ac:dyDescent="0.35">
      <c r="J27011" s="830"/>
    </row>
    <row r="27012" spans="10:10" x14ac:dyDescent="0.35">
      <c r="J27012" s="830"/>
    </row>
    <row r="27013" spans="10:10" x14ac:dyDescent="0.35">
      <c r="J27013" s="830"/>
    </row>
    <row r="27014" spans="10:10" x14ac:dyDescent="0.35">
      <c r="J27014" s="830"/>
    </row>
    <row r="27015" spans="10:10" x14ac:dyDescent="0.35">
      <c r="J27015" s="830"/>
    </row>
    <row r="27016" spans="10:10" x14ac:dyDescent="0.35">
      <c r="J27016" s="830"/>
    </row>
    <row r="27017" spans="10:10" x14ac:dyDescent="0.35">
      <c r="J27017" s="830"/>
    </row>
    <row r="27018" spans="10:10" x14ac:dyDescent="0.35">
      <c r="J27018" s="830"/>
    </row>
    <row r="27019" spans="10:10" x14ac:dyDescent="0.35">
      <c r="J27019" s="830"/>
    </row>
    <row r="27020" spans="10:10" x14ac:dyDescent="0.35">
      <c r="J27020" s="830"/>
    </row>
    <row r="27021" spans="10:10" x14ac:dyDescent="0.35">
      <c r="J27021" s="830"/>
    </row>
    <row r="27022" spans="10:10" x14ac:dyDescent="0.35">
      <c r="J27022" s="830"/>
    </row>
    <row r="27023" spans="10:10" x14ac:dyDescent="0.35">
      <c r="J27023" s="830"/>
    </row>
    <row r="27028" spans="10:10" x14ac:dyDescent="0.35">
      <c r="J27028" s="830"/>
    </row>
    <row r="27029" spans="10:10" x14ac:dyDescent="0.35">
      <c r="J27029" s="830"/>
    </row>
    <row r="27030" spans="10:10" x14ac:dyDescent="0.35">
      <c r="J27030" s="830"/>
    </row>
    <row r="27031" spans="10:10" x14ac:dyDescent="0.35">
      <c r="J27031" s="830"/>
    </row>
    <row r="27032" spans="10:10" x14ac:dyDescent="0.35">
      <c r="J27032" s="830"/>
    </row>
    <row r="27033" spans="10:10" x14ac:dyDescent="0.35">
      <c r="J27033" s="830"/>
    </row>
    <row r="27034" spans="10:10" x14ac:dyDescent="0.35">
      <c r="J27034" s="830"/>
    </row>
    <row r="27035" spans="10:10" x14ac:dyDescent="0.35">
      <c r="J27035" s="830"/>
    </row>
    <row r="27036" spans="10:10" x14ac:dyDescent="0.35">
      <c r="J27036" s="830"/>
    </row>
    <row r="27037" spans="10:10" x14ac:dyDescent="0.35">
      <c r="J27037" s="830"/>
    </row>
    <row r="27038" spans="10:10" x14ac:dyDescent="0.35">
      <c r="J27038" s="830"/>
    </row>
    <row r="27039" spans="10:10" x14ac:dyDescent="0.35">
      <c r="J27039" s="830"/>
    </row>
    <row r="27040" spans="10:10" x14ac:dyDescent="0.35">
      <c r="J27040" s="830"/>
    </row>
    <row r="27041" spans="10:10" x14ac:dyDescent="0.35">
      <c r="J27041" s="830"/>
    </row>
    <row r="27042" spans="10:10" x14ac:dyDescent="0.35">
      <c r="J27042" s="830"/>
    </row>
    <row r="27043" spans="10:10" x14ac:dyDescent="0.35">
      <c r="J27043" s="830"/>
    </row>
    <row r="27044" spans="10:10" x14ac:dyDescent="0.35">
      <c r="J27044" s="830"/>
    </row>
    <row r="27045" spans="10:10" x14ac:dyDescent="0.35">
      <c r="J27045" s="830"/>
    </row>
    <row r="27046" spans="10:10" x14ac:dyDescent="0.35">
      <c r="J27046" s="830"/>
    </row>
    <row r="27047" spans="10:10" x14ac:dyDescent="0.35">
      <c r="J27047" s="830"/>
    </row>
    <row r="27048" spans="10:10" x14ac:dyDescent="0.35">
      <c r="J27048" s="830"/>
    </row>
    <row r="27049" spans="10:10" x14ac:dyDescent="0.35">
      <c r="J27049" s="830"/>
    </row>
    <row r="27050" spans="10:10" x14ac:dyDescent="0.35">
      <c r="J27050" s="830"/>
    </row>
    <row r="27051" spans="10:10" x14ac:dyDescent="0.35">
      <c r="J27051" s="830"/>
    </row>
    <row r="27052" spans="10:10" x14ac:dyDescent="0.35">
      <c r="J27052" s="830"/>
    </row>
    <row r="27053" spans="10:10" x14ac:dyDescent="0.35">
      <c r="J27053" s="830"/>
    </row>
    <row r="27054" spans="10:10" x14ac:dyDescent="0.35">
      <c r="J27054" s="830"/>
    </row>
    <row r="27055" spans="10:10" x14ac:dyDescent="0.35">
      <c r="J27055" s="830"/>
    </row>
    <row r="27056" spans="10:10" x14ac:dyDescent="0.35">
      <c r="J27056" s="830"/>
    </row>
    <row r="27057" spans="10:10" x14ac:dyDescent="0.35">
      <c r="J27057" s="830"/>
    </row>
    <row r="27058" spans="10:10" x14ac:dyDescent="0.35">
      <c r="J27058" s="830"/>
    </row>
    <row r="27059" spans="10:10" x14ac:dyDescent="0.35">
      <c r="J27059" s="830"/>
    </row>
    <row r="27060" spans="10:10" x14ac:dyDescent="0.35">
      <c r="J27060" s="830"/>
    </row>
    <row r="27061" spans="10:10" x14ac:dyDescent="0.35">
      <c r="J27061" s="830"/>
    </row>
    <row r="27062" spans="10:10" x14ac:dyDescent="0.35">
      <c r="J27062" s="830"/>
    </row>
    <row r="27063" spans="10:10" x14ac:dyDescent="0.35">
      <c r="J27063" s="830"/>
    </row>
    <row r="27064" spans="10:10" x14ac:dyDescent="0.35">
      <c r="J27064" s="830"/>
    </row>
    <row r="27065" spans="10:10" x14ac:dyDescent="0.35">
      <c r="J27065" s="830"/>
    </row>
    <row r="27066" spans="10:10" x14ac:dyDescent="0.35">
      <c r="J27066" s="830"/>
    </row>
    <row r="27067" spans="10:10" x14ac:dyDescent="0.35">
      <c r="J27067" s="830"/>
    </row>
    <row r="27068" spans="10:10" x14ac:dyDescent="0.35">
      <c r="J27068" s="830"/>
    </row>
    <row r="27069" spans="10:10" x14ac:dyDescent="0.35">
      <c r="J27069" s="830"/>
    </row>
    <row r="27070" spans="10:10" x14ac:dyDescent="0.35">
      <c r="J27070" s="830"/>
    </row>
    <row r="27071" spans="10:10" x14ac:dyDescent="0.35">
      <c r="J27071" s="830"/>
    </row>
    <row r="27072" spans="10:10" x14ac:dyDescent="0.35">
      <c r="J27072" s="830"/>
    </row>
    <row r="27073" spans="10:10" x14ac:dyDescent="0.35">
      <c r="J27073" s="830"/>
    </row>
    <row r="27074" spans="10:10" x14ac:dyDescent="0.35">
      <c r="J27074" s="830"/>
    </row>
    <row r="27075" spans="10:10" x14ac:dyDescent="0.35">
      <c r="J27075" s="830"/>
    </row>
    <row r="27076" spans="10:10" x14ac:dyDescent="0.35">
      <c r="J27076" s="830"/>
    </row>
    <row r="27077" spans="10:10" x14ac:dyDescent="0.35">
      <c r="J27077" s="830"/>
    </row>
    <row r="27078" spans="10:10" x14ac:dyDescent="0.35">
      <c r="J27078" s="830"/>
    </row>
    <row r="27079" spans="10:10" x14ac:dyDescent="0.35">
      <c r="J27079" s="830"/>
    </row>
    <row r="27080" spans="10:10" x14ac:dyDescent="0.35">
      <c r="J27080" s="830"/>
    </row>
    <row r="27081" spans="10:10" x14ac:dyDescent="0.35">
      <c r="J27081" s="830"/>
    </row>
    <row r="27082" spans="10:10" x14ac:dyDescent="0.35">
      <c r="J27082" s="830"/>
    </row>
    <row r="27083" spans="10:10" x14ac:dyDescent="0.35">
      <c r="J27083" s="830"/>
    </row>
    <row r="27084" spans="10:10" x14ac:dyDescent="0.35">
      <c r="J27084" s="830"/>
    </row>
    <row r="27085" spans="10:10" x14ac:dyDescent="0.35">
      <c r="J27085" s="830"/>
    </row>
    <row r="27086" spans="10:10" x14ac:dyDescent="0.35">
      <c r="J27086" s="830"/>
    </row>
    <row r="27087" spans="10:10" x14ac:dyDescent="0.35">
      <c r="J27087" s="830"/>
    </row>
    <row r="27088" spans="10:10" x14ac:dyDescent="0.35">
      <c r="J27088" s="830"/>
    </row>
    <row r="27089" spans="10:10" x14ac:dyDescent="0.35">
      <c r="J27089" s="830"/>
    </row>
    <row r="27090" spans="10:10" x14ac:dyDescent="0.35">
      <c r="J27090" s="830"/>
    </row>
    <row r="27091" spans="10:10" x14ac:dyDescent="0.35">
      <c r="J27091" s="830"/>
    </row>
    <row r="27092" spans="10:10" x14ac:dyDescent="0.35">
      <c r="J27092" s="830"/>
    </row>
    <row r="27093" spans="10:10" x14ac:dyDescent="0.35">
      <c r="J27093" s="830"/>
    </row>
    <row r="27094" spans="10:10" x14ac:dyDescent="0.35">
      <c r="J27094" s="830"/>
    </row>
    <row r="27095" spans="10:10" x14ac:dyDescent="0.35">
      <c r="J27095" s="830"/>
    </row>
    <row r="27096" spans="10:10" x14ac:dyDescent="0.35">
      <c r="J27096" s="830"/>
    </row>
    <row r="27097" spans="10:10" x14ac:dyDescent="0.35">
      <c r="J27097" s="830"/>
    </row>
    <row r="27101" spans="10:10" x14ac:dyDescent="0.35">
      <c r="J27101" s="830"/>
    </row>
    <row r="27102" spans="10:10" x14ac:dyDescent="0.35">
      <c r="J27102" s="830"/>
    </row>
    <row r="27103" spans="10:10" x14ac:dyDescent="0.35">
      <c r="J27103" s="830"/>
    </row>
    <row r="27104" spans="10:10" x14ac:dyDescent="0.35">
      <c r="J27104" s="830"/>
    </row>
    <row r="27105" spans="10:10" x14ac:dyDescent="0.35">
      <c r="J27105" s="830"/>
    </row>
    <row r="27106" spans="10:10" x14ac:dyDescent="0.35">
      <c r="J27106" s="830"/>
    </row>
    <row r="27107" spans="10:10" x14ac:dyDescent="0.35">
      <c r="J27107" s="830"/>
    </row>
    <row r="27108" spans="10:10" x14ac:dyDescent="0.35">
      <c r="J27108" s="830"/>
    </row>
    <row r="27111" spans="10:10" x14ac:dyDescent="0.35">
      <c r="J27111" s="830"/>
    </row>
    <row r="27112" spans="10:10" x14ac:dyDescent="0.35">
      <c r="J27112" s="830"/>
    </row>
    <row r="27113" spans="10:10" x14ac:dyDescent="0.35">
      <c r="J27113" s="830"/>
    </row>
    <row r="27117" spans="10:10" x14ac:dyDescent="0.35">
      <c r="J27117" s="830"/>
    </row>
    <row r="27118" spans="10:10" x14ac:dyDescent="0.35">
      <c r="J27118" s="830"/>
    </row>
    <row r="27119" spans="10:10" x14ac:dyDescent="0.35">
      <c r="J27119" s="830"/>
    </row>
    <row r="27120" spans="10:10" x14ac:dyDescent="0.35">
      <c r="J27120" s="830"/>
    </row>
    <row r="27121" spans="10:10" x14ac:dyDescent="0.35">
      <c r="J27121" s="830"/>
    </row>
    <row r="27122" spans="10:10" x14ac:dyDescent="0.35">
      <c r="J27122" s="830"/>
    </row>
    <row r="27123" spans="10:10" x14ac:dyDescent="0.35">
      <c r="J27123" s="830"/>
    </row>
    <row r="27124" spans="10:10" x14ac:dyDescent="0.35">
      <c r="J27124" s="830"/>
    </row>
    <row r="27125" spans="10:10" x14ac:dyDescent="0.35">
      <c r="J27125" s="830"/>
    </row>
    <row r="27126" spans="10:10" x14ac:dyDescent="0.35">
      <c r="J27126" s="830"/>
    </row>
    <row r="27127" spans="10:10" x14ac:dyDescent="0.35">
      <c r="J27127" s="830"/>
    </row>
    <row r="27128" spans="10:10" x14ac:dyDescent="0.35">
      <c r="J27128" s="830"/>
    </row>
    <row r="27129" spans="10:10" x14ac:dyDescent="0.35">
      <c r="J27129" s="830"/>
    </row>
    <row r="27133" spans="10:10" x14ac:dyDescent="0.35">
      <c r="J27133" s="830"/>
    </row>
    <row r="27134" spans="10:10" x14ac:dyDescent="0.35">
      <c r="J27134" s="830"/>
    </row>
    <row r="27135" spans="10:10" x14ac:dyDescent="0.35">
      <c r="J27135" s="830"/>
    </row>
    <row r="27136" spans="10:10" x14ac:dyDescent="0.35">
      <c r="J27136" s="830"/>
    </row>
    <row r="27137" spans="10:10" x14ac:dyDescent="0.35">
      <c r="J27137" s="830"/>
    </row>
    <row r="27138" spans="10:10" x14ac:dyDescent="0.35">
      <c r="J27138" s="830"/>
    </row>
    <row r="27139" spans="10:10" x14ac:dyDescent="0.35">
      <c r="J27139" s="830"/>
    </row>
    <row r="27140" spans="10:10" x14ac:dyDescent="0.35">
      <c r="J27140" s="830"/>
    </row>
    <row r="27141" spans="10:10" x14ac:dyDescent="0.35">
      <c r="J27141" s="830"/>
    </row>
    <row r="27142" spans="10:10" x14ac:dyDescent="0.35">
      <c r="J27142" s="830"/>
    </row>
    <row r="27143" spans="10:10" x14ac:dyDescent="0.35">
      <c r="J27143" s="830"/>
    </row>
    <row r="27144" spans="10:10" x14ac:dyDescent="0.35">
      <c r="J27144" s="830"/>
    </row>
    <row r="27145" spans="10:10" x14ac:dyDescent="0.35">
      <c r="J27145" s="830"/>
    </row>
    <row r="27146" spans="10:10" x14ac:dyDescent="0.35">
      <c r="J27146" s="830"/>
    </row>
    <row r="27147" spans="10:10" x14ac:dyDescent="0.35">
      <c r="J27147" s="830"/>
    </row>
    <row r="27148" spans="10:10" x14ac:dyDescent="0.35">
      <c r="J27148" s="830"/>
    </row>
    <row r="27149" spans="10:10" x14ac:dyDescent="0.35">
      <c r="J27149" s="830"/>
    </row>
    <row r="27150" spans="10:10" x14ac:dyDescent="0.35">
      <c r="J27150" s="830"/>
    </row>
    <row r="27151" spans="10:10" x14ac:dyDescent="0.35">
      <c r="J27151" s="830"/>
    </row>
    <row r="27152" spans="10:10" x14ac:dyDescent="0.35">
      <c r="J27152" s="830"/>
    </row>
    <row r="27153" spans="10:10" x14ac:dyDescent="0.35">
      <c r="J27153" s="830"/>
    </row>
    <row r="27154" spans="10:10" x14ac:dyDescent="0.35">
      <c r="J27154" s="830"/>
    </row>
    <row r="27155" spans="10:10" x14ac:dyDescent="0.35">
      <c r="J27155" s="830"/>
    </row>
    <row r="27156" spans="10:10" x14ac:dyDescent="0.35">
      <c r="J27156" s="830"/>
    </row>
    <row r="27157" spans="10:10" x14ac:dyDescent="0.35">
      <c r="J27157" s="830"/>
    </row>
    <row r="27158" spans="10:10" x14ac:dyDescent="0.35">
      <c r="J27158" s="830"/>
    </row>
    <row r="27159" spans="10:10" x14ac:dyDescent="0.35">
      <c r="J27159" s="830"/>
    </row>
    <row r="27160" spans="10:10" x14ac:dyDescent="0.35">
      <c r="J27160" s="830"/>
    </row>
    <row r="27161" spans="10:10" x14ac:dyDescent="0.35">
      <c r="J27161" s="830"/>
    </row>
    <row r="27162" spans="10:10" x14ac:dyDescent="0.35">
      <c r="J27162" s="830"/>
    </row>
    <row r="27163" spans="10:10" x14ac:dyDescent="0.35">
      <c r="J27163" s="830"/>
    </row>
    <row r="27164" spans="10:10" x14ac:dyDescent="0.35">
      <c r="J27164" s="830"/>
    </row>
    <row r="27165" spans="10:10" x14ac:dyDescent="0.35">
      <c r="J27165" s="830"/>
    </row>
    <row r="27166" spans="10:10" x14ac:dyDescent="0.35">
      <c r="J27166" s="830"/>
    </row>
    <row r="27167" spans="10:10" x14ac:dyDescent="0.35">
      <c r="J27167" s="830"/>
    </row>
    <row r="27168" spans="10:10" x14ac:dyDescent="0.35">
      <c r="J27168" s="830"/>
    </row>
    <row r="27169" spans="10:10" x14ac:dyDescent="0.35">
      <c r="J27169" s="830"/>
    </row>
    <row r="27170" spans="10:10" x14ac:dyDescent="0.35">
      <c r="J27170" s="830"/>
    </row>
    <row r="27171" spans="10:10" x14ac:dyDescent="0.35">
      <c r="J27171" s="830"/>
    </row>
    <row r="27172" spans="10:10" x14ac:dyDescent="0.35">
      <c r="J27172" s="830"/>
    </row>
    <row r="27173" spans="10:10" x14ac:dyDescent="0.35">
      <c r="J27173" s="830"/>
    </row>
    <row r="27174" spans="10:10" x14ac:dyDescent="0.35">
      <c r="J27174" s="830"/>
    </row>
    <row r="27175" spans="10:10" x14ac:dyDescent="0.35">
      <c r="J27175" s="830"/>
    </row>
    <row r="27176" spans="10:10" x14ac:dyDescent="0.35">
      <c r="J27176" s="830"/>
    </row>
    <row r="27177" spans="10:10" x14ac:dyDescent="0.35">
      <c r="J27177" s="830"/>
    </row>
    <row r="27178" spans="10:10" x14ac:dyDescent="0.35">
      <c r="J27178" s="830"/>
    </row>
    <row r="27179" spans="10:10" x14ac:dyDescent="0.35">
      <c r="J27179" s="830"/>
    </row>
    <row r="27180" spans="10:10" x14ac:dyDescent="0.35">
      <c r="J27180" s="830"/>
    </row>
    <row r="27181" spans="10:10" x14ac:dyDescent="0.35">
      <c r="J27181" s="830"/>
    </row>
    <row r="27182" spans="10:10" x14ac:dyDescent="0.35">
      <c r="J27182" s="830"/>
    </row>
    <row r="27183" spans="10:10" x14ac:dyDescent="0.35">
      <c r="J27183" s="830"/>
    </row>
    <row r="27184" spans="10:10" x14ac:dyDescent="0.35">
      <c r="J27184" s="830"/>
    </row>
    <row r="27185" spans="10:10" x14ac:dyDescent="0.35">
      <c r="J27185" s="830"/>
    </row>
    <row r="27186" spans="10:10" x14ac:dyDescent="0.35">
      <c r="J27186" s="830"/>
    </row>
    <row r="27187" spans="10:10" x14ac:dyDescent="0.35">
      <c r="J27187" s="830"/>
    </row>
    <row r="27188" spans="10:10" x14ac:dyDescent="0.35">
      <c r="J27188" s="830"/>
    </row>
    <row r="27189" spans="10:10" x14ac:dyDescent="0.35">
      <c r="J27189" s="830"/>
    </row>
    <row r="27190" spans="10:10" x14ac:dyDescent="0.35">
      <c r="J27190" s="830"/>
    </row>
    <row r="27191" spans="10:10" x14ac:dyDescent="0.35">
      <c r="J27191" s="830"/>
    </row>
    <row r="27192" spans="10:10" x14ac:dyDescent="0.35">
      <c r="J27192" s="830"/>
    </row>
    <row r="27193" spans="10:10" x14ac:dyDescent="0.35">
      <c r="J27193" s="830"/>
    </row>
    <row r="27194" spans="10:10" x14ac:dyDescent="0.35">
      <c r="J27194" s="830"/>
    </row>
    <row r="27195" spans="10:10" x14ac:dyDescent="0.35">
      <c r="J27195" s="830"/>
    </row>
    <row r="27196" spans="10:10" x14ac:dyDescent="0.35">
      <c r="J27196" s="830"/>
    </row>
    <row r="27197" spans="10:10" x14ac:dyDescent="0.35">
      <c r="J27197" s="830"/>
    </row>
    <row r="27198" spans="10:10" x14ac:dyDescent="0.35">
      <c r="J27198" s="830"/>
    </row>
    <row r="27199" spans="10:10" x14ac:dyDescent="0.35">
      <c r="J27199" s="830"/>
    </row>
    <row r="27200" spans="10:10" x14ac:dyDescent="0.35">
      <c r="J27200" s="830"/>
    </row>
    <row r="27201" spans="10:10" x14ac:dyDescent="0.35">
      <c r="J27201" s="830"/>
    </row>
    <row r="27202" spans="10:10" x14ac:dyDescent="0.35">
      <c r="J27202" s="830"/>
    </row>
    <row r="27203" spans="10:10" x14ac:dyDescent="0.35">
      <c r="J27203" s="830"/>
    </row>
    <row r="27204" spans="10:10" x14ac:dyDescent="0.35">
      <c r="J27204" s="830"/>
    </row>
    <row r="27205" spans="10:10" x14ac:dyDescent="0.35">
      <c r="J27205" s="830"/>
    </row>
    <row r="27206" spans="10:10" x14ac:dyDescent="0.35">
      <c r="J27206" s="830"/>
    </row>
    <row r="27207" spans="10:10" x14ac:dyDescent="0.35">
      <c r="J27207" s="830"/>
    </row>
    <row r="27208" spans="10:10" x14ac:dyDescent="0.35">
      <c r="J27208" s="830"/>
    </row>
    <row r="27209" spans="10:10" x14ac:dyDescent="0.35">
      <c r="J27209" s="830"/>
    </row>
    <row r="27210" spans="10:10" x14ac:dyDescent="0.35">
      <c r="J27210" s="830"/>
    </row>
    <row r="27211" spans="10:10" x14ac:dyDescent="0.35">
      <c r="J27211" s="830"/>
    </row>
    <row r="27212" spans="10:10" x14ac:dyDescent="0.35">
      <c r="J27212" s="830"/>
    </row>
    <row r="27213" spans="10:10" x14ac:dyDescent="0.35">
      <c r="J27213" s="830"/>
    </row>
    <row r="27214" spans="10:10" x14ac:dyDescent="0.35">
      <c r="J27214" s="830"/>
    </row>
    <row r="27215" spans="10:10" x14ac:dyDescent="0.35">
      <c r="J27215" s="830"/>
    </row>
    <row r="27216" spans="10:10" x14ac:dyDescent="0.35">
      <c r="J27216" s="830"/>
    </row>
    <row r="27217" spans="10:10" x14ac:dyDescent="0.35">
      <c r="J27217" s="830"/>
    </row>
    <row r="27218" spans="10:10" x14ac:dyDescent="0.35">
      <c r="J27218" s="830"/>
    </row>
    <row r="27219" spans="10:10" x14ac:dyDescent="0.35">
      <c r="J27219" s="830"/>
    </row>
    <row r="27220" spans="10:10" x14ac:dyDescent="0.35">
      <c r="J27220" s="830"/>
    </row>
    <row r="27221" spans="10:10" x14ac:dyDescent="0.35">
      <c r="J27221" s="830"/>
    </row>
    <row r="27222" spans="10:10" x14ac:dyDescent="0.35">
      <c r="J27222" s="830"/>
    </row>
    <row r="27223" spans="10:10" x14ac:dyDescent="0.35">
      <c r="J27223" s="830"/>
    </row>
    <row r="27224" spans="10:10" x14ac:dyDescent="0.35">
      <c r="J27224" s="830"/>
    </row>
    <row r="27225" spans="10:10" x14ac:dyDescent="0.35">
      <c r="J27225" s="830"/>
    </row>
    <row r="27226" spans="10:10" x14ac:dyDescent="0.35">
      <c r="J27226" s="830"/>
    </row>
    <row r="27227" spans="10:10" x14ac:dyDescent="0.35">
      <c r="J27227" s="830"/>
    </row>
    <row r="27228" spans="10:10" x14ac:dyDescent="0.35">
      <c r="J27228" s="830"/>
    </row>
    <row r="27229" spans="10:10" x14ac:dyDescent="0.35">
      <c r="J27229" s="830"/>
    </row>
    <row r="27230" spans="10:10" x14ac:dyDescent="0.35">
      <c r="J27230" s="830"/>
    </row>
    <row r="27231" spans="10:10" x14ac:dyDescent="0.35">
      <c r="J27231" s="830"/>
    </row>
    <row r="27232" spans="10:10" x14ac:dyDescent="0.35">
      <c r="J27232" s="830"/>
    </row>
    <row r="27233" spans="10:10" x14ac:dyDescent="0.35">
      <c r="J27233" s="830"/>
    </row>
    <row r="27234" spans="10:10" x14ac:dyDescent="0.35">
      <c r="J27234" s="830"/>
    </row>
    <row r="27235" spans="10:10" x14ac:dyDescent="0.35">
      <c r="J27235" s="830"/>
    </row>
    <row r="27236" spans="10:10" x14ac:dyDescent="0.35">
      <c r="J27236" s="830"/>
    </row>
    <row r="27237" spans="10:10" x14ac:dyDescent="0.35">
      <c r="J27237" s="830"/>
    </row>
    <row r="27238" spans="10:10" x14ac:dyDescent="0.35">
      <c r="J27238" s="830"/>
    </row>
    <row r="27239" spans="10:10" x14ac:dyDescent="0.35">
      <c r="J27239" s="830"/>
    </row>
    <row r="27240" spans="10:10" x14ac:dyDescent="0.35">
      <c r="J27240" s="830"/>
    </row>
    <row r="27241" spans="10:10" x14ac:dyDescent="0.35">
      <c r="J27241" s="830"/>
    </row>
    <row r="27242" spans="10:10" x14ac:dyDescent="0.35">
      <c r="J27242" s="830"/>
    </row>
    <row r="27243" spans="10:10" x14ac:dyDescent="0.35">
      <c r="J27243" s="830"/>
    </row>
    <row r="27244" spans="10:10" x14ac:dyDescent="0.35">
      <c r="J27244" s="830"/>
    </row>
    <row r="27245" spans="10:10" x14ac:dyDescent="0.35">
      <c r="J27245" s="830"/>
    </row>
    <row r="27246" spans="10:10" x14ac:dyDescent="0.35">
      <c r="J27246" s="830"/>
    </row>
    <row r="27247" spans="10:10" x14ac:dyDescent="0.35">
      <c r="J27247" s="830"/>
    </row>
    <row r="27248" spans="10:10" x14ac:dyDescent="0.35">
      <c r="J27248" s="830"/>
    </row>
    <row r="27249" spans="10:10" x14ac:dyDescent="0.35">
      <c r="J27249" s="830"/>
    </row>
    <row r="27250" spans="10:10" x14ac:dyDescent="0.35">
      <c r="J27250" s="830"/>
    </row>
    <row r="27251" spans="10:10" x14ac:dyDescent="0.35">
      <c r="J27251" s="830"/>
    </row>
    <row r="27252" spans="10:10" x14ac:dyDescent="0.35">
      <c r="J27252" s="830"/>
    </row>
    <row r="27256" spans="10:10" x14ac:dyDescent="0.35">
      <c r="J27256" s="830"/>
    </row>
    <row r="27257" spans="10:10" x14ac:dyDescent="0.35">
      <c r="J27257" s="830"/>
    </row>
    <row r="27258" spans="10:10" x14ac:dyDescent="0.35">
      <c r="J27258" s="830"/>
    </row>
    <row r="27259" spans="10:10" x14ac:dyDescent="0.35">
      <c r="J27259" s="830"/>
    </row>
    <row r="27260" spans="10:10" x14ac:dyDescent="0.35">
      <c r="J27260" s="830"/>
    </row>
    <row r="27261" spans="10:10" x14ac:dyDescent="0.35">
      <c r="J27261" s="830"/>
    </row>
    <row r="27262" spans="10:10" x14ac:dyDescent="0.35">
      <c r="J27262" s="830"/>
    </row>
    <row r="27263" spans="10:10" x14ac:dyDescent="0.35">
      <c r="J27263" s="830"/>
    </row>
    <row r="27264" spans="10:10" x14ac:dyDescent="0.35">
      <c r="J27264" s="830"/>
    </row>
    <row r="27265" spans="10:10" x14ac:dyDescent="0.35">
      <c r="J27265" s="830"/>
    </row>
    <row r="27266" spans="10:10" x14ac:dyDescent="0.35">
      <c r="J27266" s="830"/>
    </row>
    <row r="27267" spans="10:10" x14ac:dyDescent="0.35">
      <c r="J27267" s="830"/>
    </row>
    <row r="27268" spans="10:10" x14ac:dyDescent="0.35">
      <c r="J27268" s="830"/>
    </row>
    <row r="27269" spans="10:10" x14ac:dyDescent="0.35">
      <c r="J27269" s="830"/>
    </row>
    <row r="27270" spans="10:10" x14ac:dyDescent="0.35">
      <c r="J27270" s="830"/>
    </row>
    <row r="27271" spans="10:10" x14ac:dyDescent="0.35">
      <c r="J27271" s="830"/>
    </row>
    <row r="27272" spans="10:10" x14ac:dyDescent="0.35">
      <c r="J27272" s="830"/>
    </row>
    <row r="27273" spans="10:10" x14ac:dyDescent="0.35">
      <c r="J27273" s="830"/>
    </row>
    <row r="27274" spans="10:10" x14ac:dyDescent="0.35">
      <c r="J27274" s="830"/>
    </row>
    <row r="27275" spans="10:10" x14ac:dyDescent="0.35">
      <c r="J27275" s="830"/>
    </row>
    <row r="27276" spans="10:10" x14ac:dyDescent="0.35">
      <c r="J27276" s="830"/>
    </row>
    <row r="27277" spans="10:10" x14ac:dyDescent="0.35">
      <c r="J27277" s="830"/>
    </row>
    <row r="27278" spans="10:10" x14ac:dyDescent="0.35">
      <c r="J27278" s="830"/>
    </row>
    <row r="27279" spans="10:10" x14ac:dyDescent="0.35">
      <c r="J27279" s="830"/>
    </row>
    <row r="27280" spans="10:10" x14ac:dyDescent="0.35">
      <c r="J27280" s="830"/>
    </row>
    <row r="27281" spans="10:10" x14ac:dyDescent="0.35">
      <c r="J27281" s="830"/>
    </row>
    <row r="27282" spans="10:10" x14ac:dyDescent="0.35">
      <c r="J27282" s="830"/>
    </row>
    <row r="27283" spans="10:10" x14ac:dyDescent="0.35">
      <c r="J27283" s="830"/>
    </row>
    <row r="27284" spans="10:10" x14ac:dyDescent="0.35">
      <c r="J27284" s="830"/>
    </row>
    <row r="27285" spans="10:10" x14ac:dyDescent="0.35">
      <c r="J27285" s="830"/>
    </row>
    <row r="27286" spans="10:10" x14ac:dyDescent="0.35">
      <c r="J27286" s="830"/>
    </row>
    <row r="27287" spans="10:10" x14ac:dyDescent="0.35">
      <c r="J27287" s="830"/>
    </row>
    <row r="27288" spans="10:10" x14ac:dyDescent="0.35">
      <c r="J27288" s="830"/>
    </row>
    <row r="27289" spans="10:10" x14ac:dyDescent="0.35">
      <c r="J27289" s="830"/>
    </row>
    <row r="27290" spans="10:10" x14ac:dyDescent="0.35">
      <c r="J27290" s="830"/>
    </row>
    <row r="27291" spans="10:10" x14ac:dyDescent="0.35">
      <c r="J27291" s="830"/>
    </row>
    <row r="27292" spans="10:10" x14ac:dyDescent="0.35">
      <c r="J27292" s="830"/>
    </row>
    <row r="27293" spans="10:10" x14ac:dyDescent="0.35">
      <c r="J27293" s="830"/>
    </row>
    <row r="27294" spans="10:10" x14ac:dyDescent="0.35">
      <c r="J27294" s="830"/>
    </row>
    <row r="27295" spans="10:10" x14ac:dyDescent="0.35">
      <c r="J27295" s="830"/>
    </row>
    <row r="27296" spans="10:10" x14ac:dyDescent="0.35">
      <c r="J27296" s="830"/>
    </row>
    <row r="27297" spans="10:10" x14ac:dyDescent="0.35">
      <c r="J27297" s="830"/>
    </row>
    <row r="27298" spans="10:10" x14ac:dyDescent="0.35">
      <c r="J27298" s="830"/>
    </row>
    <row r="27299" spans="10:10" x14ac:dyDescent="0.35">
      <c r="J27299" s="830"/>
    </row>
    <row r="27300" spans="10:10" x14ac:dyDescent="0.35">
      <c r="J27300" s="830"/>
    </row>
    <row r="27301" spans="10:10" x14ac:dyDescent="0.35">
      <c r="J27301" s="830"/>
    </row>
    <row r="27302" spans="10:10" x14ac:dyDescent="0.35">
      <c r="J27302" s="830"/>
    </row>
    <row r="27303" spans="10:10" x14ac:dyDescent="0.35">
      <c r="J27303" s="830"/>
    </row>
    <row r="27304" spans="10:10" x14ac:dyDescent="0.35">
      <c r="J27304" s="830"/>
    </row>
    <row r="27305" spans="10:10" x14ac:dyDescent="0.35">
      <c r="J27305" s="830"/>
    </row>
    <row r="27306" spans="10:10" x14ac:dyDescent="0.35">
      <c r="J27306" s="830"/>
    </row>
    <row r="27307" spans="10:10" x14ac:dyDescent="0.35">
      <c r="J27307" s="830"/>
    </row>
    <row r="27308" spans="10:10" x14ac:dyDescent="0.35">
      <c r="J27308" s="830"/>
    </row>
    <row r="27309" spans="10:10" x14ac:dyDescent="0.35">
      <c r="J27309" s="830"/>
    </row>
    <row r="27310" spans="10:10" x14ac:dyDescent="0.35">
      <c r="J27310" s="830"/>
    </row>
    <row r="27311" spans="10:10" x14ac:dyDescent="0.35">
      <c r="J27311" s="830"/>
    </row>
    <row r="27312" spans="10:10" x14ac:dyDescent="0.35">
      <c r="J27312" s="830"/>
    </row>
    <row r="27313" spans="10:10" x14ac:dyDescent="0.35">
      <c r="J27313" s="830"/>
    </row>
    <row r="27314" spans="10:10" x14ac:dyDescent="0.35">
      <c r="J27314" s="830"/>
    </row>
    <row r="27315" spans="10:10" x14ac:dyDescent="0.35">
      <c r="J27315" s="830"/>
    </row>
    <row r="27316" spans="10:10" x14ac:dyDescent="0.35">
      <c r="J27316" s="830"/>
    </row>
    <row r="27317" spans="10:10" x14ac:dyDescent="0.35">
      <c r="J27317" s="830"/>
    </row>
    <row r="27318" spans="10:10" x14ac:dyDescent="0.35">
      <c r="J27318" s="830"/>
    </row>
    <row r="27323" spans="10:10" x14ac:dyDescent="0.35">
      <c r="J27323" s="830"/>
    </row>
    <row r="27324" spans="10:10" x14ac:dyDescent="0.35">
      <c r="J27324" s="830"/>
    </row>
    <row r="27325" spans="10:10" x14ac:dyDescent="0.35">
      <c r="J27325" s="830"/>
    </row>
    <row r="27326" spans="10:10" x14ac:dyDescent="0.35">
      <c r="J27326" s="830"/>
    </row>
    <row r="27327" spans="10:10" x14ac:dyDescent="0.35">
      <c r="J27327" s="830"/>
    </row>
    <row r="27328" spans="10:10" x14ac:dyDescent="0.35">
      <c r="J27328" s="830"/>
    </row>
    <row r="27329" spans="10:10" x14ac:dyDescent="0.35">
      <c r="J27329" s="830"/>
    </row>
    <row r="27330" spans="10:10" x14ac:dyDescent="0.35">
      <c r="J27330" s="830"/>
    </row>
    <row r="27331" spans="10:10" x14ac:dyDescent="0.35">
      <c r="J27331" s="830"/>
    </row>
    <row r="27332" spans="10:10" x14ac:dyDescent="0.35">
      <c r="J27332" s="830"/>
    </row>
    <row r="27333" spans="10:10" x14ac:dyDescent="0.35">
      <c r="J27333" s="830"/>
    </row>
    <row r="27334" spans="10:10" x14ac:dyDescent="0.35">
      <c r="J27334" s="830"/>
    </row>
    <row r="27335" spans="10:10" x14ac:dyDescent="0.35">
      <c r="J27335" s="830"/>
    </row>
    <row r="27336" spans="10:10" x14ac:dyDescent="0.35">
      <c r="J27336" s="830"/>
    </row>
    <row r="27337" spans="10:10" x14ac:dyDescent="0.35">
      <c r="J27337" s="830"/>
    </row>
    <row r="27338" spans="10:10" x14ac:dyDescent="0.35">
      <c r="J27338" s="830"/>
    </row>
    <row r="27339" spans="10:10" x14ac:dyDescent="0.35">
      <c r="J27339" s="830"/>
    </row>
    <row r="27340" spans="10:10" x14ac:dyDescent="0.35">
      <c r="J27340" s="830"/>
    </row>
    <row r="27341" spans="10:10" x14ac:dyDescent="0.35">
      <c r="J27341" s="830"/>
    </row>
    <row r="27342" spans="10:10" x14ac:dyDescent="0.35">
      <c r="J27342" s="830"/>
    </row>
    <row r="27343" spans="10:10" x14ac:dyDescent="0.35">
      <c r="J27343" s="830"/>
    </row>
    <row r="27344" spans="10:10" x14ac:dyDescent="0.35">
      <c r="J27344" s="830"/>
    </row>
    <row r="27345" spans="10:10" x14ac:dyDescent="0.35">
      <c r="J27345" s="830"/>
    </row>
    <row r="27346" spans="10:10" x14ac:dyDescent="0.35">
      <c r="J27346" s="830"/>
    </row>
    <row r="27347" spans="10:10" x14ac:dyDescent="0.35">
      <c r="J27347" s="830"/>
    </row>
    <row r="27348" spans="10:10" x14ac:dyDescent="0.35">
      <c r="J27348" s="830"/>
    </row>
    <row r="27349" spans="10:10" x14ac:dyDescent="0.35">
      <c r="J27349" s="830"/>
    </row>
    <row r="27350" spans="10:10" x14ac:dyDescent="0.35">
      <c r="J27350" s="830"/>
    </row>
    <row r="27351" spans="10:10" x14ac:dyDescent="0.35">
      <c r="J27351" s="830"/>
    </row>
    <row r="27352" spans="10:10" x14ac:dyDescent="0.35">
      <c r="J27352" s="830"/>
    </row>
    <row r="27353" spans="10:10" x14ac:dyDescent="0.35">
      <c r="J27353" s="830"/>
    </row>
    <row r="27354" spans="10:10" x14ac:dyDescent="0.35">
      <c r="J27354" s="830"/>
    </row>
    <row r="27355" spans="10:10" x14ac:dyDescent="0.35">
      <c r="J27355" s="830"/>
    </row>
    <row r="27356" spans="10:10" x14ac:dyDescent="0.35">
      <c r="J27356" s="830"/>
    </row>
    <row r="27357" spans="10:10" x14ac:dyDescent="0.35">
      <c r="J27357" s="830"/>
    </row>
    <row r="27358" spans="10:10" x14ac:dyDescent="0.35">
      <c r="J27358" s="830"/>
    </row>
    <row r="27359" spans="10:10" x14ac:dyDescent="0.35">
      <c r="J27359" s="830"/>
    </row>
    <row r="27360" spans="10:10" x14ac:dyDescent="0.35">
      <c r="J27360" s="830"/>
    </row>
    <row r="27361" spans="10:10" x14ac:dyDescent="0.35">
      <c r="J27361" s="830"/>
    </row>
    <row r="27362" spans="10:10" x14ac:dyDescent="0.35">
      <c r="J27362" s="830"/>
    </row>
    <row r="27363" spans="10:10" x14ac:dyDescent="0.35">
      <c r="J27363" s="830"/>
    </row>
    <row r="27364" spans="10:10" x14ac:dyDescent="0.35">
      <c r="J27364" s="830"/>
    </row>
    <row r="27365" spans="10:10" x14ac:dyDescent="0.35">
      <c r="J27365" s="830"/>
    </row>
    <row r="27366" spans="10:10" x14ac:dyDescent="0.35">
      <c r="J27366" s="830"/>
    </row>
    <row r="27367" spans="10:10" x14ac:dyDescent="0.35">
      <c r="J27367" s="830"/>
    </row>
    <row r="27368" spans="10:10" x14ac:dyDescent="0.35">
      <c r="J27368" s="830"/>
    </row>
    <row r="27369" spans="10:10" x14ac:dyDescent="0.35">
      <c r="J27369" s="830"/>
    </row>
    <row r="27370" spans="10:10" x14ac:dyDescent="0.35">
      <c r="J27370" s="830"/>
    </row>
    <row r="27371" spans="10:10" x14ac:dyDescent="0.35">
      <c r="J27371" s="830"/>
    </row>
    <row r="27372" spans="10:10" x14ac:dyDescent="0.35">
      <c r="J27372" s="830"/>
    </row>
    <row r="27373" spans="10:10" x14ac:dyDescent="0.35">
      <c r="J27373" s="830"/>
    </row>
    <row r="27374" spans="10:10" x14ac:dyDescent="0.35">
      <c r="J27374" s="830"/>
    </row>
    <row r="27375" spans="10:10" x14ac:dyDescent="0.35">
      <c r="J27375" s="830"/>
    </row>
    <row r="27376" spans="10:10" x14ac:dyDescent="0.35">
      <c r="J27376" s="830"/>
    </row>
    <row r="27377" spans="10:10" x14ac:dyDescent="0.35">
      <c r="J27377" s="830"/>
    </row>
    <row r="27378" spans="10:10" x14ac:dyDescent="0.35">
      <c r="J27378" s="830"/>
    </row>
    <row r="27379" spans="10:10" x14ac:dyDescent="0.35">
      <c r="J27379" s="830"/>
    </row>
    <row r="27380" spans="10:10" x14ac:dyDescent="0.35">
      <c r="J27380" s="830"/>
    </row>
    <row r="27381" spans="10:10" x14ac:dyDescent="0.35">
      <c r="J27381" s="830"/>
    </row>
    <row r="27382" spans="10:10" x14ac:dyDescent="0.35">
      <c r="J27382" s="830"/>
    </row>
    <row r="27383" spans="10:10" x14ac:dyDescent="0.35">
      <c r="J27383" s="830"/>
    </row>
    <row r="27384" spans="10:10" x14ac:dyDescent="0.35">
      <c r="J27384" s="830"/>
    </row>
    <row r="27385" spans="10:10" x14ac:dyDescent="0.35">
      <c r="J27385" s="830"/>
    </row>
    <row r="27386" spans="10:10" x14ac:dyDescent="0.35">
      <c r="J27386" s="830"/>
    </row>
    <row r="27387" spans="10:10" x14ac:dyDescent="0.35">
      <c r="J27387" s="830"/>
    </row>
    <row r="27388" spans="10:10" x14ac:dyDescent="0.35">
      <c r="J27388" s="830"/>
    </row>
    <row r="27389" spans="10:10" x14ac:dyDescent="0.35">
      <c r="J27389" s="830"/>
    </row>
    <row r="27390" spans="10:10" x14ac:dyDescent="0.35">
      <c r="J27390" s="830"/>
    </row>
    <row r="27391" spans="10:10" x14ac:dyDescent="0.35">
      <c r="J27391" s="830"/>
    </row>
    <row r="27392" spans="10:10" x14ac:dyDescent="0.35">
      <c r="J27392" s="830"/>
    </row>
    <row r="27393" spans="10:10" x14ac:dyDescent="0.35">
      <c r="J27393" s="830"/>
    </row>
    <row r="27394" spans="10:10" x14ac:dyDescent="0.35">
      <c r="J27394" s="830"/>
    </row>
    <row r="27395" spans="10:10" x14ac:dyDescent="0.35">
      <c r="J27395" s="830"/>
    </row>
    <row r="27396" spans="10:10" x14ac:dyDescent="0.35">
      <c r="J27396" s="830"/>
    </row>
    <row r="27397" spans="10:10" x14ac:dyDescent="0.35">
      <c r="J27397" s="830"/>
    </row>
    <row r="27398" spans="10:10" x14ac:dyDescent="0.35">
      <c r="J27398" s="830"/>
    </row>
    <row r="27399" spans="10:10" x14ac:dyDescent="0.35">
      <c r="J27399" s="830"/>
    </row>
    <row r="27400" spans="10:10" x14ac:dyDescent="0.35">
      <c r="J27400" s="830"/>
    </row>
    <row r="27401" spans="10:10" x14ac:dyDescent="0.35">
      <c r="J27401" s="830"/>
    </row>
    <row r="27402" spans="10:10" x14ac:dyDescent="0.35">
      <c r="J27402" s="830"/>
    </row>
    <row r="27403" spans="10:10" x14ac:dyDescent="0.35">
      <c r="J27403" s="830"/>
    </row>
    <row r="27404" spans="10:10" x14ac:dyDescent="0.35">
      <c r="J27404" s="830"/>
    </row>
    <row r="27405" spans="10:10" x14ac:dyDescent="0.35">
      <c r="J27405" s="830"/>
    </row>
    <row r="27406" spans="10:10" x14ac:dyDescent="0.35">
      <c r="J27406" s="830"/>
    </row>
    <row r="27407" spans="10:10" x14ac:dyDescent="0.35">
      <c r="J27407" s="830"/>
    </row>
    <row r="27408" spans="10:10" x14ac:dyDescent="0.35">
      <c r="J27408" s="830"/>
    </row>
    <row r="27409" spans="10:10" x14ac:dyDescent="0.35">
      <c r="J27409" s="830"/>
    </row>
    <row r="27410" spans="10:10" x14ac:dyDescent="0.35">
      <c r="J27410" s="830"/>
    </row>
    <row r="27411" spans="10:10" x14ac:dyDescent="0.35">
      <c r="J27411" s="830"/>
    </row>
    <row r="27412" spans="10:10" x14ac:dyDescent="0.35">
      <c r="J27412" s="830"/>
    </row>
    <row r="27413" spans="10:10" x14ac:dyDescent="0.35">
      <c r="J27413" s="830"/>
    </row>
    <row r="27414" spans="10:10" x14ac:dyDescent="0.35">
      <c r="J27414" s="830"/>
    </row>
    <row r="27415" spans="10:10" x14ac:dyDescent="0.35">
      <c r="J27415" s="830"/>
    </row>
    <row r="27419" spans="10:10" x14ac:dyDescent="0.35">
      <c r="J27419" s="830"/>
    </row>
    <row r="27420" spans="10:10" x14ac:dyDescent="0.35">
      <c r="J27420" s="830"/>
    </row>
    <row r="27421" spans="10:10" x14ac:dyDescent="0.35">
      <c r="J27421" s="830"/>
    </row>
    <row r="27422" spans="10:10" x14ac:dyDescent="0.35">
      <c r="J27422" s="830"/>
    </row>
    <row r="27423" spans="10:10" x14ac:dyDescent="0.35">
      <c r="J27423" s="830"/>
    </row>
    <row r="27424" spans="10:10" x14ac:dyDescent="0.35">
      <c r="J27424" s="830"/>
    </row>
    <row r="27425" spans="10:10" x14ac:dyDescent="0.35">
      <c r="J27425" s="830"/>
    </row>
    <row r="27426" spans="10:10" x14ac:dyDescent="0.35">
      <c r="J27426" s="830"/>
    </row>
    <row r="27427" spans="10:10" x14ac:dyDescent="0.35">
      <c r="J27427" s="830"/>
    </row>
    <row r="27428" spans="10:10" x14ac:dyDescent="0.35">
      <c r="J27428" s="830"/>
    </row>
    <row r="27429" spans="10:10" x14ac:dyDescent="0.35">
      <c r="J27429" s="830"/>
    </row>
    <row r="27430" spans="10:10" x14ac:dyDescent="0.35">
      <c r="J27430" s="830"/>
    </row>
    <row r="27431" spans="10:10" x14ac:dyDescent="0.35">
      <c r="J27431" s="830"/>
    </row>
    <row r="27432" spans="10:10" x14ac:dyDescent="0.35">
      <c r="J27432" s="830"/>
    </row>
    <row r="27439" spans="10:10" x14ac:dyDescent="0.35">
      <c r="J27439" s="830"/>
    </row>
    <row r="27440" spans="10:10" x14ac:dyDescent="0.35">
      <c r="J27440" s="830"/>
    </row>
    <row r="27441" spans="10:10" x14ac:dyDescent="0.35">
      <c r="J27441" s="830"/>
    </row>
    <row r="27442" spans="10:10" x14ac:dyDescent="0.35">
      <c r="J27442" s="830"/>
    </row>
    <row r="27443" spans="10:10" x14ac:dyDescent="0.35">
      <c r="J27443" s="830"/>
    </row>
    <row r="27444" spans="10:10" x14ac:dyDescent="0.35">
      <c r="J27444" s="830"/>
    </row>
    <row r="27445" spans="10:10" x14ac:dyDescent="0.35">
      <c r="J27445" s="830"/>
    </row>
    <row r="27446" spans="10:10" x14ac:dyDescent="0.35">
      <c r="J27446" s="830"/>
    </row>
    <row r="27447" spans="10:10" x14ac:dyDescent="0.35">
      <c r="J27447" s="830"/>
    </row>
    <row r="27448" spans="10:10" x14ac:dyDescent="0.35">
      <c r="J27448" s="830"/>
    </row>
    <row r="27455" spans="10:10" x14ac:dyDescent="0.35">
      <c r="J27455" s="830"/>
    </row>
    <row r="27456" spans="10:10" x14ac:dyDescent="0.35">
      <c r="J27456" s="830"/>
    </row>
    <row r="27457" spans="10:10" x14ac:dyDescent="0.35">
      <c r="J27457" s="830"/>
    </row>
    <row r="27458" spans="10:10" x14ac:dyDescent="0.35">
      <c r="J27458" s="830"/>
    </row>
    <row r="27459" spans="10:10" x14ac:dyDescent="0.35">
      <c r="J27459" s="830"/>
    </row>
    <row r="27460" spans="10:10" x14ac:dyDescent="0.35">
      <c r="J27460" s="830"/>
    </row>
    <row r="27461" spans="10:10" x14ac:dyDescent="0.35">
      <c r="J27461" s="830"/>
    </row>
    <row r="27462" spans="10:10" x14ac:dyDescent="0.35">
      <c r="J27462" s="830"/>
    </row>
    <row r="27463" spans="10:10" x14ac:dyDescent="0.35">
      <c r="J27463" s="830"/>
    </row>
    <row r="27464" spans="10:10" x14ac:dyDescent="0.35">
      <c r="J27464" s="830"/>
    </row>
    <row r="27465" spans="10:10" x14ac:dyDescent="0.35">
      <c r="J27465" s="830"/>
    </row>
    <row r="27466" spans="10:10" x14ac:dyDescent="0.35">
      <c r="J27466" s="830"/>
    </row>
    <row r="27467" spans="10:10" x14ac:dyDescent="0.35">
      <c r="J27467" s="830"/>
    </row>
    <row r="27468" spans="10:10" x14ac:dyDescent="0.35">
      <c r="J27468" s="830"/>
    </row>
    <row r="27469" spans="10:10" x14ac:dyDescent="0.35">
      <c r="J27469" s="830"/>
    </row>
    <row r="27470" spans="10:10" x14ac:dyDescent="0.35">
      <c r="J27470" s="830"/>
    </row>
    <row r="27471" spans="10:10" x14ac:dyDescent="0.35">
      <c r="J27471" s="830"/>
    </row>
    <row r="27472" spans="10:10" x14ac:dyDescent="0.35">
      <c r="J27472" s="830"/>
    </row>
    <row r="27473" spans="10:10" x14ac:dyDescent="0.35">
      <c r="J27473" s="830"/>
    </row>
    <row r="27474" spans="10:10" x14ac:dyDescent="0.35">
      <c r="J27474" s="830"/>
    </row>
    <row r="27475" spans="10:10" x14ac:dyDescent="0.35">
      <c r="J27475" s="830"/>
    </row>
    <row r="27476" spans="10:10" x14ac:dyDescent="0.35">
      <c r="J27476" s="830"/>
    </row>
    <row r="27477" spans="10:10" x14ac:dyDescent="0.35">
      <c r="J27477" s="830"/>
    </row>
    <row r="27478" spans="10:10" x14ac:dyDescent="0.35">
      <c r="J27478" s="830"/>
    </row>
    <row r="27479" spans="10:10" x14ac:dyDescent="0.35">
      <c r="J27479" s="830"/>
    </row>
    <row r="27480" spans="10:10" x14ac:dyDescent="0.35">
      <c r="J27480" s="830"/>
    </row>
    <row r="27481" spans="10:10" x14ac:dyDescent="0.35">
      <c r="J27481" s="830"/>
    </row>
    <row r="27482" spans="10:10" x14ac:dyDescent="0.35">
      <c r="J27482" s="830"/>
    </row>
    <row r="27483" spans="10:10" x14ac:dyDescent="0.35">
      <c r="J27483" s="830"/>
    </row>
    <row r="27484" spans="10:10" x14ac:dyDescent="0.35">
      <c r="J27484" s="830"/>
    </row>
    <row r="27485" spans="10:10" x14ac:dyDescent="0.35">
      <c r="J27485" s="830"/>
    </row>
    <row r="27486" spans="10:10" x14ac:dyDescent="0.35">
      <c r="J27486" s="830"/>
    </row>
    <row r="27487" spans="10:10" x14ac:dyDescent="0.35">
      <c r="J27487" s="830"/>
    </row>
    <row r="27488" spans="10:10" x14ac:dyDescent="0.35">
      <c r="J27488" s="830"/>
    </row>
    <row r="27489" spans="10:10" x14ac:dyDescent="0.35">
      <c r="J27489" s="830"/>
    </row>
    <row r="27490" spans="10:10" x14ac:dyDescent="0.35">
      <c r="J27490" s="830"/>
    </row>
    <row r="27491" spans="10:10" x14ac:dyDescent="0.35">
      <c r="J27491" s="830"/>
    </row>
    <row r="27492" spans="10:10" x14ac:dyDescent="0.35">
      <c r="J27492" s="830"/>
    </row>
    <row r="27493" spans="10:10" x14ac:dyDescent="0.35">
      <c r="J27493" s="830"/>
    </row>
    <row r="27494" spans="10:10" x14ac:dyDescent="0.35">
      <c r="J27494" s="830"/>
    </row>
    <row r="27513" spans="10:10" x14ac:dyDescent="0.35">
      <c r="J27513" s="830"/>
    </row>
    <row r="27516" spans="10:10" x14ac:dyDescent="0.35">
      <c r="J27516" s="830"/>
    </row>
    <row r="27517" spans="10:10" x14ac:dyDescent="0.35">
      <c r="J27517" s="830"/>
    </row>
    <row r="27518" spans="10:10" x14ac:dyDescent="0.35">
      <c r="J27518" s="830"/>
    </row>
    <row r="27523" spans="10:10" x14ac:dyDescent="0.35">
      <c r="J27523" s="830"/>
    </row>
    <row r="27524" spans="10:10" x14ac:dyDescent="0.35">
      <c r="J27524" s="830"/>
    </row>
    <row r="27525" spans="10:10" x14ac:dyDescent="0.35">
      <c r="J27525" s="830"/>
    </row>
    <row r="27526" spans="10:10" x14ac:dyDescent="0.35">
      <c r="J27526" s="830"/>
    </row>
    <row r="27527" spans="10:10" x14ac:dyDescent="0.35">
      <c r="J27527" s="830"/>
    </row>
    <row r="27528" spans="10:10" x14ac:dyDescent="0.35">
      <c r="J27528" s="830"/>
    </row>
    <row r="27529" spans="10:10" x14ac:dyDescent="0.35">
      <c r="J27529" s="830"/>
    </row>
    <row r="27530" spans="10:10" x14ac:dyDescent="0.35">
      <c r="J27530" s="830"/>
    </row>
    <row r="27531" spans="10:10" x14ac:dyDescent="0.35">
      <c r="J27531" s="830"/>
    </row>
    <row r="27532" spans="10:10" x14ac:dyDescent="0.35">
      <c r="J27532" s="830"/>
    </row>
    <row r="27533" spans="10:10" x14ac:dyDescent="0.35">
      <c r="J27533" s="830"/>
    </row>
    <row r="27534" spans="10:10" x14ac:dyDescent="0.35">
      <c r="J27534" s="830"/>
    </row>
    <row r="27535" spans="10:10" x14ac:dyDescent="0.35">
      <c r="J27535" s="830"/>
    </row>
    <row r="27536" spans="10:10" x14ac:dyDescent="0.35">
      <c r="J27536" s="830"/>
    </row>
    <row r="27537" spans="10:10" x14ac:dyDescent="0.35">
      <c r="J27537" s="830"/>
    </row>
    <row r="27538" spans="10:10" x14ac:dyDescent="0.35">
      <c r="J27538" s="830"/>
    </row>
    <row r="27539" spans="10:10" x14ac:dyDescent="0.35">
      <c r="J27539" s="830"/>
    </row>
    <row r="27540" spans="10:10" x14ac:dyDescent="0.35">
      <c r="J27540" s="830"/>
    </row>
    <row r="27541" spans="10:10" x14ac:dyDescent="0.35">
      <c r="J27541" s="830"/>
    </row>
    <row r="27542" spans="10:10" x14ac:dyDescent="0.35">
      <c r="J27542" s="830"/>
    </row>
    <row r="27543" spans="10:10" x14ac:dyDescent="0.35">
      <c r="J27543" s="830"/>
    </row>
    <row r="27544" spans="10:10" x14ac:dyDescent="0.35">
      <c r="J27544" s="830"/>
    </row>
    <row r="27545" spans="10:10" x14ac:dyDescent="0.35">
      <c r="J27545" s="830"/>
    </row>
    <row r="27546" spans="10:10" x14ac:dyDescent="0.35">
      <c r="J27546" s="830"/>
    </row>
    <row r="27547" spans="10:10" x14ac:dyDescent="0.35">
      <c r="J27547" s="830"/>
    </row>
    <row r="27548" spans="10:10" x14ac:dyDescent="0.35">
      <c r="J27548" s="830"/>
    </row>
    <row r="27549" spans="10:10" x14ac:dyDescent="0.35">
      <c r="J27549" s="830"/>
    </row>
    <row r="27550" spans="10:10" x14ac:dyDescent="0.35">
      <c r="J27550" s="830"/>
    </row>
    <row r="27551" spans="10:10" x14ac:dyDescent="0.35">
      <c r="J27551" s="830"/>
    </row>
    <row r="27552" spans="10:10" x14ac:dyDescent="0.35">
      <c r="J27552" s="830"/>
    </row>
    <row r="27553" spans="10:10" x14ac:dyDescent="0.35">
      <c r="J27553" s="830"/>
    </row>
    <row r="27554" spans="10:10" x14ac:dyDescent="0.35">
      <c r="J27554" s="830"/>
    </row>
    <row r="27555" spans="10:10" x14ac:dyDescent="0.35">
      <c r="J27555" s="830"/>
    </row>
    <row r="27556" spans="10:10" x14ac:dyDescent="0.35">
      <c r="J27556" s="830"/>
    </row>
    <row r="27557" spans="10:10" x14ac:dyDescent="0.35">
      <c r="J27557" s="830"/>
    </row>
    <row r="27558" spans="10:10" x14ac:dyDescent="0.35">
      <c r="J27558" s="830"/>
    </row>
    <row r="27559" spans="10:10" x14ac:dyDescent="0.35">
      <c r="J27559" s="830"/>
    </row>
    <row r="27560" spans="10:10" x14ac:dyDescent="0.35">
      <c r="J27560" s="830"/>
    </row>
    <row r="27561" spans="10:10" x14ac:dyDescent="0.35">
      <c r="J27561" s="830"/>
    </row>
    <row r="27562" spans="10:10" x14ac:dyDescent="0.35">
      <c r="J27562" s="830"/>
    </row>
    <row r="27563" spans="10:10" x14ac:dyDescent="0.35">
      <c r="J27563" s="830"/>
    </row>
    <row r="27564" spans="10:10" x14ac:dyDescent="0.35">
      <c r="J27564" s="830"/>
    </row>
    <row r="27565" spans="10:10" x14ac:dyDescent="0.35">
      <c r="J27565" s="830"/>
    </row>
    <row r="27566" spans="10:10" x14ac:dyDescent="0.35">
      <c r="J27566" s="830"/>
    </row>
    <row r="27567" spans="10:10" x14ac:dyDescent="0.35">
      <c r="J27567" s="830"/>
    </row>
    <row r="27568" spans="10:10" x14ac:dyDescent="0.35">
      <c r="J27568" s="830"/>
    </row>
    <row r="27569" spans="10:10" x14ac:dyDescent="0.35">
      <c r="J27569" s="830"/>
    </row>
    <row r="27570" spans="10:10" x14ac:dyDescent="0.35">
      <c r="J27570" s="830"/>
    </row>
    <row r="27571" spans="10:10" x14ac:dyDescent="0.35">
      <c r="J27571" s="830"/>
    </row>
    <row r="27572" spans="10:10" x14ac:dyDescent="0.35">
      <c r="J27572" s="830"/>
    </row>
    <row r="27573" spans="10:10" x14ac:dyDescent="0.35">
      <c r="J27573" s="830"/>
    </row>
    <row r="27574" spans="10:10" x14ac:dyDescent="0.35">
      <c r="J27574" s="830"/>
    </row>
    <row r="27575" spans="10:10" x14ac:dyDescent="0.35">
      <c r="J27575" s="830"/>
    </row>
    <row r="27576" spans="10:10" x14ac:dyDescent="0.35">
      <c r="J27576" s="830"/>
    </row>
    <row r="27577" spans="10:10" x14ac:dyDescent="0.35">
      <c r="J27577" s="830"/>
    </row>
    <row r="27578" spans="10:10" x14ac:dyDescent="0.35">
      <c r="J27578" s="830"/>
    </row>
    <row r="27579" spans="10:10" x14ac:dyDescent="0.35">
      <c r="J27579" s="830"/>
    </row>
    <row r="27580" spans="10:10" x14ac:dyDescent="0.35">
      <c r="J27580" s="830"/>
    </row>
    <row r="27581" spans="10:10" x14ac:dyDescent="0.35">
      <c r="J27581" s="830"/>
    </row>
    <row r="27582" spans="10:10" x14ac:dyDescent="0.35">
      <c r="J27582" s="830"/>
    </row>
    <row r="27583" spans="10:10" x14ac:dyDescent="0.35">
      <c r="J27583" s="830"/>
    </row>
    <row r="27584" spans="10:10" x14ac:dyDescent="0.35">
      <c r="J27584" s="830"/>
    </row>
    <row r="27585" spans="10:10" x14ac:dyDescent="0.35">
      <c r="J27585" s="830"/>
    </row>
    <row r="27586" spans="10:10" x14ac:dyDescent="0.35">
      <c r="J27586" s="830"/>
    </row>
    <row r="27587" spans="10:10" x14ac:dyDescent="0.35">
      <c r="J27587" s="830"/>
    </row>
    <row r="27588" spans="10:10" x14ac:dyDescent="0.35">
      <c r="J27588" s="830"/>
    </row>
    <row r="27589" spans="10:10" x14ac:dyDescent="0.35">
      <c r="J27589" s="830"/>
    </row>
    <row r="27590" spans="10:10" x14ac:dyDescent="0.35">
      <c r="J27590" s="830"/>
    </row>
    <row r="27591" spans="10:10" x14ac:dyDescent="0.35">
      <c r="J27591" s="830"/>
    </row>
    <row r="27592" spans="10:10" x14ac:dyDescent="0.35">
      <c r="J27592" s="830"/>
    </row>
    <row r="27593" spans="10:10" x14ac:dyDescent="0.35">
      <c r="J27593" s="830"/>
    </row>
    <row r="27594" spans="10:10" x14ac:dyDescent="0.35">
      <c r="J27594" s="830"/>
    </row>
    <row r="27595" spans="10:10" x14ac:dyDescent="0.35">
      <c r="J27595" s="830"/>
    </row>
    <row r="27596" spans="10:10" x14ac:dyDescent="0.35">
      <c r="J27596" s="830"/>
    </row>
    <row r="27597" spans="10:10" x14ac:dyDescent="0.35">
      <c r="J27597" s="830"/>
    </row>
    <row r="27598" spans="10:10" x14ac:dyDescent="0.35">
      <c r="J27598" s="830"/>
    </row>
    <row r="27599" spans="10:10" x14ac:dyDescent="0.35">
      <c r="J27599" s="830"/>
    </row>
    <row r="27600" spans="10:10" x14ac:dyDescent="0.35">
      <c r="J27600" s="830"/>
    </row>
    <row r="27601" spans="10:10" x14ac:dyDescent="0.35">
      <c r="J27601" s="830"/>
    </row>
    <row r="27602" spans="10:10" x14ac:dyDescent="0.35">
      <c r="J27602" s="830"/>
    </row>
    <row r="27603" spans="10:10" x14ac:dyDescent="0.35">
      <c r="J27603" s="830"/>
    </row>
    <row r="27604" spans="10:10" x14ac:dyDescent="0.35">
      <c r="J27604" s="830"/>
    </row>
    <row r="27605" spans="10:10" x14ac:dyDescent="0.35">
      <c r="J27605" s="830"/>
    </row>
    <row r="27606" spans="10:10" x14ac:dyDescent="0.35">
      <c r="J27606" s="830"/>
    </row>
    <row r="27607" spans="10:10" x14ac:dyDescent="0.35">
      <c r="J27607" s="830"/>
    </row>
    <row r="27608" spans="10:10" x14ac:dyDescent="0.35">
      <c r="J27608" s="830"/>
    </row>
    <row r="27609" spans="10:10" x14ac:dyDescent="0.35">
      <c r="J27609" s="830"/>
    </row>
    <row r="27610" spans="10:10" x14ac:dyDescent="0.35">
      <c r="J27610" s="830"/>
    </row>
    <row r="27611" spans="10:10" x14ac:dyDescent="0.35">
      <c r="J27611" s="830"/>
    </row>
    <row r="27612" spans="10:10" x14ac:dyDescent="0.35">
      <c r="J27612" s="830"/>
    </row>
    <row r="27614" spans="10:10" x14ac:dyDescent="0.35">
      <c r="J27614" s="830"/>
    </row>
    <row r="27615" spans="10:10" x14ac:dyDescent="0.35">
      <c r="J27615" s="830"/>
    </row>
    <row r="27616" spans="10:10" x14ac:dyDescent="0.35">
      <c r="J27616" s="830"/>
    </row>
    <row r="27617" spans="10:10" x14ac:dyDescent="0.35">
      <c r="J27617" s="830"/>
    </row>
    <row r="27618" spans="10:10" x14ac:dyDescent="0.35">
      <c r="J27618" s="830"/>
    </row>
    <row r="27619" spans="10:10" x14ac:dyDescent="0.35">
      <c r="J27619" s="830"/>
    </row>
    <row r="27620" spans="10:10" x14ac:dyDescent="0.35">
      <c r="J27620" s="830"/>
    </row>
    <row r="27621" spans="10:10" x14ac:dyDescent="0.35">
      <c r="J27621" s="830"/>
    </row>
    <row r="27622" spans="10:10" x14ac:dyDescent="0.35">
      <c r="J27622" s="830"/>
    </row>
    <row r="27623" spans="10:10" x14ac:dyDescent="0.35">
      <c r="J27623" s="830"/>
    </row>
    <row r="27624" spans="10:10" x14ac:dyDescent="0.35">
      <c r="J27624" s="830"/>
    </row>
    <row r="27625" spans="10:10" x14ac:dyDescent="0.35">
      <c r="J27625" s="830"/>
    </row>
    <row r="27626" spans="10:10" x14ac:dyDescent="0.35">
      <c r="J27626" s="830"/>
    </row>
    <row r="27627" spans="10:10" x14ac:dyDescent="0.35">
      <c r="J27627" s="830"/>
    </row>
    <row r="27628" spans="10:10" x14ac:dyDescent="0.35">
      <c r="J27628" s="830"/>
    </row>
    <row r="27629" spans="10:10" x14ac:dyDescent="0.35">
      <c r="J27629" s="830"/>
    </row>
    <row r="27630" spans="10:10" x14ac:dyDescent="0.35">
      <c r="J27630" s="830"/>
    </row>
    <row r="27631" spans="10:10" x14ac:dyDescent="0.35">
      <c r="J27631" s="830"/>
    </row>
    <row r="27632" spans="10:10" x14ac:dyDescent="0.35">
      <c r="J27632" s="830"/>
    </row>
    <row r="27633" spans="10:10" x14ac:dyDescent="0.35">
      <c r="J27633" s="830"/>
    </row>
    <row r="27634" spans="10:10" x14ac:dyDescent="0.35">
      <c r="J27634" s="830"/>
    </row>
    <row r="27635" spans="10:10" x14ac:dyDescent="0.35">
      <c r="J27635" s="830"/>
    </row>
    <row r="27636" spans="10:10" x14ac:dyDescent="0.35">
      <c r="J27636" s="830"/>
    </row>
    <row r="27637" spans="10:10" x14ac:dyDescent="0.35">
      <c r="J27637" s="830"/>
    </row>
    <row r="27642" spans="10:10" x14ac:dyDescent="0.35">
      <c r="J27642" s="830"/>
    </row>
    <row r="27643" spans="10:10" x14ac:dyDescent="0.35">
      <c r="J27643" s="830"/>
    </row>
    <row r="27644" spans="10:10" x14ac:dyDescent="0.35">
      <c r="J27644" s="830"/>
    </row>
    <row r="27645" spans="10:10" x14ac:dyDescent="0.35">
      <c r="J27645" s="830"/>
    </row>
    <row r="27646" spans="10:10" x14ac:dyDescent="0.35">
      <c r="J27646" s="830"/>
    </row>
    <row r="27647" spans="10:10" x14ac:dyDescent="0.35">
      <c r="J27647" s="830"/>
    </row>
    <row r="27648" spans="10:10" x14ac:dyDescent="0.35">
      <c r="J27648" s="830"/>
    </row>
    <row r="27649" spans="10:10" x14ac:dyDescent="0.35">
      <c r="J27649" s="830"/>
    </row>
    <row r="27650" spans="10:10" x14ac:dyDescent="0.35">
      <c r="J27650" s="830"/>
    </row>
    <row r="27651" spans="10:10" x14ac:dyDescent="0.35">
      <c r="J27651" s="830"/>
    </row>
    <row r="27652" spans="10:10" x14ac:dyDescent="0.35">
      <c r="J27652" s="830"/>
    </row>
    <row r="27653" spans="10:10" x14ac:dyDescent="0.35">
      <c r="J27653" s="830"/>
    </row>
    <row r="27654" spans="10:10" x14ac:dyDescent="0.35">
      <c r="J27654" s="830"/>
    </row>
    <row r="27655" spans="10:10" x14ac:dyDescent="0.35">
      <c r="J27655" s="830"/>
    </row>
    <row r="27656" spans="10:10" x14ac:dyDescent="0.35">
      <c r="J27656" s="830"/>
    </row>
    <row r="27657" spans="10:10" x14ac:dyDescent="0.35">
      <c r="J27657" s="830"/>
    </row>
    <row r="27658" spans="10:10" x14ac:dyDescent="0.35">
      <c r="J27658" s="830"/>
    </row>
    <row r="27659" spans="10:10" x14ac:dyDescent="0.35">
      <c r="J27659" s="830"/>
    </row>
    <row r="27660" spans="10:10" x14ac:dyDescent="0.35">
      <c r="J27660" s="830"/>
    </row>
    <row r="27661" spans="10:10" x14ac:dyDescent="0.35">
      <c r="J27661" s="830"/>
    </row>
    <row r="27662" spans="10:10" x14ac:dyDescent="0.35">
      <c r="J27662" s="830"/>
    </row>
    <row r="27663" spans="10:10" x14ac:dyDescent="0.35">
      <c r="J27663" s="830"/>
    </row>
    <row r="27664" spans="10:10" x14ac:dyDescent="0.35">
      <c r="J27664" s="830"/>
    </row>
    <row r="27665" spans="10:10" x14ac:dyDescent="0.35">
      <c r="J27665" s="830"/>
    </row>
    <row r="27666" spans="10:10" x14ac:dyDescent="0.35">
      <c r="J27666" s="830"/>
    </row>
    <row r="27667" spans="10:10" x14ac:dyDescent="0.35">
      <c r="J27667" s="830"/>
    </row>
    <row r="27668" spans="10:10" x14ac:dyDescent="0.35">
      <c r="J27668" s="830"/>
    </row>
    <row r="27669" spans="10:10" x14ac:dyDescent="0.35">
      <c r="J27669" s="830"/>
    </row>
    <row r="27670" spans="10:10" x14ac:dyDescent="0.35">
      <c r="J27670" s="830"/>
    </row>
    <row r="27671" spans="10:10" x14ac:dyDescent="0.35">
      <c r="J27671" s="830"/>
    </row>
    <row r="27672" spans="10:10" x14ac:dyDescent="0.35">
      <c r="J27672" s="830"/>
    </row>
    <row r="27673" spans="10:10" x14ac:dyDescent="0.35">
      <c r="J27673" s="830"/>
    </row>
    <row r="27674" spans="10:10" x14ac:dyDescent="0.35">
      <c r="J27674" s="830"/>
    </row>
    <row r="27675" spans="10:10" x14ac:dyDescent="0.35">
      <c r="J27675" s="830"/>
    </row>
    <row r="27676" spans="10:10" x14ac:dyDescent="0.35">
      <c r="J27676" s="830"/>
    </row>
    <row r="27677" spans="10:10" x14ac:dyDescent="0.35">
      <c r="J27677" s="830"/>
    </row>
    <row r="27678" spans="10:10" x14ac:dyDescent="0.35">
      <c r="J27678" s="830"/>
    </row>
    <row r="27679" spans="10:10" x14ac:dyDescent="0.35">
      <c r="J27679" s="830"/>
    </row>
    <row r="27680" spans="10:10" x14ac:dyDescent="0.35">
      <c r="J27680" s="830"/>
    </row>
    <row r="27681" spans="10:10" x14ac:dyDescent="0.35">
      <c r="J27681" s="830"/>
    </row>
    <row r="27682" spans="10:10" x14ac:dyDescent="0.35">
      <c r="J27682" s="830"/>
    </row>
    <row r="27683" spans="10:10" x14ac:dyDescent="0.35">
      <c r="J27683" s="830"/>
    </row>
    <row r="27684" spans="10:10" x14ac:dyDescent="0.35">
      <c r="J27684" s="830"/>
    </row>
    <row r="27685" spans="10:10" x14ac:dyDescent="0.35">
      <c r="J27685" s="830"/>
    </row>
    <row r="27686" spans="10:10" x14ac:dyDescent="0.35">
      <c r="J27686" s="830"/>
    </row>
    <row r="27687" spans="10:10" x14ac:dyDescent="0.35">
      <c r="J27687" s="830"/>
    </row>
    <row r="27688" spans="10:10" x14ac:dyDescent="0.35">
      <c r="J27688" s="830"/>
    </row>
    <row r="27689" spans="10:10" x14ac:dyDescent="0.35">
      <c r="J27689" s="830"/>
    </row>
    <row r="27690" spans="10:10" x14ac:dyDescent="0.35">
      <c r="J27690" s="830"/>
    </row>
    <row r="27691" spans="10:10" x14ac:dyDescent="0.35">
      <c r="J27691" s="830"/>
    </row>
    <row r="27692" spans="10:10" x14ac:dyDescent="0.35">
      <c r="J27692" s="830"/>
    </row>
    <row r="27694" spans="10:10" x14ac:dyDescent="0.35">
      <c r="J27694" s="830"/>
    </row>
    <row r="27695" spans="10:10" x14ac:dyDescent="0.35">
      <c r="J27695" s="830"/>
    </row>
    <row r="27696" spans="10:10" x14ac:dyDescent="0.35">
      <c r="J27696" s="830"/>
    </row>
    <row r="27697" spans="10:10" x14ac:dyDescent="0.35">
      <c r="J27697" s="830"/>
    </row>
    <row r="27698" spans="10:10" x14ac:dyDescent="0.35">
      <c r="J27698" s="830"/>
    </row>
    <row r="27699" spans="10:10" x14ac:dyDescent="0.35">
      <c r="J27699" s="830"/>
    </row>
    <row r="27700" spans="10:10" x14ac:dyDescent="0.35">
      <c r="J27700" s="830"/>
    </row>
    <row r="27701" spans="10:10" x14ac:dyDescent="0.35">
      <c r="J27701" s="830"/>
    </row>
    <row r="27702" spans="10:10" x14ac:dyDescent="0.35">
      <c r="J27702" s="830"/>
    </row>
    <row r="27703" spans="10:10" x14ac:dyDescent="0.35">
      <c r="J27703" s="830"/>
    </row>
    <row r="27704" spans="10:10" x14ac:dyDescent="0.35">
      <c r="J27704" s="830"/>
    </row>
    <row r="27705" spans="10:10" x14ac:dyDescent="0.35">
      <c r="J27705" s="830"/>
    </row>
    <row r="27706" spans="10:10" x14ac:dyDescent="0.35">
      <c r="J27706" s="830"/>
    </row>
    <row r="27707" spans="10:10" x14ac:dyDescent="0.35">
      <c r="J27707" s="830"/>
    </row>
    <row r="27708" spans="10:10" x14ac:dyDescent="0.35">
      <c r="J27708" s="830"/>
    </row>
    <row r="27709" spans="10:10" x14ac:dyDescent="0.35">
      <c r="J27709" s="830"/>
    </row>
    <row r="27710" spans="10:10" x14ac:dyDescent="0.35">
      <c r="J27710" s="830"/>
    </row>
    <row r="27711" spans="10:10" x14ac:dyDescent="0.35">
      <c r="J27711" s="830"/>
    </row>
    <row r="27712" spans="10:10" x14ac:dyDescent="0.35">
      <c r="J27712" s="830"/>
    </row>
    <row r="27713" spans="10:10" x14ac:dyDescent="0.35">
      <c r="J27713" s="830"/>
    </row>
    <row r="27714" spans="10:10" x14ac:dyDescent="0.35">
      <c r="J27714" s="830"/>
    </row>
    <row r="27715" spans="10:10" x14ac:dyDescent="0.35">
      <c r="J27715" s="830"/>
    </row>
    <row r="27716" spans="10:10" x14ac:dyDescent="0.35">
      <c r="J27716" s="830"/>
    </row>
    <row r="27717" spans="10:10" x14ac:dyDescent="0.35">
      <c r="J27717" s="830"/>
    </row>
    <row r="27718" spans="10:10" x14ac:dyDescent="0.35">
      <c r="J27718" s="830"/>
    </row>
    <row r="27719" spans="10:10" x14ac:dyDescent="0.35">
      <c r="J27719" s="830"/>
    </row>
    <row r="27720" spans="10:10" x14ac:dyDescent="0.35">
      <c r="J27720" s="830"/>
    </row>
    <row r="27725" spans="10:10" x14ac:dyDescent="0.35">
      <c r="J27725" s="830"/>
    </row>
    <row r="27726" spans="10:10" x14ac:dyDescent="0.35">
      <c r="J27726" s="830"/>
    </row>
    <row r="27727" spans="10:10" x14ac:dyDescent="0.35">
      <c r="J27727" s="830"/>
    </row>
    <row r="27728" spans="10:10" x14ac:dyDescent="0.35">
      <c r="J27728" s="830"/>
    </row>
    <row r="27729" spans="10:10" x14ac:dyDescent="0.35">
      <c r="J27729" s="830"/>
    </row>
    <row r="27730" spans="10:10" x14ac:dyDescent="0.35">
      <c r="J27730" s="830"/>
    </row>
    <row r="27731" spans="10:10" x14ac:dyDescent="0.35">
      <c r="J27731" s="830"/>
    </row>
    <row r="27732" spans="10:10" x14ac:dyDescent="0.35">
      <c r="J27732" s="830"/>
    </row>
    <row r="27733" spans="10:10" x14ac:dyDescent="0.35">
      <c r="J27733" s="830"/>
    </row>
    <row r="27734" spans="10:10" x14ac:dyDescent="0.35">
      <c r="J27734" s="830"/>
    </row>
    <row r="27735" spans="10:10" x14ac:dyDescent="0.35">
      <c r="J27735" s="830"/>
    </row>
    <row r="27736" spans="10:10" x14ac:dyDescent="0.35">
      <c r="J27736" s="830"/>
    </row>
    <row r="27741" spans="10:10" x14ac:dyDescent="0.35">
      <c r="J27741" s="830"/>
    </row>
    <row r="27742" spans="10:10" x14ac:dyDescent="0.35">
      <c r="J27742" s="830"/>
    </row>
    <row r="27743" spans="10:10" x14ac:dyDescent="0.35">
      <c r="J27743" s="830"/>
    </row>
    <row r="27744" spans="10:10" x14ac:dyDescent="0.35">
      <c r="J27744" s="830"/>
    </row>
    <row r="27745" spans="10:10" x14ac:dyDescent="0.35">
      <c r="J27745" s="830"/>
    </row>
    <row r="27746" spans="10:10" x14ac:dyDescent="0.35">
      <c r="J27746" s="830"/>
    </row>
    <row r="27747" spans="10:10" x14ac:dyDescent="0.35">
      <c r="J27747" s="830"/>
    </row>
    <row r="27748" spans="10:10" x14ac:dyDescent="0.35">
      <c r="J27748" s="830"/>
    </row>
    <row r="27749" spans="10:10" x14ac:dyDescent="0.35">
      <c r="J27749" s="830"/>
    </row>
    <row r="27750" spans="10:10" x14ac:dyDescent="0.35">
      <c r="J27750" s="830"/>
    </row>
    <row r="27751" spans="10:10" x14ac:dyDescent="0.35">
      <c r="J27751" s="830"/>
    </row>
    <row r="27752" spans="10:10" x14ac:dyDescent="0.35">
      <c r="J27752" s="830"/>
    </row>
    <row r="27753" spans="10:10" x14ac:dyDescent="0.35">
      <c r="J27753" s="830"/>
    </row>
    <row r="27754" spans="10:10" x14ac:dyDescent="0.35">
      <c r="J27754" s="830"/>
    </row>
    <row r="27755" spans="10:10" x14ac:dyDescent="0.35">
      <c r="J27755" s="830"/>
    </row>
    <row r="27756" spans="10:10" x14ac:dyDescent="0.35">
      <c r="J27756" s="830"/>
    </row>
    <row r="27757" spans="10:10" x14ac:dyDescent="0.35">
      <c r="J27757" s="830"/>
    </row>
    <row r="27758" spans="10:10" x14ac:dyDescent="0.35">
      <c r="J27758" s="830"/>
    </row>
    <row r="27759" spans="10:10" x14ac:dyDescent="0.35">
      <c r="J27759" s="830"/>
    </row>
    <row r="27760" spans="10:10" x14ac:dyDescent="0.35">
      <c r="J27760" s="830"/>
    </row>
    <row r="27761" spans="10:10" x14ac:dyDescent="0.35">
      <c r="J27761" s="830"/>
    </row>
    <row r="27762" spans="10:10" x14ac:dyDescent="0.35">
      <c r="J27762" s="830"/>
    </row>
    <row r="27763" spans="10:10" x14ac:dyDescent="0.35">
      <c r="J27763" s="830"/>
    </row>
    <row r="27766" spans="10:10" x14ac:dyDescent="0.35">
      <c r="J27766" s="830"/>
    </row>
    <row r="27771" spans="10:10" x14ac:dyDescent="0.35">
      <c r="J27771" s="830"/>
    </row>
    <row r="27772" spans="10:10" x14ac:dyDescent="0.35">
      <c r="J27772" s="830"/>
    </row>
    <row r="27773" spans="10:10" x14ac:dyDescent="0.35">
      <c r="J27773" s="830"/>
    </row>
    <row r="27774" spans="10:10" x14ac:dyDescent="0.35">
      <c r="J27774" s="830"/>
    </row>
    <row r="27775" spans="10:10" x14ac:dyDescent="0.35">
      <c r="J27775" s="830"/>
    </row>
    <row r="27777" spans="10:10" x14ac:dyDescent="0.35">
      <c r="J27777" s="830"/>
    </row>
    <row r="27778" spans="10:10" x14ac:dyDescent="0.35">
      <c r="J27778" s="830"/>
    </row>
    <row r="27779" spans="10:10" x14ac:dyDescent="0.35">
      <c r="J27779" s="830"/>
    </row>
    <row r="27780" spans="10:10" x14ac:dyDescent="0.35">
      <c r="J27780" s="830"/>
    </row>
    <row r="27781" spans="10:10" x14ac:dyDescent="0.35">
      <c r="J27781" s="830"/>
    </row>
    <row r="27782" spans="10:10" x14ac:dyDescent="0.35">
      <c r="J27782" s="830"/>
    </row>
    <row r="27783" spans="10:10" x14ac:dyDescent="0.35">
      <c r="J27783" s="830"/>
    </row>
    <row r="27784" spans="10:10" x14ac:dyDescent="0.35">
      <c r="J27784" s="830"/>
    </row>
    <row r="27785" spans="10:10" x14ac:dyDescent="0.35">
      <c r="J27785" s="830"/>
    </row>
    <row r="27786" spans="10:10" x14ac:dyDescent="0.35">
      <c r="J27786" s="830"/>
    </row>
    <row r="27787" spans="10:10" x14ac:dyDescent="0.35">
      <c r="J27787" s="830"/>
    </row>
    <row r="27788" spans="10:10" x14ac:dyDescent="0.35">
      <c r="J27788" s="830"/>
    </row>
    <row r="27789" spans="10:10" x14ac:dyDescent="0.35">
      <c r="J27789" s="830"/>
    </row>
    <row r="27790" spans="10:10" x14ac:dyDescent="0.35">
      <c r="J27790" s="830"/>
    </row>
    <row r="27791" spans="10:10" x14ac:dyDescent="0.35">
      <c r="J27791" s="830"/>
    </row>
    <row r="27792" spans="10:10" x14ac:dyDescent="0.35">
      <c r="J27792" s="830"/>
    </row>
    <row r="27793" spans="10:10" x14ac:dyDescent="0.35">
      <c r="J27793" s="830"/>
    </row>
    <row r="27794" spans="10:10" x14ac:dyDescent="0.35">
      <c r="J27794" s="830"/>
    </row>
    <row r="27795" spans="10:10" x14ac:dyDescent="0.35">
      <c r="J27795" s="830"/>
    </row>
    <row r="27796" spans="10:10" x14ac:dyDescent="0.35">
      <c r="J27796" s="830"/>
    </row>
    <row r="27797" spans="10:10" x14ac:dyDescent="0.35">
      <c r="J27797" s="830"/>
    </row>
    <row r="27798" spans="10:10" x14ac:dyDescent="0.35">
      <c r="J27798" s="830"/>
    </row>
    <row r="27799" spans="10:10" x14ac:dyDescent="0.35">
      <c r="J27799" s="830"/>
    </row>
    <row r="27800" spans="10:10" x14ac:dyDescent="0.35">
      <c r="J27800" s="830"/>
    </row>
    <row r="27801" spans="10:10" x14ac:dyDescent="0.35">
      <c r="J27801" s="830"/>
    </row>
    <row r="27802" spans="10:10" x14ac:dyDescent="0.35">
      <c r="J27802" s="830"/>
    </row>
    <row r="27803" spans="10:10" x14ac:dyDescent="0.35">
      <c r="J27803" s="830"/>
    </row>
    <row r="27806" spans="10:10" x14ac:dyDescent="0.35">
      <c r="J27806" s="830"/>
    </row>
    <row r="27807" spans="10:10" x14ac:dyDescent="0.35">
      <c r="J27807" s="830"/>
    </row>
    <row r="27808" spans="10:10" x14ac:dyDescent="0.35">
      <c r="J27808" s="830"/>
    </row>
    <row r="27809" spans="10:10" x14ac:dyDescent="0.35">
      <c r="J27809" s="830"/>
    </row>
    <row r="27810" spans="10:10" x14ac:dyDescent="0.35">
      <c r="J27810" s="830"/>
    </row>
    <row r="27811" spans="10:10" x14ac:dyDescent="0.35">
      <c r="J27811" s="830"/>
    </row>
    <row r="27812" spans="10:10" x14ac:dyDescent="0.35">
      <c r="J27812" s="830"/>
    </row>
    <row r="27813" spans="10:10" x14ac:dyDescent="0.35">
      <c r="J27813" s="830"/>
    </row>
    <row r="27814" spans="10:10" x14ac:dyDescent="0.35">
      <c r="J27814" s="830"/>
    </row>
    <row r="27819" spans="10:10" x14ac:dyDescent="0.35">
      <c r="J27819" s="830"/>
    </row>
    <row r="27820" spans="10:10" x14ac:dyDescent="0.35">
      <c r="J27820" s="830"/>
    </row>
    <row r="27821" spans="10:10" x14ac:dyDescent="0.35">
      <c r="J27821" s="830"/>
    </row>
    <row r="27822" spans="10:10" x14ac:dyDescent="0.35">
      <c r="J27822" s="830"/>
    </row>
    <row r="27823" spans="10:10" x14ac:dyDescent="0.35">
      <c r="J27823" s="830"/>
    </row>
    <row r="27828" spans="10:10" x14ac:dyDescent="0.35">
      <c r="J27828" s="830"/>
    </row>
    <row r="27829" spans="10:10" x14ac:dyDescent="0.35">
      <c r="J27829" s="830"/>
    </row>
    <row r="27830" spans="10:10" x14ac:dyDescent="0.35">
      <c r="J27830" s="830"/>
    </row>
    <row r="27831" spans="10:10" x14ac:dyDescent="0.35">
      <c r="J27831" s="830"/>
    </row>
    <row r="27832" spans="10:10" x14ac:dyDescent="0.35">
      <c r="J27832" s="830"/>
    </row>
    <row r="27833" spans="10:10" x14ac:dyDescent="0.35">
      <c r="J27833" s="830"/>
    </row>
    <row r="27834" spans="10:10" x14ac:dyDescent="0.35">
      <c r="J27834" s="830"/>
    </row>
    <row r="27835" spans="10:10" x14ac:dyDescent="0.35">
      <c r="J27835" s="830"/>
    </row>
    <row r="27836" spans="10:10" x14ac:dyDescent="0.35">
      <c r="J27836" s="830"/>
    </row>
    <row r="27837" spans="10:10" x14ac:dyDescent="0.35">
      <c r="J27837" s="830"/>
    </row>
    <row r="27838" spans="10:10" x14ac:dyDescent="0.35">
      <c r="J27838" s="830"/>
    </row>
    <row r="27839" spans="10:10" x14ac:dyDescent="0.35">
      <c r="J27839" s="830"/>
    </row>
    <row r="27840" spans="10:10" x14ac:dyDescent="0.35">
      <c r="J27840" s="830"/>
    </row>
    <row r="27841" spans="10:10" x14ac:dyDescent="0.35">
      <c r="J27841" s="830"/>
    </row>
    <row r="27842" spans="10:10" x14ac:dyDescent="0.35">
      <c r="J27842" s="830"/>
    </row>
    <row r="27843" spans="10:10" x14ac:dyDescent="0.35">
      <c r="J27843" s="830"/>
    </row>
    <row r="27858" spans="10:10" x14ac:dyDescent="0.35">
      <c r="J27858" s="830"/>
    </row>
    <row r="27859" spans="10:10" x14ac:dyDescent="0.35">
      <c r="J27859" s="830"/>
    </row>
    <row r="27860" spans="10:10" x14ac:dyDescent="0.35">
      <c r="J27860" s="830"/>
    </row>
    <row r="27861" spans="10:10" x14ac:dyDescent="0.35">
      <c r="J27861" s="830"/>
    </row>
    <row r="27862" spans="10:10" x14ac:dyDescent="0.35">
      <c r="J27862" s="830"/>
    </row>
    <row r="27863" spans="10:10" x14ac:dyDescent="0.35">
      <c r="J27863" s="830"/>
    </row>
    <row r="27864" spans="10:10" x14ac:dyDescent="0.35">
      <c r="J27864" s="830"/>
    </row>
    <row r="27865" spans="10:10" x14ac:dyDescent="0.35">
      <c r="J27865" s="830"/>
    </row>
    <row r="27866" spans="10:10" x14ac:dyDescent="0.35">
      <c r="J27866" s="830"/>
    </row>
    <row r="27867" spans="10:10" x14ac:dyDescent="0.35">
      <c r="J27867" s="830"/>
    </row>
    <row r="27868" spans="10:10" x14ac:dyDescent="0.35">
      <c r="J27868" s="830"/>
    </row>
    <row r="27869" spans="10:10" x14ac:dyDescent="0.35">
      <c r="J27869" s="830"/>
    </row>
    <row r="27884" spans="10:10" x14ac:dyDescent="0.35">
      <c r="J27884" s="830"/>
    </row>
    <row r="27885" spans="10:10" x14ac:dyDescent="0.35">
      <c r="J27885" s="830"/>
    </row>
    <row r="27888" spans="10:10" x14ac:dyDescent="0.35">
      <c r="J27888" s="830"/>
    </row>
    <row r="27889" spans="10:10" x14ac:dyDescent="0.35">
      <c r="J27889" s="830"/>
    </row>
    <row r="27890" spans="10:10" x14ac:dyDescent="0.35">
      <c r="J27890" s="830"/>
    </row>
    <row r="27891" spans="10:10" x14ac:dyDescent="0.35">
      <c r="J27891" s="830"/>
    </row>
    <row r="27892" spans="10:10" x14ac:dyDescent="0.35">
      <c r="J27892" s="830"/>
    </row>
    <row r="27893" spans="10:10" x14ac:dyDescent="0.35">
      <c r="J27893" s="830"/>
    </row>
    <row r="27894" spans="10:10" x14ac:dyDescent="0.35">
      <c r="J27894" s="830"/>
    </row>
    <row r="27895" spans="10:10" x14ac:dyDescent="0.35">
      <c r="J27895" s="830"/>
    </row>
    <row r="27896" spans="10:10" x14ac:dyDescent="0.35">
      <c r="J27896" s="830"/>
    </row>
    <row r="27897" spans="10:10" x14ac:dyDescent="0.35">
      <c r="J27897" s="830"/>
    </row>
    <row r="27898" spans="10:10" x14ac:dyDescent="0.35">
      <c r="J27898" s="830"/>
    </row>
    <row r="27899" spans="10:10" x14ac:dyDescent="0.35">
      <c r="J27899" s="830"/>
    </row>
    <row r="27900" spans="10:10" x14ac:dyDescent="0.35">
      <c r="J27900" s="830"/>
    </row>
    <row r="27901" spans="10:10" x14ac:dyDescent="0.35">
      <c r="J27901" s="830"/>
    </row>
    <row r="27902" spans="10:10" x14ac:dyDescent="0.35">
      <c r="J27902" s="830"/>
    </row>
    <row r="27903" spans="10:10" x14ac:dyDescent="0.35">
      <c r="J27903" s="830"/>
    </row>
    <row r="27904" spans="10:10" x14ac:dyDescent="0.35">
      <c r="J27904" s="830"/>
    </row>
    <row r="27905" spans="10:10" x14ac:dyDescent="0.35">
      <c r="J27905" s="830"/>
    </row>
    <row r="27906" spans="10:10" x14ac:dyDescent="0.35">
      <c r="J27906" s="830"/>
    </row>
    <row r="27907" spans="10:10" x14ac:dyDescent="0.35">
      <c r="J27907" s="830"/>
    </row>
    <row r="27908" spans="10:10" x14ac:dyDescent="0.35">
      <c r="J27908" s="830"/>
    </row>
    <row r="27909" spans="10:10" x14ac:dyDescent="0.35">
      <c r="J27909" s="830"/>
    </row>
    <row r="27910" spans="10:10" x14ac:dyDescent="0.35">
      <c r="J27910" s="830"/>
    </row>
    <row r="27911" spans="10:10" x14ac:dyDescent="0.35">
      <c r="J27911" s="830"/>
    </row>
    <row r="27912" spans="10:10" x14ac:dyDescent="0.35">
      <c r="J27912" s="830"/>
    </row>
    <row r="27913" spans="10:10" x14ac:dyDescent="0.35">
      <c r="J27913" s="830"/>
    </row>
    <row r="27914" spans="10:10" x14ac:dyDescent="0.35">
      <c r="J27914" s="830"/>
    </row>
    <row r="27915" spans="10:10" x14ac:dyDescent="0.35">
      <c r="J27915" s="830"/>
    </row>
    <row r="27916" spans="10:10" x14ac:dyDescent="0.35">
      <c r="J27916" s="830"/>
    </row>
    <row r="27917" spans="10:10" x14ac:dyDescent="0.35">
      <c r="J27917" s="830"/>
    </row>
    <row r="27918" spans="10:10" x14ac:dyDescent="0.35">
      <c r="J27918" s="830"/>
    </row>
    <row r="27919" spans="10:10" x14ac:dyDescent="0.35">
      <c r="J27919" s="830"/>
    </row>
    <row r="27920" spans="10:10" x14ac:dyDescent="0.35">
      <c r="J27920" s="830"/>
    </row>
    <row r="27921" spans="10:10" x14ac:dyDescent="0.35">
      <c r="J27921" s="830"/>
    </row>
    <row r="27922" spans="10:10" x14ac:dyDescent="0.35">
      <c r="J27922" s="830"/>
    </row>
    <row r="27923" spans="10:10" x14ac:dyDescent="0.35">
      <c r="J27923" s="830"/>
    </row>
    <row r="27924" spans="10:10" x14ac:dyDescent="0.35">
      <c r="J27924" s="830"/>
    </row>
    <row r="27925" spans="10:10" x14ac:dyDescent="0.35">
      <c r="J27925" s="830"/>
    </row>
    <row r="27926" spans="10:10" x14ac:dyDescent="0.35">
      <c r="J27926" s="830"/>
    </row>
    <row r="27927" spans="10:10" x14ac:dyDescent="0.35">
      <c r="J27927" s="830"/>
    </row>
    <row r="27928" spans="10:10" x14ac:dyDescent="0.35">
      <c r="J27928" s="830"/>
    </row>
    <row r="27929" spans="10:10" x14ac:dyDescent="0.35">
      <c r="J27929" s="830"/>
    </row>
    <row r="27930" spans="10:10" x14ac:dyDescent="0.35">
      <c r="J27930" s="830"/>
    </row>
    <row r="27931" spans="10:10" x14ac:dyDescent="0.35">
      <c r="J27931" s="830"/>
    </row>
    <row r="27932" spans="10:10" x14ac:dyDescent="0.35">
      <c r="J27932" s="830"/>
    </row>
    <row r="27933" spans="10:10" x14ac:dyDescent="0.35">
      <c r="J27933" s="830"/>
    </row>
    <row r="27934" spans="10:10" x14ac:dyDescent="0.35">
      <c r="J27934" s="830"/>
    </row>
    <row r="27935" spans="10:10" x14ac:dyDescent="0.35">
      <c r="J27935" s="830"/>
    </row>
    <row r="27936" spans="10:10" x14ac:dyDescent="0.35">
      <c r="J27936" s="830"/>
    </row>
    <row r="27937" spans="10:10" x14ac:dyDescent="0.35">
      <c r="J27937" s="830"/>
    </row>
    <row r="27938" spans="10:10" x14ac:dyDescent="0.35">
      <c r="J27938" s="830"/>
    </row>
    <row r="27939" spans="10:10" x14ac:dyDescent="0.35">
      <c r="J27939" s="830"/>
    </row>
    <row r="27940" spans="10:10" x14ac:dyDescent="0.35">
      <c r="J27940" s="830"/>
    </row>
    <row r="27941" spans="10:10" x14ac:dyDescent="0.35">
      <c r="J27941" s="830"/>
    </row>
    <row r="27942" spans="10:10" x14ac:dyDescent="0.35">
      <c r="J27942" s="830"/>
    </row>
    <row r="27943" spans="10:10" x14ac:dyDescent="0.35">
      <c r="J27943" s="830"/>
    </row>
    <row r="27944" spans="10:10" x14ac:dyDescent="0.35">
      <c r="J27944" s="830"/>
    </row>
    <row r="27945" spans="10:10" x14ac:dyDescent="0.35">
      <c r="J27945" s="830"/>
    </row>
    <row r="27946" spans="10:10" x14ac:dyDescent="0.35">
      <c r="J27946" s="830"/>
    </row>
    <row r="27947" spans="10:10" x14ac:dyDescent="0.35">
      <c r="J27947" s="830"/>
    </row>
    <row r="27948" spans="10:10" x14ac:dyDescent="0.35">
      <c r="J27948" s="830"/>
    </row>
    <row r="27949" spans="10:10" x14ac:dyDescent="0.35">
      <c r="J27949" s="830"/>
    </row>
    <row r="27950" spans="10:10" x14ac:dyDescent="0.35">
      <c r="J27950" s="830"/>
    </row>
    <row r="27951" spans="10:10" x14ac:dyDescent="0.35">
      <c r="J27951" s="830"/>
    </row>
    <row r="27952" spans="10:10" x14ac:dyDescent="0.35">
      <c r="J27952" s="830"/>
    </row>
    <row r="27953" spans="10:10" x14ac:dyDescent="0.35">
      <c r="J27953" s="830"/>
    </row>
    <row r="27954" spans="10:10" x14ac:dyDescent="0.35">
      <c r="J27954" s="830"/>
    </row>
    <row r="27955" spans="10:10" x14ac:dyDescent="0.35">
      <c r="J27955" s="830"/>
    </row>
    <row r="27956" spans="10:10" x14ac:dyDescent="0.35">
      <c r="J27956" s="830"/>
    </row>
    <row r="27957" spans="10:10" x14ac:dyDescent="0.35">
      <c r="J27957" s="830"/>
    </row>
    <row r="27958" spans="10:10" x14ac:dyDescent="0.35">
      <c r="J27958" s="830"/>
    </row>
    <row r="27959" spans="10:10" x14ac:dyDescent="0.35">
      <c r="J27959" s="830"/>
    </row>
    <row r="27960" spans="10:10" x14ac:dyDescent="0.35">
      <c r="J27960" s="830"/>
    </row>
    <row r="27961" spans="10:10" x14ac:dyDescent="0.35">
      <c r="J27961" s="830"/>
    </row>
    <row r="27962" spans="10:10" x14ac:dyDescent="0.35">
      <c r="J27962" s="830"/>
    </row>
    <row r="27963" spans="10:10" x14ac:dyDescent="0.35">
      <c r="J27963" s="830"/>
    </row>
    <row r="27964" spans="10:10" x14ac:dyDescent="0.35">
      <c r="J27964" s="830"/>
    </row>
    <row r="27965" spans="10:10" x14ac:dyDescent="0.35">
      <c r="J27965" s="830"/>
    </row>
    <row r="27966" spans="10:10" x14ac:dyDescent="0.35">
      <c r="J27966" s="830"/>
    </row>
    <row r="27967" spans="10:10" x14ac:dyDescent="0.35">
      <c r="J27967" s="830"/>
    </row>
    <row r="27968" spans="10:10" x14ac:dyDescent="0.35">
      <c r="J27968" s="830"/>
    </row>
    <row r="27969" spans="10:10" x14ac:dyDescent="0.35">
      <c r="J27969" s="830"/>
    </row>
    <row r="27970" spans="10:10" x14ac:dyDescent="0.35">
      <c r="J27970" s="830"/>
    </row>
    <row r="27971" spans="10:10" x14ac:dyDescent="0.35">
      <c r="J27971" s="830"/>
    </row>
    <row r="27972" spans="10:10" x14ac:dyDescent="0.35">
      <c r="J27972" s="830"/>
    </row>
    <row r="27973" spans="10:10" x14ac:dyDescent="0.35">
      <c r="J27973" s="830"/>
    </row>
    <row r="27974" spans="10:10" x14ac:dyDescent="0.35">
      <c r="J27974" s="830"/>
    </row>
    <row r="27975" spans="10:10" x14ac:dyDescent="0.35">
      <c r="J27975" s="830"/>
    </row>
    <row r="27976" spans="10:10" x14ac:dyDescent="0.35">
      <c r="J27976" s="830"/>
    </row>
    <row r="27977" spans="10:10" x14ac:dyDescent="0.35">
      <c r="J27977" s="830"/>
    </row>
    <row r="27978" spans="10:10" x14ac:dyDescent="0.35">
      <c r="J27978" s="830"/>
    </row>
    <row r="27979" spans="10:10" x14ac:dyDescent="0.35">
      <c r="J27979" s="830"/>
    </row>
    <row r="27980" spans="10:10" x14ac:dyDescent="0.35">
      <c r="J27980" s="830"/>
    </row>
    <row r="27981" spans="10:10" x14ac:dyDescent="0.35">
      <c r="J27981" s="830"/>
    </row>
    <row r="27982" spans="10:10" x14ac:dyDescent="0.35">
      <c r="J27982" s="830"/>
    </row>
    <row r="27983" spans="10:10" x14ac:dyDescent="0.35">
      <c r="J27983" s="830"/>
    </row>
    <row r="27984" spans="10:10" x14ac:dyDescent="0.35">
      <c r="J27984" s="830"/>
    </row>
    <row r="27985" spans="10:10" x14ac:dyDescent="0.35">
      <c r="J27985" s="830"/>
    </row>
    <row r="27986" spans="10:10" x14ac:dyDescent="0.35">
      <c r="J27986" s="830"/>
    </row>
    <row r="27987" spans="10:10" x14ac:dyDescent="0.35">
      <c r="J27987" s="830"/>
    </row>
    <row r="27988" spans="10:10" x14ac:dyDescent="0.35">
      <c r="J27988" s="830"/>
    </row>
    <row r="27989" spans="10:10" x14ac:dyDescent="0.35">
      <c r="J27989" s="830"/>
    </row>
    <row r="27990" spans="10:10" x14ac:dyDescent="0.35">
      <c r="J27990" s="830"/>
    </row>
    <row r="27991" spans="10:10" x14ac:dyDescent="0.35">
      <c r="J27991" s="830"/>
    </row>
    <row r="27992" spans="10:10" x14ac:dyDescent="0.35">
      <c r="J27992" s="830"/>
    </row>
    <row r="27993" spans="10:10" x14ac:dyDescent="0.35">
      <c r="J27993" s="830"/>
    </row>
    <row r="27994" spans="10:10" x14ac:dyDescent="0.35">
      <c r="J27994" s="830"/>
    </row>
    <row r="27995" spans="10:10" x14ac:dyDescent="0.35">
      <c r="J27995" s="830"/>
    </row>
    <row r="27996" spans="10:10" x14ac:dyDescent="0.35">
      <c r="J27996" s="830"/>
    </row>
    <row r="27997" spans="10:10" x14ac:dyDescent="0.35">
      <c r="J27997" s="830"/>
    </row>
    <row r="27998" spans="10:10" x14ac:dyDescent="0.35">
      <c r="J27998" s="830"/>
    </row>
    <row r="27999" spans="10:10" x14ac:dyDescent="0.35">
      <c r="J27999" s="830"/>
    </row>
    <row r="28000" spans="10:10" x14ac:dyDescent="0.35">
      <c r="J28000" s="830"/>
    </row>
    <row r="28001" spans="10:10" x14ac:dyDescent="0.35">
      <c r="J28001" s="830"/>
    </row>
    <row r="28002" spans="10:10" x14ac:dyDescent="0.35">
      <c r="J28002" s="830"/>
    </row>
    <row r="28003" spans="10:10" x14ac:dyDescent="0.35">
      <c r="J28003" s="830"/>
    </row>
    <row r="28004" spans="10:10" x14ac:dyDescent="0.35">
      <c r="J28004" s="830"/>
    </row>
    <row r="28005" spans="10:10" x14ac:dyDescent="0.35">
      <c r="J28005" s="830"/>
    </row>
    <row r="28006" spans="10:10" x14ac:dyDescent="0.35">
      <c r="J28006" s="830"/>
    </row>
    <row r="28007" spans="10:10" x14ac:dyDescent="0.35">
      <c r="J28007" s="830"/>
    </row>
    <row r="28008" spans="10:10" x14ac:dyDescent="0.35">
      <c r="J28008" s="830"/>
    </row>
    <row r="28009" spans="10:10" x14ac:dyDescent="0.35">
      <c r="J28009" s="830"/>
    </row>
    <row r="28010" spans="10:10" x14ac:dyDescent="0.35">
      <c r="J28010" s="830"/>
    </row>
    <row r="28011" spans="10:10" x14ac:dyDescent="0.35">
      <c r="J28011" s="830"/>
    </row>
    <row r="28012" spans="10:10" x14ac:dyDescent="0.35">
      <c r="J28012" s="830"/>
    </row>
    <row r="28013" spans="10:10" x14ac:dyDescent="0.35">
      <c r="J28013" s="830"/>
    </row>
    <row r="28014" spans="10:10" x14ac:dyDescent="0.35">
      <c r="J28014" s="830"/>
    </row>
    <row r="28015" spans="10:10" x14ac:dyDescent="0.35">
      <c r="J28015" s="830"/>
    </row>
    <row r="28016" spans="10:10" x14ac:dyDescent="0.35">
      <c r="J28016" s="830"/>
    </row>
    <row r="28017" spans="10:10" x14ac:dyDescent="0.35">
      <c r="J28017" s="830"/>
    </row>
    <row r="28018" spans="10:10" x14ac:dyDescent="0.35">
      <c r="J28018" s="830"/>
    </row>
    <row r="28019" spans="10:10" x14ac:dyDescent="0.35">
      <c r="J28019" s="830"/>
    </row>
    <row r="28020" spans="10:10" x14ac:dyDescent="0.35">
      <c r="J28020" s="830"/>
    </row>
    <row r="28021" spans="10:10" x14ac:dyDescent="0.35">
      <c r="J28021" s="830"/>
    </row>
    <row r="28022" spans="10:10" x14ac:dyDescent="0.35">
      <c r="J28022" s="830"/>
    </row>
    <row r="28023" spans="10:10" x14ac:dyDescent="0.35">
      <c r="J28023" s="830"/>
    </row>
    <row r="28024" spans="10:10" x14ac:dyDescent="0.35">
      <c r="J28024" s="830"/>
    </row>
    <row r="28025" spans="10:10" x14ac:dyDescent="0.35">
      <c r="J28025" s="830"/>
    </row>
    <row r="28026" spans="10:10" x14ac:dyDescent="0.35">
      <c r="J28026" s="830"/>
    </row>
    <row r="28027" spans="10:10" x14ac:dyDescent="0.35">
      <c r="J28027" s="830"/>
    </row>
    <row r="28028" spans="10:10" x14ac:dyDescent="0.35">
      <c r="J28028" s="830"/>
    </row>
    <row r="28029" spans="10:10" x14ac:dyDescent="0.35">
      <c r="J28029" s="830"/>
    </row>
    <row r="28030" spans="10:10" x14ac:dyDescent="0.35">
      <c r="J28030" s="830"/>
    </row>
    <row r="28031" spans="10:10" x14ac:dyDescent="0.35">
      <c r="J28031" s="830"/>
    </row>
    <row r="28032" spans="10:10" x14ac:dyDescent="0.35">
      <c r="J28032" s="830"/>
    </row>
    <row r="28033" spans="10:10" x14ac:dyDescent="0.35">
      <c r="J28033" s="830"/>
    </row>
    <row r="28034" spans="10:10" x14ac:dyDescent="0.35">
      <c r="J28034" s="830"/>
    </row>
    <row r="28035" spans="10:10" x14ac:dyDescent="0.35">
      <c r="J28035" s="830"/>
    </row>
    <row r="28036" spans="10:10" x14ac:dyDescent="0.35">
      <c r="J28036" s="830"/>
    </row>
    <row r="28037" spans="10:10" x14ac:dyDescent="0.35">
      <c r="J28037" s="830"/>
    </row>
    <row r="28038" spans="10:10" x14ac:dyDescent="0.35">
      <c r="J28038" s="830"/>
    </row>
    <row r="28039" spans="10:10" x14ac:dyDescent="0.35">
      <c r="J28039" s="830"/>
    </row>
    <row r="28040" spans="10:10" x14ac:dyDescent="0.35">
      <c r="J28040" s="830"/>
    </row>
    <row r="28041" spans="10:10" x14ac:dyDescent="0.35">
      <c r="J28041" s="830"/>
    </row>
    <row r="28042" spans="10:10" x14ac:dyDescent="0.35">
      <c r="J28042" s="830"/>
    </row>
    <row r="28043" spans="10:10" x14ac:dyDescent="0.35">
      <c r="J28043" s="830"/>
    </row>
    <row r="28044" spans="10:10" x14ac:dyDescent="0.35">
      <c r="J28044" s="830"/>
    </row>
    <row r="28045" spans="10:10" x14ac:dyDescent="0.35">
      <c r="J28045" s="830"/>
    </row>
    <row r="28046" spans="10:10" x14ac:dyDescent="0.35">
      <c r="J28046" s="830"/>
    </row>
    <row r="28047" spans="10:10" x14ac:dyDescent="0.35">
      <c r="J28047" s="830"/>
    </row>
    <row r="28048" spans="10:10" x14ac:dyDescent="0.35">
      <c r="J28048" s="830"/>
    </row>
    <row r="28049" spans="10:10" x14ac:dyDescent="0.35">
      <c r="J28049" s="830"/>
    </row>
    <row r="28050" spans="10:10" x14ac:dyDescent="0.35">
      <c r="J28050" s="830"/>
    </row>
    <row r="28051" spans="10:10" x14ac:dyDescent="0.35">
      <c r="J28051" s="830"/>
    </row>
    <row r="28052" spans="10:10" x14ac:dyDescent="0.35">
      <c r="J28052" s="830"/>
    </row>
    <row r="28053" spans="10:10" x14ac:dyDescent="0.35">
      <c r="J28053" s="830"/>
    </row>
    <row r="28054" spans="10:10" x14ac:dyDescent="0.35">
      <c r="J28054" s="830"/>
    </row>
    <row r="28055" spans="10:10" x14ac:dyDescent="0.35">
      <c r="J28055" s="830"/>
    </row>
    <row r="28056" spans="10:10" x14ac:dyDescent="0.35">
      <c r="J28056" s="830"/>
    </row>
    <row r="28057" spans="10:10" x14ac:dyDescent="0.35">
      <c r="J28057" s="830"/>
    </row>
    <row r="28058" spans="10:10" x14ac:dyDescent="0.35">
      <c r="J28058" s="830"/>
    </row>
    <row r="28059" spans="10:10" x14ac:dyDescent="0.35">
      <c r="J28059" s="830"/>
    </row>
    <row r="28060" spans="10:10" x14ac:dyDescent="0.35">
      <c r="J28060" s="830"/>
    </row>
    <row r="28061" spans="10:10" x14ac:dyDescent="0.35">
      <c r="J28061" s="830"/>
    </row>
    <row r="28062" spans="10:10" x14ac:dyDescent="0.35">
      <c r="J28062" s="830"/>
    </row>
    <row r="28063" spans="10:10" x14ac:dyDescent="0.35">
      <c r="J28063" s="830"/>
    </row>
    <row r="28064" spans="10:10" x14ac:dyDescent="0.35">
      <c r="J28064" s="830"/>
    </row>
    <row r="28065" spans="10:10" x14ac:dyDescent="0.35">
      <c r="J28065" s="830"/>
    </row>
    <row r="28066" spans="10:10" x14ac:dyDescent="0.35">
      <c r="J28066" s="830"/>
    </row>
    <row r="28067" spans="10:10" x14ac:dyDescent="0.35">
      <c r="J28067" s="830"/>
    </row>
    <row r="28068" spans="10:10" x14ac:dyDescent="0.35">
      <c r="J28068" s="830"/>
    </row>
    <row r="28069" spans="10:10" x14ac:dyDescent="0.35">
      <c r="J28069" s="830"/>
    </row>
    <row r="28070" spans="10:10" x14ac:dyDescent="0.35">
      <c r="J28070" s="830"/>
    </row>
    <row r="28071" spans="10:10" x14ac:dyDescent="0.35">
      <c r="J28071" s="830"/>
    </row>
    <row r="28072" spans="10:10" x14ac:dyDescent="0.35">
      <c r="J28072" s="830"/>
    </row>
    <row r="28073" spans="10:10" x14ac:dyDescent="0.35">
      <c r="J28073" s="830"/>
    </row>
    <row r="28074" spans="10:10" x14ac:dyDescent="0.35">
      <c r="J28074" s="830"/>
    </row>
    <row r="28075" spans="10:10" x14ac:dyDescent="0.35">
      <c r="J28075" s="830"/>
    </row>
    <row r="28076" spans="10:10" x14ac:dyDescent="0.35">
      <c r="J28076" s="830"/>
    </row>
    <row r="28077" spans="10:10" x14ac:dyDescent="0.35">
      <c r="J28077" s="830"/>
    </row>
    <row r="28078" spans="10:10" x14ac:dyDescent="0.35">
      <c r="J28078" s="830"/>
    </row>
    <row r="28079" spans="10:10" x14ac:dyDescent="0.35">
      <c r="J28079" s="830"/>
    </row>
    <row r="28080" spans="10:10" x14ac:dyDescent="0.35">
      <c r="J28080" s="830"/>
    </row>
    <row r="28081" spans="10:10" x14ac:dyDescent="0.35">
      <c r="J28081" s="830"/>
    </row>
    <row r="28082" spans="10:10" x14ac:dyDescent="0.35">
      <c r="J28082" s="830"/>
    </row>
    <row r="28083" spans="10:10" x14ac:dyDescent="0.35">
      <c r="J28083" s="830"/>
    </row>
    <row r="28084" spans="10:10" x14ac:dyDescent="0.35">
      <c r="J28084" s="830"/>
    </row>
    <row r="28085" spans="10:10" x14ac:dyDescent="0.35">
      <c r="J28085" s="830"/>
    </row>
    <row r="28086" spans="10:10" x14ac:dyDescent="0.35">
      <c r="J28086" s="830"/>
    </row>
    <row r="28087" spans="10:10" x14ac:dyDescent="0.35">
      <c r="J28087" s="830"/>
    </row>
    <row r="28088" spans="10:10" x14ac:dyDescent="0.35">
      <c r="J28088" s="830"/>
    </row>
    <row r="28089" spans="10:10" x14ac:dyDescent="0.35">
      <c r="J28089" s="830"/>
    </row>
    <row r="28090" spans="10:10" x14ac:dyDescent="0.35">
      <c r="J28090" s="830"/>
    </row>
    <row r="28091" spans="10:10" x14ac:dyDescent="0.35">
      <c r="J28091" s="830"/>
    </row>
    <row r="28092" spans="10:10" x14ac:dyDescent="0.35">
      <c r="J28092" s="830"/>
    </row>
    <row r="28093" spans="10:10" x14ac:dyDescent="0.35">
      <c r="J28093" s="830"/>
    </row>
    <row r="28094" spans="10:10" x14ac:dyDescent="0.35">
      <c r="J28094" s="830"/>
    </row>
    <row r="28095" spans="10:10" x14ac:dyDescent="0.35">
      <c r="J28095" s="830"/>
    </row>
    <row r="28096" spans="10:10" x14ac:dyDescent="0.35">
      <c r="J28096" s="830"/>
    </row>
    <row r="28097" spans="10:10" x14ac:dyDescent="0.35">
      <c r="J28097" s="830"/>
    </row>
    <row r="28098" spans="10:10" x14ac:dyDescent="0.35">
      <c r="J28098" s="830"/>
    </row>
    <row r="28099" spans="10:10" x14ac:dyDescent="0.35">
      <c r="J28099" s="830"/>
    </row>
    <row r="28100" spans="10:10" x14ac:dyDescent="0.35">
      <c r="J28100" s="830"/>
    </row>
    <row r="28101" spans="10:10" x14ac:dyDescent="0.35">
      <c r="J28101" s="830"/>
    </row>
    <row r="28102" spans="10:10" x14ac:dyDescent="0.35">
      <c r="J28102" s="830"/>
    </row>
    <row r="28103" spans="10:10" x14ac:dyDescent="0.35">
      <c r="J28103" s="830"/>
    </row>
    <row r="28104" spans="10:10" x14ac:dyDescent="0.35">
      <c r="J28104" s="830"/>
    </row>
    <row r="28105" spans="10:10" x14ac:dyDescent="0.35">
      <c r="J28105" s="830"/>
    </row>
    <row r="28106" spans="10:10" x14ac:dyDescent="0.35">
      <c r="J28106" s="830"/>
    </row>
    <row r="28107" spans="10:10" x14ac:dyDescent="0.35">
      <c r="J28107" s="830"/>
    </row>
    <row r="28108" spans="10:10" x14ac:dyDescent="0.35">
      <c r="J28108" s="830"/>
    </row>
    <row r="28109" spans="10:10" x14ac:dyDescent="0.35">
      <c r="J28109" s="830"/>
    </row>
    <row r="28110" spans="10:10" x14ac:dyDescent="0.35">
      <c r="J28110" s="830"/>
    </row>
    <row r="28111" spans="10:10" x14ac:dyDescent="0.35">
      <c r="J28111" s="830"/>
    </row>
    <row r="28112" spans="10:10" x14ac:dyDescent="0.35">
      <c r="J28112" s="830"/>
    </row>
    <row r="28113" spans="10:10" x14ac:dyDescent="0.35">
      <c r="J28113" s="830"/>
    </row>
    <row r="28114" spans="10:10" x14ac:dyDescent="0.35">
      <c r="J28114" s="830"/>
    </row>
    <row r="28115" spans="10:10" x14ac:dyDescent="0.35">
      <c r="J28115" s="830"/>
    </row>
    <row r="28116" spans="10:10" x14ac:dyDescent="0.35">
      <c r="J28116" s="830"/>
    </row>
    <row r="28117" spans="10:10" x14ac:dyDescent="0.35">
      <c r="J28117" s="830"/>
    </row>
    <row r="28118" spans="10:10" x14ac:dyDescent="0.35">
      <c r="J28118" s="830"/>
    </row>
    <row r="28119" spans="10:10" x14ac:dyDescent="0.35">
      <c r="J28119" s="830"/>
    </row>
    <row r="28120" spans="10:10" x14ac:dyDescent="0.35">
      <c r="J28120" s="830"/>
    </row>
    <row r="28121" spans="10:10" x14ac:dyDescent="0.35">
      <c r="J28121" s="830"/>
    </row>
    <row r="28122" spans="10:10" x14ac:dyDescent="0.35">
      <c r="J28122" s="830"/>
    </row>
    <row r="28123" spans="10:10" x14ac:dyDescent="0.35">
      <c r="J28123" s="830"/>
    </row>
    <row r="28124" spans="10:10" x14ac:dyDescent="0.35">
      <c r="J28124" s="830"/>
    </row>
    <row r="28125" spans="10:10" x14ac:dyDescent="0.35">
      <c r="J28125" s="830"/>
    </row>
    <row r="28126" spans="10:10" x14ac:dyDescent="0.35">
      <c r="J28126" s="830"/>
    </row>
    <row r="28127" spans="10:10" x14ac:dyDescent="0.35">
      <c r="J28127" s="830"/>
    </row>
    <row r="28128" spans="10:10" x14ac:dyDescent="0.35">
      <c r="J28128" s="830"/>
    </row>
    <row r="28129" spans="10:10" x14ac:dyDescent="0.35">
      <c r="J28129" s="830"/>
    </row>
    <row r="28130" spans="10:10" x14ac:dyDescent="0.35">
      <c r="J28130" s="830"/>
    </row>
    <row r="28131" spans="10:10" x14ac:dyDescent="0.35">
      <c r="J28131" s="830"/>
    </row>
    <row r="28132" spans="10:10" x14ac:dyDescent="0.35">
      <c r="J28132" s="830"/>
    </row>
    <row r="28133" spans="10:10" x14ac:dyDescent="0.35">
      <c r="J28133" s="830"/>
    </row>
    <row r="28134" spans="10:10" x14ac:dyDescent="0.35">
      <c r="J28134" s="830"/>
    </row>
    <row r="28135" spans="10:10" x14ac:dyDescent="0.35">
      <c r="J28135" s="830"/>
    </row>
    <row r="28136" spans="10:10" x14ac:dyDescent="0.35">
      <c r="J28136" s="830"/>
    </row>
    <row r="28137" spans="10:10" x14ac:dyDescent="0.35">
      <c r="J28137" s="830"/>
    </row>
    <row r="28138" spans="10:10" x14ac:dyDescent="0.35">
      <c r="J28138" s="830"/>
    </row>
    <row r="28139" spans="10:10" x14ac:dyDescent="0.35">
      <c r="J28139" s="830"/>
    </row>
    <row r="28140" spans="10:10" x14ac:dyDescent="0.35">
      <c r="J28140" s="830"/>
    </row>
    <row r="28141" spans="10:10" x14ac:dyDescent="0.35">
      <c r="J28141" s="830"/>
    </row>
    <row r="28142" spans="10:10" x14ac:dyDescent="0.35">
      <c r="J28142" s="830"/>
    </row>
    <row r="28143" spans="10:10" x14ac:dyDescent="0.35">
      <c r="J28143" s="830"/>
    </row>
    <row r="28144" spans="10:10" x14ac:dyDescent="0.35">
      <c r="J28144" s="830"/>
    </row>
    <row r="28145" spans="10:10" x14ac:dyDescent="0.35">
      <c r="J28145" s="830"/>
    </row>
    <row r="28146" spans="10:10" x14ac:dyDescent="0.35">
      <c r="J28146" s="830"/>
    </row>
    <row r="28147" spans="10:10" x14ac:dyDescent="0.35">
      <c r="J28147" s="830"/>
    </row>
    <row r="28148" spans="10:10" x14ac:dyDescent="0.35">
      <c r="J28148" s="830"/>
    </row>
    <row r="28149" spans="10:10" x14ac:dyDescent="0.35">
      <c r="J28149" s="830"/>
    </row>
    <row r="28150" spans="10:10" x14ac:dyDescent="0.35">
      <c r="J28150" s="830"/>
    </row>
    <row r="28151" spans="10:10" x14ac:dyDescent="0.35">
      <c r="J28151" s="830"/>
    </row>
    <row r="28152" spans="10:10" x14ac:dyDescent="0.35">
      <c r="J28152" s="830"/>
    </row>
    <row r="28153" spans="10:10" x14ac:dyDescent="0.35">
      <c r="J28153" s="830"/>
    </row>
    <row r="28154" spans="10:10" x14ac:dyDescent="0.35">
      <c r="J28154" s="830"/>
    </row>
    <row r="28155" spans="10:10" x14ac:dyDescent="0.35">
      <c r="J28155" s="830"/>
    </row>
    <row r="28156" spans="10:10" x14ac:dyDescent="0.35">
      <c r="J28156" s="830"/>
    </row>
    <row r="28157" spans="10:10" x14ac:dyDescent="0.35">
      <c r="J28157" s="830"/>
    </row>
    <row r="28158" spans="10:10" x14ac:dyDescent="0.35">
      <c r="J28158" s="830"/>
    </row>
    <row r="28159" spans="10:10" x14ac:dyDescent="0.35">
      <c r="J28159" s="830"/>
    </row>
    <row r="28160" spans="10:10" x14ac:dyDescent="0.35">
      <c r="J28160" s="830"/>
    </row>
    <row r="28161" spans="10:10" x14ac:dyDescent="0.35">
      <c r="J28161" s="830"/>
    </row>
    <row r="28162" spans="10:10" x14ac:dyDescent="0.35">
      <c r="J28162" s="830"/>
    </row>
    <row r="28163" spans="10:10" x14ac:dyDescent="0.35">
      <c r="J28163" s="830"/>
    </row>
    <row r="28164" spans="10:10" x14ac:dyDescent="0.35">
      <c r="J28164" s="830"/>
    </row>
    <row r="28165" spans="10:10" x14ac:dyDescent="0.35">
      <c r="J28165" s="830"/>
    </row>
    <row r="28166" spans="10:10" x14ac:dyDescent="0.35">
      <c r="J28166" s="830"/>
    </row>
    <row r="28167" spans="10:10" x14ac:dyDescent="0.35">
      <c r="J28167" s="830"/>
    </row>
    <row r="28168" spans="10:10" x14ac:dyDescent="0.35">
      <c r="J28168" s="830"/>
    </row>
    <row r="28169" spans="10:10" x14ac:dyDescent="0.35">
      <c r="J28169" s="830"/>
    </row>
    <row r="28170" spans="10:10" x14ac:dyDescent="0.35">
      <c r="J28170" s="830"/>
    </row>
    <row r="28171" spans="10:10" x14ac:dyDescent="0.35">
      <c r="J28171" s="830"/>
    </row>
    <row r="28172" spans="10:10" x14ac:dyDescent="0.35">
      <c r="J28172" s="830"/>
    </row>
    <row r="28173" spans="10:10" x14ac:dyDescent="0.35">
      <c r="J28173" s="830"/>
    </row>
    <row r="28174" spans="10:10" x14ac:dyDescent="0.35">
      <c r="J28174" s="830"/>
    </row>
    <row r="28175" spans="10:10" x14ac:dyDescent="0.35">
      <c r="J28175" s="830"/>
    </row>
    <row r="28176" spans="10:10" x14ac:dyDescent="0.35">
      <c r="J28176" s="830"/>
    </row>
    <row r="28177" spans="10:10" x14ac:dyDescent="0.35">
      <c r="J28177" s="830"/>
    </row>
    <row r="28183" spans="10:10" x14ac:dyDescent="0.35">
      <c r="J28183" s="830"/>
    </row>
    <row r="28184" spans="10:10" x14ac:dyDescent="0.35">
      <c r="J28184" s="830"/>
    </row>
    <row r="28185" spans="10:10" x14ac:dyDescent="0.35">
      <c r="J28185" s="830"/>
    </row>
    <row r="28186" spans="10:10" x14ac:dyDescent="0.35">
      <c r="J28186" s="830"/>
    </row>
    <row r="28187" spans="10:10" x14ac:dyDescent="0.35">
      <c r="J28187" s="830"/>
    </row>
    <row r="28188" spans="10:10" x14ac:dyDescent="0.35">
      <c r="J28188" s="830"/>
    </row>
    <row r="28189" spans="10:10" x14ac:dyDescent="0.35">
      <c r="J28189" s="830"/>
    </row>
    <row r="28190" spans="10:10" x14ac:dyDescent="0.35">
      <c r="J28190" s="830"/>
    </row>
    <row r="28191" spans="10:10" x14ac:dyDescent="0.35">
      <c r="J28191" s="830"/>
    </row>
    <row r="28192" spans="10:10" x14ac:dyDescent="0.35">
      <c r="J28192" s="830"/>
    </row>
    <row r="28193" spans="10:10" x14ac:dyDescent="0.35">
      <c r="J28193" s="830"/>
    </row>
    <row r="28194" spans="10:10" x14ac:dyDescent="0.35">
      <c r="J28194" s="830"/>
    </row>
    <row r="28195" spans="10:10" x14ac:dyDescent="0.35">
      <c r="J28195" s="830"/>
    </row>
    <row r="28196" spans="10:10" x14ac:dyDescent="0.35">
      <c r="J28196" s="830"/>
    </row>
    <row r="28197" spans="10:10" x14ac:dyDescent="0.35">
      <c r="J28197" s="830"/>
    </row>
    <row r="28198" spans="10:10" x14ac:dyDescent="0.35">
      <c r="J28198" s="830"/>
    </row>
    <row r="28199" spans="10:10" x14ac:dyDescent="0.35">
      <c r="J28199" s="830"/>
    </row>
    <row r="28200" spans="10:10" x14ac:dyDescent="0.35">
      <c r="J28200" s="830"/>
    </row>
    <row r="28201" spans="10:10" x14ac:dyDescent="0.35">
      <c r="J28201" s="830"/>
    </row>
    <row r="28202" spans="10:10" x14ac:dyDescent="0.35">
      <c r="J28202" s="830"/>
    </row>
    <row r="28203" spans="10:10" x14ac:dyDescent="0.35">
      <c r="J28203" s="830"/>
    </row>
    <row r="28204" spans="10:10" x14ac:dyDescent="0.35">
      <c r="J28204" s="830"/>
    </row>
    <row r="28205" spans="10:10" x14ac:dyDescent="0.35">
      <c r="J28205" s="830"/>
    </row>
    <row r="28206" spans="10:10" x14ac:dyDescent="0.35">
      <c r="J28206" s="830"/>
    </row>
    <row r="28207" spans="10:10" x14ac:dyDescent="0.35">
      <c r="J28207" s="830"/>
    </row>
    <row r="28208" spans="10:10" x14ac:dyDescent="0.35">
      <c r="J28208" s="830"/>
    </row>
    <row r="28209" spans="10:10" x14ac:dyDescent="0.35">
      <c r="J28209" s="830"/>
    </row>
    <row r="28210" spans="10:10" x14ac:dyDescent="0.35">
      <c r="J28210" s="830"/>
    </row>
    <row r="28211" spans="10:10" x14ac:dyDescent="0.35">
      <c r="J28211" s="830"/>
    </row>
    <row r="28212" spans="10:10" x14ac:dyDescent="0.35">
      <c r="J28212" s="830"/>
    </row>
    <row r="28213" spans="10:10" x14ac:dyDescent="0.35">
      <c r="J28213" s="830"/>
    </row>
    <row r="28214" spans="10:10" x14ac:dyDescent="0.35">
      <c r="J28214" s="830"/>
    </row>
    <row r="28215" spans="10:10" x14ac:dyDescent="0.35">
      <c r="J28215" s="830"/>
    </row>
    <row r="28216" spans="10:10" x14ac:dyDescent="0.35">
      <c r="J28216" s="830"/>
    </row>
    <row r="28217" spans="10:10" x14ac:dyDescent="0.35">
      <c r="J28217" s="830"/>
    </row>
    <row r="28218" spans="10:10" x14ac:dyDescent="0.35">
      <c r="J28218" s="830"/>
    </row>
    <row r="28219" spans="10:10" x14ac:dyDescent="0.35">
      <c r="J28219" s="830"/>
    </row>
    <row r="28220" spans="10:10" x14ac:dyDescent="0.35">
      <c r="J28220" s="830"/>
    </row>
    <row r="28221" spans="10:10" x14ac:dyDescent="0.35">
      <c r="J28221" s="830"/>
    </row>
    <row r="28222" spans="10:10" x14ac:dyDescent="0.35">
      <c r="J28222" s="830"/>
    </row>
    <row r="28223" spans="10:10" x14ac:dyDescent="0.35">
      <c r="J28223" s="830"/>
    </row>
    <row r="28224" spans="10:10" x14ac:dyDescent="0.35">
      <c r="J28224" s="830"/>
    </row>
    <row r="28225" spans="10:10" x14ac:dyDescent="0.35">
      <c r="J28225" s="830"/>
    </row>
    <row r="28226" spans="10:10" x14ac:dyDescent="0.35">
      <c r="J28226" s="830"/>
    </row>
    <row r="28227" spans="10:10" x14ac:dyDescent="0.35">
      <c r="J28227" s="830"/>
    </row>
    <row r="28228" spans="10:10" x14ac:dyDescent="0.35">
      <c r="J28228" s="830"/>
    </row>
    <row r="28229" spans="10:10" x14ac:dyDescent="0.35">
      <c r="J28229" s="830"/>
    </row>
    <row r="28230" spans="10:10" x14ac:dyDescent="0.35">
      <c r="J28230" s="830"/>
    </row>
    <row r="28231" spans="10:10" x14ac:dyDescent="0.35">
      <c r="J28231" s="830"/>
    </row>
    <row r="28232" spans="10:10" x14ac:dyDescent="0.35">
      <c r="J28232" s="830"/>
    </row>
    <row r="28233" spans="10:10" x14ac:dyDescent="0.35">
      <c r="J28233" s="830"/>
    </row>
    <row r="28234" spans="10:10" x14ac:dyDescent="0.35">
      <c r="J28234" s="830"/>
    </row>
    <row r="28235" spans="10:10" x14ac:dyDescent="0.35">
      <c r="J28235" s="830"/>
    </row>
    <row r="28236" spans="10:10" x14ac:dyDescent="0.35">
      <c r="J28236" s="830"/>
    </row>
    <row r="28237" spans="10:10" x14ac:dyDescent="0.35">
      <c r="J28237" s="830"/>
    </row>
    <row r="28238" spans="10:10" x14ac:dyDescent="0.35">
      <c r="J28238" s="830"/>
    </row>
    <row r="28239" spans="10:10" x14ac:dyDescent="0.35">
      <c r="J28239" s="830"/>
    </row>
    <row r="28240" spans="10:10" x14ac:dyDescent="0.35">
      <c r="J28240" s="830"/>
    </row>
    <row r="28241" spans="10:10" x14ac:dyDescent="0.35">
      <c r="J28241" s="830"/>
    </row>
    <row r="28242" spans="10:10" x14ac:dyDescent="0.35">
      <c r="J28242" s="830"/>
    </row>
    <row r="28243" spans="10:10" x14ac:dyDescent="0.35">
      <c r="J28243" s="830"/>
    </row>
    <row r="28244" spans="10:10" x14ac:dyDescent="0.35">
      <c r="J28244" s="830"/>
    </row>
    <row r="28245" spans="10:10" x14ac:dyDescent="0.35">
      <c r="J28245" s="830"/>
    </row>
    <row r="28246" spans="10:10" x14ac:dyDescent="0.35">
      <c r="J28246" s="830"/>
    </row>
    <row r="28247" spans="10:10" x14ac:dyDescent="0.35">
      <c r="J28247" s="830"/>
    </row>
    <row r="28248" spans="10:10" x14ac:dyDescent="0.35">
      <c r="J28248" s="830"/>
    </row>
    <row r="28249" spans="10:10" x14ac:dyDescent="0.35">
      <c r="J28249" s="830"/>
    </row>
    <row r="28250" spans="10:10" x14ac:dyDescent="0.35">
      <c r="J28250" s="830"/>
    </row>
    <row r="28251" spans="10:10" x14ac:dyDescent="0.35">
      <c r="J28251" s="830"/>
    </row>
    <row r="28252" spans="10:10" x14ac:dyDescent="0.35">
      <c r="J28252" s="830"/>
    </row>
    <row r="28253" spans="10:10" x14ac:dyDescent="0.35">
      <c r="J28253" s="830"/>
    </row>
    <row r="28254" spans="10:10" x14ac:dyDescent="0.35">
      <c r="J28254" s="830"/>
    </row>
    <row r="28255" spans="10:10" x14ac:dyDescent="0.35">
      <c r="J28255" s="830"/>
    </row>
    <row r="28256" spans="10:10" x14ac:dyDescent="0.35">
      <c r="J28256" s="830"/>
    </row>
    <row r="28257" spans="10:10" x14ac:dyDescent="0.35">
      <c r="J28257" s="830"/>
    </row>
    <row r="28258" spans="10:10" x14ac:dyDescent="0.35">
      <c r="J28258" s="830"/>
    </row>
    <row r="28259" spans="10:10" x14ac:dyDescent="0.35">
      <c r="J28259" s="830"/>
    </row>
    <row r="28260" spans="10:10" x14ac:dyDescent="0.35">
      <c r="J28260" s="830"/>
    </row>
    <row r="28261" spans="10:10" x14ac:dyDescent="0.35">
      <c r="J28261" s="830"/>
    </row>
    <row r="28262" spans="10:10" x14ac:dyDescent="0.35">
      <c r="J28262" s="830"/>
    </row>
    <row r="28263" spans="10:10" x14ac:dyDescent="0.35">
      <c r="J28263" s="830"/>
    </row>
    <row r="28264" spans="10:10" x14ac:dyDescent="0.35">
      <c r="J28264" s="830"/>
    </row>
    <row r="28265" spans="10:10" x14ac:dyDescent="0.35">
      <c r="J28265" s="830"/>
    </row>
    <row r="28266" spans="10:10" x14ac:dyDescent="0.35">
      <c r="J28266" s="830"/>
    </row>
    <row r="28267" spans="10:10" x14ac:dyDescent="0.35">
      <c r="J28267" s="830"/>
    </row>
    <row r="28268" spans="10:10" x14ac:dyDescent="0.35">
      <c r="J28268" s="830"/>
    </row>
    <row r="28269" spans="10:10" x14ac:dyDescent="0.35">
      <c r="J28269" s="830"/>
    </row>
    <row r="28270" spans="10:10" x14ac:dyDescent="0.35">
      <c r="J28270" s="830"/>
    </row>
    <row r="28271" spans="10:10" x14ac:dyDescent="0.35">
      <c r="J28271" s="830"/>
    </row>
    <row r="28272" spans="10:10" x14ac:dyDescent="0.35">
      <c r="J28272" s="830"/>
    </row>
    <row r="28273" spans="10:10" x14ac:dyDescent="0.35">
      <c r="J28273" s="830"/>
    </row>
    <row r="28274" spans="10:10" x14ac:dyDescent="0.35">
      <c r="J28274" s="830"/>
    </row>
    <row r="28275" spans="10:10" x14ac:dyDescent="0.35">
      <c r="J28275" s="830"/>
    </row>
    <row r="28276" spans="10:10" x14ac:dyDescent="0.35">
      <c r="J28276" s="830"/>
    </row>
    <row r="28277" spans="10:10" x14ac:dyDescent="0.35">
      <c r="J28277" s="830"/>
    </row>
    <row r="28278" spans="10:10" x14ac:dyDescent="0.35">
      <c r="J28278" s="830"/>
    </row>
    <row r="28279" spans="10:10" x14ac:dyDescent="0.35">
      <c r="J28279" s="830"/>
    </row>
    <row r="28280" spans="10:10" x14ac:dyDescent="0.35">
      <c r="J28280" s="830"/>
    </row>
    <row r="28281" spans="10:10" x14ac:dyDescent="0.35">
      <c r="J28281" s="830"/>
    </row>
    <row r="28282" spans="10:10" x14ac:dyDescent="0.35">
      <c r="J28282" s="830"/>
    </row>
    <row r="28283" spans="10:10" x14ac:dyDescent="0.35">
      <c r="J28283" s="830"/>
    </row>
    <row r="28284" spans="10:10" x14ac:dyDescent="0.35">
      <c r="J28284" s="830"/>
    </row>
    <row r="28285" spans="10:10" x14ac:dyDescent="0.35">
      <c r="J28285" s="830"/>
    </row>
    <row r="28286" spans="10:10" x14ac:dyDescent="0.35">
      <c r="J28286" s="830"/>
    </row>
    <row r="28287" spans="10:10" x14ac:dyDescent="0.35">
      <c r="J28287" s="830"/>
    </row>
    <row r="28288" spans="10:10" x14ac:dyDescent="0.35">
      <c r="J28288" s="830"/>
    </row>
    <row r="28289" spans="10:10" x14ac:dyDescent="0.35">
      <c r="J28289" s="830"/>
    </row>
    <row r="28290" spans="10:10" x14ac:dyDescent="0.35">
      <c r="J28290" s="830"/>
    </row>
    <row r="28291" spans="10:10" x14ac:dyDescent="0.35">
      <c r="J28291" s="830"/>
    </row>
    <row r="28292" spans="10:10" x14ac:dyDescent="0.35">
      <c r="J28292" s="830"/>
    </row>
    <row r="28293" spans="10:10" x14ac:dyDescent="0.35">
      <c r="J28293" s="830"/>
    </row>
    <row r="28294" spans="10:10" x14ac:dyDescent="0.35">
      <c r="J28294" s="830"/>
    </row>
    <row r="28295" spans="10:10" x14ac:dyDescent="0.35">
      <c r="J28295" s="830"/>
    </row>
    <row r="28296" spans="10:10" x14ac:dyDescent="0.35">
      <c r="J28296" s="830"/>
    </row>
    <row r="28297" spans="10:10" x14ac:dyDescent="0.35">
      <c r="J28297" s="830"/>
    </row>
    <row r="28298" spans="10:10" x14ac:dyDescent="0.35">
      <c r="J28298" s="830"/>
    </row>
    <row r="28299" spans="10:10" x14ac:dyDescent="0.35">
      <c r="J28299" s="830"/>
    </row>
    <row r="28300" spans="10:10" x14ac:dyDescent="0.35">
      <c r="J28300" s="830"/>
    </row>
    <row r="28301" spans="10:10" x14ac:dyDescent="0.35">
      <c r="J28301" s="830"/>
    </row>
    <row r="28302" spans="10:10" x14ac:dyDescent="0.35">
      <c r="J28302" s="830"/>
    </row>
    <row r="28303" spans="10:10" x14ac:dyDescent="0.35">
      <c r="J28303" s="830"/>
    </row>
    <row r="28304" spans="10:10" x14ac:dyDescent="0.35">
      <c r="J28304" s="830"/>
    </row>
    <row r="28305" spans="10:10" x14ac:dyDescent="0.35">
      <c r="J28305" s="830"/>
    </row>
    <row r="28306" spans="10:10" x14ac:dyDescent="0.35">
      <c r="J28306" s="830"/>
    </row>
    <row r="28307" spans="10:10" x14ac:dyDescent="0.35">
      <c r="J28307" s="830"/>
    </row>
    <row r="28308" spans="10:10" x14ac:dyDescent="0.35">
      <c r="J28308" s="830"/>
    </row>
    <row r="28309" spans="10:10" x14ac:dyDescent="0.35">
      <c r="J28309" s="830"/>
    </row>
    <row r="28310" spans="10:10" x14ac:dyDescent="0.35">
      <c r="J28310" s="830"/>
    </row>
    <row r="28311" spans="10:10" x14ac:dyDescent="0.35">
      <c r="J28311" s="830"/>
    </row>
    <row r="28312" spans="10:10" x14ac:dyDescent="0.35">
      <c r="J28312" s="830"/>
    </row>
    <row r="28313" spans="10:10" x14ac:dyDescent="0.35">
      <c r="J28313" s="830"/>
    </row>
    <row r="28314" spans="10:10" x14ac:dyDescent="0.35">
      <c r="J28314" s="830"/>
    </row>
    <row r="28315" spans="10:10" x14ac:dyDescent="0.35">
      <c r="J28315" s="830"/>
    </row>
    <row r="28316" spans="10:10" x14ac:dyDescent="0.35">
      <c r="J28316" s="830"/>
    </row>
    <row r="28317" spans="10:10" x14ac:dyDescent="0.35">
      <c r="J28317" s="830"/>
    </row>
    <row r="28318" spans="10:10" x14ac:dyDescent="0.35">
      <c r="J28318" s="830"/>
    </row>
    <row r="28319" spans="10:10" x14ac:dyDescent="0.35">
      <c r="J28319" s="830"/>
    </row>
    <row r="28320" spans="10:10" x14ac:dyDescent="0.35">
      <c r="J28320" s="830"/>
    </row>
    <row r="28321" spans="10:10" x14ac:dyDescent="0.35">
      <c r="J28321" s="830"/>
    </row>
    <row r="28322" spans="10:10" x14ac:dyDescent="0.35">
      <c r="J28322" s="830"/>
    </row>
    <row r="28323" spans="10:10" x14ac:dyDescent="0.35">
      <c r="J28323" s="830"/>
    </row>
    <row r="28327" spans="10:10" x14ac:dyDescent="0.35">
      <c r="J28327" s="830"/>
    </row>
    <row r="28328" spans="10:10" x14ac:dyDescent="0.35">
      <c r="J28328" s="830"/>
    </row>
    <row r="28329" spans="10:10" x14ac:dyDescent="0.35">
      <c r="J28329" s="830"/>
    </row>
    <row r="28330" spans="10:10" x14ac:dyDescent="0.35">
      <c r="J28330" s="830"/>
    </row>
    <row r="28331" spans="10:10" x14ac:dyDescent="0.35">
      <c r="J28331" s="830"/>
    </row>
    <row r="28332" spans="10:10" x14ac:dyDescent="0.35">
      <c r="J28332" s="830"/>
    </row>
    <row r="28333" spans="10:10" x14ac:dyDescent="0.35">
      <c r="J28333" s="830"/>
    </row>
    <row r="28334" spans="10:10" x14ac:dyDescent="0.35">
      <c r="J28334" s="830"/>
    </row>
    <row r="28335" spans="10:10" x14ac:dyDescent="0.35">
      <c r="J28335" s="830"/>
    </row>
    <row r="28336" spans="10:10" x14ac:dyDescent="0.35">
      <c r="J28336" s="830"/>
    </row>
    <row r="28337" spans="10:10" x14ac:dyDescent="0.35">
      <c r="J28337" s="830"/>
    </row>
    <row r="28338" spans="10:10" x14ac:dyDescent="0.35">
      <c r="J28338" s="830"/>
    </row>
    <row r="28339" spans="10:10" x14ac:dyDescent="0.35">
      <c r="J28339" s="830"/>
    </row>
    <row r="28340" spans="10:10" x14ac:dyDescent="0.35">
      <c r="J28340" s="830"/>
    </row>
    <row r="28341" spans="10:10" x14ac:dyDescent="0.35">
      <c r="J28341" s="830"/>
    </row>
    <row r="28342" spans="10:10" x14ac:dyDescent="0.35">
      <c r="J28342" s="830"/>
    </row>
    <row r="28343" spans="10:10" x14ac:dyDescent="0.35">
      <c r="J28343" s="830"/>
    </row>
    <row r="28344" spans="10:10" x14ac:dyDescent="0.35">
      <c r="J28344" s="830"/>
    </row>
    <row r="28345" spans="10:10" x14ac:dyDescent="0.35">
      <c r="J28345" s="830"/>
    </row>
    <row r="28346" spans="10:10" x14ac:dyDescent="0.35">
      <c r="J28346" s="830"/>
    </row>
    <row r="28347" spans="10:10" x14ac:dyDescent="0.35">
      <c r="J28347" s="830"/>
    </row>
    <row r="28348" spans="10:10" x14ac:dyDescent="0.35">
      <c r="J28348" s="830"/>
    </row>
    <row r="28349" spans="10:10" x14ac:dyDescent="0.35">
      <c r="J28349" s="830"/>
    </row>
    <row r="28350" spans="10:10" x14ac:dyDescent="0.35">
      <c r="J28350" s="830"/>
    </row>
    <row r="28351" spans="10:10" x14ac:dyDescent="0.35">
      <c r="J28351" s="830"/>
    </row>
    <row r="28352" spans="10:10" x14ac:dyDescent="0.35">
      <c r="J28352" s="830"/>
    </row>
    <row r="28353" spans="10:10" x14ac:dyDescent="0.35">
      <c r="J28353" s="830"/>
    </row>
    <row r="28354" spans="10:10" x14ac:dyDescent="0.35">
      <c r="J28354" s="830"/>
    </row>
    <row r="28355" spans="10:10" x14ac:dyDescent="0.35">
      <c r="J28355" s="830"/>
    </row>
    <row r="28356" spans="10:10" x14ac:dyDescent="0.35">
      <c r="J28356" s="830"/>
    </row>
    <row r="28357" spans="10:10" x14ac:dyDescent="0.35">
      <c r="J28357" s="830"/>
    </row>
    <row r="28358" spans="10:10" x14ac:dyDescent="0.35">
      <c r="J28358" s="830"/>
    </row>
    <row r="28359" spans="10:10" x14ac:dyDescent="0.35">
      <c r="J28359" s="830"/>
    </row>
    <row r="28360" spans="10:10" x14ac:dyDescent="0.35">
      <c r="J28360" s="830"/>
    </row>
    <row r="28361" spans="10:10" x14ac:dyDescent="0.35">
      <c r="J28361" s="830"/>
    </row>
    <row r="28362" spans="10:10" x14ac:dyDescent="0.35">
      <c r="J28362" s="830"/>
    </row>
    <row r="28363" spans="10:10" x14ac:dyDescent="0.35">
      <c r="J28363" s="830"/>
    </row>
    <row r="28364" spans="10:10" x14ac:dyDescent="0.35">
      <c r="J28364" s="830"/>
    </row>
    <row r="28365" spans="10:10" x14ac:dyDescent="0.35">
      <c r="J28365" s="830"/>
    </row>
    <row r="28366" spans="10:10" x14ac:dyDescent="0.35">
      <c r="J28366" s="830"/>
    </row>
    <row r="28367" spans="10:10" x14ac:dyDescent="0.35">
      <c r="J28367" s="830"/>
    </row>
    <row r="28368" spans="10:10" x14ac:dyDescent="0.35">
      <c r="J28368" s="830"/>
    </row>
    <row r="28369" spans="10:10" x14ac:dyDescent="0.35">
      <c r="J28369" s="830"/>
    </row>
    <row r="28370" spans="10:10" x14ac:dyDescent="0.35">
      <c r="J28370" s="830"/>
    </row>
    <row r="28371" spans="10:10" x14ac:dyDescent="0.35">
      <c r="J28371" s="830"/>
    </row>
    <row r="28372" spans="10:10" x14ac:dyDescent="0.35">
      <c r="J28372" s="830"/>
    </row>
    <row r="28373" spans="10:10" x14ac:dyDescent="0.35">
      <c r="J28373" s="830"/>
    </row>
    <row r="28374" spans="10:10" x14ac:dyDescent="0.35">
      <c r="J28374" s="830"/>
    </row>
    <row r="28375" spans="10:10" x14ac:dyDescent="0.35">
      <c r="J28375" s="830"/>
    </row>
    <row r="28376" spans="10:10" x14ac:dyDescent="0.35">
      <c r="J28376" s="830"/>
    </row>
    <row r="28377" spans="10:10" x14ac:dyDescent="0.35">
      <c r="J28377" s="830"/>
    </row>
    <row r="28378" spans="10:10" x14ac:dyDescent="0.35">
      <c r="J28378" s="830"/>
    </row>
    <row r="28379" spans="10:10" x14ac:dyDescent="0.35">
      <c r="J28379" s="830"/>
    </row>
    <row r="28380" spans="10:10" x14ac:dyDescent="0.35">
      <c r="J28380" s="830"/>
    </row>
    <row r="28381" spans="10:10" x14ac:dyDescent="0.35">
      <c r="J28381" s="830"/>
    </row>
    <row r="28382" spans="10:10" x14ac:dyDescent="0.35">
      <c r="J28382" s="830"/>
    </row>
    <row r="28383" spans="10:10" x14ac:dyDescent="0.35">
      <c r="J28383" s="830"/>
    </row>
    <row r="28384" spans="10:10" x14ac:dyDescent="0.35">
      <c r="J28384" s="830"/>
    </row>
    <row r="28385" spans="10:10" x14ac:dyDescent="0.35">
      <c r="J28385" s="830"/>
    </row>
    <row r="28386" spans="10:10" x14ac:dyDescent="0.35">
      <c r="J28386" s="830"/>
    </row>
    <row r="28387" spans="10:10" x14ac:dyDescent="0.35">
      <c r="J28387" s="830"/>
    </row>
    <row r="28388" spans="10:10" x14ac:dyDescent="0.35">
      <c r="J28388" s="830"/>
    </row>
    <row r="28389" spans="10:10" x14ac:dyDescent="0.35">
      <c r="J28389" s="830"/>
    </row>
    <row r="28390" spans="10:10" x14ac:dyDescent="0.35">
      <c r="J28390" s="830"/>
    </row>
    <row r="28393" spans="10:10" x14ac:dyDescent="0.35">
      <c r="J28393" s="830"/>
    </row>
    <row r="28394" spans="10:10" x14ac:dyDescent="0.35">
      <c r="J28394" s="830"/>
    </row>
    <row r="28395" spans="10:10" x14ac:dyDescent="0.35">
      <c r="J28395" s="830"/>
    </row>
    <row r="28396" spans="10:10" x14ac:dyDescent="0.35">
      <c r="J28396" s="830"/>
    </row>
    <row r="28397" spans="10:10" x14ac:dyDescent="0.35">
      <c r="J28397" s="830"/>
    </row>
    <row r="28398" spans="10:10" x14ac:dyDescent="0.35">
      <c r="J28398" s="830"/>
    </row>
    <row r="28399" spans="10:10" x14ac:dyDescent="0.35">
      <c r="J28399" s="830"/>
    </row>
    <row r="28400" spans="10:10" x14ac:dyDescent="0.35">
      <c r="J28400" s="830"/>
    </row>
    <row r="28401" spans="10:10" x14ac:dyDescent="0.35">
      <c r="J28401" s="830"/>
    </row>
    <row r="28402" spans="10:10" x14ac:dyDescent="0.35">
      <c r="J28402" s="830"/>
    </row>
    <row r="28403" spans="10:10" x14ac:dyDescent="0.35">
      <c r="J28403" s="830"/>
    </row>
    <row r="28404" spans="10:10" x14ac:dyDescent="0.35">
      <c r="J28404" s="830"/>
    </row>
    <row r="28405" spans="10:10" x14ac:dyDescent="0.35">
      <c r="J28405" s="830"/>
    </row>
    <row r="28406" spans="10:10" x14ac:dyDescent="0.35">
      <c r="J28406" s="830"/>
    </row>
    <row r="28407" spans="10:10" x14ac:dyDescent="0.35">
      <c r="J28407" s="830"/>
    </row>
    <row r="28408" spans="10:10" x14ac:dyDescent="0.35">
      <c r="J28408" s="830"/>
    </row>
    <row r="28409" spans="10:10" x14ac:dyDescent="0.35">
      <c r="J28409" s="830"/>
    </row>
    <row r="28410" spans="10:10" x14ac:dyDescent="0.35">
      <c r="J28410" s="830"/>
    </row>
    <row r="28411" spans="10:10" x14ac:dyDescent="0.35">
      <c r="J28411" s="830"/>
    </row>
    <row r="28412" spans="10:10" x14ac:dyDescent="0.35">
      <c r="J28412" s="830"/>
    </row>
    <row r="28413" spans="10:10" x14ac:dyDescent="0.35">
      <c r="J28413" s="830"/>
    </row>
    <row r="28414" spans="10:10" x14ac:dyDescent="0.35">
      <c r="J28414" s="830"/>
    </row>
    <row r="28415" spans="10:10" x14ac:dyDescent="0.35">
      <c r="J28415" s="830"/>
    </row>
    <row r="28416" spans="10:10" x14ac:dyDescent="0.35">
      <c r="J28416" s="830"/>
    </row>
    <row r="28417" spans="10:10" x14ac:dyDescent="0.35">
      <c r="J28417" s="830"/>
    </row>
    <row r="28418" spans="10:10" x14ac:dyDescent="0.35">
      <c r="J28418" s="830"/>
    </row>
    <row r="28419" spans="10:10" x14ac:dyDescent="0.35">
      <c r="J28419" s="830"/>
    </row>
    <row r="28420" spans="10:10" x14ac:dyDescent="0.35">
      <c r="J28420" s="830"/>
    </row>
    <row r="28421" spans="10:10" x14ac:dyDescent="0.35">
      <c r="J28421" s="830"/>
    </row>
    <row r="28422" spans="10:10" x14ac:dyDescent="0.35">
      <c r="J28422" s="830"/>
    </row>
    <row r="28423" spans="10:10" x14ac:dyDescent="0.35">
      <c r="J28423" s="830"/>
    </row>
    <row r="28424" spans="10:10" x14ac:dyDescent="0.35">
      <c r="J28424" s="830"/>
    </row>
    <row r="28425" spans="10:10" x14ac:dyDescent="0.35">
      <c r="J28425" s="830"/>
    </row>
    <row r="28426" spans="10:10" x14ac:dyDescent="0.35">
      <c r="J28426" s="830"/>
    </row>
    <row r="28427" spans="10:10" x14ac:dyDescent="0.35">
      <c r="J28427" s="830"/>
    </row>
    <row r="28428" spans="10:10" x14ac:dyDescent="0.35">
      <c r="J28428" s="830"/>
    </row>
    <row r="28429" spans="10:10" x14ac:dyDescent="0.35">
      <c r="J28429" s="830"/>
    </row>
    <row r="28430" spans="10:10" x14ac:dyDescent="0.35">
      <c r="J28430" s="830"/>
    </row>
    <row r="28431" spans="10:10" x14ac:dyDescent="0.35">
      <c r="J28431" s="830"/>
    </row>
    <row r="28432" spans="10:10" x14ac:dyDescent="0.35">
      <c r="J28432" s="830"/>
    </row>
    <row r="28433" spans="10:10" x14ac:dyDescent="0.35">
      <c r="J28433" s="830"/>
    </row>
    <row r="28434" spans="10:10" x14ac:dyDescent="0.35">
      <c r="J28434" s="830"/>
    </row>
    <row r="28435" spans="10:10" x14ac:dyDescent="0.35">
      <c r="J28435" s="830"/>
    </row>
    <row r="28436" spans="10:10" x14ac:dyDescent="0.35">
      <c r="J28436" s="830"/>
    </row>
    <row r="28437" spans="10:10" x14ac:dyDescent="0.35">
      <c r="J28437" s="830"/>
    </row>
    <row r="28438" spans="10:10" x14ac:dyDescent="0.35">
      <c r="J28438" s="830"/>
    </row>
    <row r="28439" spans="10:10" x14ac:dyDescent="0.35">
      <c r="J28439" s="830"/>
    </row>
    <row r="28440" spans="10:10" x14ac:dyDescent="0.35">
      <c r="J28440" s="830"/>
    </row>
    <row r="28441" spans="10:10" x14ac:dyDescent="0.35">
      <c r="J28441" s="830"/>
    </row>
    <row r="28442" spans="10:10" x14ac:dyDescent="0.35">
      <c r="J28442" s="830"/>
    </row>
    <row r="28443" spans="10:10" x14ac:dyDescent="0.35">
      <c r="J28443" s="830"/>
    </row>
    <row r="28444" spans="10:10" x14ac:dyDescent="0.35">
      <c r="J28444" s="830"/>
    </row>
    <row r="28445" spans="10:10" x14ac:dyDescent="0.35">
      <c r="J28445" s="830"/>
    </row>
    <row r="28446" spans="10:10" x14ac:dyDescent="0.35">
      <c r="J28446" s="830"/>
    </row>
    <row r="28447" spans="10:10" x14ac:dyDescent="0.35">
      <c r="J28447" s="830"/>
    </row>
    <row r="28448" spans="10:10" x14ac:dyDescent="0.35">
      <c r="J28448" s="830"/>
    </row>
    <row r="28449" spans="10:10" x14ac:dyDescent="0.35">
      <c r="J28449" s="830"/>
    </row>
    <row r="28450" spans="10:10" x14ac:dyDescent="0.35">
      <c r="J28450" s="830"/>
    </row>
    <row r="28451" spans="10:10" x14ac:dyDescent="0.35">
      <c r="J28451" s="830"/>
    </row>
    <row r="28452" spans="10:10" x14ac:dyDescent="0.35">
      <c r="J28452" s="830"/>
    </row>
    <row r="28453" spans="10:10" x14ac:dyDescent="0.35">
      <c r="J28453" s="830"/>
    </row>
    <row r="28454" spans="10:10" x14ac:dyDescent="0.35">
      <c r="J28454" s="830"/>
    </row>
    <row r="28455" spans="10:10" x14ac:dyDescent="0.35">
      <c r="J28455" s="830"/>
    </row>
    <row r="28456" spans="10:10" x14ac:dyDescent="0.35">
      <c r="J28456" s="830"/>
    </row>
    <row r="28457" spans="10:10" x14ac:dyDescent="0.35">
      <c r="J28457" s="830"/>
    </row>
    <row r="28458" spans="10:10" x14ac:dyDescent="0.35">
      <c r="J28458" s="830"/>
    </row>
    <row r="28459" spans="10:10" x14ac:dyDescent="0.35">
      <c r="J28459" s="830"/>
    </row>
    <row r="28460" spans="10:10" x14ac:dyDescent="0.35">
      <c r="J28460" s="830"/>
    </row>
    <row r="28461" spans="10:10" x14ac:dyDescent="0.35">
      <c r="J28461" s="830"/>
    </row>
    <row r="28462" spans="10:10" x14ac:dyDescent="0.35">
      <c r="J28462" s="830"/>
    </row>
    <row r="28463" spans="10:10" x14ac:dyDescent="0.35">
      <c r="J28463" s="830"/>
    </row>
    <row r="28464" spans="10:10" x14ac:dyDescent="0.35">
      <c r="J28464" s="830"/>
    </row>
    <row r="28465" spans="10:10" x14ac:dyDescent="0.35">
      <c r="J28465" s="830"/>
    </row>
    <row r="28466" spans="10:10" x14ac:dyDescent="0.35">
      <c r="J28466" s="830"/>
    </row>
    <row r="28467" spans="10:10" x14ac:dyDescent="0.35">
      <c r="J28467" s="830"/>
    </row>
    <row r="28468" spans="10:10" x14ac:dyDescent="0.35">
      <c r="J28468" s="830"/>
    </row>
    <row r="28469" spans="10:10" x14ac:dyDescent="0.35">
      <c r="J28469" s="830"/>
    </row>
    <row r="28470" spans="10:10" x14ac:dyDescent="0.35">
      <c r="J28470" s="830"/>
    </row>
    <row r="28471" spans="10:10" x14ac:dyDescent="0.35">
      <c r="J28471" s="830"/>
    </row>
    <row r="28472" spans="10:10" x14ac:dyDescent="0.35">
      <c r="J28472" s="830"/>
    </row>
    <row r="28473" spans="10:10" x14ac:dyDescent="0.35">
      <c r="J28473" s="830"/>
    </row>
    <row r="28474" spans="10:10" x14ac:dyDescent="0.35">
      <c r="J28474" s="830"/>
    </row>
    <row r="28475" spans="10:10" x14ac:dyDescent="0.35">
      <c r="J28475" s="830"/>
    </row>
    <row r="28476" spans="10:10" x14ac:dyDescent="0.35">
      <c r="J28476" s="830"/>
    </row>
    <row r="28477" spans="10:10" x14ac:dyDescent="0.35">
      <c r="J28477" s="830"/>
    </row>
    <row r="28478" spans="10:10" x14ac:dyDescent="0.35">
      <c r="J28478" s="830"/>
    </row>
    <row r="28479" spans="10:10" x14ac:dyDescent="0.35">
      <c r="J28479" s="830"/>
    </row>
    <row r="28480" spans="10:10" x14ac:dyDescent="0.35">
      <c r="J28480" s="830"/>
    </row>
    <row r="28481" spans="10:10" x14ac:dyDescent="0.35">
      <c r="J28481" s="830"/>
    </row>
    <row r="28482" spans="10:10" x14ac:dyDescent="0.35">
      <c r="J28482" s="830"/>
    </row>
    <row r="28483" spans="10:10" x14ac:dyDescent="0.35">
      <c r="J28483" s="830"/>
    </row>
    <row r="28484" spans="10:10" x14ac:dyDescent="0.35">
      <c r="J28484" s="830"/>
    </row>
    <row r="28485" spans="10:10" x14ac:dyDescent="0.35">
      <c r="J28485" s="830"/>
    </row>
    <row r="28486" spans="10:10" x14ac:dyDescent="0.35">
      <c r="J28486" s="830"/>
    </row>
    <row r="28487" spans="10:10" x14ac:dyDescent="0.35">
      <c r="J28487" s="830"/>
    </row>
    <row r="28488" spans="10:10" x14ac:dyDescent="0.35">
      <c r="J28488" s="830"/>
    </row>
    <row r="28489" spans="10:10" x14ac:dyDescent="0.35">
      <c r="J28489" s="830"/>
    </row>
    <row r="28490" spans="10:10" x14ac:dyDescent="0.35">
      <c r="J28490" s="830"/>
    </row>
    <row r="28491" spans="10:10" x14ac:dyDescent="0.35">
      <c r="J28491" s="830"/>
    </row>
    <row r="28492" spans="10:10" x14ac:dyDescent="0.35">
      <c r="J28492" s="830"/>
    </row>
    <row r="28493" spans="10:10" x14ac:dyDescent="0.35">
      <c r="J28493" s="830"/>
    </row>
    <row r="28494" spans="10:10" x14ac:dyDescent="0.35">
      <c r="J28494" s="830"/>
    </row>
    <row r="28495" spans="10:10" x14ac:dyDescent="0.35">
      <c r="J28495" s="830"/>
    </row>
    <row r="28496" spans="10:10" x14ac:dyDescent="0.35">
      <c r="J28496" s="830"/>
    </row>
    <row r="28497" spans="10:10" x14ac:dyDescent="0.35">
      <c r="J28497" s="830"/>
    </row>
    <row r="28498" spans="10:10" x14ac:dyDescent="0.35">
      <c r="J28498" s="830"/>
    </row>
    <row r="28499" spans="10:10" x14ac:dyDescent="0.35">
      <c r="J28499" s="830"/>
    </row>
    <row r="28500" spans="10:10" x14ac:dyDescent="0.35">
      <c r="J28500" s="830"/>
    </row>
    <row r="28501" spans="10:10" x14ac:dyDescent="0.35">
      <c r="J28501" s="830"/>
    </row>
    <row r="28502" spans="10:10" x14ac:dyDescent="0.35">
      <c r="J28502" s="830"/>
    </row>
    <row r="28503" spans="10:10" x14ac:dyDescent="0.35">
      <c r="J28503" s="830"/>
    </row>
    <row r="28504" spans="10:10" x14ac:dyDescent="0.35">
      <c r="J28504" s="830"/>
    </row>
    <row r="28505" spans="10:10" x14ac:dyDescent="0.35">
      <c r="J28505" s="830"/>
    </row>
    <row r="28506" spans="10:10" x14ac:dyDescent="0.35">
      <c r="J28506" s="830"/>
    </row>
    <row r="28507" spans="10:10" x14ac:dyDescent="0.35">
      <c r="J28507" s="830"/>
    </row>
    <row r="28508" spans="10:10" x14ac:dyDescent="0.35">
      <c r="J28508" s="830"/>
    </row>
    <row r="28509" spans="10:10" x14ac:dyDescent="0.35">
      <c r="J28509" s="830"/>
    </row>
    <row r="28510" spans="10:10" x14ac:dyDescent="0.35">
      <c r="J28510" s="830"/>
    </row>
    <row r="28511" spans="10:10" x14ac:dyDescent="0.35">
      <c r="J28511" s="830"/>
    </row>
    <row r="28512" spans="10:10" x14ac:dyDescent="0.35">
      <c r="J28512" s="830"/>
    </row>
    <row r="28513" spans="10:10" x14ac:dyDescent="0.35">
      <c r="J28513" s="830"/>
    </row>
    <row r="28514" spans="10:10" x14ac:dyDescent="0.35">
      <c r="J28514" s="830"/>
    </row>
    <row r="28515" spans="10:10" x14ac:dyDescent="0.35">
      <c r="J28515" s="830"/>
    </row>
    <row r="28516" spans="10:10" x14ac:dyDescent="0.35">
      <c r="J28516" s="830"/>
    </row>
    <row r="28517" spans="10:10" x14ac:dyDescent="0.35">
      <c r="J28517" s="830"/>
    </row>
    <row r="28518" spans="10:10" x14ac:dyDescent="0.35">
      <c r="J28518" s="830"/>
    </row>
    <row r="28519" spans="10:10" x14ac:dyDescent="0.35">
      <c r="J28519" s="830"/>
    </row>
    <row r="28520" spans="10:10" x14ac:dyDescent="0.35">
      <c r="J28520" s="830"/>
    </row>
    <row r="28521" spans="10:10" x14ac:dyDescent="0.35">
      <c r="J28521" s="830"/>
    </row>
    <row r="28522" spans="10:10" x14ac:dyDescent="0.35">
      <c r="J28522" s="830"/>
    </row>
    <row r="28523" spans="10:10" x14ac:dyDescent="0.35">
      <c r="J28523" s="830"/>
    </row>
    <row r="28524" spans="10:10" x14ac:dyDescent="0.35">
      <c r="J28524" s="830"/>
    </row>
    <row r="28525" spans="10:10" x14ac:dyDescent="0.35">
      <c r="J28525" s="830"/>
    </row>
    <row r="28526" spans="10:10" x14ac:dyDescent="0.35">
      <c r="J28526" s="830"/>
    </row>
    <row r="28527" spans="10:10" x14ac:dyDescent="0.35">
      <c r="J28527" s="830"/>
    </row>
    <row r="28528" spans="10:10" x14ac:dyDescent="0.35">
      <c r="J28528" s="830"/>
    </row>
    <row r="28529" spans="10:10" x14ac:dyDescent="0.35">
      <c r="J28529" s="830"/>
    </row>
    <row r="28530" spans="10:10" x14ac:dyDescent="0.35">
      <c r="J28530" s="830"/>
    </row>
    <row r="28531" spans="10:10" x14ac:dyDescent="0.35">
      <c r="J28531" s="830"/>
    </row>
    <row r="28532" spans="10:10" x14ac:dyDescent="0.35">
      <c r="J28532" s="830"/>
    </row>
    <row r="28533" spans="10:10" x14ac:dyDescent="0.35">
      <c r="J28533" s="830"/>
    </row>
    <row r="28534" spans="10:10" x14ac:dyDescent="0.35">
      <c r="J28534" s="830"/>
    </row>
    <row r="28535" spans="10:10" x14ac:dyDescent="0.35">
      <c r="J28535" s="830"/>
    </row>
    <row r="28536" spans="10:10" x14ac:dyDescent="0.35">
      <c r="J28536" s="830"/>
    </row>
    <row r="28537" spans="10:10" x14ac:dyDescent="0.35">
      <c r="J28537" s="830"/>
    </row>
    <row r="28538" spans="10:10" x14ac:dyDescent="0.35">
      <c r="J28538" s="830"/>
    </row>
    <row r="28539" spans="10:10" x14ac:dyDescent="0.35">
      <c r="J28539" s="830"/>
    </row>
    <row r="28540" spans="10:10" x14ac:dyDescent="0.35">
      <c r="J28540" s="830"/>
    </row>
    <row r="28541" spans="10:10" x14ac:dyDescent="0.35">
      <c r="J28541" s="830"/>
    </row>
    <row r="28542" spans="10:10" x14ac:dyDescent="0.35">
      <c r="J28542" s="830"/>
    </row>
    <row r="28543" spans="10:10" x14ac:dyDescent="0.35">
      <c r="J28543" s="830"/>
    </row>
    <row r="28544" spans="10:10" x14ac:dyDescent="0.35">
      <c r="J28544" s="830"/>
    </row>
    <row r="28545" spans="10:10" x14ac:dyDescent="0.35">
      <c r="J28545" s="830"/>
    </row>
    <row r="28546" spans="10:10" x14ac:dyDescent="0.35">
      <c r="J28546" s="830"/>
    </row>
    <row r="28547" spans="10:10" x14ac:dyDescent="0.35">
      <c r="J28547" s="830"/>
    </row>
    <row r="28548" spans="10:10" x14ac:dyDescent="0.35">
      <c r="J28548" s="830"/>
    </row>
    <row r="28549" spans="10:10" x14ac:dyDescent="0.35">
      <c r="J28549" s="830"/>
    </row>
    <row r="28550" spans="10:10" x14ac:dyDescent="0.35">
      <c r="J28550" s="830"/>
    </row>
    <row r="28551" spans="10:10" x14ac:dyDescent="0.35">
      <c r="J28551" s="830"/>
    </row>
    <row r="28552" spans="10:10" x14ac:dyDescent="0.35">
      <c r="J28552" s="830"/>
    </row>
    <row r="28553" spans="10:10" x14ac:dyDescent="0.35">
      <c r="J28553" s="830"/>
    </row>
    <row r="28554" spans="10:10" x14ac:dyDescent="0.35">
      <c r="J28554" s="830"/>
    </row>
    <row r="28555" spans="10:10" x14ac:dyDescent="0.35">
      <c r="J28555" s="830"/>
    </row>
    <row r="28556" spans="10:10" x14ac:dyDescent="0.35">
      <c r="J28556" s="830"/>
    </row>
    <row r="28557" spans="10:10" x14ac:dyDescent="0.35">
      <c r="J28557" s="830"/>
    </row>
    <row r="28558" spans="10:10" x14ac:dyDescent="0.35">
      <c r="J28558" s="830"/>
    </row>
    <row r="28559" spans="10:10" x14ac:dyDescent="0.35">
      <c r="J28559" s="830"/>
    </row>
    <row r="28560" spans="10:10" x14ac:dyDescent="0.35">
      <c r="J28560" s="830"/>
    </row>
    <row r="28561" spans="10:10" x14ac:dyDescent="0.35">
      <c r="J28561" s="830"/>
    </row>
    <row r="28562" spans="10:10" x14ac:dyDescent="0.35">
      <c r="J28562" s="830"/>
    </row>
    <row r="28563" spans="10:10" x14ac:dyDescent="0.35">
      <c r="J28563" s="830"/>
    </row>
    <row r="28564" spans="10:10" x14ac:dyDescent="0.35">
      <c r="J28564" s="830"/>
    </row>
    <row r="28565" spans="10:10" x14ac:dyDescent="0.35">
      <c r="J28565" s="830"/>
    </row>
    <row r="28566" spans="10:10" x14ac:dyDescent="0.35">
      <c r="J28566" s="830"/>
    </row>
    <row r="28567" spans="10:10" x14ac:dyDescent="0.35">
      <c r="J28567" s="830"/>
    </row>
    <row r="28568" spans="10:10" x14ac:dyDescent="0.35">
      <c r="J28568" s="830"/>
    </row>
    <row r="28569" spans="10:10" x14ac:dyDescent="0.35">
      <c r="J28569" s="830"/>
    </row>
    <row r="28570" spans="10:10" x14ac:dyDescent="0.35">
      <c r="J28570" s="830"/>
    </row>
    <row r="28571" spans="10:10" x14ac:dyDescent="0.35">
      <c r="J28571" s="830"/>
    </row>
    <row r="28572" spans="10:10" x14ac:dyDescent="0.35">
      <c r="J28572" s="830"/>
    </row>
    <row r="28573" spans="10:10" x14ac:dyDescent="0.35">
      <c r="J28573" s="830"/>
    </row>
    <row r="28574" spans="10:10" x14ac:dyDescent="0.35">
      <c r="J28574" s="830"/>
    </row>
    <row r="28575" spans="10:10" x14ac:dyDescent="0.35">
      <c r="J28575" s="830"/>
    </row>
    <row r="28576" spans="10:10" x14ac:dyDescent="0.35">
      <c r="J28576" s="830"/>
    </row>
    <row r="28577" spans="10:10" x14ac:dyDescent="0.35">
      <c r="J28577" s="830"/>
    </row>
    <row r="28578" spans="10:10" x14ac:dyDescent="0.35">
      <c r="J28578" s="830"/>
    </row>
    <row r="28579" spans="10:10" x14ac:dyDescent="0.35">
      <c r="J28579" s="830"/>
    </row>
    <row r="28580" spans="10:10" x14ac:dyDescent="0.35">
      <c r="J28580" s="830"/>
    </row>
    <row r="28581" spans="10:10" x14ac:dyDescent="0.35">
      <c r="J28581" s="830"/>
    </row>
    <row r="28582" spans="10:10" x14ac:dyDescent="0.35">
      <c r="J28582" s="830"/>
    </row>
    <row r="28583" spans="10:10" x14ac:dyDescent="0.35">
      <c r="J28583" s="830"/>
    </row>
    <row r="28584" spans="10:10" x14ac:dyDescent="0.35">
      <c r="J28584" s="830"/>
    </row>
    <row r="28585" spans="10:10" x14ac:dyDescent="0.35">
      <c r="J28585" s="830"/>
    </row>
    <row r="28586" spans="10:10" x14ac:dyDescent="0.35">
      <c r="J28586" s="830"/>
    </row>
    <row r="28587" spans="10:10" x14ac:dyDescent="0.35">
      <c r="J28587" s="830"/>
    </row>
    <row r="28588" spans="10:10" x14ac:dyDescent="0.35">
      <c r="J28588" s="830"/>
    </row>
    <row r="28589" spans="10:10" x14ac:dyDescent="0.35">
      <c r="J28589" s="830"/>
    </row>
    <row r="28590" spans="10:10" x14ac:dyDescent="0.35">
      <c r="J28590" s="830"/>
    </row>
    <row r="28591" spans="10:10" x14ac:dyDescent="0.35">
      <c r="J28591" s="830"/>
    </row>
    <row r="28592" spans="10:10" x14ac:dyDescent="0.35">
      <c r="J28592" s="830"/>
    </row>
    <row r="28593" spans="10:10" x14ac:dyDescent="0.35">
      <c r="J28593" s="830"/>
    </row>
    <row r="28594" spans="10:10" x14ac:dyDescent="0.35">
      <c r="J28594" s="830"/>
    </row>
    <row r="28595" spans="10:10" x14ac:dyDescent="0.35">
      <c r="J28595" s="830"/>
    </row>
    <row r="28596" spans="10:10" x14ac:dyDescent="0.35">
      <c r="J28596" s="830"/>
    </row>
    <row r="28597" spans="10:10" x14ac:dyDescent="0.35">
      <c r="J28597" s="830"/>
    </row>
    <row r="28598" spans="10:10" x14ac:dyDescent="0.35">
      <c r="J28598" s="830"/>
    </row>
    <row r="28599" spans="10:10" x14ac:dyDescent="0.35">
      <c r="J28599" s="830"/>
    </row>
    <row r="28600" spans="10:10" x14ac:dyDescent="0.35">
      <c r="J28600" s="830"/>
    </row>
    <row r="28601" spans="10:10" x14ac:dyDescent="0.35">
      <c r="J28601" s="830"/>
    </row>
    <row r="28602" spans="10:10" x14ac:dyDescent="0.35">
      <c r="J28602" s="830"/>
    </row>
    <row r="28603" spans="10:10" x14ac:dyDescent="0.35">
      <c r="J28603" s="830"/>
    </row>
    <row r="28604" spans="10:10" x14ac:dyDescent="0.35">
      <c r="J28604" s="830"/>
    </row>
    <row r="28605" spans="10:10" x14ac:dyDescent="0.35">
      <c r="J28605" s="830"/>
    </row>
    <row r="28606" spans="10:10" x14ac:dyDescent="0.35">
      <c r="J28606" s="830"/>
    </row>
    <row r="28607" spans="10:10" x14ac:dyDescent="0.35">
      <c r="J28607" s="830"/>
    </row>
    <row r="28608" spans="10:10" x14ac:dyDescent="0.35">
      <c r="J28608" s="830"/>
    </row>
    <row r="28609" spans="10:10" x14ac:dyDescent="0.35">
      <c r="J28609" s="830"/>
    </row>
    <row r="28610" spans="10:10" x14ac:dyDescent="0.35">
      <c r="J28610" s="830"/>
    </row>
    <row r="28611" spans="10:10" x14ac:dyDescent="0.35">
      <c r="J28611" s="830"/>
    </row>
    <row r="28612" spans="10:10" x14ac:dyDescent="0.35">
      <c r="J28612" s="830"/>
    </row>
    <row r="28613" spans="10:10" x14ac:dyDescent="0.35">
      <c r="J28613" s="830"/>
    </row>
    <row r="28614" spans="10:10" x14ac:dyDescent="0.35">
      <c r="J28614" s="830"/>
    </row>
    <row r="28615" spans="10:10" x14ac:dyDescent="0.35">
      <c r="J28615" s="830"/>
    </row>
    <row r="28616" spans="10:10" x14ac:dyDescent="0.35">
      <c r="J28616" s="830"/>
    </row>
    <row r="28617" spans="10:10" x14ac:dyDescent="0.35">
      <c r="J28617" s="830"/>
    </row>
    <row r="28618" spans="10:10" x14ac:dyDescent="0.35">
      <c r="J28618" s="830"/>
    </row>
    <row r="28619" spans="10:10" x14ac:dyDescent="0.35">
      <c r="J28619" s="830"/>
    </row>
    <row r="28620" spans="10:10" x14ac:dyDescent="0.35">
      <c r="J28620" s="830"/>
    </row>
    <row r="28621" spans="10:10" x14ac:dyDescent="0.35">
      <c r="J28621" s="830"/>
    </row>
    <row r="28622" spans="10:10" x14ac:dyDescent="0.35">
      <c r="J28622" s="830"/>
    </row>
    <row r="28623" spans="10:10" x14ac:dyDescent="0.35">
      <c r="J28623" s="830"/>
    </row>
    <row r="28624" spans="10:10" x14ac:dyDescent="0.35">
      <c r="J28624" s="830"/>
    </row>
    <row r="28625" spans="10:10" x14ac:dyDescent="0.35">
      <c r="J28625" s="830"/>
    </row>
    <row r="28626" spans="10:10" x14ac:dyDescent="0.35">
      <c r="J28626" s="830"/>
    </row>
    <row r="28627" spans="10:10" x14ac:dyDescent="0.35">
      <c r="J28627" s="830"/>
    </row>
    <row r="28628" spans="10:10" x14ac:dyDescent="0.35">
      <c r="J28628" s="830"/>
    </row>
    <row r="28629" spans="10:10" x14ac:dyDescent="0.35">
      <c r="J28629" s="830"/>
    </row>
    <row r="28630" spans="10:10" x14ac:dyDescent="0.35">
      <c r="J28630" s="830"/>
    </row>
    <row r="28631" spans="10:10" x14ac:dyDescent="0.35">
      <c r="J28631" s="830"/>
    </row>
    <row r="28632" spans="10:10" x14ac:dyDescent="0.35">
      <c r="J28632" s="830"/>
    </row>
    <row r="28633" spans="10:10" x14ac:dyDescent="0.35">
      <c r="J28633" s="830"/>
    </row>
    <row r="28634" spans="10:10" x14ac:dyDescent="0.35">
      <c r="J28634" s="830"/>
    </row>
    <row r="28635" spans="10:10" x14ac:dyDescent="0.35">
      <c r="J28635" s="830"/>
    </row>
    <row r="28636" spans="10:10" x14ac:dyDescent="0.35">
      <c r="J28636" s="830"/>
    </row>
    <row r="28637" spans="10:10" x14ac:dyDescent="0.35">
      <c r="J28637" s="830"/>
    </row>
    <row r="28638" spans="10:10" x14ac:dyDescent="0.35">
      <c r="J28638" s="830"/>
    </row>
    <row r="28639" spans="10:10" x14ac:dyDescent="0.35">
      <c r="J28639" s="830"/>
    </row>
    <row r="28640" spans="10:10" x14ac:dyDescent="0.35">
      <c r="J28640" s="830"/>
    </row>
    <row r="28641" spans="10:10" x14ac:dyDescent="0.35">
      <c r="J28641" s="830"/>
    </row>
    <row r="28642" spans="10:10" x14ac:dyDescent="0.35">
      <c r="J28642" s="830"/>
    </row>
    <row r="28643" spans="10:10" x14ac:dyDescent="0.35">
      <c r="J28643" s="830"/>
    </row>
    <row r="28644" spans="10:10" x14ac:dyDescent="0.35">
      <c r="J28644" s="830"/>
    </row>
    <row r="28645" spans="10:10" x14ac:dyDescent="0.35">
      <c r="J28645" s="830"/>
    </row>
    <row r="28646" spans="10:10" x14ac:dyDescent="0.35">
      <c r="J28646" s="830"/>
    </row>
    <row r="28647" spans="10:10" x14ac:dyDescent="0.35">
      <c r="J28647" s="830"/>
    </row>
    <row r="28648" spans="10:10" x14ac:dyDescent="0.35">
      <c r="J28648" s="830"/>
    </row>
    <row r="28649" spans="10:10" x14ac:dyDescent="0.35">
      <c r="J28649" s="830"/>
    </row>
    <row r="28650" spans="10:10" x14ac:dyDescent="0.35">
      <c r="J28650" s="830"/>
    </row>
    <row r="28651" spans="10:10" x14ac:dyDescent="0.35">
      <c r="J28651" s="830"/>
    </row>
    <row r="28652" spans="10:10" x14ac:dyDescent="0.35">
      <c r="J28652" s="830"/>
    </row>
    <row r="28653" spans="10:10" x14ac:dyDescent="0.35">
      <c r="J28653" s="830"/>
    </row>
    <row r="28654" spans="10:10" x14ac:dyDescent="0.35">
      <c r="J28654" s="830"/>
    </row>
    <row r="28655" spans="10:10" x14ac:dyDescent="0.35">
      <c r="J28655" s="830"/>
    </row>
    <row r="28656" spans="10:10" x14ac:dyDescent="0.35">
      <c r="J28656" s="830"/>
    </row>
    <row r="28657" spans="10:10" x14ac:dyDescent="0.35">
      <c r="J28657" s="830"/>
    </row>
    <row r="28658" spans="10:10" x14ac:dyDescent="0.35">
      <c r="J28658" s="830"/>
    </row>
    <row r="28659" spans="10:10" x14ac:dyDescent="0.35">
      <c r="J28659" s="830"/>
    </row>
    <row r="28660" spans="10:10" x14ac:dyDescent="0.35">
      <c r="J28660" s="830"/>
    </row>
    <row r="28661" spans="10:10" x14ac:dyDescent="0.35">
      <c r="J28661" s="830"/>
    </row>
    <row r="28662" spans="10:10" x14ac:dyDescent="0.35">
      <c r="J28662" s="830"/>
    </row>
    <row r="28663" spans="10:10" x14ac:dyDescent="0.35">
      <c r="J28663" s="830"/>
    </row>
    <row r="28664" spans="10:10" x14ac:dyDescent="0.35">
      <c r="J28664" s="830"/>
    </row>
    <row r="28665" spans="10:10" x14ac:dyDescent="0.35">
      <c r="J28665" s="830"/>
    </row>
    <row r="28666" spans="10:10" x14ac:dyDescent="0.35">
      <c r="J28666" s="830"/>
    </row>
    <row r="28667" spans="10:10" x14ac:dyDescent="0.35">
      <c r="J28667" s="830"/>
    </row>
    <row r="28668" spans="10:10" x14ac:dyDescent="0.35">
      <c r="J28668" s="830"/>
    </row>
    <row r="28669" spans="10:10" x14ac:dyDescent="0.35">
      <c r="J28669" s="830"/>
    </row>
    <row r="28670" spans="10:10" x14ac:dyDescent="0.35">
      <c r="J28670" s="830"/>
    </row>
    <row r="28671" spans="10:10" x14ac:dyDescent="0.35">
      <c r="J28671" s="830"/>
    </row>
    <row r="28672" spans="10:10" x14ac:dyDescent="0.35">
      <c r="J28672" s="830"/>
    </row>
    <row r="28673" spans="10:10" x14ac:dyDescent="0.35">
      <c r="J28673" s="830"/>
    </row>
    <row r="28674" spans="10:10" x14ac:dyDescent="0.35">
      <c r="J28674" s="830"/>
    </row>
    <row r="28675" spans="10:10" x14ac:dyDescent="0.35">
      <c r="J28675" s="830"/>
    </row>
    <row r="28676" spans="10:10" x14ac:dyDescent="0.35">
      <c r="J28676" s="830"/>
    </row>
    <row r="28677" spans="10:10" x14ac:dyDescent="0.35">
      <c r="J28677" s="830"/>
    </row>
    <row r="28678" spans="10:10" x14ac:dyDescent="0.35">
      <c r="J28678" s="830"/>
    </row>
    <row r="28679" spans="10:10" x14ac:dyDescent="0.35">
      <c r="J28679" s="830"/>
    </row>
    <row r="28680" spans="10:10" x14ac:dyDescent="0.35">
      <c r="J28680" s="830"/>
    </row>
    <row r="28681" spans="10:10" x14ac:dyDescent="0.35">
      <c r="J28681" s="830"/>
    </row>
    <row r="28682" spans="10:10" x14ac:dyDescent="0.35">
      <c r="J28682" s="830"/>
    </row>
    <row r="28683" spans="10:10" x14ac:dyDescent="0.35">
      <c r="J28683" s="830"/>
    </row>
    <row r="28684" spans="10:10" x14ac:dyDescent="0.35">
      <c r="J28684" s="830"/>
    </row>
    <row r="28685" spans="10:10" x14ac:dyDescent="0.35">
      <c r="J28685" s="830"/>
    </row>
    <row r="28686" spans="10:10" x14ac:dyDescent="0.35">
      <c r="J28686" s="830"/>
    </row>
    <row r="28687" spans="10:10" x14ac:dyDescent="0.35">
      <c r="J28687" s="830"/>
    </row>
    <row r="28688" spans="10:10" x14ac:dyDescent="0.35">
      <c r="J28688" s="830"/>
    </row>
    <row r="28689" spans="10:10" x14ac:dyDescent="0.35">
      <c r="J28689" s="830"/>
    </row>
    <row r="28690" spans="10:10" x14ac:dyDescent="0.35">
      <c r="J28690" s="830"/>
    </row>
    <row r="28691" spans="10:10" x14ac:dyDescent="0.35">
      <c r="J28691" s="830"/>
    </row>
    <row r="28692" spans="10:10" x14ac:dyDescent="0.35">
      <c r="J28692" s="830"/>
    </row>
    <row r="28693" spans="10:10" x14ac:dyDescent="0.35">
      <c r="J28693" s="830"/>
    </row>
    <row r="28694" spans="10:10" x14ac:dyDescent="0.35">
      <c r="J28694" s="830"/>
    </row>
    <row r="28695" spans="10:10" x14ac:dyDescent="0.35">
      <c r="J28695" s="830"/>
    </row>
    <row r="28696" spans="10:10" x14ac:dyDescent="0.35">
      <c r="J28696" s="830"/>
    </row>
    <row r="28697" spans="10:10" x14ac:dyDescent="0.35">
      <c r="J28697" s="830"/>
    </row>
    <row r="28698" spans="10:10" x14ac:dyDescent="0.35">
      <c r="J28698" s="830"/>
    </row>
    <row r="28699" spans="10:10" x14ac:dyDescent="0.35">
      <c r="J28699" s="830"/>
    </row>
    <row r="28700" spans="10:10" x14ac:dyDescent="0.35">
      <c r="J28700" s="830"/>
    </row>
    <row r="28701" spans="10:10" x14ac:dyDescent="0.35">
      <c r="J28701" s="830"/>
    </row>
    <row r="28702" spans="10:10" x14ac:dyDescent="0.35">
      <c r="J28702" s="830"/>
    </row>
    <row r="28703" spans="10:10" x14ac:dyDescent="0.35">
      <c r="J28703" s="830"/>
    </row>
    <row r="28704" spans="10:10" x14ac:dyDescent="0.35">
      <c r="J28704" s="830"/>
    </row>
    <row r="28705" spans="10:10" x14ac:dyDescent="0.35">
      <c r="J28705" s="830"/>
    </row>
    <row r="28706" spans="10:10" x14ac:dyDescent="0.35">
      <c r="J28706" s="830"/>
    </row>
    <row r="28707" spans="10:10" x14ac:dyDescent="0.35">
      <c r="J28707" s="830"/>
    </row>
    <row r="28708" spans="10:10" x14ac:dyDescent="0.35">
      <c r="J28708" s="830"/>
    </row>
    <row r="28709" spans="10:10" x14ac:dyDescent="0.35">
      <c r="J28709" s="830"/>
    </row>
    <row r="28710" spans="10:10" x14ac:dyDescent="0.35">
      <c r="J28710" s="830"/>
    </row>
    <row r="28711" spans="10:10" x14ac:dyDescent="0.35">
      <c r="J28711" s="830"/>
    </row>
    <row r="28712" spans="10:10" x14ac:dyDescent="0.35">
      <c r="J28712" s="830"/>
    </row>
    <row r="28713" spans="10:10" x14ac:dyDescent="0.35">
      <c r="J28713" s="830"/>
    </row>
    <row r="28714" spans="10:10" x14ac:dyDescent="0.35">
      <c r="J28714" s="830"/>
    </row>
    <row r="28715" spans="10:10" x14ac:dyDescent="0.35">
      <c r="J28715" s="830"/>
    </row>
    <row r="28716" spans="10:10" x14ac:dyDescent="0.35">
      <c r="J28716" s="830"/>
    </row>
    <row r="28717" spans="10:10" x14ac:dyDescent="0.35">
      <c r="J28717" s="830"/>
    </row>
    <row r="28718" spans="10:10" x14ac:dyDescent="0.35">
      <c r="J28718" s="830"/>
    </row>
    <row r="28719" spans="10:10" x14ac:dyDescent="0.35">
      <c r="J28719" s="830"/>
    </row>
    <row r="28720" spans="10:10" x14ac:dyDescent="0.35">
      <c r="J28720" s="830"/>
    </row>
    <row r="28721" spans="10:10" x14ac:dyDescent="0.35">
      <c r="J28721" s="830"/>
    </row>
    <row r="28722" spans="10:10" x14ac:dyDescent="0.35">
      <c r="J28722" s="830"/>
    </row>
    <row r="28723" spans="10:10" x14ac:dyDescent="0.35">
      <c r="J28723" s="830"/>
    </row>
    <row r="28724" spans="10:10" x14ac:dyDescent="0.35">
      <c r="J28724" s="830"/>
    </row>
    <row r="28725" spans="10:10" x14ac:dyDescent="0.35">
      <c r="J28725" s="830"/>
    </row>
    <row r="28726" spans="10:10" x14ac:dyDescent="0.35">
      <c r="J28726" s="830"/>
    </row>
    <row r="28727" spans="10:10" x14ac:dyDescent="0.35">
      <c r="J28727" s="830"/>
    </row>
    <row r="28728" spans="10:10" x14ac:dyDescent="0.35">
      <c r="J28728" s="830"/>
    </row>
    <row r="28729" spans="10:10" x14ac:dyDescent="0.35">
      <c r="J28729" s="830"/>
    </row>
    <row r="28730" spans="10:10" x14ac:dyDescent="0.35">
      <c r="J28730" s="830"/>
    </row>
    <row r="28731" spans="10:10" x14ac:dyDescent="0.35">
      <c r="J28731" s="830"/>
    </row>
    <row r="28732" spans="10:10" x14ac:dyDescent="0.35">
      <c r="J28732" s="830"/>
    </row>
    <row r="28733" spans="10:10" x14ac:dyDescent="0.35">
      <c r="J28733" s="830"/>
    </row>
    <row r="28734" spans="10:10" x14ac:dyDescent="0.35">
      <c r="J28734" s="830"/>
    </row>
    <row r="28735" spans="10:10" x14ac:dyDescent="0.35">
      <c r="J28735" s="830"/>
    </row>
    <row r="28736" spans="10:10" x14ac:dyDescent="0.35">
      <c r="J28736" s="830"/>
    </row>
    <row r="28737" spans="10:10" x14ac:dyDescent="0.35">
      <c r="J28737" s="830"/>
    </row>
    <row r="28738" spans="10:10" x14ac:dyDescent="0.35">
      <c r="J28738" s="830"/>
    </row>
    <row r="28739" spans="10:10" x14ac:dyDescent="0.35">
      <c r="J28739" s="830"/>
    </row>
    <row r="28740" spans="10:10" x14ac:dyDescent="0.35">
      <c r="J28740" s="830"/>
    </row>
    <row r="28741" spans="10:10" x14ac:dyDescent="0.35">
      <c r="J28741" s="830"/>
    </row>
    <row r="28742" spans="10:10" x14ac:dyDescent="0.35">
      <c r="J28742" s="830"/>
    </row>
    <row r="28743" spans="10:10" x14ac:dyDescent="0.35">
      <c r="J28743" s="830"/>
    </row>
    <row r="28744" spans="10:10" x14ac:dyDescent="0.35">
      <c r="J28744" s="830"/>
    </row>
    <row r="28745" spans="10:10" x14ac:dyDescent="0.35">
      <c r="J28745" s="830"/>
    </row>
    <row r="28746" spans="10:10" x14ac:dyDescent="0.35">
      <c r="J28746" s="830"/>
    </row>
    <row r="28747" spans="10:10" x14ac:dyDescent="0.35">
      <c r="J28747" s="830"/>
    </row>
    <row r="28748" spans="10:10" x14ac:dyDescent="0.35">
      <c r="J28748" s="830"/>
    </row>
    <row r="28749" spans="10:10" x14ac:dyDescent="0.35">
      <c r="J28749" s="830"/>
    </row>
    <row r="28750" spans="10:10" x14ac:dyDescent="0.35">
      <c r="J28750" s="830"/>
    </row>
    <row r="28751" spans="10:10" x14ac:dyDescent="0.35">
      <c r="J28751" s="830"/>
    </row>
    <row r="28752" spans="10:10" x14ac:dyDescent="0.35">
      <c r="J28752" s="830"/>
    </row>
    <row r="28753" spans="10:10" x14ac:dyDescent="0.35">
      <c r="J28753" s="830"/>
    </row>
    <row r="28754" spans="10:10" x14ac:dyDescent="0.35">
      <c r="J28754" s="830"/>
    </row>
    <row r="28755" spans="10:10" x14ac:dyDescent="0.35">
      <c r="J28755" s="830"/>
    </row>
    <row r="28756" spans="10:10" x14ac:dyDescent="0.35">
      <c r="J28756" s="830"/>
    </row>
    <row r="28757" spans="10:10" x14ac:dyDescent="0.35">
      <c r="J28757" s="830"/>
    </row>
    <row r="28758" spans="10:10" x14ac:dyDescent="0.35">
      <c r="J28758" s="830"/>
    </row>
    <row r="28759" spans="10:10" x14ac:dyDescent="0.35">
      <c r="J28759" s="830"/>
    </row>
    <row r="28760" spans="10:10" x14ac:dyDescent="0.35">
      <c r="J28760" s="830"/>
    </row>
    <row r="28761" spans="10:10" x14ac:dyDescent="0.35">
      <c r="J28761" s="830"/>
    </row>
    <row r="28762" spans="10:10" x14ac:dyDescent="0.35">
      <c r="J28762" s="830"/>
    </row>
    <row r="28763" spans="10:10" x14ac:dyDescent="0.35">
      <c r="J28763" s="830"/>
    </row>
    <row r="28764" spans="10:10" x14ac:dyDescent="0.35">
      <c r="J28764" s="830"/>
    </row>
    <row r="28765" spans="10:10" x14ac:dyDescent="0.35">
      <c r="J28765" s="830"/>
    </row>
    <row r="28766" spans="10:10" x14ac:dyDescent="0.35">
      <c r="J28766" s="830"/>
    </row>
    <row r="28767" spans="10:10" x14ac:dyDescent="0.35">
      <c r="J28767" s="830"/>
    </row>
    <row r="28768" spans="10:10" x14ac:dyDescent="0.35">
      <c r="J28768" s="830"/>
    </row>
    <row r="28769" spans="10:10" x14ac:dyDescent="0.35">
      <c r="J28769" s="830"/>
    </row>
    <row r="28770" spans="10:10" x14ac:dyDescent="0.35">
      <c r="J28770" s="830"/>
    </row>
    <row r="28771" spans="10:10" x14ac:dyDescent="0.35">
      <c r="J28771" s="830"/>
    </row>
    <row r="28772" spans="10:10" x14ac:dyDescent="0.35">
      <c r="J28772" s="830"/>
    </row>
    <row r="28773" spans="10:10" x14ac:dyDescent="0.35">
      <c r="J28773" s="830"/>
    </row>
    <row r="28774" spans="10:10" x14ac:dyDescent="0.35">
      <c r="J28774" s="830"/>
    </row>
    <row r="28775" spans="10:10" x14ac:dyDescent="0.35">
      <c r="J28775" s="830"/>
    </row>
    <row r="28776" spans="10:10" x14ac:dyDescent="0.35">
      <c r="J28776" s="830"/>
    </row>
    <row r="28777" spans="10:10" x14ac:dyDescent="0.35">
      <c r="J28777" s="830"/>
    </row>
    <row r="28778" spans="10:10" x14ac:dyDescent="0.35">
      <c r="J28778" s="830"/>
    </row>
    <row r="28779" spans="10:10" x14ac:dyDescent="0.35">
      <c r="J28779" s="830"/>
    </row>
    <row r="28780" spans="10:10" x14ac:dyDescent="0.35">
      <c r="J28780" s="830"/>
    </row>
    <row r="28781" spans="10:10" x14ac:dyDescent="0.35">
      <c r="J28781" s="830"/>
    </row>
    <row r="28782" spans="10:10" x14ac:dyDescent="0.35">
      <c r="J28782" s="830"/>
    </row>
    <row r="28783" spans="10:10" x14ac:dyDescent="0.35">
      <c r="J28783" s="830"/>
    </row>
    <row r="28784" spans="10:10" x14ac:dyDescent="0.35">
      <c r="J28784" s="830"/>
    </row>
    <row r="28785" spans="10:10" x14ac:dyDescent="0.35">
      <c r="J28785" s="830"/>
    </row>
    <row r="28786" spans="10:10" x14ac:dyDescent="0.35">
      <c r="J28786" s="830"/>
    </row>
    <row r="28787" spans="10:10" x14ac:dyDescent="0.35">
      <c r="J28787" s="830"/>
    </row>
    <row r="28788" spans="10:10" x14ac:dyDescent="0.35">
      <c r="J28788" s="830"/>
    </row>
    <row r="28789" spans="10:10" x14ac:dyDescent="0.35">
      <c r="J28789" s="830"/>
    </row>
    <row r="28790" spans="10:10" x14ac:dyDescent="0.35">
      <c r="J28790" s="830"/>
    </row>
    <row r="28791" spans="10:10" x14ac:dyDescent="0.35">
      <c r="J28791" s="830"/>
    </row>
    <row r="28792" spans="10:10" x14ac:dyDescent="0.35">
      <c r="J28792" s="830"/>
    </row>
    <row r="28793" spans="10:10" x14ac:dyDescent="0.35">
      <c r="J28793" s="830"/>
    </row>
    <row r="28794" spans="10:10" x14ac:dyDescent="0.35">
      <c r="J28794" s="830"/>
    </row>
    <row r="28795" spans="10:10" x14ac:dyDescent="0.35">
      <c r="J28795" s="830"/>
    </row>
    <row r="28796" spans="10:10" x14ac:dyDescent="0.35">
      <c r="J28796" s="830"/>
    </row>
    <row r="28797" spans="10:10" x14ac:dyDescent="0.35">
      <c r="J28797" s="830"/>
    </row>
    <row r="28798" spans="10:10" x14ac:dyDescent="0.35">
      <c r="J28798" s="830"/>
    </row>
    <row r="28799" spans="10:10" x14ac:dyDescent="0.35">
      <c r="J28799" s="830"/>
    </row>
    <row r="28800" spans="10:10" x14ac:dyDescent="0.35">
      <c r="J28800" s="830"/>
    </row>
    <row r="28801" spans="10:10" x14ac:dyDescent="0.35">
      <c r="J28801" s="830"/>
    </row>
    <row r="28802" spans="10:10" x14ac:dyDescent="0.35">
      <c r="J28802" s="830"/>
    </row>
    <row r="28803" spans="10:10" x14ac:dyDescent="0.35">
      <c r="J28803" s="830"/>
    </row>
    <row r="28804" spans="10:10" x14ac:dyDescent="0.35">
      <c r="J28804" s="830"/>
    </row>
    <row r="28805" spans="10:10" x14ac:dyDescent="0.35">
      <c r="J28805" s="830"/>
    </row>
    <row r="28806" spans="10:10" x14ac:dyDescent="0.35">
      <c r="J28806" s="830"/>
    </row>
    <row r="28807" spans="10:10" x14ac:dyDescent="0.35">
      <c r="J28807" s="830"/>
    </row>
    <row r="28808" spans="10:10" x14ac:dyDescent="0.35">
      <c r="J28808" s="830"/>
    </row>
    <row r="28809" spans="10:10" x14ac:dyDescent="0.35">
      <c r="J28809" s="830"/>
    </row>
    <row r="28810" spans="10:10" x14ac:dyDescent="0.35">
      <c r="J28810" s="830"/>
    </row>
    <row r="28811" spans="10:10" x14ac:dyDescent="0.35">
      <c r="J28811" s="830"/>
    </row>
    <row r="28812" spans="10:10" x14ac:dyDescent="0.35">
      <c r="J28812" s="830"/>
    </row>
    <row r="28813" spans="10:10" x14ac:dyDescent="0.35">
      <c r="J28813" s="830"/>
    </row>
    <row r="28814" spans="10:10" x14ac:dyDescent="0.35">
      <c r="J28814" s="830"/>
    </row>
    <row r="28815" spans="10:10" x14ac:dyDescent="0.35">
      <c r="J28815" s="830"/>
    </row>
    <row r="28816" spans="10:10" x14ac:dyDescent="0.35">
      <c r="J28816" s="830"/>
    </row>
    <row r="28817" spans="10:10" x14ac:dyDescent="0.35">
      <c r="J28817" s="830"/>
    </row>
    <row r="28818" spans="10:10" x14ac:dyDescent="0.35">
      <c r="J28818" s="830"/>
    </row>
    <row r="28819" spans="10:10" x14ac:dyDescent="0.35">
      <c r="J28819" s="830"/>
    </row>
    <row r="28820" spans="10:10" x14ac:dyDescent="0.35">
      <c r="J28820" s="830"/>
    </row>
    <row r="28821" spans="10:10" x14ac:dyDescent="0.35">
      <c r="J28821" s="830"/>
    </row>
    <row r="28822" spans="10:10" x14ac:dyDescent="0.35">
      <c r="J28822" s="830"/>
    </row>
    <row r="28823" spans="10:10" x14ac:dyDescent="0.35">
      <c r="J28823" s="830"/>
    </row>
    <row r="28824" spans="10:10" x14ac:dyDescent="0.35">
      <c r="J28824" s="830"/>
    </row>
    <row r="28825" spans="10:10" x14ac:dyDescent="0.35">
      <c r="J28825" s="830"/>
    </row>
    <row r="28826" spans="10:10" x14ac:dyDescent="0.35">
      <c r="J28826" s="830"/>
    </row>
    <row r="28827" spans="10:10" x14ac:dyDescent="0.35">
      <c r="J28827" s="830"/>
    </row>
    <row r="28828" spans="10:10" x14ac:dyDescent="0.35">
      <c r="J28828" s="830"/>
    </row>
    <row r="28829" spans="10:10" x14ac:dyDescent="0.35">
      <c r="J28829" s="830"/>
    </row>
    <row r="28830" spans="10:10" x14ac:dyDescent="0.35">
      <c r="J28830" s="830"/>
    </row>
    <row r="28831" spans="10:10" x14ac:dyDescent="0.35">
      <c r="J28831" s="830"/>
    </row>
    <row r="28832" spans="10:10" x14ac:dyDescent="0.35">
      <c r="J28832" s="830"/>
    </row>
    <row r="28833" spans="10:10" x14ac:dyDescent="0.35">
      <c r="J28833" s="830"/>
    </row>
    <row r="28834" spans="10:10" x14ac:dyDescent="0.35">
      <c r="J28834" s="830"/>
    </row>
    <row r="28835" spans="10:10" x14ac:dyDescent="0.35">
      <c r="J28835" s="830"/>
    </row>
    <row r="28836" spans="10:10" x14ac:dyDescent="0.35">
      <c r="J28836" s="830"/>
    </row>
    <row r="28837" spans="10:10" x14ac:dyDescent="0.35">
      <c r="J28837" s="830"/>
    </row>
    <row r="28838" spans="10:10" x14ac:dyDescent="0.35">
      <c r="J28838" s="830"/>
    </row>
    <row r="28839" spans="10:10" x14ac:dyDescent="0.35">
      <c r="J28839" s="830"/>
    </row>
    <row r="28840" spans="10:10" x14ac:dyDescent="0.35">
      <c r="J28840" s="830"/>
    </row>
    <row r="28841" spans="10:10" x14ac:dyDescent="0.35">
      <c r="J28841" s="830"/>
    </row>
    <row r="28842" spans="10:10" x14ac:dyDescent="0.35">
      <c r="J28842" s="830"/>
    </row>
    <row r="28843" spans="10:10" x14ac:dyDescent="0.35">
      <c r="J28843" s="830"/>
    </row>
    <row r="28844" spans="10:10" x14ac:dyDescent="0.35">
      <c r="J28844" s="830"/>
    </row>
    <row r="28845" spans="10:10" x14ac:dyDescent="0.35">
      <c r="J28845" s="830"/>
    </row>
    <row r="28846" spans="10:10" x14ac:dyDescent="0.35">
      <c r="J28846" s="830"/>
    </row>
    <row r="28847" spans="10:10" x14ac:dyDescent="0.35">
      <c r="J28847" s="830"/>
    </row>
    <row r="28848" spans="10:10" x14ac:dyDescent="0.35">
      <c r="J28848" s="830"/>
    </row>
    <row r="28849" spans="10:10" x14ac:dyDescent="0.35">
      <c r="J28849" s="830"/>
    </row>
    <row r="28850" spans="10:10" x14ac:dyDescent="0.35">
      <c r="J28850" s="830"/>
    </row>
    <row r="28851" spans="10:10" x14ac:dyDescent="0.35">
      <c r="J28851" s="830"/>
    </row>
    <row r="28852" spans="10:10" x14ac:dyDescent="0.35">
      <c r="J28852" s="830"/>
    </row>
    <row r="28853" spans="10:10" x14ac:dyDescent="0.35">
      <c r="J28853" s="830"/>
    </row>
    <row r="28854" spans="10:10" x14ac:dyDescent="0.35">
      <c r="J28854" s="830"/>
    </row>
    <row r="28855" spans="10:10" x14ac:dyDescent="0.35">
      <c r="J28855" s="830"/>
    </row>
    <row r="28856" spans="10:10" x14ac:dyDescent="0.35">
      <c r="J28856" s="830"/>
    </row>
    <row r="28857" spans="10:10" x14ac:dyDescent="0.35">
      <c r="J28857" s="830"/>
    </row>
    <row r="28858" spans="10:10" x14ac:dyDescent="0.35">
      <c r="J28858" s="830"/>
    </row>
    <row r="28859" spans="10:10" x14ac:dyDescent="0.35">
      <c r="J28859" s="830"/>
    </row>
    <row r="28860" spans="10:10" x14ac:dyDescent="0.35">
      <c r="J28860" s="830"/>
    </row>
    <row r="28861" spans="10:10" x14ac:dyDescent="0.35">
      <c r="J28861" s="830"/>
    </row>
    <row r="28862" spans="10:10" x14ac:dyDescent="0.35">
      <c r="J28862" s="830"/>
    </row>
    <row r="28863" spans="10:10" x14ac:dyDescent="0.35">
      <c r="J28863" s="830"/>
    </row>
    <row r="28864" spans="10:10" x14ac:dyDescent="0.35">
      <c r="J28864" s="830"/>
    </row>
    <row r="28865" spans="10:10" x14ac:dyDescent="0.35">
      <c r="J28865" s="830"/>
    </row>
    <row r="28866" spans="10:10" x14ac:dyDescent="0.35">
      <c r="J28866" s="830"/>
    </row>
    <row r="28867" spans="10:10" x14ac:dyDescent="0.35">
      <c r="J28867" s="830"/>
    </row>
    <row r="28868" spans="10:10" x14ac:dyDescent="0.35">
      <c r="J28868" s="830"/>
    </row>
    <row r="28869" spans="10:10" x14ac:dyDescent="0.35">
      <c r="J28869" s="830"/>
    </row>
    <row r="28870" spans="10:10" x14ac:dyDescent="0.35">
      <c r="J28870" s="830"/>
    </row>
    <row r="28871" spans="10:10" x14ac:dyDescent="0.35">
      <c r="J28871" s="830"/>
    </row>
    <row r="28872" spans="10:10" x14ac:dyDescent="0.35">
      <c r="J28872" s="830"/>
    </row>
    <row r="28873" spans="10:10" x14ac:dyDescent="0.35">
      <c r="J28873" s="830"/>
    </row>
    <row r="28874" spans="10:10" x14ac:dyDescent="0.35">
      <c r="J28874" s="830"/>
    </row>
    <row r="28875" spans="10:10" x14ac:dyDescent="0.35">
      <c r="J28875" s="830"/>
    </row>
    <row r="28876" spans="10:10" x14ac:dyDescent="0.35">
      <c r="J28876" s="830"/>
    </row>
    <row r="28877" spans="10:10" x14ac:dyDescent="0.35">
      <c r="J28877" s="830"/>
    </row>
    <row r="28878" spans="10:10" x14ac:dyDescent="0.35">
      <c r="J28878" s="830"/>
    </row>
    <row r="28879" spans="10:10" x14ac:dyDescent="0.35">
      <c r="J28879" s="830"/>
    </row>
    <row r="28880" spans="10:10" x14ac:dyDescent="0.35">
      <c r="J28880" s="830"/>
    </row>
    <row r="28881" spans="10:10" x14ac:dyDescent="0.35">
      <c r="J28881" s="830"/>
    </row>
    <row r="28882" spans="10:10" x14ac:dyDescent="0.35">
      <c r="J28882" s="830"/>
    </row>
    <row r="28883" spans="10:10" x14ac:dyDescent="0.35">
      <c r="J28883" s="830"/>
    </row>
    <row r="28884" spans="10:10" x14ac:dyDescent="0.35">
      <c r="J28884" s="830"/>
    </row>
    <row r="28885" spans="10:10" x14ac:dyDescent="0.35">
      <c r="J28885" s="830"/>
    </row>
    <row r="28886" spans="10:10" x14ac:dyDescent="0.35">
      <c r="J28886" s="830"/>
    </row>
    <row r="28887" spans="10:10" x14ac:dyDescent="0.35">
      <c r="J28887" s="830"/>
    </row>
    <row r="28888" spans="10:10" x14ac:dyDescent="0.35">
      <c r="J28888" s="830"/>
    </row>
    <row r="28889" spans="10:10" x14ac:dyDescent="0.35">
      <c r="J28889" s="830"/>
    </row>
    <row r="28890" spans="10:10" x14ac:dyDescent="0.35">
      <c r="J28890" s="830"/>
    </row>
    <row r="28891" spans="10:10" x14ac:dyDescent="0.35">
      <c r="J28891" s="830"/>
    </row>
    <row r="28892" spans="10:10" x14ac:dyDescent="0.35">
      <c r="J28892" s="830"/>
    </row>
    <row r="28893" spans="10:10" x14ac:dyDescent="0.35">
      <c r="J28893" s="830"/>
    </row>
    <row r="28894" spans="10:10" x14ac:dyDescent="0.35">
      <c r="J28894" s="830"/>
    </row>
    <row r="28895" spans="10:10" x14ac:dyDescent="0.35">
      <c r="J28895" s="830"/>
    </row>
    <row r="28896" spans="10:10" x14ac:dyDescent="0.35">
      <c r="J28896" s="830"/>
    </row>
    <row r="28897" spans="10:10" x14ac:dyDescent="0.35">
      <c r="J28897" s="830"/>
    </row>
    <row r="28898" spans="10:10" x14ac:dyDescent="0.35">
      <c r="J28898" s="830"/>
    </row>
    <row r="28899" spans="10:10" x14ac:dyDescent="0.35">
      <c r="J28899" s="830"/>
    </row>
    <row r="28903" spans="10:10" x14ac:dyDescent="0.35">
      <c r="J28903" s="830"/>
    </row>
    <row r="28904" spans="10:10" x14ac:dyDescent="0.35">
      <c r="J28904" s="830"/>
    </row>
    <row r="28905" spans="10:10" x14ac:dyDescent="0.35">
      <c r="J28905" s="830"/>
    </row>
    <row r="28906" spans="10:10" x14ac:dyDescent="0.35">
      <c r="J28906" s="830"/>
    </row>
    <row r="28907" spans="10:10" x14ac:dyDescent="0.35">
      <c r="J28907" s="830"/>
    </row>
    <row r="28908" spans="10:10" x14ac:dyDescent="0.35">
      <c r="J28908" s="830"/>
    </row>
    <row r="28909" spans="10:10" x14ac:dyDescent="0.35">
      <c r="J28909" s="830"/>
    </row>
    <row r="28910" spans="10:10" x14ac:dyDescent="0.35">
      <c r="J28910" s="830"/>
    </row>
    <row r="28911" spans="10:10" x14ac:dyDescent="0.35">
      <c r="J28911" s="830"/>
    </row>
    <row r="28912" spans="10:10" x14ac:dyDescent="0.35">
      <c r="J28912" s="830"/>
    </row>
    <row r="28913" spans="10:10" x14ac:dyDescent="0.35">
      <c r="J28913" s="830"/>
    </row>
    <row r="28914" spans="10:10" x14ac:dyDescent="0.35">
      <c r="J28914" s="830"/>
    </row>
    <row r="28915" spans="10:10" x14ac:dyDescent="0.35">
      <c r="J28915" s="830"/>
    </row>
    <row r="28916" spans="10:10" x14ac:dyDescent="0.35">
      <c r="J28916" s="830"/>
    </row>
    <row r="28917" spans="10:10" x14ac:dyDescent="0.35">
      <c r="J28917" s="830"/>
    </row>
    <row r="28918" spans="10:10" x14ac:dyDescent="0.35">
      <c r="J28918" s="830"/>
    </row>
    <row r="28919" spans="10:10" x14ac:dyDescent="0.35">
      <c r="J28919" s="830"/>
    </row>
    <row r="28920" spans="10:10" x14ac:dyDescent="0.35">
      <c r="J28920" s="830"/>
    </row>
    <row r="28921" spans="10:10" x14ac:dyDescent="0.35">
      <c r="J28921" s="830"/>
    </row>
    <row r="28922" spans="10:10" x14ac:dyDescent="0.35">
      <c r="J28922" s="830"/>
    </row>
    <row r="28923" spans="10:10" x14ac:dyDescent="0.35">
      <c r="J28923" s="830"/>
    </row>
    <row r="28924" spans="10:10" x14ac:dyDescent="0.35">
      <c r="J28924" s="830"/>
    </row>
    <row r="28925" spans="10:10" x14ac:dyDescent="0.35">
      <c r="J28925" s="830"/>
    </row>
    <row r="28926" spans="10:10" x14ac:dyDescent="0.35">
      <c r="J28926" s="830"/>
    </row>
    <row r="28927" spans="10:10" x14ac:dyDescent="0.35">
      <c r="J28927" s="830"/>
    </row>
    <row r="28928" spans="10:10" x14ac:dyDescent="0.35">
      <c r="J28928" s="830"/>
    </row>
    <row r="28929" spans="10:10" x14ac:dyDescent="0.35">
      <c r="J28929" s="830"/>
    </row>
    <row r="28930" spans="10:10" x14ac:dyDescent="0.35">
      <c r="J28930" s="830"/>
    </row>
    <row r="28931" spans="10:10" x14ac:dyDescent="0.35">
      <c r="J28931" s="830"/>
    </row>
    <row r="28932" spans="10:10" x14ac:dyDescent="0.35">
      <c r="J28932" s="830"/>
    </row>
    <row r="28933" spans="10:10" x14ac:dyDescent="0.35">
      <c r="J28933" s="830"/>
    </row>
    <row r="28934" spans="10:10" x14ac:dyDescent="0.35">
      <c r="J28934" s="830"/>
    </row>
    <row r="28935" spans="10:10" x14ac:dyDescent="0.35">
      <c r="J28935" s="830"/>
    </row>
    <row r="28936" spans="10:10" x14ac:dyDescent="0.35">
      <c r="J28936" s="830"/>
    </row>
    <row r="28937" spans="10:10" x14ac:dyDescent="0.35">
      <c r="J28937" s="830"/>
    </row>
    <row r="28938" spans="10:10" x14ac:dyDescent="0.35">
      <c r="J28938" s="830"/>
    </row>
    <row r="28939" spans="10:10" x14ac:dyDescent="0.35">
      <c r="J28939" s="830"/>
    </row>
    <row r="28940" spans="10:10" x14ac:dyDescent="0.35">
      <c r="J28940" s="830"/>
    </row>
    <row r="28941" spans="10:10" x14ac:dyDescent="0.35">
      <c r="J28941" s="830"/>
    </row>
    <row r="28942" spans="10:10" x14ac:dyDescent="0.35">
      <c r="J28942" s="830"/>
    </row>
    <row r="28943" spans="10:10" x14ac:dyDescent="0.35">
      <c r="J28943" s="830"/>
    </row>
    <row r="28944" spans="10:10" x14ac:dyDescent="0.35">
      <c r="J28944" s="830"/>
    </row>
    <row r="28945" spans="10:10" x14ac:dyDescent="0.35">
      <c r="J28945" s="830"/>
    </row>
    <row r="28946" spans="10:10" x14ac:dyDescent="0.35">
      <c r="J28946" s="830"/>
    </row>
    <row r="28947" spans="10:10" x14ac:dyDescent="0.35">
      <c r="J28947" s="830"/>
    </row>
    <row r="28948" spans="10:10" x14ac:dyDescent="0.35">
      <c r="J28948" s="830"/>
    </row>
    <row r="28949" spans="10:10" x14ac:dyDescent="0.35">
      <c r="J28949" s="830"/>
    </row>
    <row r="28950" spans="10:10" x14ac:dyDescent="0.35">
      <c r="J28950" s="830"/>
    </row>
    <row r="28951" spans="10:10" x14ac:dyDescent="0.35">
      <c r="J28951" s="830"/>
    </row>
    <row r="28952" spans="10:10" x14ac:dyDescent="0.35">
      <c r="J28952" s="830"/>
    </row>
    <row r="28953" spans="10:10" x14ac:dyDescent="0.35">
      <c r="J28953" s="830"/>
    </row>
    <row r="28954" spans="10:10" x14ac:dyDescent="0.35">
      <c r="J28954" s="830"/>
    </row>
    <row r="28955" spans="10:10" x14ac:dyDescent="0.35">
      <c r="J28955" s="830"/>
    </row>
    <row r="28956" spans="10:10" x14ac:dyDescent="0.35">
      <c r="J28956" s="830"/>
    </row>
    <row r="28957" spans="10:10" x14ac:dyDescent="0.35">
      <c r="J28957" s="830"/>
    </row>
    <row r="28958" spans="10:10" x14ac:dyDescent="0.35">
      <c r="J28958" s="830"/>
    </row>
    <row r="28959" spans="10:10" x14ac:dyDescent="0.35">
      <c r="J28959" s="830"/>
    </row>
    <row r="28960" spans="10:10" x14ac:dyDescent="0.35">
      <c r="J28960" s="830"/>
    </row>
    <row r="28961" spans="10:10" x14ac:dyDescent="0.35">
      <c r="J28961" s="830"/>
    </row>
    <row r="28962" spans="10:10" x14ac:dyDescent="0.35">
      <c r="J28962" s="830"/>
    </row>
    <row r="28963" spans="10:10" x14ac:dyDescent="0.35">
      <c r="J28963" s="830"/>
    </row>
    <row r="28964" spans="10:10" x14ac:dyDescent="0.35">
      <c r="J28964" s="830"/>
    </row>
    <row r="28965" spans="10:10" x14ac:dyDescent="0.35">
      <c r="J28965" s="830"/>
    </row>
    <row r="28966" spans="10:10" x14ac:dyDescent="0.35">
      <c r="J28966" s="830"/>
    </row>
    <row r="28967" spans="10:10" x14ac:dyDescent="0.35">
      <c r="J28967" s="830"/>
    </row>
    <row r="28968" spans="10:10" x14ac:dyDescent="0.35">
      <c r="J28968" s="830"/>
    </row>
    <row r="28969" spans="10:10" x14ac:dyDescent="0.35">
      <c r="J28969" s="830"/>
    </row>
    <row r="28970" spans="10:10" x14ac:dyDescent="0.35">
      <c r="J28970" s="830"/>
    </row>
    <row r="28971" spans="10:10" x14ac:dyDescent="0.35">
      <c r="J28971" s="830"/>
    </row>
    <row r="28972" spans="10:10" x14ac:dyDescent="0.35">
      <c r="J28972" s="830"/>
    </row>
    <row r="28973" spans="10:10" x14ac:dyDescent="0.35">
      <c r="J28973" s="830"/>
    </row>
    <row r="28974" spans="10:10" x14ac:dyDescent="0.35">
      <c r="J28974" s="830"/>
    </row>
    <row r="28975" spans="10:10" x14ac:dyDescent="0.35">
      <c r="J28975" s="830"/>
    </row>
    <row r="28976" spans="10:10" x14ac:dyDescent="0.35">
      <c r="J28976" s="830"/>
    </row>
    <row r="28977" spans="10:10" x14ac:dyDescent="0.35">
      <c r="J28977" s="830"/>
    </row>
    <row r="28978" spans="10:10" x14ac:dyDescent="0.35">
      <c r="J28978" s="830"/>
    </row>
    <row r="28979" spans="10:10" x14ac:dyDescent="0.35">
      <c r="J28979" s="830"/>
    </row>
    <row r="28980" spans="10:10" x14ac:dyDescent="0.35">
      <c r="J28980" s="830"/>
    </row>
    <row r="28981" spans="10:10" x14ac:dyDescent="0.35">
      <c r="J28981" s="830"/>
    </row>
    <row r="28982" spans="10:10" x14ac:dyDescent="0.35">
      <c r="J28982" s="830"/>
    </row>
    <row r="28983" spans="10:10" x14ac:dyDescent="0.35">
      <c r="J28983" s="830"/>
    </row>
    <row r="28984" spans="10:10" x14ac:dyDescent="0.35">
      <c r="J28984" s="830"/>
    </row>
    <row r="28985" spans="10:10" x14ac:dyDescent="0.35">
      <c r="J28985" s="830"/>
    </row>
    <row r="28986" spans="10:10" x14ac:dyDescent="0.35">
      <c r="J28986" s="830"/>
    </row>
    <row r="28987" spans="10:10" x14ac:dyDescent="0.35">
      <c r="J28987" s="830"/>
    </row>
    <row r="28988" spans="10:10" x14ac:dyDescent="0.35">
      <c r="J28988" s="830"/>
    </row>
    <row r="28989" spans="10:10" x14ac:dyDescent="0.35">
      <c r="J28989" s="830"/>
    </row>
    <row r="28990" spans="10:10" x14ac:dyDescent="0.35">
      <c r="J28990" s="830"/>
    </row>
    <row r="28991" spans="10:10" x14ac:dyDescent="0.35">
      <c r="J28991" s="830"/>
    </row>
    <row r="28992" spans="10:10" x14ac:dyDescent="0.35">
      <c r="J28992" s="830"/>
    </row>
    <row r="28993" spans="10:10" x14ac:dyDescent="0.35">
      <c r="J28993" s="830"/>
    </row>
    <row r="28994" spans="10:10" x14ac:dyDescent="0.35">
      <c r="J28994" s="830"/>
    </row>
    <row r="28995" spans="10:10" x14ac:dyDescent="0.35">
      <c r="J28995" s="830"/>
    </row>
    <row r="28996" spans="10:10" x14ac:dyDescent="0.35">
      <c r="J28996" s="830"/>
    </row>
    <row r="28997" spans="10:10" x14ac:dyDescent="0.35">
      <c r="J28997" s="830"/>
    </row>
    <row r="28998" spans="10:10" x14ac:dyDescent="0.35">
      <c r="J28998" s="830"/>
    </row>
    <row r="28999" spans="10:10" x14ac:dyDescent="0.35">
      <c r="J28999" s="830"/>
    </row>
    <row r="29000" spans="10:10" x14ac:dyDescent="0.35">
      <c r="J29000" s="830"/>
    </row>
    <row r="29001" spans="10:10" x14ac:dyDescent="0.35">
      <c r="J29001" s="830"/>
    </row>
    <row r="29002" spans="10:10" x14ac:dyDescent="0.35">
      <c r="J29002" s="830"/>
    </row>
    <row r="29003" spans="10:10" x14ac:dyDescent="0.35">
      <c r="J29003" s="830"/>
    </row>
    <row r="29004" spans="10:10" x14ac:dyDescent="0.35">
      <c r="J29004" s="830"/>
    </row>
    <row r="29005" spans="10:10" x14ac:dyDescent="0.35">
      <c r="J29005" s="830"/>
    </row>
    <row r="29006" spans="10:10" x14ac:dyDescent="0.35">
      <c r="J29006" s="830"/>
    </row>
    <row r="29007" spans="10:10" x14ac:dyDescent="0.35">
      <c r="J29007" s="830"/>
    </row>
    <row r="29008" spans="10:10" x14ac:dyDescent="0.35">
      <c r="J29008" s="830"/>
    </row>
    <row r="29009" spans="10:10" x14ac:dyDescent="0.35">
      <c r="J29009" s="830"/>
    </row>
    <row r="29010" spans="10:10" x14ac:dyDescent="0.35">
      <c r="J29010" s="830"/>
    </row>
    <row r="29011" spans="10:10" x14ac:dyDescent="0.35">
      <c r="J29011" s="830"/>
    </row>
    <row r="29012" spans="10:10" x14ac:dyDescent="0.35">
      <c r="J29012" s="830"/>
    </row>
    <row r="29013" spans="10:10" x14ac:dyDescent="0.35">
      <c r="J29013" s="830"/>
    </row>
    <row r="29014" spans="10:10" x14ac:dyDescent="0.35">
      <c r="J29014" s="830"/>
    </row>
    <row r="29015" spans="10:10" x14ac:dyDescent="0.35">
      <c r="J29015" s="830"/>
    </row>
    <row r="29016" spans="10:10" x14ac:dyDescent="0.35">
      <c r="J29016" s="830"/>
    </row>
    <row r="29017" spans="10:10" x14ac:dyDescent="0.35">
      <c r="J29017" s="830"/>
    </row>
    <row r="29018" spans="10:10" x14ac:dyDescent="0.35">
      <c r="J29018" s="830"/>
    </row>
    <row r="29019" spans="10:10" x14ac:dyDescent="0.35">
      <c r="J29019" s="830"/>
    </row>
    <row r="29020" spans="10:10" x14ac:dyDescent="0.35">
      <c r="J29020" s="830"/>
    </row>
    <row r="29021" spans="10:10" x14ac:dyDescent="0.35">
      <c r="J29021" s="830"/>
    </row>
    <row r="29022" spans="10:10" x14ac:dyDescent="0.35">
      <c r="J29022" s="830"/>
    </row>
    <row r="29023" spans="10:10" x14ac:dyDescent="0.35">
      <c r="J29023" s="830"/>
    </row>
    <row r="29024" spans="10:10" x14ac:dyDescent="0.35">
      <c r="J29024" s="830"/>
    </row>
    <row r="29025" spans="10:10" x14ac:dyDescent="0.35">
      <c r="J29025" s="830"/>
    </row>
    <row r="29026" spans="10:10" x14ac:dyDescent="0.35">
      <c r="J29026" s="830"/>
    </row>
    <row r="29027" spans="10:10" x14ac:dyDescent="0.35">
      <c r="J29027" s="830"/>
    </row>
    <row r="29028" spans="10:10" x14ac:dyDescent="0.35">
      <c r="J29028" s="830"/>
    </row>
    <row r="29029" spans="10:10" x14ac:dyDescent="0.35">
      <c r="J29029" s="830"/>
    </row>
    <row r="29030" spans="10:10" x14ac:dyDescent="0.35">
      <c r="J29030" s="830"/>
    </row>
    <row r="29031" spans="10:10" x14ac:dyDescent="0.35">
      <c r="J29031" s="830"/>
    </row>
    <row r="29032" spans="10:10" x14ac:dyDescent="0.35">
      <c r="J29032" s="830"/>
    </row>
    <row r="29033" spans="10:10" x14ac:dyDescent="0.35">
      <c r="J29033" s="830"/>
    </row>
    <row r="29034" spans="10:10" x14ac:dyDescent="0.35">
      <c r="J29034" s="830"/>
    </row>
    <row r="29035" spans="10:10" x14ac:dyDescent="0.35">
      <c r="J29035" s="830"/>
    </row>
    <row r="29036" spans="10:10" x14ac:dyDescent="0.35">
      <c r="J29036" s="830"/>
    </row>
    <row r="29037" spans="10:10" x14ac:dyDescent="0.35">
      <c r="J29037" s="830"/>
    </row>
    <row r="29038" spans="10:10" x14ac:dyDescent="0.35">
      <c r="J29038" s="830"/>
    </row>
    <row r="29039" spans="10:10" x14ac:dyDescent="0.35">
      <c r="J29039" s="830"/>
    </row>
    <row r="29040" spans="10:10" x14ac:dyDescent="0.35">
      <c r="J29040" s="830"/>
    </row>
    <row r="29041" spans="10:10" x14ac:dyDescent="0.35">
      <c r="J29041" s="830"/>
    </row>
    <row r="29042" spans="10:10" x14ac:dyDescent="0.35">
      <c r="J29042" s="830"/>
    </row>
    <row r="29043" spans="10:10" x14ac:dyDescent="0.35">
      <c r="J29043" s="830"/>
    </row>
    <row r="29044" spans="10:10" x14ac:dyDescent="0.35">
      <c r="J29044" s="830"/>
    </row>
    <row r="29045" spans="10:10" x14ac:dyDescent="0.35">
      <c r="J29045" s="830"/>
    </row>
    <row r="29046" spans="10:10" x14ac:dyDescent="0.35">
      <c r="J29046" s="830"/>
    </row>
    <row r="29047" spans="10:10" x14ac:dyDescent="0.35">
      <c r="J29047" s="830"/>
    </row>
    <row r="29048" spans="10:10" x14ac:dyDescent="0.35">
      <c r="J29048" s="830"/>
    </row>
    <row r="29049" spans="10:10" x14ac:dyDescent="0.35">
      <c r="J29049" s="830"/>
    </row>
    <row r="29050" spans="10:10" x14ac:dyDescent="0.35">
      <c r="J29050" s="830"/>
    </row>
    <row r="29051" spans="10:10" x14ac:dyDescent="0.35">
      <c r="J29051" s="830"/>
    </row>
    <row r="29052" spans="10:10" x14ac:dyDescent="0.35">
      <c r="J29052" s="830"/>
    </row>
    <row r="29053" spans="10:10" x14ac:dyDescent="0.35">
      <c r="J29053" s="830"/>
    </row>
    <row r="29054" spans="10:10" x14ac:dyDescent="0.35">
      <c r="J29054" s="830"/>
    </row>
    <row r="29055" spans="10:10" x14ac:dyDescent="0.35">
      <c r="J29055" s="830"/>
    </row>
    <row r="29056" spans="10:10" x14ac:dyDescent="0.35">
      <c r="J29056" s="830"/>
    </row>
    <row r="29057" spans="10:10" x14ac:dyDescent="0.35">
      <c r="J29057" s="830"/>
    </row>
    <row r="29058" spans="10:10" x14ac:dyDescent="0.35">
      <c r="J29058" s="830"/>
    </row>
    <row r="29059" spans="10:10" x14ac:dyDescent="0.35">
      <c r="J29059" s="830"/>
    </row>
    <row r="29060" spans="10:10" x14ac:dyDescent="0.35">
      <c r="J29060" s="830"/>
    </row>
    <row r="29061" spans="10:10" x14ac:dyDescent="0.35">
      <c r="J29061" s="830"/>
    </row>
    <row r="29062" spans="10:10" x14ac:dyDescent="0.35">
      <c r="J29062" s="830"/>
    </row>
    <row r="29063" spans="10:10" x14ac:dyDescent="0.35">
      <c r="J29063" s="830"/>
    </row>
    <row r="29064" spans="10:10" x14ac:dyDescent="0.35">
      <c r="J29064" s="830"/>
    </row>
    <row r="29065" spans="10:10" x14ac:dyDescent="0.35">
      <c r="J29065" s="830"/>
    </row>
    <row r="29066" spans="10:10" x14ac:dyDescent="0.35">
      <c r="J29066" s="830"/>
    </row>
    <row r="29067" spans="10:10" x14ac:dyDescent="0.35">
      <c r="J29067" s="830"/>
    </row>
    <row r="29068" spans="10:10" x14ac:dyDescent="0.35">
      <c r="J29068" s="830"/>
    </row>
    <row r="29069" spans="10:10" x14ac:dyDescent="0.35">
      <c r="J29069" s="830"/>
    </row>
    <row r="29070" spans="10:10" x14ac:dyDescent="0.35">
      <c r="J29070" s="830"/>
    </row>
    <row r="29071" spans="10:10" x14ac:dyDescent="0.35">
      <c r="J29071" s="830"/>
    </row>
    <row r="29072" spans="10:10" x14ac:dyDescent="0.35">
      <c r="J29072" s="830"/>
    </row>
    <row r="29073" spans="10:10" x14ac:dyDescent="0.35">
      <c r="J29073" s="830"/>
    </row>
    <row r="29074" spans="10:10" x14ac:dyDescent="0.35">
      <c r="J29074" s="830"/>
    </row>
    <row r="29075" spans="10:10" x14ac:dyDescent="0.35">
      <c r="J29075" s="830"/>
    </row>
    <row r="29076" spans="10:10" x14ac:dyDescent="0.35">
      <c r="J29076" s="830"/>
    </row>
    <row r="29077" spans="10:10" x14ac:dyDescent="0.35">
      <c r="J29077" s="830"/>
    </row>
    <row r="29078" spans="10:10" x14ac:dyDescent="0.35">
      <c r="J29078" s="830"/>
    </row>
    <row r="29079" spans="10:10" x14ac:dyDescent="0.35">
      <c r="J29079" s="830"/>
    </row>
    <row r="29080" spans="10:10" x14ac:dyDescent="0.35">
      <c r="J29080" s="830"/>
    </row>
    <row r="29081" spans="10:10" x14ac:dyDescent="0.35">
      <c r="J29081" s="830"/>
    </row>
    <row r="29082" spans="10:10" x14ac:dyDescent="0.35">
      <c r="J29082" s="830"/>
    </row>
    <row r="29083" spans="10:10" x14ac:dyDescent="0.35">
      <c r="J29083" s="830"/>
    </row>
    <row r="29084" spans="10:10" x14ac:dyDescent="0.35">
      <c r="J29084" s="830"/>
    </row>
    <row r="29085" spans="10:10" x14ac:dyDescent="0.35">
      <c r="J29085" s="830"/>
    </row>
    <row r="29086" spans="10:10" x14ac:dyDescent="0.35">
      <c r="J29086" s="830"/>
    </row>
    <row r="29087" spans="10:10" x14ac:dyDescent="0.35">
      <c r="J29087" s="830"/>
    </row>
    <row r="29088" spans="10:10" x14ac:dyDescent="0.35">
      <c r="J29088" s="830"/>
    </row>
    <row r="29089" spans="10:10" x14ac:dyDescent="0.35">
      <c r="J29089" s="830"/>
    </row>
    <row r="29090" spans="10:10" x14ac:dyDescent="0.35">
      <c r="J29090" s="830"/>
    </row>
    <row r="29091" spans="10:10" x14ac:dyDescent="0.35">
      <c r="J29091" s="830"/>
    </row>
    <row r="29092" spans="10:10" x14ac:dyDescent="0.35">
      <c r="J29092" s="830"/>
    </row>
    <row r="29093" spans="10:10" x14ac:dyDescent="0.35">
      <c r="J29093" s="830"/>
    </row>
    <row r="29094" spans="10:10" x14ac:dyDescent="0.35">
      <c r="J29094" s="830"/>
    </row>
    <row r="29095" spans="10:10" x14ac:dyDescent="0.35">
      <c r="J29095" s="830"/>
    </row>
    <row r="29096" spans="10:10" x14ac:dyDescent="0.35">
      <c r="J29096" s="830"/>
    </row>
    <row r="29097" spans="10:10" x14ac:dyDescent="0.35">
      <c r="J29097" s="830"/>
    </row>
    <row r="29098" spans="10:10" x14ac:dyDescent="0.35">
      <c r="J29098" s="830"/>
    </row>
    <row r="29099" spans="10:10" x14ac:dyDescent="0.35">
      <c r="J29099" s="830"/>
    </row>
    <row r="29100" spans="10:10" x14ac:dyDescent="0.35">
      <c r="J29100" s="830"/>
    </row>
    <row r="29101" spans="10:10" x14ac:dyDescent="0.35">
      <c r="J29101" s="830"/>
    </row>
    <row r="29102" spans="10:10" x14ac:dyDescent="0.35">
      <c r="J29102" s="830"/>
    </row>
    <row r="29103" spans="10:10" x14ac:dyDescent="0.35">
      <c r="J29103" s="830"/>
    </row>
    <row r="29104" spans="10:10" x14ac:dyDescent="0.35">
      <c r="J29104" s="830"/>
    </row>
    <row r="29105" spans="10:10" x14ac:dyDescent="0.35">
      <c r="J29105" s="830"/>
    </row>
    <row r="29106" spans="10:10" x14ac:dyDescent="0.35">
      <c r="J29106" s="830"/>
    </row>
    <row r="29107" spans="10:10" x14ac:dyDescent="0.35">
      <c r="J29107" s="830"/>
    </row>
    <row r="29108" spans="10:10" x14ac:dyDescent="0.35">
      <c r="J29108" s="830"/>
    </row>
    <row r="29109" spans="10:10" x14ac:dyDescent="0.35">
      <c r="J29109" s="830"/>
    </row>
    <row r="29110" spans="10:10" x14ac:dyDescent="0.35">
      <c r="J29110" s="830"/>
    </row>
    <row r="29111" spans="10:10" x14ac:dyDescent="0.35">
      <c r="J29111" s="830"/>
    </row>
    <row r="29112" spans="10:10" x14ac:dyDescent="0.35">
      <c r="J29112" s="830"/>
    </row>
    <row r="29113" spans="10:10" x14ac:dyDescent="0.35">
      <c r="J29113" s="830"/>
    </row>
    <row r="29114" spans="10:10" x14ac:dyDescent="0.35">
      <c r="J29114" s="830"/>
    </row>
    <row r="29115" spans="10:10" x14ac:dyDescent="0.35">
      <c r="J29115" s="830"/>
    </row>
    <row r="29116" spans="10:10" x14ac:dyDescent="0.35">
      <c r="J29116" s="830"/>
    </row>
    <row r="29117" spans="10:10" x14ac:dyDescent="0.35">
      <c r="J29117" s="830"/>
    </row>
    <row r="29118" spans="10:10" x14ac:dyDescent="0.35">
      <c r="J29118" s="830"/>
    </row>
    <row r="29119" spans="10:10" x14ac:dyDescent="0.35">
      <c r="J29119" s="830"/>
    </row>
    <row r="29120" spans="10:10" x14ac:dyDescent="0.35">
      <c r="J29120" s="830"/>
    </row>
    <row r="29121" spans="10:10" x14ac:dyDescent="0.35">
      <c r="J29121" s="830"/>
    </row>
    <row r="29122" spans="10:10" x14ac:dyDescent="0.35">
      <c r="J29122" s="830"/>
    </row>
    <row r="29123" spans="10:10" x14ac:dyDescent="0.35">
      <c r="J29123" s="830"/>
    </row>
    <row r="29124" spans="10:10" x14ac:dyDescent="0.35">
      <c r="J29124" s="830"/>
    </row>
    <row r="29125" spans="10:10" x14ac:dyDescent="0.35">
      <c r="J29125" s="830"/>
    </row>
    <row r="29126" spans="10:10" x14ac:dyDescent="0.35">
      <c r="J29126" s="830"/>
    </row>
    <row r="29127" spans="10:10" x14ac:dyDescent="0.35">
      <c r="J29127" s="830"/>
    </row>
    <row r="29128" spans="10:10" x14ac:dyDescent="0.35">
      <c r="J29128" s="830"/>
    </row>
    <row r="29129" spans="10:10" x14ac:dyDescent="0.35">
      <c r="J29129" s="830"/>
    </row>
    <row r="29130" spans="10:10" x14ac:dyDescent="0.35">
      <c r="J29130" s="830"/>
    </row>
    <row r="29131" spans="10:10" x14ac:dyDescent="0.35">
      <c r="J29131" s="830"/>
    </row>
    <row r="29132" spans="10:10" x14ac:dyDescent="0.35">
      <c r="J29132" s="830"/>
    </row>
    <row r="29133" spans="10:10" x14ac:dyDescent="0.35">
      <c r="J29133" s="830"/>
    </row>
    <row r="29134" spans="10:10" x14ac:dyDescent="0.35">
      <c r="J29134" s="830"/>
    </row>
    <row r="29135" spans="10:10" x14ac:dyDescent="0.35">
      <c r="J29135" s="830"/>
    </row>
    <row r="29136" spans="10:10" x14ac:dyDescent="0.35">
      <c r="J29136" s="830"/>
    </row>
    <row r="29137" spans="10:10" x14ac:dyDescent="0.35">
      <c r="J29137" s="830"/>
    </row>
    <row r="29138" spans="10:10" x14ac:dyDescent="0.35">
      <c r="J29138" s="830"/>
    </row>
    <row r="29139" spans="10:10" x14ac:dyDescent="0.35">
      <c r="J29139" s="830"/>
    </row>
    <row r="29140" spans="10:10" x14ac:dyDescent="0.35">
      <c r="J29140" s="830"/>
    </row>
    <row r="29141" spans="10:10" x14ac:dyDescent="0.35">
      <c r="J29141" s="830"/>
    </row>
    <row r="29142" spans="10:10" x14ac:dyDescent="0.35">
      <c r="J29142" s="830"/>
    </row>
    <row r="29143" spans="10:10" x14ac:dyDescent="0.35">
      <c r="J29143" s="830"/>
    </row>
    <row r="29144" spans="10:10" x14ac:dyDescent="0.35">
      <c r="J29144" s="830"/>
    </row>
    <row r="29145" spans="10:10" x14ac:dyDescent="0.35">
      <c r="J29145" s="830"/>
    </row>
    <row r="29146" spans="10:10" x14ac:dyDescent="0.35">
      <c r="J29146" s="830"/>
    </row>
    <row r="29147" spans="10:10" x14ac:dyDescent="0.35">
      <c r="J29147" s="830"/>
    </row>
    <row r="29148" spans="10:10" x14ac:dyDescent="0.35">
      <c r="J29148" s="830"/>
    </row>
    <row r="29149" spans="10:10" x14ac:dyDescent="0.35">
      <c r="J29149" s="830"/>
    </row>
    <row r="29150" spans="10:10" x14ac:dyDescent="0.35">
      <c r="J29150" s="830"/>
    </row>
    <row r="29151" spans="10:10" x14ac:dyDescent="0.35">
      <c r="J29151" s="830"/>
    </row>
    <row r="29152" spans="10:10" x14ac:dyDescent="0.35">
      <c r="J29152" s="830"/>
    </row>
    <row r="29153" spans="10:10" x14ac:dyDescent="0.35">
      <c r="J29153" s="830"/>
    </row>
    <row r="29154" spans="10:10" x14ac:dyDescent="0.35">
      <c r="J29154" s="830"/>
    </row>
    <row r="29155" spans="10:10" x14ac:dyDescent="0.35">
      <c r="J29155" s="830"/>
    </row>
    <row r="29156" spans="10:10" x14ac:dyDescent="0.35">
      <c r="J29156" s="830"/>
    </row>
    <row r="29157" spans="10:10" x14ac:dyDescent="0.35">
      <c r="J29157" s="830"/>
    </row>
    <row r="29158" spans="10:10" x14ac:dyDescent="0.35">
      <c r="J29158" s="830"/>
    </row>
    <row r="29159" spans="10:10" x14ac:dyDescent="0.35">
      <c r="J29159" s="830"/>
    </row>
    <row r="29160" spans="10:10" x14ac:dyDescent="0.35">
      <c r="J29160" s="830"/>
    </row>
    <row r="29161" spans="10:10" x14ac:dyDescent="0.35">
      <c r="J29161" s="830"/>
    </row>
    <row r="29162" spans="10:10" x14ac:dyDescent="0.35">
      <c r="J29162" s="830"/>
    </row>
    <row r="29163" spans="10:10" x14ac:dyDescent="0.35">
      <c r="J29163" s="830"/>
    </row>
    <row r="29164" spans="10:10" x14ac:dyDescent="0.35">
      <c r="J29164" s="830"/>
    </row>
    <row r="29165" spans="10:10" x14ac:dyDescent="0.35">
      <c r="J29165" s="830"/>
    </row>
    <row r="29166" spans="10:10" x14ac:dyDescent="0.35">
      <c r="J29166" s="830"/>
    </row>
    <row r="29167" spans="10:10" x14ac:dyDescent="0.35">
      <c r="J29167" s="830"/>
    </row>
    <row r="29168" spans="10:10" x14ac:dyDescent="0.35">
      <c r="J29168" s="830"/>
    </row>
    <row r="29169" spans="10:10" x14ac:dyDescent="0.35">
      <c r="J29169" s="830"/>
    </row>
    <row r="29170" spans="10:10" x14ac:dyDescent="0.35">
      <c r="J29170" s="830"/>
    </row>
    <row r="29171" spans="10:10" x14ac:dyDescent="0.35">
      <c r="J29171" s="830"/>
    </row>
    <row r="29172" spans="10:10" x14ac:dyDescent="0.35">
      <c r="J29172" s="830"/>
    </row>
    <row r="29173" spans="10:10" x14ac:dyDescent="0.35">
      <c r="J29173" s="830"/>
    </row>
    <row r="29174" spans="10:10" x14ac:dyDescent="0.35">
      <c r="J29174" s="830"/>
    </row>
    <row r="29175" spans="10:10" x14ac:dyDescent="0.35">
      <c r="J29175" s="830"/>
    </row>
    <row r="29176" spans="10:10" x14ac:dyDescent="0.35">
      <c r="J29176" s="830"/>
    </row>
    <row r="29177" spans="10:10" x14ac:dyDescent="0.35">
      <c r="J29177" s="830"/>
    </row>
    <row r="29178" spans="10:10" x14ac:dyDescent="0.35">
      <c r="J29178" s="830"/>
    </row>
    <row r="29179" spans="10:10" x14ac:dyDescent="0.35">
      <c r="J29179" s="830"/>
    </row>
    <row r="29180" spans="10:10" x14ac:dyDescent="0.35">
      <c r="J29180" s="830"/>
    </row>
    <row r="29181" spans="10:10" x14ac:dyDescent="0.35">
      <c r="J29181" s="830"/>
    </row>
    <row r="29182" spans="10:10" x14ac:dyDescent="0.35">
      <c r="J29182" s="830"/>
    </row>
    <row r="29183" spans="10:10" x14ac:dyDescent="0.35">
      <c r="J29183" s="830"/>
    </row>
    <row r="29184" spans="10:10" x14ac:dyDescent="0.35">
      <c r="J29184" s="830"/>
    </row>
    <row r="29185" spans="10:10" x14ac:dyDescent="0.35">
      <c r="J29185" s="830"/>
    </row>
    <row r="29186" spans="10:10" x14ac:dyDescent="0.35">
      <c r="J29186" s="830"/>
    </row>
    <row r="29187" spans="10:10" x14ac:dyDescent="0.35">
      <c r="J29187" s="830"/>
    </row>
    <row r="29188" spans="10:10" x14ac:dyDescent="0.35">
      <c r="J29188" s="830"/>
    </row>
    <row r="29189" spans="10:10" x14ac:dyDescent="0.35">
      <c r="J29189" s="830"/>
    </row>
    <row r="29190" spans="10:10" x14ac:dyDescent="0.35">
      <c r="J29190" s="830"/>
    </row>
    <row r="29191" spans="10:10" x14ac:dyDescent="0.35">
      <c r="J29191" s="830"/>
    </row>
    <row r="29192" spans="10:10" x14ac:dyDescent="0.35">
      <c r="J29192" s="830"/>
    </row>
    <row r="29193" spans="10:10" x14ac:dyDescent="0.35">
      <c r="J29193" s="830"/>
    </row>
    <row r="29194" spans="10:10" x14ac:dyDescent="0.35">
      <c r="J29194" s="830"/>
    </row>
    <row r="29195" spans="10:10" x14ac:dyDescent="0.35">
      <c r="J29195" s="830"/>
    </row>
    <row r="29196" spans="10:10" x14ac:dyDescent="0.35">
      <c r="J29196" s="830"/>
    </row>
    <row r="29197" spans="10:10" x14ac:dyDescent="0.35">
      <c r="J29197" s="830"/>
    </row>
    <row r="29198" spans="10:10" x14ac:dyDescent="0.35">
      <c r="J29198" s="830"/>
    </row>
    <row r="29199" spans="10:10" x14ac:dyDescent="0.35">
      <c r="J29199" s="830"/>
    </row>
    <row r="29200" spans="10:10" x14ac:dyDescent="0.35">
      <c r="J29200" s="830"/>
    </row>
    <row r="29201" spans="10:10" x14ac:dyDescent="0.35">
      <c r="J29201" s="830"/>
    </row>
    <row r="29202" spans="10:10" x14ac:dyDescent="0.35">
      <c r="J29202" s="830"/>
    </row>
    <row r="29203" spans="10:10" x14ac:dyDescent="0.35">
      <c r="J29203" s="830"/>
    </row>
    <row r="29204" spans="10:10" x14ac:dyDescent="0.35">
      <c r="J29204" s="830"/>
    </row>
    <row r="29205" spans="10:10" x14ac:dyDescent="0.35">
      <c r="J29205" s="830"/>
    </row>
    <row r="29206" spans="10:10" x14ac:dyDescent="0.35">
      <c r="J29206" s="830"/>
    </row>
    <row r="29207" spans="10:10" x14ac:dyDescent="0.35">
      <c r="J29207" s="830"/>
    </row>
    <row r="29208" spans="10:10" x14ac:dyDescent="0.35">
      <c r="J29208" s="830"/>
    </row>
    <row r="29209" spans="10:10" x14ac:dyDescent="0.35">
      <c r="J29209" s="830"/>
    </row>
    <row r="29210" spans="10:10" x14ac:dyDescent="0.35">
      <c r="J29210" s="830"/>
    </row>
    <row r="29211" spans="10:10" x14ac:dyDescent="0.35">
      <c r="J29211" s="830"/>
    </row>
    <row r="29212" spans="10:10" x14ac:dyDescent="0.35">
      <c r="J29212" s="830"/>
    </row>
    <row r="29213" spans="10:10" x14ac:dyDescent="0.35">
      <c r="J29213" s="830"/>
    </row>
    <row r="29214" spans="10:10" x14ac:dyDescent="0.35">
      <c r="J29214" s="830"/>
    </row>
    <row r="29215" spans="10:10" x14ac:dyDescent="0.35">
      <c r="J29215" s="830"/>
    </row>
    <row r="29216" spans="10:10" x14ac:dyDescent="0.35">
      <c r="J29216" s="830"/>
    </row>
    <row r="29217" spans="10:10" x14ac:dyDescent="0.35">
      <c r="J29217" s="830"/>
    </row>
    <row r="29218" spans="10:10" x14ac:dyDescent="0.35">
      <c r="J29218" s="830"/>
    </row>
    <row r="29219" spans="10:10" x14ac:dyDescent="0.35">
      <c r="J29219" s="830"/>
    </row>
    <row r="29220" spans="10:10" x14ac:dyDescent="0.35">
      <c r="J29220" s="830"/>
    </row>
    <row r="29221" spans="10:10" x14ac:dyDescent="0.35">
      <c r="J29221" s="830"/>
    </row>
    <row r="29222" spans="10:10" x14ac:dyDescent="0.35">
      <c r="J29222" s="830"/>
    </row>
    <row r="29223" spans="10:10" x14ac:dyDescent="0.35">
      <c r="J29223" s="830"/>
    </row>
    <row r="29224" spans="10:10" x14ac:dyDescent="0.35">
      <c r="J29224" s="830"/>
    </row>
    <row r="29225" spans="10:10" x14ac:dyDescent="0.35">
      <c r="J29225" s="830"/>
    </row>
    <row r="29226" spans="10:10" x14ac:dyDescent="0.35">
      <c r="J29226" s="830"/>
    </row>
    <row r="29227" spans="10:10" x14ac:dyDescent="0.35">
      <c r="J29227" s="830"/>
    </row>
    <row r="29228" spans="10:10" x14ac:dyDescent="0.35">
      <c r="J29228" s="830"/>
    </row>
    <row r="29229" spans="10:10" x14ac:dyDescent="0.35">
      <c r="J29229" s="830"/>
    </row>
    <row r="29230" spans="10:10" x14ac:dyDescent="0.35">
      <c r="J29230" s="830"/>
    </row>
    <row r="29231" spans="10:10" x14ac:dyDescent="0.35">
      <c r="J29231" s="830"/>
    </row>
    <row r="29239" spans="10:10" x14ac:dyDescent="0.35">
      <c r="J29239" s="830"/>
    </row>
    <row r="29240" spans="10:10" x14ac:dyDescent="0.35">
      <c r="J29240" s="830"/>
    </row>
    <row r="29241" spans="10:10" x14ac:dyDescent="0.35">
      <c r="J29241" s="830"/>
    </row>
    <row r="29242" spans="10:10" x14ac:dyDescent="0.35">
      <c r="J29242" s="830"/>
    </row>
    <row r="29243" spans="10:10" x14ac:dyDescent="0.35">
      <c r="J29243" s="830"/>
    </row>
    <row r="29244" spans="10:10" x14ac:dyDescent="0.35">
      <c r="J29244" s="830"/>
    </row>
    <row r="29245" spans="10:10" x14ac:dyDescent="0.35">
      <c r="J29245" s="830"/>
    </row>
    <row r="29246" spans="10:10" x14ac:dyDescent="0.35">
      <c r="J29246" s="830"/>
    </row>
    <row r="29247" spans="10:10" x14ac:dyDescent="0.35">
      <c r="J29247" s="830"/>
    </row>
    <row r="29248" spans="10:10" x14ac:dyDescent="0.35">
      <c r="J29248" s="830"/>
    </row>
    <row r="29249" spans="10:10" x14ac:dyDescent="0.35">
      <c r="J29249" s="830"/>
    </row>
    <row r="29250" spans="10:10" x14ac:dyDescent="0.35">
      <c r="J29250" s="830"/>
    </row>
    <row r="29251" spans="10:10" x14ac:dyDescent="0.35">
      <c r="J29251" s="830"/>
    </row>
    <row r="29252" spans="10:10" x14ac:dyDescent="0.35">
      <c r="J29252" s="830"/>
    </row>
    <row r="29253" spans="10:10" x14ac:dyDescent="0.35">
      <c r="J29253" s="830"/>
    </row>
    <row r="29254" spans="10:10" x14ac:dyDescent="0.35">
      <c r="J29254" s="830"/>
    </row>
    <row r="29255" spans="10:10" x14ac:dyDescent="0.35">
      <c r="J29255" s="830"/>
    </row>
    <row r="29256" spans="10:10" x14ac:dyDescent="0.35">
      <c r="J29256" s="830"/>
    </row>
    <row r="29257" spans="10:10" x14ac:dyDescent="0.35">
      <c r="J29257" s="830"/>
    </row>
    <row r="29258" spans="10:10" x14ac:dyDescent="0.35">
      <c r="J29258" s="830"/>
    </row>
    <row r="29259" spans="10:10" x14ac:dyDescent="0.35">
      <c r="J29259" s="830"/>
    </row>
    <row r="29266" spans="10:10" x14ac:dyDescent="0.35">
      <c r="J29266" s="830"/>
    </row>
    <row r="29267" spans="10:10" x14ac:dyDescent="0.35">
      <c r="J29267" s="830"/>
    </row>
    <row r="29268" spans="10:10" x14ac:dyDescent="0.35">
      <c r="J29268" s="830"/>
    </row>
    <row r="29269" spans="10:10" x14ac:dyDescent="0.35">
      <c r="J29269" s="830"/>
    </row>
    <row r="29270" spans="10:10" x14ac:dyDescent="0.35">
      <c r="J29270" s="830"/>
    </row>
    <row r="29271" spans="10:10" x14ac:dyDescent="0.35">
      <c r="J29271" s="830"/>
    </row>
    <row r="29272" spans="10:10" x14ac:dyDescent="0.35">
      <c r="J29272" s="830"/>
    </row>
    <row r="29273" spans="10:10" x14ac:dyDescent="0.35">
      <c r="J29273" s="830"/>
    </row>
    <row r="29274" spans="10:10" x14ac:dyDescent="0.35">
      <c r="J29274" s="830"/>
    </row>
    <row r="29275" spans="10:10" x14ac:dyDescent="0.35">
      <c r="J29275" s="830"/>
    </row>
    <row r="29276" spans="10:10" x14ac:dyDescent="0.35">
      <c r="J29276" s="830"/>
    </row>
    <row r="29277" spans="10:10" x14ac:dyDescent="0.35">
      <c r="J29277" s="830"/>
    </row>
    <row r="29278" spans="10:10" x14ac:dyDescent="0.35">
      <c r="J29278" s="830"/>
    </row>
    <row r="29279" spans="10:10" x14ac:dyDescent="0.35">
      <c r="J29279" s="830"/>
    </row>
    <row r="29280" spans="10:10" x14ac:dyDescent="0.35">
      <c r="J29280" s="830"/>
    </row>
    <row r="29281" spans="10:10" x14ac:dyDescent="0.35">
      <c r="J29281" s="830"/>
    </row>
    <row r="29282" spans="10:10" x14ac:dyDescent="0.35">
      <c r="J29282" s="830"/>
    </row>
    <row r="29283" spans="10:10" x14ac:dyDescent="0.35">
      <c r="J29283" s="830"/>
    </row>
    <row r="29284" spans="10:10" x14ac:dyDescent="0.35">
      <c r="J29284" s="830"/>
    </row>
    <row r="29285" spans="10:10" x14ac:dyDescent="0.35">
      <c r="J29285" s="830"/>
    </row>
    <row r="29286" spans="10:10" x14ac:dyDescent="0.35">
      <c r="J29286" s="830"/>
    </row>
    <row r="29287" spans="10:10" x14ac:dyDescent="0.35">
      <c r="J29287" s="830"/>
    </row>
    <row r="29288" spans="10:10" x14ac:dyDescent="0.35">
      <c r="J29288" s="830"/>
    </row>
    <row r="29289" spans="10:10" x14ac:dyDescent="0.35">
      <c r="J29289" s="830"/>
    </row>
    <row r="29290" spans="10:10" x14ac:dyDescent="0.35">
      <c r="J29290" s="830"/>
    </row>
    <row r="29291" spans="10:10" x14ac:dyDescent="0.35">
      <c r="J29291" s="830"/>
    </row>
    <row r="29292" spans="10:10" x14ac:dyDescent="0.35">
      <c r="J29292" s="830"/>
    </row>
    <row r="29293" spans="10:10" x14ac:dyDescent="0.35">
      <c r="J29293" s="830"/>
    </row>
    <row r="29294" spans="10:10" x14ac:dyDescent="0.35">
      <c r="J29294" s="830"/>
    </row>
    <row r="29295" spans="10:10" x14ac:dyDescent="0.35">
      <c r="J29295" s="830"/>
    </row>
    <row r="29296" spans="10:10" x14ac:dyDescent="0.35">
      <c r="J29296" s="830"/>
    </row>
    <row r="29297" spans="10:10" x14ac:dyDescent="0.35">
      <c r="J29297" s="830"/>
    </row>
    <row r="29298" spans="10:10" x14ac:dyDescent="0.35">
      <c r="J29298" s="830"/>
    </row>
    <row r="29299" spans="10:10" x14ac:dyDescent="0.35">
      <c r="J29299" s="830"/>
    </row>
    <row r="29300" spans="10:10" x14ac:dyDescent="0.35">
      <c r="J29300" s="830"/>
    </row>
    <row r="29301" spans="10:10" x14ac:dyDescent="0.35">
      <c r="J29301" s="830"/>
    </row>
    <row r="29302" spans="10:10" x14ac:dyDescent="0.35">
      <c r="J29302" s="830"/>
    </row>
    <row r="29303" spans="10:10" x14ac:dyDescent="0.35">
      <c r="J29303" s="830"/>
    </row>
    <row r="29304" spans="10:10" x14ac:dyDescent="0.35">
      <c r="J29304" s="830"/>
    </row>
    <row r="29305" spans="10:10" x14ac:dyDescent="0.35">
      <c r="J29305" s="830"/>
    </row>
    <row r="29306" spans="10:10" x14ac:dyDescent="0.35">
      <c r="J29306" s="830"/>
    </row>
    <row r="29307" spans="10:10" x14ac:dyDescent="0.35">
      <c r="J29307" s="830"/>
    </row>
    <row r="29308" spans="10:10" x14ac:dyDescent="0.35">
      <c r="J29308" s="830"/>
    </row>
    <row r="29309" spans="10:10" x14ac:dyDescent="0.35">
      <c r="J29309" s="830"/>
    </row>
    <row r="29310" spans="10:10" x14ac:dyDescent="0.35">
      <c r="J29310" s="830"/>
    </row>
    <row r="29311" spans="10:10" x14ac:dyDescent="0.35">
      <c r="J29311" s="830"/>
    </row>
    <row r="29312" spans="10:10" x14ac:dyDescent="0.35">
      <c r="J29312" s="830"/>
    </row>
    <row r="29313" spans="10:10" x14ac:dyDescent="0.35">
      <c r="J29313" s="830"/>
    </row>
    <row r="29314" spans="10:10" x14ac:dyDescent="0.35">
      <c r="J29314" s="830"/>
    </row>
    <row r="29315" spans="10:10" x14ac:dyDescent="0.35">
      <c r="J29315" s="830"/>
    </row>
    <row r="29316" spans="10:10" x14ac:dyDescent="0.35">
      <c r="J29316" s="830"/>
    </row>
    <row r="29317" spans="10:10" x14ac:dyDescent="0.35">
      <c r="J29317" s="830"/>
    </row>
    <row r="29318" spans="10:10" x14ac:dyDescent="0.35">
      <c r="J29318" s="830"/>
    </row>
    <row r="29319" spans="10:10" x14ac:dyDescent="0.35">
      <c r="J29319" s="830"/>
    </row>
    <row r="29320" spans="10:10" x14ac:dyDescent="0.35">
      <c r="J29320" s="830"/>
    </row>
    <row r="29321" spans="10:10" x14ac:dyDescent="0.35">
      <c r="J29321" s="830"/>
    </row>
    <row r="29322" spans="10:10" x14ac:dyDescent="0.35">
      <c r="J29322" s="830"/>
    </row>
    <row r="29323" spans="10:10" x14ac:dyDescent="0.35">
      <c r="J29323" s="830"/>
    </row>
    <row r="29324" spans="10:10" x14ac:dyDescent="0.35">
      <c r="J29324" s="830"/>
    </row>
    <row r="29325" spans="10:10" x14ac:dyDescent="0.35">
      <c r="J29325" s="830"/>
    </row>
    <row r="29326" spans="10:10" x14ac:dyDescent="0.35">
      <c r="J29326" s="830"/>
    </row>
    <row r="29327" spans="10:10" x14ac:dyDescent="0.35">
      <c r="J29327" s="830"/>
    </row>
    <row r="29329" spans="10:10" x14ac:dyDescent="0.35">
      <c r="J29329" s="830"/>
    </row>
    <row r="29330" spans="10:10" x14ac:dyDescent="0.35">
      <c r="J29330" s="830"/>
    </row>
    <row r="29331" spans="10:10" x14ac:dyDescent="0.35">
      <c r="J29331" s="830"/>
    </row>
    <row r="29332" spans="10:10" x14ac:dyDescent="0.35">
      <c r="J29332" s="830"/>
    </row>
    <row r="29333" spans="10:10" x14ac:dyDescent="0.35">
      <c r="J29333" s="830"/>
    </row>
    <row r="29334" spans="10:10" x14ac:dyDescent="0.35">
      <c r="J29334" s="830"/>
    </row>
    <row r="29335" spans="10:10" x14ac:dyDescent="0.35">
      <c r="J29335" s="830"/>
    </row>
    <row r="29336" spans="10:10" x14ac:dyDescent="0.35">
      <c r="J29336" s="830"/>
    </row>
    <row r="29337" spans="10:10" x14ac:dyDescent="0.35">
      <c r="J29337" s="830"/>
    </row>
    <row r="29338" spans="10:10" x14ac:dyDescent="0.35">
      <c r="J29338" s="830"/>
    </row>
    <row r="29339" spans="10:10" x14ac:dyDescent="0.35">
      <c r="J29339" s="830"/>
    </row>
    <row r="29340" spans="10:10" x14ac:dyDescent="0.35">
      <c r="J29340" s="830"/>
    </row>
    <row r="29341" spans="10:10" x14ac:dyDescent="0.35">
      <c r="J29341" s="830"/>
    </row>
    <row r="29342" spans="10:10" x14ac:dyDescent="0.35">
      <c r="J29342" s="830"/>
    </row>
    <row r="29343" spans="10:10" x14ac:dyDescent="0.35">
      <c r="J29343" s="830"/>
    </row>
    <row r="29344" spans="10:10" x14ac:dyDescent="0.35">
      <c r="J29344" s="830"/>
    </row>
    <row r="29345" spans="10:10" x14ac:dyDescent="0.35">
      <c r="J29345" s="830"/>
    </row>
    <row r="29346" spans="10:10" x14ac:dyDescent="0.35">
      <c r="J29346" s="830"/>
    </row>
    <row r="29347" spans="10:10" x14ac:dyDescent="0.35">
      <c r="J29347" s="830"/>
    </row>
    <row r="29348" spans="10:10" x14ac:dyDescent="0.35">
      <c r="J29348" s="830"/>
    </row>
    <row r="29349" spans="10:10" x14ac:dyDescent="0.35">
      <c r="J29349" s="830"/>
    </row>
    <row r="29350" spans="10:10" x14ac:dyDescent="0.35">
      <c r="J29350" s="830"/>
    </row>
    <row r="29351" spans="10:10" x14ac:dyDescent="0.35">
      <c r="J29351" s="830"/>
    </row>
    <row r="29352" spans="10:10" x14ac:dyDescent="0.35">
      <c r="J29352" s="830"/>
    </row>
    <row r="29353" spans="10:10" x14ac:dyDescent="0.35">
      <c r="J29353" s="830"/>
    </row>
    <row r="29354" spans="10:10" x14ac:dyDescent="0.35">
      <c r="J29354" s="830"/>
    </row>
    <row r="29355" spans="10:10" x14ac:dyDescent="0.35">
      <c r="J29355" s="830"/>
    </row>
    <row r="29356" spans="10:10" x14ac:dyDescent="0.35">
      <c r="J29356" s="830"/>
    </row>
    <row r="29357" spans="10:10" x14ac:dyDescent="0.35">
      <c r="J29357" s="830"/>
    </row>
    <row r="29358" spans="10:10" x14ac:dyDescent="0.35">
      <c r="J29358" s="830"/>
    </row>
    <row r="29359" spans="10:10" x14ac:dyDescent="0.35">
      <c r="J29359" s="830"/>
    </row>
    <row r="29360" spans="10:10" x14ac:dyDescent="0.35">
      <c r="J29360" s="830"/>
    </row>
    <row r="29361" spans="10:10" x14ac:dyDescent="0.35">
      <c r="J29361" s="830"/>
    </row>
    <row r="29362" spans="10:10" x14ac:dyDescent="0.35">
      <c r="J29362" s="830"/>
    </row>
    <row r="29363" spans="10:10" x14ac:dyDescent="0.35">
      <c r="J29363" s="830"/>
    </row>
    <row r="29364" spans="10:10" x14ac:dyDescent="0.35">
      <c r="J29364" s="830"/>
    </row>
    <row r="29365" spans="10:10" x14ac:dyDescent="0.35">
      <c r="J29365" s="830"/>
    </row>
    <row r="29366" spans="10:10" x14ac:dyDescent="0.35">
      <c r="J29366" s="830"/>
    </row>
    <row r="29367" spans="10:10" x14ac:dyDescent="0.35">
      <c r="J29367" s="830"/>
    </row>
    <row r="29368" spans="10:10" x14ac:dyDescent="0.35">
      <c r="J29368" s="830"/>
    </row>
    <row r="29369" spans="10:10" x14ac:dyDescent="0.35">
      <c r="J29369" s="830"/>
    </row>
    <row r="29370" spans="10:10" x14ac:dyDescent="0.35">
      <c r="J29370" s="830"/>
    </row>
    <row r="29371" spans="10:10" x14ac:dyDescent="0.35">
      <c r="J29371" s="830"/>
    </row>
    <row r="29372" spans="10:10" x14ac:dyDescent="0.35">
      <c r="J29372" s="830"/>
    </row>
    <row r="29373" spans="10:10" x14ac:dyDescent="0.35">
      <c r="J29373" s="830"/>
    </row>
    <row r="29374" spans="10:10" x14ac:dyDescent="0.35">
      <c r="J29374" s="830"/>
    </row>
    <row r="29375" spans="10:10" x14ac:dyDescent="0.35">
      <c r="J29375" s="830"/>
    </row>
    <row r="29376" spans="10:10" x14ac:dyDescent="0.35">
      <c r="J29376" s="830"/>
    </row>
    <row r="29377" spans="10:10" x14ac:dyDescent="0.35">
      <c r="J29377" s="830"/>
    </row>
    <row r="29378" spans="10:10" x14ac:dyDescent="0.35">
      <c r="J29378" s="830"/>
    </row>
    <row r="29379" spans="10:10" x14ac:dyDescent="0.35">
      <c r="J29379" s="830"/>
    </row>
    <row r="29380" spans="10:10" x14ac:dyDescent="0.35">
      <c r="J29380" s="830"/>
    </row>
    <row r="29381" spans="10:10" x14ac:dyDescent="0.35">
      <c r="J29381" s="830"/>
    </row>
    <row r="29382" spans="10:10" x14ac:dyDescent="0.35">
      <c r="J29382" s="830"/>
    </row>
    <row r="29383" spans="10:10" x14ac:dyDescent="0.35">
      <c r="J29383" s="830"/>
    </row>
    <row r="29384" spans="10:10" x14ac:dyDescent="0.35">
      <c r="J29384" s="830"/>
    </row>
    <row r="29385" spans="10:10" x14ac:dyDescent="0.35">
      <c r="J29385" s="830"/>
    </row>
    <row r="29386" spans="10:10" x14ac:dyDescent="0.35">
      <c r="J29386" s="830"/>
    </row>
    <row r="29387" spans="10:10" x14ac:dyDescent="0.35">
      <c r="J29387" s="830"/>
    </row>
    <row r="29388" spans="10:10" x14ac:dyDescent="0.35">
      <c r="J29388" s="830"/>
    </row>
    <row r="29389" spans="10:10" x14ac:dyDescent="0.35">
      <c r="J29389" s="830"/>
    </row>
    <row r="29390" spans="10:10" x14ac:dyDescent="0.35">
      <c r="J29390" s="830"/>
    </row>
    <row r="29391" spans="10:10" x14ac:dyDescent="0.35">
      <c r="J29391" s="830"/>
    </row>
    <row r="29392" spans="10:10" x14ac:dyDescent="0.35">
      <c r="J29392" s="830"/>
    </row>
    <row r="29393" spans="10:10" x14ac:dyDescent="0.35">
      <c r="J29393" s="830"/>
    </row>
    <row r="29394" spans="10:10" x14ac:dyDescent="0.35">
      <c r="J29394" s="830"/>
    </row>
    <row r="29395" spans="10:10" x14ac:dyDescent="0.35">
      <c r="J29395" s="830"/>
    </row>
    <row r="29396" spans="10:10" x14ac:dyDescent="0.35">
      <c r="J29396" s="830"/>
    </row>
    <row r="29397" spans="10:10" x14ac:dyDescent="0.35">
      <c r="J29397" s="830"/>
    </row>
    <row r="29398" spans="10:10" x14ac:dyDescent="0.35">
      <c r="J29398" s="830"/>
    </row>
    <row r="29399" spans="10:10" x14ac:dyDescent="0.35">
      <c r="J29399" s="830"/>
    </row>
    <row r="29400" spans="10:10" x14ac:dyDescent="0.35">
      <c r="J29400" s="830"/>
    </row>
    <row r="29401" spans="10:10" x14ac:dyDescent="0.35">
      <c r="J29401" s="830"/>
    </row>
    <row r="29402" spans="10:10" x14ac:dyDescent="0.35">
      <c r="J29402" s="830"/>
    </row>
    <row r="29403" spans="10:10" x14ac:dyDescent="0.35">
      <c r="J29403" s="830"/>
    </row>
    <row r="29404" spans="10:10" x14ac:dyDescent="0.35">
      <c r="J29404" s="830"/>
    </row>
    <row r="29405" spans="10:10" x14ac:dyDescent="0.35">
      <c r="J29405" s="830"/>
    </row>
    <row r="29406" spans="10:10" x14ac:dyDescent="0.35">
      <c r="J29406" s="830"/>
    </row>
    <row r="29407" spans="10:10" x14ac:dyDescent="0.35">
      <c r="J29407" s="830"/>
    </row>
    <row r="29408" spans="10:10" x14ac:dyDescent="0.35">
      <c r="J29408" s="830"/>
    </row>
    <row r="29409" spans="10:10" x14ac:dyDescent="0.35">
      <c r="J29409" s="830"/>
    </row>
    <row r="29410" spans="10:10" x14ac:dyDescent="0.35">
      <c r="J29410" s="830"/>
    </row>
    <row r="29411" spans="10:10" x14ac:dyDescent="0.35">
      <c r="J29411" s="830"/>
    </row>
    <row r="29412" spans="10:10" x14ac:dyDescent="0.35">
      <c r="J29412" s="830"/>
    </row>
    <row r="29413" spans="10:10" x14ac:dyDescent="0.35">
      <c r="J29413" s="830"/>
    </row>
    <row r="29414" spans="10:10" x14ac:dyDescent="0.35">
      <c r="J29414" s="830"/>
    </row>
    <row r="29415" spans="10:10" x14ac:dyDescent="0.35">
      <c r="J29415" s="830"/>
    </row>
    <row r="29416" spans="10:10" x14ac:dyDescent="0.35">
      <c r="J29416" s="830"/>
    </row>
    <row r="29417" spans="10:10" x14ac:dyDescent="0.35">
      <c r="J29417" s="830"/>
    </row>
    <row r="29418" spans="10:10" x14ac:dyDescent="0.35">
      <c r="J29418" s="830"/>
    </row>
    <row r="29419" spans="10:10" x14ac:dyDescent="0.35">
      <c r="J29419" s="830"/>
    </row>
    <row r="29420" spans="10:10" x14ac:dyDescent="0.35">
      <c r="J29420" s="830"/>
    </row>
    <row r="29421" spans="10:10" x14ac:dyDescent="0.35">
      <c r="J29421" s="830"/>
    </row>
    <row r="29422" spans="10:10" x14ac:dyDescent="0.35">
      <c r="J29422" s="830"/>
    </row>
    <row r="29423" spans="10:10" x14ac:dyDescent="0.35">
      <c r="J29423" s="830"/>
    </row>
    <row r="29424" spans="10:10" x14ac:dyDescent="0.35">
      <c r="J29424" s="830"/>
    </row>
    <row r="29425" spans="10:10" x14ac:dyDescent="0.35">
      <c r="J29425" s="830"/>
    </row>
    <row r="29426" spans="10:10" x14ac:dyDescent="0.35">
      <c r="J29426" s="830"/>
    </row>
    <row r="29427" spans="10:10" x14ac:dyDescent="0.35">
      <c r="J29427" s="830"/>
    </row>
    <row r="29428" spans="10:10" x14ac:dyDescent="0.35">
      <c r="J29428" s="830"/>
    </row>
    <row r="29429" spans="10:10" x14ac:dyDescent="0.35">
      <c r="J29429" s="830"/>
    </row>
    <row r="29430" spans="10:10" x14ac:dyDescent="0.35">
      <c r="J29430" s="830"/>
    </row>
    <row r="29431" spans="10:10" x14ac:dyDescent="0.35">
      <c r="J29431" s="830"/>
    </row>
    <row r="29432" spans="10:10" x14ac:dyDescent="0.35">
      <c r="J29432" s="830"/>
    </row>
    <row r="29433" spans="10:10" x14ac:dyDescent="0.35">
      <c r="J29433" s="830"/>
    </row>
    <row r="29434" spans="10:10" x14ac:dyDescent="0.35">
      <c r="J29434" s="830"/>
    </row>
    <row r="29435" spans="10:10" x14ac:dyDescent="0.35">
      <c r="J29435" s="830"/>
    </row>
    <row r="29436" spans="10:10" x14ac:dyDescent="0.35">
      <c r="J29436" s="830"/>
    </row>
    <row r="29437" spans="10:10" x14ac:dyDescent="0.35">
      <c r="J29437" s="830"/>
    </row>
    <row r="29438" spans="10:10" x14ac:dyDescent="0.35">
      <c r="J29438" s="830"/>
    </row>
    <row r="29439" spans="10:10" x14ac:dyDescent="0.35">
      <c r="J29439" s="830"/>
    </row>
    <row r="29440" spans="10:10" x14ac:dyDescent="0.35">
      <c r="J29440" s="830"/>
    </row>
    <row r="29441" spans="10:10" x14ac:dyDescent="0.35">
      <c r="J29441" s="830"/>
    </row>
    <row r="29442" spans="10:10" x14ac:dyDescent="0.35">
      <c r="J29442" s="830"/>
    </row>
    <row r="29443" spans="10:10" x14ac:dyDescent="0.35">
      <c r="J29443" s="830"/>
    </row>
    <row r="29444" spans="10:10" x14ac:dyDescent="0.35">
      <c r="J29444" s="830"/>
    </row>
    <row r="29445" spans="10:10" x14ac:dyDescent="0.35">
      <c r="J29445" s="830"/>
    </row>
    <row r="29446" spans="10:10" x14ac:dyDescent="0.35">
      <c r="J29446" s="830"/>
    </row>
    <row r="29447" spans="10:10" x14ac:dyDescent="0.35">
      <c r="J29447" s="830"/>
    </row>
    <row r="29448" spans="10:10" x14ac:dyDescent="0.35">
      <c r="J29448" s="830"/>
    </row>
    <row r="29449" spans="10:10" x14ac:dyDescent="0.35">
      <c r="J29449" s="830"/>
    </row>
    <row r="29450" spans="10:10" x14ac:dyDescent="0.35">
      <c r="J29450" s="830"/>
    </row>
    <row r="29451" spans="10:10" x14ac:dyDescent="0.35">
      <c r="J29451" s="830"/>
    </row>
    <row r="29452" spans="10:10" x14ac:dyDescent="0.35">
      <c r="J29452" s="830"/>
    </row>
    <row r="29453" spans="10:10" x14ac:dyDescent="0.35">
      <c r="J29453" s="830"/>
    </row>
    <row r="29454" spans="10:10" x14ac:dyDescent="0.35">
      <c r="J29454" s="830"/>
    </row>
    <row r="29455" spans="10:10" x14ac:dyDescent="0.35">
      <c r="J29455" s="830"/>
    </row>
    <row r="29456" spans="10:10" x14ac:dyDescent="0.35">
      <c r="J29456" s="830"/>
    </row>
    <row r="29457" spans="10:10" x14ac:dyDescent="0.35">
      <c r="J29457" s="830"/>
    </row>
    <row r="29458" spans="10:10" x14ac:dyDescent="0.35">
      <c r="J29458" s="830"/>
    </row>
    <row r="29459" spans="10:10" x14ac:dyDescent="0.35">
      <c r="J29459" s="830"/>
    </row>
    <row r="29460" spans="10:10" x14ac:dyDescent="0.35">
      <c r="J29460" s="830"/>
    </row>
    <row r="29461" spans="10:10" x14ac:dyDescent="0.35">
      <c r="J29461" s="830"/>
    </row>
    <row r="29462" spans="10:10" x14ac:dyDescent="0.35">
      <c r="J29462" s="830"/>
    </row>
    <row r="29463" spans="10:10" x14ac:dyDescent="0.35">
      <c r="J29463" s="830"/>
    </row>
    <row r="29464" spans="10:10" x14ac:dyDescent="0.35">
      <c r="J29464" s="830"/>
    </row>
    <row r="29465" spans="10:10" x14ac:dyDescent="0.35">
      <c r="J29465" s="830"/>
    </row>
    <row r="29466" spans="10:10" x14ac:dyDescent="0.35">
      <c r="J29466" s="830"/>
    </row>
    <row r="29467" spans="10:10" x14ac:dyDescent="0.35">
      <c r="J29467" s="830"/>
    </row>
    <row r="29468" spans="10:10" x14ac:dyDescent="0.35">
      <c r="J29468" s="830"/>
    </row>
    <row r="29469" spans="10:10" x14ac:dyDescent="0.35">
      <c r="J29469" s="830"/>
    </row>
    <row r="29470" spans="10:10" x14ac:dyDescent="0.35">
      <c r="J29470" s="830"/>
    </row>
    <row r="29471" spans="10:10" x14ac:dyDescent="0.35">
      <c r="J29471" s="830"/>
    </row>
    <row r="29472" spans="10:10" x14ac:dyDescent="0.35">
      <c r="J29472" s="830"/>
    </row>
    <row r="29473" spans="10:10" x14ac:dyDescent="0.35">
      <c r="J29473" s="830"/>
    </row>
    <row r="29474" spans="10:10" x14ac:dyDescent="0.35">
      <c r="J29474" s="830"/>
    </row>
    <row r="29475" spans="10:10" x14ac:dyDescent="0.35">
      <c r="J29475" s="830"/>
    </row>
    <row r="29476" spans="10:10" x14ac:dyDescent="0.35">
      <c r="J29476" s="830"/>
    </row>
    <row r="29477" spans="10:10" x14ac:dyDescent="0.35">
      <c r="J29477" s="830"/>
    </row>
    <row r="29478" spans="10:10" x14ac:dyDescent="0.35">
      <c r="J29478" s="830"/>
    </row>
    <row r="29479" spans="10:10" x14ac:dyDescent="0.35">
      <c r="J29479" s="830"/>
    </row>
    <row r="29480" spans="10:10" x14ac:dyDescent="0.35">
      <c r="J29480" s="830"/>
    </row>
    <row r="29481" spans="10:10" x14ac:dyDescent="0.35">
      <c r="J29481" s="830"/>
    </row>
    <row r="29482" spans="10:10" x14ac:dyDescent="0.35">
      <c r="J29482" s="830"/>
    </row>
    <row r="29483" spans="10:10" x14ac:dyDescent="0.35">
      <c r="J29483" s="830"/>
    </row>
    <row r="29484" spans="10:10" x14ac:dyDescent="0.35">
      <c r="J29484" s="830"/>
    </row>
    <row r="29485" spans="10:10" x14ac:dyDescent="0.35">
      <c r="J29485" s="830"/>
    </row>
    <row r="29486" spans="10:10" x14ac:dyDescent="0.35">
      <c r="J29486" s="830"/>
    </row>
    <row r="29487" spans="10:10" x14ac:dyDescent="0.35">
      <c r="J29487" s="830"/>
    </row>
    <row r="29488" spans="10:10" x14ac:dyDescent="0.35">
      <c r="J29488" s="830"/>
    </row>
    <row r="29489" spans="10:10" x14ac:dyDescent="0.35">
      <c r="J29489" s="830"/>
    </row>
    <row r="29490" spans="10:10" x14ac:dyDescent="0.35">
      <c r="J29490" s="830"/>
    </row>
    <row r="29491" spans="10:10" x14ac:dyDescent="0.35">
      <c r="J29491" s="830"/>
    </row>
    <row r="29492" spans="10:10" x14ac:dyDescent="0.35">
      <c r="J29492" s="830"/>
    </row>
    <row r="29493" spans="10:10" x14ac:dyDescent="0.35">
      <c r="J29493" s="830"/>
    </row>
    <row r="29494" spans="10:10" x14ac:dyDescent="0.35">
      <c r="J29494" s="830"/>
    </row>
    <row r="29495" spans="10:10" x14ac:dyDescent="0.35">
      <c r="J29495" s="830"/>
    </row>
    <row r="29496" spans="10:10" x14ac:dyDescent="0.35">
      <c r="J29496" s="830"/>
    </row>
    <row r="29497" spans="10:10" x14ac:dyDescent="0.35">
      <c r="J29497" s="830"/>
    </row>
    <row r="29498" spans="10:10" x14ac:dyDescent="0.35">
      <c r="J29498" s="830"/>
    </row>
    <row r="29499" spans="10:10" x14ac:dyDescent="0.35">
      <c r="J29499" s="830"/>
    </row>
    <row r="29500" spans="10:10" x14ac:dyDescent="0.35">
      <c r="J29500" s="830"/>
    </row>
    <row r="29501" spans="10:10" x14ac:dyDescent="0.35">
      <c r="J29501" s="830"/>
    </row>
    <row r="29502" spans="10:10" x14ac:dyDescent="0.35">
      <c r="J29502" s="830"/>
    </row>
    <row r="29503" spans="10:10" x14ac:dyDescent="0.35">
      <c r="J29503" s="830"/>
    </row>
    <row r="29504" spans="10:10" x14ac:dyDescent="0.35">
      <c r="J29504" s="830"/>
    </row>
    <row r="29505" spans="10:10" x14ac:dyDescent="0.35">
      <c r="J29505" s="830"/>
    </row>
    <row r="29506" spans="10:10" x14ac:dyDescent="0.35">
      <c r="J29506" s="830"/>
    </row>
    <row r="29507" spans="10:10" x14ac:dyDescent="0.35">
      <c r="J29507" s="830"/>
    </row>
    <row r="29508" spans="10:10" x14ac:dyDescent="0.35">
      <c r="J29508" s="830"/>
    </row>
    <row r="29509" spans="10:10" x14ac:dyDescent="0.35">
      <c r="J29509" s="830"/>
    </row>
    <row r="29510" spans="10:10" x14ac:dyDescent="0.35">
      <c r="J29510" s="830"/>
    </row>
    <row r="29511" spans="10:10" x14ac:dyDescent="0.35">
      <c r="J29511" s="830"/>
    </row>
    <row r="29512" spans="10:10" x14ac:dyDescent="0.35">
      <c r="J29512" s="830"/>
    </row>
    <row r="29513" spans="10:10" x14ac:dyDescent="0.35">
      <c r="J29513" s="830"/>
    </row>
    <row r="29514" spans="10:10" x14ac:dyDescent="0.35">
      <c r="J29514" s="830"/>
    </row>
    <row r="29515" spans="10:10" x14ac:dyDescent="0.35">
      <c r="J29515" s="830"/>
    </row>
    <row r="29516" spans="10:10" x14ac:dyDescent="0.35">
      <c r="J29516" s="830"/>
    </row>
    <row r="29517" spans="10:10" x14ac:dyDescent="0.35">
      <c r="J29517" s="830"/>
    </row>
    <row r="29518" spans="10:10" x14ac:dyDescent="0.35">
      <c r="J29518" s="830"/>
    </row>
    <row r="29519" spans="10:10" x14ac:dyDescent="0.35">
      <c r="J29519" s="830"/>
    </row>
    <row r="29520" spans="10:10" x14ac:dyDescent="0.35">
      <c r="J29520" s="830"/>
    </row>
    <row r="29521" spans="10:10" x14ac:dyDescent="0.35">
      <c r="J29521" s="830"/>
    </row>
    <row r="29522" spans="10:10" x14ac:dyDescent="0.35">
      <c r="J29522" s="830"/>
    </row>
    <row r="29523" spans="10:10" x14ac:dyDescent="0.35">
      <c r="J29523" s="830"/>
    </row>
    <row r="29524" spans="10:10" x14ac:dyDescent="0.35">
      <c r="J29524" s="830"/>
    </row>
    <row r="29525" spans="10:10" x14ac:dyDescent="0.35">
      <c r="J29525" s="830"/>
    </row>
    <row r="29526" spans="10:10" x14ac:dyDescent="0.35">
      <c r="J29526" s="830"/>
    </row>
    <row r="29527" spans="10:10" x14ac:dyDescent="0.35">
      <c r="J29527" s="830"/>
    </row>
    <row r="29528" spans="10:10" x14ac:dyDescent="0.35">
      <c r="J29528" s="830"/>
    </row>
    <row r="29529" spans="10:10" x14ac:dyDescent="0.35">
      <c r="J29529" s="830"/>
    </row>
    <row r="29530" spans="10:10" x14ac:dyDescent="0.35">
      <c r="J29530" s="830"/>
    </row>
    <row r="29531" spans="10:10" x14ac:dyDescent="0.35">
      <c r="J29531" s="830"/>
    </row>
    <row r="29532" spans="10:10" x14ac:dyDescent="0.35">
      <c r="J29532" s="830"/>
    </row>
    <row r="29533" spans="10:10" x14ac:dyDescent="0.35">
      <c r="J29533" s="830"/>
    </row>
    <row r="29534" spans="10:10" x14ac:dyDescent="0.35">
      <c r="J29534" s="830"/>
    </row>
    <row r="29535" spans="10:10" x14ac:dyDescent="0.35">
      <c r="J29535" s="830"/>
    </row>
    <row r="29536" spans="10:10" x14ac:dyDescent="0.35">
      <c r="J29536" s="830"/>
    </row>
    <row r="29537" spans="10:10" x14ac:dyDescent="0.35">
      <c r="J29537" s="830"/>
    </row>
    <row r="29538" spans="10:10" x14ac:dyDescent="0.35">
      <c r="J29538" s="830"/>
    </row>
    <row r="29539" spans="10:10" x14ac:dyDescent="0.35">
      <c r="J29539" s="830"/>
    </row>
    <row r="29540" spans="10:10" x14ac:dyDescent="0.35">
      <c r="J29540" s="830"/>
    </row>
    <row r="29541" spans="10:10" x14ac:dyDescent="0.35">
      <c r="J29541" s="830"/>
    </row>
    <row r="29542" spans="10:10" x14ac:dyDescent="0.35">
      <c r="J29542" s="830"/>
    </row>
    <row r="29543" spans="10:10" x14ac:dyDescent="0.35">
      <c r="J29543" s="830"/>
    </row>
    <row r="29544" spans="10:10" x14ac:dyDescent="0.35">
      <c r="J29544" s="830"/>
    </row>
    <row r="29545" spans="10:10" x14ac:dyDescent="0.35">
      <c r="J29545" s="830"/>
    </row>
    <row r="29546" spans="10:10" x14ac:dyDescent="0.35">
      <c r="J29546" s="830"/>
    </row>
    <row r="29547" spans="10:10" x14ac:dyDescent="0.35">
      <c r="J29547" s="830"/>
    </row>
    <row r="29548" spans="10:10" x14ac:dyDescent="0.35">
      <c r="J29548" s="830"/>
    </row>
    <row r="29549" spans="10:10" x14ac:dyDescent="0.35">
      <c r="J29549" s="830"/>
    </row>
    <row r="29550" spans="10:10" x14ac:dyDescent="0.35">
      <c r="J29550" s="830"/>
    </row>
    <row r="29551" spans="10:10" x14ac:dyDescent="0.35">
      <c r="J29551" s="830"/>
    </row>
    <row r="29552" spans="10:10" x14ac:dyDescent="0.35">
      <c r="J29552" s="830"/>
    </row>
    <row r="29553" spans="10:10" x14ac:dyDescent="0.35">
      <c r="J29553" s="830"/>
    </row>
    <row r="29554" spans="10:10" x14ac:dyDescent="0.35">
      <c r="J29554" s="830"/>
    </row>
    <row r="29555" spans="10:10" x14ac:dyDescent="0.35">
      <c r="J29555" s="830"/>
    </row>
    <row r="29556" spans="10:10" x14ac:dyDescent="0.35">
      <c r="J29556" s="830"/>
    </row>
    <row r="29557" spans="10:10" x14ac:dyDescent="0.35">
      <c r="J29557" s="830"/>
    </row>
    <row r="29558" spans="10:10" x14ac:dyDescent="0.35">
      <c r="J29558" s="830"/>
    </row>
    <row r="29559" spans="10:10" x14ac:dyDescent="0.35">
      <c r="J29559" s="830"/>
    </row>
    <row r="29560" spans="10:10" x14ac:dyDescent="0.35">
      <c r="J29560" s="830"/>
    </row>
    <row r="29561" spans="10:10" x14ac:dyDescent="0.35">
      <c r="J29561" s="830"/>
    </row>
    <row r="29562" spans="10:10" x14ac:dyDescent="0.35">
      <c r="J29562" s="830"/>
    </row>
    <row r="29563" spans="10:10" x14ac:dyDescent="0.35">
      <c r="J29563" s="830"/>
    </row>
    <row r="29564" spans="10:10" x14ac:dyDescent="0.35">
      <c r="J29564" s="830"/>
    </row>
    <row r="29565" spans="10:10" x14ac:dyDescent="0.35">
      <c r="J29565" s="830"/>
    </row>
    <row r="29566" spans="10:10" x14ac:dyDescent="0.35">
      <c r="J29566" s="830"/>
    </row>
    <row r="29567" spans="10:10" x14ac:dyDescent="0.35">
      <c r="J29567" s="830"/>
    </row>
    <row r="29568" spans="10:10" x14ac:dyDescent="0.35">
      <c r="J29568" s="830"/>
    </row>
    <row r="29569" spans="10:10" x14ac:dyDescent="0.35">
      <c r="J29569" s="830"/>
    </row>
    <row r="29570" spans="10:10" x14ac:dyDescent="0.35">
      <c r="J29570" s="830"/>
    </row>
    <row r="29571" spans="10:10" x14ac:dyDescent="0.35">
      <c r="J29571" s="830"/>
    </row>
    <row r="29572" spans="10:10" x14ac:dyDescent="0.35">
      <c r="J29572" s="830"/>
    </row>
    <row r="29573" spans="10:10" x14ac:dyDescent="0.35">
      <c r="J29573" s="830"/>
    </row>
    <row r="29574" spans="10:10" x14ac:dyDescent="0.35">
      <c r="J29574" s="830"/>
    </row>
    <row r="29575" spans="10:10" x14ac:dyDescent="0.35">
      <c r="J29575" s="830"/>
    </row>
    <row r="29576" spans="10:10" x14ac:dyDescent="0.35">
      <c r="J29576" s="830"/>
    </row>
    <row r="29577" spans="10:10" x14ac:dyDescent="0.35">
      <c r="J29577" s="830"/>
    </row>
    <row r="29578" spans="10:10" x14ac:dyDescent="0.35">
      <c r="J29578" s="830"/>
    </row>
    <row r="29579" spans="10:10" x14ac:dyDescent="0.35">
      <c r="J29579" s="830"/>
    </row>
    <row r="29580" spans="10:10" x14ac:dyDescent="0.35">
      <c r="J29580" s="830"/>
    </row>
    <row r="29581" spans="10:10" x14ac:dyDescent="0.35">
      <c r="J29581" s="830"/>
    </row>
    <row r="29582" spans="10:10" x14ac:dyDescent="0.35">
      <c r="J29582" s="830"/>
    </row>
    <row r="29583" spans="10:10" x14ac:dyDescent="0.35">
      <c r="J29583" s="830"/>
    </row>
    <row r="29584" spans="10:10" x14ac:dyDescent="0.35">
      <c r="J29584" s="830"/>
    </row>
    <row r="29585" spans="10:10" x14ac:dyDescent="0.35">
      <c r="J29585" s="830"/>
    </row>
    <row r="29586" spans="10:10" x14ac:dyDescent="0.35">
      <c r="J29586" s="830"/>
    </row>
    <row r="29587" spans="10:10" x14ac:dyDescent="0.35">
      <c r="J29587" s="830"/>
    </row>
    <row r="29588" spans="10:10" x14ac:dyDescent="0.35">
      <c r="J29588" s="830"/>
    </row>
    <row r="29589" spans="10:10" x14ac:dyDescent="0.35">
      <c r="J29589" s="830"/>
    </row>
    <row r="29590" spans="10:10" x14ac:dyDescent="0.35">
      <c r="J29590" s="830"/>
    </row>
    <row r="29591" spans="10:10" x14ac:dyDescent="0.35">
      <c r="J29591" s="830"/>
    </row>
    <row r="29592" spans="10:10" x14ac:dyDescent="0.35">
      <c r="J29592" s="830"/>
    </row>
    <row r="29593" spans="10:10" x14ac:dyDescent="0.35">
      <c r="J29593" s="830"/>
    </row>
    <row r="29594" spans="10:10" x14ac:dyDescent="0.35">
      <c r="J29594" s="830"/>
    </row>
    <row r="29595" spans="10:10" x14ac:dyDescent="0.35">
      <c r="J29595" s="830"/>
    </row>
    <row r="29596" spans="10:10" x14ac:dyDescent="0.35">
      <c r="J29596" s="830"/>
    </row>
    <row r="29597" spans="10:10" x14ac:dyDescent="0.35">
      <c r="J29597" s="830"/>
    </row>
    <row r="29598" spans="10:10" x14ac:dyDescent="0.35">
      <c r="J29598" s="830"/>
    </row>
    <row r="29599" spans="10:10" x14ac:dyDescent="0.35">
      <c r="J29599" s="830"/>
    </row>
    <row r="29600" spans="10:10" x14ac:dyDescent="0.35">
      <c r="J29600" s="830"/>
    </row>
    <row r="29601" spans="10:10" x14ac:dyDescent="0.35">
      <c r="J29601" s="830"/>
    </row>
    <row r="29602" spans="10:10" x14ac:dyDescent="0.35">
      <c r="J29602" s="830"/>
    </row>
    <row r="29603" spans="10:10" x14ac:dyDescent="0.35">
      <c r="J29603" s="830"/>
    </row>
    <row r="29604" spans="10:10" x14ac:dyDescent="0.35">
      <c r="J29604" s="830"/>
    </row>
    <row r="29605" spans="10:10" x14ac:dyDescent="0.35">
      <c r="J29605" s="830"/>
    </row>
    <row r="29606" spans="10:10" x14ac:dyDescent="0.35">
      <c r="J29606" s="830"/>
    </row>
    <row r="29607" spans="10:10" x14ac:dyDescent="0.35">
      <c r="J29607" s="830"/>
    </row>
    <row r="29608" spans="10:10" x14ac:dyDescent="0.35">
      <c r="J29608" s="830"/>
    </row>
    <row r="29609" spans="10:10" x14ac:dyDescent="0.35">
      <c r="J29609" s="830"/>
    </row>
    <row r="29610" spans="10:10" x14ac:dyDescent="0.35">
      <c r="J29610" s="830"/>
    </row>
    <row r="29611" spans="10:10" x14ac:dyDescent="0.35">
      <c r="J29611" s="830"/>
    </row>
    <row r="29612" spans="10:10" x14ac:dyDescent="0.35">
      <c r="J29612" s="830"/>
    </row>
    <row r="29613" spans="10:10" x14ac:dyDescent="0.35">
      <c r="J29613" s="830"/>
    </row>
    <row r="29614" spans="10:10" x14ac:dyDescent="0.35">
      <c r="J29614" s="830"/>
    </row>
    <row r="29615" spans="10:10" x14ac:dyDescent="0.35">
      <c r="J29615" s="830"/>
    </row>
    <row r="29616" spans="10:10" x14ac:dyDescent="0.35">
      <c r="J29616" s="830"/>
    </row>
    <row r="29617" spans="10:10" x14ac:dyDescent="0.35">
      <c r="J29617" s="830"/>
    </row>
    <row r="29618" spans="10:10" x14ac:dyDescent="0.35">
      <c r="J29618" s="830"/>
    </row>
    <row r="29619" spans="10:10" x14ac:dyDescent="0.35">
      <c r="J29619" s="830"/>
    </row>
    <row r="29620" spans="10:10" x14ac:dyDescent="0.35">
      <c r="J29620" s="830"/>
    </row>
    <row r="29621" spans="10:10" x14ac:dyDescent="0.35">
      <c r="J29621" s="830"/>
    </row>
    <row r="29622" spans="10:10" x14ac:dyDescent="0.35">
      <c r="J29622" s="830"/>
    </row>
    <row r="29623" spans="10:10" x14ac:dyDescent="0.35">
      <c r="J29623" s="830"/>
    </row>
    <row r="29624" spans="10:10" x14ac:dyDescent="0.35">
      <c r="J29624" s="830"/>
    </row>
    <row r="29625" spans="10:10" x14ac:dyDescent="0.35">
      <c r="J29625" s="830"/>
    </row>
    <row r="29626" spans="10:10" x14ac:dyDescent="0.35">
      <c r="J29626" s="830"/>
    </row>
    <row r="29627" spans="10:10" x14ac:dyDescent="0.35">
      <c r="J29627" s="830"/>
    </row>
    <row r="29628" spans="10:10" x14ac:dyDescent="0.35">
      <c r="J29628" s="830"/>
    </row>
    <row r="29629" spans="10:10" x14ac:dyDescent="0.35">
      <c r="J29629" s="830"/>
    </row>
    <row r="29630" spans="10:10" x14ac:dyDescent="0.35">
      <c r="J29630" s="830"/>
    </row>
    <row r="29631" spans="10:10" x14ac:dyDescent="0.35">
      <c r="J29631" s="830"/>
    </row>
    <row r="29632" spans="10:10" x14ac:dyDescent="0.35">
      <c r="J29632" s="830"/>
    </row>
    <row r="29633" spans="10:10" x14ac:dyDescent="0.35">
      <c r="J29633" s="830"/>
    </row>
    <row r="29634" spans="10:10" x14ac:dyDescent="0.35">
      <c r="J29634" s="830"/>
    </row>
    <row r="29635" spans="10:10" x14ac:dyDescent="0.35">
      <c r="J29635" s="830"/>
    </row>
    <row r="29636" spans="10:10" x14ac:dyDescent="0.35">
      <c r="J29636" s="830"/>
    </row>
    <row r="29637" spans="10:10" x14ac:dyDescent="0.35">
      <c r="J29637" s="830"/>
    </row>
    <row r="29638" spans="10:10" x14ac:dyDescent="0.35">
      <c r="J29638" s="830"/>
    </row>
    <row r="29639" spans="10:10" x14ac:dyDescent="0.35">
      <c r="J29639" s="830"/>
    </row>
    <row r="29640" spans="10:10" x14ac:dyDescent="0.35">
      <c r="J29640" s="830"/>
    </row>
    <row r="29641" spans="10:10" x14ac:dyDescent="0.35">
      <c r="J29641" s="830"/>
    </row>
    <row r="29642" spans="10:10" x14ac:dyDescent="0.35">
      <c r="J29642" s="830"/>
    </row>
    <row r="29643" spans="10:10" x14ac:dyDescent="0.35">
      <c r="J29643" s="830"/>
    </row>
    <row r="29644" spans="10:10" x14ac:dyDescent="0.35">
      <c r="J29644" s="830"/>
    </row>
    <row r="29645" spans="10:10" x14ac:dyDescent="0.35">
      <c r="J29645" s="830"/>
    </row>
    <row r="29646" spans="10:10" x14ac:dyDescent="0.35">
      <c r="J29646" s="830"/>
    </row>
    <row r="29647" spans="10:10" x14ac:dyDescent="0.35">
      <c r="J29647" s="830"/>
    </row>
    <row r="29648" spans="10:10" x14ac:dyDescent="0.35">
      <c r="J29648" s="830"/>
    </row>
    <row r="29649" spans="10:10" x14ac:dyDescent="0.35">
      <c r="J29649" s="830"/>
    </row>
    <row r="29650" spans="10:10" x14ac:dyDescent="0.35">
      <c r="J29650" s="830"/>
    </row>
    <row r="29651" spans="10:10" x14ac:dyDescent="0.35">
      <c r="J29651" s="830"/>
    </row>
    <row r="29652" spans="10:10" x14ac:dyDescent="0.35">
      <c r="J29652" s="830"/>
    </row>
    <row r="29653" spans="10:10" x14ac:dyDescent="0.35">
      <c r="J29653" s="830"/>
    </row>
    <row r="29654" spans="10:10" x14ac:dyDescent="0.35">
      <c r="J29654" s="830"/>
    </row>
    <row r="29655" spans="10:10" x14ac:dyDescent="0.35">
      <c r="J29655" s="830"/>
    </row>
    <row r="29656" spans="10:10" x14ac:dyDescent="0.35">
      <c r="J29656" s="830"/>
    </row>
    <row r="29657" spans="10:10" x14ac:dyDescent="0.35">
      <c r="J29657" s="830"/>
    </row>
    <row r="29658" spans="10:10" x14ac:dyDescent="0.35">
      <c r="J29658" s="830"/>
    </row>
    <row r="29659" spans="10:10" x14ac:dyDescent="0.35">
      <c r="J29659" s="830"/>
    </row>
    <row r="29660" spans="10:10" x14ac:dyDescent="0.35">
      <c r="J29660" s="830"/>
    </row>
    <row r="29661" spans="10:10" x14ac:dyDescent="0.35">
      <c r="J29661" s="830"/>
    </row>
    <row r="29662" spans="10:10" x14ac:dyDescent="0.35">
      <c r="J29662" s="830"/>
    </row>
    <row r="29663" spans="10:10" x14ac:dyDescent="0.35">
      <c r="J29663" s="830"/>
    </row>
    <row r="29664" spans="10:10" x14ac:dyDescent="0.35">
      <c r="J29664" s="830"/>
    </row>
    <row r="29665" spans="10:10" x14ac:dyDescent="0.35">
      <c r="J29665" s="830"/>
    </row>
    <row r="29666" spans="10:10" x14ac:dyDescent="0.35">
      <c r="J29666" s="830"/>
    </row>
    <row r="29667" spans="10:10" x14ac:dyDescent="0.35">
      <c r="J29667" s="830"/>
    </row>
    <row r="29668" spans="10:10" x14ac:dyDescent="0.35">
      <c r="J29668" s="830"/>
    </row>
    <row r="29669" spans="10:10" x14ac:dyDescent="0.35">
      <c r="J29669" s="830"/>
    </row>
    <row r="29670" spans="10:10" x14ac:dyDescent="0.35">
      <c r="J29670" s="830"/>
    </row>
    <row r="29671" spans="10:10" x14ac:dyDescent="0.35">
      <c r="J29671" s="830"/>
    </row>
    <row r="29672" spans="10:10" x14ac:dyDescent="0.35">
      <c r="J29672" s="830"/>
    </row>
    <row r="29673" spans="10:10" x14ac:dyDescent="0.35">
      <c r="J29673" s="830"/>
    </row>
    <row r="29674" spans="10:10" x14ac:dyDescent="0.35">
      <c r="J29674" s="830"/>
    </row>
    <row r="29675" spans="10:10" x14ac:dyDescent="0.35">
      <c r="J29675" s="830"/>
    </row>
    <row r="29676" spans="10:10" x14ac:dyDescent="0.35">
      <c r="J29676" s="830"/>
    </row>
    <row r="29677" spans="10:10" x14ac:dyDescent="0.35">
      <c r="J29677" s="830"/>
    </row>
    <row r="29678" spans="10:10" x14ac:dyDescent="0.35">
      <c r="J29678" s="830"/>
    </row>
    <row r="29679" spans="10:10" x14ac:dyDescent="0.35">
      <c r="J29679" s="830"/>
    </row>
    <row r="29680" spans="10:10" x14ac:dyDescent="0.35">
      <c r="J29680" s="830"/>
    </row>
    <row r="29681" spans="10:10" x14ac:dyDescent="0.35">
      <c r="J29681" s="830"/>
    </row>
    <row r="29682" spans="10:10" x14ac:dyDescent="0.35">
      <c r="J29682" s="830"/>
    </row>
    <row r="29683" spans="10:10" x14ac:dyDescent="0.35">
      <c r="J29683" s="830"/>
    </row>
    <row r="29684" spans="10:10" x14ac:dyDescent="0.35">
      <c r="J29684" s="830"/>
    </row>
    <row r="29685" spans="10:10" x14ac:dyDescent="0.35">
      <c r="J29685" s="830"/>
    </row>
    <row r="29686" spans="10:10" x14ac:dyDescent="0.35">
      <c r="J29686" s="830"/>
    </row>
    <row r="29687" spans="10:10" x14ac:dyDescent="0.35">
      <c r="J29687" s="830"/>
    </row>
    <row r="29688" spans="10:10" x14ac:dyDescent="0.35">
      <c r="J29688" s="830"/>
    </row>
    <row r="29689" spans="10:10" x14ac:dyDescent="0.35">
      <c r="J29689" s="830"/>
    </row>
    <row r="29690" spans="10:10" x14ac:dyDescent="0.35">
      <c r="J29690" s="830"/>
    </row>
    <row r="29691" spans="10:10" x14ac:dyDescent="0.35">
      <c r="J29691" s="830"/>
    </row>
    <row r="29692" spans="10:10" x14ac:dyDescent="0.35">
      <c r="J29692" s="830"/>
    </row>
    <row r="29693" spans="10:10" x14ac:dyDescent="0.35">
      <c r="J29693" s="830"/>
    </row>
    <row r="29694" spans="10:10" x14ac:dyDescent="0.35">
      <c r="J29694" s="830"/>
    </row>
    <row r="29695" spans="10:10" x14ac:dyDescent="0.35">
      <c r="J29695" s="830"/>
    </row>
    <row r="29696" spans="10:10" x14ac:dyDescent="0.35">
      <c r="J29696" s="830"/>
    </row>
    <row r="29697" spans="10:10" x14ac:dyDescent="0.35">
      <c r="J29697" s="830"/>
    </row>
    <row r="29698" spans="10:10" x14ac:dyDescent="0.35">
      <c r="J29698" s="830"/>
    </row>
    <row r="29699" spans="10:10" x14ac:dyDescent="0.35">
      <c r="J29699" s="830"/>
    </row>
    <row r="29700" spans="10:10" x14ac:dyDescent="0.35">
      <c r="J29700" s="830"/>
    </row>
    <row r="29701" spans="10:10" x14ac:dyDescent="0.35">
      <c r="J29701" s="830"/>
    </row>
    <row r="29702" spans="10:10" x14ac:dyDescent="0.35">
      <c r="J29702" s="830"/>
    </row>
    <row r="29703" spans="10:10" x14ac:dyDescent="0.35">
      <c r="J29703" s="830"/>
    </row>
    <row r="29704" spans="10:10" x14ac:dyDescent="0.35">
      <c r="J29704" s="830"/>
    </row>
    <row r="29705" spans="10:10" x14ac:dyDescent="0.35">
      <c r="J29705" s="830"/>
    </row>
    <row r="29706" spans="10:10" x14ac:dyDescent="0.35">
      <c r="J29706" s="830"/>
    </row>
    <row r="29707" spans="10:10" x14ac:dyDescent="0.35">
      <c r="J29707" s="830"/>
    </row>
    <row r="29708" spans="10:10" x14ac:dyDescent="0.35">
      <c r="J29708" s="830"/>
    </row>
    <row r="29709" spans="10:10" x14ac:dyDescent="0.35">
      <c r="J29709" s="830"/>
    </row>
    <row r="29710" spans="10:10" x14ac:dyDescent="0.35">
      <c r="J29710" s="830"/>
    </row>
    <row r="29711" spans="10:10" x14ac:dyDescent="0.35">
      <c r="J29711" s="830"/>
    </row>
    <row r="29712" spans="10:10" x14ac:dyDescent="0.35">
      <c r="J29712" s="830"/>
    </row>
    <row r="29713" spans="10:10" x14ac:dyDescent="0.35">
      <c r="J29713" s="830"/>
    </row>
    <row r="29714" spans="10:10" x14ac:dyDescent="0.35">
      <c r="J29714" s="830"/>
    </row>
    <row r="29715" spans="10:10" x14ac:dyDescent="0.35">
      <c r="J29715" s="830"/>
    </row>
    <row r="29716" spans="10:10" x14ac:dyDescent="0.35">
      <c r="J29716" s="830"/>
    </row>
    <row r="29717" spans="10:10" x14ac:dyDescent="0.35">
      <c r="J29717" s="830"/>
    </row>
    <row r="29718" spans="10:10" x14ac:dyDescent="0.35">
      <c r="J29718" s="830"/>
    </row>
    <row r="29719" spans="10:10" x14ac:dyDescent="0.35">
      <c r="J29719" s="830"/>
    </row>
    <row r="29720" spans="10:10" x14ac:dyDescent="0.35">
      <c r="J29720" s="830"/>
    </row>
    <row r="29721" spans="10:10" x14ac:dyDescent="0.35">
      <c r="J29721" s="830"/>
    </row>
    <row r="29722" spans="10:10" x14ac:dyDescent="0.35">
      <c r="J29722" s="830"/>
    </row>
    <row r="29723" spans="10:10" x14ac:dyDescent="0.35">
      <c r="J29723" s="830"/>
    </row>
    <row r="29724" spans="10:10" x14ac:dyDescent="0.35">
      <c r="J29724" s="830"/>
    </row>
    <row r="29725" spans="10:10" x14ac:dyDescent="0.35">
      <c r="J29725" s="830"/>
    </row>
    <row r="29726" spans="10:10" x14ac:dyDescent="0.35">
      <c r="J29726" s="830"/>
    </row>
    <row r="29727" spans="10:10" x14ac:dyDescent="0.35">
      <c r="J29727" s="830"/>
    </row>
    <row r="29728" spans="10:10" x14ac:dyDescent="0.35">
      <c r="J29728" s="830"/>
    </row>
    <row r="29729" spans="10:10" x14ac:dyDescent="0.35">
      <c r="J29729" s="830"/>
    </row>
    <row r="29730" spans="10:10" x14ac:dyDescent="0.35">
      <c r="J29730" s="830"/>
    </row>
    <row r="29731" spans="10:10" x14ac:dyDescent="0.35">
      <c r="J29731" s="830"/>
    </row>
    <row r="29732" spans="10:10" x14ac:dyDescent="0.35">
      <c r="J29732" s="830"/>
    </row>
    <row r="29733" spans="10:10" x14ac:dyDescent="0.35">
      <c r="J29733" s="830"/>
    </row>
    <row r="29734" spans="10:10" x14ac:dyDescent="0.35">
      <c r="J29734" s="830"/>
    </row>
    <row r="29735" spans="10:10" x14ac:dyDescent="0.35">
      <c r="J29735" s="830"/>
    </row>
    <row r="29736" spans="10:10" x14ac:dyDescent="0.35">
      <c r="J29736" s="830"/>
    </row>
    <row r="29737" spans="10:10" x14ac:dyDescent="0.35">
      <c r="J29737" s="830"/>
    </row>
    <row r="29738" spans="10:10" x14ac:dyDescent="0.35">
      <c r="J29738" s="830"/>
    </row>
    <row r="29739" spans="10:10" x14ac:dyDescent="0.35">
      <c r="J29739" s="830"/>
    </row>
    <row r="29740" spans="10:10" x14ac:dyDescent="0.35">
      <c r="J29740" s="830"/>
    </row>
    <row r="29741" spans="10:10" x14ac:dyDescent="0.35">
      <c r="J29741" s="830"/>
    </row>
    <row r="29742" spans="10:10" x14ac:dyDescent="0.35">
      <c r="J29742" s="830"/>
    </row>
    <row r="29743" spans="10:10" x14ac:dyDescent="0.35">
      <c r="J29743" s="830"/>
    </row>
    <row r="29744" spans="10:10" x14ac:dyDescent="0.35">
      <c r="J29744" s="830"/>
    </row>
    <row r="29745" spans="10:10" x14ac:dyDescent="0.35">
      <c r="J29745" s="830"/>
    </row>
    <row r="29746" spans="10:10" x14ac:dyDescent="0.35">
      <c r="J29746" s="830"/>
    </row>
    <row r="29747" spans="10:10" x14ac:dyDescent="0.35">
      <c r="J29747" s="830"/>
    </row>
    <row r="29748" spans="10:10" x14ac:dyDescent="0.35">
      <c r="J29748" s="830"/>
    </row>
    <row r="29749" spans="10:10" x14ac:dyDescent="0.35">
      <c r="J29749" s="830"/>
    </row>
    <row r="29750" spans="10:10" x14ac:dyDescent="0.35">
      <c r="J29750" s="830"/>
    </row>
    <row r="29751" spans="10:10" x14ac:dyDescent="0.35">
      <c r="J29751" s="830"/>
    </row>
    <row r="29752" spans="10:10" x14ac:dyDescent="0.35">
      <c r="J29752" s="830"/>
    </row>
    <row r="29753" spans="10:10" x14ac:dyDescent="0.35">
      <c r="J29753" s="830"/>
    </row>
    <row r="29754" spans="10:10" x14ac:dyDescent="0.35">
      <c r="J29754" s="830"/>
    </row>
    <row r="29755" spans="10:10" x14ac:dyDescent="0.35">
      <c r="J29755" s="830"/>
    </row>
    <row r="29756" spans="10:10" x14ac:dyDescent="0.35">
      <c r="J29756" s="830"/>
    </row>
    <row r="29757" spans="10:10" x14ac:dyDescent="0.35">
      <c r="J29757" s="830"/>
    </row>
    <row r="29758" spans="10:10" x14ac:dyDescent="0.35">
      <c r="J29758" s="830"/>
    </row>
    <row r="29759" spans="10:10" x14ac:dyDescent="0.35">
      <c r="J29759" s="830"/>
    </row>
    <row r="29760" spans="10:10" x14ac:dyDescent="0.35">
      <c r="J29760" s="830"/>
    </row>
    <row r="29761" spans="10:10" x14ac:dyDescent="0.35">
      <c r="J29761" s="830"/>
    </row>
    <row r="29762" spans="10:10" x14ac:dyDescent="0.35">
      <c r="J29762" s="830"/>
    </row>
    <row r="29763" spans="10:10" x14ac:dyDescent="0.35">
      <c r="J29763" s="830"/>
    </row>
    <row r="29764" spans="10:10" x14ac:dyDescent="0.35">
      <c r="J29764" s="830"/>
    </row>
    <row r="29765" spans="10:10" x14ac:dyDescent="0.35">
      <c r="J29765" s="830"/>
    </row>
    <row r="29766" spans="10:10" x14ac:dyDescent="0.35">
      <c r="J29766" s="830"/>
    </row>
    <row r="29767" spans="10:10" x14ac:dyDescent="0.35">
      <c r="J29767" s="830"/>
    </row>
    <row r="29768" spans="10:10" x14ac:dyDescent="0.35">
      <c r="J29768" s="830"/>
    </row>
    <row r="29769" spans="10:10" x14ac:dyDescent="0.35">
      <c r="J29769" s="830"/>
    </row>
    <row r="29770" spans="10:10" x14ac:dyDescent="0.35">
      <c r="J29770" s="830"/>
    </row>
    <row r="29771" spans="10:10" x14ac:dyDescent="0.35">
      <c r="J29771" s="830"/>
    </row>
    <row r="29772" spans="10:10" x14ac:dyDescent="0.35">
      <c r="J29772" s="830"/>
    </row>
    <row r="29773" spans="10:10" x14ac:dyDescent="0.35">
      <c r="J29773" s="830"/>
    </row>
    <row r="29774" spans="10:10" x14ac:dyDescent="0.35">
      <c r="J29774" s="830"/>
    </row>
    <row r="29775" spans="10:10" x14ac:dyDescent="0.35">
      <c r="J29775" s="830"/>
    </row>
    <row r="29776" spans="10:10" x14ac:dyDescent="0.35">
      <c r="J29776" s="830"/>
    </row>
    <row r="29777" spans="10:10" x14ac:dyDescent="0.35">
      <c r="J29777" s="830"/>
    </row>
    <row r="29778" spans="10:10" x14ac:dyDescent="0.35">
      <c r="J29778" s="830"/>
    </row>
    <row r="29779" spans="10:10" x14ac:dyDescent="0.35">
      <c r="J29779" s="830"/>
    </row>
    <row r="29780" spans="10:10" x14ac:dyDescent="0.35">
      <c r="J29780" s="830"/>
    </row>
    <row r="29781" spans="10:10" x14ac:dyDescent="0.35">
      <c r="J29781" s="830"/>
    </row>
    <row r="29782" spans="10:10" x14ac:dyDescent="0.35">
      <c r="J29782" s="830"/>
    </row>
    <row r="29783" spans="10:10" x14ac:dyDescent="0.35">
      <c r="J29783" s="830"/>
    </row>
    <row r="29784" spans="10:10" x14ac:dyDescent="0.35">
      <c r="J29784" s="830"/>
    </row>
    <row r="29785" spans="10:10" x14ac:dyDescent="0.35">
      <c r="J29785" s="830"/>
    </row>
    <row r="29786" spans="10:10" x14ac:dyDescent="0.35">
      <c r="J29786" s="830"/>
    </row>
    <row r="29787" spans="10:10" x14ac:dyDescent="0.35">
      <c r="J29787" s="830"/>
    </row>
    <row r="29788" spans="10:10" x14ac:dyDescent="0.35">
      <c r="J29788" s="830"/>
    </row>
    <row r="29789" spans="10:10" x14ac:dyDescent="0.35">
      <c r="J29789" s="830"/>
    </row>
    <row r="29790" spans="10:10" x14ac:dyDescent="0.35">
      <c r="J29790" s="830"/>
    </row>
    <row r="29791" spans="10:10" x14ac:dyDescent="0.35">
      <c r="J29791" s="830"/>
    </row>
    <row r="29792" spans="10:10" x14ac:dyDescent="0.35">
      <c r="J29792" s="830"/>
    </row>
    <row r="29793" spans="10:10" x14ac:dyDescent="0.35">
      <c r="J29793" s="830"/>
    </row>
    <row r="29794" spans="10:10" x14ac:dyDescent="0.35">
      <c r="J29794" s="830"/>
    </row>
    <row r="29795" spans="10:10" x14ac:dyDescent="0.35">
      <c r="J29795" s="830"/>
    </row>
    <row r="29796" spans="10:10" x14ac:dyDescent="0.35">
      <c r="J29796" s="830"/>
    </row>
    <row r="29797" spans="10:10" x14ac:dyDescent="0.35">
      <c r="J29797" s="830"/>
    </row>
    <row r="29798" spans="10:10" x14ac:dyDescent="0.35">
      <c r="J29798" s="830"/>
    </row>
    <row r="29799" spans="10:10" x14ac:dyDescent="0.35">
      <c r="J29799" s="830"/>
    </row>
    <row r="29800" spans="10:10" x14ac:dyDescent="0.35">
      <c r="J29800" s="830"/>
    </row>
    <row r="29801" spans="10:10" x14ac:dyDescent="0.35">
      <c r="J29801" s="830"/>
    </row>
    <row r="29802" spans="10:10" x14ac:dyDescent="0.35">
      <c r="J29802" s="830"/>
    </row>
    <row r="29803" spans="10:10" x14ac:dyDescent="0.35">
      <c r="J29803" s="830"/>
    </row>
    <row r="29804" spans="10:10" x14ac:dyDescent="0.35">
      <c r="J29804" s="830"/>
    </row>
    <row r="29805" spans="10:10" x14ac:dyDescent="0.35">
      <c r="J29805" s="830"/>
    </row>
    <row r="29806" spans="10:10" x14ac:dyDescent="0.35">
      <c r="J29806" s="830"/>
    </row>
    <row r="29807" spans="10:10" x14ac:dyDescent="0.35">
      <c r="J29807" s="830"/>
    </row>
    <row r="29808" spans="10:10" x14ac:dyDescent="0.35">
      <c r="J29808" s="830"/>
    </row>
    <row r="29809" spans="10:10" x14ac:dyDescent="0.35">
      <c r="J29809" s="830"/>
    </row>
    <row r="29810" spans="10:10" x14ac:dyDescent="0.35">
      <c r="J29810" s="830"/>
    </row>
    <row r="29811" spans="10:10" x14ac:dyDescent="0.35">
      <c r="J29811" s="830"/>
    </row>
    <row r="29812" spans="10:10" x14ac:dyDescent="0.35">
      <c r="J29812" s="830"/>
    </row>
    <row r="29813" spans="10:10" x14ac:dyDescent="0.35">
      <c r="J29813" s="830"/>
    </row>
    <row r="29814" spans="10:10" x14ac:dyDescent="0.35">
      <c r="J29814" s="830"/>
    </row>
    <row r="29815" spans="10:10" x14ac:dyDescent="0.35">
      <c r="J29815" s="830"/>
    </row>
    <row r="29816" spans="10:10" x14ac:dyDescent="0.35">
      <c r="J29816" s="830"/>
    </row>
    <row r="29817" spans="10:10" x14ac:dyDescent="0.35">
      <c r="J29817" s="830"/>
    </row>
    <row r="29818" spans="10:10" x14ac:dyDescent="0.35">
      <c r="J29818" s="830"/>
    </row>
    <row r="29819" spans="10:10" x14ac:dyDescent="0.35">
      <c r="J29819" s="830"/>
    </row>
    <row r="29820" spans="10:10" x14ac:dyDescent="0.35">
      <c r="J29820" s="830"/>
    </row>
    <row r="29821" spans="10:10" x14ac:dyDescent="0.35">
      <c r="J29821" s="830"/>
    </row>
    <row r="29822" spans="10:10" x14ac:dyDescent="0.35">
      <c r="J29822" s="830"/>
    </row>
    <row r="29823" spans="10:10" x14ac:dyDescent="0.35">
      <c r="J29823" s="830"/>
    </row>
    <row r="29824" spans="10:10" x14ac:dyDescent="0.35">
      <c r="J29824" s="830"/>
    </row>
    <row r="29825" spans="10:10" x14ac:dyDescent="0.35">
      <c r="J29825" s="830"/>
    </row>
    <row r="29826" spans="10:10" x14ac:dyDescent="0.35">
      <c r="J29826" s="830"/>
    </row>
    <row r="29827" spans="10:10" x14ac:dyDescent="0.35">
      <c r="J29827" s="830"/>
    </row>
    <row r="29828" spans="10:10" x14ac:dyDescent="0.35">
      <c r="J29828" s="830"/>
    </row>
    <row r="29829" spans="10:10" x14ac:dyDescent="0.35">
      <c r="J29829" s="830"/>
    </row>
    <row r="29830" spans="10:10" x14ac:dyDescent="0.35">
      <c r="J29830" s="830"/>
    </row>
    <row r="29831" spans="10:10" x14ac:dyDescent="0.35">
      <c r="J29831" s="830"/>
    </row>
    <row r="29832" spans="10:10" x14ac:dyDescent="0.35">
      <c r="J29832" s="830"/>
    </row>
    <row r="29833" spans="10:10" x14ac:dyDescent="0.35">
      <c r="J29833" s="830"/>
    </row>
    <row r="29834" spans="10:10" x14ac:dyDescent="0.35">
      <c r="J29834" s="830"/>
    </row>
    <row r="29835" spans="10:10" x14ac:dyDescent="0.35">
      <c r="J29835" s="830"/>
    </row>
    <row r="29836" spans="10:10" x14ac:dyDescent="0.35">
      <c r="J29836" s="830"/>
    </row>
    <row r="29837" spans="10:10" x14ac:dyDescent="0.35">
      <c r="J29837" s="830"/>
    </row>
    <row r="29838" spans="10:10" x14ac:dyDescent="0.35">
      <c r="J29838" s="830"/>
    </row>
    <row r="29839" spans="10:10" x14ac:dyDescent="0.35">
      <c r="J29839" s="830"/>
    </row>
    <row r="29840" spans="10:10" x14ac:dyDescent="0.35">
      <c r="J29840" s="830"/>
    </row>
    <row r="29841" spans="10:10" x14ac:dyDescent="0.35">
      <c r="J29841" s="830"/>
    </row>
    <row r="29842" spans="10:10" x14ac:dyDescent="0.35">
      <c r="J29842" s="830"/>
    </row>
    <row r="29843" spans="10:10" x14ac:dyDescent="0.35">
      <c r="J29843" s="830"/>
    </row>
    <row r="29844" spans="10:10" x14ac:dyDescent="0.35">
      <c r="J29844" s="830"/>
    </row>
    <row r="29845" spans="10:10" x14ac:dyDescent="0.35">
      <c r="J29845" s="830"/>
    </row>
    <row r="29846" spans="10:10" x14ac:dyDescent="0.35">
      <c r="J29846" s="830"/>
    </row>
    <row r="29847" spans="10:10" x14ac:dyDescent="0.35">
      <c r="J29847" s="830"/>
    </row>
    <row r="29848" spans="10:10" x14ac:dyDescent="0.35">
      <c r="J29848" s="830"/>
    </row>
    <row r="29849" spans="10:10" x14ac:dyDescent="0.35">
      <c r="J29849" s="830"/>
    </row>
    <row r="29850" spans="10:10" x14ac:dyDescent="0.35">
      <c r="J29850" s="830"/>
    </row>
    <row r="29851" spans="10:10" x14ac:dyDescent="0.35">
      <c r="J29851" s="830"/>
    </row>
    <row r="29852" spans="10:10" x14ac:dyDescent="0.35">
      <c r="J29852" s="830"/>
    </row>
    <row r="29853" spans="10:10" x14ac:dyDescent="0.35">
      <c r="J29853" s="830"/>
    </row>
    <row r="29854" spans="10:10" x14ac:dyDescent="0.35">
      <c r="J29854" s="830"/>
    </row>
    <row r="29855" spans="10:10" x14ac:dyDescent="0.35">
      <c r="J29855" s="830"/>
    </row>
    <row r="29856" spans="10:10" x14ac:dyDescent="0.35">
      <c r="J29856" s="830"/>
    </row>
    <row r="29857" spans="10:10" x14ac:dyDescent="0.35">
      <c r="J29857" s="830"/>
    </row>
    <row r="29858" spans="10:10" x14ac:dyDescent="0.35">
      <c r="J29858" s="830"/>
    </row>
    <row r="29859" spans="10:10" x14ac:dyDescent="0.35">
      <c r="J29859" s="830"/>
    </row>
    <row r="29860" spans="10:10" x14ac:dyDescent="0.35">
      <c r="J29860" s="830"/>
    </row>
    <row r="29861" spans="10:10" x14ac:dyDescent="0.35">
      <c r="J29861" s="830"/>
    </row>
    <row r="29862" spans="10:10" x14ac:dyDescent="0.35">
      <c r="J29862" s="830"/>
    </row>
    <row r="29863" spans="10:10" x14ac:dyDescent="0.35">
      <c r="J29863" s="830"/>
    </row>
    <row r="29864" spans="10:10" x14ac:dyDescent="0.35">
      <c r="J29864" s="830"/>
    </row>
    <row r="29865" spans="10:10" x14ac:dyDescent="0.35">
      <c r="J29865" s="830"/>
    </row>
    <row r="29866" spans="10:10" x14ac:dyDescent="0.35">
      <c r="J29866" s="830"/>
    </row>
    <row r="29867" spans="10:10" x14ac:dyDescent="0.35">
      <c r="J29867" s="830"/>
    </row>
    <row r="29868" spans="10:10" x14ac:dyDescent="0.35">
      <c r="J29868" s="830"/>
    </row>
    <row r="29869" spans="10:10" x14ac:dyDescent="0.35">
      <c r="J29869" s="830"/>
    </row>
    <row r="29870" spans="10:10" x14ac:dyDescent="0.35">
      <c r="J29870" s="830"/>
    </row>
    <row r="29871" spans="10:10" x14ac:dyDescent="0.35">
      <c r="J29871" s="830"/>
    </row>
    <row r="29872" spans="10:10" x14ac:dyDescent="0.35">
      <c r="J29872" s="830"/>
    </row>
    <row r="29873" spans="10:10" x14ac:dyDescent="0.35">
      <c r="J29873" s="830"/>
    </row>
    <row r="29874" spans="10:10" x14ac:dyDescent="0.35">
      <c r="J29874" s="830"/>
    </row>
    <row r="29875" spans="10:10" x14ac:dyDescent="0.35">
      <c r="J29875" s="830"/>
    </row>
    <row r="29876" spans="10:10" x14ac:dyDescent="0.35">
      <c r="J29876" s="830"/>
    </row>
    <row r="29877" spans="10:10" x14ac:dyDescent="0.35">
      <c r="J29877" s="830"/>
    </row>
    <row r="29878" spans="10:10" x14ac:dyDescent="0.35">
      <c r="J29878" s="830"/>
    </row>
    <row r="29879" spans="10:10" x14ac:dyDescent="0.35">
      <c r="J29879" s="830"/>
    </row>
    <row r="29880" spans="10:10" x14ac:dyDescent="0.35">
      <c r="J29880" s="830"/>
    </row>
    <row r="29881" spans="10:10" x14ac:dyDescent="0.35">
      <c r="J29881" s="830"/>
    </row>
    <row r="29882" spans="10:10" x14ac:dyDescent="0.35">
      <c r="J29882" s="830"/>
    </row>
    <row r="29883" spans="10:10" x14ac:dyDescent="0.35">
      <c r="J29883" s="830"/>
    </row>
    <row r="29884" spans="10:10" x14ac:dyDescent="0.35">
      <c r="J29884" s="830"/>
    </row>
    <row r="29885" spans="10:10" x14ac:dyDescent="0.35">
      <c r="J29885" s="830"/>
    </row>
    <row r="29886" spans="10:10" x14ac:dyDescent="0.35">
      <c r="J29886" s="830"/>
    </row>
    <row r="29887" spans="10:10" x14ac:dyDescent="0.35">
      <c r="J29887" s="830"/>
    </row>
    <row r="29888" spans="10:10" x14ac:dyDescent="0.35">
      <c r="J29888" s="830"/>
    </row>
    <row r="29889" spans="10:10" x14ac:dyDescent="0.35">
      <c r="J29889" s="830"/>
    </row>
    <row r="29890" spans="10:10" x14ac:dyDescent="0.35">
      <c r="J29890" s="830"/>
    </row>
    <row r="29897" spans="10:10" x14ac:dyDescent="0.35">
      <c r="J29897" s="830"/>
    </row>
    <row r="29898" spans="10:10" x14ac:dyDescent="0.35">
      <c r="J29898" s="830"/>
    </row>
    <row r="29899" spans="10:10" x14ac:dyDescent="0.35">
      <c r="J29899" s="830"/>
    </row>
    <row r="29900" spans="10:10" x14ac:dyDescent="0.35">
      <c r="J29900" s="830"/>
    </row>
    <row r="29901" spans="10:10" x14ac:dyDescent="0.35">
      <c r="J29901" s="830"/>
    </row>
    <row r="29902" spans="10:10" x14ac:dyDescent="0.35">
      <c r="J29902" s="830"/>
    </row>
    <row r="29903" spans="10:10" x14ac:dyDescent="0.35">
      <c r="J29903" s="830"/>
    </row>
    <row r="29904" spans="10:10" x14ac:dyDescent="0.35">
      <c r="J29904" s="830"/>
    </row>
    <row r="29905" spans="10:10" x14ac:dyDescent="0.35">
      <c r="J29905" s="830"/>
    </row>
    <row r="29906" spans="10:10" x14ac:dyDescent="0.35">
      <c r="J29906" s="830"/>
    </row>
    <row r="29907" spans="10:10" x14ac:dyDescent="0.35">
      <c r="J29907" s="830"/>
    </row>
    <row r="29908" spans="10:10" x14ac:dyDescent="0.35">
      <c r="J29908" s="830"/>
    </row>
    <row r="29909" spans="10:10" x14ac:dyDescent="0.35">
      <c r="J29909" s="830"/>
    </row>
    <row r="29910" spans="10:10" x14ac:dyDescent="0.35">
      <c r="J29910" s="830"/>
    </row>
    <row r="29911" spans="10:10" x14ac:dyDescent="0.35">
      <c r="J29911" s="830"/>
    </row>
    <row r="29923" spans="10:10" x14ac:dyDescent="0.35">
      <c r="J29923" s="830"/>
    </row>
    <row r="29924" spans="10:10" x14ac:dyDescent="0.35">
      <c r="J29924" s="830"/>
    </row>
    <row r="29925" spans="10:10" x14ac:dyDescent="0.35">
      <c r="J29925" s="830"/>
    </row>
    <row r="29926" spans="10:10" x14ac:dyDescent="0.35">
      <c r="J29926" s="830"/>
    </row>
    <row r="29927" spans="10:10" x14ac:dyDescent="0.35">
      <c r="J29927" s="830"/>
    </row>
    <row r="29928" spans="10:10" x14ac:dyDescent="0.35">
      <c r="J29928" s="830"/>
    </row>
    <row r="29929" spans="10:10" x14ac:dyDescent="0.35">
      <c r="J29929" s="830"/>
    </row>
    <row r="29930" spans="10:10" x14ac:dyDescent="0.35">
      <c r="J29930" s="830"/>
    </row>
    <row r="29931" spans="10:10" x14ac:dyDescent="0.35">
      <c r="J29931" s="830"/>
    </row>
    <row r="29932" spans="10:10" x14ac:dyDescent="0.35">
      <c r="J29932" s="830"/>
    </row>
    <row r="29933" spans="10:10" x14ac:dyDescent="0.35">
      <c r="J29933" s="830"/>
    </row>
    <row r="29934" spans="10:10" x14ac:dyDescent="0.35">
      <c r="J29934" s="830"/>
    </row>
    <row r="29935" spans="10:10" x14ac:dyDescent="0.35">
      <c r="J29935" s="830"/>
    </row>
    <row r="29936" spans="10:10" x14ac:dyDescent="0.35">
      <c r="J29936" s="830"/>
    </row>
    <row r="29937" spans="10:10" x14ac:dyDescent="0.35">
      <c r="J29937" s="830"/>
    </row>
    <row r="29938" spans="10:10" x14ac:dyDescent="0.35">
      <c r="J29938" s="830"/>
    </row>
    <row r="29939" spans="10:10" x14ac:dyDescent="0.35">
      <c r="J29939" s="830"/>
    </row>
    <row r="29940" spans="10:10" x14ac:dyDescent="0.35">
      <c r="J29940" s="830"/>
    </row>
    <row r="29941" spans="10:10" x14ac:dyDescent="0.35">
      <c r="J29941" s="830"/>
    </row>
    <row r="29942" spans="10:10" x14ac:dyDescent="0.35">
      <c r="J29942" s="830"/>
    </row>
    <row r="29943" spans="10:10" x14ac:dyDescent="0.35">
      <c r="J29943" s="830"/>
    </row>
    <row r="29944" spans="10:10" x14ac:dyDescent="0.35">
      <c r="J29944" s="830"/>
    </row>
    <row r="29945" spans="10:10" x14ac:dyDescent="0.35">
      <c r="J29945" s="830"/>
    </row>
    <row r="29946" spans="10:10" x14ac:dyDescent="0.35">
      <c r="J29946" s="830"/>
    </row>
    <row r="29947" spans="10:10" x14ac:dyDescent="0.35">
      <c r="J29947" s="830"/>
    </row>
    <row r="29948" spans="10:10" x14ac:dyDescent="0.35">
      <c r="J29948" s="830"/>
    </row>
    <row r="29949" spans="10:10" x14ac:dyDescent="0.35">
      <c r="J29949" s="830"/>
    </row>
    <row r="29950" spans="10:10" x14ac:dyDescent="0.35">
      <c r="J29950" s="830"/>
    </row>
    <row r="29951" spans="10:10" x14ac:dyDescent="0.35">
      <c r="J29951" s="830"/>
    </row>
    <row r="29952" spans="10:10" x14ac:dyDescent="0.35">
      <c r="J29952" s="830"/>
    </row>
    <row r="29953" spans="10:10" x14ac:dyDescent="0.35">
      <c r="J29953" s="830"/>
    </row>
    <row r="29954" spans="10:10" x14ac:dyDescent="0.35">
      <c r="J29954" s="830"/>
    </row>
    <row r="29955" spans="10:10" x14ac:dyDescent="0.35">
      <c r="J29955" s="830"/>
    </row>
    <row r="29956" spans="10:10" x14ac:dyDescent="0.35">
      <c r="J29956" s="830"/>
    </row>
    <row r="29959" spans="10:10" x14ac:dyDescent="0.35">
      <c r="J29959" s="830"/>
    </row>
    <row r="29960" spans="10:10" x14ac:dyDescent="0.35">
      <c r="J29960" s="830"/>
    </row>
    <row r="29961" spans="10:10" x14ac:dyDescent="0.35">
      <c r="J29961" s="830"/>
    </row>
    <row r="29962" spans="10:10" x14ac:dyDescent="0.35">
      <c r="J29962" s="830"/>
    </row>
    <row r="29963" spans="10:10" x14ac:dyDescent="0.35">
      <c r="J29963" s="830"/>
    </row>
    <row r="29964" spans="10:10" x14ac:dyDescent="0.35">
      <c r="J29964" s="830"/>
    </row>
    <row r="29965" spans="10:10" x14ac:dyDescent="0.35">
      <c r="J29965" s="830"/>
    </row>
    <row r="29966" spans="10:10" x14ac:dyDescent="0.35">
      <c r="J29966" s="830"/>
    </row>
    <row r="29967" spans="10:10" x14ac:dyDescent="0.35">
      <c r="J29967" s="830"/>
    </row>
    <row r="29968" spans="10:10" x14ac:dyDescent="0.35">
      <c r="J29968" s="830"/>
    </row>
    <row r="29969" spans="10:10" x14ac:dyDescent="0.35">
      <c r="J29969" s="830"/>
    </row>
    <row r="29970" spans="10:10" x14ac:dyDescent="0.35">
      <c r="J29970" s="830"/>
    </row>
    <row r="29971" spans="10:10" x14ac:dyDescent="0.35">
      <c r="J29971" s="830"/>
    </row>
    <row r="29972" spans="10:10" x14ac:dyDescent="0.35">
      <c r="J29972" s="830"/>
    </row>
    <row r="29973" spans="10:10" x14ac:dyDescent="0.35">
      <c r="J29973" s="830"/>
    </row>
    <row r="29974" spans="10:10" x14ac:dyDescent="0.35">
      <c r="J29974" s="830"/>
    </row>
    <row r="29975" spans="10:10" x14ac:dyDescent="0.35">
      <c r="J29975" s="830"/>
    </row>
    <row r="29976" spans="10:10" x14ac:dyDescent="0.35">
      <c r="J29976" s="830"/>
    </row>
    <row r="29977" spans="10:10" x14ac:dyDescent="0.35">
      <c r="J29977" s="830"/>
    </row>
    <row r="29978" spans="10:10" x14ac:dyDescent="0.35">
      <c r="J29978" s="830"/>
    </row>
    <row r="29979" spans="10:10" x14ac:dyDescent="0.35">
      <c r="J29979" s="830"/>
    </row>
    <row r="29980" spans="10:10" x14ac:dyDescent="0.35">
      <c r="J29980" s="830"/>
    </row>
    <row r="29981" spans="10:10" x14ac:dyDescent="0.35">
      <c r="J29981" s="830"/>
    </row>
    <row r="29982" spans="10:10" x14ac:dyDescent="0.35">
      <c r="J29982" s="830"/>
    </row>
    <row r="29983" spans="10:10" x14ac:dyDescent="0.35">
      <c r="J29983" s="830"/>
    </row>
    <row r="29984" spans="10:10" x14ac:dyDescent="0.35">
      <c r="J29984" s="830"/>
    </row>
    <row r="29985" spans="10:10" x14ac:dyDescent="0.35">
      <c r="J29985" s="830"/>
    </row>
    <row r="29986" spans="10:10" x14ac:dyDescent="0.35">
      <c r="J29986" s="830"/>
    </row>
    <row r="29987" spans="10:10" x14ac:dyDescent="0.35">
      <c r="J29987" s="830"/>
    </row>
    <row r="29988" spans="10:10" x14ac:dyDescent="0.35">
      <c r="J29988" s="830"/>
    </row>
    <row r="29989" spans="10:10" x14ac:dyDescent="0.35">
      <c r="J29989" s="830"/>
    </row>
    <row r="29990" spans="10:10" x14ac:dyDescent="0.35">
      <c r="J29990" s="830"/>
    </row>
    <row r="29991" spans="10:10" x14ac:dyDescent="0.35">
      <c r="J29991" s="830"/>
    </row>
    <row r="29992" spans="10:10" x14ac:dyDescent="0.35">
      <c r="J29992" s="830"/>
    </row>
    <row r="29993" spans="10:10" x14ac:dyDescent="0.35">
      <c r="J29993" s="830"/>
    </row>
    <row r="29994" spans="10:10" x14ac:dyDescent="0.35">
      <c r="J29994" s="830"/>
    </row>
    <row r="29995" spans="10:10" x14ac:dyDescent="0.35">
      <c r="J29995" s="830"/>
    </row>
    <row r="29996" spans="10:10" x14ac:dyDescent="0.35">
      <c r="J29996" s="830"/>
    </row>
    <row r="29997" spans="10:10" x14ac:dyDescent="0.35">
      <c r="J29997" s="830"/>
    </row>
    <row r="29998" spans="10:10" x14ac:dyDescent="0.35">
      <c r="J29998" s="830"/>
    </row>
    <row r="29999" spans="10:10" x14ac:dyDescent="0.35">
      <c r="J29999" s="830"/>
    </row>
    <row r="30000" spans="10:10" x14ac:dyDescent="0.35">
      <c r="J30000" s="830"/>
    </row>
    <row r="30001" spans="10:10" x14ac:dyDescent="0.35">
      <c r="J30001" s="830"/>
    </row>
    <row r="30002" spans="10:10" x14ac:dyDescent="0.35">
      <c r="J30002" s="830"/>
    </row>
    <row r="30003" spans="10:10" x14ac:dyDescent="0.35">
      <c r="J30003" s="830"/>
    </row>
    <row r="30004" spans="10:10" x14ac:dyDescent="0.35">
      <c r="J30004" s="830"/>
    </row>
    <row r="30005" spans="10:10" x14ac:dyDescent="0.35">
      <c r="J30005" s="830"/>
    </row>
    <row r="30006" spans="10:10" x14ac:dyDescent="0.35">
      <c r="J30006" s="830"/>
    </row>
    <row r="30007" spans="10:10" x14ac:dyDescent="0.35">
      <c r="J30007" s="830"/>
    </row>
    <row r="30008" spans="10:10" x14ac:dyDescent="0.35">
      <c r="J30008" s="830"/>
    </row>
    <row r="30009" spans="10:10" x14ac:dyDescent="0.35">
      <c r="J30009" s="830"/>
    </row>
    <row r="30010" spans="10:10" x14ac:dyDescent="0.35">
      <c r="J30010" s="830"/>
    </row>
    <row r="30011" spans="10:10" x14ac:dyDescent="0.35">
      <c r="J30011" s="830"/>
    </row>
    <row r="30012" spans="10:10" x14ac:dyDescent="0.35">
      <c r="J30012" s="830"/>
    </row>
    <row r="30013" spans="10:10" x14ac:dyDescent="0.35">
      <c r="J30013" s="830"/>
    </row>
    <row r="30014" spans="10:10" x14ac:dyDescent="0.35">
      <c r="J30014" s="830"/>
    </row>
    <row r="30015" spans="10:10" x14ac:dyDescent="0.35">
      <c r="J30015" s="830"/>
    </row>
    <row r="30016" spans="10:10" x14ac:dyDescent="0.35">
      <c r="J30016" s="830"/>
    </row>
    <row r="30017" spans="10:10" x14ac:dyDescent="0.35">
      <c r="J30017" s="830"/>
    </row>
    <row r="30018" spans="10:10" x14ac:dyDescent="0.35">
      <c r="J30018" s="830"/>
    </row>
    <row r="30019" spans="10:10" x14ac:dyDescent="0.35">
      <c r="J30019" s="830"/>
    </row>
    <row r="30020" spans="10:10" x14ac:dyDescent="0.35">
      <c r="J30020" s="830"/>
    </row>
    <row r="30021" spans="10:10" x14ac:dyDescent="0.35">
      <c r="J30021" s="830"/>
    </row>
    <row r="30022" spans="10:10" x14ac:dyDescent="0.35">
      <c r="J30022" s="830"/>
    </row>
    <row r="30023" spans="10:10" x14ac:dyDescent="0.35">
      <c r="J30023" s="830"/>
    </row>
    <row r="30024" spans="10:10" x14ac:dyDescent="0.35">
      <c r="J30024" s="830"/>
    </row>
    <row r="30025" spans="10:10" x14ac:dyDescent="0.35">
      <c r="J30025" s="830"/>
    </row>
    <row r="30026" spans="10:10" x14ac:dyDescent="0.35">
      <c r="J30026" s="830"/>
    </row>
    <row r="30027" spans="10:10" x14ac:dyDescent="0.35">
      <c r="J30027" s="830"/>
    </row>
    <row r="30028" spans="10:10" x14ac:dyDescent="0.35">
      <c r="J30028" s="830"/>
    </row>
    <row r="30033" spans="10:10" x14ac:dyDescent="0.35">
      <c r="J30033" s="830"/>
    </row>
    <row r="30034" spans="10:10" x14ac:dyDescent="0.35">
      <c r="J30034" s="830"/>
    </row>
    <row r="30035" spans="10:10" x14ac:dyDescent="0.35">
      <c r="J30035" s="830"/>
    </row>
    <row r="30036" spans="10:10" x14ac:dyDescent="0.35">
      <c r="J30036" s="830"/>
    </row>
    <row r="30037" spans="10:10" x14ac:dyDescent="0.35">
      <c r="J30037" s="830"/>
    </row>
    <row r="30044" spans="10:10" x14ac:dyDescent="0.35">
      <c r="J30044" s="830"/>
    </row>
    <row r="30045" spans="10:10" x14ac:dyDescent="0.35">
      <c r="J30045" s="830"/>
    </row>
    <row r="30046" spans="10:10" x14ac:dyDescent="0.35">
      <c r="J30046" s="830"/>
    </row>
    <row r="30047" spans="10:10" x14ac:dyDescent="0.35">
      <c r="J30047" s="830"/>
    </row>
    <row r="30048" spans="10:10" x14ac:dyDescent="0.35">
      <c r="J30048" s="830"/>
    </row>
    <row r="30049" spans="10:10" x14ac:dyDescent="0.35">
      <c r="J30049" s="830"/>
    </row>
    <row r="30050" spans="10:10" x14ac:dyDescent="0.35">
      <c r="J30050" s="830"/>
    </row>
    <row r="30051" spans="10:10" x14ac:dyDescent="0.35">
      <c r="J30051" s="830"/>
    </row>
    <row r="30052" spans="10:10" x14ac:dyDescent="0.35">
      <c r="J30052" s="830"/>
    </row>
    <row r="30053" spans="10:10" x14ac:dyDescent="0.35">
      <c r="J30053" s="830"/>
    </row>
    <row r="30054" spans="10:10" x14ac:dyDescent="0.35">
      <c r="J30054" s="830"/>
    </row>
    <row r="30055" spans="10:10" x14ac:dyDescent="0.35">
      <c r="J30055" s="830"/>
    </row>
    <row r="30056" spans="10:10" x14ac:dyDescent="0.35">
      <c r="J30056" s="830"/>
    </row>
    <row r="30057" spans="10:10" x14ac:dyDescent="0.35">
      <c r="J30057" s="830"/>
    </row>
    <row r="30058" spans="10:10" x14ac:dyDescent="0.35">
      <c r="J30058" s="830"/>
    </row>
    <row r="30059" spans="10:10" x14ac:dyDescent="0.35">
      <c r="J30059" s="830"/>
    </row>
    <row r="30060" spans="10:10" x14ac:dyDescent="0.35">
      <c r="J30060" s="830"/>
    </row>
    <row r="30061" spans="10:10" x14ac:dyDescent="0.35">
      <c r="J30061" s="830"/>
    </row>
    <row r="30062" spans="10:10" x14ac:dyDescent="0.35">
      <c r="J30062" s="830"/>
    </row>
    <row r="30063" spans="10:10" x14ac:dyDescent="0.35">
      <c r="J30063" s="830"/>
    </row>
    <row r="30064" spans="10:10" x14ac:dyDescent="0.35">
      <c r="J30064" s="830"/>
    </row>
    <row r="30065" spans="10:10" x14ac:dyDescent="0.35">
      <c r="J30065" s="830"/>
    </row>
    <row r="30066" spans="10:10" x14ac:dyDescent="0.35">
      <c r="J30066" s="830"/>
    </row>
    <row r="30067" spans="10:10" x14ac:dyDescent="0.35">
      <c r="J30067" s="830"/>
    </row>
    <row r="30068" spans="10:10" x14ac:dyDescent="0.35">
      <c r="J30068" s="830"/>
    </row>
    <row r="30069" spans="10:10" x14ac:dyDescent="0.35">
      <c r="J30069" s="830"/>
    </row>
    <row r="30070" spans="10:10" x14ac:dyDescent="0.35">
      <c r="J30070" s="830"/>
    </row>
    <row r="30071" spans="10:10" x14ac:dyDescent="0.35">
      <c r="J30071" s="830"/>
    </row>
    <row r="30072" spans="10:10" x14ac:dyDescent="0.35">
      <c r="J30072" s="830"/>
    </row>
    <row r="30073" spans="10:10" x14ac:dyDescent="0.35">
      <c r="J30073" s="830"/>
    </row>
    <row r="30074" spans="10:10" x14ac:dyDescent="0.35">
      <c r="J30074" s="830"/>
    </row>
    <row r="30075" spans="10:10" x14ac:dyDescent="0.35">
      <c r="J30075" s="830"/>
    </row>
    <row r="30076" spans="10:10" x14ac:dyDescent="0.35">
      <c r="J30076" s="830"/>
    </row>
    <row r="30077" spans="10:10" x14ac:dyDescent="0.35">
      <c r="J30077" s="830"/>
    </row>
    <row r="30078" spans="10:10" x14ac:dyDescent="0.35">
      <c r="J30078" s="830"/>
    </row>
    <row r="30079" spans="10:10" x14ac:dyDescent="0.35">
      <c r="J30079" s="830"/>
    </row>
    <row r="30080" spans="10:10" x14ac:dyDescent="0.35">
      <c r="J30080" s="830"/>
    </row>
    <row r="30081" spans="10:10" x14ac:dyDescent="0.35">
      <c r="J30081" s="830"/>
    </row>
    <row r="30082" spans="10:10" x14ac:dyDescent="0.35">
      <c r="J30082" s="830"/>
    </row>
    <row r="30083" spans="10:10" x14ac:dyDescent="0.35">
      <c r="J30083" s="830"/>
    </row>
    <row r="30084" spans="10:10" x14ac:dyDescent="0.35">
      <c r="J30084" s="830"/>
    </row>
    <row r="30085" spans="10:10" x14ac:dyDescent="0.35">
      <c r="J30085" s="830"/>
    </row>
    <row r="30086" spans="10:10" x14ac:dyDescent="0.35">
      <c r="J30086" s="830"/>
    </row>
    <row r="30087" spans="10:10" x14ac:dyDescent="0.35">
      <c r="J30087" s="830"/>
    </row>
    <row r="30088" spans="10:10" x14ac:dyDescent="0.35">
      <c r="J30088" s="830"/>
    </row>
    <row r="30089" spans="10:10" x14ac:dyDescent="0.35">
      <c r="J30089" s="830"/>
    </row>
    <row r="30090" spans="10:10" x14ac:dyDescent="0.35">
      <c r="J30090" s="830"/>
    </row>
    <row r="30091" spans="10:10" x14ac:dyDescent="0.35">
      <c r="J30091" s="830"/>
    </row>
    <row r="30093" spans="10:10" x14ac:dyDescent="0.35">
      <c r="J30093" s="830"/>
    </row>
    <row r="30094" spans="10:10" x14ac:dyDescent="0.35">
      <c r="J30094" s="830"/>
    </row>
    <row r="30095" spans="10:10" x14ac:dyDescent="0.35">
      <c r="J30095" s="830"/>
    </row>
    <row r="30097" spans="10:10" x14ac:dyDescent="0.35">
      <c r="J30097" s="830"/>
    </row>
    <row r="30098" spans="10:10" x14ac:dyDescent="0.35">
      <c r="J30098" s="830"/>
    </row>
    <row r="30101" spans="10:10" x14ac:dyDescent="0.35">
      <c r="J30101" s="830"/>
    </row>
    <row r="30102" spans="10:10" x14ac:dyDescent="0.35">
      <c r="J30102" s="830"/>
    </row>
    <row r="30103" spans="10:10" x14ac:dyDescent="0.35">
      <c r="J30103" s="830"/>
    </row>
    <row r="30104" spans="10:10" x14ac:dyDescent="0.35">
      <c r="J30104" s="830"/>
    </row>
    <row r="30105" spans="10:10" x14ac:dyDescent="0.35">
      <c r="J30105" s="830"/>
    </row>
    <row r="30116" spans="10:10" x14ac:dyDescent="0.35">
      <c r="J30116" s="830"/>
    </row>
    <row r="30117" spans="10:10" x14ac:dyDescent="0.35">
      <c r="J30117" s="830"/>
    </row>
    <row r="30118" spans="10:10" x14ac:dyDescent="0.35">
      <c r="J30118" s="830"/>
    </row>
    <row r="30119" spans="10:10" x14ac:dyDescent="0.35">
      <c r="J30119" s="830"/>
    </row>
    <row r="30120" spans="10:10" x14ac:dyDescent="0.35">
      <c r="J30120" s="830"/>
    </row>
    <row r="30121" spans="10:10" x14ac:dyDescent="0.35">
      <c r="J30121" s="830"/>
    </row>
    <row r="30122" spans="10:10" x14ac:dyDescent="0.35">
      <c r="J30122" s="830"/>
    </row>
    <row r="30123" spans="10:10" x14ac:dyDescent="0.35">
      <c r="J30123" s="830"/>
    </row>
    <row r="30124" spans="10:10" x14ac:dyDescent="0.35">
      <c r="J30124" s="830"/>
    </row>
    <row r="30125" spans="10:10" x14ac:dyDescent="0.35">
      <c r="J30125" s="830"/>
    </row>
    <row r="30126" spans="10:10" x14ac:dyDescent="0.35">
      <c r="J30126" s="830"/>
    </row>
    <row r="30127" spans="10:10" x14ac:dyDescent="0.35">
      <c r="J30127" s="830"/>
    </row>
    <row r="30128" spans="10:10" x14ac:dyDescent="0.35">
      <c r="J30128" s="830"/>
    </row>
    <row r="30129" spans="10:10" x14ac:dyDescent="0.35">
      <c r="J30129" s="830"/>
    </row>
    <row r="30130" spans="10:10" x14ac:dyDescent="0.35">
      <c r="J30130" s="830"/>
    </row>
    <row r="30131" spans="10:10" x14ac:dyDescent="0.35">
      <c r="J30131" s="830"/>
    </row>
    <row r="30132" spans="10:10" x14ac:dyDescent="0.35">
      <c r="J30132" s="830"/>
    </row>
    <row r="30133" spans="10:10" x14ac:dyDescent="0.35">
      <c r="J30133" s="830"/>
    </row>
    <row r="30134" spans="10:10" x14ac:dyDescent="0.35">
      <c r="J30134" s="830"/>
    </row>
    <row r="30135" spans="10:10" x14ac:dyDescent="0.35">
      <c r="J30135" s="830"/>
    </row>
    <row r="30140" spans="10:10" x14ac:dyDescent="0.35">
      <c r="J30140" s="830"/>
    </row>
    <row r="30141" spans="10:10" x14ac:dyDescent="0.35">
      <c r="J30141" s="830"/>
    </row>
    <row r="30142" spans="10:10" x14ac:dyDescent="0.35">
      <c r="J30142" s="830"/>
    </row>
    <row r="30143" spans="10:10" x14ac:dyDescent="0.35">
      <c r="J30143" s="830"/>
    </row>
    <row r="30144" spans="10:10" x14ac:dyDescent="0.35">
      <c r="J30144" s="830"/>
    </row>
    <row r="30145" spans="10:10" x14ac:dyDescent="0.35">
      <c r="J30145" s="830"/>
    </row>
    <row r="30146" spans="10:10" x14ac:dyDescent="0.35">
      <c r="J30146" s="830"/>
    </row>
    <row r="30147" spans="10:10" x14ac:dyDescent="0.35">
      <c r="J30147" s="830"/>
    </row>
    <row r="30148" spans="10:10" x14ac:dyDescent="0.35">
      <c r="J30148" s="830"/>
    </row>
    <row r="30149" spans="10:10" x14ac:dyDescent="0.35">
      <c r="J30149" s="830"/>
    </row>
    <row r="30150" spans="10:10" x14ac:dyDescent="0.35">
      <c r="J30150" s="830"/>
    </row>
    <row r="30151" spans="10:10" x14ac:dyDescent="0.35">
      <c r="J30151" s="830"/>
    </row>
    <row r="30152" spans="10:10" x14ac:dyDescent="0.35">
      <c r="J30152" s="830"/>
    </row>
    <row r="30153" spans="10:10" x14ac:dyDescent="0.35">
      <c r="J30153" s="830"/>
    </row>
    <row r="30154" spans="10:10" x14ac:dyDescent="0.35">
      <c r="J30154" s="830"/>
    </row>
    <row r="30155" spans="10:10" x14ac:dyDescent="0.35">
      <c r="J30155" s="830"/>
    </row>
    <row r="30156" spans="10:10" x14ac:dyDescent="0.35">
      <c r="J30156" s="830"/>
    </row>
    <row r="30157" spans="10:10" x14ac:dyDescent="0.35">
      <c r="J30157" s="830"/>
    </row>
    <row r="30158" spans="10:10" x14ac:dyDescent="0.35">
      <c r="J30158" s="830"/>
    </row>
    <row r="30159" spans="10:10" x14ac:dyDescent="0.35">
      <c r="J30159" s="830"/>
    </row>
    <row r="30160" spans="10:10" x14ac:dyDescent="0.35">
      <c r="J30160" s="830"/>
    </row>
    <row r="30161" spans="10:10" x14ac:dyDescent="0.35">
      <c r="J30161" s="830"/>
    </row>
    <row r="30162" spans="10:10" x14ac:dyDescent="0.35">
      <c r="J30162" s="830"/>
    </row>
    <row r="30163" spans="10:10" x14ac:dyDescent="0.35">
      <c r="J30163" s="830"/>
    </row>
    <row r="30164" spans="10:10" x14ac:dyDescent="0.35">
      <c r="J30164" s="830"/>
    </row>
    <row r="30165" spans="10:10" x14ac:dyDescent="0.35">
      <c r="J30165" s="830"/>
    </row>
    <row r="30166" spans="10:10" x14ac:dyDescent="0.35">
      <c r="J30166" s="830"/>
    </row>
    <row r="30167" spans="10:10" x14ac:dyDescent="0.35">
      <c r="J30167" s="830"/>
    </row>
    <row r="30168" spans="10:10" x14ac:dyDescent="0.35">
      <c r="J30168" s="830"/>
    </row>
    <row r="30169" spans="10:10" x14ac:dyDescent="0.35">
      <c r="J30169" s="830"/>
    </row>
    <row r="30170" spans="10:10" x14ac:dyDescent="0.35">
      <c r="J30170" s="830"/>
    </row>
    <row r="30171" spans="10:10" x14ac:dyDescent="0.35">
      <c r="J30171" s="830"/>
    </row>
    <row r="30172" spans="10:10" x14ac:dyDescent="0.35">
      <c r="J30172" s="830"/>
    </row>
    <row r="30173" spans="10:10" x14ac:dyDescent="0.35">
      <c r="J30173" s="830"/>
    </row>
    <row r="30174" spans="10:10" x14ac:dyDescent="0.35">
      <c r="J30174" s="830"/>
    </row>
    <row r="30175" spans="10:10" x14ac:dyDescent="0.35">
      <c r="J30175" s="830"/>
    </row>
    <row r="30176" spans="10:10" x14ac:dyDescent="0.35">
      <c r="J30176" s="830"/>
    </row>
    <row r="30177" spans="10:10" x14ac:dyDescent="0.35">
      <c r="J30177" s="830"/>
    </row>
    <row r="30178" spans="10:10" x14ac:dyDescent="0.35">
      <c r="J30178" s="830"/>
    </row>
    <row r="30179" spans="10:10" x14ac:dyDescent="0.35">
      <c r="J30179" s="830"/>
    </row>
    <row r="30180" spans="10:10" x14ac:dyDescent="0.35">
      <c r="J30180" s="830"/>
    </row>
    <row r="30181" spans="10:10" x14ac:dyDescent="0.35">
      <c r="J30181" s="830"/>
    </row>
    <row r="30182" spans="10:10" x14ac:dyDescent="0.35">
      <c r="J30182" s="830"/>
    </row>
    <row r="30183" spans="10:10" x14ac:dyDescent="0.35">
      <c r="J30183" s="830"/>
    </row>
    <row r="30184" spans="10:10" x14ac:dyDescent="0.35">
      <c r="J30184" s="830"/>
    </row>
    <row r="30207" spans="10:10" x14ac:dyDescent="0.35">
      <c r="J30207" s="830"/>
    </row>
    <row r="30208" spans="10:10" x14ac:dyDescent="0.35">
      <c r="J30208" s="830"/>
    </row>
    <row r="30209" spans="10:10" x14ac:dyDescent="0.35">
      <c r="J30209" s="830"/>
    </row>
    <row r="30210" spans="10:10" x14ac:dyDescent="0.35">
      <c r="J30210" s="830"/>
    </row>
    <row r="30211" spans="10:10" x14ac:dyDescent="0.35">
      <c r="J30211" s="830"/>
    </row>
    <row r="30228" spans="10:10" x14ac:dyDescent="0.35">
      <c r="J30228" s="830"/>
    </row>
    <row r="30229" spans="10:10" x14ac:dyDescent="0.35">
      <c r="J30229" s="830"/>
    </row>
    <row r="30230" spans="10:10" x14ac:dyDescent="0.35">
      <c r="J30230" s="830"/>
    </row>
    <row r="30231" spans="10:10" x14ac:dyDescent="0.35">
      <c r="J30231" s="830"/>
    </row>
    <row r="30232" spans="10:10" x14ac:dyDescent="0.35">
      <c r="J30232" s="830"/>
    </row>
    <row r="30233" spans="10:10" x14ac:dyDescent="0.35">
      <c r="J30233" s="830"/>
    </row>
    <row r="30234" spans="10:10" x14ac:dyDescent="0.35">
      <c r="J30234" s="830"/>
    </row>
    <row r="30235" spans="10:10" x14ac:dyDescent="0.35">
      <c r="J30235" s="830"/>
    </row>
    <row r="30236" spans="10:10" x14ac:dyDescent="0.35">
      <c r="J30236" s="830"/>
    </row>
    <row r="30237" spans="10:10" x14ac:dyDescent="0.35">
      <c r="J30237" s="830"/>
    </row>
    <row r="30238" spans="10:10" x14ac:dyDescent="0.35">
      <c r="J30238" s="830"/>
    </row>
    <row r="30239" spans="10:10" x14ac:dyDescent="0.35">
      <c r="J30239" s="830"/>
    </row>
    <row r="30240" spans="10:10" x14ac:dyDescent="0.35">
      <c r="J30240" s="830"/>
    </row>
    <row r="30241" spans="10:10" x14ac:dyDescent="0.35">
      <c r="J30241" s="830"/>
    </row>
    <row r="30242" spans="10:10" x14ac:dyDescent="0.35">
      <c r="J30242" s="830"/>
    </row>
    <row r="30243" spans="10:10" x14ac:dyDescent="0.35">
      <c r="J30243" s="830"/>
    </row>
    <row r="30244" spans="10:10" x14ac:dyDescent="0.35">
      <c r="J30244" s="830"/>
    </row>
    <row r="30245" spans="10:10" x14ac:dyDescent="0.35">
      <c r="J30245" s="830"/>
    </row>
    <row r="30246" spans="10:10" x14ac:dyDescent="0.35">
      <c r="J30246" s="830"/>
    </row>
    <row r="30247" spans="10:10" x14ac:dyDescent="0.35">
      <c r="J30247" s="830"/>
    </row>
    <row r="30248" spans="10:10" x14ac:dyDescent="0.35">
      <c r="J30248" s="830"/>
    </row>
    <row r="30249" spans="10:10" x14ac:dyDescent="0.35">
      <c r="J30249" s="830"/>
    </row>
    <row r="30250" spans="10:10" x14ac:dyDescent="0.35">
      <c r="J30250" s="830"/>
    </row>
    <row r="30251" spans="10:10" x14ac:dyDescent="0.35">
      <c r="J30251" s="830"/>
    </row>
    <row r="30252" spans="10:10" x14ac:dyDescent="0.35">
      <c r="J30252" s="830"/>
    </row>
    <row r="30253" spans="10:10" x14ac:dyDescent="0.35">
      <c r="J30253" s="830"/>
    </row>
    <row r="30254" spans="10:10" x14ac:dyDescent="0.35">
      <c r="J30254" s="830"/>
    </row>
    <row r="30255" spans="10:10" x14ac:dyDescent="0.35">
      <c r="J30255" s="830"/>
    </row>
    <row r="30256" spans="10:10" x14ac:dyDescent="0.35">
      <c r="J30256" s="830"/>
    </row>
    <row r="30257" spans="10:10" x14ac:dyDescent="0.35">
      <c r="J30257" s="830"/>
    </row>
    <row r="30258" spans="10:10" x14ac:dyDescent="0.35">
      <c r="J30258" s="830"/>
    </row>
    <row r="30259" spans="10:10" x14ac:dyDescent="0.35">
      <c r="J30259" s="830"/>
    </row>
    <row r="30260" spans="10:10" x14ac:dyDescent="0.35">
      <c r="J30260" s="830"/>
    </row>
    <row r="30261" spans="10:10" x14ac:dyDescent="0.35">
      <c r="J30261" s="830"/>
    </row>
    <row r="30262" spans="10:10" x14ac:dyDescent="0.35">
      <c r="J30262" s="830"/>
    </row>
    <row r="30263" spans="10:10" x14ac:dyDescent="0.35">
      <c r="J30263" s="830"/>
    </row>
    <row r="30264" spans="10:10" x14ac:dyDescent="0.35">
      <c r="J30264" s="830"/>
    </row>
    <row r="30265" spans="10:10" x14ac:dyDescent="0.35">
      <c r="J30265" s="830"/>
    </row>
    <row r="30266" spans="10:10" x14ac:dyDescent="0.35">
      <c r="J30266" s="830"/>
    </row>
    <row r="30267" spans="10:10" x14ac:dyDescent="0.35">
      <c r="J30267" s="830"/>
    </row>
    <row r="30268" spans="10:10" x14ac:dyDescent="0.35">
      <c r="J30268" s="830"/>
    </row>
    <row r="30269" spans="10:10" x14ac:dyDescent="0.35">
      <c r="J30269" s="830"/>
    </row>
    <row r="30270" spans="10:10" x14ac:dyDescent="0.35">
      <c r="J30270" s="830"/>
    </row>
    <row r="30271" spans="10:10" x14ac:dyDescent="0.35">
      <c r="J30271" s="830"/>
    </row>
    <row r="30272" spans="10:10" x14ac:dyDescent="0.35">
      <c r="J30272" s="830"/>
    </row>
    <row r="30273" spans="10:10" x14ac:dyDescent="0.35">
      <c r="J30273" s="830"/>
    </row>
    <row r="30274" spans="10:10" x14ac:dyDescent="0.35">
      <c r="J30274" s="830"/>
    </row>
    <row r="30275" spans="10:10" x14ac:dyDescent="0.35">
      <c r="J30275" s="830"/>
    </row>
    <row r="30276" spans="10:10" x14ac:dyDescent="0.35">
      <c r="J30276" s="830"/>
    </row>
    <row r="30277" spans="10:10" x14ac:dyDescent="0.35">
      <c r="J30277" s="830"/>
    </row>
    <row r="30278" spans="10:10" x14ac:dyDescent="0.35">
      <c r="J30278" s="830"/>
    </row>
    <row r="30279" spans="10:10" x14ac:dyDescent="0.35">
      <c r="J30279" s="830"/>
    </row>
    <row r="30280" spans="10:10" x14ac:dyDescent="0.35">
      <c r="J30280" s="830"/>
    </row>
    <row r="30281" spans="10:10" x14ac:dyDescent="0.35">
      <c r="J30281" s="830"/>
    </row>
    <row r="30282" spans="10:10" x14ac:dyDescent="0.35">
      <c r="J30282" s="830"/>
    </row>
    <row r="30283" spans="10:10" x14ac:dyDescent="0.35">
      <c r="J30283" s="830"/>
    </row>
    <row r="30284" spans="10:10" x14ac:dyDescent="0.35">
      <c r="J30284" s="830"/>
    </row>
    <row r="30285" spans="10:10" x14ac:dyDescent="0.35">
      <c r="J30285" s="830"/>
    </row>
    <row r="30286" spans="10:10" x14ac:dyDescent="0.35">
      <c r="J30286" s="830"/>
    </row>
    <row r="30287" spans="10:10" x14ac:dyDescent="0.35">
      <c r="J30287" s="830"/>
    </row>
    <row r="30288" spans="10:10" x14ac:dyDescent="0.35">
      <c r="J30288" s="830"/>
    </row>
    <row r="30289" spans="10:10" x14ac:dyDescent="0.35">
      <c r="J30289" s="830"/>
    </row>
    <row r="30290" spans="10:10" x14ac:dyDescent="0.35">
      <c r="J30290" s="830"/>
    </row>
    <row r="30291" spans="10:10" x14ac:dyDescent="0.35">
      <c r="J30291" s="830"/>
    </row>
    <row r="30292" spans="10:10" x14ac:dyDescent="0.35">
      <c r="J30292" s="830"/>
    </row>
    <row r="30293" spans="10:10" x14ac:dyDescent="0.35">
      <c r="J30293" s="830"/>
    </row>
    <row r="30294" spans="10:10" x14ac:dyDescent="0.35">
      <c r="J30294" s="830"/>
    </row>
    <row r="30295" spans="10:10" x14ac:dyDescent="0.35">
      <c r="J30295" s="830"/>
    </row>
    <row r="30296" spans="10:10" x14ac:dyDescent="0.35">
      <c r="J30296" s="830"/>
    </row>
    <row r="30297" spans="10:10" x14ac:dyDescent="0.35">
      <c r="J30297" s="830"/>
    </row>
    <row r="30298" spans="10:10" x14ac:dyDescent="0.35">
      <c r="J30298" s="830"/>
    </row>
    <row r="30299" spans="10:10" x14ac:dyDescent="0.35">
      <c r="J30299" s="830"/>
    </row>
    <row r="30300" spans="10:10" x14ac:dyDescent="0.35">
      <c r="J30300" s="830"/>
    </row>
    <row r="30301" spans="10:10" x14ac:dyDescent="0.35">
      <c r="J30301" s="830"/>
    </row>
    <row r="30302" spans="10:10" x14ac:dyDescent="0.35">
      <c r="J30302" s="830"/>
    </row>
    <row r="30303" spans="10:10" x14ac:dyDescent="0.35">
      <c r="J30303" s="830"/>
    </row>
    <row r="30304" spans="10:10" x14ac:dyDescent="0.35">
      <c r="J30304" s="830"/>
    </row>
    <row r="30305" spans="10:10" x14ac:dyDescent="0.35">
      <c r="J30305" s="830"/>
    </row>
    <row r="30306" spans="10:10" x14ac:dyDescent="0.35">
      <c r="J30306" s="830"/>
    </row>
    <row r="30307" spans="10:10" x14ac:dyDescent="0.35">
      <c r="J30307" s="830"/>
    </row>
    <row r="30308" spans="10:10" x14ac:dyDescent="0.35">
      <c r="J30308" s="830"/>
    </row>
    <row r="30309" spans="10:10" x14ac:dyDescent="0.35">
      <c r="J30309" s="830"/>
    </row>
    <row r="30310" spans="10:10" x14ac:dyDescent="0.35">
      <c r="J30310" s="830"/>
    </row>
    <row r="30311" spans="10:10" x14ac:dyDescent="0.35">
      <c r="J30311" s="830"/>
    </row>
    <row r="30312" spans="10:10" x14ac:dyDescent="0.35">
      <c r="J30312" s="830"/>
    </row>
    <row r="30313" spans="10:10" x14ac:dyDescent="0.35">
      <c r="J30313" s="830"/>
    </row>
    <row r="30314" spans="10:10" x14ac:dyDescent="0.35">
      <c r="J30314" s="830"/>
    </row>
    <row r="30315" spans="10:10" x14ac:dyDescent="0.35">
      <c r="J30315" s="830"/>
    </row>
    <row r="30316" spans="10:10" x14ac:dyDescent="0.35">
      <c r="J30316" s="830"/>
    </row>
    <row r="30317" spans="10:10" x14ac:dyDescent="0.35">
      <c r="J30317" s="830"/>
    </row>
    <row r="30318" spans="10:10" x14ac:dyDescent="0.35">
      <c r="J30318" s="830"/>
    </row>
    <row r="30319" spans="10:10" x14ac:dyDescent="0.35">
      <c r="J30319" s="830"/>
    </row>
    <row r="30320" spans="10:10" x14ac:dyDescent="0.35">
      <c r="J30320" s="830"/>
    </row>
    <row r="30321" spans="10:10" x14ac:dyDescent="0.35">
      <c r="J30321" s="830"/>
    </row>
    <row r="30322" spans="10:10" x14ac:dyDescent="0.35">
      <c r="J30322" s="830"/>
    </row>
    <row r="30323" spans="10:10" x14ac:dyDescent="0.35">
      <c r="J30323" s="830"/>
    </row>
    <row r="30324" spans="10:10" x14ac:dyDescent="0.35">
      <c r="J30324" s="830"/>
    </row>
    <row r="30325" spans="10:10" x14ac:dyDescent="0.35">
      <c r="J30325" s="830"/>
    </row>
    <row r="30326" spans="10:10" x14ac:dyDescent="0.35">
      <c r="J30326" s="830"/>
    </row>
    <row r="30327" spans="10:10" x14ac:dyDescent="0.35">
      <c r="J30327" s="830"/>
    </row>
    <row r="30328" spans="10:10" x14ac:dyDescent="0.35">
      <c r="J30328" s="830"/>
    </row>
    <row r="30329" spans="10:10" x14ac:dyDescent="0.35">
      <c r="J30329" s="830"/>
    </row>
    <row r="30330" spans="10:10" x14ac:dyDescent="0.35">
      <c r="J30330" s="830"/>
    </row>
    <row r="30331" spans="10:10" x14ac:dyDescent="0.35">
      <c r="J30331" s="830"/>
    </row>
    <row r="30332" spans="10:10" x14ac:dyDescent="0.35">
      <c r="J30332" s="830"/>
    </row>
    <row r="30333" spans="10:10" x14ac:dyDescent="0.35">
      <c r="J30333" s="830"/>
    </row>
    <row r="30334" spans="10:10" x14ac:dyDescent="0.35">
      <c r="J30334" s="830"/>
    </row>
    <row r="30335" spans="10:10" x14ac:dyDescent="0.35">
      <c r="J30335" s="830"/>
    </row>
    <row r="30336" spans="10:10" x14ac:dyDescent="0.35">
      <c r="J30336" s="830"/>
    </row>
    <row r="30337" spans="10:10" x14ac:dyDescent="0.35">
      <c r="J30337" s="830"/>
    </row>
    <row r="30338" spans="10:10" x14ac:dyDescent="0.35">
      <c r="J30338" s="830"/>
    </row>
    <row r="30339" spans="10:10" x14ac:dyDescent="0.35">
      <c r="J30339" s="830"/>
    </row>
    <row r="30340" spans="10:10" x14ac:dyDescent="0.35">
      <c r="J30340" s="830"/>
    </row>
    <row r="30341" spans="10:10" x14ac:dyDescent="0.35">
      <c r="J30341" s="830"/>
    </row>
    <row r="30342" spans="10:10" x14ac:dyDescent="0.35">
      <c r="J30342" s="830"/>
    </row>
    <row r="30343" spans="10:10" x14ac:dyDescent="0.35">
      <c r="J30343" s="830"/>
    </row>
    <row r="30344" spans="10:10" x14ac:dyDescent="0.35">
      <c r="J30344" s="830"/>
    </row>
    <row r="30345" spans="10:10" x14ac:dyDescent="0.35">
      <c r="J30345" s="830"/>
    </row>
    <row r="30346" spans="10:10" x14ac:dyDescent="0.35">
      <c r="J30346" s="830"/>
    </row>
    <row r="30347" spans="10:10" x14ac:dyDescent="0.35">
      <c r="J30347" s="830"/>
    </row>
    <row r="30348" spans="10:10" x14ac:dyDescent="0.35">
      <c r="J30348" s="830"/>
    </row>
    <row r="30349" spans="10:10" x14ac:dyDescent="0.35">
      <c r="J30349" s="830"/>
    </row>
    <row r="30350" spans="10:10" x14ac:dyDescent="0.35">
      <c r="J30350" s="830"/>
    </row>
    <row r="30351" spans="10:10" x14ac:dyDescent="0.35">
      <c r="J30351" s="830"/>
    </row>
    <row r="30352" spans="10:10" x14ac:dyDescent="0.35">
      <c r="J30352" s="830"/>
    </row>
    <row r="30353" spans="10:10" x14ac:dyDescent="0.35">
      <c r="J30353" s="830"/>
    </row>
    <row r="30354" spans="10:10" x14ac:dyDescent="0.35">
      <c r="J30354" s="830"/>
    </row>
    <row r="30355" spans="10:10" x14ac:dyDescent="0.35">
      <c r="J30355" s="830"/>
    </row>
    <row r="30356" spans="10:10" x14ac:dyDescent="0.35">
      <c r="J30356" s="830"/>
    </row>
    <row r="30357" spans="10:10" x14ac:dyDescent="0.35">
      <c r="J30357" s="830"/>
    </row>
    <row r="30358" spans="10:10" x14ac:dyDescent="0.35">
      <c r="J30358" s="830"/>
    </row>
    <row r="30359" spans="10:10" x14ac:dyDescent="0.35">
      <c r="J30359" s="830"/>
    </row>
    <row r="30360" spans="10:10" x14ac:dyDescent="0.35">
      <c r="J30360" s="830"/>
    </row>
    <row r="30361" spans="10:10" x14ac:dyDescent="0.35">
      <c r="J30361" s="830"/>
    </row>
    <row r="30362" spans="10:10" x14ac:dyDescent="0.35">
      <c r="J30362" s="830"/>
    </row>
    <row r="30363" spans="10:10" x14ac:dyDescent="0.35">
      <c r="J30363" s="830"/>
    </row>
    <row r="30364" spans="10:10" x14ac:dyDescent="0.35">
      <c r="J30364" s="830"/>
    </row>
    <row r="30365" spans="10:10" x14ac:dyDescent="0.35">
      <c r="J30365" s="830"/>
    </row>
    <row r="30366" spans="10:10" x14ac:dyDescent="0.35">
      <c r="J30366" s="830"/>
    </row>
    <row r="30367" spans="10:10" x14ac:dyDescent="0.35">
      <c r="J30367" s="830"/>
    </row>
    <row r="30368" spans="10:10" x14ac:dyDescent="0.35">
      <c r="J30368" s="830"/>
    </row>
    <row r="30369" spans="10:10" x14ac:dyDescent="0.35">
      <c r="J30369" s="830"/>
    </row>
    <row r="30370" spans="10:10" x14ac:dyDescent="0.35">
      <c r="J30370" s="830"/>
    </row>
    <row r="30371" spans="10:10" x14ac:dyDescent="0.35">
      <c r="J30371" s="830"/>
    </row>
    <row r="30372" spans="10:10" x14ac:dyDescent="0.35">
      <c r="J30372" s="830"/>
    </row>
    <row r="30373" spans="10:10" x14ac:dyDescent="0.35">
      <c r="J30373" s="830"/>
    </row>
    <row r="30374" spans="10:10" x14ac:dyDescent="0.35">
      <c r="J30374" s="830"/>
    </row>
    <row r="30375" spans="10:10" x14ac:dyDescent="0.35">
      <c r="J30375" s="830"/>
    </row>
    <row r="30376" spans="10:10" x14ac:dyDescent="0.35">
      <c r="J30376" s="830"/>
    </row>
    <row r="30377" spans="10:10" x14ac:dyDescent="0.35">
      <c r="J30377" s="830"/>
    </row>
    <row r="30378" spans="10:10" x14ac:dyDescent="0.35">
      <c r="J30378" s="830"/>
    </row>
    <row r="30379" spans="10:10" x14ac:dyDescent="0.35">
      <c r="J30379" s="830"/>
    </row>
    <row r="30380" spans="10:10" x14ac:dyDescent="0.35">
      <c r="J30380" s="830"/>
    </row>
    <row r="30381" spans="10:10" x14ac:dyDescent="0.35">
      <c r="J30381" s="830"/>
    </row>
    <row r="30382" spans="10:10" x14ac:dyDescent="0.35">
      <c r="J30382" s="830"/>
    </row>
    <row r="30383" spans="10:10" x14ac:dyDescent="0.35">
      <c r="J30383" s="830"/>
    </row>
    <row r="30384" spans="10:10" x14ac:dyDescent="0.35">
      <c r="J30384" s="830"/>
    </row>
    <row r="30385" spans="10:10" x14ac:dyDescent="0.35">
      <c r="J30385" s="830"/>
    </row>
    <row r="30386" spans="10:10" x14ac:dyDescent="0.35">
      <c r="J30386" s="830"/>
    </row>
    <row r="30387" spans="10:10" x14ac:dyDescent="0.35">
      <c r="J30387" s="830"/>
    </row>
    <row r="30388" spans="10:10" x14ac:dyDescent="0.35">
      <c r="J30388" s="830"/>
    </row>
    <row r="30389" spans="10:10" x14ac:dyDescent="0.35">
      <c r="J30389" s="830"/>
    </row>
    <row r="30390" spans="10:10" x14ac:dyDescent="0.35">
      <c r="J30390" s="830"/>
    </row>
    <row r="30391" spans="10:10" x14ac:dyDescent="0.35">
      <c r="J30391" s="830"/>
    </row>
    <row r="30392" spans="10:10" x14ac:dyDescent="0.35">
      <c r="J30392" s="830"/>
    </row>
    <row r="30393" spans="10:10" x14ac:dyDescent="0.35">
      <c r="J30393" s="830"/>
    </row>
    <row r="30394" spans="10:10" x14ac:dyDescent="0.35">
      <c r="J30394" s="830"/>
    </row>
    <row r="30395" spans="10:10" x14ac:dyDescent="0.35">
      <c r="J30395" s="830"/>
    </row>
    <row r="30396" spans="10:10" x14ac:dyDescent="0.35">
      <c r="J30396" s="830"/>
    </row>
    <row r="30397" spans="10:10" x14ac:dyDescent="0.35">
      <c r="J30397" s="830"/>
    </row>
    <row r="30398" spans="10:10" x14ac:dyDescent="0.35">
      <c r="J30398" s="830"/>
    </row>
    <row r="30399" spans="10:10" x14ac:dyDescent="0.35">
      <c r="J30399" s="830"/>
    </row>
    <row r="30400" spans="10:10" x14ac:dyDescent="0.35">
      <c r="J30400" s="830"/>
    </row>
    <row r="30401" spans="10:10" x14ac:dyDescent="0.35">
      <c r="J30401" s="830"/>
    </row>
    <row r="30402" spans="10:10" x14ac:dyDescent="0.35">
      <c r="J30402" s="830"/>
    </row>
    <row r="30403" spans="10:10" x14ac:dyDescent="0.35">
      <c r="J30403" s="830"/>
    </row>
    <row r="30404" spans="10:10" x14ac:dyDescent="0.35">
      <c r="J30404" s="830"/>
    </row>
    <row r="30405" spans="10:10" x14ac:dyDescent="0.35">
      <c r="J30405" s="830"/>
    </row>
    <row r="30406" spans="10:10" x14ac:dyDescent="0.35">
      <c r="J30406" s="830"/>
    </row>
    <row r="30407" spans="10:10" x14ac:dyDescent="0.35">
      <c r="J30407" s="830"/>
    </row>
    <row r="30408" spans="10:10" x14ac:dyDescent="0.35">
      <c r="J30408" s="830"/>
    </row>
    <row r="30409" spans="10:10" x14ac:dyDescent="0.35">
      <c r="J30409" s="830"/>
    </row>
    <row r="30410" spans="10:10" x14ac:dyDescent="0.35">
      <c r="J30410" s="830"/>
    </row>
    <row r="30411" spans="10:10" x14ac:dyDescent="0.35">
      <c r="J30411" s="830"/>
    </row>
    <row r="30412" spans="10:10" x14ac:dyDescent="0.35">
      <c r="J30412" s="830"/>
    </row>
    <row r="30413" spans="10:10" x14ac:dyDescent="0.35">
      <c r="J30413" s="830"/>
    </row>
    <row r="30414" spans="10:10" x14ac:dyDescent="0.35">
      <c r="J30414" s="830"/>
    </row>
    <row r="30415" spans="10:10" x14ac:dyDescent="0.35">
      <c r="J30415" s="830"/>
    </row>
    <row r="30416" spans="10:10" x14ac:dyDescent="0.35">
      <c r="J30416" s="830"/>
    </row>
    <row r="30417" spans="10:10" x14ac:dyDescent="0.35">
      <c r="J30417" s="830"/>
    </row>
    <row r="30418" spans="10:10" x14ac:dyDescent="0.35">
      <c r="J30418" s="830"/>
    </row>
    <row r="30419" spans="10:10" x14ac:dyDescent="0.35">
      <c r="J30419" s="830"/>
    </row>
    <row r="30420" spans="10:10" x14ac:dyDescent="0.35">
      <c r="J30420" s="830"/>
    </row>
    <row r="30421" spans="10:10" x14ac:dyDescent="0.35">
      <c r="J30421" s="830"/>
    </row>
    <row r="30422" spans="10:10" x14ac:dyDescent="0.35">
      <c r="J30422" s="830"/>
    </row>
    <row r="30423" spans="10:10" x14ac:dyDescent="0.35">
      <c r="J30423" s="830"/>
    </row>
    <row r="30424" spans="10:10" x14ac:dyDescent="0.35">
      <c r="J30424" s="830"/>
    </row>
    <row r="30425" spans="10:10" x14ac:dyDescent="0.35">
      <c r="J30425" s="830"/>
    </row>
    <row r="30426" spans="10:10" x14ac:dyDescent="0.35">
      <c r="J30426" s="830"/>
    </row>
    <row r="30427" spans="10:10" x14ac:dyDescent="0.35">
      <c r="J30427" s="830"/>
    </row>
    <row r="30428" spans="10:10" x14ac:dyDescent="0.35">
      <c r="J30428" s="830"/>
    </row>
    <row r="30429" spans="10:10" x14ac:dyDescent="0.35">
      <c r="J30429" s="830"/>
    </row>
    <row r="30430" spans="10:10" x14ac:dyDescent="0.35">
      <c r="J30430" s="830"/>
    </row>
    <row r="30431" spans="10:10" x14ac:dyDescent="0.35">
      <c r="J30431" s="830"/>
    </row>
    <row r="30432" spans="10:10" x14ac:dyDescent="0.35">
      <c r="J30432" s="830"/>
    </row>
    <row r="30433" spans="10:10" x14ac:dyDescent="0.35">
      <c r="J30433" s="830"/>
    </row>
    <row r="30434" spans="10:10" x14ac:dyDescent="0.35">
      <c r="J30434" s="830"/>
    </row>
    <row r="30435" spans="10:10" x14ac:dyDescent="0.35">
      <c r="J30435" s="830"/>
    </row>
    <row r="30436" spans="10:10" x14ac:dyDescent="0.35">
      <c r="J30436" s="830"/>
    </row>
    <row r="30437" spans="10:10" x14ac:dyDescent="0.35">
      <c r="J30437" s="830"/>
    </row>
    <row r="30438" spans="10:10" x14ac:dyDescent="0.35">
      <c r="J30438" s="830"/>
    </row>
    <row r="30439" spans="10:10" x14ac:dyDescent="0.35">
      <c r="J30439" s="830"/>
    </row>
    <row r="30440" spans="10:10" x14ac:dyDescent="0.35">
      <c r="J30440" s="830"/>
    </row>
    <row r="30441" spans="10:10" x14ac:dyDescent="0.35">
      <c r="J30441" s="830"/>
    </row>
    <row r="30442" spans="10:10" x14ac:dyDescent="0.35">
      <c r="J30442" s="830"/>
    </row>
    <row r="30443" spans="10:10" x14ac:dyDescent="0.35">
      <c r="J30443" s="830"/>
    </row>
    <row r="30444" spans="10:10" x14ac:dyDescent="0.35">
      <c r="J30444" s="830"/>
    </row>
    <row r="30445" spans="10:10" x14ac:dyDescent="0.35">
      <c r="J30445" s="830"/>
    </row>
    <row r="30446" spans="10:10" x14ac:dyDescent="0.35">
      <c r="J30446" s="830"/>
    </row>
    <row r="30447" spans="10:10" x14ac:dyDescent="0.35">
      <c r="J30447" s="830"/>
    </row>
    <row r="30448" spans="10:10" x14ac:dyDescent="0.35">
      <c r="J30448" s="830"/>
    </row>
    <row r="30449" spans="10:10" x14ac:dyDescent="0.35">
      <c r="J30449" s="830"/>
    </row>
    <row r="30450" spans="10:10" x14ac:dyDescent="0.35">
      <c r="J30450" s="830"/>
    </row>
    <row r="30451" spans="10:10" x14ac:dyDescent="0.35">
      <c r="J30451" s="830"/>
    </row>
    <row r="30452" spans="10:10" x14ac:dyDescent="0.35">
      <c r="J30452" s="830"/>
    </row>
    <row r="30453" spans="10:10" x14ac:dyDescent="0.35">
      <c r="J30453" s="830"/>
    </row>
    <row r="30454" spans="10:10" x14ac:dyDescent="0.35">
      <c r="J30454" s="830"/>
    </row>
    <row r="30455" spans="10:10" x14ac:dyDescent="0.35">
      <c r="J30455" s="830"/>
    </row>
    <row r="30456" spans="10:10" x14ac:dyDescent="0.35">
      <c r="J30456" s="830"/>
    </row>
    <row r="30457" spans="10:10" x14ac:dyDescent="0.35">
      <c r="J30457" s="830"/>
    </row>
    <row r="30458" spans="10:10" x14ac:dyDescent="0.35">
      <c r="J30458" s="830"/>
    </row>
    <row r="30459" spans="10:10" x14ac:dyDescent="0.35">
      <c r="J30459" s="830"/>
    </row>
    <row r="30460" spans="10:10" x14ac:dyDescent="0.35">
      <c r="J30460" s="830"/>
    </row>
    <row r="30461" spans="10:10" x14ac:dyDescent="0.35">
      <c r="J30461" s="830"/>
    </row>
    <row r="30462" spans="10:10" x14ac:dyDescent="0.35">
      <c r="J30462" s="830"/>
    </row>
    <row r="30463" spans="10:10" x14ac:dyDescent="0.35">
      <c r="J30463" s="830"/>
    </row>
    <row r="30464" spans="10:10" x14ac:dyDescent="0.35">
      <c r="J30464" s="830"/>
    </row>
    <row r="30465" spans="10:10" x14ac:dyDescent="0.35">
      <c r="J30465" s="830"/>
    </row>
    <row r="30466" spans="10:10" x14ac:dyDescent="0.35">
      <c r="J30466" s="830"/>
    </row>
    <row r="30467" spans="10:10" x14ac:dyDescent="0.35">
      <c r="J30467" s="830"/>
    </row>
    <row r="30468" spans="10:10" x14ac:dyDescent="0.35">
      <c r="J30468" s="830"/>
    </row>
    <row r="30469" spans="10:10" x14ac:dyDescent="0.35">
      <c r="J30469" s="830"/>
    </row>
    <row r="30470" spans="10:10" x14ac:dyDescent="0.35">
      <c r="J30470" s="830"/>
    </row>
    <row r="30471" spans="10:10" x14ac:dyDescent="0.35">
      <c r="J30471" s="830"/>
    </row>
    <row r="30472" spans="10:10" x14ac:dyDescent="0.35">
      <c r="J30472" s="830"/>
    </row>
    <row r="30473" spans="10:10" x14ac:dyDescent="0.35">
      <c r="J30473" s="830"/>
    </row>
    <row r="30474" spans="10:10" x14ac:dyDescent="0.35">
      <c r="J30474" s="830"/>
    </row>
    <row r="30475" spans="10:10" x14ac:dyDescent="0.35">
      <c r="J30475" s="830"/>
    </row>
    <row r="30476" spans="10:10" x14ac:dyDescent="0.35">
      <c r="J30476" s="830"/>
    </row>
    <row r="30477" spans="10:10" x14ac:dyDescent="0.35">
      <c r="J30477" s="830"/>
    </row>
    <row r="30478" spans="10:10" x14ac:dyDescent="0.35">
      <c r="J30478" s="830"/>
    </row>
    <row r="30479" spans="10:10" x14ac:dyDescent="0.35">
      <c r="J30479" s="830"/>
    </row>
    <row r="30480" spans="10:10" x14ac:dyDescent="0.35">
      <c r="J30480" s="830"/>
    </row>
    <row r="30481" spans="10:10" x14ac:dyDescent="0.35">
      <c r="J30481" s="830"/>
    </row>
    <row r="30482" spans="10:10" x14ac:dyDescent="0.35">
      <c r="J30482" s="830"/>
    </row>
    <row r="30483" spans="10:10" x14ac:dyDescent="0.35">
      <c r="J30483" s="830"/>
    </row>
    <row r="30484" spans="10:10" x14ac:dyDescent="0.35">
      <c r="J30484" s="830"/>
    </row>
    <row r="30485" spans="10:10" x14ac:dyDescent="0.35">
      <c r="J30485" s="830"/>
    </row>
    <row r="30486" spans="10:10" x14ac:dyDescent="0.35">
      <c r="J30486" s="830"/>
    </row>
    <row r="30487" spans="10:10" x14ac:dyDescent="0.35">
      <c r="J30487" s="830"/>
    </row>
    <row r="30488" spans="10:10" x14ac:dyDescent="0.35">
      <c r="J30488" s="830"/>
    </row>
    <row r="30489" spans="10:10" x14ac:dyDescent="0.35">
      <c r="J30489" s="830"/>
    </row>
    <row r="30490" spans="10:10" x14ac:dyDescent="0.35">
      <c r="J30490" s="830"/>
    </row>
    <row r="30491" spans="10:10" x14ac:dyDescent="0.35">
      <c r="J30491" s="830"/>
    </row>
    <row r="30492" spans="10:10" x14ac:dyDescent="0.35">
      <c r="J30492" s="830"/>
    </row>
    <row r="30493" spans="10:10" x14ac:dyDescent="0.35">
      <c r="J30493" s="830"/>
    </row>
    <row r="30494" spans="10:10" x14ac:dyDescent="0.35">
      <c r="J30494" s="830"/>
    </row>
    <row r="30495" spans="10:10" x14ac:dyDescent="0.35">
      <c r="J30495" s="830"/>
    </row>
    <row r="30496" spans="10:10" x14ac:dyDescent="0.35">
      <c r="J30496" s="830"/>
    </row>
    <row r="30497" spans="10:10" x14ac:dyDescent="0.35">
      <c r="J30497" s="830"/>
    </row>
    <row r="30498" spans="10:10" x14ac:dyDescent="0.35">
      <c r="J30498" s="830"/>
    </row>
    <row r="30499" spans="10:10" x14ac:dyDescent="0.35">
      <c r="J30499" s="830"/>
    </row>
    <row r="30500" spans="10:10" x14ac:dyDescent="0.35">
      <c r="J30500" s="830"/>
    </row>
    <row r="30501" spans="10:10" x14ac:dyDescent="0.35">
      <c r="J30501" s="830"/>
    </row>
    <row r="30502" spans="10:10" x14ac:dyDescent="0.35">
      <c r="J30502" s="830"/>
    </row>
    <row r="30503" spans="10:10" x14ac:dyDescent="0.35">
      <c r="J30503" s="830"/>
    </row>
    <row r="30504" spans="10:10" x14ac:dyDescent="0.35">
      <c r="J30504" s="830"/>
    </row>
    <row r="30505" spans="10:10" x14ac:dyDescent="0.35">
      <c r="J30505" s="830"/>
    </row>
    <row r="30506" spans="10:10" x14ac:dyDescent="0.35">
      <c r="J30506" s="830"/>
    </row>
    <row r="30507" spans="10:10" x14ac:dyDescent="0.35">
      <c r="J30507" s="830"/>
    </row>
    <row r="30508" spans="10:10" x14ac:dyDescent="0.35">
      <c r="J30508" s="830"/>
    </row>
    <row r="30509" spans="10:10" x14ac:dyDescent="0.35">
      <c r="J30509" s="830"/>
    </row>
    <row r="30510" spans="10:10" x14ac:dyDescent="0.35">
      <c r="J30510" s="830"/>
    </row>
    <row r="30511" spans="10:10" x14ac:dyDescent="0.35">
      <c r="J30511" s="830"/>
    </row>
    <row r="30512" spans="10:10" x14ac:dyDescent="0.35">
      <c r="J30512" s="830"/>
    </row>
    <row r="30513" spans="10:10" x14ac:dyDescent="0.35">
      <c r="J30513" s="830"/>
    </row>
    <row r="30514" spans="10:10" x14ac:dyDescent="0.35">
      <c r="J30514" s="830"/>
    </row>
    <row r="30515" spans="10:10" x14ac:dyDescent="0.35">
      <c r="J30515" s="830"/>
    </row>
    <row r="30516" spans="10:10" x14ac:dyDescent="0.35">
      <c r="J30516" s="830"/>
    </row>
    <row r="30517" spans="10:10" x14ac:dyDescent="0.35">
      <c r="J30517" s="830"/>
    </row>
    <row r="30518" spans="10:10" x14ac:dyDescent="0.35">
      <c r="J30518" s="830"/>
    </row>
    <row r="30519" spans="10:10" x14ac:dyDescent="0.35">
      <c r="J30519" s="830"/>
    </row>
    <row r="30520" spans="10:10" x14ac:dyDescent="0.35">
      <c r="J30520" s="830"/>
    </row>
    <row r="30521" spans="10:10" x14ac:dyDescent="0.35">
      <c r="J30521" s="830"/>
    </row>
    <row r="30522" spans="10:10" x14ac:dyDescent="0.35">
      <c r="J30522" s="830"/>
    </row>
    <row r="30523" spans="10:10" x14ac:dyDescent="0.35">
      <c r="J30523" s="830"/>
    </row>
    <row r="30524" spans="10:10" x14ac:dyDescent="0.35">
      <c r="J30524" s="830"/>
    </row>
    <row r="30525" spans="10:10" x14ac:dyDescent="0.35">
      <c r="J30525" s="830"/>
    </row>
    <row r="30526" spans="10:10" x14ac:dyDescent="0.35">
      <c r="J30526" s="830"/>
    </row>
    <row r="30527" spans="10:10" x14ac:dyDescent="0.35">
      <c r="J30527" s="830"/>
    </row>
    <row r="30528" spans="10:10" x14ac:dyDescent="0.35">
      <c r="J30528" s="830"/>
    </row>
    <row r="30529" spans="10:10" x14ac:dyDescent="0.35">
      <c r="J30529" s="830"/>
    </row>
    <row r="30530" spans="10:10" x14ac:dyDescent="0.35">
      <c r="J30530" s="830"/>
    </row>
    <row r="30531" spans="10:10" x14ac:dyDescent="0.35">
      <c r="J30531" s="830"/>
    </row>
    <row r="30532" spans="10:10" x14ac:dyDescent="0.35">
      <c r="J30532" s="830"/>
    </row>
    <row r="30533" spans="10:10" x14ac:dyDescent="0.35">
      <c r="J30533" s="830"/>
    </row>
    <row r="30534" spans="10:10" x14ac:dyDescent="0.35">
      <c r="J30534" s="830"/>
    </row>
    <row r="30535" spans="10:10" x14ac:dyDescent="0.35">
      <c r="J30535" s="830"/>
    </row>
    <row r="30536" spans="10:10" x14ac:dyDescent="0.35">
      <c r="J30536" s="830"/>
    </row>
    <row r="30537" spans="10:10" x14ac:dyDescent="0.35">
      <c r="J30537" s="830"/>
    </row>
    <row r="30538" spans="10:10" x14ac:dyDescent="0.35">
      <c r="J30538" s="830"/>
    </row>
    <row r="30539" spans="10:10" x14ac:dyDescent="0.35">
      <c r="J30539" s="830"/>
    </row>
    <row r="30540" spans="10:10" x14ac:dyDescent="0.35">
      <c r="J30540" s="830"/>
    </row>
    <row r="30541" spans="10:10" x14ac:dyDescent="0.35">
      <c r="J30541" s="830"/>
    </row>
    <row r="30542" spans="10:10" x14ac:dyDescent="0.35">
      <c r="J30542" s="830"/>
    </row>
    <row r="30543" spans="10:10" x14ac:dyDescent="0.35">
      <c r="J30543" s="830"/>
    </row>
    <row r="30544" spans="10:10" x14ac:dyDescent="0.35">
      <c r="J30544" s="830"/>
    </row>
    <row r="30545" spans="10:10" x14ac:dyDescent="0.35">
      <c r="J30545" s="830"/>
    </row>
    <row r="30546" spans="10:10" x14ac:dyDescent="0.35">
      <c r="J30546" s="830"/>
    </row>
    <row r="30547" spans="10:10" x14ac:dyDescent="0.35">
      <c r="J30547" s="830"/>
    </row>
    <row r="30548" spans="10:10" x14ac:dyDescent="0.35">
      <c r="J30548" s="830"/>
    </row>
    <row r="30549" spans="10:10" x14ac:dyDescent="0.35">
      <c r="J30549" s="830"/>
    </row>
    <row r="30550" spans="10:10" x14ac:dyDescent="0.35">
      <c r="J30550" s="830"/>
    </row>
    <row r="30551" spans="10:10" x14ac:dyDescent="0.35">
      <c r="J30551" s="830"/>
    </row>
    <row r="30552" spans="10:10" x14ac:dyDescent="0.35">
      <c r="J30552" s="830"/>
    </row>
    <row r="30553" spans="10:10" x14ac:dyDescent="0.35">
      <c r="J30553" s="830"/>
    </row>
    <row r="30554" spans="10:10" x14ac:dyDescent="0.35">
      <c r="J30554" s="830"/>
    </row>
    <row r="30555" spans="10:10" x14ac:dyDescent="0.35">
      <c r="J30555" s="830"/>
    </row>
    <row r="30556" spans="10:10" x14ac:dyDescent="0.35">
      <c r="J30556" s="830"/>
    </row>
    <row r="30557" spans="10:10" x14ac:dyDescent="0.35">
      <c r="J30557" s="830"/>
    </row>
    <row r="30558" spans="10:10" x14ac:dyDescent="0.35">
      <c r="J30558" s="830"/>
    </row>
    <row r="30559" spans="10:10" x14ac:dyDescent="0.35">
      <c r="J30559" s="830"/>
    </row>
    <row r="30560" spans="10:10" x14ac:dyDescent="0.35">
      <c r="J30560" s="830"/>
    </row>
    <row r="30561" spans="10:10" x14ac:dyDescent="0.35">
      <c r="J30561" s="830"/>
    </row>
    <row r="30562" spans="10:10" x14ac:dyDescent="0.35">
      <c r="J30562" s="830"/>
    </row>
    <row r="30563" spans="10:10" x14ac:dyDescent="0.35">
      <c r="J30563" s="830"/>
    </row>
    <row r="30564" spans="10:10" x14ac:dyDescent="0.35">
      <c r="J30564" s="830"/>
    </row>
    <row r="30565" spans="10:10" x14ac:dyDescent="0.35">
      <c r="J30565" s="830"/>
    </row>
    <row r="30566" spans="10:10" x14ac:dyDescent="0.35">
      <c r="J30566" s="830"/>
    </row>
    <row r="30567" spans="10:10" x14ac:dyDescent="0.35">
      <c r="J30567" s="830"/>
    </row>
    <row r="30568" spans="10:10" x14ac:dyDescent="0.35">
      <c r="J30568" s="830"/>
    </row>
    <row r="30569" spans="10:10" x14ac:dyDescent="0.35">
      <c r="J30569" s="830"/>
    </row>
    <row r="30570" spans="10:10" x14ac:dyDescent="0.35">
      <c r="J30570" s="830"/>
    </row>
    <row r="30571" spans="10:10" x14ac:dyDescent="0.35">
      <c r="J30571" s="830"/>
    </row>
    <row r="30572" spans="10:10" x14ac:dyDescent="0.35">
      <c r="J30572" s="830"/>
    </row>
    <row r="30573" spans="10:10" x14ac:dyDescent="0.35">
      <c r="J30573" s="830"/>
    </row>
    <row r="30574" spans="10:10" x14ac:dyDescent="0.35">
      <c r="J30574" s="830"/>
    </row>
    <row r="30575" spans="10:10" x14ac:dyDescent="0.35">
      <c r="J30575" s="830"/>
    </row>
    <row r="30576" spans="10:10" x14ac:dyDescent="0.35">
      <c r="J30576" s="830"/>
    </row>
    <row r="30577" spans="10:10" x14ac:dyDescent="0.35">
      <c r="J30577" s="830"/>
    </row>
    <row r="30578" spans="10:10" x14ac:dyDescent="0.35">
      <c r="J30578" s="830"/>
    </row>
    <row r="30579" spans="10:10" x14ac:dyDescent="0.35">
      <c r="J30579" s="830"/>
    </row>
    <row r="30580" spans="10:10" x14ac:dyDescent="0.35">
      <c r="J30580" s="830"/>
    </row>
    <row r="30581" spans="10:10" x14ac:dyDescent="0.35">
      <c r="J30581" s="830"/>
    </row>
    <row r="30582" spans="10:10" x14ac:dyDescent="0.35">
      <c r="J30582" s="830"/>
    </row>
    <row r="30583" spans="10:10" x14ac:dyDescent="0.35">
      <c r="J30583" s="830"/>
    </row>
    <row r="30584" spans="10:10" x14ac:dyDescent="0.35">
      <c r="J30584" s="830"/>
    </row>
    <row r="30585" spans="10:10" x14ac:dyDescent="0.35">
      <c r="J30585" s="830"/>
    </row>
    <row r="30586" spans="10:10" x14ac:dyDescent="0.35">
      <c r="J30586" s="830"/>
    </row>
    <row r="30587" spans="10:10" x14ac:dyDescent="0.35">
      <c r="J30587" s="830"/>
    </row>
    <row r="30588" spans="10:10" x14ac:dyDescent="0.35">
      <c r="J30588" s="830"/>
    </row>
    <row r="30589" spans="10:10" x14ac:dyDescent="0.35">
      <c r="J30589" s="830"/>
    </row>
    <row r="30590" spans="10:10" x14ac:dyDescent="0.35">
      <c r="J30590" s="830"/>
    </row>
    <row r="30591" spans="10:10" x14ac:dyDescent="0.35">
      <c r="J30591" s="830"/>
    </row>
    <row r="30592" spans="10:10" x14ac:dyDescent="0.35">
      <c r="J30592" s="830"/>
    </row>
    <row r="30593" spans="10:10" x14ac:dyDescent="0.35">
      <c r="J30593" s="830"/>
    </row>
    <row r="30594" spans="10:10" x14ac:dyDescent="0.35">
      <c r="J30594" s="830"/>
    </row>
    <row r="30595" spans="10:10" x14ac:dyDescent="0.35">
      <c r="J30595" s="830"/>
    </row>
    <row r="30596" spans="10:10" x14ac:dyDescent="0.35">
      <c r="J30596" s="830"/>
    </row>
    <row r="30597" spans="10:10" x14ac:dyDescent="0.35">
      <c r="J30597" s="830"/>
    </row>
    <row r="30598" spans="10:10" x14ac:dyDescent="0.35">
      <c r="J30598" s="830"/>
    </row>
    <row r="30599" spans="10:10" x14ac:dyDescent="0.35">
      <c r="J30599" s="830"/>
    </row>
    <row r="30600" spans="10:10" x14ac:dyDescent="0.35">
      <c r="J30600" s="830"/>
    </row>
    <row r="30601" spans="10:10" x14ac:dyDescent="0.35">
      <c r="J30601" s="830"/>
    </row>
    <row r="30602" spans="10:10" x14ac:dyDescent="0.35">
      <c r="J30602" s="830"/>
    </row>
    <row r="30603" spans="10:10" x14ac:dyDescent="0.35">
      <c r="J30603" s="830"/>
    </row>
    <row r="30604" spans="10:10" x14ac:dyDescent="0.35">
      <c r="J30604" s="830"/>
    </row>
    <row r="30605" spans="10:10" x14ac:dyDescent="0.35">
      <c r="J30605" s="830"/>
    </row>
    <row r="30606" spans="10:10" x14ac:dyDescent="0.35">
      <c r="J30606" s="830"/>
    </row>
    <row r="30607" spans="10:10" x14ac:dyDescent="0.35">
      <c r="J30607" s="830"/>
    </row>
    <row r="30608" spans="10:10" x14ac:dyDescent="0.35">
      <c r="J30608" s="830"/>
    </row>
    <row r="30609" spans="10:10" x14ac:dyDescent="0.35">
      <c r="J30609" s="830"/>
    </row>
    <row r="30610" spans="10:10" x14ac:dyDescent="0.35">
      <c r="J30610" s="830"/>
    </row>
    <row r="30611" spans="10:10" x14ac:dyDescent="0.35">
      <c r="J30611" s="830"/>
    </row>
    <row r="30612" spans="10:10" x14ac:dyDescent="0.35">
      <c r="J30612" s="830"/>
    </row>
    <row r="30613" spans="10:10" x14ac:dyDescent="0.35">
      <c r="J30613" s="830"/>
    </row>
    <row r="30614" spans="10:10" x14ac:dyDescent="0.35">
      <c r="J30614" s="830"/>
    </row>
    <row r="30615" spans="10:10" x14ac:dyDescent="0.35">
      <c r="J30615" s="830"/>
    </row>
    <row r="30616" spans="10:10" x14ac:dyDescent="0.35">
      <c r="J30616" s="830"/>
    </row>
    <row r="30617" spans="10:10" x14ac:dyDescent="0.35">
      <c r="J30617" s="830"/>
    </row>
    <row r="30618" spans="10:10" x14ac:dyDescent="0.35">
      <c r="J30618" s="830"/>
    </row>
    <row r="30619" spans="10:10" x14ac:dyDescent="0.35">
      <c r="J30619" s="830"/>
    </row>
    <row r="30620" spans="10:10" x14ac:dyDescent="0.35">
      <c r="J30620" s="830"/>
    </row>
    <row r="30621" spans="10:10" x14ac:dyDescent="0.35">
      <c r="J30621" s="830"/>
    </row>
    <row r="30622" spans="10:10" x14ac:dyDescent="0.35">
      <c r="J30622" s="830"/>
    </row>
    <row r="30623" spans="10:10" x14ac:dyDescent="0.35">
      <c r="J30623" s="830"/>
    </row>
    <row r="30624" spans="10:10" x14ac:dyDescent="0.35">
      <c r="J30624" s="830"/>
    </row>
    <row r="30625" spans="10:10" x14ac:dyDescent="0.35">
      <c r="J30625" s="830"/>
    </row>
    <row r="30626" spans="10:10" x14ac:dyDescent="0.35">
      <c r="J30626" s="830"/>
    </row>
    <row r="30627" spans="10:10" x14ac:dyDescent="0.35">
      <c r="J30627" s="830"/>
    </row>
    <row r="30628" spans="10:10" x14ac:dyDescent="0.35">
      <c r="J30628" s="830"/>
    </row>
    <row r="30629" spans="10:10" x14ac:dyDescent="0.35">
      <c r="J30629" s="830"/>
    </row>
    <row r="30630" spans="10:10" x14ac:dyDescent="0.35">
      <c r="J30630" s="830"/>
    </row>
    <row r="30631" spans="10:10" x14ac:dyDescent="0.35">
      <c r="J30631" s="830"/>
    </row>
    <row r="30632" spans="10:10" x14ac:dyDescent="0.35">
      <c r="J30632" s="830"/>
    </row>
    <row r="30633" spans="10:10" x14ac:dyDescent="0.35">
      <c r="J30633" s="830"/>
    </row>
    <row r="30634" spans="10:10" x14ac:dyDescent="0.35">
      <c r="J30634" s="830"/>
    </row>
    <row r="30635" spans="10:10" x14ac:dyDescent="0.35">
      <c r="J30635" s="830"/>
    </row>
    <row r="30636" spans="10:10" x14ac:dyDescent="0.35">
      <c r="J30636" s="830"/>
    </row>
    <row r="30637" spans="10:10" x14ac:dyDescent="0.35">
      <c r="J30637" s="830"/>
    </row>
    <row r="30638" spans="10:10" x14ac:dyDescent="0.35">
      <c r="J30638" s="830"/>
    </row>
    <row r="30639" spans="10:10" x14ac:dyDescent="0.35">
      <c r="J30639" s="830"/>
    </row>
    <row r="30640" spans="10:10" x14ac:dyDescent="0.35">
      <c r="J30640" s="830"/>
    </row>
    <row r="30641" spans="10:10" x14ac:dyDescent="0.35">
      <c r="J30641" s="830"/>
    </row>
    <row r="30642" spans="10:10" x14ac:dyDescent="0.35">
      <c r="J30642" s="830"/>
    </row>
    <row r="30643" spans="10:10" x14ac:dyDescent="0.35">
      <c r="J30643" s="830"/>
    </row>
    <row r="30644" spans="10:10" x14ac:dyDescent="0.35">
      <c r="J30644" s="830"/>
    </row>
    <row r="30645" spans="10:10" x14ac:dyDescent="0.35">
      <c r="J30645" s="830"/>
    </row>
    <row r="30646" spans="10:10" x14ac:dyDescent="0.35">
      <c r="J30646" s="830"/>
    </row>
    <row r="30647" spans="10:10" x14ac:dyDescent="0.35">
      <c r="J30647" s="830"/>
    </row>
    <row r="30648" spans="10:10" x14ac:dyDescent="0.35">
      <c r="J30648" s="830"/>
    </row>
    <row r="30649" spans="10:10" x14ac:dyDescent="0.35">
      <c r="J30649" s="830"/>
    </row>
    <row r="30650" spans="10:10" x14ac:dyDescent="0.35">
      <c r="J30650" s="830"/>
    </row>
    <row r="30651" spans="10:10" x14ac:dyDescent="0.35">
      <c r="J30651" s="830"/>
    </row>
    <row r="30652" spans="10:10" x14ac:dyDescent="0.35">
      <c r="J30652" s="830"/>
    </row>
    <row r="30653" spans="10:10" x14ac:dyDescent="0.35">
      <c r="J30653" s="830"/>
    </row>
    <row r="30654" spans="10:10" x14ac:dyDescent="0.35">
      <c r="J30654" s="830"/>
    </row>
    <row r="30655" spans="10:10" x14ac:dyDescent="0.35">
      <c r="J30655" s="830"/>
    </row>
    <row r="30656" spans="10:10" x14ac:dyDescent="0.35">
      <c r="J30656" s="830"/>
    </row>
    <row r="30657" spans="10:10" x14ac:dyDescent="0.35">
      <c r="J30657" s="830"/>
    </row>
    <row r="30658" spans="10:10" x14ac:dyDescent="0.35">
      <c r="J30658" s="830"/>
    </row>
    <row r="30659" spans="10:10" x14ac:dyDescent="0.35">
      <c r="J30659" s="830"/>
    </row>
    <row r="30660" spans="10:10" x14ac:dyDescent="0.35">
      <c r="J30660" s="830"/>
    </row>
    <row r="30661" spans="10:10" x14ac:dyDescent="0.35">
      <c r="J30661" s="830"/>
    </row>
    <row r="30662" spans="10:10" x14ac:dyDescent="0.35">
      <c r="J30662" s="830"/>
    </row>
    <row r="30663" spans="10:10" x14ac:dyDescent="0.35">
      <c r="J30663" s="830"/>
    </row>
    <row r="30664" spans="10:10" x14ac:dyDescent="0.35">
      <c r="J30664" s="830"/>
    </row>
    <row r="30665" spans="10:10" x14ac:dyDescent="0.35">
      <c r="J30665" s="830"/>
    </row>
    <row r="30666" spans="10:10" x14ac:dyDescent="0.35">
      <c r="J30666" s="830"/>
    </row>
    <row r="30667" spans="10:10" x14ac:dyDescent="0.35">
      <c r="J30667" s="830"/>
    </row>
    <row r="30668" spans="10:10" x14ac:dyDescent="0.35">
      <c r="J30668" s="830"/>
    </row>
    <row r="30669" spans="10:10" x14ac:dyDescent="0.35">
      <c r="J30669" s="830"/>
    </row>
    <row r="30670" spans="10:10" x14ac:dyDescent="0.35">
      <c r="J30670" s="830"/>
    </row>
    <row r="30671" spans="10:10" x14ac:dyDescent="0.35">
      <c r="J30671" s="830"/>
    </row>
    <row r="30672" spans="10:10" x14ac:dyDescent="0.35">
      <c r="J30672" s="830"/>
    </row>
    <row r="30673" spans="10:10" x14ac:dyDescent="0.35">
      <c r="J30673" s="830"/>
    </row>
    <row r="30674" spans="10:10" x14ac:dyDescent="0.35">
      <c r="J30674" s="830"/>
    </row>
    <row r="30675" spans="10:10" x14ac:dyDescent="0.35">
      <c r="J30675" s="830"/>
    </row>
    <row r="30676" spans="10:10" x14ac:dyDescent="0.35">
      <c r="J30676" s="830"/>
    </row>
    <row r="30677" spans="10:10" x14ac:dyDescent="0.35">
      <c r="J30677" s="830"/>
    </row>
    <row r="30678" spans="10:10" x14ac:dyDescent="0.35">
      <c r="J30678" s="830"/>
    </row>
    <row r="30679" spans="10:10" x14ac:dyDescent="0.35">
      <c r="J30679" s="830"/>
    </row>
    <row r="30680" spans="10:10" x14ac:dyDescent="0.35">
      <c r="J30680" s="830"/>
    </row>
    <row r="30681" spans="10:10" x14ac:dyDescent="0.35">
      <c r="J30681" s="830"/>
    </row>
    <row r="30682" spans="10:10" x14ac:dyDescent="0.35">
      <c r="J30682" s="830"/>
    </row>
    <row r="30683" spans="10:10" x14ac:dyDescent="0.35">
      <c r="J30683" s="830"/>
    </row>
    <row r="30684" spans="10:10" x14ac:dyDescent="0.35">
      <c r="J30684" s="830"/>
    </row>
    <row r="30685" spans="10:10" x14ac:dyDescent="0.35">
      <c r="J30685" s="830"/>
    </row>
    <row r="30686" spans="10:10" x14ac:dyDescent="0.35">
      <c r="J30686" s="830"/>
    </row>
    <row r="30687" spans="10:10" x14ac:dyDescent="0.35">
      <c r="J30687" s="830"/>
    </row>
    <row r="30688" spans="10:10" x14ac:dyDescent="0.35">
      <c r="J30688" s="830"/>
    </row>
    <row r="30689" spans="10:10" x14ac:dyDescent="0.35">
      <c r="J30689" s="830"/>
    </row>
    <row r="30690" spans="10:10" x14ac:dyDescent="0.35">
      <c r="J30690" s="830"/>
    </row>
    <row r="30691" spans="10:10" x14ac:dyDescent="0.35">
      <c r="J30691" s="830"/>
    </row>
    <row r="30692" spans="10:10" x14ac:dyDescent="0.35">
      <c r="J30692" s="830"/>
    </row>
    <row r="30693" spans="10:10" x14ac:dyDescent="0.35">
      <c r="J30693" s="830"/>
    </row>
    <row r="30694" spans="10:10" x14ac:dyDescent="0.35">
      <c r="J30694" s="830"/>
    </row>
    <row r="30695" spans="10:10" x14ac:dyDescent="0.35">
      <c r="J30695" s="830"/>
    </row>
    <row r="30696" spans="10:10" x14ac:dyDescent="0.35">
      <c r="J30696" s="830"/>
    </row>
    <row r="30697" spans="10:10" x14ac:dyDescent="0.35">
      <c r="J30697" s="830"/>
    </row>
    <row r="30698" spans="10:10" x14ac:dyDescent="0.35">
      <c r="J30698" s="830"/>
    </row>
    <row r="30699" spans="10:10" x14ac:dyDescent="0.35">
      <c r="J30699" s="830"/>
    </row>
    <row r="30700" spans="10:10" x14ac:dyDescent="0.35">
      <c r="J30700" s="830"/>
    </row>
    <row r="30701" spans="10:10" x14ac:dyDescent="0.35">
      <c r="J30701" s="830"/>
    </row>
    <row r="30702" spans="10:10" x14ac:dyDescent="0.35">
      <c r="J30702" s="830"/>
    </row>
    <row r="30703" spans="10:10" x14ac:dyDescent="0.35">
      <c r="J30703" s="830"/>
    </row>
    <row r="30704" spans="10:10" x14ac:dyDescent="0.35">
      <c r="J30704" s="830"/>
    </row>
    <row r="30705" spans="10:10" x14ac:dyDescent="0.35">
      <c r="J30705" s="830"/>
    </row>
    <row r="30706" spans="10:10" x14ac:dyDescent="0.35">
      <c r="J30706" s="830"/>
    </row>
    <row r="30707" spans="10:10" x14ac:dyDescent="0.35">
      <c r="J30707" s="830"/>
    </row>
    <row r="30708" spans="10:10" x14ac:dyDescent="0.35">
      <c r="J30708" s="830"/>
    </row>
    <row r="30709" spans="10:10" x14ac:dyDescent="0.35">
      <c r="J30709" s="830"/>
    </row>
    <row r="30710" spans="10:10" x14ac:dyDescent="0.35">
      <c r="J30710" s="830"/>
    </row>
    <row r="30711" spans="10:10" x14ac:dyDescent="0.35">
      <c r="J30711" s="830"/>
    </row>
    <row r="30713" spans="10:10" x14ac:dyDescent="0.35">
      <c r="J30713" s="830"/>
    </row>
    <row r="30714" spans="10:10" x14ac:dyDescent="0.35">
      <c r="J30714" s="830"/>
    </row>
    <row r="30715" spans="10:10" x14ac:dyDescent="0.35">
      <c r="J30715" s="830"/>
    </row>
    <row r="30716" spans="10:10" x14ac:dyDescent="0.35">
      <c r="J30716" s="830"/>
    </row>
    <row r="30717" spans="10:10" x14ac:dyDescent="0.35">
      <c r="J30717" s="830"/>
    </row>
    <row r="30718" spans="10:10" x14ac:dyDescent="0.35">
      <c r="J30718" s="830"/>
    </row>
    <row r="30719" spans="10:10" x14ac:dyDescent="0.35">
      <c r="J30719" s="830"/>
    </row>
    <row r="30720" spans="10:10" x14ac:dyDescent="0.35">
      <c r="J30720" s="830"/>
    </row>
    <row r="30721" spans="10:10" x14ac:dyDescent="0.35">
      <c r="J30721" s="830"/>
    </row>
    <row r="30722" spans="10:10" x14ac:dyDescent="0.35">
      <c r="J30722" s="830"/>
    </row>
    <row r="30723" spans="10:10" x14ac:dyDescent="0.35">
      <c r="J30723" s="830"/>
    </row>
    <row r="30724" spans="10:10" x14ac:dyDescent="0.35">
      <c r="J30724" s="830"/>
    </row>
    <row r="30725" spans="10:10" x14ac:dyDescent="0.35">
      <c r="J30725" s="830"/>
    </row>
    <row r="30726" spans="10:10" x14ac:dyDescent="0.35">
      <c r="J30726" s="830"/>
    </row>
    <row r="30727" spans="10:10" x14ac:dyDescent="0.35">
      <c r="J30727" s="830"/>
    </row>
    <row r="30728" spans="10:10" x14ac:dyDescent="0.35">
      <c r="J30728" s="830"/>
    </row>
    <row r="30729" spans="10:10" x14ac:dyDescent="0.35">
      <c r="J30729" s="830"/>
    </row>
    <row r="30730" spans="10:10" x14ac:dyDescent="0.35">
      <c r="J30730" s="830"/>
    </row>
    <row r="30731" spans="10:10" x14ac:dyDescent="0.35">
      <c r="J30731" s="830"/>
    </row>
    <row r="30732" spans="10:10" x14ac:dyDescent="0.35">
      <c r="J30732" s="830"/>
    </row>
    <row r="30733" spans="10:10" x14ac:dyDescent="0.35">
      <c r="J30733" s="830"/>
    </row>
    <row r="30734" spans="10:10" x14ac:dyDescent="0.35">
      <c r="J30734" s="830"/>
    </row>
    <row r="30735" spans="10:10" x14ac:dyDescent="0.35">
      <c r="J30735" s="830"/>
    </row>
    <row r="30736" spans="10:10" x14ac:dyDescent="0.35">
      <c r="J30736" s="830"/>
    </row>
    <row r="30737" spans="10:10" x14ac:dyDescent="0.35">
      <c r="J30737" s="830"/>
    </row>
    <row r="30738" spans="10:10" x14ac:dyDescent="0.35">
      <c r="J30738" s="830"/>
    </row>
    <row r="30739" spans="10:10" x14ac:dyDescent="0.35">
      <c r="J30739" s="830"/>
    </row>
    <row r="30740" spans="10:10" x14ac:dyDescent="0.35">
      <c r="J30740" s="830"/>
    </row>
    <row r="30741" spans="10:10" x14ac:dyDescent="0.35">
      <c r="J30741" s="830"/>
    </row>
    <row r="30742" spans="10:10" x14ac:dyDescent="0.35">
      <c r="J30742" s="830"/>
    </row>
    <row r="30743" spans="10:10" x14ac:dyDescent="0.35">
      <c r="J30743" s="830"/>
    </row>
    <row r="30744" spans="10:10" x14ac:dyDescent="0.35">
      <c r="J30744" s="830"/>
    </row>
    <row r="30745" spans="10:10" x14ac:dyDescent="0.35">
      <c r="J30745" s="830"/>
    </row>
    <row r="30746" spans="10:10" x14ac:dyDescent="0.35">
      <c r="J30746" s="830"/>
    </row>
    <row r="30747" spans="10:10" x14ac:dyDescent="0.35">
      <c r="J30747" s="830"/>
    </row>
    <row r="30748" spans="10:10" x14ac:dyDescent="0.35">
      <c r="J30748" s="830"/>
    </row>
    <row r="30749" spans="10:10" x14ac:dyDescent="0.35">
      <c r="J30749" s="830"/>
    </row>
    <row r="30750" spans="10:10" x14ac:dyDescent="0.35">
      <c r="J30750" s="830"/>
    </row>
    <row r="30751" spans="10:10" x14ac:dyDescent="0.35">
      <c r="J30751" s="830"/>
    </row>
    <row r="30752" spans="10:10" x14ac:dyDescent="0.35">
      <c r="J30752" s="830"/>
    </row>
    <row r="30753" spans="10:10" x14ac:dyDescent="0.35">
      <c r="J30753" s="830"/>
    </row>
    <row r="30754" spans="10:10" x14ac:dyDescent="0.35">
      <c r="J30754" s="830"/>
    </row>
    <row r="30755" spans="10:10" x14ac:dyDescent="0.35">
      <c r="J30755" s="830"/>
    </row>
    <row r="30756" spans="10:10" x14ac:dyDescent="0.35">
      <c r="J30756" s="830"/>
    </row>
    <row r="30757" spans="10:10" x14ac:dyDescent="0.35">
      <c r="J30757" s="830"/>
    </row>
    <row r="30758" spans="10:10" x14ac:dyDescent="0.35">
      <c r="J30758" s="830"/>
    </row>
    <row r="30759" spans="10:10" x14ac:dyDescent="0.35">
      <c r="J30759" s="830"/>
    </row>
    <row r="30760" spans="10:10" x14ac:dyDescent="0.35">
      <c r="J30760" s="830"/>
    </row>
    <row r="30761" spans="10:10" x14ac:dyDescent="0.35">
      <c r="J30761" s="830"/>
    </row>
    <row r="30762" spans="10:10" x14ac:dyDescent="0.35">
      <c r="J30762" s="830"/>
    </row>
    <row r="30763" spans="10:10" x14ac:dyDescent="0.35">
      <c r="J30763" s="830"/>
    </row>
    <row r="30764" spans="10:10" x14ac:dyDescent="0.35">
      <c r="J30764" s="830"/>
    </row>
    <row r="30765" spans="10:10" x14ac:dyDescent="0.35">
      <c r="J30765" s="830"/>
    </row>
    <row r="30766" spans="10:10" x14ac:dyDescent="0.35">
      <c r="J30766" s="830"/>
    </row>
    <row r="30767" spans="10:10" x14ac:dyDescent="0.35">
      <c r="J30767" s="830"/>
    </row>
    <row r="30768" spans="10:10" x14ac:dyDescent="0.35">
      <c r="J30768" s="830"/>
    </row>
    <row r="30769" spans="10:10" x14ac:dyDescent="0.35">
      <c r="J30769" s="830"/>
    </row>
    <row r="30770" spans="10:10" x14ac:dyDescent="0.35">
      <c r="J30770" s="830"/>
    </row>
    <row r="30771" spans="10:10" x14ac:dyDescent="0.35">
      <c r="J30771" s="830"/>
    </row>
    <row r="30772" spans="10:10" x14ac:dyDescent="0.35">
      <c r="J30772" s="830"/>
    </row>
    <row r="30773" spans="10:10" x14ac:dyDescent="0.35">
      <c r="J30773" s="830"/>
    </row>
    <row r="30774" spans="10:10" x14ac:dyDescent="0.35">
      <c r="J30774" s="830"/>
    </row>
    <row r="30775" spans="10:10" x14ac:dyDescent="0.35">
      <c r="J30775" s="830"/>
    </row>
    <row r="30776" spans="10:10" x14ac:dyDescent="0.35">
      <c r="J30776" s="830"/>
    </row>
    <row r="30777" spans="10:10" x14ac:dyDescent="0.35">
      <c r="J30777" s="830"/>
    </row>
    <row r="30778" spans="10:10" x14ac:dyDescent="0.35">
      <c r="J30778" s="830"/>
    </row>
    <row r="30779" spans="10:10" x14ac:dyDescent="0.35">
      <c r="J30779" s="830"/>
    </row>
    <row r="30780" spans="10:10" x14ac:dyDescent="0.35">
      <c r="J30780" s="830"/>
    </row>
    <row r="30781" spans="10:10" x14ac:dyDescent="0.35">
      <c r="J30781" s="830"/>
    </row>
    <row r="30782" spans="10:10" x14ac:dyDescent="0.35">
      <c r="J30782" s="830"/>
    </row>
    <row r="30783" spans="10:10" x14ac:dyDescent="0.35">
      <c r="J30783" s="830"/>
    </row>
    <row r="30784" spans="10:10" x14ac:dyDescent="0.35">
      <c r="J30784" s="830"/>
    </row>
    <row r="30785" spans="10:10" x14ac:dyDescent="0.35">
      <c r="J30785" s="830"/>
    </row>
    <row r="30786" spans="10:10" x14ac:dyDescent="0.35">
      <c r="J30786" s="830"/>
    </row>
    <row r="30787" spans="10:10" x14ac:dyDescent="0.35">
      <c r="J30787" s="830"/>
    </row>
    <row r="30788" spans="10:10" x14ac:dyDescent="0.35">
      <c r="J30788" s="830"/>
    </row>
    <row r="30789" spans="10:10" x14ac:dyDescent="0.35">
      <c r="J30789" s="830"/>
    </row>
    <row r="30790" spans="10:10" x14ac:dyDescent="0.35">
      <c r="J30790" s="830"/>
    </row>
    <row r="30791" spans="10:10" x14ac:dyDescent="0.35">
      <c r="J30791" s="830"/>
    </row>
    <row r="30792" spans="10:10" x14ac:dyDescent="0.35">
      <c r="J30792" s="830"/>
    </row>
    <row r="30793" spans="10:10" x14ac:dyDescent="0.35">
      <c r="J30793" s="830"/>
    </row>
    <row r="30794" spans="10:10" x14ac:dyDescent="0.35">
      <c r="J30794" s="830"/>
    </row>
    <row r="30795" spans="10:10" x14ac:dyDescent="0.35">
      <c r="J30795" s="830"/>
    </row>
    <row r="30796" spans="10:10" x14ac:dyDescent="0.35">
      <c r="J30796" s="830"/>
    </row>
    <row r="30797" spans="10:10" x14ac:dyDescent="0.35">
      <c r="J30797" s="830"/>
    </row>
    <row r="30798" spans="10:10" x14ac:dyDescent="0.35">
      <c r="J30798" s="830"/>
    </row>
    <row r="30799" spans="10:10" x14ac:dyDescent="0.35">
      <c r="J30799" s="830"/>
    </row>
    <row r="30800" spans="10:10" x14ac:dyDescent="0.35">
      <c r="J30800" s="830"/>
    </row>
    <row r="30801" spans="10:10" x14ac:dyDescent="0.35">
      <c r="J30801" s="830"/>
    </row>
    <row r="30802" spans="10:10" x14ac:dyDescent="0.35">
      <c r="J30802" s="830"/>
    </row>
    <row r="30803" spans="10:10" x14ac:dyDescent="0.35">
      <c r="J30803" s="830"/>
    </row>
    <row r="30804" spans="10:10" x14ac:dyDescent="0.35">
      <c r="J30804" s="830"/>
    </row>
    <row r="30805" spans="10:10" x14ac:dyDescent="0.35">
      <c r="J30805" s="830"/>
    </row>
    <row r="30806" spans="10:10" x14ac:dyDescent="0.35">
      <c r="J30806" s="830"/>
    </row>
    <row r="30807" spans="10:10" x14ac:dyDescent="0.35">
      <c r="J30807" s="830"/>
    </row>
    <row r="30808" spans="10:10" x14ac:dyDescent="0.35">
      <c r="J30808" s="830"/>
    </row>
    <row r="30809" spans="10:10" x14ac:dyDescent="0.35">
      <c r="J30809" s="830"/>
    </row>
    <row r="30810" spans="10:10" x14ac:dyDescent="0.35">
      <c r="J30810" s="830"/>
    </row>
    <row r="30811" spans="10:10" x14ac:dyDescent="0.35">
      <c r="J30811" s="830"/>
    </row>
    <row r="30812" spans="10:10" x14ac:dyDescent="0.35">
      <c r="J30812" s="830"/>
    </row>
    <row r="30813" spans="10:10" x14ac:dyDescent="0.35">
      <c r="J30813" s="830"/>
    </row>
    <row r="30814" spans="10:10" x14ac:dyDescent="0.35">
      <c r="J30814" s="830"/>
    </row>
    <row r="30815" spans="10:10" x14ac:dyDescent="0.35">
      <c r="J30815" s="830"/>
    </row>
    <row r="30816" spans="10:10" x14ac:dyDescent="0.35">
      <c r="J30816" s="830"/>
    </row>
    <row r="30817" spans="10:10" x14ac:dyDescent="0.35">
      <c r="J30817" s="830"/>
    </row>
    <row r="30818" spans="10:10" x14ac:dyDescent="0.35">
      <c r="J30818" s="830"/>
    </row>
    <row r="30819" spans="10:10" x14ac:dyDescent="0.35">
      <c r="J30819" s="830"/>
    </row>
    <row r="30820" spans="10:10" x14ac:dyDescent="0.35">
      <c r="J30820" s="830"/>
    </row>
    <row r="30821" spans="10:10" x14ac:dyDescent="0.35">
      <c r="J30821" s="830"/>
    </row>
    <row r="30822" spans="10:10" x14ac:dyDescent="0.35">
      <c r="J30822" s="830"/>
    </row>
    <row r="30823" spans="10:10" x14ac:dyDescent="0.35">
      <c r="J30823" s="830"/>
    </row>
    <row r="30824" spans="10:10" x14ac:dyDescent="0.35">
      <c r="J30824" s="830"/>
    </row>
    <row r="30825" spans="10:10" x14ac:dyDescent="0.35">
      <c r="J30825" s="830"/>
    </row>
    <row r="30826" spans="10:10" x14ac:dyDescent="0.35">
      <c r="J30826" s="830"/>
    </row>
    <row r="30827" spans="10:10" x14ac:dyDescent="0.35">
      <c r="J30827" s="830"/>
    </row>
    <row r="30828" spans="10:10" x14ac:dyDescent="0.35">
      <c r="J30828" s="830"/>
    </row>
    <row r="30829" spans="10:10" x14ac:dyDescent="0.35">
      <c r="J30829" s="830"/>
    </row>
    <row r="30830" spans="10:10" x14ac:dyDescent="0.35">
      <c r="J30830" s="830"/>
    </row>
    <row r="30831" spans="10:10" x14ac:dyDescent="0.35">
      <c r="J30831" s="830"/>
    </row>
    <row r="30832" spans="10:10" x14ac:dyDescent="0.35">
      <c r="J30832" s="830"/>
    </row>
    <row r="30833" spans="10:10" x14ac:dyDescent="0.35">
      <c r="J30833" s="830"/>
    </row>
    <row r="30834" spans="10:10" x14ac:dyDescent="0.35">
      <c r="J30834" s="830"/>
    </row>
    <row r="30837" spans="10:10" x14ac:dyDescent="0.35">
      <c r="J30837" s="830"/>
    </row>
    <row r="30838" spans="10:10" x14ac:dyDescent="0.35">
      <c r="J30838" s="830"/>
    </row>
    <row r="30839" spans="10:10" x14ac:dyDescent="0.35">
      <c r="J30839" s="830"/>
    </row>
    <row r="30840" spans="10:10" x14ac:dyDescent="0.35">
      <c r="J30840" s="830"/>
    </row>
    <row r="30841" spans="10:10" x14ac:dyDescent="0.35">
      <c r="J30841" s="830"/>
    </row>
    <row r="30842" spans="10:10" x14ac:dyDescent="0.35">
      <c r="J30842" s="830"/>
    </row>
    <row r="30843" spans="10:10" x14ac:dyDescent="0.35">
      <c r="J30843" s="830"/>
    </row>
    <row r="30844" spans="10:10" x14ac:dyDescent="0.35">
      <c r="J30844" s="830"/>
    </row>
    <row r="30845" spans="10:10" x14ac:dyDescent="0.35">
      <c r="J30845" s="830"/>
    </row>
    <row r="30846" spans="10:10" x14ac:dyDescent="0.35">
      <c r="J30846" s="830"/>
    </row>
    <row r="30847" spans="10:10" x14ac:dyDescent="0.35">
      <c r="J30847" s="830"/>
    </row>
    <row r="30848" spans="10:10" x14ac:dyDescent="0.35">
      <c r="J30848" s="830"/>
    </row>
    <row r="30849" spans="10:10" x14ac:dyDescent="0.35">
      <c r="J30849" s="830"/>
    </row>
    <row r="30850" spans="10:10" x14ac:dyDescent="0.35">
      <c r="J30850" s="830"/>
    </row>
    <row r="30851" spans="10:10" x14ac:dyDescent="0.35">
      <c r="J30851" s="830"/>
    </row>
    <row r="30852" spans="10:10" x14ac:dyDescent="0.35">
      <c r="J30852" s="830"/>
    </row>
    <row r="30853" spans="10:10" x14ac:dyDescent="0.35">
      <c r="J30853" s="830"/>
    </row>
    <row r="30854" spans="10:10" x14ac:dyDescent="0.35">
      <c r="J30854" s="830"/>
    </row>
    <row r="30855" spans="10:10" x14ac:dyDescent="0.35">
      <c r="J30855" s="830"/>
    </row>
    <row r="30856" spans="10:10" x14ac:dyDescent="0.35">
      <c r="J30856" s="830"/>
    </row>
    <row r="30857" spans="10:10" x14ac:dyDescent="0.35">
      <c r="J30857" s="830"/>
    </row>
    <row r="30858" spans="10:10" x14ac:dyDescent="0.35">
      <c r="J30858" s="830"/>
    </row>
    <row r="30859" spans="10:10" x14ac:dyDescent="0.35">
      <c r="J30859" s="830"/>
    </row>
    <row r="30860" spans="10:10" x14ac:dyDescent="0.35">
      <c r="J30860" s="830"/>
    </row>
    <row r="30861" spans="10:10" x14ac:dyDescent="0.35">
      <c r="J30861" s="830"/>
    </row>
    <row r="30862" spans="10:10" x14ac:dyDescent="0.35">
      <c r="J30862" s="830"/>
    </row>
    <row r="30863" spans="10:10" x14ac:dyDescent="0.35">
      <c r="J30863" s="830"/>
    </row>
    <row r="30864" spans="10:10" x14ac:dyDescent="0.35">
      <c r="J30864" s="830"/>
    </row>
    <row r="30865" spans="10:10" x14ac:dyDescent="0.35">
      <c r="J30865" s="830"/>
    </row>
    <row r="30866" spans="10:10" x14ac:dyDescent="0.35">
      <c r="J30866" s="830"/>
    </row>
    <row r="30867" spans="10:10" x14ac:dyDescent="0.35">
      <c r="J30867" s="830"/>
    </row>
    <row r="30868" spans="10:10" x14ac:dyDescent="0.35">
      <c r="J30868" s="830"/>
    </row>
    <row r="30869" spans="10:10" x14ac:dyDescent="0.35">
      <c r="J30869" s="830"/>
    </row>
    <row r="30870" spans="10:10" x14ac:dyDescent="0.35">
      <c r="J30870" s="830"/>
    </row>
    <row r="30871" spans="10:10" x14ac:dyDescent="0.35">
      <c r="J30871" s="830"/>
    </row>
    <row r="30872" spans="10:10" x14ac:dyDescent="0.35">
      <c r="J30872" s="830"/>
    </row>
    <row r="30873" spans="10:10" x14ac:dyDescent="0.35">
      <c r="J30873" s="830"/>
    </row>
    <row r="30874" spans="10:10" x14ac:dyDescent="0.35">
      <c r="J30874" s="830"/>
    </row>
    <row r="30875" spans="10:10" x14ac:dyDescent="0.35">
      <c r="J30875" s="830"/>
    </row>
    <row r="30876" spans="10:10" x14ac:dyDescent="0.35">
      <c r="J30876" s="830"/>
    </row>
    <row r="30877" spans="10:10" x14ac:dyDescent="0.35">
      <c r="J30877" s="830"/>
    </row>
    <row r="30878" spans="10:10" x14ac:dyDescent="0.35">
      <c r="J30878" s="830"/>
    </row>
    <row r="30879" spans="10:10" x14ac:dyDescent="0.35">
      <c r="J30879" s="830"/>
    </row>
    <row r="30880" spans="10:10" x14ac:dyDescent="0.35">
      <c r="J30880" s="830"/>
    </row>
    <row r="30881" spans="10:10" x14ac:dyDescent="0.35">
      <c r="J30881" s="830"/>
    </row>
    <row r="30882" spans="10:10" x14ac:dyDescent="0.35">
      <c r="J30882" s="830"/>
    </row>
    <row r="30883" spans="10:10" x14ac:dyDescent="0.35">
      <c r="J30883" s="830"/>
    </row>
    <row r="30884" spans="10:10" x14ac:dyDescent="0.35">
      <c r="J30884" s="830"/>
    </row>
    <row r="30885" spans="10:10" x14ac:dyDescent="0.35">
      <c r="J30885" s="830"/>
    </row>
    <row r="30886" spans="10:10" x14ac:dyDescent="0.35">
      <c r="J30886" s="830"/>
    </row>
    <row r="30887" spans="10:10" x14ac:dyDescent="0.35">
      <c r="J30887" s="830"/>
    </row>
    <row r="30888" spans="10:10" x14ac:dyDescent="0.35">
      <c r="J30888" s="830"/>
    </row>
    <row r="30889" spans="10:10" x14ac:dyDescent="0.35">
      <c r="J30889" s="830"/>
    </row>
    <row r="30890" spans="10:10" x14ac:dyDescent="0.35">
      <c r="J30890" s="830"/>
    </row>
    <row r="30891" spans="10:10" x14ac:dyDescent="0.35">
      <c r="J30891" s="830"/>
    </row>
    <row r="30892" spans="10:10" x14ac:dyDescent="0.35">
      <c r="J30892" s="830"/>
    </row>
    <row r="30893" spans="10:10" x14ac:dyDescent="0.35">
      <c r="J30893" s="830"/>
    </row>
    <row r="30894" spans="10:10" x14ac:dyDescent="0.35">
      <c r="J30894" s="830"/>
    </row>
    <row r="30895" spans="10:10" x14ac:dyDescent="0.35">
      <c r="J30895" s="830"/>
    </row>
    <row r="30896" spans="10:10" x14ac:dyDescent="0.35">
      <c r="J30896" s="830"/>
    </row>
    <row r="30897" spans="10:10" x14ac:dyDescent="0.35">
      <c r="J30897" s="830"/>
    </row>
    <row r="30898" spans="10:10" x14ac:dyDescent="0.35">
      <c r="J30898" s="830"/>
    </row>
    <row r="30899" spans="10:10" x14ac:dyDescent="0.35">
      <c r="J30899" s="830"/>
    </row>
    <row r="30900" spans="10:10" x14ac:dyDescent="0.35">
      <c r="J30900" s="830"/>
    </row>
    <row r="30901" spans="10:10" x14ac:dyDescent="0.35">
      <c r="J30901" s="830"/>
    </row>
    <row r="30902" spans="10:10" x14ac:dyDescent="0.35">
      <c r="J30902" s="830"/>
    </row>
    <row r="30903" spans="10:10" x14ac:dyDescent="0.35">
      <c r="J30903" s="830"/>
    </row>
    <row r="30904" spans="10:10" x14ac:dyDescent="0.35">
      <c r="J30904" s="830"/>
    </row>
    <row r="30905" spans="10:10" x14ac:dyDescent="0.35">
      <c r="J30905" s="830"/>
    </row>
    <row r="30906" spans="10:10" x14ac:dyDescent="0.35">
      <c r="J30906" s="830"/>
    </row>
    <row r="30907" spans="10:10" x14ac:dyDescent="0.35">
      <c r="J30907" s="830"/>
    </row>
    <row r="30908" spans="10:10" x14ac:dyDescent="0.35">
      <c r="J30908" s="830"/>
    </row>
    <row r="30909" spans="10:10" x14ac:dyDescent="0.35">
      <c r="J30909" s="830"/>
    </row>
    <row r="30910" spans="10:10" x14ac:dyDescent="0.35">
      <c r="J30910" s="830"/>
    </row>
    <row r="30911" spans="10:10" x14ac:dyDescent="0.35">
      <c r="J30911" s="830"/>
    </row>
    <row r="30912" spans="10:10" x14ac:dyDescent="0.35">
      <c r="J30912" s="830"/>
    </row>
    <row r="30913" spans="10:10" x14ac:dyDescent="0.35">
      <c r="J30913" s="830"/>
    </row>
    <row r="30914" spans="10:10" x14ac:dyDescent="0.35">
      <c r="J30914" s="830"/>
    </row>
    <row r="30915" spans="10:10" x14ac:dyDescent="0.35">
      <c r="J30915" s="830"/>
    </row>
    <row r="30916" spans="10:10" x14ac:dyDescent="0.35">
      <c r="J30916" s="830"/>
    </row>
    <row r="30917" spans="10:10" x14ac:dyDescent="0.35">
      <c r="J30917" s="830"/>
    </row>
    <row r="30918" spans="10:10" x14ac:dyDescent="0.35">
      <c r="J30918" s="830"/>
    </row>
    <row r="30919" spans="10:10" x14ac:dyDescent="0.35">
      <c r="J30919" s="830"/>
    </row>
    <row r="30920" spans="10:10" x14ac:dyDescent="0.35">
      <c r="J30920" s="830"/>
    </row>
    <row r="30921" spans="10:10" x14ac:dyDescent="0.35">
      <c r="J30921" s="830"/>
    </row>
    <row r="30922" spans="10:10" x14ac:dyDescent="0.35">
      <c r="J30922" s="830"/>
    </row>
    <row r="30923" spans="10:10" x14ac:dyDescent="0.35">
      <c r="J30923" s="830"/>
    </row>
    <row r="30924" spans="10:10" x14ac:dyDescent="0.35">
      <c r="J30924" s="830"/>
    </row>
    <row r="30925" spans="10:10" x14ac:dyDescent="0.35">
      <c r="J30925" s="830"/>
    </row>
    <row r="30926" spans="10:10" x14ac:dyDescent="0.35">
      <c r="J30926" s="830"/>
    </row>
    <row r="30927" spans="10:10" x14ac:dyDescent="0.35">
      <c r="J30927" s="830"/>
    </row>
    <row r="30928" spans="10:10" x14ac:dyDescent="0.35">
      <c r="J30928" s="830"/>
    </row>
    <row r="30929" spans="10:10" x14ac:dyDescent="0.35">
      <c r="J30929" s="830"/>
    </row>
    <row r="30930" spans="10:10" x14ac:dyDescent="0.35">
      <c r="J30930" s="830"/>
    </row>
    <row r="30931" spans="10:10" x14ac:dyDescent="0.35">
      <c r="J30931" s="830"/>
    </row>
    <row r="30932" spans="10:10" x14ac:dyDescent="0.35">
      <c r="J30932" s="830"/>
    </row>
    <row r="30933" spans="10:10" x14ac:dyDescent="0.35">
      <c r="J30933" s="830"/>
    </row>
    <row r="30934" spans="10:10" x14ac:dyDescent="0.35">
      <c r="J30934" s="830"/>
    </row>
    <row r="30935" spans="10:10" x14ac:dyDescent="0.35">
      <c r="J30935" s="830"/>
    </row>
    <row r="30936" spans="10:10" x14ac:dyDescent="0.35">
      <c r="J30936" s="830"/>
    </row>
    <row r="30937" spans="10:10" x14ac:dyDescent="0.35">
      <c r="J30937" s="830"/>
    </row>
    <row r="30938" spans="10:10" x14ac:dyDescent="0.35">
      <c r="J30938" s="830"/>
    </row>
    <row r="30939" spans="10:10" x14ac:dyDescent="0.35">
      <c r="J30939" s="830"/>
    </row>
    <row r="30940" spans="10:10" x14ac:dyDescent="0.35">
      <c r="J30940" s="830"/>
    </row>
    <row r="30941" spans="10:10" x14ac:dyDescent="0.35">
      <c r="J30941" s="830"/>
    </row>
    <row r="30942" spans="10:10" x14ac:dyDescent="0.35">
      <c r="J30942" s="830"/>
    </row>
    <row r="30943" spans="10:10" x14ac:dyDescent="0.35">
      <c r="J30943" s="830"/>
    </row>
    <row r="30944" spans="10:10" x14ac:dyDescent="0.35">
      <c r="J30944" s="830"/>
    </row>
    <row r="30945" spans="10:10" x14ac:dyDescent="0.35">
      <c r="J30945" s="830"/>
    </row>
    <row r="30946" spans="10:10" x14ac:dyDescent="0.35">
      <c r="J30946" s="830"/>
    </row>
    <row r="30947" spans="10:10" x14ac:dyDescent="0.35">
      <c r="J30947" s="830"/>
    </row>
    <row r="30948" spans="10:10" x14ac:dyDescent="0.35">
      <c r="J30948" s="830"/>
    </row>
    <row r="30949" spans="10:10" x14ac:dyDescent="0.35">
      <c r="J30949" s="830"/>
    </row>
    <row r="30950" spans="10:10" x14ac:dyDescent="0.35">
      <c r="J30950" s="830"/>
    </row>
    <row r="30951" spans="10:10" x14ac:dyDescent="0.35">
      <c r="J30951" s="830"/>
    </row>
    <row r="30952" spans="10:10" x14ac:dyDescent="0.35">
      <c r="J30952" s="830"/>
    </row>
    <row r="30953" spans="10:10" x14ac:dyDescent="0.35">
      <c r="J30953" s="830"/>
    </row>
    <row r="30954" spans="10:10" x14ac:dyDescent="0.35">
      <c r="J30954" s="830"/>
    </row>
    <row r="30955" spans="10:10" x14ac:dyDescent="0.35">
      <c r="J30955" s="830"/>
    </row>
    <row r="30956" spans="10:10" x14ac:dyDescent="0.35">
      <c r="J30956" s="830"/>
    </row>
    <row r="30957" spans="10:10" x14ac:dyDescent="0.35">
      <c r="J30957" s="830"/>
    </row>
    <row r="30958" spans="10:10" x14ac:dyDescent="0.35">
      <c r="J30958" s="830"/>
    </row>
    <row r="30959" spans="10:10" x14ac:dyDescent="0.35">
      <c r="J30959" s="830"/>
    </row>
    <row r="30960" spans="10:10" x14ac:dyDescent="0.35">
      <c r="J30960" s="830"/>
    </row>
    <row r="30961" spans="10:10" x14ac:dyDescent="0.35">
      <c r="J30961" s="830"/>
    </row>
    <row r="30962" spans="10:10" x14ac:dyDescent="0.35">
      <c r="J30962" s="830"/>
    </row>
    <row r="30963" spans="10:10" x14ac:dyDescent="0.35">
      <c r="J30963" s="830"/>
    </row>
    <row r="30964" spans="10:10" x14ac:dyDescent="0.35">
      <c r="J30964" s="830"/>
    </row>
    <row r="30965" spans="10:10" x14ac:dyDescent="0.35">
      <c r="J30965" s="830"/>
    </row>
    <row r="30966" spans="10:10" x14ac:dyDescent="0.35">
      <c r="J30966" s="830"/>
    </row>
    <row r="30967" spans="10:10" x14ac:dyDescent="0.35">
      <c r="J30967" s="830"/>
    </row>
    <row r="30968" spans="10:10" x14ac:dyDescent="0.35">
      <c r="J30968" s="830"/>
    </row>
    <row r="30969" spans="10:10" x14ac:dyDescent="0.35">
      <c r="J30969" s="830"/>
    </row>
    <row r="30970" spans="10:10" x14ac:dyDescent="0.35">
      <c r="J30970" s="830"/>
    </row>
    <row r="30971" spans="10:10" x14ac:dyDescent="0.35">
      <c r="J30971" s="830"/>
    </row>
    <row r="30972" spans="10:10" x14ac:dyDescent="0.35">
      <c r="J30972" s="830"/>
    </row>
    <row r="30973" spans="10:10" x14ac:dyDescent="0.35">
      <c r="J30973" s="830"/>
    </row>
    <row r="30974" spans="10:10" x14ac:dyDescent="0.35">
      <c r="J30974" s="830"/>
    </row>
    <row r="30975" spans="10:10" x14ac:dyDescent="0.35">
      <c r="J30975" s="830"/>
    </row>
    <row r="30976" spans="10:10" x14ac:dyDescent="0.35">
      <c r="J30976" s="830"/>
    </row>
    <row r="30977" spans="10:10" x14ac:dyDescent="0.35">
      <c r="J30977" s="830"/>
    </row>
    <row r="30978" spans="10:10" x14ac:dyDescent="0.35">
      <c r="J30978" s="830"/>
    </row>
    <row r="30979" spans="10:10" x14ac:dyDescent="0.35">
      <c r="J30979" s="830"/>
    </row>
    <row r="30980" spans="10:10" x14ac:dyDescent="0.35">
      <c r="J30980" s="830"/>
    </row>
    <row r="30981" spans="10:10" x14ac:dyDescent="0.35">
      <c r="J30981" s="830"/>
    </row>
    <row r="30982" spans="10:10" x14ac:dyDescent="0.35">
      <c r="J30982" s="830"/>
    </row>
    <row r="30983" spans="10:10" x14ac:dyDescent="0.35">
      <c r="J30983" s="830"/>
    </row>
    <row r="30984" spans="10:10" x14ac:dyDescent="0.35">
      <c r="J30984" s="830"/>
    </row>
    <row r="30985" spans="10:10" x14ac:dyDescent="0.35">
      <c r="J30985" s="830"/>
    </row>
    <row r="30986" spans="10:10" x14ac:dyDescent="0.35">
      <c r="J30986" s="830"/>
    </row>
    <row r="30987" spans="10:10" x14ac:dyDescent="0.35">
      <c r="J30987" s="830"/>
    </row>
    <row r="30988" spans="10:10" x14ac:dyDescent="0.35">
      <c r="J30988" s="830"/>
    </row>
    <row r="30989" spans="10:10" x14ac:dyDescent="0.35">
      <c r="J30989" s="830"/>
    </row>
    <row r="30990" spans="10:10" x14ac:dyDescent="0.35">
      <c r="J30990" s="830"/>
    </row>
    <row r="30991" spans="10:10" x14ac:dyDescent="0.35">
      <c r="J30991" s="830"/>
    </row>
    <row r="30992" spans="10:10" x14ac:dyDescent="0.35">
      <c r="J30992" s="830"/>
    </row>
    <row r="30993" spans="10:10" x14ac:dyDescent="0.35">
      <c r="J30993" s="830"/>
    </row>
    <row r="30994" spans="10:10" x14ac:dyDescent="0.35">
      <c r="J30994" s="830"/>
    </row>
    <row r="30995" spans="10:10" x14ac:dyDescent="0.35">
      <c r="J30995" s="830"/>
    </row>
    <row r="30996" spans="10:10" x14ac:dyDescent="0.35">
      <c r="J30996" s="830"/>
    </row>
    <row r="30997" spans="10:10" x14ac:dyDescent="0.35">
      <c r="J30997" s="830"/>
    </row>
    <row r="30998" spans="10:10" x14ac:dyDescent="0.35">
      <c r="J30998" s="830"/>
    </row>
    <row r="30999" spans="10:10" x14ac:dyDescent="0.35">
      <c r="J30999" s="830"/>
    </row>
    <row r="31000" spans="10:10" x14ac:dyDescent="0.35">
      <c r="J31000" s="830"/>
    </row>
    <row r="31001" spans="10:10" x14ac:dyDescent="0.35">
      <c r="J31001" s="830"/>
    </row>
    <row r="31002" spans="10:10" x14ac:dyDescent="0.35">
      <c r="J31002" s="830"/>
    </row>
    <row r="31003" spans="10:10" x14ac:dyDescent="0.35">
      <c r="J31003" s="830"/>
    </row>
    <row r="31004" spans="10:10" x14ac:dyDescent="0.35">
      <c r="J31004" s="830"/>
    </row>
    <row r="31005" spans="10:10" x14ac:dyDescent="0.35">
      <c r="J31005" s="830"/>
    </row>
    <row r="31006" spans="10:10" x14ac:dyDescent="0.35">
      <c r="J31006" s="830"/>
    </row>
    <row r="31007" spans="10:10" x14ac:dyDescent="0.35">
      <c r="J31007" s="830"/>
    </row>
    <row r="31008" spans="10:10" x14ac:dyDescent="0.35">
      <c r="J31008" s="830"/>
    </row>
    <row r="31009" spans="10:10" x14ac:dyDescent="0.35">
      <c r="J31009" s="830"/>
    </row>
    <row r="31010" spans="10:10" x14ac:dyDescent="0.35">
      <c r="J31010" s="830"/>
    </row>
    <row r="31011" spans="10:10" x14ac:dyDescent="0.35">
      <c r="J31011" s="830"/>
    </row>
    <row r="31012" spans="10:10" x14ac:dyDescent="0.35">
      <c r="J31012" s="830"/>
    </row>
    <row r="31013" spans="10:10" x14ac:dyDescent="0.35">
      <c r="J31013" s="830"/>
    </row>
    <row r="31014" spans="10:10" x14ac:dyDescent="0.35">
      <c r="J31014" s="830"/>
    </row>
    <row r="31015" spans="10:10" x14ac:dyDescent="0.35">
      <c r="J31015" s="830"/>
    </row>
    <row r="31016" spans="10:10" x14ac:dyDescent="0.35">
      <c r="J31016" s="830"/>
    </row>
    <row r="31017" spans="10:10" x14ac:dyDescent="0.35">
      <c r="J31017" s="830"/>
    </row>
    <row r="31018" spans="10:10" x14ac:dyDescent="0.35">
      <c r="J31018" s="830"/>
    </row>
    <row r="31019" spans="10:10" x14ac:dyDescent="0.35">
      <c r="J31019" s="830"/>
    </row>
    <row r="31020" spans="10:10" x14ac:dyDescent="0.35">
      <c r="J31020" s="830"/>
    </row>
    <row r="31021" spans="10:10" x14ac:dyDescent="0.35">
      <c r="J31021" s="830"/>
    </row>
    <row r="31022" spans="10:10" x14ac:dyDescent="0.35">
      <c r="J31022" s="830"/>
    </row>
    <row r="31023" spans="10:10" x14ac:dyDescent="0.35">
      <c r="J31023" s="830"/>
    </row>
    <row r="31024" spans="10:10" x14ac:dyDescent="0.35">
      <c r="J31024" s="830"/>
    </row>
    <row r="31025" spans="10:10" x14ac:dyDescent="0.35">
      <c r="J31025" s="830"/>
    </row>
    <row r="31026" spans="10:10" x14ac:dyDescent="0.35">
      <c r="J31026" s="830"/>
    </row>
    <row r="31027" spans="10:10" x14ac:dyDescent="0.35">
      <c r="J31027" s="830"/>
    </row>
    <row r="31028" spans="10:10" x14ac:dyDescent="0.35">
      <c r="J31028" s="830"/>
    </row>
    <row r="31029" spans="10:10" x14ac:dyDescent="0.35">
      <c r="J31029" s="830"/>
    </row>
    <row r="31030" spans="10:10" x14ac:dyDescent="0.35">
      <c r="J31030" s="830"/>
    </row>
    <row r="31031" spans="10:10" x14ac:dyDescent="0.35">
      <c r="J31031" s="830"/>
    </row>
    <row r="31032" spans="10:10" x14ac:dyDescent="0.35">
      <c r="J31032" s="830"/>
    </row>
    <row r="31033" spans="10:10" x14ac:dyDescent="0.35">
      <c r="J31033" s="830"/>
    </row>
    <row r="31034" spans="10:10" x14ac:dyDescent="0.35">
      <c r="J31034" s="830"/>
    </row>
    <row r="31035" spans="10:10" x14ac:dyDescent="0.35">
      <c r="J31035" s="830"/>
    </row>
    <row r="31036" spans="10:10" x14ac:dyDescent="0.35">
      <c r="J31036" s="830"/>
    </row>
    <row r="31037" spans="10:10" x14ac:dyDescent="0.35">
      <c r="J31037" s="830"/>
    </row>
    <row r="31038" spans="10:10" x14ac:dyDescent="0.35">
      <c r="J31038" s="830"/>
    </row>
    <row r="31039" spans="10:10" x14ac:dyDescent="0.35">
      <c r="J31039" s="830"/>
    </row>
    <row r="31040" spans="10:10" x14ac:dyDescent="0.35">
      <c r="J31040" s="830"/>
    </row>
    <row r="31041" spans="10:10" x14ac:dyDescent="0.35">
      <c r="J31041" s="830"/>
    </row>
    <row r="31042" spans="10:10" x14ac:dyDescent="0.35">
      <c r="J31042" s="830"/>
    </row>
    <row r="31043" spans="10:10" x14ac:dyDescent="0.35">
      <c r="J31043" s="830"/>
    </row>
    <row r="31044" spans="10:10" x14ac:dyDescent="0.35">
      <c r="J31044" s="830"/>
    </row>
    <row r="31045" spans="10:10" x14ac:dyDescent="0.35">
      <c r="J31045" s="830"/>
    </row>
    <row r="31046" spans="10:10" x14ac:dyDescent="0.35">
      <c r="J31046" s="830"/>
    </row>
    <row r="31047" spans="10:10" x14ac:dyDescent="0.35">
      <c r="J31047" s="830"/>
    </row>
    <row r="31048" spans="10:10" x14ac:dyDescent="0.35">
      <c r="J31048" s="830"/>
    </row>
    <row r="31049" spans="10:10" x14ac:dyDescent="0.35">
      <c r="J31049" s="830"/>
    </row>
    <row r="31050" spans="10:10" x14ac:dyDescent="0.35">
      <c r="J31050" s="830"/>
    </row>
    <row r="31051" spans="10:10" x14ac:dyDescent="0.35">
      <c r="J31051" s="830"/>
    </row>
    <row r="31052" spans="10:10" x14ac:dyDescent="0.35">
      <c r="J31052" s="830"/>
    </row>
    <row r="31053" spans="10:10" x14ac:dyDescent="0.35">
      <c r="J31053" s="830"/>
    </row>
    <row r="31054" spans="10:10" x14ac:dyDescent="0.35">
      <c r="J31054" s="830"/>
    </row>
    <row r="31055" spans="10:10" x14ac:dyDescent="0.35">
      <c r="J31055" s="830"/>
    </row>
    <row r="31056" spans="10:10" x14ac:dyDescent="0.35">
      <c r="J31056" s="830"/>
    </row>
    <row r="31057" spans="10:10" x14ac:dyDescent="0.35">
      <c r="J31057" s="830"/>
    </row>
    <row r="31058" spans="10:10" x14ac:dyDescent="0.35">
      <c r="J31058" s="830"/>
    </row>
    <row r="31059" spans="10:10" x14ac:dyDescent="0.35">
      <c r="J31059" s="830"/>
    </row>
    <row r="31060" spans="10:10" x14ac:dyDescent="0.35">
      <c r="J31060" s="830"/>
    </row>
    <row r="31061" spans="10:10" x14ac:dyDescent="0.35">
      <c r="J31061" s="830"/>
    </row>
    <row r="31062" spans="10:10" x14ac:dyDescent="0.35">
      <c r="J31062" s="830"/>
    </row>
    <row r="31063" spans="10:10" x14ac:dyDescent="0.35">
      <c r="J31063" s="830"/>
    </row>
    <row r="31064" spans="10:10" x14ac:dyDescent="0.35">
      <c r="J31064" s="830"/>
    </row>
    <row r="31065" spans="10:10" x14ac:dyDescent="0.35">
      <c r="J31065" s="830"/>
    </row>
    <row r="31066" spans="10:10" x14ac:dyDescent="0.35">
      <c r="J31066" s="830"/>
    </row>
    <row r="31067" spans="10:10" x14ac:dyDescent="0.35">
      <c r="J31067" s="830"/>
    </row>
    <row r="31068" spans="10:10" x14ac:dyDescent="0.35">
      <c r="J31068" s="830"/>
    </row>
    <row r="31069" spans="10:10" x14ac:dyDescent="0.35">
      <c r="J31069" s="830"/>
    </row>
    <row r="31070" spans="10:10" x14ac:dyDescent="0.35">
      <c r="J31070" s="830"/>
    </row>
    <row r="31071" spans="10:10" x14ac:dyDescent="0.35">
      <c r="J31071" s="830"/>
    </row>
    <row r="31072" spans="10:10" x14ac:dyDescent="0.35">
      <c r="J31072" s="830"/>
    </row>
    <row r="31073" spans="10:10" x14ac:dyDescent="0.35">
      <c r="J31073" s="830"/>
    </row>
    <row r="31074" spans="10:10" x14ac:dyDescent="0.35">
      <c r="J31074" s="830"/>
    </row>
    <row r="31075" spans="10:10" x14ac:dyDescent="0.35">
      <c r="J31075" s="830"/>
    </row>
    <row r="31076" spans="10:10" x14ac:dyDescent="0.35">
      <c r="J31076" s="830"/>
    </row>
    <row r="31077" spans="10:10" x14ac:dyDescent="0.35">
      <c r="J31077" s="830"/>
    </row>
    <row r="31078" spans="10:10" x14ac:dyDescent="0.35">
      <c r="J31078" s="830"/>
    </row>
    <row r="31079" spans="10:10" x14ac:dyDescent="0.35">
      <c r="J31079" s="830"/>
    </row>
    <row r="31080" spans="10:10" x14ac:dyDescent="0.35">
      <c r="J31080" s="830"/>
    </row>
    <row r="31081" spans="10:10" x14ac:dyDescent="0.35">
      <c r="J31081" s="830"/>
    </row>
    <row r="31082" spans="10:10" x14ac:dyDescent="0.35">
      <c r="J31082" s="830"/>
    </row>
    <row r="31083" spans="10:10" x14ac:dyDescent="0.35">
      <c r="J31083" s="830"/>
    </row>
    <row r="31084" spans="10:10" x14ac:dyDescent="0.35">
      <c r="J31084" s="830"/>
    </row>
    <row r="31085" spans="10:10" x14ac:dyDescent="0.35">
      <c r="J31085" s="830"/>
    </row>
    <row r="31086" spans="10:10" x14ac:dyDescent="0.35">
      <c r="J31086" s="830"/>
    </row>
    <row r="31087" spans="10:10" x14ac:dyDescent="0.35">
      <c r="J31087" s="830"/>
    </row>
    <row r="31088" spans="10:10" x14ac:dyDescent="0.35">
      <c r="J31088" s="830"/>
    </row>
    <row r="31089" spans="10:10" x14ac:dyDescent="0.35">
      <c r="J31089" s="830"/>
    </row>
    <row r="31090" spans="10:10" x14ac:dyDescent="0.35">
      <c r="J31090" s="830"/>
    </row>
    <row r="31091" spans="10:10" x14ac:dyDescent="0.35">
      <c r="J31091" s="830"/>
    </row>
    <row r="31092" spans="10:10" x14ac:dyDescent="0.35">
      <c r="J31092" s="830"/>
    </row>
    <row r="31093" spans="10:10" x14ac:dyDescent="0.35">
      <c r="J31093" s="830"/>
    </row>
    <row r="31094" spans="10:10" x14ac:dyDescent="0.35">
      <c r="J31094" s="830"/>
    </row>
    <row r="31095" spans="10:10" x14ac:dyDescent="0.35">
      <c r="J31095" s="830"/>
    </row>
    <row r="31096" spans="10:10" x14ac:dyDescent="0.35">
      <c r="J31096" s="830"/>
    </row>
    <row r="31097" spans="10:10" x14ac:dyDescent="0.35">
      <c r="J31097" s="830"/>
    </row>
    <row r="31098" spans="10:10" x14ac:dyDescent="0.35">
      <c r="J31098" s="830"/>
    </row>
    <row r="31099" spans="10:10" x14ac:dyDescent="0.35">
      <c r="J31099" s="830"/>
    </row>
    <row r="31100" spans="10:10" x14ac:dyDescent="0.35">
      <c r="J31100" s="830"/>
    </row>
    <row r="31101" spans="10:10" x14ac:dyDescent="0.35">
      <c r="J31101" s="830"/>
    </row>
    <row r="31102" spans="10:10" x14ac:dyDescent="0.35">
      <c r="J31102" s="830"/>
    </row>
    <row r="31103" spans="10:10" x14ac:dyDescent="0.35">
      <c r="J31103" s="830"/>
    </row>
    <row r="31104" spans="10:10" x14ac:dyDescent="0.35">
      <c r="J31104" s="830"/>
    </row>
    <row r="31105" spans="10:10" x14ac:dyDescent="0.35">
      <c r="J31105" s="830"/>
    </row>
    <row r="31106" spans="10:10" x14ac:dyDescent="0.35">
      <c r="J31106" s="830"/>
    </row>
    <row r="31107" spans="10:10" x14ac:dyDescent="0.35">
      <c r="J31107" s="830"/>
    </row>
    <row r="31108" spans="10:10" x14ac:dyDescent="0.35">
      <c r="J31108" s="830"/>
    </row>
    <row r="31109" spans="10:10" x14ac:dyDescent="0.35">
      <c r="J31109" s="830"/>
    </row>
    <row r="31110" spans="10:10" x14ac:dyDescent="0.35">
      <c r="J31110" s="830"/>
    </row>
    <row r="31111" spans="10:10" x14ac:dyDescent="0.35">
      <c r="J31111" s="830"/>
    </row>
    <row r="31112" spans="10:10" x14ac:dyDescent="0.35">
      <c r="J31112" s="830"/>
    </row>
    <row r="31113" spans="10:10" x14ac:dyDescent="0.35">
      <c r="J31113" s="830"/>
    </row>
    <row r="31114" spans="10:10" x14ac:dyDescent="0.35">
      <c r="J31114" s="830"/>
    </row>
    <row r="31115" spans="10:10" x14ac:dyDescent="0.35">
      <c r="J31115" s="830"/>
    </row>
    <row r="31116" spans="10:10" x14ac:dyDescent="0.35">
      <c r="J31116" s="830"/>
    </row>
    <row r="31117" spans="10:10" x14ac:dyDescent="0.35">
      <c r="J31117" s="830"/>
    </row>
    <row r="31118" spans="10:10" x14ac:dyDescent="0.35">
      <c r="J31118" s="830"/>
    </row>
    <row r="31119" spans="10:10" x14ac:dyDescent="0.35">
      <c r="J31119" s="830"/>
    </row>
    <row r="31120" spans="10:10" x14ac:dyDescent="0.35">
      <c r="J31120" s="830"/>
    </row>
    <row r="31121" spans="10:10" x14ac:dyDescent="0.35">
      <c r="J31121" s="830"/>
    </row>
    <row r="31122" spans="10:10" x14ac:dyDescent="0.35">
      <c r="J31122" s="830"/>
    </row>
    <row r="31123" spans="10:10" x14ac:dyDescent="0.35">
      <c r="J31123" s="830"/>
    </row>
    <row r="31124" spans="10:10" x14ac:dyDescent="0.35">
      <c r="J31124" s="830"/>
    </row>
    <row r="31125" spans="10:10" x14ac:dyDescent="0.35">
      <c r="J31125" s="830"/>
    </row>
    <row r="31126" spans="10:10" x14ac:dyDescent="0.35">
      <c r="J31126" s="830"/>
    </row>
    <row r="31127" spans="10:10" x14ac:dyDescent="0.35">
      <c r="J31127" s="830"/>
    </row>
    <row r="31128" spans="10:10" x14ac:dyDescent="0.35">
      <c r="J31128" s="830"/>
    </row>
    <row r="31129" spans="10:10" x14ac:dyDescent="0.35">
      <c r="J31129" s="830"/>
    </row>
    <row r="31130" spans="10:10" x14ac:dyDescent="0.35">
      <c r="J31130" s="830"/>
    </row>
    <row r="31131" spans="10:10" x14ac:dyDescent="0.35">
      <c r="J31131" s="830"/>
    </row>
    <row r="31132" spans="10:10" x14ac:dyDescent="0.35">
      <c r="J31132" s="830"/>
    </row>
    <row r="31133" spans="10:10" x14ac:dyDescent="0.35">
      <c r="J31133" s="830"/>
    </row>
    <row r="31134" spans="10:10" x14ac:dyDescent="0.35">
      <c r="J31134" s="830"/>
    </row>
    <row r="31135" spans="10:10" x14ac:dyDescent="0.35">
      <c r="J31135" s="830"/>
    </row>
    <row r="31136" spans="10:10" x14ac:dyDescent="0.35">
      <c r="J31136" s="830"/>
    </row>
    <row r="31137" spans="10:10" x14ac:dyDescent="0.35">
      <c r="J31137" s="830"/>
    </row>
    <row r="31138" spans="10:10" x14ac:dyDescent="0.35">
      <c r="J31138" s="830"/>
    </row>
    <row r="31139" spans="10:10" x14ac:dyDescent="0.35">
      <c r="J31139" s="830"/>
    </row>
    <row r="31140" spans="10:10" x14ac:dyDescent="0.35">
      <c r="J31140" s="830"/>
    </row>
    <row r="31141" spans="10:10" x14ac:dyDescent="0.35">
      <c r="J31141" s="830"/>
    </row>
    <row r="31142" spans="10:10" x14ac:dyDescent="0.35">
      <c r="J31142" s="830"/>
    </row>
    <row r="31143" spans="10:10" x14ac:dyDescent="0.35">
      <c r="J31143" s="830"/>
    </row>
    <row r="31144" spans="10:10" x14ac:dyDescent="0.35">
      <c r="J31144" s="830"/>
    </row>
    <row r="31145" spans="10:10" x14ac:dyDescent="0.35">
      <c r="J31145" s="830"/>
    </row>
    <row r="31146" spans="10:10" x14ac:dyDescent="0.35">
      <c r="J31146" s="830"/>
    </row>
    <row r="31147" spans="10:10" x14ac:dyDescent="0.35">
      <c r="J31147" s="830"/>
    </row>
    <row r="31148" spans="10:10" x14ac:dyDescent="0.35">
      <c r="J31148" s="830"/>
    </row>
    <row r="31149" spans="10:10" x14ac:dyDescent="0.35">
      <c r="J31149" s="830"/>
    </row>
    <row r="31150" spans="10:10" x14ac:dyDescent="0.35">
      <c r="J31150" s="830"/>
    </row>
    <row r="31151" spans="10:10" x14ac:dyDescent="0.35">
      <c r="J31151" s="830"/>
    </row>
    <row r="31152" spans="10:10" x14ac:dyDescent="0.35">
      <c r="J31152" s="830"/>
    </row>
    <row r="31153" spans="10:10" x14ac:dyDescent="0.35">
      <c r="J31153" s="830"/>
    </row>
    <row r="31154" spans="10:10" x14ac:dyDescent="0.35">
      <c r="J31154" s="830"/>
    </row>
    <row r="31155" spans="10:10" x14ac:dyDescent="0.35">
      <c r="J31155" s="830"/>
    </row>
    <row r="31156" spans="10:10" x14ac:dyDescent="0.35">
      <c r="J31156" s="830"/>
    </row>
    <row r="31157" spans="10:10" x14ac:dyDescent="0.35">
      <c r="J31157" s="830"/>
    </row>
    <row r="31158" spans="10:10" x14ac:dyDescent="0.35">
      <c r="J31158" s="830"/>
    </row>
    <row r="31159" spans="10:10" x14ac:dyDescent="0.35">
      <c r="J31159" s="830"/>
    </row>
    <row r="31160" spans="10:10" x14ac:dyDescent="0.35">
      <c r="J31160" s="830"/>
    </row>
    <row r="31161" spans="10:10" x14ac:dyDescent="0.35">
      <c r="J31161" s="830"/>
    </row>
    <row r="31162" spans="10:10" x14ac:dyDescent="0.35">
      <c r="J31162" s="830"/>
    </row>
    <row r="31163" spans="10:10" x14ac:dyDescent="0.35">
      <c r="J31163" s="830"/>
    </row>
    <row r="31164" spans="10:10" x14ac:dyDescent="0.35">
      <c r="J31164" s="830"/>
    </row>
    <row r="31165" spans="10:10" x14ac:dyDescent="0.35">
      <c r="J31165" s="830"/>
    </row>
    <row r="31166" spans="10:10" x14ac:dyDescent="0.35">
      <c r="J31166" s="830"/>
    </row>
    <row r="31167" spans="10:10" x14ac:dyDescent="0.35">
      <c r="J31167" s="830"/>
    </row>
    <row r="31168" spans="10:10" x14ac:dyDescent="0.35">
      <c r="J31168" s="830"/>
    </row>
    <row r="31169" spans="10:10" x14ac:dyDescent="0.35">
      <c r="J31169" s="830"/>
    </row>
    <row r="31170" spans="10:10" x14ac:dyDescent="0.35">
      <c r="J31170" s="830"/>
    </row>
    <row r="31171" spans="10:10" x14ac:dyDescent="0.35">
      <c r="J31171" s="830"/>
    </row>
    <row r="31172" spans="10:10" x14ac:dyDescent="0.35">
      <c r="J31172" s="830"/>
    </row>
    <row r="31173" spans="10:10" x14ac:dyDescent="0.35">
      <c r="J31173" s="830"/>
    </row>
    <row r="31174" spans="10:10" x14ac:dyDescent="0.35">
      <c r="J31174" s="830"/>
    </row>
    <row r="31175" spans="10:10" x14ac:dyDescent="0.35">
      <c r="J31175" s="830"/>
    </row>
    <row r="31176" spans="10:10" x14ac:dyDescent="0.35">
      <c r="J31176" s="830"/>
    </row>
    <row r="31177" spans="10:10" x14ac:dyDescent="0.35">
      <c r="J31177" s="830"/>
    </row>
    <row r="31178" spans="10:10" x14ac:dyDescent="0.35">
      <c r="J31178" s="830"/>
    </row>
    <row r="31179" spans="10:10" x14ac:dyDescent="0.35">
      <c r="J31179" s="830"/>
    </row>
    <row r="31180" spans="10:10" x14ac:dyDescent="0.35">
      <c r="J31180" s="830"/>
    </row>
    <row r="31181" spans="10:10" x14ac:dyDescent="0.35">
      <c r="J31181" s="830"/>
    </row>
    <row r="31182" spans="10:10" x14ac:dyDescent="0.35">
      <c r="J31182" s="830"/>
    </row>
    <row r="31183" spans="10:10" x14ac:dyDescent="0.35">
      <c r="J31183" s="830"/>
    </row>
    <row r="31184" spans="10:10" x14ac:dyDescent="0.35">
      <c r="J31184" s="830"/>
    </row>
    <row r="31185" spans="10:10" x14ac:dyDescent="0.35">
      <c r="J31185" s="830"/>
    </row>
    <row r="31186" spans="10:10" x14ac:dyDescent="0.35">
      <c r="J31186" s="830"/>
    </row>
    <row r="31187" spans="10:10" x14ac:dyDescent="0.35">
      <c r="J31187" s="830"/>
    </row>
    <row r="31188" spans="10:10" x14ac:dyDescent="0.35">
      <c r="J31188" s="830"/>
    </row>
    <row r="31189" spans="10:10" x14ac:dyDescent="0.35">
      <c r="J31189" s="830"/>
    </row>
    <row r="31190" spans="10:10" x14ac:dyDescent="0.35">
      <c r="J31190" s="830"/>
    </row>
    <row r="31191" spans="10:10" x14ac:dyDescent="0.35">
      <c r="J31191" s="830"/>
    </row>
    <row r="31192" spans="10:10" x14ac:dyDescent="0.35">
      <c r="J31192" s="830"/>
    </row>
    <row r="31193" spans="10:10" x14ac:dyDescent="0.35">
      <c r="J31193" s="830"/>
    </row>
    <row r="31194" spans="10:10" x14ac:dyDescent="0.35">
      <c r="J31194" s="830"/>
    </row>
    <row r="31195" spans="10:10" x14ac:dyDescent="0.35">
      <c r="J31195" s="830"/>
    </row>
    <row r="31196" spans="10:10" x14ac:dyDescent="0.35">
      <c r="J31196" s="830"/>
    </row>
    <row r="31197" spans="10:10" x14ac:dyDescent="0.35">
      <c r="J31197" s="830"/>
    </row>
    <row r="31198" spans="10:10" x14ac:dyDescent="0.35">
      <c r="J31198" s="830"/>
    </row>
    <row r="31199" spans="10:10" x14ac:dyDescent="0.35">
      <c r="J31199" s="830"/>
    </row>
    <row r="31200" spans="10:10" x14ac:dyDescent="0.35">
      <c r="J31200" s="830"/>
    </row>
    <row r="31201" spans="10:10" x14ac:dyDescent="0.35">
      <c r="J31201" s="830"/>
    </row>
    <row r="31202" spans="10:10" x14ac:dyDescent="0.35">
      <c r="J31202" s="830"/>
    </row>
    <row r="31203" spans="10:10" x14ac:dyDescent="0.35">
      <c r="J31203" s="830"/>
    </row>
    <row r="31204" spans="10:10" x14ac:dyDescent="0.35">
      <c r="J31204" s="830"/>
    </row>
    <row r="31205" spans="10:10" x14ac:dyDescent="0.35">
      <c r="J31205" s="830"/>
    </row>
    <row r="31206" spans="10:10" x14ac:dyDescent="0.35">
      <c r="J31206" s="830"/>
    </row>
    <row r="31207" spans="10:10" x14ac:dyDescent="0.35">
      <c r="J31207" s="830"/>
    </row>
    <row r="31208" spans="10:10" x14ac:dyDescent="0.35">
      <c r="J31208" s="830"/>
    </row>
    <row r="31209" spans="10:10" x14ac:dyDescent="0.35">
      <c r="J31209" s="830"/>
    </row>
    <row r="31210" spans="10:10" x14ac:dyDescent="0.35">
      <c r="J31210" s="830"/>
    </row>
    <row r="31211" spans="10:10" x14ac:dyDescent="0.35">
      <c r="J31211" s="830"/>
    </row>
    <row r="31212" spans="10:10" x14ac:dyDescent="0.35">
      <c r="J31212" s="830"/>
    </row>
    <row r="31213" spans="10:10" x14ac:dyDescent="0.35">
      <c r="J31213" s="830"/>
    </row>
    <row r="31214" spans="10:10" x14ac:dyDescent="0.35">
      <c r="J31214" s="830"/>
    </row>
    <row r="31215" spans="10:10" x14ac:dyDescent="0.35">
      <c r="J31215" s="830"/>
    </row>
    <row r="31216" spans="10:10" x14ac:dyDescent="0.35">
      <c r="J31216" s="830"/>
    </row>
    <row r="31217" spans="10:10" x14ac:dyDescent="0.35">
      <c r="J31217" s="830"/>
    </row>
    <row r="31218" spans="10:10" x14ac:dyDescent="0.35">
      <c r="J31218" s="830"/>
    </row>
    <row r="31219" spans="10:10" x14ac:dyDescent="0.35">
      <c r="J31219" s="830"/>
    </row>
    <row r="31220" spans="10:10" x14ac:dyDescent="0.35">
      <c r="J31220" s="830"/>
    </row>
    <row r="31221" spans="10:10" x14ac:dyDescent="0.35">
      <c r="J31221" s="830"/>
    </row>
    <row r="31222" spans="10:10" x14ac:dyDescent="0.35">
      <c r="J31222" s="830"/>
    </row>
    <row r="31223" spans="10:10" x14ac:dyDescent="0.35">
      <c r="J31223" s="830"/>
    </row>
    <row r="31224" spans="10:10" x14ac:dyDescent="0.35">
      <c r="J31224" s="830"/>
    </row>
    <row r="31225" spans="10:10" x14ac:dyDescent="0.35">
      <c r="J31225" s="830"/>
    </row>
    <row r="31226" spans="10:10" x14ac:dyDescent="0.35">
      <c r="J31226" s="830"/>
    </row>
    <row r="31227" spans="10:10" x14ac:dyDescent="0.35">
      <c r="J31227" s="830"/>
    </row>
    <row r="31228" spans="10:10" x14ac:dyDescent="0.35">
      <c r="J31228" s="830"/>
    </row>
    <row r="31229" spans="10:10" x14ac:dyDescent="0.35">
      <c r="J31229" s="830"/>
    </row>
    <row r="31230" spans="10:10" x14ac:dyDescent="0.35">
      <c r="J31230" s="830"/>
    </row>
    <row r="31231" spans="10:10" x14ac:dyDescent="0.35">
      <c r="J31231" s="830"/>
    </row>
    <row r="31232" spans="10:10" x14ac:dyDescent="0.35">
      <c r="J31232" s="830"/>
    </row>
    <row r="31233" spans="10:10" x14ac:dyDescent="0.35">
      <c r="J31233" s="830"/>
    </row>
    <row r="31234" spans="10:10" x14ac:dyDescent="0.35">
      <c r="J31234" s="830"/>
    </row>
    <row r="31235" spans="10:10" x14ac:dyDescent="0.35">
      <c r="J31235" s="830"/>
    </row>
    <row r="31236" spans="10:10" x14ac:dyDescent="0.35">
      <c r="J31236" s="830"/>
    </row>
    <row r="31237" spans="10:10" x14ac:dyDescent="0.35">
      <c r="J31237" s="830"/>
    </row>
    <row r="31238" spans="10:10" x14ac:dyDescent="0.35">
      <c r="J31238" s="830"/>
    </row>
    <row r="31239" spans="10:10" x14ac:dyDescent="0.35">
      <c r="J31239" s="830"/>
    </row>
    <row r="31240" spans="10:10" x14ac:dyDescent="0.35">
      <c r="J31240" s="830"/>
    </row>
    <row r="31241" spans="10:10" x14ac:dyDescent="0.35">
      <c r="J31241" s="830"/>
    </row>
    <row r="31242" spans="10:10" x14ac:dyDescent="0.35">
      <c r="J31242" s="830"/>
    </row>
    <row r="31243" spans="10:10" x14ac:dyDescent="0.35">
      <c r="J31243" s="830"/>
    </row>
    <row r="31244" spans="10:10" x14ac:dyDescent="0.35">
      <c r="J31244" s="830"/>
    </row>
    <row r="31245" spans="10:10" x14ac:dyDescent="0.35">
      <c r="J31245" s="830"/>
    </row>
    <row r="31246" spans="10:10" x14ac:dyDescent="0.35">
      <c r="J31246" s="830"/>
    </row>
    <row r="31247" spans="10:10" x14ac:dyDescent="0.35">
      <c r="J31247" s="830"/>
    </row>
    <row r="31248" spans="10:10" x14ac:dyDescent="0.35">
      <c r="J31248" s="830"/>
    </row>
    <row r="31249" spans="10:10" x14ac:dyDescent="0.35">
      <c r="J31249" s="830"/>
    </row>
    <row r="31250" spans="10:10" x14ac:dyDescent="0.35">
      <c r="J31250" s="830"/>
    </row>
    <row r="31251" spans="10:10" x14ac:dyDescent="0.35">
      <c r="J31251" s="830"/>
    </row>
    <row r="31252" spans="10:10" x14ac:dyDescent="0.35">
      <c r="J31252" s="830"/>
    </row>
    <row r="31253" spans="10:10" x14ac:dyDescent="0.35">
      <c r="J31253" s="830"/>
    </row>
    <row r="31254" spans="10:10" x14ac:dyDescent="0.35">
      <c r="J31254" s="830"/>
    </row>
    <row r="31255" spans="10:10" x14ac:dyDescent="0.35">
      <c r="J31255" s="830"/>
    </row>
    <row r="31256" spans="10:10" x14ac:dyDescent="0.35">
      <c r="J31256" s="830"/>
    </row>
    <row r="31257" spans="10:10" x14ac:dyDescent="0.35">
      <c r="J31257" s="830"/>
    </row>
    <row r="31258" spans="10:10" x14ac:dyDescent="0.35">
      <c r="J31258" s="830"/>
    </row>
    <row r="31259" spans="10:10" x14ac:dyDescent="0.35">
      <c r="J31259" s="830"/>
    </row>
    <row r="31260" spans="10:10" x14ac:dyDescent="0.35">
      <c r="J31260" s="830"/>
    </row>
    <row r="31261" spans="10:10" x14ac:dyDescent="0.35">
      <c r="J31261" s="830"/>
    </row>
    <row r="31262" spans="10:10" x14ac:dyDescent="0.35">
      <c r="J31262" s="830"/>
    </row>
    <row r="31263" spans="10:10" x14ac:dyDescent="0.35">
      <c r="J31263" s="830"/>
    </row>
    <row r="31264" spans="10:10" x14ac:dyDescent="0.35">
      <c r="J31264" s="830"/>
    </row>
    <row r="31265" spans="10:10" x14ac:dyDescent="0.35">
      <c r="J31265" s="830"/>
    </row>
    <row r="31266" spans="10:10" x14ac:dyDescent="0.35">
      <c r="J31266" s="830"/>
    </row>
    <row r="31267" spans="10:10" x14ac:dyDescent="0.35">
      <c r="J31267" s="830"/>
    </row>
    <row r="31268" spans="10:10" x14ac:dyDescent="0.35">
      <c r="J31268" s="830"/>
    </row>
    <row r="31269" spans="10:10" x14ac:dyDescent="0.35">
      <c r="J31269" s="830"/>
    </row>
    <row r="31270" spans="10:10" x14ac:dyDescent="0.35">
      <c r="J31270" s="830"/>
    </row>
    <row r="31271" spans="10:10" x14ac:dyDescent="0.35">
      <c r="J31271" s="830"/>
    </row>
    <row r="31272" spans="10:10" x14ac:dyDescent="0.35">
      <c r="J31272" s="830"/>
    </row>
    <row r="31273" spans="10:10" x14ac:dyDescent="0.35">
      <c r="J31273" s="830"/>
    </row>
    <row r="31274" spans="10:10" x14ac:dyDescent="0.35">
      <c r="J31274" s="830"/>
    </row>
    <row r="31275" spans="10:10" x14ac:dyDescent="0.35">
      <c r="J31275" s="830"/>
    </row>
    <row r="31276" spans="10:10" x14ac:dyDescent="0.35">
      <c r="J31276" s="830"/>
    </row>
    <row r="31277" spans="10:10" x14ac:dyDescent="0.35">
      <c r="J31277" s="830"/>
    </row>
    <row r="31278" spans="10:10" x14ac:dyDescent="0.35">
      <c r="J31278" s="830"/>
    </row>
    <row r="31279" spans="10:10" x14ac:dyDescent="0.35">
      <c r="J31279" s="830"/>
    </row>
    <row r="31280" spans="10:10" x14ac:dyDescent="0.35">
      <c r="J31280" s="830"/>
    </row>
    <row r="31281" spans="10:10" x14ac:dyDescent="0.35">
      <c r="J31281" s="830"/>
    </row>
    <row r="31282" spans="10:10" x14ac:dyDescent="0.35">
      <c r="J31282" s="830"/>
    </row>
    <row r="31283" spans="10:10" x14ac:dyDescent="0.35">
      <c r="J31283" s="830"/>
    </row>
    <row r="31284" spans="10:10" x14ac:dyDescent="0.35">
      <c r="J31284" s="830"/>
    </row>
    <row r="31285" spans="10:10" x14ac:dyDescent="0.35">
      <c r="J31285" s="830"/>
    </row>
    <row r="31286" spans="10:10" x14ac:dyDescent="0.35">
      <c r="J31286" s="830"/>
    </row>
    <row r="31287" spans="10:10" x14ac:dyDescent="0.35">
      <c r="J31287" s="830"/>
    </row>
    <row r="31288" spans="10:10" x14ac:dyDescent="0.35">
      <c r="J31288" s="830"/>
    </row>
    <row r="31289" spans="10:10" x14ac:dyDescent="0.35">
      <c r="J31289" s="830"/>
    </row>
    <row r="31290" spans="10:10" x14ac:dyDescent="0.35">
      <c r="J31290" s="830"/>
    </row>
    <row r="31291" spans="10:10" x14ac:dyDescent="0.35">
      <c r="J31291" s="830"/>
    </row>
    <row r="31292" spans="10:10" x14ac:dyDescent="0.35">
      <c r="J31292" s="830"/>
    </row>
    <row r="31293" spans="10:10" x14ac:dyDescent="0.35">
      <c r="J31293" s="830"/>
    </row>
    <row r="31294" spans="10:10" x14ac:dyDescent="0.35">
      <c r="J31294" s="830"/>
    </row>
    <row r="31295" spans="10:10" x14ac:dyDescent="0.35">
      <c r="J31295" s="830"/>
    </row>
    <row r="31296" spans="10:10" x14ac:dyDescent="0.35">
      <c r="J31296" s="830"/>
    </row>
    <row r="31297" spans="10:10" x14ac:dyDescent="0.35">
      <c r="J31297" s="830"/>
    </row>
    <row r="31298" spans="10:10" x14ac:dyDescent="0.35">
      <c r="J31298" s="830"/>
    </row>
    <row r="31299" spans="10:10" x14ac:dyDescent="0.35">
      <c r="J31299" s="830"/>
    </row>
    <row r="31300" spans="10:10" x14ac:dyDescent="0.35">
      <c r="J31300" s="830"/>
    </row>
    <row r="31301" spans="10:10" x14ac:dyDescent="0.35">
      <c r="J31301" s="830"/>
    </row>
    <row r="31302" spans="10:10" x14ac:dyDescent="0.35">
      <c r="J31302" s="830"/>
    </row>
    <row r="31303" spans="10:10" x14ac:dyDescent="0.35">
      <c r="J31303" s="830"/>
    </row>
    <row r="31304" spans="10:10" x14ac:dyDescent="0.35">
      <c r="J31304" s="830"/>
    </row>
    <row r="31305" spans="10:10" x14ac:dyDescent="0.35">
      <c r="J31305" s="830"/>
    </row>
    <row r="31306" spans="10:10" x14ac:dyDescent="0.35">
      <c r="J31306" s="830"/>
    </row>
    <row r="31307" spans="10:10" x14ac:dyDescent="0.35">
      <c r="J31307" s="830"/>
    </row>
    <row r="31308" spans="10:10" x14ac:dyDescent="0.35">
      <c r="J31308" s="830"/>
    </row>
    <row r="31309" spans="10:10" x14ac:dyDescent="0.35">
      <c r="J31309" s="830"/>
    </row>
    <row r="31310" spans="10:10" x14ac:dyDescent="0.35">
      <c r="J31310" s="830"/>
    </row>
    <row r="31311" spans="10:10" x14ac:dyDescent="0.35">
      <c r="J31311" s="830"/>
    </row>
    <row r="31312" spans="10:10" x14ac:dyDescent="0.35">
      <c r="J31312" s="830"/>
    </row>
    <row r="31313" spans="10:10" x14ac:dyDescent="0.35">
      <c r="J31313" s="830"/>
    </row>
    <row r="31314" spans="10:10" x14ac:dyDescent="0.35">
      <c r="J31314" s="830"/>
    </row>
    <row r="31315" spans="10:10" x14ac:dyDescent="0.35">
      <c r="J31315" s="830"/>
    </row>
    <row r="31316" spans="10:10" x14ac:dyDescent="0.35">
      <c r="J31316" s="830"/>
    </row>
    <row r="31317" spans="10:10" x14ac:dyDescent="0.35">
      <c r="J31317" s="830"/>
    </row>
    <row r="31318" spans="10:10" x14ac:dyDescent="0.35">
      <c r="J31318" s="830"/>
    </row>
    <row r="31319" spans="10:10" x14ac:dyDescent="0.35">
      <c r="J31319" s="830"/>
    </row>
    <row r="31320" spans="10:10" x14ac:dyDescent="0.35">
      <c r="J31320" s="830"/>
    </row>
    <row r="31321" spans="10:10" x14ac:dyDescent="0.35">
      <c r="J31321" s="830"/>
    </row>
    <row r="31322" spans="10:10" x14ac:dyDescent="0.35">
      <c r="J31322" s="830"/>
    </row>
    <row r="31323" spans="10:10" x14ac:dyDescent="0.35">
      <c r="J31323" s="830"/>
    </row>
    <row r="31324" spans="10:10" x14ac:dyDescent="0.35">
      <c r="J31324" s="830"/>
    </row>
    <row r="31325" spans="10:10" x14ac:dyDescent="0.35">
      <c r="J31325" s="830"/>
    </row>
    <row r="31326" spans="10:10" x14ac:dyDescent="0.35">
      <c r="J31326" s="830"/>
    </row>
    <row r="31327" spans="10:10" x14ac:dyDescent="0.35">
      <c r="J31327" s="830"/>
    </row>
    <row r="31328" spans="10:10" x14ac:dyDescent="0.35">
      <c r="J31328" s="830"/>
    </row>
    <row r="31329" spans="10:10" x14ac:dyDescent="0.35">
      <c r="J31329" s="830"/>
    </row>
    <row r="31330" spans="10:10" x14ac:dyDescent="0.35">
      <c r="J31330" s="830"/>
    </row>
    <row r="31331" spans="10:10" x14ac:dyDescent="0.35">
      <c r="J31331" s="830"/>
    </row>
    <row r="31332" spans="10:10" x14ac:dyDescent="0.35">
      <c r="J31332" s="830"/>
    </row>
    <row r="31333" spans="10:10" x14ac:dyDescent="0.35">
      <c r="J31333" s="830"/>
    </row>
    <row r="31334" spans="10:10" x14ac:dyDescent="0.35">
      <c r="J31334" s="830"/>
    </row>
    <row r="31335" spans="10:10" x14ac:dyDescent="0.35">
      <c r="J31335" s="830"/>
    </row>
    <row r="31336" spans="10:10" x14ac:dyDescent="0.35">
      <c r="J31336" s="830"/>
    </row>
    <row r="31337" spans="10:10" x14ac:dyDescent="0.35">
      <c r="J31337" s="830"/>
    </row>
    <row r="31338" spans="10:10" x14ac:dyDescent="0.35">
      <c r="J31338" s="830"/>
    </row>
    <row r="31339" spans="10:10" x14ac:dyDescent="0.35">
      <c r="J31339" s="830"/>
    </row>
    <row r="31340" spans="10:10" x14ac:dyDescent="0.35">
      <c r="J31340" s="830"/>
    </row>
    <row r="31341" spans="10:10" x14ac:dyDescent="0.35">
      <c r="J31341" s="830"/>
    </row>
    <row r="31342" spans="10:10" x14ac:dyDescent="0.35">
      <c r="J31342" s="830"/>
    </row>
    <row r="31343" spans="10:10" x14ac:dyDescent="0.35">
      <c r="J31343" s="830"/>
    </row>
    <row r="31344" spans="10:10" x14ac:dyDescent="0.35">
      <c r="J31344" s="830"/>
    </row>
    <row r="31345" spans="10:10" x14ac:dyDescent="0.35">
      <c r="J31345" s="830"/>
    </row>
    <row r="31346" spans="10:10" x14ac:dyDescent="0.35">
      <c r="J31346" s="830"/>
    </row>
    <row r="31347" spans="10:10" x14ac:dyDescent="0.35">
      <c r="J31347" s="830"/>
    </row>
    <row r="31348" spans="10:10" x14ac:dyDescent="0.35">
      <c r="J31348" s="830"/>
    </row>
    <row r="31349" spans="10:10" x14ac:dyDescent="0.35">
      <c r="J31349" s="830"/>
    </row>
    <row r="31350" spans="10:10" x14ac:dyDescent="0.35">
      <c r="J31350" s="830"/>
    </row>
    <row r="31351" spans="10:10" x14ac:dyDescent="0.35">
      <c r="J31351" s="830"/>
    </row>
    <row r="31352" spans="10:10" x14ac:dyDescent="0.35">
      <c r="J31352" s="830"/>
    </row>
    <row r="31353" spans="10:10" x14ac:dyDescent="0.35">
      <c r="J31353" s="830"/>
    </row>
    <row r="31354" spans="10:10" x14ac:dyDescent="0.35">
      <c r="J31354" s="830"/>
    </row>
    <row r="31355" spans="10:10" x14ac:dyDescent="0.35">
      <c r="J31355" s="830"/>
    </row>
    <row r="31356" spans="10:10" x14ac:dyDescent="0.35">
      <c r="J31356" s="830"/>
    </row>
    <row r="31357" spans="10:10" x14ac:dyDescent="0.35">
      <c r="J31357" s="830"/>
    </row>
    <row r="31358" spans="10:10" x14ac:dyDescent="0.35">
      <c r="J31358" s="830"/>
    </row>
    <row r="31359" spans="10:10" x14ac:dyDescent="0.35">
      <c r="J31359" s="830"/>
    </row>
    <row r="31360" spans="10:10" x14ac:dyDescent="0.35">
      <c r="J31360" s="830"/>
    </row>
    <row r="31361" spans="10:10" x14ac:dyDescent="0.35">
      <c r="J31361" s="830"/>
    </row>
    <row r="31362" spans="10:10" x14ac:dyDescent="0.35">
      <c r="J31362" s="830"/>
    </row>
    <row r="31363" spans="10:10" x14ac:dyDescent="0.35">
      <c r="J31363" s="830"/>
    </row>
    <row r="31364" spans="10:10" x14ac:dyDescent="0.35">
      <c r="J31364" s="830"/>
    </row>
    <row r="31365" spans="10:10" x14ac:dyDescent="0.35">
      <c r="J31365" s="830"/>
    </row>
    <row r="31366" spans="10:10" x14ac:dyDescent="0.35">
      <c r="J31366" s="830"/>
    </row>
    <row r="31367" spans="10:10" x14ac:dyDescent="0.35">
      <c r="J31367" s="830"/>
    </row>
    <row r="31368" spans="10:10" x14ac:dyDescent="0.35">
      <c r="J31368" s="830"/>
    </row>
    <row r="31369" spans="10:10" x14ac:dyDescent="0.35">
      <c r="J31369" s="830"/>
    </row>
    <row r="31370" spans="10:10" x14ac:dyDescent="0.35">
      <c r="J31370" s="830"/>
    </row>
    <row r="31371" spans="10:10" x14ac:dyDescent="0.35">
      <c r="J31371" s="830"/>
    </row>
    <row r="31372" spans="10:10" x14ac:dyDescent="0.35">
      <c r="J31372" s="830"/>
    </row>
    <row r="31373" spans="10:10" x14ac:dyDescent="0.35">
      <c r="J31373" s="830"/>
    </row>
    <row r="31374" spans="10:10" x14ac:dyDescent="0.35">
      <c r="J31374" s="830"/>
    </row>
    <row r="31375" spans="10:10" x14ac:dyDescent="0.35">
      <c r="J31375" s="830"/>
    </row>
    <row r="31376" spans="10:10" x14ac:dyDescent="0.35">
      <c r="J31376" s="830"/>
    </row>
    <row r="31377" spans="10:10" x14ac:dyDescent="0.35">
      <c r="J31377" s="830"/>
    </row>
    <row r="31378" spans="10:10" x14ac:dyDescent="0.35">
      <c r="J31378" s="830"/>
    </row>
    <row r="31379" spans="10:10" x14ac:dyDescent="0.35">
      <c r="J31379" s="830"/>
    </row>
    <row r="31380" spans="10:10" x14ac:dyDescent="0.35">
      <c r="J31380" s="830"/>
    </row>
    <row r="31381" spans="10:10" x14ac:dyDescent="0.35">
      <c r="J31381" s="830"/>
    </row>
    <row r="31382" spans="10:10" x14ac:dyDescent="0.35">
      <c r="J31382" s="830"/>
    </row>
    <row r="31383" spans="10:10" x14ac:dyDescent="0.35">
      <c r="J31383" s="830"/>
    </row>
    <row r="31384" spans="10:10" x14ac:dyDescent="0.35">
      <c r="J31384" s="830"/>
    </row>
    <row r="31385" spans="10:10" x14ac:dyDescent="0.35">
      <c r="J31385" s="830"/>
    </row>
    <row r="31386" spans="10:10" x14ac:dyDescent="0.35">
      <c r="J31386" s="830"/>
    </row>
    <row r="31387" spans="10:10" x14ac:dyDescent="0.35">
      <c r="J31387" s="830"/>
    </row>
    <row r="31388" spans="10:10" x14ac:dyDescent="0.35">
      <c r="J31388" s="830"/>
    </row>
    <row r="31389" spans="10:10" x14ac:dyDescent="0.35">
      <c r="J31389" s="830"/>
    </row>
    <row r="31390" spans="10:10" x14ac:dyDescent="0.35">
      <c r="J31390" s="830"/>
    </row>
    <row r="31391" spans="10:10" x14ac:dyDescent="0.35">
      <c r="J31391" s="830"/>
    </row>
    <row r="31392" spans="10:10" x14ac:dyDescent="0.35">
      <c r="J31392" s="830"/>
    </row>
    <row r="31393" spans="10:10" x14ac:dyDescent="0.35">
      <c r="J31393" s="830"/>
    </row>
    <row r="31394" spans="10:10" x14ac:dyDescent="0.35">
      <c r="J31394" s="830"/>
    </row>
    <row r="31395" spans="10:10" x14ac:dyDescent="0.35">
      <c r="J31395" s="830"/>
    </row>
    <row r="31396" spans="10:10" x14ac:dyDescent="0.35">
      <c r="J31396" s="830"/>
    </row>
    <row r="31397" spans="10:10" x14ac:dyDescent="0.35">
      <c r="J31397" s="830"/>
    </row>
    <row r="31398" spans="10:10" x14ac:dyDescent="0.35">
      <c r="J31398" s="830"/>
    </row>
    <row r="31399" spans="10:10" x14ac:dyDescent="0.35">
      <c r="J31399" s="830"/>
    </row>
    <row r="31400" spans="10:10" x14ac:dyDescent="0.35">
      <c r="J31400" s="830"/>
    </row>
    <row r="31401" spans="10:10" x14ac:dyDescent="0.35">
      <c r="J31401" s="830"/>
    </row>
    <row r="31402" spans="10:10" x14ac:dyDescent="0.35">
      <c r="J31402" s="830"/>
    </row>
    <row r="31403" spans="10:10" x14ac:dyDescent="0.35">
      <c r="J31403" s="830"/>
    </row>
    <row r="31404" spans="10:10" x14ac:dyDescent="0.35">
      <c r="J31404" s="830"/>
    </row>
    <row r="31405" spans="10:10" x14ac:dyDescent="0.35">
      <c r="J31405" s="830"/>
    </row>
    <row r="31406" spans="10:10" x14ac:dyDescent="0.35">
      <c r="J31406" s="830"/>
    </row>
    <row r="31407" spans="10:10" x14ac:dyDescent="0.35">
      <c r="J31407" s="830"/>
    </row>
    <row r="31408" spans="10:10" x14ac:dyDescent="0.35">
      <c r="J31408" s="830"/>
    </row>
    <row r="31409" spans="10:10" x14ac:dyDescent="0.35">
      <c r="J31409" s="830"/>
    </row>
    <row r="31410" spans="10:10" x14ac:dyDescent="0.35">
      <c r="J31410" s="830"/>
    </row>
    <row r="31411" spans="10:10" x14ac:dyDescent="0.35">
      <c r="J31411" s="830"/>
    </row>
    <row r="31412" spans="10:10" x14ac:dyDescent="0.35">
      <c r="J31412" s="830"/>
    </row>
    <row r="31413" spans="10:10" x14ac:dyDescent="0.35">
      <c r="J31413" s="830"/>
    </row>
    <row r="31414" spans="10:10" x14ac:dyDescent="0.35">
      <c r="J31414" s="830"/>
    </row>
    <row r="31415" spans="10:10" x14ac:dyDescent="0.35">
      <c r="J31415" s="830"/>
    </row>
    <row r="31416" spans="10:10" x14ac:dyDescent="0.35">
      <c r="J31416" s="830"/>
    </row>
    <row r="31417" spans="10:10" x14ac:dyDescent="0.35">
      <c r="J31417" s="830"/>
    </row>
    <row r="31418" spans="10:10" x14ac:dyDescent="0.35">
      <c r="J31418" s="830"/>
    </row>
    <row r="31419" spans="10:10" x14ac:dyDescent="0.35">
      <c r="J31419" s="830"/>
    </row>
    <row r="31420" spans="10:10" x14ac:dyDescent="0.35">
      <c r="J31420" s="830"/>
    </row>
    <row r="31421" spans="10:10" x14ac:dyDescent="0.35">
      <c r="J31421" s="830"/>
    </row>
    <row r="31422" spans="10:10" x14ac:dyDescent="0.35">
      <c r="J31422" s="830"/>
    </row>
    <row r="31423" spans="10:10" x14ac:dyDescent="0.35">
      <c r="J31423" s="830"/>
    </row>
    <row r="31424" spans="10:10" x14ac:dyDescent="0.35">
      <c r="J31424" s="830"/>
    </row>
    <row r="31425" spans="10:10" x14ac:dyDescent="0.35">
      <c r="J31425" s="830"/>
    </row>
    <row r="31426" spans="10:10" x14ac:dyDescent="0.35">
      <c r="J31426" s="830"/>
    </row>
    <row r="31427" spans="10:10" x14ac:dyDescent="0.35">
      <c r="J31427" s="830"/>
    </row>
    <row r="31428" spans="10:10" x14ac:dyDescent="0.35">
      <c r="J31428" s="830"/>
    </row>
    <row r="31429" spans="10:10" x14ac:dyDescent="0.35">
      <c r="J31429" s="830"/>
    </row>
    <row r="31430" spans="10:10" x14ac:dyDescent="0.35">
      <c r="J31430" s="830"/>
    </row>
    <row r="31431" spans="10:10" x14ac:dyDescent="0.35">
      <c r="J31431" s="830"/>
    </row>
    <row r="31432" spans="10:10" x14ac:dyDescent="0.35">
      <c r="J31432" s="830"/>
    </row>
    <row r="31433" spans="10:10" x14ac:dyDescent="0.35">
      <c r="J31433" s="830"/>
    </row>
    <row r="31434" spans="10:10" x14ac:dyDescent="0.35">
      <c r="J31434" s="830"/>
    </row>
    <row r="31435" spans="10:10" x14ac:dyDescent="0.35">
      <c r="J31435" s="830"/>
    </row>
    <row r="31436" spans="10:10" x14ac:dyDescent="0.35">
      <c r="J31436" s="830"/>
    </row>
    <row r="31437" spans="10:10" x14ac:dyDescent="0.35">
      <c r="J31437" s="830"/>
    </row>
    <row r="31438" spans="10:10" x14ac:dyDescent="0.35">
      <c r="J31438" s="830"/>
    </row>
    <row r="31439" spans="10:10" x14ac:dyDescent="0.35">
      <c r="J31439" s="830"/>
    </row>
    <row r="31440" spans="10:10" x14ac:dyDescent="0.35">
      <c r="J31440" s="830"/>
    </row>
    <row r="31441" spans="10:10" x14ac:dyDescent="0.35">
      <c r="J31441" s="830"/>
    </row>
    <row r="31442" spans="10:10" x14ac:dyDescent="0.35">
      <c r="J31442" s="830"/>
    </row>
    <row r="31443" spans="10:10" x14ac:dyDescent="0.35">
      <c r="J31443" s="830"/>
    </row>
    <row r="31444" spans="10:10" x14ac:dyDescent="0.35">
      <c r="J31444" s="830"/>
    </row>
    <row r="31445" spans="10:10" x14ac:dyDescent="0.35">
      <c r="J31445" s="830"/>
    </row>
    <row r="31446" spans="10:10" x14ac:dyDescent="0.35">
      <c r="J31446" s="830"/>
    </row>
    <row r="31447" spans="10:10" x14ac:dyDescent="0.35">
      <c r="J31447" s="830"/>
    </row>
    <row r="31448" spans="10:10" x14ac:dyDescent="0.35">
      <c r="J31448" s="830"/>
    </row>
    <row r="31449" spans="10:10" x14ac:dyDescent="0.35">
      <c r="J31449" s="830"/>
    </row>
    <row r="31450" spans="10:10" x14ac:dyDescent="0.35">
      <c r="J31450" s="830"/>
    </row>
    <row r="31451" spans="10:10" x14ac:dyDescent="0.35">
      <c r="J31451" s="830"/>
    </row>
    <row r="31452" spans="10:10" x14ac:dyDescent="0.35">
      <c r="J31452" s="830"/>
    </row>
    <row r="31453" spans="10:10" x14ac:dyDescent="0.35">
      <c r="J31453" s="830"/>
    </row>
    <row r="31454" spans="10:10" x14ac:dyDescent="0.35">
      <c r="J31454" s="830"/>
    </row>
    <row r="31455" spans="10:10" x14ac:dyDescent="0.35">
      <c r="J31455" s="830"/>
    </row>
    <row r="31456" spans="10:10" x14ac:dyDescent="0.35">
      <c r="J31456" s="830"/>
    </row>
    <row r="31457" spans="10:10" x14ac:dyDescent="0.35">
      <c r="J31457" s="830"/>
    </row>
    <row r="31458" spans="10:10" x14ac:dyDescent="0.35">
      <c r="J31458" s="830"/>
    </row>
    <row r="31459" spans="10:10" x14ac:dyDescent="0.35">
      <c r="J31459" s="830"/>
    </row>
    <row r="31460" spans="10:10" x14ac:dyDescent="0.35">
      <c r="J31460" s="830"/>
    </row>
    <row r="31461" spans="10:10" x14ac:dyDescent="0.35">
      <c r="J31461" s="830"/>
    </row>
    <row r="31462" spans="10:10" x14ac:dyDescent="0.35">
      <c r="J31462" s="830"/>
    </row>
    <row r="31463" spans="10:10" x14ac:dyDescent="0.35">
      <c r="J31463" s="830"/>
    </row>
    <row r="31464" spans="10:10" x14ac:dyDescent="0.35">
      <c r="J31464" s="830"/>
    </row>
    <row r="31465" spans="10:10" x14ac:dyDescent="0.35">
      <c r="J31465" s="830"/>
    </row>
    <row r="31466" spans="10:10" x14ac:dyDescent="0.35">
      <c r="J31466" s="830"/>
    </row>
    <row r="31467" spans="10:10" x14ac:dyDescent="0.35">
      <c r="J31467" s="830"/>
    </row>
    <row r="31468" spans="10:10" x14ac:dyDescent="0.35">
      <c r="J31468" s="830"/>
    </row>
    <row r="31469" spans="10:10" x14ac:dyDescent="0.35">
      <c r="J31469" s="830"/>
    </row>
    <row r="31470" spans="10:10" x14ac:dyDescent="0.35">
      <c r="J31470" s="830"/>
    </row>
    <row r="31471" spans="10:10" x14ac:dyDescent="0.35">
      <c r="J31471" s="830"/>
    </row>
    <row r="31472" spans="10:10" x14ac:dyDescent="0.35">
      <c r="J31472" s="830"/>
    </row>
    <row r="31473" spans="10:10" x14ac:dyDescent="0.35">
      <c r="J31473" s="830"/>
    </row>
    <row r="31474" spans="10:10" x14ac:dyDescent="0.35">
      <c r="J31474" s="830"/>
    </row>
    <row r="31475" spans="10:10" x14ac:dyDescent="0.35">
      <c r="J31475" s="830"/>
    </row>
    <row r="31476" spans="10:10" x14ac:dyDescent="0.35">
      <c r="J31476" s="830"/>
    </row>
    <row r="31477" spans="10:10" x14ac:dyDescent="0.35">
      <c r="J31477" s="830"/>
    </row>
    <row r="31478" spans="10:10" x14ac:dyDescent="0.35">
      <c r="J31478" s="830"/>
    </row>
    <row r="31479" spans="10:10" x14ac:dyDescent="0.35">
      <c r="J31479" s="830"/>
    </row>
    <row r="31480" spans="10:10" x14ac:dyDescent="0.35">
      <c r="J31480" s="830"/>
    </row>
    <row r="31481" spans="10:10" x14ac:dyDescent="0.35">
      <c r="J31481" s="830"/>
    </row>
    <row r="31482" spans="10:10" x14ac:dyDescent="0.35">
      <c r="J31482" s="830"/>
    </row>
    <row r="31483" spans="10:10" x14ac:dyDescent="0.35">
      <c r="J31483" s="830"/>
    </row>
    <row r="31484" spans="10:10" x14ac:dyDescent="0.35">
      <c r="J31484" s="830"/>
    </row>
    <row r="31485" spans="10:10" x14ac:dyDescent="0.35">
      <c r="J31485" s="830"/>
    </row>
    <row r="31486" spans="10:10" x14ac:dyDescent="0.35">
      <c r="J31486" s="830"/>
    </row>
    <row r="31487" spans="10:10" x14ac:dyDescent="0.35">
      <c r="J31487" s="830"/>
    </row>
    <row r="31488" spans="10:10" x14ac:dyDescent="0.35">
      <c r="J31488" s="830"/>
    </row>
    <row r="31489" spans="10:10" x14ac:dyDescent="0.35">
      <c r="J31489" s="830"/>
    </row>
    <row r="31490" spans="10:10" x14ac:dyDescent="0.35">
      <c r="J31490" s="830"/>
    </row>
    <row r="31491" spans="10:10" x14ac:dyDescent="0.35">
      <c r="J31491" s="830"/>
    </row>
    <row r="31492" spans="10:10" x14ac:dyDescent="0.35">
      <c r="J31492" s="830"/>
    </row>
    <row r="31493" spans="10:10" x14ac:dyDescent="0.35">
      <c r="J31493" s="830"/>
    </row>
    <row r="31494" spans="10:10" x14ac:dyDescent="0.35">
      <c r="J31494" s="830"/>
    </row>
    <row r="31495" spans="10:10" x14ac:dyDescent="0.35">
      <c r="J31495" s="830"/>
    </row>
    <row r="31496" spans="10:10" x14ac:dyDescent="0.35">
      <c r="J31496" s="830"/>
    </row>
    <row r="31497" spans="10:10" x14ac:dyDescent="0.35">
      <c r="J31497" s="830"/>
    </row>
    <row r="31498" spans="10:10" x14ac:dyDescent="0.35">
      <c r="J31498" s="830"/>
    </row>
    <row r="31499" spans="10:10" x14ac:dyDescent="0.35">
      <c r="J31499" s="830"/>
    </row>
    <row r="31500" spans="10:10" x14ac:dyDescent="0.35">
      <c r="J31500" s="830"/>
    </row>
    <row r="31501" spans="10:10" x14ac:dyDescent="0.35">
      <c r="J31501" s="830"/>
    </row>
    <row r="31502" spans="10:10" x14ac:dyDescent="0.35">
      <c r="J31502" s="830"/>
    </row>
    <row r="31503" spans="10:10" x14ac:dyDescent="0.35">
      <c r="J31503" s="830"/>
    </row>
    <row r="31504" spans="10:10" x14ac:dyDescent="0.35">
      <c r="J31504" s="830"/>
    </row>
    <row r="31505" spans="10:10" x14ac:dyDescent="0.35">
      <c r="J31505" s="830"/>
    </row>
    <row r="31506" spans="10:10" x14ac:dyDescent="0.35">
      <c r="J31506" s="830"/>
    </row>
    <row r="31507" spans="10:10" x14ac:dyDescent="0.35">
      <c r="J31507" s="830"/>
    </row>
    <row r="31508" spans="10:10" x14ac:dyDescent="0.35">
      <c r="J31508" s="830"/>
    </row>
    <row r="31509" spans="10:10" x14ac:dyDescent="0.35">
      <c r="J31509" s="830"/>
    </row>
    <row r="31510" spans="10:10" x14ac:dyDescent="0.35">
      <c r="J31510" s="830"/>
    </row>
    <row r="31511" spans="10:10" x14ac:dyDescent="0.35">
      <c r="J31511" s="830"/>
    </row>
    <row r="31512" spans="10:10" x14ac:dyDescent="0.35">
      <c r="J31512" s="830"/>
    </row>
    <row r="31513" spans="10:10" x14ac:dyDescent="0.35">
      <c r="J31513" s="830"/>
    </row>
    <row r="31514" spans="10:10" x14ac:dyDescent="0.35">
      <c r="J31514" s="830"/>
    </row>
    <row r="31515" spans="10:10" x14ac:dyDescent="0.35">
      <c r="J31515" s="830"/>
    </row>
    <row r="31516" spans="10:10" x14ac:dyDescent="0.35">
      <c r="J31516" s="830"/>
    </row>
    <row r="31517" spans="10:10" x14ac:dyDescent="0.35">
      <c r="J31517" s="830"/>
    </row>
    <row r="31518" spans="10:10" x14ac:dyDescent="0.35">
      <c r="J31518" s="830"/>
    </row>
    <row r="31519" spans="10:10" x14ac:dyDescent="0.35">
      <c r="J31519" s="830"/>
    </row>
    <row r="31520" spans="10:10" x14ac:dyDescent="0.35">
      <c r="J31520" s="830"/>
    </row>
    <row r="31521" spans="10:10" x14ac:dyDescent="0.35">
      <c r="J31521" s="830"/>
    </row>
    <row r="31522" spans="10:10" x14ac:dyDescent="0.35">
      <c r="J31522" s="830"/>
    </row>
    <row r="31523" spans="10:10" x14ac:dyDescent="0.35">
      <c r="J31523" s="830"/>
    </row>
    <row r="31524" spans="10:10" x14ac:dyDescent="0.35">
      <c r="J31524" s="830"/>
    </row>
    <row r="31525" spans="10:10" x14ac:dyDescent="0.35">
      <c r="J31525" s="830"/>
    </row>
    <row r="31526" spans="10:10" x14ac:dyDescent="0.35">
      <c r="J31526" s="830"/>
    </row>
    <row r="31527" spans="10:10" x14ac:dyDescent="0.35">
      <c r="J31527" s="830"/>
    </row>
    <row r="31528" spans="10:10" x14ac:dyDescent="0.35">
      <c r="J31528" s="830"/>
    </row>
    <row r="31529" spans="10:10" x14ac:dyDescent="0.35">
      <c r="J31529" s="830"/>
    </row>
    <row r="31530" spans="10:10" x14ac:dyDescent="0.35">
      <c r="J31530" s="830"/>
    </row>
    <row r="31531" spans="10:10" x14ac:dyDescent="0.35">
      <c r="J31531" s="830"/>
    </row>
    <row r="31532" spans="10:10" x14ac:dyDescent="0.35">
      <c r="J31532" s="830"/>
    </row>
    <row r="31533" spans="10:10" x14ac:dyDescent="0.35">
      <c r="J31533" s="830"/>
    </row>
    <row r="31534" spans="10:10" x14ac:dyDescent="0.35">
      <c r="J31534" s="830"/>
    </row>
    <row r="31535" spans="10:10" x14ac:dyDescent="0.35">
      <c r="J31535" s="830"/>
    </row>
    <row r="31536" spans="10:10" x14ac:dyDescent="0.35">
      <c r="J31536" s="830"/>
    </row>
    <row r="31537" spans="10:10" x14ac:dyDescent="0.35">
      <c r="J31537" s="830"/>
    </row>
    <row r="31538" spans="10:10" x14ac:dyDescent="0.35">
      <c r="J31538" s="830"/>
    </row>
    <row r="31539" spans="10:10" x14ac:dyDescent="0.35">
      <c r="J31539" s="830"/>
    </row>
    <row r="31540" spans="10:10" x14ac:dyDescent="0.35">
      <c r="J31540" s="830"/>
    </row>
    <row r="31541" spans="10:10" x14ac:dyDescent="0.35">
      <c r="J31541" s="830"/>
    </row>
    <row r="31542" spans="10:10" x14ac:dyDescent="0.35">
      <c r="J31542" s="830"/>
    </row>
    <row r="31543" spans="10:10" x14ac:dyDescent="0.35">
      <c r="J31543" s="830"/>
    </row>
    <row r="31544" spans="10:10" x14ac:dyDescent="0.35">
      <c r="J31544" s="830"/>
    </row>
    <row r="31545" spans="10:10" x14ac:dyDescent="0.35">
      <c r="J31545" s="830"/>
    </row>
    <row r="31546" spans="10:10" x14ac:dyDescent="0.35">
      <c r="J31546" s="830"/>
    </row>
    <row r="31547" spans="10:10" x14ac:dyDescent="0.35">
      <c r="J31547" s="830"/>
    </row>
    <row r="31548" spans="10:10" x14ac:dyDescent="0.35">
      <c r="J31548" s="830"/>
    </row>
    <row r="31549" spans="10:10" x14ac:dyDescent="0.35">
      <c r="J31549" s="830"/>
    </row>
    <row r="31550" spans="10:10" x14ac:dyDescent="0.35">
      <c r="J31550" s="830"/>
    </row>
    <row r="31551" spans="10:10" x14ac:dyDescent="0.35">
      <c r="J31551" s="830"/>
    </row>
    <row r="31552" spans="10:10" x14ac:dyDescent="0.35">
      <c r="J31552" s="830"/>
    </row>
    <row r="31553" spans="10:10" x14ac:dyDescent="0.35">
      <c r="J31553" s="830"/>
    </row>
    <row r="31554" spans="10:10" x14ac:dyDescent="0.35">
      <c r="J31554" s="830"/>
    </row>
    <row r="31555" spans="10:10" x14ac:dyDescent="0.35">
      <c r="J31555" s="830"/>
    </row>
    <row r="31556" spans="10:10" x14ac:dyDescent="0.35">
      <c r="J31556" s="830"/>
    </row>
    <row r="31557" spans="10:10" x14ac:dyDescent="0.35">
      <c r="J31557" s="830"/>
    </row>
    <row r="31558" spans="10:10" x14ac:dyDescent="0.35">
      <c r="J31558" s="830"/>
    </row>
    <row r="31559" spans="10:10" x14ac:dyDescent="0.35">
      <c r="J31559" s="830"/>
    </row>
    <row r="31560" spans="10:10" x14ac:dyDescent="0.35">
      <c r="J31560" s="830"/>
    </row>
    <row r="31561" spans="10:10" x14ac:dyDescent="0.35">
      <c r="J31561" s="830"/>
    </row>
    <row r="31562" spans="10:10" x14ac:dyDescent="0.35">
      <c r="J31562" s="830"/>
    </row>
    <row r="31563" spans="10:10" x14ac:dyDescent="0.35">
      <c r="J31563" s="830"/>
    </row>
    <row r="31564" spans="10:10" x14ac:dyDescent="0.35">
      <c r="J31564" s="830"/>
    </row>
    <row r="31565" spans="10:10" x14ac:dyDescent="0.35">
      <c r="J31565" s="830"/>
    </row>
    <row r="31566" spans="10:10" x14ac:dyDescent="0.35">
      <c r="J31566" s="830"/>
    </row>
    <row r="31567" spans="10:10" x14ac:dyDescent="0.35">
      <c r="J31567" s="830"/>
    </row>
    <row r="31568" spans="10:10" x14ac:dyDescent="0.35">
      <c r="J31568" s="830"/>
    </row>
    <row r="31569" spans="10:10" x14ac:dyDescent="0.35">
      <c r="J31569" s="830"/>
    </row>
    <row r="31570" spans="10:10" x14ac:dyDescent="0.35">
      <c r="J31570" s="830"/>
    </row>
    <row r="31571" spans="10:10" x14ac:dyDescent="0.35">
      <c r="J31571" s="830"/>
    </row>
    <row r="31572" spans="10:10" x14ac:dyDescent="0.35">
      <c r="J31572" s="830"/>
    </row>
    <row r="31573" spans="10:10" x14ac:dyDescent="0.35">
      <c r="J31573" s="830"/>
    </row>
    <row r="31574" spans="10:10" x14ac:dyDescent="0.35">
      <c r="J31574" s="830"/>
    </row>
    <row r="31575" spans="10:10" x14ac:dyDescent="0.35">
      <c r="J31575" s="830"/>
    </row>
    <row r="31576" spans="10:10" x14ac:dyDescent="0.35">
      <c r="J31576" s="830"/>
    </row>
    <row r="31577" spans="10:10" x14ac:dyDescent="0.35">
      <c r="J31577" s="830"/>
    </row>
    <row r="31578" spans="10:10" x14ac:dyDescent="0.35">
      <c r="J31578" s="830"/>
    </row>
    <row r="31579" spans="10:10" x14ac:dyDescent="0.35">
      <c r="J31579" s="830"/>
    </row>
    <row r="31580" spans="10:10" x14ac:dyDescent="0.35">
      <c r="J31580" s="830"/>
    </row>
    <row r="31581" spans="10:10" x14ac:dyDescent="0.35">
      <c r="J31581" s="830"/>
    </row>
    <row r="31582" spans="10:10" x14ac:dyDescent="0.35">
      <c r="J31582" s="830"/>
    </row>
    <row r="31583" spans="10:10" x14ac:dyDescent="0.35">
      <c r="J31583" s="830"/>
    </row>
    <row r="31584" spans="10:10" x14ac:dyDescent="0.35">
      <c r="J31584" s="830"/>
    </row>
    <row r="31585" spans="10:10" x14ac:dyDescent="0.35">
      <c r="J31585" s="830"/>
    </row>
    <row r="31586" spans="10:10" x14ac:dyDescent="0.35">
      <c r="J31586" s="830"/>
    </row>
    <row r="31587" spans="10:10" x14ac:dyDescent="0.35">
      <c r="J31587" s="830"/>
    </row>
    <row r="31588" spans="10:10" x14ac:dyDescent="0.35">
      <c r="J31588" s="830"/>
    </row>
    <row r="31589" spans="10:10" x14ac:dyDescent="0.35">
      <c r="J31589" s="830"/>
    </row>
    <row r="31590" spans="10:10" x14ac:dyDescent="0.35">
      <c r="J31590" s="830"/>
    </row>
    <row r="31591" spans="10:10" x14ac:dyDescent="0.35">
      <c r="J31591" s="830"/>
    </row>
    <row r="31592" spans="10:10" x14ac:dyDescent="0.35">
      <c r="J31592" s="830"/>
    </row>
    <row r="31593" spans="10:10" x14ac:dyDescent="0.35">
      <c r="J31593" s="830"/>
    </row>
    <row r="31594" spans="10:10" x14ac:dyDescent="0.35">
      <c r="J31594" s="830"/>
    </row>
    <row r="31595" spans="10:10" x14ac:dyDescent="0.35">
      <c r="J31595" s="830"/>
    </row>
    <row r="31596" spans="10:10" x14ac:dyDescent="0.35">
      <c r="J31596" s="830"/>
    </row>
    <row r="31597" spans="10:10" x14ac:dyDescent="0.35">
      <c r="J31597" s="830"/>
    </row>
    <row r="31598" spans="10:10" x14ac:dyDescent="0.35">
      <c r="J31598" s="830"/>
    </row>
    <row r="31599" spans="10:10" x14ac:dyDescent="0.35">
      <c r="J31599" s="830"/>
    </row>
    <row r="31600" spans="10:10" x14ac:dyDescent="0.35">
      <c r="J31600" s="830"/>
    </row>
    <row r="31601" spans="10:10" x14ac:dyDescent="0.35">
      <c r="J31601" s="830"/>
    </row>
    <row r="31602" spans="10:10" x14ac:dyDescent="0.35">
      <c r="J31602" s="830"/>
    </row>
    <row r="31603" spans="10:10" x14ac:dyDescent="0.35">
      <c r="J31603" s="830"/>
    </row>
    <row r="31604" spans="10:10" x14ac:dyDescent="0.35">
      <c r="J31604" s="830"/>
    </row>
    <row r="31605" spans="10:10" x14ac:dyDescent="0.35">
      <c r="J31605" s="830"/>
    </row>
    <row r="31606" spans="10:10" x14ac:dyDescent="0.35">
      <c r="J31606" s="830"/>
    </row>
    <row r="31607" spans="10:10" x14ac:dyDescent="0.35">
      <c r="J31607" s="830"/>
    </row>
    <row r="31608" spans="10:10" x14ac:dyDescent="0.35">
      <c r="J31608" s="830"/>
    </row>
    <row r="31609" spans="10:10" x14ac:dyDescent="0.35">
      <c r="J31609" s="830"/>
    </row>
    <row r="31610" spans="10:10" x14ac:dyDescent="0.35">
      <c r="J31610" s="830"/>
    </row>
    <row r="31611" spans="10:10" x14ac:dyDescent="0.35">
      <c r="J31611" s="830"/>
    </row>
    <row r="31612" spans="10:10" x14ac:dyDescent="0.35">
      <c r="J31612" s="830"/>
    </row>
    <row r="31613" spans="10:10" x14ac:dyDescent="0.35">
      <c r="J31613" s="830"/>
    </row>
    <row r="31614" spans="10:10" x14ac:dyDescent="0.35">
      <c r="J31614" s="830"/>
    </row>
    <row r="31615" spans="10:10" x14ac:dyDescent="0.35">
      <c r="J31615" s="830"/>
    </row>
    <row r="31616" spans="10:10" x14ac:dyDescent="0.35">
      <c r="J31616" s="830"/>
    </row>
    <row r="31617" spans="10:10" x14ac:dyDescent="0.35">
      <c r="J31617" s="830"/>
    </row>
    <row r="31618" spans="10:10" x14ac:dyDescent="0.35">
      <c r="J31618" s="830"/>
    </row>
    <row r="31619" spans="10:10" x14ac:dyDescent="0.35">
      <c r="J31619" s="830"/>
    </row>
    <row r="31620" spans="10:10" x14ac:dyDescent="0.35">
      <c r="J31620" s="830"/>
    </row>
    <row r="31621" spans="10:10" x14ac:dyDescent="0.35">
      <c r="J31621" s="830"/>
    </row>
    <row r="31622" spans="10:10" x14ac:dyDescent="0.35">
      <c r="J31622" s="830"/>
    </row>
    <row r="31623" spans="10:10" x14ac:dyDescent="0.35">
      <c r="J31623" s="830"/>
    </row>
    <row r="31624" spans="10:10" x14ac:dyDescent="0.35">
      <c r="J31624" s="830"/>
    </row>
    <row r="31625" spans="10:10" x14ac:dyDescent="0.35">
      <c r="J31625" s="830"/>
    </row>
    <row r="31626" spans="10:10" x14ac:dyDescent="0.35">
      <c r="J31626" s="830"/>
    </row>
    <row r="31627" spans="10:10" x14ac:dyDescent="0.35">
      <c r="J31627" s="830"/>
    </row>
    <row r="31634" spans="10:10" x14ac:dyDescent="0.35">
      <c r="J31634" s="830"/>
    </row>
    <row r="31635" spans="10:10" x14ac:dyDescent="0.35">
      <c r="J31635" s="830"/>
    </row>
    <row r="31637" spans="10:10" x14ac:dyDescent="0.35">
      <c r="J31637" s="830"/>
    </row>
    <row r="31638" spans="10:10" x14ac:dyDescent="0.35">
      <c r="J31638" s="830"/>
    </row>
    <row r="31639" spans="10:10" x14ac:dyDescent="0.35">
      <c r="J31639" s="830"/>
    </row>
    <row r="31640" spans="10:10" x14ac:dyDescent="0.35">
      <c r="J31640" s="830"/>
    </row>
    <row r="31641" spans="10:10" x14ac:dyDescent="0.35">
      <c r="J31641" s="830"/>
    </row>
    <row r="31642" spans="10:10" x14ac:dyDescent="0.35">
      <c r="J31642" s="830"/>
    </row>
    <row r="31643" spans="10:10" x14ac:dyDescent="0.35">
      <c r="J31643" s="830"/>
    </row>
    <row r="31644" spans="10:10" x14ac:dyDescent="0.35">
      <c r="J31644" s="830"/>
    </row>
    <row r="31645" spans="10:10" x14ac:dyDescent="0.35">
      <c r="J31645" s="830"/>
    </row>
    <row r="31646" spans="10:10" x14ac:dyDescent="0.35">
      <c r="J31646" s="830"/>
    </row>
    <row r="31647" spans="10:10" x14ac:dyDescent="0.35">
      <c r="J31647" s="830"/>
    </row>
    <row r="31648" spans="10:10" x14ac:dyDescent="0.35">
      <c r="J31648" s="830"/>
    </row>
    <row r="31649" spans="10:10" x14ac:dyDescent="0.35">
      <c r="J31649" s="830"/>
    </row>
    <row r="31650" spans="10:10" x14ac:dyDescent="0.35">
      <c r="J31650" s="830"/>
    </row>
    <row r="31651" spans="10:10" x14ac:dyDescent="0.35">
      <c r="J31651" s="830"/>
    </row>
    <row r="31652" spans="10:10" x14ac:dyDescent="0.35">
      <c r="J31652" s="830"/>
    </row>
    <row r="31653" spans="10:10" x14ac:dyDescent="0.35">
      <c r="J31653" s="830"/>
    </row>
    <row r="31654" spans="10:10" x14ac:dyDescent="0.35">
      <c r="J31654" s="830"/>
    </row>
    <row r="31655" spans="10:10" x14ac:dyDescent="0.35">
      <c r="J31655" s="830"/>
    </row>
    <row r="31656" spans="10:10" x14ac:dyDescent="0.35">
      <c r="J31656" s="830"/>
    </row>
    <row r="31657" spans="10:10" x14ac:dyDescent="0.35">
      <c r="J31657" s="830"/>
    </row>
    <row r="31658" spans="10:10" x14ac:dyDescent="0.35">
      <c r="J31658" s="830"/>
    </row>
    <row r="31659" spans="10:10" x14ac:dyDescent="0.35">
      <c r="J31659" s="830"/>
    </row>
    <row r="31660" spans="10:10" x14ac:dyDescent="0.35">
      <c r="J31660" s="830"/>
    </row>
    <row r="31661" spans="10:10" x14ac:dyDescent="0.35">
      <c r="J31661" s="830"/>
    </row>
    <row r="31662" spans="10:10" x14ac:dyDescent="0.35">
      <c r="J31662" s="830"/>
    </row>
    <row r="31663" spans="10:10" x14ac:dyDescent="0.35">
      <c r="J31663" s="830"/>
    </row>
    <row r="31664" spans="10:10" x14ac:dyDescent="0.35">
      <c r="J31664" s="830"/>
    </row>
    <row r="31665" spans="10:10" x14ac:dyDescent="0.35">
      <c r="J31665" s="830"/>
    </row>
    <row r="31666" spans="10:10" x14ac:dyDescent="0.35">
      <c r="J31666" s="830"/>
    </row>
    <row r="31667" spans="10:10" x14ac:dyDescent="0.35">
      <c r="J31667" s="830"/>
    </row>
    <row r="31668" spans="10:10" x14ac:dyDescent="0.35">
      <c r="J31668" s="830"/>
    </row>
    <row r="31669" spans="10:10" x14ac:dyDescent="0.35">
      <c r="J31669" s="830"/>
    </row>
    <row r="31670" spans="10:10" x14ac:dyDescent="0.35">
      <c r="J31670" s="830"/>
    </row>
    <row r="31671" spans="10:10" x14ac:dyDescent="0.35">
      <c r="J31671" s="830"/>
    </row>
    <row r="31672" spans="10:10" x14ac:dyDescent="0.35">
      <c r="J31672" s="830"/>
    </row>
    <row r="31673" spans="10:10" x14ac:dyDescent="0.35">
      <c r="J31673" s="830"/>
    </row>
    <row r="31674" spans="10:10" x14ac:dyDescent="0.35">
      <c r="J31674" s="830"/>
    </row>
    <row r="31675" spans="10:10" x14ac:dyDescent="0.35">
      <c r="J31675" s="830"/>
    </row>
    <row r="31676" spans="10:10" x14ac:dyDescent="0.35">
      <c r="J31676" s="830"/>
    </row>
    <row r="31677" spans="10:10" x14ac:dyDescent="0.35">
      <c r="J31677" s="830"/>
    </row>
    <row r="31678" spans="10:10" x14ac:dyDescent="0.35">
      <c r="J31678" s="830"/>
    </row>
    <row r="31679" spans="10:10" x14ac:dyDescent="0.35">
      <c r="J31679" s="830"/>
    </row>
    <row r="31680" spans="10:10" x14ac:dyDescent="0.35">
      <c r="J31680" s="830"/>
    </row>
    <row r="31681" spans="10:10" x14ac:dyDescent="0.35">
      <c r="J31681" s="830"/>
    </row>
    <row r="31682" spans="10:10" x14ac:dyDescent="0.35">
      <c r="J31682" s="830"/>
    </row>
    <row r="31683" spans="10:10" x14ac:dyDescent="0.35">
      <c r="J31683" s="830"/>
    </row>
    <row r="31684" spans="10:10" x14ac:dyDescent="0.35">
      <c r="J31684" s="830"/>
    </row>
    <row r="31685" spans="10:10" x14ac:dyDescent="0.35">
      <c r="J31685" s="830"/>
    </row>
    <row r="31686" spans="10:10" x14ac:dyDescent="0.35">
      <c r="J31686" s="830"/>
    </row>
    <row r="31687" spans="10:10" x14ac:dyDescent="0.35">
      <c r="J31687" s="830"/>
    </row>
    <row r="31688" spans="10:10" x14ac:dyDescent="0.35">
      <c r="J31688" s="830"/>
    </row>
    <row r="31689" spans="10:10" x14ac:dyDescent="0.35">
      <c r="J31689" s="830"/>
    </row>
    <row r="31690" spans="10:10" x14ac:dyDescent="0.35">
      <c r="J31690" s="830"/>
    </row>
    <row r="31691" spans="10:10" x14ac:dyDescent="0.35">
      <c r="J31691" s="830"/>
    </row>
    <row r="31692" spans="10:10" x14ac:dyDescent="0.35">
      <c r="J31692" s="830"/>
    </row>
    <row r="31693" spans="10:10" x14ac:dyDescent="0.35">
      <c r="J31693" s="830"/>
    </row>
    <row r="31694" spans="10:10" x14ac:dyDescent="0.35">
      <c r="J31694" s="830"/>
    </row>
    <row r="31695" spans="10:10" x14ac:dyDescent="0.35">
      <c r="J31695" s="830"/>
    </row>
    <row r="31696" spans="10:10" x14ac:dyDescent="0.35">
      <c r="J31696" s="830"/>
    </row>
    <row r="31697" spans="10:10" x14ac:dyDescent="0.35">
      <c r="J31697" s="830"/>
    </row>
    <row r="31698" spans="10:10" x14ac:dyDescent="0.35">
      <c r="J31698" s="830"/>
    </row>
    <row r="31699" spans="10:10" x14ac:dyDescent="0.35">
      <c r="J31699" s="830"/>
    </row>
    <row r="31700" spans="10:10" x14ac:dyDescent="0.35">
      <c r="J31700" s="830"/>
    </row>
    <row r="31701" spans="10:10" x14ac:dyDescent="0.35">
      <c r="J31701" s="830"/>
    </row>
    <row r="31702" spans="10:10" x14ac:dyDescent="0.35">
      <c r="J31702" s="830"/>
    </row>
    <row r="31703" spans="10:10" x14ac:dyDescent="0.35">
      <c r="J31703" s="830"/>
    </row>
    <row r="31704" spans="10:10" x14ac:dyDescent="0.35">
      <c r="J31704" s="830"/>
    </row>
    <row r="31705" spans="10:10" x14ac:dyDescent="0.35">
      <c r="J31705" s="830"/>
    </row>
    <row r="31706" spans="10:10" x14ac:dyDescent="0.35">
      <c r="J31706" s="830"/>
    </row>
    <row r="31707" spans="10:10" x14ac:dyDescent="0.35">
      <c r="J31707" s="830"/>
    </row>
    <row r="31708" spans="10:10" x14ac:dyDescent="0.35">
      <c r="J31708" s="830"/>
    </row>
    <row r="31709" spans="10:10" x14ac:dyDescent="0.35">
      <c r="J31709" s="830"/>
    </row>
    <row r="31710" spans="10:10" x14ac:dyDescent="0.35">
      <c r="J31710" s="830"/>
    </row>
    <row r="31711" spans="10:10" x14ac:dyDescent="0.35">
      <c r="J31711" s="830"/>
    </row>
    <row r="31712" spans="10:10" x14ac:dyDescent="0.35">
      <c r="J31712" s="830"/>
    </row>
    <row r="31713" spans="10:10" x14ac:dyDescent="0.35">
      <c r="J31713" s="830"/>
    </row>
    <row r="31714" spans="10:10" x14ac:dyDescent="0.35">
      <c r="J31714" s="830"/>
    </row>
    <row r="31715" spans="10:10" x14ac:dyDescent="0.35">
      <c r="J31715" s="830"/>
    </row>
    <row r="31716" spans="10:10" x14ac:dyDescent="0.35">
      <c r="J31716" s="830"/>
    </row>
    <row r="31717" spans="10:10" x14ac:dyDescent="0.35">
      <c r="J31717" s="830"/>
    </row>
    <row r="31718" spans="10:10" x14ac:dyDescent="0.35">
      <c r="J31718" s="830"/>
    </row>
    <row r="31719" spans="10:10" x14ac:dyDescent="0.35">
      <c r="J31719" s="830"/>
    </row>
    <row r="31720" spans="10:10" x14ac:dyDescent="0.35">
      <c r="J31720" s="830"/>
    </row>
    <row r="31721" spans="10:10" x14ac:dyDescent="0.35">
      <c r="J31721" s="830"/>
    </row>
    <row r="31722" spans="10:10" x14ac:dyDescent="0.35">
      <c r="J31722" s="830"/>
    </row>
    <row r="31723" spans="10:10" x14ac:dyDescent="0.35">
      <c r="J31723" s="830"/>
    </row>
    <row r="31724" spans="10:10" x14ac:dyDescent="0.35">
      <c r="J31724" s="830"/>
    </row>
    <row r="31725" spans="10:10" x14ac:dyDescent="0.35">
      <c r="J31725" s="830"/>
    </row>
    <row r="31726" spans="10:10" x14ac:dyDescent="0.35">
      <c r="J31726" s="830"/>
    </row>
    <row r="31727" spans="10:10" x14ac:dyDescent="0.35">
      <c r="J31727" s="830"/>
    </row>
    <row r="31728" spans="10:10" x14ac:dyDescent="0.35">
      <c r="J31728" s="830"/>
    </row>
    <row r="31729" spans="10:10" x14ac:dyDescent="0.35">
      <c r="J31729" s="830"/>
    </row>
    <row r="31730" spans="10:10" x14ac:dyDescent="0.35">
      <c r="J31730" s="830"/>
    </row>
    <row r="31731" spans="10:10" x14ac:dyDescent="0.35">
      <c r="J31731" s="830"/>
    </row>
    <row r="31732" spans="10:10" x14ac:dyDescent="0.35">
      <c r="J31732" s="830"/>
    </row>
    <row r="31733" spans="10:10" x14ac:dyDescent="0.35">
      <c r="J31733" s="830"/>
    </row>
    <row r="31734" spans="10:10" x14ac:dyDescent="0.35">
      <c r="J31734" s="830"/>
    </row>
    <row r="31735" spans="10:10" x14ac:dyDescent="0.35">
      <c r="J31735" s="830"/>
    </row>
    <row r="31736" spans="10:10" x14ac:dyDescent="0.35">
      <c r="J31736" s="830"/>
    </row>
    <row r="31737" spans="10:10" x14ac:dyDescent="0.35">
      <c r="J31737" s="830"/>
    </row>
    <row r="31738" spans="10:10" x14ac:dyDescent="0.35">
      <c r="J31738" s="830"/>
    </row>
    <row r="31739" spans="10:10" x14ac:dyDescent="0.35">
      <c r="J31739" s="830"/>
    </row>
    <row r="31740" spans="10:10" x14ac:dyDescent="0.35">
      <c r="J31740" s="830"/>
    </row>
    <row r="31741" spans="10:10" x14ac:dyDescent="0.35">
      <c r="J31741" s="830"/>
    </row>
    <row r="31742" spans="10:10" x14ac:dyDescent="0.35">
      <c r="J31742" s="830"/>
    </row>
    <row r="31743" spans="10:10" x14ac:dyDescent="0.35">
      <c r="J31743" s="830"/>
    </row>
    <row r="31744" spans="10:10" x14ac:dyDescent="0.35">
      <c r="J31744" s="830"/>
    </row>
    <row r="31745" spans="10:10" x14ac:dyDescent="0.35">
      <c r="J31745" s="830"/>
    </row>
    <row r="31746" spans="10:10" x14ac:dyDescent="0.35">
      <c r="J31746" s="830"/>
    </row>
    <row r="31747" spans="10:10" x14ac:dyDescent="0.35">
      <c r="J31747" s="830"/>
    </row>
    <row r="31748" spans="10:10" x14ac:dyDescent="0.35">
      <c r="J31748" s="830"/>
    </row>
    <row r="31749" spans="10:10" x14ac:dyDescent="0.35">
      <c r="J31749" s="830"/>
    </row>
    <row r="31750" spans="10:10" x14ac:dyDescent="0.35">
      <c r="J31750" s="830"/>
    </row>
    <row r="31751" spans="10:10" x14ac:dyDescent="0.35">
      <c r="J31751" s="830"/>
    </row>
    <row r="31752" spans="10:10" x14ac:dyDescent="0.35">
      <c r="J31752" s="830"/>
    </row>
    <row r="31753" spans="10:10" x14ac:dyDescent="0.35">
      <c r="J31753" s="830"/>
    </row>
    <row r="31754" spans="10:10" x14ac:dyDescent="0.35">
      <c r="J31754" s="830"/>
    </row>
    <row r="31755" spans="10:10" x14ac:dyDescent="0.35">
      <c r="J31755" s="830"/>
    </row>
    <row r="31756" spans="10:10" x14ac:dyDescent="0.35">
      <c r="J31756" s="830"/>
    </row>
    <row r="31757" spans="10:10" x14ac:dyDescent="0.35">
      <c r="J31757" s="830"/>
    </row>
    <row r="31758" spans="10:10" x14ac:dyDescent="0.35">
      <c r="J31758" s="830"/>
    </row>
    <row r="31759" spans="10:10" x14ac:dyDescent="0.35">
      <c r="J31759" s="830"/>
    </row>
    <row r="31760" spans="10:10" x14ac:dyDescent="0.35">
      <c r="J31760" s="830"/>
    </row>
    <row r="31761" spans="10:10" x14ac:dyDescent="0.35">
      <c r="J31761" s="830"/>
    </row>
    <row r="31762" spans="10:10" x14ac:dyDescent="0.35">
      <c r="J31762" s="830"/>
    </row>
    <row r="31763" spans="10:10" x14ac:dyDescent="0.35">
      <c r="J31763" s="830"/>
    </row>
    <row r="31764" spans="10:10" x14ac:dyDescent="0.35">
      <c r="J31764" s="830"/>
    </row>
    <row r="31765" spans="10:10" x14ac:dyDescent="0.35">
      <c r="J31765" s="830"/>
    </row>
    <row r="31766" spans="10:10" x14ac:dyDescent="0.35">
      <c r="J31766" s="830"/>
    </row>
    <row r="31767" spans="10:10" x14ac:dyDescent="0.35">
      <c r="J31767" s="830"/>
    </row>
    <row r="31768" spans="10:10" x14ac:dyDescent="0.35">
      <c r="J31768" s="830"/>
    </row>
    <row r="31769" spans="10:10" x14ac:dyDescent="0.35">
      <c r="J31769" s="830"/>
    </row>
    <row r="31770" spans="10:10" x14ac:dyDescent="0.35">
      <c r="J31770" s="830"/>
    </row>
    <row r="31771" spans="10:10" x14ac:dyDescent="0.35">
      <c r="J31771" s="830"/>
    </row>
    <row r="31772" spans="10:10" x14ac:dyDescent="0.35">
      <c r="J31772" s="830"/>
    </row>
    <row r="31773" spans="10:10" x14ac:dyDescent="0.35">
      <c r="J31773" s="830"/>
    </row>
    <row r="31774" spans="10:10" x14ac:dyDescent="0.35">
      <c r="J31774" s="830"/>
    </row>
    <row r="31775" spans="10:10" x14ac:dyDescent="0.35">
      <c r="J31775" s="830"/>
    </row>
    <row r="31776" spans="10:10" x14ac:dyDescent="0.35">
      <c r="J31776" s="830"/>
    </row>
    <row r="31777" spans="10:10" x14ac:dyDescent="0.35">
      <c r="J31777" s="830"/>
    </row>
    <row r="31778" spans="10:10" x14ac:dyDescent="0.35">
      <c r="J31778" s="830"/>
    </row>
    <row r="31779" spans="10:10" x14ac:dyDescent="0.35">
      <c r="J31779" s="830"/>
    </row>
    <row r="31780" spans="10:10" x14ac:dyDescent="0.35">
      <c r="J31780" s="830"/>
    </row>
    <row r="31781" spans="10:10" x14ac:dyDescent="0.35">
      <c r="J31781" s="830"/>
    </row>
    <row r="31782" spans="10:10" x14ac:dyDescent="0.35">
      <c r="J31782" s="830"/>
    </row>
    <row r="31783" spans="10:10" x14ac:dyDescent="0.35">
      <c r="J31783" s="830"/>
    </row>
    <row r="31784" spans="10:10" x14ac:dyDescent="0.35">
      <c r="J31784" s="830"/>
    </row>
    <row r="31785" spans="10:10" x14ac:dyDescent="0.35">
      <c r="J31785" s="830"/>
    </row>
    <row r="31786" spans="10:10" x14ac:dyDescent="0.35">
      <c r="J31786" s="830"/>
    </row>
    <row r="31787" spans="10:10" x14ac:dyDescent="0.35">
      <c r="J31787" s="830"/>
    </row>
    <row r="31788" spans="10:10" x14ac:dyDescent="0.35">
      <c r="J31788" s="830"/>
    </row>
    <row r="31789" spans="10:10" x14ac:dyDescent="0.35">
      <c r="J31789" s="830"/>
    </row>
    <row r="31790" spans="10:10" x14ac:dyDescent="0.35">
      <c r="J31790" s="830"/>
    </row>
    <row r="31791" spans="10:10" x14ac:dyDescent="0.35">
      <c r="J31791" s="830"/>
    </row>
    <row r="31792" spans="10:10" x14ac:dyDescent="0.35">
      <c r="J31792" s="830"/>
    </row>
    <row r="31793" spans="10:10" x14ac:dyDescent="0.35">
      <c r="J31793" s="830"/>
    </row>
    <row r="31794" spans="10:10" x14ac:dyDescent="0.35">
      <c r="J31794" s="830"/>
    </row>
    <row r="31795" spans="10:10" x14ac:dyDescent="0.35">
      <c r="J31795" s="830"/>
    </row>
    <row r="31796" spans="10:10" x14ac:dyDescent="0.35">
      <c r="J31796" s="830"/>
    </row>
    <row r="31797" spans="10:10" x14ac:dyDescent="0.35">
      <c r="J31797" s="830"/>
    </row>
    <row r="31798" spans="10:10" x14ac:dyDescent="0.35">
      <c r="J31798" s="830"/>
    </row>
    <row r="31799" spans="10:10" x14ac:dyDescent="0.35">
      <c r="J31799" s="830"/>
    </row>
    <row r="31800" spans="10:10" x14ac:dyDescent="0.35">
      <c r="J31800" s="830"/>
    </row>
    <row r="31801" spans="10:10" x14ac:dyDescent="0.35">
      <c r="J31801" s="830"/>
    </row>
    <row r="31802" spans="10:10" x14ac:dyDescent="0.35">
      <c r="J31802" s="830"/>
    </row>
    <row r="31803" spans="10:10" x14ac:dyDescent="0.35">
      <c r="J31803" s="830"/>
    </row>
    <row r="31804" spans="10:10" x14ac:dyDescent="0.35">
      <c r="J31804" s="830"/>
    </row>
    <row r="31805" spans="10:10" x14ac:dyDescent="0.35">
      <c r="J31805" s="830"/>
    </row>
    <row r="31806" spans="10:10" x14ac:dyDescent="0.35">
      <c r="J31806" s="830"/>
    </row>
    <row r="31807" spans="10:10" x14ac:dyDescent="0.35">
      <c r="J31807" s="830"/>
    </row>
    <row r="31808" spans="10:10" x14ac:dyDescent="0.35">
      <c r="J31808" s="830"/>
    </row>
    <row r="31809" spans="10:10" x14ac:dyDescent="0.35">
      <c r="J31809" s="830"/>
    </row>
    <row r="31810" spans="10:10" x14ac:dyDescent="0.35">
      <c r="J31810" s="830"/>
    </row>
    <row r="31811" spans="10:10" x14ac:dyDescent="0.35">
      <c r="J31811" s="830"/>
    </row>
    <row r="31812" spans="10:10" x14ac:dyDescent="0.35">
      <c r="J31812" s="830"/>
    </row>
    <row r="31813" spans="10:10" x14ac:dyDescent="0.35">
      <c r="J31813" s="830"/>
    </row>
    <row r="31814" spans="10:10" x14ac:dyDescent="0.35">
      <c r="J31814" s="830"/>
    </row>
    <row r="31815" spans="10:10" x14ac:dyDescent="0.35">
      <c r="J31815" s="830"/>
    </row>
    <row r="31816" spans="10:10" x14ac:dyDescent="0.35">
      <c r="J31816" s="830"/>
    </row>
    <row r="31817" spans="10:10" x14ac:dyDescent="0.35">
      <c r="J31817" s="830"/>
    </row>
    <row r="31818" spans="10:10" x14ac:dyDescent="0.35">
      <c r="J31818" s="830"/>
    </row>
    <row r="31819" spans="10:10" x14ac:dyDescent="0.35">
      <c r="J31819" s="830"/>
    </row>
    <row r="31820" spans="10:10" x14ac:dyDescent="0.35">
      <c r="J31820" s="830"/>
    </row>
    <row r="31821" spans="10:10" x14ac:dyDescent="0.35">
      <c r="J31821" s="830"/>
    </row>
    <row r="31822" spans="10:10" x14ac:dyDescent="0.35">
      <c r="J31822" s="830"/>
    </row>
    <row r="31823" spans="10:10" x14ac:dyDescent="0.35">
      <c r="J31823" s="830"/>
    </row>
    <row r="31824" spans="10:10" x14ac:dyDescent="0.35">
      <c r="J31824" s="830"/>
    </row>
    <row r="31825" spans="10:10" x14ac:dyDescent="0.35">
      <c r="J31825" s="830"/>
    </row>
    <row r="31826" spans="10:10" x14ac:dyDescent="0.35">
      <c r="J31826" s="830"/>
    </row>
    <row r="31827" spans="10:10" x14ac:dyDescent="0.35">
      <c r="J31827" s="830"/>
    </row>
    <row r="31828" spans="10:10" x14ac:dyDescent="0.35">
      <c r="J31828" s="830"/>
    </row>
    <row r="31829" spans="10:10" x14ac:dyDescent="0.35">
      <c r="J31829" s="830"/>
    </row>
    <row r="31830" spans="10:10" x14ac:dyDescent="0.35">
      <c r="J31830" s="830"/>
    </row>
    <row r="31831" spans="10:10" x14ac:dyDescent="0.35">
      <c r="J31831" s="830"/>
    </row>
    <row r="31832" spans="10:10" x14ac:dyDescent="0.35">
      <c r="J31832" s="830"/>
    </row>
    <row r="31833" spans="10:10" x14ac:dyDescent="0.35">
      <c r="J31833" s="830"/>
    </row>
    <row r="31834" spans="10:10" x14ac:dyDescent="0.35">
      <c r="J31834" s="830"/>
    </row>
    <row r="31835" spans="10:10" x14ac:dyDescent="0.35">
      <c r="J31835" s="830"/>
    </row>
    <row r="31836" spans="10:10" x14ac:dyDescent="0.35">
      <c r="J31836" s="830"/>
    </row>
    <row r="31837" spans="10:10" x14ac:dyDescent="0.35">
      <c r="J31837" s="830"/>
    </row>
    <row r="31838" spans="10:10" x14ac:dyDescent="0.35">
      <c r="J31838" s="830"/>
    </row>
    <row r="31839" spans="10:10" x14ac:dyDescent="0.35">
      <c r="J31839" s="830"/>
    </row>
    <row r="31840" spans="10:10" x14ac:dyDescent="0.35">
      <c r="J31840" s="830"/>
    </row>
    <row r="31841" spans="10:10" x14ac:dyDescent="0.35">
      <c r="J31841" s="830"/>
    </row>
    <row r="31842" spans="10:10" x14ac:dyDescent="0.35">
      <c r="J31842" s="830"/>
    </row>
    <row r="31843" spans="10:10" x14ac:dyDescent="0.35">
      <c r="J31843" s="830"/>
    </row>
    <row r="31844" spans="10:10" x14ac:dyDescent="0.35">
      <c r="J31844" s="830"/>
    </row>
    <row r="31845" spans="10:10" x14ac:dyDescent="0.35">
      <c r="J31845" s="830"/>
    </row>
    <row r="31846" spans="10:10" x14ac:dyDescent="0.35">
      <c r="J31846" s="830"/>
    </row>
    <row r="31847" spans="10:10" x14ac:dyDescent="0.35">
      <c r="J31847" s="830"/>
    </row>
    <row r="31848" spans="10:10" x14ac:dyDescent="0.35">
      <c r="J31848" s="830"/>
    </row>
    <row r="31849" spans="10:10" x14ac:dyDescent="0.35">
      <c r="J31849" s="830"/>
    </row>
    <row r="31850" spans="10:10" x14ac:dyDescent="0.35">
      <c r="J31850" s="830"/>
    </row>
    <row r="31851" spans="10:10" x14ac:dyDescent="0.35">
      <c r="J31851" s="830"/>
    </row>
    <row r="31852" spans="10:10" x14ac:dyDescent="0.35">
      <c r="J31852" s="830"/>
    </row>
    <row r="31853" spans="10:10" x14ac:dyDescent="0.35">
      <c r="J31853" s="830"/>
    </row>
    <row r="31854" spans="10:10" x14ac:dyDescent="0.35">
      <c r="J31854" s="830"/>
    </row>
    <row r="31855" spans="10:10" x14ac:dyDescent="0.35">
      <c r="J31855" s="830"/>
    </row>
    <row r="31856" spans="10:10" x14ac:dyDescent="0.35">
      <c r="J31856" s="830"/>
    </row>
    <row r="31857" spans="10:10" x14ac:dyDescent="0.35">
      <c r="J31857" s="830"/>
    </row>
    <row r="31858" spans="10:10" x14ac:dyDescent="0.35">
      <c r="J31858" s="830"/>
    </row>
    <row r="31859" spans="10:10" x14ac:dyDescent="0.35">
      <c r="J31859" s="830"/>
    </row>
    <row r="31860" spans="10:10" x14ac:dyDescent="0.35">
      <c r="J31860" s="830"/>
    </row>
    <row r="31861" spans="10:10" x14ac:dyDescent="0.35">
      <c r="J31861" s="830"/>
    </row>
    <row r="31862" spans="10:10" x14ac:dyDescent="0.35">
      <c r="J31862" s="830"/>
    </row>
    <row r="31863" spans="10:10" x14ac:dyDescent="0.35">
      <c r="J31863" s="830"/>
    </row>
    <row r="31864" spans="10:10" x14ac:dyDescent="0.35">
      <c r="J31864" s="830"/>
    </row>
    <row r="31865" spans="10:10" x14ac:dyDescent="0.35">
      <c r="J31865" s="830"/>
    </row>
    <row r="31866" spans="10:10" x14ac:dyDescent="0.35">
      <c r="J31866" s="830"/>
    </row>
    <row r="31867" spans="10:10" x14ac:dyDescent="0.35">
      <c r="J31867" s="830"/>
    </row>
    <row r="31868" spans="10:10" x14ac:dyDescent="0.35">
      <c r="J31868" s="830"/>
    </row>
    <row r="31869" spans="10:10" x14ac:dyDescent="0.35">
      <c r="J31869" s="830"/>
    </row>
    <row r="31870" spans="10:10" x14ac:dyDescent="0.35">
      <c r="J31870" s="830"/>
    </row>
    <row r="31871" spans="10:10" x14ac:dyDescent="0.35">
      <c r="J31871" s="830"/>
    </row>
    <row r="31872" spans="10:10" x14ac:dyDescent="0.35">
      <c r="J31872" s="830"/>
    </row>
    <row r="31873" spans="10:10" x14ac:dyDescent="0.35">
      <c r="J31873" s="830"/>
    </row>
    <row r="31874" spans="10:10" x14ac:dyDescent="0.35">
      <c r="J31874" s="830"/>
    </row>
    <row r="31875" spans="10:10" x14ac:dyDescent="0.35">
      <c r="J31875" s="830"/>
    </row>
    <row r="31876" spans="10:10" x14ac:dyDescent="0.35">
      <c r="J31876" s="830"/>
    </row>
    <row r="31877" spans="10:10" x14ac:dyDescent="0.35">
      <c r="J31877" s="830"/>
    </row>
    <row r="31878" spans="10:10" x14ac:dyDescent="0.35">
      <c r="J31878" s="830"/>
    </row>
    <row r="31879" spans="10:10" x14ac:dyDescent="0.35">
      <c r="J31879" s="830"/>
    </row>
    <row r="31880" spans="10:10" x14ac:dyDescent="0.35">
      <c r="J31880" s="830"/>
    </row>
    <row r="31881" spans="10:10" x14ac:dyDescent="0.35">
      <c r="J31881" s="830"/>
    </row>
    <row r="31882" spans="10:10" x14ac:dyDescent="0.35">
      <c r="J31882" s="830"/>
    </row>
    <row r="31883" spans="10:10" x14ac:dyDescent="0.35">
      <c r="J31883" s="830"/>
    </row>
    <row r="31884" spans="10:10" x14ac:dyDescent="0.35">
      <c r="J31884" s="830"/>
    </row>
    <row r="31885" spans="10:10" x14ac:dyDescent="0.35">
      <c r="J31885" s="830"/>
    </row>
    <row r="31886" spans="10:10" x14ac:dyDescent="0.35">
      <c r="J31886" s="830"/>
    </row>
    <row r="31887" spans="10:10" x14ac:dyDescent="0.35">
      <c r="J31887" s="830"/>
    </row>
    <row r="31888" spans="10:10" x14ac:dyDescent="0.35">
      <c r="J31888" s="830"/>
    </row>
    <row r="31889" spans="10:10" x14ac:dyDescent="0.35">
      <c r="J31889" s="830"/>
    </row>
    <row r="31890" spans="10:10" x14ac:dyDescent="0.35">
      <c r="J31890" s="830"/>
    </row>
    <row r="31891" spans="10:10" x14ac:dyDescent="0.35">
      <c r="J31891" s="830"/>
    </row>
    <row r="31892" spans="10:10" x14ac:dyDescent="0.35">
      <c r="J31892" s="830"/>
    </row>
    <row r="31893" spans="10:10" x14ac:dyDescent="0.35">
      <c r="J31893" s="830"/>
    </row>
    <row r="31894" spans="10:10" x14ac:dyDescent="0.35">
      <c r="J31894" s="830"/>
    </row>
    <row r="31895" spans="10:10" x14ac:dyDescent="0.35">
      <c r="J31895" s="830"/>
    </row>
    <row r="31896" spans="10:10" x14ac:dyDescent="0.35">
      <c r="J31896" s="830"/>
    </row>
    <row r="31897" spans="10:10" x14ac:dyDescent="0.35">
      <c r="J31897" s="830"/>
    </row>
    <row r="31898" spans="10:10" x14ac:dyDescent="0.35">
      <c r="J31898" s="830"/>
    </row>
    <row r="31899" spans="10:10" x14ac:dyDescent="0.35">
      <c r="J31899" s="830"/>
    </row>
    <row r="31906" spans="10:10" x14ac:dyDescent="0.35">
      <c r="J31906" s="830"/>
    </row>
    <row r="31907" spans="10:10" x14ac:dyDescent="0.35">
      <c r="J31907" s="830"/>
    </row>
    <row r="31908" spans="10:10" x14ac:dyDescent="0.35">
      <c r="J31908" s="830"/>
    </row>
    <row r="31909" spans="10:10" x14ac:dyDescent="0.35">
      <c r="J31909" s="830"/>
    </row>
    <row r="31954" spans="10:10" x14ac:dyDescent="0.35">
      <c r="J31954" s="830"/>
    </row>
    <row r="31955" spans="10:10" x14ac:dyDescent="0.35">
      <c r="J31955" s="830"/>
    </row>
    <row r="31956" spans="10:10" x14ac:dyDescent="0.35">
      <c r="J31956" s="830"/>
    </row>
    <row r="31957" spans="10:10" x14ac:dyDescent="0.35">
      <c r="J31957" s="830"/>
    </row>
    <row r="31958" spans="10:10" x14ac:dyDescent="0.35">
      <c r="J31958" s="830"/>
    </row>
    <row r="31959" spans="10:10" x14ac:dyDescent="0.35">
      <c r="J31959" s="830"/>
    </row>
    <row r="31960" spans="10:10" x14ac:dyDescent="0.35">
      <c r="J31960" s="830"/>
    </row>
    <row r="31961" spans="10:10" x14ac:dyDescent="0.35">
      <c r="J31961" s="830"/>
    </row>
    <row r="31980" spans="10:10" x14ac:dyDescent="0.35">
      <c r="J31980" s="830"/>
    </row>
    <row r="31981" spans="10:10" x14ac:dyDescent="0.35">
      <c r="J31981" s="830"/>
    </row>
    <row r="31982" spans="10:10" x14ac:dyDescent="0.35">
      <c r="J31982" s="830"/>
    </row>
    <row r="31983" spans="10:10" x14ac:dyDescent="0.35">
      <c r="J31983" s="830"/>
    </row>
    <row r="31984" spans="10:10" x14ac:dyDescent="0.35">
      <c r="J31984" s="830"/>
    </row>
    <row r="31985" spans="10:10" x14ac:dyDescent="0.35">
      <c r="J31985" s="830"/>
    </row>
    <row r="31986" spans="10:10" x14ac:dyDescent="0.35">
      <c r="J31986" s="830"/>
    </row>
    <row r="31987" spans="10:10" x14ac:dyDescent="0.35">
      <c r="J31987" s="830"/>
    </row>
    <row r="31988" spans="10:10" x14ac:dyDescent="0.35">
      <c r="J31988" s="830"/>
    </row>
    <row r="31989" spans="10:10" x14ac:dyDescent="0.35">
      <c r="J31989" s="830"/>
    </row>
    <row r="31990" spans="10:10" x14ac:dyDescent="0.35">
      <c r="J31990" s="830"/>
    </row>
    <row r="31991" spans="10:10" x14ac:dyDescent="0.35">
      <c r="J31991" s="830"/>
    </row>
    <row r="31992" spans="10:10" x14ac:dyDescent="0.35">
      <c r="J31992" s="830"/>
    </row>
    <row r="31993" spans="10:10" x14ac:dyDescent="0.35">
      <c r="J31993" s="830"/>
    </row>
    <row r="31994" spans="10:10" x14ac:dyDescent="0.35">
      <c r="J31994" s="830"/>
    </row>
    <row r="31995" spans="10:10" x14ac:dyDescent="0.35">
      <c r="J31995" s="830"/>
    </row>
    <row r="31996" spans="10:10" x14ac:dyDescent="0.35">
      <c r="J31996" s="830"/>
    </row>
    <row r="31997" spans="10:10" x14ac:dyDescent="0.35">
      <c r="J31997" s="830"/>
    </row>
    <row r="31998" spans="10:10" x14ac:dyDescent="0.35">
      <c r="J31998" s="830"/>
    </row>
    <row r="31999" spans="10:10" x14ac:dyDescent="0.35">
      <c r="J31999" s="830"/>
    </row>
    <row r="32000" spans="10:10" x14ac:dyDescent="0.35">
      <c r="J32000" s="830"/>
    </row>
    <row r="32001" spans="10:10" x14ac:dyDescent="0.35">
      <c r="J32001" s="830"/>
    </row>
    <row r="32002" spans="10:10" x14ac:dyDescent="0.35">
      <c r="J32002" s="830"/>
    </row>
    <row r="32003" spans="10:10" x14ac:dyDescent="0.35">
      <c r="J32003" s="830"/>
    </row>
    <row r="32004" spans="10:10" x14ac:dyDescent="0.35">
      <c r="J32004" s="830"/>
    </row>
    <row r="32005" spans="10:10" x14ac:dyDescent="0.35">
      <c r="J32005" s="830"/>
    </row>
    <row r="32006" spans="10:10" x14ac:dyDescent="0.35">
      <c r="J32006" s="830"/>
    </row>
    <row r="32007" spans="10:10" x14ac:dyDescent="0.35">
      <c r="J32007" s="830"/>
    </row>
    <row r="32008" spans="10:10" x14ac:dyDescent="0.35">
      <c r="J32008" s="830"/>
    </row>
    <row r="32009" spans="10:10" x14ac:dyDescent="0.35">
      <c r="J32009" s="830"/>
    </row>
    <row r="32010" spans="10:10" x14ac:dyDescent="0.35">
      <c r="J32010" s="830"/>
    </row>
    <row r="32011" spans="10:10" x14ac:dyDescent="0.35">
      <c r="J32011" s="830"/>
    </row>
    <row r="32012" spans="10:10" x14ac:dyDescent="0.35">
      <c r="J32012" s="830"/>
    </row>
    <row r="32013" spans="10:10" x14ac:dyDescent="0.35">
      <c r="J32013" s="830"/>
    </row>
    <row r="32014" spans="10:10" x14ac:dyDescent="0.35">
      <c r="J32014" s="830"/>
    </row>
    <row r="32015" spans="10:10" x14ac:dyDescent="0.35">
      <c r="J32015" s="830"/>
    </row>
    <row r="32016" spans="10:10" x14ac:dyDescent="0.35">
      <c r="J32016" s="830"/>
    </row>
    <row r="32017" spans="10:10" x14ac:dyDescent="0.35">
      <c r="J32017" s="830"/>
    </row>
    <row r="32018" spans="10:10" x14ac:dyDescent="0.35">
      <c r="J32018" s="830"/>
    </row>
    <row r="32019" spans="10:10" x14ac:dyDescent="0.35">
      <c r="J32019" s="830"/>
    </row>
    <row r="32020" spans="10:10" x14ac:dyDescent="0.35">
      <c r="J32020" s="830"/>
    </row>
    <row r="32021" spans="10:10" x14ac:dyDescent="0.35">
      <c r="J32021" s="830"/>
    </row>
    <row r="32022" spans="10:10" x14ac:dyDescent="0.35">
      <c r="J32022" s="830"/>
    </row>
    <row r="32023" spans="10:10" x14ac:dyDescent="0.35">
      <c r="J32023" s="830"/>
    </row>
    <row r="32024" spans="10:10" x14ac:dyDescent="0.35">
      <c r="J32024" s="830"/>
    </row>
    <row r="32032" spans="10:10" x14ac:dyDescent="0.35">
      <c r="J32032" s="830"/>
    </row>
    <row r="32033" spans="10:10" x14ac:dyDescent="0.35">
      <c r="J32033" s="830"/>
    </row>
    <row r="32034" spans="10:10" x14ac:dyDescent="0.35">
      <c r="J32034" s="830"/>
    </row>
    <row r="32035" spans="10:10" x14ac:dyDescent="0.35">
      <c r="J32035" s="830"/>
    </row>
    <row r="32036" spans="10:10" x14ac:dyDescent="0.35">
      <c r="J32036" s="830"/>
    </row>
    <row r="32037" spans="10:10" x14ac:dyDescent="0.35">
      <c r="J32037" s="830"/>
    </row>
    <row r="32038" spans="10:10" x14ac:dyDescent="0.35">
      <c r="J32038" s="830"/>
    </row>
    <row r="32039" spans="10:10" x14ac:dyDescent="0.35">
      <c r="J32039" s="830"/>
    </row>
    <row r="32040" spans="10:10" x14ac:dyDescent="0.35">
      <c r="J32040" s="830"/>
    </row>
    <row r="32041" spans="10:10" x14ac:dyDescent="0.35">
      <c r="J32041" s="830"/>
    </row>
    <row r="32042" spans="10:10" x14ac:dyDescent="0.35">
      <c r="J32042" s="830"/>
    </row>
    <row r="32043" spans="10:10" x14ac:dyDescent="0.35">
      <c r="J32043" s="830"/>
    </row>
    <row r="32044" spans="10:10" x14ac:dyDescent="0.35">
      <c r="J32044" s="830"/>
    </row>
    <row r="32045" spans="10:10" x14ac:dyDescent="0.35">
      <c r="J32045" s="830"/>
    </row>
    <row r="32046" spans="10:10" x14ac:dyDescent="0.35">
      <c r="J32046" s="830"/>
    </row>
    <row r="32047" spans="10:10" x14ac:dyDescent="0.35">
      <c r="J32047" s="830"/>
    </row>
    <row r="32048" spans="10:10" x14ac:dyDescent="0.35">
      <c r="J32048" s="830"/>
    </row>
    <row r="32049" spans="10:10" x14ac:dyDescent="0.35">
      <c r="J32049" s="830"/>
    </row>
    <row r="32050" spans="10:10" x14ac:dyDescent="0.35">
      <c r="J32050" s="830"/>
    </row>
    <row r="32051" spans="10:10" x14ac:dyDescent="0.35">
      <c r="J32051" s="830"/>
    </row>
    <row r="32052" spans="10:10" x14ac:dyDescent="0.35">
      <c r="J32052" s="830"/>
    </row>
    <row r="32053" spans="10:10" x14ac:dyDescent="0.35">
      <c r="J32053" s="830"/>
    </row>
    <row r="32054" spans="10:10" x14ac:dyDescent="0.35">
      <c r="J32054" s="830"/>
    </row>
    <row r="32055" spans="10:10" x14ac:dyDescent="0.35">
      <c r="J32055" s="830"/>
    </row>
    <row r="32056" spans="10:10" x14ac:dyDescent="0.35">
      <c r="J32056" s="830"/>
    </row>
    <row r="32057" spans="10:10" x14ac:dyDescent="0.35">
      <c r="J32057" s="830"/>
    </row>
    <row r="32058" spans="10:10" x14ac:dyDescent="0.35">
      <c r="J32058" s="830"/>
    </row>
    <row r="32059" spans="10:10" x14ac:dyDescent="0.35">
      <c r="J32059" s="830"/>
    </row>
    <row r="32060" spans="10:10" x14ac:dyDescent="0.35">
      <c r="J32060" s="830"/>
    </row>
    <row r="32061" spans="10:10" x14ac:dyDescent="0.35">
      <c r="J32061" s="830"/>
    </row>
    <row r="32062" spans="10:10" x14ac:dyDescent="0.35">
      <c r="J32062" s="830"/>
    </row>
    <row r="32063" spans="10:10" x14ac:dyDescent="0.35">
      <c r="J32063" s="830"/>
    </row>
    <row r="32064" spans="10:10" x14ac:dyDescent="0.35">
      <c r="J32064" s="830"/>
    </row>
    <row r="32065" spans="10:10" x14ac:dyDescent="0.35">
      <c r="J32065" s="830"/>
    </row>
    <row r="32066" spans="10:10" x14ac:dyDescent="0.35">
      <c r="J32066" s="830"/>
    </row>
    <row r="32067" spans="10:10" x14ac:dyDescent="0.35">
      <c r="J32067" s="830"/>
    </row>
    <row r="32068" spans="10:10" x14ac:dyDescent="0.35">
      <c r="J32068" s="830"/>
    </row>
    <row r="32069" spans="10:10" x14ac:dyDescent="0.35">
      <c r="J32069" s="830"/>
    </row>
    <row r="32070" spans="10:10" x14ac:dyDescent="0.35">
      <c r="J32070" s="830"/>
    </row>
    <row r="32071" spans="10:10" x14ac:dyDescent="0.35">
      <c r="J32071" s="830"/>
    </row>
    <row r="32072" spans="10:10" x14ac:dyDescent="0.35">
      <c r="J32072" s="830"/>
    </row>
    <row r="32073" spans="10:10" x14ac:dyDescent="0.35">
      <c r="J32073" s="830"/>
    </row>
    <row r="32074" spans="10:10" x14ac:dyDescent="0.35">
      <c r="J32074" s="830"/>
    </row>
    <row r="32075" spans="10:10" x14ac:dyDescent="0.35">
      <c r="J32075" s="830"/>
    </row>
    <row r="32076" spans="10:10" x14ac:dyDescent="0.35">
      <c r="J32076" s="830"/>
    </row>
    <row r="32077" spans="10:10" x14ac:dyDescent="0.35">
      <c r="J32077" s="830"/>
    </row>
    <row r="32078" spans="10:10" x14ac:dyDescent="0.35">
      <c r="J32078" s="830"/>
    </row>
    <row r="32079" spans="10:10" x14ac:dyDescent="0.35">
      <c r="J32079" s="830"/>
    </row>
    <row r="32080" spans="10:10" x14ac:dyDescent="0.35">
      <c r="J32080" s="830"/>
    </row>
    <row r="32081" spans="10:10" x14ac:dyDescent="0.35">
      <c r="J32081" s="830"/>
    </row>
    <row r="32084" spans="10:10" x14ac:dyDescent="0.35">
      <c r="J32084" s="830"/>
    </row>
    <row r="32085" spans="10:10" x14ac:dyDescent="0.35">
      <c r="J32085" s="830"/>
    </row>
    <row r="32086" spans="10:10" x14ac:dyDescent="0.35">
      <c r="J32086" s="830"/>
    </row>
    <row r="32087" spans="10:10" x14ac:dyDescent="0.35">
      <c r="J32087" s="830"/>
    </row>
    <row r="32088" spans="10:10" x14ac:dyDescent="0.35">
      <c r="J32088" s="830"/>
    </row>
    <row r="32089" spans="10:10" x14ac:dyDescent="0.35">
      <c r="J32089" s="830"/>
    </row>
    <row r="32090" spans="10:10" x14ac:dyDescent="0.35">
      <c r="J32090" s="830"/>
    </row>
    <row r="32091" spans="10:10" x14ac:dyDescent="0.35">
      <c r="J32091" s="830"/>
    </row>
    <row r="32098" spans="10:10" x14ac:dyDescent="0.35">
      <c r="J32098" s="830"/>
    </row>
    <row r="32099" spans="10:10" x14ac:dyDescent="0.35">
      <c r="J32099" s="830"/>
    </row>
    <row r="32100" spans="10:10" x14ac:dyDescent="0.35">
      <c r="J32100" s="830"/>
    </row>
    <row r="32101" spans="10:10" x14ac:dyDescent="0.35">
      <c r="J32101" s="830"/>
    </row>
    <row r="32102" spans="10:10" x14ac:dyDescent="0.35">
      <c r="J32102" s="830"/>
    </row>
    <row r="32103" spans="10:10" x14ac:dyDescent="0.35">
      <c r="J32103" s="830"/>
    </row>
    <row r="32104" spans="10:10" x14ac:dyDescent="0.35">
      <c r="J32104" s="830"/>
    </row>
    <row r="32105" spans="10:10" x14ac:dyDescent="0.35">
      <c r="J32105" s="830"/>
    </row>
    <row r="32106" spans="10:10" x14ac:dyDescent="0.35">
      <c r="J32106" s="830"/>
    </row>
    <row r="32107" spans="10:10" x14ac:dyDescent="0.35">
      <c r="J32107" s="830"/>
    </row>
    <row r="32114" spans="10:10" x14ac:dyDescent="0.35">
      <c r="J32114" s="830"/>
    </row>
    <row r="32115" spans="10:10" x14ac:dyDescent="0.35">
      <c r="J32115" s="830"/>
    </row>
    <row r="32116" spans="10:10" x14ac:dyDescent="0.35">
      <c r="J32116" s="830"/>
    </row>
    <row r="32117" spans="10:10" x14ac:dyDescent="0.35">
      <c r="J32117" s="830"/>
    </row>
    <row r="32118" spans="10:10" x14ac:dyDescent="0.35">
      <c r="J32118" s="830"/>
    </row>
    <row r="32119" spans="10:10" x14ac:dyDescent="0.35">
      <c r="J32119" s="830"/>
    </row>
    <row r="32134" spans="10:10" x14ac:dyDescent="0.35">
      <c r="J32134" s="830"/>
    </row>
    <row r="32135" spans="10:10" x14ac:dyDescent="0.35">
      <c r="J32135" s="830"/>
    </row>
    <row r="32136" spans="10:10" x14ac:dyDescent="0.35">
      <c r="J32136" s="830"/>
    </row>
    <row r="32137" spans="10:10" x14ac:dyDescent="0.35">
      <c r="J32137" s="830"/>
    </row>
    <row r="32138" spans="10:10" x14ac:dyDescent="0.35">
      <c r="J32138" s="830"/>
    </row>
    <row r="32139" spans="10:10" x14ac:dyDescent="0.35">
      <c r="J32139" s="830"/>
    </row>
    <row r="32140" spans="10:10" x14ac:dyDescent="0.35">
      <c r="J32140" s="830"/>
    </row>
    <row r="32141" spans="10:10" x14ac:dyDescent="0.35">
      <c r="J32141" s="830"/>
    </row>
    <row r="32142" spans="10:10" x14ac:dyDescent="0.35">
      <c r="J32142" s="830"/>
    </row>
    <row r="32143" spans="10:10" x14ac:dyDescent="0.35">
      <c r="J32143" s="830"/>
    </row>
    <row r="32144" spans="10:10" x14ac:dyDescent="0.35">
      <c r="J32144" s="830"/>
    </row>
    <row r="32145" spans="10:10" x14ac:dyDescent="0.35">
      <c r="J32145" s="830"/>
    </row>
    <row r="32146" spans="10:10" x14ac:dyDescent="0.35">
      <c r="J32146" s="830"/>
    </row>
    <row r="32147" spans="10:10" x14ac:dyDescent="0.35">
      <c r="J32147" s="830"/>
    </row>
    <row r="32148" spans="10:10" x14ac:dyDescent="0.35">
      <c r="J32148" s="830"/>
    </row>
    <row r="32149" spans="10:10" x14ac:dyDescent="0.35">
      <c r="J32149" s="830"/>
    </row>
    <row r="32150" spans="10:10" x14ac:dyDescent="0.35">
      <c r="J32150" s="830"/>
    </row>
    <row r="32151" spans="10:10" x14ac:dyDescent="0.35">
      <c r="J32151" s="830"/>
    </row>
    <row r="32152" spans="10:10" x14ac:dyDescent="0.35">
      <c r="J32152" s="830"/>
    </row>
    <row r="32153" spans="10:10" x14ac:dyDescent="0.35">
      <c r="J32153" s="830"/>
    </row>
    <row r="32154" spans="10:10" x14ac:dyDescent="0.35">
      <c r="J32154" s="830"/>
    </row>
    <row r="32155" spans="10:10" x14ac:dyDescent="0.35">
      <c r="J32155" s="830"/>
    </row>
    <row r="32156" spans="10:10" x14ac:dyDescent="0.35">
      <c r="J32156" s="830"/>
    </row>
    <row r="32157" spans="10:10" x14ac:dyDescent="0.35">
      <c r="J32157" s="830"/>
    </row>
    <row r="32158" spans="10:10" x14ac:dyDescent="0.35">
      <c r="J32158" s="830"/>
    </row>
    <row r="32159" spans="10:10" x14ac:dyDescent="0.35">
      <c r="J32159" s="830"/>
    </row>
    <row r="32160" spans="10:10" x14ac:dyDescent="0.35">
      <c r="J32160" s="830"/>
    </row>
    <row r="32161" spans="10:10" x14ac:dyDescent="0.35">
      <c r="J32161" s="830"/>
    </row>
    <row r="32162" spans="10:10" x14ac:dyDescent="0.35">
      <c r="J32162" s="830"/>
    </row>
    <row r="32163" spans="10:10" x14ac:dyDescent="0.35">
      <c r="J32163" s="830"/>
    </row>
    <row r="32164" spans="10:10" x14ac:dyDescent="0.35">
      <c r="J32164" s="830"/>
    </row>
    <row r="32165" spans="10:10" x14ac:dyDescent="0.35">
      <c r="J32165" s="830"/>
    </row>
    <row r="32166" spans="10:10" x14ac:dyDescent="0.35">
      <c r="J32166" s="830"/>
    </row>
    <row r="32167" spans="10:10" x14ac:dyDescent="0.35">
      <c r="J32167" s="830"/>
    </row>
    <row r="32168" spans="10:10" x14ac:dyDescent="0.35">
      <c r="J32168" s="830"/>
    </row>
    <row r="32169" spans="10:10" x14ac:dyDescent="0.35">
      <c r="J32169" s="830"/>
    </row>
    <row r="32170" spans="10:10" x14ac:dyDescent="0.35">
      <c r="J32170" s="830"/>
    </row>
    <row r="32171" spans="10:10" x14ac:dyDescent="0.35">
      <c r="J32171" s="830"/>
    </row>
    <row r="32172" spans="10:10" x14ac:dyDescent="0.35">
      <c r="J32172" s="830"/>
    </row>
    <row r="32173" spans="10:10" x14ac:dyDescent="0.35">
      <c r="J32173" s="830"/>
    </row>
    <row r="32174" spans="10:10" x14ac:dyDescent="0.35">
      <c r="J32174" s="830"/>
    </row>
    <row r="32175" spans="10:10" x14ac:dyDescent="0.35">
      <c r="J32175" s="830"/>
    </row>
    <row r="32176" spans="10:10" x14ac:dyDescent="0.35">
      <c r="J32176" s="830"/>
    </row>
    <row r="32177" spans="10:10" x14ac:dyDescent="0.35">
      <c r="J32177" s="830"/>
    </row>
    <row r="32178" spans="10:10" x14ac:dyDescent="0.35">
      <c r="J32178" s="830"/>
    </row>
    <row r="32179" spans="10:10" x14ac:dyDescent="0.35">
      <c r="J32179" s="830"/>
    </row>
    <row r="32180" spans="10:10" x14ac:dyDescent="0.35">
      <c r="J32180" s="830"/>
    </row>
    <row r="32181" spans="10:10" x14ac:dyDescent="0.35">
      <c r="J32181" s="830"/>
    </row>
    <row r="32182" spans="10:10" x14ac:dyDescent="0.35">
      <c r="J32182" s="830"/>
    </row>
    <row r="32183" spans="10:10" x14ac:dyDescent="0.35">
      <c r="J32183" s="830"/>
    </row>
    <row r="32184" spans="10:10" x14ac:dyDescent="0.35">
      <c r="J32184" s="830"/>
    </row>
    <row r="32185" spans="10:10" x14ac:dyDescent="0.35">
      <c r="J32185" s="830"/>
    </row>
    <row r="32186" spans="10:10" x14ac:dyDescent="0.35">
      <c r="J32186" s="830"/>
    </row>
    <row r="32187" spans="10:10" x14ac:dyDescent="0.35">
      <c r="J32187" s="830"/>
    </row>
    <row r="32188" spans="10:10" x14ac:dyDescent="0.35">
      <c r="J32188" s="830"/>
    </row>
    <row r="32189" spans="10:10" x14ac:dyDescent="0.35">
      <c r="J32189" s="830"/>
    </row>
    <row r="32190" spans="10:10" x14ac:dyDescent="0.35">
      <c r="J32190" s="830"/>
    </row>
    <row r="32191" spans="10:10" x14ac:dyDescent="0.35">
      <c r="J32191" s="830"/>
    </row>
    <row r="32192" spans="10:10" x14ac:dyDescent="0.35">
      <c r="J32192" s="830"/>
    </row>
    <row r="32193" spans="10:10" x14ac:dyDescent="0.35">
      <c r="J32193" s="830"/>
    </row>
    <row r="32194" spans="10:10" x14ac:dyDescent="0.35">
      <c r="J32194" s="830"/>
    </row>
    <row r="32195" spans="10:10" x14ac:dyDescent="0.35">
      <c r="J32195" s="830"/>
    </row>
    <row r="32196" spans="10:10" x14ac:dyDescent="0.35">
      <c r="J32196" s="830"/>
    </row>
    <row r="32197" spans="10:10" x14ac:dyDescent="0.35">
      <c r="J32197" s="830"/>
    </row>
    <row r="32198" spans="10:10" x14ac:dyDescent="0.35">
      <c r="J32198" s="830"/>
    </row>
    <row r="32199" spans="10:10" x14ac:dyDescent="0.35">
      <c r="J32199" s="830"/>
    </row>
    <row r="32200" spans="10:10" x14ac:dyDescent="0.35">
      <c r="J32200" s="830"/>
    </row>
    <row r="32201" spans="10:10" x14ac:dyDescent="0.35">
      <c r="J32201" s="830"/>
    </row>
    <row r="32202" spans="10:10" x14ac:dyDescent="0.35">
      <c r="J32202" s="830"/>
    </row>
    <row r="32203" spans="10:10" x14ac:dyDescent="0.35">
      <c r="J32203" s="830"/>
    </row>
    <row r="32204" spans="10:10" x14ac:dyDescent="0.35">
      <c r="J32204" s="830"/>
    </row>
    <row r="32235" spans="10:10" x14ac:dyDescent="0.35">
      <c r="J32235" s="830"/>
    </row>
    <row r="32236" spans="10:10" x14ac:dyDescent="0.35">
      <c r="J32236" s="830"/>
    </row>
    <row r="32237" spans="10:10" x14ac:dyDescent="0.35">
      <c r="J32237" s="830"/>
    </row>
    <row r="32238" spans="10:10" x14ac:dyDescent="0.35">
      <c r="J32238" s="830"/>
    </row>
    <row r="32239" spans="10:10" x14ac:dyDescent="0.35">
      <c r="J32239" s="830"/>
    </row>
    <row r="32240" spans="10:10" x14ac:dyDescent="0.35">
      <c r="J32240" s="830"/>
    </row>
    <row r="32241" spans="10:10" x14ac:dyDescent="0.35">
      <c r="J32241" s="830"/>
    </row>
    <row r="32242" spans="10:10" x14ac:dyDescent="0.35">
      <c r="J32242" s="830"/>
    </row>
    <row r="32243" spans="10:10" x14ac:dyDescent="0.35">
      <c r="J32243" s="830"/>
    </row>
    <row r="32244" spans="10:10" x14ac:dyDescent="0.35">
      <c r="J32244" s="830"/>
    </row>
    <row r="32245" spans="10:10" x14ac:dyDescent="0.35">
      <c r="J32245" s="830"/>
    </row>
    <row r="32246" spans="10:10" x14ac:dyDescent="0.35">
      <c r="J32246" s="830"/>
    </row>
    <row r="32247" spans="10:10" x14ac:dyDescent="0.35">
      <c r="J32247" s="830"/>
    </row>
    <row r="32248" spans="10:10" x14ac:dyDescent="0.35">
      <c r="J32248" s="830"/>
    </row>
    <row r="32249" spans="10:10" x14ac:dyDescent="0.35">
      <c r="J32249" s="830"/>
    </row>
    <row r="32250" spans="10:10" x14ac:dyDescent="0.35">
      <c r="J32250" s="830"/>
    </row>
    <row r="32251" spans="10:10" x14ac:dyDescent="0.35">
      <c r="J32251" s="830"/>
    </row>
    <row r="32252" spans="10:10" x14ac:dyDescent="0.35">
      <c r="J32252" s="830"/>
    </row>
    <row r="32253" spans="10:10" x14ac:dyDescent="0.35">
      <c r="J32253" s="830"/>
    </row>
    <row r="32254" spans="10:10" x14ac:dyDescent="0.35">
      <c r="J32254" s="830"/>
    </row>
    <row r="32255" spans="10:10" x14ac:dyDescent="0.35">
      <c r="J32255" s="830"/>
    </row>
    <row r="32256" spans="10:10" x14ac:dyDescent="0.35">
      <c r="J32256" s="830"/>
    </row>
    <row r="32257" spans="10:10" x14ac:dyDescent="0.35">
      <c r="J32257" s="830"/>
    </row>
    <row r="32258" spans="10:10" x14ac:dyDescent="0.35">
      <c r="J32258" s="830"/>
    </row>
    <row r="32264" spans="10:10" x14ac:dyDescent="0.35">
      <c r="J32264" s="830"/>
    </row>
    <row r="32265" spans="10:10" x14ac:dyDescent="0.35">
      <c r="J32265" s="830"/>
    </row>
    <row r="32266" spans="10:10" x14ac:dyDescent="0.35">
      <c r="J32266" s="830"/>
    </row>
    <row r="32267" spans="10:10" x14ac:dyDescent="0.35">
      <c r="J32267" s="830"/>
    </row>
    <row r="32268" spans="10:10" x14ac:dyDescent="0.35">
      <c r="J32268" s="830"/>
    </row>
    <row r="32269" spans="10:10" x14ac:dyDescent="0.35">
      <c r="J32269" s="830"/>
    </row>
    <row r="32278" spans="10:10" x14ac:dyDescent="0.35">
      <c r="J32278" s="830"/>
    </row>
    <row r="32279" spans="10:10" x14ac:dyDescent="0.35">
      <c r="J32279" s="830"/>
    </row>
    <row r="32280" spans="10:10" x14ac:dyDescent="0.35">
      <c r="J32280" s="830"/>
    </row>
    <row r="32281" spans="10:10" x14ac:dyDescent="0.35">
      <c r="J32281" s="830"/>
    </row>
    <row r="32282" spans="10:10" x14ac:dyDescent="0.35">
      <c r="J32282" s="830"/>
    </row>
    <row r="32283" spans="10:10" x14ac:dyDescent="0.35">
      <c r="J32283" s="830"/>
    </row>
    <row r="32284" spans="10:10" x14ac:dyDescent="0.35">
      <c r="J32284" s="830"/>
    </row>
    <row r="32285" spans="10:10" x14ac:dyDescent="0.35">
      <c r="J32285" s="830"/>
    </row>
    <row r="32286" spans="10:10" x14ac:dyDescent="0.35">
      <c r="J32286" s="830"/>
    </row>
    <row r="32287" spans="10:10" x14ac:dyDescent="0.35">
      <c r="J32287" s="830"/>
    </row>
    <row r="32288" spans="10:10" x14ac:dyDescent="0.35">
      <c r="J32288" s="830"/>
    </row>
    <row r="32289" spans="10:10" x14ac:dyDescent="0.35">
      <c r="J32289" s="830"/>
    </row>
    <row r="32290" spans="10:10" x14ac:dyDescent="0.35">
      <c r="J32290" s="830"/>
    </row>
    <row r="32291" spans="10:10" x14ac:dyDescent="0.35">
      <c r="J32291" s="830"/>
    </row>
    <row r="32292" spans="10:10" x14ac:dyDescent="0.35">
      <c r="J32292" s="830"/>
    </row>
    <row r="32293" spans="10:10" x14ac:dyDescent="0.35">
      <c r="J32293" s="830"/>
    </row>
    <row r="32294" spans="10:10" x14ac:dyDescent="0.35">
      <c r="J32294" s="830"/>
    </row>
    <row r="32295" spans="10:10" x14ac:dyDescent="0.35">
      <c r="J32295" s="830"/>
    </row>
    <row r="32296" spans="10:10" x14ac:dyDescent="0.35">
      <c r="J32296" s="830"/>
    </row>
    <row r="32297" spans="10:10" x14ac:dyDescent="0.35">
      <c r="J32297" s="830"/>
    </row>
    <row r="32298" spans="10:10" x14ac:dyDescent="0.35">
      <c r="J32298" s="830"/>
    </row>
    <row r="32299" spans="10:10" x14ac:dyDescent="0.35">
      <c r="J32299" s="830"/>
    </row>
    <row r="32300" spans="10:10" x14ac:dyDescent="0.35">
      <c r="J32300" s="830"/>
    </row>
    <row r="32301" spans="10:10" x14ac:dyDescent="0.35">
      <c r="J32301" s="830"/>
    </row>
    <row r="32302" spans="10:10" x14ac:dyDescent="0.35">
      <c r="J32302" s="830"/>
    </row>
    <row r="32303" spans="10:10" x14ac:dyDescent="0.35">
      <c r="J32303" s="830"/>
    </row>
    <row r="32304" spans="10:10" x14ac:dyDescent="0.35">
      <c r="J32304" s="830"/>
    </row>
    <row r="32305" spans="10:10" x14ac:dyDescent="0.35">
      <c r="J32305" s="830"/>
    </row>
    <row r="32306" spans="10:10" x14ac:dyDescent="0.35">
      <c r="J32306" s="830"/>
    </row>
    <row r="32307" spans="10:10" x14ac:dyDescent="0.35">
      <c r="J32307" s="830"/>
    </row>
    <row r="32308" spans="10:10" x14ac:dyDescent="0.35">
      <c r="J32308" s="830"/>
    </row>
    <row r="32309" spans="10:10" x14ac:dyDescent="0.35">
      <c r="J32309" s="830"/>
    </row>
    <row r="32310" spans="10:10" x14ac:dyDescent="0.35">
      <c r="J32310" s="830"/>
    </row>
    <row r="32311" spans="10:10" x14ac:dyDescent="0.35">
      <c r="J32311" s="830"/>
    </row>
    <row r="32312" spans="10:10" x14ac:dyDescent="0.35">
      <c r="J32312" s="830"/>
    </row>
    <row r="32313" spans="10:10" x14ac:dyDescent="0.35">
      <c r="J32313" s="830"/>
    </row>
    <row r="32314" spans="10:10" x14ac:dyDescent="0.35">
      <c r="J32314" s="830"/>
    </row>
    <row r="32315" spans="10:10" x14ac:dyDescent="0.35">
      <c r="J32315" s="830"/>
    </row>
    <row r="32316" spans="10:10" x14ac:dyDescent="0.35">
      <c r="J32316" s="830"/>
    </row>
    <row r="32317" spans="10:10" x14ac:dyDescent="0.35">
      <c r="J32317" s="830"/>
    </row>
    <row r="32318" spans="10:10" x14ac:dyDescent="0.35">
      <c r="J32318" s="830"/>
    </row>
    <row r="32319" spans="10:10" x14ac:dyDescent="0.35">
      <c r="J32319" s="830"/>
    </row>
    <row r="32320" spans="10:10" x14ac:dyDescent="0.35">
      <c r="J32320" s="830"/>
    </row>
    <row r="32321" spans="10:10" x14ac:dyDescent="0.35">
      <c r="J32321" s="830"/>
    </row>
    <row r="32322" spans="10:10" x14ac:dyDescent="0.35">
      <c r="J32322" s="830"/>
    </row>
    <row r="32323" spans="10:10" x14ac:dyDescent="0.35">
      <c r="J32323" s="830"/>
    </row>
    <row r="32324" spans="10:10" x14ac:dyDescent="0.35">
      <c r="J32324" s="830"/>
    </row>
    <row r="32325" spans="10:10" x14ac:dyDescent="0.35">
      <c r="J32325" s="830"/>
    </row>
    <row r="32326" spans="10:10" x14ac:dyDescent="0.35">
      <c r="J32326" s="830"/>
    </row>
    <row r="32327" spans="10:10" x14ac:dyDescent="0.35">
      <c r="J32327" s="830"/>
    </row>
    <row r="32328" spans="10:10" x14ac:dyDescent="0.35">
      <c r="J32328" s="830"/>
    </row>
    <row r="32329" spans="10:10" x14ac:dyDescent="0.35">
      <c r="J32329" s="830"/>
    </row>
    <row r="32330" spans="10:10" x14ac:dyDescent="0.35">
      <c r="J32330" s="830"/>
    </row>
    <row r="32331" spans="10:10" x14ac:dyDescent="0.35">
      <c r="J32331" s="830"/>
    </row>
    <row r="32332" spans="10:10" x14ac:dyDescent="0.35">
      <c r="J32332" s="830"/>
    </row>
    <row r="32333" spans="10:10" x14ac:dyDescent="0.35">
      <c r="J32333" s="830"/>
    </row>
    <row r="32334" spans="10:10" x14ac:dyDescent="0.35">
      <c r="J32334" s="830"/>
    </row>
    <row r="32335" spans="10:10" x14ac:dyDescent="0.35">
      <c r="J32335" s="830"/>
    </row>
    <row r="32336" spans="10:10" x14ac:dyDescent="0.35">
      <c r="J32336" s="830"/>
    </row>
    <row r="32337" spans="10:10" x14ac:dyDescent="0.35">
      <c r="J32337" s="830"/>
    </row>
    <row r="32338" spans="10:10" x14ac:dyDescent="0.35">
      <c r="J32338" s="830"/>
    </row>
    <row r="32339" spans="10:10" x14ac:dyDescent="0.35">
      <c r="J32339" s="830"/>
    </row>
    <row r="32340" spans="10:10" x14ac:dyDescent="0.35">
      <c r="J32340" s="830"/>
    </row>
    <row r="32341" spans="10:10" x14ac:dyDescent="0.35">
      <c r="J32341" s="830"/>
    </row>
    <row r="32342" spans="10:10" x14ac:dyDescent="0.35">
      <c r="J32342" s="830"/>
    </row>
    <row r="32343" spans="10:10" x14ac:dyDescent="0.35">
      <c r="J32343" s="830"/>
    </row>
    <row r="32344" spans="10:10" x14ac:dyDescent="0.35">
      <c r="J32344" s="830"/>
    </row>
    <row r="32345" spans="10:10" x14ac:dyDescent="0.35">
      <c r="J32345" s="830"/>
    </row>
    <row r="32346" spans="10:10" x14ac:dyDescent="0.35">
      <c r="J32346" s="830"/>
    </row>
    <row r="32347" spans="10:10" x14ac:dyDescent="0.35">
      <c r="J32347" s="830"/>
    </row>
    <row r="32348" spans="10:10" x14ac:dyDescent="0.35">
      <c r="J32348" s="830"/>
    </row>
    <row r="32349" spans="10:10" x14ac:dyDescent="0.35">
      <c r="J32349" s="830"/>
    </row>
    <row r="32350" spans="10:10" x14ac:dyDescent="0.35">
      <c r="J32350" s="830"/>
    </row>
    <row r="32351" spans="10:10" x14ac:dyDescent="0.35">
      <c r="J32351" s="830"/>
    </row>
    <row r="32352" spans="10:10" x14ac:dyDescent="0.35">
      <c r="J32352" s="830"/>
    </row>
    <row r="32353" spans="10:10" x14ac:dyDescent="0.35">
      <c r="J32353" s="830"/>
    </row>
    <row r="32354" spans="10:10" x14ac:dyDescent="0.35">
      <c r="J32354" s="830"/>
    </row>
    <row r="32363" spans="10:10" x14ac:dyDescent="0.35">
      <c r="J32363" s="830"/>
    </row>
    <row r="32364" spans="10:10" x14ac:dyDescent="0.35">
      <c r="J32364" s="830"/>
    </row>
    <row r="32365" spans="10:10" x14ac:dyDescent="0.35">
      <c r="J32365" s="830"/>
    </row>
    <row r="32366" spans="10:10" x14ac:dyDescent="0.35">
      <c r="J32366" s="830"/>
    </row>
    <row r="32367" spans="10:10" x14ac:dyDescent="0.35">
      <c r="J32367" s="830"/>
    </row>
    <row r="32368" spans="10:10" x14ac:dyDescent="0.35">
      <c r="J32368" s="830"/>
    </row>
    <row r="32369" spans="10:10" x14ac:dyDescent="0.35">
      <c r="J32369" s="830"/>
    </row>
    <row r="32370" spans="10:10" x14ac:dyDescent="0.35">
      <c r="J32370" s="830"/>
    </row>
    <row r="32371" spans="10:10" x14ac:dyDescent="0.35">
      <c r="J32371" s="830"/>
    </row>
    <row r="32372" spans="10:10" x14ac:dyDescent="0.35">
      <c r="J32372" s="830"/>
    </row>
    <row r="32373" spans="10:10" x14ac:dyDescent="0.35">
      <c r="J32373" s="830"/>
    </row>
    <row r="32374" spans="10:10" x14ac:dyDescent="0.35">
      <c r="J32374" s="830"/>
    </row>
    <row r="32375" spans="10:10" x14ac:dyDescent="0.35">
      <c r="J32375" s="830"/>
    </row>
    <row r="32376" spans="10:10" x14ac:dyDescent="0.35">
      <c r="J32376" s="830"/>
    </row>
    <row r="32377" spans="10:10" x14ac:dyDescent="0.35">
      <c r="J32377" s="830"/>
    </row>
    <row r="32378" spans="10:10" x14ac:dyDescent="0.35">
      <c r="J32378" s="830"/>
    </row>
    <row r="32379" spans="10:10" x14ac:dyDescent="0.35">
      <c r="J32379" s="830"/>
    </row>
    <row r="32380" spans="10:10" x14ac:dyDescent="0.35">
      <c r="J32380" s="830"/>
    </row>
    <row r="32381" spans="10:10" x14ac:dyDescent="0.35">
      <c r="J32381" s="830"/>
    </row>
    <row r="32382" spans="10:10" x14ac:dyDescent="0.35">
      <c r="J32382" s="830"/>
    </row>
    <row r="32383" spans="10:10" x14ac:dyDescent="0.35">
      <c r="J32383" s="830"/>
    </row>
    <row r="32384" spans="10:10" x14ac:dyDescent="0.35">
      <c r="J32384" s="830"/>
    </row>
    <row r="32385" spans="10:10" x14ac:dyDescent="0.35">
      <c r="J32385" s="830"/>
    </row>
    <row r="32386" spans="10:10" x14ac:dyDescent="0.35">
      <c r="J32386" s="830"/>
    </row>
    <row r="32387" spans="10:10" x14ac:dyDescent="0.35">
      <c r="J32387" s="830"/>
    </row>
    <row r="32388" spans="10:10" x14ac:dyDescent="0.35">
      <c r="J32388" s="830"/>
    </row>
    <row r="32389" spans="10:10" x14ac:dyDescent="0.35">
      <c r="J32389" s="830"/>
    </row>
    <row r="32496" spans="10:10" x14ac:dyDescent="0.35">
      <c r="J32496" s="830"/>
    </row>
    <row r="32497" spans="10:10" x14ac:dyDescent="0.35">
      <c r="J32497" s="830"/>
    </row>
    <row r="32514" spans="10:10" x14ac:dyDescent="0.35">
      <c r="J32514" s="830"/>
    </row>
    <row r="32515" spans="10:10" x14ac:dyDescent="0.35">
      <c r="J32515" s="830"/>
    </row>
    <row r="32516" spans="10:10" x14ac:dyDescent="0.35">
      <c r="J32516" s="830"/>
    </row>
    <row r="32517" spans="10:10" x14ac:dyDescent="0.35">
      <c r="J32517" s="830"/>
    </row>
    <row r="32518" spans="10:10" x14ac:dyDescent="0.35">
      <c r="J32518" s="830"/>
    </row>
    <row r="32519" spans="10:10" x14ac:dyDescent="0.35">
      <c r="J32519" s="830"/>
    </row>
    <row r="32520" spans="10:10" x14ac:dyDescent="0.35">
      <c r="J32520" s="830"/>
    </row>
    <row r="32521" spans="10:10" x14ac:dyDescent="0.35">
      <c r="J32521" s="830"/>
    </row>
    <row r="32522" spans="10:10" x14ac:dyDescent="0.35">
      <c r="J32522" s="830"/>
    </row>
    <row r="32523" spans="10:10" x14ac:dyDescent="0.35">
      <c r="J32523" s="830"/>
    </row>
    <row r="32524" spans="10:10" x14ac:dyDescent="0.35">
      <c r="J32524" s="830"/>
    </row>
    <row r="32525" spans="10:10" x14ac:dyDescent="0.35">
      <c r="J32525" s="830"/>
    </row>
    <row r="32526" spans="10:10" x14ac:dyDescent="0.35">
      <c r="J32526" s="830"/>
    </row>
    <row r="32527" spans="10:10" x14ac:dyDescent="0.35">
      <c r="J32527" s="830"/>
    </row>
    <row r="32528" spans="10:10" x14ac:dyDescent="0.35">
      <c r="J32528" s="830"/>
    </row>
    <row r="32529" spans="10:10" x14ac:dyDescent="0.35">
      <c r="J32529" s="830"/>
    </row>
    <row r="32530" spans="10:10" x14ac:dyDescent="0.35">
      <c r="J32530" s="830"/>
    </row>
    <row r="32531" spans="10:10" x14ac:dyDescent="0.35">
      <c r="J32531" s="830"/>
    </row>
    <row r="32532" spans="10:10" x14ac:dyDescent="0.35">
      <c r="J32532" s="830"/>
    </row>
    <row r="32533" spans="10:10" x14ac:dyDescent="0.35">
      <c r="J32533" s="830"/>
    </row>
    <row r="32534" spans="10:10" x14ac:dyDescent="0.35">
      <c r="J32534" s="830"/>
    </row>
    <row r="32535" spans="10:10" x14ac:dyDescent="0.35">
      <c r="J32535" s="830"/>
    </row>
    <row r="32536" spans="10:10" x14ac:dyDescent="0.35">
      <c r="J32536" s="830"/>
    </row>
    <row r="32537" spans="10:10" x14ac:dyDescent="0.35">
      <c r="J32537" s="830"/>
    </row>
    <row r="32538" spans="10:10" x14ac:dyDescent="0.35">
      <c r="J32538" s="830"/>
    </row>
    <row r="32539" spans="10:10" x14ac:dyDescent="0.35">
      <c r="J32539" s="830"/>
    </row>
    <row r="32540" spans="10:10" x14ac:dyDescent="0.35">
      <c r="J32540" s="830"/>
    </row>
    <row r="32541" spans="10:10" x14ac:dyDescent="0.35">
      <c r="J32541" s="830"/>
    </row>
    <row r="32542" spans="10:10" x14ac:dyDescent="0.35">
      <c r="J32542" s="830"/>
    </row>
    <row r="32543" spans="10:10" x14ac:dyDescent="0.35">
      <c r="J32543" s="830"/>
    </row>
    <row r="32544" spans="10:10" x14ac:dyDescent="0.35">
      <c r="J32544" s="830"/>
    </row>
    <row r="32545" spans="10:10" x14ac:dyDescent="0.35">
      <c r="J32545" s="830"/>
    </row>
    <row r="32546" spans="10:10" x14ac:dyDescent="0.35">
      <c r="J32546" s="830"/>
    </row>
    <row r="32547" spans="10:10" x14ac:dyDescent="0.35">
      <c r="J32547" s="830"/>
    </row>
    <row r="32548" spans="10:10" x14ac:dyDescent="0.35">
      <c r="J32548" s="830"/>
    </row>
    <row r="32549" spans="10:10" x14ac:dyDescent="0.35">
      <c r="J32549" s="830"/>
    </row>
    <row r="32550" spans="10:10" x14ac:dyDescent="0.35">
      <c r="J32550" s="830"/>
    </row>
    <row r="32551" spans="10:10" x14ac:dyDescent="0.35">
      <c r="J32551" s="830"/>
    </row>
    <row r="32552" spans="10:10" x14ac:dyDescent="0.35">
      <c r="J32552" s="830"/>
    </row>
    <row r="32553" spans="10:10" x14ac:dyDescent="0.35">
      <c r="J32553" s="830"/>
    </row>
    <row r="32554" spans="10:10" x14ac:dyDescent="0.35">
      <c r="J32554" s="830"/>
    </row>
    <row r="32555" spans="10:10" x14ac:dyDescent="0.35">
      <c r="J32555" s="830"/>
    </row>
    <row r="32556" spans="10:10" x14ac:dyDescent="0.35">
      <c r="J32556" s="830"/>
    </row>
    <row r="32557" spans="10:10" x14ac:dyDescent="0.35">
      <c r="J32557" s="830"/>
    </row>
    <row r="32558" spans="10:10" x14ac:dyDescent="0.35">
      <c r="J32558" s="830"/>
    </row>
    <row r="32559" spans="10:10" x14ac:dyDescent="0.35">
      <c r="J32559" s="830"/>
    </row>
    <row r="32560" spans="10:10" x14ac:dyDescent="0.35">
      <c r="J32560" s="830"/>
    </row>
    <row r="32561" spans="10:10" x14ac:dyDescent="0.35">
      <c r="J32561" s="830"/>
    </row>
    <row r="32562" spans="10:10" x14ac:dyDescent="0.35">
      <c r="J32562" s="830"/>
    </row>
    <row r="32563" spans="10:10" x14ac:dyDescent="0.35">
      <c r="J32563" s="830"/>
    </row>
    <row r="32564" spans="10:10" x14ac:dyDescent="0.35">
      <c r="J32564" s="830"/>
    </row>
    <row r="32565" spans="10:10" x14ac:dyDescent="0.35">
      <c r="J32565" s="830"/>
    </row>
    <row r="32566" spans="10:10" x14ac:dyDescent="0.35">
      <c r="J32566" s="830"/>
    </row>
    <row r="32567" spans="10:10" x14ac:dyDescent="0.35">
      <c r="J32567" s="830"/>
    </row>
    <row r="32568" spans="10:10" x14ac:dyDescent="0.35">
      <c r="J32568" s="830"/>
    </row>
    <row r="32569" spans="10:10" x14ac:dyDescent="0.35">
      <c r="J32569" s="830"/>
    </row>
    <row r="32570" spans="10:10" x14ac:dyDescent="0.35">
      <c r="J32570" s="830"/>
    </row>
    <row r="32571" spans="10:10" x14ac:dyDescent="0.35">
      <c r="J32571" s="830"/>
    </row>
    <row r="32572" spans="10:10" x14ac:dyDescent="0.35">
      <c r="J32572" s="830"/>
    </row>
    <row r="32573" spans="10:10" x14ac:dyDescent="0.35">
      <c r="J32573" s="830"/>
    </row>
    <row r="32574" spans="10:10" x14ac:dyDescent="0.35">
      <c r="J32574" s="830"/>
    </row>
    <row r="32575" spans="10:10" x14ac:dyDescent="0.35">
      <c r="J32575" s="830"/>
    </row>
    <row r="32576" spans="10:10" x14ac:dyDescent="0.35">
      <c r="J32576" s="830"/>
    </row>
    <row r="32577" spans="10:10" x14ac:dyDescent="0.35">
      <c r="J32577" s="830"/>
    </row>
    <row r="32578" spans="10:10" x14ac:dyDescent="0.35">
      <c r="J32578" s="830"/>
    </row>
    <row r="32579" spans="10:10" x14ac:dyDescent="0.35">
      <c r="J32579" s="830"/>
    </row>
    <row r="32580" spans="10:10" x14ac:dyDescent="0.35">
      <c r="J32580" s="830"/>
    </row>
    <row r="32581" spans="10:10" x14ac:dyDescent="0.35">
      <c r="J32581" s="830"/>
    </row>
    <row r="32582" spans="10:10" x14ac:dyDescent="0.35">
      <c r="J32582" s="830"/>
    </row>
    <row r="32583" spans="10:10" x14ac:dyDescent="0.35">
      <c r="J32583" s="830"/>
    </row>
    <row r="32584" spans="10:10" x14ac:dyDescent="0.35">
      <c r="J32584" s="830"/>
    </row>
    <row r="32585" spans="10:10" x14ac:dyDescent="0.35">
      <c r="J32585" s="830"/>
    </row>
    <row r="32586" spans="10:10" x14ac:dyDescent="0.35">
      <c r="J32586" s="830"/>
    </row>
    <row r="32587" spans="10:10" x14ac:dyDescent="0.35">
      <c r="J32587" s="830"/>
    </row>
    <row r="32588" spans="10:10" x14ac:dyDescent="0.35">
      <c r="J32588" s="830"/>
    </row>
    <row r="32589" spans="10:10" x14ac:dyDescent="0.35">
      <c r="J32589" s="830"/>
    </row>
    <row r="32590" spans="10:10" x14ac:dyDescent="0.35">
      <c r="J32590" s="830"/>
    </row>
    <row r="32591" spans="10:10" x14ac:dyDescent="0.35">
      <c r="J32591" s="830"/>
    </row>
    <row r="32592" spans="10:10" x14ac:dyDescent="0.35">
      <c r="J32592" s="830"/>
    </row>
    <row r="32593" spans="10:10" x14ac:dyDescent="0.35">
      <c r="J32593" s="830"/>
    </row>
    <row r="32594" spans="10:10" x14ac:dyDescent="0.35">
      <c r="J32594" s="830"/>
    </row>
    <row r="32595" spans="10:10" x14ac:dyDescent="0.35">
      <c r="J32595" s="830"/>
    </row>
    <row r="32596" spans="10:10" x14ac:dyDescent="0.35">
      <c r="J32596" s="830"/>
    </row>
    <row r="32601" spans="10:10" x14ac:dyDescent="0.35">
      <c r="J32601" s="830"/>
    </row>
    <row r="32602" spans="10:10" x14ac:dyDescent="0.35">
      <c r="J32602" s="830"/>
    </row>
    <row r="32603" spans="10:10" x14ac:dyDescent="0.35">
      <c r="J32603" s="830"/>
    </row>
    <row r="32604" spans="10:10" x14ac:dyDescent="0.35">
      <c r="J32604" s="830"/>
    </row>
    <row r="32605" spans="10:10" x14ac:dyDescent="0.35">
      <c r="J32605" s="830"/>
    </row>
    <row r="32606" spans="10:10" x14ac:dyDescent="0.35">
      <c r="J32606" s="830"/>
    </row>
    <row r="32607" spans="10:10" x14ac:dyDescent="0.35">
      <c r="J32607" s="830"/>
    </row>
    <row r="32608" spans="10:10" x14ac:dyDescent="0.35">
      <c r="J32608" s="830"/>
    </row>
    <row r="32609" spans="10:10" x14ac:dyDescent="0.35">
      <c r="J32609" s="830"/>
    </row>
    <row r="32610" spans="10:10" x14ac:dyDescent="0.35">
      <c r="J32610" s="830"/>
    </row>
    <row r="32611" spans="10:10" x14ac:dyDescent="0.35">
      <c r="J32611" s="830"/>
    </row>
    <row r="32612" spans="10:10" x14ac:dyDescent="0.35">
      <c r="J32612" s="830"/>
    </row>
    <row r="32613" spans="10:10" x14ac:dyDescent="0.35">
      <c r="J32613" s="830"/>
    </row>
    <row r="32614" spans="10:10" x14ac:dyDescent="0.35">
      <c r="J32614" s="830"/>
    </row>
    <row r="32615" spans="10:10" x14ac:dyDescent="0.35">
      <c r="J32615" s="830"/>
    </row>
    <row r="32616" spans="10:10" x14ac:dyDescent="0.35">
      <c r="J32616" s="830"/>
    </row>
    <row r="32617" spans="10:10" x14ac:dyDescent="0.35">
      <c r="J32617" s="830"/>
    </row>
    <row r="32618" spans="10:10" x14ac:dyDescent="0.35">
      <c r="J32618" s="830"/>
    </row>
    <row r="32619" spans="10:10" x14ac:dyDescent="0.35">
      <c r="J32619" s="830"/>
    </row>
    <row r="32620" spans="10:10" x14ac:dyDescent="0.35">
      <c r="J32620" s="830"/>
    </row>
    <row r="32621" spans="10:10" x14ac:dyDescent="0.35">
      <c r="J32621" s="830"/>
    </row>
    <row r="32622" spans="10:10" x14ac:dyDescent="0.35">
      <c r="J32622" s="830"/>
    </row>
    <row r="32623" spans="10:10" x14ac:dyDescent="0.35">
      <c r="J32623" s="830"/>
    </row>
    <row r="32624" spans="10:10" x14ac:dyDescent="0.35">
      <c r="J32624" s="830"/>
    </row>
    <row r="32625" spans="10:10" x14ac:dyDescent="0.35">
      <c r="J32625" s="830"/>
    </row>
    <row r="32626" spans="10:10" x14ac:dyDescent="0.35">
      <c r="J32626" s="830"/>
    </row>
    <row r="32627" spans="10:10" x14ac:dyDescent="0.35">
      <c r="J32627" s="830"/>
    </row>
    <row r="32628" spans="10:10" x14ac:dyDescent="0.35">
      <c r="J32628" s="830"/>
    </row>
    <row r="32629" spans="10:10" x14ac:dyDescent="0.35">
      <c r="J32629" s="830"/>
    </row>
    <row r="32630" spans="10:10" x14ac:dyDescent="0.35">
      <c r="J32630" s="830"/>
    </row>
    <row r="32631" spans="10:10" x14ac:dyDescent="0.35">
      <c r="J32631" s="830"/>
    </row>
    <row r="32632" spans="10:10" x14ac:dyDescent="0.35">
      <c r="J32632" s="830"/>
    </row>
    <row r="32633" spans="10:10" x14ac:dyDescent="0.35">
      <c r="J32633" s="830"/>
    </row>
    <row r="32634" spans="10:10" x14ac:dyDescent="0.35">
      <c r="J32634" s="830"/>
    </row>
    <row r="32635" spans="10:10" x14ac:dyDescent="0.35">
      <c r="J32635" s="830"/>
    </row>
    <row r="32636" spans="10:10" x14ac:dyDescent="0.35">
      <c r="J32636" s="830"/>
    </row>
    <row r="32637" spans="10:10" x14ac:dyDescent="0.35">
      <c r="J32637" s="830"/>
    </row>
    <row r="32638" spans="10:10" x14ac:dyDescent="0.35">
      <c r="J32638" s="830"/>
    </row>
    <row r="32639" spans="10:10" x14ac:dyDescent="0.35">
      <c r="J32639" s="830"/>
    </row>
    <row r="32640" spans="10:10" x14ac:dyDescent="0.35">
      <c r="J32640" s="830"/>
    </row>
    <row r="32641" spans="10:10" x14ac:dyDescent="0.35">
      <c r="J32641" s="830"/>
    </row>
    <row r="32642" spans="10:10" x14ac:dyDescent="0.35">
      <c r="J32642" s="830"/>
    </row>
    <row r="32643" spans="10:10" x14ac:dyDescent="0.35">
      <c r="J32643" s="830"/>
    </row>
    <row r="32644" spans="10:10" x14ac:dyDescent="0.35">
      <c r="J32644" s="830"/>
    </row>
    <row r="32645" spans="10:10" x14ac:dyDescent="0.35">
      <c r="J32645" s="830"/>
    </row>
    <row r="32646" spans="10:10" x14ac:dyDescent="0.35">
      <c r="J32646" s="830"/>
    </row>
    <row r="32647" spans="10:10" x14ac:dyDescent="0.35">
      <c r="J32647" s="830"/>
    </row>
    <row r="32648" spans="10:10" x14ac:dyDescent="0.35">
      <c r="J32648" s="830"/>
    </row>
    <row r="32649" spans="10:10" x14ac:dyDescent="0.35">
      <c r="J32649" s="830"/>
    </row>
    <row r="32650" spans="10:10" x14ac:dyDescent="0.35">
      <c r="J32650" s="830"/>
    </row>
    <row r="32651" spans="10:10" x14ac:dyDescent="0.35">
      <c r="J32651" s="830"/>
    </row>
    <row r="32652" spans="10:10" x14ac:dyDescent="0.35">
      <c r="J32652" s="830"/>
    </row>
    <row r="32653" spans="10:10" x14ac:dyDescent="0.35">
      <c r="J32653" s="830"/>
    </row>
    <row r="32654" spans="10:10" x14ac:dyDescent="0.35">
      <c r="J32654" s="830"/>
    </row>
    <row r="32655" spans="10:10" x14ac:dyDescent="0.35">
      <c r="J32655" s="830"/>
    </row>
    <row r="32656" spans="10:10" x14ac:dyDescent="0.35">
      <c r="J32656" s="830"/>
    </row>
    <row r="32657" spans="10:10" x14ac:dyDescent="0.35">
      <c r="J32657" s="830"/>
    </row>
    <row r="32658" spans="10:10" x14ac:dyDescent="0.35">
      <c r="J32658" s="830"/>
    </row>
    <row r="32659" spans="10:10" x14ac:dyDescent="0.35">
      <c r="J32659" s="830"/>
    </row>
    <row r="32660" spans="10:10" x14ac:dyDescent="0.35">
      <c r="J32660" s="830"/>
    </row>
    <row r="32661" spans="10:10" x14ac:dyDescent="0.35">
      <c r="J32661" s="830"/>
    </row>
    <row r="32662" spans="10:10" x14ac:dyDescent="0.35">
      <c r="J32662" s="830"/>
    </row>
    <row r="32663" spans="10:10" x14ac:dyDescent="0.35">
      <c r="J32663" s="830"/>
    </row>
    <row r="32664" spans="10:10" x14ac:dyDescent="0.35">
      <c r="J32664" s="830"/>
    </row>
    <row r="32665" spans="10:10" x14ac:dyDescent="0.35">
      <c r="J32665" s="830"/>
    </row>
    <row r="32666" spans="10:10" x14ac:dyDescent="0.35">
      <c r="J32666" s="830"/>
    </row>
    <row r="32667" spans="10:10" x14ac:dyDescent="0.35">
      <c r="J32667" s="830"/>
    </row>
    <row r="32668" spans="10:10" x14ac:dyDescent="0.35">
      <c r="J32668" s="830"/>
    </row>
    <row r="32669" spans="10:10" x14ac:dyDescent="0.35">
      <c r="J32669" s="830"/>
    </row>
    <row r="32670" spans="10:10" x14ac:dyDescent="0.35">
      <c r="J32670" s="830"/>
    </row>
    <row r="32671" spans="10:10" x14ac:dyDescent="0.35">
      <c r="J32671" s="830"/>
    </row>
    <row r="32672" spans="10:10" x14ac:dyDescent="0.35">
      <c r="J32672" s="830"/>
    </row>
    <row r="32673" spans="10:10" x14ac:dyDescent="0.35">
      <c r="J32673" s="830"/>
    </row>
    <row r="32674" spans="10:10" x14ac:dyDescent="0.35">
      <c r="J32674" s="830"/>
    </row>
    <row r="32675" spans="10:10" x14ac:dyDescent="0.35">
      <c r="J32675" s="830"/>
    </row>
    <row r="32676" spans="10:10" x14ac:dyDescent="0.35">
      <c r="J32676" s="830"/>
    </row>
    <row r="32677" spans="10:10" x14ac:dyDescent="0.35">
      <c r="J32677" s="830"/>
    </row>
    <row r="32678" spans="10:10" x14ac:dyDescent="0.35">
      <c r="J32678" s="830"/>
    </row>
    <row r="32679" spans="10:10" x14ac:dyDescent="0.35">
      <c r="J32679" s="830"/>
    </row>
    <row r="32680" spans="10:10" x14ac:dyDescent="0.35">
      <c r="J32680" s="830"/>
    </row>
    <row r="32681" spans="10:10" x14ac:dyDescent="0.35">
      <c r="J32681" s="830"/>
    </row>
    <row r="32684" spans="10:10" x14ac:dyDescent="0.35">
      <c r="J32684" s="830"/>
    </row>
    <row r="32685" spans="10:10" x14ac:dyDescent="0.35">
      <c r="J32685" s="830"/>
    </row>
    <row r="32686" spans="10:10" x14ac:dyDescent="0.35">
      <c r="J32686" s="830"/>
    </row>
    <row r="32690" spans="10:10" x14ac:dyDescent="0.35">
      <c r="J32690" s="830"/>
    </row>
    <row r="32691" spans="10:10" x14ac:dyDescent="0.35">
      <c r="J32691" s="830"/>
    </row>
    <row r="32692" spans="10:10" x14ac:dyDescent="0.35">
      <c r="J32692" s="830"/>
    </row>
    <row r="32693" spans="10:10" x14ac:dyDescent="0.35">
      <c r="J32693" s="830"/>
    </row>
    <row r="32694" spans="10:10" x14ac:dyDescent="0.35">
      <c r="J32694" s="830"/>
    </row>
    <row r="32695" spans="10:10" x14ac:dyDescent="0.35">
      <c r="J32695" s="830"/>
    </row>
    <row r="32696" spans="10:10" x14ac:dyDescent="0.35">
      <c r="J32696" s="830"/>
    </row>
    <row r="32697" spans="10:10" x14ac:dyDescent="0.35">
      <c r="J32697" s="830"/>
    </row>
    <row r="32698" spans="10:10" x14ac:dyDescent="0.35">
      <c r="J32698" s="830"/>
    </row>
    <row r="32699" spans="10:10" x14ac:dyDescent="0.35">
      <c r="J32699" s="830"/>
    </row>
    <row r="32700" spans="10:10" x14ac:dyDescent="0.35">
      <c r="J32700" s="830"/>
    </row>
    <row r="32701" spans="10:10" x14ac:dyDescent="0.35">
      <c r="J32701" s="830"/>
    </row>
    <row r="32702" spans="10:10" x14ac:dyDescent="0.35">
      <c r="J32702" s="830"/>
    </row>
    <row r="32706" spans="10:10" x14ac:dyDescent="0.35">
      <c r="J32706" s="830"/>
    </row>
    <row r="32707" spans="10:10" x14ac:dyDescent="0.35">
      <c r="J32707" s="830"/>
    </row>
    <row r="32708" spans="10:10" x14ac:dyDescent="0.35">
      <c r="J32708" s="830"/>
    </row>
    <row r="32709" spans="10:10" x14ac:dyDescent="0.35">
      <c r="J32709" s="830"/>
    </row>
    <row r="32710" spans="10:10" x14ac:dyDescent="0.35">
      <c r="J32710" s="830"/>
    </row>
    <row r="32711" spans="10:10" x14ac:dyDescent="0.35">
      <c r="J32711" s="830"/>
    </row>
    <row r="32712" spans="10:10" x14ac:dyDescent="0.35">
      <c r="J32712" s="830"/>
    </row>
    <row r="32713" spans="10:10" x14ac:dyDescent="0.35">
      <c r="J32713" s="830"/>
    </row>
    <row r="32714" spans="10:10" x14ac:dyDescent="0.35">
      <c r="J32714" s="830"/>
    </row>
    <row r="32715" spans="10:10" x14ac:dyDescent="0.35">
      <c r="J32715" s="830"/>
    </row>
    <row r="32716" spans="10:10" x14ac:dyDescent="0.35">
      <c r="J32716" s="830"/>
    </row>
    <row r="32717" spans="10:10" x14ac:dyDescent="0.35">
      <c r="J32717" s="830"/>
    </row>
    <row r="32718" spans="10:10" x14ac:dyDescent="0.35">
      <c r="J32718" s="830"/>
    </row>
    <row r="32719" spans="10:10" x14ac:dyDescent="0.35">
      <c r="J32719" s="830"/>
    </row>
    <row r="32720" spans="10:10" x14ac:dyDescent="0.35">
      <c r="J32720" s="830"/>
    </row>
    <row r="32721" spans="10:10" x14ac:dyDescent="0.35">
      <c r="J32721" s="830"/>
    </row>
    <row r="32722" spans="10:10" x14ac:dyDescent="0.35">
      <c r="J32722" s="830"/>
    </row>
    <row r="32723" spans="10:10" x14ac:dyDescent="0.35">
      <c r="J32723" s="830"/>
    </row>
    <row r="32724" spans="10:10" x14ac:dyDescent="0.35">
      <c r="J32724" s="830"/>
    </row>
    <row r="32725" spans="10:10" x14ac:dyDescent="0.35">
      <c r="J32725" s="830"/>
    </row>
    <row r="32726" spans="10:10" x14ac:dyDescent="0.35">
      <c r="J32726" s="830"/>
    </row>
    <row r="32727" spans="10:10" x14ac:dyDescent="0.35">
      <c r="J32727" s="830"/>
    </row>
    <row r="32728" spans="10:10" x14ac:dyDescent="0.35">
      <c r="J32728" s="830"/>
    </row>
    <row r="32729" spans="10:10" x14ac:dyDescent="0.35">
      <c r="J32729" s="830"/>
    </row>
    <row r="32730" spans="10:10" x14ac:dyDescent="0.35">
      <c r="J32730" s="830"/>
    </row>
    <row r="32731" spans="10:10" x14ac:dyDescent="0.35">
      <c r="J32731" s="830"/>
    </row>
    <row r="32732" spans="10:10" x14ac:dyDescent="0.35">
      <c r="J32732" s="830"/>
    </row>
    <row r="32733" spans="10:10" x14ac:dyDescent="0.35">
      <c r="J32733" s="830"/>
    </row>
    <row r="32734" spans="10:10" x14ac:dyDescent="0.35">
      <c r="J32734" s="830"/>
    </row>
    <row r="32735" spans="10:10" x14ac:dyDescent="0.35">
      <c r="J32735" s="830"/>
    </row>
    <row r="32736" spans="10:10" x14ac:dyDescent="0.35">
      <c r="J32736" s="830"/>
    </row>
    <row r="32737" spans="10:10" x14ac:dyDescent="0.35">
      <c r="J32737" s="830"/>
    </row>
    <row r="32738" spans="10:10" x14ac:dyDescent="0.35">
      <c r="J32738" s="830"/>
    </row>
    <row r="32739" spans="10:10" x14ac:dyDescent="0.35">
      <c r="J32739" s="830"/>
    </row>
    <row r="32740" spans="10:10" x14ac:dyDescent="0.35">
      <c r="J32740" s="830"/>
    </row>
    <row r="32741" spans="10:10" x14ac:dyDescent="0.35">
      <c r="J32741" s="830"/>
    </row>
    <row r="32742" spans="10:10" x14ac:dyDescent="0.35">
      <c r="J32742" s="830"/>
    </row>
    <row r="32743" spans="10:10" x14ac:dyDescent="0.35">
      <c r="J32743" s="830"/>
    </row>
    <row r="32744" spans="10:10" x14ac:dyDescent="0.35">
      <c r="J32744" s="830"/>
    </row>
    <row r="32745" spans="10:10" x14ac:dyDescent="0.35">
      <c r="J32745" s="830"/>
    </row>
    <row r="32746" spans="10:10" x14ac:dyDescent="0.35">
      <c r="J32746" s="830"/>
    </row>
    <row r="32747" spans="10:10" x14ac:dyDescent="0.35">
      <c r="J32747" s="830"/>
    </row>
    <row r="32748" spans="10:10" x14ac:dyDescent="0.35">
      <c r="J32748" s="830"/>
    </row>
    <row r="32749" spans="10:10" x14ac:dyDescent="0.35">
      <c r="J32749" s="830"/>
    </row>
    <row r="32750" spans="10:10" x14ac:dyDescent="0.35">
      <c r="J32750" s="830"/>
    </row>
    <row r="32751" spans="10:10" x14ac:dyDescent="0.35">
      <c r="J32751" s="830"/>
    </row>
    <row r="32752" spans="10:10" x14ac:dyDescent="0.35">
      <c r="J32752" s="830"/>
    </row>
    <row r="32753" spans="10:10" x14ac:dyDescent="0.35">
      <c r="J32753" s="830"/>
    </row>
    <row r="32754" spans="10:10" x14ac:dyDescent="0.35">
      <c r="J32754" s="830"/>
    </row>
    <row r="32755" spans="10:10" x14ac:dyDescent="0.35">
      <c r="J32755" s="830"/>
    </row>
    <row r="32756" spans="10:10" x14ac:dyDescent="0.35">
      <c r="J32756" s="830"/>
    </row>
    <row r="32757" spans="10:10" x14ac:dyDescent="0.35">
      <c r="J32757" s="830"/>
    </row>
    <row r="32758" spans="10:10" x14ac:dyDescent="0.35">
      <c r="J32758" s="830"/>
    </row>
    <row r="32759" spans="10:10" x14ac:dyDescent="0.35">
      <c r="J32759" s="830"/>
    </row>
    <row r="32760" spans="10:10" x14ac:dyDescent="0.35">
      <c r="J32760" s="830"/>
    </row>
    <row r="32761" spans="10:10" x14ac:dyDescent="0.35">
      <c r="J32761" s="830"/>
    </row>
    <row r="32762" spans="10:10" x14ac:dyDescent="0.35">
      <c r="J32762" s="830"/>
    </row>
    <row r="32763" spans="10:10" x14ac:dyDescent="0.35">
      <c r="J32763" s="830"/>
    </row>
    <row r="32764" spans="10:10" x14ac:dyDescent="0.35">
      <c r="J32764" s="830"/>
    </row>
    <row r="32765" spans="10:10" x14ac:dyDescent="0.35">
      <c r="J32765" s="830"/>
    </row>
    <row r="32766" spans="10:10" x14ac:dyDescent="0.35">
      <c r="J32766" s="830"/>
    </row>
    <row r="32767" spans="10:10" x14ac:dyDescent="0.35">
      <c r="J32767" s="830"/>
    </row>
    <row r="32768" spans="10:10" x14ac:dyDescent="0.35">
      <c r="J32768" s="830"/>
    </row>
    <row r="32769" spans="10:10" x14ac:dyDescent="0.35">
      <c r="J32769" s="830"/>
    </row>
    <row r="32770" spans="10:10" x14ac:dyDescent="0.35">
      <c r="J32770" s="830"/>
    </row>
    <row r="32771" spans="10:10" x14ac:dyDescent="0.35">
      <c r="J32771" s="830"/>
    </row>
    <row r="32772" spans="10:10" x14ac:dyDescent="0.35">
      <c r="J32772" s="830"/>
    </row>
    <row r="32773" spans="10:10" x14ac:dyDescent="0.35">
      <c r="J32773" s="830"/>
    </row>
    <row r="32774" spans="10:10" x14ac:dyDescent="0.35">
      <c r="J32774" s="830"/>
    </row>
    <row r="32775" spans="10:10" x14ac:dyDescent="0.35">
      <c r="J32775" s="830"/>
    </row>
    <row r="32776" spans="10:10" x14ac:dyDescent="0.35">
      <c r="J32776" s="830"/>
    </row>
    <row r="32777" spans="10:10" x14ac:dyDescent="0.35">
      <c r="J32777" s="830"/>
    </row>
    <row r="32778" spans="10:10" x14ac:dyDescent="0.35">
      <c r="J32778" s="830"/>
    </row>
    <row r="32779" spans="10:10" x14ac:dyDescent="0.35">
      <c r="J32779" s="830"/>
    </row>
    <row r="32780" spans="10:10" x14ac:dyDescent="0.35">
      <c r="J32780" s="830"/>
    </row>
    <row r="32781" spans="10:10" x14ac:dyDescent="0.35">
      <c r="J32781" s="830"/>
    </row>
    <row r="32782" spans="10:10" x14ac:dyDescent="0.35">
      <c r="J32782" s="830"/>
    </row>
    <row r="32783" spans="10:10" x14ac:dyDescent="0.35">
      <c r="J32783" s="830"/>
    </row>
    <row r="32784" spans="10:10" x14ac:dyDescent="0.35">
      <c r="J32784" s="830"/>
    </row>
    <row r="32785" spans="10:10" x14ac:dyDescent="0.35">
      <c r="J32785" s="830"/>
    </row>
    <row r="32786" spans="10:10" x14ac:dyDescent="0.35">
      <c r="J32786" s="830"/>
    </row>
    <row r="32787" spans="10:10" x14ac:dyDescent="0.35">
      <c r="J32787" s="830"/>
    </row>
    <row r="32788" spans="10:10" x14ac:dyDescent="0.35">
      <c r="J32788" s="830"/>
    </row>
    <row r="32789" spans="10:10" x14ac:dyDescent="0.35">
      <c r="J32789" s="830"/>
    </row>
    <row r="32790" spans="10:10" x14ac:dyDescent="0.35">
      <c r="J32790" s="830"/>
    </row>
    <row r="32791" spans="10:10" x14ac:dyDescent="0.35">
      <c r="J32791" s="830"/>
    </row>
    <row r="32792" spans="10:10" x14ac:dyDescent="0.35">
      <c r="J32792" s="830"/>
    </row>
    <row r="32793" spans="10:10" x14ac:dyDescent="0.35">
      <c r="J32793" s="830"/>
    </row>
    <row r="32794" spans="10:10" x14ac:dyDescent="0.35">
      <c r="J32794" s="830"/>
    </row>
    <row r="32795" spans="10:10" x14ac:dyDescent="0.35">
      <c r="J32795" s="830"/>
    </row>
    <row r="32796" spans="10:10" x14ac:dyDescent="0.35">
      <c r="J32796" s="830"/>
    </row>
    <row r="32797" spans="10:10" x14ac:dyDescent="0.35">
      <c r="J32797" s="830"/>
    </row>
    <row r="32798" spans="10:10" x14ac:dyDescent="0.35">
      <c r="J32798" s="830"/>
    </row>
    <row r="32799" spans="10:10" x14ac:dyDescent="0.35">
      <c r="J32799" s="830"/>
    </row>
    <row r="32800" spans="10:10" x14ac:dyDescent="0.35">
      <c r="J32800" s="830"/>
    </row>
    <row r="32801" spans="10:10" x14ac:dyDescent="0.35">
      <c r="J32801" s="830"/>
    </row>
    <row r="32802" spans="10:10" x14ac:dyDescent="0.35">
      <c r="J32802" s="830"/>
    </row>
    <row r="32803" spans="10:10" x14ac:dyDescent="0.35">
      <c r="J32803" s="830"/>
    </row>
    <row r="32804" spans="10:10" x14ac:dyDescent="0.35">
      <c r="J32804" s="830"/>
    </row>
    <row r="32805" spans="10:10" x14ac:dyDescent="0.35">
      <c r="J32805" s="830"/>
    </row>
    <row r="32806" spans="10:10" x14ac:dyDescent="0.35">
      <c r="J32806" s="830"/>
    </row>
    <row r="32807" spans="10:10" x14ac:dyDescent="0.35">
      <c r="J32807" s="830"/>
    </row>
    <row r="32808" spans="10:10" x14ac:dyDescent="0.35">
      <c r="J32808" s="830"/>
    </row>
    <row r="32809" spans="10:10" x14ac:dyDescent="0.35">
      <c r="J32809" s="830"/>
    </row>
    <row r="32810" spans="10:10" x14ac:dyDescent="0.35">
      <c r="J32810" s="830"/>
    </row>
    <row r="32811" spans="10:10" x14ac:dyDescent="0.35">
      <c r="J32811" s="830"/>
    </row>
    <row r="32812" spans="10:10" x14ac:dyDescent="0.35">
      <c r="J32812" s="830"/>
    </row>
    <row r="32813" spans="10:10" x14ac:dyDescent="0.35">
      <c r="J32813" s="830"/>
    </row>
    <row r="32814" spans="10:10" x14ac:dyDescent="0.35">
      <c r="J32814" s="830"/>
    </row>
    <row r="32815" spans="10:10" x14ac:dyDescent="0.35">
      <c r="J32815" s="830"/>
    </row>
    <row r="32816" spans="10:10" x14ac:dyDescent="0.35">
      <c r="J32816" s="830"/>
    </row>
    <row r="32817" spans="10:10" x14ac:dyDescent="0.35">
      <c r="J32817" s="830"/>
    </row>
    <row r="32818" spans="10:10" x14ac:dyDescent="0.35">
      <c r="J32818" s="830"/>
    </row>
    <row r="32819" spans="10:10" x14ac:dyDescent="0.35">
      <c r="J32819" s="830"/>
    </row>
    <row r="32820" spans="10:10" x14ac:dyDescent="0.35">
      <c r="J32820" s="830"/>
    </row>
    <row r="32821" spans="10:10" x14ac:dyDescent="0.35">
      <c r="J32821" s="830"/>
    </row>
    <row r="32822" spans="10:10" x14ac:dyDescent="0.35">
      <c r="J32822" s="830"/>
    </row>
    <row r="32823" spans="10:10" x14ac:dyDescent="0.35">
      <c r="J32823" s="830"/>
    </row>
    <row r="32824" spans="10:10" x14ac:dyDescent="0.35">
      <c r="J32824" s="830"/>
    </row>
    <row r="32825" spans="10:10" x14ac:dyDescent="0.35">
      <c r="J32825" s="830"/>
    </row>
    <row r="32829" spans="10:10" x14ac:dyDescent="0.35">
      <c r="J32829" s="830"/>
    </row>
    <row r="32830" spans="10:10" x14ac:dyDescent="0.35">
      <c r="J32830" s="830"/>
    </row>
    <row r="32831" spans="10:10" x14ac:dyDescent="0.35">
      <c r="J32831" s="830"/>
    </row>
    <row r="32832" spans="10:10" x14ac:dyDescent="0.35">
      <c r="J32832" s="830"/>
    </row>
    <row r="32833" spans="10:10" x14ac:dyDescent="0.35">
      <c r="J32833" s="830"/>
    </row>
    <row r="32834" spans="10:10" x14ac:dyDescent="0.35">
      <c r="J32834" s="830"/>
    </row>
    <row r="32835" spans="10:10" x14ac:dyDescent="0.35">
      <c r="J32835" s="830"/>
    </row>
    <row r="32836" spans="10:10" x14ac:dyDescent="0.35">
      <c r="J32836" s="830"/>
    </row>
    <row r="32837" spans="10:10" x14ac:dyDescent="0.35">
      <c r="J32837" s="830"/>
    </row>
    <row r="32838" spans="10:10" x14ac:dyDescent="0.35">
      <c r="J32838" s="830"/>
    </row>
    <row r="32839" spans="10:10" x14ac:dyDescent="0.35">
      <c r="J32839" s="830"/>
    </row>
    <row r="32840" spans="10:10" x14ac:dyDescent="0.35">
      <c r="J32840" s="830"/>
    </row>
    <row r="32841" spans="10:10" x14ac:dyDescent="0.35">
      <c r="J32841" s="830"/>
    </row>
    <row r="32842" spans="10:10" x14ac:dyDescent="0.35">
      <c r="J32842" s="830"/>
    </row>
    <row r="32843" spans="10:10" x14ac:dyDescent="0.35">
      <c r="J32843" s="830"/>
    </row>
    <row r="32844" spans="10:10" x14ac:dyDescent="0.35">
      <c r="J32844" s="830"/>
    </row>
    <row r="32845" spans="10:10" x14ac:dyDescent="0.35">
      <c r="J32845" s="830"/>
    </row>
    <row r="32846" spans="10:10" x14ac:dyDescent="0.35">
      <c r="J32846" s="830"/>
    </row>
    <row r="32847" spans="10:10" x14ac:dyDescent="0.35">
      <c r="J32847" s="830"/>
    </row>
    <row r="32848" spans="10:10" x14ac:dyDescent="0.35">
      <c r="J32848" s="830"/>
    </row>
    <row r="32849" spans="10:10" x14ac:dyDescent="0.35">
      <c r="J32849" s="830"/>
    </row>
    <row r="32850" spans="10:10" x14ac:dyDescent="0.35">
      <c r="J32850" s="830"/>
    </row>
    <row r="32851" spans="10:10" x14ac:dyDescent="0.35">
      <c r="J32851" s="830"/>
    </row>
    <row r="32852" spans="10:10" x14ac:dyDescent="0.35">
      <c r="J32852" s="830"/>
    </row>
    <row r="32853" spans="10:10" x14ac:dyDescent="0.35">
      <c r="J32853" s="830"/>
    </row>
    <row r="32854" spans="10:10" x14ac:dyDescent="0.35">
      <c r="J32854" s="830"/>
    </row>
    <row r="32855" spans="10:10" x14ac:dyDescent="0.35">
      <c r="J32855" s="830"/>
    </row>
    <row r="32856" spans="10:10" x14ac:dyDescent="0.35">
      <c r="J32856" s="830"/>
    </row>
    <row r="32857" spans="10:10" x14ac:dyDescent="0.35">
      <c r="J32857" s="830"/>
    </row>
    <row r="32858" spans="10:10" x14ac:dyDescent="0.35">
      <c r="J32858" s="830"/>
    </row>
    <row r="32859" spans="10:10" x14ac:dyDescent="0.35">
      <c r="J32859" s="830"/>
    </row>
    <row r="32860" spans="10:10" x14ac:dyDescent="0.35">
      <c r="J32860" s="830"/>
    </row>
    <row r="32861" spans="10:10" x14ac:dyDescent="0.35">
      <c r="J32861" s="830"/>
    </row>
    <row r="32862" spans="10:10" x14ac:dyDescent="0.35">
      <c r="J32862" s="830"/>
    </row>
    <row r="32863" spans="10:10" x14ac:dyDescent="0.35">
      <c r="J32863" s="830"/>
    </row>
    <row r="32864" spans="10:10" x14ac:dyDescent="0.35">
      <c r="J32864" s="830"/>
    </row>
    <row r="32865" spans="10:10" x14ac:dyDescent="0.35">
      <c r="J32865" s="830"/>
    </row>
    <row r="32866" spans="10:10" x14ac:dyDescent="0.35">
      <c r="J32866" s="830"/>
    </row>
    <row r="32867" spans="10:10" x14ac:dyDescent="0.35">
      <c r="J32867" s="830"/>
    </row>
    <row r="32868" spans="10:10" x14ac:dyDescent="0.35">
      <c r="J32868" s="830"/>
    </row>
    <row r="32869" spans="10:10" x14ac:dyDescent="0.35">
      <c r="J32869" s="830"/>
    </row>
    <row r="32870" spans="10:10" x14ac:dyDescent="0.35">
      <c r="J32870" s="830"/>
    </row>
    <row r="32871" spans="10:10" x14ac:dyDescent="0.35">
      <c r="J32871" s="830"/>
    </row>
    <row r="32872" spans="10:10" x14ac:dyDescent="0.35">
      <c r="J32872" s="830"/>
    </row>
    <row r="32873" spans="10:10" x14ac:dyDescent="0.35">
      <c r="J32873" s="830"/>
    </row>
    <row r="32874" spans="10:10" x14ac:dyDescent="0.35">
      <c r="J32874" s="830"/>
    </row>
    <row r="32875" spans="10:10" x14ac:dyDescent="0.35">
      <c r="J32875" s="830"/>
    </row>
    <row r="32876" spans="10:10" x14ac:dyDescent="0.35">
      <c r="J32876" s="830"/>
    </row>
    <row r="32877" spans="10:10" x14ac:dyDescent="0.35">
      <c r="J32877" s="830"/>
    </row>
    <row r="32878" spans="10:10" x14ac:dyDescent="0.35">
      <c r="J32878" s="830"/>
    </row>
    <row r="32879" spans="10:10" x14ac:dyDescent="0.35">
      <c r="J32879" s="830"/>
    </row>
    <row r="32880" spans="10:10" x14ac:dyDescent="0.35">
      <c r="J32880" s="830"/>
    </row>
    <row r="32881" spans="10:10" x14ac:dyDescent="0.35">
      <c r="J32881" s="830"/>
    </row>
    <row r="32882" spans="10:10" x14ac:dyDescent="0.35">
      <c r="J32882" s="830"/>
    </row>
    <row r="32883" spans="10:10" x14ac:dyDescent="0.35">
      <c r="J32883" s="830"/>
    </row>
    <row r="32884" spans="10:10" x14ac:dyDescent="0.35">
      <c r="J32884" s="830"/>
    </row>
    <row r="32885" spans="10:10" x14ac:dyDescent="0.35">
      <c r="J32885" s="830"/>
    </row>
    <row r="32886" spans="10:10" x14ac:dyDescent="0.35">
      <c r="J32886" s="830"/>
    </row>
    <row r="32887" spans="10:10" x14ac:dyDescent="0.35">
      <c r="J32887" s="830"/>
    </row>
    <row r="32888" spans="10:10" x14ac:dyDescent="0.35">
      <c r="J32888" s="830"/>
    </row>
    <row r="32889" spans="10:10" x14ac:dyDescent="0.35">
      <c r="J32889" s="830"/>
    </row>
    <row r="32890" spans="10:10" x14ac:dyDescent="0.35">
      <c r="J32890" s="830"/>
    </row>
    <row r="32891" spans="10:10" x14ac:dyDescent="0.35">
      <c r="J32891" s="830"/>
    </row>
    <row r="32896" spans="10:10" x14ac:dyDescent="0.35">
      <c r="J32896" s="830"/>
    </row>
    <row r="32897" spans="10:10" x14ac:dyDescent="0.35">
      <c r="J32897" s="830"/>
    </row>
    <row r="32898" spans="10:10" x14ac:dyDescent="0.35">
      <c r="J32898" s="830"/>
    </row>
    <row r="32899" spans="10:10" x14ac:dyDescent="0.35">
      <c r="J32899" s="830"/>
    </row>
    <row r="32900" spans="10:10" x14ac:dyDescent="0.35">
      <c r="J32900" s="830"/>
    </row>
    <row r="32901" spans="10:10" x14ac:dyDescent="0.35">
      <c r="J32901" s="830"/>
    </row>
    <row r="32902" spans="10:10" x14ac:dyDescent="0.35">
      <c r="J32902" s="830"/>
    </row>
    <row r="32903" spans="10:10" x14ac:dyDescent="0.35">
      <c r="J32903" s="830"/>
    </row>
    <row r="32904" spans="10:10" x14ac:dyDescent="0.35">
      <c r="J32904" s="830"/>
    </row>
    <row r="32905" spans="10:10" x14ac:dyDescent="0.35">
      <c r="J32905" s="830"/>
    </row>
    <row r="32906" spans="10:10" x14ac:dyDescent="0.35">
      <c r="J32906" s="830"/>
    </row>
    <row r="32907" spans="10:10" x14ac:dyDescent="0.35">
      <c r="J32907" s="830"/>
    </row>
    <row r="32908" spans="10:10" x14ac:dyDescent="0.35">
      <c r="J32908" s="830"/>
    </row>
    <row r="32909" spans="10:10" x14ac:dyDescent="0.35">
      <c r="J32909" s="830"/>
    </row>
    <row r="32910" spans="10:10" x14ac:dyDescent="0.35">
      <c r="J32910" s="830"/>
    </row>
    <row r="32914" spans="10:10" x14ac:dyDescent="0.35">
      <c r="J32914" s="830"/>
    </row>
    <row r="32915" spans="10:10" x14ac:dyDescent="0.35">
      <c r="J32915" s="830"/>
    </row>
    <row r="32916" spans="10:10" x14ac:dyDescent="0.35">
      <c r="J32916" s="830"/>
    </row>
    <row r="32917" spans="10:10" x14ac:dyDescent="0.35">
      <c r="J32917" s="830"/>
    </row>
    <row r="32918" spans="10:10" x14ac:dyDescent="0.35">
      <c r="J32918" s="830"/>
    </row>
    <row r="32919" spans="10:10" x14ac:dyDescent="0.35">
      <c r="J32919" s="830"/>
    </row>
    <row r="32920" spans="10:10" x14ac:dyDescent="0.35">
      <c r="J32920" s="830"/>
    </row>
    <row r="32921" spans="10:10" x14ac:dyDescent="0.35">
      <c r="J32921" s="830"/>
    </row>
    <row r="32922" spans="10:10" x14ac:dyDescent="0.35">
      <c r="J32922" s="830"/>
    </row>
    <row r="32923" spans="10:10" x14ac:dyDescent="0.35">
      <c r="J32923" s="830"/>
    </row>
    <row r="32924" spans="10:10" x14ac:dyDescent="0.35">
      <c r="J32924" s="830"/>
    </row>
    <row r="32925" spans="10:10" x14ac:dyDescent="0.35">
      <c r="J32925" s="830"/>
    </row>
    <row r="32926" spans="10:10" x14ac:dyDescent="0.35">
      <c r="J32926" s="830"/>
    </row>
    <row r="32927" spans="10:10" x14ac:dyDescent="0.35">
      <c r="J32927" s="830"/>
    </row>
    <row r="32928" spans="10:10" x14ac:dyDescent="0.35">
      <c r="J32928" s="830"/>
    </row>
    <row r="32929" spans="10:10" x14ac:dyDescent="0.35">
      <c r="J32929" s="830"/>
    </row>
    <row r="32930" spans="10:10" x14ac:dyDescent="0.35">
      <c r="J32930" s="830"/>
    </row>
    <row r="32931" spans="10:10" x14ac:dyDescent="0.35">
      <c r="J32931" s="830"/>
    </row>
    <row r="32932" spans="10:10" x14ac:dyDescent="0.35">
      <c r="J32932" s="830"/>
    </row>
    <row r="32933" spans="10:10" x14ac:dyDescent="0.35">
      <c r="J32933" s="830"/>
    </row>
    <row r="32934" spans="10:10" x14ac:dyDescent="0.35">
      <c r="J32934" s="830"/>
    </row>
    <row r="32935" spans="10:10" x14ac:dyDescent="0.35">
      <c r="J32935" s="830"/>
    </row>
    <row r="32936" spans="10:10" x14ac:dyDescent="0.35">
      <c r="J32936" s="830"/>
    </row>
    <row r="32937" spans="10:10" x14ac:dyDescent="0.35">
      <c r="J32937" s="830"/>
    </row>
    <row r="32938" spans="10:10" x14ac:dyDescent="0.35">
      <c r="J32938" s="830"/>
    </row>
    <row r="32939" spans="10:10" x14ac:dyDescent="0.35">
      <c r="J32939" s="830"/>
    </row>
    <row r="32940" spans="10:10" x14ac:dyDescent="0.35">
      <c r="J32940" s="830"/>
    </row>
    <row r="32941" spans="10:10" x14ac:dyDescent="0.35">
      <c r="J32941" s="830"/>
    </row>
    <row r="32942" spans="10:10" x14ac:dyDescent="0.35">
      <c r="J32942" s="830"/>
    </row>
    <row r="32943" spans="10:10" x14ac:dyDescent="0.35">
      <c r="J32943" s="830"/>
    </row>
    <row r="32944" spans="10:10" x14ac:dyDescent="0.35">
      <c r="J32944" s="830"/>
    </row>
    <row r="32945" spans="10:10" x14ac:dyDescent="0.35">
      <c r="J32945" s="830"/>
    </row>
    <row r="32946" spans="10:10" x14ac:dyDescent="0.35">
      <c r="J32946" s="830"/>
    </row>
    <row r="32947" spans="10:10" x14ac:dyDescent="0.35">
      <c r="J32947" s="830"/>
    </row>
    <row r="32948" spans="10:10" x14ac:dyDescent="0.35">
      <c r="J32948" s="830"/>
    </row>
    <row r="32949" spans="10:10" x14ac:dyDescent="0.35">
      <c r="J32949" s="830"/>
    </row>
    <row r="32950" spans="10:10" x14ac:dyDescent="0.35">
      <c r="J32950" s="830"/>
    </row>
    <row r="32951" spans="10:10" x14ac:dyDescent="0.35">
      <c r="J32951" s="830"/>
    </row>
    <row r="32952" spans="10:10" x14ac:dyDescent="0.35">
      <c r="J32952" s="830"/>
    </row>
    <row r="32953" spans="10:10" x14ac:dyDescent="0.35">
      <c r="J32953" s="830"/>
    </row>
    <row r="32954" spans="10:10" x14ac:dyDescent="0.35">
      <c r="J32954" s="830"/>
    </row>
    <row r="32955" spans="10:10" x14ac:dyDescent="0.35">
      <c r="J32955" s="830"/>
    </row>
    <row r="32956" spans="10:10" x14ac:dyDescent="0.35">
      <c r="J32956" s="830"/>
    </row>
    <row r="32957" spans="10:10" x14ac:dyDescent="0.35">
      <c r="J32957" s="830"/>
    </row>
    <row r="32958" spans="10:10" x14ac:dyDescent="0.35">
      <c r="J32958" s="830"/>
    </row>
    <row r="32959" spans="10:10" x14ac:dyDescent="0.35">
      <c r="J32959" s="830"/>
    </row>
    <row r="32960" spans="10:10" x14ac:dyDescent="0.35">
      <c r="J32960" s="830"/>
    </row>
    <row r="32961" spans="10:10" x14ac:dyDescent="0.35">
      <c r="J32961" s="830"/>
    </row>
    <row r="32962" spans="10:10" x14ac:dyDescent="0.35">
      <c r="J32962" s="830"/>
    </row>
    <row r="32963" spans="10:10" x14ac:dyDescent="0.35">
      <c r="J32963" s="830"/>
    </row>
    <row r="32964" spans="10:10" x14ac:dyDescent="0.35">
      <c r="J32964" s="830"/>
    </row>
    <row r="32965" spans="10:10" x14ac:dyDescent="0.35">
      <c r="J32965" s="830"/>
    </row>
    <row r="32966" spans="10:10" x14ac:dyDescent="0.35">
      <c r="J32966" s="830"/>
    </row>
    <row r="32967" spans="10:10" x14ac:dyDescent="0.35">
      <c r="J32967" s="830"/>
    </row>
    <row r="32968" spans="10:10" x14ac:dyDescent="0.35">
      <c r="J32968" s="830"/>
    </row>
    <row r="32969" spans="10:10" x14ac:dyDescent="0.35">
      <c r="J32969" s="830"/>
    </row>
    <row r="32970" spans="10:10" x14ac:dyDescent="0.35">
      <c r="J32970" s="830"/>
    </row>
    <row r="32971" spans="10:10" x14ac:dyDescent="0.35">
      <c r="J32971" s="830"/>
    </row>
    <row r="32972" spans="10:10" x14ac:dyDescent="0.35">
      <c r="J32972" s="830"/>
    </row>
    <row r="32973" spans="10:10" x14ac:dyDescent="0.35">
      <c r="J32973" s="830"/>
    </row>
    <row r="32974" spans="10:10" x14ac:dyDescent="0.35">
      <c r="J32974" s="830"/>
    </row>
    <row r="32975" spans="10:10" x14ac:dyDescent="0.35">
      <c r="J32975" s="830"/>
    </row>
    <row r="32976" spans="10:10" x14ac:dyDescent="0.35">
      <c r="J32976" s="830"/>
    </row>
    <row r="32977" spans="10:10" x14ac:dyDescent="0.35">
      <c r="J32977" s="830"/>
    </row>
    <row r="32978" spans="10:10" x14ac:dyDescent="0.35">
      <c r="J32978" s="830"/>
    </row>
    <row r="32979" spans="10:10" x14ac:dyDescent="0.35">
      <c r="J32979" s="830"/>
    </row>
    <row r="32980" spans="10:10" x14ac:dyDescent="0.35">
      <c r="J32980" s="830"/>
    </row>
    <row r="32981" spans="10:10" x14ac:dyDescent="0.35">
      <c r="J32981" s="830"/>
    </row>
    <row r="32982" spans="10:10" x14ac:dyDescent="0.35">
      <c r="J32982" s="830"/>
    </row>
    <row r="32983" spans="10:10" x14ac:dyDescent="0.35">
      <c r="J32983" s="830"/>
    </row>
    <row r="32984" spans="10:10" x14ac:dyDescent="0.35">
      <c r="J32984" s="830"/>
    </row>
    <row r="32985" spans="10:10" x14ac:dyDescent="0.35">
      <c r="J32985" s="830"/>
    </row>
    <row r="32986" spans="10:10" x14ac:dyDescent="0.35">
      <c r="J32986" s="830"/>
    </row>
    <row r="32987" spans="10:10" x14ac:dyDescent="0.35">
      <c r="J32987" s="830"/>
    </row>
    <row r="32988" spans="10:10" x14ac:dyDescent="0.35">
      <c r="J32988" s="830"/>
    </row>
    <row r="32992" spans="10:10" x14ac:dyDescent="0.35">
      <c r="J32992" s="830"/>
    </row>
    <row r="32993" spans="10:10" x14ac:dyDescent="0.35">
      <c r="J32993" s="830"/>
    </row>
    <row r="32994" spans="10:10" x14ac:dyDescent="0.35">
      <c r="J32994" s="830"/>
    </row>
    <row r="32995" spans="10:10" x14ac:dyDescent="0.35">
      <c r="J32995" s="830"/>
    </row>
    <row r="32996" spans="10:10" x14ac:dyDescent="0.35">
      <c r="J32996" s="830"/>
    </row>
    <row r="32997" spans="10:10" x14ac:dyDescent="0.35">
      <c r="J32997" s="830"/>
    </row>
    <row r="32998" spans="10:10" x14ac:dyDescent="0.35">
      <c r="J32998" s="830"/>
    </row>
    <row r="32999" spans="10:10" x14ac:dyDescent="0.35">
      <c r="J32999" s="830"/>
    </row>
    <row r="33000" spans="10:10" x14ac:dyDescent="0.35">
      <c r="J33000" s="830"/>
    </row>
    <row r="33001" spans="10:10" x14ac:dyDescent="0.35">
      <c r="J33001" s="830"/>
    </row>
    <row r="33002" spans="10:10" x14ac:dyDescent="0.35">
      <c r="J33002" s="830"/>
    </row>
    <row r="33003" spans="10:10" x14ac:dyDescent="0.35">
      <c r="J33003" s="830"/>
    </row>
    <row r="33004" spans="10:10" x14ac:dyDescent="0.35">
      <c r="J33004" s="830"/>
    </row>
    <row r="33005" spans="10:10" x14ac:dyDescent="0.35">
      <c r="J33005" s="830"/>
    </row>
    <row r="33012" spans="10:10" x14ac:dyDescent="0.35">
      <c r="J33012" s="830"/>
    </row>
    <row r="33013" spans="10:10" x14ac:dyDescent="0.35">
      <c r="J33013" s="830"/>
    </row>
    <row r="33014" spans="10:10" x14ac:dyDescent="0.35">
      <c r="J33014" s="830"/>
    </row>
    <row r="33015" spans="10:10" x14ac:dyDescent="0.35">
      <c r="J33015" s="830"/>
    </row>
    <row r="33016" spans="10:10" x14ac:dyDescent="0.35">
      <c r="J33016" s="830"/>
    </row>
    <row r="33017" spans="10:10" x14ac:dyDescent="0.35">
      <c r="J33017" s="830"/>
    </row>
    <row r="33018" spans="10:10" x14ac:dyDescent="0.35">
      <c r="J33018" s="830"/>
    </row>
    <row r="33019" spans="10:10" x14ac:dyDescent="0.35">
      <c r="J33019" s="830"/>
    </row>
    <row r="33020" spans="10:10" x14ac:dyDescent="0.35">
      <c r="J33020" s="830"/>
    </row>
    <row r="33021" spans="10:10" x14ac:dyDescent="0.35">
      <c r="J33021" s="830"/>
    </row>
    <row r="33028" spans="10:10" x14ac:dyDescent="0.35">
      <c r="J33028" s="830"/>
    </row>
    <row r="33029" spans="10:10" x14ac:dyDescent="0.35">
      <c r="J33029" s="830"/>
    </row>
    <row r="33030" spans="10:10" x14ac:dyDescent="0.35">
      <c r="J33030" s="830"/>
    </row>
    <row r="33031" spans="10:10" x14ac:dyDescent="0.35">
      <c r="J33031" s="830"/>
    </row>
    <row r="33032" spans="10:10" x14ac:dyDescent="0.35">
      <c r="J33032" s="830"/>
    </row>
    <row r="33033" spans="10:10" x14ac:dyDescent="0.35">
      <c r="J33033" s="830"/>
    </row>
    <row r="33034" spans="10:10" x14ac:dyDescent="0.35">
      <c r="J33034" s="830"/>
    </row>
    <row r="33035" spans="10:10" x14ac:dyDescent="0.35">
      <c r="J33035" s="830"/>
    </row>
    <row r="33036" spans="10:10" x14ac:dyDescent="0.35">
      <c r="J33036" s="830"/>
    </row>
    <row r="33037" spans="10:10" x14ac:dyDescent="0.35">
      <c r="J33037" s="830"/>
    </row>
    <row r="33038" spans="10:10" x14ac:dyDescent="0.35">
      <c r="J33038" s="830"/>
    </row>
    <row r="33039" spans="10:10" x14ac:dyDescent="0.35">
      <c r="J33039" s="830"/>
    </row>
    <row r="33040" spans="10:10" x14ac:dyDescent="0.35">
      <c r="J33040" s="830"/>
    </row>
    <row r="33041" spans="10:10" x14ac:dyDescent="0.35">
      <c r="J33041" s="830"/>
    </row>
    <row r="33042" spans="10:10" x14ac:dyDescent="0.35">
      <c r="J33042" s="830"/>
    </row>
    <row r="33043" spans="10:10" x14ac:dyDescent="0.35">
      <c r="J33043" s="830"/>
    </row>
    <row r="33044" spans="10:10" x14ac:dyDescent="0.35">
      <c r="J33044" s="830"/>
    </row>
    <row r="33045" spans="10:10" x14ac:dyDescent="0.35">
      <c r="J33045" s="830"/>
    </row>
    <row r="33046" spans="10:10" x14ac:dyDescent="0.35">
      <c r="J33046" s="830"/>
    </row>
    <row r="33047" spans="10:10" x14ac:dyDescent="0.35">
      <c r="J33047" s="830"/>
    </row>
    <row r="33048" spans="10:10" x14ac:dyDescent="0.35">
      <c r="J33048" s="830"/>
    </row>
    <row r="33049" spans="10:10" x14ac:dyDescent="0.35">
      <c r="J33049" s="830"/>
    </row>
    <row r="33050" spans="10:10" x14ac:dyDescent="0.35">
      <c r="J33050" s="830"/>
    </row>
    <row r="33051" spans="10:10" x14ac:dyDescent="0.35">
      <c r="J33051" s="830"/>
    </row>
    <row r="33052" spans="10:10" x14ac:dyDescent="0.35">
      <c r="J33052" s="830"/>
    </row>
    <row r="33053" spans="10:10" x14ac:dyDescent="0.35">
      <c r="J33053" s="830"/>
    </row>
    <row r="33054" spans="10:10" x14ac:dyDescent="0.35">
      <c r="J33054" s="830"/>
    </row>
    <row r="33055" spans="10:10" x14ac:dyDescent="0.35">
      <c r="J33055" s="830"/>
    </row>
    <row r="33056" spans="10:10" x14ac:dyDescent="0.35">
      <c r="J33056" s="830"/>
    </row>
    <row r="33057" spans="10:10" x14ac:dyDescent="0.35">
      <c r="J33057" s="830"/>
    </row>
    <row r="33058" spans="10:10" x14ac:dyDescent="0.35">
      <c r="J33058" s="830"/>
    </row>
    <row r="33059" spans="10:10" x14ac:dyDescent="0.35">
      <c r="J33059" s="830"/>
    </row>
    <row r="33060" spans="10:10" x14ac:dyDescent="0.35">
      <c r="J33060" s="830"/>
    </row>
    <row r="33061" spans="10:10" x14ac:dyDescent="0.35">
      <c r="J33061" s="830"/>
    </row>
    <row r="33062" spans="10:10" x14ac:dyDescent="0.35">
      <c r="J33062" s="830"/>
    </row>
    <row r="33063" spans="10:10" x14ac:dyDescent="0.35">
      <c r="J33063" s="830"/>
    </row>
    <row r="33064" spans="10:10" x14ac:dyDescent="0.35">
      <c r="J33064" s="830"/>
    </row>
    <row r="33065" spans="10:10" x14ac:dyDescent="0.35">
      <c r="J33065" s="830"/>
    </row>
    <row r="33066" spans="10:10" x14ac:dyDescent="0.35">
      <c r="J33066" s="830"/>
    </row>
    <row r="33067" spans="10:10" x14ac:dyDescent="0.35">
      <c r="J33067" s="830"/>
    </row>
    <row r="33086" spans="10:10" x14ac:dyDescent="0.35">
      <c r="J33086" s="830"/>
    </row>
    <row r="33089" spans="10:10" x14ac:dyDescent="0.35">
      <c r="J33089" s="830"/>
    </row>
    <row r="33090" spans="10:10" x14ac:dyDescent="0.35">
      <c r="J33090" s="830"/>
    </row>
    <row r="33091" spans="10:10" x14ac:dyDescent="0.35">
      <c r="J33091" s="830"/>
    </row>
    <row r="33096" spans="10:10" x14ac:dyDescent="0.35">
      <c r="J33096" s="830"/>
    </row>
    <row r="33097" spans="10:10" x14ac:dyDescent="0.35">
      <c r="J33097" s="830"/>
    </row>
    <row r="33098" spans="10:10" x14ac:dyDescent="0.35">
      <c r="J33098" s="830"/>
    </row>
    <row r="33099" spans="10:10" x14ac:dyDescent="0.35">
      <c r="J33099" s="830"/>
    </row>
    <row r="33100" spans="10:10" x14ac:dyDescent="0.35">
      <c r="J33100" s="830"/>
    </row>
    <row r="33101" spans="10:10" x14ac:dyDescent="0.35">
      <c r="J33101" s="830"/>
    </row>
    <row r="33102" spans="10:10" x14ac:dyDescent="0.35">
      <c r="J33102" s="830"/>
    </row>
    <row r="33103" spans="10:10" x14ac:dyDescent="0.35">
      <c r="J33103" s="830"/>
    </row>
    <row r="33104" spans="10:10" x14ac:dyDescent="0.35">
      <c r="J33104" s="830"/>
    </row>
    <row r="33105" spans="10:10" x14ac:dyDescent="0.35">
      <c r="J33105" s="830"/>
    </row>
    <row r="33106" spans="10:10" x14ac:dyDescent="0.35">
      <c r="J33106" s="830"/>
    </row>
    <row r="33107" spans="10:10" x14ac:dyDescent="0.35">
      <c r="J33107" s="830"/>
    </row>
    <row r="33108" spans="10:10" x14ac:dyDescent="0.35">
      <c r="J33108" s="830"/>
    </row>
    <row r="33109" spans="10:10" x14ac:dyDescent="0.35">
      <c r="J33109" s="830"/>
    </row>
    <row r="33110" spans="10:10" x14ac:dyDescent="0.35">
      <c r="J33110" s="830"/>
    </row>
    <row r="33111" spans="10:10" x14ac:dyDescent="0.35">
      <c r="J33111" s="830"/>
    </row>
    <row r="33112" spans="10:10" x14ac:dyDescent="0.35">
      <c r="J33112" s="830"/>
    </row>
    <row r="33113" spans="10:10" x14ac:dyDescent="0.35">
      <c r="J33113" s="830"/>
    </row>
    <row r="33114" spans="10:10" x14ac:dyDescent="0.35">
      <c r="J33114" s="830"/>
    </row>
    <row r="33115" spans="10:10" x14ac:dyDescent="0.35">
      <c r="J33115" s="830"/>
    </row>
    <row r="33116" spans="10:10" x14ac:dyDescent="0.35">
      <c r="J33116" s="830"/>
    </row>
    <row r="33117" spans="10:10" x14ac:dyDescent="0.35">
      <c r="J33117" s="830"/>
    </row>
    <row r="33118" spans="10:10" x14ac:dyDescent="0.35">
      <c r="J33118" s="830"/>
    </row>
    <row r="33119" spans="10:10" x14ac:dyDescent="0.35">
      <c r="J33119" s="830"/>
    </row>
    <row r="33120" spans="10:10" x14ac:dyDescent="0.35">
      <c r="J33120" s="830"/>
    </row>
    <row r="33121" spans="10:10" x14ac:dyDescent="0.35">
      <c r="J33121" s="830"/>
    </row>
    <row r="33122" spans="10:10" x14ac:dyDescent="0.35">
      <c r="J33122" s="830"/>
    </row>
    <row r="33123" spans="10:10" x14ac:dyDescent="0.35">
      <c r="J33123" s="830"/>
    </row>
    <row r="33124" spans="10:10" x14ac:dyDescent="0.35">
      <c r="J33124" s="830"/>
    </row>
    <row r="33125" spans="10:10" x14ac:dyDescent="0.35">
      <c r="J33125" s="830"/>
    </row>
    <row r="33126" spans="10:10" x14ac:dyDescent="0.35">
      <c r="J33126" s="830"/>
    </row>
    <row r="33127" spans="10:10" x14ac:dyDescent="0.35">
      <c r="J33127" s="830"/>
    </row>
    <row r="33128" spans="10:10" x14ac:dyDescent="0.35">
      <c r="J33128" s="830"/>
    </row>
    <row r="33129" spans="10:10" x14ac:dyDescent="0.35">
      <c r="J33129" s="830"/>
    </row>
    <row r="33130" spans="10:10" x14ac:dyDescent="0.35">
      <c r="J33130" s="830"/>
    </row>
    <row r="33131" spans="10:10" x14ac:dyDescent="0.35">
      <c r="J33131" s="830"/>
    </row>
    <row r="33132" spans="10:10" x14ac:dyDescent="0.35">
      <c r="J33132" s="830"/>
    </row>
    <row r="33133" spans="10:10" x14ac:dyDescent="0.35">
      <c r="J33133" s="830"/>
    </row>
    <row r="33134" spans="10:10" x14ac:dyDescent="0.35">
      <c r="J33134" s="830"/>
    </row>
    <row r="33135" spans="10:10" x14ac:dyDescent="0.35">
      <c r="J33135" s="830"/>
    </row>
    <row r="33136" spans="10:10" x14ac:dyDescent="0.35">
      <c r="J33136" s="830"/>
    </row>
    <row r="33137" spans="10:10" x14ac:dyDescent="0.35">
      <c r="J33137" s="830"/>
    </row>
    <row r="33138" spans="10:10" x14ac:dyDescent="0.35">
      <c r="J33138" s="830"/>
    </row>
    <row r="33139" spans="10:10" x14ac:dyDescent="0.35">
      <c r="J33139" s="830"/>
    </row>
    <row r="33140" spans="10:10" x14ac:dyDescent="0.35">
      <c r="J33140" s="830"/>
    </row>
    <row r="33141" spans="10:10" x14ac:dyDescent="0.35">
      <c r="J33141" s="830"/>
    </row>
    <row r="33142" spans="10:10" x14ac:dyDescent="0.35">
      <c r="J33142" s="830"/>
    </row>
    <row r="33143" spans="10:10" x14ac:dyDescent="0.35">
      <c r="J33143" s="830"/>
    </row>
    <row r="33144" spans="10:10" x14ac:dyDescent="0.35">
      <c r="J33144" s="830"/>
    </row>
    <row r="33145" spans="10:10" x14ac:dyDescent="0.35">
      <c r="J33145" s="830"/>
    </row>
    <row r="33146" spans="10:10" x14ac:dyDescent="0.35">
      <c r="J33146" s="830"/>
    </row>
    <row r="33147" spans="10:10" x14ac:dyDescent="0.35">
      <c r="J33147" s="830"/>
    </row>
    <row r="33148" spans="10:10" x14ac:dyDescent="0.35">
      <c r="J33148" s="830"/>
    </row>
    <row r="33149" spans="10:10" x14ac:dyDescent="0.35">
      <c r="J33149" s="830"/>
    </row>
    <row r="33150" spans="10:10" x14ac:dyDescent="0.35">
      <c r="J33150" s="830"/>
    </row>
    <row r="33151" spans="10:10" x14ac:dyDescent="0.35">
      <c r="J33151" s="830"/>
    </row>
    <row r="33152" spans="10:10" x14ac:dyDescent="0.35">
      <c r="J33152" s="830"/>
    </row>
    <row r="33153" spans="10:10" x14ac:dyDescent="0.35">
      <c r="J33153" s="830"/>
    </row>
    <row r="33154" spans="10:10" x14ac:dyDescent="0.35">
      <c r="J33154" s="830"/>
    </row>
    <row r="33155" spans="10:10" x14ac:dyDescent="0.35">
      <c r="J33155" s="830"/>
    </row>
    <row r="33156" spans="10:10" x14ac:dyDescent="0.35">
      <c r="J33156" s="830"/>
    </row>
    <row r="33157" spans="10:10" x14ac:dyDescent="0.35">
      <c r="J33157" s="830"/>
    </row>
    <row r="33158" spans="10:10" x14ac:dyDescent="0.35">
      <c r="J33158" s="830"/>
    </row>
    <row r="33159" spans="10:10" x14ac:dyDescent="0.35">
      <c r="J33159" s="830"/>
    </row>
    <row r="33160" spans="10:10" x14ac:dyDescent="0.35">
      <c r="J33160" s="830"/>
    </row>
    <row r="33161" spans="10:10" x14ac:dyDescent="0.35">
      <c r="J33161" s="830"/>
    </row>
    <row r="33162" spans="10:10" x14ac:dyDescent="0.35">
      <c r="J33162" s="830"/>
    </row>
    <row r="33163" spans="10:10" x14ac:dyDescent="0.35">
      <c r="J33163" s="830"/>
    </row>
    <row r="33164" spans="10:10" x14ac:dyDescent="0.35">
      <c r="J33164" s="830"/>
    </row>
    <row r="33165" spans="10:10" x14ac:dyDescent="0.35">
      <c r="J33165" s="830"/>
    </row>
    <row r="33166" spans="10:10" x14ac:dyDescent="0.35">
      <c r="J33166" s="830"/>
    </row>
    <row r="33167" spans="10:10" x14ac:dyDescent="0.35">
      <c r="J33167" s="830"/>
    </row>
    <row r="33168" spans="10:10" x14ac:dyDescent="0.35">
      <c r="J33168" s="830"/>
    </row>
    <row r="33169" spans="10:10" x14ac:dyDescent="0.35">
      <c r="J33169" s="830"/>
    </row>
    <row r="33170" spans="10:10" x14ac:dyDescent="0.35">
      <c r="J33170" s="830"/>
    </row>
    <row r="33171" spans="10:10" x14ac:dyDescent="0.35">
      <c r="J33171" s="830"/>
    </row>
    <row r="33172" spans="10:10" x14ac:dyDescent="0.35">
      <c r="J33172" s="830"/>
    </row>
    <row r="33173" spans="10:10" x14ac:dyDescent="0.35">
      <c r="J33173" s="830"/>
    </row>
    <row r="33174" spans="10:10" x14ac:dyDescent="0.35">
      <c r="J33174" s="830"/>
    </row>
    <row r="33175" spans="10:10" x14ac:dyDescent="0.35">
      <c r="J33175" s="830"/>
    </row>
    <row r="33176" spans="10:10" x14ac:dyDescent="0.35">
      <c r="J33176" s="830"/>
    </row>
    <row r="33177" spans="10:10" x14ac:dyDescent="0.35">
      <c r="J33177" s="830"/>
    </row>
    <row r="33178" spans="10:10" x14ac:dyDescent="0.35">
      <c r="J33178" s="830"/>
    </row>
    <row r="33179" spans="10:10" x14ac:dyDescent="0.35">
      <c r="J33179" s="830"/>
    </row>
    <row r="33180" spans="10:10" x14ac:dyDescent="0.35">
      <c r="J33180" s="830"/>
    </row>
    <row r="33181" spans="10:10" x14ac:dyDescent="0.35">
      <c r="J33181" s="830"/>
    </row>
    <row r="33182" spans="10:10" x14ac:dyDescent="0.35">
      <c r="J33182" s="830"/>
    </row>
    <row r="33183" spans="10:10" x14ac:dyDescent="0.35">
      <c r="J33183" s="830"/>
    </row>
    <row r="33184" spans="10:10" x14ac:dyDescent="0.35">
      <c r="J33184" s="830"/>
    </row>
    <row r="33185" spans="10:10" x14ac:dyDescent="0.35">
      <c r="J33185" s="830"/>
    </row>
    <row r="33187" spans="10:10" x14ac:dyDescent="0.35">
      <c r="J33187" s="830"/>
    </row>
    <row r="33188" spans="10:10" x14ac:dyDescent="0.35">
      <c r="J33188" s="830"/>
    </row>
    <row r="33189" spans="10:10" x14ac:dyDescent="0.35">
      <c r="J33189" s="830"/>
    </row>
    <row r="33190" spans="10:10" x14ac:dyDescent="0.35">
      <c r="J33190" s="830"/>
    </row>
    <row r="33191" spans="10:10" x14ac:dyDescent="0.35">
      <c r="J33191" s="830"/>
    </row>
    <row r="33192" spans="10:10" x14ac:dyDescent="0.35">
      <c r="J33192" s="830"/>
    </row>
    <row r="33193" spans="10:10" x14ac:dyDescent="0.35">
      <c r="J33193" s="830"/>
    </row>
    <row r="33194" spans="10:10" x14ac:dyDescent="0.35">
      <c r="J33194" s="830"/>
    </row>
    <row r="33195" spans="10:10" x14ac:dyDescent="0.35">
      <c r="J33195" s="830"/>
    </row>
    <row r="33196" spans="10:10" x14ac:dyDescent="0.35">
      <c r="J33196" s="830"/>
    </row>
    <row r="33197" spans="10:10" x14ac:dyDescent="0.35">
      <c r="J33197" s="830"/>
    </row>
    <row r="33198" spans="10:10" x14ac:dyDescent="0.35">
      <c r="J33198" s="830"/>
    </row>
    <row r="33199" spans="10:10" x14ac:dyDescent="0.35">
      <c r="J33199" s="830"/>
    </row>
    <row r="33200" spans="10:10" x14ac:dyDescent="0.35">
      <c r="J33200" s="830"/>
    </row>
    <row r="33201" spans="10:10" x14ac:dyDescent="0.35">
      <c r="J33201" s="830"/>
    </row>
    <row r="33202" spans="10:10" x14ac:dyDescent="0.35">
      <c r="J33202" s="830"/>
    </row>
    <row r="33203" spans="10:10" x14ac:dyDescent="0.35">
      <c r="J33203" s="830"/>
    </row>
    <row r="33204" spans="10:10" x14ac:dyDescent="0.35">
      <c r="J33204" s="830"/>
    </row>
    <row r="33205" spans="10:10" x14ac:dyDescent="0.35">
      <c r="J33205" s="830"/>
    </row>
    <row r="33206" spans="10:10" x14ac:dyDescent="0.35">
      <c r="J33206" s="830"/>
    </row>
    <row r="33207" spans="10:10" x14ac:dyDescent="0.35">
      <c r="J33207" s="830"/>
    </row>
    <row r="33208" spans="10:10" x14ac:dyDescent="0.35">
      <c r="J33208" s="830"/>
    </row>
    <row r="33209" spans="10:10" x14ac:dyDescent="0.35">
      <c r="J33209" s="830"/>
    </row>
    <row r="33210" spans="10:10" x14ac:dyDescent="0.35">
      <c r="J33210" s="830"/>
    </row>
    <row r="33215" spans="10:10" x14ac:dyDescent="0.35">
      <c r="J33215" s="830"/>
    </row>
    <row r="33216" spans="10:10" x14ac:dyDescent="0.35">
      <c r="J33216" s="830"/>
    </row>
    <row r="33217" spans="10:10" x14ac:dyDescent="0.35">
      <c r="J33217" s="830"/>
    </row>
    <row r="33218" spans="10:10" x14ac:dyDescent="0.35">
      <c r="J33218" s="830"/>
    </row>
    <row r="33219" spans="10:10" x14ac:dyDescent="0.35">
      <c r="J33219" s="830"/>
    </row>
    <row r="33220" spans="10:10" x14ac:dyDescent="0.35">
      <c r="J33220" s="830"/>
    </row>
    <row r="33221" spans="10:10" x14ac:dyDescent="0.35">
      <c r="J33221" s="830"/>
    </row>
    <row r="33222" spans="10:10" x14ac:dyDescent="0.35">
      <c r="J33222" s="830"/>
    </row>
    <row r="33223" spans="10:10" x14ac:dyDescent="0.35">
      <c r="J33223" s="830"/>
    </row>
    <row r="33224" spans="10:10" x14ac:dyDescent="0.35">
      <c r="J33224" s="830"/>
    </row>
    <row r="33225" spans="10:10" x14ac:dyDescent="0.35">
      <c r="J33225" s="830"/>
    </row>
    <row r="33226" spans="10:10" x14ac:dyDescent="0.35">
      <c r="J33226" s="830"/>
    </row>
    <row r="33227" spans="10:10" x14ac:dyDescent="0.35">
      <c r="J33227" s="830"/>
    </row>
    <row r="33228" spans="10:10" x14ac:dyDescent="0.35">
      <c r="J33228" s="830"/>
    </row>
    <row r="33229" spans="10:10" x14ac:dyDescent="0.35">
      <c r="J33229" s="830"/>
    </row>
    <row r="33230" spans="10:10" x14ac:dyDescent="0.35">
      <c r="J33230" s="830"/>
    </row>
    <row r="33231" spans="10:10" x14ac:dyDescent="0.35">
      <c r="J33231" s="830"/>
    </row>
    <row r="33232" spans="10:10" x14ac:dyDescent="0.35">
      <c r="J33232" s="830"/>
    </row>
    <row r="33233" spans="10:10" x14ac:dyDescent="0.35">
      <c r="J33233" s="830"/>
    </row>
    <row r="33234" spans="10:10" x14ac:dyDescent="0.35">
      <c r="J33234" s="830"/>
    </row>
    <row r="33235" spans="10:10" x14ac:dyDescent="0.35">
      <c r="J33235" s="830"/>
    </row>
    <row r="33236" spans="10:10" x14ac:dyDescent="0.35">
      <c r="J33236" s="830"/>
    </row>
    <row r="33237" spans="10:10" x14ac:dyDescent="0.35">
      <c r="J33237" s="830"/>
    </row>
    <row r="33238" spans="10:10" x14ac:dyDescent="0.35">
      <c r="J33238" s="830"/>
    </row>
    <row r="33239" spans="10:10" x14ac:dyDescent="0.35">
      <c r="J33239" s="830"/>
    </row>
    <row r="33240" spans="10:10" x14ac:dyDescent="0.35">
      <c r="J33240" s="830"/>
    </row>
    <row r="33241" spans="10:10" x14ac:dyDescent="0.35">
      <c r="J33241" s="830"/>
    </row>
    <row r="33242" spans="10:10" x14ac:dyDescent="0.35">
      <c r="J33242" s="830"/>
    </row>
    <row r="33243" spans="10:10" x14ac:dyDescent="0.35">
      <c r="J33243" s="830"/>
    </row>
    <row r="33244" spans="10:10" x14ac:dyDescent="0.35">
      <c r="J33244" s="830"/>
    </row>
    <row r="33245" spans="10:10" x14ac:dyDescent="0.35">
      <c r="J33245" s="830"/>
    </row>
    <row r="33246" spans="10:10" x14ac:dyDescent="0.35">
      <c r="J33246" s="830"/>
    </row>
    <row r="33247" spans="10:10" x14ac:dyDescent="0.35">
      <c r="J33247" s="830"/>
    </row>
    <row r="33248" spans="10:10" x14ac:dyDescent="0.35">
      <c r="J33248" s="830"/>
    </row>
    <row r="33249" spans="10:10" x14ac:dyDescent="0.35">
      <c r="J33249" s="830"/>
    </row>
    <row r="33250" spans="10:10" x14ac:dyDescent="0.35">
      <c r="J33250" s="830"/>
    </row>
    <row r="33251" spans="10:10" x14ac:dyDescent="0.35">
      <c r="J33251" s="830"/>
    </row>
    <row r="33252" spans="10:10" x14ac:dyDescent="0.35">
      <c r="J33252" s="830"/>
    </row>
    <row r="33253" spans="10:10" x14ac:dyDescent="0.35">
      <c r="J33253" s="830"/>
    </row>
    <row r="33254" spans="10:10" x14ac:dyDescent="0.35">
      <c r="J33254" s="830"/>
    </row>
    <row r="33255" spans="10:10" x14ac:dyDescent="0.35">
      <c r="J33255" s="830"/>
    </row>
    <row r="33256" spans="10:10" x14ac:dyDescent="0.35">
      <c r="J33256" s="830"/>
    </row>
    <row r="33257" spans="10:10" x14ac:dyDescent="0.35">
      <c r="J33257" s="830"/>
    </row>
    <row r="33258" spans="10:10" x14ac:dyDescent="0.35">
      <c r="J33258" s="830"/>
    </row>
    <row r="33259" spans="10:10" x14ac:dyDescent="0.35">
      <c r="J33259" s="830"/>
    </row>
    <row r="33260" spans="10:10" x14ac:dyDescent="0.35">
      <c r="J33260" s="830"/>
    </row>
    <row r="33261" spans="10:10" x14ac:dyDescent="0.35">
      <c r="J33261" s="830"/>
    </row>
    <row r="33262" spans="10:10" x14ac:dyDescent="0.35">
      <c r="J33262" s="830"/>
    </row>
    <row r="33263" spans="10:10" x14ac:dyDescent="0.35">
      <c r="J33263" s="830"/>
    </row>
    <row r="33264" spans="10:10" x14ac:dyDescent="0.35">
      <c r="J33264" s="830"/>
    </row>
    <row r="33265" spans="10:10" x14ac:dyDescent="0.35">
      <c r="J33265" s="830"/>
    </row>
    <row r="33267" spans="10:10" x14ac:dyDescent="0.35">
      <c r="J33267" s="830"/>
    </row>
    <row r="33268" spans="10:10" x14ac:dyDescent="0.35">
      <c r="J33268" s="830"/>
    </row>
    <row r="33269" spans="10:10" x14ac:dyDescent="0.35">
      <c r="J33269" s="830"/>
    </row>
    <row r="33270" spans="10:10" x14ac:dyDescent="0.35">
      <c r="J33270" s="830"/>
    </row>
    <row r="33271" spans="10:10" x14ac:dyDescent="0.35">
      <c r="J33271" s="830"/>
    </row>
    <row r="33272" spans="10:10" x14ac:dyDescent="0.35">
      <c r="J33272" s="830"/>
    </row>
    <row r="33273" spans="10:10" x14ac:dyDescent="0.35">
      <c r="J33273" s="830"/>
    </row>
    <row r="33274" spans="10:10" x14ac:dyDescent="0.35">
      <c r="J33274" s="830"/>
    </row>
    <row r="33275" spans="10:10" x14ac:dyDescent="0.35">
      <c r="J33275" s="830"/>
    </row>
    <row r="33276" spans="10:10" x14ac:dyDescent="0.35">
      <c r="J33276" s="830"/>
    </row>
    <row r="33277" spans="10:10" x14ac:dyDescent="0.35">
      <c r="J33277" s="830"/>
    </row>
    <row r="33278" spans="10:10" x14ac:dyDescent="0.35">
      <c r="J33278" s="830"/>
    </row>
    <row r="33279" spans="10:10" x14ac:dyDescent="0.35">
      <c r="J33279" s="830"/>
    </row>
    <row r="33280" spans="10:10" x14ac:dyDescent="0.35">
      <c r="J33280" s="830"/>
    </row>
    <row r="33281" spans="10:10" x14ac:dyDescent="0.35">
      <c r="J33281" s="830"/>
    </row>
    <row r="33282" spans="10:10" x14ac:dyDescent="0.35">
      <c r="J33282" s="830"/>
    </row>
    <row r="33283" spans="10:10" x14ac:dyDescent="0.35">
      <c r="J33283" s="830"/>
    </row>
    <row r="33284" spans="10:10" x14ac:dyDescent="0.35">
      <c r="J33284" s="830"/>
    </row>
    <row r="33285" spans="10:10" x14ac:dyDescent="0.35">
      <c r="J33285" s="830"/>
    </row>
    <row r="33286" spans="10:10" x14ac:dyDescent="0.35">
      <c r="J33286" s="830"/>
    </row>
    <row r="33287" spans="10:10" x14ac:dyDescent="0.35">
      <c r="J33287" s="830"/>
    </row>
    <row r="33288" spans="10:10" x14ac:dyDescent="0.35">
      <c r="J33288" s="830"/>
    </row>
    <row r="33289" spans="10:10" x14ac:dyDescent="0.35">
      <c r="J33289" s="830"/>
    </row>
    <row r="33290" spans="10:10" x14ac:dyDescent="0.35">
      <c r="J33290" s="830"/>
    </row>
    <row r="33291" spans="10:10" x14ac:dyDescent="0.35">
      <c r="J33291" s="830"/>
    </row>
    <row r="33292" spans="10:10" x14ac:dyDescent="0.35">
      <c r="J33292" s="830"/>
    </row>
    <row r="33293" spans="10:10" x14ac:dyDescent="0.35">
      <c r="J33293" s="830"/>
    </row>
    <row r="33298" spans="10:10" x14ac:dyDescent="0.35">
      <c r="J33298" s="830"/>
    </row>
    <row r="33299" spans="10:10" x14ac:dyDescent="0.35">
      <c r="J33299" s="830"/>
    </row>
    <row r="33300" spans="10:10" x14ac:dyDescent="0.35">
      <c r="J33300" s="830"/>
    </row>
    <row r="33301" spans="10:10" x14ac:dyDescent="0.35">
      <c r="J33301" s="830"/>
    </row>
    <row r="33302" spans="10:10" x14ac:dyDescent="0.35">
      <c r="J33302" s="830"/>
    </row>
    <row r="33303" spans="10:10" x14ac:dyDescent="0.35">
      <c r="J33303" s="830"/>
    </row>
    <row r="33304" spans="10:10" x14ac:dyDescent="0.35">
      <c r="J33304" s="830"/>
    </row>
    <row r="33305" spans="10:10" x14ac:dyDescent="0.35">
      <c r="J33305" s="830"/>
    </row>
    <row r="33306" spans="10:10" x14ac:dyDescent="0.35">
      <c r="J33306" s="830"/>
    </row>
    <row r="33307" spans="10:10" x14ac:dyDescent="0.35">
      <c r="J33307" s="830"/>
    </row>
    <row r="33308" spans="10:10" x14ac:dyDescent="0.35">
      <c r="J33308" s="830"/>
    </row>
    <row r="33309" spans="10:10" x14ac:dyDescent="0.35">
      <c r="J33309" s="830"/>
    </row>
    <row r="33310" spans="10:10" x14ac:dyDescent="0.35">
      <c r="J33310" s="830"/>
    </row>
    <row r="33311" spans="10:10" x14ac:dyDescent="0.35">
      <c r="J33311" s="830"/>
    </row>
    <row r="33312" spans="10:10" x14ac:dyDescent="0.35">
      <c r="J33312" s="830"/>
    </row>
    <row r="33313" spans="10:10" x14ac:dyDescent="0.35">
      <c r="J33313" s="830"/>
    </row>
    <row r="33314" spans="10:10" x14ac:dyDescent="0.35">
      <c r="J33314" s="830"/>
    </row>
    <row r="33315" spans="10:10" x14ac:dyDescent="0.35">
      <c r="J33315" s="830"/>
    </row>
    <row r="33316" spans="10:10" x14ac:dyDescent="0.35">
      <c r="J33316" s="830"/>
    </row>
    <row r="33317" spans="10:10" x14ac:dyDescent="0.35">
      <c r="J33317" s="830"/>
    </row>
    <row r="33318" spans="10:10" x14ac:dyDescent="0.35">
      <c r="J33318" s="830"/>
    </row>
    <row r="33319" spans="10:10" x14ac:dyDescent="0.35">
      <c r="J33319" s="830"/>
    </row>
    <row r="33320" spans="10:10" x14ac:dyDescent="0.35">
      <c r="J33320" s="830"/>
    </row>
    <row r="33321" spans="10:10" x14ac:dyDescent="0.35">
      <c r="J33321" s="830"/>
    </row>
    <row r="33322" spans="10:10" x14ac:dyDescent="0.35">
      <c r="J33322" s="830"/>
    </row>
    <row r="33323" spans="10:10" x14ac:dyDescent="0.35">
      <c r="J33323" s="830"/>
    </row>
    <row r="33324" spans="10:10" x14ac:dyDescent="0.35">
      <c r="J33324" s="830"/>
    </row>
    <row r="33325" spans="10:10" x14ac:dyDescent="0.35">
      <c r="J33325" s="830"/>
    </row>
    <row r="33326" spans="10:10" x14ac:dyDescent="0.35">
      <c r="J33326" s="830"/>
    </row>
    <row r="33327" spans="10:10" x14ac:dyDescent="0.35">
      <c r="J33327" s="830"/>
    </row>
    <row r="33328" spans="10:10" x14ac:dyDescent="0.35">
      <c r="J33328" s="830"/>
    </row>
    <row r="33329" spans="10:10" x14ac:dyDescent="0.35">
      <c r="J33329" s="830"/>
    </row>
    <row r="33330" spans="10:10" x14ac:dyDescent="0.35">
      <c r="J33330" s="830"/>
    </row>
    <row r="33331" spans="10:10" x14ac:dyDescent="0.35">
      <c r="J33331" s="830"/>
    </row>
    <row r="33332" spans="10:10" x14ac:dyDescent="0.35">
      <c r="J33332" s="830"/>
    </row>
    <row r="33333" spans="10:10" x14ac:dyDescent="0.35">
      <c r="J33333" s="830"/>
    </row>
    <row r="33334" spans="10:10" x14ac:dyDescent="0.35">
      <c r="J33334" s="830"/>
    </row>
    <row r="33335" spans="10:10" x14ac:dyDescent="0.35">
      <c r="J33335" s="830"/>
    </row>
    <row r="33336" spans="10:10" x14ac:dyDescent="0.35">
      <c r="J33336" s="830"/>
    </row>
    <row r="33339" spans="10:10" x14ac:dyDescent="0.35">
      <c r="J33339" s="830"/>
    </row>
    <row r="33344" spans="10:10" x14ac:dyDescent="0.35">
      <c r="J33344" s="830"/>
    </row>
    <row r="33345" spans="10:10" x14ac:dyDescent="0.35">
      <c r="J33345" s="830"/>
    </row>
    <row r="33346" spans="10:10" x14ac:dyDescent="0.35">
      <c r="J33346" s="830"/>
    </row>
    <row r="33347" spans="10:10" x14ac:dyDescent="0.35">
      <c r="J33347" s="830"/>
    </row>
    <row r="33348" spans="10:10" x14ac:dyDescent="0.35">
      <c r="J33348" s="830"/>
    </row>
    <row r="33350" spans="10:10" x14ac:dyDescent="0.35">
      <c r="J33350" s="830"/>
    </row>
    <row r="33351" spans="10:10" x14ac:dyDescent="0.35">
      <c r="J33351" s="830"/>
    </row>
    <row r="33352" spans="10:10" x14ac:dyDescent="0.35">
      <c r="J33352" s="830"/>
    </row>
    <row r="33353" spans="10:10" x14ac:dyDescent="0.35">
      <c r="J33353" s="830"/>
    </row>
    <row r="33354" spans="10:10" x14ac:dyDescent="0.35">
      <c r="J33354" s="830"/>
    </row>
    <row r="33355" spans="10:10" x14ac:dyDescent="0.35">
      <c r="J33355" s="830"/>
    </row>
    <row r="33356" spans="10:10" x14ac:dyDescent="0.35">
      <c r="J33356" s="830"/>
    </row>
    <row r="33357" spans="10:10" x14ac:dyDescent="0.35">
      <c r="J33357" s="830"/>
    </row>
    <row r="33358" spans="10:10" x14ac:dyDescent="0.35">
      <c r="J33358" s="830"/>
    </row>
    <row r="33359" spans="10:10" x14ac:dyDescent="0.35">
      <c r="J33359" s="830"/>
    </row>
    <row r="33360" spans="10:10" x14ac:dyDescent="0.35">
      <c r="J33360" s="830"/>
    </row>
    <row r="33361" spans="10:10" x14ac:dyDescent="0.35">
      <c r="J33361" s="830"/>
    </row>
    <row r="33362" spans="10:10" x14ac:dyDescent="0.35">
      <c r="J33362" s="830"/>
    </row>
    <row r="33363" spans="10:10" x14ac:dyDescent="0.35">
      <c r="J33363" s="830"/>
    </row>
    <row r="33364" spans="10:10" x14ac:dyDescent="0.35">
      <c r="J33364" s="830"/>
    </row>
    <row r="33365" spans="10:10" x14ac:dyDescent="0.35">
      <c r="J33365" s="830"/>
    </row>
    <row r="33366" spans="10:10" x14ac:dyDescent="0.35">
      <c r="J33366" s="830"/>
    </row>
    <row r="33367" spans="10:10" x14ac:dyDescent="0.35">
      <c r="J33367" s="830"/>
    </row>
    <row r="33368" spans="10:10" x14ac:dyDescent="0.35">
      <c r="J33368" s="830"/>
    </row>
    <row r="33369" spans="10:10" x14ac:dyDescent="0.35">
      <c r="J33369" s="830"/>
    </row>
    <row r="33370" spans="10:10" x14ac:dyDescent="0.35">
      <c r="J33370" s="830"/>
    </row>
    <row r="33371" spans="10:10" x14ac:dyDescent="0.35">
      <c r="J33371" s="830"/>
    </row>
    <row r="33372" spans="10:10" x14ac:dyDescent="0.35">
      <c r="J33372" s="830"/>
    </row>
    <row r="33373" spans="10:10" x14ac:dyDescent="0.35">
      <c r="J33373" s="830"/>
    </row>
    <row r="33374" spans="10:10" x14ac:dyDescent="0.35">
      <c r="J33374" s="830"/>
    </row>
    <row r="33375" spans="10:10" x14ac:dyDescent="0.35">
      <c r="J33375" s="830"/>
    </row>
    <row r="33376" spans="10:10" x14ac:dyDescent="0.35">
      <c r="J33376" s="830"/>
    </row>
    <row r="33379" spans="10:10" x14ac:dyDescent="0.35">
      <c r="J33379" s="830"/>
    </row>
    <row r="33380" spans="10:10" x14ac:dyDescent="0.35">
      <c r="J33380" s="830"/>
    </row>
    <row r="33381" spans="10:10" x14ac:dyDescent="0.35">
      <c r="J33381" s="830"/>
    </row>
    <row r="33382" spans="10:10" x14ac:dyDescent="0.35">
      <c r="J33382" s="830"/>
    </row>
    <row r="33383" spans="10:10" x14ac:dyDescent="0.35">
      <c r="J33383" s="830"/>
    </row>
    <row r="33384" spans="10:10" x14ac:dyDescent="0.35">
      <c r="J33384" s="830"/>
    </row>
    <row r="33385" spans="10:10" x14ac:dyDescent="0.35">
      <c r="J33385" s="830"/>
    </row>
    <row r="33386" spans="10:10" x14ac:dyDescent="0.35">
      <c r="J33386" s="830"/>
    </row>
    <row r="33387" spans="10:10" x14ac:dyDescent="0.35">
      <c r="J33387" s="830"/>
    </row>
    <row r="33392" spans="10:10" x14ac:dyDescent="0.35">
      <c r="J33392" s="830"/>
    </row>
    <row r="33393" spans="10:10" x14ac:dyDescent="0.35">
      <c r="J33393" s="830"/>
    </row>
    <row r="33394" spans="10:10" x14ac:dyDescent="0.35">
      <c r="J33394" s="830"/>
    </row>
    <row r="33395" spans="10:10" x14ac:dyDescent="0.35">
      <c r="J33395" s="830"/>
    </row>
    <row r="33396" spans="10:10" x14ac:dyDescent="0.35">
      <c r="J33396" s="830"/>
    </row>
    <row r="33401" spans="10:10" x14ac:dyDescent="0.35">
      <c r="J33401" s="830"/>
    </row>
    <row r="33402" spans="10:10" x14ac:dyDescent="0.35">
      <c r="J33402" s="830"/>
    </row>
    <row r="33403" spans="10:10" x14ac:dyDescent="0.35">
      <c r="J33403" s="830"/>
    </row>
    <row r="33404" spans="10:10" x14ac:dyDescent="0.35">
      <c r="J33404" s="830"/>
    </row>
    <row r="33405" spans="10:10" x14ac:dyDescent="0.35">
      <c r="J33405" s="830"/>
    </row>
    <row r="33406" spans="10:10" x14ac:dyDescent="0.35">
      <c r="J33406" s="830"/>
    </row>
    <row r="33407" spans="10:10" x14ac:dyDescent="0.35">
      <c r="J33407" s="830"/>
    </row>
    <row r="33408" spans="10:10" x14ac:dyDescent="0.35">
      <c r="J33408" s="830"/>
    </row>
    <row r="33409" spans="10:10" x14ac:dyDescent="0.35">
      <c r="J33409" s="830"/>
    </row>
    <row r="33410" spans="10:10" x14ac:dyDescent="0.35">
      <c r="J33410" s="830"/>
    </row>
    <row r="33411" spans="10:10" x14ac:dyDescent="0.35">
      <c r="J33411" s="830"/>
    </row>
    <row r="33412" spans="10:10" x14ac:dyDescent="0.35">
      <c r="J33412" s="830"/>
    </row>
    <row r="33413" spans="10:10" x14ac:dyDescent="0.35">
      <c r="J33413" s="830"/>
    </row>
    <row r="33414" spans="10:10" x14ac:dyDescent="0.35">
      <c r="J33414" s="830"/>
    </row>
    <row r="33415" spans="10:10" x14ac:dyDescent="0.35">
      <c r="J33415" s="830"/>
    </row>
    <row r="33416" spans="10:10" x14ac:dyDescent="0.35">
      <c r="J33416" s="830"/>
    </row>
    <row r="33431" spans="10:10" x14ac:dyDescent="0.35">
      <c r="J33431" s="830"/>
    </row>
    <row r="33432" spans="10:10" x14ac:dyDescent="0.35">
      <c r="J33432" s="830"/>
    </row>
    <row r="33433" spans="10:10" x14ac:dyDescent="0.35">
      <c r="J33433" s="830"/>
    </row>
    <row r="33434" spans="10:10" x14ac:dyDescent="0.35">
      <c r="J33434" s="830"/>
    </row>
    <row r="33435" spans="10:10" x14ac:dyDescent="0.35">
      <c r="J33435" s="830"/>
    </row>
    <row r="33436" spans="10:10" x14ac:dyDescent="0.35">
      <c r="J33436" s="830"/>
    </row>
    <row r="33437" spans="10:10" x14ac:dyDescent="0.35">
      <c r="J33437" s="830"/>
    </row>
    <row r="33438" spans="10:10" x14ac:dyDescent="0.35">
      <c r="J33438" s="830"/>
    </row>
    <row r="33439" spans="10:10" x14ac:dyDescent="0.35">
      <c r="J33439" s="830"/>
    </row>
    <row r="33440" spans="10:10" x14ac:dyDescent="0.35">
      <c r="J33440" s="830"/>
    </row>
    <row r="33441" spans="10:10" x14ac:dyDescent="0.35">
      <c r="J33441" s="830"/>
    </row>
    <row r="33442" spans="10:10" x14ac:dyDescent="0.35">
      <c r="J33442" s="830"/>
    </row>
    <row r="33457" spans="10:10" x14ac:dyDescent="0.35">
      <c r="J33457" s="830"/>
    </row>
    <row r="33458" spans="10:10" x14ac:dyDescent="0.35">
      <c r="J33458" s="830"/>
    </row>
    <row r="33461" spans="10:10" x14ac:dyDescent="0.35">
      <c r="J33461" s="830"/>
    </row>
    <row r="33462" spans="10:10" x14ac:dyDescent="0.35">
      <c r="J33462" s="830"/>
    </row>
    <row r="33463" spans="10:10" x14ac:dyDescent="0.35">
      <c r="J33463" s="830"/>
    </row>
    <row r="33464" spans="10:10" x14ac:dyDescent="0.35">
      <c r="J33464" s="830"/>
    </row>
    <row r="33465" spans="10:10" x14ac:dyDescent="0.35">
      <c r="J33465" s="830"/>
    </row>
    <row r="33466" spans="10:10" x14ac:dyDescent="0.35">
      <c r="J33466" s="830"/>
    </row>
    <row r="33467" spans="10:10" x14ac:dyDescent="0.35">
      <c r="J33467" s="830"/>
    </row>
    <row r="33468" spans="10:10" x14ac:dyDescent="0.35">
      <c r="J33468" s="830"/>
    </row>
    <row r="33469" spans="10:10" x14ac:dyDescent="0.35">
      <c r="J33469" s="830"/>
    </row>
    <row r="33470" spans="10:10" x14ac:dyDescent="0.35">
      <c r="J33470" s="830"/>
    </row>
    <row r="33471" spans="10:10" x14ac:dyDescent="0.35">
      <c r="J33471" s="830"/>
    </row>
    <row r="33472" spans="10:10" x14ac:dyDescent="0.35">
      <c r="J33472" s="830"/>
    </row>
    <row r="33473" spans="10:10" x14ac:dyDescent="0.35">
      <c r="J33473" s="830"/>
    </row>
    <row r="33474" spans="10:10" x14ac:dyDescent="0.35">
      <c r="J33474" s="830"/>
    </row>
    <row r="33475" spans="10:10" x14ac:dyDescent="0.35">
      <c r="J33475" s="830"/>
    </row>
    <row r="33476" spans="10:10" x14ac:dyDescent="0.35">
      <c r="J33476" s="830"/>
    </row>
    <row r="33477" spans="10:10" x14ac:dyDescent="0.35">
      <c r="J33477" s="830"/>
    </row>
    <row r="33478" spans="10:10" x14ac:dyDescent="0.35">
      <c r="J33478" s="830"/>
    </row>
    <row r="33479" spans="10:10" x14ac:dyDescent="0.35">
      <c r="J33479" s="830"/>
    </row>
    <row r="33480" spans="10:10" x14ac:dyDescent="0.35">
      <c r="J33480" s="830"/>
    </row>
    <row r="33481" spans="10:10" x14ac:dyDescent="0.35">
      <c r="J33481" s="830"/>
    </row>
    <row r="33482" spans="10:10" x14ac:dyDescent="0.35">
      <c r="J33482" s="830"/>
    </row>
    <row r="33483" spans="10:10" x14ac:dyDescent="0.35">
      <c r="J33483" s="830"/>
    </row>
    <row r="33484" spans="10:10" x14ac:dyDescent="0.35">
      <c r="J33484" s="830"/>
    </row>
    <row r="33485" spans="10:10" x14ac:dyDescent="0.35">
      <c r="J33485" s="830"/>
    </row>
    <row r="33486" spans="10:10" x14ac:dyDescent="0.35">
      <c r="J33486" s="830"/>
    </row>
    <row r="33487" spans="10:10" x14ac:dyDescent="0.35">
      <c r="J33487" s="830"/>
    </row>
    <row r="33488" spans="10:10" x14ac:dyDescent="0.35">
      <c r="J33488" s="830"/>
    </row>
    <row r="33489" spans="10:10" x14ac:dyDescent="0.35">
      <c r="J33489" s="830"/>
    </row>
    <row r="33490" spans="10:10" x14ac:dyDescent="0.35">
      <c r="J33490" s="830"/>
    </row>
    <row r="33491" spans="10:10" x14ac:dyDescent="0.35">
      <c r="J33491" s="830"/>
    </row>
    <row r="33492" spans="10:10" x14ac:dyDescent="0.35">
      <c r="J33492" s="830"/>
    </row>
    <row r="33493" spans="10:10" x14ac:dyDescent="0.35">
      <c r="J33493" s="830"/>
    </row>
    <row r="33494" spans="10:10" x14ac:dyDescent="0.35">
      <c r="J33494" s="830"/>
    </row>
    <row r="33495" spans="10:10" x14ac:dyDescent="0.35">
      <c r="J33495" s="830"/>
    </row>
    <row r="33496" spans="10:10" x14ac:dyDescent="0.35">
      <c r="J33496" s="830"/>
    </row>
    <row r="33497" spans="10:10" x14ac:dyDescent="0.35">
      <c r="J33497" s="830"/>
    </row>
    <row r="33498" spans="10:10" x14ac:dyDescent="0.35">
      <c r="J33498" s="830"/>
    </row>
    <row r="33499" spans="10:10" x14ac:dyDescent="0.35">
      <c r="J33499" s="830"/>
    </row>
    <row r="33500" spans="10:10" x14ac:dyDescent="0.35">
      <c r="J33500" s="830"/>
    </row>
    <row r="33501" spans="10:10" x14ac:dyDescent="0.35">
      <c r="J33501" s="830"/>
    </row>
    <row r="33502" spans="10:10" x14ac:dyDescent="0.35">
      <c r="J33502" s="830"/>
    </row>
    <row r="33503" spans="10:10" x14ac:dyDescent="0.35">
      <c r="J33503" s="830"/>
    </row>
    <row r="33504" spans="10:10" x14ac:dyDescent="0.35">
      <c r="J33504" s="830"/>
    </row>
    <row r="33505" spans="10:10" x14ac:dyDescent="0.35">
      <c r="J33505" s="830"/>
    </row>
    <row r="33506" spans="10:10" x14ac:dyDescent="0.35">
      <c r="J33506" s="830"/>
    </row>
    <row r="33507" spans="10:10" x14ac:dyDescent="0.35">
      <c r="J33507" s="830"/>
    </row>
    <row r="33508" spans="10:10" x14ac:dyDescent="0.35">
      <c r="J33508" s="830"/>
    </row>
    <row r="33509" spans="10:10" x14ac:dyDescent="0.35">
      <c r="J33509" s="830"/>
    </row>
    <row r="33510" spans="10:10" x14ac:dyDescent="0.35">
      <c r="J33510" s="830"/>
    </row>
    <row r="33511" spans="10:10" x14ac:dyDescent="0.35">
      <c r="J33511" s="830"/>
    </row>
    <row r="33512" spans="10:10" x14ac:dyDescent="0.35">
      <c r="J33512" s="830"/>
    </row>
    <row r="33513" spans="10:10" x14ac:dyDescent="0.35">
      <c r="J33513" s="830"/>
    </row>
    <row r="33514" spans="10:10" x14ac:dyDescent="0.35">
      <c r="J33514" s="830"/>
    </row>
    <row r="33515" spans="10:10" x14ac:dyDescent="0.35">
      <c r="J33515" s="830"/>
    </row>
    <row r="33516" spans="10:10" x14ac:dyDescent="0.35">
      <c r="J33516" s="830"/>
    </row>
    <row r="33517" spans="10:10" x14ac:dyDescent="0.35">
      <c r="J33517" s="830"/>
    </row>
    <row r="33518" spans="10:10" x14ac:dyDescent="0.35">
      <c r="J33518" s="830"/>
    </row>
    <row r="33519" spans="10:10" x14ac:dyDescent="0.35">
      <c r="J33519" s="830"/>
    </row>
    <row r="33520" spans="10:10" x14ac:dyDescent="0.35">
      <c r="J33520" s="830"/>
    </row>
    <row r="33521" spans="10:10" x14ac:dyDescent="0.35">
      <c r="J33521" s="830"/>
    </row>
    <row r="33522" spans="10:10" x14ac:dyDescent="0.35">
      <c r="J33522" s="830"/>
    </row>
    <row r="33523" spans="10:10" x14ac:dyDescent="0.35">
      <c r="J33523" s="830"/>
    </row>
    <row r="33524" spans="10:10" x14ac:dyDescent="0.35">
      <c r="J33524" s="830"/>
    </row>
    <row r="33525" spans="10:10" x14ac:dyDescent="0.35">
      <c r="J33525" s="830"/>
    </row>
    <row r="33526" spans="10:10" x14ac:dyDescent="0.35">
      <c r="J33526" s="830"/>
    </row>
    <row r="33527" spans="10:10" x14ac:dyDescent="0.35">
      <c r="J33527" s="830"/>
    </row>
    <row r="33528" spans="10:10" x14ac:dyDescent="0.35">
      <c r="J33528" s="830"/>
    </row>
    <row r="33529" spans="10:10" x14ac:dyDescent="0.35">
      <c r="J33529" s="830"/>
    </row>
    <row r="33530" spans="10:10" x14ac:dyDescent="0.35">
      <c r="J33530" s="830"/>
    </row>
    <row r="33531" spans="10:10" x14ac:dyDescent="0.35">
      <c r="J33531" s="830"/>
    </row>
    <row r="33532" spans="10:10" x14ac:dyDescent="0.35">
      <c r="J33532" s="830"/>
    </row>
    <row r="33533" spans="10:10" x14ac:dyDescent="0.35">
      <c r="J33533" s="830"/>
    </row>
    <row r="33534" spans="10:10" x14ac:dyDescent="0.35">
      <c r="J33534" s="830"/>
    </row>
    <row r="33535" spans="10:10" x14ac:dyDescent="0.35">
      <c r="J33535" s="830"/>
    </row>
    <row r="33536" spans="10:10" x14ac:dyDescent="0.35">
      <c r="J33536" s="830"/>
    </row>
    <row r="33537" spans="10:10" x14ac:dyDescent="0.35">
      <c r="J33537" s="830"/>
    </row>
    <row r="33538" spans="10:10" x14ac:dyDescent="0.35">
      <c r="J33538" s="830"/>
    </row>
    <row r="33539" spans="10:10" x14ac:dyDescent="0.35">
      <c r="J33539" s="830"/>
    </row>
    <row r="33540" spans="10:10" x14ac:dyDescent="0.35">
      <c r="J33540" s="830"/>
    </row>
    <row r="33541" spans="10:10" x14ac:dyDescent="0.35">
      <c r="J33541" s="830"/>
    </row>
    <row r="33542" spans="10:10" x14ac:dyDescent="0.35">
      <c r="J33542" s="830"/>
    </row>
    <row r="33543" spans="10:10" x14ac:dyDescent="0.35">
      <c r="J33543" s="830"/>
    </row>
    <row r="33544" spans="10:10" x14ac:dyDescent="0.35">
      <c r="J33544" s="830"/>
    </row>
    <row r="33545" spans="10:10" x14ac:dyDescent="0.35">
      <c r="J33545" s="830"/>
    </row>
    <row r="33546" spans="10:10" x14ac:dyDescent="0.35">
      <c r="J33546" s="830"/>
    </row>
    <row r="33547" spans="10:10" x14ac:dyDescent="0.35">
      <c r="J33547" s="830"/>
    </row>
    <row r="33548" spans="10:10" x14ac:dyDescent="0.35">
      <c r="J33548" s="830"/>
    </row>
    <row r="33549" spans="10:10" x14ac:dyDescent="0.35">
      <c r="J33549" s="830"/>
    </row>
    <row r="33550" spans="10:10" x14ac:dyDescent="0.35">
      <c r="J33550" s="830"/>
    </row>
    <row r="33551" spans="10:10" x14ac:dyDescent="0.35">
      <c r="J33551" s="830"/>
    </row>
    <row r="33552" spans="10:10" x14ac:dyDescent="0.35">
      <c r="J33552" s="830"/>
    </row>
    <row r="33553" spans="10:10" x14ac:dyDescent="0.35">
      <c r="J33553" s="830"/>
    </row>
    <row r="33554" spans="10:10" x14ac:dyDescent="0.35">
      <c r="J33554" s="830"/>
    </row>
    <row r="33555" spans="10:10" x14ac:dyDescent="0.35">
      <c r="J33555" s="830"/>
    </row>
    <row r="33556" spans="10:10" x14ac:dyDescent="0.35">
      <c r="J33556" s="830"/>
    </row>
    <row r="33557" spans="10:10" x14ac:dyDescent="0.35">
      <c r="J33557" s="830"/>
    </row>
    <row r="33558" spans="10:10" x14ac:dyDescent="0.35">
      <c r="J33558" s="830"/>
    </row>
    <row r="33559" spans="10:10" x14ac:dyDescent="0.35">
      <c r="J33559" s="830"/>
    </row>
    <row r="33560" spans="10:10" x14ac:dyDescent="0.35">
      <c r="J33560" s="830"/>
    </row>
    <row r="33561" spans="10:10" x14ac:dyDescent="0.35">
      <c r="J33561" s="830"/>
    </row>
    <row r="33562" spans="10:10" x14ac:dyDescent="0.35">
      <c r="J33562" s="830"/>
    </row>
    <row r="33563" spans="10:10" x14ac:dyDescent="0.35">
      <c r="J33563" s="830"/>
    </row>
    <row r="33564" spans="10:10" x14ac:dyDescent="0.35">
      <c r="J33564" s="830"/>
    </row>
    <row r="33565" spans="10:10" x14ac:dyDescent="0.35">
      <c r="J33565" s="830"/>
    </row>
    <row r="33566" spans="10:10" x14ac:dyDescent="0.35">
      <c r="J33566" s="830"/>
    </row>
    <row r="33567" spans="10:10" x14ac:dyDescent="0.35">
      <c r="J33567" s="830"/>
    </row>
    <row r="33568" spans="10:10" x14ac:dyDescent="0.35">
      <c r="J33568" s="830"/>
    </row>
    <row r="33569" spans="10:10" x14ac:dyDescent="0.35">
      <c r="J33569" s="830"/>
    </row>
    <row r="33570" spans="10:10" x14ac:dyDescent="0.35">
      <c r="J33570" s="830"/>
    </row>
    <row r="33571" spans="10:10" x14ac:dyDescent="0.35">
      <c r="J33571" s="830"/>
    </row>
    <row r="33572" spans="10:10" x14ac:dyDescent="0.35">
      <c r="J33572" s="830"/>
    </row>
    <row r="33573" spans="10:10" x14ac:dyDescent="0.35">
      <c r="J33573" s="830"/>
    </row>
    <row r="33574" spans="10:10" x14ac:dyDescent="0.35">
      <c r="J33574" s="830"/>
    </row>
    <row r="33575" spans="10:10" x14ac:dyDescent="0.35">
      <c r="J33575" s="830"/>
    </row>
    <row r="33576" spans="10:10" x14ac:dyDescent="0.35">
      <c r="J33576" s="830"/>
    </row>
    <row r="33577" spans="10:10" x14ac:dyDescent="0.35">
      <c r="J33577" s="830"/>
    </row>
    <row r="33578" spans="10:10" x14ac:dyDescent="0.35">
      <c r="J33578" s="830"/>
    </row>
    <row r="33579" spans="10:10" x14ac:dyDescent="0.35">
      <c r="J33579" s="830"/>
    </row>
    <row r="33580" spans="10:10" x14ac:dyDescent="0.35">
      <c r="J33580" s="830"/>
    </row>
    <row r="33581" spans="10:10" x14ac:dyDescent="0.35">
      <c r="J33581" s="830"/>
    </row>
    <row r="33582" spans="10:10" x14ac:dyDescent="0.35">
      <c r="J33582" s="830"/>
    </row>
    <row r="33583" spans="10:10" x14ac:dyDescent="0.35">
      <c r="J33583" s="830"/>
    </row>
    <row r="33584" spans="10:10" x14ac:dyDescent="0.35">
      <c r="J33584" s="830"/>
    </row>
    <row r="33585" spans="10:10" x14ac:dyDescent="0.35">
      <c r="J33585" s="830"/>
    </row>
    <row r="33586" spans="10:10" x14ac:dyDescent="0.35">
      <c r="J33586" s="830"/>
    </row>
    <row r="33587" spans="10:10" x14ac:dyDescent="0.35">
      <c r="J33587" s="830"/>
    </row>
    <row r="33588" spans="10:10" x14ac:dyDescent="0.35">
      <c r="J33588" s="830"/>
    </row>
    <row r="33589" spans="10:10" x14ac:dyDescent="0.35">
      <c r="J33589" s="830"/>
    </row>
    <row r="33590" spans="10:10" x14ac:dyDescent="0.35">
      <c r="J33590" s="830"/>
    </row>
    <row r="33591" spans="10:10" x14ac:dyDescent="0.35">
      <c r="J33591" s="830"/>
    </row>
    <row r="33592" spans="10:10" x14ac:dyDescent="0.35">
      <c r="J33592" s="830"/>
    </row>
    <row r="33593" spans="10:10" x14ac:dyDescent="0.35">
      <c r="J33593" s="830"/>
    </row>
    <row r="33594" spans="10:10" x14ac:dyDescent="0.35">
      <c r="J33594" s="830"/>
    </row>
    <row r="33595" spans="10:10" x14ac:dyDescent="0.35">
      <c r="J33595" s="830"/>
    </row>
    <row r="33596" spans="10:10" x14ac:dyDescent="0.35">
      <c r="J33596" s="830"/>
    </row>
    <row r="33597" spans="10:10" x14ac:dyDescent="0.35">
      <c r="J33597" s="830"/>
    </row>
    <row r="33598" spans="10:10" x14ac:dyDescent="0.35">
      <c r="J33598" s="830"/>
    </row>
    <row r="33599" spans="10:10" x14ac:dyDescent="0.35">
      <c r="J33599" s="830"/>
    </row>
    <row r="33600" spans="10:10" x14ac:dyDescent="0.35">
      <c r="J33600" s="830"/>
    </row>
    <row r="33601" spans="10:10" x14ac:dyDescent="0.35">
      <c r="J33601" s="830"/>
    </row>
    <row r="33602" spans="10:10" x14ac:dyDescent="0.35">
      <c r="J33602" s="830"/>
    </row>
    <row r="33603" spans="10:10" x14ac:dyDescent="0.35">
      <c r="J33603" s="830"/>
    </row>
    <row r="33604" spans="10:10" x14ac:dyDescent="0.35">
      <c r="J33604" s="830"/>
    </row>
    <row r="33605" spans="10:10" x14ac:dyDescent="0.35">
      <c r="J33605" s="830"/>
    </row>
    <row r="33606" spans="10:10" x14ac:dyDescent="0.35">
      <c r="J33606" s="830"/>
    </row>
    <row r="33607" spans="10:10" x14ac:dyDescent="0.35">
      <c r="J33607" s="830"/>
    </row>
    <row r="33608" spans="10:10" x14ac:dyDescent="0.35">
      <c r="J33608" s="830"/>
    </row>
    <row r="33609" spans="10:10" x14ac:dyDescent="0.35">
      <c r="J33609" s="830"/>
    </row>
    <row r="33610" spans="10:10" x14ac:dyDescent="0.35">
      <c r="J33610" s="830"/>
    </row>
    <row r="33611" spans="10:10" x14ac:dyDescent="0.35">
      <c r="J33611" s="830"/>
    </row>
    <row r="33612" spans="10:10" x14ac:dyDescent="0.35">
      <c r="J33612" s="830"/>
    </row>
    <row r="33613" spans="10:10" x14ac:dyDescent="0.35">
      <c r="J33613" s="830"/>
    </row>
    <row r="33614" spans="10:10" x14ac:dyDescent="0.35">
      <c r="J33614" s="830"/>
    </row>
    <row r="33615" spans="10:10" x14ac:dyDescent="0.35">
      <c r="J33615" s="830"/>
    </row>
    <row r="33616" spans="10:10" x14ac:dyDescent="0.35">
      <c r="J33616" s="830"/>
    </row>
    <row r="33617" spans="10:10" x14ac:dyDescent="0.35">
      <c r="J33617" s="830"/>
    </row>
    <row r="33618" spans="10:10" x14ac:dyDescent="0.35">
      <c r="J33618" s="830"/>
    </row>
    <row r="33619" spans="10:10" x14ac:dyDescent="0.35">
      <c r="J33619" s="830"/>
    </row>
    <row r="33620" spans="10:10" x14ac:dyDescent="0.35">
      <c r="J33620" s="830"/>
    </row>
    <row r="33621" spans="10:10" x14ac:dyDescent="0.35">
      <c r="J33621" s="830"/>
    </row>
    <row r="33622" spans="10:10" x14ac:dyDescent="0.35">
      <c r="J33622" s="830"/>
    </row>
    <row r="33623" spans="10:10" x14ac:dyDescent="0.35">
      <c r="J33623" s="830"/>
    </row>
    <row r="33624" spans="10:10" x14ac:dyDescent="0.35">
      <c r="J33624" s="830"/>
    </row>
    <row r="33625" spans="10:10" x14ac:dyDescent="0.35">
      <c r="J33625" s="830"/>
    </row>
    <row r="33626" spans="10:10" x14ac:dyDescent="0.35">
      <c r="J33626" s="830"/>
    </row>
    <row r="33627" spans="10:10" x14ac:dyDescent="0.35">
      <c r="J33627" s="830"/>
    </row>
    <row r="33628" spans="10:10" x14ac:dyDescent="0.35">
      <c r="J33628" s="830"/>
    </row>
    <row r="33629" spans="10:10" x14ac:dyDescent="0.35">
      <c r="J33629" s="830"/>
    </row>
    <row r="33630" spans="10:10" x14ac:dyDescent="0.35">
      <c r="J33630" s="830"/>
    </row>
    <row r="33631" spans="10:10" x14ac:dyDescent="0.35">
      <c r="J33631" s="830"/>
    </row>
    <row r="33632" spans="10:10" x14ac:dyDescent="0.35">
      <c r="J33632" s="830"/>
    </row>
    <row r="33633" spans="10:10" x14ac:dyDescent="0.35">
      <c r="J33633" s="830"/>
    </row>
    <row r="33634" spans="10:10" x14ac:dyDescent="0.35">
      <c r="J33634" s="830"/>
    </row>
    <row r="33635" spans="10:10" x14ac:dyDescent="0.35">
      <c r="J33635" s="830"/>
    </row>
    <row r="33636" spans="10:10" x14ac:dyDescent="0.35">
      <c r="J33636" s="830"/>
    </row>
    <row r="33637" spans="10:10" x14ac:dyDescent="0.35">
      <c r="J33637" s="830"/>
    </row>
    <row r="33638" spans="10:10" x14ac:dyDescent="0.35">
      <c r="J33638" s="830"/>
    </row>
    <row r="33639" spans="10:10" x14ac:dyDescent="0.35">
      <c r="J33639" s="830"/>
    </row>
    <row r="33640" spans="10:10" x14ac:dyDescent="0.35">
      <c r="J33640" s="830"/>
    </row>
    <row r="33641" spans="10:10" x14ac:dyDescent="0.35">
      <c r="J33641" s="830"/>
    </row>
    <row r="33642" spans="10:10" x14ac:dyDescent="0.35">
      <c r="J33642" s="830"/>
    </row>
    <row r="33643" spans="10:10" x14ac:dyDescent="0.35">
      <c r="J33643" s="830"/>
    </row>
    <row r="33644" spans="10:10" x14ac:dyDescent="0.35">
      <c r="J33644" s="830"/>
    </row>
    <row r="33645" spans="10:10" x14ac:dyDescent="0.35">
      <c r="J33645" s="830"/>
    </row>
    <row r="33646" spans="10:10" x14ac:dyDescent="0.35">
      <c r="J33646" s="830"/>
    </row>
    <row r="33647" spans="10:10" x14ac:dyDescent="0.35">
      <c r="J33647" s="830"/>
    </row>
    <row r="33648" spans="10:10" x14ac:dyDescent="0.35">
      <c r="J33648" s="830"/>
    </row>
    <row r="33649" spans="10:10" x14ac:dyDescent="0.35">
      <c r="J33649" s="830"/>
    </row>
    <row r="33650" spans="10:10" x14ac:dyDescent="0.35">
      <c r="J33650" s="830"/>
    </row>
    <row r="33651" spans="10:10" x14ac:dyDescent="0.35">
      <c r="J33651" s="830"/>
    </row>
    <row r="33652" spans="10:10" x14ac:dyDescent="0.35">
      <c r="J33652" s="830"/>
    </row>
    <row r="33653" spans="10:10" x14ac:dyDescent="0.35">
      <c r="J33653" s="830"/>
    </row>
    <row r="33654" spans="10:10" x14ac:dyDescent="0.35">
      <c r="J33654" s="830"/>
    </row>
    <row r="33655" spans="10:10" x14ac:dyDescent="0.35">
      <c r="J33655" s="830"/>
    </row>
    <row r="33656" spans="10:10" x14ac:dyDescent="0.35">
      <c r="J33656" s="830"/>
    </row>
    <row r="33657" spans="10:10" x14ac:dyDescent="0.35">
      <c r="J33657" s="830"/>
    </row>
    <row r="33658" spans="10:10" x14ac:dyDescent="0.35">
      <c r="J33658" s="830"/>
    </row>
    <row r="33659" spans="10:10" x14ac:dyDescent="0.35">
      <c r="J33659" s="830"/>
    </row>
    <row r="33660" spans="10:10" x14ac:dyDescent="0.35">
      <c r="J33660" s="830"/>
    </row>
    <row r="33661" spans="10:10" x14ac:dyDescent="0.35">
      <c r="J33661" s="830"/>
    </row>
    <row r="33662" spans="10:10" x14ac:dyDescent="0.35">
      <c r="J33662" s="830"/>
    </row>
    <row r="33663" spans="10:10" x14ac:dyDescent="0.35">
      <c r="J33663" s="830"/>
    </row>
    <row r="33664" spans="10:10" x14ac:dyDescent="0.35">
      <c r="J33664" s="830"/>
    </row>
    <row r="33665" spans="10:10" x14ac:dyDescent="0.35">
      <c r="J33665" s="830"/>
    </row>
    <row r="33666" spans="10:10" x14ac:dyDescent="0.35">
      <c r="J33666" s="830"/>
    </row>
    <row r="33667" spans="10:10" x14ac:dyDescent="0.35">
      <c r="J33667" s="830"/>
    </row>
    <row r="33668" spans="10:10" x14ac:dyDescent="0.35">
      <c r="J33668" s="830"/>
    </row>
    <row r="33669" spans="10:10" x14ac:dyDescent="0.35">
      <c r="J33669" s="830"/>
    </row>
    <row r="33670" spans="10:10" x14ac:dyDescent="0.35">
      <c r="J33670" s="830"/>
    </row>
    <row r="33671" spans="10:10" x14ac:dyDescent="0.35">
      <c r="J33671" s="830"/>
    </row>
    <row r="33672" spans="10:10" x14ac:dyDescent="0.35">
      <c r="J33672" s="830"/>
    </row>
    <row r="33673" spans="10:10" x14ac:dyDescent="0.35">
      <c r="J33673" s="830"/>
    </row>
    <row r="33674" spans="10:10" x14ac:dyDescent="0.35">
      <c r="J33674" s="830"/>
    </row>
    <row r="33675" spans="10:10" x14ac:dyDescent="0.35">
      <c r="J33675" s="830"/>
    </row>
    <row r="33676" spans="10:10" x14ac:dyDescent="0.35">
      <c r="J33676" s="830"/>
    </row>
    <row r="33677" spans="10:10" x14ac:dyDescent="0.35">
      <c r="J33677" s="830"/>
    </row>
    <row r="33678" spans="10:10" x14ac:dyDescent="0.35">
      <c r="J33678" s="830"/>
    </row>
    <row r="33679" spans="10:10" x14ac:dyDescent="0.35">
      <c r="J33679" s="830"/>
    </row>
    <row r="33680" spans="10:10" x14ac:dyDescent="0.35">
      <c r="J33680" s="830"/>
    </row>
    <row r="33681" spans="10:10" x14ac:dyDescent="0.35">
      <c r="J33681" s="830"/>
    </row>
    <row r="33682" spans="10:10" x14ac:dyDescent="0.35">
      <c r="J33682" s="830"/>
    </row>
    <row r="33683" spans="10:10" x14ac:dyDescent="0.35">
      <c r="J33683" s="830"/>
    </row>
    <row r="33684" spans="10:10" x14ac:dyDescent="0.35">
      <c r="J33684" s="830"/>
    </row>
    <row r="33685" spans="10:10" x14ac:dyDescent="0.35">
      <c r="J33685" s="830"/>
    </row>
    <row r="33686" spans="10:10" x14ac:dyDescent="0.35">
      <c r="J33686" s="830"/>
    </row>
    <row r="33687" spans="10:10" x14ac:dyDescent="0.35">
      <c r="J33687" s="830"/>
    </row>
    <row r="33688" spans="10:10" x14ac:dyDescent="0.35">
      <c r="J33688" s="830"/>
    </row>
    <row r="33689" spans="10:10" x14ac:dyDescent="0.35">
      <c r="J33689" s="830"/>
    </row>
    <row r="33690" spans="10:10" x14ac:dyDescent="0.35">
      <c r="J33690" s="830"/>
    </row>
    <row r="33691" spans="10:10" x14ac:dyDescent="0.35">
      <c r="J33691" s="830"/>
    </row>
    <row r="33692" spans="10:10" x14ac:dyDescent="0.35">
      <c r="J33692" s="830"/>
    </row>
    <row r="33693" spans="10:10" x14ac:dyDescent="0.35">
      <c r="J33693" s="830"/>
    </row>
    <row r="33694" spans="10:10" x14ac:dyDescent="0.35">
      <c r="J33694" s="830"/>
    </row>
    <row r="33695" spans="10:10" x14ac:dyDescent="0.35">
      <c r="J33695" s="830"/>
    </row>
    <row r="33696" spans="10:10" x14ac:dyDescent="0.35">
      <c r="J33696" s="830"/>
    </row>
    <row r="33697" spans="10:10" x14ac:dyDescent="0.35">
      <c r="J33697" s="830"/>
    </row>
    <row r="33698" spans="10:10" x14ac:dyDescent="0.35">
      <c r="J33698" s="830"/>
    </row>
    <row r="33699" spans="10:10" x14ac:dyDescent="0.35">
      <c r="J33699" s="830"/>
    </row>
    <row r="33700" spans="10:10" x14ac:dyDescent="0.35">
      <c r="J33700" s="830"/>
    </row>
    <row r="33701" spans="10:10" x14ac:dyDescent="0.35">
      <c r="J33701" s="830"/>
    </row>
    <row r="33702" spans="10:10" x14ac:dyDescent="0.35">
      <c r="J33702" s="830"/>
    </row>
    <row r="33703" spans="10:10" x14ac:dyDescent="0.35">
      <c r="J33703" s="830"/>
    </row>
    <row r="33704" spans="10:10" x14ac:dyDescent="0.35">
      <c r="J33704" s="830"/>
    </row>
    <row r="33705" spans="10:10" x14ac:dyDescent="0.35">
      <c r="J33705" s="830"/>
    </row>
    <row r="33706" spans="10:10" x14ac:dyDescent="0.35">
      <c r="J33706" s="830"/>
    </row>
    <row r="33707" spans="10:10" x14ac:dyDescent="0.35">
      <c r="J33707" s="830"/>
    </row>
    <row r="33708" spans="10:10" x14ac:dyDescent="0.35">
      <c r="J33708" s="830"/>
    </row>
    <row r="33709" spans="10:10" x14ac:dyDescent="0.35">
      <c r="J33709" s="830"/>
    </row>
    <row r="33710" spans="10:10" x14ac:dyDescent="0.35">
      <c r="J33710" s="830"/>
    </row>
    <row r="33711" spans="10:10" x14ac:dyDescent="0.35">
      <c r="J33711" s="830"/>
    </row>
    <row r="33712" spans="10:10" x14ac:dyDescent="0.35">
      <c r="J33712" s="830"/>
    </row>
    <row r="33713" spans="10:10" x14ac:dyDescent="0.35">
      <c r="J33713" s="830"/>
    </row>
    <row r="33714" spans="10:10" x14ac:dyDescent="0.35">
      <c r="J33714" s="830"/>
    </row>
    <row r="33715" spans="10:10" x14ac:dyDescent="0.35">
      <c r="J33715" s="830"/>
    </row>
    <row r="33716" spans="10:10" x14ac:dyDescent="0.35">
      <c r="J33716" s="830"/>
    </row>
    <row r="33717" spans="10:10" x14ac:dyDescent="0.35">
      <c r="J33717" s="830"/>
    </row>
    <row r="33718" spans="10:10" x14ac:dyDescent="0.35">
      <c r="J33718" s="830"/>
    </row>
    <row r="33719" spans="10:10" x14ac:dyDescent="0.35">
      <c r="J33719" s="830"/>
    </row>
    <row r="33720" spans="10:10" x14ac:dyDescent="0.35">
      <c r="J33720" s="830"/>
    </row>
    <row r="33721" spans="10:10" x14ac:dyDescent="0.35">
      <c r="J33721" s="830"/>
    </row>
    <row r="33722" spans="10:10" x14ac:dyDescent="0.35">
      <c r="J33722" s="830"/>
    </row>
    <row r="33723" spans="10:10" x14ac:dyDescent="0.35">
      <c r="J33723" s="830"/>
    </row>
    <row r="33724" spans="10:10" x14ac:dyDescent="0.35">
      <c r="J33724" s="830"/>
    </row>
    <row r="33725" spans="10:10" x14ac:dyDescent="0.35">
      <c r="J33725" s="830"/>
    </row>
    <row r="33726" spans="10:10" x14ac:dyDescent="0.35">
      <c r="J33726" s="830"/>
    </row>
    <row r="33727" spans="10:10" x14ac:dyDescent="0.35">
      <c r="J33727" s="830"/>
    </row>
    <row r="33728" spans="10:10" x14ac:dyDescent="0.35">
      <c r="J33728" s="830"/>
    </row>
    <row r="33729" spans="10:10" x14ac:dyDescent="0.35">
      <c r="J33729" s="830"/>
    </row>
    <row r="33730" spans="10:10" x14ac:dyDescent="0.35">
      <c r="J33730" s="830"/>
    </row>
    <row r="33731" spans="10:10" x14ac:dyDescent="0.35">
      <c r="J33731" s="830"/>
    </row>
    <row r="33732" spans="10:10" x14ac:dyDescent="0.35">
      <c r="J33732" s="830"/>
    </row>
    <row r="33733" spans="10:10" x14ac:dyDescent="0.35">
      <c r="J33733" s="830"/>
    </row>
    <row r="33734" spans="10:10" x14ac:dyDescent="0.35">
      <c r="J33734" s="830"/>
    </row>
    <row r="33735" spans="10:10" x14ac:dyDescent="0.35">
      <c r="J33735" s="830"/>
    </row>
    <row r="33736" spans="10:10" x14ac:dyDescent="0.35">
      <c r="J33736" s="830"/>
    </row>
    <row r="33737" spans="10:10" x14ac:dyDescent="0.35">
      <c r="J33737" s="830"/>
    </row>
    <row r="33738" spans="10:10" x14ac:dyDescent="0.35">
      <c r="J33738" s="830"/>
    </row>
    <row r="33739" spans="10:10" x14ac:dyDescent="0.35">
      <c r="J33739" s="830"/>
    </row>
    <row r="33740" spans="10:10" x14ac:dyDescent="0.35">
      <c r="J33740" s="830"/>
    </row>
    <row r="33741" spans="10:10" x14ac:dyDescent="0.35">
      <c r="J33741" s="830"/>
    </row>
    <row r="33742" spans="10:10" x14ac:dyDescent="0.35">
      <c r="J33742" s="830"/>
    </row>
    <row r="33743" spans="10:10" x14ac:dyDescent="0.35">
      <c r="J33743" s="830"/>
    </row>
    <row r="33744" spans="10:10" x14ac:dyDescent="0.35">
      <c r="J33744" s="830"/>
    </row>
    <row r="33745" spans="10:10" x14ac:dyDescent="0.35">
      <c r="J33745" s="830"/>
    </row>
    <row r="33746" spans="10:10" x14ac:dyDescent="0.35">
      <c r="J33746" s="830"/>
    </row>
    <row r="33747" spans="10:10" x14ac:dyDescent="0.35">
      <c r="J33747" s="830"/>
    </row>
    <row r="33748" spans="10:10" x14ac:dyDescent="0.35">
      <c r="J33748" s="830"/>
    </row>
    <row r="33749" spans="10:10" x14ac:dyDescent="0.35">
      <c r="J33749" s="830"/>
    </row>
    <row r="33750" spans="10:10" x14ac:dyDescent="0.35">
      <c r="J33750" s="830"/>
    </row>
    <row r="33756" spans="10:10" x14ac:dyDescent="0.35">
      <c r="J33756" s="830"/>
    </row>
    <row r="33757" spans="10:10" x14ac:dyDescent="0.35">
      <c r="J33757" s="830"/>
    </row>
    <row r="33758" spans="10:10" x14ac:dyDescent="0.35">
      <c r="J33758" s="830"/>
    </row>
    <row r="33759" spans="10:10" x14ac:dyDescent="0.35">
      <c r="J33759" s="830"/>
    </row>
    <row r="33760" spans="10:10" x14ac:dyDescent="0.35">
      <c r="J33760" s="830"/>
    </row>
    <row r="33761" spans="10:10" x14ac:dyDescent="0.35">
      <c r="J33761" s="830"/>
    </row>
    <row r="33762" spans="10:10" x14ac:dyDescent="0.35">
      <c r="J33762" s="830"/>
    </row>
    <row r="33763" spans="10:10" x14ac:dyDescent="0.35">
      <c r="J33763" s="830"/>
    </row>
    <row r="33764" spans="10:10" x14ac:dyDescent="0.35">
      <c r="J33764" s="830"/>
    </row>
    <row r="33765" spans="10:10" x14ac:dyDescent="0.35">
      <c r="J33765" s="830"/>
    </row>
    <row r="33766" spans="10:10" x14ac:dyDescent="0.35">
      <c r="J33766" s="830"/>
    </row>
    <row r="33767" spans="10:10" x14ac:dyDescent="0.35">
      <c r="J33767" s="830"/>
    </row>
    <row r="33768" spans="10:10" x14ac:dyDescent="0.35">
      <c r="J33768" s="830"/>
    </row>
    <row r="33769" spans="10:10" x14ac:dyDescent="0.35">
      <c r="J33769" s="830"/>
    </row>
    <row r="33770" spans="10:10" x14ac:dyDescent="0.35">
      <c r="J33770" s="830"/>
    </row>
    <row r="33771" spans="10:10" x14ac:dyDescent="0.35">
      <c r="J33771" s="830"/>
    </row>
    <row r="33772" spans="10:10" x14ac:dyDescent="0.35">
      <c r="J33772" s="830"/>
    </row>
    <row r="33773" spans="10:10" x14ac:dyDescent="0.35">
      <c r="J33773" s="830"/>
    </row>
    <row r="33774" spans="10:10" x14ac:dyDescent="0.35">
      <c r="J33774" s="830"/>
    </row>
    <row r="33775" spans="10:10" x14ac:dyDescent="0.35">
      <c r="J33775" s="830"/>
    </row>
    <row r="33776" spans="10:10" x14ac:dyDescent="0.35">
      <c r="J33776" s="830"/>
    </row>
    <row r="33777" spans="10:10" x14ac:dyDescent="0.35">
      <c r="J33777" s="830"/>
    </row>
    <row r="33778" spans="10:10" x14ac:dyDescent="0.35">
      <c r="J33778" s="830"/>
    </row>
    <row r="33779" spans="10:10" x14ac:dyDescent="0.35">
      <c r="J33779" s="830"/>
    </row>
    <row r="33780" spans="10:10" x14ac:dyDescent="0.35">
      <c r="J33780" s="830"/>
    </row>
    <row r="33781" spans="10:10" x14ac:dyDescent="0.35">
      <c r="J33781" s="830"/>
    </row>
    <row r="33782" spans="10:10" x14ac:dyDescent="0.35">
      <c r="J33782" s="830"/>
    </row>
    <row r="33783" spans="10:10" x14ac:dyDescent="0.35">
      <c r="J33783" s="830"/>
    </row>
    <row r="33784" spans="10:10" x14ac:dyDescent="0.35">
      <c r="J33784" s="830"/>
    </row>
    <row r="33785" spans="10:10" x14ac:dyDescent="0.35">
      <c r="J33785" s="830"/>
    </row>
    <row r="33786" spans="10:10" x14ac:dyDescent="0.35">
      <c r="J33786" s="830"/>
    </row>
    <row r="33787" spans="10:10" x14ac:dyDescent="0.35">
      <c r="J33787" s="830"/>
    </row>
    <row r="33788" spans="10:10" x14ac:dyDescent="0.35">
      <c r="J33788" s="830"/>
    </row>
    <row r="33789" spans="10:10" x14ac:dyDescent="0.35">
      <c r="J33789" s="830"/>
    </row>
    <row r="33790" spans="10:10" x14ac:dyDescent="0.35">
      <c r="J33790" s="830"/>
    </row>
    <row r="33791" spans="10:10" x14ac:dyDescent="0.35">
      <c r="J33791" s="830"/>
    </row>
    <row r="33792" spans="10:10" x14ac:dyDescent="0.35">
      <c r="J33792" s="830"/>
    </row>
    <row r="33793" spans="10:10" x14ac:dyDescent="0.35">
      <c r="J33793" s="830"/>
    </row>
    <row r="33794" spans="10:10" x14ac:dyDescent="0.35">
      <c r="J33794" s="830"/>
    </row>
    <row r="33795" spans="10:10" x14ac:dyDescent="0.35">
      <c r="J33795" s="830"/>
    </row>
    <row r="33796" spans="10:10" x14ac:dyDescent="0.35">
      <c r="J33796" s="830"/>
    </row>
    <row r="33797" spans="10:10" x14ac:dyDescent="0.35">
      <c r="J33797" s="830"/>
    </row>
    <row r="33798" spans="10:10" x14ac:dyDescent="0.35">
      <c r="J33798" s="830"/>
    </row>
    <row r="33799" spans="10:10" x14ac:dyDescent="0.35">
      <c r="J33799" s="830"/>
    </row>
    <row r="33800" spans="10:10" x14ac:dyDescent="0.35">
      <c r="J33800" s="830"/>
    </row>
    <row r="33801" spans="10:10" x14ac:dyDescent="0.35">
      <c r="J33801" s="830"/>
    </row>
    <row r="33802" spans="10:10" x14ac:dyDescent="0.35">
      <c r="J33802" s="830"/>
    </row>
    <row r="33803" spans="10:10" x14ac:dyDescent="0.35">
      <c r="J33803" s="830"/>
    </row>
    <row r="33804" spans="10:10" x14ac:dyDescent="0.35">
      <c r="J33804" s="830"/>
    </row>
    <row r="33805" spans="10:10" x14ac:dyDescent="0.35">
      <c r="J33805" s="830"/>
    </row>
    <row r="33806" spans="10:10" x14ac:dyDescent="0.35">
      <c r="J33806" s="830"/>
    </row>
    <row r="33807" spans="10:10" x14ac:dyDescent="0.35">
      <c r="J33807" s="830"/>
    </row>
    <row r="33808" spans="10:10" x14ac:dyDescent="0.35">
      <c r="J33808" s="830"/>
    </row>
    <row r="33809" spans="10:10" x14ac:dyDescent="0.35">
      <c r="J33809" s="830"/>
    </row>
    <row r="33810" spans="10:10" x14ac:dyDescent="0.35">
      <c r="J33810" s="830"/>
    </row>
    <row r="33811" spans="10:10" x14ac:dyDescent="0.35">
      <c r="J33811" s="830"/>
    </row>
    <row r="33812" spans="10:10" x14ac:dyDescent="0.35">
      <c r="J33812" s="830"/>
    </row>
    <row r="33813" spans="10:10" x14ac:dyDescent="0.35">
      <c r="J33813" s="830"/>
    </row>
    <row r="33814" spans="10:10" x14ac:dyDescent="0.35">
      <c r="J33814" s="830"/>
    </row>
    <row r="33815" spans="10:10" x14ac:dyDescent="0.35">
      <c r="J33815" s="830"/>
    </row>
    <row r="33816" spans="10:10" x14ac:dyDescent="0.35">
      <c r="J33816" s="830"/>
    </row>
    <row r="33817" spans="10:10" x14ac:dyDescent="0.35">
      <c r="J33817" s="830"/>
    </row>
    <row r="33818" spans="10:10" x14ac:dyDescent="0.35">
      <c r="J33818" s="830"/>
    </row>
    <row r="33819" spans="10:10" x14ac:dyDescent="0.35">
      <c r="J33819" s="830"/>
    </row>
    <row r="33820" spans="10:10" x14ac:dyDescent="0.35">
      <c r="J33820" s="830"/>
    </row>
    <row r="33821" spans="10:10" x14ac:dyDescent="0.35">
      <c r="J33821" s="830"/>
    </row>
    <row r="33822" spans="10:10" x14ac:dyDescent="0.35">
      <c r="J33822" s="830"/>
    </row>
    <row r="33823" spans="10:10" x14ac:dyDescent="0.35">
      <c r="J33823" s="830"/>
    </row>
    <row r="33824" spans="10:10" x14ac:dyDescent="0.35">
      <c r="J33824" s="830"/>
    </row>
    <row r="33825" spans="10:10" x14ac:dyDescent="0.35">
      <c r="J33825" s="830"/>
    </row>
    <row r="33826" spans="10:10" x14ac:dyDescent="0.35">
      <c r="J33826" s="830"/>
    </row>
    <row r="33827" spans="10:10" x14ac:dyDescent="0.35">
      <c r="J33827" s="830"/>
    </row>
    <row r="33828" spans="10:10" x14ac:dyDescent="0.35">
      <c r="J33828" s="830"/>
    </row>
    <row r="33829" spans="10:10" x14ac:dyDescent="0.35">
      <c r="J33829" s="830"/>
    </row>
    <row r="33830" spans="10:10" x14ac:dyDescent="0.35">
      <c r="J33830" s="830"/>
    </row>
    <row r="33831" spans="10:10" x14ac:dyDescent="0.35">
      <c r="J33831" s="830"/>
    </row>
    <row r="33832" spans="10:10" x14ac:dyDescent="0.35">
      <c r="J33832" s="830"/>
    </row>
    <row r="33833" spans="10:10" x14ac:dyDescent="0.35">
      <c r="J33833" s="830"/>
    </row>
    <row r="33834" spans="10:10" x14ac:dyDescent="0.35">
      <c r="J33834" s="830"/>
    </row>
    <row r="33835" spans="10:10" x14ac:dyDescent="0.35">
      <c r="J33835" s="830"/>
    </row>
    <row r="33836" spans="10:10" x14ac:dyDescent="0.35">
      <c r="J33836" s="830"/>
    </row>
    <row r="33837" spans="10:10" x14ac:dyDescent="0.35">
      <c r="J33837" s="830"/>
    </row>
    <row r="33838" spans="10:10" x14ac:dyDescent="0.35">
      <c r="J33838" s="830"/>
    </row>
    <row r="33839" spans="10:10" x14ac:dyDescent="0.35">
      <c r="J33839" s="830"/>
    </row>
    <row r="33840" spans="10:10" x14ac:dyDescent="0.35">
      <c r="J33840" s="830"/>
    </row>
    <row r="33841" spans="10:10" x14ac:dyDescent="0.35">
      <c r="J33841" s="830"/>
    </row>
    <row r="33842" spans="10:10" x14ac:dyDescent="0.35">
      <c r="J33842" s="830"/>
    </row>
    <row r="33843" spans="10:10" x14ac:dyDescent="0.35">
      <c r="J33843" s="830"/>
    </row>
    <row r="33844" spans="10:10" x14ac:dyDescent="0.35">
      <c r="J33844" s="830"/>
    </row>
    <row r="33845" spans="10:10" x14ac:dyDescent="0.35">
      <c r="J33845" s="830"/>
    </row>
    <row r="33846" spans="10:10" x14ac:dyDescent="0.35">
      <c r="J33846" s="830"/>
    </row>
    <row r="33847" spans="10:10" x14ac:dyDescent="0.35">
      <c r="J33847" s="830"/>
    </row>
    <row r="33848" spans="10:10" x14ac:dyDescent="0.35">
      <c r="J33848" s="830"/>
    </row>
    <row r="33849" spans="10:10" x14ac:dyDescent="0.35">
      <c r="J33849" s="830"/>
    </row>
    <row r="33850" spans="10:10" x14ac:dyDescent="0.35">
      <c r="J33850" s="830"/>
    </row>
    <row r="33851" spans="10:10" x14ac:dyDescent="0.35">
      <c r="J33851" s="830"/>
    </row>
    <row r="33852" spans="10:10" x14ac:dyDescent="0.35">
      <c r="J33852" s="830"/>
    </row>
    <row r="33853" spans="10:10" x14ac:dyDescent="0.35">
      <c r="J33853" s="830"/>
    </row>
    <row r="33854" spans="10:10" x14ac:dyDescent="0.35">
      <c r="J33854" s="830"/>
    </row>
    <row r="33855" spans="10:10" x14ac:dyDescent="0.35">
      <c r="J33855" s="830"/>
    </row>
    <row r="33856" spans="10:10" x14ac:dyDescent="0.35">
      <c r="J33856" s="830"/>
    </row>
    <row r="33857" spans="10:10" x14ac:dyDescent="0.35">
      <c r="J33857" s="830"/>
    </row>
    <row r="33858" spans="10:10" x14ac:dyDescent="0.35">
      <c r="J33858" s="830"/>
    </row>
    <row r="33859" spans="10:10" x14ac:dyDescent="0.35">
      <c r="J33859" s="830"/>
    </row>
    <row r="33860" spans="10:10" x14ac:dyDescent="0.35">
      <c r="J33860" s="830"/>
    </row>
    <row r="33861" spans="10:10" x14ac:dyDescent="0.35">
      <c r="J33861" s="830"/>
    </row>
    <row r="33862" spans="10:10" x14ac:dyDescent="0.35">
      <c r="J33862" s="830"/>
    </row>
    <row r="33863" spans="10:10" x14ac:dyDescent="0.35">
      <c r="J33863" s="830"/>
    </row>
    <row r="33864" spans="10:10" x14ac:dyDescent="0.35">
      <c r="J33864" s="830"/>
    </row>
    <row r="33865" spans="10:10" x14ac:dyDescent="0.35">
      <c r="J33865" s="830"/>
    </row>
    <row r="33866" spans="10:10" x14ac:dyDescent="0.35">
      <c r="J33866" s="830"/>
    </row>
    <row r="33867" spans="10:10" x14ac:dyDescent="0.35">
      <c r="J33867" s="830"/>
    </row>
    <row r="33868" spans="10:10" x14ac:dyDescent="0.35">
      <c r="J33868" s="830"/>
    </row>
    <row r="33869" spans="10:10" x14ac:dyDescent="0.35">
      <c r="J33869" s="830"/>
    </row>
    <row r="33870" spans="10:10" x14ac:dyDescent="0.35">
      <c r="J33870" s="830"/>
    </row>
    <row r="33871" spans="10:10" x14ac:dyDescent="0.35">
      <c r="J33871" s="830"/>
    </row>
    <row r="33872" spans="10:10" x14ac:dyDescent="0.35">
      <c r="J33872" s="830"/>
    </row>
    <row r="33873" spans="10:10" x14ac:dyDescent="0.35">
      <c r="J33873" s="830"/>
    </row>
    <row r="33874" spans="10:10" x14ac:dyDescent="0.35">
      <c r="J33874" s="830"/>
    </row>
    <row r="33875" spans="10:10" x14ac:dyDescent="0.35">
      <c r="J33875" s="830"/>
    </row>
    <row r="33876" spans="10:10" x14ac:dyDescent="0.35">
      <c r="J33876" s="830"/>
    </row>
    <row r="33877" spans="10:10" x14ac:dyDescent="0.35">
      <c r="J33877" s="830"/>
    </row>
    <row r="33878" spans="10:10" x14ac:dyDescent="0.35">
      <c r="J33878" s="830"/>
    </row>
    <row r="33879" spans="10:10" x14ac:dyDescent="0.35">
      <c r="J33879" s="830"/>
    </row>
    <row r="33880" spans="10:10" x14ac:dyDescent="0.35">
      <c r="J33880" s="830"/>
    </row>
    <row r="33881" spans="10:10" x14ac:dyDescent="0.35">
      <c r="J33881" s="830"/>
    </row>
    <row r="33882" spans="10:10" x14ac:dyDescent="0.35">
      <c r="J33882" s="830"/>
    </row>
    <row r="33883" spans="10:10" x14ac:dyDescent="0.35">
      <c r="J33883" s="830"/>
    </row>
    <row r="33884" spans="10:10" x14ac:dyDescent="0.35">
      <c r="J33884" s="830"/>
    </row>
    <row r="33885" spans="10:10" x14ac:dyDescent="0.35">
      <c r="J33885" s="830"/>
    </row>
    <row r="33886" spans="10:10" x14ac:dyDescent="0.35">
      <c r="J33886" s="830"/>
    </row>
    <row r="33887" spans="10:10" x14ac:dyDescent="0.35">
      <c r="J33887" s="830"/>
    </row>
    <row r="33888" spans="10:10" x14ac:dyDescent="0.35">
      <c r="J33888" s="830"/>
    </row>
    <row r="33889" spans="10:10" x14ac:dyDescent="0.35">
      <c r="J33889" s="830"/>
    </row>
    <row r="33890" spans="10:10" x14ac:dyDescent="0.35">
      <c r="J33890" s="830"/>
    </row>
    <row r="33891" spans="10:10" x14ac:dyDescent="0.35">
      <c r="J33891" s="830"/>
    </row>
    <row r="33892" spans="10:10" x14ac:dyDescent="0.35">
      <c r="J33892" s="830"/>
    </row>
    <row r="33893" spans="10:10" x14ac:dyDescent="0.35">
      <c r="J33893" s="830"/>
    </row>
    <row r="33894" spans="10:10" x14ac:dyDescent="0.35">
      <c r="J33894" s="830"/>
    </row>
    <row r="33895" spans="10:10" x14ac:dyDescent="0.35">
      <c r="J33895" s="830"/>
    </row>
    <row r="33896" spans="10:10" x14ac:dyDescent="0.35">
      <c r="J33896" s="830"/>
    </row>
    <row r="33900" spans="10:10" x14ac:dyDescent="0.35">
      <c r="J33900" s="830"/>
    </row>
    <row r="33901" spans="10:10" x14ac:dyDescent="0.35">
      <c r="J33901" s="830"/>
    </row>
    <row r="33902" spans="10:10" x14ac:dyDescent="0.35">
      <c r="J33902" s="830"/>
    </row>
    <row r="33903" spans="10:10" x14ac:dyDescent="0.35">
      <c r="J33903" s="830"/>
    </row>
    <row r="33904" spans="10:10" x14ac:dyDescent="0.35">
      <c r="J33904" s="830"/>
    </row>
    <row r="33905" spans="10:10" x14ac:dyDescent="0.35">
      <c r="J33905" s="830"/>
    </row>
    <row r="33906" spans="10:10" x14ac:dyDescent="0.35">
      <c r="J33906" s="830"/>
    </row>
    <row r="33907" spans="10:10" x14ac:dyDescent="0.35">
      <c r="J33907" s="830"/>
    </row>
    <row r="33908" spans="10:10" x14ac:dyDescent="0.35">
      <c r="J33908" s="830"/>
    </row>
    <row r="33909" spans="10:10" x14ac:dyDescent="0.35">
      <c r="J33909" s="830"/>
    </row>
    <row r="33910" spans="10:10" x14ac:dyDescent="0.35">
      <c r="J33910" s="830"/>
    </row>
    <row r="33911" spans="10:10" x14ac:dyDescent="0.35">
      <c r="J33911" s="830"/>
    </row>
    <row r="33912" spans="10:10" x14ac:dyDescent="0.35">
      <c r="J33912" s="830"/>
    </row>
    <row r="33913" spans="10:10" x14ac:dyDescent="0.35">
      <c r="J33913" s="830"/>
    </row>
    <row r="33914" spans="10:10" x14ac:dyDescent="0.35">
      <c r="J33914" s="830"/>
    </row>
    <row r="33915" spans="10:10" x14ac:dyDescent="0.35">
      <c r="J33915" s="830"/>
    </row>
    <row r="33916" spans="10:10" x14ac:dyDescent="0.35">
      <c r="J33916" s="830"/>
    </row>
    <row r="33917" spans="10:10" x14ac:dyDescent="0.35">
      <c r="J33917" s="830"/>
    </row>
    <row r="33918" spans="10:10" x14ac:dyDescent="0.35">
      <c r="J33918" s="830"/>
    </row>
    <row r="33919" spans="10:10" x14ac:dyDescent="0.35">
      <c r="J33919" s="830"/>
    </row>
    <row r="33920" spans="10:10" x14ac:dyDescent="0.35">
      <c r="J33920" s="830"/>
    </row>
    <row r="33921" spans="10:10" x14ac:dyDescent="0.35">
      <c r="J33921" s="830"/>
    </row>
    <row r="33922" spans="10:10" x14ac:dyDescent="0.35">
      <c r="J33922" s="830"/>
    </row>
    <row r="33923" spans="10:10" x14ac:dyDescent="0.35">
      <c r="J33923" s="830"/>
    </row>
    <row r="33924" spans="10:10" x14ac:dyDescent="0.35">
      <c r="J33924" s="830"/>
    </row>
    <row r="33925" spans="10:10" x14ac:dyDescent="0.35">
      <c r="J33925" s="830"/>
    </row>
    <row r="33926" spans="10:10" x14ac:dyDescent="0.35">
      <c r="J33926" s="830"/>
    </row>
    <row r="33927" spans="10:10" x14ac:dyDescent="0.35">
      <c r="J33927" s="830"/>
    </row>
    <row r="33928" spans="10:10" x14ac:dyDescent="0.35">
      <c r="J33928" s="830"/>
    </row>
    <row r="33929" spans="10:10" x14ac:dyDescent="0.35">
      <c r="J33929" s="830"/>
    </row>
    <row r="33930" spans="10:10" x14ac:dyDescent="0.35">
      <c r="J33930" s="830"/>
    </row>
    <row r="33931" spans="10:10" x14ac:dyDescent="0.35">
      <c r="J33931" s="830"/>
    </row>
    <row r="33932" spans="10:10" x14ac:dyDescent="0.35">
      <c r="J33932" s="830"/>
    </row>
    <row r="33933" spans="10:10" x14ac:dyDescent="0.35">
      <c r="J33933" s="830"/>
    </row>
    <row r="33934" spans="10:10" x14ac:dyDescent="0.35">
      <c r="J33934" s="830"/>
    </row>
    <row r="33935" spans="10:10" x14ac:dyDescent="0.35">
      <c r="J33935" s="830"/>
    </row>
    <row r="33936" spans="10:10" x14ac:dyDescent="0.35">
      <c r="J33936" s="830"/>
    </row>
    <row r="33937" spans="10:10" x14ac:dyDescent="0.35">
      <c r="J33937" s="830"/>
    </row>
    <row r="33938" spans="10:10" x14ac:dyDescent="0.35">
      <c r="J33938" s="830"/>
    </row>
    <row r="33939" spans="10:10" x14ac:dyDescent="0.35">
      <c r="J33939" s="830"/>
    </row>
    <row r="33940" spans="10:10" x14ac:dyDescent="0.35">
      <c r="J33940" s="830"/>
    </row>
    <row r="33941" spans="10:10" x14ac:dyDescent="0.35">
      <c r="J33941" s="830"/>
    </row>
    <row r="33942" spans="10:10" x14ac:dyDescent="0.35">
      <c r="J33942" s="830"/>
    </row>
    <row r="33943" spans="10:10" x14ac:dyDescent="0.35">
      <c r="J33943" s="830"/>
    </row>
    <row r="33944" spans="10:10" x14ac:dyDescent="0.35">
      <c r="J33944" s="830"/>
    </row>
    <row r="33945" spans="10:10" x14ac:dyDescent="0.35">
      <c r="J33945" s="830"/>
    </row>
    <row r="33946" spans="10:10" x14ac:dyDescent="0.35">
      <c r="J33946" s="830"/>
    </row>
    <row r="33947" spans="10:10" x14ac:dyDescent="0.35">
      <c r="J33947" s="830"/>
    </row>
    <row r="33948" spans="10:10" x14ac:dyDescent="0.35">
      <c r="J33948" s="830"/>
    </row>
    <row r="33949" spans="10:10" x14ac:dyDescent="0.35">
      <c r="J33949" s="830"/>
    </row>
    <row r="33950" spans="10:10" x14ac:dyDescent="0.35">
      <c r="J33950" s="830"/>
    </row>
    <row r="33951" spans="10:10" x14ac:dyDescent="0.35">
      <c r="J33951" s="830"/>
    </row>
    <row r="33952" spans="10:10" x14ac:dyDescent="0.35">
      <c r="J33952" s="830"/>
    </row>
    <row r="33953" spans="10:10" x14ac:dyDescent="0.35">
      <c r="J33953" s="830"/>
    </row>
    <row r="33954" spans="10:10" x14ac:dyDescent="0.35">
      <c r="J33954" s="830"/>
    </row>
    <row r="33955" spans="10:10" x14ac:dyDescent="0.35">
      <c r="J33955" s="830"/>
    </row>
    <row r="33956" spans="10:10" x14ac:dyDescent="0.35">
      <c r="J33956" s="830"/>
    </row>
    <row r="33957" spans="10:10" x14ac:dyDescent="0.35">
      <c r="J33957" s="830"/>
    </row>
    <row r="33958" spans="10:10" x14ac:dyDescent="0.35">
      <c r="J33958" s="830"/>
    </row>
    <row r="33959" spans="10:10" x14ac:dyDescent="0.35">
      <c r="J33959" s="830"/>
    </row>
    <row r="33960" spans="10:10" x14ac:dyDescent="0.35">
      <c r="J33960" s="830"/>
    </row>
    <row r="33961" spans="10:10" x14ac:dyDescent="0.35">
      <c r="J33961" s="830"/>
    </row>
    <row r="33962" spans="10:10" x14ac:dyDescent="0.35">
      <c r="J33962" s="830"/>
    </row>
    <row r="33963" spans="10:10" x14ac:dyDescent="0.35">
      <c r="J33963" s="830"/>
    </row>
    <row r="33966" spans="10:10" x14ac:dyDescent="0.35">
      <c r="J33966" s="830"/>
    </row>
    <row r="33967" spans="10:10" x14ac:dyDescent="0.35">
      <c r="J33967" s="830"/>
    </row>
    <row r="33968" spans="10:10" x14ac:dyDescent="0.35">
      <c r="J33968" s="830"/>
    </row>
    <row r="33969" spans="10:10" x14ac:dyDescent="0.35">
      <c r="J33969" s="830"/>
    </row>
    <row r="33970" spans="10:10" x14ac:dyDescent="0.35">
      <c r="J33970" s="830"/>
    </row>
    <row r="33971" spans="10:10" x14ac:dyDescent="0.35">
      <c r="J33971" s="830"/>
    </row>
    <row r="33972" spans="10:10" x14ac:dyDescent="0.35">
      <c r="J33972" s="830"/>
    </row>
    <row r="33973" spans="10:10" x14ac:dyDescent="0.35">
      <c r="J33973" s="830"/>
    </row>
    <row r="33974" spans="10:10" x14ac:dyDescent="0.35">
      <c r="J33974" s="830"/>
    </row>
    <row r="33975" spans="10:10" x14ac:dyDescent="0.35">
      <c r="J33975" s="830"/>
    </row>
    <row r="33976" spans="10:10" x14ac:dyDescent="0.35">
      <c r="J33976" s="830"/>
    </row>
    <row r="33977" spans="10:10" x14ac:dyDescent="0.35">
      <c r="J33977" s="830"/>
    </row>
    <row r="33978" spans="10:10" x14ac:dyDescent="0.35">
      <c r="J33978" s="830"/>
    </row>
    <row r="33979" spans="10:10" x14ac:dyDescent="0.35">
      <c r="J33979" s="830"/>
    </row>
    <row r="33980" spans="10:10" x14ac:dyDescent="0.35">
      <c r="J33980" s="830"/>
    </row>
    <row r="33981" spans="10:10" x14ac:dyDescent="0.35">
      <c r="J33981" s="830"/>
    </row>
    <row r="33982" spans="10:10" x14ac:dyDescent="0.35">
      <c r="J33982" s="830"/>
    </row>
    <row r="33983" spans="10:10" x14ac:dyDescent="0.35">
      <c r="J33983" s="830"/>
    </row>
    <row r="33984" spans="10:10" x14ac:dyDescent="0.35">
      <c r="J33984" s="830"/>
    </row>
    <row r="33985" spans="10:10" x14ac:dyDescent="0.35">
      <c r="J33985" s="830"/>
    </row>
    <row r="33986" spans="10:10" x14ac:dyDescent="0.35">
      <c r="J33986" s="830"/>
    </row>
    <row r="33987" spans="10:10" x14ac:dyDescent="0.35">
      <c r="J33987" s="830"/>
    </row>
    <row r="33988" spans="10:10" x14ac:dyDescent="0.35">
      <c r="J33988" s="830"/>
    </row>
    <row r="33989" spans="10:10" x14ac:dyDescent="0.35">
      <c r="J33989" s="830"/>
    </row>
    <row r="33990" spans="10:10" x14ac:dyDescent="0.35">
      <c r="J33990" s="830"/>
    </row>
    <row r="33991" spans="10:10" x14ac:dyDescent="0.35">
      <c r="J33991" s="830"/>
    </row>
    <row r="33992" spans="10:10" x14ac:dyDescent="0.35">
      <c r="J33992" s="830"/>
    </row>
    <row r="33993" spans="10:10" x14ac:dyDescent="0.35">
      <c r="J33993" s="830"/>
    </row>
    <row r="33994" spans="10:10" x14ac:dyDescent="0.35">
      <c r="J33994" s="830"/>
    </row>
    <row r="33995" spans="10:10" x14ac:dyDescent="0.35">
      <c r="J33995" s="830"/>
    </row>
    <row r="33996" spans="10:10" x14ac:dyDescent="0.35">
      <c r="J33996" s="830"/>
    </row>
    <row r="33997" spans="10:10" x14ac:dyDescent="0.35">
      <c r="J33997" s="830"/>
    </row>
    <row r="33998" spans="10:10" x14ac:dyDescent="0.35">
      <c r="J33998" s="830"/>
    </row>
    <row r="33999" spans="10:10" x14ac:dyDescent="0.35">
      <c r="J33999" s="830"/>
    </row>
    <row r="34000" spans="10:10" x14ac:dyDescent="0.35">
      <c r="J34000" s="830"/>
    </row>
    <row r="34001" spans="10:10" x14ac:dyDescent="0.35">
      <c r="J34001" s="830"/>
    </row>
    <row r="34002" spans="10:10" x14ac:dyDescent="0.35">
      <c r="J34002" s="830"/>
    </row>
    <row r="34003" spans="10:10" x14ac:dyDescent="0.35">
      <c r="J34003" s="830"/>
    </row>
    <row r="34004" spans="10:10" x14ac:dyDescent="0.35">
      <c r="J34004" s="830"/>
    </row>
    <row r="34005" spans="10:10" x14ac:dyDescent="0.35">
      <c r="J34005" s="830"/>
    </row>
    <row r="34006" spans="10:10" x14ac:dyDescent="0.35">
      <c r="J34006" s="830"/>
    </row>
    <row r="34007" spans="10:10" x14ac:dyDescent="0.35">
      <c r="J34007" s="830"/>
    </row>
    <row r="34008" spans="10:10" x14ac:dyDescent="0.35">
      <c r="J34008" s="830"/>
    </row>
    <row r="34009" spans="10:10" x14ac:dyDescent="0.35">
      <c r="J34009" s="830"/>
    </row>
    <row r="34010" spans="10:10" x14ac:dyDescent="0.35">
      <c r="J34010" s="830"/>
    </row>
    <row r="34011" spans="10:10" x14ac:dyDescent="0.35">
      <c r="J34011" s="830"/>
    </row>
    <row r="34012" spans="10:10" x14ac:dyDescent="0.35">
      <c r="J34012" s="830"/>
    </row>
    <row r="34013" spans="10:10" x14ac:dyDescent="0.35">
      <c r="J34013" s="830"/>
    </row>
    <row r="34014" spans="10:10" x14ac:dyDescent="0.35">
      <c r="J34014" s="830"/>
    </row>
    <row r="34015" spans="10:10" x14ac:dyDescent="0.35">
      <c r="J34015" s="830"/>
    </row>
    <row r="34016" spans="10:10" x14ac:dyDescent="0.35">
      <c r="J34016" s="830"/>
    </row>
    <row r="34017" spans="10:10" x14ac:dyDescent="0.35">
      <c r="J34017" s="830"/>
    </row>
    <row r="34018" spans="10:10" x14ac:dyDescent="0.35">
      <c r="J34018" s="830"/>
    </row>
    <row r="34019" spans="10:10" x14ac:dyDescent="0.35">
      <c r="J34019" s="830"/>
    </row>
    <row r="34020" spans="10:10" x14ac:dyDescent="0.35">
      <c r="J34020" s="830"/>
    </row>
    <row r="34021" spans="10:10" x14ac:dyDescent="0.35">
      <c r="J34021" s="830"/>
    </row>
    <row r="34022" spans="10:10" x14ac:dyDescent="0.35">
      <c r="J34022" s="830"/>
    </row>
    <row r="34023" spans="10:10" x14ac:dyDescent="0.35">
      <c r="J34023" s="830"/>
    </row>
    <row r="34024" spans="10:10" x14ac:dyDescent="0.35">
      <c r="J34024" s="830"/>
    </row>
    <row r="34025" spans="10:10" x14ac:dyDescent="0.35">
      <c r="J34025" s="830"/>
    </row>
    <row r="34026" spans="10:10" x14ac:dyDescent="0.35">
      <c r="J34026" s="830"/>
    </row>
    <row r="34027" spans="10:10" x14ac:dyDescent="0.35">
      <c r="J34027" s="830"/>
    </row>
    <row r="34028" spans="10:10" x14ac:dyDescent="0.35">
      <c r="J34028" s="830"/>
    </row>
    <row r="34029" spans="10:10" x14ac:dyDescent="0.35">
      <c r="J34029" s="830"/>
    </row>
    <row r="34030" spans="10:10" x14ac:dyDescent="0.35">
      <c r="J34030" s="830"/>
    </row>
    <row r="34031" spans="10:10" x14ac:dyDescent="0.35">
      <c r="J34031" s="830"/>
    </row>
    <row r="34032" spans="10:10" x14ac:dyDescent="0.35">
      <c r="J34032" s="830"/>
    </row>
    <row r="34033" spans="10:10" x14ac:dyDescent="0.35">
      <c r="J34033" s="830"/>
    </row>
    <row r="34034" spans="10:10" x14ac:dyDescent="0.35">
      <c r="J34034" s="830"/>
    </row>
    <row r="34035" spans="10:10" x14ac:dyDescent="0.35">
      <c r="J34035" s="830"/>
    </row>
    <row r="34036" spans="10:10" x14ac:dyDescent="0.35">
      <c r="J34036" s="830"/>
    </row>
    <row r="34037" spans="10:10" x14ac:dyDescent="0.35">
      <c r="J34037" s="830"/>
    </row>
    <row r="34038" spans="10:10" x14ac:dyDescent="0.35">
      <c r="J34038" s="830"/>
    </row>
    <row r="34039" spans="10:10" x14ac:dyDescent="0.35">
      <c r="J34039" s="830"/>
    </row>
    <row r="34040" spans="10:10" x14ac:dyDescent="0.35">
      <c r="J34040" s="830"/>
    </row>
    <row r="34041" spans="10:10" x14ac:dyDescent="0.35">
      <c r="J34041" s="830"/>
    </row>
    <row r="34042" spans="10:10" x14ac:dyDescent="0.35">
      <c r="J34042" s="830"/>
    </row>
    <row r="34043" spans="10:10" x14ac:dyDescent="0.35">
      <c r="J34043" s="830"/>
    </row>
    <row r="34044" spans="10:10" x14ac:dyDescent="0.35">
      <c r="J34044" s="830"/>
    </row>
    <row r="34045" spans="10:10" x14ac:dyDescent="0.35">
      <c r="J34045" s="830"/>
    </row>
    <row r="34046" spans="10:10" x14ac:dyDescent="0.35">
      <c r="J34046" s="830"/>
    </row>
    <row r="34047" spans="10:10" x14ac:dyDescent="0.35">
      <c r="J34047" s="830"/>
    </row>
    <row r="34048" spans="10:10" x14ac:dyDescent="0.35">
      <c r="J34048" s="830"/>
    </row>
    <row r="34049" spans="10:10" x14ac:dyDescent="0.35">
      <c r="J34049" s="830"/>
    </row>
    <row r="34050" spans="10:10" x14ac:dyDescent="0.35">
      <c r="J34050" s="830"/>
    </row>
    <row r="34051" spans="10:10" x14ac:dyDescent="0.35">
      <c r="J34051" s="830"/>
    </row>
    <row r="34052" spans="10:10" x14ac:dyDescent="0.35">
      <c r="J34052" s="830"/>
    </row>
    <row r="34053" spans="10:10" x14ac:dyDescent="0.35">
      <c r="J34053" s="830"/>
    </row>
    <row r="34054" spans="10:10" x14ac:dyDescent="0.35">
      <c r="J34054" s="830"/>
    </row>
    <row r="34055" spans="10:10" x14ac:dyDescent="0.35">
      <c r="J34055" s="830"/>
    </row>
    <row r="34056" spans="10:10" x14ac:dyDescent="0.35">
      <c r="J34056" s="830"/>
    </row>
    <row r="34057" spans="10:10" x14ac:dyDescent="0.35">
      <c r="J34057" s="830"/>
    </row>
    <row r="34058" spans="10:10" x14ac:dyDescent="0.35">
      <c r="J34058" s="830"/>
    </row>
    <row r="34059" spans="10:10" x14ac:dyDescent="0.35">
      <c r="J34059" s="830"/>
    </row>
    <row r="34060" spans="10:10" x14ac:dyDescent="0.35">
      <c r="J34060" s="830"/>
    </row>
    <row r="34061" spans="10:10" x14ac:dyDescent="0.35">
      <c r="J34061" s="830"/>
    </row>
    <row r="34062" spans="10:10" x14ac:dyDescent="0.35">
      <c r="J34062" s="830"/>
    </row>
    <row r="34063" spans="10:10" x14ac:dyDescent="0.35">
      <c r="J34063" s="830"/>
    </row>
    <row r="34064" spans="10:10" x14ac:dyDescent="0.35">
      <c r="J34064" s="830"/>
    </row>
    <row r="34065" spans="10:10" x14ac:dyDescent="0.35">
      <c r="J34065" s="830"/>
    </row>
    <row r="34066" spans="10:10" x14ac:dyDescent="0.35">
      <c r="J34066" s="830"/>
    </row>
    <row r="34067" spans="10:10" x14ac:dyDescent="0.35">
      <c r="J34067" s="830"/>
    </row>
    <row r="34068" spans="10:10" x14ac:dyDescent="0.35">
      <c r="J34068" s="830"/>
    </row>
    <row r="34069" spans="10:10" x14ac:dyDescent="0.35">
      <c r="J34069" s="830"/>
    </row>
    <row r="34070" spans="10:10" x14ac:dyDescent="0.35">
      <c r="J34070" s="830"/>
    </row>
    <row r="34071" spans="10:10" x14ac:dyDescent="0.35">
      <c r="J34071" s="830"/>
    </row>
    <row r="34072" spans="10:10" x14ac:dyDescent="0.35">
      <c r="J34072" s="830"/>
    </row>
    <row r="34073" spans="10:10" x14ac:dyDescent="0.35">
      <c r="J34073" s="830"/>
    </row>
    <row r="34074" spans="10:10" x14ac:dyDescent="0.35">
      <c r="J34074" s="830"/>
    </row>
    <row r="34075" spans="10:10" x14ac:dyDescent="0.35">
      <c r="J34075" s="830"/>
    </row>
    <row r="34076" spans="10:10" x14ac:dyDescent="0.35">
      <c r="J34076" s="830"/>
    </row>
    <row r="34077" spans="10:10" x14ac:dyDescent="0.35">
      <c r="J34077" s="830"/>
    </row>
    <row r="34078" spans="10:10" x14ac:dyDescent="0.35">
      <c r="J34078" s="830"/>
    </row>
    <row r="34079" spans="10:10" x14ac:dyDescent="0.35">
      <c r="J34079" s="830"/>
    </row>
    <row r="34080" spans="10:10" x14ac:dyDescent="0.35">
      <c r="J34080" s="830"/>
    </row>
    <row r="34081" spans="10:10" x14ac:dyDescent="0.35">
      <c r="J34081" s="830"/>
    </row>
    <row r="34082" spans="10:10" x14ac:dyDescent="0.35">
      <c r="J34082" s="830"/>
    </row>
    <row r="34083" spans="10:10" x14ac:dyDescent="0.35">
      <c r="J34083" s="830"/>
    </row>
    <row r="34084" spans="10:10" x14ac:dyDescent="0.35">
      <c r="J34084" s="830"/>
    </row>
    <row r="34085" spans="10:10" x14ac:dyDescent="0.35">
      <c r="J34085" s="830"/>
    </row>
    <row r="34086" spans="10:10" x14ac:dyDescent="0.35">
      <c r="J34086" s="830"/>
    </row>
    <row r="34087" spans="10:10" x14ac:dyDescent="0.35">
      <c r="J34087" s="830"/>
    </row>
    <row r="34088" spans="10:10" x14ac:dyDescent="0.35">
      <c r="J34088" s="830"/>
    </row>
    <row r="34089" spans="10:10" x14ac:dyDescent="0.35">
      <c r="J34089" s="830"/>
    </row>
    <row r="34090" spans="10:10" x14ac:dyDescent="0.35">
      <c r="J34090" s="830"/>
    </row>
    <row r="34091" spans="10:10" x14ac:dyDescent="0.35">
      <c r="J34091" s="830"/>
    </row>
    <row r="34092" spans="10:10" x14ac:dyDescent="0.35">
      <c r="J34092" s="830"/>
    </row>
    <row r="34093" spans="10:10" x14ac:dyDescent="0.35">
      <c r="J34093" s="830"/>
    </row>
    <row r="34094" spans="10:10" x14ac:dyDescent="0.35">
      <c r="J34094" s="830"/>
    </row>
    <row r="34095" spans="10:10" x14ac:dyDescent="0.35">
      <c r="J34095" s="830"/>
    </row>
    <row r="34096" spans="10:10" x14ac:dyDescent="0.35">
      <c r="J34096" s="830"/>
    </row>
    <row r="34097" spans="10:10" x14ac:dyDescent="0.35">
      <c r="J34097" s="830"/>
    </row>
    <row r="34098" spans="10:10" x14ac:dyDescent="0.35">
      <c r="J34098" s="830"/>
    </row>
    <row r="34099" spans="10:10" x14ac:dyDescent="0.35">
      <c r="J34099" s="830"/>
    </row>
    <row r="34100" spans="10:10" x14ac:dyDescent="0.35">
      <c r="J34100" s="830"/>
    </row>
    <row r="34101" spans="10:10" x14ac:dyDescent="0.35">
      <c r="J34101" s="830"/>
    </row>
    <row r="34102" spans="10:10" x14ac:dyDescent="0.35">
      <c r="J34102" s="830"/>
    </row>
    <row r="34103" spans="10:10" x14ac:dyDescent="0.35">
      <c r="J34103" s="830"/>
    </row>
    <row r="34104" spans="10:10" x14ac:dyDescent="0.35">
      <c r="J34104" s="830"/>
    </row>
    <row r="34105" spans="10:10" x14ac:dyDescent="0.35">
      <c r="J34105" s="830"/>
    </row>
    <row r="34106" spans="10:10" x14ac:dyDescent="0.35">
      <c r="J34106" s="830"/>
    </row>
    <row r="34107" spans="10:10" x14ac:dyDescent="0.35">
      <c r="J34107" s="830"/>
    </row>
    <row r="34108" spans="10:10" x14ac:dyDescent="0.35">
      <c r="J34108" s="830"/>
    </row>
    <row r="34109" spans="10:10" x14ac:dyDescent="0.35">
      <c r="J34109" s="830"/>
    </row>
    <row r="34110" spans="10:10" x14ac:dyDescent="0.35">
      <c r="J34110" s="830"/>
    </row>
    <row r="34111" spans="10:10" x14ac:dyDescent="0.35">
      <c r="J34111" s="830"/>
    </row>
    <row r="34112" spans="10:10" x14ac:dyDescent="0.35">
      <c r="J34112" s="830"/>
    </row>
    <row r="34113" spans="10:10" x14ac:dyDescent="0.35">
      <c r="J34113" s="830"/>
    </row>
    <row r="34114" spans="10:10" x14ac:dyDescent="0.35">
      <c r="J34114" s="830"/>
    </row>
    <row r="34115" spans="10:10" x14ac:dyDescent="0.35">
      <c r="J34115" s="830"/>
    </row>
    <row r="34116" spans="10:10" x14ac:dyDescent="0.35">
      <c r="J34116" s="830"/>
    </row>
    <row r="34117" spans="10:10" x14ac:dyDescent="0.35">
      <c r="J34117" s="830"/>
    </row>
    <row r="34118" spans="10:10" x14ac:dyDescent="0.35">
      <c r="J34118" s="830"/>
    </row>
    <row r="34119" spans="10:10" x14ac:dyDescent="0.35">
      <c r="J34119" s="830"/>
    </row>
    <row r="34120" spans="10:10" x14ac:dyDescent="0.35">
      <c r="J34120" s="830"/>
    </row>
    <row r="34121" spans="10:10" x14ac:dyDescent="0.35">
      <c r="J34121" s="830"/>
    </row>
    <row r="34122" spans="10:10" x14ac:dyDescent="0.35">
      <c r="J34122" s="830"/>
    </row>
    <row r="34123" spans="10:10" x14ac:dyDescent="0.35">
      <c r="J34123" s="830"/>
    </row>
    <row r="34124" spans="10:10" x14ac:dyDescent="0.35">
      <c r="J34124" s="830"/>
    </row>
    <row r="34125" spans="10:10" x14ac:dyDescent="0.35">
      <c r="J34125" s="830"/>
    </row>
    <row r="34126" spans="10:10" x14ac:dyDescent="0.35">
      <c r="J34126" s="830"/>
    </row>
    <row r="34127" spans="10:10" x14ac:dyDescent="0.35">
      <c r="J34127" s="830"/>
    </row>
    <row r="34128" spans="10:10" x14ac:dyDescent="0.35">
      <c r="J34128" s="830"/>
    </row>
    <row r="34129" spans="10:10" x14ac:dyDescent="0.35">
      <c r="J34129" s="830"/>
    </row>
    <row r="34130" spans="10:10" x14ac:dyDescent="0.35">
      <c r="J34130" s="830"/>
    </row>
    <row r="34131" spans="10:10" x14ac:dyDescent="0.35">
      <c r="J34131" s="830"/>
    </row>
    <row r="34132" spans="10:10" x14ac:dyDescent="0.35">
      <c r="J34132" s="830"/>
    </row>
    <row r="34133" spans="10:10" x14ac:dyDescent="0.35">
      <c r="J34133" s="830"/>
    </row>
    <row r="34134" spans="10:10" x14ac:dyDescent="0.35">
      <c r="J34134" s="830"/>
    </row>
    <row r="34135" spans="10:10" x14ac:dyDescent="0.35">
      <c r="J34135" s="830"/>
    </row>
    <row r="34136" spans="10:10" x14ac:dyDescent="0.35">
      <c r="J34136" s="830"/>
    </row>
    <row r="34137" spans="10:10" x14ac:dyDescent="0.35">
      <c r="J34137" s="830"/>
    </row>
    <row r="34138" spans="10:10" x14ac:dyDescent="0.35">
      <c r="J34138" s="830"/>
    </row>
    <row r="34139" spans="10:10" x14ac:dyDescent="0.35">
      <c r="J34139" s="830"/>
    </row>
    <row r="34140" spans="10:10" x14ac:dyDescent="0.35">
      <c r="J34140" s="830"/>
    </row>
    <row r="34141" spans="10:10" x14ac:dyDescent="0.35">
      <c r="J34141" s="830"/>
    </row>
    <row r="34142" spans="10:10" x14ac:dyDescent="0.35">
      <c r="J34142" s="830"/>
    </row>
    <row r="34143" spans="10:10" x14ac:dyDescent="0.35">
      <c r="J34143" s="830"/>
    </row>
    <row r="34144" spans="10:10" x14ac:dyDescent="0.35">
      <c r="J34144" s="830"/>
    </row>
    <row r="34145" spans="10:10" x14ac:dyDescent="0.35">
      <c r="J34145" s="830"/>
    </row>
    <row r="34146" spans="10:10" x14ac:dyDescent="0.35">
      <c r="J34146" s="830"/>
    </row>
    <row r="34147" spans="10:10" x14ac:dyDescent="0.35">
      <c r="J34147" s="830"/>
    </row>
    <row r="34148" spans="10:10" x14ac:dyDescent="0.35">
      <c r="J34148" s="830"/>
    </row>
    <row r="34149" spans="10:10" x14ac:dyDescent="0.35">
      <c r="J34149" s="830"/>
    </row>
    <row r="34150" spans="10:10" x14ac:dyDescent="0.35">
      <c r="J34150" s="830"/>
    </row>
    <row r="34151" spans="10:10" x14ac:dyDescent="0.35">
      <c r="J34151" s="830"/>
    </row>
    <row r="34152" spans="10:10" x14ac:dyDescent="0.35">
      <c r="J34152" s="830"/>
    </row>
    <row r="34153" spans="10:10" x14ac:dyDescent="0.35">
      <c r="J34153" s="830"/>
    </row>
    <row r="34154" spans="10:10" x14ac:dyDescent="0.35">
      <c r="J34154" s="830"/>
    </row>
    <row r="34155" spans="10:10" x14ac:dyDescent="0.35">
      <c r="J34155" s="830"/>
    </row>
    <row r="34156" spans="10:10" x14ac:dyDescent="0.35">
      <c r="J34156" s="830"/>
    </row>
    <row r="34157" spans="10:10" x14ac:dyDescent="0.35">
      <c r="J34157" s="830"/>
    </row>
    <row r="34158" spans="10:10" x14ac:dyDescent="0.35">
      <c r="J34158" s="830"/>
    </row>
    <row r="34159" spans="10:10" x14ac:dyDescent="0.35">
      <c r="J34159" s="830"/>
    </row>
    <row r="34160" spans="10:10" x14ac:dyDescent="0.35">
      <c r="J34160" s="830"/>
    </row>
    <row r="34161" spans="10:10" x14ac:dyDescent="0.35">
      <c r="J34161" s="830"/>
    </row>
    <row r="34162" spans="10:10" x14ac:dyDescent="0.35">
      <c r="J34162" s="830"/>
    </row>
    <row r="34163" spans="10:10" x14ac:dyDescent="0.35">
      <c r="J34163" s="830"/>
    </row>
    <row r="34164" spans="10:10" x14ac:dyDescent="0.35">
      <c r="J34164" s="830"/>
    </row>
    <row r="34165" spans="10:10" x14ac:dyDescent="0.35">
      <c r="J34165" s="830"/>
    </row>
    <row r="34166" spans="10:10" x14ac:dyDescent="0.35">
      <c r="J34166" s="830"/>
    </row>
    <row r="34167" spans="10:10" x14ac:dyDescent="0.35">
      <c r="J34167" s="830"/>
    </row>
    <row r="34168" spans="10:10" x14ac:dyDescent="0.35">
      <c r="J34168" s="830"/>
    </row>
    <row r="34169" spans="10:10" x14ac:dyDescent="0.35">
      <c r="J34169" s="830"/>
    </row>
    <row r="34170" spans="10:10" x14ac:dyDescent="0.35">
      <c r="J34170" s="830"/>
    </row>
    <row r="34171" spans="10:10" x14ac:dyDescent="0.35">
      <c r="J34171" s="830"/>
    </row>
    <row r="34172" spans="10:10" x14ac:dyDescent="0.35">
      <c r="J34172" s="830"/>
    </row>
    <row r="34173" spans="10:10" x14ac:dyDescent="0.35">
      <c r="J34173" s="830"/>
    </row>
    <row r="34174" spans="10:10" x14ac:dyDescent="0.35">
      <c r="J34174" s="830"/>
    </row>
    <row r="34175" spans="10:10" x14ac:dyDescent="0.35">
      <c r="J34175" s="830"/>
    </row>
    <row r="34176" spans="10:10" x14ac:dyDescent="0.35">
      <c r="J34176" s="830"/>
    </row>
    <row r="34177" spans="10:10" x14ac:dyDescent="0.35">
      <c r="J34177" s="830"/>
    </row>
    <row r="34178" spans="10:10" x14ac:dyDescent="0.35">
      <c r="J34178" s="830"/>
    </row>
    <row r="34179" spans="10:10" x14ac:dyDescent="0.35">
      <c r="J34179" s="830"/>
    </row>
    <row r="34180" spans="10:10" x14ac:dyDescent="0.35">
      <c r="J34180" s="830"/>
    </row>
    <row r="34181" spans="10:10" x14ac:dyDescent="0.35">
      <c r="J34181" s="830"/>
    </row>
    <row r="34182" spans="10:10" x14ac:dyDescent="0.35">
      <c r="J34182" s="830"/>
    </row>
    <row r="34183" spans="10:10" x14ac:dyDescent="0.35">
      <c r="J34183" s="830"/>
    </row>
    <row r="34184" spans="10:10" x14ac:dyDescent="0.35">
      <c r="J34184" s="830"/>
    </row>
    <row r="34185" spans="10:10" x14ac:dyDescent="0.35">
      <c r="J34185" s="830"/>
    </row>
    <row r="34186" spans="10:10" x14ac:dyDescent="0.35">
      <c r="J34186" s="830"/>
    </row>
    <row r="34187" spans="10:10" x14ac:dyDescent="0.35">
      <c r="J34187" s="830"/>
    </row>
    <row r="34188" spans="10:10" x14ac:dyDescent="0.35">
      <c r="J34188" s="830"/>
    </row>
    <row r="34189" spans="10:10" x14ac:dyDescent="0.35">
      <c r="J34189" s="830"/>
    </row>
    <row r="34190" spans="10:10" x14ac:dyDescent="0.35">
      <c r="J34190" s="830"/>
    </row>
    <row r="34191" spans="10:10" x14ac:dyDescent="0.35">
      <c r="J34191" s="830"/>
    </row>
    <row r="34192" spans="10:10" x14ac:dyDescent="0.35">
      <c r="J34192" s="830"/>
    </row>
    <row r="34193" spans="10:10" x14ac:dyDescent="0.35">
      <c r="J34193" s="830"/>
    </row>
    <row r="34194" spans="10:10" x14ac:dyDescent="0.35">
      <c r="J34194" s="830"/>
    </row>
    <row r="34195" spans="10:10" x14ac:dyDescent="0.35">
      <c r="J34195" s="830"/>
    </row>
    <row r="34196" spans="10:10" x14ac:dyDescent="0.35">
      <c r="J34196" s="830"/>
    </row>
    <row r="34197" spans="10:10" x14ac:dyDescent="0.35">
      <c r="J34197" s="830"/>
    </row>
    <row r="34198" spans="10:10" x14ac:dyDescent="0.35">
      <c r="J34198" s="830"/>
    </row>
    <row r="34199" spans="10:10" x14ac:dyDescent="0.35">
      <c r="J34199" s="830"/>
    </row>
    <row r="34200" spans="10:10" x14ac:dyDescent="0.35">
      <c r="J34200" s="830"/>
    </row>
    <row r="34201" spans="10:10" x14ac:dyDescent="0.35">
      <c r="J34201" s="830"/>
    </row>
    <row r="34202" spans="10:10" x14ac:dyDescent="0.35">
      <c r="J34202" s="830"/>
    </row>
    <row r="34203" spans="10:10" x14ac:dyDescent="0.35">
      <c r="J34203" s="830"/>
    </row>
    <row r="34204" spans="10:10" x14ac:dyDescent="0.35">
      <c r="J34204" s="830"/>
    </row>
    <row r="34205" spans="10:10" x14ac:dyDescent="0.35">
      <c r="J34205" s="830"/>
    </row>
    <row r="34206" spans="10:10" x14ac:dyDescent="0.35">
      <c r="J34206" s="830"/>
    </row>
    <row r="34207" spans="10:10" x14ac:dyDescent="0.35">
      <c r="J34207" s="830"/>
    </row>
    <row r="34208" spans="10:10" x14ac:dyDescent="0.35">
      <c r="J34208" s="830"/>
    </row>
    <row r="34209" spans="10:10" x14ac:dyDescent="0.35">
      <c r="J34209" s="830"/>
    </row>
    <row r="34210" spans="10:10" x14ac:dyDescent="0.35">
      <c r="J34210" s="830"/>
    </row>
    <row r="34211" spans="10:10" x14ac:dyDescent="0.35">
      <c r="J34211" s="830"/>
    </row>
    <row r="34212" spans="10:10" x14ac:dyDescent="0.35">
      <c r="J34212" s="830"/>
    </row>
    <row r="34213" spans="10:10" x14ac:dyDescent="0.35">
      <c r="J34213" s="830"/>
    </row>
    <row r="34214" spans="10:10" x14ac:dyDescent="0.35">
      <c r="J34214" s="830"/>
    </row>
    <row r="34215" spans="10:10" x14ac:dyDescent="0.35">
      <c r="J34215" s="830"/>
    </row>
    <row r="34216" spans="10:10" x14ac:dyDescent="0.35">
      <c r="J34216" s="830"/>
    </row>
    <row r="34217" spans="10:10" x14ac:dyDescent="0.35">
      <c r="J34217" s="830"/>
    </row>
    <row r="34218" spans="10:10" x14ac:dyDescent="0.35">
      <c r="J34218" s="830"/>
    </row>
    <row r="34219" spans="10:10" x14ac:dyDescent="0.35">
      <c r="J34219" s="830"/>
    </row>
    <row r="34220" spans="10:10" x14ac:dyDescent="0.35">
      <c r="J34220" s="830"/>
    </row>
    <row r="34221" spans="10:10" x14ac:dyDescent="0.35">
      <c r="J34221" s="830"/>
    </row>
    <row r="34222" spans="10:10" x14ac:dyDescent="0.35">
      <c r="J34222" s="830"/>
    </row>
    <row r="34223" spans="10:10" x14ac:dyDescent="0.35">
      <c r="J34223" s="830"/>
    </row>
    <row r="34224" spans="10:10" x14ac:dyDescent="0.35">
      <c r="J34224" s="830"/>
    </row>
    <row r="34225" spans="10:10" x14ac:dyDescent="0.35">
      <c r="J34225" s="830"/>
    </row>
    <row r="34226" spans="10:10" x14ac:dyDescent="0.35">
      <c r="J34226" s="830"/>
    </row>
    <row r="34227" spans="10:10" x14ac:dyDescent="0.35">
      <c r="J34227" s="830"/>
    </row>
    <row r="34228" spans="10:10" x14ac:dyDescent="0.35">
      <c r="J34228" s="830"/>
    </row>
    <row r="34229" spans="10:10" x14ac:dyDescent="0.35">
      <c r="J34229" s="830"/>
    </row>
    <row r="34230" spans="10:10" x14ac:dyDescent="0.35">
      <c r="J34230" s="830"/>
    </row>
    <row r="34231" spans="10:10" x14ac:dyDescent="0.35">
      <c r="J34231" s="830"/>
    </row>
    <row r="34232" spans="10:10" x14ac:dyDescent="0.35">
      <c r="J34232" s="830"/>
    </row>
    <row r="34233" spans="10:10" x14ac:dyDescent="0.35">
      <c r="J34233" s="830"/>
    </row>
    <row r="34234" spans="10:10" x14ac:dyDescent="0.35">
      <c r="J34234" s="830"/>
    </row>
    <row r="34235" spans="10:10" x14ac:dyDescent="0.35">
      <c r="J34235" s="830"/>
    </row>
    <row r="34236" spans="10:10" x14ac:dyDescent="0.35">
      <c r="J34236" s="830"/>
    </row>
    <row r="34237" spans="10:10" x14ac:dyDescent="0.35">
      <c r="J34237" s="830"/>
    </row>
    <row r="34238" spans="10:10" x14ac:dyDescent="0.35">
      <c r="J34238" s="830"/>
    </row>
    <row r="34239" spans="10:10" x14ac:dyDescent="0.35">
      <c r="J34239" s="830"/>
    </row>
    <row r="34240" spans="10:10" x14ac:dyDescent="0.35">
      <c r="J34240" s="830"/>
    </row>
    <row r="34241" spans="10:10" x14ac:dyDescent="0.35">
      <c r="J34241" s="830"/>
    </row>
    <row r="34242" spans="10:10" x14ac:dyDescent="0.35">
      <c r="J34242" s="830"/>
    </row>
    <row r="34243" spans="10:10" x14ac:dyDescent="0.35">
      <c r="J34243" s="830"/>
    </row>
    <row r="34244" spans="10:10" x14ac:dyDescent="0.35">
      <c r="J34244" s="830"/>
    </row>
    <row r="34245" spans="10:10" x14ac:dyDescent="0.35">
      <c r="J34245" s="830"/>
    </row>
    <row r="34246" spans="10:10" x14ac:dyDescent="0.35">
      <c r="J34246" s="830"/>
    </row>
    <row r="34247" spans="10:10" x14ac:dyDescent="0.35">
      <c r="J34247" s="830"/>
    </row>
    <row r="34248" spans="10:10" x14ac:dyDescent="0.35">
      <c r="J34248" s="830"/>
    </row>
    <row r="34249" spans="10:10" x14ac:dyDescent="0.35">
      <c r="J34249" s="830"/>
    </row>
    <row r="34250" spans="10:10" x14ac:dyDescent="0.35">
      <c r="J34250" s="830"/>
    </row>
    <row r="34251" spans="10:10" x14ac:dyDescent="0.35">
      <c r="J34251" s="830"/>
    </row>
    <row r="34252" spans="10:10" x14ac:dyDescent="0.35">
      <c r="J34252" s="830"/>
    </row>
    <row r="34253" spans="10:10" x14ac:dyDescent="0.35">
      <c r="J34253" s="830"/>
    </row>
    <row r="34254" spans="10:10" x14ac:dyDescent="0.35">
      <c r="J34254" s="830"/>
    </row>
    <row r="34255" spans="10:10" x14ac:dyDescent="0.35">
      <c r="J34255" s="830"/>
    </row>
    <row r="34256" spans="10:10" x14ac:dyDescent="0.35">
      <c r="J34256" s="830"/>
    </row>
    <row r="34257" spans="10:10" x14ac:dyDescent="0.35">
      <c r="J34257" s="830"/>
    </row>
    <row r="34258" spans="10:10" x14ac:dyDescent="0.35">
      <c r="J34258" s="830"/>
    </row>
    <row r="34259" spans="10:10" x14ac:dyDescent="0.35">
      <c r="J34259" s="830"/>
    </row>
    <row r="34260" spans="10:10" x14ac:dyDescent="0.35">
      <c r="J34260" s="830"/>
    </row>
    <row r="34261" spans="10:10" x14ac:dyDescent="0.35">
      <c r="J34261" s="830"/>
    </row>
    <row r="34262" spans="10:10" x14ac:dyDescent="0.35">
      <c r="J34262" s="830"/>
    </row>
    <row r="34263" spans="10:10" x14ac:dyDescent="0.35">
      <c r="J34263" s="830"/>
    </row>
    <row r="34264" spans="10:10" x14ac:dyDescent="0.35">
      <c r="J34264" s="830"/>
    </row>
    <row r="34265" spans="10:10" x14ac:dyDescent="0.35">
      <c r="J34265" s="830"/>
    </row>
    <row r="34266" spans="10:10" x14ac:dyDescent="0.35">
      <c r="J34266" s="830"/>
    </row>
    <row r="34267" spans="10:10" x14ac:dyDescent="0.35">
      <c r="J34267" s="830"/>
    </row>
    <row r="34268" spans="10:10" x14ac:dyDescent="0.35">
      <c r="J34268" s="830"/>
    </row>
    <row r="34269" spans="10:10" x14ac:dyDescent="0.35">
      <c r="J34269" s="830"/>
    </row>
    <row r="34270" spans="10:10" x14ac:dyDescent="0.35">
      <c r="J34270" s="830"/>
    </row>
    <row r="34271" spans="10:10" x14ac:dyDescent="0.35">
      <c r="J34271" s="830"/>
    </row>
    <row r="34272" spans="10:10" x14ac:dyDescent="0.35">
      <c r="J34272" s="830"/>
    </row>
    <row r="34273" spans="10:10" x14ac:dyDescent="0.35">
      <c r="J34273" s="830"/>
    </row>
    <row r="34274" spans="10:10" x14ac:dyDescent="0.35">
      <c r="J34274" s="830"/>
    </row>
    <row r="34275" spans="10:10" x14ac:dyDescent="0.35">
      <c r="J34275" s="830"/>
    </row>
    <row r="34276" spans="10:10" x14ac:dyDescent="0.35">
      <c r="J34276" s="830"/>
    </row>
    <row r="34277" spans="10:10" x14ac:dyDescent="0.35">
      <c r="J34277" s="830"/>
    </row>
    <row r="34278" spans="10:10" x14ac:dyDescent="0.35">
      <c r="J34278" s="830"/>
    </row>
    <row r="34279" spans="10:10" x14ac:dyDescent="0.35">
      <c r="J34279" s="830"/>
    </row>
    <row r="34280" spans="10:10" x14ac:dyDescent="0.35">
      <c r="J34280" s="830"/>
    </row>
    <row r="34281" spans="10:10" x14ac:dyDescent="0.35">
      <c r="J34281" s="830"/>
    </row>
    <row r="34282" spans="10:10" x14ac:dyDescent="0.35">
      <c r="J34282" s="830"/>
    </row>
    <row r="34283" spans="10:10" x14ac:dyDescent="0.35">
      <c r="J34283" s="830"/>
    </row>
    <row r="34284" spans="10:10" x14ac:dyDescent="0.35">
      <c r="J34284" s="830"/>
    </row>
    <row r="34285" spans="10:10" x14ac:dyDescent="0.35">
      <c r="J34285" s="830"/>
    </row>
    <row r="34286" spans="10:10" x14ac:dyDescent="0.35">
      <c r="J34286" s="830"/>
    </row>
    <row r="34287" spans="10:10" x14ac:dyDescent="0.35">
      <c r="J34287" s="830"/>
    </row>
    <row r="34288" spans="10:10" x14ac:dyDescent="0.35">
      <c r="J34288" s="830"/>
    </row>
    <row r="34289" spans="10:10" x14ac:dyDescent="0.35">
      <c r="J34289" s="830"/>
    </row>
    <row r="34290" spans="10:10" x14ac:dyDescent="0.35">
      <c r="J34290" s="830"/>
    </row>
    <row r="34291" spans="10:10" x14ac:dyDescent="0.35">
      <c r="J34291" s="830"/>
    </row>
    <row r="34292" spans="10:10" x14ac:dyDescent="0.35">
      <c r="J34292" s="830"/>
    </row>
    <row r="34293" spans="10:10" x14ac:dyDescent="0.35">
      <c r="J34293" s="830"/>
    </row>
    <row r="34294" spans="10:10" x14ac:dyDescent="0.35">
      <c r="J34294" s="830"/>
    </row>
    <row r="34295" spans="10:10" x14ac:dyDescent="0.35">
      <c r="J34295" s="830"/>
    </row>
    <row r="34296" spans="10:10" x14ac:dyDescent="0.35">
      <c r="J34296" s="830"/>
    </row>
    <row r="34297" spans="10:10" x14ac:dyDescent="0.35">
      <c r="J34297" s="830"/>
    </row>
    <row r="34298" spans="10:10" x14ac:dyDescent="0.35">
      <c r="J34298" s="830"/>
    </row>
    <row r="34299" spans="10:10" x14ac:dyDescent="0.35">
      <c r="J34299" s="830"/>
    </row>
    <row r="34300" spans="10:10" x14ac:dyDescent="0.35">
      <c r="J34300" s="830"/>
    </row>
    <row r="34301" spans="10:10" x14ac:dyDescent="0.35">
      <c r="J34301" s="830"/>
    </row>
    <row r="34302" spans="10:10" x14ac:dyDescent="0.35">
      <c r="J34302" s="830"/>
    </row>
    <row r="34303" spans="10:10" x14ac:dyDescent="0.35">
      <c r="J34303" s="830"/>
    </row>
    <row r="34304" spans="10:10" x14ac:dyDescent="0.35">
      <c r="J34304" s="830"/>
    </row>
    <row r="34305" spans="10:10" x14ac:dyDescent="0.35">
      <c r="J34305" s="830"/>
    </row>
    <row r="34306" spans="10:10" x14ac:dyDescent="0.35">
      <c r="J34306" s="830"/>
    </row>
    <row r="34307" spans="10:10" x14ac:dyDescent="0.35">
      <c r="J34307" s="830"/>
    </row>
    <row r="34308" spans="10:10" x14ac:dyDescent="0.35">
      <c r="J34308" s="830"/>
    </row>
    <row r="34309" spans="10:10" x14ac:dyDescent="0.35">
      <c r="J34309" s="830"/>
    </row>
    <row r="34310" spans="10:10" x14ac:dyDescent="0.35">
      <c r="J34310" s="830"/>
    </row>
    <row r="34311" spans="10:10" x14ac:dyDescent="0.35">
      <c r="J34311" s="830"/>
    </row>
    <row r="34312" spans="10:10" x14ac:dyDescent="0.35">
      <c r="J34312" s="830"/>
    </row>
    <row r="34313" spans="10:10" x14ac:dyDescent="0.35">
      <c r="J34313" s="830"/>
    </row>
    <row r="34314" spans="10:10" x14ac:dyDescent="0.35">
      <c r="J34314" s="830"/>
    </row>
    <row r="34315" spans="10:10" x14ac:dyDescent="0.35">
      <c r="J34315" s="830"/>
    </row>
    <row r="34316" spans="10:10" x14ac:dyDescent="0.35">
      <c r="J34316" s="830"/>
    </row>
    <row r="34317" spans="10:10" x14ac:dyDescent="0.35">
      <c r="J34317" s="830"/>
    </row>
    <row r="34318" spans="10:10" x14ac:dyDescent="0.35">
      <c r="J34318" s="830"/>
    </row>
    <row r="34319" spans="10:10" x14ac:dyDescent="0.35">
      <c r="J34319" s="830"/>
    </row>
    <row r="34320" spans="10:10" x14ac:dyDescent="0.35">
      <c r="J34320" s="830"/>
    </row>
    <row r="34321" spans="10:10" x14ac:dyDescent="0.35">
      <c r="J34321" s="830"/>
    </row>
    <row r="34322" spans="10:10" x14ac:dyDescent="0.35">
      <c r="J34322" s="830"/>
    </row>
    <row r="34323" spans="10:10" x14ac:dyDescent="0.35">
      <c r="J34323" s="830"/>
    </row>
    <row r="34324" spans="10:10" x14ac:dyDescent="0.35">
      <c r="J34324" s="830"/>
    </row>
    <row r="34325" spans="10:10" x14ac:dyDescent="0.35">
      <c r="J34325" s="830"/>
    </row>
    <row r="34326" spans="10:10" x14ac:dyDescent="0.35">
      <c r="J34326" s="830"/>
    </row>
    <row r="34327" spans="10:10" x14ac:dyDescent="0.35">
      <c r="J34327" s="830"/>
    </row>
    <row r="34328" spans="10:10" x14ac:dyDescent="0.35">
      <c r="J34328" s="830"/>
    </row>
    <row r="34329" spans="10:10" x14ac:dyDescent="0.35">
      <c r="J34329" s="830"/>
    </row>
    <row r="34330" spans="10:10" x14ac:dyDescent="0.35">
      <c r="J34330" s="830"/>
    </row>
    <row r="34331" spans="10:10" x14ac:dyDescent="0.35">
      <c r="J34331" s="830"/>
    </row>
    <row r="34332" spans="10:10" x14ac:dyDescent="0.35">
      <c r="J34332" s="830"/>
    </row>
    <row r="34333" spans="10:10" x14ac:dyDescent="0.35">
      <c r="J34333" s="830"/>
    </row>
    <row r="34334" spans="10:10" x14ac:dyDescent="0.35">
      <c r="J34334" s="830"/>
    </row>
    <row r="34335" spans="10:10" x14ac:dyDescent="0.35">
      <c r="J34335" s="830"/>
    </row>
    <row r="34336" spans="10:10" x14ac:dyDescent="0.35">
      <c r="J34336" s="830"/>
    </row>
    <row r="34337" spans="10:10" x14ac:dyDescent="0.35">
      <c r="J34337" s="830"/>
    </row>
    <row r="34338" spans="10:10" x14ac:dyDescent="0.35">
      <c r="J34338" s="830"/>
    </row>
    <row r="34339" spans="10:10" x14ac:dyDescent="0.35">
      <c r="J34339" s="830"/>
    </row>
    <row r="34340" spans="10:10" x14ac:dyDescent="0.35">
      <c r="J34340" s="830"/>
    </row>
    <row r="34341" spans="10:10" x14ac:dyDescent="0.35">
      <c r="J34341" s="830"/>
    </row>
    <row r="34342" spans="10:10" x14ac:dyDescent="0.35">
      <c r="J34342" s="830"/>
    </row>
    <row r="34343" spans="10:10" x14ac:dyDescent="0.35">
      <c r="J34343" s="830"/>
    </row>
    <row r="34344" spans="10:10" x14ac:dyDescent="0.35">
      <c r="J34344" s="830"/>
    </row>
    <row r="34345" spans="10:10" x14ac:dyDescent="0.35">
      <c r="J34345" s="830"/>
    </row>
    <row r="34346" spans="10:10" x14ac:dyDescent="0.35">
      <c r="J34346" s="830"/>
    </row>
    <row r="34347" spans="10:10" x14ac:dyDescent="0.35">
      <c r="J34347" s="830"/>
    </row>
    <row r="34348" spans="10:10" x14ac:dyDescent="0.35">
      <c r="J34348" s="830"/>
    </row>
    <row r="34349" spans="10:10" x14ac:dyDescent="0.35">
      <c r="J34349" s="830"/>
    </row>
    <row r="34350" spans="10:10" x14ac:dyDescent="0.35">
      <c r="J34350" s="830"/>
    </row>
    <row r="34351" spans="10:10" x14ac:dyDescent="0.35">
      <c r="J34351" s="830"/>
    </row>
    <row r="34352" spans="10:10" x14ac:dyDescent="0.35">
      <c r="J34352" s="830"/>
    </row>
    <row r="34353" spans="10:10" x14ac:dyDescent="0.35">
      <c r="J34353" s="830"/>
    </row>
    <row r="34354" spans="10:10" x14ac:dyDescent="0.35">
      <c r="J34354" s="830"/>
    </row>
    <row r="34355" spans="10:10" x14ac:dyDescent="0.35">
      <c r="J34355" s="830"/>
    </row>
    <row r="34356" spans="10:10" x14ac:dyDescent="0.35">
      <c r="J34356" s="830"/>
    </row>
    <row r="34357" spans="10:10" x14ac:dyDescent="0.35">
      <c r="J34357" s="830"/>
    </row>
    <row r="34358" spans="10:10" x14ac:dyDescent="0.35">
      <c r="J34358" s="830"/>
    </row>
    <row r="34359" spans="10:10" x14ac:dyDescent="0.35">
      <c r="J34359" s="830"/>
    </row>
    <row r="34360" spans="10:10" x14ac:dyDescent="0.35">
      <c r="J34360" s="830"/>
    </row>
    <row r="34361" spans="10:10" x14ac:dyDescent="0.35">
      <c r="J34361" s="830"/>
    </row>
    <row r="34362" spans="10:10" x14ac:dyDescent="0.35">
      <c r="J34362" s="830"/>
    </row>
    <row r="34363" spans="10:10" x14ac:dyDescent="0.35">
      <c r="J34363" s="830"/>
    </row>
    <row r="34364" spans="10:10" x14ac:dyDescent="0.35">
      <c r="J34364" s="830"/>
    </row>
    <row r="34365" spans="10:10" x14ac:dyDescent="0.35">
      <c r="J34365" s="830"/>
    </row>
    <row r="34366" spans="10:10" x14ac:dyDescent="0.35">
      <c r="J34366" s="830"/>
    </row>
    <row r="34367" spans="10:10" x14ac:dyDescent="0.35">
      <c r="J34367" s="830"/>
    </row>
    <row r="34368" spans="10:10" x14ac:dyDescent="0.35">
      <c r="J34368" s="830"/>
    </row>
    <row r="34369" spans="10:10" x14ac:dyDescent="0.35">
      <c r="J34369" s="830"/>
    </row>
    <row r="34370" spans="10:10" x14ac:dyDescent="0.35">
      <c r="J34370" s="830"/>
    </row>
    <row r="34371" spans="10:10" x14ac:dyDescent="0.35">
      <c r="J34371" s="830"/>
    </row>
    <row r="34372" spans="10:10" x14ac:dyDescent="0.35">
      <c r="J34372" s="830"/>
    </row>
    <row r="34373" spans="10:10" x14ac:dyDescent="0.35">
      <c r="J34373" s="830"/>
    </row>
    <row r="34374" spans="10:10" x14ac:dyDescent="0.35">
      <c r="J34374" s="830"/>
    </row>
    <row r="34375" spans="10:10" x14ac:dyDescent="0.35">
      <c r="J34375" s="830"/>
    </row>
    <row r="34376" spans="10:10" x14ac:dyDescent="0.35">
      <c r="J34376" s="830"/>
    </row>
    <row r="34377" spans="10:10" x14ac:dyDescent="0.35">
      <c r="J34377" s="830"/>
    </row>
    <row r="34378" spans="10:10" x14ac:dyDescent="0.35">
      <c r="J34378" s="830"/>
    </row>
    <row r="34379" spans="10:10" x14ac:dyDescent="0.35">
      <c r="J34379" s="830"/>
    </row>
    <row r="34380" spans="10:10" x14ac:dyDescent="0.35">
      <c r="J34380" s="830"/>
    </row>
    <row r="34381" spans="10:10" x14ac:dyDescent="0.35">
      <c r="J34381" s="830"/>
    </row>
    <row r="34382" spans="10:10" x14ac:dyDescent="0.35">
      <c r="J34382" s="830"/>
    </row>
    <row r="34383" spans="10:10" x14ac:dyDescent="0.35">
      <c r="J34383" s="830"/>
    </row>
    <row r="34384" spans="10:10" x14ac:dyDescent="0.35">
      <c r="J34384" s="830"/>
    </row>
    <row r="34385" spans="10:10" x14ac:dyDescent="0.35">
      <c r="J34385" s="830"/>
    </row>
    <row r="34386" spans="10:10" x14ac:dyDescent="0.35">
      <c r="J34386" s="830"/>
    </row>
    <row r="34387" spans="10:10" x14ac:dyDescent="0.35">
      <c r="J34387" s="830"/>
    </row>
    <row r="34388" spans="10:10" x14ac:dyDescent="0.35">
      <c r="J34388" s="830"/>
    </row>
    <row r="34389" spans="10:10" x14ac:dyDescent="0.35">
      <c r="J34389" s="830"/>
    </row>
    <row r="34390" spans="10:10" x14ac:dyDescent="0.35">
      <c r="J34390" s="830"/>
    </row>
    <row r="34391" spans="10:10" x14ac:dyDescent="0.35">
      <c r="J34391" s="830"/>
    </row>
    <row r="34392" spans="10:10" x14ac:dyDescent="0.35">
      <c r="J34392" s="830"/>
    </row>
    <row r="34393" spans="10:10" x14ac:dyDescent="0.35">
      <c r="J34393" s="830"/>
    </row>
    <row r="34394" spans="10:10" x14ac:dyDescent="0.35">
      <c r="J34394" s="830"/>
    </row>
    <row r="34395" spans="10:10" x14ac:dyDescent="0.35">
      <c r="J34395" s="830"/>
    </row>
    <row r="34396" spans="10:10" x14ac:dyDescent="0.35">
      <c r="J34396" s="830"/>
    </row>
    <row r="34397" spans="10:10" x14ac:dyDescent="0.35">
      <c r="J34397" s="830"/>
    </row>
    <row r="34398" spans="10:10" x14ac:dyDescent="0.35">
      <c r="J34398" s="830"/>
    </row>
    <row r="34399" spans="10:10" x14ac:dyDescent="0.35">
      <c r="J34399" s="830"/>
    </row>
    <row r="34400" spans="10:10" x14ac:dyDescent="0.35">
      <c r="J34400" s="830"/>
    </row>
    <row r="34401" spans="10:10" x14ac:dyDescent="0.35">
      <c r="J34401" s="830"/>
    </row>
    <row r="34402" spans="10:10" x14ac:dyDescent="0.35">
      <c r="J34402" s="830"/>
    </row>
    <row r="34403" spans="10:10" x14ac:dyDescent="0.35">
      <c r="J34403" s="830"/>
    </row>
    <row r="34404" spans="10:10" x14ac:dyDescent="0.35">
      <c r="J34404" s="830"/>
    </row>
    <row r="34405" spans="10:10" x14ac:dyDescent="0.35">
      <c r="J34405" s="830"/>
    </row>
    <row r="34406" spans="10:10" x14ac:dyDescent="0.35">
      <c r="J34406" s="830"/>
    </row>
    <row r="34407" spans="10:10" x14ac:dyDescent="0.35">
      <c r="J34407" s="830"/>
    </row>
    <row r="34408" spans="10:10" x14ac:dyDescent="0.35">
      <c r="J34408" s="830"/>
    </row>
    <row r="34409" spans="10:10" x14ac:dyDescent="0.35">
      <c r="J34409" s="830"/>
    </row>
    <row r="34410" spans="10:10" x14ac:dyDescent="0.35">
      <c r="J34410" s="830"/>
    </row>
    <row r="34411" spans="10:10" x14ac:dyDescent="0.35">
      <c r="J34411" s="830"/>
    </row>
    <row r="34412" spans="10:10" x14ac:dyDescent="0.35">
      <c r="J34412" s="830"/>
    </row>
    <row r="34413" spans="10:10" x14ac:dyDescent="0.35">
      <c r="J34413" s="830"/>
    </row>
    <row r="34414" spans="10:10" x14ac:dyDescent="0.35">
      <c r="J34414" s="830"/>
    </row>
    <row r="34415" spans="10:10" x14ac:dyDescent="0.35">
      <c r="J34415" s="830"/>
    </row>
    <row r="34416" spans="10:10" x14ac:dyDescent="0.35">
      <c r="J34416" s="830"/>
    </row>
    <row r="34417" spans="10:10" x14ac:dyDescent="0.35">
      <c r="J34417" s="830"/>
    </row>
    <row r="34418" spans="10:10" x14ac:dyDescent="0.35">
      <c r="J34418" s="830"/>
    </row>
    <row r="34419" spans="10:10" x14ac:dyDescent="0.35">
      <c r="J34419" s="830"/>
    </row>
    <row r="34420" spans="10:10" x14ac:dyDescent="0.35">
      <c r="J34420" s="830"/>
    </row>
    <row r="34421" spans="10:10" x14ac:dyDescent="0.35">
      <c r="J34421" s="830"/>
    </row>
    <row r="34422" spans="10:10" x14ac:dyDescent="0.35">
      <c r="J34422" s="830"/>
    </row>
    <row r="34423" spans="10:10" x14ac:dyDescent="0.35">
      <c r="J34423" s="830"/>
    </row>
    <row r="34424" spans="10:10" x14ac:dyDescent="0.35">
      <c r="J34424" s="830"/>
    </row>
    <row r="34425" spans="10:10" x14ac:dyDescent="0.35">
      <c r="J34425" s="830"/>
    </row>
    <row r="34426" spans="10:10" x14ac:dyDescent="0.35">
      <c r="J34426" s="830"/>
    </row>
    <row r="34427" spans="10:10" x14ac:dyDescent="0.35">
      <c r="J34427" s="830"/>
    </row>
    <row r="34428" spans="10:10" x14ac:dyDescent="0.35">
      <c r="J34428" s="830"/>
    </row>
    <row r="34429" spans="10:10" x14ac:dyDescent="0.35">
      <c r="J34429" s="830"/>
    </row>
    <row r="34430" spans="10:10" x14ac:dyDescent="0.35">
      <c r="J34430" s="830"/>
    </row>
    <row r="34431" spans="10:10" x14ac:dyDescent="0.35">
      <c r="J34431" s="830"/>
    </row>
    <row r="34432" spans="10:10" x14ac:dyDescent="0.35">
      <c r="J34432" s="830"/>
    </row>
    <row r="34433" spans="10:10" x14ac:dyDescent="0.35">
      <c r="J34433" s="830"/>
    </row>
    <row r="34434" spans="10:10" x14ac:dyDescent="0.35">
      <c r="J34434" s="830"/>
    </row>
    <row r="34435" spans="10:10" x14ac:dyDescent="0.35">
      <c r="J34435" s="830"/>
    </row>
    <row r="34436" spans="10:10" x14ac:dyDescent="0.35">
      <c r="J34436" s="830"/>
    </row>
    <row r="34437" spans="10:10" x14ac:dyDescent="0.35">
      <c r="J34437" s="830"/>
    </row>
    <row r="34438" spans="10:10" x14ac:dyDescent="0.35">
      <c r="J34438" s="830"/>
    </row>
    <row r="34439" spans="10:10" x14ac:dyDescent="0.35">
      <c r="J34439" s="830"/>
    </row>
    <row r="34440" spans="10:10" x14ac:dyDescent="0.35">
      <c r="J34440" s="830"/>
    </row>
    <row r="34441" spans="10:10" x14ac:dyDescent="0.35">
      <c r="J34441" s="830"/>
    </row>
    <row r="34442" spans="10:10" x14ac:dyDescent="0.35">
      <c r="J34442" s="830"/>
    </row>
    <row r="34443" spans="10:10" x14ac:dyDescent="0.35">
      <c r="J34443" s="830"/>
    </row>
    <row r="34444" spans="10:10" x14ac:dyDescent="0.35">
      <c r="J34444" s="830"/>
    </row>
    <row r="34445" spans="10:10" x14ac:dyDescent="0.35">
      <c r="J34445" s="830"/>
    </row>
    <row r="34446" spans="10:10" x14ac:dyDescent="0.35">
      <c r="J34446" s="830"/>
    </row>
    <row r="34447" spans="10:10" x14ac:dyDescent="0.35">
      <c r="J34447" s="830"/>
    </row>
    <row r="34448" spans="10:10" x14ac:dyDescent="0.35">
      <c r="J34448" s="830"/>
    </row>
    <row r="34449" spans="10:10" x14ac:dyDescent="0.35">
      <c r="J34449" s="830"/>
    </row>
    <row r="34450" spans="10:10" x14ac:dyDescent="0.35">
      <c r="J34450" s="830"/>
    </row>
    <row r="34451" spans="10:10" x14ac:dyDescent="0.35">
      <c r="J34451" s="830"/>
    </row>
    <row r="34452" spans="10:10" x14ac:dyDescent="0.35">
      <c r="J34452" s="830"/>
    </row>
    <row r="34453" spans="10:10" x14ac:dyDescent="0.35">
      <c r="J34453" s="830"/>
    </row>
    <row r="34454" spans="10:10" x14ac:dyDescent="0.35">
      <c r="J34454" s="830"/>
    </row>
    <row r="34455" spans="10:10" x14ac:dyDescent="0.35">
      <c r="J34455" s="830"/>
    </row>
    <row r="34456" spans="10:10" x14ac:dyDescent="0.35">
      <c r="J34456" s="830"/>
    </row>
    <row r="34457" spans="10:10" x14ac:dyDescent="0.35">
      <c r="J34457" s="830"/>
    </row>
    <row r="34458" spans="10:10" x14ac:dyDescent="0.35">
      <c r="J34458" s="830"/>
    </row>
    <row r="34459" spans="10:10" x14ac:dyDescent="0.35">
      <c r="J34459" s="830"/>
    </row>
    <row r="34460" spans="10:10" x14ac:dyDescent="0.35">
      <c r="J34460" s="830"/>
    </row>
    <row r="34461" spans="10:10" x14ac:dyDescent="0.35">
      <c r="J34461" s="830"/>
    </row>
    <row r="34462" spans="10:10" x14ac:dyDescent="0.35">
      <c r="J34462" s="830"/>
    </row>
    <row r="34463" spans="10:10" x14ac:dyDescent="0.35">
      <c r="J34463" s="830"/>
    </row>
    <row r="34464" spans="10:10" x14ac:dyDescent="0.35">
      <c r="J34464" s="830"/>
    </row>
    <row r="34465" spans="10:10" x14ac:dyDescent="0.35">
      <c r="J34465" s="830"/>
    </row>
    <row r="34466" spans="10:10" x14ac:dyDescent="0.35">
      <c r="J34466" s="830"/>
    </row>
    <row r="34467" spans="10:10" x14ac:dyDescent="0.35">
      <c r="J34467" s="830"/>
    </row>
    <row r="34468" spans="10:10" x14ac:dyDescent="0.35">
      <c r="J34468" s="830"/>
    </row>
    <row r="34469" spans="10:10" x14ac:dyDescent="0.35">
      <c r="J34469" s="830"/>
    </row>
    <row r="34470" spans="10:10" x14ac:dyDescent="0.35">
      <c r="J34470" s="830"/>
    </row>
    <row r="34471" spans="10:10" x14ac:dyDescent="0.35">
      <c r="J34471" s="830"/>
    </row>
    <row r="34472" spans="10:10" x14ac:dyDescent="0.35">
      <c r="J34472" s="830"/>
    </row>
    <row r="34476" spans="10:10" x14ac:dyDescent="0.35">
      <c r="J34476" s="830"/>
    </row>
    <row r="34477" spans="10:10" x14ac:dyDescent="0.35">
      <c r="J34477" s="830"/>
    </row>
    <row r="34478" spans="10:10" x14ac:dyDescent="0.35">
      <c r="J34478" s="830"/>
    </row>
    <row r="34479" spans="10:10" x14ac:dyDescent="0.35">
      <c r="J34479" s="830"/>
    </row>
    <row r="34480" spans="10:10" x14ac:dyDescent="0.35">
      <c r="J34480" s="830"/>
    </row>
    <row r="34481" spans="10:10" x14ac:dyDescent="0.35">
      <c r="J34481" s="830"/>
    </row>
    <row r="34482" spans="10:10" x14ac:dyDescent="0.35">
      <c r="J34482" s="830"/>
    </row>
    <row r="34483" spans="10:10" x14ac:dyDescent="0.35">
      <c r="J34483" s="830"/>
    </row>
    <row r="34484" spans="10:10" x14ac:dyDescent="0.35">
      <c r="J34484" s="830"/>
    </row>
    <row r="34485" spans="10:10" x14ac:dyDescent="0.35">
      <c r="J34485" s="830"/>
    </row>
    <row r="34486" spans="10:10" x14ac:dyDescent="0.35">
      <c r="J34486" s="830"/>
    </row>
    <row r="34487" spans="10:10" x14ac:dyDescent="0.35">
      <c r="J34487" s="830"/>
    </row>
    <row r="34488" spans="10:10" x14ac:dyDescent="0.35">
      <c r="J34488" s="830"/>
    </row>
    <row r="34489" spans="10:10" x14ac:dyDescent="0.35">
      <c r="J34489" s="830"/>
    </row>
    <row r="34490" spans="10:10" x14ac:dyDescent="0.35">
      <c r="J34490" s="830"/>
    </row>
    <row r="34491" spans="10:10" x14ac:dyDescent="0.35">
      <c r="J34491" s="830"/>
    </row>
    <row r="34492" spans="10:10" x14ac:dyDescent="0.35">
      <c r="J34492" s="830"/>
    </row>
    <row r="34493" spans="10:10" x14ac:dyDescent="0.35">
      <c r="J34493" s="830"/>
    </row>
    <row r="34494" spans="10:10" x14ac:dyDescent="0.35">
      <c r="J34494" s="830"/>
    </row>
    <row r="34495" spans="10:10" x14ac:dyDescent="0.35">
      <c r="J34495" s="830"/>
    </row>
    <row r="34496" spans="10:10" x14ac:dyDescent="0.35">
      <c r="J34496" s="830"/>
    </row>
    <row r="34497" spans="10:10" x14ac:dyDescent="0.35">
      <c r="J34497" s="830"/>
    </row>
    <row r="34498" spans="10:10" x14ac:dyDescent="0.35">
      <c r="J34498" s="830"/>
    </row>
    <row r="34499" spans="10:10" x14ac:dyDescent="0.35">
      <c r="J34499" s="830"/>
    </row>
    <row r="34500" spans="10:10" x14ac:dyDescent="0.35">
      <c r="J34500" s="830"/>
    </row>
    <row r="34501" spans="10:10" x14ac:dyDescent="0.35">
      <c r="J34501" s="830"/>
    </row>
    <row r="34502" spans="10:10" x14ac:dyDescent="0.35">
      <c r="J34502" s="830"/>
    </row>
    <row r="34503" spans="10:10" x14ac:dyDescent="0.35">
      <c r="J34503" s="830"/>
    </row>
    <row r="34504" spans="10:10" x14ac:dyDescent="0.35">
      <c r="J34504" s="830"/>
    </row>
    <row r="34505" spans="10:10" x14ac:dyDescent="0.35">
      <c r="J34505" s="830"/>
    </row>
    <row r="34506" spans="10:10" x14ac:dyDescent="0.35">
      <c r="J34506" s="830"/>
    </row>
    <row r="34507" spans="10:10" x14ac:dyDescent="0.35">
      <c r="J34507" s="830"/>
    </row>
    <row r="34508" spans="10:10" x14ac:dyDescent="0.35">
      <c r="J34508" s="830"/>
    </row>
    <row r="34509" spans="10:10" x14ac:dyDescent="0.35">
      <c r="J34509" s="830"/>
    </row>
    <row r="34510" spans="10:10" x14ac:dyDescent="0.35">
      <c r="J34510" s="830"/>
    </row>
    <row r="34511" spans="10:10" x14ac:dyDescent="0.35">
      <c r="J34511" s="830"/>
    </row>
    <row r="34512" spans="10:10" x14ac:dyDescent="0.35">
      <c r="J34512" s="830"/>
    </row>
    <row r="34513" spans="10:10" x14ac:dyDescent="0.35">
      <c r="J34513" s="830"/>
    </row>
    <row r="34514" spans="10:10" x14ac:dyDescent="0.35">
      <c r="J34514" s="830"/>
    </row>
    <row r="34515" spans="10:10" x14ac:dyDescent="0.35">
      <c r="J34515" s="830"/>
    </row>
    <row r="34516" spans="10:10" x14ac:dyDescent="0.35">
      <c r="J34516" s="830"/>
    </row>
    <row r="34517" spans="10:10" x14ac:dyDescent="0.35">
      <c r="J34517" s="830"/>
    </row>
    <row r="34518" spans="10:10" x14ac:dyDescent="0.35">
      <c r="J34518" s="830"/>
    </row>
    <row r="34519" spans="10:10" x14ac:dyDescent="0.35">
      <c r="J34519" s="830"/>
    </row>
    <row r="34520" spans="10:10" x14ac:dyDescent="0.35">
      <c r="J34520" s="830"/>
    </row>
    <row r="34521" spans="10:10" x14ac:dyDescent="0.35">
      <c r="J34521" s="830"/>
    </row>
    <row r="34522" spans="10:10" x14ac:dyDescent="0.35">
      <c r="J34522" s="830"/>
    </row>
    <row r="34523" spans="10:10" x14ac:dyDescent="0.35">
      <c r="J34523" s="830"/>
    </row>
    <row r="34524" spans="10:10" x14ac:dyDescent="0.35">
      <c r="J34524" s="830"/>
    </row>
    <row r="34525" spans="10:10" x14ac:dyDescent="0.35">
      <c r="J34525" s="830"/>
    </row>
    <row r="34526" spans="10:10" x14ac:dyDescent="0.35">
      <c r="J34526" s="830"/>
    </row>
    <row r="34527" spans="10:10" x14ac:dyDescent="0.35">
      <c r="J34527" s="830"/>
    </row>
    <row r="34528" spans="10:10" x14ac:dyDescent="0.35">
      <c r="J34528" s="830"/>
    </row>
    <row r="34529" spans="10:10" x14ac:dyDescent="0.35">
      <c r="J34529" s="830"/>
    </row>
    <row r="34530" spans="10:10" x14ac:dyDescent="0.35">
      <c r="J34530" s="830"/>
    </row>
    <row r="34531" spans="10:10" x14ac:dyDescent="0.35">
      <c r="J34531" s="830"/>
    </row>
    <row r="34532" spans="10:10" x14ac:dyDescent="0.35">
      <c r="J34532" s="830"/>
    </row>
    <row r="34533" spans="10:10" x14ac:dyDescent="0.35">
      <c r="J34533" s="830"/>
    </row>
    <row r="34534" spans="10:10" x14ac:dyDescent="0.35">
      <c r="J34534" s="830"/>
    </row>
    <row r="34535" spans="10:10" x14ac:dyDescent="0.35">
      <c r="J34535" s="830"/>
    </row>
    <row r="34536" spans="10:10" x14ac:dyDescent="0.35">
      <c r="J34536" s="830"/>
    </row>
    <row r="34537" spans="10:10" x14ac:dyDescent="0.35">
      <c r="J34537" s="830"/>
    </row>
    <row r="34538" spans="10:10" x14ac:dyDescent="0.35">
      <c r="J34538" s="830"/>
    </row>
    <row r="34539" spans="10:10" x14ac:dyDescent="0.35">
      <c r="J34539" s="830"/>
    </row>
    <row r="34540" spans="10:10" x14ac:dyDescent="0.35">
      <c r="J34540" s="830"/>
    </row>
    <row r="34541" spans="10:10" x14ac:dyDescent="0.35">
      <c r="J34541" s="830"/>
    </row>
    <row r="34542" spans="10:10" x14ac:dyDescent="0.35">
      <c r="J34542" s="830"/>
    </row>
    <row r="34543" spans="10:10" x14ac:dyDescent="0.35">
      <c r="J34543" s="830"/>
    </row>
    <row r="34544" spans="10:10" x14ac:dyDescent="0.35">
      <c r="J34544" s="830"/>
    </row>
    <row r="34545" spans="10:10" x14ac:dyDescent="0.35">
      <c r="J34545" s="830"/>
    </row>
    <row r="34546" spans="10:10" x14ac:dyDescent="0.35">
      <c r="J34546" s="830"/>
    </row>
    <row r="34547" spans="10:10" x14ac:dyDescent="0.35">
      <c r="J34547" s="830"/>
    </row>
    <row r="34548" spans="10:10" x14ac:dyDescent="0.35">
      <c r="J34548" s="830"/>
    </row>
    <row r="34549" spans="10:10" x14ac:dyDescent="0.35">
      <c r="J34549" s="830"/>
    </row>
    <row r="34550" spans="10:10" x14ac:dyDescent="0.35">
      <c r="J34550" s="830"/>
    </row>
    <row r="34551" spans="10:10" x14ac:dyDescent="0.35">
      <c r="J34551" s="830"/>
    </row>
    <row r="34552" spans="10:10" x14ac:dyDescent="0.35">
      <c r="J34552" s="830"/>
    </row>
    <row r="34553" spans="10:10" x14ac:dyDescent="0.35">
      <c r="J34553" s="830"/>
    </row>
    <row r="34554" spans="10:10" x14ac:dyDescent="0.35">
      <c r="J34554" s="830"/>
    </row>
    <row r="34555" spans="10:10" x14ac:dyDescent="0.35">
      <c r="J34555" s="830"/>
    </row>
    <row r="34556" spans="10:10" x14ac:dyDescent="0.35">
      <c r="J34556" s="830"/>
    </row>
    <row r="34557" spans="10:10" x14ac:dyDescent="0.35">
      <c r="J34557" s="830"/>
    </row>
    <row r="34558" spans="10:10" x14ac:dyDescent="0.35">
      <c r="J34558" s="830"/>
    </row>
    <row r="34559" spans="10:10" x14ac:dyDescent="0.35">
      <c r="J34559" s="830"/>
    </row>
    <row r="34560" spans="10:10" x14ac:dyDescent="0.35">
      <c r="J34560" s="830"/>
    </row>
    <row r="34561" spans="10:10" x14ac:dyDescent="0.35">
      <c r="J34561" s="830"/>
    </row>
    <row r="34562" spans="10:10" x14ac:dyDescent="0.35">
      <c r="J34562" s="830"/>
    </row>
    <row r="34563" spans="10:10" x14ac:dyDescent="0.35">
      <c r="J34563" s="830"/>
    </row>
    <row r="34564" spans="10:10" x14ac:dyDescent="0.35">
      <c r="J34564" s="830"/>
    </row>
    <row r="34565" spans="10:10" x14ac:dyDescent="0.35">
      <c r="J34565" s="830"/>
    </row>
    <row r="34566" spans="10:10" x14ac:dyDescent="0.35">
      <c r="J34566" s="830"/>
    </row>
    <row r="34567" spans="10:10" x14ac:dyDescent="0.35">
      <c r="J34567" s="830"/>
    </row>
    <row r="34568" spans="10:10" x14ac:dyDescent="0.35">
      <c r="J34568" s="830"/>
    </row>
    <row r="34569" spans="10:10" x14ac:dyDescent="0.35">
      <c r="J34569" s="830"/>
    </row>
    <row r="34570" spans="10:10" x14ac:dyDescent="0.35">
      <c r="J34570" s="830"/>
    </row>
    <row r="34571" spans="10:10" x14ac:dyDescent="0.35">
      <c r="J34571" s="830"/>
    </row>
    <row r="34572" spans="10:10" x14ac:dyDescent="0.35">
      <c r="J34572" s="830"/>
    </row>
    <row r="34573" spans="10:10" x14ac:dyDescent="0.35">
      <c r="J34573" s="830"/>
    </row>
    <row r="34574" spans="10:10" x14ac:dyDescent="0.35">
      <c r="J34574" s="830"/>
    </row>
    <row r="34575" spans="10:10" x14ac:dyDescent="0.35">
      <c r="J34575" s="830"/>
    </row>
    <row r="34576" spans="10:10" x14ac:dyDescent="0.35">
      <c r="J34576" s="830"/>
    </row>
    <row r="34577" spans="10:10" x14ac:dyDescent="0.35">
      <c r="J34577" s="830"/>
    </row>
    <row r="34578" spans="10:10" x14ac:dyDescent="0.35">
      <c r="J34578" s="830"/>
    </row>
    <row r="34579" spans="10:10" x14ac:dyDescent="0.35">
      <c r="J34579" s="830"/>
    </row>
    <row r="34580" spans="10:10" x14ac:dyDescent="0.35">
      <c r="J34580" s="830"/>
    </row>
    <row r="34581" spans="10:10" x14ac:dyDescent="0.35">
      <c r="J34581" s="830"/>
    </row>
    <row r="34582" spans="10:10" x14ac:dyDescent="0.35">
      <c r="J34582" s="830"/>
    </row>
    <row r="34583" spans="10:10" x14ac:dyDescent="0.35">
      <c r="J34583" s="830"/>
    </row>
    <row r="34584" spans="10:10" x14ac:dyDescent="0.35">
      <c r="J34584" s="830"/>
    </row>
    <row r="34585" spans="10:10" x14ac:dyDescent="0.35">
      <c r="J34585" s="830"/>
    </row>
    <row r="34586" spans="10:10" x14ac:dyDescent="0.35">
      <c r="J34586" s="830"/>
    </row>
    <row r="34587" spans="10:10" x14ac:dyDescent="0.35">
      <c r="J34587" s="830"/>
    </row>
    <row r="34588" spans="10:10" x14ac:dyDescent="0.35">
      <c r="J34588" s="830"/>
    </row>
    <row r="34589" spans="10:10" x14ac:dyDescent="0.35">
      <c r="J34589" s="830"/>
    </row>
    <row r="34590" spans="10:10" x14ac:dyDescent="0.35">
      <c r="J34590" s="830"/>
    </row>
    <row r="34591" spans="10:10" x14ac:dyDescent="0.35">
      <c r="J34591" s="830"/>
    </row>
    <row r="34592" spans="10:10" x14ac:dyDescent="0.35">
      <c r="J34592" s="830"/>
    </row>
    <row r="34593" spans="10:10" x14ac:dyDescent="0.35">
      <c r="J34593" s="830"/>
    </row>
    <row r="34594" spans="10:10" x14ac:dyDescent="0.35">
      <c r="J34594" s="830"/>
    </row>
    <row r="34595" spans="10:10" x14ac:dyDescent="0.35">
      <c r="J34595" s="830"/>
    </row>
    <row r="34596" spans="10:10" x14ac:dyDescent="0.35">
      <c r="J34596" s="830"/>
    </row>
    <row r="34597" spans="10:10" x14ac:dyDescent="0.35">
      <c r="J34597" s="830"/>
    </row>
    <row r="34598" spans="10:10" x14ac:dyDescent="0.35">
      <c r="J34598" s="830"/>
    </row>
    <row r="34599" spans="10:10" x14ac:dyDescent="0.35">
      <c r="J34599" s="830"/>
    </row>
    <row r="34600" spans="10:10" x14ac:dyDescent="0.35">
      <c r="J34600" s="830"/>
    </row>
    <row r="34601" spans="10:10" x14ac:dyDescent="0.35">
      <c r="J34601" s="830"/>
    </row>
    <row r="34602" spans="10:10" x14ac:dyDescent="0.35">
      <c r="J34602" s="830"/>
    </row>
    <row r="34603" spans="10:10" x14ac:dyDescent="0.35">
      <c r="J34603" s="830"/>
    </row>
    <row r="34604" spans="10:10" x14ac:dyDescent="0.35">
      <c r="J34604" s="830"/>
    </row>
    <row r="34605" spans="10:10" x14ac:dyDescent="0.35">
      <c r="J34605" s="830"/>
    </row>
    <row r="34606" spans="10:10" x14ac:dyDescent="0.35">
      <c r="J34606" s="830"/>
    </row>
    <row r="34607" spans="10:10" x14ac:dyDescent="0.35">
      <c r="J34607" s="830"/>
    </row>
    <row r="34608" spans="10:10" x14ac:dyDescent="0.35">
      <c r="J34608" s="830"/>
    </row>
    <row r="34609" spans="10:10" x14ac:dyDescent="0.35">
      <c r="J34609" s="830"/>
    </row>
    <row r="34610" spans="10:10" x14ac:dyDescent="0.35">
      <c r="J34610" s="830"/>
    </row>
    <row r="34611" spans="10:10" x14ac:dyDescent="0.35">
      <c r="J34611" s="830"/>
    </row>
    <row r="34612" spans="10:10" x14ac:dyDescent="0.35">
      <c r="J34612" s="830"/>
    </row>
    <row r="34613" spans="10:10" x14ac:dyDescent="0.35">
      <c r="J34613" s="830"/>
    </row>
    <row r="34614" spans="10:10" x14ac:dyDescent="0.35">
      <c r="J34614" s="830"/>
    </row>
    <row r="34615" spans="10:10" x14ac:dyDescent="0.35">
      <c r="J34615" s="830"/>
    </row>
    <row r="34616" spans="10:10" x14ac:dyDescent="0.35">
      <c r="J34616" s="830"/>
    </row>
    <row r="34617" spans="10:10" x14ac:dyDescent="0.35">
      <c r="J34617" s="830"/>
    </row>
    <row r="34618" spans="10:10" x14ac:dyDescent="0.35">
      <c r="J34618" s="830"/>
    </row>
    <row r="34619" spans="10:10" x14ac:dyDescent="0.35">
      <c r="J34619" s="830"/>
    </row>
    <row r="34620" spans="10:10" x14ac:dyDescent="0.35">
      <c r="J34620" s="830"/>
    </row>
    <row r="34621" spans="10:10" x14ac:dyDescent="0.35">
      <c r="J34621" s="830"/>
    </row>
    <row r="34622" spans="10:10" x14ac:dyDescent="0.35">
      <c r="J34622" s="830"/>
    </row>
    <row r="34623" spans="10:10" x14ac:dyDescent="0.35">
      <c r="J34623" s="830"/>
    </row>
    <row r="34624" spans="10:10" x14ac:dyDescent="0.35">
      <c r="J34624" s="830"/>
    </row>
    <row r="34625" spans="10:10" x14ac:dyDescent="0.35">
      <c r="J34625" s="830"/>
    </row>
    <row r="34626" spans="10:10" x14ac:dyDescent="0.35">
      <c r="J34626" s="830"/>
    </row>
    <row r="34627" spans="10:10" x14ac:dyDescent="0.35">
      <c r="J34627" s="830"/>
    </row>
    <row r="34628" spans="10:10" x14ac:dyDescent="0.35">
      <c r="J34628" s="830"/>
    </row>
    <row r="34629" spans="10:10" x14ac:dyDescent="0.35">
      <c r="J34629" s="830"/>
    </row>
    <row r="34630" spans="10:10" x14ac:dyDescent="0.35">
      <c r="J34630" s="830"/>
    </row>
    <row r="34631" spans="10:10" x14ac:dyDescent="0.35">
      <c r="J34631" s="830"/>
    </row>
    <row r="34632" spans="10:10" x14ac:dyDescent="0.35">
      <c r="J34632" s="830"/>
    </row>
    <row r="34633" spans="10:10" x14ac:dyDescent="0.35">
      <c r="J34633" s="830"/>
    </row>
    <row r="34634" spans="10:10" x14ac:dyDescent="0.35">
      <c r="J34634" s="830"/>
    </row>
    <row r="34635" spans="10:10" x14ac:dyDescent="0.35">
      <c r="J34635" s="830"/>
    </row>
    <row r="34636" spans="10:10" x14ac:dyDescent="0.35">
      <c r="J34636" s="830"/>
    </row>
    <row r="34637" spans="10:10" x14ac:dyDescent="0.35">
      <c r="J34637" s="830"/>
    </row>
    <row r="34638" spans="10:10" x14ac:dyDescent="0.35">
      <c r="J34638" s="830"/>
    </row>
    <row r="34639" spans="10:10" x14ac:dyDescent="0.35">
      <c r="J34639" s="830"/>
    </row>
    <row r="34640" spans="10:10" x14ac:dyDescent="0.35">
      <c r="J34640" s="830"/>
    </row>
    <row r="34641" spans="10:10" x14ac:dyDescent="0.35">
      <c r="J34641" s="830"/>
    </row>
    <row r="34642" spans="10:10" x14ac:dyDescent="0.35">
      <c r="J34642" s="830"/>
    </row>
    <row r="34643" spans="10:10" x14ac:dyDescent="0.35">
      <c r="J34643" s="830"/>
    </row>
    <row r="34644" spans="10:10" x14ac:dyDescent="0.35">
      <c r="J34644" s="830"/>
    </row>
    <row r="34645" spans="10:10" x14ac:dyDescent="0.35">
      <c r="J34645" s="830"/>
    </row>
    <row r="34646" spans="10:10" x14ac:dyDescent="0.35">
      <c r="J34646" s="830"/>
    </row>
    <row r="34647" spans="10:10" x14ac:dyDescent="0.35">
      <c r="J34647" s="830"/>
    </row>
    <row r="34648" spans="10:10" x14ac:dyDescent="0.35">
      <c r="J34648" s="830"/>
    </row>
    <row r="34649" spans="10:10" x14ac:dyDescent="0.35">
      <c r="J34649" s="830"/>
    </row>
    <row r="34650" spans="10:10" x14ac:dyDescent="0.35">
      <c r="J34650" s="830"/>
    </row>
    <row r="34651" spans="10:10" x14ac:dyDescent="0.35">
      <c r="J34651" s="830"/>
    </row>
    <row r="34652" spans="10:10" x14ac:dyDescent="0.35">
      <c r="J34652" s="830"/>
    </row>
    <row r="34653" spans="10:10" x14ac:dyDescent="0.35">
      <c r="J34653" s="830"/>
    </row>
    <row r="34654" spans="10:10" x14ac:dyDescent="0.35">
      <c r="J34654" s="830"/>
    </row>
    <row r="34655" spans="10:10" x14ac:dyDescent="0.35">
      <c r="J34655" s="830"/>
    </row>
    <row r="34656" spans="10:10" x14ac:dyDescent="0.35">
      <c r="J34656" s="830"/>
    </row>
    <row r="34657" spans="10:10" x14ac:dyDescent="0.35">
      <c r="J34657" s="830"/>
    </row>
    <row r="34658" spans="10:10" x14ac:dyDescent="0.35">
      <c r="J34658" s="830"/>
    </row>
    <row r="34659" spans="10:10" x14ac:dyDescent="0.35">
      <c r="J34659" s="830"/>
    </row>
    <row r="34660" spans="10:10" x14ac:dyDescent="0.35">
      <c r="J34660" s="830"/>
    </row>
    <row r="34661" spans="10:10" x14ac:dyDescent="0.35">
      <c r="J34661" s="830"/>
    </row>
    <row r="34662" spans="10:10" x14ac:dyDescent="0.35">
      <c r="J34662" s="830"/>
    </row>
    <row r="34663" spans="10:10" x14ac:dyDescent="0.35">
      <c r="J34663" s="830"/>
    </row>
    <row r="34664" spans="10:10" x14ac:dyDescent="0.35">
      <c r="J34664" s="830"/>
    </row>
    <row r="34665" spans="10:10" x14ac:dyDescent="0.35">
      <c r="J34665" s="830"/>
    </row>
    <row r="34666" spans="10:10" x14ac:dyDescent="0.35">
      <c r="J34666" s="830"/>
    </row>
    <row r="34667" spans="10:10" x14ac:dyDescent="0.35">
      <c r="J34667" s="830"/>
    </row>
    <row r="34668" spans="10:10" x14ac:dyDescent="0.35">
      <c r="J34668" s="830"/>
    </row>
    <row r="34669" spans="10:10" x14ac:dyDescent="0.35">
      <c r="J34669" s="830"/>
    </row>
    <row r="34670" spans="10:10" x14ac:dyDescent="0.35">
      <c r="J34670" s="830"/>
    </row>
    <row r="34671" spans="10:10" x14ac:dyDescent="0.35">
      <c r="J34671" s="830"/>
    </row>
    <row r="34672" spans="10:10" x14ac:dyDescent="0.35">
      <c r="J34672" s="830"/>
    </row>
    <row r="34673" spans="10:10" x14ac:dyDescent="0.35">
      <c r="J34673" s="830"/>
    </row>
    <row r="34674" spans="10:10" x14ac:dyDescent="0.35">
      <c r="J34674" s="830"/>
    </row>
    <row r="34675" spans="10:10" x14ac:dyDescent="0.35">
      <c r="J34675" s="830"/>
    </row>
    <row r="34676" spans="10:10" x14ac:dyDescent="0.35">
      <c r="J34676" s="830"/>
    </row>
    <row r="34677" spans="10:10" x14ac:dyDescent="0.35">
      <c r="J34677" s="830"/>
    </row>
    <row r="34678" spans="10:10" x14ac:dyDescent="0.35">
      <c r="J34678" s="830"/>
    </row>
    <row r="34679" spans="10:10" x14ac:dyDescent="0.35">
      <c r="J34679" s="830"/>
    </row>
    <row r="34680" spans="10:10" x14ac:dyDescent="0.35">
      <c r="J34680" s="830"/>
    </row>
    <row r="34681" spans="10:10" x14ac:dyDescent="0.35">
      <c r="J34681" s="830"/>
    </row>
    <row r="34682" spans="10:10" x14ac:dyDescent="0.35">
      <c r="J34682" s="830"/>
    </row>
    <row r="34683" spans="10:10" x14ac:dyDescent="0.35">
      <c r="J34683" s="830"/>
    </row>
    <row r="34684" spans="10:10" x14ac:dyDescent="0.35">
      <c r="J34684" s="830"/>
    </row>
    <row r="34685" spans="10:10" x14ac:dyDescent="0.35">
      <c r="J34685" s="830"/>
    </row>
    <row r="34686" spans="10:10" x14ac:dyDescent="0.35">
      <c r="J34686" s="830"/>
    </row>
    <row r="34687" spans="10:10" x14ac:dyDescent="0.35">
      <c r="J34687" s="830"/>
    </row>
    <row r="34688" spans="10:10" x14ac:dyDescent="0.35">
      <c r="J34688" s="830"/>
    </row>
    <row r="34689" spans="10:10" x14ac:dyDescent="0.35">
      <c r="J34689" s="830"/>
    </row>
    <row r="34690" spans="10:10" x14ac:dyDescent="0.35">
      <c r="J34690" s="830"/>
    </row>
    <row r="34691" spans="10:10" x14ac:dyDescent="0.35">
      <c r="J34691" s="830"/>
    </row>
    <row r="34692" spans="10:10" x14ac:dyDescent="0.35">
      <c r="J34692" s="830"/>
    </row>
    <row r="34693" spans="10:10" x14ac:dyDescent="0.35">
      <c r="J34693" s="830"/>
    </row>
    <row r="34694" spans="10:10" x14ac:dyDescent="0.35">
      <c r="J34694" s="830"/>
    </row>
    <row r="34695" spans="10:10" x14ac:dyDescent="0.35">
      <c r="J34695" s="830"/>
    </row>
    <row r="34696" spans="10:10" x14ac:dyDescent="0.35">
      <c r="J34696" s="830"/>
    </row>
    <row r="34697" spans="10:10" x14ac:dyDescent="0.35">
      <c r="J34697" s="830"/>
    </row>
    <row r="34698" spans="10:10" x14ac:dyDescent="0.35">
      <c r="J34698" s="830"/>
    </row>
    <row r="34699" spans="10:10" x14ac:dyDescent="0.35">
      <c r="J34699" s="830"/>
    </row>
    <row r="34700" spans="10:10" x14ac:dyDescent="0.35">
      <c r="J34700" s="830"/>
    </row>
    <row r="34701" spans="10:10" x14ac:dyDescent="0.35">
      <c r="J34701" s="830"/>
    </row>
    <row r="34702" spans="10:10" x14ac:dyDescent="0.35">
      <c r="J34702" s="830"/>
    </row>
    <row r="34703" spans="10:10" x14ac:dyDescent="0.35">
      <c r="J34703" s="830"/>
    </row>
    <row r="34704" spans="10:10" x14ac:dyDescent="0.35">
      <c r="J34704" s="830"/>
    </row>
    <row r="34705" spans="10:10" x14ac:dyDescent="0.35">
      <c r="J34705" s="830"/>
    </row>
    <row r="34706" spans="10:10" x14ac:dyDescent="0.35">
      <c r="J34706" s="830"/>
    </row>
    <row r="34707" spans="10:10" x14ac:dyDescent="0.35">
      <c r="J34707" s="830"/>
    </row>
    <row r="34708" spans="10:10" x14ac:dyDescent="0.35">
      <c r="J34708" s="830"/>
    </row>
    <row r="34709" spans="10:10" x14ac:dyDescent="0.35">
      <c r="J34709" s="830"/>
    </row>
    <row r="34710" spans="10:10" x14ac:dyDescent="0.35">
      <c r="J34710" s="830"/>
    </row>
    <row r="34711" spans="10:10" x14ac:dyDescent="0.35">
      <c r="J34711" s="830"/>
    </row>
    <row r="34712" spans="10:10" x14ac:dyDescent="0.35">
      <c r="J34712" s="830"/>
    </row>
    <row r="34713" spans="10:10" x14ac:dyDescent="0.35">
      <c r="J34713" s="830"/>
    </row>
    <row r="34714" spans="10:10" x14ac:dyDescent="0.35">
      <c r="J34714" s="830"/>
    </row>
    <row r="34715" spans="10:10" x14ac:dyDescent="0.35">
      <c r="J34715" s="830"/>
    </row>
    <row r="34716" spans="10:10" x14ac:dyDescent="0.35">
      <c r="J34716" s="830"/>
    </row>
    <row r="34717" spans="10:10" x14ac:dyDescent="0.35">
      <c r="J34717" s="830"/>
    </row>
    <row r="34718" spans="10:10" x14ac:dyDescent="0.35">
      <c r="J34718" s="830"/>
    </row>
    <row r="34719" spans="10:10" x14ac:dyDescent="0.35">
      <c r="J34719" s="830"/>
    </row>
    <row r="34720" spans="10:10" x14ac:dyDescent="0.35">
      <c r="J34720" s="830"/>
    </row>
    <row r="34721" spans="10:10" x14ac:dyDescent="0.35">
      <c r="J34721" s="830"/>
    </row>
    <row r="34722" spans="10:10" x14ac:dyDescent="0.35">
      <c r="J34722" s="830"/>
    </row>
    <row r="34723" spans="10:10" x14ac:dyDescent="0.35">
      <c r="J34723" s="830"/>
    </row>
    <row r="34724" spans="10:10" x14ac:dyDescent="0.35">
      <c r="J34724" s="830"/>
    </row>
    <row r="34725" spans="10:10" x14ac:dyDescent="0.35">
      <c r="J34725" s="830"/>
    </row>
    <row r="34726" spans="10:10" x14ac:dyDescent="0.35">
      <c r="J34726" s="830"/>
    </row>
    <row r="34727" spans="10:10" x14ac:dyDescent="0.35">
      <c r="J34727" s="830"/>
    </row>
    <row r="34728" spans="10:10" x14ac:dyDescent="0.35">
      <c r="J34728" s="830"/>
    </row>
    <row r="34729" spans="10:10" x14ac:dyDescent="0.35">
      <c r="J34729" s="830"/>
    </row>
    <row r="34730" spans="10:10" x14ac:dyDescent="0.35">
      <c r="J34730" s="830"/>
    </row>
    <row r="34731" spans="10:10" x14ac:dyDescent="0.35">
      <c r="J34731" s="830"/>
    </row>
    <row r="34732" spans="10:10" x14ac:dyDescent="0.35">
      <c r="J34732" s="830"/>
    </row>
    <row r="34733" spans="10:10" x14ac:dyDescent="0.35">
      <c r="J34733" s="830"/>
    </row>
    <row r="34734" spans="10:10" x14ac:dyDescent="0.35">
      <c r="J34734" s="830"/>
    </row>
    <row r="34735" spans="10:10" x14ac:dyDescent="0.35">
      <c r="J34735" s="830"/>
    </row>
    <row r="34736" spans="10:10" x14ac:dyDescent="0.35">
      <c r="J34736" s="830"/>
    </row>
    <row r="34737" spans="10:10" x14ac:dyDescent="0.35">
      <c r="J34737" s="830"/>
    </row>
    <row r="34738" spans="10:10" x14ac:dyDescent="0.35">
      <c r="J34738" s="830"/>
    </row>
    <row r="34739" spans="10:10" x14ac:dyDescent="0.35">
      <c r="J34739" s="830"/>
    </row>
    <row r="34740" spans="10:10" x14ac:dyDescent="0.35">
      <c r="J34740" s="830"/>
    </row>
    <row r="34741" spans="10:10" x14ac:dyDescent="0.35">
      <c r="J34741" s="830"/>
    </row>
    <row r="34742" spans="10:10" x14ac:dyDescent="0.35">
      <c r="J34742" s="830"/>
    </row>
    <row r="34743" spans="10:10" x14ac:dyDescent="0.35">
      <c r="J34743" s="830"/>
    </row>
    <row r="34744" spans="10:10" x14ac:dyDescent="0.35">
      <c r="J34744" s="830"/>
    </row>
    <row r="34745" spans="10:10" x14ac:dyDescent="0.35">
      <c r="J34745" s="830"/>
    </row>
    <row r="34746" spans="10:10" x14ac:dyDescent="0.35">
      <c r="J34746" s="830"/>
    </row>
    <row r="34747" spans="10:10" x14ac:dyDescent="0.35">
      <c r="J34747" s="830"/>
    </row>
    <row r="34748" spans="10:10" x14ac:dyDescent="0.35">
      <c r="J34748" s="830"/>
    </row>
    <row r="34749" spans="10:10" x14ac:dyDescent="0.35">
      <c r="J34749" s="830"/>
    </row>
    <row r="34750" spans="10:10" x14ac:dyDescent="0.35">
      <c r="J34750" s="830"/>
    </row>
    <row r="34751" spans="10:10" x14ac:dyDescent="0.35">
      <c r="J34751" s="830"/>
    </row>
    <row r="34752" spans="10:10" x14ac:dyDescent="0.35">
      <c r="J34752" s="830"/>
    </row>
    <row r="34753" spans="10:10" x14ac:dyDescent="0.35">
      <c r="J34753" s="830"/>
    </row>
    <row r="34754" spans="10:10" x14ac:dyDescent="0.35">
      <c r="J34754" s="830"/>
    </row>
    <row r="34755" spans="10:10" x14ac:dyDescent="0.35">
      <c r="J34755" s="830"/>
    </row>
    <row r="34756" spans="10:10" x14ac:dyDescent="0.35">
      <c r="J34756" s="830"/>
    </row>
    <row r="34757" spans="10:10" x14ac:dyDescent="0.35">
      <c r="J34757" s="830"/>
    </row>
    <row r="34758" spans="10:10" x14ac:dyDescent="0.35">
      <c r="J34758" s="830"/>
    </row>
    <row r="34759" spans="10:10" x14ac:dyDescent="0.35">
      <c r="J34759" s="830"/>
    </row>
    <row r="34760" spans="10:10" x14ac:dyDescent="0.35">
      <c r="J34760" s="830"/>
    </row>
    <row r="34761" spans="10:10" x14ac:dyDescent="0.35">
      <c r="J34761" s="830"/>
    </row>
    <row r="34762" spans="10:10" x14ac:dyDescent="0.35">
      <c r="J34762" s="830"/>
    </row>
    <row r="34763" spans="10:10" x14ac:dyDescent="0.35">
      <c r="J34763" s="830"/>
    </row>
    <row r="34764" spans="10:10" x14ac:dyDescent="0.35">
      <c r="J34764" s="830"/>
    </row>
    <row r="34765" spans="10:10" x14ac:dyDescent="0.35">
      <c r="J34765" s="830"/>
    </row>
    <row r="34766" spans="10:10" x14ac:dyDescent="0.35">
      <c r="J34766" s="830"/>
    </row>
    <row r="34767" spans="10:10" x14ac:dyDescent="0.35">
      <c r="J34767" s="830"/>
    </row>
    <row r="34768" spans="10:10" x14ac:dyDescent="0.35">
      <c r="J34768" s="830"/>
    </row>
    <row r="34769" spans="10:10" x14ac:dyDescent="0.35">
      <c r="J34769" s="830"/>
    </row>
    <row r="34770" spans="10:10" x14ac:dyDescent="0.35">
      <c r="J34770" s="830"/>
    </row>
    <row r="34771" spans="10:10" x14ac:dyDescent="0.35">
      <c r="J34771" s="830"/>
    </row>
    <row r="34772" spans="10:10" x14ac:dyDescent="0.35">
      <c r="J34772" s="830"/>
    </row>
    <row r="34773" spans="10:10" x14ac:dyDescent="0.35">
      <c r="J34773" s="830"/>
    </row>
    <row r="34774" spans="10:10" x14ac:dyDescent="0.35">
      <c r="J34774" s="830"/>
    </row>
    <row r="34775" spans="10:10" x14ac:dyDescent="0.35">
      <c r="J34775" s="830"/>
    </row>
    <row r="34776" spans="10:10" x14ac:dyDescent="0.35">
      <c r="J34776" s="830"/>
    </row>
    <row r="34777" spans="10:10" x14ac:dyDescent="0.35">
      <c r="J34777" s="830"/>
    </row>
    <row r="34778" spans="10:10" x14ac:dyDescent="0.35">
      <c r="J34778" s="830"/>
    </row>
    <row r="34779" spans="10:10" x14ac:dyDescent="0.35">
      <c r="J34779" s="830"/>
    </row>
    <row r="34780" spans="10:10" x14ac:dyDescent="0.35">
      <c r="J34780" s="830"/>
    </row>
    <row r="34781" spans="10:10" x14ac:dyDescent="0.35">
      <c r="J34781" s="830"/>
    </row>
    <row r="34782" spans="10:10" x14ac:dyDescent="0.35">
      <c r="J34782" s="830"/>
    </row>
    <row r="34783" spans="10:10" x14ac:dyDescent="0.35">
      <c r="J34783" s="830"/>
    </row>
    <row r="34784" spans="10:10" x14ac:dyDescent="0.35">
      <c r="J34784" s="830"/>
    </row>
    <row r="34785" spans="10:10" x14ac:dyDescent="0.35">
      <c r="J34785" s="830"/>
    </row>
    <row r="34786" spans="10:10" x14ac:dyDescent="0.35">
      <c r="J34786" s="830"/>
    </row>
    <row r="34787" spans="10:10" x14ac:dyDescent="0.35">
      <c r="J34787" s="830"/>
    </row>
    <row r="34788" spans="10:10" x14ac:dyDescent="0.35">
      <c r="J34788" s="830"/>
    </row>
    <row r="34789" spans="10:10" x14ac:dyDescent="0.35">
      <c r="J34789" s="830"/>
    </row>
    <row r="34790" spans="10:10" x14ac:dyDescent="0.35">
      <c r="J34790" s="830"/>
    </row>
    <row r="34791" spans="10:10" x14ac:dyDescent="0.35">
      <c r="J34791" s="830"/>
    </row>
    <row r="34792" spans="10:10" x14ac:dyDescent="0.35">
      <c r="J34792" s="830"/>
    </row>
    <row r="34793" spans="10:10" x14ac:dyDescent="0.35">
      <c r="J34793" s="830"/>
    </row>
    <row r="34794" spans="10:10" x14ac:dyDescent="0.35">
      <c r="J34794" s="830"/>
    </row>
    <row r="34795" spans="10:10" x14ac:dyDescent="0.35">
      <c r="J34795" s="830"/>
    </row>
    <row r="34796" spans="10:10" x14ac:dyDescent="0.35">
      <c r="J34796" s="830"/>
    </row>
    <row r="34797" spans="10:10" x14ac:dyDescent="0.35">
      <c r="J34797" s="830"/>
    </row>
    <row r="34798" spans="10:10" x14ac:dyDescent="0.35">
      <c r="J34798" s="830"/>
    </row>
    <row r="34799" spans="10:10" x14ac:dyDescent="0.35">
      <c r="J34799" s="830"/>
    </row>
    <row r="34800" spans="10:10" x14ac:dyDescent="0.35">
      <c r="J34800" s="830"/>
    </row>
    <row r="34801" spans="10:10" x14ac:dyDescent="0.35">
      <c r="J34801" s="830"/>
    </row>
    <row r="34802" spans="10:10" x14ac:dyDescent="0.35">
      <c r="J34802" s="830"/>
    </row>
    <row r="34803" spans="10:10" x14ac:dyDescent="0.35">
      <c r="J34803" s="830"/>
    </row>
    <row r="34804" spans="10:10" x14ac:dyDescent="0.35">
      <c r="J34804" s="830"/>
    </row>
    <row r="34812" spans="10:10" x14ac:dyDescent="0.35">
      <c r="J34812" s="830"/>
    </row>
    <row r="34813" spans="10:10" x14ac:dyDescent="0.35">
      <c r="J34813" s="830"/>
    </row>
    <row r="34814" spans="10:10" x14ac:dyDescent="0.35">
      <c r="J34814" s="830"/>
    </row>
    <row r="34815" spans="10:10" x14ac:dyDescent="0.35">
      <c r="J34815" s="830"/>
    </row>
    <row r="34816" spans="10:10" x14ac:dyDescent="0.35">
      <c r="J34816" s="830"/>
    </row>
    <row r="34817" spans="10:10" x14ac:dyDescent="0.35">
      <c r="J34817" s="830"/>
    </row>
    <row r="34818" spans="10:10" x14ac:dyDescent="0.35">
      <c r="J34818" s="830"/>
    </row>
    <row r="34819" spans="10:10" x14ac:dyDescent="0.35">
      <c r="J34819" s="830"/>
    </row>
    <row r="34820" spans="10:10" x14ac:dyDescent="0.35">
      <c r="J34820" s="830"/>
    </row>
    <row r="34821" spans="10:10" x14ac:dyDescent="0.35">
      <c r="J34821" s="830"/>
    </row>
    <row r="34822" spans="10:10" x14ac:dyDescent="0.35">
      <c r="J34822" s="830"/>
    </row>
    <row r="34823" spans="10:10" x14ac:dyDescent="0.35">
      <c r="J34823" s="830"/>
    </row>
    <row r="34824" spans="10:10" x14ac:dyDescent="0.35">
      <c r="J34824" s="830"/>
    </row>
    <row r="34825" spans="10:10" x14ac:dyDescent="0.35">
      <c r="J34825" s="830"/>
    </row>
    <row r="34826" spans="10:10" x14ac:dyDescent="0.35">
      <c r="J34826" s="830"/>
    </row>
    <row r="34827" spans="10:10" x14ac:dyDescent="0.35">
      <c r="J34827" s="830"/>
    </row>
    <row r="34828" spans="10:10" x14ac:dyDescent="0.35">
      <c r="J34828" s="830"/>
    </row>
    <row r="34829" spans="10:10" x14ac:dyDescent="0.35">
      <c r="J34829" s="830"/>
    </row>
    <row r="34830" spans="10:10" x14ac:dyDescent="0.35">
      <c r="J34830" s="830"/>
    </row>
    <row r="34831" spans="10:10" x14ac:dyDescent="0.35">
      <c r="J34831" s="830"/>
    </row>
    <row r="34832" spans="10:10" x14ac:dyDescent="0.35">
      <c r="J34832" s="830"/>
    </row>
    <row r="34839" spans="10:10" x14ac:dyDescent="0.35">
      <c r="J34839" s="830"/>
    </row>
    <row r="34840" spans="10:10" x14ac:dyDescent="0.35">
      <c r="J34840" s="830"/>
    </row>
    <row r="34841" spans="10:10" x14ac:dyDescent="0.35">
      <c r="J34841" s="830"/>
    </row>
    <row r="34842" spans="10:10" x14ac:dyDescent="0.35">
      <c r="J34842" s="830"/>
    </row>
    <row r="34843" spans="10:10" x14ac:dyDescent="0.35">
      <c r="J34843" s="830"/>
    </row>
    <row r="34844" spans="10:10" x14ac:dyDescent="0.35">
      <c r="J34844" s="830"/>
    </row>
    <row r="34845" spans="10:10" x14ac:dyDescent="0.35">
      <c r="J34845" s="830"/>
    </row>
    <row r="34846" spans="10:10" x14ac:dyDescent="0.35">
      <c r="J34846" s="830"/>
    </row>
    <row r="34847" spans="10:10" x14ac:dyDescent="0.35">
      <c r="J34847" s="830"/>
    </row>
    <row r="34848" spans="10:10" x14ac:dyDescent="0.35">
      <c r="J34848" s="830"/>
    </row>
    <row r="34849" spans="10:10" x14ac:dyDescent="0.35">
      <c r="J34849" s="830"/>
    </row>
    <row r="34850" spans="10:10" x14ac:dyDescent="0.35">
      <c r="J34850" s="830"/>
    </row>
    <row r="34851" spans="10:10" x14ac:dyDescent="0.35">
      <c r="J34851" s="830"/>
    </row>
    <row r="34852" spans="10:10" x14ac:dyDescent="0.35">
      <c r="J34852" s="830"/>
    </row>
    <row r="34853" spans="10:10" x14ac:dyDescent="0.35">
      <c r="J34853" s="830"/>
    </row>
    <row r="34854" spans="10:10" x14ac:dyDescent="0.35">
      <c r="J34854" s="830"/>
    </row>
    <row r="34855" spans="10:10" x14ac:dyDescent="0.35">
      <c r="J34855" s="830"/>
    </row>
    <row r="34856" spans="10:10" x14ac:dyDescent="0.35">
      <c r="J34856" s="830"/>
    </row>
    <row r="34857" spans="10:10" x14ac:dyDescent="0.35">
      <c r="J34857" s="830"/>
    </row>
    <row r="34858" spans="10:10" x14ac:dyDescent="0.35">
      <c r="J34858" s="830"/>
    </row>
    <row r="34859" spans="10:10" x14ac:dyDescent="0.35">
      <c r="J34859" s="830"/>
    </row>
    <row r="34860" spans="10:10" x14ac:dyDescent="0.35">
      <c r="J34860" s="830"/>
    </row>
    <row r="34861" spans="10:10" x14ac:dyDescent="0.35">
      <c r="J34861" s="830"/>
    </row>
    <row r="34862" spans="10:10" x14ac:dyDescent="0.35">
      <c r="J34862" s="830"/>
    </row>
    <row r="34863" spans="10:10" x14ac:dyDescent="0.35">
      <c r="J34863" s="830"/>
    </row>
    <row r="34864" spans="10:10" x14ac:dyDescent="0.35">
      <c r="J34864" s="830"/>
    </row>
    <row r="34865" spans="10:10" x14ac:dyDescent="0.35">
      <c r="J34865" s="830"/>
    </row>
    <row r="34866" spans="10:10" x14ac:dyDescent="0.35">
      <c r="J34866" s="830"/>
    </row>
    <row r="34867" spans="10:10" x14ac:dyDescent="0.35">
      <c r="J34867" s="830"/>
    </row>
    <row r="34868" spans="10:10" x14ac:dyDescent="0.35">
      <c r="J34868" s="830"/>
    </row>
    <row r="34869" spans="10:10" x14ac:dyDescent="0.35">
      <c r="J34869" s="830"/>
    </row>
    <row r="34870" spans="10:10" x14ac:dyDescent="0.35">
      <c r="J34870" s="830"/>
    </row>
    <row r="34871" spans="10:10" x14ac:dyDescent="0.35">
      <c r="J34871" s="830"/>
    </row>
    <row r="34872" spans="10:10" x14ac:dyDescent="0.35">
      <c r="J34872" s="830"/>
    </row>
    <row r="34873" spans="10:10" x14ac:dyDescent="0.35">
      <c r="J34873" s="830"/>
    </row>
    <row r="34874" spans="10:10" x14ac:dyDescent="0.35">
      <c r="J34874" s="830"/>
    </row>
    <row r="34875" spans="10:10" x14ac:dyDescent="0.35">
      <c r="J34875" s="830"/>
    </row>
    <row r="34876" spans="10:10" x14ac:dyDescent="0.35">
      <c r="J34876" s="830"/>
    </row>
    <row r="34877" spans="10:10" x14ac:dyDescent="0.35">
      <c r="J34877" s="830"/>
    </row>
    <row r="34878" spans="10:10" x14ac:dyDescent="0.35">
      <c r="J34878" s="830"/>
    </row>
    <row r="34879" spans="10:10" x14ac:dyDescent="0.35">
      <c r="J34879" s="830"/>
    </row>
    <row r="34880" spans="10:10" x14ac:dyDescent="0.35">
      <c r="J34880" s="830"/>
    </row>
    <row r="34881" spans="10:10" x14ac:dyDescent="0.35">
      <c r="J34881" s="830"/>
    </row>
    <row r="34882" spans="10:10" x14ac:dyDescent="0.35">
      <c r="J34882" s="830"/>
    </row>
    <row r="34883" spans="10:10" x14ac:dyDescent="0.35">
      <c r="J34883" s="830"/>
    </row>
    <row r="34884" spans="10:10" x14ac:dyDescent="0.35">
      <c r="J34884" s="830"/>
    </row>
    <row r="34885" spans="10:10" x14ac:dyDescent="0.35">
      <c r="J34885" s="830"/>
    </row>
    <row r="34886" spans="10:10" x14ac:dyDescent="0.35">
      <c r="J34886" s="830"/>
    </row>
    <row r="34887" spans="10:10" x14ac:dyDescent="0.35">
      <c r="J34887" s="830"/>
    </row>
    <row r="34888" spans="10:10" x14ac:dyDescent="0.35">
      <c r="J34888" s="830"/>
    </row>
    <row r="34889" spans="10:10" x14ac:dyDescent="0.35">
      <c r="J34889" s="830"/>
    </row>
    <row r="34890" spans="10:10" x14ac:dyDescent="0.35">
      <c r="J34890" s="830"/>
    </row>
    <row r="34891" spans="10:10" x14ac:dyDescent="0.35">
      <c r="J34891" s="830"/>
    </row>
    <row r="34892" spans="10:10" x14ac:dyDescent="0.35">
      <c r="J34892" s="830"/>
    </row>
    <row r="34893" spans="10:10" x14ac:dyDescent="0.35">
      <c r="J34893" s="830"/>
    </row>
    <row r="34894" spans="10:10" x14ac:dyDescent="0.35">
      <c r="J34894" s="830"/>
    </row>
    <row r="34895" spans="10:10" x14ac:dyDescent="0.35">
      <c r="J34895" s="830"/>
    </row>
    <row r="34896" spans="10:10" x14ac:dyDescent="0.35">
      <c r="J34896" s="830"/>
    </row>
    <row r="34897" spans="10:10" x14ac:dyDescent="0.35">
      <c r="J34897" s="830"/>
    </row>
    <row r="34898" spans="10:10" x14ac:dyDescent="0.35">
      <c r="J34898" s="830"/>
    </row>
    <row r="34899" spans="10:10" x14ac:dyDescent="0.35">
      <c r="J34899" s="830"/>
    </row>
    <row r="34900" spans="10:10" x14ac:dyDescent="0.35">
      <c r="J34900" s="830"/>
    </row>
    <row r="34902" spans="10:10" x14ac:dyDescent="0.35">
      <c r="J34902" s="830"/>
    </row>
    <row r="34903" spans="10:10" x14ac:dyDescent="0.35">
      <c r="J34903" s="830"/>
    </row>
    <row r="34904" spans="10:10" x14ac:dyDescent="0.35">
      <c r="J34904" s="830"/>
    </row>
    <row r="34905" spans="10:10" x14ac:dyDescent="0.35">
      <c r="J34905" s="830"/>
    </row>
    <row r="34906" spans="10:10" x14ac:dyDescent="0.35">
      <c r="J34906" s="830"/>
    </row>
    <row r="34907" spans="10:10" x14ac:dyDescent="0.35">
      <c r="J34907" s="830"/>
    </row>
    <row r="34908" spans="10:10" x14ac:dyDescent="0.35">
      <c r="J34908" s="830"/>
    </row>
    <row r="34909" spans="10:10" x14ac:dyDescent="0.35">
      <c r="J34909" s="830"/>
    </row>
    <row r="34910" spans="10:10" x14ac:dyDescent="0.35">
      <c r="J34910" s="830"/>
    </row>
    <row r="34911" spans="10:10" x14ac:dyDescent="0.35">
      <c r="J34911" s="830"/>
    </row>
    <row r="34912" spans="10:10" x14ac:dyDescent="0.35">
      <c r="J34912" s="830"/>
    </row>
    <row r="34913" spans="10:10" x14ac:dyDescent="0.35">
      <c r="J34913" s="830"/>
    </row>
    <row r="34914" spans="10:10" x14ac:dyDescent="0.35">
      <c r="J34914" s="830"/>
    </row>
    <row r="34915" spans="10:10" x14ac:dyDescent="0.35">
      <c r="J34915" s="830"/>
    </row>
    <row r="34916" spans="10:10" x14ac:dyDescent="0.35">
      <c r="J34916" s="830"/>
    </row>
    <row r="34917" spans="10:10" x14ac:dyDescent="0.35">
      <c r="J34917" s="830"/>
    </row>
    <row r="34918" spans="10:10" x14ac:dyDescent="0.35">
      <c r="J34918" s="830"/>
    </row>
    <row r="34919" spans="10:10" x14ac:dyDescent="0.35">
      <c r="J34919" s="830"/>
    </row>
    <row r="34920" spans="10:10" x14ac:dyDescent="0.35">
      <c r="J34920" s="830"/>
    </row>
    <row r="34921" spans="10:10" x14ac:dyDescent="0.35">
      <c r="J34921" s="830"/>
    </row>
    <row r="34922" spans="10:10" x14ac:dyDescent="0.35">
      <c r="J34922" s="830"/>
    </row>
    <row r="34923" spans="10:10" x14ac:dyDescent="0.35">
      <c r="J34923" s="830"/>
    </row>
    <row r="34924" spans="10:10" x14ac:dyDescent="0.35">
      <c r="J34924" s="830"/>
    </row>
    <row r="34925" spans="10:10" x14ac:dyDescent="0.35">
      <c r="J34925" s="830"/>
    </row>
    <row r="34926" spans="10:10" x14ac:dyDescent="0.35">
      <c r="J34926" s="830"/>
    </row>
    <row r="34927" spans="10:10" x14ac:dyDescent="0.35">
      <c r="J34927" s="830"/>
    </row>
    <row r="34928" spans="10:10" x14ac:dyDescent="0.35">
      <c r="J34928" s="830"/>
    </row>
    <row r="34929" spans="10:10" x14ac:dyDescent="0.35">
      <c r="J34929" s="830"/>
    </row>
    <row r="34930" spans="10:10" x14ac:dyDescent="0.35">
      <c r="J34930" s="830"/>
    </row>
    <row r="34931" spans="10:10" x14ac:dyDescent="0.35">
      <c r="J34931" s="830"/>
    </row>
    <row r="34932" spans="10:10" x14ac:dyDescent="0.35">
      <c r="J34932" s="830"/>
    </row>
    <row r="34933" spans="10:10" x14ac:dyDescent="0.35">
      <c r="J34933" s="830"/>
    </row>
    <row r="34934" spans="10:10" x14ac:dyDescent="0.35">
      <c r="J34934" s="830"/>
    </row>
    <row r="34935" spans="10:10" x14ac:dyDescent="0.35">
      <c r="J34935" s="830"/>
    </row>
    <row r="34936" spans="10:10" x14ac:dyDescent="0.35">
      <c r="J34936" s="830"/>
    </row>
    <row r="34937" spans="10:10" x14ac:dyDescent="0.35">
      <c r="J34937" s="830"/>
    </row>
    <row r="34938" spans="10:10" x14ac:dyDescent="0.35">
      <c r="J34938" s="830"/>
    </row>
    <row r="34939" spans="10:10" x14ac:dyDescent="0.35">
      <c r="J34939" s="830"/>
    </row>
    <row r="34940" spans="10:10" x14ac:dyDescent="0.35">
      <c r="J34940" s="830"/>
    </row>
    <row r="34941" spans="10:10" x14ac:dyDescent="0.35">
      <c r="J34941" s="830"/>
    </row>
    <row r="34942" spans="10:10" x14ac:dyDescent="0.35">
      <c r="J34942" s="830"/>
    </row>
    <row r="34943" spans="10:10" x14ac:dyDescent="0.35">
      <c r="J34943" s="830"/>
    </row>
    <row r="34944" spans="10:10" x14ac:dyDescent="0.35">
      <c r="J34944" s="830"/>
    </row>
    <row r="34945" spans="10:10" x14ac:dyDescent="0.35">
      <c r="J34945" s="830"/>
    </row>
    <row r="34946" spans="10:10" x14ac:dyDescent="0.35">
      <c r="J34946" s="830"/>
    </row>
    <row r="34947" spans="10:10" x14ac:dyDescent="0.35">
      <c r="J34947" s="830"/>
    </row>
    <row r="34948" spans="10:10" x14ac:dyDescent="0.35">
      <c r="J34948" s="830"/>
    </row>
    <row r="34949" spans="10:10" x14ac:dyDescent="0.35">
      <c r="J34949" s="830"/>
    </row>
    <row r="34950" spans="10:10" x14ac:dyDescent="0.35">
      <c r="J34950" s="830"/>
    </row>
    <row r="34951" spans="10:10" x14ac:dyDescent="0.35">
      <c r="J34951" s="830"/>
    </row>
    <row r="34952" spans="10:10" x14ac:dyDescent="0.35">
      <c r="J34952" s="830"/>
    </row>
    <row r="34953" spans="10:10" x14ac:dyDescent="0.35">
      <c r="J34953" s="830"/>
    </row>
    <row r="34954" spans="10:10" x14ac:dyDescent="0.35">
      <c r="J34954" s="830"/>
    </row>
    <row r="34955" spans="10:10" x14ac:dyDescent="0.35">
      <c r="J34955" s="830"/>
    </row>
    <row r="34956" spans="10:10" x14ac:dyDescent="0.35">
      <c r="J34956" s="830"/>
    </row>
    <row r="34957" spans="10:10" x14ac:dyDescent="0.35">
      <c r="J34957" s="830"/>
    </row>
    <row r="34958" spans="10:10" x14ac:dyDescent="0.35">
      <c r="J34958" s="830"/>
    </row>
    <row r="34959" spans="10:10" x14ac:dyDescent="0.35">
      <c r="J34959" s="830"/>
    </row>
    <row r="34960" spans="10:10" x14ac:dyDescent="0.35">
      <c r="J34960" s="830"/>
    </row>
    <row r="34961" spans="10:10" x14ac:dyDescent="0.35">
      <c r="J34961" s="830"/>
    </row>
    <row r="34962" spans="10:10" x14ac:dyDescent="0.35">
      <c r="J34962" s="830"/>
    </row>
    <row r="34963" spans="10:10" x14ac:dyDescent="0.35">
      <c r="J34963" s="830"/>
    </row>
    <row r="34964" spans="10:10" x14ac:dyDescent="0.35">
      <c r="J34964" s="830"/>
    </row>
    <row r="34965" spans="10:10" x14ac:dyDescent="0.35">
      <c r="J34965" s="830"/>
    </row>
    <row r="34966" spans="10:10" x14ac:dyDescent="0.35">
      <c r="J34966" s="830"/>
    </row>
    <row r="34967" spans="10:10" x14ac:dyDescent="0.35">
      <c r="J34967" s="830"/>
    </row>
    <row r="34968" spans="10:10" x14ac:dyDescent="0.35">
      <c r="J34968" s="830"/>
    </row>
    <row r="34969" spans="10:10" x14ac:dyDescent="0.35">
      <c r="J34969" s="830"/>
    </row>
    <row r="34970" spans="10:10" x14ac:dyDescent="0.35">
      <c r="J34970" s="830"/>
    </row>
    <row r="34971" spans="10:10" x14ac:dyDescent="0.35">
      <c r="J34971" s="830"/>
    </row>
    <row r="34972" spans="10:10" x14ac:dyDescent="0.35">
      <c r="J34972" s="830"/>
    </row>
    <row r="34973" spans="10:10" x14ac:dyDescent="0.35">
      <c r="J34973" s="830"/>
    </row>
    <row r="34974" spans="10:10" x14ac:dyDescent="0.35">
      <c r="J34974" s="830"/>
    </row>
    <row r="34975" spans="10:10" x14ac:dyDescent="0.35">
      <c r="J34975" s="830"/>
    </row>
    <row r="34976" spans="10:10" x14ac:dyDescent="0.35">
      <c r="J34976" s="830"/>
    </row>
    <row r="34977" spans="10:10" x14ac:dyDescent="0.35">
      <c r="J34977" s="830"/>
    </row>
    <row r="34978" spans="10:10" x14ac:dyDescent="0.35">
      <c r="J34978" s="830"/>
    </row>
    <row r="34979" spans="10:10" x14ac:dyDescent="0.35">
      <c r="J34979" s="830"/>
    </row>
    <row r="34980" spans="10:10" x14ac:dyDescent="0.35">
      <c r="J34980" s="830"/>
    </row>
    <row r="34981" spans="10:10" x14ac:dyDescent="0.35">
      <c r="J34981" s="830"/>
    </row>
    <row r="34982" spans="10:10" x14ac:dyDescent="0.35">
      <c r="J34982" s="830"/>
    </row>
    <row r="34983" spans="10:10" x14ac:dyDescent="0.35">
      <c r="J34983" s="830"/>
    </row>
    <row r="34984" spans="10:10" x14ac:dyDescent="0.35">
      <c r="J34984" s="830"/>
    </row>
    <row r="34985" spans="10:10" x14ac:dyDescent="0.35">
      <c r="J34985" s="830"/>
    </row>
    <row r="34986" spans="10:10" x14ac:dyDescent="0.35">
      <c r="J34986" s="830"/>
    </row>
    <row r="34987" spans="10:10" x14ac:dyDescent="0.35">
      <c r="J34987" s="830"/>
    </row>
    <row r="34988" spans="10:10" x14ac:dyDescent="0.35">
      <c r="J34988" s="830"/>
    </row>
    <row r="34989" spans="10:10" x14ac:dyDescent="0.35">
      <c r="J34989" s="830"/>
    </row>
    <row r="34990" spans="10:10" x14ac:dyDescent="0.35">
      <c r="J34990" s="830"/>
    </row>
    <row r="34991" spans="10:10" x14ac:dyDescent="0.35">
      <c r="J34991" s="830"/>
    </row>
    <row r="34992" spans="10:10" x14ac:dyDescent="0.35">
      <c r="J34992" s="830"/>
    </row>
    <row r="34993" spans="10:10" x14ac:dyDescent="0.35">
      <c r="J34993" s="830"/>
    </row>
    <row r="34994" spans="10:10" x14ac:dyDescent="0.35">
      <c r="J34994" s="830"/>
    </row>
    <row r="34995" spans="10:10" x14ac:dyDescent="0.35">
      <c r="J34995" s="830"/>
    </row>
    <row r="34996" spans="10:10" x14ac:dyDescent="0.35">
      <c r="J34996" s="830"/>
    </row>
    <row r="34997" spans="10:10" x14ac:dyDescent="0.35">
      <c r="J34997" s="830"/>
    </row>
    <row r="34998" spans="10:10" x14ac:dyDescent="0.35">
      <c r="J34998" s="830"/>
    </row>
    <row r="34999" spans="10:10" x14ac:dyDescent="0.35">
      <c r="J34999" s="830"/>
    </row>
    <row r="35000" spans="10:10" x14ac:dyDescent="0.35">
      <c r="J35000" s="830"/>
    </row>
    <row r="35001" spans="10:10" x14ac:dyDescent="0.35">
      <c r="J35001" s="830"/>
    </row>
    <row r="35002" spans="10:10" x14ac:dyDescent="0.35">
      <c r="J35002" s="830"/>
    </row>
    <row r="35003" spans="10:10" x14ac:dyDescent="0.35">
      <c r="J35003" s="830"/>
    </row>
    <row r="35004" spans="10:10" x14ac:dyDescent="0.35">
      <c r="J35004" s="830"/>
    </row>
    <row r="35005" spans="10:10" x14ac:dyDescent="0.35">
      <c r="J35005" s="830"/>
    </row>
    <row r="35006" spans="10:10" x14ac:dyDescent="0.35">
      <c r="J35006" s="830"/>
    </row>
    <row r="35007" spans="10:10" x14ac:dyDescent="0.35">
      <c r="J35007" s="830"/>
    </row>
    <row r="35008" spans="10:10" x14ac:dyDescent="0.35">
      <c r="J35008" s="830"/>
    </row>
    <row r="35009" spans="10:10" x14ac:dyDescent="0.35">
      <c r="J35009" s="830"/>
    </row>
    <row r="35010" spans="10:10" x14ac:dyDescent="0.35">
      <c r="J35010" s="830"/>
    </row>
    <row r="35011" spans="10:10" x14ac:dyDescent="0.35">
      <c r="J35011" s="830"/>
    </row>
    <row r="35012" spans="10:10" x14ac:dyDescent="0.35">
      <c r="J35012" s="830"/>
    </row>
    <row r="35013" spans="10:10" x14ac:dyDescent="0.35">
      <c r="J35013" s="830"/>
    </row>
    <row r="35014" spans="10:10" x14ac:dyDescent="0.35">
      <c r="J35014" s="830"/>
    </row>
    <row r="35015" spans="10:10" x14ac:dyDescent="0.35">
      <c r="J35015" s="830"/>
    </row>
    <row r="35016" spans="10:10" x14ac:dyDescent="0.35">
      <c r="J35016" s="830"/>
    </row>
    <row r="35017" spans="10:10" x14ac:dyDescent="0.35">
      <c r="J35017" s="830"/>
    </row>
    <row r="35018" spans="10:10" x14ac:dyDescent="0.35">
      <c r="J35018" s="830"/>
    </row>
    <row r="35019" spans="10:10" x14ac:dyDescent="0.35">
      <c r="J35019" s="830"/>
    </row>
    <row r="35020" spans="10:10" x14ac:dyDescent="0.35">
      <c r="J35020" s="830"/>
    </row>
    <row r="35021" spans="10:10" x14ac:dyDescent="0.35">
      <c r="J35021" s="830"/>
    </row>
    <row r="35022" spans="10:10" x14ac:dyDescent="0.35">
      <c r="J35022" s="830"/>
    </row>
    <row r="35023" spans="10:10" x14ac:dyDescent="0.35">
      <c r="J35023" s="830"/>
    </row>
    <row r="35024" spans="10:10" x14ac:dyDescent="0.35">
      <c r="J35024" s="830"/>
    </row>
    <row r="35025" spans="10:10" x14ac:dyDescent="0.35">
      <c r="J35025" s="830"/>
    </row>
    <row r="35026" spans="10:10" x14ac:dyDescent="0.35">
      <c r="J35026" s="830"/>
    </row>
    <row r="35027" spans="10:10" x14ac:dyDescent="0.35">
      <c r="J35027" s="830"/>
    </row>
    <row r="35028" spans="10:10" x14ac:dyDescent="0.35">
      <c r="J35028" s="830"/>
    </row>
    <row r="35029" spans="10:10" x14ac:dyDescent="0.35">
      <c r="J35029" s="830"/>
    </row>
    <row r="35030" spans="10:10" x14ac:dyDescent="0.35">
      <c r="J35030" s="830"/>
    </row>
    <row r="35031" spans="10:10" x14ac:dyDescent="0.35">
      <c r="J35031" s="830"/>
    </row>
    <row r="35032" spans="10:10" x14ac:dyDescent="0.35">
      <c r="J35032" s="830"/>
    </row>
    <row r="35033" spans="10:10" x14ac:dyDescent="0.35">
      <c r="J35033" s="830"/>
    </row>
    <row r="35034" spans="10:10" x14ac:dyDescent="0.35">
      <c r="J35034" s="830"/>
    </row>
    <row r="35035" spans="10:10" x14ac:dyDescent="0.35">
      <c r="J35035" s="830"/>
    </row>
    <row r="35036" spans="10:10" x14ac:dyDescent="0.35">
      <c r="J35036" s="830"/>
    </row>
    <row r="35037" spans="10:10" x14ac:dyDescent="0.35">
      <c r="J35037" s="830"/>
    </row>
    <row r="35038" spans="10:10" x14ac:dyDescent="0.35">
      <c r="J35038" s="830"/>
    </row>
    <row r="35039" spans="10:10" x14ac:dyDescent="0.35">
      <c r="J35039" s="830"/>
    </row>
    <row r="35040" spans="10:10" x14ac:dyDescent="0.35">
      <c r="J35040" s="830"/>
    </row>
    <row r="35041" spans="10:10" x14ac:dyDescent="0.35">
      <c r="J35041" s="830"/>
    </row>
    <row r="35042" spans="10:10" x14ac:dyDescent="0.35">
      <c r="J35042" s="830"/>
    </row>
    <row r="35043" spans="10:10" x14ac:dyDescent="0.35">
      <c r="J35043" s="830"/>
    </row>
    <row r="35044" spans="10:10" x14ac:dyDescent="0.35">
      <c r="J35044" s="830"/>
    </row>
    <row r="35045" spans="10:10" x14ac:dyDescent="0.35">
      <c r="J35045" s="830"/>
    </row>
    <row r="35046" spans="10:10" x14ac:dyDescent="0.35">
      <c r="J35046" s="830"/>
    </row>
    <row r="35047" spans="10:10" x14ac:dyDescent="0.35">
      <c r="J35047" s="830"/>
    </row>
    <row r="35048" spans="10:10" x14ac:dyDescent="0.35">
      <c r="J35048" s="830"/>
    </row>
    <row r="35049" spans="10:10" x14ac:dyDescent="0.35">
      <c r="J35049" s="830"/>
    </row>
    <row r="35050" spans="10:10" x14ac:dyDescent="0.35">
      <c r="J35050" s="830"/>
    </row>
    <row r="35051" spans="10:10" x14ac:dyDescent="0.35">
      <c r="J35051" s="830"/>
    </row>
    <row r="35052" spans="10:10" x14ac:dyDescent="0.35">
      <c r="J35052" s="830"/>
    </row>
    <row r="35053" spans="10:10" x14ac:dyDescent="0.35">
      <c r="J35053" s="830"/>
    </row>
    <row r="35054" spans="10:10" x14ac:dyDescent="0.35">
      <c r="J35054" s="830"/>
    </row>
    <row r="35055" spans="10:10" x14ac:dyDescent="0.35">
      <c r="J35055" s="830"/>
    </row>
    <row r="35056" spans="10:10" x14ac:dyDescent="0.35">
      <c r="J35056" s="830"/>
    </row>
    <row r="35057" spans="10:10" x14ac:dyDescent="0.35">
      <c r="J35057" s="830"/>
    </row>
    <row r="35058" spans="10:10" x14ac:dyDescent="0.35">
      <c r="J35058" s="830"/>
    </row>
    <row r="35059" spans="10:10" x14ac:dyDescent="0.35">
      <c r="J35059" s="830"/>
    </row>
    <row r="35060" spans="10:10" x14ac:dyDescent="0.35">
      <c r="J35060" s="830"/>
    </row>
    <row r="35061" spans="10:10" x14ac:dyDescent="0.35">
      <c r="J35061" s="830"/>
    </row>
    <row r="35062" spans="10:10" x14ac:dyDescent="0.35">
      <c r="J35062" s="830"/>
    </row>
    <row r="35063" spans="10:10" x14ac:dyDescent="0.35">
      <c r="J35063" s="830"/>
    </row>
    <row r="35064" spans="10:10" x14ac:dyDescent="0.35">
      <c r="J35064" s="830"/>
    </row>
    <row r="35065" spans="10:10" x14ac:dyDescent="0.35">
      <c r="J35065" s="830"/>
    </row>
    <row r="35066" spans="10:10" x14ac:dyDescent="0.35">
      <c r="J35066" s="830"/>
    </row>
    <row r="35067" spans="10:10" x14ac:dyDescent="0.35">
      <c r="J35067" s="830"/>
    </row>
    <row r="35068" spans="10:10" x14ac:dyDescent="0.35">
      <c r="J35068" s="830"/>
    </row>
    <row r="35069" spans="10:10" x14ac:dyDescent="0.35">
      <c r="J35069" s="830"/>
    </row>
    <row r="35070" spans="10:10" x14ac:dyDescent="0.35">
      <c r="J35070" s="830"/>
    </row>
    <row r="35071" spans="10:10" x14ac:dyDescent="0.35">
      <c r="J35071" s="830"/>
    </row>
    <row r="35072" spans="10:10" x14ac:dyDescent="0.35">
      <c r="J35072" s="830"/>
    </row>
    <row r="35073" spans="10:10" x14ac:dyDescent="0.35">
      <c r="J35073" s="830"/>
    </row>
    <row r="35074" spans="10:10" x14ac:dyDescent="0.35">
      <c r="J35074" s="830"/>
    </row>
    <row r="35075" spans="10:10" x14ac:dyDescent="0.35">
      <c r="J35075" s="830"/>
    </row>
    <row r="35076" spans="10:10" x14ac:dyDescent="0.35">
      <c r="J35076" s="830"/>
    </row>
    <row r="35077" spans="10:10" x14ac:dyDescent="0.35">
      <c r="J35077" s="830"/>
    </row>
    <row r="35078" spans="10:10" x14ac:dyDescent="0.35">
      <c r="J35078" s="830"/>
    </row>
    <row r="35079" spans="10:10" x14ac:dyDescent="0.35">
      <c r="J35079" s="830"/>
    </row>
    <row r="35080" spans="10:10" x14ac:dyDescent="0.35">
      <c r="J35080" s="830"/>
    </row>
    <row r="35081" spans="10:10" x14ac:dyDescent="0.35">
      <c r="J35081" s="830"/>
    </row>
    <row r="35082" spans="10:10" x14ac:dyDescent="0.35">
      <c r="J35082" s="830"/>
    </row>
    <row r="35083" spans="10:10" x14ac:dyDescent="0.35">
      <c r="J35083" s="830"/>
    </row>
    <row r="35084" spans="10:10" x14ac:dyDescent="0.35">
      <c r="J35084" s="830"/>
    </row>
    <row r="35085" spans="10:10" x14ac:dyDescent="0.35">
      <c r="J35085" s="830"/>
    </row>
    <row r="35086" spans="10:10" x14ac:dyDescent="0.35">
      <c r="J35086" s="830"/>
    </row>
    <row r="35087" spans="10:10" x14ac:dyDescent="0.35">
      <c r="J35087" s="830"/>
    </row>
    <row r="35088" spans="10:10" x14ac:dyDescent="0.35">
      <c r="J35088" s="830"/>
    </row>
    <row r="35089" spans="10:10" x14ac:dyDescent="0.35">
      <c r="J35089" s="830"/>
    </row>
    <row r="35090" spans="10:10" x14ac:dyDescent="0.35">
      <c r="J35090" s="830"/>
    </row>
    <row r="35091" spans="10:10" x14ac:dyDescent="0.35">
      <c r="J35091" s="830"/>
    </row>
    <row r="35092" spans="10:10" x14ac:dyDescent="0.35">
      <c r="J35092" s="830"/>
    </row>
    <row r="35093" spans="10:10" x14ac:dyDescent="0.35">
      <c r="J35093" s="830"/>
    </row>
    <row r="35094" spans="10:10" x14ac:dyDescent="0.35">
      <c r="J35094" s="830"/>
    </row>
    <row r="35095" spans="10:10" x14ac:dyDescent="0.35">
      <c r="J35095" s="830"/>
    </row>
    <row r="35096" spans="10:10" x14ac:dyDescent="0.35">
      <c r="J35096" s="830"/>
    </row>
    <row r="35097" spans="10:10" x14ac:dyDescent="0.35">
      <c r="J35097" s="830"/>
    </row>
    <row r="35098" spans="10:10" x14ac:dyDescent="0.35">
      <c r="J35098" s="830"/>
    </row>
    <row r="35099" spans="10:10" x14ac:dyDescent="0.35">
      <c r="J35099" s="830"/>
    </row>
    <row r="35100" spans="10:10" x14ac:dyDescent="0.35">
      <c r="J35100" s="830"/>
    </row>
    <row r="35101" spans="10:10" x14ac:dyDescent="0.35">
      <c r="J35101" s="830"/>
    </row>
    <row r="35102" spans="10:10" x14ac:dyDescent="0.35">
      <c r="J35102" s="830"/>
    </row>
    <row r="35103" spans="10:10" x14ac:dyDescent="0.35">
      <c r="J35103" s="830"/>
    </row>
    <row r="35104" spans="10:10" x14ac:dyDescent="0.35">
      <c r="J35104" s="830"/>
    </row>
    <row r="35105" spans="10:10" x14ac:dyDescent="0.35">
      <c r="J35105" s="830"/>
    </row>
    <row r="35106" spans="10:10" x14ac:dyDescent="0.35">
      <c r="J35106" s="830"/>
    </row>
    <row r="35107" spans="10:10" x14ac:dyDescent="0.35">
      <c r="J35107" s="830"/>
    </row>
    <row r="35108" spans="10:10" x14ac:dyDescent="0.35">
      <c r="J35108" s="830"/>
    </row>
    <row r="35109" spans="10:10" x14ac:dyDescent="0.35">
      <c r="J35109" s="830"/>
    </row>
    <row r="35110" spans="10:10" x14ac:dyDescent="0.35">
      <c r="J35110" s="830"/>
    </row>
    <row r="35111" spans="10:10" x14ac:dyDescent="0.35">
      <c r="J35111" s="830"/>
    </row>
    <row r="35112" spans="10:10" x14ac:dyDescent="0.35">
      <c r="J35112" s="830"/>
    </row>
    <row r="35113" spans="10:10" x14ac:dyDescent="0.35">
      <c r="J35113" s="830"/>
    </row>
    <row r="35114" spans="10:10" x14ac:dyDescent="0.35">
      <c r="J35114" s="830"/>
    </row>
    <row r="35115" spans="10:10" x14ac:dyDescent="0.35">
      <c r="J35115" s="830"/>
    </row>
    <row r="35116" spans="10:10" x14ac:dyDescent="0.35">
      <c r="J35116" s="830"/>
    </row>
    <row r="35117" spans="10:10" x14ac:dyDescent="0.35">
      <c r="J35117" s="830"/>
    </row>
    <row r="35118" spans="10:10" x14ac:dyDescent="0.35">
      <c r="J35118" s="830"/>
    </row>
    <row r="35119" spans="10:10" x14ac:dyDescent="0.35">
      <c r="J35119" s="830"/>
    </row>
    <row r="35120" spans="10:10" x14ac:dyDescent="0.35">
      <c r="J35120" s="830"/>
    </row>
    <row r="35121" spans="10:10" x14ac:dyDescent="0.35">
      <c r="J35121" s="830"/>
    </row>
    <row r="35122" spans="10:10" x14ac:dyDescent="0.35">
      <c r="J35122" s="830"/>
    </row>
    <row r="35123" spans="10:10" x14ac:dyDescent="0.35">
      <c r="J35123" s="830"/>
    </row>
    <row r="35124" spans="10:10" x14ac:dyDescent="0.35">
      <c r="J35124" s="830"/>
    </row>
    <row r="35125" spans="10:10" x14ac:dyDescent="0.35">
      <c r="J35125" s="830"/>
    </row>
    <row r="35126" spans="10:10" x14ac:dyDescent="0.35">
      <c r="J35126" s="830"/>
    </row>
    <row r="35127" spans="10:10" x14ac:dyDescent="0.35">
      <c r="J35127" s="830"/>
    </row>
    <row r="35128" spans="10:10" x14ac:dyDescent="0.35">
      <c r="J35128" s="830"/>
    </row>
    <row r="35129" spans="10:10" x14ac:dyDescent="0.35">
      <c r="J35129" s="830"/>
    </row>
    <row r="35130" spans="10:10" x14ac:dyDescent="0.35">
      <c r="J35130" s="830"/>
    </row>
    <row r="35131" spans="10:10" x14ac:dyDescent="0.35">
      <c r="J35131" s="830"/>
    </row>
    <row r="35132" spans="10:10" x14ac:dyDescent="0.35">
      <c r="J35132" s="830"/>
    </row>
    <row r="35133" spans="10:10" x14ac:dyDescent="0.35">
      <c r="J35133" s="830"/>
    </row>
    <row r="35134" spans="10:10" x14ac:dyDescent="0.35">
      <c r="J35134" s="830"/>
    </row>
    <row r="35135" spans="10:10" x14ac:dyDescent="0.35">
      <c r="J35135" s="830"/>
    </row>
    <row r="35136" spans="10:10" x14ac:dyDescent="0.35">
      <c r="J35136" s="830"/>
    </row>
    <row r="35137" spans="10:10" x14ac:dyDescent="0.35">
      <c r="J35137" s="830"/>
    </row>
    <row r="35138" spans="10:10" x14ac:dyDescent="0.35">
      <c r="J35138" s="830"/>
    </row>
    <row r="35139" spans="10:10" x14ac:dyDescent="0.35">
      <c r="J35139" s="830"/>
    </row>
    <row r="35140" spans="10:10" x14ac:dyDescent="0.35">
      <c r="J35140" s="830"/>
    </row>
    <row r="35141" spans="10:10" x14ac:dyDescent="0.35">
      <c r="J35141" s="830"/>
    </row>
    <row r="35142" spans="10:10" x14ac:dyDescent="0.35">
      <c r="J35142" s="830"/>
    </row>
    <row r="35143" spans="10:10" x14ac:dyDescent="0.35">
      <c r="J35143" s="830"/>
    </row>
    <row r="35144" spans="10:10" x14ac:dyDescent="0.35">
      <c r="J35144" s="830"/>
    </row>
    <row r="35145" spans="10:10" x14ac:dyDescent="0.35">
      <c r="J35145" s="830"/>
    </row>
    <row r="35146" spans="10:10" x14ac:dyDescent="0.35">
      <c r="J35146" s="830"/>
    </row>
    <row r="35147" spans="10:10" x14ac:dyDescent="0.35">
      <c r="J35147" s="830"/>
    </row>
    <row r="35148" spans="10:10" x14ac:dyDescent="0.35">
      <c r="J35148" s="830"/>
    </row>
    <row r="35149" spans="10:10" x14ac:dyDescent="0.35">
      <c r="J35149" s="830"/>
    </row>
    <row r="35150" spans="10:10" x14ac:dyDescent="0.35">
      <c r="J35150" s="830"/>
    </row>
    <row r="35151" spans="10:10" x14ac:dyDescent="0.35">
      <c r="J35151" s="830"/>
    </row>
    <row r="35152" spans="10:10" x14ac:dyDescent="0.35">
      <c r="J35152" s="830"/>
    </row>
    <row r="35153" spans="10:10" x14ac:dyDescent="0.35">
      <c r="J35153" s="830"/>
    </row>
    <row r="35154" spans="10:10" x14ac:dyDescent="0.35">
      <c r="J35154" s="830"/>
    </row>
    <row r="35155" spans="10:10" x14ac:dyDescent="0.35">
      <c r="J35155" s="830"/>
    </row>
    <row r="35156" spans="10:10" x14ac:dyDescent="0.35">
      <c r="J35156" s="830"/>
    </row>
    <row r="35157" spans="10:10" x14ac:dyDescent="0.35">
      <c r="J35157" s="830"/>
    </row>
    <row r="35158" spans="10:10" x14ac:dyDescent="0.35">
      <c r="J35158" s="830"/>
    </row>
    <row r="35159" spans="10:10" x14ac:dyDescent="0.35">
      <c r="J35159" s="830"/>
    </row>
    <row r="35160" spans="10:10" x14ac:dyDescent="0.35">
      <c r="J35160" s="830"/>
    </row>
    <row r="35161" spans="10:10" x14ac:dyDescent="0.35">
      <c r="J35161" s="830"/>
    </row>
    <row r="35162" spans="10:10" x14ac:dyDescent="0.35">
      <c r="J35162" s="830"/>
    </row>
    <row r="35163" spans="10:10" x14ac:dyDescent="0.35">
      <c r="J35163" s="830"/>
    </row>
    <row r="35164" spans="10:10" x14ac:dyDescent="0.35">
      <c r="J35164" s="830"/>
    </row>
    <row r="35165" spans="10:10" x14ac:dyDescent="0.35">
      <c r="J35165" s="830"/>
    </row>
    <row r="35166" spans="10:10" x14ac:dyDescent="0.35">
      <c r="J35166" s="830"/>
    </row>
    <row r="35167" spans="10:10" x14ac:dyDescent="0.35">
      <c r="J35167" s="830"/>
    </row>
    <row r="35168" spans="10:10" x14ac:dyDescent="0.35">
      <c r="J35168" s="830"/>
    </row>
    <row r="35169" spans="10:10" x14ac:dyDescent="0.35">
      <c r="J35169" s="830"/>
    </row>
    <row r="35170" spans="10:10" x14ac:dyDescent="0.35">
      <c r="J35170" s="830"/>
    </row>
    <row r="35171" spans="10:10" x14ac:dyDescent="0.35">
      <c r="J35171" s="830"/>
    </row>
    <row r="35172" spans="10:10" x14ac:dyDescent="0.35">
      <c r="J35172" s="830"/>
    </row>
    <row r="35173" spans="10:10" x14ac:dyDescent="0.35">
      <c r="J35173" s="830"/>
    </row>
    <row r="35174" spans="10:10" x14ac:dyDescent="0.35">
      <c r="J35174" s="830"/>
    </row>
    <row r="35175" spans="10:10" x14ac:dyDescent="0.35">
      <c r="J35175" s="830"/>
    </row>
    <row r="35176" spans="10:10" x14ac:dyDescent="0.35">
      <c r="J35176" s="830"/>
    </row>
    <row r="35177" spans="10:10" x14ac:dyDescent="0.35">
      <c r="J35177" s="830"/>
    </row>
    <row r="35178" spans="10:10" x14ac:dyDescent="0.35">
      <c r="J35178" s="830"/>
    </row>
    <row r="35179" spans="10:10" x14ac:dyDescent="0.35">
      <c r="J35179" s="830"/>
    </row>
    <row r="35180" spans="10:10" x14ac:dyDescent="0.35">
      <c r="J35180" s="830"/>
    </row>
    <row r="35181" spans="10:10" x14ac:dyDescent="0.35">
      <c r="J35181" s="830"/>
    </row>
    <row r="35182" spans="10:10" x14ac:dyDescent="0.35">
      <c r="J35182" s="830"/>
    </row>
    <row r="35183" spans="10:10" x14ac:dyDescent="0.35">
      <c r="J35183" s="830"/>
    </row>
    <row r="35184" spans="10:10" x14ac:dyDescent="0.35">
      <c r="J35184" s="830"/>
    </row>
    <row r="35185" spans="10:10" x14ac:dyDescent="0.35">
      <c r="J35185" s="830"/>
    </row>
    <row r="35186" spans="10:10" x14ac:dyDescent="0.35">
      <c r="J35186" s="830"/>
    </row>
    <row r="35187" spans="10:10" x14ac:dyDescent="0.35">
      <c r="J35187" s="830"/>
    </row>
    <row r="35188" spans="10:10" x14ac:dyDescent="0.35">
      <c r="J35188" s="830"/>
    </row>
    <row r="35189" spans="10:10" x14ac:dyDescent="0.35">
      <c r="J35189" s="830"/>
    </row>
    <row r="35190" spans="10:10" x14ac:dyDescent="0.35">
      <c r="J35190" s="830"/>
    </row>
    <row r="35191" spans="10:10" x14ac:dyDescent="0.35">
      <c r="J35191" s="830"/>
    </row>
    <row r="35192" spans="10:10" x14ac:dyDescent="0.35">
      <c r="J35192" s="830"/>
    </row>
    <row r="35193" spans="10:10" x14ac:dyDescent="0.35">
      <c r="J35193" s="830"/>
    </row>
    <row r="35194" spans="10:10" x14ac:dyDescent="0.35">
      <c r="J35194" s="830"/>
    </row>
    <row r="35195" spans="10:10" x14ac:dyDescent="0.35">
      <c r="J35195" s="830"/>
    </row>
    <row r="35196" spans="10:10" x14ac:dyDescent="0.35">
      <c r="J35196" s="830"/>
    </row>
    <row r="35197" spans="10:10" x14ac:dyDescent="0.35">
      <c r="J35197" s="830"/>
    </row>
    <row r="35198" spans="10:10" x14ac:dyDescent="0.35">
      <c r="J35198" s="830"/>
    </row>
    <row r="35199" spans="10:10" x14ac:dyDescent="0.35">
      <c r="J35199" s="830"/>
    </row>
    <row r="35200" spans="10:10" x14ac:dyDescent="0.35">
      <c r="J35200" s="830"/>
    </row>
    <row r="35201" spans="10:10" x14ac:dyDescent="0.35">
      <c r="J35201" s="830"/>
    </row>
    <row r="35202" spans="10:10" x14ac:dyDescent="0.35">
      <c r="J35202" s="830"/>
    </row>
    <row r="35203" spans="10:10" x14ac:dyDescent="0.35">
      <c r="J35203" s="830"/>
    </row>
    <row r="35204" spans="10:10" x14ac:dyDescent="0.35">
      <c r="J35204" s="830"/>
    </row>
    <row r="35205" spans="10:10" x14ac:dyDescent="0.35">
      <c r="J35205" s="830"/>
    </row>
    <row r="35206" spans="10:10" x14ac:dyDescent="0.35">
      <c r="J35206" s="830"/>
    </row>
    <row r="35207" spans="10:10" x14ac:dyDescent="0.35">
      <c r="J35207" s="830"/>
    </row>
    <row r="35208" spans="10:10" x14ac:dyDescent="0.35">
      <c r="J35208" s="830"/>
    </row>
    <row r="35209" spans="10:10" x14ac:dyDescent="0.35">
      <c r="J35209" s="830"/>
    </row>
    <row r="35210" spans="10:10" x14ac:dyDescent="0.35">
      <c r="J35210" s="830"/>
    </row>
    <row r="35211" spans="10:10" x14ac:dyDescent="0.35">
      <c r="J35211" s="830"/>
    </row>
    <row r="35212" spans="10:10" x14ac:dyDescent="0.35">
      <c r="J35212" s="830"/>
    </row>
    <row r="35213" spans="10:10" x14ac:dyDescent="0.35">
      <c r="J35213" s="830"/>
    </row>
    <row r="35214" spans="10:10" x14ac:dyDescent="0.35">
      <c r="J35214" s="830"/>
    </row>
    <row r="35215" spans="10:10" x14ac:dyDescent="0.35">
      <c r="J35215" s="830"/>
    </row>
    <row r="35216" spans="10:10" x14ac:dyDescent="0.35">
      <c r="J35216" s="830"/>
    </row>
    <row r="35217" spans="10:10" x14ac:dyDescent="0.35">
      <c r="J35217" s="830"/>
    </row>
    <row r="35218" spans="10:10" x14ac:dyDescent="0.35">
      <c r="J35218" s="830"/>
    </row>
    <row r="35219" spans="10:10" x14ac:dyDescent="0.35">
      <c r="J35219" s="830"/>
    </row>
    <row r="35220" spans="10:10" x14ac:dyDescent="0.35">
      <c r="J35220" s="830"/>
    </row>
    <row r="35221" spans="10:10" x14ac:dyDescent="0.35">
      <c r="J35221" s="830"/>
    </row>
    <row r="35222" spans="10:10" x14ac:dyDescent="0.35">
      <c r="J35222" s="830"/>
    </row>
    <row r="35223" spans="10:10" x14ac:dyDescent="0.35">
      <c r="J35223" s="830"/>
    </row>
    <row r="35224" spans="10:10" x14ac:dyDescent="0.35">
      <c r="J35224" s="830"/>
    </row>
    <row r="35225" spans="10:10" x14ac:dyDescent="0.35">
      <c r="J35225" s="830"/>
    </row>
    <row r="35226" spans="10:10" x14ac:dyDescent="0.35">
      <c r="J35226" s="830"/>
    </row>
    <row r="35227" spans="10:10" x14ac:dyDescent="0.35">
      <c r="J35227" s="830"/>
    </row>
    <row r="35228" spans="10:10" x14ac:dyDescent="0.35">
      <c r="J35228" s="830"/>
    </row>
    <row r="35229" spans="10:10" x14ac:dyDescent="0.35">
      <c r="J35229" s="830"/>
    </row>
    <row r="35230" spans="10:10" x14ac:dyDescent="0.35">
      <c r="J35230" s="830"/>
    </row>
    <row r="35231" spans="10:10" x14ac:dyDescent="0.35">
      <c r="J35231" s="830"/>
    </row>
    <row r="35232" spans="10:10" x14ac:dyDescent="0.35">
      <c r="J35232" s="830"/>
    </row>
    <row r="35233" spans="10:10" x14ac:dyDescent="0.35">
      <c r="J35233" s="830"/>
    </row>
    <row r="35234" spans="10:10" x14ac:dyDescent="0.35">
      <c r="J35234" s="830"/>
    </row>
    <row r="35235" spans="10:10" x14ac:dyDescent="0.35">
      <c r="J35235" s="830"/>
    </row>
    <row r="35236" spans="10:10" x14ac:dyDescent="0.35">
      <c r="J35236" s="830"/>
    </row>
    <row r="35237" spans="10:10" x14ac:dyDescent="0.35">
      <c r="J35237" s="830"/>
    </row>
    <row r="35238" spans="10:10" x14ac:dyDescent="0.35">
      <c r="J35238" s="830"/>
    </row>
    <row r="35239" spans="10:10" x14ac:dyDescent="0.35">
      <c r="J35239" s="830"/>
    </row>
    <row r="35240" spans="10:10" x14ac:dyDescent="0.35">
      <c r="J35240" s="830"/>
    </row>
    <row r="35241" spans="10:10" x14ac:dyDescent="0.35">
      <c r="J35241" s="830"/>
    </row>
    <row r="35242" spans="10:10" x14ac:dyDescent="0.35">
      <c r="J35242" s="830"/>
    </row>
    <row r="35243" spans="10:10" x14ac:dyDescent="0.35">
      <c r="J35243" s="830"/>
    </row>
    <row r="35244" spans="10:10" x14ac:dyDescent="0.35">
      <c r="J35244" s="830"/>
    </row>
    <row r="35245" spans="10:10" x14ac:dyDescent="0.35">
      <c r="J35245" s="830"/>
    </row>
    <row r="35246" spans="10:10" x14ac:dyDescent="0.35">
      <c r="J35246" s="830"/>
    </row>
    <row r="35247" spans="10:10" x14ac:dyDescent="0.35">
      <c r="J35247" s="830"/>
    </row>
    <row r="35248" spans="10:10" x14ac:dyDescent="0.35">
      <c r="J35248" s="830"/>
    </row>
    <row r="35249" spans="10:10" x14ac:dyDescent="0.35">
      <c r="J35249" s="830"/>
    </row>
    <row r="35250" spans="10:10" x14ac:dyDescent="0.35">
      <c r="J35250" s="830"/>
    </row>
    <row r="35251" spans="10:10" x14ac:dyDescent="0.35">
      <c r="J35251" s="830"/>
    </row>
    <row r="35252" spans="10:10" x14ac:dyDescent="0.35">
      <c r="J35252" s="830"/>
    </row>
    <row r="35253" spans="10:10" x14ac:dyDescent="0.35">
      <c r="J35253" s="830"/>
    </row>
    <row r="35254" spans="10:10" x14ac:dyDescent="0.35">
      <c r="J35254" s="830"/>
    </row>
    <row r="35255" spans="10:10" x14ac:dyDescent="0.35">
      <c r="J35255" s="830"/>
    </row>
    <row r="35256" spans="10:10" x14ac:dyDescent="0.35">
      <c r="J35256" s="830"/>
    </row>
    <row r="35257" spans="10:10" x14ac:dyDescent="0.35">
      <c r="J35257" s="830"/>
    </row>
    <row r="35258" spans="10:10" x14ac:dyDescent="0.35">
      <c r="J35258" s="830"/>
    </row>
    <row r="35259" spans="10:10" x14ac:dyDescent="0.35">
      <c r="J35259" s="830"/>
    </row>
    <row r="35260" spans="10:10" x14ac:dyDescent="0.35">
      <c r="J35260" s="830"/>
    </row>
    <row r="35261" spans="10:10" x14ac:dyDescent="0.35">
      <c r="J35261" s="830"/>
    </row>
    <row r="35262" spans="10:10" x14ac:dyDescent="0.35">
      <c r="J35262" s="830"/>
    </row>
    <row r="35263" spans="10:10" x14ac:dyDescent="0.35">
      <c r="J35263" s="830"/>
    </row>
    <row r="35264" spans="10:10" x14ac:dyDescent="0.35">
      <c r="J35264" s="830"/>
    </row>
    <row r="35265" spans="10:10" x14ac:dyDescent="0.35">
      <c r="J35265" s="830"/>
    </row>
    <row r="35266" spans="10:10" x14ac:dyDescent="0.35">
      <c r="J35266" s="830"/>
    </row>
    <row r="35267" spans="10:10" x14ac:dyDescent="0.35">
      <c r="J35267" s="830"/>
    </row>
    <row r="35268" spans="10:10" x14ac:dyDescent="0.35">
      <c r="J35268" s="830"/>
    </row>
    <row r="35269" spans="10:10" x14ac:dyDescent="0.35">
      <c r="J35269" s="830"/>
    </row>
    <row r="35270" spans="10:10" x14ac:dyDescent="0.35">
      <c r="J35270" s="830"/>
    </row>
    <row r="35271" spans="10:10" x14ac:dyDescent="0.35">
      <c r="J35271" s="830"/>
    </row>
    <row r="35272" spans="10:10" x14ac:dyDescent="0.35">
      <c r="J35272" s="830"/>
    </row>
    <row r="35273" spans="10:10" x14ac:dyDescent="0.35">
      <c r="J35273" s="830"/>
    </row>
    <row r="35274" spans="10:10" x14ac:dyDescent="0.35">
      <c r="J35274" s="830"/>
    </row>
    <row r="35275" spans="10:10" x14ac:dyDescent="0.35">
      <c r="J35275" s="830"/>
    </row>
    <row r="35276" spans="10:10" x14ac:dyDescent="0.35">
      <c r="J35276" s="830"/>
    </row>
    <row r="35277" spans="10:10" x14ac:dyDescent="0.35">
      <c r="J35277" s="830"/>
    </row>
    <row r="35278" spans="10:10" x14ac:dyDescent="0.35">
      <c r="J35278" s="830"/>
    </row>
    <row r="35279" spans="10:10" x14ac:dyDescent="0.35">
      <c r="J35279" s="830"/>
    </row>
    <row r="35280" spans="10:10" x14ac:dyDescent="0.35">
      <c r="J35280" s="830"/>
    </row>
    <row r="35281" spans="10:10" x14ac:dyDescent="0.35">
      <c r="J35281" s="830"/>
    </row>
    <row r="35282" spans="10:10" x14ac:dyDescent="0.35">
      <c r="J35282" s="830"/>
    </row>
    <row r="35283" spans="10:10" x14ac:dyDescent="0.35">
      <c r="J35283" s="830"/>
    </row>
    <row r="35284" spans="10:10" x14ac:dyDescent="0.35">
      <c r="J35284" s="830"/>
    </row>
    <row r="35285" spans="10:10" x14ac:dyDescent="0.35">
      <c r="J35285" s="830"/>
    </row>
    <row r="35286" spans="10:10" x14ac:dyDescent="0.35">
      <c r="J35286" s="830"/>
    </row>
    <row r="35287" spans="10:10" x14ac:dyDescent="0.35">
      <c r="J35287" s="830"/>
    </row>
    <row r="35288" spans="10:10" x14ac:dyDescent="0.35">
      <c r="J35288" s="830"/>
    </row>
    <row r="35289" spans="10:10" x14ac:dyDescent="0.35">
      <c r="J35289" s="830"/>
    </row>
    <row r="35290" spans="10:10" x14ac:dyDescent="0.35">
      <c r="J35290" s="830"/>
    </row>
    <row r="35291" spans="10:10" x14ac:dyDescent="0.35">
      <c r="J35291" s="830"/>
    </row>
    <row r="35292" spans="10:10" x14ac:dyDescent="0.35">
      <c r="J35292" s="830"/>
    </row>
    <row r="35293" spans="10:10" x14ac:dyDescent="0.35">
      <c r="J35293" s="830"/>
    </row>
    <row r="35294" spans="10:10" x14ac:dyDescent="0.35">
      <c r="J35294" s="830"/>
    </row>
    <row r="35295" spans="10:10" x14ac:dyDescent="0.35">
      <c r="J35295" s="830"/>
    </row>
    <row r="35296" spans="10:10" x14ac:dyDescent="0.35">
      <c r="J35296" s="830"/>
    </row>
    <row r="35297" spans="10:10" x14ac:dyDescent="0.35">
      <c r="J35297" s="830"/>
    </row>
    <row r="35298" spans="10:10" x14ac:dyDescent="0.35">
      <c r="J35298" s="830"/>
    </row>
    <row r="35299" spans="10:10" x14ac:dyDescent="0.35">
      <c r="J35299" s="830"/>
    </row>
    <row r="35300" spans="10:10" x14ac:dyDescent="0.35">
      <c r="J35300" s="830"/>
    </row>
    <row r="35301" spans="10:10" x14ac:dyDescent="0.35">
      <c r="J35301" s="830"/>
    </row>
    <row r="35302" spans="10:10" x14ac:dyDescent="0.35">
      <c r="J35302" s="830"/>
    </row>
    <row r="35303" spans="10:10" x14ac:dyDescent="0.35">
      <c r="J35303" s="830"/>
    </row>
    <row r="35304" spans="10:10" x14ac:dyDescent="0.35">
      <c r="J35304" s="830"/>
    </row>
    <row r="35305" spans="10:10" x14ac:dyDescent="0.35">
      <c r="J35305" s="830"/>
    </row>
    <row r="35306" spans="10:10" x14ac:dyDescent="0.35">
      <c r="J35306" s="830"/>
    </row>
    <row r="35307" spans="10:10" x14ac:dyDescent="0.35">
      <c r="J35307" s="830"/>
    </row>
    <row r="35308" spans="10:10" x14ac:dyDescent="0.35">
      <c r="J35308" s="830"/>
    </row>
    <row r="35309" spans="10:10" x14ac:dyDescent="0.35">
      <c r="J35309" s="830"/>
    </row>
    <row r="35310" spans="10:10" x14ac:dyDescent="0.35">
      <c r="J35310" s="830"/>
    </row>
    <row r="35311" spans="10:10" x14ac:dyDescent="0.35">
      <c r="J35311" s="830"/>
    </row>
    <row r="35312" spans="10:10" x14ac:dyDescent="0.35">
      <c r="J35312" s="830"/>
    </row>
    <row r="35313" spans="10:10" x14ac:dyDescent="0.35">
      <c r="J35313" s="830"/>
    </row>
    <row r="35314" spans="10:10" x14ac:dyDescent="0.35">
      <c r="J35314" s="830"/>
    </row>
    <row r="35315" spans="10:10" x14ac:dyDescent="0.35">
      <c r="J35315" s="830"/>
    </row>
    <row r="35316" spans="10:10" x14ac:dyDescent="0.35">
      <c r="J35316" s="830"/>
    </row>
    <row r="35317" spans="10:10" x14ac:dyDescent="0.35">
      <c r="J35317" s="830"/>
    </row>
    <row r="35318" spans="10:10" x14ac:dyDescent="0.35">
      <c r="J35318" s="830"/>
    </row>
    <row r="35319" spans="10:10" x14ac:dyDescent="0.35">
      <c r="J35319" s="830"/>
    </row>
    <row r="35320" spans="10:10" x14ac:dyDescent="0.35">
      <c r="J35320" s="830"/>
    </row>
    <row r="35321" spans="10:10" x14ac:dyDescent="0.35">
      <c r="J35321" s="830"/>
    </row>
    <row r="35322" spans="10:10" x14ac:dyDescent="0.35">
      <c r="J35322" s="830"/>
    </row>
    <row r="35323" spans="10:10" x14ac:dyDescent="0.35">
      <c r="J35323" s="830"/>
    </row>
    <row r="35324" spans="10:10" x14ac:dyDescent="0.35">
      <c r="J35324" s="830"/>
    </row>
    <row r="35325" spans="10:10" x14ac:dyDescent="0.35">
      <c r="J35325" s="830"/>
    </row>
    <row r="35326" spans="10:10" x14ac:dyDescent="0.35">
      <c r="J35326" s="830"/>
    </row>
    <row r="35327" spans="10:10" x14ac:dyDescent="0.35">
      <c r="J35327" s="830"/>
    </row>
    <row r="35328" spans="10:10" x14ac:dyDescent="0.35">
      <c r="J35328" s="830"/>
    </row>
    <row r="35329" spans="10:10" x14ac:dyDescent="0.35">
      <c r="J35329" s="830"/>
    </row>
    <row r="35330" spans="10:10" x14ac:dyDescent="0.35">
      <c r="J35330" s="830"/>
    </row>
    <row r="35331" spans="10:10" x14ac:dyDescent="0.35">
      <c r="J35331" s="830"/>
    </row>
    <row r="35332" spans="10:10" x14ac:dyDescent="0.35">
      <c r="J35332" s="830"/>
    </row>
    <row r="35333" spans="10:10" x14ac:dyDescent="0.35">
      <c r="J35333" s="830"/>
    </row>
    <row r="35334" spans="10:10" x14ac:dyDescent="0.35">
      <c r="J35334" s="830"/>
    </row>
    <row r="35335" spans="10:10" x14ac:dyDescent="0.35">
      <c r="J35335" s="830"/>
    </row>
    <row r="35336" spans="10:10" x14ac:dyDescent="0.35">
      <c r="J35336" s="830"/>
    </row>
    <row r="35337" spans="10:10" x14ac:dyDescent="0.35">
      <c r="J35337" s="830"/>
    </row>
    <row r="35338" spans="10:10" x14ac:dyDescent="0.35">
      <c r="J35338" s="830"/>
    </row>
    <row r="35339" spans="10:10" x14ac:dyDescent="0.35">
      <c r="J35339" s="830"/>
    </row>
    <row r="35340" spans="10:10" x14ac:dyDescent="0.35">
      <c r="J35340" s="830"/>
    </row>
    <row r="35341" spans="10:10" x14ac:dyDescent="0.35">
      <c r="J35341" s="830"/>
    </row>
    <row r="35342" spans="10:10" x14ac:dyDescent="0.35">
      <c r="J35342" s="830"/>
    </row>
    <row r="35343" spans="10:10" x14ac:dyDescent="0.35">
      <c r="J35343" s="830"/>
    </row>
    <row r="35344" spans="10:10" x14ac:dyDescent="0.35">
      <c r="J35344" s="830"/>
    </row>
    <row r="35345" spans="10:10" x14ac:dyDescent="0.35">
      <c r="J35345" s="830"/>
    </row>
    <row r="35346" spans="10:10" x14ac:dyDescent="0.35">
      <c r="J35346" s="830"/>
    </row>
    <row r="35347" spans="10:10" x14ac:dyDescent="0.35">
      <c r="J35347" s="830"/>
    </row>
    <row r="35348" spans="10:10" x14ac:dyDescent="0.35">
      <c r="J35348" s="830"/>
    </row>
    <row r="35349" spans="10:10" x14ac:dyDescent="0.35">
      <c r="J35349" s="830"/>
    </row>
    <row r="35350" spans="10:10" x14ac:dyDescent="0.35">
      <c r="J35350" s="830"/>
    </row>
    <row r="35351" spans="10:10" x14ac:dyDescent="0.35">
      <c r="J35351" s="830"/>
    </row>
    <row r="35352" spans="10:10" x14ac:dyDescent="0.35">
      <c r="J35352" s="830"/>
    </row>
    <row r="35353" spans="10:10" x14ac:dyDescent="0.35">
      <c r="J35353" s="830"/>
    </row>
    <row r="35354" spans="10:10" x14ac:dyDescent="0.35">
      <c r="J35354" s="830"/>
    </row>
    <row r="35355" spans="10:10" x14ac:dyDescent="0.35">
      <c r="J35355" s="830"/>
    </row>
    <row r="35356" spans="10:10" x14ac:dyDescent="0.35">
      <c r="J35356" s="830"/>
    </row>
    <row r="35357" spans="10:10" x14ac:dyDescent="0.35">
      <c r="J35357" s="830"/>
    </row>
    <row r="35358" spans="10:10" x14ac:dyDescent="0.35">
      <c r="J35358" s="830"/>
    </row>
    <row r="35359" spans="10:10" x14ac:dyDescent="0.35">
      <c r="J35359" s="830"/>
    </row>
    <row r="35360" spans="10:10" x14ac:dyDescent="0.35">
      <c r="J35360" s="830"/>
    </row>
    <row r="35361" spans="10:10" x14ac:dyDescent="0.35">
      <c r="J35361" s="830"/>
    </row>
    <row r="35362" spans="10:10" x14ac:dyDescent="0.35">
      <c r="J35362" s="830"/>
    </row>
    <row r="35363" spans="10:10" x14ac:dyDescent="0.35">
      <c r="J35363" s="830"/>
    </row>
    <row r="35364" spans="10:10" x14ac:dyDescent="0.35">
      <c r="J35364" s="830"/>
    </row>
    <row r="35365" spans="10:10" x14ac:dyDescent="0.35">
      <c r="J35365" s="830"/>
    </row>
    <row r="35366" spans="10:10" x14ac:dyDescent="0.35">
      <c r="J35366" s="830"/>
    </row>
    <row r="35367" spans="10:10" x14ac:dyDescent="0.35">
      <c r="J35367" s="830"/>
    </row>
    <row r="35368" spans="10:10" x14ac:dyDescent="0.35">
      <c r="J35368" s="830"/>
    </row>
    <row r="35369" spans="10:10" x14ac:dyDescent="0.35">
      <c r="J35369" s="830"/>
    </row>
    <row r="35370" spans="10:10" x14ac:dyDescent="0.35">
      <c r="J35370" s="830"/>
    </row>
    <row r="35371" spans="10:10" x14ac:dyDescent="0.35">
      <c r="J35371" s="830"/>
    </row>
    <row r="35372" spans="10:10" x14ac:dyDescent="0.35">
      <c r="J35372" s="830"/>
    </row>
    <row r="35373" spans="10:10" x14ac:dyDescent="0.35">
      <c r="J35373" s="830"/>
    </row>
    <row r="35374" spans="10:10" x14ac:dyDescent="0.35">
      <c r="J35374" s="830"/>
    </row>
    <row r="35375" spans="10:10" x14ac:dyDescent="0.35">
      <c r="J35375" s="830"/>
    </row>
    <row r="35376" spans="10:10" x14ac:dyDescent="0.35">
      <c r="J35376" s="830"/>
    </row>
    <row r="35377" spans="10:10" x14ac:dyDescent="0.35">
      <c r="J35377" s="830"/>
    </row>
    <row r="35378" spans="10:10" x14ac:dyDescent="0.35">
      <c r="J35378" s="830"/>
    </row>
    <row r="35379" spans="10:10" x14ac:dyDescent="0.35">
      <c r="J35379" s="830"/>
    </row>
    <row r="35380" spans="10:10" x14ac:dyDescent="0.35">
      <c r="J35380" s="830"/>
    </row>
    <row r="35381" spans="10:10" x14ac:dyDescent="0.35">
      <c r="J35381" s="830"/>
    </row>
    <row r="35382" spans="10:10" x14ac:dyDescent="0.35">
      <c r="J35382" s="830"/>
    </row>
    <row r="35383" spans="10:10" x14ac:dyDescent="0.35">
      <c r="J35383" s="830"/>
    </row>
    <row r="35384" spans="10:10" x14ac:dyDescent="0.35">
      <c r="J35384" s="830"/>
    </row>
    <row r="35385" spans="10:10" x14ac:dyDescent="0.35">
      <c r="J35385" s="830"/>
    </row>
    <row r="35386" spans="10:10" x14ac:dyDescent="0.35">
      <c r="J35386" s="830"/>
    </row>
    <row r="35387" spans="10:10" x14ac:dyDescent="0.35">
      <c r="J35387" s="830"/>
    </row>
    <row r="35388" spans="10:10" x14ac:dyDescent="0.35">
      <c r="J35388" s="830"/>
    </row>
    <row r="35389" spans="10:10" x14ac:dyDescent="0.35">
      <c r="J35389" s="830"/>
    </row>
    <row r="35390" spans="10:10" x14ac:dyDescent="0.35">
      <c r="J35390" s="830"/>
    </row>
    <row r="35391" spans="10:10" x14ac:dyDescent="0.35">
      <c r="J35391" s="830"/>
    </row>
    <row r="35392" spans="10:10" x14ac:dyDescent="0.35">
      <c r="J35392" s="830"/>
    </row>
    <row r="35393" spans="10:10" x14ac:dyDescent="0.35">
      <c r="J35393" s="830"/>
    </row>
    <row r="35394" spans="10:10" x14ac:dyDescent="0.35">
      <c r="J35394" s="830"/>
    </row>
    <row r="35395" spans="10:10" x14ac:dyDescent="0.35">
      <c r="J35395" s="830"/>
    </row>
    <row r="35396" spans="10:10" x14ac:dyDescent="0.35">
      <c r="J35396" s="830"/>
    </row>
    <row r="35397" spans="10:10" x14ac:dyDescent="0.35">
      <c r="J35397" s="830"/>
    </row>
    <row r="35398" spans="10:10" x14ac:dyDescent="0.35">
      <c r="J35398" s="830"/>
    </row>
    <row r="35399" spans="10:10" x14ac:dyDescent="0.35">
      <c r="J35399" s="830"/>
    </row>
    <row r="35400" spans="10:10" x14ac:dyDescent="0.35">
      <c r="J35400" s="830"/>
    </row>
    <row r="35401" spans="10:10" x14ac:dyDescent="0.35">
      <c r="J35401" s="830"/>
    </row>
    <row r="35402" spans="10:10" x14ac:dyDescent="0.35">
      <c r="J35402" s="830"/>
    </row>
    <row r="35403" spans="10:10" x14ac:dyDescent="0.35">
      <c r="J35403" s="830"/>
    </row>
    <row r="35404" spans="10:10" x14ac:dyDescent="0.35">
      <c r="J35404" s="830"/>
    </row>
    <row r="35405" spans="10:10" x14ac:dyDescent="0.35">
      <c r="J35405" s="830"/>
    </row>
    <row r="35406" spans="10:10" x14ac:dyDescent="0.35">
      <c r="J35406" s="830"/>
    </row>
    <row r="35407" spans="10:10" x14ac:dyDescent="0.35">
      <c r="J35407" s="830"/>
    </row>
    <row r="35408" spans="10:10" x14ac:dyDescent="0.35">
      <c r="J35408" s="830"/>
    </row>
    <row r="35409" spans="10:10" x14ac:dyDescent="0.35">
      <c r="J35409" s="830"/>
    </row>
    <row r="35410" spans="10:10" x14ac:dyDescent="0.35">
      <c r="J35410" s="830"/>
    </row>
    <row r="35411" spans="10:10" x14ac:dyDescent="0.35">
      <c r="J35411" s="830"/>
    </row>
    <row r="35412" spans="10:10" x14ac:dyDescent="0.35">
      <c r="J35412" s="830"/>
    </row>
    <row r="35413" spans="10:10" x14ac:dyDescent="0.35">
      <c r="J35413" s="830"/>
    </row>
    <row r="35414" spans="10:10" x14ac:dyDescent="0.35">
      <c r="J35414" s="830"/>
    </row>
    <row r="35415" spans="10:10" x14ac:dyDescent="0.35">
      <c r="J35415" s="830"/>
    </row>
    <row r="35416" spans="10:10" x14ac:dyDescent="0.35">
      <c r="J35416" s="830"/>
    </row>
    <row r="35417" spans="10:10" x14ac:dyDescent="0.35">
      <c r="J35417" s="830"/>
    </row>
    <row r="35418" spans="10:10" x14ac:dyDescent="0.35">
      <c r="J35418" s="830"/>
    </row>
    <row r="35419" spans="10:10" x14ac:dyDescent="0.35">
      <c r="J35419" s="830"/>
    </row>
    <row r="35420" spans="10:10" x14ac:dyDescent="0.35">
      <c r="J35420" s="830"/>
    </row>
    <row r="35421" spans="10:10" x14ac:dyDescent="0.35">
      <c r="J35421" s="830"/>
    </row>
    <row r="35422" spans="10:10" x14ac:dyDescent="0.35">
      <c r="J35422" s="830"/>
    </row>
    <row r="35423" spans="10:10" x14ac:dyDescent="0.35">
      <c r="J35423" s="830"/>
    </row>
    <row r="35424" spans="10:10" x14ac:dyDescent="0.35">
      <c r="J35424" s="830"/>
    </row>
    <row r="35425" spans="10:10" x14ac:dyDescent="0.35">
      <c r="J35425" s="830"/>
    </row>
    <row r="35426" spans="10:10" x14ac:dyDescent="0.35">
      <c r="J35426" s="830"/>
    </row>
    <row r="35427" spans="10:10" x14ac:dyDescent="0.35">
      <c r="J35427" s="830"/>
    </row>
    <row r="35428" spans="10:10" x14ac:dyDescent="0.35">
      <c r="J35428" s="830"/>
    </row>
    <row r="35429" spans="10:10" x14ac:dyDescent="0.35">
      <c r="J35429" s="830"/>
    </row>
    <row r="35430" spans="10:10" x14ac:dyDescent="0.35">
      <c r="J35430" s="830"/>
    </row>
    <row r="35431" spans="10:10" x14ac:dyDescent="0.35">
      <c r="J35431" s="830"/>
    </row>
    <row r="35432" spans="10:10" x14ac:dyDescent="0.35">
      <c r="J35432" s="830"/>
    </row>
    <row r="35433" spans="10:10" x14ac:dyDescent="0.35">
      <c r="J35433" s="830"/>
    </row>
    <row r="35434" spans="10:10" x14ac:dyDescent="0.35">
      <c r="J35434" s="830"/>
    </row>
    <row r="35435" spans="10:10" x14ac:dyDescent="0.35">
      <c r="J35435" s="830"/>
    </row>
    <row r="35436" spans="10:10" x14ac:dyDescent="0.35">
      <c r="J35436" s="830"/>
    </row>
    <row r="35437" spans="10:10" x14ac:dyDescent="0.35">
      <c r="J35437" s="830"/>
    </row>
    <row r="35438" spans="10:10" x14ac:dyDescent="0.35">
      <c r="J35438" s="830"/>
    </row>
    <row r="35439" spans="10:10" x14ac:dyDescent="0.35">
      <c r="J35439" s="830"/>
    </row>
    <row r="35440" spans="10:10" x14ac:dyDescent="0.35">
      <c r="J35440" s="830"/>
    </row>
    <row r="35441" spans="10:10" x14ac:dyDescent="0.35">
      <c r="J35441" s="830"/>
    </row>
    <row r="35442" spans="10:10" x14ac:dyDescent="0.35">
      <c r="J35442" s="830"/>
    </row>
    <row r="35443" spans="10:10" x14ac:dyDescent="0.35">
      <c r="J35443" s="830"/>
    </row>
    <row r="35444" spans="10:10" x14ac:dyDescent="0.35">
      <c r="J35444" s="830"/>
    </row>
    <row r="35445" spans="10:10" x14ac:dyDescent="0.35">
      <c r="J35445" s="830"/>
    </row>
    <row r="35446" spans="10:10" x14ac:dyDescent="0.35">
      <c r="J35446" s="830"/>
    </row>
    <row r="35447" spans="10:10" x14ac:dyDescent="0.35">
      <c r="J35447" s="830"/>
    </row>
    <row r="35448" spans="10:10" x14ac:dyDescent="0.35">
      <c r="J35448" s="830"/>
    </row>
    <row r="35449" spans="10:10" x14ac:dyDescent="0.35">
      <c r="J35449" s="830"/>
    </row>
    <row r="35450" spans="10:10" x14ac:dyDescent="0.35">
      <c r="J35450" s="830"/>
    </row>
    <row r="35451" spans="10:10" x14ac:dyDescent="0.35">
      <c r="J35451" s="830"/>
    </row>
    <row r="35452" spans="10:10" x14ac:dyDescent="0.35">
      <c r="J35452" s="830"/>
    </row>
    <row r="35453" spans="10:10" x14ac:dyDescent="0.35">
      <c r="J35453" s="830"/>
    </row>
    <row r="35454" spans="10:10" x14ac:dyDescent="0.35">
      <c r="J35454" s="830"/>
    </row>
    <row r="35455" spans="10:10" x14ac:dyDescent="0.35">
      <c r="J35455" s="830"/>
    </row>
    <row r="35456" spans="10:10" x14ac:dyDescent="0.35">
      <c r="J35456" s="830"/>
    </row>
    <row r="35457" spans="10:10" x14ac:dyDescent="0.35">
      <c r="J35457" s="830"/>
    </row>
    <row r="35458" spans="10:10" x14ac:dyDescent="0.35">
      <c r="J35458" s="830"/>
    </row>
    <row r="35459" spans="10:10" x14ac:dyDescent="0.35">
      <c r="J35459" s="830"/>
    </row>
    <row r="35460" spans="10:10" x14ac:dyDescent="0.35">
      <c r="J35460" s="830"/>
    </row>
    <row r="35461" spans="10:10" x14ac:dyDescent="0.35">
      <c r="J35461" s="830"/>
    </row>
    <row r="35462" spans="10:10" x14ac:dyDescent="0.35">
      <c r="J35462" s="830"/>
    </row>
    <row r="35463" spans="10:10" x14ac:dyDescent="0.35">
      <c r="J35463" s="830"/>
    </row>
    <row r="35470" spans="10:10" x14ac:dyDescent="0.35">
      <c r="J35470" s="830"/>
    </row>
    <row r="35471" spans="10:10" x14ac:dyDescent="0.35">
      <c r="J35471" s="830"/>
    </row>
    <row r="35472" spans="10:10" x14ac:dyDescent="0.35">
      <c r="J35472" s="830"/>
    </row>
    <row r="35473" spans="10:10" x14ac:dyDescent="0.35">
      <c r="J35473" s="830"/>
    </row>
    <row r="35474" spans="10:10" x14ac:dyDescent="0.35">
      <c r="J35474" s="830"/>
    </row>
    <row r="35475" spans="10:10" x14ac:dyDescent="0.35">
      <c r="J35475" s="830"/>
    </row>
    <row r="35476" spans="10:10" x14ac:dyDescent="0.35">
      <c r="J35476" s="830"/>
    </row>
    <row r="35477" spans="10:10" x14ac:dyDescent="0.35">
      <c r="J35477" s="830"/>
    </row>
    <row r="35478" spans="10:10" x14ac:dyDescent="0.35">
      <c r="J35478" s="830"/>
    </row>
    <row r="35479" spans="10:10" x14ac:dyDescent="0.35">
      <c r="J35479" s="830"/>
    </row>
    <row r="35480" spans="10:10" x14ac:dyDescent="0.35">
      <c r="J35480" s="830"/>
    </row>
    <row r="35481" spans="10:10" x14ac:dyDescent="0.35">
      <c r="J35481" s="830"/>
    </row>
    <row r="35482" spans="10:10" x14ac:dyDescent="0.35">
      <c r="J35482" s="830"/>
    </row>
    <row r="35483" spans="10:10" x14ac:dyDescent="0.35">
      <c r="J35483" s="830"/>
    </row>
    <row r="35484" spans="10:10" x14ac:dyDescent="0.35">
      <c r="J35484" s="830"/>
    </row>
    <row r="35496" spans="10:10" x14ac:dyDescent="0.35">
      <c r="J35496" s="830"/>
    </row>
    <row r="35497" spans="10:10" x14ac:dyDescent="0.35">
      <c r="J35497" s="830"/>
    </row>
    <row r="35498" spans="10:10" x14ac:dyDescent="0.35">
      <c r="J35498" s="830"/>
    </row>
    <row r="35499" spans="10:10" x14ac:dyDescent="0.35">
      <c r="J35499" s="830"/>
    </row>
    <row r="35500" spans="10:10" x14ac:dyDescent="0.35">
      <c r="J35500" s="830"/>
    </row>
    <row r="35501" spans="10:10" x14ac:dyDescent="0.35">
      <c r="J35501" s="830"/>
    </row>
    <row r="35502" spans="10:10" x14ac:dyDescent="0.35">
      <c r="J35502" s="830"/>
    </row>
    <row r="35503" spans="10:10" x14ac:dyDescent="0.35">
      <c r="J35503" s="830"/>
    </row>
    <row r="35504" spans="10:10" x14ac:dyDescent="0.35">
      <c r="J35504" s="830"/>
    </row>
    <row r="35505" spans="10:10" x14ac:dyDescent="0.35">
      <c r="J35505" s="830"/>
    </row>
    <row r="35506" spans="10:10" x14ac:dyDescent="0.35">
      <c r="J35506" s="830"/>
    </row>
    <row r="35507" spans="10:10" x14ac:dyDescent="0.35">
      <c r="J35507" s="830"/>
    </row>
    <row r="35508" spans="10:10" x14ac:dyDescent="0.35">
      <c r="J35508" s="830"/>
    </row>
    <row r="35509" spans="10:10" x14ac:dyDescent="0.35">
      <c r="J35509" s="830"/>
    </row>
    <row r="35510" spans="10:10" x14ac:dyDescent="0.35">
      <c r="J35510" s="830"/>
    </row>
    <row r="35511" spans="10:10" x14ac:dyDescent="0.35">
      <c r="J35511" s="830"/>
    </row>
    <row r="35512" spans="10:10" x14ac:dyDescent="0.35">
      <c r="J35512" s="830"/>
    </row>
    <row r="35513" spans="10:10" x14ac:dyDescent="0.35">
      <c r="J35513" s="830"/>
    </row>
    <row r="35514" spans="10:10" x14ac:dyDescent="0.35">
      <c r="J35514" s="830"/>
    </row>
    <row r="35515" spans="10:10" x14ac:dyDescent="0.35">
      <c r="J35515" s="830"/>
    </row>
    <row r="35516" spans="10:10" x14ac:dyDescent="0.35">
      <c r="J35516" s="830"/>
    </row>
    <row r="35517" spans="10:10" x14ac:dyDescent="0.35">
      <c r="J35517" s="830"/>
    </row>
    <row r="35518" spans="10:10" x14ac:dyDescent="0.35">
      <c r="J35518" s="830"/>
    </row>
    <row r="35519" spans="10:10" x14ac:dyDescent="0.35">
      <c r="J35519" s="830"/>
    </row>
    <row r="35520" spans="10:10" x14ac:dyDescent="0.35">
      <c r="J35520" s="830"/>
    </row>
    <row r="35521" spans="10:10" x14ac:dyDescent="0.35">
      <c r="J35521" s="830"/>
    </row>
    <row r="35522" spans="10:10" x14ac:dyDescent="0.35">
      <c r="J35522" s="830"/>
    </row>
    <row r="35523" spans="10:10" x14ac:dyDescent="0.35">
      <c r="J35523" s="830"/>
    </row>
    <row r="35524" spans="10:10" x14ac:dyDescent="0.35">
      <c r="J35524" s="830"/>
    </row>
    <row r="35525" spans="10:10" x14ac:dyDescent="0.35">
      <c r="J35525" s="830"/>
    </row>
    <row r="35526" spans="10:10" x14ac:dyDescent="0.35">
      <c r="J35526" s="830"/>
    </row>
    <row r="35527" spans="10:10" x14ac:dyDescent="0.35">
      <c r="J35527" s="830"/>
    </row>
    <row r="35528" spans="10:10" x14ac:dyDescent="0.35">
      <c r="J35528" s="830"/>
    </row>
    <row r="35529" spans="10:10" x14ac:dyDescent="0.35">
      <c r="J35529" s="830"/>
    </row>
    <row r="35532" spans="10:10" x14ac:dyDescent="0.35">
      <c r="J35532" s="830"/>
    </row>
    <row r="35533" spans="10:10" x14ac:dyDescent="0.35">
      <c r="J35533" s="830"/>
    </row>
    <row r="35534" spans="10:10" x14ac:dyDescent="0.35">
      <c r="J35534" s="830"/>
    </row>
    <row r="35535" spans="10:10" x14ac:dyDescent="0.35">
      <c r="J35535" s="830"/>
    </row>
    <row r="35536" spans="10:10" x14ac:dyDescent="0.35">
      <c r="J35536" s="830"/>
    </row>
    <row r="35537" spans="10:10" x14ac:dyDescent="0.35">
      <c r="J35537" s="830"/>
    </row>
    <row r="35538" spans="10:10" x14ac:dyDescent="0.35">
      <c r="J35538" s="830"/>
    </row>
    <row r="35539" spans="10:10" x14ac:dyDescent="0.35">
      <c r="J35539" s="830"/>
    </row>
    <row r="35540" spans="10:10" x14ac:dyDescent="0.35">
      <c r="J35540" s="830"/>
    </row>
    <row r="35541" spans="10:10" x14ac:dyDescent="0.35">
      <c r="J35541" s="830"/>
    </row>
    <row r="35542" spans="10:10" x14ac:dyDescent="0.35">
      <c r="J35542" s="830"/>
    </row>
    <row r="35543" spans="10:10" x14ac:dyDescent="0.35">
      <c r="J35543" s="830"/>
    </row>
    <row r="35544" spans="10:10" x14ac:dyDescent="0.35">
      <c r="J35544" s="830"/>
    </row>
    <row r="35545" spans="10:10" x14ac:dyDescent="0.35">
      <c r="J35545" s="830"/>
    </row>
    <row r="35546" spans="10:10" x14ac:dyDescent="0.35">
      <c r="J35546" s="830"/>
    </row>
    <row r="35547" spans="10:10" x14ac:dyDescent="0.35">
      <c r="J35547" s="830"/>
    </row>
    <row r="35548" spans="10:10" x14ac:dyDescent="0.35">
      <c r="J35548" s="830"/>
    </row>
    <row r="35549" spans="10:10" x14ac:dyDescent="0.35">
      <c r="J35549" s="830"/>
    </row>
    <row r="35550" spans="10:10" x14ac:dyDescent="0.35">
      <c r="J35550" s="830"/>
    </row>
    <row r="35551" spans="10:10" x14ac:dyDescent="0.35">
      <c r="J35551" s="830"/>
    </row>
    <row r="35552" spans="10:10" x14ac:dyDescent="0.35">
      <c r="J35552" s="830"/>
    </row>
    <row r="35553" spans="10:10" x14ac:dyDescent="0.35">
      <c r="J35553" s="830"/>
    </row>
    <row r="35554" spans="10:10" x14ac:dyDescent="0.35">
      <c r="J35554" s="830"/>
    </row>
    <row r="35555" spans="10:10" x14ac:dyDescent="0.35">
      <c r="J35555" s="830"/>
    </row>
    <row r="35556" spans="10:10" x14ac:dyDescent="0.35">
      <c r="J35556" s="830"/>
    </row>
    <row r="35557" spans="10:10" x14ac:dyDescent="0.35">
      <c r="J35557" s="830"/>
    </row>
    <row r="35558" spans="10:10" x14ac:dyDescent="0.35">
      <c r="J35558" s="830"/>
    </row>
    <row r="35559" spans="10:10" x14ac:dyDescent="0.35">
      <c r="J35559" s="830"/>
    </row>
    <row r="35560" spans="10:10" x14ac:dyDescent="0.35">
      <c r="J35560" s="830"/>
    </row>
    <row r="35561" spans="10:10" x14ac:dyDescent="0.35">
      <c r="J35561" s="830"/>
    </row>
    <row r="35562" spans="10:10" x14ac:dyDescent="0.35">
      <c r="J35562" s="830"/>
    </row>
    <row r="35563" spans="10:10" x14ac:dyDescent="0.35">
      <c r="J35563" s="830"/>
    </row>
    <row r="35564" spans="10:10" x14ac:dyDescent="0.35">
      <c r="J35564" s="830"/>
    </row>
    <row r="35565" spans="10:10" x14ac:dyDescent="0.35">
      <c r="J35565" s="830"/>
    </row>
    <row r="35566" spans="10:10" x14ac:dyDescent="0.35">
      <c r="J35566" s="830"/>
    </row>
    <row r="35567" spans="10:10" x14ac:dyDescent="0.35">
      <c r="J35567" s="830"/>
    </row>
    <row r="35568" spans="10:10" x14ac:dyDescent="0.35">
      <c r="J35568" s="830"/>
    </row>
    <row r="35569" spans="10:10" x14ac:dyDescent="0.35">
      <c r="J35569" s="830"/>
    </row>
    <row r="35570" spans="10:10" x14ac:dyDescent="0.35">
      <c r="J35570" s="830"/>
    </row>
    <row r="35571" spans="10:10" x14ac:dyDescent="0.35">
      <c r="J35571" s="830"/>
    </row>
    <row r="35572" spans="10:10" x14ac:dyDescent="0.35">
      <c r="J35572" s="830"/>
    </row>
    <row r="35573" spans="10:10" x14ac:dyDescent="0.35">
      <c r="J35573" s="830"/>
    </row>
    <row r="35574" spans="10:10" x14ac:dyDescent="0.35">
      <c r="J35574" s="830"/>
    </row>
    <row r="35575" spans="10:10" x14ac:dyDescent="0.35">
      <c r="J35575" s="830"/>
    </row>
    <row r="35576" spans="10:10" x14ac:dyDescent="0.35">
      <c r="J35576" s="830"/>
    </row>
    <row r="35577" spans="10:10" x14ac:dyDescent="0.35">
      <c r="J35577" s="830"/>
    </row>
    <row r="35578" spans="10:10" x14ac:dyDescent="0.35">
      <c r="J35578" s="830"/>
    </row>
    <row r="35579" spans="10:10" x14ac:dyDescent="0.35">
      <c r="J35579" s="830"/>
    </row>
    <row r="35580" spans="10:10" x14ac:dyDescent="0.35">
      <c r="J35580" s="830"/>
    </row>
    <row r="35581" spans="10:10" x14ac:dyDescent="0.35">
      <c r="J35581" s="830"/>
    </row>
    <row r="35582" spans="10:10" x14ac:dyDescent="0.35">
      <c r="J35582" s="830"/>
    </row>
    <row r="35583" spans="10:10" x14ac:dyDescent="0.35">
      <c r="J35583" s="830"/>
    </row>
    <row r="35584" spans="10:10" x14ac:dyDescent="0.35">
      <c r="J35584" s="830"/>
    </row>
    <row r="35585" spans="10:10" x14ac:dyDescent="0.35">
      <c r="J35585" s="830"/>
    </row>
    <row r="35586" spans="10:10" x14ac:dyDescent="0.35">
      <c r="J35586" s="830"/>
    </row>
    <row r="35587" spans="10:10" x14ac:dyDescent="0.35">
      <c r="J35587" s="830"/>
    </row>
    <row r="35588" spans="10:10" x14ac:dyDescent="0.35">
      <c r="J35588" s="830"/>
    </row>
    <row r="35589" spans="10:10" x14ac:dyDescent="0.35">
      <c r="J35589" s="830"/>
    </row>
    <row r="35590" spans="10:10" x14ac:dyDescent="0.35">
      <c r="J35590" s="830"/>
    </row>
    <row r="35591" spans="10:10" x14ac:dyDescent="0.35">
      <c r="J35591" s="830"/>
    </row>
    <row r="35592" spans="10:10" x14ac:dyDescent="0.35">
      <c r="J35592" s="830"/>
    </row>
    <row r="35593" spans="10:10" x14ac:dyDescent="0.35">
      <c r="J35593" s="830"/>
    </row>
    <row r="35594" spans="10:10" x14ac:dyDescent="0.35">
      <c r="J35594" s="830"/>
    </row>
    <row r="35595" spans="10:10" x14ac:dyDescent="0.35">
      <c r="J35595" s="830"/>
    </row>
    <row r="35596" spans="10:10" x14ac:dyDescent="0.35">
      <c r="J35596" s="830"/>
    </row>
    <row r="35597" spans="10:10" x14ac:dyDescent="0.35">
      <c r="J35597" s="830"/>
    </row>
    <row r="35598" spans="10:10" x14ac:dyDescent="0.35">
      <c r="J35598" s="830"/>
    </row>
    <row r="35599" spans="10:10" x14ac:dyDescent="0.35">
      <c r="J35599" s="830"/>
    </row>
    <row r="35600" spans="10:10" x14ac:dyDescent="0.35">
      <c r="J35600" s="830"/>
    </row>
    <row r="35601" spans="10:10" x14ac:dyDescent="0.35">
      <c r="J35601" s="830"/>
    </row>
    <row r="35606" spans="10:10" x14ac:dyDescent="0.35">
      <c r="J35606" s="830"/>
    </row>
    <row r="35607" spans="10:10" x14ac:dyDescent="0.35">
      <c r="J35607" s="830"/>
    </row>
    <row r="35608" spans="10:10" x14ac:dyDescent="0.35">
      <c r="J35608" s="830"/>
    </row>
    <row r="35609" spans="10:10" x14ac:dyDescent="0.35">
      <c r="J35609" s="830"/>
    </row>
    <row r="35610" spans="10:10" x14ac:dyDescent="0.35">
      <c r="J35610" s="830"/>
    </row>
    <row r="35617" spans="10:10" x14ac:dyDescent="0.35">
      <c r="J35617" s="830"/>
    </row>
    <row r="35618" spans="10:10" x14ac:dyDescent="0.35">
      <c r="J35618" s="830"/>
    </row>
    <row r="35619" spans="10:10" x14ac:dyDescent="0.35">
      <c r="J35619" s="830"/>
    </row>
    <row r="35620" spans="10:10" x14ac:dyDescent="0.35">
      <c r="J35620" s="830"/>
    </row>
    <row r="35621" spans="10:10" x14ac:dyDescent="0.35">
      <c r="J35621" s="830"/>
    </row>
    <row r="35622" spans="10:10" x14ac:dyDescent="0.35">
      <c r="J35622" s="830"/>
    </row>
    <row r="35623" spans="10:10" x14ac:dyDescent="0.35">
      <c r="J35623" s="830"/>
    </row>
    <row r="35624" spans="10:10" x14ac:dyDescent="0.35">
      <c r="J35624" s="830"/>
    </row>
    <row r="35625" spans="10:10" x14ac:dyDescent="0.35">
      <c r="J35625" s="830"/>
    </row>
    <row r="35626" spans="10:10" x14ac:dyDescent="0.35">
      <c r="J35626" s="830"/>
    </row>
    <row r="35627" spans="10:10" x14ac:dyDescent="0.35">
      <c r="J35627" s="830"/>
    </row>
    <row r="35628" spans="10:10" x14ac:dyDescent="0.35">
      <c r="J35628" s="830"/>
    </row>
    <row r="35629" spans="10:10" x14ac:dyDescent="0.35">
      <c r="J35629" s="830"/>
    </row>
    <row r="35630" spans="10:10" x14ac:dyDescent="0.35">
      <c r="J35630" s="830"/>
    </row>
    <row r="35631" spans="10:10" x14ac:dyDescent="0.35">
      <c r="J35631" s="830"/>
    </row>
    <row r="35632" spans="10:10" x14ac:dyDescent="0.35">
      <c r="J35632" s="830"/>
    </row>
    <row r="35633" spans="10:10" x14ac:dyDescent="0.35">
      <c r="J35633" s="830"/>
    </row>
    <row r="35634" spans="10:10" x14ac:dyDescent="0.35">
      <c r="J35634" s="830"/>
    </row>
    <row r="35635" spans="10:10" x14ac:dyDescent="0.35">
      <c r="J35635" s="830"/>
    </row>
    <row r="35636" spans="10:10" x14ac:dyDescent="0.35">
      <c r="J35636" s="830"/>
    </row>
    <row r="35637" spans="10:10" x14ac:dyDescent="0.35">
      <c r="J35637" s="830"/>
    </row>
    <row r="35638" spans="10:10" x14ac:dyDescent="0.35">
      <c r="J35638" s="830"/>
    </row>
    <row r="35639" spans="10:10" x14ac:dyDescent="0.35">
      <c r="J35639" s="830"/>
    </row>
    <row r="35640" spans="10:10" x14ac:dyDescent="0.35">
      <c r="J35640" s="830"/>
    </row>
    <row r="35641" spans="10:10" x14ac:dyDescent="0.35">
      <c r="J35641" s="830"/>
    </row>
    <row r="35642" spans="10:10" x14ac:dyDescent="0.35">
      <c r="J35642" s="830"/>
    </row>
    <row r="35643" spans="10:10" x14ac:dyDescent="0.35">
      <c r="J35643" s="830"/>
    </row>
    <row r="35644" spans="10:10" x14ac:dyDescent="0.35">
      <c r="J35644" s="830"/>
    </row>
    <row r="35645" spans="10:10" x14ac:dyDescent="0.35">
      <c r="J35645" s="830"/>
    </row>
    <row r="35646" spans="10:10" x14ac:dyDescent="0.35">
      <c r="J35646" s="830"/>
    </row>
    <row r="35647" spans="10:10" x14ac:dyDescent="0.35">
      <c r="J35647" s="830"/>
    </row>
    <row r="35648" spans="10:10" x14ac:dyDescent="0.35">
      <c r="J35648" s="830"/>
    </row>
    <row r="35649" spans="10:10" x14ac:dyDescent="0.35">
      <c r="J35649" s="830"/>
    </row>
    <row r="35650" spans="10:10" x14ac:dyDescent="0.35">
      <c r="J35650" s="830"/>
    </row>
    <row r="35651" spans="10:10" x14ac:dyDescent="0.35">
      <c r="J35651" s="830"/>
    </row>
    <row r="35652" spans="10:10" x14ac:dyDescent="0.35">
      <c r="J35652" s="830"/>
    </row>
    <row r="35653" spans="10:10" x14ac:dyDescent="0.35">
      <c r="J35653" s="830"/>
    </row>
    <row r="35654" spans="10:10" x14ac:dyDescent="0.35">
      <c r="J35654" s="830"/>
    </row>
    <row r="35655" spans="10:10" x14ac:dyDescent="0.35">
      <c r="J35655" s="830"/>
    </row>
    <row r="35656" spans="10:10" x14ac:dyDescent="0.35">
      <c r="J35656" s="830"/>
    </row>
    <row r="35657" spans="10:10" x14ac:dyDescent="0.35">
      <c r="J35657" s="830"/>
    </row>
    <row r="35658" spans="10:10" x14ac:dyDescent="0.35">
      <c r="J35658" s="830"/>
    </row>
    <row r="35659" spans="10:10" x14ac:dyDescent="0.35">
      <c r="J35659" s="830"/>
    </row>
    <row r="35660" spans="10:10" x14ac:dyDescent="0.35">
      <c r="J35660" s="830"/>
    </row>
    <row r="35661" spans="10:10" x14ac:dyDescent="0.35">
      <c r="J35661" s="830"/>
    </row>
    <row r="35662" spans="10:10" x14ac:dyDescent="0.35">
      <c r="J35662" s="830"/>
    </row>
    <row r="35663" spans="10:10" x14ac:dyDescent="0.35">
      <c r="J35663" s="830"/>
    </row>
    <row r="35664" spans="10:10" x14ac:dyDescent="0.35">
      <c r="J35664" s="830"/>
    </row>
    <row r="35666" spans="10:10" x14ac:dyDescent="0.35">
      <c r="J35666" s="830"/>
    </row>
    <row r="35667" spans="10:10" x14ac:dyDescent="0.35">
      <c r="J35667" s="830"/>
    </row>
    <row r="35668" spans="10:10" x14ac:dyDescent="0.35">
      <c r="J35668" s="830"/>
    </row>
    <row r="35670" spans="10:10" x14ac:dyDescent="0.35">
      <c r="J35670" s="830"/>
    </row>
    <row r="35671" spans="10:10" x14ac:dyDescent="0.35">
      <c r="J35671" s="830"/>
    </row>
    <row r="35674" spans="10:10" x14ac:dyDescent="0.35">
      <c r="J35674" s="830"/>
    </row>
    <row r="35675" spans="10:10" x14ac:dyDescent="0.35">
      <c r="J35675" s="830"/>
    </row>
    <row r="35676" spans="10:10" x14ac:dyDescent="0.35">
      <c r="J35676" s="830"/>
    </row>
    <row r="35677" spans="10:10" x14ac:dyDescent="0.35">
      <c r="J35677" s="830"/>
    </row>
    <row r="35678" spans="10:10" x14ac:dyDescent="0.35">
      <c r="J35678" s="830"/>
    </row>
    <row r="35689" spans="10:10" x14ac:dyDescent="0.35">
      <c r="J35689" s="830"/>
    </row>
    <row r="35690" spans="10:10" x14ac:dyDescent="0.35">
      <c r="J35690" s="830"/>
    </row>
    <row r="35691" spans="10:10" x14ac:dyDescent="0.35">
      <c r="J35691" s="830"/>
    </row>
    <row r="35692" spans="10:10" x14ac:dyDescent="0.35">
      <c r="J35692" s="830"/>
    </row>
    <row r="35693" spans="10:10" x14ac:dyDescent="0.35">
      <c r="J35693" s="830"/>
    </row>
    <row r="35694" spans="10:10" x14ac:dyDescent="0.35">
      <c r="J35694" s="830"/>
    </row>
    <row r="35695" spans="10:10" x14ac:dyDescent="0.35">
      <c r="J35695" s="830"/>
    </row>
    <row r="35696" spans="10:10" x14ac:dyDescent="0.35">
      <c r="J35696" s="830"/>
    </row>
    <row r="35697" spans="10:10" x14ac:dyDescent="0.35">
      <c r="J35697" s="830"/>
    </row>
    <row r="35698" spans="10:10" x14ac:dyDescent="0.35">
      <c r="J35698" s="830"/>
    </row>
    <row r="35699" spans="10:10" x14ac:dyDescent="0.35">
      <c r="J35699" s="830"/>
    </row>
    <row r="35700" spans="10:10" x14ac:dyDescent="0.35">
      <c r="J35700" s="830"/>
    </row>
    <row r="35701" spans="10:10" x14ac:dyDescent="0.35">
      <c r="J35701" s="830"/>
    </row>
    <row r="35702" spans="10:10" x14ac:dyDescent="0.35">
      <c r="J35702" s="830"/>
    </row>
    <row r="35703" spans="10:10" x14ac:dyDescent="0.35">
      <c r="J35703" s="830"/>
    </row>
    <row r="35704" spans="10:10" x14ac:dyDescent="0.35">
      <c r="J35704" s="830"/>
    </row>
    <row r="35705" spans="10:10" x14ac:dyDescent="0.35">
      <c r="J35705" s="830"/>
    </row>
    <row r="35706" spans="10:10" x14ac:dyDescent="0.35">
      <c r="J35706" s="830"/>
    </row>
    <row r="35707" spans="10:10" x14ac:dyDescent="0.35">
      <c r="J35707" s="830"/>
    </row>
    <row r="35708" spans="10:10" x14ac:dyDescent="0.35">
      <c r="J35708" s="830"/>
    </row>
    <row r="35713" spans="10:10" x14ac:dyDescent="0.35">
      <c r="J35713" s="830"/>
    </row>
    <row r="35714" spans="10:10" x14ac:dyDescent="0.35">
      <c r="J35714" s="830"/>
    </row>
    <row r="35715" spans="10:10" x14ac:dyDescent="0.35">
      <c r="J35715" s="830"/>
    </row>
    <row r="35716" spans="10:10" x14ac:dyDescent="0.35">
      <c r="J35716" s="830"/>
    </row>
    <row r="35717" spans="10:10" x14ac:dyDescent="0.35">
      <c r="J35717" s="830"/>
    </row>
    <row r="35718" spans="10:10" x14ac:dyDescent="0.35">
      <c r="J35718" s="830"/>
    </row>
    <row r="35719" spans="10:10" x14ac:dyDescent="0.35">
      <c r="J35719" s="830"/>
    </row>
    <row r="35720" spans="10:10" x14ac:dyDescent="0.35">
      <c r="J35720" s="830"/>
    </row>
    <row r="35721" spans="10:10" x14ac:dyDescent="0.35">
      <c r="J35721" s="830"/>
    </row>
    <row r="35722" spans="10:10" x14ac:dyDescent="0.35">
      <c r="J35722" s="830"/>
    </row>
    <row r="35723" spans="10:10" x14ac:dyDescent="0.35">
      <c r="J35723" s="830"/>
    </row>
    <row r="35724" spans="10:10" x14ac:dyDescent="0.35">
      <c r="J35724" s="830"/>
    </row>
    <row r="35725" spans="10:10" x14ac:dyDescent="0.35">
      <c r="J35725" s="830"/>
    </row>
    <row r="35726" spans="10:10" x14ac:dyDescent="0.35">
      <c r="J35726" s="830"/>
    </row>
    <row r="35727" spans="10:10" x14ac:dyDescent="0.35">
      <c r="J35727" s="830"/>
    </row>
    <row r="35728" spans="10:10" x14ac:dyDescent="0.35">
      <c r="J35728" s="830"/>
    </row>
    <row r="35729" spans="10:10" x14ac:dyDescent="0.35">
      <c r="J35729" s="830"/>
    </row>
    <row r="35730" spans="10:10" x14ac:dyDescent="0.35">
      <c r="J35730" s="830"/>
    </row>
    <row r="35731" spans="10:10" x14ac:dyDescent="0.35">
      <c r="J35731" s="830"/>
    </row>
    <row r="35732" spans="10:10" x14ac:dyDescent="0.35">
      <c r="J35732" s="830"/>
    </row>
    <row r="35733" spans="10:10" x14ac:dyDescent="0.35">
      <c r="J35733" s="830"/>
    </row>
    <row r="35734" spans="10:10" x14ac:dyDescent="0.35">
      <c r="J35734" s="830"/>
    </row>
    <row r="35735" spans="10:10" x14ac:dyDescent="0.35">
      <c r="J35735" s="830"/>
    </row>
    <row r="35736" spans="10:10" x14ac:dyDescent="0.35">
      <c r="J35736" s="830"/>
    </row>
    <row r="35737" spans="10:10" x14ac:dyDescent="0.35">
      <c r="J35737" s="830"/>
    </row>
    <row r="35738" spans="10:10" x14ac:dyDescent="0.35">
      <c r="J35738" s="830"/>
    </row>
    <row r="35739" spans="10:10" x14ac:dyDescent="0.35">
      <c r="J35739" s="830"/>
    </row>
    <row r="35740" spans="10:10" x14ac:dyDescent="0.35">
      <c r="J35740" s="830"/>
    </row>
    <row r="35741" spans="10:10" x14ac:dyDescent="0.35">
      <c r="J35741" s="830"/>
    </row>
    <row r="35742" spans="10:10" x14ac:dyDescent="0.35">
      <c r="J35742" s="830"/>
    </row>
    <row r="35743" spans="10:10" x14ac:dyDescent="0.35">
      <c r="J35743" s="830"/>
    </row>
    <row r="35744" spans="10:10" x14ac:dyDescent="0.35">
      <c r="J35744" s="830"/>
    </row>
    <row r="35745" spans="10:10" x14ac:dyDescent="0.35">
      <c r="J35745" s="830"/>
    </row>
    <row r="35746" spans="10:10" x14ac:dyDescent="0.35">
      <c r="J35746" s="830"/>
    </row>
    <row r="35747" spans="10:10" x14ac:dyDescent="0.35">
      <c r="J35747" s="830"/>
    </row>
    <row r="35748" spans="10:10" x14ac:dyDescent="0.35">
      <c r="J35748" s="830"/>
    </row>
    <row r="35749" spans="10:10" x14ac:dyDescent="0.35">
      <c r="J35749" s="830"/>
    </row>
    <row r="35750" spans="10:10" x14ac:dyDescent="0.35">
      <c r="J35750" s="830"/>
    </row>
    <row r="35751" spans="10:10" x14ac:dyDescent="0.35">
      <c r="J35751" s="830"/>
    </row>
    <row r="35752" spans="10:10" x14ac:dyDescent="0.35">
      <c r="J35752" s="830"/>
    </row>
    <row r="35753" spans="10:10" x14ac:dyDescent="0.35">
      <c r="J35753" s="830"/>
    </row>
    <row r="35754" spans="10:10" x14ac:dyDescent="0.35">
      <c r="J35754" s="830"/>
    </row>
    <row r="35755" spans="10:10" x14ac:dyDescent="0.35">
      <c r="J35755" s="830"/>
    </row>
    <row r="35756" spans="10:10" x14ac:dyDescent="0.35">
      <c r="J35756" s="830"/>
    </row>
    <row r="35757" spans="10:10" x14ac:dyDescent="0.35">
      <c r="J35757" s="830"/>
    </row>
    <row r="35801" spans="10:10" x14ac:dyDescent="0.35">
      <c r="J35801" s="830"/>
    </row>
    <row r="35802" spans="10:10" x14ac:dyDescent="0.35">
      <c r="J35802" s="830"/>
    </row>
    <row r="35803" spans="10:10" x14ac:dyDescent="0.35">
      <c r="J35803" s="830"/>
    </row>
    <row r="35804" spans="10:10" x14ac:dyDescent="0.35">
      <c r="J35804" s="830"/>
    </row>
    <row r="35805" spans="10:10" x14ac:dyDescent="0.35">
      <c r="J35805" s="830"/>
    </row>
    <row r="35806" spans="10:10" x14ac:dyDescent="0.35">
      <c r="J35806" s="830"/>
    </row>
    <row r="35807" spans="10:10" x14ac:dyDescent="0.35">
      <c r="J35807" s="830"/>
    </row>
    <row r="35808" spans="10:10" x14ac:dyDescent="0.35">
      <c r="J35808" s="830"/>
    </row>
    <row r="35809" spans="10:10" x14ac:dyDescent="0.35">
      <c r="J35809" s="830"/>
    </row>
    <row r="35810" spans="10:10" x14ac:dyDescent="0.35">
      <c r="J35810" s="830"/>
    </row>
    <row r="35811" spans="10:10" x14ac:dyDescent="0.35">
      <c r="J35811" s="830"/>
    </row>
    <row r="35812" spans="10:10" x14ac:dyDescent="0.35">
      <c r="J35812" s="830"/>
    </row>
    <row r="35813" spans="10:10" x14ac:dyDescent="0.35">
      <c r="J35813" s="830"/>
    </row>
    <row r="35814" spans="10:10" x14ac:dyDescent="0.35">
      <c r="J35814" s="830"/>
    </row>
    <row r="35815" spans="10:10" x14ac:dyDescent="0.35">
      <c r="J35815" s="830"/>
    </row>
    <row r="35816" spans="10:10" x14ac:dyDescent="0.35">
      <c r="J35816" s="830"/>
    </row>
    <row r="35817" spans="10:10" x14ac:dyDescent="0.35">
      <c r="J35817" s="830"/>
    </row>
    <row r="35818" spans="10:10" x14ac:dyDescent="0.35">
      <c r="J35818" s="830"/>
    </row>
    <row r="35819" spans="10:10" x14ac:dyDescent="0.35">
      <c r="J35819" s="830"/>
    </row>
    <row r="35820" spans="10:10" x14ac:dyDescent="0.35">
      <c r="J35820" s="830"/>
    </row>
    <row r="35821" spans="10:10" x14ac:dyDescent="0.35">
      <c r="J35821" s="830"/>
    </row>
    <row r="35822" spans="10:10" x14ac:dyDescent="0.35">
      <c r="J35822" s="830"/>
    </row>
    <row r="35823" spans="10:10" x14ac:dyDescent="0.35">
      <c r="J35823" s="830"/>
    </row>
    <row r="35824" spans="10:10" x14ac:dyDescent="0.35">
      <c r="J35824" s="830"/>
    </row>
    <row r="35825" spans="10:10" x14ac:dyDescent="0.35">
      <c r="J35825" s="830"/>
    </row>
    <row r="35826" spans="10:10" x14ac:dyDescent="0.35">
      <c r="J35826" s="830"/>
    </row>
    <row r="35827" spans="10:10" x14ac:dyDescent="0.35">
      <c r="J35827" s="830"/>
    </row>
    <row r="35828" spans="10:10" x14ac:dyDescent="0.35">
      <c r="J35828" s="830"/>
    </row>
    <row r="35829" spans="10:10" x14ac:dyDescent="0.35">
      <c r="J35829" s="830"/>
    </row>
    <row r="35830" spans="10:10" x14ac:dyDescent="0.35">
      <c r="J35830" s="830"/>
    </row>
    <row r="35831" spans="10:10" x14ac:dyDescent="0.35">
      <c r="J35831" s="830"/>
    </row>
    <row r="35832" spans="10:10" x14ac:dyDescent="0.35">
      <c r="J35832" s="830"/>
    </row>
    <row r="35833" spans="10:10" x14ac:dyDescent="0.35">
      <c r="J35833" s="830"/>
    </row>
    <row r="35834" spans="10:10" x14ac:dyDescent="0.35">
      <c r="J35834" s="830"/>
    </row>
    <row r="35835" spans="10:10" x14ac:dyDescent="0.35">
      <c r="J35835" s="830"/>
    </row>
    <row r="35836" spans="10:10" x14ac:dyDescent="0.35">
      <c r="J35836" s="830"/>
    </row>
    <row r="35837" spans="10:10" x14ac:dyDescent="0.35">
      <c r="J35837" s="830"/>
    </row>
    <row r="35838" spans="10:10" x14ac:dyDescent="0.35">
      <c r="J35838" s="830"/>
    </row>
    <row r="35839" spans="10:10" x14ac:dyDescent="0.35">
      <c r="J35839" s="830"/>
    </row>
    <row r="35840" spans="10:10" x14ac:dyDescent="0.35">
      <c r="J35840" s="830"/>
    </row>
    <row r="35841" spans="10:10" x14ac:dyDescent="0.35">
      <c r="J35841" s="830"/>
    </row>
    <row r="35842" spans="10:10" x14ac:dyDescent="0.35">
      <c r="J35842" s="830"/>
    </row>
    <row r="35843" spans="10:10" x14ac:dyDescent="0.35">
      <c r="J35843" s="830"/>
    </row>
    <row r="35844" spans="10:10" x14ac:dyDescent="0.35">
      <c r="J35844" s="830"/>
    </row>
    <row r="35845" spans="10:10" x14ac:dyDescent="0.35">
      <c r="J35845" s="830"/>
    </row>
    <row r="35846" spans="10:10" x14ac:dyDescent="0.35">
      <c r="J35846" s="830"/>
    </row>
    <row r="35847" spans="10:10" x14ac:dyDescent="0.35">
      <c r="J35847" s="830"/>
    </row>
    <row r="35848" spans="10:10" x14ac:dyDescent="0.35">
      <c r="J35848" s="830"/>
    </row>
    <row r="35849" spans="10:10" x14ac:dyDescent="0.35">
      <c r="J35849" s="830"/>
    </row>
    <row r="35850" spans="10:10" x14ac:dyDescent="0.35">
      <c r="J35850" s="830"/>
    </row>
    <row r="35851" spans="10:10" x14ac:dyDescent="0.35">
      <c r="J35851" s="830"/>
    </row>
    <row r="35852" spans="10:10" x14ac:dyDescent="0.35">
      <c r="J35852" s="830"/>
    </row>
    <row r="35853" spans="10:10" x14ac:dyDescent="0.35">
      <c r="J35853" s="830"/>
    </row>
    <row r="35854" spans="10:10" x14ac:dyDescent="0.35">
      <c r="J35854" s="830"/>
    </row>
    <row r="35855" spans="10:10" x14ac:dyDescent="0.35">
      <c r="J35855" s="830"/>
    </row>
    <row r="35856" spans="10:10" x14ac:dyDescent="0.35">
      <c r="J35856" s="830"/>
    </row>
    <row r="35857" spans="10:10" x14ac:dyDescent="0.35">
      <c r="J35857" s="830"/>
    </row>
    <row r="35858" spans="10:10" x14ac:dyDescent="0.35">
      <c r="J35858" s="830"/>
    </row>
    <row r="35859" spans="10:10" x14ac:dyDescent="0.35">
      <c r="J35859" s="830"/>
    </row>
    <row r="35860" spans="10:10" x14ac:dyDescent="0.35">
      <c r="J35860" s="830"/>
    </row>
    <row r="35861" spans="10:10" x14ac:dyDescent="0.35">
      <c r="J35861" s="830"/>
    </row>
    <row r="35862" spans="10:10" x14ac:dyDescent="0.35">
      <c r="J35862" s="830"/>
    </row>
    <row r="35863" spans="10:10" x14ac:dyDescent="0.35">
      <c r="J35863" s="830"/>
    </row>
    <row r="35864" spans="10:10" x14ac:dyDescent="0.35">
      <c r="J35864" s="830"/>
    </row>
    <row r="35865" spans="10:10" x14ac:dyDescent="0.35">
      <c r="J35865" s="830"/>
    </row>
    <row r="35866" spans="10:10" x14ac:dyDescent="0.35">
      <c r="J35866" s="830"/>
    </row>
    <row r="35867" spans="10:10" x14ac:dyDescent="0.35">
      <c r="J35867" s="830"/>
    </row>
    <row r="35868" spans="10:10" x14ac:dyDescent="0.35">
      <c r="J35868" s="830"/>
    </row>
    <row r="35869" spans="10:10" x14ac:dyDescent="0.35">
      <c r="J35869" s="830"/>
    </row>
    <row r="35870" spans="10:10" x14ac:dyDescent="0.35">
      <c r="J35870" s="830"/>
    </row>
    <row r="35871" spans="10:10" x14ac:dyDescent="0.35">
      <c r="J35871" s="830"/>
    </row>
    <row r="35872" spans="10:10" x14ac:dyDescent="0.35">
      <c r="J35872" s="830"/>
    </row>
    <row r="35873" spans="10:10" x14ac:dyDescent="0.35">
      <c r="J35873" s="830"/>
    </row>
    <row r="35874" spans="10:10" x14ac:dyDescent="0.35">
      <c r="J35874" s="830"/>
    </row>
    <row r="35875" spans="10:10" x14ac:dyDescent="0.35">
      <c r="J35875" s="830"/>
    </row>
    <row r="35876" spans="10:10" x14ac:dyDescent="0.35">
      <c r="J35876" s="830"/>
    </row>
    <row r="35877" spans="10:10" x14ac:dyDescent="0.35">
      <c r="J35877" s="830"/>
    </row>
    <row r="35878" spans="10:10" x14ac:dyDescent="0.35">
      <c r="J35878" s="830"/>
    </row>
    <row r="35879" spans="10:10" x14ac:dyDescent="0.35">
      <c r="J35879" s="830"/>
    </row>
    <row r="35880" spans="10:10" x14ac:dyDescent="0.35">
      <c r="J35880" s="830"/>
    </row>
    <row r="35881" spans="10:10" x14ac:dyDescent="0.35">
      <c r="J35881" s="830"/>
    </row>
    <row r="35882" spans="10:10" x14ac:dyDescent="0.35">
      <c r="J35882" s="830"/>
    </row>
    <row r="35883" spans="10:10" x14ac:dyDescent="0.35">
      <c r="J35883" s="830"/>
    </row>
    <row r="35884" spans="10:10" x14ac:dyDescent="0.35">
      <c r="J35884" s="830"/>
    </row>
    <row r="35885" spans="10:10" x14ac:dyDescent="0.35">
      <c r="J35885" s="830"/>
    </row>
    <row r="35886" spans="10:10" x14ac:dyDescent="0.35">
      <c r="J35886" s="830"/>
    </row>
    <row r="35887" spans="10:10" x14ac:dyDescent="0.35">
      <c r="J35887" s="830"/>
    </row>
    <row r="35888" spans="10:10" x14ac:dyDescent="0.35">
      <c r="J35888" s="830"/>
    </row>
    <row r="35889" spans="10:10" x14ac:dyDescent="0.35">
      <c r="J35889" s="830"/>
    </row>
    <row r="35890" spans="10:10" x14ac:dyDescent="0.35">
      <c r="J35890" s="830"/>
    </row>
    <row r="35891" spans="10:10" x14ac:dyDescent="0.35">
      <c r="J35891" s="830"/>
    </row>
    <row r="35892" spans="10:10" x14ac:dyDescent="0.35">
      <c r="J35892" s="830"/>
    </row>
    <row r="35893" spans="10:10" x14ac:dyDescent="0.35">
      <c r="J35893" s="830"/>
    </row>
    <row r="35894" spans="10:10" x14ac:dyDescent="0.35">
      <c r="J35894" s="830"/>
    </row>
    <row r="35895" spans="10:10" x14ac:dyDescent="0.35">
      <c r="J35895" s="830"/>
    </row>
    <row r="35896" spans="10:10" x14ac:dyDescent="0.35">
      <c r="J35896" s="830"/>
    </row>
    <row r="35897" spans="10:10" x14ac:dyDescent="0.35">
      <c r="J35897" s="830"/>
    </row>
    <row r="35898" spans="10:10" x14ac:dyDescent="0.35">
      <c r="J35898" s="830"/>
    </row>
    <row r="35899" spans="10:10" x14ac:dyDescent="0.35">
      <c r="J35899" s="830"/>
    </row>
    <row r="35900" spans="10:10" x14ac:dyDescent="0.35">
      <c r="J35900" s="830"/>
    </row>
    <row r="35901" spans="10:10" x14ac:dyDescent="0.35">
      <c r="J35901" s="830"/>
    </row>
    <row r="35902" spans="10:10" x14ac:dyDescent="0.35">
      <c r="J35902" s="830"/>
    </row>
    <row r="35903" spans="10:10" x14ac:dyDescent="0.35">
      <c r="J35903" s="830"/>
    </row>
    <row r="35904" spans="10:10" x14ac:dyDescent="0.35">
      <c r="J35904" s="830"/>
    </row>
    <row r="35905" spans="10:10" x14ac:dyDescent="0.35">
      <c r="J35905" s="830"/>
    </row>
    <row r="35906" spans="10:10" x14ac:dyDescent="0.35">
      <c r="J35906" s="830"/>
    </row>
    <row r="35907" spans="10:10" x14ac:dyDescent="0.35">
      <c r="J35907" s="830"/>
    </row>
    <row r="35908" spans="10:10" x14ac:dyDescent="0.35">
      <c r="J35908" s="830"/>
    </row>
    <row r="35909" spans="10:10" x14ac:dyDescent="0.35">
      <c r="J35909" s="830"/>
    </row>
    <row r="35910" spans="10:10" x14ac:dyDescent="0.35">
      <c r="J35910" s="830"/>
    </row>
    <row r="35911" spans="10:10" x14ac:dyDescent="0.35">
      <c r="J35911" s="830"/>
    </row>
    <row r="35912" spans="10:10" x14ac:dyDescent="0.35">
      <c r="J35912" s="830"/>
    </row>
    <row r="35913" spans="10:10" x14ac:dyDescent="0.35">
      <c r="J35913" s="830"/>
    </row>
    <row r="35914" spans="10:10" x14ac:dyDescent="0.35">
      <c r="J35914" s="830"/>
    </row>
    <row r="35915" spans="10:10" x14ac:dyDescent="0.35">
      <c r="J35915" s="830"/>
    </row>
    <row r="35916" spans="10:10" x14ac:dyDescent="0.35">
      <c r="J35916" s="830"/>
    </row>
    <row r="35917" spans="10:10" x14ac:dyDescent="0.35">
      <c r="J35917" s="830"/>
    </row>
    <row r="35918" spans="10:10" x14ac:dyDescent="0.35">
      <c r="J35918" s="830"/>
    </row>
    <row r="35919" spans="10:10" x14ac:dyDescent="0.35">
      <c r="J35919" s="830"/>
    </row>
    <row r="35920" spans="10:10" x14ac:dyDescent="0.35">
      <c r="J35920" s="830"/>
    </row>
    <row r="35921" spans="10:10" x14ac:dyDescent="0.35">
      <c r="J35921" s="830"/>
    </row>
    <row r="35922" spans="10:10" x14ac:dyDescent="0.35">
      <c r="J35922" s="830"/>
    </row>
    <row r="35923" spans="10:10" x14ac:dyDescent="0.35">
      <c r="J35923" s="830"/>
    </row>
    <row r="35924" spans="10:10" x14ac:dyDescent="0.35">
      <c r="J35924" s="830"/>
    </row>
    <row r="35925" spans="10:10" x14ac:dyDescent="0.35">
      <c r="J35925" s="830"/>
    </row>
    <row r="35926" spans="10:10" x14ac:dyDescent="0.35">
      <c r="J35926" s="830"/>
    </row>
    <row r="35927" spans="10:10" x14ac:dyDescent="0.35">
      <c r="J35927" s="830"/>
    </row>
    <row r="35928" spans="10:10" x14ac:dyDescent="0.35">
      <c r="J35928" s="830"/>
    </row>
    <row r="35929" spans="10:10" x14ac:dyDescent="0.35">
      <c r="J35929" s="830"/>
    </row>
    <row r="35930" spans="10:10" x14ac:dyDescent="0.35">
      <c r="J35930" s="830"/>
    </row>
    <row r="35931" spans="10:10" x14ac:dyDescent="0.35">
      <c r="J35931" s="830"/>
    </row>
    <row r="35932" spans="10:10" x14ac:dyDescent="0.35">
      <c r="J35932" s="830"/>
    </row>
    <row r="35933" spans="10:10" x14ac:dyDescent="0.35">
      <c r="J35933" s="830"/>
    </row>
    <row r="35934" spans="10:10" x14ac:dyDescent="0.35">
      <c r="J35934" s="830"/>
    </row>
    <row r="35935" spans="10:10" x14ac:dyDescent="0.35">
      <c r="J35935" s="830"/>
    </row>
    <row r="35936" spans="10:10" x14ac:dyDescent="0.35">
      <c r="J35936" s="830"/>
    </row>
    <row r="35937" spans="10:10" x14ac:dyDescent="0.35">
      <c r="J35937" s="830"/>
    </row>
    <row r="35938" spans="10:10" x14ac:dyDescent="0.35">
      <c r="J35938" s="830"/>
    </row>
    <row r="35939" spans="10:10" x14ac:dyDescent="0.35">
      <c r="J35939" s="830"/>
    </row>
    <row r="35940" spans="10:10" x14ac:dyDescent="0.35">
      <c r="J35940" s="830"/>
    </row>
    <row r="35941" spans="10:10" x14ac:dyDescent="0.35">
      <c r="J35941" s="830"/>
    </row>
    <row r="35942" spans="10:10" x14ac:dyDescent="0.35">
      <c r="J35942" s="830"/>
    </row>
    <row r="35943" spans="10:10" x14ac:dyDescent="0.35">
      <c r="J35943" s="830"/>
    </row>
    <row r="35944" spans="10:10" x14ac:dyDescent="0.35">
      <c r="J35944" s="830"/>
    </row>
    <row r="35945" spans="10:10" x14ac:dyDescent="0.35">
      <c r="J35945" s="830"/>
    </row>
    <row r="35946" spans="10:10" x14ac:dyDescent="0.35">
      <c r="J35946" s="830"/>
    </row>
    <row r="35947" spans="10:10" x14ac:dyDescent="0.35">
      <c r="J35947" s="830"/>
    </row>
    <row r="35948" spans="10:10" x14ac:dyDescent="0.35">
      <c r="J35948" s="830"/>
    </row>
    <row r="35949" spans="10:10" x14ac:dyDescent="0.35">
      <c r="J35949" s="830"/>
    </row>
    <row r="35950" spans="10:10" x14ac:dyDescent="0.35">
      <c r="J35950" s="830"/>
    </row>
    <row r="35951" spans="10:10" x14ac:dyDescent="0.35">
      <c r="J35951" s="830"/>
    </row>
    <row r="35952" spans="10:10" x14ac:dyDescent="0.35">
      <c r="J35952" s="830"/>
    </row>
    <row r="35953" spans="10:10" x14ac:dyDescent="0.35">
      <c r="J35953" s="830"/>
    </row>
    <row r="35954" spans="10:10" x14ac:dyDescent="0.35">
      <c r="J35954" s="830"/>
    </row>
    <row r="35955" spans="10:10" x14ac:dyDescent="0.35">
      <c r="J35955" s="830"/>
    </row>
    <row r="35956" spans="10:10" x14ac:dyDescent="0.35">
      <c r="J35956" s="830"/>
    </row>
    <row r="35957" spans="10:10" x14ac:dyDescent="0.35">
      <c r="J35957" s="830"/>
    </row>
    <row r="35958" spans="10:10" x14ac:dyDescent="0.35">
      <c r="J35958" s="830"/>
    </row>
    <row r="35959" spans="10:10" x14ac:dyDescent="0.35">
      <c r="J35959" s="830"/>
    </row>
    <row r="35960" spans="10:10" x14ac:dyDescent="0.35">
      <c r="J35960" s="830"/>
    </row>
    <row r="35961" spans="10:10" x14ac:dyDescent="0.35">
      <c r="J35961" s="830"/>
    </row>
    <row r="35962" spans="10:10" x14ac:dyDescent="0.35">
      <c r="J35962" s="830"/>
    </row>
    <row r="35963" spans="10:10" x14ac:dyDescent="0.35">
      <c r="J35963" s="830"/>
    </row>
    <row r="35964" spans="10:10" x14ac:dyDescent="0.35">
      <c r="J35964" s="830"/>
    </row>
    <row r="35965" spans="10:10" x14ac:dyDescent="0.35">
      <c r="J35965" s="830"/>
    </row>
    <row r="35966" spans="10:10" x14ac:dyDescent="0.35">
      <c r="J35966" s="830"/>
    </row>
    <row r="35967" spans="10:10" x14ac:dyDescent="0.35">
      <c r="J35967" s="830"/>
    </row>
    <row r="35968" spans="10:10" x14ac:dyDescent="0.35">
      <c r="J35968" s="830"/>
    </row>
    <row r="35969" spans="10:10" x14ac:dyDescent="0.35">
      <c r="J35969" s="830"/>
    </row>
    <row r="35970" spans="10:10" x14ac:dyDescent="0.35">
      <c r="J35970" s="830"/>
    </row>
    <row r="35971" spans="10:10" x14ac:dyDescent="0.35">
      <c r="J35971" s="830"/>
    </row>
    <row r="35972" spans="10:10" x14ac:dyDescent="0.35">
      <c r="J35972" s="830"/>
    </row>
    <row r="35973" spans="10:10" x14ac:dyDescent="0.35">
      <c r="J35973" s="830"/>
    </row>
    <row r="35974" spans="10:10" x14ac:dyDescent="0.35">
      <c r="J35974" s="830"/>
    </row>
    <row r="35975" spans="10:10" x14ac:dyDescent="0.35">
      <c r="J35975" s="830"/>
    </row>
    <row r="35976" spans="10:10" x14ac:dyDescent="0.35">
      <c r="J35976" s="830"/>
    </row>
    <row r="35977" spans="10:10" x14ac:dyDescent="0.35">
      <c r="J35977" s="830"/>
    </row>
    <row r="35978" spans="10:10" x14ac:dyDescent="0.35">
      <c r="J35978" s="830"/>
    </row>
    <row r="35979" spans="10:10" x14ac:dyDescent="0.35">
      <c r="J35979" s="830"/>
    </row>
    <row r="35980" spans="10:10" x14ac:dyDescent="0.35">
      <c r="J35980" s="830"/>
    </row>
    <row r="35981" spans="10:10" x14ac:dyDescent="0.35">
      <c r="J35981" s="830"/>
    </row>
    <row r="35982" spans="10:10" x14ac:dyDescent="0.35">
      <c r="J35982" s="830"/>
    </row>
    <row r="35983" spans="10:10" x14ac:dyDescent="0.35">
      <c r="J35983" s="830"/>
    </row>
    <row r="35984" spans="10:10" x14ac:dyDescent="0.35">
      <c r="J35984" s="830"/>
    </row>
    <row r="35985" spans="10:10" x14ac:dyDescent="0.35">
      <c r="J35985" s="830"/>
    </row>
    <row r="35986" spans="10:10" x14ac:dyDescent="0.35">
      <c r="J35986" s="830"/>
    </row>
    <row r="35987" spans="10:10" x14ac:dyDescent="0.35">
      <c r="J35987" s="830"/>
    </row>
    <row r="35988" spans="10:10" x14ac:dyDescent="0.35">
      <c r="J35988" s="830"/>
    </row>
    <row r="35989" spans="10:10" x14ac:dyDescent="0.35">
      <c r="J35989" s="830"/>
    </row>
    <row r="35990" spans="10:10" x14ac:dyDescent="0.35">
      <c r="J35990" s="830"/>
    </row>
    <row r="35991" spans="10:10" x14ac:dyDescent="0.35">
      <c r="J35991" s="830"/>
    </row>
    <row r="35992" spans="10:10" x14ac:dyDescent="0.35">
      <c r="J35992" s="830"/>
    </row>
    <row r="35993" spans="10:10" x14ac:dyDescent="0.35">
      <c r="J35993" s="830"/>
    </row>
    <row r="35994" spans="10:10" x14ac:dyDescent="0.35">
      <c r="J35994" s="830"/>
    </row>
    <row r="35995" spans="10:10" x14ac:dyDescent="0.35">
      <c r="J35995" s="830"/>
    </row>
    <row r="35996" spans="10:10" x14ac:dyDescent="0.35">
      <c r="J35996" s="830"/>
    </row>
    <row r="35997" spans="10:10" x14ac:dyDescent="0.35">
      <c r="J35997" s="830"/>
    </row>
    <row r="35998" spans="10:10" x14ac:dyDescent="0.35">
      <c r="J35998" s="830"/>
    </row>
    <row r="35999" spans="10:10" x14ac:dyDescent="0.35">
      <c r="J35999" s="830"/>
    </row>
    <row r="36000" spans="10:10" x14ac:dyDescent="0.35">
      <c r="J36000" s="830"/>
    </row>
    <row r="36001" spans="10:10" x14ac:dyDescent="0.35">
      <c r="J36001" s="830"/>
    </row>
    <row r="36002" spans="10:10" x14ac:dyDescent="0.35">
      <c r="J36002" s="830"/>
    </row>
    <row r="36003" spans="10:10" x14ac:dyDescent="0.35">
      <c r="J36003" s="830"/>
    </row>
    <row r="36004" spans="10:10" x14ac:dyDescent="0.35">
      <c r="J36004" s="830"/>
    </row>
    <row r="36005" spans="10:10" x14ac:dyDescent="0.35">
      <c r="J36005" s="830"/>
    </row>
    <row r="36006" spans="10:10" x14ac:dyDescent="0.35">
      <c r="J36006" s="830"/>
    </row>
    <row r="36007" spans="10:10" x14ac:dyDescent="0.35">
      <c r="J36007" s="830"/>
    </row>
    <row r="36008" spans="10:10" x14ac:dyDescent="0.35">
      <c r="J36008" s="830"/>
    </row>
    <row r="36009" spans="10:10" x14ac:dyDescent="0.35">
      <c r="J36009" s="830"/>
    </row>
    <row r="36010" spans="10:10" x14ac:dyDescent="0.35">
      <c r="J36010" s="830"/>
    </row>
    <row r="36011" spans="10:10" x14ac:dyDescent="0.35">
      <c r="J36011" s="830"/>
    </row>
    <row r="36012" spans="10:10" x14ac:dyDescent="0.35">
      <c r="J36012" s="830"/>
    </row>
    <row r="36013" spans="10:10" x14ac:dyDescent="0.35">
      <c r="J36013" s="830"/>
    </row>
    <row r="36014" spans="10:10" x14ac:dyDescent="0.35">
      <c r="J36014" s="830"/>
    </row>
    <row r="36015" spans="10:10" x14ac:dyDescent="0.35">
      <c r="J36015" s="830"/>
    </row>
    <row r="36016" spans="10:10" x14ac:dyDescent="0.35">
      <c r="J36016" s="830"/>
    </row>
    <row r="36017" spans="10:10" x14ac:dyDescent="0.35">
      <c r="J36017" s="830"/>
    </row>
    <row r="36018" spans="10:10" x14ac:dyDescent="0.35">
      <c r="J36018" s="830"/>
    </row>
    <row r="36019" spans="10:10" x14ac:dyDescent="0.35">
      <c r="J36019" s="830"/>
    </row>
    <row r="36020" spans="10:10" x14ac:dyDescent="0.35">
      <c r="J36020" s="830"/>
    </row>
    <row r="36021" spans="10:10" x14ac:dyDescent="0.35">
      <c r="J36021" s="830"/>
    </row>
    <row r="36022" spans="10:10" x14ac:dyDescent="0.35">
      <c r="J36022" s="830"/>
    </row>
    <row r="36023" spans="10:10" x14ac:dyDescent="0.35">
      <c r="J36023" s="830"/>
    </row>
    <row r="36024" spans="10:10" x14ac:dyDescent="0.35">
      <c r="J36024" s="830"/>
    </row>
    <row r="36025" spans="10:10" x14ac:dyDescent="0.35">
      <c r="J36025" s="830"/>
    </row>
    <row r="36026" spans="10:10" x14ac:dyDescent="0.35">
      <c r="J36026" s="830"/>
    </row>
    <row r="36027" spans="10:10" x14ac:dyDescent="0.35">
      <c r="J36027" s="830"/>
    </row>
    <row r="36028" spans="10:10" x14ac:dyDescent="0.35">
      <c r="J36028" s="830"/>
    </row>
    <row r="36029" spans="10:10" x14ac:dyDescent="0.35">
      <c r="J36029" s="830"/>
    </row>
    <row r="36030" spans="10:10" x14ac:dyDescent="0.35">
      <c r="J36030" s="830"/>
    </row>
    <row r="36031" spans="10:10" x14ac:dyDescent="0.35">
      <c r="J36031" s="830"/>
    </row>
    <row r="36032" spans="10:10" x14ac:dyDescent="0.35">
      <c r="J36032" s="830"/>
    </row>
    <row r="36033" spans="10:10" x14ac:dyDescent="0.35">
      <c r="J36033" s="830"/>
    </row>
    <row r="36034" spans="10:10" x14ac:dyDescent="0.35">
      <c r="J36034" s="830"/>
    </row>
    <row r="36035" spans="10:10" x14ac:dyDescent="0.35">
      <c r="J36035" s="830"/>
    </row>
    <row r="36036" spans="10:10" x14ac:dyDescent="0.35">
      <c r="J36036" s="830"/>
    </row>
    <row r="36037" spans="10:10" x14ac:dyDescent="0.35">
      <c r="J36037" s="830"/>
    </row>
    <row r="36038" spans="10:10" x14ac:dyDescent="0.35">
      <c r="J36038" s="830"/>
    </row>
    <row r="36039" spans="10:10" x14ac:dyDescent="0.35">
      <c r="J36039" s="830"/>
    </row>
    <row r="36040" spans="10:10" x14ac:dyDescent="0.35">
      <c r="J36040" s="830"/>
    </row>
    <row r="36041" spans="10:10" x14ac:dyDescent="0.35">
      <c r="J36041" s="830"/>
    </row>
    <row r="36042" spans="10:10" x14ac:dyDescent="0.35">
      <c r="J36042" s="830"/>
    </row>
    <row r="36043" spans="10:10" x14ac:dyDescent="0.35">
      <c r="J36043" s="830"/>
    </row>
    <row r="36044" spans="10:10" x14ac:dyDescent="0.35">
      <c r="J36044" s="830"/>
    </row>
    <row r="36045" spans="10:10" x14ac:dyDescent="0.35">
      <c r="J36045" s="830"/>
    </row>
    <row r="36046" spans="10:10" x14ac:dyDescent="0.35">
      <c r="J36046" s="830"/>
    </row>
    <row r="36047" spans="10:10" x14ac:dyDescent="0.35">
      <c r="J36047" s="830"/>
    </row>
    <row r="36048" spans="10:10" x14ac:dyDescent="0.35">
      <c r="J36048" s="830"/>
    </row>
    <row r="36049" spans="10:10" x14ac:dyDescent="0.35">
      <c r="J36049" s="830"/>
    </row>
    <row r="36050" spans="10:10" x14ac:dyDescent="0.35">
      <c r="J36050" s="830"/>
    </row>
    <row r="36051" spans="10:10" x14ac:dyDescent="0.35">
      <c r="J36051" s="830"/>
    </row>
    <row r="36052" spans="10:10" x14ac:dyDescent="0.35">
      <c r="J36052" s="830"/>
    </row>
    <row r="36053" spans="10:10" x14ac:dyDescent="0.35">
      <c r="J36053" s="830"/>
    </row>
    <row r="36054" spans="10:10" x14ac:dyDescent="0.35">
      <c r="J36054" s="830"/>
    </row>
    <row r="36055" spans="10:10" x14ac:dyDescent="0.35">
      <c r="J36055" s="830"/>
    </row>
    <row r="36056" spans="10:10" x14ac:dyDescent="0.35">
      <c r="J36056" s="830"/>
    </row>
    <row r="36057" spans="10:10" x14ac:dyDescent="0.35">
      <c r="J36057" s="830"/>
    </row>
    <row r="36058" spans="10:10" x14ac:dyDescent="0.35">
      <c r="J36058" s="830"/>
    </row>
    <row r="36059" spans="10:10" x14ac:dyDescent="0.35">
      <c r="J36059" s="830"/>
    </row>
    <row r="36060" spans="10:10" x14ac:dyDescent="0.35">
      <c r="J36060" s="830"/>
    </row>
    <row r="36061" spans="10:10" x14ac:dyDescent="0.35">
      <c r="J36061" s="830"/>
    </row>
    <row r="36062" spans="10:10" x14ac:dyDescent="0.35">
      <c r="J36062" s="830"/>
    </row>
    <row r="36063" spans="10:10" x14ac:dyDescent="0.35">
      <c r="J36063" s="830"/>
    </row>
    <row r="36064" spans="10:10" x14ac:dyDescent="0.35">
      <c r="J36064" s="830"/>
    </row>
    <row r="36065" spans="10:10" x14ac:dyDescent="0.35">
      <c r="J36065" s="830"/>
    </row>
    <row r="36066" spans="10:10" x14ac:dyDescent="0.35">
      <c r="J36066" s="830"/>
    </row>
    <row r="36067" spans="10:10" x14ac:dyDescent="0.35">
      <c r="J36067" s="830"/>
    </row>
    <row r="36068" spans="10:10" x14ac:dyDescent="0.35">
      <c r="J36068" s="830"/>
    </row>
    <row r="36069" spans="10:10" x14ac:dyDescent="0.35">
      <c r="J36069" s="830"/>
    </row>
    <row r="36070" spans="10:10" x14ac:dyDescent="0.35">
      <c r="J36070" s="830"/>
    </row>
    <row r="36071" spans="10:10" x14ac:dyDescent="0.35">
      <c r="J36071" s="830"/>
    </row>
    <row r="36072" spans="10:10" x14ac:dyDescent="0.35">
      <c r="J36072" s="830"/>
    </row>
    <row r="36073" spans="10:10" x14ac:dyDescent="0.35">
      <c r="J36073" s="830"/>
    </row>
    <row r="36074" spans="10:10" x14ac:dyDescent="0.35">
      <c r="J36074" s="830"/>
    </row>
    <row r="36075" spans="10:10" x14ac:dyDescent="0.35">
      <c r="J36075" s="830"/>
    </row>
    <row r="36076" spans="10:10" x14ac:dyDescent="0.35">
      <c r="J36076" s="830"/>
    </row>
    <row r="36077" spans="10:10" x14ac:dyDescent="0.35">
      <c r="J36077" s="830"/>
    </row>
    <row r="36078" spans="10:10" x14ac:dyDescent="0.35">
      <c r="J36078" s="830"/>
    </row>
    <row r="36079" spans="10:10" x14ac:dyDescent="0.35">
      <c r="J36079" s="830"/>
    </row>
    <row r="36080" spans="10:10" x14ac:dyDescent="0.35">
      <c r="J36080" s="830"/>
    </row>
    <row r="36081" spans="10:10" x14ac:dyDescent="0.35">
      <c r="J36081" s="830"/>
    </row>
    <row r="36082" spans="10:10" x14ac:dyDescent="0.35">
      <c r="J36082" s="830"/>
    </row>
    <row r="36083" spans="10:10" x14ac:dyDescent="0.35">
      <c r="J36083" s="830"/>
    </row>
    <row r="36084" spans="10:10" x14ac:dyDescent="0.35">
      <c r="J36084" s="830"/>
    </row>
    <row r="36085" spans="10:10" x14ac:dyDescent="0.35">
      <c r="J36085" s="830"/>
    </row>
    <row r="36086" spans="10:10" x14ac:dyDescent="0.35">
      <c r="J36086" s="830"/>
    </row>
    <row r="36087" spans="10:10" x14ac:dyDescent="0.35">
      <c r="J36087" s="830"/>
    </row>
    <row r="36088" spans="10:10" x14ac:dyDescent="0.35">
      <c r="J36088" s="830"/>
    </row>
    <row r="36089" spans="10:10" x14ac:dyDescent="0.35">
      <c r="J36089" s="830"/>
    </row>
    <row r="36090" spans="10:10" x14ac:dyDescent="0.35">
      <c r="J36090" s="830"/>
    </row>
    <row r="36091" spans="10:10" x14ac:dyDescent="0.35">
      <c r="J36091" s="830"/>
    </row>
    <row r="36092" spans="10:10" x14ac:dyDescent="0.35">
      <c r="J36092" s="830"/>
    </row>
    <row r="36093" spans="10:10" x14ac:dyDescent="0.35">
      <c r="J36093" s="830"/>
    </row>
    <row r="36094" spans="10:10" x14ac:dyDescent="0.35">
      <c r="J36094" s="830"/>
    </row>
    <row r="36095" spans="10:10" x14ac:dyDescent="0.35">
      <c r="J36095" s="830"/>
    </row>
    <row r="36096" spans="10:10" x14ac:dyDescent="0.35">
      <c r="J36096" s="830"/>
    </row>
    <row r="36097" spans="10:10" x14ac:dyDescent="0.35">
      <c r="J36097" s="830"/>
    </row>
    <row r="36098" spans="10:10" x14ac:dyDescent="0.35">
      <c r="J36098" s="830"/>
    </row>
    <row r="36099" spans="10:10" x14ac:dyDescent="0.35">
      <c r="J36099" s="830"/>
    </row>
    <row r="36100" spans="10:10" x14ac:dyDescent="0.35">
      <c r="J36100" s="830"/>
    </row>
    <row r="36101" spans="10:10" x14ac:dyDescent="0.35">
      <c r="J36101" s="830"/>
    </row>
    <row r="36102" spans="10:10" x14ac:dyDescent="0.35">
      <c r="J36102" s="830"/>
    </row>
    <row r="36103" spans="10:10" x14ac:dyDescent="0.35">
      <c r="J36103" s="830"/>
    </row>
    <row r="36104" spans="10:10" x14ac:dyDescent="0.35">
      <c r="J36104" s="830"/>
    </row>
    <row r="36105" spans="10:10" x14ac:dyDescent="0.35">
      <c r="J36105" s="830"/>
    </row>
    <row r="36106" spans="10:10" x14ac:dyDescent="0.35">
      <c r="J36106" s="830"/>
    </row>
    <row r="36107" spans="10:10" x14ac:dyDescent="0.35">
      <c r="J36107" s="830"/>
    </row>
    <row r="36108" spans="10:10" x14ac:dyDescent="0.35">
      <c r="J36108" s="830"/>
    </row>
    <row r="36109" spans="10:10" x14ac:dyDescent="0.35">
      <c r="J36109" s="830"/>
    </row>
    <row r="36110" spans="10:10" x14ac:dyDescent="0.35">
      <c r="J36110" s="830"/>
    </row>
    <row r="36111" spans="10:10" x14ac:dyDescent="0.35">
      <c r="J36111" s="830"/>
    </row>
    <row r="36112" spans="10:10" x14ac:dyDescent="0.35">
      <c r="J36112" s="830"/>
    </row>
    <row r="36113" spans="10:10" x14ac:dyDescent="0.35">
      <c r="J36113" s="830"/>
    </row>
    <row r="36114" spans="10:10" x14ac:dyDescent="0.35">
      <c r="J36114" s="830"/>
    </row>
    <row r="36115" spans="10:10" x14ac:dyDescent="0.35">
      <c r="J36115" s="830"/>
    </row>
    <row r="36116" spans="10:10" x14ac:dyDescent="0.35">
      <c r="J36116" s="830"/>
    </row>
    <row r="36117" spans="10:10" x14ac:dyDescent="0.35">
      <c r="J36117" s="830"/>
    </row>
    <row r="36118" spans="10:10" x14ac:dyDescent="0.35">
      <c r="J36118" s="830"/>
    </row>
    <row r="36119" spans="10:10" x14ac:dyDescent="0.35">
      <c r="J36119" s="830"/>
    </row>
    <row r="36120" spans="10:10" x14ac:dyDescent="0.35">
      <c r="J36120" s="830"/>
    </row>
    <row r="36121" spans="10:10" x14ac:dyDescent="0.35">
      <c r="J36121" s="830"/>
    </row>
    <row r="36122" spans="10:10" x14ac:dyDescent="0.35">
      <c r="J36122" s="830"/>
    </row>
    <row r="36123" spans="10:10" x14ac:dyDescent="0.35">
      <c r="J36123" s="830"/>
    </row>
    <row r="36124" spans="10:10" x14ac:dyDescent="0.35">
      <c r="J36124" s="830"/>
    </row>
    <row r="36125" spans="10:10" x14ac:dyDescent="0.35">
      <c r="J36125" s="830"/>
    </row>
    <row r="36126" spans="10:10" x14ac:dyDescent="0.35">
      <c r="J36126" s="830"/>
    </row>
    <row r="36127" spans="10:10" x14ac:dyDescent="0.35">
      <c r="J36127" s="830"/>
    </row>
    <row r="36128" spans="10:10" x14ac:dyDescent="0.35">
      <c r="J36128" s="830"/>
    </row>
    <row r="36129" spans="10:10" x14ac:dyDescent="0.35">
      <c r="J36129" s="830"/>
    </row>
    <row r="36130" spans="10:10" x14ac:dyDescent="0.35">
      <c r="J36130" s="830"/>
    </row>
    <row r="36131" spans="10:10" x14ac:dyDescent="0.35">
      <c r="J36131" s="830"/>
    </row>
    <row r="36132" spans="10:10" x14ac:dyDescent="0.35">
      <c r="J36132" s="830"/>
    </row>
    <row r="36133" spans="10:10" x14ac:dyDescent="0.35">
      <c r="J36133" s="830"/>
    </row>
    <row r="36134" spans="10:10" x14ac:dyDescent="0.35">
      <c r="J36134" s="830"/>
    </row>
    <row r="36135" spans="10:10" x14ac:dyDescent="0.35">
      <c r="J36135" s="830"/>
    </row>
    <row r="36136" spans="10:10" x14ac:dyDescent="0.35">
      <c r="J36136" s="830"/>
    </row>
    <row r="36137" spans="10:10" x14ac:dyDescent="0.35">
      <c r="J36137" s="830"/>
    </row>
    <row r="36138" spans="10:10" x14ac:dyDescent="0.35">
      <c r="J36138" s="830"/>
    </row>
    <row r="36139" spans="10:10" x14ac:dyDescent="0.35">
      <c r="J36139" s="830"/>
    </row>
    <row r="36140" spans="10:10" x14ac:dyDescent="0.35">
      <c r="J36140" s="830"/>
    </row>
    <row r="36141" spans="10:10" x14ac:dyDescent="0.35">
      <c r="J36141" s="830"/>
    </row>
    <row r="36142" spans="10:10" x14ac:dyDescent="0.35">
      <c r="J36142" s="830"/>
    </row>
    <row r="36143" spans="10:10" x14ac:dyDescent="0.35">
      <c r="J36143" s="830"/>
    </row>
    <row r="36144" spans="10:10" x14ac:dyDescent="0.35">
      <c r="J36144" s="830"/>
    </row>
    <row r="36145" spans="10:10" x14ac:dyDescent="0.35">
      <c r="J36145" s="830"/>
    </row>
    <row r="36146" spans="10:10" x14ac:dyDescent="0.35">
      <c r="J36146" s="830"/>
    </row>
    <row r="36147" spans="10:10" x14ac:dyDescent="0.35">
      <c r="J36147" s="830"/>
    </row>
    <row r="36148" spans="10:10" x14ac:dyDescent="0.35">
      <c r="J36148" s="830"/>
    </row>
    <row r="36149" spans="10:10" x14ac:dyDescent="0.35">
      <c r="J36149" s="830"/>
    </row>
    <row r="36150" spans="10:10" x14ac:dyDescent="0.35">
      <c r="J36150" s="830"/>
    </row>
    <row r="36151" spans="10:10" x14ac:dyDescent="0.35">
      <c r="J36151" s="830"/>
    </row>
    <row r="36152" spans="10:10" x14ac:dyDescent="0.35">
      <c r="J36152" s="830"/>
    </row>
    <row r="36153" spans="10:10" x14ac:dyDescent="0.35">
      <c r="J36153" s="830"/>
    </row>
    <row r="36154" spans="10:10" x14ac:dyDescent="0.35">
      <c r="J36154" s="830"/>
    </row>
    <row r="36155" spans="10:10" x14ac:dyDescent="0.35">
      <c r="J36155" s="830"/>
    </row>
    <row r="36156" spans="10:10" x14ac:dyDescent="0.35">
      <c r="J36156" s="830"/>
    </row>
    <row r="36157" spans="10:10" x14ac:dyDescent="0.35">
      <c r="J36157" s="830"/>
    </row>
    <row r="36158" spans="10:10" x14ac:dyDescent="0.35">
      <c r="J36158" s="830"/>
    </row>
    <row r="36159" spans="10:10" x14ac:dyDescent="0.35">
      <c r="J36159" s="830"/>
    </row>
    <row r="36160" spans="10:10" x14ac:dyDescent="0.35">
      <c r="J36160" s="830"/>
    </row>
    <row r="36161" spans="10:10" x14ac:dyDescent="0.35">
      <c r="J36161" s="830"/>
    </row>
    <row r="36162" spans="10:10" x14ac:dyDescent="0.35">
      <c r="J36162" s="830"/>
    </row>
    <row r="36163" spans="10:10" x14ac:dyDescent="0.35">
      <c r="J36163" s="830"/>
    </row>
    <row r="36164" spans="10:10" x14ac:dyDescent="0.35">
      <c r="J36164" s="830"/>
    </row>
    <row r="36165" spans="10:10" x14ac:dyDescent="0.35">
      <c r="J36165" s="830"/>
    </row>
    <row r="36166" spans="10:10" x14ac:dyDescent="0.35">
      <c r="J36166" s="830"/>
    </row>
    <row r="36167" spans="10:10" x14ac:dyDescent="0.35">
      <c r="J36167" s="830"/>
    </row>
    <row r="36168" spans="10:10" x14ac:dyDescent="0.35">
      <c r="J36168" s="830"/>
    </row>
    <row r="36169" spans="10:10" x14ac:dyDescent="0.35">
      <c r="J36169" s="830"/>
    </row>
    <row r="36170" spans="10:10" x14ac:dyDescent="0.35">
      <c r="J36170" s="830"/>
    </row>
    <row r="36171" spans="10:10" x14ac:dyDescent="0.35">
      <c r="J36171" s="830"/>
    </row>
    <row r="36172" spans="10:10" x14ac:dyDescent="0.35">
      <c r="J36172" s="830"/>
    </row>
    <row r="36173" spans="10:10" x14ac:dyDescent="0.35">
      <c r="J36173" s="830"/>
    </row>
    <row r="36174" spans="10:10" x14ac:dyDescent="0.35">
      <c r="J36174" s="830"/>
    </row>
    <row r="36175" spans="10:10" x14ac:dyDescent="0.35">
      <c r="J36175" s="830"/>
    </row>
    <row r="36176" spans="10:10" x14ac:dyDescent="0.35">
      <c r="J36176" s="830"/>
    </row>
    <row r="36177" spans="10:10" x14ac:dyDescent="0.35">
      <c r="J36177" s="830"/>
    </row>
    <row r="36178" spans="10:10" x14ac:dyDescent="0.35">
      <c r="J36178" s="830"/>
    </row>
    <row r="36179" spans="10:10" x14ac:dyDescent="0.35">
      <c r="J36179" s="830"/>
    </row>
    <row r="36180" spans="10:10" x14ac:dyDescent="0.35">
      <c r="J36180" s="830"/>
    </row>
    <row r="36181" spans="10:10" x14ac:dyDescent="0.35">
      <c r="J36181" s="830"/>
    </row>
    <row r="36182" spans="10:10" x14ac:dyDescent="0.35">
      <c r="J36182" s="830"/>
    </row>
    <row r="36183" spans="10:10" x14ac:dyDescent="0.35">
      <c r="J36183" s="830"/>
    </row>
    <row r="36184" spans="10:10" x14ac:dyDescent="0.35">
      <c r="J36184" s="830"/>
    </row>
    <row r="36185" spans="10:10" x14ac:dyDescent="0.35">
      <c r="J36185" s="830"/>
    </row>
    <row r="36186" spans="10:10" x14ac:dyDescent="0.35">
      <c r="J36186" s="830"/>
    </row>
    <row r="36187" spans="10:10" x14ac:dyDescent="0.35">
      <c r="J36187" s="830"/>
    </row>
    <row r="36188" spans="10:10" x14ac:dyDescent="0.35">
      <c r="J36188" s="830"/>
    </row>
    <row r="36189" spans="10:10" x14ac:dyDescent="0.35">
      <c r="J36189" s="830"/>
    </row>
    <row r="36190" spans="10:10" x14ac:dyDescent="0.35">
      <c r="J36190" s="830"/>
    </row>
    <row r="36191" spans="10:10" x14ac:dyDescent="0.35">
      <c r="J36191" s="830"/>
    </row>
    <row r="36192" spans="10:10" x14ac:dyDescent="0.35">
      <c r="J36192" s="830"/>
    </row>
    <row r="36193" spans="10:10" x14ac:dyDescent="0.35">
      <c r="J36193" s="830"/>
    </row>
    <row r="36194" spans="10:10" x14ac:dyDescent="0.35">
      <c r="J36194" s="830"/>
    </row>
    <row r="36195" spans="10:10" x14ac:dyDescent="0.35">
      <c r="J36195" s="830"/>
    </row>
    <row r="36196" spans="10:10" x14ac:dyDescent="0.35">
      <c r="J36196" s="830"/>
    </row>
    <row r="36197" spans="10:10" x14ac:dyDescent="0.35">
      <c r="J36197" s="830"/>
    </row>
    <row r="36198" spans="10:10" x14ac:dyDescent="0.35">
      <c r="J36198" s="830"/>
    </row>
    <row r="36199" spans="10:10" x14ac:dyDescent="0.35">
      <c r="J36199" s="830"/>
    </row>
    <row r="36200" spans="10:10" x14ac:dyDescent="0.35">
      <c r="J36200" s="830"/>
    </row>
    <row r="36201" spans="10:10" x14ac:dyDescent="0.35">
      <c r="J36201" s="830"/>
    </row>
    <row r="36202" spans="10:10" x14ac:dyDescent="0.35">
      <c r="J36202" s="830"/>
    </row>
    <row r="36203" spans="10:10" x14ac:dyDescent="0.35">
      <c r="J36203" s="830"/>
    </row>
    <row r="36204" spans="10:10" x14ac:dyDescent="0.35">
      <c r="J36204" s="830"/>
    </row>
    <row r="36205" spans="10:10" x14ac:dyDescent="0.35">
      <c r="J36205" s="830"/>
    </row>
    <row r="36206" spans="10:10" x14ac:dyDescent="0.35">
      <c r="J36206" s="830"/>
    </row>
    <row r="36207" spans="10:10" x14ac:dyDescent="0.35">
      <c r="J36207" s="830"/>
    </row>
    <row r="36208" spans="10:10" x14ac:dyDescent="0.35">
      <c r="J36208" s="830"/>
    </row>
    <row r="36209" spans="10:10" x14ac:dyDescent="0.35">
      <c r="J36209" s="830"/>
    </row>
    <row r="36210" spans="10:10" x14ac:dyDescent="0.35">
      <c r="J36210" s="830"/>
    </row>
    <row r="36211" spans="10:10" x14ac:dyDescent="0.35">
      <c r="J36211" s="830"/>
    </row>
    <row r="36212" spans="10:10" x14ac:dyDescent="0.35">
      <c r="J36212" s="830"/>
    </row>
    <row r="36213" spans="10:10" x14ac:dyDescent="0.35">
      <c r="J36213" s="830"/>
    </row>
    <row r="36214" spans="10:10" x14ac:dyDescent="0.35">
      <c r="J36214" s="830"/>
    </row>
    <row r="36215" spans="10:10" x14ac:dyDescent="0.35">
      <c r="J36215" s="830"/>
    </row>
    <row r="36216" spans="10:10" x14ac:dyDescent="0.35">
      <c r="J36216" s="830"/>
    </row>
    <row r="36217" spans="10:10" x14ac:dyDescent="0.35">
      <c r="J36217" s="830"/>
    </row>
    <row r="36218" spans="10:10" x14ac:dyDescent="0.35">
      <c r="J36218" s="830"/>
    </row>
    <row r="36219" spans="10:10" x14ac:dyDescent="0.35">
      <c r="J36219" s="830"/>
    </row>
    <row r="36220" spans="10:10" x14ac:dyDescent="0.35">
      <c r="J36220" s="830"/>
    </row>
    <row r="36221" spans="10:10" x14ac:dyDescent="0.35">
      <c r="J36221" s="830"/>
    </row>
    <row r="36222" spans="10:10" x14ac:dyDescent="0.35">
      <c r="J36222" s="830"/>
    </row>
    <row r="36223" spans="10:10" x14ac:dyDescent="0.35">
      <c r="J36223" s="830"/>
    </row>
    <row r="36224" spans="10:10" x14ac:dyDescent="0.35">
      <c r="J36224" s="830"/>
    </row>
    <row r="36225" spans="10:10" x14ac:dyDescent="0.35">
      <c r="J36225" s="830"/>
    </row>
    <row r="36226" spans="10:10" x14ac:dyDescent="0.35">
      <c r="J36226" s="830"/>
    </row>
    <row r="36227" spans="10:10" x14ac:dyDescent="0.35">
      <c r="J36227" s="830"/>
    </row>
    <row r="36228" spans="10:10" x14ac:dyDescent="0.35">
      <c r="J36228" s="830"/>
    </row>
    <row r="36229" spans="10:10" x14ac:dyDescent="0.35">
      <c r="J36229" s="830"/>
    </row>
    <row r="36230" spans="10:10" x14ac:dyDescent="0.35">
      <c r="J36230" s="830"/>
    </row>
    <row r="36231" spans="10:10" x14ac:dyDescent="0.35">
      <c r="J36231" s="830"/>
    </row>
    <row r="36232" spans="10:10" x14ac:dyDescent="0.35">
      <c r="J36232" s="830"/>
    </row>
    <row r="36233" spans="10:10" x14ac:dyDescent="0.35">
      <c r="J36233" s="830"/>
    </row>
    <row r="36234" spans="10:10" x14ac:dyDescent="0.35">
      <c r="J36234" s="830"/>
    </row>
    <row r="36235" spans="10:10" x14ac:dyDescent="0.35">
      <c r="J36235" s="830"/>
    </row>
    <row r="36236" spans="10:10" x14ac:dyDescent="0.35">
      <c r="J36236" s="830"/>
    </row>
    <row r="36237" spans="10:10" x14ac:dyDescent="0.35">
      <c r="J36237" s="830"/>
    </row>
    <row r="36238" spans="10:10" x14ac:dyDescent="0.35">
      <c r="J36238" s="830"/>
    </row>
    <row r="36239" spans="10:10" x14ac:dyDescent="0.35">
      <c r="J36239" s="830"/>
    </row>
    <row r="36240" spans="10:10" x14ac:dyDescent="0.35">
      <c r="J36240" s="830"/>
    </row>
    <row r="36241" spans="10:10" x14ac:dyDescent="0.35">
      <c r="J36241" s="830"/>
    </row>
    <row r="36242" spans="10:10" x14ac:dyDescent="0.35">
      <c r="J36242" s="830"/>
    </row>
    <row r="36243" spans="10:10" x14ac:dyDescent="0.35">
      <c r="J36243" s="830"/>
    </row>
    <row r="36244" spans="10:10" x14ac:dyDescent="0.35">
      <c r="J36244" s="830"/>
    </row>
    <row r="36245" spans="10:10" x14ac:dyDescent="0.35">
      <c r="J36245" s="830"/>
    </row>
    <row r="36246" spans="10:10" x14ac:dyDescent="0.35">
      <c r="J36246" s="830"/>
    </row>
    <row r="36247" spans="10:10" x14ac:dyDescent="0.35">
      <c r="J36247" s="830"/>
    </row>
    <row r="36248" spans="10:10" x14ac:dyDescent="0.35">
      <c r="J36248" s="830"/>
    </row>
    <row r="36249" spans="10:10" x14ac:dyDescent="0.35">
      <c r="J36249" s="830"/>
    </row>
    <row r="36250" spans="10:10" x14ac:dyDescent="0.35">
      <c r="J36250" s="830"/>
    </row>
    <row r="36251" spans="10:10" x14ac:dyDescent="0.35">
      <c r="J36251" s="830"/>
    </row>
    <row r="36252" spans="10:10" x14ac:dyDescent="0.35">
      <c r="J36252" s="830"/>
    </row>
    <row r="36253" spans="10:10" x14ac:dyDescent="0.35">
      <c r="J36253" s="830"/>
    </row>
    <row r="36254" spans="10:10" x14ac:dyDescent="0.35">
      <c r="J36254" s="830"/>
    </row>
    <row r="36255" spans="10:10" x14ac:dyDescent="0.35">
      <c r="J36255" s="830"/>
    </row>
    <row r="36256" spans="10:10" x14ac:dyDescent="0.35">
      <c r="J36256" s="830"/>
    </row>
    <row r="36257" spans="10:10" x14ac:dyDescent="0.35">
      <c r="J36257" s="830"/>
    </row>
    <row r="36258" spans="10:10" x14ac:dyDescent="0.35">
      <c r="J36258" s="830"/>
    </row>
    <row r="36259" spans="10:10" x14ac:dyDescent="0.35">
      <c r="J36259" s="830"/>
    </row>
    <row r="36260" spans="10:10" x14ac:dyDescent="0.35">
      <c r="J36260" s="830"/>
    </row>
    <row r="36261" spans="10:10" x14ac:dyDescent="0.35">
      <c r="J36261" s="830"/>
    </row>
    <row r="36262" spans="10:10" x14ac:dyDescent="0.35">
      <c r="J36262" s="830"/>
    </row>
    <row r="36263" spans="10:10" x14ac:dyDescent="0.35">
      <c r="J36263" s="830"/>
    </row>
    <row r="36264" spans="10:10" x14ac:dyDescent="0.35">
      <c r="J36264" s="830"/>
    </row>
    <row r="36265" spans="10:10" x14ac:dyDescent="0.35">
      <c r="J36265" s="830"/>
    </row>
    <row r="36266" spans="10:10" x14ac:dyDescent="0.35">
      <c r="J36266" s="830"/>
    </row>
    <row r="36267" spans="10:10" x14ac:dyDescent="0.35">
      <c r="J36267" s="830"/>
    </row>
    <row r="36268" spans="10:10" x14ac:dyDescent="0.35">
      <c r="J36268" s="830"/>
    </row>
    <row r="36269" spans="10:10" x14ac:dyDescent="0.35">
      <c r="J36269" s="830"/>
    </row>
    <row r="36270" spans="10:10" x14ac:dyDescent="0.35">
      <c r="J36270" s="830"/>
    </row>
    <row r="36271" spans="10:10" x14ac:dyDescent="0.35">
      <c r="J36271" s="830"/>
    </row>
    <row r="36272" spans="10:10" x14ac:dyDescent="0.35">
      <c r="J36272" s="830"/>
    </row>
    <row r="36273" spans="10:10" x14ac:dyDescent="0.35">
      <c r="J36273" s="830"/>
    </row>
    <row r="36274" spans="10:10" x14ac:dyDescent="0.35">
      <c r="J36274" s="830"/>
    </row>
    <row r="36275" spans="10:10" x14ac:dyDescent="0.35">
      <c r="J36275" s="830"/>
    </row>
    <row r="36276" spans="10:10" x14ac:dyDescent="0.35">
      <c r="J36276" s="830"/>
    </row>
    <row r="36277" spans="10:10" x14ac:dyDescent="0.35">
      <c r="J36277" s="830"/>
    </row>
    <row r="36278" spans="10:10" x14ac:dyDescent="0.35">
      <c r="J36278" s="830"/>
    </row>
    <row r="36279" spans="10:10" x14ac:dyDescent="0.35">
      <c r="J36279" s="830"/>
    </row>
    <row r="36280" spans="10:10" x14ac:dyDescent="0.35">
      <c r="J36280" s="830"/>
    </row>
    <row r="36281" spans="10:10" x14ac:dyDescent="0.35">
      <c r="J36281" s="830"/>
    </row>
    <row r="36282" spans="10:10" x14ac:dyDescent="0.35">
      <c r="J36282" s="830"/>
    </row>
    <row r="36283" spans="10:10" x14ac:dyDescent="0.35">
      <c r="J36283" s="830"/>
    </row>
    <row r="36284" spans="10:10" x14ac:dyDescent="0.35">
      <c r="J36284" s="830"/>
    </row>
    <row r="36286" spans="10:10" x14ac:dyDescent="0.35">
      <c r="J36286" s="830"/>
    </row>
    <row r="36287" spans="10:10" x14ac:dyDescent="0.35">
      <c r="J36287" s="830"/>
    </row>
    <row r="36288" spans="10:10" x14ac:dyDescent="0.35">
      <c r="J36288" s="830"/>
    </row>
    <row r="36289" spans="10:10" x14ac:dyDescent="0.35">
      <c r="J36289" s="830"/>
    </row>
    <row r="36290" spans="10:10" x14ac:dyDescent="0.35">
      <c r="J36290" s="830"/>
    </row>
    <row r="36291" spans="10:10" x14ac:dyDescent="0.35">
      <c r="J36291" s="830"/>
    </row>
    <row r="36292" spans="10:10" x14ac:dyDescent="0.35">
      <c r="J36292" s="830"/>
    </row>
    <row r="36293" spans="10:10" x14ac:dyDescent="0.35">
      <c r="J36293" s="830"/>
    </row>
    <row r="36294" spans="10:10" x14ac:dyDescent="0.35">
      <c r="J36294" s="830"/>
    </row>
    <row r="36295" spans="10:10" x14ac:dyDescent="0.35">
      <c r="J36295" s="830"/>
    </row>
    <row r="36296" spans="10:10" x14ac:dyDescent="0.35">
      <c r="J36296" s="830"/>
    </row>
    <row r="36297" spans="10:10" x14ac:dyDescent="0.35">
      <c r="J36297" s="830"/>
    </row>
    <row r="36298" spans="10:10" x14ac:dyDescent="0.35">
      <c r="J36298" s="830"/>
    </row>
    <row r="36299" spans="10:10" x14ac:dyDescent="0.35">
      <c r="J36299" s="830"/>
    </row>
    <row r="36300" spans="10:10" x14ac:dyDescent="0.35">
      <c r="J36300" s="830"/>
    </row>
    <row r="36301" spans="10:10" x14ac:dyDescent="0.35">
      <c r="J36301" s="830"/>
    </row>
    <row r="36302" spans="10:10" x14ac:dyDescent="0.35">
      <c r="J36302" s="830"/>
    </row>
    <row r="36303" spans="10:10" x14ac:dyDescent="0.35">
      <c r="J36303" s="830"/>
    </row>
    <row r="36304" spans="10:10" x14ac:dyDescent="0.35">
      <c r="J36304" s="830"/>
    </row>
    <row r="36305" spans="10:10" x14ac:dyDescent="0.35">
      <c r="J36305" s="830"/>
    </row>
    <row r="36306" spans="10:10" x14ac:dyDescent="0.35">
      <c r="J36306" s="830"/>
    </row>
    <row r="36307" spans="10:10" x14ac:dyDescent="0.35">
      <c r="J36307" s="830"/>
    </row>
    <row r="36308" spans="10:10" x14ac:dyDescent="0.35">
      <c r="J36308" s="830"/>
    </row>
    <row r="36309" spans="10:10" x14ac:dyDescent="0.35">
      <c r="J36309" s="830"/>
    </row>
    <row r="36310" spans="10:10" x14ac:dyDescent="0.35">
      <c r="J36310" s="830"/>
    </row>
    <row r="36311" spans="10:10" x14ac:dyDescent="0.35">
      <c r="J36311" s="830"/>
    </row>
    <row r="36312" spans="10:10" x14ac:dyDescent="0.35">
      <c r="J36312" s="830"/>
    </row>
    <row r="36313" spans="10:10" x14ac:dyDescent="0.35">
      <c r="J36313" s="830"/>
    </row>
    <row r="36314" spans="10:10" x14ac:dyDescent="0.35">
      <c r="J36314" s="830"/>
    </row>
    <row r="36315" spans="10:10" x14ac:dyDescent="0.35">
      <c r="J36315" s="830"/>
    </row>
    <row r="36316" spans="10:10" x14ac:dyDescent="0.35">
      <c r="J36316" s="830"/>
    </row>
    <row r="36317" spans="10:10" x14ac:dyDescent="0.35">
      <c r="J36317" s="830"/>
    </row>
    <row r="36318" spans="10:10" x14ac:dyDescent="0.35">
      <c r="J36318" s="830"/>
    </row>
    <row r="36319" spans="10:10" x14ac:dyDescent="0.35">
      <c r="J36319" s="830"/>
    </row>
    <row r="36320" spans="10:10" x14ac:dyDescent="0.35">
      <c r="J36320" s="830"/>
    </row>
    <row r="36321" spans="10:10" x14ac:dyDescent="0.35">
      <c r="J36321" s="830"/>
    </row>
    <row r="36322" spans="10:10" x14ac:dyDescent="0.35">
      <c r="J36322" s="830"/>
    </row>
    <row r="36323" spans="10:10" x14ac:dyDescent="0.35">
      <c r="J36323" s="830"/>
    </row>
    <row r="36324" spans="10:10" x14ac:dyDescent="0.35">
      <c r="J36324" s="830"/>
    </row>
    <row r="36325" spans="10:10" x14ac:dyDescent="0.35">
      <c r="J36325" s="830"/>
    </row>
    <row r="36326" spans="10:10" x14ac:dyDescent="0.35">
      <c r="J36326" s="830"/>
    </row>
    <row r="36327" spans="10:10" x14ac:dyDescent="0.35">
      <c r="J36327" s="830"/>
    </row>
    <row r="36328" spans="10:10" x14ac:dyDescent="0.35">
      <c r="J36328" s="830"/>
    </row>
    <row r="36329" spans="10:10" x14ac:dyDescent="0.35">
      <c r="J36329" s="830"/>
    </row>
    <row r="36330" spans="10:10" x14ac:dyDescent="0.35">
      <c r="J36330" s="830"/>
    </row>
    <row r="36331" spans="10:10" x14ac:dyDescent="0.35">
      <c r="J36331" s="830"/>
    </row>
    <row r="36332" spans="10:10" x14ac:dyDescent="0.35">
      <c r="J36332" s="830"/>
    </row>
    <row r="36333" spans="10:10" x14ac:dyDescent="0.35">
      <c r="J36333" s="830"/>
    </row>
    <row r="36334" spans="10:10" x14ac:dyDescent="0.35">
      <c r="J36334" s="830"/>
    </row>
    <row r="36335" spans="10:10" x14ac:dyDescent="0.35">
      <c r="J36335" s="830"/>
    </row>
    <row r="36336" spans="10:10" x14ac:dyDescent="0.35">
      <c r="J36336" s="830"/>
    </row>
    <row r="36337" spans="10:10" x14ac:dyDescent="0.35">
      <c r="J36337" s="830"/>
    </row>
    <row r="36338" spans="10:10" x14ac:dyDescent="0.35">
      <c r="J36338" s="830"/>
    </row>
    <row r="36339" spans="10:10" x14ac:dyDescent="0.35">
      <c r="J36339" s="830"/>
    </row>
    <row r="36340" spans="10:10" x14ac:dyDescent="0.35">
      <c r="J36340" s="830"/>
    </row>
    <row r="36341" spans="10:10" x14ac:dyDescent="0.35">
      <c r="J36341" s="830"/>
    </row>
    <row r="36342" spans="10:10" x14ac:dyDescent="0.35">
      <c r="J36342" s="830"/>
    </row>
    <row r="36343" spans="10:10" x14ac:dyDescent="0.35">
      <c r="J36343" s="830"/>
    </row>
    <row r="36344" spans="10:10" x14ac:dyDescent="0.35">
      <c r="J36344" s="830"/>
    </row>
    <row r="36345" spans="10:10" x14ac:dyDescent="0.35">
      <c r="J36345" s="830"/>
    </row>
    <row r="36346" spans="10:10" x14ac:dyDescent="0.35">
      <c r="J36346" s="830"/>
    </row>
    <row r="36347" spans="10:10" x14ac:dyDescent="0.35">
      <c r="J36347" s="830"/>
    </row>
    <row r="36348" spans="10:10" x14ac:dyDescent="0.35">
      <c r="J36348" s="830"/>
    </row>
    <row r="36349" spans="10:10" x14ac:dyDescent="0.35">
      <c r="J36349" s="830"/>
    </row>
    <row r="36350" spans="10:10" x14ac:dyDescent="0.35">
      <c r="J36350" s="830"/>
    </row>
    <row r="36351" spans="10:10" x14ac:dyDescent="0.35">
      <c r="J36351" s="830"/>
    </row>
    <row r="36352" spans="10:10" x14ac:dyDescent="0.35">
      <c r="J36352" s="830"/>
    </row>
    <row r="36353" spans="10:10" x14ac:dyDescent="0.35">
      <c r="J36353" s="830"/>
    </row>
    <row r="36354" spans="10:10" x14ac:dyDescent="0.35">
      <c r="J36354" s="830"/>
    </row>
    <row r="36355" spans="10:10" x14ac:dyDescent="0.35">
      <c r="J36355" s="830"/>
    </row>
    <row r="36356" spans="10:10" x14ac:dyDescent="0.35">
      <c r="J36356" s="830"/>
    </row>
    <row r="36357" spans="10:10" x14ac:dyDescent="0.35">
      <c r="J36357" s="830"/>
    </row>
    <row r="36358" spans="10:10" x14ac:dyDescent="0.35">
      <c r="J36358" s="830"/>
    </row>
    <row r="36359" spans="10:10" x14ac:dyDescent="0.35">
      <c r="J36359" s="830"/>
    </row>
    <row r="36360" spans="10:10" x14ac:dyDescent="0.35">
      <c r="J36360" s="830"/>
    </row>
    <row r="36361" spans="10:10" x14ac:dyDescent="0.35">
      <c r="J36361" s="830"/>
    </row>
    <row r="36362" spans="10:10" x14ac:dyDescent="0.35">
      <c r="J36362" s="830"/>
    </row>
    <row r="36363" spans="10:10" x14ac:dyDescent="0.35">
      <c r="J36363" s="830"/>
    </row>
    <row r="36364" spans="10:10" x14ac:dyDescent="0.35">
      <c r="J36364" s="830"/>
    </row>
    <row r="36365" spans="10:10" x14ac:dyDescent="0.35">
      <c r="J36365" s="830"/>
    </row>
    <row r="36366" spans="10:10" x14ac:dyDescent="0.35">
      <c r="J36366" s="830"/>
    </row>
    <row r="36367" spans="10:10" x14ac:dyDescent="0.35">
      <c r="J36367" s="830"/>
    </row>
    <row r="36368" spans="10:10" x14ac:dyDescent="0.35">
      <c r="J36368" s="830"/>
    </row>
    <row r="36369" spans="10:10" x14ac:dyDescent="0.35">
      <c r="J36369" s="830"/>
    </row>
    <row r="36370" spans="10:10" x14ac:dyDescent="0.35">
      <c r="J36370" s="830"/>
    </row>
    <row r="36371" spans="10:10" x14ac:dyDescent="0.35">
      <c r="J36371" s="830"/>
    </row>
    <row r="36372" spans="10:10" x14ac:dyDescent="0.35">
      <c r="J36372" s="830"/>
    </row>
    <row r="36373" spans="10:10" x14ac:dyDescent="0.35">
      <c r="J36373" s="830"/>
    </row>
    <row r="36374" spans="10:10" x14ac:dyDescent="0.35">
      <c r="J36374" s="830"/>
    </row>
    <row r="36375" spans="10:10" x14ac:dyDescent="0.35">
      <c r="J36375" s="830"/>
    </row>
    <row r="36376" spans="10:10" x14ac:dyDescent="0.35">
      <c r="J36376" s="830"/>
    </row>
    <row r="36377" spans="10:10" x14ac:dyDescent="0.35">
      <c r="J36377" s="830"/>
    </row>
    <row r="36378" spans="10:10" x14ac:dyDescent="0.35">
      <c r="J36378" s="830"/>
    </row>
    <row r="36379" spans="10:10" x14ac:dyDescent="0.35">
      <c r="J36379" s="830"/>
    </row>
    <row r="36380" spans="10:10" x14ac:dyDescent="0.35">
      <c r="J36380" s="830"/>
    </row>
    <row r="36381" spans="10:10" x14ac:dyDescent="0.35">
      <c r="J36381" s="830"/>
    </row>
    <row r="36382" spans="10:10" x14ac:dyDescent="0.35">
      <c r="J36382" s="830"/>
    </row>
    <row r="36383" spans="10:10" x14ac:dyDescent="0.35">
      <c r="J36383" s="830"/>
    </row>
    <row r="36384" spans="10:10" x14ac:dyDescent="0.35">
      <c r="J36384" s="830"/>
    </row>
    <row r="36385" spans="10:10" x14ac:dyDescent="0.35">
      <c r="J36385" s="830"/>
    </row>
    <row r="36386" spans="10:10" x14ac:dyDescent="0.35">
      <c r="J36386" s="830"/>
    </row>
    <row r="36387" spans="10:10" x14ac:dyDescent="0.35">
      <c r="J36387" s="830"/>
    </row>
    <row r="36388" spans="10:10" x14ac:dyDescent="0.35">
      <c r="J36388" s="830"/>
    </row>
    <row r="36389" spans="10:10" x14ac:dyDescent="0.35">
      <c r="J36389" s="830"/>
    </row>
    <row r="36390" spans="10:10" x14ac:dyDescent="0.35">
      <c r="J36390" s="830"/>
    </row>
    <row r="36391" spans="10:10" x14ac:dyDescent="0.35">
      <c r="J36391" s="830"/>
    </row>
    <row r="36392" spans="10:10" x14ac:dyDescent="0.35">
      <c r="J36392" s="830"/>
    </row>
    <row r="36393" spans="10:10" x14ac:dyDescent="0.35">
      <c r="J36393" s="830"/>
    </row>
    <row r="36394" spans="10:10" x14ac:dyDescent="0.35">
      <c r="J36394" s="830"/>
    </row>
    <row r="36395" spans="10:10" x14ac:dyDescent="0.35">
      <c r="J36395" s="830"/>
    </row>
    <row r="36396" spans="10:10" x14ac:dyDescent="0.35">
      <c r="J36396" s="830"/>
    </row>
    <row r="36397" spans="10:10" x14ac:dyDescent="0.35">
      <c r="J36397" s="830"/>
    </row>
    <row r="36398" spans="10:10" x14ac:dyDescent="0.35">
      <c r="J36398" s="830"/>
    </row>
    <row r="36399" spans="10:10" x14ac:dyDescent="0.35">
      <c r="J36399" s="830"/>
    </row>
    <row r="36400" spans="10:10" x14ac:dyDescent="0.35">
      <c r="J36400" s="830"/>
    </row>
    <row r="36401" spans="10:10" x14ac:dyDescent="0.35">
      <c r="J36401" s="830"/>
    </row>
    <row r="36402" spans="10:10" x14ac:dyDescent="0.35">
      <c r="J36402" s="830"/>
    </row>
    <row r="36403" spans="10:10" x14ac:dyDescent="0.35">
      <c r="J36403" s="830"/>
    </row>
    <row r="36404" spans="10:10" x14ac:dyDescent="0.35">
      <c r="J36404" s="830"/>
    </row>
    <row r="36405" spans="10:10" x14ac:dyDescent="0.35">
      <c r="J36405" s="830"/>
    </row>
    <row r="36406" spans="10:10" x14ac:dyDescent="0.35">
      <c r="J36406" s="830"/>
    </row>
    <row r="36407" spans="10:10" x14ac:dyDescent="0.35">
      <c r="J36407" s="830"/>
    </row>
    <row r="36410" spans="10:10" x14ac:dyDescent="0.35">
      <c r="J36410" s="830"/>
    </row>
    <row r="36411" spans="10:10" x14ac:dyDescent="0.35">
      <c r="J36411" s="830"/>
    </row>
    <row r="36412" spans="10:10" x14ac:dyDescent="0.35">
      <c r="J36412" s="830"/>
    </row>
    <row r="36413" spans="10:10" x14ac:dyDescent="0.35">
      <c r="J36413" s="830"/>
    </row>
    <row r="36414" spans="10:10" x14ac:dyDescent="0.35">
      <c r="J36414" s="830"/>
    </row>
    <row r="36415" spans="10:10" x14ac:dyDescent="0.35">
      <c r="J36415" s="830"/>
    </row>
    <row r="36416" spans="10:10" x14ac:dyDescent="0.35">
      <c r="J36416" s="830"/>
    </row>
    <row r="36417" spans="10:10" x14ac:dyDescent="0.35">
      <c r="J36417" s="830"/>
    </row>
    <row r="36418" spans="10:10" x14ac:dyDescent="0.35">
      <c r="J36418" s="830"/>
    </row>
    <row r="36419" spans="10:10" x14ac:dyDescent="0.35">
      <c r="J36419" s="830"/>
    </row>
    <row r="36420" spans="10:10" x14ac:dyDescent="0.35">
      <c r="J36420" s="830"/>
    </row>
    <row r="36421" spans="10:10" x14ac:dyDescent="0.35">
      <c r="J36421" s="830"/>
    </row>
    <row r="36422" spans="10:10" x14ac:dyDescent="0.35">
      <c r="J36422" s="830"/>
    </row>
    <row r="36423" spans="10:10" x14ac:dyDescent="0.35">
      <c r="J36423" s="830"/>
    </row>
    <row r="36424" spans="10:10" x14ac:dyDescent="0.35">
      <c r="J36424" s="830"/>
    </row>
    <row r="36425" spans="10:10" x14ac:dyDescent="0.35">
      <c r="J36425" s="830"/>
    </row>
    <row r="36426" spans="10:10" x14ac:dyDescent="0.35">
      <c r="J36426" s="830"/>
    </row>
    <row r="36427" spans="10:10" x14ac:dyDescent="0.35">
      <c r="J36427" s="830"/>
    </row>
    <row r="36428" spans="10:10" x14ac:dyDescent="0.35">
      <c r="J36428" s="830"/>
    </row>
    <row r="36429" spans="10:10" x14ac:dyDescent="0.35">
      <c r="J36429" s="830"/>
    </row>
    <row r="36430" spans="10:10" x14ac:dyDescent="0.35">
      <c r="J36430" s="830"/>
    </row>
    <row r="36431" spans="10:10" x14ac:dyDescent="0.35">
      <c r="J36431" s="830"/>
    </row>
    <row r="36432" spans="10:10" x14ac:dyDescent="0.35">
      <c r="J36432" s="830"/>
    </row>
    <row r="36433" spans="10:10" x14ac:dyDescent="0.35">
      <c r="J36433" s="830"/>
    </row>
    <row r="36434" spans="10:10" x14ac:dyDescent="0.35">
      <c r="J36434" s="830"/>
    </row>
    <row r="36435" spans="10:10" x14ac:dyDescent="0.35">
      <c r="J36435" s="830"/>
    </row>
    <row r="36436" spans="10:10" x14ac:dyDescent="0.35">
      <c r="J36436" s="830"/>
    </row>
    <row r="36437" spans="10:10" x14ac:dyDescent="0.35">
      <c r="J36437" s="830"/>
    </row>
    <row r="36438" spans="10:10" x14ac:dyDescent="0.35">
      <c r="J36438" s="830"/>
    </row>
    <row r="36439" spans="10:10" x14ac:dyDescent="0.35">
      <c r="J36439" s="830"/>
    </row>
    <row r="36440" spans="10:10" x14ac:dyDescent="0.35">
      <c r="J36440" s="830"/>
    </row>
    <row r="36441" spans="10:10" x14ac:dyDescent="0.35">
      <c r="J36441" s="830"/>
    </row>
    <row r="36442" spans="10:10" x14ac:dyDescent="0.35">
      <c r="J36442" s="830"/>
    </row>
    <row r="36443" spans="10:10" x14ac:dyDescent="0.35">
      <c r="J36443" s="830"/>
    </row>
    <row r="36444" spans="10:10" x14ac:dyDescent="0.35">
      <c r="J36444" s="830"/>
    </row>
    <row r="36445" spans="10:10" x14ac:dyDescent="0.35">
      <c r="J36445" s="830"/>
    </row>
    <row r="36446" spans="10:10" x14ac:dyDescent="0.35">
      <c r="J36446" s="830"/>
    </row>
    <row r="36447" spans="10:10" x14ac:dyDescent="0.35">
      <c r="J36447" s="830"/>
    </row>
    <row r="36448" spans="10:10" x14ac:dyDescent="0.35">
      <c r="J36448" s="830"/>
    </row>
    <row r="36449" spans="10:10" x14ac:dyDescent="0.35">
      <c r="J36449" s="830"/>
    </row>
    <row r="36450" spans="10:10" x14ac:dyDescent="0.35">
      <c r="J36450" s="830"/>
    </row>
    <row r="36451" spans="10:10" x14ac:dyDescent="0.35">
      <c r="J36451" s="830"/>
    </row>
    <row r="36452" spans="10:10" x14ac:dyDescent="0.35">
      <c r="J36452" s="830"/>
    </row>
    <row r="36453" spans="10:10" x14ac:dyDescent="0.35">
      <c r="J36453" s="830"/>
    </row>
    <row r="36454" spans="10:10" x14ac:dyDescent="0.35">
      <c r="J36454" s="830"/>
    </row>
    <row r="36455" spans="10:10" x14ac:dyDescent="0.35">
      <c r="J36455" s="830"/>
    </row>
    <row r="36456" spans="10:10" x14ac:dyDescent="0.35">
      <c r="J36456" s="830"/>
    </row>
    <row r="36457" spans="10:10" x14ac:dyDescent="0.35">
      <c r="J36457" s="830"/>
    </row>
    <row r="36458" spans="10:10" x14ac:dyDescent="0.35">
      <c r="J36458" s="830"/>
    </row>
    <row r="36459" spans="10:10" x14ac:dyDescent="0.35">
      <c r="J36459" s="830"/>
    </row>
    <row r="36460" spans="10:10" x14ac:dyDescent="0.35">
      <c r="J36460" s="830"/>
    </row>
    <row r="36461" spans="10:10" x14ac:dyDescent="0.35">
      <c r="J36461" s="830"/>
    </row>
    <row r="36462" spans="10:10" x14ac:dyDescent="0.35">
      <c r="J36462" s="830"/>
    </row>
    <row r="36463" spans="10:10" x14ac:dyDescent="0.35">
      <c r="J36463" s="830"/>
    </row>
    <row r="36464" spans="10:10" x14ac:dyDescent="0.35">
      <c r="J36464" s="830"/>
    </row>
    <row r="36465" spans="10:10" x14ac:dyDescent="0.35">
      <c r="J36465" s="830"/>
    </row>
    <row r="36466" spans="10:10" x14ac:dyDescent="0.35">
      <c r="J36466" s="830"/>
    </row>
    <row r="36467" spans="10:10" x14ac:dyDescent="0.35">
      <c r="J36467" s="830"/>
    </row>
    <row r="36468" spans="10:10" x14ac:dyDescent="0.35">
      <c r="J36468" s="830"/>
    </row>
    <row r="36469" spans="10:10" x14ac:dyDescent="0.35">
      <c r="J36469" s="830"/>
    </row>
    <row r="36470" spans="10:10" x14ac:dyDescent="0.35">
      <c r="J36470" s="830"/>
    </row>
    <row r="36471" spans="10:10" x14ac:dyDescent="0.35">
      <c r="J36471" s="830"/>
    </row>
    <row r="36472" spans="10:10" x14ac:dyDescent="0.35">
      <c r="J36472" s="830"/>
    </row>
    <row r="36473" spans="10:10" x14ac:dyDescent="0.35">
      <c r="J36473" s="830"/>
    </row>
    <row r="36474" spans="10:10" x14ac:dyDescent="0.35">
      <c r="J36474" s="830"/>
    </row>
    <row r="36475" spans="10:10" x14ac:dyDescent="0.35">
      <c r="J36475" s="830"/>
    </row>
    <row r="36476" spans="10:10" x14ac:dyDescent="0.35">
      <c r="J36476" s="830"/>
    </row>
    <row r="36477" spans="10:10" x14ac:dyDescent="0.35">
      <c r="J36477" s="830"/>
    </row>
    <row r="36478" spans="10:10" x14ac:dyDescent="0.35">
      <c r="J36478" s="830"/>
    </row>
    <row r="36479" spans="10:10" x14ac:dyDescent="0.35">
      <c r="J36479" s="830"/>
    </row>
    <row r="36480" spans="10:10" x14ac:dyDescent="0.35">
      <c r="J36480" s="830"/>
    </row>
    <row r="36481" spans="10:10" x14ac:dyDescent="0.35">
      <c r="J36481" s="830"/>
    </row>
    <row r="36482" spans="10:10" x14ac:dyDescent="0.35">
      <c r="J36482" s="830"/>
    </row>
    <row r="36483" spans="10:10" x14ac:dyDescent="0.35">
      <c r="J36483" s="830"/>
    </row>
    <row r="36484" spans="10:10" x14ac:dyDescent="0.35">
      <c r="J36484" s="830"/>
    </row>
    <row r="36485" spans="10:10" x14ac:dyDescent="0.35">
      <c r="J36485" s="830"/>
    </row>
    <row r="36486" spans="10:10" x14ac:dyDescent="0.35">
      <c r="J36486" s="830"/>
    </row>
    <row r="36487" spans="10:10" x14ac:dyDescent="0.35">
      <c r="J36487" s="830"/>
    </row>
    <row r="36488" spans="10:10" x14ac:dyDescent="0.35">
      <c r="J36488" s="830"/>
    </row>
    <row r="36489" spans="10:10" x14ac:dyDescent="0.35">
      <c r="J36489" s="830"/>
    </row>
    <row r="36490" spans="10:10" x14ac:dyDescent="0.35">
      <c r="J36490" s="830"/>
    </row>
    <row r="36491" spans="10:10" x14ac:dyDescent="0.35">
      <c r="J36491" s="830"/>
    </row>
    <row r="36492" spans="10:10" x14ac:dyDescent="0.35">
      <c r="J36492" s="830"/>
    </row>
    <row r="36493" spans="10:10" x14ac:dyDescent="0.35">
      <c r="J36493" s="830"/>
    </row>
    <row r="36494" spans="10:10" x14ac:dyDescent="0.35">
      <c r="J36494" s="830"/>
    </row>
    <row r="36495" spans="10:10" x14ac:dyDescent="0.35">
      <c r="J36495" s="830"/>
    </row>
    <row r="36496" spans="10:10" x14ac:dyDescent="0.35">
      <c r="J36496" s="830"/>
    </row>
    <row r="36497" spans="10:10" x14ac:dyDescent="0.35">
      <c r="J36497" s="830"/>
    </row>
    <row r="36498" spans="10:10" x14ac:dyDescent="0.35">
      <c r="J36498" s="830"/>
    </row>
    <row r="36499" spans="10:10" x14ac:dyDescent="0.35">
      <c r="J36499" s="830"/>
    </row>
    <row r="36500" spans="10:10" x14ac:dyDescent="0.35">
      <c r="J36500" s="830"/>
    </row>
    <row r="36501" spans="10:10" x14ac:dyDescent="0.35">
      <c r="J36501" s="830"/>
    </row>
    <row r="36502" spans="10:10" x14ac:dyDescent="0.35">
      <c r="J36502" s="830"/>
    </row>
    <row r="36503" spans="10:10" x14ac:dyDescent="0.35">
      <c r="J36503" s="830"/>
    </row>
    <row r="36504" spans="10:10" x14ac:dyDescent="0.35">
      <c r="J36504" s="830"/>
    </row>
    <row r="36505" spans="10:10" x14ac:dyDescent="0.35">
      <c r="J36505" s="830"/>
    </row>
    <row r="36506" spans="10:10" x14ac:dyDescent="0.35">
      <c r="J36506" s="830"/>
    </row>
    <row r="36507" spans="10:10" x14ac:dyDescent="0.35">
      <c r="J36507" s="830"/>
    </row>
    <row r="36508" spans="10:10" x14ac:dyDescent="0.35">
      <c r="J36508" s="830"/>
    </row>
    <row r="36509" spans="10:10" x14ac:dyDescent="0.35">
      <c r="J36509" s="830"/>
    </row>
    <row r="36510" spans="10:10" x14ac:dyDescent="0.35">
      <c r="J36510" s="830"/>
    </row>
    <row r="36511" spans="10:10" x14ac:dyDescent="0.35">
      <c r="J36511" s="830"/>
    </row>
    <row r="36512" spans="10:10" x14ac:dyDescent="0.35">
      <c r="J36512" s="830"/>
    </row>
    <row r="36513" spans="10:10" x14ac:dyDescent="0.35">
      <c r="J36513" s="830"/>
    </row>
    <row r="36514" spans="10:10" x14ac:dyDescent="0.35">
      <c r="J36514" s="830"/>
    </row>
    <row r="36515" spans="10:10" x14ac:dyDescent="0.35">
      <c r="J36515" s="830"/>
    </row>
    <row r="36516" spans="10:10" x14ac:dyDescent="0.35">
      <c r="J36516" s="830"/>
    </row>
    <row r="36517" spans="10:10" x14ac:dyDescent="0.35">
      <c r="J36517" s="830"/>
    </row>
    <row r="36518" spans="10:10" x14ac:dyDescent="0.35">
      <c r="J36518" s="830"/>
    </row>
    <row r="36519" spans="10:10" x14ac:dyDescent="0.35">
      <c r="J36519" s="830"/>
    </row>
    <row r="36520" spans="10:10" x14ac:dyDescent="0.35">
      <c r="J36520" s="830"/>
    </row>
    <row r="36521" spans="10:10" x14ac:dyDescent="0.35">
      <c r="J36521" s="830"/>
    </row>
    <row r="36522" spans="10:10" x14ac:dyDescent="0.35">
      <c r="J36522" s="830"/>
    </row>
    <row r="36523" spans="10:10" x14ac:dyDescent="0.35">
      <c r="J36523" s="830"/>
    </row>
    <row r="36524" spans="10:10" x14ac:dyDescent="0.35">
      <c r="J36524" s="830"/>
    </row>
    <row r="36525" spans="10:10" x14ac:dyDescent="0.35">
      <c r="J36525" s="830"/>
    </row>
    <row r="36526" spans="10:10" x14ac:dyDescent="0.35">
      <c r="J36526" s="830"/>
    </row>
    <row r="36527" spans="10:10" x14ac:dyDescent="0.35">
      <c r="J36527" s="830"/>
    </row>
    <row r="36528" spans="10:10" x14ac:dyDescent="0.35">
      <c r="J36528" s="830"/>
    </row>
    <row r="36529" spans="10:10" x14ac:dyDescent="0.35">
      <c r="J36529" s="830"/>
    </row>
    <row r="36530" spans="10:10" x14ac:dyDescent="0.35">
      <c r="J36530" s="830"/>
    </row>
    <row r="36531" spans="10:10" x14ac:dyDescent="0.35">
      <c r="J36531" s="830"/>
    </row>
    <row r="36532" spans="10:10" x14ac:dyDescent="0.35">
      <c r="J36532" s="830"/>
    </row>
    <row r="36533" spans="10:10" x14ac:dyDescent="0.35">
      <c r="J36533" s="830"/>
    </row>
    <row r="36534" spans="10:10" x14ac:dyDescent="0.35">
      <c r="J36534" s="830"/>
    </row>
    <row r="36535" spans="10:10" x14ac:dyDescent="0.35">
      <c r="J36535" s="830"/>
    </row>
    <row r="36536" spans="10:10" x14ac:dyDescent="0.35">
      <c r="J36536" s="830"/>
    </row>
    <row r="36537" spans="10:10" x14ac:dyDescent="0.35">
      <c r="J36537" s="830"/>
    </row>
    <row r="36538" spans="10:10" x14ac:dyDescent="0.35">
      <c r="J36538" s="830"/>
    </row>
    <row r="36539" spans="10:10" x14ac:dyDescent="0.35">
      <c r="J36539" s="830"/>
    </row>
    <row r="36540" spans="10:10" x14ac:dyDescent="0.35">
      <c r="J36540" s="830"/>
    </row>
    <row r="36541" spans="10:10" x14ac:dyDescent="0.35">
      <c r="J36541" s="830"/>
    </row>
    <row r="36542" spans="10:10" x14ac:dyDescent="0.35">
      <c r="J36542" s="830"/>
    </row>
    <row r="36543" spans="10:10" x14ac:dyDescent="0.35">
      <c r="J36543" s="830"/>
    </row>
    <row r="36544" spans="10:10" x14ac:dyDescent="0.35">
      <c r="J36544" s="830"/>
    </row>
    <row r="36545" spans="10:10" x14ac:dyDescent="0.35">
      <c r="J36545" s="830"/>
    </row>
    <row r="36546" spans="10:10" x14ac:dyDescent="0.35">
      <c r="J36546" s="830"/>
    </row>
    <row r="36547" spans="10:10" x14ac:dyDescent="0.35">
      <c r="J36547" s="830"/>
    </row>
    <row r="36548" spans="10:10" x14ac:dyDescent="0.35">
      <c r="J36548" s="830"/>
    </row>
    <row r="36549" spans="10:10" x14ac:dyDescent="0.35">
      <c r="J36549" s="830"/>
    </row>
    <row r="36550" spans="10:10" x14ac:dyDescent="0.35">
      <c r="J36550" s="830"/>
    </row>
    <row r="36551" spans="10:10" x14ac:dyDescent="0.35">
      <c r="J36551" s="830"/>
    </row>
    <row r="36552" spans="10:10" x14ac:dyDescent="0.35">
      <c r="J36552" s="830"/>
    </row>
    <row r="36553" spans="10:10" x14ac:dyDescent="0.35">
      <c r="J36553" s="830"/>
    </row>
    <row r="36554" spans="10:10" x14ac:dyDescent="0.35">
      <c r="J36554" s="830"/>
    </row>
    <row r="36555" spans="10:10" x14ac:dyDescent="0.35">
      <c r="J36555" s="830"/>
    </row>
    <row r="36556" spans="10:10" x14ac:dyDescent="0.35">
      <c r="J36556" s="830"/>
    </row>
    <row r="36557" spans="10:10" x14ac:dyDescent="0.35">
      <c r="J36557" s="830"/>
    </row>
    <row r="36558" spans="10:10" x14ac:dyDescent="0.35">
      <c r="J36558" s="830"/>
    </row>
    <row r="36559" spans="10:10" x14ac:dyDescent="0.35">
      <c r="J36559" s="830"/>
    </row>
    <row r="36560" spans="10:10" x14ac:dyDescent="0.35">
      <c r="J36560" s="830"/>
    </row>
    <row r="36561" spans="10:10" x14ac:dyDescent="0.35">
      <c r="J36561" s="830"/>
    </row>
    <row r="36562" spans="10:10" x14ac:dyDescent="0.35">
      <c r="J36562" s="830"/>
    </row>
    <row r="36563" spans="10:10" x14ac:dyDescent="0.35">
      <c r="J36563" s="830"/>
    </row>
    <row r="36564" spans="10:10" x14ac:dyDescent="0.35">
      <c r="J36564" s="830"/>
    </row>
    <row r="36565" spans="10:10" x14ac:dyDescent="0.35">
      <c r="J36565" s="830"/>
    </row>
    <row r="36566" spans="10:10" x14ac:dyDescent="0.35">
      <c r="J36566" s="830"/>
    </row>
    <row r="36567" spans="10:10" x14ac:dyDescent="0.35">
      <c r="J36567" s="830"/>
    </row>
    <row r="36568" spans="10:10" x14ac:dyDescent="0.35">
      <c r="J36568" s="830"/>
    </row>
    <row r="36569" spans="10:10" x14ac:dyDescent="0.35">
      <c r="J36569" s="830"/>
    </row>
    <row r="36570" spans="10:10" x14ac:dyDescent="0.35">
      <c r="J36570" s="830"/>
    </row>
    <row r="36571" spans="10:10" x14ac:dyDescent="0.35">
      <c r="J36571" s="830"/>
    </row>
    <row r="36572" spans="10:10" x14ac:dyDescent="0.35">
      <c r="J36572" s="830"/>
    </row>
    <row r="36573" spans="10:10" x14ac:dyDescent="0.35">
      <c r="J36573" s="830"/>
    </row>
    <row r="36574" spans="10:10" x14ac:dyDescent="0.35">
      <c r="J36574" s="830"/>
    </row>
    <row r="36575" spans="10:10" x14ac:dyDescent="0.35">
      <c r="J36575" s="830"/>
    </row>
    <row r="36576" spans="10:10" x14ac:dyDescent="0.35">
      <c r="J36576" s="830"/>
    </row>
    <row r="36577" spans="10:10" x14ac:dyDescent="0.35">
      <c r="J36577" s="830"/>
    </row>
    <row r="36578" spans="10:10" x14ac:dyDescent="0.35">
      <c r="J36578" s="830"/>
    </row>
    <row r="36579" spans="10:10" x14ac:dyDescent="0.35">
      <c r="J36579" s="830"/>
    </row>
    <row r="36580" spans="10:10" x14ac:dyDescent="0.35">
      <c r="J36580" s="830"/>
    </row>
    <row r="36581" spans="10:10" x14ac:dyDescent="0.35">
      <c r="J36581" s="830"/>
    </row>
    <row r="36582" spans="10:10" x14ac:dyDescent="0.35">
      <c r="J36582" s="830"/>
    </row>
    <row r="36583" spans="10:10" x14ac:dyDescent="0.35">
      <c r="J36583" s="830"/>
    </row>
    <row r="36584" spans="10:10" x14ac:dyDescent="0.35">
      <c r="J36584" s="830"/>
    </row>
    <row r="36585" spans="10:10" x14ac:dyDescent="0.35">
      <c r="J36585" s="830"/>
    </row>
    <row r="36586" spans="10:10" x14ac:dyDescent="0.35">
      <c r="J36586" s="830"/>
    </row>
    <row r="36587" spans="10:10" x14ac:dyDescent="0.35">
      <c r="J36587" s="830"/>
    </row>
    <row r="36588" spans="10:10" x14ac:dyDescent="0.35">
      <c r="J36588" s="830"/>
    </row>
    <row r="36589" spans="10:10" x14ac:dyDescent="0.35">
      <c r="J36589" s="830"/>
    </row>
    <row r="36590" spans="10:10" x14ac:dyDescent="0.35">
      <c r="J36590" s="830"/>
    </row>
    <row r="36591" spans="10:10" x14ac:dyDescent="0.35">
      <c r="J36591" s="830"/>
    </row>
    <row r="36592" spans="10:10" x14ac:dyDescent="0.35">
      <c r="J36592" s="830"/>
    </row>
    <row r="36593" spans="10:10" x14ac:dyDescent="0.35">
      <c r="J36593" s="830"/>
    </row>
    <row r="36594" spans="10:10" x14ac:dyDescent="0.35">
      <c r="J36594" s="830"/>
    </row>
    <row r="36595" spans="10:10" x14ac:dyDescent="0.35">
      <c r="J36595" s="830"/>
    </row>
    <row r="36596" spans="10:10" x14ac:dyDescent="0.35">
      <c r="J36596" s="830"/>
    </row>
    <row r="36597" spans="10:10" x14ac:dyDescent="0.35">
      <c r="J36597" s="830"/>
    </row>
    <row r="36598" spans="10:10" x14ac:dyDescent="0.35">
      <c r="J36598" s="830"/>
    </row>
    <row r="36599" spans="10:10" x14ac:dyDescent="0.35">
      <c r="J36599" s="830"/>
    </row>
    <row r="36600" spans="10:10" x14ac:dyDescent="0.35">
      <c r="J36600" s="830"/>
    </row>
    <row r="36601" spans="10:10" x14ac:dyDescent="0.35">
      <c r="J36601" s="830"/>
    </row>
    <row r="36602" spans="10:10" x14ac:dyDescent="0.35">
      <c r="J36602" s="830"/>
    </row>
    <row r="36603" spans="10:10" x14ac:dyDescent="0.35">
      <c r="J36603" s="830"/>
    </row>
    <row r="36604" spans="10:10" x14ac:dyDescent="0.35">
      <c r="J36604" s="830"/>
    </row>
    <row r="36605" spans="10:10" x14ac:dyDescent="0.35">
      <c r="J36605" s="830"/>
    </row>
    <row r="36606" spans="10:10" x14ac:dyDescent="0.35">
      <c r="J36606" s="830"/>
    </row>
    <row r="36607" spans="10:10" x14ac:dyDescent="0.35">
      <c r="J36607" s="830"/>
    </row>
    <row r="36608" spans="10:10" x14ac:dyDescent="0.35">
      <c r="J36608" s="830"/>
    </row>
    <row r="36609" spans="10:10" x14ac:dyDescent="0.35">
      <c r="J36609" s="830"/>
    </row>
    <row r="36610" spans="10:10" x14ac:dyDescent="0.35">
      <c r="J36610" s="830"/>
    </row>
    <row r="36611" spans="10:10" x14ac:dyDescent="0.35">
      <c r="J36611" s="830"/>
    </row>
    <row r="36612" spans="10:10" x14ac:dyDescent="0.35">
      <c r="J36612" s="830"/>
    </row>
    <row r="36613" spans="10:10" x14ac:dyDescent="0.35">
      <c r="J36613" s="830"/>
    </row>
    <row r="36614" spans="10:10" x14ac:dyDescent="0.35">
      <c r="J36614" s="830"/>
    </row>
    <row r="36615" spans="10:10" x14ac:dyDescent="0.35">
      <c r="J36615" s="830"/>
    </row>
    <row r="36616" spans="10:10" x14ac:dyDescent="0.35">
      <c r="J36616" s="830"/>
    </row>
    <row r="36617" spans="10:10" x14ac:dyDescent="0.35">
      <c r="J36617" s="830"/>
    </row>
    <row r="36618" spans="10:10" x14ac:dyDescent="0.35">
      <c r="J36618" s="830"/>
    </row>
    <row r="36619" spans="10:10" x14ac:dyDescent="0.35">
      <c r="J36619" s="830"/>
    </row>
    <row r="36620" spans="10:10" x14ac:dyDescent="0.35">
      <c r="J36620" s="830"/>
    </row>
    <row r="36621" spans="10:10" x14ac:dyDescent="0.35">
      <c r="J36621" s="830"/>
    </row>
    <row r="36622" spans="10:10" x14ac:dyDescent="0.35">
      <c r="J36622" s="830"/>
    </row>
    <row r="36623" spans="10:10" x14ac:dyDescent="0.35">
      <c r="J36623" s="830"/>
    </row>
    <row r="36624" spans="10:10" x14ac:dyDescent="0.35">
      <c r="J36624" s="830"/>
    </row>
    <row r="36625" spans="10:10" x14ac:dyDescent="0.35">
      <c r="J36625" s="830"/>
    </row>
    <row r="36626" spans="10:10" x14ac:dyDescent="0.35">
      <c r="J36626" s="830"/>
    </row>
    <row r="36627" spans="10:10" x14ac:dyDescent="0.35">
      <c r="J36627" s="830"/>
    </row>
    <row r="36628" spans="10:10" x14ac:dyDescent="0.35">
      <c r="J36628" s="830"/>
    </row>
    <row r="36629" spans="10:10" x14ac:dyDescent="0.35">
      <c r="J36629" s="830"/>
    </row>
    <row r="36630" spans="10:10" x14ac:dyDescent="0.35">
      <c r="J36630" s="830"/>
    </row>
    <row r="36631" spans="10:10" x14ac:dyDescent="0.35">
      <c r="J36631" s="830"/>
    </row>
    <row r="36632" spans="10:10" x14ac:dyDescent="0.35">
      <c r="J36632" s="830"/>
    </row>
    <row r="36633" spans="10:10" x14ac:dyDescent="0.35">
      <c r="J36633" s="830"/>
    </row>
    <row r="36634" spans="10:10" x14ac:dyDescent="0.35">
      <c r="J36634" s="830"/>
    </row>
    <row r="36635" spans="10:10" x14ac:dyDescent="0.35">
      <c r="J36635" s="830"/>
    </row>
    <row r="36636" spans="10:10" x14ac:dyDescent="0.35">
      <c r="J36636" s="830"/>
    </row>
    <row r="36637" spans="10:10" x14ac:dyDescent="0.35">
      <c r="J36637" s="830"/>
    </row>
    <row r="36638" spans="10:10" x14ac:dyDescent="0.35">
      <c r="J36638" s="830"/>
    </row>
    <row r="36639" spans="10:10" x14ac:dyDescent="0.35">
      <c r="J36639" s="830"/>
    </row>
    <row r="36640" spans="10:10" x14ac:dyDescent="0.35">
      <c r="J36640" s="830"/>
    </row>
    <row r="36641" spans="10:10" x14ac:dyDescent="0.35">
      <c r="J36641" s="830"/>
    </row>
    <row r="36642" spans="10:10" x14ac:dyDescent="0.35">
      <c r="J36642" s="830"/>
    </row>
    <row r="36643" spans="10:10" x14ac:dyDescent="0.35">
      <c r="J36643" s="830"/>
    </row>
    <row r="36644" spans="10:10" x14ac:dyDescent="0.35">
      <c r="J36644" s="830"/>
    </row>
    <row r="36645" spans="10:10" x14ac:dyDescent="0.35">
      <c r="J36645" s="830"/>
    </row>
    <row r="36646" spans="10:10" x14ac:dyDescent="0.35">
      <c r="J36646" s="830"/>
    </row>
    <row r="36647" spans="10:10" x14ac:dyDescent="0.35">
      <c r="J36647" s="830"/>
    </row>
    <row r="36648" spans="10:10" x14ac:dyDescent="0.35">
      <c r="J36648" s="830"/>
    </row>
    <row r="36649" spans="10:10" x14ac:dyDescent="0.35">
      <c r="J36649" s="830"/>
    </row>
    <row r="36650" spans="10:10" x14ac:dyDescent="0.35">
      <c r="J36650" s="830"/>
    </row>
    <row r="36651" spans="10:10" x14ac:dyDescent="0.35">
      <c r="J36651" s="830"/>
    </row>
    <row r="36652" spans="10:10" x14ac:dyDescent="0.35">
      <c r="J36652" s="830"/>
    </row>
    <row r="36653" spans="10:10" x14ac:dyDescent="0.35">
      <c r="J36653" s="830"/>
    </row>
    <row r="36654" spans="10:10" x14ac:dyDescent="0.35">
      <c r="J36654" s="830"/>
    </row>
    <row r="36655" spans="10:10" x14ac:dyDescent="0.35">
      <c r="J36655" s="830"/>
    </row>
    <row r="36656" spans="10:10" x14ac:dyDescent="0.35">
      <c r="J36656" s="830"/>
    </row>
    <row r="36657" spans="10:10" x14ac:dyDescent="0.35">
      <c r="J36657" s="830"/>
    </row>
    <row r="36658" spans="10:10" x14ac:dyDescent="0.35">
      <c r="J36658" s="830"/>
    </row>
    <row r="36659" spans="10:10" x14ac:dyDescent="0.35">
      <c r="J36659" s="830"/>
    </row>
    <row r="36660" spans="10:10" x14ac:dyDescent="0.35">
      <c r="J36660" s="830"/>
    </row>
    <row r="36661" spans="10:10" x14ac:dyDescent="0.35">
      <c r="J36661" s="830"/>
    </row>
    <row r="36662" spans="10:10" x14ac:dyDescent="0.35">
      <c r="J36662" s="830"/>
    </row>
    <row r="36663" spans="10:10" x14ac:dyDescent="0.35">
      <c r="J36663" s="830"/>
    </row>
    <row r="36664" spans="10:10" x14ac:dyDescent="0.35">
      <c r="J36664" s="830"/>
    </row>
    <row r="36665" spans="10:10" x14ac:dyDescent="0.35">
      <c r="J36665" s="830"/>
    </row>
    <row r="36666" spans="10:10" x14ac:dyDescent="0.35">
      <c r="J36666" s="830"/>
    </row>
    <row r="36667" spans="10:10" x14ac:dyDescent="0.35">
      <c r="J36667" s="830"/>
    </row>
    <row r="36668" spans="10:10" x14ac:dyDescent="0.35">
      <c r="J36668" s="830"/>
    </row>
    <row r="36669" spans="10:10" x14ac:dyDescent="0.35">
      <c r="J36669" s="830"/>
    </row>
    <row r="36670" spans="10:10" x14ac:dyDescent="0.35">
      <c r="J36670" s="830"/>
    </row>
    <row r="36671" spans="10:10" x14ac:dyDescent="0.35">
      <c r="J36671" s="830"/>
    </row>
    <row r="36672" spans="10:10" x14ac:dyDescent="0.35">
      <c r="J36672" s="830"/>
    </row>
    <row r="36673" spans="10:10" x14ac:dyDescent="0.35">
      <c r="J36673" s="830"/>
    </row>
    <row r="36674" spans="10:10" x14ac:dyDescent="0.35">
      <c r="J36674" s="830"/>
    </row>
    <row r="36675" spans="10:10" x14ac:dyDescent="0.35">
      <c r="J36675" s="830"/>
    </row>
    <row r="36676" spans="10:10" x14ac:dyDescent="0.35">
      <c r="J36676" s="830"/>
    </row>
    <row r="36677" spans="10:10" x14ac:dyDescent="0.35">
      <c r="J36677" s="830"/>
    </row>
    <row r="36678" spans="10:10" x14ac:dyDescent="0.35">
      <c r="J36678" s="830"/>
    </row>
    <row r="36679" spans="10:10" x14ac:dyDescent="0.35">
      <c r="J36679" s="830"/>
    </row>
    <row r="36680" spans="10:10" x14ac:dyDescent="0.35">
      <c r="J36680" s="830"/>
    </row>
    <row r="36681" spans="10:10" x14ac:dyDescent="0.35">
      <c r="J36681" s="830"/>
    </row>
    <row r="36682" spans="10:10" x14ac:dyDescent="0.35">
      <c r="J36682" s="830"/>
    </row>
    <row r="36683" spans="10:10" x14ac:dyDescent="0.35">
      <c r="J36683" s="830"/>
    </row>
    <row r="36684" spans="10:10" x14ac:dyDescent="0.35">
      <c r="J36684" s="830"/>
    </row>
    <row r="36685" spans="10:10" x14ac:dyDescent="0.35">
      <c r="J36685" s="830"/>
    </row>
    <row r="36686" spans="10:10" x14ac:dyDescent="0.35">
      <c r="J36686" s="830"/>
    </row>
    <row r="36687" spans="10:10" x14ac:dyDescent="0.35">
      <c r="J36687" s="830"/>
    </row>
    <row r="36688" spans="10:10" x14ac:dyDescent="0.35">
      <c r="J36688" s="830"/>
    </row>
    <row r="36689" spans="10:10" x14ac:dyDescent="0.35">
      <c r="J36689" s="830"/>
    </row>
    <row r="36690" spans="10:10" x14ac:dyDescent="0.35">
      <c r="J36690" s="830"/>
    </row>
    <row r="36691" spans="10:10" x14ac:dyDescent="0.35">
      <c r="J36691" s="830"/>
    </row>
    <row r="36692" spans="10:10" x14ac:dyDescent="0.35">
      <c r="J36692" s="830"/>
    </row>
    <row r="36693" spans="10:10" x14ac:dyDescent="0.35">
      <c r="J36693" s="830"/>
    </row>
    <row r="36694" spans="10:10" x14ac:dyDescent="0.35">
      <c r="J36694" s="830"/>
    </row>
    <row r="36695" spans="10:10" x14ac:dyDescent="0.35">
      <c r="J36695" s="830"/>
    </row>
    <row r="36696" spans="10:10" x14ac:dyDescent="0.35">
      <c r="J36696" s="830"/>
    </row>
    <row r="36697" spans="10:10" x14ac:dyDescent="0.35">
      <c r="J36697" s="830"/>
    </row>
    <row r="36698" spans="10:10" x14ac:dyDescent="0.35">
      <c r="J36698" s="830"/>
    </row>
    <row r="36699" spans="10:10" x14ac:dyDescent="0.35">
      <c r="J36699" s="830"/>
    </row>
    <row r="36700" spans="10:10" x14ac:dyDescent="0.35">
      <c r="J36700" s="830"/>
    </row>
    <row r="36701" spans="10:10" x14ac:dyDescent="0.35">
      <c r="J36701" s="830"/>
    </row>
    <row r="36702" spans="10:10" x14ac:dyDescent="0.35">
      <c r="J36702" s="830"/>
    </row>
    <row r="36703" spans="10:10" x14ac:dyDescent="0.35">
      <c r="J36703" s="830"/>
    </row>
    <row r="36704" spans="10:10" x14ac:dyDescent="0.35">
      <c r="J36704" s="830"/>
    </row>
    <row r="36705" spans="10:10" x14ac:dyDescent="0.35">
      <c r="J36705" s="830"/>
    </row>
    <row r="36706" spans="10:10" x14ac:dyDescent="0.35">
      <c r="J36706" s="830"/>
    </row>
    <row r="36707" spans="10:10" x14ac:dyDescent="0.35">
      <c r="J36707" s="830"/>
    </row>
    <row r="36708" spans="10:10" x14ac:dyDescent="0.35">
      <c r="J36708" s="830"/>
    </row>
    <row r="36709" spans="10:10" x14ac:dyDescent="0.35">
      <c r="J36709" s="830"/>
    </row>
    <row r="36710" spans="10:10" x14ac:dyDescent="0.35">
      <c r="J36710" s="830"/>
    </row>
    <row r="36711" spans="10:10" x14ac:dyDescent="0.35">
      <c r="J36711" s="830"/>
    </row>
    <row r="36712" spans="10:10" x14ac:dyDescent="0.35">
      <c r="J36712" s="830"/>
    </row>
    <row r="36713" spans="10:10" x14ac:dyDescent="0.35">
      <c r="J36713" s="830"/>
    </row>
    <row r="36714" spans="10:10" x14ac:dyDescent="0.35">
      <c r="J36714" s="830"/>
    </row>
    <row r="36715" spans="10:10" x14ac:dyDescent="0.35">
      <c r="J36715" s="830"/>
    </row>
    <row r="36716" spans="10:10" x14ac:dyDescent="0.35">
      <c r="J36716" s="830"/>
    </row>
    <row r="36717" spans="10:10" x14ac:dyDescent="0.35">
      <c r="J36717" s="830"/>
    </row>
    <row r="36718" spans="10:10" x14ac:dyDescent="0.35">
      <c r="J36718" s="830"/>
    </row>
    <row r="36719" spans="10:10" x14ac:dyDescent="0.35">
      <c r="J36719" s="830"/>
    </row>
    <row r="36720" spans="10:10" x14ac:dyDescent="0.35">
      <c r="J36720" s="830"/>
    </row>
    <row r="36721" spans="10:10" x14ac:dyDescent="0.35">
      <c r="J36721" s="830"/>
    </row>
    <row r="36722" spans="10:10" x14ac:dyDescent="0.35">
      <c r="J36722" s="830"/>
    </row>
    <row r="36723" spans="10:10" x14ac:dyDescent="0.35">
      <c r="J36723" s="830"/>
    </row>
    <row r="36724" spans="10:10" x14ac:dyDescent="0.35">
      <c r="J36724" s="830"/>
    </row>
    <row r="36725" spans="10:10" x14ac:dyDescent="0.35">
      <c r="J36725" s="830"/>
    </row>
    <row r="36726" spans="10:10" x14ac:dyDescent="0.35">
      <c r="J36726" s="830"/>
    </row>
    <row r="36727" spans="10:10" x14ac:dyDescent="0.35">
      <c r="J36727" s="830"/>
    </row>
    <row r="36728" spans="10:10" x14ac:dyDescent="0.35">
      <c r="J36728" s="830"/>
    </row>
    <row r="36729" spans="10:10" x14ac:dyDescent="0.35">
      <c r="J36729" s="830"/>
    </row>
    <row r="36730" spans="10:10" x14ac:dyDescent="0.35">
      <c r="J36730" s="830"/>
    </row>
    <row r="36731" spans="10:10" x14ac:dyDescent="0.35">
      <c r="J36731" s="830"/>
    </row>
    <row r="36732" spans="10:10" x14ac:dyDescent="0.35">
      <c r="J36732" s="830"/>
    </row>
    <row r="36733" spans="10:10" x14ac:dyDescent="0.35">
      <c r="J36733" s="830"/>
    </row>
    <row r="36734" spans="10:10" x14ac:dyDescent="0.35">
      <c r="J36734" s="830"/>
    </row>
    <row r="36735" spans="10:10" x14ac:dyDescent="0.35">
      <c r="J36735" s="830"/>
    </row>
    <row r="36736" spans="10:10" x14ac:dyDescent="0.35">
      <c r="J36736" s="830"/>
    </row>
    <row r="36737" spans="10:10" x14ac:dyDescent="0.35">
      <c r="J36737" s="830"/>
    </row>
    <row r="36738" spans="10:10" x14ac:dyDescent="0.35">
      <c r="J36738" s="830"/>
    </row>
    <row r="36739" spans="10:10" x14ac:dyDescent="0.35">
      <c r="J36739" s="830"/>
    </row>
    <row r="36740" spans="10:10" x14ac:dyDescent="0.35">
      <c r="J36740" s="830"/>
    </row>
    <row r="36741" spans="10:10" x14ac:dyDescent="0.35">
      <c r="J36741" s="830"/>
    </row>
    <row r="36742" spans="10:10" x14ac:dyDescent="0.35">
      <c r="J36742" s="830"/>
    </row>
    <row r="36743" spans="10:10" x14ac:dyDescent="0.35">
      <c r="J36743" s="830"/>
    </row>
    <row r="36744" spans="10:10" x14ac:dyDescent="0.35">
      <c r="J36744" s="830"/>
    </row>
    <row r="36745" spans="10:10" x14ac:dyDescent="0.35">
      <c r="J36745" s="830"/>
    </row>
    <row r="36746" spans="10:10" x14ac:dyDescent="0.35">
      <c r="J36746" s="830"/>
    </row>
    <row r="36747" spans="10:10" x14ac:dyDescent="0.35">
      <c r="J36747" s="830"/>
    </row>
    <row r="36748" spans="10:10" x14ac:dyDescent="0.35">
      <c r="J36748" s="830"/>
    </row>
    <row r="36749" spans="10:10" x14ac:dyDescent="0.35">
      <c r="J36749" s="830"/>
    </row>
    <row r="36750" spans="10:10" x14ac:dyDescent="0.35">
      <c r="J36750" s="830"/>
    </row>
    <row r="36751" spans="10:10" x14ac:dyDescent="0.35">
      <c r="J36751" s="830"/>
    </row>
    <row r="36752" spans="10:10" x14ac:dyDescent="0.35">
      <c r="J36752" s="830"/>
    </row>
    <row r="36753" spans="10:10" x14ac:dyDescent="0.35">
      <c r="J36753" s="830"/>
    </row>
    <row r="36754" spans="10:10" x14ac:dyDescent="0.35">
      <c r="J36754" s="830"/>
    </row>
    <row r="36755" spans="10:10" x14ac:dyDescent="0.35">
      <c r="J36755" s="830"/>
    </row>
    <row r="36756" spans="10:10" x14ac:dyDescent="0.35">
      <c r="J36756" s="830"/>
    </row>
    <row r="36757" spans="10:10" x14ac:dyDescent="0.35">
      <c r="J36757" s="830"/>
    </row>
    <row r="36758" spans="10:10" x14ac:dyDescent="0.35">
      <c r="J36758" s="830"/>
    </row>
    <row r="36759" spans="10:10" x14ac:dyDescent="0.35">
      <c r="J36759" s="830"/>
    </row>
    <row r="36760" spans="10:10" x14ac:dyDescent="0.35">
      <c r="J36760" s="830"/>
    </row>
    <row r="36761" spans="10:10" x14ac:dyDescent="0.35">
      <c r="J36761" s="830"/>
    </row>
    <row r="36762" spans="10:10" x14ac:dyDescent="0.35">
      <c r="J36762" s="830"/>
    </row>
    <row r="36763" spans="10:10" x14ac:dyDescent="0.35">
      <c r="J36763" s="830"/>
    </row>
    <row r="36764" spans="10:10" x14ac:dyDescent="0.35">
      <c r="J36764" s="830"/>
    </row>
    <row r="36765" spans="10:10" x14ac:dyDescent="0.35">
      <c r="J36765" s="830"/>
    </row>
    <row r="36766" spans="10:10" x14ac:dyDescent="0.35">
      <c r="J36766" s="830"/>
    </row>
    <row r="36767" spans="10:10" x14ac:dyDescent="0.35">
      <c r="J36767" s="830"/>
    </row>
    <row r="36768" spans="10:10" x14ac:dyDescent="0.35">
      <c r="J36768" s="830"/>
    </row>
    <row r="36769" spans="10:10" x14ac:dyDescent="0.35">
      <c r="J36769" s="830"/>
    </row>
    <row r="36770" spans="10:10" x14ac:dyDescent="0.35">
      <c r="J36770" s="830"/>
    </row>
    <row r="36771" spans="10:10" x14ac:dyDescent="0.35">
      <c r="J36771" s="830"/>
    </row>
    <row r="36772" spans="10:10" x14ac:dyDescent="0.35">
      <c r="J36772" s="830"/>
    </row>
    <row r="36773" spans="10:10" x14ac:dyDescent="0.35">
      <c r="J36773" s="830"/>
    </row>
    <row r="36774" spans="10:10" x14ac:dyDescent="0.35">
      <c r="J36774" s="830"/>
    </row>
    <row r="36775" spans="10:10" x14ac:dyDescent="0.35">
      <c r="J36775" s="830"/>
    </row>
    <row r="36776" spans="10:10" x14ac:dyDescent="0.35">
      <c r="J36776" s="830"/>
    </row>
    <row r="36777" spans="10:10" x14ac:dyDescent="0.35">
      <c r="J36777" s="830"/>
    </row>
    <row r="36778" spans="10:10" x14ac:dyDescent="0.35">
      <c r="J36778" s="830"/>
    </row>
    <row r="36779" spans="10:10" x14ac:dyDescent="0.35">
      <c r="J36779" s="830"/>
    </row>
    <row r="36780" spans="10:10" x14ac:dyDescent="0.35">
      <c r="J36780" s="830"/>
    </row>
    <row r="36781" spans="10:10" x14ac:dyDescent="0.35">
      <c r="J36781" s="830"/>
    </row>
    <row r="36782" spans="10:10" x14ac:dyDescent="0.35">
      <c r="J36782" s="830"/>
    </row>
    <row r="36783" spans="10:10" x14ac:dyDescent="0.35">
      <c r="J36783" s="830"/>
    </row>
    <row r="36784" spans="10:10" x14ac:dyDescent="0.35">
      <c r="J36784" s="830"/>
    </row>
    <row r="36785" spans="10:10" x14ac:dyDescent="0.35">
      <c r="J36785" s="830"/>
    </row>
    <row r="36786" spans="10:10" x14ac:dyDescent="0.35">
      <c r="J36786" s="830"/>
    </row>
    <row r="36787" spans="10:10" x14ac:dyDescent="0.35">
      <c r="J36787" s="830"/>
    </row>
    <row r="36788" spans="10:10" x14ac:dyDescent="0.35">
      <c r="J36788" s="830"/>
    </row>
    <row r="36789" spans="10:10" x14ac:dyDescent="0.35">
      <c r="J36789" s="830"/>
    </row>
    <row r="36790" spans="10:10" x14ac:dyDescent="0.35">
      <c r="J36790" s="830"/>
    </row>
    <row r="36791" spans="10:10" x14ac:dyDescent="0.35">
      <c r="J36791" s="830"/>
    </row>
    <row r="36792" spans="10:10" x14ac:dyDescent="0.35">
      <c r="J36792" s="830"/>
    </row>
    <row r="36793" spans="10:10" x14ac:dyDescent="0.35">
      <c r="J36793" s="830"/>
    </row>
    <row r="36794" spans="10:10" x14ac:dyDescent="0.35">
      <c r="J36794" s="830"/>
    </row>
    <row r="36795" spans="10:10" x14ac:dyDescent="0.35">
      <c r="J36795" s="830"/>
    </row>
    <row r="36796" spans="10:10" x14ac:dyDescent="0.35">
      <c r="J36796" s="830"/>
    </row>
    <row r="36797" spans="10:10" x14ac:dyDescent="0.35">
      <c r="J36797" s="830"/>
    </row>
    <row r="36798" spans="10:10" x14ac:dyDescent="0.35">
      <c r="J36798" s="830"/>
    </row>
    <row r="36799" spans="10:10" x14ac:dyDescent="0.35">
      <c r="J36799" s="830"/>
    </row>
    <row r="36800" spans="10:10" x14ac:dyDescent="0.35">
      <c r="J36800" s="830"/>
    </row>
    <row r="36801" spans="10:10" x14ac:dyDescent="0.35">
      <c r="J36801" s="830"/>
    </row>
    <row r="36802" spans="10:10" x14ac:dyDescent="0.35">
      <c r="J36802" s="830"/>
    </row>
    <row r="36803" spans="10:10" x14ac:dyDescent="0.35">
      <c r="J36803" s="830"/>
    </row>
    <row r="36804" spans="10:10" x14ac:dyDescent="0.35">
      <c r="J36804" s="830"/>
    </row>
    <row r="36805" spans="10:10" x14ac:dyDescent="0.35">
      <c r="J36805" s="830"/>
    </row>
    <row r="36806" spans="10:10" x14ac:dyDescent="0.35">
      <c r="J36806" s="830"/>
    </row>
    <row r="36807" spans="10:10" x14ac:dyDescent="0.35">
      <c r="J36807" s="830"/>
    </row>
    <row r="36808" spans="10:10" x14ac:dyDescent="0.35">
      <c r="J36808" s="830"/>
    </row>
    <row r="36809" spans="10:10" x14ac:dyDescent="0.35">
      <c r="J36809" s="830"/>
    </row>
    <row r="36810" spans="10:10" x14ac:dyDescent="0.35">
      <c r="J36810" s="830"/>
    </row>
    <row r="36811" spans="10:10" x14ac:dyDescent="0.35">
      <c r="J36811" s="830"/>
    </row>
    <row r="36812" spans="10:10" x14ac:dyDescent="0.35">
      <c r="J36812" s="830"/>
    </row>
    <row r="36813" spans="10:10" x14ac:dyDescent="0.35">
      <c r="J36813" s="830"/>
    </row>
    <row r="36814" spans="10:10" x14ac:dyDescent="0.35">
      <c r="J36814" s="830"/>
    </row>
    <row r="36815" spans="10:10" x14ac:dyDescent="0.35">
      <c r="J36815" s="830"/>
    </row>
    <row r="36816" spans="10:10" x14ac:dyDescent="0.35">
      <c r="J36816" s="830"/>
    </row>
    <row r="36817" spans="10:10" x14ac:dyDescent="0.35">
      <c r="J36817" s="830"/>
    </row>
    <row r="36818" spans="10:10" x14ac:dyDescent="0.35">
      <c r="J36818" s="830"/>
    </row>
    <row r="36819" spans="10:10" x14ac:dyDescent="0.35">
      <c r="J36819" s="830"/>
    </row>
    <row r="36820" spans="10:10" x14ac:dyDescent="0.35">
      <c r="J36820" s="830"/>
    </row>
    <row r="36821" spans="10:10" x14ac:dyDescent="0.35">
      <c r="J36821" s="830"/>
    </row>
    <row r="36822" spans="10:10" x14ac:dyDescent="0.35">
      <c r="J36822" s="830"/>
    </row>
    <row r="36823" spans="10:10" x14ac:dyDescent="0.35">
      <c r="J36823" s="830"/>
    </row>
    <row r="36824" spans="10:10" x14ac:dyDescent="0.35">
      <c r="J36824" s="830"/>
    </row>
    <row r="36825" spans="10:10" x14ac:dyDescent="0.35">
      <c r="J36825" s="830"/>
    </row>
    <row r="36826" spans="10:10" x14ac:dyDescent="0.35">
      <c r="J36826" s="830"/>
    </row>
    <row r="36827" spans="10:10" x14ac:dyDescent="0.35">
      <c r="J36827" s="830"/>
    </row>
    <row r="36828" spans="10:10" x14ac:dyDescent="0.35">
      <c r="J36828" s="830"/>
    </row>
    <row r="36829" spans="10:10" x14ac:dyDescent="0.35">
      <c r="J36829" s="830"/>
    </row>
    <row r="36830" spans="10:10" x14ac:dyDescent="0.35">
      <c r="J36830" s="830"/>
    </row>
    <row r="36831" spans="10:10" x14ac:dyDescent="0.35">
      <c r="J36831" s="830"/>
    </row>
    <row r="36832" spans="10:10" x14ac:dyDescent="0.35">
      <c r="J36832" s="830"/>
    </row>
    <row r="36833" spans="10:10" x14ac:dyDescent="0.35">
      <c r="J36833" s="830"/>
    </row>
    <row r="36834" spans="10:10" x14ac:dyDescent="0.35">
      <c r="J36834" s="830"/>
    </row>
    <row r="36835" spans="10:10" x14ac:dyDescent="0.35">
      <c r="J36835" s="830"/>
    </row>
    <row r="36836" spans="10:10" x14ac:dyDescent="0.35">
      <c r="J36836" s="830"/>
    </row>
    <row r="36837" spans="10:10" x14ac:dyDescent="0.35">
      <c r="J36837" s="830"/>
    </row>
    <row r="36838" spans="10:10" x14ac:dyDescent="0.35">
      <c r="J36838" s="830"/>
    </row>
    <row r="36839" spans="10:10" x14ac:dyDescent="0.35">
      <c r="J36839" s="830"/>
    </row>
    <row r="36840" spans="10:10" x14ac:dyDescent="0.35">
      <c r="J36840" s="830"/>
    </row>
    <row r="36841" spans="10:10" x14ac:dyDescent="0.35">
      <c r="J36841" s="830"/>
    </row>
    <row r="36842" spans="10:10" x14ac:dyDescent="0.35">
      <c r="J36842" s="830"/>
    </row>
    <row r="36843" spans="10:10" x14ac:dyDescent="0.35">
      <c r="J36843" s="830"/>
    </row>
    <row r="36844" spans="10:10" x14ac:dyDescent="0.35">
      <c r="J36844" s="830"/>
    </row>
    <row r="36845" spans="10:10" x14ac:dyDescent="0.35">
      <c r="J36845" s="830"/>
    </row>
    <row r="36846" spans="10:10" x14ac:dyDescent="0.35">
      <c r="J36846" s="830"/>
    </row>
    <row r="36847" spans="10:10" x14ac:dyDescent="0.35">
      <c r="J36847" s="830"/>
    </row>
    <row r="36848" spans="10:10" x14ac:dyDescent="0.35">
      <c r="J36848" s="830"/>
    </row>
    <row r="36849" spans="10:10" x14ac:dyDescent="0.35">
      <c r="J36849" s="830"/>
    </row>
    <row r="36850" spans="10:10" x14ac:dyDescent="0.35">
      <c r="J36850" s="830"/>
    </row>
    <row r="36851" spans="10:10" x14ac:dyDescent="0.35">
      <c r="J36851" s="830"/>
    </row>
    <row r="36852" spans="10:10" x14ac:dyDescent="0.35">
      <c r="J36852" s="830"/>
    </row>
    <row r="36853" spans="10:10" x14ac:dyDescent="0.35">
      <c r="J36853" s="830"/>
    </row>
    <row r="36854" spans="10:10" x14ac:dyDescent="0.35">
      <c r="J36854" s="830"/>
    </row>
    <row r="36855" spans="10:10" x14ac:dyDescent="0.35">
      <c r="J36855" s="830"/>
    </row>
    <row r="36856" spans="10:10" x14ac:dyDescent="0.35">
      <c r="J36856" s="830"/>
    </row>
    <row r="36857" spans="10:10" x14ac:dyDescent="0.35">
      <c r="J36857" s="830"/>
    </row>
    <row r="36858" spans="10:10" x14ac:dyDescent="0.35">
      <c r="J36858" s="830"/>
    </row>
    <row r="36859" spans="10:10" x14ac:dyDescent="0.35">
      <c r="J36859" s="830"/>
    </row>
    <row r="36860" spans="10:10" x14ac:dyDescent="0.35">
      <c r="J36860" s="830"/>
    </row>
    <row r="36861" spans="10:10" x14ac:dyDescent="0.35">
      <c r="J36861" s="830"/>
    </row>
    <row r="36862" spans="10:10" x14ac:dyDescent="0.35">
      <c r="J36862" s="830"/>
    </row>
    <row r="36863" spans="10:10" x14ac:dyDescent="0.35">
      <c r="J36863" s="830"/>
    </row>
    <row r="36864" spans="10:10" x14ac:dyDescent="0.35">
      <c r="J36864" s="830"/>
    </row>
    <row r="36865" spans="10:10" x14ac:dyDescent="0.35">
      <c r="J36865" s="830"/>
    </row>
    <row r="36866" spans="10:10" x14ac:dyDescent="0.35">
      <c r="J36866" s="830"/>
    </row>
    <row r="36867" spans="10:10" x14ac:dyDescent="0.35">
      <c r="J36867" s="830"/>
    </row>
    <row r="36868" spans="10:10" x14ac:dyDescent="0.35">
      <c r="J36868" s="830"/>
    </row>
    <row r="36869" spans="10:10" x14ac:dyDescent="0.35">
      <c r="J36869" s="830"/>
    </row>
    <row r="36870" spans="10:10" x14ac:dyDescent="0.35">
      <c r="J36870" s="830"/>
    </row>
    <row r="36871" spans="10:10" x14ac:dyDescent="0.35">
      <c r="J36871" s="830"/>
    </row>
    <row r="36872" spans="10:10" x14ac:dyDescent="0.35">
      <c r="J36872" s="830"/>
    </row>
    <row r="36873" spans="10:10" x14ac:dyDescent="0.35">
      <c r="J36873" s="830"/>
    </row>
    <row r="36874" spans="10:10" x14ac:dyDescent="0.35">
      <c r="J36874" s="830"/>
    </row>
    <row r="36875" spans="10:10" x14ac:dyDescent="0.35">
      <c r="J36875" s="830"/>
    </row>
    <row r="36876" spans="10:10" x14ac:dyDescent="0.35">
      <c r="J36876" s="830"/>
    </row>
    <row r="36877" spans="10:10" x14ac:dyDescent="0.35">
      <c r="J36877" s="830"/>
    </row>
    <row r="36878" spans="10:10" x14ac:dyDescent="0.35">
      <c r="J36878" s="830"/>
    </row>
    <row r="36879" spans="10:10" x14ac:dyDescent="0.35">
      <c r="J36879" s="830"/>
    </row>
    <row r="36880" spans="10:10" x14ac:dyDescent="0.35">
      <c r="J36880" s="830"/>
    </row>
    <row r="36881" spans="10:10" x14ac:dyDescent="0.35">
      <c r="J36881" s="830"/>
    </row>
    <row r="36882" spans="10:10" x14ac:dyDescent="0.35">
      <c r="J36882" s="830"/>
    </row>
    <row r="36883" spans="10:10" x14ac:dyDescent="0.35">
      <c r="J36883" s="830"/>
    </row>
    <row r="36884" spans="10:10" x14ac:dyDescent="0.35">
      <c r="J36884" s="830"/>
    </row>
    <row r="36885" spans="10:10" x14ac:dyDescent="0.35">
      <c r="J36885" s="830"/>
    </row>
    <row r="36886" spans="10:10" x14ac:dyDescent="0.35">
      <c r="J36886" s="830"/>
    </row>
    <row r="36887" spans="10:10" x14ac:dyDescent="0.35">
      <c r="J36887" s="830"/>
    </row>
    <row r="36888" spans="10:10" x14ac:dyDescent="0.35">
      <c r="J36888" s="830"/>
    </row>
    <row r="36889" spans="10:10" x14ac:dyDescent="0.35">
      <c r="J36889" s="830"/>
    </row>
    <row r="36890" spans="10:10" x14ac:dyDescent="0.35">
      <c r="J36890" s="830"/>
    </row>
    <row r="36891" spans="10:10" x14ac:dyDescent="0.35">
      <c r="J36891" s="830"/>
    </row>
    <row r="36892" spans="10:10" x14ac:dyDescent="0.35">
      <c r="J36892" s="830"/>
    </row>
    <row r="36893" spans="10:10" x14ac:dyDescent="0.35">
      <c r="J36893" s="830"/>
    </row>
    <row r="36894" spans="10:10" x14ac:dyDescent="0.35">
      <c r="J36894" s="830"/>
    </row>
    <row r="36895" spans="10:10" x14ac:dyDescent="0.35">
      <c r="J36895" s="830"/>
    </row>
    <row r="36896" spans="10:10" x14ac:dyDescent="0.35">
      <c r="J36896" s="830"/>
    </row>
    <row r="36897" spans="10:10" x14ac:dyDescent="0.35">
      <c r="J36897" s="830"/>
    </row>
    <row r="36898" spans="10:10" x14ac:dyDescent="0.35">
      <c r="J36898" s="830"/>
    </row>
    <row r="36899" spans="10:10" x14ac:dyDescent="0.35">
      <c r="J36899" s="830"/>
    </row>
    <row r="36900" spans="10:10" x14ac:dyDescent="0.35">
      <c r="J36900" s="830"/>
    </row>
    <row r="36901" spans="10:10" x14ac:dyDescent="0.35">
      <c r="J36901" s="830"/>
    </row>
    <row r="36902" spans="10:10" x14ac:dyDescent="0.35">
      <c r="J36902" s="830"/>
    </row>
    <row r="36903" spans="10:10" x14ac:dyDescent="0.35">
      <c r="J36903" s="830"/>
    </row>
    <row r="36904" spans="10:10" x14ac:dyDescent="0.35">
      <c r="J36904" s="830"/>
    </row>
    <row r="36905" spans="10:10" x14ac:dyDescent="0.35">
      <c r="J36905" s="830"/>
    </row>
    <row r="36906" spans="10:10" x14ac:dyDescent="0.35">
      <c r="J36906" s="830"/>
    </row>
    <row r="36907" spans="10:10" x14ac:dyDescent="0.35">
      <c r="J36907" s="830"/>
    </row>
    <row r="36908" spans="10:10" x14ac:dyDescent="0.35">
      <c r="J36908" s="830"/>
    </row>
    <row r="36909" spans="10:10" x14ac:dyDescent="0.35">
      <c r="J36909" s="830"/>
    </row>
    <row r="36910" spans="10:10" x14ac:dyDescent="0.35">
      <c r="J36910" s="830"/>
    </row>
    <row r="36911" spans="10:10" x14ac:dyDescent="0.35">
      <c r="J36911" s="830"/>
    </row>
    <row r="36912" spans="10:10" x14ac:dyDescent="0.35">
      <c r="J36912" s="830"/>
    </row>
    <row r="36913" spans="10:10" x14ac:dyDescent="0.35">
      <c r="J36913" s="830"/>
    </row>
    <row r="36914" spans="10:10" x14ac:dyDescent="0.35">
      <c r="J36914" s="830"/>
    </row>
    <row r="36915" spans="10:10" x14ac:dyDescent="0.35">
      <c r="J36915" s="830"/>
    </row>
    <row r="36916" spans="10:10" x14ac:dyDescent="0.35">
      <c r="J36916" s="830"/>
    </row>
    <row r="36917" spans="10:10" x14ac:dyDescent="0.35">
      <c r="J36917" s="830"/>
    </row>
    <row r="36918" spans="10:10" x14ac:dyDescent="0.35">
      <c r="J36918" s="830"/>
    </row>
    <row r="36919" spans="10:10" x14ac:dyDescent="0.35">
      <c r="J36919" s="830"/>
    </row>
    <row r="36920" spans="10:10" x14ac:dyDescent="0.35">
      <c r="J36920" s="830"/>
    </row>
    <row r="36921" spans="10:10" x14ac:dyDescent="0.35">
      <c r="J36921" s="830"/>
    </row>
    <row r="36922" spans="10:10" x14ac:dyDescent="0.35">
      <c r="J36922" s="830"/>
    </row>
    <row r="36923" spans="10:10" x14ac:dyDescent="0.35">
      <c r="J36923" s="830"/>
    </row>
    <row r="36924" spans="10:10" x14ac:dyDescent="0.35">
      <c r="J36924" s="830"/>
    </row>
    <row r="36925" spans="10:10" x14ac:dyDescent="0.35">
      <c r="J36925" s="830"/>
    </row>
    <row r="36926" spans="10:10" x14ac:dyDescent="0.35">
      <c r="J36926" s="830"/>
    </row>
    <row r="36927" spans="10:10" x14ac:dyDescent="0.35">
      <c r="J36927" s="830"/>
    </row>
    <row r="36928" spans="10:10" x14ac:dyDescent="0.35">
      <c r="J36928" s="830"/>
    </row>
    <row r="36929" spans="10:10" x14ac:dyDescent="0.35">
      <c r="J36929" s="830"/>
    </row>
    <row r="36930" spans="10:10" x14ac:dyDescent="0.35">
      <c r="J36930" s="830"/>
    </row>
    <row r="36931" spans="10:10" x14ac:dyDescent="0.35">
      <c r="J36931" s="830"/>
    </row>
    <row r="36932" spans="10:10" x14ac:dyDescent="0.35">
      <c r="J36932" s="830"/>
    </row>
    <row r="36933" spans="10:10" x14ac:dyDescent="0.35">
      <c r="J36933" s="830"/>
    </row>
    <row r="36934" spans="10:10" x14ac:dyDescent="0.35">
      <c r="J36934" s="830"/>
    </row>
    <row r="36935" spans="10:10" x14ac:dyDescent="0.35">
      <c r="J36935" s="830"/>
    </row>
    <row r="36936" spans="10:10" x14ac:dyDescent="0.35">
      <c r="J36936" s="830"/>
    </row>
    <row r="36937" spans="10:10" x14ac:dyDescent="0.35">
      <c r="J36937" s="830"/>
    </row>
    <row r="36938" spans="10:10" x14ac:dyDescent="0.35">
      <c r="J36938" s="830"/>
    </row>
    <row r="36939" spans="10:10" x14ac:dyDescent="0.35">
      <c r="J36939" s="830"/>
    </row>
    <row r="36940" spans="10:10" x14ac:dyDescent="0.35">
      <c r="J36940" s="830"/>
    </row>
    <row r="36941" spans="10:10" x14ac:dyDescent="0.35">
      <c r="J36941" s="830"/>
    </row>
    <row r="36942" spans="10:10" x14ac:dyDescent="0.35">
      <c r="J36942" s="830"/>
    </row>
    <row r="36943" spans="10:10" x14ac:dyDescent="0.35">
      <c r="J36943" s="830"/>
    </row>
    <row r="36944" spans="10:10" x14ac:dyDescent="0.35">
      <c r="J36944" s="830"/>
    </row>
    <row r="36945" spans="10:10" x14ac:dyDescent="0.35">
      <c r="J36945" s="830"/>
    </row>
    <row r="36946" spans="10:10" x14ac:dyDescent="0.35">
      <c r="J36946" s="830"/>
    </row>
    <row r="36947" spans="10:10" x14ac:dyDescent="0.35">
      <c r="J36947" s="830"/>
    </row>
    <row r="36948" spans="10:10" x14ac:dyDescent="0.35">
      <c r="J36948" s="830"/>
    </row>
    <row r="36949" spans="10:10" x14ac:dyDescent="0.35">
      <c r="J36949" s="830"/>
    </row>
    <row r="36950" spans="10:10" x14ac:dyDescent="0.35">
      <c r="J36950" s="830"/>
    </row>
    <row r="36951" spans="10:10" x14ac:dyDescent="0.35">
      <c r="J36951" s="830"/>
    </row>
    <row r="36952" spans="10:10" x14ac:dyDescent="0.35">
      <c r="J36952" s="830"/>
    </row>
    <row r="36953" spans="10:10" x14ac:dyDescent="0.35">
      <c r="J36953" s="830"/>
    </row>
    <row r="36954" spans="10:10" x14ac:dyDescent="0.35">
      <c r="J36954" s="830"/>
    </row>
    <row r="36955" spans="10:10" x14ac:dyDescent="0.35">
      <c r="J36955" s="830"/>
    </row>
    <row r="36956" spans="10:10" x14ac:dyDescent="0.35">
      <c r="J36956" s="830"/>
    </row>
    <row r="36957" spans="10:10" x14ac:dyDescent="0.35">
      <c r="J36957" s="830"/>
    </row>
    <row r="36958" spans="10:10" x14ac:dyDescent="0.35">
      <c r="J36958" s="830"/>
    </row>
    <row r="36959" spans="10:10" x14ac:dyDescent="0.35">
      <c r="J36959" s="830"/>
    </row>
    <row r="36960" spans="10:10" x14ac:dyDescent="0.35">
      <c r="J36960" s="830"/>
    </row>
    <row r="36961" spans="10:10" x14ac:dyDescent="0.35">
      <c r="J36961" s="830"/>
    </row>
    <row r="36962" spans="10:10" x14ac:dyDescent="0.35">
      <c r="J36962" s="830"/>
    </row>
    <row r="36963" spans="10:10" x14ac:dyDescent="0.35">
      <c r="J36963" s="830"/>
    </row>
    <row r="36964" spans="10:10" x14ac:dyDescent="0.35">
      <c r="J36964" s="830"/>
    </row>
    <row r="36965" spans="10:10" x14ac:dyDescent="0.35">
      <c r="J36965" s="830"/>
    </row>
    <row r="36966" spans="10:10" x14ac:dyDescent="0.35">
      <c r="J36966" s="830"/>
    </row>
    <row r="36967" spans="10:10" x14ac:dyDescent="0.35">
      <c r="J36967" s="830"/>
    </row>
    <row r="36968" spans="10:10" x14ac:dyDescent="0.35">
      <c r="J36968" s="830"/>
    </row>
    <row r="36969" spans="10:10" x14ac:dyDescent="0.35">
      <c r="J36969" s="830"/>
    </row>
    <row r="36970" spans="10:10" x14ac:dyDescent="0.35">
      <c r="J36970" s="830"/>
    </row>
    <row r="36971" spans="10:10" x14ac:dyDescent="0.35">
      <c r="J36971" s="830"/>
    </row>
    <row r="36972" spans="10:10" x14ac:dyDescent="0.35">
      <c r="J36972" s="830"/>
    </row>
    <row r="36973" spans="10:10" x14ac:dyDescent="0.35">
      <c r="J36973" s="830"/>
    </row>
    <row r="36974" spans="10:10" x14ac:dyDescent="0.35">
      <c r="J36974" s="830"/>
    </row>
    <row r="36975" spans="10:10" x14ac:dyDescent="0.35">
      <c r="J36975" s="830"/>
    </row>
    <row r="36976" spans="10:10" x14ac:dyDescent="0.35">
      <c r="J36976" s="830"/>
    </row>
    <row r="36977" spans="10:10" x14ac:dyDescent="0.35">
      <c r="J36977" s="830"/>
    </row>
    <row r="36978" spans="10:10" x14ac:dyDescent="0.35">
      <c r="J36978" s="830"/>
    </row>
    <row r="36979" spans="10:10" x14ac:dyDescent="0.35">
      <c r="J36979" s="830"/>
    </row>
    <row r="36980" spans="10:10" x14ac:dyDescent="0.35">
      <c r="J36980" s="830"/>
    </row>
    <row r="36981" spans="10:10" x14ac:dyDescent="0.35">
      <c r="J36981" s="830"/>
    </row>
    <row r="36982" spans="10:10" x14ac:dyDescent="0.35">
      <c r="J36982" s="830"/>
    </row>
    <row r="36983" spans="10:10" x14ac:dyDescent="0.35">
      <c r="J36983" s="830"/>
    </row>
    <row r="36984" spans="10:10" x14ac:dyDescent="0.35">
      <c r="J36984" s="830"/>
    </row>
    <row r="36985" spans="10:10" x14ac:dyDescent="0.35">
      <c r="J36985" s="830"/>
    </row>
    <row r="36986" spans="10:10" x14ac:dyDescent="0.35">
      <c r="J36986" s="830"/>
    </row>
    <row r="36987" spans="10:10" x14ac:dyDescent="0.35">
      <c r="J36987" s="830"/>
    </row>
    <row r="36988" spans="10:10" x14ac:dyDescent="0.35">
      <c r="J36988" s="830"/>
    </row>
    <row r="36989" spans="10:10" x14ac:dyDescent="0.35">
      <c r="J36989" s="830"/>
    </row>
    <row r="36990" spans="10:10" x14ac:dyDescent="0.35">
      <c r="J36990" s="830"/>
    </row>
    <row r="36991" spans="10:10" x14ac:dyDescent="0.35">
      <c r="J36991" s="830"/>
    </row>
    <row r="36992" spans="10:10" x14ac:dyDescent="0.35">
      <c r="J36992" s="830"/>
    </row>
    <row r="36993" spans="10:10" x14ac:dyDescent="0.35">
      <c r="J36993" s="830"/>
    </row>
    <row r="36994" spans="10:10" x14ac:dyDescent="0.35">
      <c r="J36994" s="830"/>
    </row>
    <row r="36995" spans="10:10" x14ac:dyDescent="0.35">
      <c r="J36995" s="830"/>
    </row>
    <row r="36996" spans="10:10" x14ac:dyDescent="0.35">
      <c r="J36996" s="830"/>
    </row>
    <row r="36997" spans="10:10" x14ac:dyDescent="0.35">
      <c r="J36997" s="830"/>
    </row>
    <row r="36998" spans="10:10" x14ac:dyDescent="0.35">
      <c r="J36998" s="830"/>
    </row>
    <row r="36999" spans="10:10" x14ac:dyDescent="0.35">
      <c r="J36999" s="830"/>
    </row>
    <row r="37000" spans="10:10" x14ac:dyDescent="0.35">
      <c r="J37000" s="830"/>
    </row>
    <row r="37001" spans="10:10" x14ac:dyDescent="0.35">
      <c r="J37001" s="830"/>
    </row>
    <row r="37002" spans="10:10" x14ac:dyDescent="0.35">
      <c r="J37002" s="830"/>
    </row>
    <row r="37003" spans="10:10" x14ac:dyDescent="0.35">
      <c r="J37003" s="830"/>
    </row>
    <row r="37004" spans="10:10" x14ac:dyDescent="0.35">
      <c r="J37004" s="830"/>
    </row>
    <row r="37005" spans="10:10" x14ac:dyDescent="0.35">
      <c r="J37005" s="830"/>
    </row>
    <row r="37006" spans="10:10" x14ac:dyDescent="0.35">
      <c r="J37006" s="830"/>
    </row>
    <row r="37007" spans="10:10" x14ac:dyDescent="0.35">
      <c r="J37007" s="830"/>
    </row>
    <row r="37008" spans="10:10" x14ac:dyDescent="0.35">
      <c r="J37008" s="830"/>
    </row>
    <row r="37009" spans="10:10" x14ac:dyDescent="0.35">
      <c r="J37009" s="830"/>
    </row>
    <row r="37010" spans="10:10" x14ac:dyDescent="0.35">
      <c r="J37010" s="830"/>
    </row>
    <row r="37011" spans="10:10" x14ac:dyDescent="0.35">
      <c r="J37011" s="830"/>
    </row>
    <row r="37012" spans="10:10" x14ac:dyDescent="0.35">
      <c r="J37012" s="830"/>
    </row>
    <row r="37013" spans="10:10" x14ac:dyDescent="0.35">
      <c r="J37013" s="830"/>
    </row>
    <row r="37014" spans="10:10" x14ac:dyDescent="0.35">
      <c r="J37014" s="830"/>
    </row>
    <row r="37015" spans="10:10" x14ac:dyDescent="0.35">
      <c r="J37015" s="830"/>
    </row>
    <row r="37016" spans="10:10" x14ac:dyDescent="0.35">
      <c r="J37016" s="830"/>
    </row>
    <row r="37017" spans="10:10" x14ac:dyDescent="0.35">
      <c r="J37017" s="830"/>
    </row>
    <row r="37018" spans="10:10" x14ac:dyDescent="0.35">
      <c r="J37018" s="830"/>
    </row>
    <row r="37019" spans="10:10" x14ac:dyDescent="0.35">
      <c r="J37019" s="830"/>
    </row>
    <row r="37020" spans="10:10" x14ac:dyDescent="0.35">
      <c r="J37020" s="830"/>
    </row>
    <row r="37021" spans="10:10" x14ac:dyDescent="0.35">
      <c r="J37021" s="830"/>
    </row>
    <row r="37022" spans="10:10" x14ac:dyDescent="0.35">
      <c r="J37022" s="830"/>
    </row>
    <row r="37023" spans="10:10" x14ac:dyDescent="0.35">
      <c r="J37023" s="830"/>
    </row>
    <row r="37024" spans="10:10" x14ac:dyDescent="0.35">
      <c r="J37024" s="830"/>
    </row>
    <row r="37025" spans="10:10" x14ac:dyDescent="0.35">
      <c r="J37025" s="830"/>
    </row>
    <row r="37026" spans="10:10" x14ac:dyDescent="0.35">
      <c r="J37026" s="830"/>
    </row>
    <row r="37027" spans="10:10" x14ac:dyDescent="0.35">
      <c r="J37027" s="830"/>
    </row>
    <row r="37028" spans="10:10" x14ac:dyDescent="0.35">
      <c r="J37028" s="830"/>
    </row>
    <row r="37029" spans="10:10" x14ac:dyDescent="0.35">
      <c r="J37029" s="830"/>
    </row>
    <row r="37030" spans="10:10" x14ac:dyDescent="0.35">
      <c r="J37030" s="830"/>
    </row>
    <row r="37031" spans="10:10" x14ac:dyDescent="0.35">
      <c r="J37031" s="830"/>
    </row>
    <row r="37032" spans="10:10" x14ac:dyDescent="0.35">
      <c r="J37032" s="830"/>
    </row>
    <row r="37033" spans="10:10" x14ac:dyDescent="0.35">
      <c r="J37033" s="830"/>
    </row>
    <row r="37034" spans="10:10" x14ac:dyDescent="0.35">
      <c r="J37034" s="830"/>
    </row>
    <row r="37035" spans="10:10" x14ac:dyDescent="0.35">
      <c r="J37035" s="830"/>
    </row>
    <row r="37036" spans="10:10" x14ac:dyDescent="0.35">
      <c r="J37036" s="830"/>
    </row>
    <row r="37037" spans="10:10" x14ac:dyDescent="0.35">
      <c r="J37037" s="830"/>
    </row>
    <row r="37038" spans="10:10" x14ac:dyDescent="0.35">
      <c r="J37038" s="830"/>
    </row>
    <row r="37039" spans="10:10" x14ac:dyDescent="0.35">
      <c r="J37039" s="830"/>
    </row>
    <row r="37040" spans="10:10" x14ac:dyDescent="0.35">
      <c r="J37040" s="830"/>
    </row>
    <row r="37041" spans="10:10" x14ac:dyDescent="0.35">
      <c r="J37041" s="830"/>
    </row>
    <row r="37042" spans="10:10" x14ac:dyDescent="0.35">
      <c r="J37042" s="830"/>
    </row>
    <row r="37043" spans="10:10" x14ac:dyDescent="0.35">
      <c r="J37043" s="830"/>
    </row>
    <row r="37044" spans="10:10" x14ac:dyDescent="0.35">
      <c r="J37044" s="830"/>
    </row>
    <row r="37045" spans="10:10" x14ac:dyDescent="0.35">
      <c r="J37045" s="830"/>
    </row>
    <row r="37046" spans="10:10" x14ac:dyDescent="0.35">
      <c r="J37046" s="830"/>
    </row>
    <row r="37047" spans="10:10" x14ac:dyDescent="0.35">
      <c r="J37047" s="830"/>
    </row>
    <row r="37048" spans="10:10" x14ac:dyDescent="0.35">
      <c r="J37048" s="830"/>
    </row>
    <row r="37049" spans="10:10" x14ac:dyDescent="0.35">
      <c r="J37049" s="830"/>
    </row>
    <row r="37050" spans="10:10" x14ac:dyDescent="0.35">
      <c r="J37050" s="830"/>
    </row>
    <row r="37051" spans="10:10" x14ac:dyDescent="0.35">
      <c r="J37051" s="830"/>
    </row>
    <row r="37052" spans="10:10" x14ac:dyDescent="0.35">
      <c r="J37052" s="830"/>
    </row>
    <row r="37053" spans="10:10" x14ac:dyDescent="0.35">
      <c r="J37053" s="830"/>
    </row>
    <row r="37054" spans="10:10" x14ac:dyDescent="0.35">
      <c r="J37054" s="830"/>
    </row>
    <row r="37055" spans="10:10" x14ac:dyDescent="0.35">
      <c r="J37055" s="830"/>
    </row>
    <row r="37056" spans="10:10" x14ac:dyDescent="0.35">
      <c r="J37056" s="830"/>
    </row>
    <row r="37057" spans="10:10" x14ac:dyDescent="0.35">
      <c r="J37057" s="830"/>
    </row>
    <row r="37058" spans="10:10" x14ac:dyDescent="0.35">
      <c r="J37058" s="830"/>
    </row>
    <row r="37059" spans="10:10" x14ac:dyDescent="0.35">
      <c r="J37059" s="830"/>
    </row>
    <row r="37060" spans="10:10" x14ac:dyDescent="0.35">
      <c r="J37060" s="830"/>
    </row>
    <row r="37061" spans="10:10" x14ac:dyDescent="0.35">
      <c r="J37061" s="830"/>
    </row>
    <row r="37062" spans="10:10" x14ac:dyDescent="0.35">
      <c r="J37062" s="830"/>
    </row>
    <row r="37063" spans="10:10" x14ac:dyDescent="0.35">
      <c r="J37063" s="830"/>
    </row>
    <row r="37064" spans="10:10" x14ac:dyDescent="0.35">
      <c r="J37064" s="830"/>
    </row>
    <row r="37065" spans="10:10" x14ac:dyDescent="0.35">
      <c r="J37065" s="830"/>
    </row>
    <row r="37066" spans="10:10" x14ac:dyDescent="0.35">
      <c r="J37066" s="830"/>
    </row>
    <row r="37067" spans="10:10" x14ac:dyDescent="0.35">
      <c r="J37067" s="830"/>
    </row>
    <row r="37068" spans="10:10" x14ac:dyDescent="0.35">
      <c r="J37068" s="830"/>
    </row>
    <row r="37069" spans="10:10" x14ac:dyDescent="0.35">
      <c r="J37069" s="830"/>
    </row>
    <row r="37070" spans="10:10" x14ac:dyDescent="0.35">
      <c r="J37070" s="830"/>
    </row>
    <row r="37071" spans="10:10" x14ac:dyDescent="0.35">
      <c r="J37071" s="830"/>
    </row>
    <row r="37072" spans="10:10" x14ac:dyDescent="0.35">
      <c r="J37072" s="830"/>
    </row>
    <row r="37073" spans="10:10" x14ac:dyDescent="0.35">
      <c r="J37073" s="830"/>
    </row>
    <row r="37074" spans="10:10" x14ac:dyDescent="0.35">
      <c r="J37074" s="830"/>
    </row>
    <row r="37075" spans="10:10" x14ac:dyDescent="0.35">
      <c r="J37075" s="830"/>
    </row>
    <row r="37076" spans="10:10" x14ac:dyDescent="0.35">
      <c r="J37076" s="830"/>
    </row>
    <row r="37077" spans="10:10" x14ac:dyDescent="0.35">
      <c r="J37077" s="830"/>
    </row>
    <row r="37078" spans="10:10" x14ac:dyDescent="0.35">
      <c r="J37078" s="830"/>
    </row>
    <row r="37079" spans="10:10" x14ac:dyDescent="0.35">
      <c r="J37079" s="830"/>
    </row>
    <row r="37080" spans="10:10" x14ac:dyDescent="0.35">
      <c r="J37080" s="830"/>
    </row>
    <row r="37081" spans="10:10" x14ac:dyDescent="0.35">
      <c r="J37081" s="830"/>
    </row>
    <row r="37082" spans="10:10" x14ac:dyDescent="0.35">
      <c r="J37082" s="830"/>
    </row>
    <row r="37083" spans="10:10" x14ac:dyDescent="0.35">
      <c r="J37083" s="830"/>
    </row>
    <row r="37084" spans="10:10" x14ac:dyDescent="0.35">
      <c r="J37084" s="830"/>
    </row>
    <row r="37085" spans="10:10" x14ac:dyDescent="0.35">
      <c r="J37085" s="830"/>
    </row>
    <row r="37086" spans="10:10" x14ac:dyDescent="0.35">
      <c r="J37086" s="830"/>
    </row>
    <row r="37087" spans="10:10" x14ac:dyDescent="0.35">
      <c r="J37087" s="830"/>
    </row>
    <row r="37088" spans="10:10" x14ac:dyDescent="0.35">
      <c r="J37088" s="830"/>
    </row>
    <row r="37089" spans="10:10" x14ac:dyDescent="0.35">
      <c r="J37089" s="830"/>
    </row>
    <row r="37090" spans="10:10" x14ac:dyDescent="0.35">
      <c r="J37090" s="830"/>
    </row>
    <row r="37091" spans="10:10" x14ac:dyDescent="0.35">
      <c r="J37091" s="830"/>
    </row>
    <row r="37092" spans="10:10" x14ac:dyDescent="0.35">
      <c r="J37092" s="830"/>
    </row>
    <row r="37093" spans="10:10" x14ac:dyDescent="0.35">
      <c r="J37093" s="830"/>
    </row>
    <row r="37094" spans="10:10" x14ac:dyDescent="0.35">
      <c r="J37094" s="830"/>
    </row>
    <row r="37095" spans="10:10" x14ac:dyDescent="0.35">
      <c r="J37095" s="830"/>
    </row>
    <row r="37096" spans="10:10" x14ac:dyDescent="0.35">
      <c r="J37096" s="830"/>
    </row>
    <row r="37097" spans="10:10" x14ac:dyDescent="0.35">
      <c r="J37097" s="830"/>
    </row>
    <row r="37098" spans="10:10" x14ac:dyDescent="0.35">
      <c r="J37098" s="830"/>
    </row>
    <row r="37099" spans="10:10" x14ac:dyDescent="0.35">
      <c r="J37099" s="830"/>
    </row>
    <row r="37100" spans="10:10" x14ac:dyDescent="0.35">
      <c r="J37100" s="830"/>
    </row>
    <row r="37101" spans="10:10" x14ac:dyDescent="0.35">
      <c r="J37101" s="830"/>
    </row>
    <row r="37102" spans="10:10" x14ac:dyDescent="0.35">
      <c r="J37102" s="830"/>
    </row>
    <row r="37103" spans="10:10" x14ac:dyDescent="0.35">
      <c r="J37103" s="830"/>
    </row>
    <row r="37104" spans="10:10" x14ac:dyDescent="0.35">
      <c r="J37104" s="830"/>
    </row>
    <row r="37105" spans="10:10" x14ac:dyDescent="0.35">
      <c r="J37105" s="830"/>
    </row>
    <row r="37106" spans="10:10" x14ac:dyDescent="0.35">
      <c r="J37106" s="830"/>
    </row>
    <row r="37107" spans="10:10" x14ac:dyDescent="0.35">
      <c r="J37107" s="830"/>
    </row>
    <row r="37108" spans="10:10" x14ac:dyDescent="0.35">
      <c r="J37108" s="830"/>
    </row>
    <row r="37109" spans="10:10" x14ac:dyDescent="0.35">
      <c r="J37109" s="830"/>
    </row>
    <row r="37110" spans="10:10" x14ac:dyDescent="0.35">
      <c r="J37110" s="830"/>
    </row>
    <row r="37111" spans="10:10" x14ac:dyDescent="0.35">
      <c r="J37111" s="830"/>
    </row>
    <row r="37112" spans="10:10" x14ac:dyDescent="0.35">
      <c r="J37112" s="830"/>
    </row>
    <row r="37113" spans="10:10" x14ac:dyDescent="0.35">
      <c r="J37113" s="830"/>
    </row>
    <row r="37114" spans="10:10" x14ac:dyDescent="0.35">
      <c r="J37114" s="830"/>
    </row>
    <row r="37115" spans="10:10" x14ac:dyDescent="0.35">
      <c r="J37115" s="830"/>
    </row>
    <row r="37116" spans="10:10" x14ac:dyDescent="0.35">
      <c r="J37116" s="830"/>
    </row>
    <row r="37117" spans="10:10" x14ac:dyDescent="0.35">
      <c r="J37117" s="830"/>
    </row>
    <row r="37118" spans="10:10" x14ac:dyDescent="0.35">
      <c r="J37118" s="830"/>
    </row>
    <row r="37119" spans="10:10" x14ac:dyDescent="0.35">
      <c r="J37119" s="830"/>
    </row>
    <row r="37120" spans="10:10" x14ac:dyDescent="0.35">
      <c r="J37120" s="830"/>
    </row>
    <row r="37121" spans="10:10" x14ac:dyDescent="0.35">
      <c r="J37121" s="830"/>
    </row>
    <row r="37122" spans="10:10" x14ac:dyDescent="0.35">
      <c r="J37122" s="830"/>
    </row>
    <row r="37123" spans="10:10" x14ac:dyDescent="0.35">
      <c r="J37123" s="830"/>
    </row>
    <row r="37124" spans="10:10" x14ac:dyDescent="0.35">
      <c r="J37124" s="830"/>
    </row>
    <row r="37125" spans="10:10" x14ac:dyDescent="0.35">
      <c r="J37125" s="830"/>
    </row>
    <row r="37126" spans="10:10" x14ac:dyDescent="0.35">
      <c r="J37126" s="830"/>
    </row>
    <row r="37127" spans="10:10" x14ac:dyDescent="0.35">
      <c r="J37127" s="830"/>
    </row>
    <row r="37128" spans="10:10" x14ac:dyDescent="0.35">
      <c r="J37128" s="830"/>
    </row>
    <row r="37129" spans="10:10" x14ac:dyDescent="0.35">
      <c r="J37129" s="830"/>
    </row>
    <row r="37130" spans="10:10" x14ac:dyDescent="0.35">
      <c r="J37130" s="830"/>
    </row>
    <row r="37131" spans="10:10" x14ac:dyDescent="0.35">
      <c r="J37131" s="830"/>
    </row>
    <row r="37132" spans="10:10" x14ac:dyDescent="0.35">
      <c r="J37132" s="830"/>
    </row>
    <row r="37133" spans="10:10" x14ac:dyDescent="0.35">
      <c r="J37133" s="830"/>
    </row>
    <row r="37134" spans="10:10" x14ac:dyDescent="0.35">
      <c r="J37134" s="830"/>
    </row>
    <row r="37135" spans="10:10" x14ac:dyDescent="0.35">
      <c r="J37135" s="830"/>
    </row>
    <row r="37136" spans="10:10" x14ac:dyDescent="0.35">
      <c r="J37136" s="830"/>
    </row>
    <row r="37137" spans="10:10" x14ac:dyDescent="0.35">
      <c r="J37137" s="830"/>
    </row>
    <row r="37138" spans="10:10" x14ac:dyDescent="0.35">
      <c r="J37138" s="830"/>
    </row>
    <row r="37139" spans="10:10" x14ac:dyDescent="0.35">
      <c r="J37139" s="830"/>
    </row>
    <row r="37140" spans="10:10" x14ac:dyDescent="0.35">
      <c r="J37140" s="830"/>
    </row>
    <row r="37141" spans="10:10" x14ac:dyDescent="0.35">
      <c r="J37141" s="830"/>
    </row>
    <row r="37142" spans="10:10" x14ac:dyDescent="0.35">
      <c r="J37142" s="830"/>
    </row>
    <row r="37143" spans="10:10" x14ac:dyDescent="0.35">
      <c r="J37143" s="830"/>
    </row>
    <row r="37144" spans="10:10" x14ac:dyDescent="0.35">
      <c r="J37144" s="830"/>
    </row>
    <row r="37145" spans="10:10" x14ac:dyDescent="0.35">
      <c r="J37145" s="830"/>
    </row>
    <row r="37146" spans="10:10" x14ac:dyDescent="0.35">
      <c r="J37146" s="830"/>
    </row>
    <row r="37147" spans="10:10" x14ac:dyDescent="0.35">
      <c r="J37147" s="830"/>
    </row>
    <row r="37148" spans="10:10" x14ac:dyDescent="0.35">
      <c r="J37148" s="830"/>
    </row>
    <row r="37149" spans="10:10" x14ac:dyDescent="0.35">
      <c r="J37149" s="830"/>
    </row>
    <row r="37150" spans="10:10" x14ac:dyDescent="0.35">
      <c r="J37150" s="830"/>
    </row>
    <row r="37151" spans="10:10" x14ac:dyDescent="0.35">
      <c r="J37151" s="830"/>
    </row>
    <row r="37152" spans="10:10" x14ac:dyDescent="0.35">
      <c r="J37152" s="830"/>
    </row>
    <row r="37153" spans="10:10" x14ac:dyDescent="0.35">
      <c r="J37153" s="830"/>
    </row>
    <row r="37154" spans="10:10" x14ac:dyDescent="0.35">
      <c r="J37154" s="830"/>
    </row>
    <row r="37155" spans="10:10" x14ac:dyDescent="0.35">
      <c r="J37155" s="830"/>
    </row>
    <row r="37156" spans="10:10" x14ac:dyDescent="0.35">
      <c r="J37156" s="830"/>
    </row>
    <row r="37157" spans="10:10" x14ac:dyDescent="0.35">
      <c r="J37157" s="830"/>
    </row>
    <row r="37158" spans="10:10" x14ac:dyDescent="0.35">
      <c r="J37158" s="830"/>
    </row>
    <row r="37159" spans="10:10" x14ac:dyDescent="0.35">
      <c r="J37159" s="830"/>
    </row>
    <row r="37160" spans="10:10" x14ac:dyDescent="0.35">
      <c r="J37160" s="830"/>
    </row>
    <row r="37161" spans="10:10" x14ac:dyDescent="0.35">
      <c r="J37161" s="830"/>
    </row>
    <row r="37162" spans="10:10" x14ac:dyDescent="0.35">
      <c r="J37162" s="830"/>
    </row>
    <row r="37163" spans="10:10" x14ac:dyDescent="0.35">
      <c r="J37163" s="830"/>
    </row>
    <row r="37164" spans="10:10" x14ac:dyDescent="0.35">
      <c r="J37164" s="830"/>
    </row>
    <row r="37165" spans="10:10" x14ac:dyDescent="0.35">
      <c r="J37165" s="830"/>
    </row>
    <row r="37166" spans="10:10" x14ac:dyDescent="0.35">
      <c r="J37166" s="830"/>
    </row>
    <row r="37167" spans="10:10" x14ac:dyDescent="0.35">
      <c r="J37167" s="830"/>
    </row>
    <row r="37168" spans="10:10" x14ac:dyDescent="0.35">
      <c r="J37168" s="830"/>
    </row>
    <row r="37169" spans="10:10" x14ac:dyDescent="0.35">
      <c r="J37169" s="830"/>
    </row>
    <row r="37170" spans="10:10" x14ac:dyDescent="0.35">
      <c r="J37170" s="830"/>
    </row>
    <row r="37171" spans="10:10" x14ac:dyDescent="0.35">
      <c r="J37171" s="830"/>
    </row>
    <row r="37172" spans="10:10" x14ac:dyDescent="0.35">
      <c r="J37172" s="830"/>
    </row>
    <row r="37173" spans="10:10" x14ac:dyDescent="0.35">
      <c r="J37173" s="830"/>
    </row>
    <row r="37174" spans="10:10" x14ac:dyDescent="0.35">
      <c r="J37174" s="830"/>
    </row>
    <row r="37175" spans="10:10" x14ac:dyDescent="0.35">
      <c r="J37175" s="830"/>
    </row>
    <row r="37176" spans="10:10" x14ac:dyDescent="0.35">
      <c r="J37176" s="830"/>
    </row>
    <row r="37177" spans="10:10" x14ac:dyDescent="0.35">
      <c r="J37177" s="830"/>
    </row>
    <row r="37178" spans="10:10" x14ac:dyDescent="0.35">
      <c r="J37178" s="830"/>
    </row>
    <row r="37179" spans="10:10" x14ac:dyDescent="0.35">
      <c r="J37179" s="830"/>
    </row>
    <row r="37180" spans="10:10" x14ac:dyDescent="0.35">
      <c r="J37180" s="830"/>
    </row>
    <row r="37181" spans="10:10" x14ac:dyDescent="0.35">
      <c r="J37181" s="830"/>
    </row>
    <row r="37182" spans="10:10" x14ac:dyDescent="0.35">
      <c r="J37182" s="830"/>
    </row>
    <row r="37183" spans="10:10" x14ac:dyDescent="0.35">
      <c r="J37183" s="830"/>
    </row>
    <row r="37184" spans="10:10" x14ac:dyDescent="0.35">
      <c r="J37184" s="830"/>
    </row>
    <row r="37185" spans="10:10" x14ac:dyDescent="0.35">
      <c r="J37185" s="830"/>
    </row>
    <row r="37186" spans="10:10" x14ac:dyDescent="0.35">
      <c r="J37186" s="830"/>
    </row>
    <row r="37187" spans="10:10" x14ac:dyDescent="0.35">
      <c r="J37187" s="830"/>
    </row>
    <row r="37188" spans="10:10" x14ac:dyDescent="0.35">
      <c r="J37188" s="830"/>
    </row>
    <row r="37189" spans="10:10" x14ac:dyDescent="0.35">
      <c r="J37189" s="830"/>
    </row>
    <row r="37190" spans="10:10" x14ac:dyDescent="0.35">
      <c r="J37190" s="830"/>
    </row>
    <row r="37191" spans="10:10" x14ac:dyDescent="0.35">
      <c r="J37191" s="830"/>
    </row>
    <row r="37192" spans="10:10" x14ac:dyDescent="0.35">
      <c r="J37192" s="830"/>
    </row>
    <row r="37193" spans="10:10" x14ac:dyDescent="0.35">
      <c r="J37193" s="830"/>
    </row>
    <row r="37194" spans="10:10" x14ac:dyDescent="0.35">
      <c r="J37194" s="830"/>
    </row>
    <row r="37195" spans="10:10" x14ac:dyDescent="0.35">
      <c r="J37195" s="830"/>
    </row>
    <row r="37196" spans="10:10" x14ac:dyDescent="0.35">
      <c r="J37196" s="830"/>
    </row>
    <row r="37197" spans="10:10" x14ac:dyDescent="0.35">
      <c r="J37197" s="830"/>
    </row>
    <row r="37198" spans="10:10" x14ac:dyDescent="0.35">
      <c r="J37198" s="830"/>
    </row>
    <row r="37199" spans="10:10" x14ac:dyDescent="0.35">
      <c r="J37199" s="830"/>
    </row>
    <row r="37200" spans="10:10" x14ac:dyDescent="0.35">
      <c r="J37200" s="830"/>
    </row>
    <row r="37207" spans="10:10" x14ac:dyDescent="0.35">
      <c r="J37207" s="830"/>
    </row>
    <row r="37208" spans="10:10" x14ac:dyDescent="0.35">
      <c r="J37208" s="830"/>
    </row>
    <row r="37210" spans="10:10" x14ac:dyDescent="0.35">
      <c r="J37210" s="830"/>
    </row>
    <row r="37211" spans="10:10" x14ac:dyDescent="0.35">
      <c r="J37211" s="830"/>
    </row>
    <row r="37212" spans="10:10" x14ac:dyDescent="0.35">
      <c r="J37212" s="830"/>
    </row>
    <row r="37213" spans="10:10" x14ac:dyDescent="0.35">
      <c r="J37213" s="830"/>
    </row>
    <row r="37214" spans="10:10" x14ac:dyDescent="0.35">
      <c r="J37214" s="830"/>
    </row>
    <row r="37215" spans="10:10" x14ac:dyDescent="0.35">
      <c r="J37215" s="830"/>
    </row>
    <row r="37216" spans="10:10" x14ac:dyDescent="0.35">
      <c r="J37216" s="830"/>
    </row>
    <row r="37217" spans="10:10" x14ac:dyDescent="0.35">
      <c r="J37217" s="830"/>
    </row>
    <row r="37218" spans="10:10" x14ac:dyDescent="0.35">
      <c r="J37218" s="830"/>
    </row>
    <row r="37219" spans="10:10" x14ac:dyDescent="0.35">
      <c r="J37219" s="830"/>
    </row>
    <row r="37220" spans="10:10" x14ac:dyDescent="0.35">
      <c r="J37220" s="830"/>
    </row>
    <row r="37221" spans="10:10" x14ac:dyDescent="0.35">
      <c r="J37221" s="830"/>
    </row>
    <row r="37222" spans="10:10" x14ac:dyDescent="0.35">
      <c r="J37222" s="830"/>
    </row>
    <row r="37223" spans="10:10" x14ac:dyDescent="0.35">
      <c r="J37223" s="830"/>
    </row>
    <row r="37224" spans="10:10" x14ac:dyDescent="0.35">
      <c r="J37224" s="830"/>
    </row>
    <row r="37225" spans="10:10" x14ac:dyDescent="0.35">
      <c r="J37225" s="830"/>
    </row>
    <row r="37226" spans="10:10" x14ac:dyDescent="0.35">
      <c r="J37226" s="830"/>
    </row>
    <row r="37227" spans="10:10" x14ac:dyDescent="0.35">
      <c r="J37227" s="830"/>
    </row>
    <row r="37228" spans="10:10" x14ac:dyDescent="0.35">
      <c r="J37228" s="830"/>
    </row>
    <row r="37229" spans="10:10" x14ac:dyDescent="0.35">
      <c r="J37229" s="830"/>
    </row>
    <row r="37230" spans="10:10" x14ac:dyDescent="0.35">
      <c r="J37230" s="830"/>
    </row>
    <row r="37231" spans="10:10" x14ac:dyDescent="0.35">
      <c r="J37231" s="830"/>
    </row>
    <row r="37232" spans="10:10" x14ac:dyDescent="0.35">
      <c r="J37232" s="830"/>
    </row>
    <row r="37233" spans="10:10" x14ac:dyDescent="0.35">
      <c r="J37233" s="830"/>
    </row>
    <row r="37234" spans="10:10" x14ac:dyDescent="0.35">
      <c r="J37234" s="830"/>
    </row>
    <row r="37235" spans="10:10" x14ac:dyDescent="0.35">
      <c r="J37235" s="830"/>
    </row>
    <row r="37236" spans="10:10" x14ac:dyDescent="0.35">
      <c r="J37236" s="830"/>
    </row>
    <row r="37237" spans="10:10" x14ac:dyDescent="0.35">
      <c r="J37237" s="830"/>
    </row>
    <row r="37238" spans="10:10" x14ac:dyDescent="0.35">
      <c r="J37238" s="830"/>
    </row>
    <row r="37239" spans="10:10" x14ac:dyDescent="0.35">
      <c r="J37239" s="830"/>
    </row>
    <row r="37240" spans="10:10" x14ac:dyDescent="0.35">
      <c r="J37240" s="830"/>
    </row>
    <row r="37241" spans="10:10" x14ac:dyDescent="0.35">
      <c r="J37241" s="830"/>
    </row>
    <row r="37242" spans="10:10" x14ac:dyDescent="0.35">
      <c r="J37242" s="830"/>
    </row>
    <row r="37243" spans="10:10" x14ac:dyDescent="0.35">
      <c r="J37243" s="830"/>
    </row>
    <row r="37244" spans="10:10" x14ac:dyDescent="0.35">
      <c r="J37244" s="830"/>
    </row>
    <row r="37245" spans="10:10" x14ac:dyDescent="0.35">
      <c r="J37245" s="830"/>
    </row>
    <row r="37246" spans="10:10" x14ac:dyDescent="0.35">
      <c r="J37246" s="830"/>
    </row>
    <row r="37247" spans="10:10" x14ac:dyDescent="0.35">
      <c r="J37247" s="830"/>
    </row>
    <row r="37248" spans="10:10" x14ac:dyDescent="0.35">
      <c r="J37248" s="830"/>
    </row>
    <row r="37249" spans="10:10" x14ac:dyDescent="0.35">
      <c r="J37249" s="830"/>
    </row>
    <row r="37250" spans="10:10" x14ac:dyDescent="0.35">
      <c r="J37250" s="830"/>
    </row>
    <row r="37251" spans="10:10" x14ac:dyDescent="0.35">
      <c r="J37251" s="830"/>
    </row>
    <row r="37252" spans="10:10" x14ac:dyDescent="0.35">
      <c r="J37252" s="830"/>
    </row>
    <row r="37253" spans="10:10" x14ac:dyDescent="0.35">
      <c r="J37253" s="830"/>
    </row>
    <row r="37254" spans="10:10" x14ac:dyDescent="0.35">
      <c r="J37254" s="830"/>
    </row>
    <row r="37255" spans="10:10" x14ac:dyDescent="0.35">
      <c r="J37255" s="830"/>
    </row>
    <row r="37256" spans="10:10" x14ac:dyDescent="0.35">
      <c r="J37256" s="830"/>
    </row>
    <row r="37257" spans="10:10" x14ac:dyDescent="0.35">
      <c r="J37257" s="830"/>
    </row>
    <row r="37258" spans="10:10" x14ac:dyDescent="0.35">
      <c r="J37258" s="830"/>
    </row>
    <row r="37259" spans="10:10" x14ac:dyDescent="0.35">
      <c r="J37259" s="830"/>
    </row>
    <row r="37260" spans="10:10" x14ac:dyDescent="0.35">
      <c r="J37260" s="830"/>
    </row>
    <row r="37261" spans="10:10" x14ac:dyDescent="0.35">
      <c r="J37261" s="830"/>
    </row>
    <row r="37262" spans="10:10" x14ac:dyDescent="0.35">
      <c r="J37262" s="830"/>
    </row>
    <row r="37263" spans="10:10" x14ac:dyDescent="0.35">
      <c r="J37263" s="830"/>
    </row>
    <row r="37264" spans="10:10" x14ac:dyDescent="0.35">
      <c r="J37264" s="830"/>
    </row>
    <row r="37265" spans="10:10" x14ac:dyDescent="0.35">
      <c r="J37265" s="830"/>
    </row>
    <row r="37266" spans="10:10" x14ac:dyDescent="0.35">
      <c r="J37266" s="830"/>
    </row>
    <row r="37267" spans="10:10" x14ac:dyDescent="0.35">
      <c r="J37267" s="830"/>
    </row>
    <row r="37268" spans="10:10" x14ac:dyDescent="0.35">
      <c r="J37268" s="830"/>
    </row>
    <row r="37269" spans="10:10" x14ac:dyDescent="0.35">
      <c r="J37269" s="830"/>
    </row>
    <row r="37270" spans="10:10" x14ac:dyDescent="0.35">
      <c r="J37270" s="830"/>
    </row>
    <row r="37271" spans="10:10" x14ac:dyDescent="0.35">
      <c r="J37271" s="830"/>
    </row>
    <row r="37272" spans="10:10" x14ac:dyDescent="0.35">
      <c r="J37272" s="830"/>
    </row>
    <row r="37273" spans="10:10" x14ac:dyDescent="0.35">
      <c r="J37273" s="830"/>
    </row>
    <row r="37274" spans="10:10" x14ac:dyDescent="0.35">
      <c r="J37274" s="830"/>
    </row>
    <row r="37275" spans="10:10" x14ac:dyDescent="0.35">
      <c r="J37275" s="830"/>
    </row>
    <row r="37276" spans="10:10" x14ac:dyDescent="0.35">
      <c r="J37276" s="830"/>
    </row>
    <row r="37277" spans="10:10" x14ac:dyDescent="0.35">
      <c r="J37277" s="830"/>
    </row>
    <row r="37278" spans="10:10" x14ac:dyDescent="0.35">
      <c r="J37278" s="830"/>
    </row>
    <row r="37279" spans="10:10" x14ac:dyDescent="0.35">
      <c r="J37279" s="830"/>
    </row>
    <row r="37280" spans="10:10" x14ac:dyDescent="0.35">
      <c r="J37280" s="830"/>
    </row>
    <row r="37281" spans="10:10" x14ac:dyDescent="0.35">
      <c r="J37281" s="830"/>
    </row>
    <row r="37282" spans="10:10" x14ac:dyDescent="0.35">
      <c r="J37282" s="830"/>
    </row>
    <row r="37283" spans="10:10" x14ac:dyDescent="0.35">
      <c r="J37283" s="830"/>
    </row>
    <row r="37284" spans="10:10" x14ac:dyDescent="0.35">
      <c r="J37284" s="830"/>
    </row>
    <row r="37285" spans="10:10" x14ac:dyDescent="0.35">
      <c r="J37285" s="830"/>
    </row>
    <row r="37286" spans="10:10" x14ac:dyDescent="0.35">
      <c r="J37286" s="830"/>
    </row>
    <row r="37287" spans="10:10" x14ac:dyDescent="0.35">
      <c r="J37287" s="830"/>
    </row>
    <row r="37288" spans="10:10" x14ac:dyDescent="0.35">
      <c r="J37288" s="830"/>
    </row>
    <row r="37289" spans="10:10" x14ac:dyDescent="0.35">
      <c r="J37289" s="830"/>
    </row>
    <row r="37290" spans="10:10" x14ac:dyDescent="0.35">
      <c r="J37290" s="830"/>
    </row>
    <row r="37291" spans="10:10" x14ac:dyDescent="0.35">
      <c r="J37291" s="830"/>
    </row>
    <row r="37292" spans="10:10" x14ac:dyDescent="0.35">
      <c r="J37292" s="830"/>
    </row>
    <row r="37293" spans="10:10" x14ac:dyDescent="0.35">
      <c r="J37293" s="830"/>
    </row>
    <row r="37294" spans="10:10" x14ac:dyDescent="0.35">
      <c r="J37294" s="830"/>
    </row>
    <row r="37295" spans="10:10" x14ac:dyDescent="0.35">
      <c r="J37295" s="830"/>
    </row>
    <row r="37296" spans="10:10" x14ac:dyDescent="0.35">
      <c r="J37296" s="830"/>
    </row>
    <row r="37297" spans="10:10" x14ac:dyDescent="0.35">
      <c r="J37297" s="830"/>
    </row>
    <row r="37298" spans="10:10" x14ac:dyDescent="0.35">
      <c r="J37298" s="830"/>
    </row>
    <row r="37299" spans="10:10" x14ac:dyDescent="0.35">
      <c r="J37299" s="830"/>
    </row>
    <row r="37300" spans="10:10" x14ac:dyDescent="0.35">
      <c r="J37300" s="830"/>
    </row>
    <row r="37301" spans="10:10" x14ac:dyDescent="0.35">
      <c r="J37301" s="830"/>
    </row>
    <row r="37302" spans="10:10" x14ac:dyDescent="0.35">
      <c r="J37302" s="830"/>
    </row>
    <row r="37303" spans="10:10" x14ac:dyDescent="0.35">
      <c r="J37303" s="830"/>
    </row>
    <row r="37304" spans="10:10" x14ac:dyDescent="0.35">
      <c r="J37304" s="830"/>
    </row>
    <row r="37305" spans="10:10" x14ac:dyDescent="0.35">
      <c r="J37305" s="830"/>
    </row>
    <row r="37306" spans="10:10" x14ac:dyDescent="0.35">
      <c r="J37306" s="830"/>
    </row>
    <row r="37307" spans="10:10" x14ac:dyDescent="0.35">
      <c r="J37307" s="830"/>
    </row>
    <row r="37308" spans="10:10" x14ac:dyDescent="0.35">
      <c r="J37308" s="830"/>
    </row>
    <row r="37309" spans="10:10" x14ac:dyDescent="0.35">
      <c r="J37309" s="830"/>
    </row>
    <row r="37310" spans="10:10" x14ac:dyDescent="0.35">
      <c r="J37310" s="830"/>
    </row>
    <row r="37311" spans="10:10" x14ac:dyDescent="0.35">
      <c r="J37311" s="830"/>
    </row>
    <row r="37312" spans="10:10" x14ac:dyDescent="0.35">
      <c r="J37312" s="830"/>
    </row>
    <row r="37313" spans="10:10" x14ac:dyDescent="0.35">
      <c r="J37313" s="830"/>
    </row>
    <row r="37314" spans="10:10" x14ac:dyDescent="0.35">
      <c r="J37314" s="830"/>
    </row>
    <row r="37315" spans="10:10" x14ac:dyDescent="0.35">
      <c r="J37315" s="830"/>
    </row>
    <row r="37316" spans="10:10" x14ac:dyDescent="0.35">
      <c r="J37316" s="830"/>
    </row>
    <row r="37317" spans="10:10" x14ac:dyDescent="0.35">
      <c r="J37317" s="830"/>
    </row>
    <row r="37318" spans="10:10" x14ac:dyDescent="0.35">
      <c r="J37318" s="830"/>
    </row>
    <row r="37319" spans="10:10" x14ac:dyDescent="0.35">
      <c r="J37319" s="830"/>
    </row>
    <row r="37320" spans="10:10" x14ac:dyDescent="0.35">
      <c r="J37320" s="830"/>
    </row>
    <row r="37321" spans="10:10" x14ac:dyDescent="0.35">
      <c r="J37321" s="830"/>
    </row>
    <row r="37322" spans="10:10" x14ac:dyDescent="0.35">
      <c r="J37322" s="830"/>
    </row>
    <row r="37323" spans="10:10" x14ac:dyDescent="0.35">
      <c r="J37323" s="830"/>
    </row>
    <row r="37324" spans="10:10" x14ac:dyDescent="0.35">
      <c r="J37324" s="830"/>
    </row>
    <row r="37325" spans="10:10" x14ac:dyDescent="0.35">
      <c r="J37325" s="830"/>
    </row>
    <row r="37326" spans="10:10" x14ac:dyDescent="0.35">
      <c r="J37326" s="830"/>
    </row>
    <row r="37327" spans="10:10" x14ac:dyDescent="0.35">
      <c r="J37327" s="830"/>
    </row>
    <row r="37328" spans="10:10" x14ac:dyDescent="0.35">
      <c r="J37328" s="830"/>
    </row>
    <row r="37329" spans="10:10" x14ac:dyDescent="0.35">
      <c r="J37329" s="830"/>
    </row>
    <row r="37330" spans="10:10" x14ac:dyDescent="0.35">
      <c r="J37330" s="830"/>
    </row>
    <row r="37331" spans="10:10" x14ac:dyDescent="0.35">
      <c r="J37331" s="830"/>
    </row>
    <row r="37332" spans="10:10" x14ac:dyDescent="0.35">
      <c r="J37332" s="830"/>
    </row>
    <row r="37333" spans="10:10" x14ac:dyDescent="0.35">
      <c r="J37333" s="830"/>
    </row>
    <row r="37334" spans="10:10" x14ac:dyDescent="0.35">
      <c r="J37334" s="830"/>
    </row>
    <row r="37335" spans="10:10" x14ac:dyDescent="0.35">
      <c r="J37335" s="830"/>
    </row>
    <row r="37336" spans="10:10" x14ac:dyDescent="0.35">
      <c r="J37336" s="830"/>
    </row>
    <row r="37337" spans="10:10" x14ac:dyDescent="0.35">
      <c r="J37337" s="830"/>
    </row>
    <row r="37338" spans="10:10" x14ac:dyDescent="0.35">
      <c r="J37338" s="830"/>
    </row>
    <row r="37339" spans="10:10" x14ac:dyDescent="0.35">
      <c r="J37339" s="830"/>
    </row>
    <row r="37340" spans="10:10" x14ac:dyDescent="0.35">
      <c r="J37340" s="830"/>
    </row>
    <row r="37341" spans="10:10" x14ac:dyDescent="0.35">
      <c r="J37341" s="830"/>
    </row>
    <row r="37342" spans="10:10" x14ac:dyDescent="0.35">
      <c r="J37342" s="830"/>
    </row>
    <row r="37343" spans="10:10" x14ac:dyDescent="0.35">
      <c r="J37343" s="830"/>
    </row>
    <row r="37344" spans="10:10" x14ac:dyDescent="0.35">
      <c r="J37344" s="830"/>
    </row>
    <row r="37345" spans="10:10" x14ac:dyDescent="0.35">
      <c r="J37345" s="830"/>
    </row>
    <row r="37346" spans="10:10" x14ac:dyDescent="0.35">
      <c r="J37346" s="830"/>
    </row>
    <row r="37347" spans="10:10" x14ac:dyDescent="0.35">
      <c r="J37347" s="830"/>
    </row>
    <row r="37348" spans="10:10" x14ac:dyDescent="0.35">
      <c r="J37348" s="830"/>
    </row>
    <row r="37349" spans="10:10" x14ac:dyDescent="0.35">
      <c r="J37349" s="830"/>
    </row>
    <row r="37350" spans="10:10" x14ac:dyDescent="0.35">
      <c r="J37350" s="830"/>
    </row>
    <row r="37351" spans="10:10" x14ac:dyDescent="0.35">
      <c r="J37351" s="830"/>
    </row>
    <row r="37352" spans="10:10" x14ac:dyDescent="0.35">
      <c r="J37352" s="830"/>
    </row>
    <row r="37353" spans="10:10" x14ac:dyDescent="0.35">
      <c r="J37353" s="830"/>
    </row>
    <row r="37354" spans="10:10" x14ac:dyDescent="0.35">
      <c r="J37354" s="830"/>
    </row>
    <row r="37355" spans="10:10" x14ac:dyDescent="0.35">
      <c r="J37355" s="830"/>
    </row>
    <row r="37356" spans="10:10" x14ac:dyDescent="0.35">
      <c r="J37356" s="830"/>
    </row>
    <row r="37357" spans="10:10" x14ac:dyDescent="0.35">
      <c r="J37357" s="830"/>
    </row>
    <row r="37358" spans="10:10" x14ac:dyDescent="0.35">
      <c r="J37358" s="830"/>
    </row>
    <row r="37359" spans="10:10" x14ac:dyDescent="0.35">
      <c r="J37359" s="830"/>
    </row>
    <row r="37360" spans="10:10" x14ac:dyDescent="0.35">
      <c r="J37360" s="830"/>
    </row>
    <row r="37361" spans="10:10" x14ac:dyDescent="0.35">
      <c r="J37361" s="830"/>
    </row>
    <row r="37362" spans="10:10" x14ac:dyDescent="0.35">
      <c r="J37362" s="830"/>
    </row>
    <row r="37363" spans="10:10" x14ac:dyDescent="0.35">
      <c r="J37363" s="830"/>
    </row>
    <row r="37364" spans="10:10" x14ac:dyDescent="0.35">
      <c r="J37364" s="830"/>
    </row>
    <row r="37365" spans="10:10" x14ac:dyDescent="0.35">
      <c r="J37365" s="830"/>
    </row>
    <row r="37366" spans="10:10" x14ac:dyDescent="0.35">
      <c r="J37366" s="830"/>
    </row>
    <row r="37367" spans="10:10" x14ac:dyDescent="0.35">
      <c r="J37367" s="830"/>
    </row>
    <row r="37368" spans="10:10" x14ac:dyDescent="0.35">
      <c r="J37368" s="830"/>
    </row>
    <row r="37369" spans="10:10" x14ac:dyDescent="0.35">
      <c r="J37369" s="830"/>
    </row>
    <row r="37370" spans="10:10" x14ac:dyDescent="0.35">
      <c r="J37370" s="830"/>
    </row>
    <row r="37371" spans="10:10" x14ac:dyDescent="0.35">
      <c r="J37371" s="830"/>
    </row>
    <row r="37372" spans="10:10" x14ac:dyDescent="0.35">
      <c r="J37372" s="830"/>
    </row>
    <row r="37373" spans="10:10" x14ac:dyDescent="0.35">
      <c r="J37373" s="830"/>
    </row>
    <row r="37374" spans="10:10" x14ac:dyDescent="0.35">
      <c r="J37374" s="830"/>
    </row>
    <row r="37375" spans="10:10" x14ac:dyDescent="0.35">
      <c r="J37375" s="830"/>
    </row>
    <row r="37376" spans="10:10" x14ac:dyDescent="0.35">
      <c r="J37376" s="830"/>
    </row>
    <row r="37377" spans="10:10" x14ac:dyDescent="0.35">
      <c r="J37377" s="830"/>
    </row>
    <row r="37378" spans="10:10" x14ac:dyDescent="0.35">
      <c r="J37378" s="830"/>
    </row>
    <row r="37379" spans="10:10" x14ac:dyDescent="0.35">
      <c r="J37379" s="830"/>
    </row>
    <row r="37380" spans="10:10" x14ac:dyDescent="0.35">
      <c r="J37380" s="830"/>
    </row>
    <row r="37381" spans="10:10" x14ac:dyDescent="0.35">
      <c r="J37381" s="830"/>
    </row>
    <row r="37382" spans="10:10" x14ac:dyDescent="0.35">
      <c r="J37382" s="830"/>
    </row>
    <row r="37383" spans="10:10" x14ac:dyDescent="0.35">
      <c r="J37383" s="830"/>
    </row>
    <row r="37384" spans="10:10" x14ac:dyDescent="0.35">
      <c r="J37384" s="830"/>
    </row>
    <row r="37385" spans="10:10" x14ac:dyDescent="0.35">
      <c r="J37385" s="830"/>
    </row>
    <row r="37386" spans="10:10" x14ac:dyDescent="0.35">
      <c r="J37386" s="830"/>
    </row>
    <row r="37387" spans="10:10" x14ac:dyDescent="0.35">
      <c r="J37387" s="830"/>
    </row>
    <row r="37388" spans="10:10" x14ac:dyDescent="0.35">
      <c r="J37388" s="830"/>
    </row>
    <row r="37389" spans="10:10" x14ac:dyDescent="0.35">
      <c r="J37389" s="830"/>
    </row>
    <row r="37390" spans="10:10" x14ac:dyDescent="0.35">
      <c r="J37390" s="830"/>
    </row>
    <row r="37391" spans="10:10" x14ac:dyDescent="0.35">
      <c r="J37391" s="830"/>
    </row>
    <row r="37392" spans="10:10" x14ac:dyDescent="0.35">
      <c r="J37392" s="830"/>
    </row>
    <row r="37393" spans="10:10" x14ac:dyDescent="0.35">
      <c r="J37393" s="830"/>
    </row>
    <row r="37394" spans="10:10" x14ac:dyDescent="0.35">
      <c r="J37394" s="830"/>
    </row>
    <row r="37395" spans="10:10" x14ac:dyDescent="0.35">
      <c r="J37395" s="830"/>
    </row>
    <row r="37396" spans="10:10" x14ac:dyDescent="0.35">
      <c r="J37396" s="830"/>
    </row>
    <row r="37397" spans="10:10" x14ac:dyDescent="0.35">
      <c r="J37397" s="830"/>
    </row>
    <row r="37398" spans="10:10" x14ac:dyDescent="0.35">
      <c r="J37398" s="830"/>
    </row>
    <row r="37399" spans="10:10" x14ac:dyDescent="0.35">
      <c r="J37399" s="830"/>
    </row>
    <row r="37400" spans="10:10" x14ac:dyDescent="0.35">
      <c r="J37400" s="830"/>
    </row>
    <row r="37401" spans="10:10" x14ac:dyDescent="0.35">
      <c r="J37401" s="830"/>
    </row>
    <row r="37402" spans="10:10" x14ac:dyDescent="0.35">
      <c r="J37402" s="830"/>
    </row>
    <row r="37403" spans="10:10" x14ac:dyDescent="0.35">
      <c r="J37403" s="830"/>
    </row>
    <row r="37404" spans="10:10" x14ac:dyDescent="0.35">
      <c r="J37404" s="830"/>
    </row>
    <row r="37405" spans="10:10" x14ac:dyDescent="0.35">
      <c r="J37405" s="830"/>
    </row>
    <row r="37406" spans="10:10" x14ac:dyDescent="0.35">
      <c r="J37406" s="830"/>
    </row>
    <row r="37407" spans="10:10" x14ac:dyDescent="0.35">
      <c r="J37407" s="830"/>
    </row>
    <row r="37408" spans="10:10" x14ac:dyDescent="0.35">
      <c r="J37408" s="830"/>
    </row>
    <row r="37409" spans="10:10" x14ac:dyDescent="0.35">
      <c r="J37409" s="830"/>
    </row>
    <row r="37410" spans="10:10" x14ac:dyDescent="0.35">
      <c r="J37410" s="830"/>
    </row>
    <row r="37411" spans="10:10" x14ac:dyDescent="0.35">
      <c r="J37411" s="830"/>
    </row>
    <row r="37412" spans="10:10" x14ac:dyDescent="0.35">
      <c r="J37412" s="830"/>
    </row>
    <row r="37413" spans="10:10" x14ac:dyDescent="0.35">
      <c r="J37413" s="830"/>
    </row>
    <row r="37414" spans="10:10" x14ac:dyDescent="0.35">
      <c r="J37414" s="830"/>
    </row>
    <row r="37415" spans="10:10" x14ac:dyDescent="0.35">
      <c r="J37415" s="830"/>
    </row>
    <row r="37416" spans="10:10" x14ac:dyDescent="0.35">
      <c r="J37416" s="830"/>
    </row>
    <row r="37417" spans="10:10" x14ac:dyDescent="0.35">
      <c r="J37417" s="830"/>
    </row>
    <row r="37418" spans="10:10" x14ac:dyDescent="0.35">
      <c r="J37418" s="830"/>
    </row>
    <row r="37419" spans="10:10" x14ac:dyDescent="0.35">
      <c r="J37419" s="830"/>
    </row>
    <row r="37420" spans="10:10" x14ac:dyDescent="0.35">
      <c r="J37420" s="830"/>
    </row>
    <row r="37421" spans="10:10" x14ac:dyDescent="0.35">
      <c r="J37421" s="830"/>
    </row>
    <row r="37422" spans="10:10" x14ac:dyDescent="0.35">
      <c r="J37422" s="830"/>
    </row>
    <row r="37423" spans="10:10" x14ac:dyDescent="0.35">
      <c r="J37423" s="830"/>
    </row>
    <row r="37424" spans="10:10" x14ac:dyDescent="0.35">
      <c r="J37424" s="830"/>
    </row>
    <row r="37425" spans="10:10" x14ac:dyDescent="0.35">
      <c r="J37425" s="830"/>
    </row>
    <row r="37426" spans="10:10" x14ac:dyDescent="0.35">
      <c r="J37426" s="830"/>
    </row>
    <row r="37427" spans="10:10" x14ac:dyDescent="0.35">
      <c r="J37427" s="830"/>
    </row>
    <row r="37428" spans="10:10" x14ac:dyDescent="0.35">
      <c r="J37428" s="830"/>
    </row>
    <row r="37429" spans="10:10" x14ac:dyDescent="0.35">
      <c r="J37429" s="830"/>
    </row>
    <row r="37430" spans="10:10" x14ac:dyDescent="0.35">
      <c r="J37430" s="830"/>
    </row>
    <row r="37431" spans="10:10" x14ac:dyDescent="0.35">
      <c r="J37431" s="830"/>
    </row>
    <row r="37432" spans="10:10" x14ac:dyDescent="0.35">
      <c r="J37432" s="830"/>
    </row>
    <row r="37433" spans="10:10" x14ac:dyDescent="0.35">
      <c r="J37433" s="830"/>
    </row>
    <row r="37434" spans="10:10" x14ac:dyDescent="0.35">
      <c r="J37434" s="830"/>
    </row>
    <row r="37435" spans="10:10" x14ac:dyDescent="0.35">
      <c r="J37435" s="830"/>
    </row>
    <row r="37436" spans="10:10" x14ac:dyDescent="0.35">
      <c r="J37436" s="830"/>
    </row>
    <row r="37437" spans="10:10" x14ac:dyDescent="0.35">
      <c r="J37437" s="830"/>
    </row>
    <row r="37438" spans="10:10" x14ac:dyDescent="0.35">
      <c r="J37438" s="830"/>
    </row>
    <row r="37439" spans="10:10" x14ac:dyDescent="0.35">
      <c r="J37439" s="830"/>
    </row>
    <row r="37440" spans="10:10" x14ac:dyDescent="0.35">
      <c r="J37440" s="830"/>
    </row>
    <row r="37441" spans="10:10" x14ac:dyDescent="0.35">
      <c r="J37441" s="830"/>
    </row>
    <row r="37442" spans="10:10" x14ac:dyDescent="0.35">
      <c r="J37442" s="830"/>
    </row>
    <row r="37443" spans="10:10" x14ac:dyDescent="0.35">
      <c r="J37443" s="830"/>
    </row>
    <row r="37444" spans="10:10" x14ac:dyDescent="0.35">
      <c r="J37444" s="830"/>
    </row>
    <row r="37445" spans="10:10" x14ac:dyDescent="0.35">
      <c r="J37445" s="830"/>
    </row>
    <row r="37446" spans="10:10" x14ac:dyDescent="0.35">
      <c r="J37446" s="830"/>
    </row>
    <row r="37447" spans="10:10" x14ac:dyDescent="0.35">
      <c r="J37447" s="830"/>
    </row>
    <row r="37448" spans="10:10" x14ac:dyDescent="0.35">
      <c r="J37448" s="830"/>
    </row>
    <row r="37449" spans="10:10" x14ac:dyDescent="0.35">
      <c r="J37449" s="830"/>
    </row>
    <row r="37450" spans="10:10" x14ac:dyDescent="0.35">
      <c r="J37450" s="830"/>
    </row>
    <row r="37451" spans="10:10" x14ac:dyDescent="0.35">
      <c r="J37451" s="830"/>
    </row>
    <row r="37452" spans="10:10" x14ac:dyDescent="0.35">
      <c r="J37452" s="830"/>
    </row>
    <row r="37453" spans="10:10" x14ac:dyDescent="0.35">
      <c r="J37453" s="830"/>
    </row>
    <row r="37454" spans="10:10" x14ac:dyDescent="0.35">
      <c r="J37454" s="830"/>
    </row>
    <row r="37455" spans="10:10" x14ac:dyDescent="0.35">
      <c r="J37455" s="830"/>
    </row>
    <row r="37456" spans="10:10" x14ac:dyDescent="0.35">
      <c r="J37456" s="830"/>
    </row>
    <row r="37457" spans="10:10" x14ac:dyDescent="0.35">
      <c r="J37457" s="830"/>
    </row>
    <row r="37458" spans="10:10" x14ac:dyDescent="0.35">
      <c r="J37458" s="830"/>
    </row>
    <row r="37459" spans="10:10" x14ac:dyDescent="0.35">
      <c r="J37459" s="830"/>
    </row>
    <row r="37460" spans="10:10" x14ac:dyDescent="0.35">
      <c r="J37460" s="830"/>
    </row>
    <row r="37461" spans="10:10" x14ac:dyDescent="0.35">
      <c r="J37461" s="830"/>
    </row>
    <row r="37462" spans="10:10" x14ac:dyDescent="0.35">
      <c r="J37462" s="830"/>
    </row>
    <row r="37463" spans="10:10" x14ac:dyDescent="0.35">
      <c r="J37463" s="830"/>
    </row>
    <row r="37464" spans="10:10" x14ac:dyDescent="0.35">
      <c r="J37464" s="830"/>
    </row>
    <row r="37465" spans="10:10" x14ac:dyDescent="0.35">
      <c r="J37465" s="830"/>
    </row>
    <row r="37466" spans="10:10" x14ac:dyDescent="0.35">
      <c r="J37466" s="830"/>
    </row>
    <row r="37467" spans="10:10" x14ac:dyDescent="0.35">
      <c r="J37467" s="830"/>
    </row>
    <row r="37468" spans="10:10" x14ac:dyDescent="0.35">
      <c r="J37468" s="830"/>
    </row>
    <row r="37469" spans="10:10" x14ac:dyDescent="0.35">
      <c r="J37469" s="830"/>
    </row>
    <row r="37470" spans="10:10" x14ac:dyDescent="0.35">
      <c r="J37470" s="830"/>
    </row>
    <row r="37471" spans="10:10" x14ac:dyDescent="0.35">
      <c r="J37471" s="830"/>
    </row>
    <row r="37472" spans="10:10" x14ac:dyDescent="0.35">
      <c r="J37472" s="830"/>
    </row>
    <row r="37479" spans="10:10" x14ac:dyDescent="0.35">
      <c r="J37479" s="830"/>
    </row>
    <row r="37480" spans="10:10" x14ac:dyDescent="0.35">
      <c r="J37480" s="830"/>
    </row>
    <row r="37481" spans="10:10" x14ac:dyDescent="0.35">
      <c r="J37481" s="830"/>
    </row>
    <row r="37482" spans="10:10" x14ac:dyDescent="0.35">
      <c r="J37482" s="830"/>
    </row>
    <row r="37527" spans="10:10" x14ac:dyDescent="0.35">
      <c r="J37527" s="830"/>
    </row>
    <row r="37528" spans="10:10" x14ac:dyDescent="0.35">
      <c r="J37528" s="830"/>
    </row>
    <row r="37529" spans="10:10" x14ac:dyDescent="0.35">
      <c r="J37529" s="830"/>
    </row>
    <row r="37530" spans="10:10" x14ac:dyDescent="0.35">
      <c r="J37530" s="830"/>
    </row>
    <row r="37531" spans="10:10" x14ac:dyDescent="0.35">
      <c r="J37531" s="830"/>
    </row>
    <row r="37532" spans="10:10" x14ac:dyDescent="0.35">
      <c r="J37532" s="830"/>
    </row>
    <row r="37533" spans="10:10" x14ac:dyDescent="0.35">
      <c r="J37533" s="830"/>
    </row>
    <row r="37534" spans="10:10" x14ac:dyDescent="0.35">
      <c r="J37534" s="830"/>
    </row>
    <row r="37553" spans="10:10" x14ac:dyDescent="0.35">
      <c r="J37553" s="830"/>
    </row>
    <row r="37554" spans="10:10" x14ac:dyDescent="0.35">
      <c r="J37554" s="830"/>
    </row>
    <row r="37555" spans="10:10" x14ac:dyDescent="0.35">
      <c r="J37555" s="830"/>
    </row>
    <row r="37556" spans="10:10" x14ac:dyDescent="0.35">
      <c r="J37556" s="830"/>
    </row>
    <row r="37557" spans="10:10" x14ac:dyDescent="0.35">
      <c r="J37557" s="830"/>
    </row>
    <row r="37558" spans="10:10" x14ac:dyDescent="0.35">
      <c r="J37558" s="830"/>
    </row>
    <row r="37559" spans="10:10" x14ac:dyDescent="0.35">
      <c r="J37559" s="830"/>
    </row>
    <row r="37560" spans="10:10" x14ac:dyDescent="0.35">
      <c r="J37560" s="830"/>
    </row>
    <row r="37561" spans="10:10" x14ac:dyDescent="0.35">
      <c r="J37561" s="830"/>
    </row>
    <row r="37562" spans="10:10" x14ac:dyDescent="0.35">
      <c r="J37562" s="830"/>
    </row>
    <row r="37563" spans="10:10" x14ac:dyDescent="0.35">
      <c r="J37563" s="830"/>
    </row>
    <row r="37564" spans="10:10" x14ac:dyDescent="0.35">
      <c r="J37564" s="830"/>
    </row>
    <row r="37565" spans="10:10" x14ac:dyDescent="0.35">
      <c r="J37565" s="830"/>
    </row>
    <row r="37566" spans="10:10" x14ac:dyDescent="0.35">
      <c r="J37566" s="830"/>
    </row>
    <row r="37567" spans="10:10" x14ac:dyDescent="0.35">
      <c r="J37567" s="830"/>
    </row>
    <row r="37568" spans="10:10" x14ac:dyDescent="0.35">
      <c r="J37568" s="830"/>
    </row>
    <row r="37569" spans="10:10" x14ac:dyDescent="0.35">
      <c r="J37569" s="830"/>
    </row>
    <row r="37570" spans="10:10" x14ac:dyDescent="0.35">
      <c r="J37570" s="830"/>
    </row>
    <row r="37571" spans="10:10" x14ac:dyDescent="0.35">
      <c r="J37571" s="830"/>
    </row>
    <row r="37572" spans="10:10" x14ac:dyDescent="0.35">
      <c r="J37572" s="830"/>
    </row>
    <row r="37573" spans="10:10" x14ac:dyDescent="0.35">
      <c r="J37573" s="830"/>
    </row>
    <row r="37574" spans="10:10" x14ac:dyDescent="0.35">
      <c r="J37574" s="830"/>
    </row>
    <row r="37575" spans="10:10" x14ac:dyDescent="0.35">
      <c r="J37575" s="830"/>
    </row>
    <row r="37576" spans="10:10" x14ac:dyDescent="0.35">
      <c r="J37576" s="830"/>
    </row>
    <row r="37577" spans="10:10" x14ac:dyDescent="0.35">
      <c r="J37577" s="830"/>
    </row>
    <row r="37578" spans="10:10" x14ac:dyDescent="0.35">
      <c r="J37578" s="830"/>
    </row>
    <row r="37579" spans="10:10" x14ac:dyDescent="0.35">
      <c r="J37579" s="830"/>
    </row>
    <row r="37580" spans="10:10" x14ac:dyDescent="0.35">
      <c r="J37580" s="830"/>
    </row>
    <row r="37581" spans="10:10" x14ac:dyDescent="0.35">
      <c r="J37581" s="830"/>
    </row>
    <row r="37582" spans="10:10" x14ac:dyDescent="0.35">
      <c r="J37582" s="830"/>
    </row>
    <row r="37583" spans="10:10" x14ac:dyDescent="0.35">
      <c r="J37583" s="830"/>
    </row>
    <row r="37584" spans="10:10" x14ac:dyDescent="0.35">
      <c r="J37584" s="830"/>
    </row>
    <row r="37585" spans="10:10" x14ac:dyDescent="0.35">
      <c r="J37585" s="830"/>
    </row>
    <row r="37586" spans="10:10" x14ac:dyDescent="0.35">
      <c r="J37586" s="830"/>
    </row>
    <row r="37587" spans="10:10" x14ac:dyDescent="0.35">
      <c r="J37587" s="830"/>
    </row>
    <row r="37588" spans="10:10" x14ac:dyDescent="0.35">
      <c r="J37588" s="830"/>
    </row>
    <row r="37589" spans="10:10" x14ac:dyDescent="0.35">
      <c r="J37589" s="830"/>
    </row>
    <row r="37590" spans="10:10" x14ac:dyDescent="0.35">
      <c r="J37590" s="830"/>
    </row>
    <row r="37591" spans="10:10" x14ac:dyDescent="0.35">
      <c r="J37591" s="830"/>
    </row>
    <row r="37592" spans="10:10" x14ac:dyDescent="0.35">
      <c r="J37592" s="830"/>
    </row>
    <row r="37593" spans="10:10" x14ac:dyDescent="0.35">
      <c r="J37593" s="830"/>
    </row>
    <row r="37594" spans="10:10" x14ac:dyDescent="0.35">
      <c r="J37594" s="830"/>
    </row>
    <row r="37595" spans="10:10" x14ac:dyDescent="0.35">
      <c r="J37595" s="830"/>
    </row>
    <row r="37596" spans="10:10" x14ac:dyDescent="0.35">
      <c r="J37596" s="830"/>
    </row>
    <row r="37597" spans="10:10" x14ac:dyDescent="0.35">
      <c r="J37597" s="830"/>
    </row>
    <row r="37605" spans="10:10" x14ac:dyDescent="0.35">
      <c r="J37605" s="830"/>
    </row>
    <row r="37606" spans="10:10" x14ac:dyDescent="0.35">
      <c r="J37606" s="830"/>
    </row>
    <row r="37607" spans="10:10" x14ac:dyDescent="0.35">
      <c r="J37607" s="830"/>
    </row>
    <row r="37608" spans="10:10" x14ac:dyDescent="0.35">
      <c r="J37608" s="830"/>
    </row>
    <row r="37609" spans="10:10" x14ac:dyDescent="0.35">
      <c r="J37609" s="830"/>
    </row>
    <row r="37610" spans="10:10" x14ac:dyDescent="0.35">
      <c r="J37610" s="830"/>
    </row>
    <row r="37611" spans="10:10" x14ac:dyDescent="0.35">
      <c r="J37611" s="830"/>
    </row>
    <row r="37612" spans="10:10" x14ac:dyDescent="0.35">
      <c r="J37612" s="830"/>
    </row>
    <row r="37613" spans="10:10" x14ac:dyDescent="0.35">
      <c r="J37613" s="830"/>
    </row>
    <row r="37614" spans="10:10" x14ac:dyDescent="0.35">
      <c r="J37614" s="830"/>
    </row>
    <row r="37615" spans="10:10" x14ac:dyDescent="0.35">
      <c r="J37615" s="830"/>
    </row>
    <row r="37616" spans="10:10" x14ac:dyDescent="0.35">
      <c r="J37616" s="830"/>
    </row>
    <row r="37617" spans="10:10" x14ac:dyDescent="0.35">
      <c r="J37617" s="830"/>
    </row>
    <row r="37618" spans="10:10" x14ac:dyDescent="0.35">
      <c r="J37618" s="830"/>
    </row>
    <row r="37619" spans="10:10" x14ac:dyDescent="0.35">
      <c r="J37619" s="830"/>
    </row>
    <row r="37620" spans="10:10" x14ac:dyDescent="0.35">
      <c r="J37620" s="830"/>
    </row>
    <row r="37621" spans="10:10" x14ac:dyDescent="0.35">
      <c r="J37621" s="830"/>
    </row>
    <row r="37622" spans="10:10" x14ac:dyDescent="0.35">
      <c r="J37622" s="830"/>
    </row>
    <row r="37623" spans="10:10" x14ac:dyDescent="0.35">
      <c r="J37623" s="830"/>
    </row>
    <row r="37624" spans="10:10" x14ac:dyDescent="0.35">
      <c r="J37624" s="830"/>
    </row>
    <row r="37625" spans="10:10" x14ac:dyDescent="0.35">
      <c r="J37625" s="830"/>
    </row>
    <row r="37626" spans="10:10" x14ac:dyDescent="0.35">
      <c r="J37626" s="830"/>
    </row>
    <row r="37627" spans="10:10" x14ac:dyDescent="0.35">
      <c r="J37627" s="830"/>
    </row>
    <row r="37628" spans="10:10" x14ac:dyDescent="0.35">
      <c r="J37628" s="830"/>
    </row>
    <row r="37629" spans="10:10" x14ac:dyDescent="0.35">
      <c r="J37629" s="830"/>
    </row>
    <row r="37630" spans="10:10" x14ac:dyDescent="0.35">
      <c r="J37630" s="830"/>
    </row>
    <row r="37631" spans="10:10" x14ac:dyDescent="0.35">
      <c r="J37631" s="830"/>
    </row>
    <row r="37632" spans="10:10" x14ac:dyDescent="0.35">
      <c r="J37632" s="830"/>
    </row>
    <row r="37633" spans="10:10" x14ac:dyDescent="0.35">
      <c r="J37633" s="830"/>
    </row>
    <row r="37634" spans="10:10" x14ac:dyDescent="0.35">
      <c r="J37634" s="830"/>
    </row>
    <row r="37635" spans="10:10" x14ac:dyDescent="0.35">
      <c r="J37635" s="830"/>
    </row>
    <row r="37636" spans="10:10" x14ac:dyDescent="0.35">
      <c r="J37636" s="830"/>
    </row>
    <row r="37637" spans="10:10" x14ac:dyDescent="0.35">
      <c r="J37637" s="830"/>
    </row>
    <row r="37638" spans="10:10" x14ac:dyDescent="0.35">
      <c r="J37638" s="830"/>
    </row>
    <row r="37639" spans="10:10" x14ac:dyDescent="0.35">
      <c r="J37639" s="830"/>
    </row>
    <row r="37640" spans="10:10" x14ac:dyDescent="0.35">
      <c r="J37640" s="830"/>
    </row>
    <row r="37641" spans="10:10" x14ac:dyDescent="0.35">
      <c r="J37641" s="830"/>
    </row>
    <row r="37642" spans="10:10" x14ac:dyDescent="0.35">
      <c r="J37642" s="830"/>
    </row>
    <row r="37643" spans="10:10" x14ac:dyDescent="0.35">
      <c r="J37643" s="830"/>
    </row>
    <row r="37644" spans="10:10" x14ac:dyDescent="0.35">
      <c r="J37644" s="830"/>
    </row>
    <row r="37645" spans="10:10" x14ac:dyDescent="0.35">
      <c r="J37645" s="830"/>
    </row>
    <row r="37646" spans="10:10" x14ac:dyDescent="0.35">
      <c r="J37646" s="830"/>
    </row>
    <row r="37647" spans="10:10" x14ac:dyDescent="0.35">
      <c r="J37647" s="830"/>
    </row>
    <row r="37648" spans="10:10" x14ac:dyDescent="0.35">
      <c r="J37648" s="830"/>
    </row>
    <row r="37649" spans="10:10" x14ac:dyDescent="0.35">
      <c r="J37649" s="830"/>
    </row>
    <row r="37650" spans="10:10" x14ac:dyDescent="0.35">
      <c r="J37650" s="830"/>
    </row>
    <row r="37651" spans="10:10" x14ac:dyDescent="0.35">
      <c r="J37651" s="830"/>
    </row>
    <row r="37652" spans="10:10" x14ac:dyDescent="0.35">
      <c r="J37652" s="830"/>
    </row>
    <row r="37653" spans="10:10" x14ac:dyDescent="0.35">
      <c r="J37653" s="830"/>
    </row>
    <row r="37654" spans="10:10" x14ac:dyDescent="0.35">
      <c r="J37654" s="830"/>
    </row>
    <row r="37657" spans="10:10" x14ac:dyDescent="0.35">
      <c r="J37657" s="830"/>
    </row>
    <row r="37658" spans="10:10" x14ac:dyDescent="0.35">
      <c r="J37658" s="830"/>
    </row>
    <row r="37659" spans="10:10" x14ac:dyDescent="0.35">
      <c r="J37659" s="830"/>
    </row>
    <row r="37660" spans="10:10" x14ac:dyDescent="0.35">
      <c r="J37660" s="830"/>
    </row>
    <row r="37661" spans="10:10" x14ac:dyDescent="0.35">
      <c r="J37661" s="830"/>
    </row>
    <row r="37662" spans="10:10" x14ac:dyDescent="0.35">
      <c r="J37662" s="830"/>
    </row>
    <row r="37663" spans="10:10" x14ac:dyDescent="0.35">
      <c r="J37663" s="830"/>
    </row>
    <row r="37664" spans="10:10" x14ac:dyDescent="0.35">
      <c r="J37664" s="830"/>
    </row>
    <row r="37671" spans="10:10" x14ac:dyDescent="0.35">
      <c r="J37671" s="830"/>
    </row>
    <row r="37672" spans="10:10" x14ac:dyDescent="0.35">
      <c r="J37672" s="830"/>
    </row>
    <row r="37673" spans="10:10" x14ac:dyDescent="0.35">
      <c r="J37673" s="830"/>
    </row>
    <row r="37674" spans="10:10" x14ac:dyDescent="0.35">
      <c r="J37674" s="830"/>
    </row>
    <row r="37675" spans="10:10" x14ac:dyDescent="0.35">
      <c r="J37675" s="830"/>
    </row>
    <row r="37676" spans="10:10" x14ac:dyDescent="0.35">
      <c r="J37676" s="830"/>
    </row>
    <row r="37677" spans="10:10" x14ac:dyDescent="0.35">
      <c r="J37677" s="830"/>
    </row>
    <row r="37678" spans="10:10" x14ac:dyDescent="0.35">
      <c r="J37678" s="830"/>
    </row>
    <row r="37679" spans="10:10" x14ac:dyDescent="0.35">
      <c r="J37679" s="830"/>
    </row>
    <row r="37680" spans="10:10" x14ac:dyDescent="0.35">
      <c r="J37680" s="830"/>
    </row>
    <row r="37687" spans="10:10" x14ac:dyDescent="0.35">
      <c r="J37687" s="830"/>
    </row>
    <row r="37688" spans="10:10" x14ac:dyDescent="0.35">
      <c r="J37688" s="830"/>
    </row>
    <row r="37689" spans="10:10" x14ac:dyDescent="0.35">
      <c r="J37689" s="830"/>
    </row>
    <row r="37690" spans="10:10" x14ac:dyDescent="0.35">
      <c r="J37690" s="830"/>
    </row>
    <row r="37691" spans="10:10" x14ac:dyDescent="0.35">
      <c r="J37691" s="830"/>
    </row>
    <row r="37692" spans="10:10" x14ac:dyDescent="0.35">
      <c r="J37692" s="830"/>
    </row>
    <row r="37707" spans="10:10" x14ac:dyDescent="0.35">
      <c r="J37707" s="830"/>
    </row>
    <row r="37708" spans="10:10" x14ac:dyDescent="0.35">
      <c r="J37708" s="830"/>
    </row>
    <row r="37709" spans="10:10" x14ac:dyDescent="0.35">
      <c r="J37709" s="830"/>
    </row>
    <row r="37710" spans="10:10" x14ac:dyDescent="0.35">
      <c r="J37710" s="830"/>
    </row>
    <row r="37711" spans="10:10" x14ac:dyDescent="0.35">
      <c r="J37711" s="830"/>
    </row>
    <row r="37712" spans="10:10" x14ac:dyDescent="0.35">
      <c r="J37712" s="830"/>
    </row>
    <row r="37713" spans="10:10" x14ac:dyDescent="0.35">
      <c r="J37713" s="830"/>
    </row>
    <row r="37714" spans="10:10" x14ac:dyDescent="0.35">
      <c r="J37714" s="830"/>
    </row>
    <row r="37715" spans="10:10" x14ac:dyDescent="0.35">
      <c r="J37715" s="830"/>
    </row>
    <row r="37716" spans="10:10" x14ac:dyDescent="0.35">
      <c r="J37716" s="830"/>
    </row>
    <row r="37717" spans="10:10" x14ac:dyDescent="0.35">
      <c r="J37717" s="830"/>
    </row>
    <row r="37718" spans="10:10" x14ac:dyDescent="0.35">
      <c r="J37718" s="830"/>
    </row>
    <row r="37719" spans="10:10" x14ac:dyDescent="0.35">
      <c r="J37719" s="830"/>
    </row>
    <row r="37720" spans="10:10" x14ac:dyDescent="0.35">
      <c r="J37720" s="830"/>
    </row>
    <row r="37721" spans="10:10" x14ac:dyDescent="0.35">
      <c r="J37721" s="830"/>
    </row>
    <row r="37722" spans="10:10" x14ac:dyDescent="0.35">
      <c r="J37722" s="830"/>
    </row>
    <row r="37723" spans="10:10" x14ac:dyDescent="0.35">
      <c r="J37723" s="830"/>
    </row>
    <row r="37724" spans="10:10" x14ac:dyDescent="0.35">
      <c r="J37724" s="830"/>
    </row>
    <row r="37725" spans="10:10" x14ac:dyDescent="0.35">
      <c r="J37725" s="830"/>
    </row>
    <row r="37726" spans="10:10" x14ac:dyDescent="0.35">
      <c r="J37726" s="830"/>
    </row>
    <row r="37727" spans="10:10" x14ac:dyDescent="0.35">
      <c r="J37727" s="830"/>
    </row>
    <row r="37728" spans="10:10" x14ac:dyDescent="0.35">
      <c r="J37728" s="830"/>
    </row>
    <row r="37729" spans="10:10" x14ac:dyDescent="0.35">
      <c r="J37729" s="830"/>
    </row>
    <row r="37730" spans="10:10" x14ac:dyDescent="0.35">
      <c r="J37730" s="830"/>
    </row>
    <row r="37731" spans="10:10" x14ac:dyDescent="0.35">
      <c r="J37731" s="830"/>
    </row>
    <row r="37732" spans="10:10" x14ac:dyDescent="0.35">
      <c r="J37732" s="830"/>
    </row>
    <row r="37733" spans="10:10" x14ac:dyDescent="0.35">
      <c r="J37733" s="830"/>
    </row>
    <row r="37734" spans="10:10" x14ac:dyDescent="0.35">
      <c r="J37734" s="830"/>
    </row>
    <row r="37735" spans="10:10" x14ac:dyDescent="0.35">
      <c r="J37735" s="830"/>
    </row>
    <row r="37736" spans="10:10" x14ac:dyDescent="0.35">
      <c r="J37736" s="830"/>
    </row>
    <row r="37737" spans="10:10" x14ac:dyDescent="0.35">
      <c r="J37737" s="830"/>
    </row>
    <row r="37738" spans="10:10" x14ac:dyDescent="0.35">
      <c r="J37738" s="830"/>
    </row>
    <row r="37739" spans="10:10" x14ac:dyDescent="0.35">
      <c r="J37739" s="830"/>
    </row>
    <row r="37740" spans="10:10" x14ac:dyDescent="0.35">
      <c r="J37740" s="830"/>
    </row>
    <row r="37741" spans="10:10" x14ac:dyDescent="0.35">
      <c r="J37741" s="830"/>
    </row>
    <row r="37742" spans="10:10" x14ac:dyDescent="0.35">
      <c r="J37742" s="830"/>
    </row>
    <row r="37743" spans="10:10" x14ac:dyDescent="0.35">
      <c r="J37743" s="830"/>
    </row>
    <row r="37744" spans="10:10" x14ac:dyDescent="0.35">
      <c r="J37744" s="830"/>
    </row>
    <row r="37745" spans="10:10" x14ac:dyDescent="0.35">
      <c r="J37745" s="830"/>
    </row>
    <row r="37746" spans="10:10" x14ac:dyDescent="0.35">
      <c r="J37746" s="830"/>
    </row>
    <row r="37747" spans="10:10" x14ac:dyDescent="0.35">
      <c r="J37747" s="830"/>
    </row>
    <row r="37748" spans="10:10" x14ac:dyDescent="0.35">
      <c r="J37748" s="830"/>
    </row>
    <row r="37749" spans="10:10" x14ac:dyDescent="0.35">
      <c r="J37749" s="830"/>
    </row>
    <row r="37750" spans="10:10" x14ac:dyDescent="0.35">
      <c r="J37750" s="830"/>
    </row>
    <row r="37751" spans="10:10" x14ac:dyDescent="0.35">
      <c r="J37751" s="830"/>
    </row>
    <row r="37752" spans="10:10" x14ac:dyDescent="0.35">
      <c r="J37752" s="830"/>
    </row>
    <row r="37753" spans="10:10" x14ac:dyDescent="0.35">
      <c r="J37753" s="830"/>
    </row>
    <row r="37754" spans="10:10" x14ac:dyDescent="0.35">
      <c r="J37754" s="830"/>
    </row>
    <row r="37755" spans="10:10" x14ac:dyDescent="0.35">
      <c r="J37755" s="830"/>
    </row>
    <row r="37756" spans="10:10" x14ac:dyDescent="0.35">
      <c r="J37756" s="830"/>
    </row>
    <row r="37757" spans="10:10" x14ac:dyDescent="0.35">
      <c r="J37757" s="830"/>
    </row>
    <row r="37758" spans="10:10" x14ac:dyDescent="0.35">
      <c r="J37758" s="830"/>
    </row>
    <row r="37759" spans="10:10" x14ac:dyDescent="0.35">
      <c r="J37759" s="830"/>
    </row>
    <row r="37760" spans="10:10" x14ac:dyDescent="0.35">
      <c r="J37760" s="830"/>
    </row>
    <row r="37761" spans="10:10" x14ac:dyDescent="0.35">
      <c r="J37761" s="830"/>
    </row>
    <row r="37762" spans="10:10" x14ac:dyDescent="0.35">
      <c r="J37762" s="830"/>
    </row>
    <row r="37763" spans="10:10" x14ac:dyDescent="0.35">
      <c r="J37763" s="830"/>
    </row>
    <row r="37764" spans="10:10" x14ac:dyDescent="0.35">
      <c r="J37764" s="830"/>
    </row>
    <row r="37765" spans="10:10" x14ac:dyDescent="0.35">
      <c r="J37765" s="830"/>
    </row>
    <row r="37766" spans="10:10" x14ac:dyDescent="0.35">
      <c r="J37766" s="830"/>
    </row>
    <row r="37767" spans="10:10" x14ac:dyDescent="0.35">
      <c r="J37767" s="830"/>
    </row>
    <row r="37768" spans="10:10" x14ac:dyDescent="0.35">
      <c r="J37768" s="830"/>
    </row>
    <row r="37769" spans="10:10" x14ac:dyDescent="0.35">
      <c r="J37769" s="830"/>
    </row>
    <row r="37770" spans="10:10" x14ac:dyDescent="0.35">
      <c r="J37770" s="830"/>
    </row>
    <row r="37771" spans="10:10" x14ac:dyDescent="0.35">
      <c r="J37771" s="830"/>
    </row>
    <row r="37772" spans="10:10" x14ac:dyDescent="0.35">
      <c r="J37772" s="830"/>
    </row>
    <row r="37773" spans="10:10" x14ac:dyDescent="0.35">
      <c r="J37773" s="830"/>
    </row>
    <row r="37774" spans="10:10" x14ac:dyDescent="0.35">
      <c r="J37774" s="830"/>
    </row>
    <row r="37775" spans="10:10" x14ac:dyDescent="0.35">
      <c r="J37775" s="830"/>
    </row>
    <row r="37776" spans="10:10" x14ac:dyDescent="0.35">
      <c r="J37776" s="830"/>
    </row>
    <row r="37777" spans="10:10" x14ac:dyDescent="0.35">
      <c r="J37777" s="830"/>
    </row>
    <row r="37808" spans="10:10" x14ac:dyDescent="0.35">
      <c r="J37808" s="830"/>
    </row>
    <row r="37809" spans="10:10" x14ac:dyDescent="0.35">
      <c r="J37809" s="830"/>
    </row>
    <row r="37810" spans="10:10" x14ac:dyDescent="0.35">
      <c r="J37810" s="830"/>
    </row>
    <row r="37811" spans="10:10" x14ac:dyDescent="0.35">
      <c r="J37811" s="830"/>
    </row>
    <row r="37812" spans="10:10" x14ac:dyDescent="0.35">
      <c r="J37812" s="830"/>
    </row>
    <row r="37813" spans="10:10" x14ac:dyDescent="0.35">
      <c r="J37813" s="830"/>
    </row>
    <row r="37814" spans="10:10" x14ac:dyDescent="0.35">
      <c r="J37814" s="830"/>
    </row>
    <row r="37815" spans="10:10" x14ac:dyDescent="0.35">
      <c r="J37815" s="830"/>
    </row>
    <row r="37816" spans="10:10" x14ac:dyDescent="0.35">
      <c r="J37816" s="830"/>
    </row>
    <row r="37817" spans="10:10" x14ac:dyDescent="0.35">
      <c r="J37817" s="830"/>
    </row>
    <row r="37818" spans="10:10" x14ac:dyDescent="0.35">
      <c r="J37818" s="830"/>
    </row>
    <row r="37819" spans="10:10" x14ac:dyDescent="0.35">
      <c r="J37819" s="830"/>
    </row>
    <row r="37820" spans="10:10" x14ac:dyDescent="0.35">
      <c r="J37820" s="830"/>
    </row>
    <row r="37821" spans="10:10" x14ac:dyDescent="0.35">
      <c r="J37821" s="830"/>
    </row>
    <row r="37822" spans="10:10" x14ac:dyDescent="0.35">
      <c r="J37822" s="830"/>
    </row>
    <row r="37823" spans="10:10" x14ac:dyDescent="0.35">
      <c r="J37823" s="830"/>
    </row>
    <row r="37824" spans="10:10" x14ac:dyDescent="0.35">
      <c r="J37824" s="830"/>
    </row>
    <row r="37825" spans="10:10" x14ac:dyDescent="0.35">
      <c r="J37825" s="830"/>
    </row>
    <row r="37826" spans="10:10" x14ac:dyDescent="0.35">
      <c r="J37826" s="830"/>
    </row>
    <row r="37827" spans="10:10" x14ac:dyDescent="0.35">
      <c r="J37827" s="830"/>
    </row>
    <row r="37828" spans="10:10" x14ac:dyDescent="0.35">
      <c r="J37828" s="830"/>
    </row>
    <row r="37829" spans="10:10" x14ac:dyDescent="0.35">
      <c r="J37829" s="830"/>
    </row>
    <row r="37830" spans="10:10" x14ac:dyDescent="0.35">
      <c r="J37830" s="830"/>
    </row>
    <row r="37831" spans="10:10" x14ac:dyDescent="0.35">
      <c r="J37831" s="830"/>
    </row>
    <row r="37837" spans="10:10" x14ac:dyDescent="0.35">
      <c r="J37837" s="830"/>
    </row>
    <row r="37838" spans="10:10" x14ac:dyDescent="0.35">
      <c r="J37838" s="830"/>
    </row>
    <row r="37839" spans="10:10" x14ac:dyDescent="0.35">
      <c r="J37839" s="830"/>
    </row>
    <row r="37840" spans="10:10" x14ac:dyDescent="0.35">
      <c r="J37840" s="830"/>
    </row>
    <row r="37841" spans="10:10" x14ac:dyDescent="0.35">
      <c r="J37841" s="830"/>
    </row>
    <row r="37842" spans="10:10" x14ac:dyDescent="0.35">
      <c r="J37842" s="830"/>
    </row>
    <row r="37851" spans="10:10" x14ac:dyDescent="0.35">
      <c r="J37851" s="830"/>
    </row>
    <row r="37852" spans="10:10" x14ac:dyDescent="0.35">
      <c r="J37852" s="830"/>
    </row>
    <row r="37853" spans="10:10" x14ac:dyDescent="0.35">
      <c r="J37853" s="830"/>
    </row>
    <row r="37854" spans="10:10" x14ac:dyDescent="0.35">
      <c r="J37854" s="830"/>
    </row>
    <row r="37855" spans="10:10" x14ac:dyDescent="0.35">
      <c r="J37855" s="830"/>
    </row>
    <row r="37856" spans="10:10" x14ac:dyDescent="0.35">
      <c r="J37856" s="830"/>
    </row>
    <row r="37857" spans="10:10" x14ac:dyDescent="0.35">
      <c r="J37857" s="830"/>
    </row>
    <row r="37858" spans="10:10" x14ac:dyDescent="0.35">
      <c r="J37858" s="830"/>
    </row>
    <row r="37859" spans="10:10" x14ac:dyDescent="0.35">
      <c r="J37859" s="830"/>
    </row>
    <row r="37860" spans="10:10" x14ac:dyDescent="0.35">
      <c r="J37860" s="830"/>
    </row>
    <row r="37861" spans="10:10" x14ac:dyDescent="0.35">
      <c r="J37861" s="830"/>
    </row>
    <row r="37862" spans="10:10" x14ac:dyDescent="0.35">
      <c r="J37862" s="830"/>
    </row>
    <row r="37863" spans="10:10" x14ac:dyDescent="0.35">
      <c r="J37863" s="830"/>
    </row>
    <row r="37864" spans="10:10" x14ac:dyDescent="0.35">
      <c r="J37864" s="830"/>
    </row>
    <row r="37865" spans="10:10" x14ac:dyDescent="0.35">
      <c r="J37865" s="830"/>
    </row>
    <row r="37866" spans="10:10" x14ac:dyDescent="0.35">
      <c r="J37866" s="830"/>
    </row>
    <row r="37867" spans="10:10" x14ac:dyDescent="0.35">
      <c r="J37867" s="830"/>
    </row>
    <row r="37868" spans="10:10" x14ac:dyDescent="0.35">
      <c r="J37868" s="830"/>
    </row>
    <row r="37869" spans="10:10" x14ac:dyDescent="0.35">
      <c r="J37869" s="830"/>
    </row>
    <row r="37870" spans="10:10" x14ac:dyDescent="0.35">
      <c r="J37870" s="830"/>
    </row>
    <row r="37871" spans="10:10" x14ac:dyDescent="0.35">
      <c r="J37871" s="830"/>
    </row>
    <row r="37872" spans="10:10" x14ac:dyDescent="0.35">
      <c r="J37872" s="830"/>
    </row>
    <row r="37873" spans="10:10" x14ac:dyDescent="0.35">
      <c r="J37873" s="830"/>
    </row>
    <row r="37874" spans="10:10" x14ac:dyDescent="0.35">
      <c r="J37874" s="830"/>
    </row>
    <row r="37875" spans="10:10" x14ac:dyDescent="0.35">
      <c r="J37875" s="830"/>
    </row>
    <row r="37876" spans="10:10" x14ac:dyDescent="0.35">
      <c r="J37876" s="830"/>
    </row>
    <row r="37877" spans="10:10" x14ac:dyDescent="0.35">
      <c r="J37877" s="830"/>
    </row>
    <row r="37878" spans="10:10" x14ac:dyDescent="0.35">
      <c r="J37878" s="830"/>
    </row>
    <row r="37879" spans="10:10" x14ac:dyDescent="0.35">
      <c r="J37879" s="830"/>
    </row>
    <row r="37880" spans="10:10" x14ac:dyDescent="0.35">
      <c r="J37880" s="830"/>
    </row>
    <row r="37881" spans="10:10" x14ac:dyDescent="0.35">
      <c r="J37881" s="830"/>
    </row>
    <row r="37882" spans="10:10" x14ac:dyDescent="0.35">
      <c r="J37882" s="830"/>
    </row>
    <row r="37883" spans="10:10" x14ac:dyDescent="0.35">
      <c r="J37883" s="830"/>
    </row>
    <row r="37884" spans="10:10" x14ac:dyDescent="0.35">
      <c r="J37884" s="830"/>
    </row>
    <row r="37885" spans="10:10" x14ac:dyDescent="0.35">
      <c r="J37885" s="830"/>
    </row>
    <row r="37886" spans="10:10" x14ac:dyDescent="0.35">
      <c r="J37886" s="830"/>
    </row>
    <row r="37887" spans="10:10" x14ac:dyDescent="0.35">
      <c r="J37887" s="830"/>
    </row>
    <row r="37888" spans="10:10" x14ac:dyDescent="0.35">
      <c r="J37888" s="830"/>
    </row>
    <row r="37889" spans="10:10" x14ac:dyDescent="0.35">
      <c r="J37889" s="830"/>
    </row>
    <row r="37890" spans="10:10" x14ac:dyDescent="0.35">
      <c r="J37890" s="830"/>
    </row>
    <row r="37891" spans="10:10" x14ac:dyDescent="0.35">
      <c r="J37891" s="830"/>
    </row>
    <row r="37892" spans="10:10" x14ac:dyDescent="0.35">
      <c r="J37892" s="830"/>
    </row>
    <row r="37893" spans="10:10" x14ac:dyDescent="0.35">
      <c r="J37893" s="830"/>
    </row>
    <row r="37894" spans="10:10" x14ac:dyDescent="0.35">
      <c r="J37894" s="830"/>
    </row>
    <row r="37895" spans="10:10" x14ac:dyDescent="0.35">
      <c r="J37895" s="830"/>
    </row>
    <row r="37896" spans="10:10" x14ac:dyDescent="0.35">
      <c r="J37896" s="830"/>
    </row>
    <row r="37897" spans="10:10" x14ac:dyDescent="0.35">
      <c r="J37897" s="830"/>
    </row>
    <row r="37898" spans="10:10" x14ac:dyDescent="0.35">
      <c r="J37898" s="830"/>
    </row>
    <row r="37899" spans="10:10" x14ac:dyDescent="0.35">
      <c r="J37899" s="830"/>
    </row>
    <row r="37900" spans="10:10" x14ac:dyDescent="0.35">
      <c r="J37900" s="830"/>
    </row>
    <row r="37901" spans="10:10" x14ac:dyDescent="0.35">
      <c r="J37901" s="830"/>
    </row>
    <row r="37902" spans="10:10" x14ac:dyDescent="0.35">
      <c r="J37902" s="830"/>
    </row>
    <row r="37903" spans="10:10" x14ac:dyDescent="0.35">
      <c r="J37903" s="830"/>
    </row>
    <row r="37904" spans="10:10" x14ac:dyDescent="0.35">
      <c r="J37904" s="830"/>
    </row>
    <row r="37905" spans="10:10" x14ac:dyDescent="0.35">
      <c r="J37905" s="830"/>
    </row>
    <row r="37906" spans="10:10" x14ac:dyDescent="0.35">
      <c r="J37906" s="830"/>
    </row>
    <row r="37907" spans="10:10" x14ac:dyDescent="0.35">
      <c r="J37907" s="830"/>
    </row>
    <row r="37908" spans="10:10" x14ac:dyDescent="0.35">
      <c r="J37908" s="830"/>
    </row>
    <row r="37909" spans="10:10" x14ac:dyDescent="0.35">
      <c r="J37909" s="830"/>
    </row>
    <row r="37910" spans="10:10" x14ac:dyDescent="0.35">
      <c r="J37910" s="830"/>
    </row>
    <row r="37911" spans="10:10" x14ac:dyDescent="0.35">
      <c r="J37911" s="830"/>
    </row>
    <row r="37912" spans="10:10" x14ac:dyDescent="0.35">
      <c r="J37912" s="830"/>
    </row>
    <row r="37913" spans="10:10" x14ac:dyDescent="0.35">
      <c r="J37913" s="830"/>
    </row>
    <row r="37914" spans="10:10" x14ac:dyDescent="0.35">
      <c r="J37914" s="830"/>
    </row>
    <row r="37915" spans="10:10" x14ac:dyDescent="0.35">
      <c r="J37915" s="830"/>
    </row>
    <row r="37916" spans="10:10" x14ac:dyDescent="0.35">
      <c r="J37916" s="830"/>
    </row>
    <row r="37917" spans="10:10" x14ac:dyDescent="0.35">
      <c r="J37917" s="830"/>
    </row>
    <row r="37918" spans="10:10" x14ac:dyDescent="0.35">
      <c r="J37918" s="830"/>
    </row>
    <row r="37919" spans="10:10" x14ac:dyDescent="0.35">
      <c r="J37919" s="830"/>
    </row>
    <row r="37920" spans="10:10" x14ac:dyDescent="0.35">
      <c r="J37920" s="830"/>
    </row>
    <row r="37921" spans="10:10" x14ac:dyDescent="0.35">
      <c r="J37921" s="830"/>
    </row>
    <row r="37922" spans="10:10" x14ac:dyDescent="0.35">
      <c r="J37922" s="830"/>
    </row>
    <row r="37923" spans="10:10" x14ac:dyDescent="0.35">
      <c r="J37923" s="830"/>
    </row>
    <row r="37924" spans="10:10" x14ac:dyDescent="0.35">
      <c r="J37924" s="830"/>
    </row>
    <row r="37925" spans="10:10" x14ac:dyDescent="0.35">
      <c r="J37925" s="830"/>
    </row>
    <row r="37926" spans="10:10" x14ac:dyDescent="0.35">
      <c r="J37926" s="830"/>
    </row>
    <row r="37927" spans="10:10" x14ac:dyDescent="0.35">
      <c r="J37927" s="830"/>
    </row>
    <row r="37936" spans="10:10" x14ac:dyDescent="0.35">
      <c r="J37936" s="830"/>
    </row>
    <row r="37937" spans="10:10" x14ac:dyDescent="0.35">
      <c r="J37937" s="830"/>
    </row>
    <row r="37938" spans="10:10" x14ac:dyDescent="0.35">
      <c r="J37938" s="830"/>
    </row>
    <row r="37939" spans="10:10" x14ac:dyDescent="0.35">
      <c r="J37939" s="830"/>
    </row>
    <row r="37940" spans="10:10" x14ac:dyDescent="0.35">
      <c r="J37940" s="830"/>
    </row>
    <row r="37941" spans="10:10" x14ac:dyDescent="0.35">
      <c r="J37941" s="830"/>
    </row>
    <row r="37942" spans="10:10" x14ac:dyDescent="0.35">
      <c r="J37942" s="830"/>
    </row>
    <row r="37943" spans="10:10" x14ac:dyDescent="0.35">
      <c r="J37943" s="830"/>
    </row>
    <row r="37944" spans="10:10" x14ac:dyDescent="0.35">
      <c r="J37944" s="830"/>
    </row>
    <row r="37945" spans="10:10" x14ac:dyDescent="0.35">
      <c r="J37945" s="830"/>
    </row>
    <row r="37946" spans="10:10" x14ac:dyDescent="0.35">
      <c r="J37946" s="830"/>
    </row>
    <row r="37947" spans="10:10" x14ac:dyDescent="0.35">
      <c r="J37947" s="830"/>
    </row>
    <row r="37948" spans="10:10" x14ac:dyDescent="0.35">
      <c r="J37948" s="830"/>
    </row>
    <row r="37949" spans="10:10" x14ac:dyDescent="0.35">
      <c r="J37949" s="830"/>
    </row>
    <row r="37950" spans="10:10" x14ac:dyDescent="0.35">
      <c r="J37950" s="830"/>
    </row>
    <row r="37951" spans="10:10" x14ac:dyDescent="0.35">
      <c r="J37951" s="830"/>
    </row>
    <row r="37952" spans="10:10" x14ac:dyDescent="0.35">
      <c r="J37952" s="830"/>
    </row>
    <row r="37953" spans="10:10" x14ac:dyDescent="0.35">
      <c r="J37953" s="830"/>
    </row>
    <row r="37954" spans="10:10" x14ac:dyDescent="0.35">
      <c r="J37954" s="830"/>
    </row>
    <row r="37955" spans="10:10" x14ac:dyDescent="0.35">
      <c r="J37955" s="830"/>
    </row>
    <row r="37956" spans="10:10" x14ac:dyDescent="0.35">
      <c r="J37956" s="830"/>
    </row>
    <row r="37957" spans="10:10" x14ac:dyDescent="0.35">
      <c r="J37957" s="830"/>
    </row>
    <row r="37958" spans="10:10" x14ac:dyDescent="0.35">
      <c r="J37958" s="830"/>
    </row>
    <row r="37959" spans="10:10" x14ac:dyDescent="0.35">
      <c r="J37959" s="830"/>
    </row>
    <row r="37960" spans="10:10" x14ac:dyDescent="0.35">
      <c r="J37960" s="830"/>
    </row>
    <row r="37961" spans="10:10" x14ac:dyDescent="0.35">
      <c r="J37961" s="830"/>
    </row>
    <row r="37962" spans="10:10" x14ac:dyDescent="0.35">
      <c r="J37962" s="830"/>
    </row>
    <row r="38069" spans="10:10" x14ac:dyDescent="0.35">
      <c r="J38069" s="830"/>
    </row>
    <row r="38070" spans="10:10" x14ac:dyDescent="0.35">
      <c r="J38070" s="830"/>
    </row>
    <row r="38087" spans="10:10" x14ac:dyDescent="0.35">
      <c r="J38087" s="830"/>
    </row>
    <row r="38088" spans="10:10" x14ac:dyDescent="0.35">
      <c r="J38088" s="830"/>
    </row>
    <row r="38089" spans="10:10" x14ac:dyDescent="0.35">
      <c r="J38089" s="830"/>
    </row>
    <row r="38090" spans="10:10" x14ac:dyDescent="0.35">
      <c r="J38090" s="830"/>
    </row>
    <row r="38091" spans="10:10" x14ac:dyDescent="0.35">
      <c r="J38091" s="830"/>
    </row>
    <row r="38092" spans="10:10" x14ac:dyDescent="0.35">
      <c r="J38092" s="830"/>
    </row>
    <row r="38093" spans="10:10" x14ac:dyDescent="0.35">
      <c r="J38093" s="830"/>
    </row>
    <row r="38094" spans="10:10" x14ac:dyDescent="0.35">
      <c r="J38094" s="830"/>
    </row>
    <row r="38095" spans="10:10" x14ac:dyDescent="0.35">
      <c r="J38095" s="830"/>
    </row>
    <row r="38096" spans="10:10" x14ac:dyDescent="0.35">
      <c r="J38096" s="830"/>
    </row>
    <row r="38097" spans="10:10" x14ac:dyDescent="0.35">
      <c r="J38097" s="830"/>
    </row>
    <row r="38098" spans="10:10" x14ac:dyDescent="0.35">
      <c r="J38098" s="830"/>
    </row>
    <row r="38099" spans="10:10" x14ac:dyDescent="0.35">
      <c r="J38099" s="830"/>
    </row>
    <row r="38100" spans="10:10" x14ac:dyDescent="0.35">
      <c r="J38100" s="830"/>
    </row>
    <row r="38101" spans="10:10" x14ac:dyDescent="0.35">
      <c r="J38101" s="830"/>
    </row>
    <row r="38102" spans="10:10" x14ac:dyDescent="0.35">
      <c r="J38102" s="830"/>
    </row>
    <row r="38103" spans="10:10" x14ac:dyDescent="0.35">
      <c r="J38103" s="830"/>
    </row>
    <row r="38104" spans="10:10" x14ac:dyDescent="0.35">
      <c r="J38104" s="830"/>
    </row>
    <row r="38105" spans="10:10" x14ac:dyDescent="0.35">
      <c r="J38105" s="830"/>
    </row>
    <row r="38106" spans="10:10" x14ac:dyDescent="0.35">
      <c r="J38106" s="830"/>
    </row>
    <row r="38107" spans="10:10" x14ac:dyDescent="0.35">
      <c r="J38107" s="830"/>
    </row>
    <row r="38108" spans="10:10" x14ac:dyDescent="0.35">
      <c r="J38108" s="830"/>
    </row>
    <row r="38109" spans="10:10" x14ac:dyDescent="0.35">
      <c r="J38109" s="830"/>
    </row>
    <row r="38110" spans="10:10" x14ac:dyDescent="0.35">
      <c r="J38110" s="830"/>
    </row>
    <row r="38111" spans="10:10" x14ac:dyDescent="0.35">
      <c r="J38111" s="830"/>
    </row>
    <row r="38112" spans="10:10" x14ac:dyDescent="0.35">
      <c r="J38112" s="830"/>
    </row>
    <row r="38113" spans="10:10" x14ac:dyDescent="0.35">
      <c r="J38113" s="830"/>
    </row>
    <row r="38114" spans="10:10" x14ac:dyDescent="0.35">
      <c r="J38114" s="830"/>
    </row>
    <row r="38115" spans="10:10" x14ac:dyDescent="0.35">
      <c r="J38115" s="830"/>
    </row>
    <row r="38116" spans="10:10" x14ac:dyDescent="0.35">
      <c r="J38116" s="830"/>
    </row>
    <row r="38117" spans="10:10" x14ac:dyDescent="0.35">
      <c r="J38117" s="830"/>
    </row>
    <row r="38118" spans="10:10" x14ac:dyDescent="0.35">
      <c r="J38118" s="830"/>
    </row>
    <row r="38119" spans="10:10" x14ac:dyDescent="0.35">
      <c r="J38119" s="830"/>
    </row>
    <row r="38120" spans="10:10" x14ac:dyDescent="0.35">
      <c r="J38120" s="830"/>
    </row>
    <row r="38121" spans="10:10" x14ac:dyDescent="0.35">
      <c r="J38121" s="830"/>
    </row>
    <row r="38122" spans="10:10" x14ac:dyDescent="0.35">
      <c r="J38122" s="830"/>
    </row>
    <row r="38123" spans="10:10" x14ac:dyDescent="0.35">
      <c r="J38123" s="830"/>
    </row>
    <row r="38124" spans="10:10" x14ac:dyDescent="0.35">
      <c r="J38124" s="830"/>
    </row>
    <row r="38125" spans="10:10" x14ac:dyDescent="0.35">
      <c r="J38125" s="830"/>
    </row>
    <row r="38126" spans="10:10" x14ac:dyDescent="0.35">
      <c r="J38126" s="830"/>
    </row>
    <row r="38127" spans="10:10" x14ac:dyDescent="0.35">
      <c r="J38127" s="830"/>
    </row>
    <row r="38128" spans="10:10" x14ac:dyDescent="0.35">
      <c r="J38128" s="830"/>
    </row>
    <row r="38129" spans="10:10" x14ac:dyDescent="0.35">
      <c r="J38129" s="830"/>
    </row>
    <row r="38130" spans="10:10" x14ac:dyDescent="0.35">
      <c r="J38130" s="830"/>
    </row>
    <row r="38131" spans="10:10" x14ac:dyDescent="0.35">
      <c r="J38131" s="830"/>
    </row>
    <row r="38132" spans="10:10" x14ac:dyDescent="0.35">
      <c r="J38132" s="830"/>
    </row>
    <row r="38133" spans="10:10" x14ac:dyDescent="0.35">
      <c r="J38133" s="830"/>
    </row>
    <row r="38134" spans="10:10" x14ac:dyDescent="0.35">
      <c r="J38134" s="830"/>
    </row>
    <row r="38135" spans="10:10" x14ac:dyDescent="0.35">
      <c r="J38135" s="830"/>
    </row>
    <row r="38136" spans="10:10" x14ac:dyDescent="0.35">
      <c r="J38136" s="830"/>
    </row>
    <row r="38137" spans="10:10" x14ac:dyDescent="0.35">
      <c r="J38137" s="830"/>
    </row>
    <row r="38138" spans="10:10" x14ac:dyDescent="0.35">
      <c r="J38138" s="830"/>
    </row>
    <row r="38139" spans="10:10" x14ac:dyDescent="0.35">
      <c r="J38139" s="830"/>
    </row>
    <row r="38140" spans="10:10" x14ac:dyDescent="0.35">
      <c r="J38140" s="830"/>
    </row>
    <row r="38141" spans="10:10" x14ac:dyDescent="0.35">
      <c r="J38141" s="830"/>
    </row>
    <row r="38142" spans="10:10" x14ac:dyDescent="0.35">
      <c r="J38142" s="830"/>
    </row>
    <row r="38143" spans="10:10" x14ac:dyDescent="0.35">
      <c r="J38143" s="830"/>
    </row>
    <row r="38144" spans="10:10" x14ac:dyDescent="0.35">
      <c r="J38144" s="830"/>
    </row>
    <row r="38145" spans="10:10" x14ac:dyDescent="0.35">
      <c r="J38145" s="830"/>
    </row>
    <row r="38146" spans="10:10" x14ac:dyDescent="0.35">
      <c r="J38146" s="830"/>
    </row>
    <row r="38147" spans="10:10" x14ac:dyDescent="0.35">
      <c r="J38147" s="830"/>
    </row>
    <row r="38148" spans="10:10" x14ac:dyDescent="0.35">
      <c r="J38148" s="830"/>
    </row>
    <row r="38149" spans="10:10" x14ac:dyDescent="0.35">
      <c r="J38149" s="830"/>
    </row>
    <row r="38150" spans="10:10" x14ac:dyDescent="0.35">
      <c r="J38150" s="830"/>
    </row>
    <row r="38151" spans="10:10" x14ac:dyDescent="0.35">
      <c r="J38151" s="830"/>
    </row>
    <row r="38152" spans="10:10" x14ac:dyDescent="0.35">
      <c r="J38152" s="830"/>
    </row>
    <row r="38153" spans="10:10" x14ac:dyDescent="0.35">
      <c r="J38153" s="830"/>
    </row>
    <row r="38154" spans="10:10" x14ac:dyDescent="0.35">
      <c r="J38154" s="830"/>
    </row>
    <row r="38155" spans="10:10" x14ac:dyDescent="0.35">
      <c r="J38155" s="830"/>
    </row>
    <row r="38156" spans="10:10" x14ac:dyDescent="0.35">
      <c r="J38156" s="830"/>
    </row>
    <row r="38157" spans="10:10" x14ac:dyDescent="0.35">
      <c r="J38157" s="830"/>
    </row>
    <row r="38158" spans="10:10" x14ac:dyDescent="0.35">
      <c r="J38158" s="830"/>
    </row>
    <row r="38159" spans="10:10" x14ac:dyDescent="0.35">
      <c r="J38159" s="830"/>
    </row>
    <row r="38160" spans="10:10" x14ac:dyDescent="0.35">
      <c r="J38160" s="830"/>
    </row>
    <row r="38161" spans="10:10" x14ac:dyDescent="0.35">
      <c r="J38161" s="830"/>
    </row>
    <row r="38162" spans="10:10" x14ac:dyDescent="0.35">
      <c r="J38162" s="830"/>
    </row>
    <row r="38163" spans="10:10" x14ac:dyDescent="0.35">
      <c r="J38163" s="830"/>
    </row>
    <row r="38164" spans="10:10" x14ac:dyDescent="0.35">
      <c r="J38164" s="830"/>
    </row>
    <row r="38165" spans="10:10" x14ac:dyDescent="0.35">
      <c r="J38165" s="830"/>
    </row>
    <row r="38166" spans="10:10" x14ac:dyDescent="0.35">
      <c r="J38166" s="830"/>
    </row>
    <row r="38167" spans="10:10" x14ac:dyDescent="0.35">
      <c r="J38167" s="830"/>
    </row>
    <row r="38168" spans="10:10" x14ac:dyDescent="0.35">
      <c r="J38168" s="830"/>
    </row>
    <row r="38169" spans="10:10" x14ac:dyDescent="0.35">
      <c r="J38169" s="830"/>
    </row>
    <row r="38174" spans="10:10" x14ac:dyDescent="0.35">
      <c r="J38174" s="830"/>
    </row>
    <row r="38175" spans="10:10" x14ac:dyDescent="0.35">
      <c r="J38175" s="830"/>
    </row>
    <row r="38176" spans="10:10" x14ac:dyDescent="0.35">
      <c r="J38176" s="830"/>
    </row>
    <row r="38177" spans="10:10" x14ac:dyDescent="0.35">
      <c r="J38177" s="830"/>
    </row>
    <row r="38178" spans="10:10" x14ac:dyDescent="0.35">
      <c r="J38178" s="830"/>
    </row>
    <row r="38179" spans="10:10" x14ac:dyDescent="0.35">
      <c r="J38179" s="830"/>
    </row>
    <row r="38180" spans="10:10" x14ac:dyDescent="0.35">
      <c r="J38180" s="830"/>
    </row>
    <row r="38181" spans="10:10" x14ac:dyDescent="0.35">
      <c r="J38181" s="830"/>
    </row>
    <row r="38182" spans="10:10" x14ac:dyDescent="0.35">
      <c r="J38182" s="830"/>
    </row>
    <row r="38183" spans="10:10" x14ac:dyDescent="0.35">
      <c r="J38183" s="830"/>
    </row>
    <row r="38184" spans="10:10" x14ac:dyDescent="0.35">
      <c r="J38184" s="830"/>
    </row>
    <row r="38185" spans="10:10" x14ac:dyDescent="0.35">
      <c r="J38185" s="830"/>
    </row>
    <row r="38186" spans="10:10" x14ac:dyDescent="0.35">
      <c r="J38186" s="830"/>
    </row>
    <row r="38187" spans="10:10" x14ac:dyDescent="0.35">
      <c r="J38187" s="830"/>
    </row>
    <row r="38188" spans="10:10" x14ac:dyDescent="0.35">
      <c r="J38188" s="830"/>
    </row>
    <row r="38189" spans="10:10" x14ac:dyDescent="0.35">
      <c r="J38189" s="830"/>
    </row>
    <row r="38190" spans="10:10" x14ac:dyDescent="0.35">
      <c r="J38190" s="830"/>
    </row>
    <row r="38191" spans="10:10" x14ac:dyDescent="0.35">
      <c r="J38191" s="830"/>
    </row>
    <row r="38192" spans="10:10" x14ac:dyDescent="0.35">
      <c r="J38192" s="830"/>
    </row>
    <row r="38193" spans="10:10" x14ac:dyDescent="0.35">
      <c r="J38193" s="830"/>
    </row>
    <row r="38194" spans="10:10" x14ac:dyDescent="0.35">
      <c r="J38194" s="830"/>
    </row>
    <row r="38195" spans="10:10" x14ac:dyDescent="0.35">
      <c r="J38195" s="830"/>
    </row>
    <row r="38196" spans="10:10" x14ac:dyDescent="0.35">
      <c r="J38196" s="830"/>
    </row>
    <row r="38197" spans="10:10" x14ac:dyDescent="0.35">
      <c r="J38197" s="830"/>
    </row>
    <row r="38198" spans="10:10" x14ac:dyDescent="0.35">
      <c r="J38198" s="830"/>
    </row>
    <row r="38199" spans="10:10" x14ac:dyDescent="0.35">
      <c r="J38199" s="830"/>
    </row>
    <row r="38200" spans="10:10" x14ac:dyDescent="0.35">
      <c r="J38200" s="830"/>
    </row>
    <row r="38201" spans="10:10" x14ac:dyDescent="0.35">
      <c r="J38201" s="830"/>
    </row>
    <row r="38202" spans="10:10" x14ac:dyDescent="0.35">
      <c r="J38202" s="830"/>
    </row>
    <row r="38203" spans="10:10" x14ac:dyDescent="0.35">
      <c r="J38203" s="830"/>
    </row>
    <row r="38204" spans="10:10" x14ac:dyDescent="0.35">
      <c r="J38204" s="830"/>
    </row>
    <row r="38205" spans="10:10" x14ac:dyDescent="0.35">
      <c r="J38205" s="830"/>
    </row>
    <row r="38206" spans="10:10" x14ac:dyDescent="0.35">
      <c r="J38206" s="830"/>
    </row>
    <row r="38207" spans="10:10" x14ac:dyDescent="0.35">
      <c r="J38207" s="830"/>
    </row>
    <row r="38208" spans="10:10" x14ac:dyDescent="0.35">
      <c r="J38208" s="830"/>
    </row>
    <row r="38209" spans="10:10" x14ac:dyDescent="0.35">
      <c r="J38209" s="830"/>
    </row>
    <row r="38210" spans="10:10" x14ac:dyDescent="0.35">
      <c r="J38210" s="830"/>
    </row>
    <row r="38211" spans="10:10" x14ac:dyDescent="0.35">
      <c r="J38211" s="830"/>
    </row>
    <row r="38212" spans="10:10" x14ac:dyDescent="0.35">
      <c r="J38212" s="830"/>
    </row>
    <row r="38213" spans="10:10" x14ac:dyDescent="0.35">
      <c r="J38213" s="830"/>
    </row>
    <row r="38214" spans="10:10" x14ac:dyDescent="0.35">
      <c r="J38214" s="830"/>
    </row>
    <row r="38215" spans="10:10" x14ac:dyDescent="0.35">
      <c r="J38215" s="830"/>
    </row>
    <row r="38216" spans="10:10" x14ac:dyDescent="0.35">
      <c r="J38216" s="830"/>
    </row>
    <row r="38217" spans="10:10" x14ac:dyDescent="0.35">
      <c r="J38217" s="830"/>
    </row>
    <row r="38218" spans="10:10" x14ac:dyDescent="0.35">
      <c r="J38218" s="830"/>
    </row>
    <row r="38219" spans="10:10" x14ac:dyDescent="0.35">
      <c r="J38219" s="830"/>
    </row>
    <row r="38220" spans="10:10" x14ac:dyDescent="0.35">
      <c r="J38220" s="830"/>
    </row>
    <row r="38221" spans="10:10" x14ac:dyDescent="0.35">
      <c r="J38221" s="830"/>
    </row>
    <row r="38222" spans="10:10" x14ac:dyDescent="0.35">
      <c r="J38222" s="830"/>
    </row>
    <row r="38223" spans="10:10" x14ac:dyDescent="0.35">
      <c r="J38223" s="830"/>
    </row>
    <row r="38224" spans="10:10" x14ac:dyDescent="0.35">
      <c r="J38224" s="830"/>
    </row>
    <row r="38225" spans="10:10" x14ac:dyDescent="0.35">
      <c r="J38225" s="830"/>
    </row>
    <row r="38226" spans="10:10" x14ac:dyDescent="0.35">
      <c r="J38226" s="830"/>
    </row>
    <row r="38227" spans="10:10" x14ac:dyDescent="0.35">
      <c r="J38227" s="830"/>
    </row>
    <row r="38228" spans="10:10" x14ac:dyDescent="0.35">
      <c r="J38228" s="830"/>
    </row>
    <row r="38229" spans="10:10" x14ac:dyDescent="0.35">
      <c r="J38229" s="830"/>
    </row>
    <row r="38230" spans="10:10" x14ac:dyDescent="0.35">
      <c r="J38230" s="830"/>
    </row>
    <row r="38231" spans="10:10" x14ac:dyDescent="0.35">
      <c r="J38231" s="830"/>
    </row>
    <row r="38232" spans="10:10" x14ac:dyDescent="0.35">
      <c r="J38232" s="830"/>
    </row>
    <row r="38233" spans="10:10" x14ac:dyDescent="0.35">
      <c r="J38233" s="830"/>
    </row>
    <row r="38234" spans="10:10" x14ac:dyDescent="0.35">
      <c r="J38234" s="830"/>
    </row>
    <row r="38235" spans="10:10" x14ac:dyDescent="0.35">
      <c r="J38235" s="830"/>
    </row>
    <row r="38236" spans="10:10" x14ac:dyDescent="0.35">
      <c r="J38236" s="830"/>
    </row>
    <row r="38237" spans="10:10" x14ac:dyDescent="0.35">
      <c r="J38237" s="830"/>
    </row>
    <row r="38238" spans="10:10" x14ac:dyDescent="0.35">
      <c r="J38238" s="830"/>
    </row>
    <row r="38239" spans="10:10" x14ac:dyDescent="0.35">
      <c r="J38239" s="830"/>
    </row>
    <row r="38240" spans="10:10" x14ac:dyDescent="0.35">
      <c r="J38240" s="830"/>
    </row>
    <row r="38241" spans="10:10" x14ac:dyDescent="0.35">
      <c r="J38241" s="830"/>
    </row>
    <row r="38242" spans="10:10" x14ac:dyDescent="0.35">
      <c r="J38242" s="830"/>
    </row>
    <row r="38243" spans="10:10" x14ac:dyDescent="0.35">
      <c r="J38243" s="830"/>
    </row>
    <row r="38244" spans="10:10" x14ac:dyDescent="0.35">
      <c r="J38244" s="830"/>
    </row>
    <row r="38245" spans="10:10" x14ac:dyDescent="0.35">
      <c r="J38245" s="830"/>
    </row>
    <row r="38246" spans="10:10" x14ac:dyDescent="0.35">
      <c r="J38246" s="830"/>
    </row>
    <row r="38247" spans="10:10" x14ac:dyDescent="0.35">
      <c r="J38247" s="830"/>
    </row>
    <row r="38248" spans="10:10" x14ac:dyDescent="0.35">
      <c r="J38248" s="830"/>
    </row>
    <row r="38249" spans="10:10" x14ac:dyDescent="0.35">
      <c r="J38249" s="830"/>
    </row>
    <row r="38250" spans="10:10" x14ac:dyDescent="0.35">
      <c r="J38250" s="830"/>
    </row>
    <row r="38251" spans="10:10" x14ac:dyDescent="0.35">
      <c r="J38251" s="830"/>
    </row>
    <row r="38252" spans="10:10" x14ac:dyDescent="0.35">
      <c r="J38252" s="830"/>
    </row>
    <row r="38253" spans="10:10" x14ac:dyDescent="0.35">
      <c r="J38253" s="830"/>
    </row>
    <row r="38254" spans="10:10" x14ac:dyDescent="0.35">
      <c r="J38254" s="830"/>
    </row>
    <row r="38257" spans="10:10" x14ac:dyDescent="0.35">
      <c r="J38257" s="830"/>
    </row>
    <row r="38258" spans="10:10" x14ac:dyDescent="0.35">
      <c r="J38258" s="830"/>
    </row>
    <row r="38259" spans="10:10" x14ac:dyDescent="0.35">
      <c r="J38259" s="830"/>
    </row>
    <row r="38263" spans="10:10" x14ac:dyDescent="0.35">
      <c r="J38263" s="830"/>
    </row>
    <row r="38264" spans="10:10" x14ac:dyDescent="0.35">
      <c r="J38264" s="830"/>
    </row>
    <row r="38265" spans="10:10" x14ac:dyDescent="0.35">
      <c r="J38265" s="830"/>
    </row>
    <row r="38266" spans="10:10" x14ac:dyDescent="0.35">
      <c r="J38266" s="830"/>
    </row>
    <row r="38267" spans="10:10" x14ac:dyDescent="0.35">
      <c r="J38267" s="830"/>
    </row>
    <row r="38268" spans="10:10" x14ac:dyDescent="0.35">
      <c r="J38268" s="830"/>
    </row>
    <row r="38269" spans="10:10" x14ac:dyDescent="0.35">
      <c r="J38269" s="830"/>
    </row>
    <row r="38270" spans="10:10" x14ac:dyDescent="0.35">
      <c r="J38270" s="830"/>
    </row>
    <row r="38271" spans="10:10" x14ac:dyDescent="0.35">
      <c r="J38271" s="830"/>
    </row>
    <row r="38272" spans="10:10" x14ac:dyDescent="0.35">
      <c r="J38272" s="830"/>
    </row>
    <row r="38273" spans="10:10" x14ac:dyDescent="0.35">
      <c r="J38273" s="830"/>
    </row>
    <row r="38274" spans="10:10" x14ac:dyDescent="0.35">
      <c r="J38274" s="830"/>
    </row>
    <row r="38275" spans="10:10" x14ac:dyDescent="0.35">
      <c r="J38275" s="830"/>
    </row>
    <row r="38279" spans="10:10" x14ac:dyDescent="0.35">
      <c r="J38279" s="830"/>
    </row>
    <row r="38280" spans="10:10" x14ac:dyDescent="0.35">
      <c r="J38280" s="830"/>
    </row>
    <row r="38281" spans="10:10" x14ac:dyDescent="0.35">
      <c r="J38281" s="830"/>
    </row>
    <row r="38282" spans="10:10" x14ac:dyDescent="0.35">
      <c r="J38282" s="830"/>
    </row>
    <row r="38283" spans="10:10" x14ac:dyDescent="0.35">
      <c r="J38283" s="830"/>
    </row>
    <row r="38284" spans="10:10" x14ac:dyDescent="0.35">
      <c r="J38284" s="830"/>
    </row>
    <row r="38285" spans="10:10" x14ac:dyDescent="0.35">
      <c r="J38285" s="830"/>
    </row>
    <row r="38286" spans="10:10" x14ac:dyDescent="0.35">
      <c r="J38286" s="830"/>
    </row>
    <row r="38287" spans="10:10" x14ac:dyDescent="0.35">
      <c r="J38287" s="830"/>
    </row>
    <row r="38288" spans="10:10" x14ac:dyDescent="0.35">
      <c r="J38288" s="830"/>
    </row>
    <row r="38289" spans="10:10" x14ac:dyDescent="0.35">
      <c r="J38289" s="830"/>
    </row>
    <row r="38290" spans="10:10" x14ac:dyDescent="0.35">
      <c r="J38290" s="830"/>
    </row>
    <row r="38291" spans="10:10" x14ac:dyDescent="0.35">
      <c r="J38291" s="830"/>
    </row>
    <row r="38292" spans="10:10" x14ac:dyDescent="0.35">
      <c r="J38292" s="830"/>
    </row>
    <row r="38293" spans="10:10" x14ac:dyDescent="0.35">
      <c r="J38293" s="830"/>
    </row>
    <row r="38294" spans="10:10" x14ac:dyDescent="0.35">
      <c r="J38294" s="830"/>
    </row>
    <row r="38295" spans="10:10" x14ac:dyDescent="0.35">
      <c r="J38295" s="830"/>
    </row>
    <row r="38296" spans="10:10" x14ac:dyDescent="0.35">
      <c r="J38296" s="830"/>
    </row>
    <row r="38297" spans="10:10" x14ac:dyDescent="0.35">
      <c r="J38297" s="830"/>
    </row>
    <row r="38298" spans="10:10" x14ac:dyDescent="0.35">
      <c r="J38298" s="830"/>
    </row>
    <row r="38299" spans="10:10" x14ac:dyDescent="0.35">
      <c r="J38299" s="830"/>
    </row>
    <row r="38300" spans="10:10" x14ac:dyDescent="0.35">
      <c r="J38300" s="830"/>
    </row>
    <row r="38301" spans="10:10" x14ac:dyDescent="0.35">
      <c r="J38301" s="830"/>
    </row>
    <row r="38302" spans="10:10" x14ac:dyDescent="0.35">
      <c r="J38302" s="830"/>
    </row>
    <row r="38303" spans="10:10" x14ac:dyDescent="0.35">
      <c r="J38303" s="830"/>
    </row>
    <row r="38304" spans="10:10" x14ac:dyDescent="0.35">
      <c r="J38304" s="830"/>
    </row>
    <row r="38305" spans="10:10" x14ac:dyDescent="0.35">
      <c r="J38305" s="830"/>
    </row>
    <row r="38306" spans="10:10" x14ac:dyDescent="0.35">
      <c r="J38306" s="830"/>
    </row>
    <row r="38307" spans="10:10" x14ac:dyDescent="0.35">
      <c r="J38307" s="830"/>
    </row>
    <row r="38308" spans="10:10" x14ac:dyDescent="0.35">
      <c r="J38308" s="830"/>
    </row>
    <row r="38309" spans="10:10" x14ac:dyDescent="0.35">
      <c r="J38309" s="830"/>
    </row>
    <row r="38310" spans="10:10" x14ac:dyDescent="0.35">
      <c r="J38310" s="830"/>
    </row>
    <row r="38311" spans="10:10" x14ac:dyDescent="0.35">
      <c r="J38311" s="830"/>
    </row>
    <row r="38312" spans="10:10" x14ac:dyDescent="0.35">
      <c r="J38312" s="830"/>
    </row>
    <row r="38313" spans="10:10" x14ac:dyDescent="0.35">
      <c r="J38313" s="830"/>
    </row>
    <row r="38314" spans="10:10" x14ac:dyDescent="0.35">
      <c r="J38314" s="830"/>
    </row>
    <row r="38315" spans="10:10" x14ac:dyDescent="0.35">
      <c r="J38315" s="830"/>
    </row>
    <row r="38316" spans="10:10" x14ac:dyDescent="0.35">
      <c r="J38316" s="830"/>
    </row>
    <row r="38317" spans="10:10" x14ac:dyDescent="0.35">
      <c r="J38317" s="830"/>
    </row>
    <row r="38318" spans="10:10" x14ac:dyDescent="0.35">
      <c r="J38318" s="830"/>
    </row>
    <row r="38319" spans="10:10" x14ac:dyDescent="0.35">
      <c r="J38319" s="830"/>
    </row>
    <row r="38320" spans="10:10" x14ac:dyDescent="0.35">
      <c r="J38320" s="830"/>
    </row>
    <row r="38321" spans="10:10" x14ac:dyDescent="0.35">
      <c r="J38321" s="830"/>
    </row>
    <row r="38322" spans="10:10" x14ac:dyDescent="0.35">
      <c r="J38322" s="830"/>
    </row>
    <row r="38323" spans="10:10" x14ac:dyDescent="0.35">
      <c r="J38323" s="830"/>
    </row>
    <row r="38324" spans="10:10" x14ac:dyDescent="0.35">
      <c r="J38324" s="830"/>
    </row>
    <row r="38325" spans="10:10" x14ac:dyDescent="0.35">
      <c r="J38325" s="830"/>
    </row>
    <row r="38326" spans="10:10" x14ac:dyDescent="0.35">
      <c r="J38326" s="830"/>
    </row>
    <row r="38327" spans="10:10" x14ac:dyDescent="0.35">
      <c r="J38327" s="830"/>
    </row>
    <row r="38328" spans="10:10" x14ac:dyDescent="0.35">
      <c r="J38328" s="830"/>
    </row>
    <row r="38329" spans="10:10" x14ac:dyDescent="0.35">
      <c r="J38329" s="830"/>
    </row>
    <row r="38330" spans="10:10" x14ac:dyDescent="0.35">
      <c r="J38330" s="830"/>
    </row>
    <row r="38331" spans="10:10" x14ac:dyDescent="0.35">
      <c r="J38331" s="830"/>
    </row>
    <row r="38332" spans="10:10" x14ac:dyDescent="0.35">
      <c r="J38332" s="830"/>
    </row>
    <row r="38333" spans="10:10" x14ac:dyDescent="0.35">
      <c r="J38333" s="830"/>
    </row>
    <row r="38334" spans="10:10" x14ac:dyDescent="0.35">
      <c r="J38334" s="830"/>
    </row>
    <row r="38335" spans="10:10" x14ac:dyDescent="0.35">
      <c r="J38335" s="830"/>
    </row>
    <row r="38336" spans="10:10" x14ac:dyDescent="0.35">
      <c r="J38336" s="830"/>
    </row>
    <row r="38337" spans="10:10" x14ac:dyDescent="0.35">
      <c r="J38337" s="830"/>
    </row>
    <row r="38338" spans="10:10" x14ac:dyDescent="0.35">
      <c r="J38338" s="830"/>
    </row>
    <row r="38339" spans="10:10" x14ac:dyDescent="0.35">
      <c r="J38339" s="830"/>
    </row>
    <row r="38340" spans="10:10" x14ac:dyDescent="0.35">
      <c r="J38340" s="830"/>
    </row>
    <row r="38341" spans="10:10" x14ac:dyDescent="0.35">
      <c r="J38341" s="830"/>
    </row>
    <row r="38342" spans="10:10" x14ac:dyDescent="0.35">
      <c r="J38342" s="830"/>
    </row>
    <row r="38343" spans="10:10" x14ac:dyDescent="0.35">
      <c r="J38343" s="830"/>
    </row>
    <row r="38344" spans="10:10" x14ac:dyDescent="0.35">
      <c r="J38344" s="830"/>
    </row>
    <row r="38345" spans="10:10" x14ac:dyDescent="0.35">
      <c r="J38345" s="830"/>
    </row>
    <row r="38346" spans="10:10" x14ac:dyDescent="0.35">
      <c r="J38346" s="830"/>
    </row>
    <row r="38347" spans="10:10" x14ac:dyDescent="0.35">
      <c r="J38347" s="830"/>
    </row>
    <row r="38348" spans="10:10" x14ac:dyDescent="0.35">
      <c r="J38348" s="830"/>
    </row>
    <row r="38349" spans="10:10" x14ac:dyDescent="0.35">
      <c r="J38349" s="830"/>
    </row>
    <row r="38350" spans="10:10" x14ac:dyDescent="0.35">
      <c r="J38350" s="830"/>
    </row>
    <row r="38351" spans="10:10" x14ac:dyDescent="0.35">
      <c r="J38351" s="830"/>
    </row>
    <row r="38352" spans="10:10" x14ac:dyDescent="0.35">
      <c r="J38352" s="830"/>
    </row>
    <row r="38353" spans="10:10" x14ac:dyDescent="0.35">
      <c r="J38353" s="830"/>
    </row>
    <row r="38354" spans="10:10" x14ac:dyDescent="0.35">
      <c r="J38354" s="830"/>
    </row>
    <row r="38355" spans="10:10" x14ac:dyDescent="0.35">
      <c r="J38355" s="830"/>
    </row>
    <row r="38356" spans="10:10" x14ac:dyDescent="0.35">
      <c r="J38356" s="830"/>
    </row>
    <row r="38357" spans="10:10" x14ac:dyDescent="0.35">
      <c r="J38357" s="830"/>
    </row>
    <row r="38358" spans="10:10" x14ac:dyDescent="0.35">
      <c r="J38358" s="830"/>
    </row>
    <row r="38359" spans="10:10" x14ac:dyDescent="0.35">
      <c r="J38359" s="830"/>
    </row>
    <row r="38360" spans="10:10" x14ac:dyDescent="0.35">
      <c r="J38360" s="830"/>
    </row>
    <row r="38361" spans="10:10" x14ac:dyDescent="0.35">
      <c r="J38361" s="830"/>
    </row>
    <row r="38362" spans="10:10" x14ac:dyDescent="0.35">
      <c r="J38362" s="830"/>
    </row>
    <row r="38363" spans="10:10" x14ac:dyDescent="0.35">
      <c r="J38363" s="830"/>
    </row>
    <row r="38364" spans="10:10" x14ac:dyDescent="0.35">
      <c r="J38364" s="830"/>
    </row>
    <row r="38365" spans="10:10" x14ac:dyDescent="0.35">
      <c r="J38365" s="830"/>
    </row>
    <row r="38366" spans="10:10" x14ac:dyDescent="0.35">
      <c r="J38366" s="830"/>
    </row>
    <row r="38367" spans="10:10" x14ac:dyDescent="0.35">
      <c r="J38367" s="830"/>
    </row>
    <row r="38368" spans="10:10" x14ac:dyDescent="0.35">
      <c r="J38368" s="830"/>
    </row>
    <row r="38369" spans="10:10" x14ac:dyDescent="0.35">
      <c r="J38369" s="830"/>
    </row>
    <row r="38370" spans="10:10" x14ac:dyDescent="0.35">
      <c r="J38370" s="830"/>
    </row>
    <row r="38371" spans="10:10" x14ac:dyDescent="0.35">
      <c r="J38371" s="830"/>
    </row>
    <row r="38372" spans="10:10" x14ac:dyDescent="0.35">
      <c r="J38372" s="830"/>
    </row>
    <row r="38373" spans="10:10" x14ac:dyDescent="0.35">
      <c r="J38373" s="830"/>
    </row>
    <row r="38374" spans="10:10" x14ac:dyDescent="0.35">
      <c r="J38374" s="830"/>
    </row>
    <row r="38375" spans="10:10" x14ac:dyDescent="0.35">
      <c r="J38375" s="830"/>
    </row>
    <row r="38376" spans="10:10" x14ac:dyDescent="0.35">
      <c r="J38376" s="830"/>
    </row>
    <row r="38377" spans="10:10" x14ac:dyDescent="0.35">
      <c r="J38377" s="830"/>
    </row>
    <row r="38378" spans="10:10" x14ac:dyDescent="0.35">
      <c r="J38378" s="830"/>
    </row>
    <row r="38379" spans="10:10" x14ac:dyDescent="0.35">
      <c r="J38379" s="830"/>
    </row>
    <row r="38380" spans="10:10" x14ac:dyDescent="0.35">
      <c r="J38380" s="830"/>
    </row>
    <row r="38381" spans="10:10" x14ac:dyDescent="0.35">
      <c r="J38381" s="830"/>
    </row>
    <row r="38382" spans="10:10" x14ac:dyDescent="0.35">
      <c r="J38382" s="830"/>
    </row>
    <row r="38383" spans="10:10" x14ac:dyDescent="0.35">
      <c r="J38383" s="830"/>
    </row>
    <row r="38384" spans="10:10" x14ac:dyDescent="0.35">
      <c r="J38384" s="830"/>
    </row>
    <row r="38385" spans="10:10" x14ac:dyDescent="0.35">
      <c r="J38385" s="830"/>
    </row>
    <row r="38386" spans="10:10" x14ac:dyDescent="0.35">
      <c r="J38386" s="830"/>
    </row>
    <row r="38387" spans="10:10" x14ac:dyDescent="0.35">
      <c r="J38387" s="830"/>
    </row>
    <row r="38388" spans="10:10" x14ac:dyDescent="0.35">
      <c r="J38388" s="830"/>
    </row>
    <row r="38389" spans="10:10" x14ac:dyDescent="0.35">
      <c r="J38389" s="830"/>
    </row>
    <row r="38390" spans="10:10" x14ac:dyDescent="0.35">
      <c r="J38390" s="830"/>
    </row>
    <row r="38391" spans="10:10" x14ac:dyDescent="0.35">
      <c r="J38391" s="830"/>
    </row>
    <row r="38392" spans="10:10" x14ac:dyDescent="0.35">
      <c r="J38392" s="830"/>
    </row>
    <row r="38393" spans="10:10" x14ac:dyDescent="0.35">
      <c r="J38393" s="830"/>
    </row>
    <row r="38394" spans="10:10" x14ac:dyDescent="0.35">
      <c r="J38394" s="830"/>
    </row>
    <row r="38395" spans="10:10" x14ac:dyDescent="0.35">
      <c r="J38395" s="830"/>
    </row>
    <row r="38396" spans="10:10" x14ac:dyDescent="0.35">
      <c r="J38396" s="830"/>
    </row>
    <row r="38397" spans="10:10" x14ac:dyDescent="0.35">
      <c r="J38397" s="830"/>
    </row>
    <row r="38398" spans="10:10" x14ac:dyDescent="0.35">
      <c r="J38398" s="830"/>
    </row>
    <row r="38402" spans="10:10" x14ac:dyDescent="0.35">
      <c r="J38402" s="830"/>
    </row>
    <row r="38403" spans="10:10" x14ac:dyDescent="0.35">
      <c r="J38403" s="830"/>
    </row>
    <row r="38404" spans="10:10" x14ac:dyDescent="0.35">
      <c r="J38404" s="830"/>
    </row>
    <row r="38405" spans="10:10" x14ac:dyDescent="0.35">
      <c r="J38405" s="830"/>
    </row>
    <row r="38406" spans="10:10" x14ac:dyDescent="0.35">
      <c r="J38406" s="830"/>
    </row>
    <row r="38407" spans="10:10" x14ac:dyDescent="0.35">
      <c r="J38407" s="830"/>
    </row>
    <row r="38408" spans="10:10" x14ac:dyDescent="0.35">
      <c r="J38408" s="830"/>
    </row>
    <row r="38409" spans="10:10" x14ac:dyDescent="0.35">
      <c r="J38409" s="830"/>
    </row>
    <row r="38410" spans="10:10" x14ac:dyDescent="0.35">
      <c r="J38410" s="830"/>
    </row>
    <row r="38411" spans="10:10" x14ac:dyDescent="0.35">
      <c r="J38411" s="830"/>
    </row>
    <row r="38412" spans="10:10" x14ac:dyDescent="0.35">
      <c r="J38412" s="830"/>
    </row>
    <row r="38413" spans="10:10" x14ac:dyDescent="0.35">
      <c r="J38413" s="830"/>
    </row>
    <row r="38414" spans="10:10" x14ac:dyDescent="0.35">
      <c r="J38414" s="830"/>
    </row>
    <row r="38415" spans="10:10" x14ac:dyDescent="0.35">
      <c r="J38415" s="830"/>
    </row>
    <row r="38416" spans="10:10" x14ac:dyDescent="0.35">
      <c r="J38416" s="830"/>
    </row>
    <row r="38417" spans="10:10" x14ac:dyDescent="0.35">
      <c r="J38417" s="830"/>
    </row>
    <row r="38418" spans="10:10" x14ac:dyDescent="0.35">
      <c r="J38418" s="830"/>
    </row>
    <row r="38419" spans="10:10" x14ac:dyDescent="0.35">
      <c r="J38419" s="830"/>
    </row>
    <row r="38420" spans="10:10" x14ac:dyDescent="0.35">
      <c r="J38420" s="830"/>
    </row>
    <row r="38421" spans="10:10" x14ac:dyDescent="0.35">
      <c r="J38421" s="830"/>
    </row>
    <row r="38422" spans="10:10" x14ac:dyDescent="0.35">
      <c r="J38422" s="830"/>
    </row>
    <row r="38423" spans="10:10" x14ac:dyDescent="0.35">
      <c r="J38423" s="830"/>
    </row>
    <row r="38424" spans="10:10" x14ac:dyDescent="0.35">
      <c r="J38424" s="830"/>
    </row>
    <row r="38425" spans="10:10" x14ac:dyDescent="0.35">
      <c r="J38425" s="830"/>
    </row>
    <row r="38426" spans="10:10" x14ac:dyDescent="0.35">
      <c r="J38426" s="830"/>
    </row>
    <row r="38427" spans="10:10" x14ac:dyDescent="0.35">
      <c r="J38427" s="830"/>
    </row>
    <row r="38428" spans="10:10" x14ac:dyDescent="0.35">
      <c r="J38428" s="830"/>
    </row>
    <row r="38429" spans="10:10" x14ac:dyDescent="0.35">
      <c r="J38429" s="830"/>
    </row>
    <row r="38430" spans="10:10" x14ac:dyDescent="0.35">
      <c r="J38430" s="830"/>
    </row>
    <row r="38431" spans="10:10" x14ac:dyDescent="0.35">
      <c r="J38431" s="830"/>
    </row>
    <row r="38432" spans="10:10" x14ac:dyDescent="0.35">
      <c r="J38432" s="830"/>
    </row>
    <row r="38433" spans="10:10" x14ac:dyDescent="0.35">
      <c r="J38433" s="830"/>
    </row>
    <row r="38434" spans="10:10" x14ac:dyDescent="0.35">
      <c r="J38434" s="830"/>
    </row>
    <row r="38435" spans="10:10" x14ac:dyDescent="0.35">
      <c r="J38435" s="830"/>
    </row>
    <row r="38436" spans="10:10" x14ac:dyDescent="0.35">
      <c r="J38436" s="830"/>
    </row>
    <row r="38437" spans="10:10" x14ac:dyDescent="0.35">
      <c r="J38437" s="830"/>
    </row>
    <row r="38438" spans="10:10" x14ac:dyDescent="0.35">
      <c r="J38438" s="830"/>
    </row>
    <row r="38439" spans="10:10" x14ac:dyDescent="0.35">
      <c r="J38439" s="830"/>
    </row>
    <row r="38440" spans="10:10" x14ac:dyDescent="0.35">
      <c r="J38440" s="830"/>
    </row>
    <row r="38441" spans="10:10" x14ac:dyDescent="0.35">
      <c r="J38441" s="830"/>
    </row>
    <row r="38442" spans="10:10" x14ac:dyDescent="0.35">
      <c r="J38442" s="830"/>
    </row>
    <row r="38443" spans="10:10" x14ac:dyDescent="0.35">
      <c r="J38443" s="830"/>
    </row>
    <row r="38444" spans="10:10" x14ac:dyDescent="0.35">
      <c r="J38444" s="830"/>
    </row>
    <row r="38445" spans="10:10" x14ac:dyDescent="0.35">
      <c r="J38445" s="830"/>
    </row>
    <row r="38446" spans="10:10" x14ac:dyDescent="0.35">
      <c r="J38446" s="830"/>
    </row>
    <row r="38447" spans="10:10" x14ac:dyDescent="0.35">
      <c r="J38447" s="830"/>
    </row>
    <row r="38448" spans="10:10" x14ac:dyDescent="0.35">
      <c r="J38448" s="830"/>
    </row>
    <row r="38449" spans="10:10" x14ac:dyDescent="0.35">
      <c r="J38449" s="830"/>
    </row>
    <row r="38450" spans="10:10" x14ac:dyDescent="0.35">
      <c r="J38450" s="830"/>
    </row>
    <row r="38451" spans="10:10" x14ac:dyDescent="0.35">
      <c r="J38451" s="830"/>
    </row>
    <row r="38452" spans="10:10" x14ac:dyDescent="0.35">
      <c r="J38452" s="830"/>
    </row>
    <row r="38453" spans="10:10" x14ac:dyDescent="0.35">
      <c r="J38453" s="830"/>
    </row>
    <row r="38454" spans="10:10" x14ac:dyDescent="0.35">
      <c r="J38454" s="830"/>
    </row>
    <row r="38455" spans="10:10" x14ac:dyDescent="0.35">
      <c r="J38455" s="830"/>
    </row>
    <row r="38456" spans="10:10" x14ac:dyDescent="0.35">
      <c r="J38456" s="830"/>
    </row>
    <row r="38457" spans="10:10" x14ac:dyDescent="0.35">
      <c r="J38457" s="830"/>
    </row>
    <row r="38458" spans="10:10" x14ac:dyDescent="0.35">
      <c r="J38458" s="830"/>
    </row>
    <row r="38459" spans="10:10" x14ac:dyDescent="0.35">
      <c r="J38459" s="830"/>
    </row>
    <row r="38460" spans="10:10" x14ac:dyDescent="0.35">
      <c r="J38460" s="830"/>
    </row>
    <row r="38461" spans="10:10" x14ac:dyDescent="0.35">
      <c r="J38461" s="830"/>
    </row>
    <row r="38462" spans="10:10" x14ac:dyDescent="0.35">
      <c r="J38462" s="830"/>
    </row>
    <row r="38463" spans="10:10" x14ac:dyDescent="0.35">
      <c r="J38463" s="830"/>
    </row>
    <row r="38464" spans="10:10" x14ac:dyDescent="0.35">
      <c r="J38464" s="830"/>
    </row>
    <row r="38469" spans="10:10" x14ac:dyDescent="0.35">
      <c r="J38469" s="830"/>
    </row>
    <row r="38470" spans="10:10" x14ac:dyDescent="0.35">
      <c r="J38470" s="830"/>
    </row>
    <row r="38471" spans="10:10" x14ac:dyDescent="0.35">
      <c r="J38471" s="830"/>
    </row>
    <row r="38472" spans="10:10" x14ac:dyDescent="0.35">
      <c r="J38472" s="830"/>
    </row>
    <row r="38473" spans="10:10" x14ac:dyDescent="0.35">
      <c r="J38473" s="830"/>
    </row>
    <row r="38474" spans="10:10" x14ac:dyDescent="0.35">
      <c r="J38474" s="830"/>
    </row>
    <row r="38475" spans="10:10" x14ac:dyDescent="0.35">
      <c r="J38475" s="830"/>
    </row>
    <row r="38476" spans="10:10" x14ac:dyDescent="0.35">
      <c r="J38476" s="830"/>
    </row>
    <row r="38477" spans="10:10" x14ac:dyDescent="0.35">
      <c r="J38477" s="830"/>
    </row>
    <row r="38478" spans="10:10" x14ac:dyDescent="0.35">
      <c r="J38478" s="830"/>
    </row>
    <row r="38479" spans="10:10" x14ac:dyDescent="0.35">
      <c r="J38479" s="830"/>
    </row>
    <row r="38480" spans="10:10" x14ac:dyDescent="0.35">
      <c r="J38480" s="830"/>
    </row>
    <row r="38481" spans="10:10" x14ac:dyDescent="0.35">
      <c r="J38481" s="830"/>
    </row>
    <row r="38482" spans="10:10" x14ac:dyDescent="0.35">
      <c r="J38482" s="830"/>
    </row>
    <row r="38483" spans="10:10" x14ac:dyDescent="0.35">
      <c r="J38483" s="830"/>
    </row>
    <row r="38487" spans="10:10" x14ac:dyDescent="0.35">
      <c r="J38487" s="830"/>
    </row>
    <row r="38488" spans="10:10" x14ac:dyDescent="0.35">
      <c r="J38488" s="830"/>
    </row>
    <row r="38489" spans="10:10" x14ac:dyDescent="0.35">
      <c r="J38489" s="830"/>
    </row>
    <row r="38490" spans="10:10" x14ac:dyDescent="0.35">
      <c r="J38490" s="830"/>
    </row>
    <row r="38491" spans="10:10" x14ac:dyDescent="0.35">
      <c r="J38491" s="830"/>
    </row>
    <row r="38492" spans="10:10" x14ac:dyDescent="0.35">
      <c r="J38492" s="830"/>
    </row>
    <row r="38493" spans="10:10" x14ac:dyDescent="0.35">
      <c r="J38493" s="830"/>
    </row>
    <row r="38494" spans="10:10" x14ac:dyDescent="0.35">
      <c r="J38494" s="830"/>
    </row>
    <row r="38495" spans="10:10" x14ac:dyDescent="0.35">
      <c r="J38495" s="830"/>
    </row>
    <row r="38496" spans="10:10" x14ac:dyDescent="0.35">
      <c r="J38496" s="830"/>
    </row>
    <row r="38497" spans="10:10" x14ac:dyDescent="0.35">
      <c r="J38497" s="830"/>
    </row>
    <row r="38498" spans="10:10" x14ac:dyDescent="0.35">
      <c r="J38498" s="830"/>
    </row>
    <row r="38499" spans="10:10" x14ac:dyDescent="0.35">
      <c r="J38499" s="830"/>
    </row>
    <row r="38500" spans="10:10" x14ac:dyDescent="0.35">
      <c r="J38500" s="830"/>
    </row>
    <row r="38501" spans="10:10" x14ac:dyDescent="0.35">
      <c r="J38501" s="830"/>
    </row>
    <row r="38502" spans="10:10" x14ac:dyDescent="0.35">
      <c r="J38502" s="830"/>
    </row>
    <row r="38503" spans="10:10" x14ac:dyDescent="0.35">
      <c r="J38503" s="830"/>
    </row>
    <row r="38504" spans="10:10" x14ac:dyDescent="0.35">
      <c r="J38504" s="830"/>
    </row>
    <row r="38505" spans="10:10" x14ac:dyDescent="0.35">
      <c r="J38505" s="830"/>
    </row>
    <row r="38506" spans="10:10" x14ac:dyDescent="0.35">
      <c r="J38506" s="830"/>
    </row>
    <row r="38507" spans="10:10" x14ac:dyDescent="0.35">
      <c r="J38507" s="830"/>
    </row>
    <row r="38508" spans="10:10" x14ac:dyDescent="0.35">
      <c r="J38508" s="830"/>
    </row>
    <row r="38509" spans="10:10" x14ac:dyDescent="0.35">
      <c r="J38509" s="830"/>
    </row>
    <row r="38510" spans="10:10" x14ac:dyDescent="0.35">
      <c r="J38510" s="830"/>
    </row>
    <row r="38511" spans="10:10" x14ac:dyDescent="0.35">
      <c r="J38511" s="830"/>
    </row>
    <row r="38512" spans="10:10" x14ac:dyDescent="0.35">
      <c r="J38512" s="830"/>
    </row>
    <row r="38513" spans="10:10" x14ac:dyDescent="0.35">
      <c r="J38513" s="830"/>
    </row>
    <row r="38514" spans="10:10" x14ac:dyDescent="0.35">
      <c r="J38514" s="830"/>
    </row>
    <row r="38515" spans="10:10" x14ac:dyDescent="0.35">
      <c r="J38515" s="830"/>
    </row>
    <row r="38516" spans="10:10" x14ac:dyDescent="0.35">
      <c r="J38516" s="830"/>
    </row>
    <row r="38517" spans="10:10" x14ac:dyDescent="0.35">
      <c r="J38517" s="830"/>
    </row>
    <row r="38518" spans="10:10" x14ac:dyDescent="0.35">
      <c r="J38518" s="830"/>
    </row>
    <row r="38519" spans="10:10" x14ac:dyDescent="0.35">
      <c r="J38519" s="830"/>
    </row>
    <row r="38520" spans="10:10" x14ac:dyDescent="0.35">
      <c r="J38520" s="830"/>
    </row>
    <row r="38521" spans="10:10" x14ac:dyDescent="0.35">
      <c r="J38521" s="830"/>
    </row>
    <row r="38522" spans="10:10" x14ac:dyDescent="0.35">
      <c r="J38522" s="830"/>
    </row>
    <row r="38523" spans="10:10" x14ac:dyDescent="0.35">
      <c r="J38523" s="830"/>
    </row>
    <row r="38524" spans="10:10" x14ac:dyDescent="0.35">
      <c r="J38524" s="830"/>
    </row>
    <row r="38525" spans="10:10" x14ac:dyDescent="0.35">
      <c r="J38525" s="830"/>
    </row>
    <row r="38526" spans="10:10" x14ac:dyDescent="0.35">
      <c r="J38526" s="830"/>
    </row>
    <row r="38527" spans="10:10" x14ac:dyDescent="0.35">
      <c r="J38527" s="830"/>
    </row>
    <row r="38528" spans="10:10" x14ac:dyDescent="0.35">
      <c r="J38528" s="830"/>
    </row>
    <row r="38529" spans="10:10" x14ac:dyDescent="0.35">
      <c r="J38529" s="830"/>
    </row>
    <row r="38530" spans="10:10" x14ac:dyDescent="0.35">
      <c r="J38530" s="830"/>
    </row>
    <row r="38531" spans="10:10" x14ac:dyDescent="0.35">
      <c r="J38531" s="830"/>
    </row>
    <row r="38532" spans="10:10" x14ac:dyDescent="0.35">
      <c r="J38532" s="830"/>
    </row>
    <row r="38533" spans="10:10" x14ac:dyDescent="0.35">
      <c r="J38533" s="830"/>
    </row>
    <row r="38534" spans="10:10" x14ac:dyDescent="0.35">
      <c r="J38534" s="830"/>
    </row>
    <row r="38535" spans="10:10" x14ac:dyDescent="0.35">
      <c r="J38535" s="830"/>
    </row>
    <row r="38536" spans="10:10" x14ac:dyDescent="0.35">
      <c r="J38536" s="830"/>
    </row>
    <row r="38537" spans="10:10" x14ac:dyDescent="0.35">
      <c r="J38537" s="830"/>
    </row>
    <row r="38538" spans="10:10" x14ac:dyDescent="0.35">
      <c r="J38538" s="830"/>
    </row>
    <row r="38539" spans="10:10" x14ac:dyDescent="0.35">
      <c r="J38539" s="830"/>
    </row>
    <row r="38540" spans="10:10" x14ac:dyDescent="0.35">
      <c r="J38540" s="830"/>
    </row>
    <row r="38541" spans="10:10" x14ac:dyDescent="0.35">
      <c r="J38541" s="830"/>
    </row>
    <row r="38542" spans="10:10" x14ac:dyDescent="0.35">
      <c r="J38542" s="830"/>
    </row>
    <row r="38543" spans="10:10" x14ac:dyDescent="0.35">
      <c r="J38543" s="830"/>
    </row>
    <row r="38544" spans="10:10" x14ac:dyDescent="0.35">
      <c r="J38544" s="830"/>
    </row>
    <row r="38545" spans="10:10" x14ac:dyDescent="0.35">
      <c r="J38545" s="830"/>
    </row>
    <row r="38546" spans="10:10" x14ac:dyDescent="0.35">
      <c r="J38546" s="830"/>
    </row>
    <row r="38547" spans="10:10" x14ac:dyDescent="0.35">
      <c r="J38547" s="830"/>
    </row>
    <row r="38548" spans="10:10" x14ac:dyDescent="0.35">
      <c r="J38548" s="830"/>
    </row>
    <row r="38549" spans="10:10" x14ac:dyDescent="0.35">
      <c r="J38549" s="830"/>
    </row>
    <row r="38550" spans="10:10" x14ac:dyDescent="0.35">
      <c r="J38550" s="830"/>
    </row>
    <row r="38551" spans="10:10" x14ac:dyDescent="0.35">
      <c r="J38551" s="830"/>
    </row>
    <row r="38552" spans="10:10" x14ac:dyDescent="0.35">
      <c r="J38552" s="830"/>
    </row>
    <row r="38553" spans="10:10" x14ac:dyDescent="0.35">
      <c r="J38553" s="830"/>
    </row>
    <row r="38554" spans="10:10" x14ac:dyDescent="0.35">
      <c r="J38554" s="830"/>
    </row>
    <row r="38555" spans="10:10" x14ac:dyDescent="0.35">
      <c r="J38555" s="830"/>
    </row>
    <row r="38556" spans="10:10" x14ac:dyDescent="0.35">
      <c r="J38556" s="830"/>
    </row>
    <row r="38557" spans="10:10" x14ac:dyDescent="0.35">
      <c r="J38557" s="830"/>
    </row>
    <row r="38558" spans="10:10" x14ac:dyDescent="0.35">
      <c r="J38558" s="830"/>
    </row>
    <row r="38559" spans="10:10" x14ac:dyDescent="0.35">
      <c r="J38559" s="830"/>
    </row>
    <row r="38560" spans="10:10" x14ac:dyDescent="0.35">
      <c r="J38560" s="830"/>
    </row>
    <row r="38561" spans="10:10" x14ac:dyDescent="0.35">
      <c r="J38561" s="830"/>
    </row>
    <row r="38565" spans="10:10" x14ac:dyDescent="0.35">
      <c r="J38565" s="830"/>
    </row>
    <row r="38566" spans="10:10" x14ac:dyDescent="0.35">
      <c r="J38566" s="830"/>
    </row>
    <row r="38567" spans="10:10" x14ac:dyDescent="0.35">
      <c r="J38567" s="830"/>
    </row>
    <row r="38568" spans="10:10" x14ac:dyDescent="0.35">
      <c r="J38568" s="830"/>
    </row>
    <row r="38569" spans="10:10" x14ac:dyDescent="0.35">
      <c r="J38569" s="830"/>
    </row>
    <row r="38570" spans="10:10" x14ac:dyDescent="0.35">
      <c r="J38570" s="830"/>
    </row>
    <row r="38571" spans="10:10" x14ac:dyDescent="0.35">
      <c r="J38571" s="830"/>
    </row>
    <row r="38572" spans="10:10" x14ac:dyDescent="0.35">
      <c r="J38572" s="830"/>
    </row>
    <row r="38573" spans="10:10" x14ac:dyDescent="0.35">
      <c r="J38573" s="830"/>
    </row>
    <row r="38574" spans="10:10" x14ac:dyDescent="0.35">
      <c r="J38574" s="830"/>
    </row>
    <row r="38575" spans="10:10" x14ac:dyDescent="0.35">
      <c r="J38575" s="830"/>
    </row>
    <row r="38576" spans="10:10" x14ac:dyDescent="0.35">
      <c r="J38576" s="830"/>
    </row>
    <row r="38577" spans="10:10" x14ac:dyDescent="0.35">
      <c r="J38577" s="830"/>
    </row>
    <row r="38578" spans="10:10" x14ac:dyDescent="0.35">
      <c r="J38578" s="830"/>
    </row>
    <row r="38585" spans="10:10" x14ac:dyDescent="0.35">
      <c r="J38585" s="830"/>
    </row>
    <row r="38586" spans="10:10" x14ac:dyDescent="0.35">
      <c r="J38586" s="830"/>
    </row>
    <row r="38587" spans="10:10" x14ac:dyDescent="0.35">
      <c r="J38587" s="830"/>
    </row>
    <row r="38588" spans="10:10" x14ac:dyDescent="0.35">
      <c r="J38588" s="830"/>
    </row>
    <row r="38589" spans="10:10" x14ac:dyDescent="0.35">
      <c r="J38589" s="830"/>
    </row>
    <row r="38590" spans="10:10" x14ac:dyDescent="0.35">
      <c r="J38590" s="830"/>
    </row>
    <row r="38591" spans="10:10" x14ac:dyDescent="0.35">
      <c r="J38591" s="830"/>
    </row>
    <row r="38592" spans="10:10" x14ac:dyDescent="0.35">
      <c r="J38592" s="830"/>
    </row>
    <row r="38593" spans="10:10" x14ac:dyDescent="0.35">
      <c r="J38593" s="830"/>
    </row>
    <row r="38594" spans="10:10" x14ac:dyDescent="0.35">
      <c r="J38594" s="830"/>
    </row>
    <row r="38601" spans="10:10" x14ac:dyDescent="0.35">
      <c r="J38601" s="830"/>
    </row>
    <row r="38602" spans="10:10" x14ac:dyDescent="0.35">
      <c r="J38602" s="830"/>
    </row>
    <row r="38603" spans="10:10" x14ac:dyDescent="0.35">
      <c r="J38603" s="830"/>
    </row>
    <row r="38604" spans="10:10" x14ac:dyDescent="0.35">
      <c r="J38604" s="830"/>
    </row>
    <row r="38605" spans="10:10" x14ac:dyDescent="0.35">
      <c r="J38605" s="830"/>
    </row>
    <row r="38606" spans="10:10" x14ac:dyDescent="0.35">
      <c r="J38606" s="830"/>
    </row>
    <row r="38607" spans="10:10" x14ac:dyDescent="0.35">
      <c r="J38607" s="830"/>
    </row>
    <row r="38608" spans="10:10" x14ac:dyDescent="0.35">
      <c r="J38608" s="830"/>
    </row>
    <row r="38609" spans="10:10" x14ac:dyDescent="0.35">
      <c r="J38609" s="830"/>
    </row>
    <row r="38610" spans="10:10" x14ac:dyDescent="0.35">
      <c r="J38610" s="830"/>
    </row>
    <row r="38611" spans="10:10" x14ac:dyDescent="0.35">
      <c r="J38611" s="830"/>
    </row>
    <row r="38612" spans="10:10" x14ac:dyDescent="0.35">
      <c r="J38612" s="830"/>
    </row>
    <row r="38613" spans="10:10" x14ac:dyDescent="0.35">
      <c r="J38613" s="830"/>
    </row>
    <row r="38614" spans="10:10" x14ac:dyDescent="0.35">
      <c r="J38614" s="830"/>
    </row>
    <row r="38615" spans="10:10" x14ac:dyDescent="0.35">
      <c r="J38615" s="830"/>
    </row>
    <row r="38616" spans="10:10" x14ac:dyDescent="0.35">
      <c r="J38616" s="830"/>
    </row>
    <row r="38617" spans="10:10" x14ac:dyDescent="0.35">
      <c r="J38617" s="830"/>
    </row>
    <row r="38618" spans="10:10" x14ac:dyDescent="0.35">
      <c r="J38618" s="830"/>
    </row>
    <row r="38619" spans="10:10" x14ac:dyDescent="0.35">
      <c r="J38619" s="830"/>
    </row>
    <row r="38620" spans="10:10" x14ac:dyDescent="0.35">
      <c r="J38620" s="830"/>
    </row>
    <row r="38621" spans="10:10" x14ac:dyDescent="0.35">
      <c r="J38621" s="830"/>
    </row>
    <row r="38622" spans="10:10" x14ac:dyDescent="0.35">
      <c r="J38622" s="830"/>
    </row>
    <row r="38623" spans="10:10" x14ac:dyDescent="0.35">
      <c r="J38623" s="830"/>
    </row>
    <row r="38624" spans="10:10" x14ac:dyDescent="0.35">
      <c r="J38624" s="830"/>
    </row>
    <row r="38625" spans="10:10" x14ac:dyDescent="0.35">
      <c r="J38625" s="830"/>
    </row>
    <row r="38626" spans="10:10" x14ac:dyDescent="0.35">
      <c r="J38626" s="830"/>
    </row>
    <row r="38627" spans="10:10" x14ac:dyDescent="0.35">
      <c r="J38627" s="830"/>
    </row>
    <row r="38628" spans="10:10" x14ac:dyDescent="0.35">
      <c r="J38628" s="830"/>
    </row>
    <row r="38629" spans="10:10" x14ac:dyDescent="0.35">
      <c r="J38629" s="830"/>
    </row>
    <row r="38630" spans="10:10" x14ac:dyDescent="0.35">
      <c r="J38630" s="830"/>
    </row>
    <row r="38631" spans="10:10" x14ac:dyDescent="0.35">
      <c r="J38631" s="830"/>
    </row>
    <row r="38632" spans="10:10" x14ac:dyDescent="0.35">
      <c r="J38632" s="830"/>
    </row>
    <row r="38633" spans="10:10" x14ac:dyDescent="0.35">
      <c r="J38633" s="830"/>
    </row>
    <row r="38634" spans="10:10" x14ac:dyDescent="0.35">
      <c r="J38634" s="830"/>
    </row>
    <row r="38635" spans="10:10" x14ac:dyDescent="0.35">
      <c r="J38635" s="830"/>
    </row>
    <row r="38636" spans="10:10" x14ac:dyDescent="0.35">
      <c r="J38636" s="830"/>
    </row>
    <row r="38637" spans="10:10" x14ac:dyDescent="0.35">
      <c r="J38637" s="830"/>
    </row>
    <row r="38638" spans="10:10" x14ac:dyDescent="0.35">
      <c r="J38638" s="830"/>
    </row>
    <row r="38639" spans="10:10" x14ac:dyDescent="0.35">
      <c r="J38639" s="830"/>
    </row>
    <row r="38640" spans="10:10" x14ac:dyDescent="0.35">
      <c r="J38640" s="830"/>
    </row>
    <row r="38659" spans="10:10" x14ac:dyDescent="0.35">
      <c r="J38659" s="830"/>
    </row>
    <row r="38662" spans="10:10" x14ac:dyDescent="0.35">
      <c r="J38662" s="830"/>
    </row>
    <row r="38663" spans="10:10" x14ac:dyDescent="0.35">
      <c r="J38663" s="830"/>
    </row>
    <row r="38664" spans="10:10" x14ac:dyDescent="0.35">
      <c r="J38664" s="830"/>
    </row>
    <row r="38669" spans="10:10" x14ac:dyDescent="0.35">
      <c r="J38669" s="830"/>
    </row>
    <row r="38670" spans="10:10" x14ac:dyDescent="0.35">
      <c r="J38670" s="830"/>
    </row>
    <row r="38671" spans="10:10" x14ac:dyDescent="0.35">
      <c r="J38671" s="830"/>
    </row>
    <row r="38672" spans="10:10" x14ac:dyDescent="0.35">
      <c r="J38672" s="830"/>
    </row>
    <row r="38673" spans="10:10" x14ac:dyDescent="0.35">
      <c r="J38673" s="830"/>
    </row>
    <row r="38674" spans="10:10" x14ac:dyDescent="0.35">
      <c r="J38674" s="830"/>
    </row>
    <row r="38675" spans="10:10" x14ac:dyDescent="0.35">
      <c r="J38675" s="830"/>
    </row>
    <row r="38676" spans="10:10" x14ac:dyDescent="0.35">
      <c r="J38676" s="830"/>
    </row>
    <row r="38677" spans="10:10" x14ac:dyDescent="0.35">
      <c r="J38677" s="830"/>
    </row>
    <row r="38678" spans="10:10" x14ac:dyDescent="0.35">
      <c r="J38678" s="830"/>
    </row>
    <row r="38679" spans="10:10" x14ac:dyDescent="0.35">
      <c r="J38679" s="830"/>
    </row>
    <row r="38680" spans="10:10" x14ac:dyDescent="0.35">
      <c r="J38680" s="830"/>
    </row>
    <row r="38681" spans="10:10" x14ac:dyDescent="0.35">
      <c r="J38681" s="830"/>
    </row>
    <row r="38682" spans="10:10" x14ac:dyDescent="0.35">
      <c r="J38682" s="830"/>
    </row>
    <row r="38683" spans="10:10" x14ac:dyDescent="0.35">
      <c r="J38683" s="830"/>
    </row>
    <row r="38684" spans="10:10" x14ac:dyDescent="0.35">
      <c r="J38684" s="830"/>
    </row>
    <row r="38685" spans="10:10" x14ac:dyDescent="0.35">
      <c r="J38685" s="830"/>
    </row>
    <row r="38686" spans="10:10" x14ac:dyDescent="0.35">
      <c r="J38686" s="830"/>
    </row>
    <row r="38687" spans="10:10" x14ac:dyDescent="0.35">
      <c r="J38687" s="830"/>
    </row>
    <row r="38688" spans="10:10" x14ac:dyDescent="0.35">
      <c r="J38688" s="830"/>
    </row>
    <row r="38689" spans="10:10" x14ac:dyDescent="0.35">
      <c r="J38689" s="830"/>
    </row>
    <row r="38690" spans="10:10" x14ac:dyDescent="0.35">
      <c r="J38690" s="830"/>
    </row>
    <row r="38691" spans="10:10" x14ac:dyDescent="0.35">
      <c r="J38691" s="830"/>
    </row>
    <row r="38692" spans="10:10" x14ac:dyDescent="0.35">
      <c r="J38692" s="830"/>
    </row>
    <row r="38693" spans="10:10" x14ac:dyDescent="0.35">
      <c r="J38693" s="830"/>
    </row>
    <row r="38694" spans="10:10" x14ac:dyDescent="0.35">
      <c r="J38694" s="830"/>
    </row>
    <row r="38695" spans="10:10" x14ac:dyDescent="0.35">
      <c r="J38695" s="830"/>
    </row>
    <row r="38696" spans="10:10" x14ac:dyDescent="0.35">
      <c r="J38696" s="830"/>
    </row>
    <row r="38697" spans="10:10" x14ac:dyDescent="0.35">
      <c r="J38697" s="830"/>
    </row>
    <row r="38698" spans="10:10" x14ac:dyDescent="0.35">
      <c r="J38698" s="830"/>
    </row>
    <row r="38699" spans="10:10" x14ac:dyDescent="0.35">
      <c r="J38699" s="830"/>
    </row>
    <row r="38700" spans="10:10" x14ac:dyDescent="0.35">
      <c r="J38700" s="830"/>
    </row>
    <row r="38701" spans="10:10" x14ac:dyDescent="0.35">
      <c r="J38701" s="830"/>
    </row>
    <row r="38702" spans="10:10" x14ac:dyDescent="0.35">
      <c r="J38702" s="830"/>
    </row>
    <row r="38703" spans="10:10" x14ac:dyDescent="0.35">
      <c r="J38703" s="830"/>
    </row>
    <row r="38704" spans="10:10" x14ac:dyDescent="0.35">
      <c r="J38704" s="830"/>
    </row>
    <row r="38705" spans="10:10" x14ac:dyDescent="0.35">
      <c r="J38705" s="830"/>
    </row>
    <row r="38706" spans="10:10" x14ac:dyDescent="0.35">
      <c r="J38706" s="830"/>
    </row>
    <row r="38707" spans="10:10" x14ac:dyDescent="0.35">
      <c r="J38707" s="830"/>
    </row>
    <row r="38708" spans="10:10" x14ac:dyDescent="0.35">
      <c r="J38708" s="830"/>
    </row>
    <row r="38709" spans="10:10" x14ac:dyDescent="0.35">
      <c r="J38709" s="830"/>
    </row>
    <row r="38710" spans="10:10" x14ac:dyDescent="0.35">
      <c r="J38710" s="830"/>
    </row>
    <row r="38711" spans="10:10" x14ac:dyDescent="0.35">
      <c r="J38711" s="830"/>
    </row>
    <row r="38712" spans="10:10" x14ac:dyDescent="0.35">
      <c r="J38712" s="830"/>
    </row>
    <row r="38713" spans="10:10" x14ac:dyDescent="0.35">
      <c r="J38713" s="830"/>
    </row>
    <row r="38714" spans="10:10" x14ac:dyDescent="0.35">
      <c r="J38714" s="830"/>
    </row>
    <row r="38715" spans="10:10" x14ac:dyDescent="0.35">
      <c r="J38715" s="830"/>
    </row>
    <row r="38716" spans="10:10" x14ac:dyDescent="0.35">
      <c r="J38716" s="830"/>
    </row>
    <row r="38717" spans="10:10" x14ac:dyDescent="0.35">
      <c r="J38717" s="830"/>
    </row>
    <row r="38718" spans="10:10" x14ac:dyDescent="0.35">
      <c r="J38718" s="830"/>
    </row>
    <row r="38719" spans="10:10" x14ac:dyDescent="0.35">
      <c r="J38719" s="830"/>
    </row>
    <row r="38720" spans="10:10" x14ac:dyDescent="0.35">
      <c r="J38720" s="830"/>
    </row>
    <row r="38721" spans="10:10" x14ac:dyDescent="0.35">
      <c r="J38721" s="830"/>
    </row>
    <row r="38722" spans="10:10" x14ac:dyDescent="0.35">
      <c r="J38722" s="830"/>
    </row>
    <row r="38723" spans="10:10" x14ac:dyDescent="0.35">
      <c r="J38723" s="830"/>
    </row>
    <row r="38724" spans="10:10" x14ac:dyDescent="0.35">
      <c r="J38724" s="830"/>
    </row>
    <row r="38725" spans="10:10" x14ac:dyDescent="0.35">
      <c r="J38725" s="830"/>
    </row>
    <row r="38726" spans="10:10" x14ac:dyDescent="0.35">
      <c r="J38726" s="830"/>
    </row>
    <row r="38727" spans="10:10" x14ac:dyDescent="0.35">
      <c r="J38727" s="830"/>
    </row>
    <row r="38728" spans="10:10" x14ac:dyDescent="0.35">
      <c r="J38728" s="830"/>
    </row>
    <row r="38729" spans="10:10" x14ac:dyDescent="0.35">
      <c r="J38729" s="830"/>
    </row>
    <row r="38730" spans="10:10" x14ac:dyDescent="0.35">
      <c r="J38730" s="830"/>
    </row>
    <row r="38731" spans="10:10" x14ac:dyDescent="0.35">
      <c r="J38731" s="830"/>
    </row>
    <row r="38732" spans="10:10" x14ac:dyDescent="0.35">
      <c r="J38732" s="830"/>
    </row>
    <row r="38733" spans="10:10" x14ac:dyDescent="0.35">
      <c r="J38733" s="830"/>
    </row>
    <row r="38734" spans="10:10" x14ac:dyDescent="0.35">
      <c r="J38734" s="830"/>
    </row>
    <row r="38735" spans="10:10" x14ac:dyDescent="0.35">
      <c r="J38735" s="830"/>
    </row>
    <row r="38736" spans="10:10" x14ac:dyDescent="0.35">
      <c r="J38736" s="830"/>
    </row>
    <row r="38737" spans="10:10" x14ac:dyDescent="0.35">
      <c r="J38737" s="830"/>
    </row>
    <row r="38738" spans="10:10" x14ac:dyDescent="0.35">
      <c r="J38738" s="830"/>
    </row>
    <row r="38739" spans="10:10" x14ac:dyDescent="0.35">
      <c r="J38739" s="830"/>
    </row>
    <row r="38740" spans="10:10" x14ac:dyDescent="0.35">
      <c r="J38740" s="830"/>
    </row>
    <row r="38741" spans="10:10" x14ac:dyDescent="0.35">
      <c r="J38741" s="830"/>
    </row>
    <row r="38742" spans="10:10" x14ac:dyDescent="0.35">
      <c r="J38742" s="830"/>
    </row>
    <row r="38743" spans="10:10" x14ac:dyDescent="0.35">
      <c r="J38743" s="830"/>
    </row>
    <row r="38744" spans="10:10" x14ac:dyDescent="0.35">
      <c r="J38744" s="830"/>
    </row>
    <row r="38745" spans="10:10" x14ac:dyDescent="0.35">
      <c r="J38745" s="830"/>
    </row>
    <row r="38746" spans="10:10" x14ac:dyDescent="0.35">
      <c r="J38746" s="830"/>
    </row>
    <row r="38747" spans="10:10" x14ac:dyDescent="0.35">
      <c r="J38747" s="830"/>
    </row>
    <row r="38748" spans="10:10" x14ac:dyDescent="0.35">
      <c r="J38748" s="830"/>
    </row>
    <row r="38749" spans="10:10" x14ac:dyDescent="0.35">
      <c r="J38749" s="830"/>
    </row>
    <row r="38750" spans="10:10" x14ac:dyDescent="0.35">
      <c r="J38750" s="830"/>
    </row>
    <row r="38751" spans="10:10" x14ac:dyDescent="0.35">
      <c r="J38751" s="830"/>
    </row>
    <row r="38752" spans="10:10" x14ac:dyDescent="0.35">
      <c r="J38752" s="830"/>
    </row>
    <row r="38753" spans="10:10" x14ac:dyDescent="0.35">
      <c r="J38753" s="830"/>
    </row>
    <row r="38754" spans="10:10" x14ac:dyDescent="0.35">
      <c r="J38754" s="830"/>
    </row>
    <row r="38755" spans="10:10" x14ac:dyDescent="0.35">
      <c r="J38755" s="830"/>
    </row>
    <row r="38756" spans="10:10" x14ac:dyDescent="0.35">
      <c r="J38756" s="830"/>
    </row>
    <row r="38757" spans="10:10" x14ac:dyDescent="0.35">
      <c r="J38757" s="830"/>
    </row>
    <row r="38758" spans="10:10" x14ac:dyDescent="0.35">
      <c r="J38758" s="830"/>
    </row>
    <row r="38760" spans="10:10" x14ac:dyDescent="0.35">
      <c r="J38760" s="830"/>
    </row>
    <row r="38761" spans="10:10" x14ac:dyDescent="0.35">
      <c r="J38761" s="830"/>
    </row>
    <row r="38762" spans="10:10" x14ac:dyDescent="0.35">
      <c r="J38762" s="830"/>
    </row>
    <row r="38763" spans="10:10" x14ac:dyDescent="0.35">
      <c r="J38763" s="830"/>
    </row>
    <row r="38764" spans="10:10" x14ac:dyDescent="0.35">
      <c r="J38764" s="830"/>
    </row>
    <row r="38765" spans="10:10" x14ac:dyDescent="0.35">
      <c r="J38765" s="830"/>
    </row>
    <row r="38766" spans="10:10" x14ac:dyDescent="0.35">
      <c r="J38766" s="830"/>
    </row>
    <row r="38767" spans="10:10" x14ac:dyDescent="0.35">
      <c r="J38767" s="830"/>
    </row>
    <row r="38768" spans="10:10" x14ac:dyDescent="0.35">
      <c r="J38768" s="830"/>
    </row>
    <row r="38769" spans="10:10" x14ac:dyDescent="0.35">
      <c r="J38769" s="830"/>
    </row>
    <row r="38770" spans="10:10" x14ac:dyDescent="0.35">
      <c r="J38770" s="830"/>
    </row>
    <row r="38771" spans="10:10" x14ac:dyDescent="0.35">
      <c r="J38771" s="830"/>
    </row>
    <row r="38772" spans="10:10" x14ac:dyDescent="0.35">
      <c r="J38772" s="830"/>
    </row>
    <row r="38773" spans="10:10" x14ac:dyDescent="0.35">
      <c r="J38773" s="830"/>
    </row>
    <row r="38774" spans="10:10" x14ac:dyDescent="0.35">
      <c r="J38774" s="830"/>
    </row>
    <row r="38775" spans="10:10" x14ac:dyDescent="0.35">
      <c r="J38775" s="830"/>
    </row>
    <row r="38776" spans="10:10" x14ac:dyDescent="0.35">
      <c r="J38776" s="830"/>
    </row>
    <row r="38777" spans="10:10" x14ac:dyDescent="0.35">
      <c r="J38777" s="830"/>
    </row>
    <row r="38778" spans="10:10" x14ac:dyDescent="0.35">
      <c r="J38778" s="830"/>
    </row>
    <row r="38779" spans="10:10" x14ac:dyDescent="0.35">
      <c r="J38779" s="830"/>
    </row>
    <row r="38780" spans="10:10" x14ac:dyDescent="0.35">
      <c r="J38780" s="830"/>
    </row>
    <row r="38781" spans="10:10" x14ac:dyDescent="0.35">
      <c r="J38781" s="830"/>
    </row>
    <row r="38782" spans="10:10" x14ac:dyDescent="0.35">
      <c r="J38782" s="830"/>
    </row>
    <row r="38783" spans="10:10" x14ac:dyDescent="0.35">
      <c r="J38783" s="830"/>
    </row>
    <row r="38788" spans="10:10" x14ac:dyDescent="0.35">
      <c r="J38788" s="830"/>
    </row>
    <row r="38789" spans="10:10" x14ac:dyDescent="0.35">
      <c r="J38789" s="830"/>
    </row>
    <row r="38790" spans="10:10" x14ac:dyDescent="0.35">
      <c r="J38790" s="830"/>
    </row>
    <row r="38791" spans="10:10" x14ac:dyDescent="0.35">
      <c r="J38791" s="830"/>
    </row>
    <row r="38792" spans="10:10" x14ac:dyDescent="0.35">
      <c r="J38792" s="830"/>
    </row>
    <row r="38793" spans="10:10" x14ac:dyDescent="0.35">
      <c r="J38793" s="830"/>
    </row>
    <row r="38794" spans="10:10" x14ac:dyDescent="0.35">
      <c r="J38794" s="830"/>
    </row>
    <row r="38795" spans="10:10" x14ac:dyDescent="0.35">
      <c r="J38795" s="830"/>
    </row>
    <row r="38796" spans="10:10" x14ac:dyDescent="0.35">
      <c r="J38796" s="830"/>
    </row>
    <row r="38797" spans="10:10" x14ac:dyDescent="0.35">
      <c r="J38797" s="830"/>
    </row>
    <row r="38798" spans="10:10" x14ac:dyDescent="0.35">
      <c r="J38798" s="830"/>
    </row>
    <row r="38799" spans="10:10" x14ac:dyDescent="0.35">
      <c r="J38799" s="830"/>
    </row>
    <row r="38800" spans="10:10" x14ac:dyDescent="0.35">
      <c r="J38800" s="830"/>
    </row>
    <row r="38801" spans="10:10" x14ac:dyDescent="0.35">
      <c r="J38801" s="830"/>
    </row>
    <row r="38802" spans="10:10" x14ac:dyDescent="0.35">
      <c r="J38802" s="830"/>
    </row>
    <row r="38803" spans="10:10" x14ac:dyDescent="0.35">
      <c r="J38803" s="830"/>
    </row>
    <row r="38804" spans="10:10" x14ac:dyDescent="0.35">
      <c r="J38804" s="830"/>
    </row>
    <row r="38805" spans="10:10" x14ac:dyDescent="0.35">
      <c r="J38805" s="830"/>
    </row>
    <row r="38806" spans="10:10" x14ac:dyDescent="0.35">
      <c r="J38806" s="830"/>
    </row>
    <row r="38807" spans="10:10" x14ac:dyDescent="0.35">
      <c r="J38807" s="830"/>
    </row>
    <row r="38808" spans="10:10" x14ac:dyDescent="0.35">
      <c r="J38808" s="830"/>
    </row>
    <row r="38809" spans="10:10" x14ac:dyDescent="0.35">
      <c r="J38809" s="830"/>
    </row>
    <row r="38810" spans="10:10" x14ac:dyDescent="0.35">
      <c r="J38810" s="830"/>
    </row>
    <row r="38811" spans="10:10" x14ac:dyDescent="0.35">
      <c r="J38811" s="830"/>
    </row>
    <row r="38812" spans="10:10" x14ac:dyDescent="0.35">
      <c r="J38812" s="830"/>
    </row>
    <row r="38813" spans="10:10" x14ac:dyDescent="0.35">
      <c r="J38813" s="830"/>
    </row>
    <row r="38814" spans="10:10" x14ac:dyDescent="0.35">
      <c r="J38814" s="830"/>
    </row>
    <row r="38815" spans="10:10" x14ac:dyDescent="0.35">
      <c r="J38815" s="830"/>
    </row>
    <row r="38816" spans="10:10" x14ac:dyDescent="0.35">
      <c r="J38816" s="830"/>
    </row>
    <row r="38817" spans="10:10" x14ac:dyDescent="0.35">
      <c r="J38817" s="830"/>
    </row>
    <row r="38818" spans="10:10" x14ac:dyDescent="0.35">
      <c r="J38818" s="830"/>
    </row>
    <row r="38819" spans="10:10" x14ac:dyDescent="0.35">
      <c r="J38819" s="830"/>
    </row>
    <row r="38820" spans="10:10" x14ac:dyDescent="0.35">
      <c r="J38820" s="830"/>
    </row>
    <row r="38821" spans="10:10" x14ac:dyDescent="0.35">
      <c r="J38821" s="830"/>
    </row>
    <row r="38822" spans="10:10" x14ac:dyDescent="0.35">
      <c r="J38822" s="830"/>
    </row>
    <row r="38823" spans="10:10" x14ac:dyDescent="0.35">
      <c r="J38823" s="830"/>
    </row>
    <row r="38824" spans="10:10" x14ac:dyDescent="0.35">
      <c r="J38824" s="830"/>
    </row>
    <row r="38825" spans="10:10" x14ac:dyDescent="0.35">
      <c r="J38825" s="830"/>
    </row>
    <row r="38826" spans="10:10" x14ac:dyDescent="0.35">
      <c r="J38826" s="830"/>
    </row>
    <row r="38827" spans="10:10" x14ac:dyDescent="0.35">
      <c r="J38827" s="830"/>
    </row>
    <row r="38828" spans="10:10" x14ac:dyDescent="0.35">
      <c r="J38828" s="830"/>
    </row>
    <row r="38829" spans="10:10" x14ac:dyDescent="0.35">
      <c r="J38829" s="830"/>
    </row>
    <row r="38830" spans="10:10" x14ac:dyDescent="0.35">
      <c r="J38830" s="830"/>
    </row>
    <row r="38831" spans="10:10" x14ac:dyDescent="0.35">
      <c r="J38831" s="830"/>
    </row>
    <row r="38832" spans="10:10" x14ac:dyDescent="0.35">
      <c r="J38832" s="830"/>
    </row>
    <row r="38833" spans="10:10" x14ac:dyDescent="0.35">
      <c r="J38833" s="830"/>
    </row>
    <row r="38834" spans="10:10" x14ac:dyDescent="0.35">
      <c r="J38834" s="830"/>
    </row>
    <row r="38835" spans="10:10" x14ac:dyDescent="0.35">
      <c r="J38835" s="830"/>
    </row>
    <row r="38836" spans="10:10" x14ac:dyDescent="0.35">
      <c r="J38836" s="830"/>
    </row>
    <row r="38837" spans="10:10" x14ac:dyDescent="0.35">
      <c r="J38837" s="830"/>
    </row>
    <row r="38838" spans="10:10" x14ac:dyDescent="0.35">
      <c r="J38838" s="830"/>
    </row>
    <row r="38840" spans="10:10" x14ac:dyDescent="0.35">
      <c r="J38840" s="830"/>
    </row>
    <row r="38841" spans="10:10" x14ac:dyDescent="0.35">
      <c r="J38841" s="830"/>
    </row>
    <row r="38842" spans="10:10" x14ac:dyDescent="0.35">
      <c r="J38842" s="830"/>
    </row>
    <row r="38843" spans="10:10" x14ac:dyDescent="0.35">
      <c r="J38843" s="830"/>
    </row>
    <row r="38844" spans="10:10" x14ac:dyDescent="0.35">
      <c r="J38844" s="830"/>
    </row>
    <row r="38845" spans="10:10" x14ac:dyDescent="0.35">
      <c r="J38845" s="830"/>
    </row>
    <row r="38846" spans="10:10" x14ac:dyDescent="0.35">
      <c r="J38846" s="830"/>
    </row>
    <row r="38847" spans="10:10" x14ac:dyDescent="0.35">
      <c r="J38847" s="830"/>
    </row>
    <row r="38848" spans="10:10" x14ac:dyDescent="0.35">
      <c r="J38848" s="830"/>
    </row>
    <row r="38849" spans="10:10" x14ac:dyDescent="0.35">
      <c r="J38849" s="830"/>
    </row>
    <row r="38850" spans="10:10" x14ac:dyDescent="0.35">
      <c r="J38850" s="830"/>
    </row>
    <row r="38851" spans="10:10" x14ac:dyDescent="0.35">
      <c r="J38851" s="830"/>
    </row>
    <row r="38852" spans="10:10" x14ac:dyDescent="0.35">
      <c r="J38852" s="830"/>
    </row>
    <row r="38853" spans="10:10" x14ac:dyDescent="0.35">
      <c r="J38853" s="830"/>
    </row>
    <row r="38854" spans="10:10" x14ac:dyDescent="0.35">
      <c r="J38854" s="830"/>
    </row>
    <row r="38855" spans="10:10" x14ac:dyDescent="0.35">
      <c r="J38855" s="830"/>
    </row>
    <row r="38856" spans="10:10" x14ac:dyDescent="0.35">
      <c r="J38856" s="830"/>
    </row>
    <row r="38857" spans="10:10" x14ac:dyDescent="0.35">
      <c r="J38857" s="830"/>
    </row>
    <row r="38858" spans="10:10" x14ac:dyDescent="0.35">
      <c r="J38858" s="830"/>
    </row>
    <row r="38859" spans="10:10" x14ac:dyDescent="0.35">
      <c r="J38859" s="830"/>
    </row>
    <row r="38860" spans="10:10" x14ac:dyDescent="0.35">
      <c r="J38860" s="830"/>
    </row>
    <row r="38861" spans="10:10" x14ac:dyDescent="0.35">
      <c r="J38861" s="830"/>
    </row>
    <row r="38862" spans="10:10" x14ac:dyDescent="0.35">
      <c r="J38862" s="830"/>
    </row>
    <row r="38863" spans="10:10" x14ac:dyDescent="0.35">
      <c r="J38863" s="830"/>
    </row>
    <row r="38864" spans="10:10" x14ac:dyDescent="0.35">
      <c r="J38864" s="830"/>
    </row>
    <row r="38865" spans="10:10" x14ac:dyDescent="0.35">
      <c r="J38865" s="830"/>
    </row>
    <row r="38866" spans="10:10" x14ac:dyDescent="0.35">
      <c r="J38866" s="830"/>
    </row>
    <row r="38871" spans="10:10" x14ac:dyDescent="0.35">
      <c r="J38871" s="830"/>
    </row>
    <row r="38872" spans="10:10" x14ac:dyDescent="0.35">
      <c r="J38872" s="830"/>
    </row>
    <row r="38873" spans="10:10" x14ac:dyDescent="0.35">
      <c r="J38873" s="830"/>
    </row>
    <row r="38874" spans="10:10" x14ac:dyDescent="0.35">
      <c r="J38874" s="830"/>
    </row>
    <row r="38875" spans="10:10" x14ac:dyDescent="0.35">
      <c r="J38875" s="830"/>
    </row>
    <row r="38876" spans="10:10" x14ac:dyDescent="0.35">
      <c r="J38876" s="830"/>
    </row>
    <row r="38877" spans="10:10" x14ac:dyDescent="0.35">
      <c r="J38877" s="830"/>
    </row>
    <row r="38878" spans="10:10" x14ac:dyDescent="0.35">
      <c r="J38878" s="830"/>
    </row>
    <row r="38879" spans="10:10" x14ac:dyDescent="0.35">
      <c r="J38879" s="830"/>
    </row>
    <row r="38880" spans="10:10" x14ac:dyDescent="0.35">
      <c r="J38880" s="830"/>
    </row>
    <row r="38881" spans="10:10" x14ac:dyDescent="0.35">
      <c r="J38881" s="830"/>
    </row>
    <row r="38882" spans="10:10" x14ac:dyDescent="0.35">
      <c r="J38882" s="830"/>
    </row>
    <row r="38883" spans="10:10" x14ac:dyDescent="0.35">
      <c r="J38883" s="830"/>
    </row>
    <row r="38884" spans="10:10" x14ac:dyDescent="0.35">
      <c r="J38884" s="830"/>
    </row>
    <row r="38885" spans="10:10" x14ac:dyDescent="0.35">
      <c r="J38885" s="830"/>
    </row>
    <row r="38886" spans="10:10" x14ac:dyDescent="0.35">
      <c r="J38886" s="830"/>
    </row>
    <row r="38887" spans="10:10" x14ac:dyDescent="0.35">
      <c r="J38887" s="830"/>
    </row>
    <row r="38888" spans="10:10" x14ac:dyDescent="0.35">
      <c r="J38888" s="830"/>
    </row>
    <row r="38889" spans="10:10" x14ac:dyDescent="0.35">
      <c r="J38889" s="830"/>
    </row>
    <row r="38890" spans="10:10" x14ac:dyDescent="0.35">
      <c r="J38890" s="830"/>
    </row>
    <row r="38891" spans="10:10" x14ac:dyDescent="0.35">
      <c r="J38891" s="830"/>
    </row>
    <row r="38892" spans="10:10" x14ac:dyDescent="0.35">
      <c r="J38892" s="830"/>
    </row>
    <row r="38893" spans="10:10" x14ac:dyDescent="0.35">
      <c r="J38893" s="830"/>
    </row>
    <row r="38894" spans="10:10" x14ac:dyDescent="0.35">
      <c r="J38894" s="830"/>
    </row>
    <row r="38895" spans="10:10" x14ac:dyDescent="0.35">
      <c r="J38895" s="830"/>
    </row>
    <row r="38896" spans="10:10" x14ac:dyDescent="0.35">
      <c r="J38896" s="830"/>
    </row>
    <row r="38897" spans="10:10" x14ac:dyDescent="0.35">
      <c r="J38897" s="830"/>
    </row>
    <row r="38898" spans="10:10" x14ac:dyDescent="0.35">
      <c r="J38898" s="830"/>
    </row>
    <row r="38899" spans="10:10" x14ac:dyDescent="0.35">
      <c r="J38899" s="830"/>
    </row>
    <row r="38900" spans="10:10" x14ac:dyDescent="0.35">
      <c r="J38900" s="830"/>
    </row>
    <row r="38901" spans="10:10" x14ac:dyDescent="0.35">
      <c r="J38901" s="830"/>
    </row>
    <row r="38902" spans="10:10" x14ac:dyDescent="0.35">
      <c r="J38902" s="830"/>
    </row>
    <row r="38903" spans="10:10" x14ac:dyDescent="0.35">
      <c r="J38903" s="830"/>
    </row>
    <row r="38904" spans="10:10" x14ac:dyDescent="0.35">
      <c r="J38904" s="830"/>
    </row>
    <row r="38905" spans="10:10" x14ac:dyDescent="0.35">
      <c r="J38905" s="830"/>
    </row>
    <row r="38906" spans="10:10" x14ac:dyDescent="0.35">
      <c r="J38906" s="830"/>
    </row>
    <row r="38907" spans="10:10" x14ac:dyDescent="0.35">
      <c r="J38907" s="830"/>
    </row>
    <row r="38908" spans="10:10" x14ac:dyDescent="0.35">
      <c r="J38908" s="830"/>
    </row>
    <row r="38909" spans="10:10" x14ac:dyDescent="0.35">
      <c r="J38909" s="830"/>
    </row>
    <row r="38912" spans="10:10" x14ac:dyDescent="0.35">
      <c r="J38912" s="830"/>
    </row>
    <row r="38917" spans="10:10" x14ac:dyDescent="0.35">
      <c r="J38917" s="830"/>
    </row>
    <row r="38918" spans="10:10" x14ac:dyDescent="0.35">
      <c r="J38918" s="830"/>
    </row>
    <row r="38919" spans="10:10" x14ac:dyDescent="0.35">
      <c r="J38919" s="830"/>
    </row>
    <row r="38920" spans="10:10" x14ac:dyDescent="0.35">
      <c r="J38920" s="830"/>
    </row>
    <row r="38921" spans="10:10" x14ac:dyDescent="0.35">
      <c r="J38921" s="830"/>
    </row>
    <row r="38923" spans="10:10" x14ac:dyDescent="0.35">
      <c r="J38923" s="830"/>
    </row>
    <row r="38924" spans="10:10" x14ac:dyDescent="0.35">
      <c r="J38924" s="830"/>
    </row>
    <row r="38925" spans="10:10" x14ac:dyDescent="0.35">
      <c r="J38925" s="830"/>
    </row>
    <row r="38926" spans="10:10" x14ac:dyDescent="0.35">
      <c r="J38926" s="830"/>
    </row>
    <row r="38927" spans="10:10" x14ac:dyDescent="0.35">
      <c r="J38927" s="830"/>
    </row>
    <row r="38928" spans="10:10" x14ac:dyDescent="0.35">
      <c r="J38928" s="830"/>
    </row>
    <row r="38929" spans="10:10" x14ac:dyDescent="0.35">
      <c r="J38929" s="830"/>
    </row>
    <row r="38930" spans="10:10" x14ac:dyDescent="0.35">
      <c r="J38930" s="830"/>
    </row>
    <row r="38931" spans="10:10" x14ac:dyDescent="0.35">
      <c r="J38931" s="830"/>
    </row>
    <row r="38932" spans="10:10" x14ac:dyDescent="0.35">
      <c r="J38932" s="830"/>
    </row>
    <row r="38933" spans="10:10" x14ac:dyDescent="0.35">
      <c r="J38933" s="830"/>
    </row>
    <row r="38934" spans="10:10" x14ac:dyDescent="0.35">
      <c r="J38934" s="830"/>
    </row>
    <row r="38935" spans="10:10" x14ac:dyDescent="0.35">
      <c r="J38935" s="830"/>
    </row>
    <row r="38936" spans="10:10" x14ac:dyDescent="0.35">
      <c r="J38936" s="830"/>
    </row>
    <row r="38937" spans="10:10" x14ac:dyDescent="0.35">
      <c r="J38937" s="830"/>
    </row>
    <row r="38938" spans="10:10" x14ac:dyDescent="0.35">
      <c r="J38938" s="830"/>
    </row>
    <row r="38939" spans="10:10" x14ac:dyDescent="0.35">
      <c r="J38939" s="830"/>
    </row>
    <row r="38940" spans="10:10" x14ac:dyDescent="0.35">
      <c r="J38940" s="830"/>
    </row>
    <row r="38941" spans="10:10" x14ac:dyDescent="0.35">
      <c r="J38941" s="830"/>
    </row>
    <row r="38942" spans="10:10" x14ac:dyDescent="0.35">
      <c r="J38942" s="830"/>
    </row>
    <row r="38943" spans="10:10" x14ac:dyDescent="0.35">
      <c r="J38943" s="830"/>
    </row>
    <row r="38944" spans="10:10" x14ac:dyDescent="0.35">
      <c r="J38944" s="830"/>
    </row>
    <row r="38945" spans="10:10" x14ac:dyDescent="0.35">
      <c r="J38945" s="830"/>
    </row>
    <row r="38946" spans="10:10" x14ac:dyDescent="0.35">
      <c r="J38946" s="830"/>
    </row>
    <row r="38947" spans="10:10" x14ac:dyDescent="0.35">
      <c r="J38947" s="830"/>
    </row>
    <row r="38948" spans="10:10" x14ac:dyDescent="0.35">
      <c r="J38948" s="830"/>
    </row>
    <row r="38949" spans="10:10" x14ac:dyDescent="0.35">
      <c r="J38949" s="830"/>
    </row>
    <row r="38952" spans="10:10" x14ac:dyDescent="0.35">
      <c r="J38952" s="830"/>
    </row>
    <row r="38953" spans="10:10" x14ac:dyDescent="0.35">
      <c r="J38953" s="830"/>
    </row>
    <row r="38954" spans="10:10" x14ac:dyDescent="0.35">
      <c r="J38954" s="830"/>
    </row>
    <row r="38955" spans="10:10" x14ac:dyDescent="0.35">
      <c r="J38955" s="830"/>
    </row>
    <row r="38956" spans="10:10" x14ac:dyDescent="0.35">
      <c r="J38956" s="830"/>
    </row>
    <row r="38957" spans="10:10" x14ac:dyDescent="0.35">
      <c r="J38957" s="830"/>
    </row>
    <row r="38958" spans="10:10" x14ac:dyDescent="0.35">
      <c r="J38958" s="830"/>
    </row>
    <row r="38959" spans="10:10" x14ac:dyDescent="0.35">
      <c r="J38959" s="830"/>
    </row>
    <row r="38960" spans="10:10" x14ac:dyDescent="0.35">
      <c r="J38960" s="830"/>
    </row>
    <row r="38965" spans="10:10" x14ac:dyDescent="0.35">
      <c r="J38965" s="830"/>
    </row>
    <row r="38966" spans="10:10" x14ac:dyDescent="0.35">
      <c r="J38966" s="830"/>
    </row>
    <row r="38967" spans="10:10" x14ac:dyDescent="0.35">
      <c r="J38967" s="830"/>
    </row>
    <row r="38968" spans="10:10" x14ac:dyDescent="0.35">
      <c r="J38968" s="830"/>
    </row>
    <row r="38969" spans="10:10" x14ac:dyDescent="0.35">
      <c r="J38969" s="830"/>
    </row>
    <row r="38974" spans="10:10" x14ac:dyDescent="0.35">
      <c r="J38974" s="830"/>
    </row>
    <row r="38975" spans="10:10" x14ac:dyDescent="0.35">
      <c r="J38975" s="830"/>
    </row>
    <row r="38976" spans="10:10" x14ac:dyDescent="0.35">
      <c r="J38976" s="830"/>
    </row>
    <row r="38977" spans="10:10" x14ac:dyDescent="0.35">
      <c r="J38977" s="830"/>
    </row>
    <row r="38978" spans="10:10" x14ac:dyDescent="0.35">
      <c r="J38978" s="830"/>
    </row>
    <row r="38979" spans="10:10" x14ac:dyDescent="0.35">
      <c r="J38979" s="830"/>
    </row>
    <row r="38980" spans="10:10" x14ac:dyDescent="0.35">
      <c r="J38980" s="830"/>
    </row>
    <row r="38981" spans="10:10" x14ac:dyDescent="0.35">
      <c r="J38981" s="830"/>
    </row>
    <row r="38982" spans="10:10" x14ac:dyDescent="0.35">
      <c r="J38982" s="830"/>
    </row>
    <row r="38983" spans="10:10" x14ac:dyDescent="0.35">
      <c r="J38983" s="830"/>
    </row>
    <row r="38984" spans="10:10" x14ac:dyDescent="0.35">
      <c r="J38984" s="830"/>
    </row>
    <row r="38985" spans="10:10" x14ac:dyDescent="0.35">
      <c r="J38985" s="830"/>
    </row>
    <row r="38986" spans="10:10" x14ac:dyDescent="0.35">
      <c r="J38986" s="830"/>
    </row>
    <row r="38987" spans="10:10" x14ac:dyDescent="0.35">
      <c r="J38987" s="830"/>
    </row>
    <row r="38988" spans="10:10" x14ac:dyDescent="0.35">
      <c r="J38988" s="830"/>
    </row>
    <row r="38989" spans="10:10" x14ac:dyDescent="0.35">
      <c r="J38989" s="830"/>
    </row>
    <row r="39004" spans="10:10" x14ac:dyDescent="0.35">
      <c r="J39004" s="830"/>
    </row>
    <row r="39005" spans="10:10" x14ac:dyDescent="0.35">
      <c r="J39005" s="830"/>
    </row>
    <row r="39006" spans="10:10" x14ac:dyDescent="0.35">
      <c r="J39006" s="830"/>
    </row>
    <row r="39007" spans="10:10" x14ac:dyDescent="0.35">
      <c r="J39007" s="830"/>
    </row>
    <row r="39008" spans="10:10" x14ac:dyDescent="0.35">
      <c r="J39008" s="830"/>
    </row>
    <row r="39009" spans="10:10" x14ac:dyDescent="0.35">
      <c r="J39009" s="830"/>
    </row>
    <row r="39010" spans="10:10" x14ac:dyDescent="0.35">
      <c r="J39010" s="830"/>
    </row>
    <row r="39011" spans="10:10" x14ac:dyDescent="0.35">
      <c r="J39011" s="830"/>
    </row>
    <row r="39012" spans="10:10" x14ac:dyDescent="0.35">
      <c r="J39012" s="830"/>
    </row>
    <row r="39013" spans="10:10" x14ac:dyDescent="0.35">
      <c r="J39013" s="830"/>
    </row>
    <row r="39014" spans="10:10" x14ac:dyDescent="0.35">
      <c r="J39014" s="830"/>
    </row>
    <row r="39015" spans="10:10" x14ac:dyDescent="0.35">
      <c r="J39015" s="830"/>
    </row>
    <row r="39030" spans="10:10" x14ac:dyDescent="0.35">
      <c r="J39030" s="830"/>
    </row>
    <row r="39031" spans="10:10" x14ac:dyDescent="0.35">
      <c r="J39031" s="830"/>
    </row>
    <row r="39034" spans="10:10" x14ac:dyDescent="0.35">
      <c r="J39034" s="830"/>
    </row>
    <row r="39035" spans="10:10" x14ac:dyDescent="0.35">
      <c r="J39035" s="830"/>
    </row>
    <row r="39036" spans="10:10" x14ac:dyDescent="0.35">
      <c r="J39036" s="830"/>
    </row>
    <row r="39037" spans="10:10" x14ac:dyDescent="0.35">
      <c r="J39037" s="830"/>
    </row>
    <row r="39038" spans="10:10" x14ac:dyDescent="0.35">
      <c r="J39038" s="830"/>
    </row>
    <row r="39039" spans="10:10" x14ac:dyDescent="0.35">
      <c r="J39039" s="830"/>
    </row>
    <row r="39040" spans="10:10" x14ac:dyDescent="0.35">
      <c r="J39040" s="830"/>
    </row>
    <row r="39041" spans="10:10" x14ac:dyDescent="0.35">
      <c r="J39041" s="830"/>
    </row>
    <row r="39042" spans="10:10" x14ac:dyDescent="0.35">
      <c r="J39042" s="830"/>
    </row>
    <row r="39043" spans="10:10" x14ac:dyDescent="0.35">
      <c r="J39043" s="830"/>
    </row>
    <row r="39044" spans="10:10" x14ac:dyDescent="0.35">
      <c r="J39044" s="830"/>
    </row>
    <row r="39045" spans="10:10" x14ac:dyDescent="0.35">
      <c r="J39045" s="830"/>
    </row>
    <row r="39046" spans="10:10" x14ac:dyDescent="0.35">
      <c r="J39046" s="830"/>
    </row>
    <row r="39047" spans="10:10" x14ac:dyDescent="0.35">
      <c r="J39047" s="830"/>
    </row>
    <row r="39048" spans="10:10" x14ac:dyDescent="0.35">
      <c r="J39048" s="830"/>
    </row>
    <row r="39049" spans="10:10" x14ac:dyDescent="0.35">
      <c r="J39049" s="830"/>
    </row>
    <row r="39050" spans="10:10" x14ac:dyDescent="0.35">
      <c r="J39050" s="830"/>
    </row>
    <row r="39051" spans="10:10" x14ac:dyDescent="0.35">
      <c r="J39051" s="830"/>
    </row>
    <row r="39052" spans="10:10" x14ac:dyDescent="0.35">
      <c r="J39052" s="830"/>
    </row>
    <row r="39053" spans="10:10" x14ac:dyDescent="0.35">
      <c r="J39053" s="830"/>
    </row>
    <row r="39054" spans="10:10" x14ac:dyDescent="0.35">
      <c r="J39054" s="830"/>
    </row>
    <row r="39055" spans="10:10" x14ac:dyDescent="0.35">
      <c r="J39055" s="830"/>
    </row>
    <row r="39056" spans="10:10" x14ac:dyDescent="0.35">
      <c r="J39056" s="830"/>
    </row>
    <row r="39057" spans="10:10" x14ac:dyDescent="0.35">
      <c r="J39057" s="830"/>
    </row>
    <row r="39058" spans="10:10" x14ac:dyDescent="0.35">
      <c r="J39058" s="830"/>
    </row>
    <row r="39059" spans="10:10" x14ac:dyDescent="0.35">
      <c r="J39059" s="830"/>
    </row>
    <row r="39060" spans="10:10" x14ac:dyDescent="0.35">
      <c r="J39060" s="830"/>
    </row>
    <row r="39061" spans="10:10" x14ac:dyDescent="0.35">
      <c r="J39061" s="830"/>
    </row>
    <row r="39062" spans="10:10" x14ac:dyDescent="0.35">
      <c r="J39062" s="830"/>
    </row>
    <row r="39063" spans="10:10" x14ac:dyDescent="0.35">
      <c r="J39063" s="830"/>
    </row>
    <row r="39064" spans="10:10" x14ac:dyDescent="0.35">
      <c r="J39064" s="830"/>
    </row>
    <row r="39065" spans="10:10" x14ac:dyDescent="0.35">
      <c r="J39065" s="830"/>
    </row>
    <row r="39066" spans="10:10" x14ac:dyDescent="0.35">
      <c r="J39066" s="830"/>
    </row>
    <row r="39067" spans="10:10" x14ac:dyDescent="0.35">
      <c r="J39067" s="830"/>
    </row>
    <row r="39068" spans="10:10" x14ac:dyDescent="0.35">
      <c r="J39068" s="830"/>
    </row>
    <row r="39069" spans="10:10" x14ac:dyDescent="0.35">
      <c r="J39069" s="830"/>
    </row>
    <row r="39070" spans="10:10" x14ac:dyDescent="0.35">
      <c r="J39070" s="830"/>
    </row>
    <row r="39071" spans="10:10" x14ac:dyDescent="0.35">
      <c r="J39071" s="830"/>
    </row>
    <row r="39072" spans="10:10" x14ac:dyDescent="0.35">
      <c r="J39072" s="830"/>
    </row>
    <row r="39073" spans="10:10" x14ac:dyDescent="0.35">
      <c r="J39073" s="830"/>
    </row>
    <row r="39074" spans="10:10" x14ac:dyDescent="0.35">
      <c r="J39074" s="830"/>
    </row>
    <row r="39075" spans="10:10" x14ac:dyDescent="0.35">
      <c r="J39075" s="830"/>
    </row>
    <row r="39076" spans="10:10" x14ac:dyDescent="0.35">
      <c r="J39076" s="830"/>
    </row>
    <row r="39077" spans="10:10" x14ac:dyDescent="0.35">
      <c r="J39077" s="830"/>
    </row>
    <row r="39078" spans="10:10" x14ac:dyDescent="0.35">
      <c r="J39078" s="830"/>
    </row>
    <row r="39079" spans="10:10" x14ac:dyDescent="0.35">
      <c r="J39079" s="830"/>
    </row>
    <row r="39080" spans="10:10" x14ac:dyDescent="0.35">
      <c r="J39080" s="830"/>
    </row>
    <row r="39081" spans="10:10" x14ac:dyDescent="0.35">
      <c r="J39081" s="830"/>
    </row>
    <row r="39082" spans="10:10" x14ac:dyDescent="0.35">
      <c r="J39082" s="830"/>
    </row>
    <row r="39083" spans="10:10" x14ac:dyDescent="0.35">
      <c r="J39083" s="830"/>
    </row>
    <row r="39084" spans="10:10" x14ac:dyDescent="0.35">
      <c r="J39084" s="830"/>
    </row>
    <row r="39085" spans="10:10" x14ac:dyDescent="0.35">
      <c r="J39085" s="830"/>
    </row>
    <row r="39086" spans="10:10" x14ac:dyDescent="0.35">
      <c r="J39086" s="830"/>
    </row>
    <row r="39087" spans="10:10" x14ac:dyDescent="0.35">
      <c r="J39087" s="830"/>
    </row>
    <row r="39088" spans="10:10" x14ac:dyDescent="0.35">
      <c r="J39088" s="830"/>
    </row>
    <row r="39089" spans="10:10" x14ac:dyDescent="0.35">
      <c r="J39089" s="830"/>
    </row>
    <row r="39090" spans="10:10" x14ac:dyDescent="0.35">
      <c r="J39090" s="830"/>
    </row>
    <row r="39091" spans="10:10" x14ac:dyDescent="0.35">
      <c r="J39091" s="830"/>
    </row>
    <row r="39092" spans="10:10" x14ac:dyDescent="0.35">
      <c r="J39092" s="830"/>
    </row>
    <row r="39093" spans="10:10" x14ac:dyDescent="0.35">
      <c r="J39093" s="830"/>
    </row>
    <row r="39094" spans="10:10" x14ac:dyDescent="0.35">
      <c r="J39094" s="830"/>
    </row>
    <row r="39095" spans="10:10" x14ac:dyDescent="0.35">
      <c r="J39095" s="830"/>
    </row>
    <row r="39096" spans="10:10" x14ac:dyDescent="0.35">
      <c r="J39096" s="830"/>
    </row>
    <row r="39097" spans="10:10" x14ac:dyDescent="0.35">
      <c r="J39097" s="830"/>
    </row>
    <row r="39098" spans="10:10" x14ac:dyDescent="0.35">
      <c r="J39098" s="830"/>
    </row>
    <row r="39099" spans="10:10" x14ac:dyDescent="0.35">
      <c r="J39099" s="830"/>
    </row>
    <row r="39100" spans="10:10" x14ac:dyDescent="0.35">
      <c r="J39100" s="830"/>
    </row>
    <row r="39101" spans="10:10" x14ac:dyDescent="0.35">
      <c r="J39101" s="830"/>
    </row>
    <row r="39102" spans="10:10" x14ac:dyDescent="0.35">
      <c r="J39102" s="830"/>
    </row>
    <row r="39103" spans="10:10" x14ac:dyDescent="0.35">
      <c r="J39103" s="830"/>
    </row>
    <row r="39104" spans="10:10" x14ac:dyDescent="0.35">
      <c r="J39104" s="830"/>
    </row>
    <row r="39105" spans="10:10" x14ac:dyDescent="0.35">
      <c r="J39105" s="830"/>
    </row>
    <row r="39106" spans="10:10" x14ac:dyDescent="0.35">
      <c r="J39106" s="830"/>
    </row>
    <row r="39107" spans="10:10" x14ac:dyDescent="0.35">
      <c r="J39107" s="830"/>
    </row>
    <row r="39108" spans="10:10" x14ac:dyDescent="0.35">
      <c r="J39108" s="830"/>
    </row>
    <row r="39109" spans="10:10" x14ac:dyDescent="0.35">
      <c r="J39109" s="830"/>
    </row>
    <row r="39110" spans="10:10" x14ac:dyDescent="0.35">
      <c r="J39110" s="830"/>
    </row>
    <row r="39111" spans="10:10" x14ac:dyDescent="0.35">
      <c r="J39111" s="830"/>
    </row>
    <row r="39112" spans="10:10" x14ac:dyDescent="0.35">
      <c r="J39112" s="830"/>
    </row>
    <row r="39113" spans="10:10" x14ac:dyDescent="0.35">
      <c r="J39113" s="830"/>
    </row>
    <row r="39114" spans="10:10" x14ac:dyDescent="0.35">
      <c r="J39114" s="830"/>
    </row>
    <row r="39115" spans="10:10" x14ac:dyDescent="0.35">
      <c r="J39115" s="830"/>
    </row>
    <row r="39116" spans="10:10" x14ac:dyDescent="0.35">
      <c r="J39116" s="830"/>
    </row>
    <row r="39117" spans="10:10" x14ac:dyDescent="0.35">
      <c r="J39117" s="830"/>
    </row>
    <row r="39118" spans="10:10" x14ac:dyDescent="0.35">
      <c r="J39118" s="830"/>
    </row>
    <row r="39119" spans="10:10" x14ac:dyDescent="0.35">
      <c r="J39119" s="830"/>
    </row>
    <row r="39120" spans="10:10" x14ac:dyDescent="0.35">
      <c r="J39120" s="830"/>
    </row>
    <row r="39121" spans="10:10" x14ac:dyDescent="0.35">
      <c r="J39121" s="830"/>
    </row>
    <row r="39122" spans="10:10" x14ac:dyDescent="0.35">
      <c r="J39122" s="830"/>
    </row>
    <row r="39123" spans="10:10" x14ac:dyDescent="0.35">
      <c r="J39123" s="830"/>
    </row>
    <row r="39124" spans="10:10" x14ac:dyDescent="0.35">
      <c r="J39124" s="830"/>
    </row>
    <row r="39125" spans="10:10" x14ac:dyDescent="0.35">
      <c r="J39125" s="830"/>
    </row>
    <row r="39126" spans="10:10" x14ac:dyDescent="0.35">
      <c r="J39126" s="830"/>
    </row>
    <row r="39127" spans="10:10" x14ac:dyDescent="0.35">
      <c r="J39127" s="830"/>
    </row>
    <row r="39128" spans="10:10" x14ac:dyDescent="0.35">
      <c r="J39128" s="830"/>
    </row>
    <row r="39129" spans="10:10" x14ac:dyDescent="0.35">
      <c r="J39129" s="830"/>
    </row>
    <row r="39130" spans="10:10" x14ac:dyDescent="0.35">
      <c r="J39130" s="830"/>
    </row>
    <row r="39131" spans="10:10" x14ac:dyDescent="0.35">
      <c r="J39131" s="830"/>
    </row>
    <row r="39132" spans="10:10" x14ac:dyDescent="0.35">
      <c r="J39132" s="830"/>
    </row>
    <row r="39133" spans="10:10" x14ac:dyDescent="0.35">
      <c r="J39133" s="830"/>
    </row>
    <row r="39134" spans="10:10" x14ac:dyDescent="0.35">
      <c r="J39134" s="830"/>
    </row>
    <row r="39135" spans="10:10" x14ac:dyDescent="0.35">
      <c r="J39135" s="830"/>
    </row>
    <row r="39136" spans="10:10" x14ac:dyDescent="0.35">
      <c r="J39136" s="830"/>
    </row>
    <row r="39137" spans="10:10" x14ac:dyDescent="0.35">
      <c r="J39137" s="830"/>
    </row>
    <row r="39138" spans="10:10" x14ac:dyDescent="0.35">
      <c r="J39138" s="830"/>
    </row>
    <row r="39139" spans="10:10" x14ac:dyDescent="0.35">
      <c r="J39139" s="830"/>
    </row>
    <row r="39140" spans="10:10" x14ac:dyDescent="0.35">
      <c r="J39140" s="830"/>
    </row>
    <row r="39141" spans="10:10" x14ac:dyDescent="0.35">
      <c r="J39141" s="830"/>
    </row>
    <row r="39142" spans="10:10" x14ac:dyDescent="0.35">
      <c r="J39142" s="830"/>
    </row>
    <row r="39143" spans="10:10" x14ac:dyDescent="0.35">
      <c r="J39143" s="830"/>
    </row>
    <row r="39144" spans="10:10" x14ac:dyDescent="0.35">
      <c r="J39144" s="830"/>
    </row>
    <row r="39145" spans="10:10" x14ac:dyDescent="0.35">
      <c r="J39145" s="830"/>
    </row>
    <row r="39146" spans="10:10" x14ac:dyDescent="0.35">
      <c r="J39146" s="830"/>
    </row>
    <row r="39147" spans="10:10" x14ac:dyDescent="0.35">
      <c r="J39147" s="830"/>
    </row>
    <row r="39148" spans="10:10" x14ac:dyDescent="0.35">
      <c r="J39148" s="830"/>
    </row>
    <row r="39149" spans="10:10" x14ac:dyDescent="0.35">
      <c r="J39149" s="830"/>
    </row>
    <row r="39150" spans="10:10" x14ac:dyDescent="0.35">
      <c r="J39150" s="830"/>
    </row>
    <row r="39151" spans="10:10" x14ac:dyDescent="0.35">
      <c r="J39151" s="830"/>
    </row>
    <row r="39152" spans="10:10" x14ac:dyDescent="0.35">
      <c r="J39152" s="830"/>
    </row>
    <row r="39153" spans="10:10" x14ac:dyDescent="0.35">
      <c r="J39153" s="830"/>
    </row>
    <row r="39154" spans="10:10" x14ac:dyDescent="0.35">
      <c r="J39154" s="830"/>
    </row>
    <row r="39155" spans="10:10" x14ac:dyDescent="0.35">
      <c r="J39155" s="830"/>
    </row>
    <row r="39156" spans="10:10" x14ac:dyDescent="0.35">
      <c r="J39156" s="830"/>
    </row>
    <row r="39157" spans="10:10" x14ac:dyDescent="0.35">
      <c r="J39157" s="830"/>
    </row>
    <row r="39158" spans="10:10" x14ac:dyDescent="0.35">
      <c r="J39158" s="830"/>
    </row>
    <row r="39159" spans="10:10" x14ac:dyDescent="0.35">
      <c r="J39159" s="830"/>
    </row>
    <row r="39160" spans="10:10" x14ac:dyDescent="0.35">
      <c r="J39160" s="830"/>
    </row>
    <row r="39161" spans="10:10" x14ac:dyDescent="0.35">
      <c r="J39161" s="830"/>
    </row>
    <row r="39162" spans="10:10" x14ac:dyDescent="0.35">
      <c r="J39162" s="830"/>
    </row>
    <row r="39163" spans="10:10" x14ac:dyDescent="0.35">
      <c r="J39163" s="830"/>
    </row>
    <row r="39164" spans="10:10" x14ac:dyDescent="0.35">
      <c r="J39164" s="830"/>
    </row>
    <row r="39165" spans="10:10" x14ac:dyDescent="0.35">
      <c r="J39165" s="830"/>
    </row>
    <row r="39166" spans="10:10" x14ac:dyDescent="0.35">
      <c r="J39166" s="830"/>
    </row>
    <row r="39167" spans="10:10" x14ac:dyDescent="0.35">
      <c r="J39167" s="830"/>
    </row>
    <row r="39168" spans="10:10" x14ac:dyDescent="0.35">
      <c r="J39168" s="830"/>
    </row>
    <row r="39169" spans="10:10" x14ac:dyDescent="0.35">
      <c r="J39169" s="830"/>
    </row>
    <row r="39170" spans="10:10" x14ac:dyDescent="0.35">
      <c r="J39170" s="830"/>
    </row>
    <row r="39171" spans="10:10" x14ac:dyDescent="0.35">
      <c r="J39171" s="830"/>
    </row>
    <row r="39172" spans="10:10" x14ac:dyDescent="0.35">
      <c r="J39172" s="830"/>
    </row>
    <row r="39173" spans="10:10" x14ac:dyDescent="0.35">
      <c r="J39173" s="830"/>
    </row>
    <row r="39174" spans="10:10" x14ac:dyDescent="0.35">
      <c r="J39174" s="830"/>
    </row>
    <row r="39175" spans="10:10" x14ac:dyDescent="0.35">
      <c r="J39175" s="830"/>
    </row>
    <row r="39176" spans="10:10" x14ac:dyDescent="0.35">
      <c r="J39176" s="830"/>
    </row>
    <row r="39177" spans="10:10" x14ac:dyDescent="0.35">
      <c r="J39177" s="830"/>
    </row>
    <row r="39178" spans="10:10" x14ac:dyDescent="0.35">
      <c r="J39178" s="830"/>
    </row>
    <row r="39179" spans="10:10" x14ac:dyDescent="0.35">
      <c r="J39179" s="830"/>
    </row>
    <row r="39180" spans="10:10" x14ac:dyDescent="0.35">
      <c r="J39180" s="830"/>
    </row>
    <row r="39181" spans="10:10" x14ac:dyDescent="0.35">
      <c r="J39181" s="830"/>
    </row>
    <row r="39182" spans="10:10" x14ac:dyDescent="0.35">
      <c r="J39182" s="830"/>
    </row>
    <row r="39183" spans="10:10" x14ac:dyDescent="0.35">
      <c r="J39183" s="830"/>
    </row>
    <row r="39184" spans="10:10" x14ac:dyDescent="0.35">
      <c r="J39184" s="830"/>
    </row>
    <row r="39185" spans="10:10" x14ac:dyDescent="0.35">
      <c r="J39185" s="830"/>
    </row>
    <row r="39186" spans="10:10" x14ac:dyDescent="0.35">
      <c r="J39186" s="830"/>
    </row>
    <row r="39187" spans="10:10" x14ac:dyDescent="0.35">
      <c r="J39187" s="830"/>
    </row>
    <row r="39188" spans="10:10" x14ac:dyDescent="0.35">
      <c r="J39188" s="830"/>
    </row>
    <row r="39189" spans="10:10" x14ac:dyDescent="0.35">
      <c r="J39189" s="830"/>
    </row>
    <row r="39190" spans="10:10" x14ac:dyDescent="0.35">
      <c r="J39190" s="830"/>
    </row>
    <row r="39191" spans="10:10" x14ac:dyDescent="0.35">
      <c r="J39191" s="830"/>
    </row>
    <row r="39192" spans="10:10" x14ac:dyDescent="0.35">
      <c r="J39192" s="830"/>
    </row>
    <row r="39193" spans="10:10" x14ac:dyDescent="0.35">
      <c r="J39193" s="830"/>
    </row>
    <row r="39194" spans="10:10" x14ac:dyDescent="0.35">
      <c r="J39194" s="830"/>
    </row>
    <row r="39195" spans="10:10" x14ac:dyDescent="0.35">
      <c r="J39195" s="830"/>
    </row>
    <row r="39196" spans="10:10" x14ac:dyDescent="0.35">
      <c r="J39196" s="830"/>
    </row>
    <row r="39197" spans="10:10" x14ac:dyDescent="0.35">
      <c r="J39197" s="830"/>
    </row>
    <row r="39198" spans="10:10" x14ac:dyDescent="0.35">
      <c r="J39198" s="830"/>
    </row>
    <row r="39199" spans="10:10" x14ac:dyDescent="0.35">
      <c r="J39199" s="830"/>
    </row>
    <row r="39200" spans="10:10" x14ac:dyDescent="0.35">
      <c r="J39200" s="830"/>
    </row>
    <row r="39201" spans="10:10" x14ac:dyDescent="0.35">
      <c r="J39201" s="830"/>
    </row>
    <row r="39202" spans="10:10" x14ac:dyDescent="0.35">
      <c r="J39202" s="830"/>
    </row>
    <row r="39203" spans="10:10" x14ac:dyDescent="0.35">
      <c r="J39203" s="830"/>
    </row>
    <row r="39204" spans="10:10" x14ac:dyDescent="0.35">
      <c r="J39204" s="830"/>
    </row>
    <row r="39205" spans="10:10" x14ac:dyDescent="0.35">
      <c r="J39205" s="830"/>
    </row>
    <row r="39206" spans="10:10" x14ac:dyDescent="0.35">
      <c r="J39206" s="830"/>
    </row>
    <row r="39207" spans="10:10" x14ac:dyDescent="0.35">
      <c r="J39207" s="830"/>
    </row>
    <row r="39208" spans="10:10" x14ac:dyDescent="0.35">
      <c r="J39208" s="830"/>
    </row>
    <row r="39209" spans="10:10" x14ac:dyDescent="0.35">
      <c r="J39209" s="830"/>
    </row>
    <row r="39210" spans="10:10" x14ac:dyDescent="0.35">
      <c r="J39210" s="830"/>
    </row>
    <row r="39211" spans="10:10" x14ac:dyDescent="0.35">
      <c r="J39211" s="830"/>
    </row>
    <row r="39212" spans="10:10" x14ac:dyDescent="0.35">
      <c r="J39212" s="830"/>
    </row>
    <row r="39213" spans="10:10" x14ac:dyDescent="0.35">
      <c r="J39213" s="830"/>
    </row>
    <row r="39214" spans="10:10" x14ac:dyDescent="0.35">
      <c r="J39214" s="830"/>
    </row>
    <row r="39215" spans="10:10" x14ac:dyDescent="0.35">
      <c r="J39215" s="830"/>
    </row>
    <row r="39216" spans="10:10" x14ac:dyDescent="0.35">
      <c r="J39216" s="830"/>
    </row>
    <row r="39217" spans="10:10" x14ac:dyDescent="0.35">
      <c r="J39217" s="830"/>
    </row>
    <row r="39218" spans="10:10" x14ac:dyDescent="0.35">
      <c r="J39218" s="830"/>
    </row>
    <row r="39219" spans="10:10" x14ac:dyDescent="0.35">
      <c r="J39219" s="830"/>
    </row>
    <row r="39220" spans="10:10" x14ac:dyDescent="0.35">
      <c r="J39220" s="830"/>
    </row>
    <row r="39221" spans="10:10" x14ac:dyDescent="0.35">
      <c r="J39221" s="830"/>
    </row>
    <row r="39222" spans="10:10" x14ac:dyDescent="0.35">
      <c r="J39222" s="830"/>
    </row>
    <row r="39223" spans="10:10" x14ac:dyDescent="0.35">
      <c r="J39223" s="830"/>
    </row>
    <row r="39224" spans="10:10" x14ac:dyDescent="0.35">
      <c r="J39224" s="830"/>
    </row>
    <row r="39225" spans="10:10" x14ac:dyDescent="0.35">
      <c r="J39225" s="830"/>
    </row>
    <row r="39226" spans="10:10" x14ac:dyDescent="0.35">
      <c r="J39226" s="830"/>
    </row>
    <row r="39227" spans="10:10" x14ac:dyDescent="0.35">
      <c r="J39227" s="830"/>
    </row>
    <row r="39228" spans="10:10" x14ac:dyDescent="0.35">
      <c r="J39228" s="830"/>
    </row>
    <row r="39229" spans="10:10" x14ac:dyDescent="0.35">
      <c r="J39229" s="830"/>
    </row>
    <row r="39230" spans="10:10" x14ac:dyDescent="0.35">
      <c r="J39230" s="830"/>
    </row>
    <row r="39231" spans="10:10" x14ac:dyDescent="0.35">
      <c r="J39231" s="830"/>
    </row>
    <row r="39232" spans="10:10" x14ac:dyDescent="0.35">
      <c r="J39232" s="830"/>
    </row>
    <row r="39233" spans="10:10" x14ac:dyDescent="0.35">
      <c r="J39233" s="830"/>
    </row>
    <row r="39234" spans="10:10" x14ac:dyDescent="0.35">
      <c r="J39234" s="830"/>
    </row>
    <row r="39235" spans="10:10" x14ac:dyDescent="0.35">
      <c r="J39235" s="830"/>
    </row>
    <row r="39236" spans="10:10" x14ac:dyDescent="0.35">
      <c r="J39236" s="830"/>
    </row>
    <row r="39237" spans="10:10" x14ac:dyDescent="0.35">
      <c r="J39237" s="830"/>
    </row>
    <row r="39238" spans="10:10" x14ac:dyDescent="0.35">
      <c r="J39238" s="830"/>
    </row>
    <row r="39239" spans="10:10" x14ac:dyDescent="0.35">
      <c r="J39239" s="830"/>
    </row>
    <row r="39240" spans="10:10" x14ac:dyDescent="0.35">
      <c r="J39240" s="830"/>
    </row>
    <row r="39241" spans="10:10" x14ac:dyDescent="0.35">
      <c r="J39241" s="830"/>
    </row>
    <row r="39242" spans="10:10" x14ac:dyDescent="0.35">
      <c r="J39242" s="830"/>
    </row>
    <row r="39243" spans="10:10" x14ac:dyDescent="0.35">
      <c r="J39243" s="830"/>
    </row>
    <row r="39244" spans="10:10" x14ac:dyDescent="0.35">
      <c r="J39244" s="830"/>
    </row>
    <row r="39245" spans="10:10" x14ac:dyDescent="0.35">
      <c r="J39245" s="830"/>
    </row>
    <row r="39246" spans="10:10" x14ac:dyDescent="0.35">
      <c r="J39246" s="830"/>
    </row>
    <row r="39247" spans="10:10" x14ac:dyDescent="0.35">
      <c r="J39247" s="830"/>
    </row>
    <row r="39248" spans="10:10" x14ac:dyDescent="0.35">
      <c r="J39248" s="830"/>
    </row>
    <row r="39249" spans="10:10" x14ac:dyDescent="0.35">
      <c r="J39249" s="830"/>
    </row>
    <row r="39250" spans="10:10" x14ac:dyDescent="0.35">
      <c r="J39250" s="830"/>
    </row>
    <row r="39251" spans="10:10" x14ac:dyDescent="0.35">
      <c r="J39251" s="830"/>
    </row>
    <row r="39252" spans="10:10" x14ac:dyDescent="0.35">
      <c r="J39252" s="830"/>
    </row>
    <row r="39253" spans="10:10" x14ac:dyDescent="0.35">
      <c r="J39253" s="830"/>
    </row>
    <row r="39254" spans="10:10" x14ac:dyDescent="0.35">
      <c r="J39254" s="830"/>
    </row>
    <row r="39255" spans="10:10" x14ac:dyDescent="0.35">
      <c r="J39255" s="830"/>
    </row>
    <row r="39256" spans="10:10" x14ac:dyDescent="0.35">
      <c r="J39256" s="830"/>
    </row>
    <row r="39257" spans="10:10" x14ac:dyDescent="0.35">
      <c r="J39257" s="830"/>
    </row>
    <row r="39258" spans="10:10" x14ac:dyDescent="0.35">
      <c r="J39258" s="830"/>
    </row>
    <row r="39259" spans="10:10" x14ac:dyDescent="0.35">
      <c r="J39259" s="830"/>
    </row>
    <row r="39260" spans="10:10" x14ac:dyDescent="0.35">
      <c r="J39260" s="830"/>
    </row>
    <row r="39261" spans="10:10" x14ac:dyDescent="0.35">
      <c r="J39261" s="830"/>
    </row>
    <row r="39262" spans="10:10" x14ac:dyDescent="0.35">
      <c r="J39262" s="830"/>
    </row>
    <row r="39263" spans="10:10" x14ac:dyDescent="0.35">
      <c r="J39263" s="830"/>
    </row>
    <row r="39264" spans="10:10" x14ac:dyDescent="0.35">
      <c r="J39264" s="830"/>
    </row>
    <row r="39265" spans="10:10" x14ac:dyDescent="0.35">
      <c r="J39265" s="830"/>
    </row>
    <row r="39266" spans="10:10" x14ac:dyDescent="0.35">
      <c r="J39266" s="830"/>
    </row>
    <row r="39267" spans="10:10" x14ac:dyDescent="0.35">
      <c r="J39267" s="830"/>
    </row>
    <row r="39268" spans="10:10" x14ac:dyDescent="0.35">
      <c r="J39268" s="830"/>
    </row>
    <row r="39269" spans="10:10" x14ac:dyDescent="0.35">
      <c r="J39269" s="830"/>
    </row>
    <row r="39270" spans="10:10" x14ac:dyDescent="0.35">
      <c r="J39270" s="830"/>
    </row>
    <row r="39271" spans="10:10" x14ac:dyDescent="0.35">
      <c r="J39271" s="830"/>
    </row>
    <row r="39272" spans="10:10" x14ac:dyDescent="0.35">
      <c r="J39272" s="830"/>
    </row>
    <row r="39273" spans="10:10" x14ac:dyDescent="0.35">
      <c r="J39273" s="830"/>
    </row>
    <row r="39274" spans="10:10" x14ac:dyDescent="0.35">
      <c r="J39274" s="830"/>
    </row>
    <row r="39275" spans="10:10" x14ac:dyDescent="0.35">
      <c r="J39275" s="830"/>
    </row>
    <row r="39276" spans="10:10" x14ac:dyDescent="0.35">
      <c r="J39276" s="830"/>
    </row>
    <row r="39277" spans="10:10" x14ac:dyDescent="0.35">
      <c r="J39277" s="830"/>
    </row>
    <row r="39278" spans="10:10" x14ac:dyDescent="0.35">
      <c r="J39278" s="830"/>
    </row>
    <row r="39279" spans="10:10" x14ac:dyDescent="0.35">
      <c r="J39279" s="830"/>
    </row>
    <row r="39280" spans="10:10" x14ac:dyDescent="0.35">
      <c r="J39280" s="830"/>
    </row>
    <row r="39281" spans="10:10" x14ac:dyDescent="0.35">
      <c r="J39281" s="830"/>
    </row>
    <row r="39282" spans="10:10" x14ac:dyDescent="0.35">
      <c r="J39282" s="830"/>
    </row>
    <row r="39283" spans="10:10" x14ac:dyDescent="0.35">
      <c r="J39283" s="830"/>
    </row>
    <row r="39284" spans="10:10" x14ac:dyDescent="0.35">
      <c r="J39284" s="830"/>
    </row>
    <row r="39285" spans="10:10" x14ac:dyDescent="0.35">
      <c r="J39285" s="830"/>
    </row>
    <row r="39286" spans="10:10" x14ac:dyDescent="0.35">
      <c r="J39286" s="830"/>
    </row>
    <row r="39287" spans="10:10" x14ac:dyDescent="0.35">
      <c r="J39287" s="830"/>
    </row>
    <row r="39288" spans="10:10" x14ac:dyDescent="0.35">
      <c r="J39288" s="830"/>
    </row>
    <row r="39289" spans="10:10" x14ac:dyDescent="0.35">
      <c r="J39289" s="830"/>
    </row>
    <row r="39290" spans="10:10" x14ac:dyDescent="0.35">
      <c r="J39290" s="830"/>
    </row>
    <row r="39291" spans="10:10" x14ac:dyDescent="0.35">
      <c r="J39291" s="830"/>
    </row>
    <row r="39292" spans="10:10" x14ac:dyDescent="0.35">
      <c r="J39292" s="830"/>
    </row>
    <row r="39293" spans="10:10" x14ac:dyDescent="0.35">
      <c r="J39293" s="830"/>
    </row>
    <row r="39294" spans="10:10" x14ac:dyDescent="0.35">
      <c r="J39294" s="830"/>
    </row>
    <row r="39295" spans="10:10" x14ac:dyDescent="0.35">
      <c r="J39295" s="830"/>
    </row>
    <row r="39296" spans="10:10" x14ac:dyDescent="0.35">
      <c r="J39296" s="830"/>
    </row>
    <row r="39297" spans="10:10" x14ac:dyDescent="0.35">
      <c r="J39297" s="830"/>
    </row>
    <row r="39298" spans="10:10" x14ac:dyDescent="0.35">
      <c r="J39298" s="830"/>
    </row>
    <row r="39299" spans="10:10" x14ac:dyDescent="0.35">
      <c r="J39299" s="830"/>
    </row>
    <row r="39300" spans="10:10" x14ac:dyDescent="0.35">
      <c r="J39300" s="830"/>
    </row>
    <row r="39301" spans="10:10" x14ac:dyDescent="0.35">
      <c r="J39301" s="830"/>
    </row>
    <row r="39302" spans="10:10" x14ac:dyDescent="0.35">
      <c r="J39302" s="830"/>
    </row>
    <row r="39303" spans="10:10" x14ac:dyDescent="0.35">
      <c r="J39303" s="830"/>
    </row>
    <row r="39304" spans="10:10" x14ac:dyDescent="0.35">
      <c r="J39304" s="830"/>
    </row>
    <row r="39305" spans="10:10" x14ac:dyDescent="0.35">
      <c r="J39305" s="830"/>
    </row>
    <row r="39306" spans="10:10" x14ac:dyDescent="0.35">
      <c r="J39306" s="830"/>
    </row>
    <row r="39307" spans="10:10" x14ac:dyDescent="0.35">
      <c r="J39307" s="830"/>
    </row>
    <row r="39308" spans="10:10" x14ac:dyDescent="0.35">
      <c r="J39308" s="830"/>
    </row>
    <row r="39309" spans="10:10" x14ac:dyDescent="0.35">
      <c r="J39309" s="830"/>
    </row>
    <row r="39310" spans="10:10" x14ac:dyDescent="0.35">
      <c r="J39310" s="830"/>
    </row>
    <row r="39311" spans="10:10" x14ac:dyDescent="0.35">
      <c r="J39311" s="830"/>
    </row>
    <row r="39312" spans="10:10" x14ac:dyDescent="0.35">
      <c r="J39312" s="830"/>
    </row>
    <row r="39313" spans="10:10" x14ac:dyDescent="0.35">
      <c r="J39313" s="830"/>
    </row>
    <row r="39314" spans="10:10" x14ac:dyDescent="0.35">
      <c r="J39314" s="830"/>
    </row>
    <row r="39315" spans="10:10" x14ac:dyDescent="0.35">
      <c r="J39315" s="830"/>
    </row>
    <row r="39316" spans="10:10" x14ac:dyDescent="0.35">
      <c r="J39316" s="830"/>
    </row>
    <row r="39317" spans="10:10" x14ac:dyDescent="0.35">
      <c r="J39317" s="830"/>
    </row>
    <row r="39318" spans="10:10" x14ac:dyDescent="0.35">
      <c r="J39318" s="830"/>
    </row>
    <row r="39319" spans="10:10" x14ac:dyDescent="0.35">
      <c r="J39319" s="830"/>
    </row>
    <row r="39320" spans="10:10" x14ac:dyDescent="0.35">
      <c r="J39320" s="830"/>
    </row>
    <row r="39321" spans="10:10" x14ac:dyDescent="0.35">
      <c r="J39321" s="830"/>
    </row>
    <row r="39322" spans="10:10" x14ac:dyDescent="0.35">
      <c r="J39322" s="830"/>
    </row>
    <row r="39323" spans="10:10" x14ac:dyDescent="0.35">
      <c r="J39323" s="830"/>
    </row>
    <row r="39329" spans="10:10" x14ac:dyDescent="0.35">
      <c r="J39329" s="830"/>
    </row>
    <row r="39330" spans="10:10" x14ac:dyDescent="0.35">
      <c r="J39330" s="830"/>
    </row>
    <row r="39331" spans="10:10" x14ac:dyDescent="0.35">
      <c r="J39331" s="830"/>
    </row>
    <row r="39332" spans="10:10" x14ac:dyDescent="0.35">
      <c r="J39332" s="830"/>
    </row>
    <row r="39333" spans="10:10" x14ac:dyDescent="0.35">
      <c r="J39333" s="830"/>
    </row>
    <row r="39334" spans="10:10" x14ac:dyDescent="0.35">
      <c r="J39334" s="830"/>
    </row>
    <row r="39335" spans="10:10" x14ac:dyDescent="0.35">
      <c r="J39335" s="830"/>
    </row>
    <row r="39336" spans="10:10" x14ac:dyDescent="0.35">
      <c r="J39336" s="830"/>
    </row>
    <row r="39337" spans="10:10" x14ac:dyDescent="0.35">
      <c r="J39337" s="830"/>
    </row>
    <row r="39338" spans="10:10" x14ac:dyDescent="0.35">
      <c r="J39338" s="830"/>
    </row>
    <row r="39339" spans="10:10" x14ac:dyDescent="0.35">
      <c r="J39339" s="830"/>
    </row>
    <row r="39340" spans="10:10" x14ac:dyDescent="0.35">
      <c r="J39340" s="830"/>
    </row>
    <row r="39341" spans="10:10" x14ac:dyDescent="0.35">
      <c r="J39341" s="830"/>
    </row>
    <row r="39342" spans="10:10" x14ac:dyDescent="0.35">
      <c r="J39342" s="830"/>
    </row>
    <row r="39343" spans="10:10" x14ac:dyDescent="0.35">
      <c r="J39343" s="830"/>
    </row>
    <row r="39344" spans="10:10" x14ac:dyDescent="0.35">
      <c r="J39344" s="830"/>
    </row>
    <row r="39345" spans="10:10" x14ac:dyDescent="0.35">
      <c r="J39345" s="830"/>
    </row>
    <row r="39346" spans="10:10" x14ac:dyDescent="0.35">
      <c r="J39346" s="830"/>
    </row>
    <row r="39347" spans="10:10" x14ac:dyDescent="0.35">
      <c r="J39347" s="830"/>
    </row>
    <row r="39348" spans="10:10" x14ac:dyDescent="0.35">
      <c r="J39348" s="830"/>
    </row>
    <row r="39349" spans="10:10" x14ac:dyDescent="0.35">
      <c r="J39349" s="830"/>
    </row>
    <row r="39350" spans="10:10" x14ac:dyDescent="0.35">
      <c r="J39350" s="830"/>
    </row>
    <row r="39351" spans="10:10" x14ac:dyDescent="0.35">
      <c r="J39351" s="830"/>
    </row>
    <row r="39352" spans="10:10" x14ac:dyDescent="0.35">
      <c r="J39352" s="830"/>
    </row>
    <row r="39353" spans="10:10" x14ac:dyDescent="0.35">
      <c r="J39353" s="830"/>
    </row>
    <row r="39354" spans="10:10" x14ac:dyDescent="0.35">
      <c r="J39354" s="830"/>
    </row>
    <row r="39355" spans="10:10" x14ac:dyDescent="0.35">
      <c r="J39355" s="830"/>
    </row>
    <row r="39356" spans="10:10" x14ac:dyDescent="0.35">
      <c r="J39356" s="830"/>
    </row>
    <row r="39357" spans="10:10" x14ac:dyDescent="0.35">
      <c r="J39357" s="830"/>
    </row>
    <row r="39358" spans="10:10" x14ac:dyDescent="0.35">
      <c r="J39358" s="830"/>
    </row>
    <row r="39359" spans="10:10" x14ac:dyDescent="0.35">
      <c r="J39359" s="830"/>
    </row>
    <row r="39360" spans="10:10" x14ac:dyDescent="0.35">
      <c r="J39360" s="830"/>
    </row>
    <row r="39361" spans="10:10" x14ac:dyDescent="0.35">
      <c r="J39361" s="830"/>
    </row>
    <row r="39362" spans="10:10" x14ac:dyDescent="0.35">
      <c r="J39362" s="830"/>
    </row>
    <row r="39363" spans="10:10" x14ac:dyDescent="0.35">
      <c r="J39363" s="830"/>
    </row>
    <row r="39364" spans="10:10" x14ac:dyDescent="0.35">
      <c r="J39364" s="830"/>
    </row>
    <row r="39365" spans="10:10" x14ac:dyDescent="0.35">
      <c r="J39365" s="830"/>
    </row>
    <row r="39366" spans="10:10" x14ac:dyDescent="0.35">
      <c r="J39366" s="830"/>
    </row>
    <row r="39367" spans="10:10" x14ac:dyDescent="0.35">
      <c r="J39367" s="830"/>
    </row>
    <row r="39368" spans="10:10" x14ac:dyDescent="0.35">
      <c r="J39368" s="830"/>
    </row>
    <row r="39369" spans="10:10" x14ac:dyDescent="0.35">
      <c r="J39369" s="830"/>
    </row>
    <row r="39370" spans="10:10" x14ac:dyDescent="0.35">
      <c r="J39370" s="830"/>
    </row>
    <row r="39371" spans="10:10" x14ac:dyDescent="0.35">
      <c r="J39371" s="830"/>
    </row>
    <row r="39372" spans="10:10" x14ac:dyDescent="0.35">
      <c r="J39372" s="830"/>
    </row>
    <row r="39373" spans="10:10" x14ac:dyDescent="0.35">
      <c r="J39373" s="830"/>
    </row>
    <row r="39374" spans="10:10" x14ac:dyDescent="0.35">
      <c r="J39374" s="830"/>
    </row>
    <row r="39375" spans="10:10" x14ac:dyDescent="0.35">
      <c r="J39375" s="830"/>
    </row>
    <row r="39376" spans="10:10" x14ac:dyDescent="0.35">
      <c r="J39376" s="830"/>
    </row>
    <row r="39377" spans="10:10" x14ac:dyDescent="0.35">
      <c r="J39377" s="830"/>
    </row>
    <row r="39378" spans="10:10" x14ac:dyDescent="0.35">
      <c r="J39378" s="830"/>
    </row>
    <row r="39379" spans="10:10" x14ac:dyDescent="0.35">
      <c r="J39379" s="830"/>
    </row>
    <row r="39380" spans="10:10" x14ac:dyDescent="0.35">
      <c r="J39380" s="830"/>
    </row>
    <row r="39381" spans="10:10" x14ac:dyDescent="0.35">
      <c r="J39381" s="830"/>
    </row>
    <row r="39382" spans="10:10" x14ac:dyDescent="0.35">
      <c r="J39382" s="830"/>
    </row>
    <row r="39383" spans="10:10" x14ac:dyDescent="0.35">
      <c r="J39383" s="830"/>
    </row>
    <row r="39384" spans="10:10" x14ac:dyDescent="0.35">
      <c r="J39384" s="830"/>
    </row>
    <row r="39385" spans="10:10" x14ac:dyDescent="0.35">
      <c r="J39385" s="830"/>
    </row>
    <row r="39386" spans="10:10" x14ac:dyDescent="0.35">
      <c r="J39386" s="830"/>
    </row>
    <row r="39387" spans="10:10" x14ac:dyDescent="0.35">
      <c r="J39387" s="830"/>
    </row>
    <row r="39388" spans="10:10" x14ac:dyDescent="0.35">
      <c r="J39388" s="830"/>
    </row>
    <row r="39389" spans="10:10" x14ac:dyDescent="0.35">
      <c r="J39389" s="830"/>
    </row>
    <row r="39390" spans="10:10" x14ac:dyDescent="0.35">
      <c r="J39390" s="830"/>
    </row>
    <row r="39391" spans="10:10" x14ac:dyDescent="0.35">
      <c r="J39391" s="830"/>
    </row>
    <row r="39392" spans="10:10" x14ac:dyDescent="0.35">
      <c r="J39392" s="830"/>
    </row>
    <row r="39393" spans="10:10" x14ac:dyDescent="0.35">
      <c r="J39393" s="830"/>
    </row>
    <row r="39394" spans="10:10" x14ac:dyDescent="0.35">
      <c r="J39394" s="830"/>
    </row>
    <row r="39395" spans="10:10" x14ac:dyDescent="0.35">
      <c r="J39395" s="830"/>
    </row>
    <row r="39396" spans="10:10" x14ac:dyDescent="0.35">
      <c r="J39396" s="830"/>
    </row>
    <row r="39397" spans="10:10" x14ac:dyDescent="0.35">
      <c r="J39397" s="830"/>
    </row>
    <row r="39398" spans="10:10" x14ac:dyDescent="0.35">
      <c r="J39398" s="830"/>
    </row>
    <row r="39399" spans="10:10" x14ac:dyDescent="0.35">
      <c r="J39399" s="830"/>
    </row>
    <row r="39400" spans="10:10" x14ac:dyDescent="0.35">
      <c r="J39400" s="830"/>
    </row>
    <row r="39401" spans="10:10" x14ac:dyDescent="0.35">
      <c r="J39401" s="830"/>
    </row>
    <row r="39402" spans="10:10" x14ac:dyDescent="0.35">
      <c r="J39402" s="830"/>
    </row>
    <row r="39403" spans="10:10" x14ac:dyDescent="0.35">
      <c r="J39403" s="830"/>
    </row>
    <row r="39404" spans="10:10" x14ac:dyDescent="0.35">
      <c r="J39404" s="830"/>
    </row>
    <row r="39405" spans="10:10" x14ac:dyDescent="0.35">
      <c r="J39405" s="830"/>
    </row>
    <row r="39406" spans="10:10" x14ac:dyDescent="0.35">
      <c r="J39406" s="830"/>
    </row>
    <row r="39407" spans="10:10" x14ac:dyDescent="0.35">
      <c r="J39407" s="830"/>
    </row>
    <row r="39408" spans="10:10" x14ac:dyDescent="0.35">
      <c r="J39408" s="830"/>
    </row>
    <row r="39409" spans="10:10" x14ac:dyDescent="0.35">
      <c r="J39409" s="830"/>
    </row>
    <row r="39410" spans="10:10" x14ac:dyDescent="0.35">
      <c r="J39410" s="830"/>
    </row>
    <row r="39411" spans="10:10" x14ac:dyDescent="0.35">
      <c r="J39411" s="830"/>
    </row>
    <row r="39412" spans="10:10" x14ac:dyDescent="0.35">
      <c r="J39412" s="830"/>
    </row>
    <row r="39413" spans="10:10" x14ac:dyDescent="0.35">
      <c r="J39413" s="830"/>
    </row>
    <row r="39414" spans="10:10" x14ac:dyDescent="0.35">
      <c r="J39414" s="830"/>
    </row>
    <row r="39415" spans="10:10" x14ac:dyDescent="0.35">
      <c r="J39415" s="830"/>
    </row>
    <row r="39416" spans="10:10" x14ac:dyDescent="0.35">
      <c r="J39416" s="830"/>
    </row>
    <row r="39417" spans="10:10" x14ac:dyDescent="0.35">
      <c r="J39417" s="830"/>
    </row>
    <row r="39418" spans="10:10" x14ac:dyDescent="0.35">
      <c r="J39418" s="830"/>
    </row>
    <row r="39419" spans="10:10" x14ac:dyDescent="0.35">
      <c r="J39419" s="830"/>
    </row>
    <row r="39420" spans="10:10" x14ac:dyDescent="0.35">
      <c r="J39420" s="830"/>
    </row>
    <row r="39421" spans="10:10" x14ac:dyDescent="0.35">
      <c r="J39421" s="830"/>
    </row>
    <row r="39422" spans="10:10" x14ac:dyDescent="0.35">
      <c r="J39422" s="830"/>
    </row>
    <row r="39423" spans="10:10" x14ac:dyDescent="0.35">
      <c r="J39423" s="830"/>
    </row>
    <row r="39424" spans="10:10" x14ac:dyDescent="0.35">
      <c r="J39424" s="830"/>
    </row>
    <row r="39425" spans="10:10" x14ac:dyDescent="0.35">
      <c r="J39425" s="830"/>
    </row>
    <row r="39426" spans="10:10" x14ac:dyDescent="0.35">
      <c r="J39426" s="830"/>
    </row>
    <row r="39427" spans="10:10" x14ac:dyDescent="0.35">
      <c r="J39427" s="830"/>
    </row>
    <row r="39428" spans="10:10" x14ac:dyDescent="0.35">
      <c r="J39428" s="830"/>
    </row>
    <row r="39429" spans="10:10" x14ac:dyDescent="0.35">
      <c r="J39429" s="830"/>
    </row>
    <row r="39430" spans="10:10" x14ac:dyDescent="0.35">
      <c r="J39430" s="830"/>
    </row>
    <row r="39431" spans="10:10" x14ac:dyDescent="0.35">
      <c r="J39431" s="830"/>
    </row>
    <row r="39432" spans="10:10" x14ac:dyDescent="0.35">
      <c r="J39432" s="830"/>
    </row>
    <row r="39433" spans="10:10" x14ac:dyDescent="0.35">
      <c r="J39433" s="830"/>
    </row>
    <row r="39434" spans="10:10" x14ac:dyDescent="0.35">
      <c r="J39434" s="830"/>
    </row>
    <row r="39435" spans="10:10" x14ac:dyDescent="0.35">
      <c r="J39435" s="830"/>
    </row>
    <row r="39436" spans="10:10" x14ac:dyDescent="0.35">
      <c r="J39436" s="830"/>
    </row>
    <row r="39437" spans="10:10" x14ac:dyDescent="0.35">
      <c r="J39437" s="830"/>
    </row>
    <row r="39438" spans="10:10" x14ac:dyDescent="0.35">
      <c r="J39438" s="830"/>
    </row>
    <row r="39439" spans="10:10" x14ac:dyDescent="0.35">
      <c r="J39439" s="830"/>
    </row>
    <row r="39440" spans="10:10" x14ac:dyDescent="0.35">
      <c r="J39440" s="830"/>
    </row>
    <row r="39441" spans="10:10" x14ac:dyDescent="0.35">
      <c r="J39441" s="830"/>
    </row>
    <row r="39442" spans="10:10" x14ac:dyDescent="0.35">
      <c r="J39442" s="830"/>
    </row>
    <row r="39443" spans="10:10" x14ac:dyDescent="0.35">
      <c r="J39443" s="830"/>
    </row>
    <row r="39444" spans="10:10" x14ac:dyDescent="0.35">
      <c r="J39444" s="830"/>
    </row>
    <row r="39445" spans="10:10" x14ac:dyDescent="0.35">
      <c r="J39445" s="830"/>
    </row>
    <row r="39446" spans="10:10" x14ac:dyDescent="0.35">
      <c r="J39446" s="830"/>
    </row>
    <row r="39447" spans="10:10" x14ac:dyDescent="0.35">
      <c r="J39447" s="830"/>
    </row>
    <row r="39448" spans="10:10" x14ac:dyDescent="0.35">
      <c r="J39448" s="830"/>
    </row>
    <row r="39449" spans="10:10" x14ac:dyDescent="0.35">
      <c r="J39449" s="830"/>
    </row>
    <row r="39450" spans="10:10" x14ac:dyDescent="0.35">
      <c r="J39450" s="830"/>
    </row>
    <row r="39451" spans="10:10" x14ac:dyDescent="0.35">
      <c r="J39451" s="830"/>
    </row>
    <row r="39452" spans="10:10" x14ac:dyDescent="0.35">
      <c r="J39452" s="830"/>
    </row>
    <row r="39453" spans="10:10" x14ac:dyDescent="0.35">
      <c r="J39453" s="830"/>
    </row>
    <row r="39454" spans="10:10" x14ac:dyDescent="0.35">
      <c r="J39454" s="830"/>
    </row>
    <row r="39455" spans="10:10" x14ac:dyDescent="0.35">
      <c r="J39455" s="830"/>
    </row>
    <row r="39456" spans="10:10" x14ac:dyDescent="0.35">
      <c r="J39456" s="830"/>
    </row>
    <row r="39457" spans="10:10" x14ac:dyDescent="0.35">
      <c r="J39457" s="830"/>
    </row>
    <row r="39458" spans="10:10" x14ac:dyDescent="0.35">
      <c r="J39458" s="830"/>
    </row>
    <row r="39459" spans="10:10" x14ac:dyDescent="0.35">
      <c r="J39459" s="830"/>
    </row>
    <row r="39460" spans="10:10" x14ac:dyDescent="0.35">
      <c r="J39460" s="830"/>
    </row>
    <row r="39461" spans="10:10" x14ac:dyDescent="0.35">
      <c r="J39461" s="830"/>
    </row>
    <row r="39462" spans="10:10" x14ac:dyDescent="0.35">
      <c r="J39462" s="830"/>
    </row>
    <row r="39463" spans="10:10" x14ac:dyDescent="0.35">
      <c r="J39463" s="830"/>
    </row>
    <row r="39464" spans="10:10" x14ac:dyDescent="0.35">
      <c r="J39464" s="830"/>
    </row>
    <row r="39465" spans="10:10" x14ac:dyDescent="0.35">
      <c r="J39465" s="830"/>
    </row>
    <row r="39466" spans="10:10" x14ac:dyDescent="0.35">
      <c r="J39466" s="830"/>
    </row>
    <row r="39467" spans="10:10" x14ac:dyDescent="0.35">
      <c r="J39467" s="830"/>
    </row>
    <row r="39468" spans="10:10" x14ac:dyDescent="0.35">
      <c r="J39468" s="830"/>
    </row>
    <row r="39469" spans="10:10" x14ac:dyDescent="0.35">
      <c r="J39469" s="830"/>
    </row>
    <row r="39473" spans="10:10" x14ac:dyDescent="0.35">
      <c r="J39473" s="830"/>
    </row>
    <row r="39474" spans="10:10" x14ac:dyDescent="0.35">
      <c r="J39474" s="830"/>
    </row>
    <row r="39475" spans="10:10" x14ac:dyDescent="0.35">
      <c r="J39475" s="830"/>
    </row>
    <row r="39476" spans="10:10" x14ac:dyDescent="0.35">
      <c r="J39476" s="830"/>
    </row>
    <row r="39477" spans="10:10" x14ac:dyDescent="0.35">
      <c r="J39477" s="830"/>
    </row>
    <row r="39478" spans="10:10" x14ac:dyDescent="0.35">
      <c r="J39478" s="830"/>
    </row>
    <row r="39479" spans="10:10" x14ac:dyDescent="0.35">
      <c r="J39479" s="830"/>
    </row>
    <row r="39480" spans="10:10" x14ac:dyDescent="0.35">
      <c r="J39480" s="830"/>
    </row>
    <row r="39481" spans="10:10" x14ac:dyDescent="0.35">
      <c r="J39481" s="830"/>
    </row>
    <row r="39482" spans="10:10" x14ac:dyDescent="0.35">
      <c r="J39482" s="830"/>
    </row>
    <row r="39483" spans="10:10" x14ac:dyDescent="0.35">
      <c r="J39483" s="830"/>
    </row>
    <row r="39484" spans="10:10" x14ac:dyDescent="0.35">
      <c r="J39484" s="830"/>
    </row>
    <row r="39485" spans="10:10" x14ac:dyDescent="0.35">
      <c r="J39485" s="830"/>
    </row>
    <row r="39486" spans="10:10" x14ac:dyDescent="0.35">
      <c r="J39486" s="830"/>
    </row>
    <row r="39487" spans="10:10" x14ac:dyDescent="0.35">
      <c r="J39487" s="830"/>
    </row>
    <row r="39488" spans="10:10" x14ac:dyDescent="0.35">
      <c r="J39488" s="830"/>
    </row>
    <row r="39489" spans="10:10" x14ac:dyDescent="0.35">
      <c r="J39489" s="830"/>
    </row>
    <row r="39490" spans="10:10" x14ac:dyDescent="0.35">
      <c r="J39490" s="830"/>
    </row>
    <row r="39491" spans="10:10" x14ac:dyDescent="0.35">
      <c r="J39491" s="830"/>
    </row>
    <row r="39492" spans="10:10" x14ac:dyDescent="0.35">
      <c r="J39492" s="830"/>
    </row>
    <row r="39493" spans="10:10" x14ac:dyDescent="0.35">
      <c r="J39493" s="830"/>
    </row>
    <row r="39494" spans="10:10" x14ac:dyDescent="0.35">
      <c r="J39494" s="830"/>
    </row>
    <row r="39495" spans="10:10" x14ac:dyDescent="0.35">
      <c r="J39495" s="830"/>
    </row>
    <row r="39496" spans="10:10" x14ac:dyDescent="0.35">
      <c r="J39496" s="830"/>
    </row>
    <row r="39497" spans="10:10" x14ac:dyDescent="0.35">
      <c r="J39497" s="830"/>
    </row>
    <row r="39498" spans="10:10" x14ac:dyDescent="0.35">
      <c r="J39498" s="830"/>
    </row>
    <row r="39499" spans="10:10" x14ac:dyDescent="0.35">
      <c r="J39499" s="830"/>
    </row>
    <row r="39500" spans="10:10" x14ac:dyDescent="0.35">
      <c r="J39500" s="830"/>
    </row>
    <row r="39501" spans="10:10" x14ac:dyDescent="0.35">
      <c r="J39501" s="830"/>
    </row>
    <row r="39502" spans="10:10" x14ac:dyDescent="0.35">
      <c r="J39502" s="830"/>
    </row>
    <row r="39503" spans="10:10" x14ac:dyDescent="0.35">
      <c r="J39503" s="830"/>
    </row>
    <row r="39504" spans="10:10" x14ac:dyDescent="0.35">
      <c r="J39504" s="830"/>
    </row>
    <row r="39505" spans="10:10" x14ac:dyDescent="0.35">
      <c r="J39505" s="830"/>
    </row>
    <row r="39506" spans="10:10" x14ac:dyDescent="0.35">
      <c r="J39506" s="830"/>
    </row>
    <row r="39507" spans="10:10" x14ac:dyDescent="0.35">
      <c r="J39507" s="830"/>
    </row>
    <row r="39508" spans="10:10" x14ac:dyDescent="0.35">
      <c r="J39508" s="830"/>
    </row>
    <row r="39509" spans="10:10" x14ac:dyDescent="0.35">
      <c r="J39509" s="830"/>
    </row>
    <row r="39510" spans="10:10" x14ac:dyDescent="0.35">
      <c r="J39510" s="830"/>
    </row>
    <row r="39511" spans="10:10" x14ac:dyDescent="0.35">
      <c r="J39511" s="830"/>
    </row>
    <row r="39512" spans="10:10" x14ac:dyDescent="0.35">
      <c r="J39512" s="830"/>
    </row>
    <row r="39513" spans="10:10" x14ac:dyDescent="0.35">
      <c r="J39513" s="830"/>
    </row>
    <row r="39514" spans="10:10" x14ac:dyDescent="0.35">
      <c r="J39514" s="830"/>
    </row>
    <row r="39515" spans="10:10" x14ac:dyDescent="0.35">
      <c r="J39515" s="830"/>
    </row>
    <row r="39516" spans="10:10" x14ac:dyDescent="0.35">
      <c r="J39516" s="830"/>
    </row>
    <row r="39517" spans="10:10" x14ac:dyDescent="0.35">
      <c r="J39517" s="830"/>
    </row>
    <row r="39518" spans="10:10" x14ac:dyDescent="0.35">
      <c r="J39518" s="830"/>
    </row>
    <row r="39519" spans="10:10" x14ac:dyDescent="0.35">
      <c r="J39519" s="830"/>
    </row>
    <row r="39520" spans="10:10" x14ac:dyDescent="0.35">
      <c r="J39520" s="830"/>
    </row>
    <row r="39521" spans="10:10" x14ac:dyDescent="0.35">
      <c r="J39521" s="830"/>
    </row>
    <row r="39522" spans="10:10" x14ac:dyDescent="0.35">
      <c r="J39522" s="830"/>
    </row>
    <row r="39523" spans="10:10" x14ac:dyDescent="0.35">
      <c r="J39523" s="830"/>
    </row>
    <row r="39524" spans="10:10" x14ac:dyDescent="0.35">
      <c r="J39524" s="830"/>
    </row>
    <row r="39525" spans="10:10" x14ac:dyDescent="0.35">
      <c r="J39525" s="830"/>
    </row>
    <row r="39526" spans="10:10" x14ac:dyDescent="0.35">
      <c r="J39526" s="830"/>
    </row>
    <row r="39527" spans="10:10" x14ac:dyDescent="0.35">
      <c r="J39527" s="830"/>
    </row>
    <row r="39528" spans="10:10" x14ac:dyDescent="0.35">
      <c r="J39528" s="830"/>
    </row>
    <row r="39529" spans="10:10" x14ac:dyDescent="0.35">
      <c r="J39529" s="830"/>
    </row>
    <row r="39530" spans="10:10" x14ac:dyDescent="0.35">
      <c r="J39530" s="830"/>
    </row>
    <row r="39531" spans="10:10" x14ac:dyDescent="0.35">
      <c r="J39531" s="830"/>
    </row>
    <row r="39532" spans="10:10" x14ac:dyDescent="0.35">
      <c r="J39532" s="830"/>
    </row>
    <row r="39533" spans="10:10" x14ac:dyDescent="0.35">
      <c r="J39533" s="830"/>
    </row>
    <row r="39534" spans="10:10" x14ac:dyDescent="0.35">
      <c r="J39534" s="830"/>
    </row>
    <row r="39535" spans="10:10" x14ac:dyDescent="0.35">
      <c r="J39535" s="830"/>
    </row>
    <row r="39536" spans="10:10" x14ac:dyDescent="0.35">
      <c r="J39536" s="830"/>
    </row>
    <row r="39539" spans="10:10" x14ac:dyDescent="0.35">
      <c r="J39539" s="830"/>
    </row>
    <row r="39540" spans="10:10" x14ac:dyDescent="0.35">
      <c r="J39540" s="830"/>
    </row>
    <row r="39541" spans="10:10" x14ac:dyDescent="0.35">
      <c r="J39541" s="830"/>
    </row>
    <row r="39542" spans="10:10" x14ac:dyDescent="0.35">
      <c r="J39542" s="830"/>
    </row>
    <row r="39543" spans="10:10" x14ac:dyDescent="0.35">
      <c r="J39543" s="830"/>
    </row>
    <row r="39544" spans="10:10" x14ac:dyDescent="0.35">
      <c r="J39544" s="830"/>
    </row>
    <row r="39545" spans="10:10" x14ac:dyDescent="0.35">
      <c r="J39545" s="830"/>
    </row>
    <row r="39546" spans="10:10" x14ac:dyDescent="0.35">
      <c r="J39546" s="830"/>
    </row>
    <row r="39547" spans="10:10" x14ac:dyDescent="0.35">
      <c r="J39547" s="830"/>
    </row>
    <row r="39548" spans="10:10" x14ac:dyDescent="0.35">
      <c r="J39548" s="830"/>
    </row>
    <row r="39549" spans="10:10" x14ac:dyDescent="0.35">
      <c r="J39549" s="830"/>
    </row>
    <row r="39550" spans="10:10" x14ac:dyDescent="0.35">
      <c r="J39550" s="830"/>
    </row>
    <row r="39551" spans="10:10" x14ac:dyDescent="0.35">
      <c r="J39551" s="830"/>
    </row>
    <row r="39552" spans="10:10" x14ac:dyDescent="0.35">
      <c r="J39552" s="830"/>
    </row>
    <row r="39553" spans="10:10" x14ac:dyDescent="0.35">
      <c r="J39553" s="830"/>
    </row>
    <row r="39554" spans="10:10" x14ac:dyDescent="0.35">
      <c r="J39554" s="830"/>
    </row>
    <row r="39555" spans="10:10" x14ac:dyDescent="0.35">
      <c r="J39555" s="830"/>
    </row>
    <row r="39556" spans="10:10" x14ac:dyDescent="0.35">
      <c r="J39556" s="830"/>
    </row>
    <row r="39557" spans="10:10" x14ac:dyDescent="0.35">
      <c r="J39557" s="830"/>
    </row>
    <row r="39558" spans="10:10" x14ac:dyDescent="0.35">
      <c r="J39558" s="830"/>
    </row>
    <row r="39559" spans="10:10" x14ac:dyDescent="0.35">
      <c r="J39559" s="830"/>
    </row>
    <row r="39560" spans="10:10" x14ac:dyDescent="0.35">
      <c r="J39560" s="830"/>
    </row>
    <row r="39561" spans="10:10" x14ac:dyDescent="0.35">
      <c r="J39561" s="830"/>
    </row>
    <row r="39562" spans="10:10" x14ac:dyDescent="0.35">
      <c r="J39562" s="830"/>
    </row>
    <row r="39563" spans="10:10" x14ac:dyDescent="0.35">
      <c r="J39563" s="830"/>
    </row>
    <row r="39564" spans="10:10" x14ac:dyDescent="0.35">
      <c r="J39564" s="830"/>
    </row>
    <row r="39565" spans="10:10" x14ac:dyDescent="0.35">
      <c r="J39565" s="830"/>
    </row>
    <row r="39566" spans="10:10" x14ac:dyDescent="0.35">
      <c r="J39566" s="830"/>
    </row>
    <row r="39567" spans="10:10" x14ac:dyDescent="0.35">
      <c r="J39567" s="830"/>
    </row>
    <row r="39568" spans="10:10" x14ac:dyDescent="0.35">
      <c r="J39568" s="830"/>
    </row>
    <row r="39569" spans="10:10" x14ac:dyDescent="0.35">
      <c r="J39569" s="830"/>
    </row>
    <row r="39570" spans="10:10" x14ac:dyDescent="0.35">
      <c r="J39570" s="830"/>
    </row>
    <row r="39571" spans="10:10" x14ac:dyDescent="0.35">
      <c r="J39571" s="830"/>
    </row>
    <row r="39572" spans="10:10" x14ac:dyDescent="0.35">
      <c r="J39572" s="830"/>
    </row>
    <row r="39573" spans="10:10" x14ac:dyDescent="0.35">
      <c r="J39573" s="830"/>
    </row>
    <row r="39574" spans="10:10" x14ac:dyDescent="0.35">
      <c r="J39574" s="830"/>
    </row>
    <row r="39575" spans="10:10" x14ac:dyDescent="0.35">
      <c r="J39575" s="830"/>
    </row>
    <row r="39576" spans="10:10" x14ac:dyDescent="0.35">
      <c r="J39576" s="830"/>
    </row>
    <row r="39577" spans="10:10" x14ac:dyDescent="0.35">
      <c r="J39577" s="830"/>
    </row>
    <row r="39578" spans="10:10" x14ac:dyDescent="0.35">
      <c r="J39578" s="830"/>
    </row>
    <row r="39579" spans="10:10" x14ac:dyDescent="0.35">
      <c r="J39579" s="830"/>
    </row>
    <row r="39580" spans="10:10" x14ac:dyDescent="0.35">
      <c r="J39580" s="830"/>
    </row>
    <row r="39581" spans="10:10" x14ac:dyDescent="0.35">
      <c r="J39581" s="830"/>
    </row>
    <row r="39582" spans="10:10" x14ac:dyDescent="0.35">
      <c r="J39582" s="830"/>
    </row>
    <row r="39583" spans="10:10" x14ac:dyDescent="0.35">
      <c r="J39583" s="830"/>
    </row>
    <row r="39584" spans="10:10" x14ac:dyDescent="0.35">
      <c r="J39584" s="830"/>
    </row>
    <row r="39585" spans="10:10" x14ac:dyDescent="0.35">
      <c r="J39585" s="830"/>
    </row>
    <row r="39586" spans="10:10" x14ac:dyDescent="0.35">
      <c r="J39586" s="830"/>
    </row>
    <row r="39587" spans="10:10" x14ac:dyDescent="0.35">
      <c r="J39587" s="830"/>
    </row>
    <row r="39588" spans="10:10" x14ac:dyDescent="0.35">
      <c r="J39588" s="830"/>
    </row>
    <row r="39589" spans="10:10" x14ac:dyDescent="0.35">
      <c r="J39589" s="830"/>
    </row>
    <row r="39590" spans="10:10" x14ac:dyDescent="0.35">
      <c r="J39590" s="830"/>
    </row>
    <row r="39591" spans="10:10" x14ac:dyDescent="0.35">
      <c r="J39591" s="830"/>
    </row>
    <row r="39592" spans="10:10" x14ac:dyDescent="0.35">
      <c r="J39592" s="830"/>
    </row>
    <row r="39593" spans="10:10" x14ac:dyDescent="0.35">
      <c r="J39593" s="830"/>
    </row>
    <row r="39594" spans="10:10" x14ac:dyDescent="0.35">
      <c r="J39594" s="830"/>
    </row>
    <row r="39595" spans="10:10" x14ac:dyDescent="0.35">
      <c r="J39595" s="830"/>
    </row>
    <row r="39596" spans="10:10" x14ac:dyDescent="0.35">
      <c r="J39596" s="830"/>
    </row>
    <row r="39597" spans="10:10" x14ac:dyDescent="0.35">
      <c r="J39597" s="830"/>
    </row>
    <row r="39598" spans="10:10" x14ac:dyDescent="0.35">
      <c r="J39598" s="830"/>
    </row>
    <row r="39599" spans="10:10" x14ac:dyDescent="0.35">
      <c r="J39599" s="830"/>
    </row>
    <row r="39600" spans="10:10" x14ac:dyDescent="0.35">
      <c r="J39600" s="830"/>
    </row>
    <row r="39601" spans="10:10" x14ac:dyDescent="0.35">
      <c r="J39601" s="830"/>
    </row>
    <row r="39602" spans="10:10" x14ac:dyDescent="0.35">
      <c r="J39602" s="830"/>
    </row>
    <row r="39603" spans="10:10" x14ac:dyDescent="0.35">
      <c r="J39603" s="830"/>
    </row>
    <row r="39604" spans="10:10" x14ac:dyDescent="0.35">
      <c r="J39604" s="830"/>
    </row>
    <row r="39605" spans="10:10" x14ac:dyDescent="0.35">
      <c r="J39605" s="830"/>
    </row>
    <row r="39606" spans="10:10" x14ac:dyDescent="0.35">
      <c r="J39606" s="830"/>
    </row>
    <row r="39607" spans="10:10" x14ac:dyDescent="0.35">
      <c r="J39607" s="830"/>
    </row>
    <row r="39608" spans="10:10" x14ac:dyDescent="0.35">
      <c r="J39608" s="830"/>
    </row>
    <row r="39609" spans="10:10" x14ac:dyDescent="0.35">
      <c r="J39609" s="830"/>
    </row>
    <row r="39610" spans="10:10" x14ac:dyDescent="0.35">
      <c r="J39610" s="830"/>
    </row>
    <row r="39611" spans="10:10" x14ac:dyDescent="0.35">
      <c r="J39611" s="830"/>
    </row>
    <row r="39612" spans="10:10" x14ac:dyDescent="0.35">
      <c r="J39612" s="830"/>
    </row>
    <row r="39613" spans="10:10" x14ac:dyDescent="0.35">
      <c r="J39613" s="830"/>
    </row>
    <row r="39614" spans="10:10" x14ac:dyDescent="0.35">
      <c r="J39614" s="830"/>
    </row>
    <row r="39615" spans="10:10" x14ac:dyDescent="0.35">
      <c r="J39615" s="830"/>
    </row>
    <row r="39616" spans="10:10" x14ac:dyDescent="0.35">
      <c r="J39616" s="830"/>
    </row>
    <row r="39617" spans="10:10" x14ac:dyDescent="0.35">
      <c r="J39617" s="830"/>
    </row>
    <row r="39618" spans="10:10" x14ac:dyDescent="0.35">
      <c r="J39618" s="830"/>
    </row>
    <row r="39619" spans="10:10" x14ac:dyDescent="0.35">
      <c r="J39619" s="830"/>
    </row>
    <row r="39620" spans="10:10" x14ac:dyDescent="0.35">
      <c r="J39620" s="830"/>
    </row>
    <row r="39621" spans="10:10" x14ac:dyDescent="0.35">
      <c r="J39621" s="830"/>
    </row>
    <row r="39622" spans="10:10" x14ac:dyDescent="0.35">
      <c r="J39622" s="830"/>
    </row>
    <row r="39623" spans="10:10" x14ac:dyDescent="0.35">
      <c r="J39623" s="830"/>
    </row>
    <row r="39624" spans="10:10" x14ac:dyDescent="0.35">
      <c r="J39624" s="830"/>
    </row>
    <row r="39625" spans="10:10" x14ac:dyDescent="0.35">
      <c r="J39625" s="830"/>
    </row>
    <row r="39626" spans="10:10" x14ac:dyDescent="0.35">
      <c r="J39626" s="830"/>
    </row>
    <row r="39627" spans="10:10" x14ac:dyDescent="0.35">
      <c r="J39627" s="830"/>
    </row>
    <row r="39628" spans="10:10" x14ac:dyDescent="0.35">
      <c r="J39628" s="830"/>
    </row>
    <row r="39629" spans="10:10" x14ac:dyDescent="0.35">
      <c r="J39629" s="830"/>
    </row>
    <row r="39630" spans="10:10" x14ac:dyDescent="0.35">
      <c r="J39630" s="830"/>
    </row>
    <row r="39631" spans="10:10" x14ac:dyDescent="0.35">
      <c r="J39631" s="830"/>
    </row>
    <row r="39632" spans="10:10" x14ac:dyDescent="0.35">
      <c r="J39632" s="830"/>
    </row>
    <row r="39633" spans="10:10" x14ac:dyDescent="0.35">
      <c r="J39633" s="830"/>
    </row>
    <row r="39634" spans="10:10" x14ac:dyDescent="0.35">
      <c r="J39634" s="830"/>
    </row>
    <row r="39635" spans="10:10" x14ac:dyDescent="0.35">
      <c r="J39635" s="830"/>
    </row>
    <row r="39636" spans="10:10" x14ac:dyDescent="0.35">
      <c r="J39636" s="830"/>
    </row>
    <row r="39637" spans="10:10" x14ac:dyDescent="0.35">
      <c r="J39637" s="830"/>
    </row>
    <row r="39638" spans="10:10" x14ac:dyDescent="0.35">
      <c r="J39638" s="830"/>
    </row>
    <row r="39639" spans="10:10" x14ac:dyDescent="0.35">
      <c r="J39639" s="830"/>
    </row>
    <row r="39640" spans="10:10" x14ac:dyDescent="0.35">
      <c r="J39640" s="830"/>
    </row>
    <row r="39641" spans="10:10" x14ac:dyDescent="0.35">
      <c r="J39641" s="830"/>
    </row>
    <row r="39642" spans="10:10" x14ac:dyDescent="0.35">
      <c r="J39642" s="830"/>
    </row>
    <row r="39643" spans="10:10" x14ac:dyDescent="0.35">
      <c r="J39643" s="830"/>
    </row>
    <row r="39644" spans="10:10" x14ac:dyDescent="0.35">
      <c r="J39644" s="830"/>
    </row>
    <row r="39645" spans="10:10" x14ac:dyDescent="0.35">
      <c r="J39645" s="830"/>
    </row>
    <row r="39646" spans="10:10" x14ac:dyDescent="0.35">
      <c r="J39646" s="830"/>
    </row>
    <row r="39647" spans="10:10" x14ac:dyDescent="0.35">
      <c r="J39647" s="830"/>
    </row>
    <row r="39648" spans="10:10" x14ac:dyDescent="0.35">
      <c r="J39648" s="830"/>
    </row>
    <row r="39649" spans="10:10" x14ac:dyDescent="0.35">
      <c r="J39649" s="830"/>
    </row>
    <row r="39650" spans="10:10" x14ac:dyDescent="0.35">
      <c r="J39650" s="830"/>
    </row>
    <row r="39651" spans="10:10" x14ac:dyDescent="0.35">
      <c r="J39651" s="830"/>
    </row>
    <row r="39652" spans="10:10" x14ac:dyDescent="0.35">
      <c r="J39652" s="830"/>
    </row>
    <row r="39653" spans="10:10" x14ac:dyDescent="0.35">
      <c r="J39653" s="830"/>
    </row>
    <row r="39654" spans="10:10" x14ac:dyDescent="0.35">
      <c r="J39654" s="830"/>
    </row>
    <row r="39655" spans="10:10" x14ac:dyDescent="0.35">
      <c r="J39655" s="830"/>
    </row>
    <row r="39656" spans="10:10" x14ac:dyDescent="0.35">
      <c r="J39656" s="830"/>
    </row>
    <row r="39657" spans="10:10" x14ac:dyDescent="0.35">
      <c r="J39657" s="830"/>
    </row>
    <row r="39658" spans="10:10" x14ac:dyDescent="0.35">
      <c r="J39658" s="830"/>
    </row>
    <row r="39659" spans="10:10" x14ac:dyDescent="0.35">
      <c r="J39659" s="830"/>
    </row>
    <row r="39660" spans="10:10" x14ac:dyDescent="0.35">
      <c r="J39660" s="830"/>
    </row>
    <row r="39661" spans="10:10" x14ac:dyDescent="0.35">
      <c r="J39661" s="830"/>
    </row>
    <row r="39662" spans="10:10" x14ac:dyDescent="0.35">
      <c r="J39662" s="830"/>
    </row>
    <row r="39663" spans="10:10" x14ac:dyDescent="0.35">
      <c r="J39663" s="830"/>
    </row>
    <row r="39664" spans="10:10" x14ac:dyDescent="0.35">
      <c r="J39664" s="830"/>
    </row>
    <row r="39665" spans="10:10" x14ac:dyDescent="0.35">
      <c r="J39665" s="830"/>
    </row>
    <row r="39666" spans="10:10" x14ac:dyDescent="0.35">
      <c r="J39666" s="830"/>
    </row>
    <row r="39667" spans="10:10" x14ac:dyDescent="0.35">
      <c r="J39667" s="830"/>
    </row>
    <row r="39668" spans="10:10" x14ac:dyDescent="0.35">
      <c r="J39668" s="830"/>
    </row>
    <row r="39669" spans="10:10" x14ac:dyDescent="0.35">
      <c r="J39669" s="830"/>
    </row>
    <row r="39670" spans="10:10" x14ac:dyDescent="0.35">
      <c r="J39670" s="830"/>
    </row>
    <row r="39671" spans="10:10" x14ac:dyDescent="0.35">
      <c r="J39671" s="830"/>
    </row>
    <row r="39672" spans="10:10" x14ac:dyDescent="0.35">
      <c r="J39672" s="830"/>
    </row>
    <row r="39673" spans="10:10" x14ac:dyDescent="0.35">
      <c r="J39673" s="830"/>
    </row>
    <row r="39674" spans="10:10" x14ac:dyDescent="0.35">
      <c r="J39674" s="830"/>
    </row>
    <row r="39675" spans="10:10" x14ac:dyDescent="0.35">
      <c r="J39675" s="830"/>
    </row>
    <row r="39676" spans="10:10" x14ac:dyDescent="0.35">
      <c r="J39676" s="830"/>
    </row>
    <row r="39677" spans="10:10" x14ac:dyDescent="0.35">
      <c r="J39677" s="830"/>
    </row>
    <row r="39678" spans="10:10" x14ac:dyDescent="0.35">
      <c r="J39678" s="830"/>
    </row>
    <row r="39679" spans="10:10" x14ac:dyDescent="0.35">
      <c r="J39679" s="830"/>
    </row>
    <row r="39680" spans="10:10" x14ac:dyDescent="0.35">
      <c r="J39680" s="830"/>
    </row>
    <row r="39681" spans="10:10" x14ac:dyDescent="0.35">
      <c r="J39681" s="830"/>
    </row>
    <row r="39682" spans="10:10" x14ac:dyDescent="0.35">
      <c r="J39682" s="830"/>
    </row>
    <row r="39683" spans="10:10" x14ac:dyDescent="0.35">
      <c r="J39683" s="830"/>
    </row>
    <row r="39684" spans="10:10" x14ac:dyDescent="0.35">
      <c r="J39684" s="830"/>
    </row>
    <row r="39685" spans="10:10" x14ac:dyDescent="0.35">
      <c r="J39685" s="830"/>
    </row>
    <row r="39686" spans="10:10" x14ac:dyDescent="0.35">
      <c r="J39686" s="830"/>
    </row>
    <row r="39687" spans="10:10" x14ac:dyDescent="0.35">
      <c r="J39687" s="830"/>
    </row>
    <row r="39688" spans="10:10" x14ac:dyDescent="0.35">
      <c r="J39688" s="830"/>
    </row>
    <row r="39689" spans="10:10" x14ac:dyDescent="0.35">
      <c r="J39689" s="830"/>
    </row>
    <row r="39690" spans="10:10" x14ac:dyDescent="0.35">
      <c r="J39690" s="830"/>
    </row>
    <row r="39691" spans="10:10" x14ac:dyDescent="0.35">
      <c r="J39691" s="830"/>
    </row>
    <row r="39692" spans="10:10" x14ac:dyDescent="0.35">
      <c r="J39692" s="830"/>
    </row>
    <row r="39693" spans="10:10" x14ac:dyDescent="0.35">
      <c r="J39693" s="830"/>
    </row>
    <row r="39694" spans="10:10" x14ac:dyDescent="0.35">
      <c r="J39694" s="830"/>
    </row>
    <row r="39695" spans="10:10" x14ac:dyDescent="0.35">
      <c r="J39695" s="830"/>
    </row>
    <row r="39696" spans="10:10" x14ac:dyDescent="0.35">
      <c r="J39696" s="830"/>
    </row>
    <row r="39697" spans="10:10" x14ac:dyDescent="0.35">
      <c r="J39697" s="830"/>
    </row>
    <row r="39698" spans="10:10" x14ac:dyDescent="0.35">
      <c r="J39698" s="830"/>
    </row>
    <row r="39699" spans="10:10" x14ac:dyDescent="0.35">
      <c r="J39699" s="830"/>
    </row>
    <row r="39700" spans="10:10" x14ac:dyDescent="0.35">
      <c r="J39700" s="830"/>
    </row>
    <row r="39701" spans="10:10" x14ac:dyDescent="0.35">
      <c r="J39701" s="830"/>
    </row>
    <row r="39702" spans="10:10" x14ac:dyDescent="0.35">
      <c r="J39702" s="830"/>
    </row>
    <row r="39703" spans="10:10" x14ac:dyDescent="0.35">
      <c r="J39703" s="830"/>
    </row>
    <row r="39704" spans="10:10" x14ac:dyDescent="0.35">
      <c r="J39704" s="830"/>
    </row>
    <row r="39705" spans="10:10" x14ac:dyDescent="0.35">
      <c r="J39705" s="830"/>
    </row>
    <row r="39706" spans="10:10" x14ac:dyDescent="0.35">
      <c r="J39706" s="830"/>
    </row>
    <row r="39707" spans="10:10" x14ac:dyDescent="0.35">
      <c r="J39707" s="830"/>
    </row>
    <row r="39708" spans="10:10" x14ac:dyDescent="0.35">
      <c r="J39708" s="830"/>
    </row>
    <row r="39709" spans="10:10" x14ac:dyDescent="0.35">
      <c r="J39709" s="830"/>
    </row>
    <row r="39710" spans="10:10" x14ac:dyDescent="0.35">
      <c r="J39710" s="830"/>
    </row>
    <row r="39711" spans="10:10" x14ac:dyDescent="0.35">
      <c r="J39711" s="830"/>
    </row>
    <row r="39712" spans="10:10" x14ac:dyDescent="0.35">
      <c r="J39712" s="830"/>
    </row>
    <row r="39713" spans="10:10" x14ac:dyDescent="0.35">
      <c r="J39713" s="830"/>
    </row>
    <row r="39714" spans="10:10" x14ac:dyDescent="0.35">
      <c r="J39714" s="830"/>
    </row>
    <row r="39715" spans="10:10" x14ac:dyDescent="0.35">
      <c r="J39715" s="830"/>
    </row>
    <row r="39716" spans="10:10" x14ac:dyDescent="0.35">
      <c r="J39716" s="830"/>
    </row>
    <row r="39717" spans="10:10" x14ac:dyDescent="0.35">
      <c r="J39717" s="830"/>
    </row>
    <row r="39718" spans="10:10" x14ac:dyDescent="0.35">
      <c r="J39718" s="830"/>
    </row>
    <row r="39719" spans="10:10" x14ac:dyDescent="0.35">
      <c r="J39719" s="830"/>
    </row>
    <row r="39720" spans="10:10" x14ac:dyDescent="0.35">
      <c r="J39720" s="830"/>
    </row>
    <row r="39721" spans="10:10" x14ac:dyDescent="0.35">
      <c r="J39721" s="830"/>
    </row>
    <row r="39722" spans="10:10" x14ac:dyDescent="0.35">
      <c r="J39722" s="830"/>
    </row>
    <row r="39723" spans="10:10" x14ac:dyDescent="0.35">
      <c r="J39723" s="830"/>
    </row>
    <row r="39724" spans="10:10" x14ac:dyDescent="0.35">
      <c r="J39724" s="830"/>
    </row>
    <row r="39725" spans="10:10" x14ac:dyDescent="0.35">
      <c r="J39725" s="830"/>
    </row>
    <row r="39726" spans="10:10" x14ac:dyDescent="0.35">
      <c r="J39726" s="830"/>
    </row>
    <row r="39727" spans="10:10" x14ac:dyDescent="0.35">
      <c r="J39727" s="830"/>
    </row>
    <row r="39728" spans="10:10" x14ac:dyDescent="0.35">
      <c r="J39728" s="830"/>
    </row>
    <row r="39729" spans="10:10" x14ac:dyDescent="0.35">
      <c r="J39729" s="830"/>
    </row>
    <row r="39730" spans="10:10" x14ac:dyDescent="0.35">
      <c r="J39730" s="830"/>
    </row>
    <row r="39731" spans="10:10" x14ac:dyDescent="0.35">
      <c r="J39731" s="830"/>
    </row>
    <row r="39732" spans="10:10" x14ac:dyDescent="0.35">
      <c r="J39732" s="830"/>
    </row>
    <row r="39733" spans="10:10" x14ac:dyDescent="0.35">
      <c r="J39733" s="830"/>
    </row>
    <row r="39734" spans="10:10" x14ac:dyDescent="0.35">
      <c r="J39734" s="830"/>
    </row>
    <row r="39735" spans="10:10" x14ac:dyDescent="0.35">
      <c r="J39735" s="830"/>
    </row>
    <row r="39736" spans="10:10" x14ac:dyDescent="0.35">
      <c r="J39736" s="830"/>
    </row>
    <row r="39737" spans="10:10" x14ac:dyDescent="0.35">
      <c r="J39737" s="830"/>
    </row>
    <row r="39738" spans="10:10" x14ac:dyDescent="0.35">
      <c r="J39738" s="830"/>
    </row>
    <row r="39739" spans="10:10" x14ac:dyDescent="0.35">
      <c r="J39739" s="830"/>
    </row>
    <row r="39740" spans="10:10" x14ac:dyDescent="0.35">
      <c r="J39740" s="830"/>
    </row>
    <row r="39741" spans="10:10" x14ac:dyDescent="0.35">
      <c r="J39741" s="830"/>
    </row>
    <row r="39742" spans="10:10" x14ac:dyDescent="0.35">
      <c r="J39742" s="830"/>
    </row>
    <row r="39743" spans="10:10" x14ac:dyDescent="0.35">
      <c r="J39743" s="830"/>
    </row>
    <row r="39744" spans="10:10" x14ac:dyDescent="0.35">
      <c r="J39744" s="830"/>
    </row>
    <row r="39745" spans="10:10" x14ac:dyDescent="0.35">
      <c r="J39745" s="830"/>
    </row>
    <row r="39746" spans="10:10" x14ac:dyDescent="0.35">
      <c r="J39746" s="830"/>
    </row>
    <row r="39747" spans="10:10" x14ac:dyDescent="0.35">
      <c r="J39747" s="830"/>
    </row>
    <row r="39748" spans="10:10" x14ac:dyDescent="0.35">
      <c r="J39748" s="830"/>
    </row>
    <row r="39749" spans="10:10" x14ac:dyDescent="0.35">
      <c r="J39749" s="830"/>
    </row>
    <row r="39750" spans="10:10" x14ac:dyDescent="0.35">
      <c r="J39750" s="830"/>
    </row>
    <row r="39751" spans="10:10" x14ac:dyDescent="0.35">
      <c r="J39751" s="830"/>
    </row>
    <row r="39752" spans="10:10" x14ac:dyDescent="0.35">
      <c r="J39752" s="830"/>
    </row>
    <row r="39753" spans="10:10" x14ac:dyDescent="0.35">
      <c r="J39753" s="830"/>
    </row>
    <row r="39754" spans="10:10" x14ac:dyDescent="0.35">
      <c r="J39754" s="830"/>
    </row>
    <row r="39755" spans="10:10" x14ac:dyDescent="0.35">
      <c r="J39755" s="830"/>
    </row>
    <row r="39756" spans="10:10" x14ac:dyDescent="0.35">
      <c r="J39756" s="830"/>
    </row>
    <row r="39757" spans="10:10" x14ac:dyDescent="0.35">
      <c r="J39757" s="830"/>
    </row>
    <row r="39758" spans="10:10" x14ac:dyDescent="0.35">
      <c r="J39758" s="830"/>
    </row>
    <row r="39759" spans="10:10" x14ac:dyDescent="0.35">
      <c r="J39759" s="830"/>
    </row>
    <row r="39760" spans="10:10" x14ac:dyDescent="0.35">
      <c r="J39760" s="830"/>
    </row>
    <row r="39761" spans="10:10" x14ac:dyDescent="0.35">
      <c r="J39761" s="830"/>
    </row>
    <row r="39762" spans="10:10" x14ac:dyDescent="0.35">
      <c r="J39762" s="830"/>
    </row>
    <row r="39763" spans="10:10" x14ac:dyDescent="0.35">
      <c r="J39763" s="830"/>
    </row>
    <row r="39764" spans="10:10" x14ac:dyDescent="0.35">
      <c r="J39764" s="830"/>
    </row>
    <row r="39765" spans="10:10" x14ac:dyDescent="0.35">
      <c r="J39765" s="830"/>
    </row>
    <row r="39766" spans="10:10" x14ac:dyDescent="0.35">
      <c r="J39766" s="830"/>
    </row>
    <row r="39767" spans="10:10" x14ac:dyDescent="0.35">
      <c r="J39767" s="830"/>
    </row>
    <row r="39768" spans="10:10" x14ac:dyDescent="0.35">
      <c r="J39768" s="830"/>
    </row>
    <row r="39769" spans="10:10" x14ac:dyDescent="0.35">
      <c r="J39769" s="830"/>
    </row>
    <row r="39770" spans="10:10" x14ac:dyDescent="0.35">
      <c r="J39770" s="830"/>
    </row>
    <row r="39771" spans="10:10" x14ac:dyDescent="0.35">
      <c r="J39771" s="830"/>
    </row>
    <row r="39772" spans="10:10" x14ac:dyDescent="0.35">
      <c r="J39772" s="830"/>
    </row>
    <row r="39773" spans="10:10" x14ac:dyDescent="0.35">
      <c r="J39773" s="830"/>
    </row>
    <row r="39774" spans="10:10" x14ac:dyDescent="0.35">
      <c r="J39774" s="830"/>
    </row>
    <row r="39775" spans="10:10" x14ac:dyDescent="0.35">
      <c r="J39775" s="830"/>
    </row>
    <row r="39776" spans="10:10" x14ac:dyDescent="0.35">
      <c r="J39776" s="830"/>
    </row>
    <row r="39777" spans="10:10" x14ac:dyDescent="0.35">
      <c r="J39777" s="830"/>
    </row>
    <row r="39778" spans="10:10" x14ac:dyDescent="0.35">
      <c r="J39778" s="830"/>
    </row>
    <row r="39779" spans="10:10" x14ac:dyDescent="0.35">
      <c r="J39779" s="830"/>
    </row>
    <row r="39780" spans="10:10" x14ac:dyDescent="0.35">
      <c r="J39780" s="830"/>
    </row>
    <row r="39781" spans="10:10" x14ac:dyDescent="0.35">
      <c r="J39781" s="830"/>
    </row>
    <row r="39782" spans="10:10" x14ac:dyDescent="0.35">
      <c r="J39782" s="830"/>
    </row>
    <row r="39783" spans="10:10" x14ac:dyDescent="0.35">
      <c r="J39783" s="830"/>
    </row>
    <row r="39784" spans="10:10" x14ac:dyDescent="0.35">
      <c r="J39784" s="830"/>
    </row>
    <row r="39785" spans="10:10" x14ac:dyDescent="0.35">
      <c r="J39785" s="830"/>
    </row>
    <row r="39786" spans="10:10" x14ac:dyDescent="0.35">
      <c r="J39786" s="830"/>
    </row>
    <row r="39787" spans="10:10" x14ac:dyDescent="0.35">
      <c r="J39787" s="830"/>
    </row>
    <row r="39788" spans="10:10" x14ac:dyDescent="0.35">
      <c r="J39788" s="830"/>
    </row>
    <row r="39789" spans="10:10" x14ac:dyDescent="0.35">
      <c r="J39789" s="830"/>
    </row>
    <row r="39790" spans="10:10" x14ac:dyDescent="0.35">
      <c r="J39790" s="830"/>
    </row>
    <row r="39791" spans="10:10" x14ac:dyDescent="0.35">
      <c r="J39791" s="830"/>
    </row>
    <row r="39792" spans="10:10" x14ac:dyDescent="0.35">
      <c r="J39792" s="830"/>
    </row>
    <row r="39793" spans="10:10" x14ac:dyDescent="0.35">
      <c r="J39793" s="830"/>
    </row>
    <row r="39794" spans="10:10" x14ac:dyDescent="0.35">
      <c r="J39794" s="830"/>
    </row>
    <row r="39795" spans="10:10" x14ac:dyDescent="0.35">
      <c r="J39795" s="830"/>
    </row>
    <row r="39796" spans="10:10" x14ac:dyDescent="0.35">
      <c r="J39796" s="830"/>
    </row>
    <row r="39797" spans="10:10" x14ac:dyDescent="0.35">
      <c r="J39797" s="830"/>
    </row>
    <row r="39798" spans="10:10" x14ac:dyDescent="0.35">
      <c r="J39798" s="830"/>
    </row>
    <row r="39799" spans="10:10" x14ac:dyDescent="0.35">
      <c r="J39799" s="830"/>
    </row>
    <row r="39800" spans="10:10" x14ac:dyDescent="0.35">
      <c r="J39800" s="830"/>
    </row>
    <row r="39801" spans="10:10" x14ac:dyDescent="0.35">
      <c r="J39801" s="830"/>
    </row>
    <row r="39802" spans="10:10" x14ac:dyDescent="0.35">
      <c r="J39802" s="830"/>
    </row>
    <row r="39803" spans="10:10" x14ac:dyDescent="0.35">
      <c r="J39803" s="830"/>
    </row>
    <row r="39804" spans="10:10" x14ac:dyDescent="0.35">
      <c r="J39804" s="830"/>
    </row>
    <row r="39805" spans="10:10" x14ac:dyDescent="0.35">
      <c r="J39805" s="830"/>
    </row>
    <row r="39806" spans="10:10" x14ac:dyDescent="0.35">
      <c r="J39806" s="830"/>
    </row>
    <row r="39807" spans="10:10" x14ac:dyDescent="0.35">
      <c r="J39807" s="830"/>
    </row>
    <row r="39808" spans="10:10" x14ac:dyDescent="0.35">
      <c r="J39808" s="830"/>
    </row>
    <row r="39809" spans="10:10" x14ac:dyDescent="0.35">
      <c r="J39809" s="830"/>
    </row>
    <row r="39810" spans="10:10" x14ac:dyDescent="0.35">
      <c r="J39810" s="830"/>
    </row>
    <row r="39811" spans="10:10" x14ac:dyDescent="0.35">
      <c r="J39811" s="830"/>
    </row>
    <row r="39812" spans="10:10" x14ac:dyDescent="0.35">
      <c r="J39812" s="830"/>
    </row>
    <row r="39813" spans="10:10" x14ac:dyDescent="0.35">
      <c r="J39813" s="830"/>
    </row>
    <row r="39814" spans="10:10" x14ac:dyDescent="0.35">
      <c r="J39814" s="830"/>
    </row>
    <row r="39815" spans="10:10" x14ac:dyDescent="0.35">
      <c r="J39815" s="830"/>
    </row>
    <row r="39816" spans="10:10" x14ac:dyDescent="0.35">
      <c r="J39816" s="830"/>
    </row>
    <row r="39817" spans="10:10" x14ac:dyDescent="0.35">
      <c r="J39817" s="830"/>
    </row>
    <row r="39818" spans="10:10" x14ac:dyDescent="0.35">
      <c r="J39818" s="830"/>
    </row>
    <row r="39819" spans="10:10" x14ac:dyDescent="0.35">
      <c r="J39819" s="830"/>
    </row>
    <row r="39820" spans="10:10" x14ac:dyDescent="0.35">
      <c r="J39820" s="830"/>
    </row>
    <row r="39821" spans="10:10" x14ac:dyDescent="0.35">
      <c r="J39821" s="830"/>
    </row>
    <row r="39822" spans="10:10" x14ac:dyDescent="0.35">
      <c r="J39822" s="830"/>
    </row>
    <row r="39823" spans="10:10" x14ac:dyDescent="0.35">
      <c r="J39823" s="830"/>
    </row>
    <row r="39824" spans="10:10" x14ac:dyDescent="0.35">
      <c r="J39824" s="830"/>
    </row>
    <row r="39825" spans="10:10" x14ac:dyDescent="0.35">
      <c r="J39825" s="830"/>
    </row>
    <row r="39826" spans="10:10" x14ac:dyDescent="0.35">
      <c r="J39826" s="830"/>
    </row>
    <row r="39827" spans="10:10" x14ac:dyDescent="0.35">
      <c r="J39827" s="830"/>
    </row>
    <row r="39828" spans="10:10" x14ac:dyDescent="0.35">
      <c r="J39828" s="830"/>
    </row>
    <row r="39829" spans="10:10" x14ac:dyDescent="0.35">
      <c r="J39829" s="830"/>
    </row>
    <row r="39830" spans="10:10" x14ac:dyDescent="0.35">
      <c r="J39830" s="830"/>
    </row>
    <row r="39831" spans="10:10" x14ac:dyDescent="0.35">
      <c r="J39831" s="830"/>
    </row>
    <row r="39832" spans="10:10" x14ac:dyDescent="0.35">
      <c r="J39832" s="830"/>
    </row>
    <row r="39833" spans="10:10" x14ac:dyDescent="0.35">
      <c r="J39833" s="830"/>
    </row>
    <row r="39834" spans="10:10" x14ac:dyDescent="0.35">
      <c r="J39834" s="830"/>
    </row>
    <row r="39835" spans="10:10" x14ac:dyDescent="0.35">
      <c r="J39835" s="830"/>
    </row>
    <row r="39836" spans="10:10" x14ac:dyDescent="0.35">
      <c r="J39836" s="830"/>
    </row>
    <row r="39837" spans="10:10" x14ac:dyDescent="0.35">
      <c r="J39837" s="830"/>
    </row>
    <row r="39838" spans="10:10" x14ac:dyDescent="0.35">
      <c r="J39838" s="830"/>
    </row>
    <row r="39839" spans="10:10" x14ac:dyDescent="0.35">
      <c r="J39839" s="830"/>
    </row>
    <row r="39840" spans="10:10" x14ac:dyDescent="0.35">
      <c r="J39840" s="830"/>
    </row>
    <row r="39841" spans="10:10" x14ac:dyDescent="0.35">
      <c r="J39841" s="830"/>
    </row>
    <row r="39842" spans="10:10" x14ac:dyDescent="0.35">
      <c r="J39842" s="830"/>
    </row>
    <row r="39843" spans="10:10" x14ac:dyDescent="0.35">
      <c r="J39843" s="830"/>
    </row>
    <row r="39844" spans="10:10" x14ac:dyDescent="0.35">
      <c r="J39844" s="830"/>
    </row>
    <row r="39845" spans="10:10" x14ac:dyDescent="0.35">
      <c r="J39845" s="830"/>
    </row>
    <row r="39846" spans="10:10" x14ac:dyDescent="0.35">
      <c r="J39846" s="830"/>
    </row>
    <row r="39847" spans="10:10" x14ac:dyDescent="0.35">
      <c r="J39847" s="830"/>
    </row>
    <row r="39848" spans="10:10" x14ac:dyDescent="0.35">
      <c r="J39848" s="830"/>
    </row>
    <row r="39849" spans="10:10" x14ac:dyDescent="0.35">
      <c r="J39849" s="830"/>
    </row>
    <row r="39850" spans="10:10" x14ac:dyDescent="0.35">
      <c r="J39850" s="830"/>
    </row>
    <row r="39851" spans="10:10" x14ac:dyDescent="0.35">
      <c r="J39851" s="830"/>
    </row>
    <row r="39852" spans="10:10" x14ac:dyDescent="0.35">
      <c r="J39852" s="830"/>
    </row>
    <row r="39853" spans="10:10" x14ac:dyDescent="0.35">
      <c r="J39853" s="830"/>
    </row>
    <row r="39854" spans="10:10" x14ac:dyDescent="0.35">
      <c r="J39854" s="830"/>
    </row>
    <row r="39855" spans="10:10" x14ac:dyDescent="0.35">
      <c r="J39855" s="830"/>
    </row>
    <row r="39856" spans="10:10" x14ac:dyDescent="0.35">
      <c r="J39856" s="830"/>
    </row>
    <row r="39857" spans="10:10" x14ac:dyDescent="0.35">
      <c r="J39857" s="830"/>
    </row>
    <row r="39858" spans="10:10" x14ac:dyDescent="0.35">
      <c r="J39858" s="830"/>
    </row>
    <row r="39859" spans="10:10" x14ac:dyDescent="0.35">
      <c r="J39859" s="830"/>
    </row>
    <row r="39860" spans="10:10" x14ac:dyDescent="0.35">
      <c r="J39860" s="830"/>
    </row>
    <row r="39861" spans="10:10" x14ac:dyDescent="0.35">
      <c r="J39861" s="830"/>
    </row>
    <row r="39862" spans="10:10" x14ac:dyDescent="0.35">
      <c r="J39862" s="830"/>
    </row>
    <row r="39863" spans="10:10" x14ac:dyDescent="0.35">
      <c r="J39863" s="830"/>
    </row>
    <row r="39864" spans="10:10" x14ac:dyDescent="0.35">
      <c r="J39864" s="830"/>
    </row>
    <row r="39865" spans="10:10" x14ac:dyDescent="0.35">
      <c r="J39865" s="830"/>
    </row>
    <row r="39866" spans="10:10" x14ac:dyDescent="0.35">
      <c r="J39866" s="830"/>
    </row>
    <row r="39867" spans="10:10" x14ac:dyDescent="0.35">
      <c r="J39867" s="830"/>
    </row>
    <row r="39868" spans="10:10" x14ac:dyDescent="0.35">
      <c r="J39868" s="830"/>
    </row>
    <row r="39869" spans="10:10" x14ac:dyDescent="0.35">
      <c r="J39869" s="830"/>
    </row>
    <row r="39870" spans="10:10" x14ac:dyDescent="0.35">
      <c r="J39870" s="830"/>
    </row>
    <row r="39871" spans="10:10" x14ac:dyDescent="0.35">
      <c r="J39871" s="830"/>
    </row>
    <row r="39872" spans="10:10" x14ac:dyDescent="0.35">
      <c r="J39872" s="830"/>
    </row>
    <row r="39873" spans="10:10" x14ac:dyDescent="0.35">
      <c r="J39873" s="830"/>
    </row>
    <row r="39874" spans="10:10" x14ac:dyDescent="0.35">
      <c r="J39874" s="830"/>
    </row>
    <row r="39875" spans="10:10" x14ac:dyDescent="0.35">
      <c r="J39875" s="830"/>
    </row>
    <row r="39876" spans="10:10" x14ac:dyDescent="0.35">
      <c r="J39876" s="830"/>
    </row>
    <row r="39877" spans="10:10" x14ac:dyDescent="0.35">
      <c r="J39877" s="830"/>
    </row>
    <row r="39878" spans="10:10" x14ac:dyDescent="0.35">
      <c r="J39878" s="830"/>
    </row>
    <row r="39879" spans="10:10" x14ac:dyDescent="0.35">
      <c r="J39879" s="830"/>
    </row>
    <row r="39880" spans="10:10" x14ac:dyDescent="0.35">
      <c r="J39880" s="830"/>
    </row>
    <row r="39881" spans="10:10" x14ac:dyDescent="0.35">
      <c r="J39881" s="830"/>
    </row>
    <row r="39882" spans="10:10" x14ac:dyDescent="0.35">
      <c r="J39882" s="830"/>
    </row>
    <row r="39883" spans="10:10" x14ac:dyDescent="0.35">
      <c r="J39883" s="830"/>
    </row>
    <row r="39884" spans="10:10" x14ac:dyDescent="0.35">
      <c r="J39884" s="830"/>
    </row>
    <row r="39885" spans="10:10" x14ac:dyDescent="0.35">
      <c r="J39885" s="830"/>
    </row>
    <row r="39886" spans="10:10" x14ac:dyDescent="0.35">
      <c r="J39886" s="830"/>
    </row>
    <row r="39887" spans="10:10" x14ac:dyDescent="0.35">
      <c r="J39887" s="830"/>
    </row>
    <row r="39888" spans="10:10" x14ac:dyDescent="0.35">
      <c r="J39888" s="830"/>
    </row>
    <row r="39889" spans="10:10" x14ac:dyDescent="0.35">
      <c r="J39889" s="830"/>
    </row>
    <row r="39890" spans="10:10" x14ac:dyDescent="0.35">
      <c r="J39890" s="830"/>
    </row>
    <row r="39891" spans="10:10" x14ac:dyDescent="0.35">
      <c r="J39891" s="830"/>
    </row>
    <row r="39892" spans="10:10" x14ac:dyDescent="0.35">
      <c r="J39892" s="830"/>
    </row>
    <row r="39893" spans="10:10" x14ac:dyDescent="0.35">
      <c r="J39893" s="830"/>
    </row>
    <row r="39894" spans="10:10" x14ac:dyDescent="0.35">
      <c r="J39894" s="830"/>
    </row>
    <row r="39895" spans="10:10" x14ac:dyDescent="0.35">
      <c r="J39895" s="830"/>
    </row>
    <row r="39896" spans="10:10" x14ac:dyDescent="0.35">
      <c r="J39896" s="830"/>
    </row>
    <row r="39897" spans="10:10" x14ac:dyDescent="0.35">
      <c r="J39897" s="830"/>
    </row>
    <row r="39898" spans="10:10" x14ac:dyDescent="0.35">
      <c r="J39898" s="830"/>
    </row>
    <row r="39899" spans="10:10" x14ac:dyDescent="0.35">
      <c r="J39899" s="830"/>
    </row>
    <row r="39900" spans="10:10" x14ac:dyDescent="0.35">
      <c r="J39900" s="830"/>
    </row>
    <row r="39901" spans="10:10" x14ac:dyDescent="0.35">
      <c r="J39901" s="830"/>
    </row>
    <row r="39902" spans="10:10" x14ac:dyDescent="0.35">
      <c r="J39902" s="830"/>
    </row>
    <row r="39903" spans="10:10" x14ac:dyDescent="0.35">
      <c r="J39903" s="830"/>
    </row>
    <row r="39904" spans="10:10" x14ac:dyDescent="0.35">
      <c r="J39904" s="830"/>
    </row>
    <row r="39905" spans="10:10" x14ac:dyDescent="0.35">
      <c r="J39905" s="830"/>
    </row>
    <row r="39906" spans="10:10" x14ac:dyDescent="0.35">
      <c r="J39906" s="830"/>
    </row>
    <row r="39907" spans="10:10" x14ac:dyDescent="0.35">
      <c r="J39907" s="830"/>
    </row>
    <row r="39908" spans="10:10" x14ac:dyDescent="0.35">
      <c r="J39908" s="830"/>
    </row>
    <row r="39909" spans="10:10" x14ac:dyDescent="0.35">
      <c r="J39909" s="830"/>
    </row>
    <row r="39910" spans="10:10" x14ac:dyDescent="0.35">
      <c r="J39910" s="830"/>
    </row>
    <row r="39911" spans="10:10" x14ac:dyDescent="0.35">
      <c r="J39911" s="830"/>
    </row>
    <row r="39912" spans="10:10" x14ac:dyDescent="0.35">
      <c r="J39912" s="830"/>
    </row>
    <row r="39913" spans="10:10" x14ac:dyDescent="0.35">
      <c r="J39913" s="830"/>
    </row>
    <row r="39914" spans="10:10" x14ac:dyDescent="0.35">
      <c r="J39914" s="830"/>
    </row>
    <row r="39915" spans="10:10" x14ac:dyDescent="0.35">
      <c r="J39915" s="830"/>
    </row>
    <row r="39916" spans="10:10" x14ac:dyDescent="0.35">
      <c r="J39916" s="830"/>
    </row>
    <row r="39917" spans="10:10" x14ac:dyDescent="0.35">
      <c r="J39917" s="830"/>
    </row>
    <row r="39918" spans="10:10" x14ac:dyDescent="0.35">
      <c r="J39918" s="830"/>
    </row>
    <row r="39919" spans="10:10" x14ac:dyDescent="0.35">
      <c r="J39919" s="830"/>
    </row>
    <row r="39920" spans="10:10" x14ac:dyDescent="0.35">
      <c r="J39920" s="830"/>
    </row>
    <row r="39921" spans="10:10" x14ac:dyDescent="0.35">
      <c r="J39921" s="830"/>
    </row>
    <row r="39922" spans="10:10" x14ac:dyDescent="0.35">
      <c r="J39922" s="830"/>
    </row>
    <row r="39923" spans="10:10" x14ac:dyDescent="0.35">
      <c r="J39923" s="830"/>
    </row>
    <row r="39924" spans="10:10" x14ac:dyDescent="0.35">
      <c r="J39924" s="830"/>
    </row>
    <row r="39925" spans="10:10" x14ac:dyDescent="0.35">
      <c r="J39925" s="830"/>
    </row>
    <row r="39926" spans="10:10" x14ac:dyDescent="0.35">
      <c r="J39926" s="830"/>
    </row>
    <row r="39927" spans="10:10" x14ac:dyDescent="0.35">
      <c r="J39927" s="830"/>
    </row>
    <row r="39928" spans="10:10" x14ac:dyDescent="0.35">
      <c r="J39928" s="830"/>
    </row>
    <row r="39929" spans="10:10" x14ac:dyDescent="0.35">
      <c r="J39929" s="830"/>
    </row>
    <row r="39930" spans="10:10" x14ac:dyDescent="0.35">
      <c r="J39930" s="830"/>
    </row>
    <row r="39931" spans="10:10" x14ac:dyDescent="0.35">
      <c r="J39931" s="830"/>
    </row>
    <row r="39932" spans="10:10" x14ac:dyDescent="0.35">
      <c r="J39932" s="830"/>
    </row>
    <row r="39933" spans="10:10" x14ac:dyDescent="0.35">
      <c r="J39933" s="830"/>
    </row>
    <row r="39934" spans="10:10" x14ac:dyDescent="0.35">
      <c r="J39934" s="830"/>
    </row>
    <row r="39935" spans="10:10" x14ac:dyDescent="0.35">
      <c r="J39935" s="830"/>
    </row>
    <row r="39936" spans="10:10" x14ac:dyDescent="0.35">
      <c r="J39936" s="830"/>
    </row>
    <row r="39937" spans="10:10" x14ac:dyDescent="0.35">
      <c r="J39937" s="830"/>
    </row>
    <row r="39938" spans="10:10" x14ac:dyDescent="0.35">
      <c r="J39938" s="830"/>
    </row>
    <row r="39939" spans="10:10" x14ac:dyDescent="0.35">
      <c r="J39939" s="830"/>
    </row>
    <row r="39940" spans="10:10" x14ac:dyDescent="0.35">
      <c r="J39940" s="830"/>
    </row>
    <row r="39941" spans="10:10" x14ac:dyDescent="0.35">
      <c r="J39941" s="830"/>
    </row>
    <row r="39942" spans="10:10" x14ac:dyDescent="0.35">
      <c r="J39942" s="830"/>
    </row>
    <row r="39943" spans="10:10" x14ac:dyDescent="0.35">
      <c r="J39943" s="830"/>
    </row>
    <row r="39944" spans="10:10" x14ac:dyDescent="0.35">
      <c r="J39944" s="830"/>
    </row>
    <row r="39945" spans="10:10" x14ac:dyDescent="0.35">
      <c r="J39945" s="830"/>
    </row>
    <row r="39946" spans="10:10" x14ac:dyDescent="0.35">
      <c r="J39946" s="830"/>
    </row>
    <row r="39947" spans="10:10" x14ac:dyDescent="0.35">
      <c r="J39947" s="830"/>
    </row>
    <row r="39948" spans="10:10" x14ac:dyDescent="0.35">
      <c r="J39948" s="830"/>
    </row>
    <row r="39949" spans="10:10" x14ac:dyDescent="0.35">
      <c r="J39949" s="830"/>
    </row>
    <row r="39950" spans="10:10" x14ac:dyDescent="0.35">
      <c r="J39950" s="830"/>
    </row>
    <row r="39951" spans="10:10" x14ac:dyDescent="0.35">
      <c r="J39951" s="830"/>
    </row>
    <row r="39952" spans="10:10" x14ac:dyDescent="0.35">
      <c r="J39952" s="830"/>
    </row>
    <row r="39953" spans="10:10" x14ac:dyDescent="0.35">
      <c r="J39953" s="830"/>
    </row>
    <row r="39954" spans="10:10" x14ac:dyDescent="0.35">
      <c r="J39954" s="830"/>
    </row>
    <row r="39955" spans="10:10" x14ac:dyDescent="0.35">
      <c r="J39955" s="830"/>
    </row>
    <row r="39956" spans="10:10" x14ac:dyDescent="0.35">
      <c r="J39956" s="830"/>
    </row>
    <row r="39957" spans="10:10" x14ac:dyDescent="0.35">
      <c r="J39957" s="830"/>
    </row>
    <row r="39958" spans="10:10" x14ac:dyDescent="0.35">
      <c r="J39958" s="830"/>
    </row>
    <row r="39959" spans="10:10" x14ac:dyDescent="0.35">
      <c r="J39959" s="830"/>
    </row>
    <row r="39960" spans="10:10" x14ac:dyDescent="0.35">
      <c r="J39960" s="830"/>
    </row>
    <row r="39961" spans="10:10" x14ac:dyDescent="0.35">
      <c r="J39961" s="830"/>
    </row>
    <row r="39962" spans="10:10" x14ac:dyDescent="0.35">
      <c r="J39962" s="830"/>
    </row>
    <row r="39963" spans="10:10" x14ac:dyDescent="0.35">
      <c r="J39963" s="830"/>
    </row>
    <row r="39964" spans="10:10" x14ac:dyDescent="0.35">
      <c r="J39964" s="830"/>
    </row>
    <row r="39965" spans="10:10" x14ac:dyDescent="0.35">
      <c r="J39965" s="830"/>
    </row>
    <row r="39966" spans="10:10" x14ac:dyDescent="0.35">
      <c r="J39966" s="830"/>
    </row>
    <row r="39967" spans="10:10" x14ac:dyDescent="0.35">
      <c r="J39967" s="830"/>
    </row>
    <row r="39968" spans="10:10" x14ac:dyDescent="0.35">
      <c r="J39968" s="830"/>
    </row>
    <row r="39969" spans="10:10" x14ac:dyDescent="0.35">
      <c r="J39969" s="830"/>
    </row>
    <row r="39970" spans="10:10" x14ac:dyDescent="0.35">
      <c r="J39970" s="830"/>
    </row>
    <row r="39971" spans="10:10" x14ac:dyDescent="0.35">
      <c r="J39971" s="830"/>
    </row>
    <row r="39972" spans="10:10" x14ac:dyDescent="0.35">
      <c r="J39972" s="830"/>
    </row>
    <row r="39973" spans="10:10" x14ac:dyDescent="0.35">
      <c r="J39973" s="830"/>
    </row>
    <row r="39974" spans="10:10" x14ac:dyDescent="0.35">
      <c r="J39974" s="830"/>
    </row>
    <row r="39975" spans="10:10" x14ac:dyDescent="0.35">
      <c r="J39975" s="830"/>
    </row>
    <row r="39976" spans="10:10" x14ac:dyDescent="0.35">
      <c r="J39976" s="830"/>
    </row>
    <row r="39977" spans="10:10" x14ac:dyDescent="0.35">
      <c r="J39977" s="830"/>
    </row>
    <row r="39978" spans="10:10" x14ac:dyDescent="0.35">
      <c r="J39978" s="830"/>
    </row>
    <row r="39979" spans="10:10" x14ac:dyDescent="0.35">
      <c r="J39979" s="830"/>
    </row>
    <row r="39980" spans="10:10" x14ac:dyDescent="0.35">
      <c r="J39980" s="830"/>
    </row>
    <row r="39981" spans="10:10" x14ac:dyDescent="0.35">
      <c r="J39981" s="830"/>
    </row>
    <row r="39982" spans="10:10" x14ac:dyDescent="0.35">
      <c r="J39982" s="830"/>
    </row>
    <row r="39983" spans="10:10" x14ac:dyDescent="0.35">
      <c r="J39983" s="830"/>
    </row>
    <row r="39984" spans="10:10" x14ac:dyDescent="0.35">
      <c r="J39984" s="830"/>
    </row>
    <row r="39985" spans="10:10" x14ac:dyDescent="0.35">
      <c r="J39985" s="830"/>
    </row>
    <row r="39986" spans="10:10" x14ac:dyDescent="0.35">
      <c r="J39986" s="830"/>
    </row>
    <row r="39987" spans="10:10" x14ac:dyDescent="0.35">
      <c r="J39987" s="830"/>
    </row>
    <row r="39988" spans="10:10" x14ac:dyDescent="0.35">
      <c r="J39988" s="830"/>
    </row>
    <row r="39989" spans="10:10" x14ac:dyDescent="0.35">
      <c r="J39989" s="830"/>
    </row>
    <row r="39990" spans="10:10" x14ac:dyDescent="0.35">
      <c r="J39990" s="830"/>
    </row>
    <row r="39991" spans="10:10" x14ac:dyDescent="0.35">
      <c r="J39991" s="830"/>
    </row>
    <row r="39992" spans="10:10" x14ac:dyDescent="0.35">
      <c r="J39992" s="830"/>
    </row>
    <row r="39993" spans="10:10" x14ac:dyDescent="0.35">
      <c r="J39993" s="830"/>
    </row>
    <row r="39994" spans="10:10" x14ac:dyDescent="0.35">
      <c r="J39994" s="830"/>
    </row>
    <row r="39995" spans="10:10" x14ac:dyDescent="0.35">
      <c r="J39995" s="830"/>
    </row>
    <row r="39996" spans="10:10" x14ac:dyDescent="0.35">
      <c r="J39996" s="830"/>
    </row>
    <row r="39997" spans="10:10" x14ac:dyDescent="0.35">
      <c r="J39997" s="830"/>
    </row>
    <row r="39998" spans="10:10" x14ac:dyDescent="0.35">
      <c r="J39998" s="830"/>
    </row>
    <row r="39999" spans="10:10" x14ac:dyDescent="0.35">
      <c r="J39999" s="830"/>
    </row>
    <row r="40000" spans="10:10" x14ac:dyDescent="0.35">
      <c r="J40000" s="830"/>
    </row>
    <row r="40001" spans="10:10" x14ac:dyDescent="0.35">
      <c r="J40001" s="830"/>
    </row>
    <row r="40002" spans="10:10" x14ac:dyDescent="0.35">
      <c r="J40002" s="830"/>
    </row>
    <row r="40003" spans="10:10" x14ac:dyDescent="0.35">
      <c r="J40003" s="830"/>
    </row>
    <row r="40004" spans="10:10" x14ac:dyDescent="0.35">
      <c r="J40004" s="830"/>
    </row>
    <row r="40005" spans="10:10" x14ac:dyDescent="0.35">
      <c r="J40005" s="830"/>
    </row>
    <row r="40006" spans="10:10" x14ac:dyDescent="0.35">
      <c r="J40006" s="830"/>
    </row>
    <row r="40007" spans="10:10" x14ac:dyDescent="0.35">
      <c r="J40007" s="830"/>
    </row>
    <row r="40008" spans="10:10" x14ac:dyDescent="0.35">
      <c r="J40008" s="830"/>
    </row>
    <row r="40009" spans="10:10" x14ac:dyDescent="0.35">
      <c r="J40009" s="830"/>
    </row>
    <row r="40010" spans="10:10" x14ac:dyDescent="0.35">
      <c r="J40010" s="830"/>
    </row>
    <row r="40011" spans="10:10" x14ac:dyDescent="0.35">
      <c r="J40011" s="830"/>
    </row>
    <row r="40012" spans="10:10" x14ac:dyDescent="0.35">
      <c r="J40012" s="830"/>
    </row>
    <row r="40013" spans="10:10" x14ac:dyDescent="0.35">
      <c r="J40013" s="830"/>
    </row>
    <row r="40014" spans="10:10" x14ac:dyDescent="0.35">
      <c r="J40014" s="830"/>
    </row>
    <row r="40015" spans="10:10" x14ac:dyDescent="0.35">
      <c r="J40015" s="830"/>
    </row>
    <row r="40016" spans="10:10" x14ac:dyDescent="0.35">
      <c r="J40016" s="830"/>
    </row>
    <row r="40017" spans="10:10" x14ac:dyDescent="0.35">
      <c r="J40017" s="830"/>
    </row>
    <row r="40018" spans="10:10" x14ac:dyDescent="0.35">
      <c r="J40018" s="830"/>
    </row>
    <row r="40019" spans="10:10" x14ac:dyDescent="0.35">
      <c r="J40019" s="830"/>
    </row>
    <row r="40020" spans="10:10" x14ac:dyDescent="0.35">
      <c r="J40020" s="830"/>
    </row>
    <row r="40021" spans="10:10" x14ac:dyDescent="0.35">
      <c r="J40021" s="830"/>
    </row>
    <row r="40022" spans="10:10" x14ac:dyDescent="0.35">
      <c r="J40022" s="830"/>
    </row>
    <row r="40023" spans="10:10" x14ac:dyDescent="0.35">
      <c r="J40023" s="830"/>
    </row>
    <row r="40024" spans="10:10" x14ac:dyDescent="0.35">
      <c r="J40024" s="830"/>
    </row>
    <row r="40025" spans="10:10" x14ac:dyDescent="0.35">
      <c r="J40025" s="830"/>
    </row>
    <row r="40026" spans="10:10" x14ac:dyDescent="0.35">
      <c r="J40026" s="830"/>
    </row>
    <row r="40027" spans="10:10" x14ac:dyDescent="0.35">
      <c r="J40027" s="830"/>
    </row>
    <row r="40028" spans="10:10" x14ac:dyDescent="0.35">
      <c r="J40028" s="830"/>
    </row>
    <row r="40029" spans="10:10" x14ac:dyDescent="0.35">
      <c r="J40029" s="830"/>
    </row>
    <row r="40030" spans="10:10" x14ac:dyDescent="0.35">
      <c r="J40030" s="830"/>
    </row>
    <row r="40031" spans="10:10" x14ac:dyDescent="0.35">
      <c r="J40031" s="830"/>
    </row>
    <row r="40032" spans="10:10" x14ac:dyDescent="0.35">
      <c r="J40032" s="830"/>
    </row>
    <row r="40033" spans="10:10" x14ac:dyDescent="0.35">
      <c r="J40033" s="830"/>
    </row>
    <row r="40034" spans="10:10" x14ac:dyDescent="0.35">
      <c r="J40034" s="830"/>
    </row>
    <row r="40035" spans="10:10" x14ac:dyDescent="0.35">
      <c r="J40035" s="830"/>
    </row>
    <row r="40036" spans="10:10" x14ac:dyDescent="0.35">
      <c r="J40036" s="830"/>
    </row>
    <row r="40037" spans="10:10" x14ac:dyDescent="0.35">
      <c r="J40037" s="830"/>
    </row>
    <row r="40038" spans="10:10" x14ac:dyDescent="0.35">
      <c r="J40038" s="830"/>
    </row>
    <row r="40039" spans="10:10" x14ac:dyDescent="0.35">
      <c r="J40039" s="830"/>
    </row>
    <row r="40040" spans="10:10" x14ac:dyDescent="0.35">
      <c r="J40040" s="830"/>
    </row>
    <row r="40041" spans="10:10" x14ac:dyDescent="0.35">
      <c r="J40041" s="830"/>
    </row>
    <row r="40042" spans="10:10" x14ac:dyDescent="0.35">
      <c r="J40042" s="830"/>
    </row>
    <row r="40043" spans="10:10" x14ac:dyDescent="0.35">
      <c r="J40043" s="830"/>
    </row>
    <row r="40044" spans="10:10" x14ac:dyDescent="0.35">
      <c r="J40044" s="830"/>
    </row>
    <row r="40045" spans="10:10" x14ac:dyDescent="0.35">
      <c r="J40045" s="830"/>
    </row>
    <row r="40049" spans="10:10" x14ac:dyDescent="0.35">
      <c r="J40049" s="830"/>
    </row>
    <row r="40050" spans="10:10" x14ac:dyDescent="0.35">
      <c r="J40050" s="830"/>
    </row>
    <row r="40051" spans="10:10" x14ac:dyDescent="0.35">
      <c r="J40051" s="830"/>
    </row>
    <row r="40052" spans="10:10" x14ac:dyDescent="0.35">
      <c r="J40052" s="830"/>
    </row>
    <row r="40053" spans="10:10" x14ac:dyDescent="0.35">
      <c r="J40053" s="830"/>
    </row>
    <row r="40054" spans="10:10" x14ac:dyDescent="0.35">
      <c r="J40054" s="830"/>
    </row>
    <row r="40055" spans="10:10" x14ac:dyDescent="0.35">
      <c r="J40055" s="830"/>
    </row>
    <row r="40056" spans="10:10" x14ac:dyDescent="0.35">
      <c r="J40056" s="830"/>
    </row>
    <row r="40057" spans="10:10" x14ac:dyDescent="0.35">
      <c r="J40057" s="830"/>
    </row>
    <row r="40058" spans="10:10" x14ac:dyDescent="0.35">
      <c r="J40058" s="830"/>
    </row>
    <row r="40059" spans="10:10" x14ac:dyDescent="0.35">
      <c r="J40059" s="830"/>
    </row>
    <row r="40060" spans="10:10" x14ac:dyDescent="0.35">
      <c r="J40060" s="830"/>
    </row>
    <row r="40061" spans="10:10" x14ac:dyDescent="0.35">
      <c r="J40061" s="830"/>
    </row>
    <row r="40062" spans="10:10" x14ac:dyDescent="0.35">
      <c r="J40062" s="830"/>
    </row>
    <row r="40063" spans="10:10" x14ac:dyDescent="0.35">
      <c r="J40063" s="830"/>
    </row>
    <row r="40064" spans="10:10" x14ac:dyDescent="0.35">
      <c r="J40064" s="830"/>
    </row>
    <row r="40065" spans="10:10" x14ac:dyDescent="0.35">
      <c r="J40065" s="830"/>
    </row>
    <row r="40066" spans="10:10" x14ac:dyDescent="0.35">
      <c r="J40066" s="830"/>
    </row>
    <row r="40067" spans="10:10" x14ac:dyDescent="0.35">
      <c r="J40067" s="830"/>
    </row>
    <row r="40068" spans="10:10" x14ac:dyDescent="0.35">
      <c r="J40068" s="830"/>
    </row>
    <row r="40069" spans="10:10" x14ac:dyDescent="0.35">
      <c r="J40069" s="830"/>
    </row>
    <row r="40070" spans="10:10" x14ac:dyDescent="0.35">
      <c r="J40070" s="830"/>
    </row>
    <row r="40071" spans="10:10" x14ac:dyDescent="0.35">
      <c r="J40071" s="830"/>
    </row>
    <row r="40072" spans="10:10" x14ac:dyDescent="0.35">
      <c r="J40072" s="830"/>
    </row>
    <row r="40073" spans="10:10" x14ac:dyDescent="0.35">
      <c r="J40073" s="830"/>
    </row>
    <row r="40074" spans="10:10" x14ac:dyDescent="0.35">
      <c r="J40074" s="830"/>
    </row>
    <row r="40075" spans="10:10" x14ac:dyDescent="0.35">
      <c r="J40075" s="830"/>
    </row>
    <row r="40076" spans="10:10" x14ac:dyDescent="0.35">
      <c r="J40076" s="830"/>
    </row>
    <row r="40077" spans="10:10" x14ac:dyDescent="0.35">
      <c r="J40077" s="830"/>
    </row>
    <row r="40078" spans="10:10" x14ac:dyDescent="0.35">
      <c r="J40078" s="830"/>
    </row>
    <row r="40079" spans="10:10" x14ac:dyDescent="0.35">
      <c r="J40079" s="830"/>
    </row>
    <row r="40080" spans="10:10" x14ac:dyDescent="0.35">
      <c r="J40080" s="830"/>
    </row>
    <row r="40081" spans="10:10" x14ac:dyDescent="0.35">
      <c r="J40081" s="830"/>
    </row>
    <row r="40082" spans="10:10" x14ac:dyDescent="0.35">
      <c r="J40082" s="830"/>
    </row>
    <row r="40083" spans="10:10" x14ac:dyDescent="0.35">
      <c r="J40083" s="830"/>
    </row>
    <row r="40084" spans="10:10" x14ac:dyDescent="0.35">
      <c r="J40084" s="830"/>
    </row>
    <row r="40085" spans="10:10" x14ac:dyDescent="0.35">
      <c r="J40085" s="830"/>
    </row>
    <row r="40086" spans="10:10" x14ac:dyDescent="0.35">
      <c r="J40086" s="830"/>
    </row>
    <row r="40087" spans="10:10" x14ac:dyDescent="0.35">
      <c r="J40087" s="830"/>
    </row>
    <row r="40088" spans="10:10" x14ac:dyDescent="0.35">
      <c r="J40088" s="830"/>
    </row>
    <row r="40089" spans="10:10" x14ac:dyDescent="0.35">
      <c r="J40089" s="830"/>
    </row>
    <row r="40090" spans="10:10" x14ac:dyDescent="0.35">
      <c r="J40090" s="830"/>
    </row>
    <row r="40091" spans="10:10" x14ac:dyDescent="0.35">
      <c r="J40091" s="830"/>
    </row>
    <row r="40092" spans="10:10" x14ac:dyDescent="0.35">
      <c r="J40092" s="830"/>
    </row>
    <row r="40093" spans="10:10" x14ac:dyDescent="0.35">
      <c r="J40093" s="830"/>
    </row>
    <row r="40094" spans="10:10" x14ac:dyDescent="0.35">
      <c r="J40094" s="830"/>
    </row>
    <row r="40095" spans="10:10" x14ac:dyDescent="0.35">
      <c r="J40095" s="830"/>
    </row>
    <row r="40096" spans="10:10" x14ac:dyDescent="0.35">
      <c r="J40096" s="830"/>
    </row>
    <row r="40097" spans="10:10" x14ac:dyDescent="0.35">
      <c r="J40097" s="830"/>
    </row>
    <row r="40098" spans="10:10" x14ac:dyDescent="0.35">
      <c r="J40098" s="830"/>
    </row>
    <row r="40099" spans="10:10" x14ac:dyDescent="0.35">
      <c r="J40099" s="830"/>
    </row>
    <row r="40100" spans="10:10" x14ac:dyDescent="0.35">
      <c r="J40100" s="830"/>
    </row>
    <row r="40101" spans="10:10" x14ac:dyDescent="0.35">
      <c r="J40101" s="830"/>
    </row>
    <row r="40102" spans="10:10" x14ac:dyDescent="0.35">
      <c r="J40102" s="830"/>
    </row>
    <row r="40103" spans="10:10" x14ac:dyDescent="0.35">
      <c r="J40103" s="830"/>
    </row>
    <row r="40104" spans="10:10" x14ac:dyDescent="0.35">
      <c r="J40104" s="830"/>
    </row>
    <row r="40105" spans="10:10" x14ac:dyDescent="0.35">
      <c r="J40105" s="830"/>
    </row>
    <row r="40106" spans="10:10" x14ac:dyDescent="0.35">
      <c r="J40106" s="830"/>
    </row>
    <row r="40107" spans="10:10" x14ac:dyDescent="0.35">
      <c r="J40107" s="830"/>
    </row>
    <row r="40108" spans="10:10" x14ac:dyDescent="0.35">
      <c r="J40108" s="830"/>
    </row>
    <row r="40109" spans="10:10" x14ac:dyDescent="0.35">
      <c r="J40109" s="830"/>
    </row>
    <row r="40110" spans="10:10" x14ac:dyDescent="0.35">
      <c r="J40110" s="830"/>
    </row>
    <row r="40111" spans="10:10" x14ac:dyDescent="0.35">
      <c r="J40111" s="830"/>
    </row>
    <row r="40112" spans="10:10" x14ac:dyDescent="0.35">
      <c r="J40112" s="830"/>
    </row>
    <row r="40113" spans="10:10" x14ac:dyDescent="0.35">
      <c r="J40113" s="830"/>
    </row>
    <row r="40114" spans="10:10" x14ac:dyDescent="0.35">
      <c r="J40114" s="830"/>
    </row>
    <row r="40115" spans="10:10" x14ac:dyDescent="0.35">
      <c r="J40115" s="830"/>
    </row>
    <row r="40116" spans="10:10" x14ac:dyDescent="0.35">
      <c r="J40116" s="830"/>
    </row>
    <row r="40117" spans="10:10" x14ac:dyDescent="0.35">
      <c r="J40117" s="830"/>
    </row>
    <row r="40118" spans="10:10" x14ac:dyDescent="0.35">
      <c r="J40118" s="830"/>
    </row>
    <row r="40119" spans="10:10" x14ac:dyDescent="0.35">
      <c r="J40119" s="830"/>
    </row>
    <row r="40120" spans="10:10" x14ac:dyDescent="0.35">
      <c r="J40120" s="830"/>
    </row>
    <row r="40121" spans="10:10" x14ac:dyDescent="0.35">
      <c r="J40121" s="830"/>
    </row>
    <row r="40122" spans="10:10" x14ac:dyDescent="0.35">
      <c r="J40122" s="830"/>
    </row>
    <row r="40123" spans="10:10" x14ac:dyDescent="0.35">
      <c r="J40123" s="830"/>
    </row>
    <row r="40124" spans="10:10" x14ac:dyDescent="0.35">
      <c r="J40124" s="830"/>
    </row>
    <row r="40125" spans="10:10" x14ac:dyDescent="0.35">
      <c r="J40125" s="830"/>
    </row>
    <row r="40126" spans="10:10" x14ac:dyDescent="0.35">
      <c r="J40126" s="830"/>
    </row>
    <row r="40127" spans="10:10" x14ac:dyDescent="0.35">
      <c r="J40127" s="830"/>
    </row>
    <row r="40128" spans="10:10" x14ac:dyDescent="0.35">
      <c r="J40128" s="830"/>
    </row>
    <row r="40129" spans="10:10" x14ac:dyDescent="0.35">
      <c r="J40129" s="830"/>
    </row>
    <row r="40130" spans="10:10" x14ac:dyDescent="0.35">
      <c r="J40130" s="830"/>
    </row>
    <row r="40131" spans="10:10" x14ac:dyDescent="0.35">
      <c r="J40131" s="830"/>
    </row>
    <row r="40132" spans="10:10" x14ac:dyDescent="0.35">
      <c r="J40132" s="830"/>
    </row>
    <row r="40133" spans="10:10" x14ac:dyDescent="0.35">
      <c r="J40133" s="830"/>
    </row>
    <row r="40134" spans="10:10" x14ac:dyDescent="0.35">
      <c r="J40134" s="830"/>
    </row>
    <row r="40135" spans="10:10" x14ac:dyDescent="0.35">
      <c r="J40135" s="830"/>
    </row>
    <row r="40136" spans="10:10" x14ac:dyDescent="0.35">
      <c r="J40136" s="830"/>
    </row>
    <row r="40137" spans="10:10" x14ac:dyDescent="0.35">
      <c r="J40137" s="830"/>
    </row>
    <row r="40138" spans="10:10" x14ac:dyDescent="0.35">
      <c r="J40138" s="830"/>
    </row>
    <row r="40139" spans="10:10" x14ac:dyDescent="0.35">
      <c r="J40139" s="830"/>
    </row>
    <row r="40140" spans="10:10" x14ac:dyDescent="0.35">
      <c r="J40140" s="830"/>
    </row>
    <row r="40141" spans="10:10" x14ac:dyDescent="0.35">
      <c r="J40141" s="830"/>
    </row>
    <row r="40142" spans="10:10" x14ac:dyDescent="0.35">
      <c r="J40142" s="830"/>
    </row>
    <row r="40143" spans="10:10" x14ac:dyDescent="0.35">
      <c r="J40143" s="830"/>
    </row>
    <row r="40144" spans="10:10" x14ac:dyDescent="0.35">
      <c r="J40144" s="830"/>
    </row>
    <row r="40145" spans="10:10" x14ac:dyDescent="0.35">
      <c r="J40145" s="830"/>
    </row>
    <row r="40146" spans="10:10" x14ac:dyDescent="0.35">
      <c r="J40146" s="830"/>
    </row>
    <row r="40147" spans="10:10" x14ac:dyDescent="0.35">
      <c r="J40147" s="830"/>
    </row>
    <row r="40148" spans="10:10" x14ac:dyDescent="0.35">
      <c r="J40148" s="830"/>
    </row>
    <row r="40149" spans="10:10" x14ac:dyDescent="0.35">
      <c r="J40149" s="830"/>
    </row>
    <row r="40150" spans="10:10" x14ac:dyDescent="0.35">
      <c r="J40150" s="830"/>
    </row>
    <row r="40151" spans="10:10" x14ac:dyDescent="0.35">
      <c r="J40151" s="830"/>
    </row>
    <row r="40152" spans="10:10" x14ac:dyDescent="0.35">
      <c r="J40152" s="830"/>
    </row>
    <row r="40153" spans="10:10" x14ac:dyDescent="0.35">
      <c r="J40153" s="830"/>
    </row>
    <row r="40154" spans="10:10" x14ac:dyDescent="0.35">
      <c r="J40154" s="830"/>
    </row>
    <row r="40155" spans="10:10" x14ac:dyDescent="0.35">
      <c r="J40155" s="830"/>
    </row>
    <row r="40156" spans="10:10" x14ac:dyDescent="0.35">
      <c r="J40156" s="830"/>
    </row>
    <row r="40157" spans="10:10" x14ac:dyDescent="0.35">
      <c r="J40157" s="830"/>
    </row>
    <row r="40158" spans="10:10" x14ac:dyDescent="0.35">
      <c r="J40158" s="830"/>
    </row>
    <row r="40159" spans="10:10" x14ac:dyDescent="0.35">
      <c r="J40159" s="830"/>
    </row>
    <row r="40160" spans="10:10" x14ac:dyDescent="0.35">
      <c r="J40160" s="830"/>
    </row>
    <row r="40161" spans="10:10" x14ac:dyDescent="0.35">
      <c r="J40161" s="830"/>
    </row>
    <row r="40162" spans="10:10" x14ac:dyDescent="0.35">
      <c r="J40162" s="830"/>
    </row>
    <row r="40163" spans="10:10" x14ac:dyDescent="0.35">
      <c r="J40163" s="830"/>
    </row>
    <row r="40164" spans="10:10" x14ac:dyDescent="0.35">
      <c r="J40164" s="830"/>
    </row>
    <row r="40165" spans="10:10" x14ac:dyDescent="0.35">
      <c r="J40165" s="830"/>
    </row>
    <row r="40166" spans="10:10" x14ac:dyDescent="0.35">
      <c r="J40166" s="830"/>
    </row>
    <row r="40167" spans="10:10" x14ac:dyDescent="0.35">
      <c r="J40167" s="830"/>
    </row>
    <row r="40168" spans="10:10" x14ac:dyDescent="0.35">
      <c r="J40168" s="830"/>
    </row>
    <row r="40169" spans="10:10" x14ac:dyDescent="0.35">
      <c r="J40169" s="830"/>
    </row>
    <row r="40170" spans="10:10" x14ac:dyDescent="0.35">
      <c r="J40170" s="830"/>
    </row>
    <row r="40171" spans="10:10" x14ac:dyDescent="0.35">
      <c r="J40171" s="830"/>
    </row>
    <row r="40172" spans="10:10" x14ac:dyDescent="0.35">
      <c r="J40172" s="830"/>
    </row>
    <row r="40173" spans="10:10" x14ac:dyDescent="0.35">
      <c r="J40173" s="830"/>
    </row>
    <row r="40174" spans="10:10" x14ac:dyDescent="0.35">
      <c r="J40174" s="830"/>
    </row>
    <row r="40175" spans="10:10" x14ac:dyDescent="0.35">
      <c r="J40175" s="830"/>
    </row>
    <row r="40176" spans="10:10" x14ac:dyDescent="0.35">
      <c r="J40176" s="830"/>
    </row>
    <row r="40177" spans="10:10" x14ac:dyDescent="0.35">
      <c r="J40177" s="830"/>
    </row>
    <row r="40178" spans="10:10" x14ac:dyDescent="0.35">
      <c r="J40178" s="830"/>
    </row>
    <row r="40179" spans="10:10" x14ac:dyDescent="0.35">
      <c r="J40179" s="830"/>
    </row>
    <row r="40180" spans="10:10" x14ac:dyDescent="0.35">
      <c r="J40180" s="830"/>
    </row>
    <row r="40181" spans="10:10" x14ac:dyDescent="0.35">
      <c r="J40181" s="830"/>
    </row>
    <row r="40182" spans="10:10" x14ac:dyDescent="0.35">
      <c r="J40182" s="830"/>
    </row>
    <row r="40183" spans="10:10" x14ac:dyDescent="0.35">
      <c r="J40183" s="830"/>
    </row>
    <row r="40184" spans="10:10" x14ac:dyDescent="0.35">
      <c r="J40184" s="830"/>
    </row>
    <row r="40185" spans="10:10" x14ac:dyDescent="0.35">
      <c r="J40185" s="830"/>
    </row>
    <row r="40186" spans="10:10" x14ac:dyDescent="0.35">
      <c r="J40186" s="830"/>
    </row>
    <row r="40187" spans="10:10" x14ac:dyDescent="0.35">
      <c r="J40187" s="830"/>
    </row>
    <row r="40188" spans="10:10" x14ac:dyDescent="0.35">
      <c r="J40188" s="830"/>
    </row>
    <row r="40189" spans="10:10" x14ac:dyDescent="0.35">
      <c r="J40189" s="830"/>
    </row>
    <row r="40190" spans="10:10" x14ac:dyDescent="0.35">
      <c r="J40190" s="830"/>
    </row>
    <row r="40191" spans="10:10" x14ac:dyDescent="0.35">
      <c r="J40191" s="830"/>
    </row>
    <row r="40192" spans="10:10" x14ac:dyDescent="0.35">
      <c r="J40192" s="830"/>
    </row>
    <row r="40193" spans="10:10" x14ac:dyDescent="0.35">
      <c r="J40193" s="830"/>
    </row>
    <row r="40194" spans="10:10" x14ac:dyDescent="0.35">
      <c r="J40194" s="830"/>
    </row>
    <row r="40195" spans="10:10" x14ac:dyDescent="0.35">
      <c r="J40195" s="830"/>
    </row>
    <row r="40196" spans="10:10" x14ac:dyDescent="0.35">
      <c r="J40196" s="830"/>
    </row>
    <row r="40197" spans="10:10" x14ac:dyDescent="0.35">
      <c r="J40197" s="830"/>
    </row>
    <row r="40198" spans="10:10" x14ac:dyDescent="0.35">
      <c r="J40198" s="830"/>
    </row>
    <row r="40199" spans="10:10" x14ac:dyDescent="0.35">
      <c r="J40199" s="830"/>
    </row>
    <row r="40200" spans="10:10" x14ac:dyDescent="0.35">
      <c r="J40200" s="830"/>
    </row>
    <row r="40201" spans="10:10" x14ac:dyDescent="0.35">
      <c r="J40201" s="830"/>
    </row>
    <row r="40202" spans="10:10" x14ac:dyDescent="0.35">
      <c r="J40202" s="830"/>
    </row>
    <row r="40203" spans="10:10" x14ac:dyDescent="0.35">
      <c r="J40203" s="830"/>
    </row>
    <row r="40204" spans="10:10" x14ac:dyDescent="0.35">
      <c r="J40204" s="830"/>
    </row>
    <row r="40205" spans="10:10" x14ac:dyDescent="0.35">
      <c r="J40205" s="830"/>
    </row>
    <row r="40206" spans="10:10" x14ac:dyDescent="0.35">
      <c r="J40206" s="830"/>
    </row>
    <row r="40207" spans="10:10" x14ac:dyDescent="0.35">
      <c r="J40207" s="830"/>
    </row>
    <row r="40208" spans="10:10" x14ac:dyDescent="0.35">
      <c r="J40208" s="830"/>
    </row>
    <row r="40209" spans="10:10" x14ac:dyDescent="0.35">
      <c r="J40209" s="830"/>
    </row>
    <row r="40210" spans="10:10" x14ac:dyDescent="0.35">
      <c r="J40210" s="830"/>
    </row>
    <row r="40211" spans="10:10" x14ac:dyDescent="0.35">
      <c r="J40211" s="830"/>
    </row>
    <row r="40212" spans="10:10" x14ac:dyDescent="0.35">
      <c r="J40212" s="830"/>
    </row>
    <row r="40213" spans="10:10" x14ac:dyDescent="0.35">
      <c r="J40213" s="830"/>
    </row>
    <row r="40214" spans="10:10" x14ac:dyDescent="0.35">
      <c r="J40214" s="830"/>
    </row>
    <row r="40215" spans="10:10" x14ac:dyDescent="0.35">
      <c r="J40215" s="830"/>
    </row>
    <row r="40216" spans="10:10" x14ac:dyDescent="0.35">
      <c r="J40216" s="830"/>
    </row>
    <row r="40217" spans="10:10" x14ac:dyDescent="0.35">
      <c r="J40217" s="830"/>
    </row>
    <row r="40218" spans="10:10" x14ac:dyDescent="0.35">
      <c r="J40218" s="830"/>
    </row>
    <row r="40219" spans="10:10" x14ac:dyDescent="0.35">
      <c r="J40219" s="830"/>
    </row>
    <row r="40220" spans="10:10" x14ac:dyDescent="0.35">
      <c r="J40220" s="830"/>
    </row>
    <row r="40221" spans="10:10" x14ac:dyDescent="0.35">
      <c r="J40221" s="830"/>
    </row>
    <row r="40222" spans="10:10" x14ac:dyDescent="0.35">
      <c r="J40222" s="830"/>
    </row>
    <row r="40223" spans="10:10" x14ac:dyDescent="0.35">
      <c r="J40223" s="830"/>
    </row>
    <row r="40224" spans="10:10" x14ac:dyDescent="0.35">
      <c r="J40224" s="830"/>
    </row>
    <row r="40225" spans="10:10" x14ac:dyDescent="0.35">
      <c r="J40225" s="830"/>
    </row>
    <row r="40226" spans="10:10" x14ac:dyDescent="0.35">
      <c r="J40226" s="830"/>
    </row>
    <row r="40227" spans="10:10" x14ac:dyDescent="0.35">
      <c r="J40227" s="830"/>
    </row>
    <row r="40228" spans="10:10" x14ac:dyDescent="0.35">
      <c r="J40228" s="830"/>
    </row>
    <row r="40229" spans="10:10" x14ac:dyDescent="0.35">
      <c r="J40229" s="830"/>
    </row>
    <row r="40230" spans="10:10" x14ac:dyDescent="0.35">
      <c r="J40230" s="830"/>
    </row>
    <row r="40231" spans="10:10" x14ac:dyDescent="0.35">
      <c r="J40231" s="830"/>
    </row>
    <row r="40232" spans="10:10" x14ac:dyDescent="0.35">
      <c r="J40232" s="830"/>
    </row>
    <row r="40233" spans="10:10" x14ac:dyDescent="0.35">
      <c r="J40233" s="830"/>
    </row>
    <row r="40234" spans="10:10" x14ac:dyDescent="0.35">
      <c r="J40234" s="830"/>
    </row>
    <row r="40235" spans="10:10" x14ac:dyDescent="0.35">
      <c r="J40235" s="830"/>
    </row>
    <row r="40236" spans="10:10" x14ac:dyDescent="0.35">
      <c r="J40236" s="830"/>
    </row>
    <row r="40237" spans="10:10" x14ac:dyDescent="0.35">
      <c r="J40237" s="830"/>
    </row>
    <row r="40238" spans="10:10" x14ac:dyDescent="0.35">
      <c r="J40238" s="830"/>
    </row>
    <row r="40239" spans="10:10" x14ac:dyDescent="0.35">
      <c r="J40239" s="830"/>
    </row>
    <row r="40240" spans="10:10" x14ac:dyDescent="0.35">
      <c r="J40240" s="830"/>
    </row>
    <row r="40241" spans="10:10" x14ac:dyDescent="0.35">
      <c r="J40241" s="830"/>
    </row>
    <row r="40242" spans="10:10" x14ac:dyDescent="0.35">
      <c r="J40242" s="830"/>
    </row>
    <row r="40243" spans="10:10" x14ac:dyDescent="0.35">
      <c r="J40243" s="830"/>
    </row>
    <row r="40244" spans="10:10" x14ac:dyDescent="0.35">
      <c r="J40244" s="830"/>
    </row>
    <row r="40245" spans="10:10" x14ac:dyDescent="0.35">
      <c r="J40245" s="830"/>
    </row>
    <row r="40246" spans="10:10" x14ac:dyDescent="0.35">
      <c r="J40246" s="830"/>
    </row>
    <row r="40247" spans="10:10" x14ac:dyDescent="0.35">
      <c r="J40247" s="830"/>
    </row>
    <row r="40248" spans="10:10" x14ac:dyDescent="0.35">
      <c r="J40248" s="830"/>
    </row>
    <row r="40249" spans="10:10" x14ac:dyDescent="0.35">
      <c r="J40249" s="830"/>
    </row>
    <row r="40250" spans="10:10" x14ac:dyDescent="0.35">
      <c r="J40250" s="830"/>
    </row>
    <row r="40251" spans="10:10" x14ac:dyDescent="0.35">
      <c r="J40251" s="830"/>
    </row>
    <row r="40252" spans="10:10" x14ac:dyDescent="0.35">
      <c r="J40252" s="830"/>
    </row>
    <row r="40253" spans="10:10" x14ac:dyDescent="0.35">
      <c r="J40253" s="830"/>
    </row>
    <row r="40254" spans="10:10" x14ac:dyDescent="0.35">
      <c r="J40254" s="830"/>
    </row>
    <row r="40255" spans="10:10" x14ac:dyDescent="0.35">
      <c r="J40255" s="830"/>
    </row>
    <row r="40256" spans="10:10" x14ac:dyDescent="0.35">
      <c r="J40256" s="830"/>
    </row>
    <row r="40257" spans="10:10" x14ac:dyDescent="0.35">
      <c r="J40257" s="830"/>
    </row>
    <row r="40258" spans="10:10" x14ac:dyDescent="0.35">
      <c r="J40258" s="830"/>
    </row>
    <row r="40259" spans="10:10" x14ac:dyDescent="0.35">
      <c r="J40259" s="830"/>
    </row>
    <row r="40260" spans="10:10" x14ac:dyDescent="0.35">
      <c r="J40260" s="830"/>
    </row>
    <row r="40261" spans="10:10" x14ac:dyDescent="0.35">
      <c r="J40261" s="830"/>
    </row>
    <row r="40262" spans="10:10" x14ac:dyDescent="0.35">
      <c r="J40262" s="830"/>
    </row>
    <row r="40263" spans="10:10" x14ac:dyDescent="0.35">
      <c r="J40263" s="830"/>
    </row>
    <row r="40264" spans="10:10" x14ac:dyDescent="0.35">
      <c r="J40264" s="830"/>
    </row>
    <row r="40265" spans="10:10" x14ac:dyDescent="0.35">
      <c r="J40265" s="830"/>
    </row>
    <row r="40266" spans="10:10" x14ac:dyDescent="0.35">
      <c r="J40266" s="830"/>
    </row>
    <row r="40267" spans="10:10" x14ac:dyDescent="0.35">
      <c r="J40267" s="830"/>
    </row>
    <row r="40268" spans="10:10" x14ac:dyDescent="0.35">
      <c r="J40268" s="830"/>
    </row>
    <row r="40269" spans="10:10" x14ac:dyDescent="0.35">
      <c r="J40269" s="830"/>
    </row>
    <row r="40270" spans="10:10" x14ac:dyDescent="0.35">
      <c r="J40270" s="830"/>
    </row>
    <row r="40271" spans="10:10" x14ac:dyDescent="0.35">
      <c r="J40271" s="830"/>
    </row>
    <row r="40272" spans="10:10" x14ac:dyDescent="0.35">
      <c r="J40272" s="830"/>
    </row>
    <row r="40273" spans="10:10" x14ac:dyDescent="0.35">
      <c r="J40273" s="830"/>
    </row>
    <row r="40274" spans="10:10" x14ac:dyDescent="0.35">
      <c r="J40274" s="830"/>
    </row>
    <row r="40275" spans="10:10" x14ac:dyDescent="0.35">
      <c r="J40275" s="830"/>
    </row>
    <row r="40276" spans="10:10" x14ac:dyDescent="0.35">
      <c r="J40276" s="830"/>
    </row>
    <row r="40277" spans="10:10" x14ac:dyDescent="0.35">
      <c r="J40277" s="830"/>
    </row>
    <row r="40278" spans="10:10" x14ac:dyDescent="0.35">
      <c r="J40278" s="830"/>
    </row>
    <row r="40279" spans="10:10" x14ac:dyDescent="0.35">
      <c r="J40279" s="830"/>
    </row>
    <row r="40280" spans="10:10" x14ac:dyDescent="0.35">
      <c r="J40280" s="830"/>
    </row>
    <row r="40281" spans="10:10" x14ac:dyDescent="0.35">
      <c r="J40281" s="830"/>
    </row>
    <row r="40282" spans="10:10" x14ac:dyDescent="0.35">
      <c r="J40282" s="830"/>
    </row>
    <row r="40283" spans="10:10" x14ac:dyDescent="0.35">
      <c r="J40283" s="830"/>
    </row>
    <row r="40284" spans="10:10" x14ac:dyDescent="0.35">
      <c r="J40284" s="830"/>
    </row>
    <row r="40285" spans="10:10" x14ac:dyDescent="0.35">
      <c r="J40285" s="830"/>
    </row>
    <row r="40286" spans="10:10" x14ac:dyDescent="0.35">
      <c r="J40286" s="830"/>
    </row>
    <row r="40287" spans="10:10" x14ac:dyDescent="0.35">
      <c r="J40287" s="830"/>
    </row>
    <row r="40288" spans="10:10" x14ac:dyDescent="0.35">
      <c r="J40288" s="830"/>
    </row>
    <row r="40289" spans="10:10" x14ac:dyDescent="0.35">
      <c r="J40289" s="830"/>
    </row>
    <row r="40290" spans="10:10" x14ac:dyDescent="0.35">
      <c r="J40290" s="830"/>
    </row>
    <row r="40291" spans="10:10" x14ac:dyDescent="0.35">
      <c r="J40291" s="830"/>
    </row>
    <row r="40292" spans="10:10" x14ac:dyDescent="0.35">
      <c r="J40292" s="830"/>
    </row>
    <row r="40293" spans="10:10" x14ac:dyDescent="0.35">
      <c r="J40293" s="830"/>
    </row>
    <row r="40294" spans="10:10" x14ac:dyDescent="0.35">
      <c r="J40294" s="830"/>
    </row>
    <row r="40295" spans="10:10" x14ac:dyDescent="0.35">
      <c r="J40295" s="830"/>
    </row>
    <row r="40296" spans="10:10" x14ac:dyDescent="0.35">
      <c r="J40296" s="830"/>
    </row>
    <row r="40297" spans="10:10" x14ac:dyDescent="0.35">
      <c r="J40297" s="830"/>
    </row>
    <row r="40298" spans="10:10" x14ac:dyDescent="0.35">
      <c r="J40298" s="830"/>
    </row>
    <row r="40299" spans="10:10" x14ac:dyDescent="0.35">
      <c r="J40299" s="830"/>
    </row>
    <row r="40300" spans="10:10" x14ac:dyDescent="0.35">
      <c r="J40300" s="830"/>
    </row>
    <row r="40301" spans="10:10" x14ac:dyDescent="0.35">
      <c r="J40301" s="830"/>
    </row>
    <row r="40302" spans="10:10" x14ac:dyDescent="0.35">
      <c r="J40302" s="830"/>
    </row>
    <row r="40303" spans="10:10" x14ac:dyDescent="0.35">
      <c r="J40303" s="830"/>
    </row>
    <row r="40304" spans="10:10" x14ac:dyDescent="0.35">
      <c r="J40304" s="830"/>
    </row>
    <row r="40305" spans="10:10" x14ac:dyDescent="0.35">
      <c r="J40305" s="830"/>
    </row>
    <row r="40306" spans="10:10" x14ac:dyDescent="0.35">
      <c r="J40306" s="830"/>
    </row>
    <row r="40307" spans="10:10" x14ac:dyDescent="0.35">
      <c r="J40307" s="830"/>
    </row>
    <row r="40308" spans="10:10" x14ac:dyDescent="0.35">
      <c r="J40308" s="830"/>
    </row>
    <row r="40309" spans="10:10" x14ac:dyDescent="0.35">
      <c r="J40309" s="830"/>
    </row>
    <row r="40310" spans="10:10" x14ac:dyDescent="0.35">
      <c r="J40310" s="830"/>
    </row>
    <row r="40311" spans="10:10" x14ac:dyDescent="0.35">
      <c r="J40311" s="830"/>
    </row>
    <row r="40312" spans="10:10" x14ac:dyDescent="0.35">
      <c r="J40312" s="830"/>
    </row>
    <row r="40313" spans="10:10" x14ac:dyDescent="0.35">
      <c r="J40313" s="830"/>
    </row>
    <row r="40314" spans="10:10" x14ac:dyDescent="0.35">
      <c r="J40314" s="830"/>
    </row>
    <row r="40315" spans="10:10" x14ac:dyDescent="0.35">
      <c r="J40315" s="830"/>
    </row>
    <row r="40316" spans="10:10" x14ac:dyDescent="0.35">
      <c r="J40316" s="830"/>
    </row>
    <row r="40317" spans="10:10" x14ac:dyDescent="0.35">
      <c r="J40317" s="830"/>
    </row>
    <row r="40318" spans="10:10" x14ac:dyDescent="0.35">
      <c r="J40318" s="830"/>
    </row>
    <row r="40319" spans="10:10" x14ac:dyDescent="0.35">
      <c r="J40319" s="830"/>
    </row>
    <row r="40320" spans="10:10" x14ac:dyDescent="0.35">
      <c r="J40320" s="830"/>
    </row>
    <row r="40321" spans="10:10" x14ac:dyDescent="0.35">
      <c r="J40321" s="830"/>
    </row>
    <row r="40322" spans="10:10" x14ac:dyDescent="0.35">
      <c r="J40322" s="830"/>
    </row>
    <row r="40323" spans="10:10" x14ac:dyDescent="0.35">
      <c r="J40323" s="830"/>
    </row>
    <row r="40324" spans="10:10" x14ac:dyDescent="0.35">
      <c r="J40324" s="830"/>
    </row>
    <row r="40325" spans="10:10" x14ac:dyDescent="0.35">
      <c r="J40325" s="830"/>
    </row>
    <row r="40326" spans="10:10" x14ac:dyDescent="0.35">
      <c r="J40326" s="830"/>
    </row>
    <row r="40327" spans="10:10" x14ac:dyDescent="0.35">
      <c r="J40327" s="830"/>
    </row>
    <row r="40328" spans="10:10" x14ac:dyDescent="0.35">
      <c r="J40328" s="830"/>
    </row>
    <row r="40329" spans="10:10" x14ac:dyDescent="0.35">
      <c r="J40329" s="830"/>
    </row>
    <row r="40330" spans="10:10" x14ac:dyDescent="0.35">
      <c r="J40330" s="830"/>
    </row>
    <row r="40331" spans="10:10" x14ac:dyDescent="0.35">
      <c r="J40331" s="830"/>
    </row>
    <row r="40332" spans="10:10" x14ac:dyDescent="0.35">
      <c r="J40332" s="830"/>
    </row>
    <row r="40333" spans="10:10" x14ac:dyDescent="0.35">
      <c r="J40333" s="830"/>
    </row>
    <row r="40334" spans="10:10" x14ac:dyDescent="0.35">
      <c r="J40334" s="830"/>
    </row>
    <row r="40335" spans="10:10" x14ac:dyDescent="0.35">
      <c r="J40335" s="830"/>
    </row>
    <row r="40336" spans="10:10" x14ac:dyDescent="0.35">
      <c r="J40336" s="830"/>
    </row>
    <row r="40337" spans="10:10" x14ac:dyDescent="0.35">
      <c r="J40337" s="830"/>
    </row>
    <row r="40338" spans="10:10" x14ac:dyDescent="0.35">
      <c r="J40338" s="830"/>
    </row>
    <row r="40339" spans="10:10" x14ac:dyDescent="0.35">
      <c r="J40339" s="830"/>
    </row>
    <row r="40340" spans="10:10" x14ac:dyDescent="0.35">
      <c r="J40340" s="830"/>
    </row>
    <row r="40341" spans="10:10" x14ac:dyDescent="0.35">
      <c r="J40341" s="830"/>
    </row>
    <row r="40342" spans="10:10" x14ac:dyDescent="0.35">
      <c r="J40342" s="830"/>
    </row>
    <row r="40343" spans="10:10" x14ac:dyDescent="0.35">
      <c r="J40343" s="830"/>
    </row>
    <row r="40344" spans="10:10" x14ac:dyDescent="0.35">
      <c r="J40344" s="830"/>
    </row>
    <row r="40345" spans="10:10" x14ac:dyDescent="0.35">
      <c r="J40345" s="830"/>
    </row>
    <row r="40346" spans="10:10" x14ac:dyDescent="0.35">
      <c r="J40346" s="830"/>
    </row>
    <row r="40347" spans="10:10" x14ac:dyDescent="0.35">
      <c r="J40347" s="830"/>
    </row>
    <row r="40348" spans="10:10" x14ac:dyDescent="0.35">
      <c r="J40348" s="830"/>
    </row>
    <row r="40349" spans="10:10" x14ac:dyDescent="0.35">
      <c r="J40349" s="830"/>
    </row>
    <row r="40350" spans="10:10" x14ac:dyDescent="0.35">
      <c r="J40350" s="830"/>
    </row>
    <row r="40351" spans="10:10" x14ac:dyDescent="0.35">
      <c r="J40351" s="830"/>
    </row>
    <row r="40352" spans="10:10" x14ac:dyDescent="0.35">
      <c r="J40352" s="830"/>
    </row>
    <row r="40353" spans="10:10" x14ac:dyDescent="0.35">
      <c r="J40353" s="830"/>
    </row>
    <row r="40354" spans="10:10" x14ac:dyDescent="0.35">
      <c r="J40354" s="830"/>
    </row>
    <row r="40355" spans="10:10" x14ac:dyDescent="0.35">
      <c r="J40355" s="830"/>
    </row>
    <row r="40356" spans="10:10" x14ac:dyDescent="0.35">
      <c r="J40356" s="830"/>
    </row>
    <row r="40357" spans="10:10" x14ac:dyDescent="0.35">
      <c r="J40357" s="830"/>
    </row>
    <row r="40358" spans="10:10" x14ac:dyDescent="0.35">
      <c r="J40358" s="830"/>
    </row>
    <row r="40359" spans="10:10" x14ac:dyDescent="0.35">
      <c r="J40359" s="830"/>
    </row>
    <row r="40360" spans="10:10" x14ac:dyDescent="0.35">
      <c r="J40360" s="830"/>
    </row>
    <row r="40361" spans="10:10" x14ac:dyDescent="0.35">
      <c r="J40361" s="830"/>
    </row>
    <row r="40362" spans="10:10" x14ac:dyDescent="0.35">
      <c r="J40362" s="830"/>
    </row>
    <row r="40363" spans="10:10" x14ac:dyDescent="0.35">
      <c r="J40363" s="830"/>
    </row>
    <row r="40364" spans="10:10" x14ac:dyDescent="0.35">
      <c r="J40364" s="830"/>
    </row>
    <row r="40365" spans="10:10" x14ac:dyDescent="0.35">
      <c r="J40365" s="830"/>
    </row>
    <row r="40366" spans="10:10" x14ac:dyDescent="0.35">
      <c r="J40366" s="830"/>
    </row>
    <row r="40367" spans="10:10" x14ac:dyDescent="0.35">
      <c r="J40367" s="830"/>
    </row>
    <row r="40368" spans="10:10" x14ac:dyDescent="0.35">
      <c r="J40368" s="830"/>
    </row>
    <row r="40369" spans="10:10" x14ac:dyDescent="0.35">
      <c r="J40369" s="830"/>
    </row>
    <row r="40370" spans="10:10" x14ac:dyDescent="0.35">
      <c r="J40370" s="830"/>
    </row>
    <row r="40371" spans="10:10" x14ac:dyDescent="0.35">
      <c r="J40371" s="830"/>
    </row>
    <row r="40372" spans="10:10" x14ac:dyDescent="0.35">
      <c r="J40372" s="830"/>
    </row>
    <row r="40373" spans="10:10" x14ac:dyDescent="0.35">
      <c r="J40373" s="830"/>
    </row>
    <row r="40374" spans="10:10" x14ac:dyDescent="0.35">
      <c r="J40374" s="830"/>
    </row>
    <row r="40375" spans="10:10" x14ac:dyDescent="0.35">
      <c r="J40375" s="830"/>
    </row>
    <row r="40376" spans="10:10" x14ac:dyDescent="0.35">
      <c r="J40376" s="830"/>
    </row>
    <row r="40377" spans="10:10" x14ac:dyDescent="0.35">
      <c r="J40377" s="830"/>
    </row>
    <row r="40385" spans="10:10" x14ac:dyDescent="0.35">
      <c r="J40385" s="830"/>
    </row>
    <row r="40386" spans="10:10" x14ac:dyDescent="0.35">
      <c r="J40386" s="830"/>
    </row>
    <row r="40387" spans="10:10" x14ac:dyDescent="0.35">
      <c r="J40387" s="830"/>
    </row>
    <row r="40388" spans="10:10" x14ac:dyDescent="0.35">
      <c r="J40388" s="830"/>
    </row>
    <row r="40389" spans="10:10" x14ac:dyDescent="0.35">
      <c r="J40389" s="830"/>
    </row>
    <row r="40390" spans="10:10" x14ac:dyDescent="0.35">
      <c r="J40390" s="830"/>
    </row>
    <row r="40391" spans="10:10" x14ac:dyDescent="0.35">
      <c r="J40391" s="830"/>
    </row>
    <row r="40392" spans="10:10" x14ac:dyDescent="0.35">
      <c r="J40392" s="830"/>
    </row>
    <row r="40393" spans="10:10" x14ac:dyDescent="0.35">
      <c r="J40393" s="830"/>
    </row>
    <row r="40394" spans="10:10" x14ac:dyDescent="0.35">
      <c r="J40394" s="830"/>
    </row>
    <row r="40395" spans="10:10" x14ac:dyDescent="0.35">
      <c r="J40395" s="830"/>
    </row>
    <row r="40396" spans="10:10" x14ac:dyDescent="0.35">
      <c r="J40396" s="830"/>
    </row>
    <row r="40397" spans="10:10" x14ac:dyDescent="0.35">
      <c r="J40397" s="830"/>
    </row>
    <row r="40398" spans="10:10" x14ac:dyDescent="0.35">
      <c r="J40398" s="830"/>
    </row>
    <row r="40399" spans="10:10" x14ac:dyDescent="0.35">
      <c r="J40399" s="830"/>
    </row>
    <row r="40400" spans="10:10" x14ac:dyDescent="0.35">
      <c r="J40400" s="830"/>
    </row>
    <row r="40401" spans="10:10" x14ac:dyDescent="0.35">
      <c r="J40401" s="830"/>
    </row>
    <row r="40402" spans="10:10" x14ac:dyDescent="0.35">
      <c r="J40402" s="830"/>
    </row>
    <row r="40403" spans="10:10" x14ac:dyDescent="0.35">
      <c r="J40403" s="830"/>
    </row>
    <row r="40404" spans="10:10" x14ac:dyDescent="0.35">
      <c r="J40404" s="830"/>
    </row>
    <row r="40405" spans="10:10" x14ac:dyDescent="0.35">
      <c r="J40405" s="830"/>
    </row>
    <row r="40412" spans="10:10" x14ac:dyDescent="0.35">
      <c r="J40412" s="830"/>
    </row>
    <row r="40413" spans="10:10" x14ac:dyDescent="0.35">
      <c r="J40413" s="830"/>
    </row>
    <row r="40414" spans="10:10" x14ac:dyDescent="0.35">
      <c r="J40414" s="830"/>
    </row>
    <row r="40415" spans="10:10" x14ac:dyDescent="0.35">
      <c r="J40415" s="830"/>
    </row>
    <row r="40416" spans="10:10" x14ac:dyDescent="0.35">
      <c r="J40416" s="830"/>
    </row>
    <row r="40417" spans="10:10" x14ac:dyDescent="0.35">
      <c r="J40417" s="830"/>
    </row>
    <row r="40418" spans="10:10" x14ac:dyDescent="0.35">
      <c r="J40418" s="830"/>
    </row>
    <row r="40419" spans="10:10" x14ac:dyDescent="0.35">
      <c r="J40419" s="830"/>
    </row>
    <row r="40420" spans="10:10" x14ac:dyDescent="0.35">
      <c r="J40420" s="830"/>
    </row>
    <row r="40421" spans="10:10" x14ac:dyDescent="0.35">
      <c r="J40421" s="830"/>
    </row>
    <row r="40422" spans="10:10" x14ac:dyDescent="0.35">
      <c r="J40422" s="830"/>
    </row>
    <row r="40423" spans="10:10" x14ac:dyDescent="0.35">
      <c r="J40423" s="830"/>
    </row>
    <row r="40424" spans="10:10" x14ac:dyDescent="0.35">
      <c r="J40424" s="830"/>
    </row>
    <row r="40425" spans="10:10" x14ac:dyDescent="0.35">
      <c r="J40425" s="830"/>
    </row>
    <row r="40426" spans="10:10" x14ac:dyDescent="0.35">
      <c r="J40426" s="830"/>
    </row>
    <row r="40427" spans="10:10" x14ac:dyDescent="0.35">
      <c r="J40427" s="830"/>
    </row>
    <row r="40428" spans="10:10" x14ac:dyDescent="0.35">
      <c r="J40428" s="830"/>
    </row>
    <row r="40429" spans="10:10" x14ac:dyDescent="0.35">
      <c r="J40429" s="830"/>
    </row>
    <row r="40430" spans="10:10" x14ac:dyDescent="0.35">
      <c r="J40430" s="830"/>
    </row>
    <row r="40431" spans="10:10" x14ac:dyDescent="0.35">
      <c r="J40431" s="830"/>
    </row>
    <row r="40432" spans="10:10" x14ac:dyDescent="0.35">
      <c r="J40432" s="830"/>
    </row>
    <row r="40433" spans="10:10" x14ac:dyDescent="0.35">
      <c r="J40433" s="830"/>
    </row>
    <row r="40434" spans="10:10" x14ac:dyDescent="0.35">
      <c r="J40434" s="830"/>
    </row>
    <row r="40435" spans="10:10" x14ac:dyDescent="0.35">
      <c r="J40435" s="830"/>
    </row>
    <row r="40436" spans="10:10" x14ac:dyDescent="0.35">
      <c r="J40436" s="830"/>
    </row>
    <row r="40437" spans="10:10" x14ac:dyDescent="0.35">
      <c r="J40437" s="830"/>
    </row>
    <row r="40438" spans="10:10" x14ac:dyDescent="0.35">
      <c r="J40438" s="830"/>
    </row>
    <row r="40439" spans="10:10" x14ac:dyDescent="0.35">
      <c r="J40439" s="830"/>
    </row>
    <row r="40440" spans="10:10" x14ac:dyDescent="0.35">
      <c r="J40440" s="830"/>
    </row>
    <row r="40441" spans="10:10" x14ac:dyDescent="0.35">
      <c r="J40441" s="830"/>
    </row>
    <row r="40442" spans="10:10" x14ac:dyDescent="0.35">
      <c r="J40442" s="830"/>
    </row>
    <row r="40443" spans="10:10" x14ac:dyDescent="0.35">
      <c r="J40443" s="830"/>
    </row>
    <row r="40444" spans="10:10" x14ac:dyDescent="0.35">
      <c r="J40444" s="830"/>
    </row>
    <row r="40445" spans="10:10" x14ac:dyDescent="0.35">
      <c r="J40445" s="830"/>
    </row>
    <row r="40446" spans="10:10" x14ac:dyDescent="0.35">
      <c r="J40446" s="830"/>
    </row>
    <row r="40447" spans="10:10" x14ac:dyDescent="0.35">
      <c r="J40447" s="830"/>
    </row>
    <row r="40448" spans="10:10" x14ac:dyDescent="0.35">
      <c r="J40448" s="830"/>
    </row>
    <row r="40449" spans="10:10" x14ac:dyDescent="0.35">
      <c r="J40449" s="830"/>
    </row>
    <row r="40450" spans="10:10" x14ac:dyDescent="0.35">
      <c r="J40450" s="830"/>
    </row>
    <row r="40451" spans="10:10" x14ac:dyDescent="0.35">
      <c r="J40451" s="830"/>
    </row>
    <row r="40452" spans="10:10" x14ac:dyDescent="0.35">
      <c r="J40452" s="830"/>
    </row>
    <row r="40453" spans="10:10" x14ac:dyDescent="0.35">
      <c r="J40453" s="830"/>
    </row>
    <row r="40454" spans="10:10" x14ac:dyDescent="0.35">
      <c r="J40454" s="830"/>
    </row>
    <row r="40455" spans="10:10" x14ac:dyDescent="0.35">
      <c r="J40455" s="830"/>
    </row>
    <row r="40456" spans="10:10" x14ac:dyDescent="0.35">
      <c r="J40456" s="830"/>
    </row>
    <row r="40457" spans="10:10" x14ac:dyDescent="0.35">
      <c r="J40457" s="830"/>
    </row>
    <row r="40458" spans="10:10" x14ac:dyDescent="0.35">
      <c r="J40458" s="830"/>
    </row>
    <row r="40459" spans="10:10" x14ac:dyDescent="0.35">
      <c r="J40459" s="830"/>
    </row>
    <row r="40460" spans="10:10" x14ac:dyDescent="0.35">
      <c r="J40460" s="830"/>
    </row>
    <row r="40461" spans="10:10" x14ac:dyDescent="0.35">
      <c r="J40461" s="830"/>
    </row>
    <row r="40462" spans="10:10" x14ac:dyDescent="0.35">
      <c r="J40462" s="830"/>
    </row>
    <row r="40463" spans="10:10" x14ac:dyDescent="0.35">
      <c r="J40463" s="830"/>
    </row>
    <row r="40464" spans="10:10" x14ac:dyDescent="0.35">
      <c r="J40464" s="830"/>
    </row>
    <row r="40465" spans="10:10" x14ac:dyDescent="0.35">
      <c r="J40465" s="830"/>
    </row>
    <row r="40466" spans="10:10" x14ac:dyDescent="0.35">
      <c r="J40466" s="830"/>
    </row>
    <row r="40467" spans="10:10" x14ac:dyDescent="0.35">
      <c r="J40467" s="830"/>
    </row>
    <row r="40468" spans="10:10" x14ac:dyDescent="0.35">
      <c r="J40468" s="830"/>
    </row>
    <row r="40469" spans="10:10" x14ac:dyDescent="0.35">
      <c r="J40469" s="830"/>
    </row>
    <row r="40470" spans="10:10" x14ac:dyDescent="0.35">
      <c r="J40470" s="830"/>
    </row>
    <row r="40471" spans="10:10" x14ac:dyDescent="0.35">
      <c r="J40471" s="830"/>
    </row>
    <row r="40472" spans="10:10" x14ac:dyDescent="0.35">
      <c r="J40472" s="830"/>
    </row>
    <row r="40473" spans="10:10" x14ac:dyDescent="0.35">
      <c r="J40473" s="830"/>
    </row>
    <row r="40475" spans="10:10" x14ac:dyDescent="0.35">
      <c r="J40475" s="830"/>
    </row>
    <row r="40476" spans="10:10" x14ac:dyDescent="0.35">
      <c r="J40476" s="830"/>
    </row>
    <row r="40477" spans="10:10" x14ac:dyDescent="0.35">
      <c r="J40477" s="830"/>
    </row>
    <row r="40478" spans="10:10" x14ac:dyDescent="0.35">
      <c r="J40478" s="830"/>
    </row>
    <row r="40479" spans="10:10" x14ac:dyDescent="0.35">
      <c r="J40479" s="830"/>
    </row>
    <row r="40480" spans="10:10" x14ac:dyDescent="0.35">
      <c r="J40480" s="830"/>
    </row>
    <row r="40481" spans="10:10" x14ac:dyDescent="0.35">
      <c r="J40481" s="830"/>
    </row>
    <row r="40482" spans="10:10" x14ac:dyDescent="0.35">
      <c r="J40482" s="830"/>
    </row>
    <row r="40483" spans="10:10" x14ac:dyDescent="0.35">
      <c r="J40483" s="830"/>
    </row>
    <row r="40484" spans="10:10" x14ac:dyDescent="0.35">
      <c r="J40484" s="830"/>
    </row>
    <row r="40485" spans="10:10" x14ac:dyDescent="0.35">
      <c r="J40485" s="830"/>
    </row>
    <row r="40486" spans="10:10" x14ac:dyDescent="0.35">
      <c r="J40486" s="830"/>
    </row>
    <row r="40487" spans="10:10" x14ac:dyDescent="0.35">
      <c r="J40487" s="830"/>
    </row>
    <row r="40488" spans="10:10" x14ac:dyDescent="0.35">
      <c r="J40488" s="830"/>
    </row>
    <row r="40489" spans="10:10" x14ac:dyDescent="0.35">
      <c r="J40489" s="830"/>
    </row>
    <row r="40490" spans="10:10" x14ac:dyDescent="0.35">
      <c r="J40490" s="830"/>
    </row>
    <row r="40491" spans="10:10" x14ac:dyDescent="0.35">
      <c r="J40491" s="830"/>
    </row>
    <row r="40492" spans="10:10" x14ac:dyDescent="0.35">
      <c r="J40492" s="830"/>
    </row>
    <row r="40493" spans="10:10" x14ac:dyDescent="0.35">
      <c r="J40493" s="830"/>
    </row>
    <row r="40494" spans="10:10" x14ac:dyDescent="0.35">
      <c r="J40494" s="830"/>
    </row>
    <row r="40495" spans="10:10" x14ac:dyDescent="0.35">
      <c r="J40495" s="830"/>
    </row>
    <row r="40496" spans="10:10" x14ac:dyDescent="0.35">
      <c r="J40496" s="830"/>
    </row>
    <row r="40497" spans="10:10" x14ac:dyDescent="0.35">
      <c r="J40497" s="830"/>
    </row>
    <row r="40498" spans="10:10" x14ac:dyDescent="0.35">
      <c r="J40498" s="830"/>
    </row>
    <row r="40499" spans="10:10" x14ac:dyDescent="0.35">
      <c r="J40499" s="830"/>
    </row>
    <row r="40500" spans="10:10" x14ac:dyDescent="0.35">
      <c r="J40500" s="830"/>
    </row>
    <row r="40501" spans="10:10" x14ac:dyDescent="0.35">
      <c r="J40501" s="830"/>
    </row>
    <row r="40502" spans="10:10" x14ac:dyDescent="0.35">
      <c r="J40502" s="830"/>
    </row>
    <row r="40503" spans="10:10" x14ac:dyDescent="0.35">
      <c r="J40503" s="830"/>
    </row>
    <row r="40504" spans="10:10" x14ac:dyDescent="0.35">
      <c r="J40504" s="830"/>
    </row>
    <row r="40505" spans="10:10" x14ac:dyDescent="0.35">
      <c r="J40505" s="830"/>
    </row>
    <row r="40506" spans="10:10" x14ac:dyDescent="0.35">
      <c r="J40506" s="830"/>
    </row>
    <row r="40507" spans="10:10" x14ac:dyDescent="0.35">
      <c r="J40507" s="830"/>
    </row>
    <row r="40508" spans="10:10" x14ac:dyDescent="0.35">
      <c r="J40508" s="830"/>
    </row>
    <row r="40509" spans="10:10" x14ac:dyDescent="0.35">
      <c r="J40509" s="830"/>
    </row>
    <row r="40510" spans="10:10" x14ac:dyDescent="0.35">
      <c r="J40510" s="830"/>
    </row>
    <row r="40511" spans="10:10" x14ac:dyDescent="0.35">
      <c r="J40511" s="830"/>
    </row>
    <row r="40512" spans="10:10" x14ac:dyDescent="0.35">
      <c r="J40512" s="830"/>
    </row>
    <row r="40513" spans="10:10" x14ac:dyDescent="0.35">
      <c r="J40513" s="830"/>
    </row>
    <row r="40514" spans="10:10" x14ac:dyDescent="0.35">
      <c r="J40514" s="830"/>
    </row>
    <row r="40515" spans="10:10" x14ac:dyDescent="0.35">
      <c r="J40515" s="830"/>
    </row>
    <row r="40516" spans="10:10" x14ac:dyDescent="0.35">
      <c r="J40516" s="830"/>
    </row>
    <row r="40517" spans="10:10" x14ac:dyDescent="0.35">
      <c r="J40517" s="830"/>
    </row>
    <row r="40518" spans="10:10" x14ac:dyDescent="0.35">
      <c r="J40518" s="830"/>
    </row>
    <row r="40519" spans="10:10" x14ac:dyDescent="0.35">
      <c r="J40519" s="830"/>
    </row>
    <row r="40520" spans="10:10" x14ac:dyDescent="0.35">
      <c r="J40520" s="830"/>
    </row>
    <row r="40521" spans="10:10" x14ac:dyDescent="0.35">
      <c r="J40521" s="830"/>
    </row>
    <row r="40522" spans="10:10" x14ac:dyDescent="0.35">
      <c r="J40522" s="830"/>
    </row>
    <row r="40523" spans="10:10" x14ac:dyDescent="0.35">
      <c r="J40523" s="830"/>
    </row>
    <row r="40524" spans="10:10" x14ac:dyDescent="0.35">
      <c r="J40524" s="830"/>
    </row>
    <row r="40525" spans="10:10" x14ac:dyDescent="0.35">
      <c r="J40525" s="830"/>
    </row>
    <row r="40526" spans="10:10" x14ac:dyDescent="0.35">
      <c r="J40526" s="830"/>
    </row>
    <row r="40527" spans="10:10" x14ac:dyDescent="0.35">
      <c r="J40527" s="830"/>
    </row>
    <row r="40528" spans="10:10" x14ac:dyDescent="0.35">
      <c r="J40528" s="830"/>
    </row>
    <row r="40529" spans="10:10" x14ac:dyDescent="0.35">
      <c r="J40529" s="830"/>
    </row>
    <row r="40530" spans="10:10" x14ac:dyDescent="0.35">
      <c r="J40530" s="830"/>
    </row>
    <row r="40531" spans="10:10" x14ac:dyDescent="0.35">
      <c r="J40531" s="830"/>
    </row>
    <row r="40532" spans="10:10" x14ac:dyDescent="0.35">
      <c r="J40532" s="830"/>
    </row>
    <row r="40533" spans="10:10" x14ac:dyDescent="0.35">
      <c r="J40533" s="830"/>
    </row>
    <row r="40534" spans="10:10" x14ac:dyDescent="0.35">
      <c r="J40534" s="830"/>
    </row>
    <row r="40535" spans="10:10" x14ac:dyDescent="0.35">
      <c r="J40535" s="830"/>
    </row>
    <row r="40536" spans="10:10" x14ac:dyDescent="0.35">
      <c r="J40536" s="830"/>
    </row>
    <row r="40537" spans="10:10" x14ac:dyDescent="0.35">
      <c r="J40537" s="830"/>
    </row>
    <row r="40538" spans="10:10" x14ac:dyDescent="0.35">
      <c r="J40538" s="830"/>
    </row>
    <row r="40539" spans="10:10" x14ac:dyDescent="0.35">
      <c r="J40539" s="830"/>
    </row>
    <row r="40540" spans="10:10" x14ac:dyDescent="0.35">
      <c r="J40540" s="830"/>
    </row>
    <row r="40541" spans="10:10" x14ac:dyDescent="0.35">
      <c r="J40541" s="830"/>
    </row>
    <row r="40542" spans="10:10" x14ac:dyDescent="0.35">
      <c r="J40542" s="830"/>
    </row>
    <row r="40543" spans="10:10" x14ac:dyDescent="0.35">
      <c r="J40543" s="830"/>
    </row>
    <row r="40544" spans="10:10" x14ac:dyDescent="0.35">
      <c r="J40544" s="830"/>
    </row>
    <row r="40545" spans="10:10" x14ac:dyDescent="0.35">
      <c r="J40545" s="830"/>
    </row>
    <row r="40546" spans="10:10" x14ac:dyDescent="0.35">
      <c r="J40546" s="830"/>
    </row>
    <row r="40547" spans="10:10" x14ac:dyDescent="0.35">
      <c r="J40547" s="830"/>
    </row>
    <row r="40548" spans="10:10" x14ac:dyDescent="0.35">
      <c r="J40548" s="830"/>
    </row>
    <row r="40549" spans="10:10" x14ac:dyDescent="0.35">
      <c r="J40549" s="830"/>
    </row>
    <row r="40550" spans="10:10" x14ac:dyDescent="0.35">
      <c r="J40550" s="830"/>
    </row>
    <row r="40551" spans="10:10" x14ac:dyDescent="0.35">
      <c r="J40551" s="830"/>
    </row>
    <row r="40552" spans="10:10" x14ac:dyDescent="0.35">
      <c r="J40552" s="830"/>
    </row>
    <row r="40553" spans="10:10" x14ac:dyDescent="0.35">
      <c r="J40553" s="830"/>
    </row>
    <row r="40554" spans="10:10" x14ac:dyDescent="0.35">
      <c r="J40554" s="830"/>
    </row>
    <row r="40555" spans="10:10" x14ac:dyDescent="0.35">
      <c r="J40555" s="830"/>
    </row>
    <row r="40556" spans="10:10" x14ac:dyDescent="0.35">
      <c r="J40556" s="830"/>
    </row>
    <row r="40557" spans="10:10" x14ac:dyDescent="0.35">
      <c r="J40557" s="830"/>
    </row>
    <row r="40558" spans="10:10" x14ac:dyDescent="0.35">
      <c r="J40558" s="830"/>
    </row>
    <row r="40559" spans="10:10" x14ac:dyDescent="0.35">
      <c r="J40559" s="830"/>
    </row>
    <row r="40560" spans="10:10" x14ac:dyDescent="0.35">
      <c r="J40560" s="830"/>
    </row>
    <row r="40561" spans="10:10" x14ac:dyDescent="0.35">
      <c r="J40561" s="830"/>
    </row>
    <row r="40562" spans="10:10" x14ac:dyDescent="0.35">
      <c r="J40562" s="830"/>
    </row>
    <row r="40563" spans="10:10" x14ac:dyDescent="0.35">
      <c r="J40563" s="830"/>
    </row>
    <row r="40564" spans="10:10" x14ac:dyDescent="0.35">
      <c r="J40564" s="830"/>
    </row>
    <row r="40565" spans="10:10" x14ac:dyDescent="0.35">
      <c r="J40565" s="830"/>
    </row>
    <row r="40566" spans="10:10" x14ac:dyDescent="0.35">
      <c r="J40566" s="830"/>
    </row>
    <row r="40567" spans="10:10" x14ac:dyDescent="0.35">
      <c r="J40567" s="830"/>
    </row>
    <row r="40568" spans="10:10" x14ac:dyDescent="0.35">
      <c r="J40568" s="830"/>
    </row>
    <row r="40569" spans="10:10" x14ac:dyDescent="0.35">
      <c r="J40569" s="830"/>
    </row>
    <row r="40570" spans="10:10" x14ac:dyDescent="0.35">
      <c r="J40570" s="830"/>
    </row>
    <row r="40571" spans="10:10" x14ac:dyDescent="0.35">
      <c r="J40571" s="830"/>
    </row>
    <row r="40572" spans="10:10" x14ac:dyDescent="0.35">
      <c r="J40572" s="830"/>
    </row>
    <row r="40573" spans="10:10" x14ac:dyDescent="0.35">
      <c r="J40573" s="830"/>
    </row>
    <row r="40574" spans="10:10" x14ac:dyDescent="0.35">
      <c r="J40574" s="830"/>
    </row>
    <row r="40575" spans="10:10" x14ac:dyDescent="0.35">
      <c r="J40575" s="830"/>
    </row>
    <row r="40576" spans="10:10" x14ac:dyDescent="0.35">
      <c r="J40576" s="830"/>
    </row>
    <row r="40577" spans="10:10" x14ac:dyDescent="0.35">
      <c r="J40577" s="830"/>
    </row>
    <row r="40578" spans="10:10" x14ac:dyDescent="0.35">
      <c r="J40578" s="830"/>
    </row>
    <row r="40579" spans="10:10" x14ac:dyDescent="0.35">
      <c r="J40579" s="830"/>
    </row>
    <row r="40580" spans="10:10" x14ac:dyDescent="0.35">
      <c r="J40580" s="830"/>
    </row>
    <row r="40581" spans="10:10" x14ac:dyDescent="0.35">
      <c r="J40581" s="830"/>
    </row>
    <row r="40582" spans="10:10" x14ac:dyDescent="0.35">
      <c r="J40582" s="830"/>
    </row>
    <row r="40583" spans="10:10" x14ac:dyDescent="0.35">
      <c r="J40583" s="830"/>
    </row>
    <row r="40584" spans="10:10" x14ac:dyDescent="0.35">
      <c r="J40584" s="830"/>
    </row>
    <row r="40585" spans="10:10" x14ac:dyDescent="0.35">
      <c r="J40585" s="830"/>
    </row>
    <row r="40586" spans="10:10" x14ac:dyDescent="0.35">
      <c r="J40586" s="830"/>
    </row>
    <row r="40587" spans="10:10" x14ac:dyDescent="0.35">
      <c r="J40587" s="830"/>
    </row>
    <row r="40588" spans="10:10" x14ac:dyDescent="0.35">
      <c r="J40588" s="830"/>
    </row>
    <row r="40589" spans="10:10" x14ac:dyDescent="0.35">
      <c r="J40589" s="830"/>
    </row>
    <row r="40590" spans="10:10" x14ac:dyDescent="0.35">
      <c r="J40590" s="830"/>
    </row>
    <row r="40591" spans="10:10" x14ac:dyDescent="0.35">
      <c r="J40591" s="830"/>
    </row>
    <row r="40592" spans="10:10" x14ac:dyDescent="0.35">
      <c r="J40592" s="830"/>
    </row>
    <row r="40593" spans="10:10" x14ac:dyDescent="0.35">
      <c r="J40593" s="830"/>
    </row>
    <row r="40594" spans="10:10" x14ac:dyDescent="0.35">
      <c r="J40594" s="830"/>
    </row>
    <row r="40595" spans="10:10" x14ac:dyDescent="0.35">
      <c r="J40595" s="830"/>
    </row>
    <row r="40596" spans="10:10" x14ac:dyDescent="0.35">
      <c r="J40596" s="830"/>
    </row>
    <row r="40597" spans="10:10" x14ac:dyDescent="0.35">
      <c r="J40597" s="830"/>
    </row>
    <row r="40598" spans="10:10" x14ac:dyDescent="0.35">
      <c r="J40598" s="830"/>
    </row>
    <row r="40599" spans="10:10" x14ac:dyDescent="0.35">
      <c r="J40599" s="830"/>
    </row>
    <row r="40600" spans="10:10" x14ac:dyDescent="0.35">
      <c r="J40600" s="830"/>
    </row>
    <row r="40601" spans="10:10" x14ac:dyDescent="0.35">
      <c r="J40601" s="830"/>
    </row>
    <row r="40602" spans="10:10" x14ac:dyDescent="0.35">
      <c r="J40602" s="830"/>
    </row>
    <row r="40603" spans="10:10" x14ac:dyDescent="0.35">
      <c r="J40603" s="830"/>
    </row>
    <row r="40604" spans="10:10" x14ac:dyDescent="0.35">
      <c r="J40604" s="830"/>
    </row>
    <row r="40605" spans="10:10" x14ac:dyDescent="0.35">
      <c r="J40605" s="830"/>
    </row>
    <row r="40606" spans="10:10" x14ac:dyDescent="0.35">
      <c r="J40606" s="830"/>
    </row>
    <row r="40607" spans="10:10" x14ac:dyDescent="0.35">
      <c r="J40607" s="830"/>
    </row>
    <row r="40608" spans="10:10" x14ac:dyDescent="0.35">
      <c r="J40608" s="830"/>
    </row>
    <row r="40609" spans="10:10" x14ac:dyDescent="0.35">
      <c r="J40609" s="830"/>
    </row>
    <row r="40610" spans="10:10" x14ac:dyDescent="0.35">
      <c r="J40610" s="830"/>
    </row>
    <row r="40611" spans="10:10" x14ac:dyDescent="0.35">
      <c r="J40611" s="830"/>
    </row>
    <row r="40612" spans="10:10" x14ac:dyDescent="0.35">
      <c r="J40612" s="830"/>
    </row>
    <row r="40613" spans="10:10" x14ac:dyDescent="0.35">
      <c r="J40613" s="830"/>
    </row>
    <row r="40614" spans="10:10" x14ac:dyDescent="0.35">
      <c r="J40614" s="830"/>
    </row>
    <row r="40615" spans="10:10" x14ac:dyDescent="0.35">
      <c r="J40615" s="830"/>
    </row>
    <row r="40616" spans="10:10" x14ac:dyDescent="0.35">
      <c r="J40616" s="830"/>
    </row>
    <row r="40617" spans="10:10" x14ac:dyDescent="0.35">
      <c r="J40617" s="830"/>
    </row>
    <row r="40618" spans="10:10" x14ac:dyDescent="0.35">
      <c r="J40618" s="830"/>
    </row>
    <row r="40619" spans="10:10" x14ac:dyDescent="0.35">
      <c r="J40619" s="830"/>
    </row>
    <row r="40620" spans="10:10" x14ac:dyDescent="0.35">
      <c r="J40620" s="830"/>
    </row>
    <row r="40621" spans="10:10" x14ac:dyDescent="0.35">
      <c r="J40621" s="830"/>
    </row>
    <row r="40622" spans="10:10" x14ac:dyDescent="0.35">
      <c r="J40622" s="830"/>
    </row>
    <row r="40623" spans="10:10" x14ac:dyDescent="0.35">
      <c r="J40623" s="830"/>
    </row>
    <row r="40624" spans="10:10" x14ac:dyDescent="0.35">
      <c r="J40624" s="830"/>
    </row>
    <row r="40625" spans="10:10" x14ac:dyDescent="0.35">
      <c r="J40625" s="830"/>
    </row>
    <row r="40626" spans="10:10" x14ac:dyDescent="0.35">
      <c r="J40626" s="830"/>
    </row>
    <row r="40627" spans="10:10" x14ac:dyDescent="0.35">
      <c r="J40627" s="830"/>
    </row>
    <row r="40628" spans="10:10" x14ac:dyDescent="0.35">
      <c r="J40628" s="830"/>
    </row>
    <row r="40629" spans="10:10" x14ac:dyDescent="0.35">
      <c r="J40629" s="830"/>
    </row>
    <row r="40630" spans="10:10" x14ac:dyDescent="0.35">
      <c r="J40630" s="830"/>
    </row>
    <row r="40631" spans="10:10" x14ac:dyDescent="0.35">
      <c r="J40631" s="830"/>
    </row>
    <row r="40632" spans="10:10" x14ac:dyDescent="0.35">
      <c r="J40632" s="830"/>
    </row>
    <row r="40633" spans="10:10" x14ac:dyDescent="0.35">
      <c r="J40633" s="830"/>
    </row>
    <row r="40634" spans="10:10" x14ac:dyDescent="0.35">
      <c r="J40634" s="830"/>
    </row>
    <row r="40635" spans="10:10" x14ac:dyDescent="0.35">
      <c r="J40635" s="830"/>
    </row>
    <row r="40636" spans="10:10" x14ac:dyDescent="0.35">
      <c r="J40636" s="830"/>
    </row>
    <row r="40637" spans="10:10" x14ac:dyDescent="0.35">
      <c r="J40637" s="830"/>
    </row>
    <row r="40638" spans="10:10" x14ac:dyDescent="0.35">
      <c r="J40638" s="830"/>
    </row>
    <row r="40639" spans="10:10" x14ac:dyDescent="0.35">
      <c r="J40639" s="830"/>
    </row>
    <row r="40640" spans="10:10" x14ac:dyDescent="0.35">
      <c r="J40640" s="830"/>
    </row>
    <row r="40641" spans="10:10" x14ac:dyDescent="0.35">
      <c r="J40641" s="830"/>
    </row>
    <row r="40642" spans="10:10" x14ac:dyDescent="0.35">
      <c r="J40642" s="830"/>
    </row>
    <row r="40643" spans="10:10" x14ac:dyDescent="0.35">
      <c r="J40643" s="830"/>
    </row>
    <row r="40644" spans="10:10" x14ac:dyDescent="0.35">
      <c r="J40644" s="830"/>
    </row>
    <row r="40645" spans="10:10" x14ac:dyDescent="0.35">
      <c r="J40645" s="830"/>
    </row>
    <row r="40646" spans="10:10" x14ac:dyDescent="0.35">
      <c r="J40646" s="830"/>
    </row>
    <row r="40647" spans="10:10" x14ac:dyDescent="0.35">
      <c r="J40647" s="830"/>
    </row>
    <row r="40648" spans="10:10" x14ac:dyDescent="0.35">
      <c r="J40648" s="830"/>
    </row>
    <row r="40649" spans="10:10" x14ac:dyDescent="0.35">
      <c r="J40649" s="830"/>
    </row>
    <row r="40650" spans="10:10" x14ac:dyDescent="0.35">
      <c r="J40650" s="830"/>
    </row>
    <row r="40651" spans="10:10" x14ac:dyDescent="0.35">
      <c r="J40651" s="830"/>
    </row>
    <row r="40652" spans="10:10" x14ac:dyDescent="0.35">
      <c r="J40652" s="830"/>
    </row>
    <row r="40653" spans="10:10" x14ac:dyDescent="0.35">
      <c r="J40653" s="830"/>
    </row>
    <row r="40654" spans="10:10" x14ac:dyDescent="0.35">
      <c r="J40654" s="830"/>
    </row>
    <row r="40655" spans="10:10" x14ac:dyDescent="0.35">
      <c r="J40655" s="830"/>
    </row>
    <row r="40656" spans="10:10" x14ac:dyDescent="0.35">
      <c r="J40656" s="830"/>
    </row>
    <row r="40657" spans="10:10" x14ac:dyDescent="0.35">
      <c r="J40657" s="830"/>
    </row>
    <row r="40658" spans="10:10" x14ac:dyDescent="0.35">
      <c r="J40658" s="830"/>
    </row>
    <row r="40659" spans="10:10" x14ac:dyDescent="0.35">
      <c r="J40659" s="830"/>
    </row>
    <row r="40660" spans="10:10" x14ac:dyDescent="0.35">
      <c r="J40660" s="830"/>
    </row>
    <row r="40661" spans="10:10" x14ac:dyDescent="0.35">
      <c r="J40661" s="830"/>
    </row>
    <row r="40662" spans="10:10" x14ac:dyDescent="0.35">
      <c r="J40662" s="830"/>
    </row>
    <row r="40663" spans="10:10" x14ac:dyDescent="0.35">
      <c r="J40663" s="830"/>
    </row>
    <row r="40664" spans="10:10" x14ac:dyDescent="0.35">
      <c r="J40664" s="830"/>
    </row>
    <row r="40665" spans="10:10" x14ac:dyDescent="0.35">
      <c r="J40665" s="830"/>
    </row>
    <row r="40666" spans="10:10" x14ac:dyDescent="0.35">
      <c r="J40666" s="830"/>
    </row>
    <row r="40667" spans="10:10" x14ac:dyDescent="0.35">
      <c r="J40667" s="830"/>
    </row>
    <row r="40668" spans="10:10" x14ac:dyDescent="0.35">
      <c r="J40668" s="830"/>
    </row>
    <row r="40669" spans="10:10" x14ac:dyDescent="0.35">
      <c r="J40669" s="830"/>
    </row>
    <row r="40670" spans="10:10" x14ac:dyDescent="0.35">
      <c r="J40670" s="830"/>
    </row>
    <row r="40671" spans="10:10" x14ac:dyDescent="0.35">
      <c r="J40671" s="830"/>
    </row>
    <row r="40672" spans="10:10" x14ac:dyDescent="0.35">
      <c r="J40672" s="830"/>
    </row>
    <row r="40673" spans="10:10" x14ac:dyDescent="0.35">
      <c r="J40673" s="830"/>
    </row>
    <row r="40674" spans="10:10" x14ac:dyDescent="0.35">
      <c r="J40674" s="830"/>
    </row>
    <row r="40675" spans="10:10" x14ac:dyDescent="0.35">
      <c r="J40675" s="830"/>
    </row>
    <row r="40676" spans="10:10" x14ac:dyDescent="0.35">
      <c r="J40676" s="830"/>
    </row>
    <row r="40677" spans="10:10" x14ac:dyDescent="0.35">
      <c r="J40677" s="830"/>
    </row>
    <row r="40678" spans="10:10" x14ac:dyDescent="0.35">
      <c r="J40678" s="830"/>
    </row>
    <row r="40679" spans="10:10" x14ac:dyDescent="0.35">
      <c r="J40679" s="830"/>
    </row>
    <row r="40680" spans="10:10" x14ac:dyDescent="0.35">
      <c r="J40680" s="830"/>
    </row>
    <row r="40681" spans="10:10" x14ac:dyDescent="0.35">
      <c r="J40681" s="830"/>
    </row>
    <row r="40682" spans="10:10" x14ac:dyDescent="0.35">
      <c r="J40682" s="830"/>
    </row>
    <row r="40683" spans="10:10" x14ac:dyDescent="0.35">
      <c r="J40683" s="830"/>
    </row>
    <row r="40684" spans="10:10" x14ac:dyDescent="0.35">
      <c r="J40684" s="830"/>
    </row>
    <row r="40685" spans="10:10" x14ac:dyDescent="0.35">
      <c r="J40685" s="830"/>
    </row>
    <row r="40686" spans="10:10" x14ac:dyDescent="0.35">
      <c r="J40686" s="830"/>
    </row>
    <row r="40687" spans="10:10" x14ac:dyDescent="0.35">
      <c r="J40687" s="830"/>
    </row>
    <row r="40688" spans="10:10" x14ac:dyDescent="0.35">
      <c r="J40688" s="830"/>
    </row>
    <row r="40689" spans="10:10" x14ac:dyDescent="0.35">
      <c r="J40689" s="830"/>
    </row>
    <row r="40690" spans="10:10" x14ac:dyDescent="0.35">
      <c r="J40690" s="830"/>
    </row>
    <row r="40691" spans="10:10" x14ac:dyDescent="0.35">
      <c r="J40691" s="830"/>
    </row>
    <row r="40692" spans="10:10" x14ac:dyDescent="0.35">
      <c r="J40692" s="830"/>
    </row>
    <row r="40693" spans="10:10" x14ac:dyDescent="0.35">
      <c r="J40693" s="830"/>
    </row>
    <row r="40694" spans="10:10" x14ac:dyDescent="0.35">
      <c r="J40694" s="830"/>
    </row>
    <row r="40695" spans="10:10" x14ac:dyDescent="0.35">
      <c r="J40695" s="830"/>
    </row>
    <row r="40696" spans="10:10" x14ac:dyDescent="0.35">
      <c r="J40696" s="830"/>
    </row>
    <row r="40697" spans="10:10" x14ac:dyDescent="0.35">
      <c r="J40697" s="830"/>
    </row>
    <row r="40698" spans="10:10" x14ac:dyDescent="0.35">
      <c r="J40698" s="830"/>
    </row>
    <row r="40699" spans="10:10" x14ac:dyDescent="0.35">
      <c r="J40699" s="830"/>
    </row>
    <row r="40700" spans="10:10" x14ac:dyDescent="0.35">
      <c r="J40700" s="830"/>
    </row>
    <row r="40701" spans="10:10" x14ac:dyDescent="0.35">
      <c r="J40701" s="830"/>
    </row>
    <row r="40702" spans="10:10" x14ac:dyDescent="0.35">
      <c r="J40702" s="830"/>
    </row>
    <row r="40703" spans="10:10" x14ac:dyDescent="0.35">
      <c r="J40703" s="830"/>
    </row>
    <row r="40704" spans="10:10" x14ac:dyDescent="0.35">
      <c r="J40704" s="830"/>
    </row>
    <row r="40705" spans="10:10" x14ac:dyDescent="0.35">
      <c r="J40705" s="830"/>
    </row>
    <row r="40706" spans="10:10" x14ac:dyDescent="0.35">
      <c r="J40706" s="830"/>
    </row>
    <row r="40707" spans="10:10" x14ac:dyDescent="0.35">
      <c r="J40707" s="830"/>
    </row>
    <row r="40708" spans="10:10" x14ac:dyDescent="0.35">
      <c r="J40708" s="830"/>
    </row>
    <row r="40709" spans="10:10" x14ac:dyDescent="0.35">
      <c r="J40709" s="830"/>
    </row>
    <row r="40710" spans="10:10" x14ac:dyDescent="0.35">
      <c r="J40710" s="830"/>
    </row>
    <row r="40711" spans="10:10" x14ac:dyDescent="0.35">
      <c r="J40711" s="830"/>
    </row>
    <row r="40712" spans="10:10" x14ac:dyDescent="0.35">
      <c r="J40712" s="830"/>
    </row>
    <row r="40713" spans="10:10" x14ac:dyDescent="0.35">
      <c r="J40713" s="830"/>
    </row>
    <row r="40714" spans="10:10" x14ac:dyDescent="0.35">
      <c r="J40714" s="830"/>
    </row>
    <row r="40715" spans="10:10" x14ac:dyDescent="0.35">
      <c r="J40715" s="830"/>
    </row>
    <row r="40716" spans="10:10" x14ac:dyDescent="0.35">
      <c r="J40716" s="830"/>
    </row>
    <row r="40717" spans="10:10" x14ac:dyDescent="0.35">
      <c r="J40717" s="830"/>
    </row>
    <row r="40718" spans="10:10" x14ac:dyDescent="0.35">
      <c r="J40718" s="830"/>
    </row>
    <row r="40719" spans="10:10" x14ac:dyDescent="0.35">
      <c r="J40719" s="830"/>
    </row>
    <row r="40720" spans="10:10" x14ac:dyDescent="0.35">
      <c r="J40720" s="830"/>
    </row>
    <row r="40721" spans="10:10" x14ac:dyDescent="0.35">
      <c r="J40721" s="830"/>
    </row>
    <row r="40722" spans="10:10" x14ac:dyDescent="0.35">
      <c r="J40722" s="830"/>
    </row>
    <row r="40723" spans="10:10" x14ac:dyDescent="0.35">
      <c r="J40723" s="830"/>
    </row>
    <row r="40724" spans="10:10" x14ac:dyDescent="0.35">
      <c r="J40724" s="830"/>
    </row>
    <row r="40725" spans="10:10" x14ac:dyDescent="0.35">
      <c r="J40725" s="830"/>
    </row>
    <row r="40726" spans="10:10" x14ac:dyDescent="0.35">
      <c r="J40726" s="830"/>
    </row>
    <row r="40727" spans="10:10" x14ac:dyDescent="0.35">
      <c r="J40727" s="830"/>
    </row>
    <row r="40728" spans="10:10" x14ac:dyDescent="0.35">
      <c r="J40728" s="830"/>
    </row>
    <row r="40729" spans="10:10" x14ac:dyDescent="0.35">
      <c r="J40729" s="830"/>
    </row>
    <row r="40730" spans="10:10" x14ac:dyDescent="0.35">
      <c r="J40730" s="830"/>
    </row>
    <row r="40731" spans="10:10" x14ac:dyDescent="0.35">
      <c r="J40731" s="830"/>
    </row>
    <row r="40732" spans="10:10" x14ac:dyDescent="0.35">
      <c r="J40732" s="830"/>
    </row>
    <row r="40733" spans="10:10" x14ac:dyDescent="0.35">
      <c r="J40733" s="830"/>
    </row>
    <row r="40734" spans="10:10" x14ac:dyDescent="0.35">
      <c r="J40734" s="830"/>
    </row>
    <row r="40735" spans="10:10" x14ac:dyDescent="0.35">
      <c r="J40735" s="830"/>
    </row>
    <row r="40736" spans="10:10" x14ac:dyDescent="0.35">
      <c r="J40736" s="830"/>
    </row>
    <row r="40737" spans="10:10" x14ac:dyDescent="0.35">
      <c r="J40737" s="830"/>
    </row>
    <row r="40738" spans="10:10" x14ac:dyDescent="0.35">
      <c r="J40738" s="830"/>
    </row>
    <row r="40739" spans="10:10" x14ac:dyDescent="0.35">
      <c r="J40739" s="830"/>
    </row>
    <row r="40740" spans="10:10" x14ac:dyDescent="0.35">
      <c r="J40740" s="830"/>
    </row>
    <row r="40741" spans="10:10" x14ac:dyDescent="0.35">
      <c r="J40741" s="830"/>
    </row>
    <row r="40742" spans="10:10" x14ac:dyDescent="0.35">
      <c r="J40742" s="830"/>
    </row>
    <row r="40743" spans="10:10" x14ac:dyDescent="0.35">
      <c r="J40743" s="830"/>
    </row>
    <row r="40744" spans="10:10" x14ac:dyDescent="0.35">
      <c r="J40744" s="830"/>
    </row>
    <row r="40745" spans="10:10" x14ac:dyDescent="0.35">
      <c r="J40745" s="830"/>
    </row>
    <row r="40746" spans="10:10" x14ac:dyDescent="0.35">
      <c r="J40746" s="830"/>
    </row>
    <row r="40747" spans="10:10" x14ac:dyDescent="0.35">
      <c r="J40747" s="830"/>
    </row>
    <row r="40748" spans="10:10" x14ac:dyDescent="0.35">
      <c r="J40748" s="830"/>
    </row>
    <row r="40749" spans="10:10" x14ac:dyDescent="0.35">
      <c r="J40749" s="830"/>
    </row>
    <row r="40750" spans="10:10" x14ac:dyDescent="0.35">
      <c r="J40750" s="830"/>
    </row>
    <row r="40751" spans="10:10" x14ac:dyDescent="0.35">
      <c r="J40751" s="830"/>
    </row>
    <row r="40752" spans="10:10" x14ac:dyDescent="0.35">
      <c r="J40752" s="830"/>
    </row>
    <row r="40753" spans="10:10" x14ac:dyDescent="0.35">
      <c r="J40753" s="830"/>
    </row>
    <row r="40754" spans="10:10" x14ac:dyDescent="0.35">
      <c r="J40754" s="830"/>
    </row>
    <row r="40755" spans="10:10" x14ac:dyDescent="0.35">
      <c r="J40755" s="830"/>
    </row>
    <row r="40756" spans="10:10" x14ac:dyDescent="0.35">
      <c r="J40756" s="830"/>
    </row>
    <row r="40757" spans="10:10" x14ac:dyDescent="0.35">
      <c r="J40757" s="830"/>
    </row>
    <row r="40758" spans="10:10" x14ac:dyDescent="0.35">
      <c r="J40758" s="830"/>
    </row>
    <row r="40759" spans="10:10" x14ac:dyDescent="0.35">
      <c r="J40759" s="830"/>
    </row>
    <row r="40760" spans="10:10" x14ac:dyDescent="0.35">
      <c r="J40760" s="830"/>
    </row>
    <row r="40761" spans="10:10" x14ac:dyDescent="0.35">
      <c r="J40761" s="830"/>
    </row>
    <row r="40762" spans="10:10" x14ac:dyDescent="0.35">
      <c r="J40762" s="830"/>
    </row>
    <row r="40763" spans="10:10" x14ac:dyDescent="0.35">
      <c r="J40763" s="830"/>
    </row>
    <row r="40764" spans="10:10" x14ac:dyDescent="0.35">
      <c r="J40764" s="830"/>
    </row>
    <row r="40765" spans="10:10" x14ac:dyDescent="0.35">
      <c r="J40765" s="830"/>
    </row>
    <row r="40766" spans="10:10" x14ac:dyDescent="0.35">
      <c r="J40766" s="830"/>
    </row>
    <row r="40767" spans="10:10" x14ac:dyDescent="0.35">
      <c r="J40767" s="830"/>
    </row>
    <row r="40768" spans="10:10" x14ac:dyDescent="0.35">
      <c r="J40768" s="830"/>
    </row>
    <row r="40769" spans="10:10" x14ac:dyDescent="0.35">
      <c r="J40769" s="830"/>
    </row>
    <row r="40770" spans="10:10" x14ac:dyDescent="0.35">
      <c r="J40770" s="830"/>
    </row>
    <row r="40771" spans="10:10" x14ac:dyDescent="0.35">
      <c r="J40771" s="830"/>
    </row>
    <row r="40772" spans="10:10" x14ac:dyDescent="0.35">
      <c r="J40772" s="830"/>
    </row>
    <row r="40773" spans="10:10" x14ac:dyDescent="0.35">
      <c r="J40773" s="830"/>
    </row>
    <row r="40774" spans="10:10" x14ac:dyDescent="0.35">
      <c r="J40774" s="830"/>
    </row>
    <row r="40775" spans="10:10" x14ac:dyDescent="0.35">
      <c r="J40775" s="830"/>
    </row>
    <row r="40776" spans="10:10" x14ac:dyDescent="0.35">
      <c r="J40776" s="830"/>
    </row>
    <row r="40777" spans="10:10" x14ac:dyDescent="0.35">
      <c r="J40777" s="830"/>
    </row>
    <row r="40778" spans="10:10" x14ac:dyDescent="0.35">
      <c r="J40778" s="830"/>
    </row>
    <row r="40779" spans="10:10" x14ac:dyDescent="0.35">
      <c r="J40779" s="830"/>
    </row>
    <row r="40780" spans="10:10" x14ac:dyDescent="0.35">
      <c r="J40780" s="830"/>
    </row>
    <row r="40781" spans="10:10" x14ac:dyDescent="0.35">
      <c r="J40781" s="830"/>
    </row>
    <row r="40782" spans="10:10" x14ac:dyDescent="0.35">
      <c r="J40782" s="830"/>
    </row>
    <row r="40783" spans="10:10" x14ac:dyDescent="0.35">
      <c r="J40783" s="830"/>
    </row>
    <row r="40784" spans="10:10" x14ac:dyDescent="0.35">
      <c r="J40784" s="830"/>
    </row>
    <row r="40785" spans="10:10" x14ac:dyDescent="0.35">
      <c r="J40785" s="830"/>
    </row>
    <row r="40786" spans="10:10" x14ac:dyDescent="0.35">
      <c r="J40786" s="830"/>
    </row>
    <row r="40787" spans="10:10" x14ac:dyDescent="0.35">
      <c r="J40787" s="830"/>
    </row>
    <row r="40788" spans="10:10" x14ac:dyDescent="0.35">
      <c r="J40788" s="830"/>
    </row>
    <row r="40789" spans="10:10" x14ac:dyDescent="0.35">
      <c r="J40789" s="830"/>
    </row>
    <row r="40790" spans="10:10" x14ac:dyDescent="0.35">
      <c r="J40790" s="830"/>
    </row>
    <row r="40791" spans="10:10" x14ac:dyDescent="0.35">
      <c r="J40791" s="830"/>
    </row>
    <row r="40792" spans="10:10" x14ac:dyDescent="0.35">
      <c r="J40792" s="830"/>
    </row>
    <row r="40793" spans="10:10" x14ac:dyDescent="0.35">
      <c r="J40793" s="830"/>
    </row>
    <row r="40794" spans="10:10" x14ac:dyDescent="0.35">
      <c r="J40794" s="830"/>
    </row>
    <row r="40795" spans="10:10" x14ac:dyDescent="0.35">
      <c r="J40795" s="830"/>
    </row>
    <row r="40796" spans="10:10" x14ac:dyDescent="0.35">
      <c r="J40796" s="830"/>
    </row>
    <row r="40797" spans="10:10" x14ac:dyDescent="0.35">
      <c r="J40797" s="830"/>
    </row>
    <row r="40798" spans="10:10" x14ac:dyDescent="0.35">
      <c r="J40798" s="830"/>
    </row>
    <row r="40799" spans="10:10" x14ac:dyDescent="0.35">
      <c r="J40799" s="830"/>
    </row>
    <row r="40800" spans="10:10" x14ac:dyDescent="0.35">
      <c r="J40800" s="830"/>
    </row>
    <row r="40801" spans="10:10" x14ac:dyDescent="0.35">
      <c r="J40801" s="830"/>
    </row>
    <row r="40802" spans="10:10" x14ac:dyDescent="0.35">
      <c r="J40802" s="830"/>
    </row>
    <row r="40803" spans="10:10" x14ac:dyDescent="0.35">
      <c r="J40803" s="830"/>
    </row>
    <row r="40804" spans="10:10" x14ac:dyDescent="0.35">
      <c r="J40804" s="830"/>
    </row>
    <row r="40805" spans="10:10" x14ac:dyDescent="0.35">
      <c r="J40805" s="830"/>
    </row>
    <row r="40806" spans="10:10" x14ac:dyDescent="0.35">
      <c r="J40806" s="830"/>
    </row>
    <row r="40807" spans="10:10" x14ac:dyDescent="0.35">
      <c r="J40807" s="830"/>
    </row>
    <row r="40808" spans="10:10" x14ac:dyDescent="0.35">
      <c r="J40808" s="830"/>
    </row>
    <row r="40809" spans="10:10" x14ac:dyDescent="0.35">
      <c r="J40809" s="830"/>
    </row>
    <row r="40810" spans="10:10" x14ac:dyDescent="0.35">
      <c r="J40810" s="830"/>
    </row>
    <row r="40811" spans="10:10" x14ac:dyDescent="0.35">
      <c r="J40811" s="830"/>
    </row>
    <row r="40812" spans="10:10" x14ac:dyDescent="0.35">
      <c r="J40812" s="830"/>
    </row>
    <row r="40813" spans="10:10" x14ac:dyDescent="0.35">
      <c r="J40813" s="830"/>
    </row>
    <row r="40814" spans="10:10" x14ac:dyDescent="0.35">
      <c r="J40814" s="830"/>
    </row>
    <row r="40815" spans="10:10" x14ac:dyDescent="0.35">
      <c r="J40815" s="830"/>
    </row>
    <row r="40816" spans="10:10" x14ac:dyDescent="0.35">
      <c r="J40816" s="830"/>
    </row>
    <row r="40817" spans="10:10" x14ac:dyDescent="0.35">
      <c r="J40817" s="830"/>
    </row>
    <row r="40818" spans="10:10" x14ac:dyDescent="0.35">
      <c r="J40818" s="830"/>
    </row>
    <row r="40819" spans="10:10" x14ac:dyDescent="0.35">
      <c r="J40819" s="830"/>
    </row>
    <row r="40820" spans="10:10" x14ac:dyDescent="0.35">
      <c r="J40820" s="830"/>
    </row>
    <row r="40821" spans="10:10" x14ac:dyDescent="0.35">
      <c r="J40821" s="830"/>
    </row>
    <row r="40822" spans="10:10" x14ac:dyDescent="0.35">
      <c r="J40822" s="830"/>
    </row>
    <row r="40823" spans="10:10" x14ac:dyDescent="0.35">
      <c r="J40823" s="830"/>
    </row>
    <row r="40824" spans="10:10" x14ac:dyDescent="0.35">
      <c r="J40824" s="830"/>
    </row>
    <row r="40825" spans="10:10" x14ac:dyDescent="0.35">
      <c r="J40825" s="830"/>
    </row>
    <row r="40826" spans="10:10" x14ac:dyDescent="0.35">
      <c r="J40826" s="830"/>
    </row>
    <row r="40827" spans="10:10" x14ac:dyDescent="0.35">
      <c r="J40827" s="830"/>
    </row>
    <row r="40828" spans="10:10" x14ac:dyDescent="0.35">
      <c r="J40828" s="830"/>
    </row>
    <row r="40829" spans="10:10" x14ac:dyDescent="0.35">
      <c r="J40829" s="830"/>
    </row>
    <row r="40830" spans="10:10" x14ac:dyDescent="0.35">
      <c r="J40830" s="830"/>
    </row>
    <row r="40831" spans="10:10" x14ac:dyDescent="0.35">
      <c r="J40831" s="830"/>
    </row>
    <row r="40832" spans="10:10" x14ac:dyDescent="0.35">
      <c r="J40832" s="830"/>
    </row>
    <row r="40833" spans="10:10" x14ac:dyDescent="0.35">
      <c r="J40833" s="830"/>
    </row>
    <row r="40834" spans="10:10" x14ac:dyDescent="0.35">
      <c r="J40834" s="830"/>
    </row>
    <row r="40835" spans="10:10" x14ac:dyDescent="0.35">
      <c r="J40835" s="830"/>
    </row>
    <row r="40836" spans="10:10" x14ac:dyDescent="0.35">
      <c r="J40836" s="830"/>
    </row>
    <row r="40837" spans="10:10" x14ac:dyDescent="0.35">
      <c r="J40837" s="830"/>
    </row>
    <row r="40838" spans="10:10" x14ac:dyDescent="0.35">
      <c r="J40838" s="830"/>
    </row>
    <row r="40839" spans="10:10" x14ac:dyDescent="0.35">
      <c r="J40839" s="830"/>
    </row>
    <row r="40840" spans="10:10" x14ac:dyDescent="0.35">
      <c r="J40840" s="830"/>
    </row>
    <row r="40841" spans="10:10" x14ac:dyDescent="0.35">
      <c r="J40841" s="830"/>
    </row>
    <row r="40842" spans="10:10" x14ac:dyDescent="0.35">
      <c r="J40842" s="830"/>
    </row>
    <row r="40843" spans="10:10" x14ac:dyDescent="0.35">
      <c r="J40843" s="830"/>
    </row>
    <row r="40844" spans="10:10" x14ac:dyDescent="0.35">
      <c r="J40844" s="830"/>
    </row>
    <row r="40845" spans="10:10" x14ac:dyDescent="0.35">
      <c r="J40845" s="830"/>
    </row>
    <row r="40846" spans="10:10" x14ac:dyDescent="0.35">
      <c r="J40846" s="830"/>
    </row>
    <row r="40847" spans="10:10" x14ac:dyDescent="0.35">
      <c r="J40847" s="830"/>
    </row>
    <row r="40848" spans="10:10" x14ac:dyDescent="0.35">
      <c r="J40848" s="830"/>
    </row>
    <row r="40849" spans="10:10" x14ac:dyDescent="0.35">
      <c r="J40849" s="830"/>
    </row>
    <row r="40850" spans="10:10" x14ac:dyDescent="0.35">
      <c r="J40850" s="830"/>
    </row>
    <row r="40851" spans="10:10" x14ac:dyDescent="0.35">
      <c r="J40851" s="830"/>
    </row>
    <row r="40852" spans="10:10" x14ac:dyDescent="0.35">
      <c r="J40852" s="830"/>
    </row>
    <row r="40853" spans="10:10" x14ac:dyDescent="0.35">
      <c r="J40853" s="830"/>
    </row>
    <row r="40854" spans="10:10" x14ac:dyDescent="0.35">
      <c r="J40854" s="830"/>
    </row>
    <row r="40855" spans="10:10" x14ac:dyDescent="0.35">
      <c r="J40855" s="830"/>
    </row>
    <row r="40856" spans="10:10" x14ac:dyDescent="0.35">
      <c r="J40856" s="830"/>
    </row>
    <row r="40857" spans="10:10" x14ac:dyDescent="0.35">
      <c r="J40857" s="830"/>
    </row>
    <row r="40858" spans="10:10" x14ac:dyDescent="0.35">
      <c r="J40858" s="830"/>
    </row>
    <row r="40859" spans="10:10" x14ac:dyDescent="0.35">
      <c r="J40859" s="830"/>
    </row>
    <row r="40860" spans="10:10" x14ac:dyDescent="0.35">
      <c r="J40860" s="830"/>
    </row>
    <row r="40861" spans="10:10" x14ac:dyDescent="0.35">
      <c r="J40861" s="830"/>
    </row>
    <row r="40862" spans="10:10" x14ac:dyDescent="0.35">
      <c r="J40862" s="830"/>
    </row>
    <row r="40863" spans="10:10" x14ac:dyDescent="0.35">
      <c r="J40863" s="830"/>
    </row>
    <row r="40864" spans="10:10" x14ac:dyDescent="0.35">
      <c r="J40864" s="830"/>
    </row>
    <row r="40865" spans="10:10" x14ac:dyDescent="0.35">
      <c r="J40865" s="830"/>
    </row>
    <row r="40866" spans="10:10" x14ac:dyDescent="0.35">
      <c r="J40866" s="830"/>
    </row>
    <row r="40867" spans="10:10" x14ac:dyDescent="0.35">
      <c r="J40867" s="830"/>
    </row>
    <row r="40868" spans="10:10" x14ac:dyDescent="0.35">
      <c r="J40868" s="830"/>
    </row>
    <row r="40869" spans="10:10" x14ac:dyDescent="0.35">
      <c r="J40869" s="830"/>
    </row>
    <row r="40870" spans="10:10" x14ac:dyDescent="0.35">
      <c r="J40870" s="830"/>
    </row>
    <row r="40871" spans="10:10" x14ac:dyDescent="0.35">
      <c r="J40871" s="830"/>
    </row>
    <row r="40872" spans="10:10" x14ac:dyDescent="0.35">
      <c r="J40872" s="830"/>
    </row>
    <row r="40873" spans="10:10" x14ac:dyDescent="0.35">
      <c r="J40873" s="830"/>
    </row>
    <row r="40874" spans="10:10" x14ac:dyDescent="0.35">
      <c r="J40874" s="830"/>
    </row>
    <row r="40875" spans="10:10" x14ac:dyDescent="0.35">
      <c r="J40875" s="830"/>
    </row>
    <row r="40876" spans="10:10" x14ac:dyDescent="0.35">
      <c r="J40876" s="830"/>
    </row>
    <row r="40877" spans="10:10" x14ac:dyDescent="0.35">
      <c r="J40877" s="830"/>
    </row>
    <row r="40878" spans="10:10" x14ac:dyDescent="0.35">
      <c r="J40878" s="830"/>
    </row>
    <row r="40879" spans="10:10" x14ac:dyDescent="0.35">
      <c r="J40879" s="830"/>
    </row>
    <row r="40880" spans="10:10" x14ac:dyDescent="0.35">
      <c r="J40880" s="830"/>
    </row>
    <row r="40881" spans="10:10" x14ac:dyDescent="0.35">
      <c r="J40881" s="830"/>
    </row>
    <row r="40882" spans="10:10" x14ac:dyDescent="0.35">
      <c r="J40882" s="830"/>
    </row>
    <row r="40883" spans="10:10" x14ac:dyDescent="0.35">
      <c r="J40883" s="830"/>
    </row>
    <row r="40884" spans="10:10" x14ac:dyDescent="0.35">
      <c r="J40884" s="830"/>
    </row>
    <row r="40885" spans="10:10" x14ac:dyDescent="0.35">
      <c r="J40885" s="830"/>
    </row>
    <row r="40886" spans="10:10" x14ac:dyDescent="0.35">
      <c r="J40886" s="830"/>
    </row>
    <row r="40887" spans="10:10" x14ac:dyDescent="0.35">
      <c r="J40887" s="830"/>
    </row>
    <row r="40888" spans="10:10" x14ac:dyDescent="0.35">
      <c r="J40888" s="830"/>
    </row>
    <row r="40889" spans="10:10" x14ac:dyDescent="0.35">
      <c r="J40889" s="830"/>
    </row>
    <row r="40890" spans="10:10" x14ac:dyDescent="0.35">
      <c r="J40890" s="830"/>
    </row>
    <row r="40891" spans="10:10" x14ac:dyDescent="0.35">
      <c r="J40891" s="830"/>
    </row>
    <row r="40892" spans="10:10" x14ac:dyDescent="0.35">
      <c r="J40892" s="830"/>
    </row>
    <row r="40893" spans="10:10" x14ac:dyDescent="0.35">
      <c r="J40893" s="830"/>
    </row>
    <row r="40894" spans="10:10" x14ac:dyDescent="0.35">
      <c r="J40894" s="830"/>
    </row>
    <row r="40895" spans="10:10" x14ac:dyDescent="0.35">
      <c r="J40895" s="830"/>
    </row>
    <row r="40896" spans="10:10" x14ac:dyDescent="0.35">
      <c r="J40896" s="830"/>
    </row>
    <row r="40897" spans="10:10" x14ac:dyDescent="0.35">
      <c r="J40897" s="830"/>
    </row>
    <row r="40898" spans="10:10" x14ac:dyDescent="0.35">
      <c r="J40898" s="830"/>
    </row>
    <row r="40899" spans="10:10" x14ac:dyDescent="0.35">
      <c r="J40899" s="830"/>
    </row>
    <row r="40900" spans="10:10" x14ac:dyDescent="0.35">
      <c r="J40900" s="830"/>
    </row>
    <row r="40901" spans="10:10" x14ac:dyDescent="0.35">
      <c r="J40901" s="830"/>
    </row>
    <row r="40902" spans="10:10" x14ac:dyDescent="0.35">
      <c r="J40902" s="830"/>
    </row>
    <row r="40903" spans="10:10" x14ac:dyDescent="0.35">
      <c r="J40903" s="830"/>
    </row>
    <row r="40904" spans="10:10" x14ac:dyDescent="0.35">
      <c r="J40904" s="830"/>
    </row>
    <row r="40905" spans="10:10" x14ac:dyDescent="0.35">
      <c r="J40905" s="830"/>
    </row>
    <row r="40906" spans="10:10" x14ac:dyDescent="0.35">
      <c r="J40906" s="830"/>
    </row>
    <row r="40907" spans="10:10" x14ac:dyDescent="0.35">
      <c r="J40907" s="830"/>
    </row>
    <row r="40908" spans="10:10" x14ac:dyDescent="0.35">
      <c r="J40908" s="830"/>
    </row>
    <row r="40909" spans="10:10" x14ac:dyDescent="0.35">
      <c r="J40909" s="830"/>
    </row>
    <row r="40910" spans="10:10" x14ac:dyDescent="0.35">
      <c r="J40910" s="830"/>
    </row>
    <row r="40911" spans="10:10" x14ac:dyDescent="0.35">
      <c r="J40911" s="830"/>
    </row>
    <row r="40912" spans="10:10" x14ac:dyDescent="0.35">
      <c r="J40912" s="830"/>
    </row>
    <row r="40913" spans="10:10" x14ac:dyDescent="0.35">
      <c r="J40913" s="830"/>
    </row>
    <row r="40914" spans="10:10" x14ac:dyDescent="0.35">
      <c r="J40914" s="830"/>
    </row>
    <row r="40915" spans="10:10" x14ac:dyDescent="0.35">
      <c r="J40915" s="830"/>
    </row>
    <row r="40916" spans="10:10" x14ac:dyDescent="0.35">
      <c r="J40916" s="830"/>
    </row>
    <row r="40917" spans="10:10" x14ac:dyDescent="0.35">
      <c r="J40917" s="830"/>
    </row>
    <row r="40918" spans="10:10" x14ac:dyDescent="0.35">
      <c r="J40918" s="830"/>
    </row>
    <row r="40919" spans="10:10" x14ac:dyDescent="0.35">
      <c r="J40919" s="830"/>
    </row>
    <row r="40920" spans="10:10" x14ac:dyDescent="0.35">
      <c r="J40920" s="830"/>
    </row>
    <row r="40921" spans="10:10" x14ac:dyDescent="0.35">
      <c r="J40921" s="830"/>
    </row>
    <row r="40922" spans="10:10" x14ac:dyDescent="0.35">
      <c r="J40922" s="830"/>
    </row>
    <row r="40923" spans="10:10" x14ac:dyDescent="0.35">
      <c r="J40923" s="830"/>
    </row>
    <row r="40924" spans="10:10" x14ac:dyDescent="0.35">
      <c r="J40924" s="830"/>
    </row>
    <row r="40925" spans="10:10" x14ac:dyDescent="0.35">
      <c r="J40925" s="830"/>
    </row>
    <row r="40926" spans="10:10" x14ac:dyDescent="0.35">
      <c r="J40926" s="830"/>
    </row>
    <row r="40927" spans="10:10" x14ac:dyDescent="0.35">
      <c r="J40927" s="830"/>
    </row>
    <row r="40928" spans="10:10" x14ac:dyDescent="0.35">
      <c r="J40928" s="830"/>
    </row>
    <row r="40929" spans="10:10" x14ac:dyDescent="0.35">
      <c r="J40929" s="830"/>
    </row>
    <row r="40930" spans="10:10" x14ac:dyDescent="0.35">
      <c r="J40930" s="830"/>
    </row>
    <row r="40931" spans="10:10" x14ac:dyDescent="0.35">
      <c r="J40931" s="830"/>
    </row>
    <row r="40932" spans="10:10" x14ac:dyDescent="0.35">
      <c r="J40932" s="830"/>
    </row>
    <row r="40933" spans="10:10" x14ac:dyDescent="0.35">
      <c r="J40933" s="830"/>
    </row>
    <row r="40934" spans="10:10" x14ac:dyDescent="0.35">
      <c r="J40934" s="830"/>
    </row>
    <row r="40935" spans="10:10" x14ac:dyDescent="0.35">
      <c r="J40935" s="830"/>
    </row>
    <row r="40936" spans="10:10" x14ac:dyDescent="0.35">
      <c r="J40936" s="830"/>
    </row>
    <row r="40937" spans="10:10" x14ac:dyDescent="0.35">
      <c r="J40937" s="830"/>
    </row>
    <row r="40938" spans="10:10" x14ac:dyDescent="0.35">
      <c r="J40938" s="830"/>
    </row>
    <row r="40939" spans="10:10" x14ac:dyDescent="0.35">
      <c r="J40939" s="830"/>
    </row>
    <row r="40940" spans="10:10" x14ac:dyDescent="0.35">
      <c r="J40940" s="830"/>
    </row>
    <row r="40941" spans="10:10" x14ac:dyDescent="0.35">
      <c r="J40941" s="830"/>
    </row>
    <row r="40942" spans="10:10" x14ac:dyDescent="0.35">
      <c r="J40942" s="830"/>
    </row>
    <row r="40943" spans="10:10" x14ac:dyDescent="0.35">
      <c r="J40943" s="830"/>
    </row>
    <row r="40944" spans="10:10" x14ac:dyDescent="0.35">
      <c r="J40944" s="830"/>
    </row>
    <row r="40945" spans="10:10" x14ac:dyDescent="0.35">
      <c r="J40945" s="830"/>
    </row>
    <row r="40946" spans="10:10" x14ac:dyDescent="0.35">
      <c r="J40946" s="830"/>
    </row>
    <row r="40947" spans="10:10" x14ac:dyDescent="0.35">
      <c r="J40947" s="830"/>
    </row>
    <row r="40948" spans="10:10" x14ac:dyDescent="0.35">
      <c r="J40948" s="830"/>
    </row>
    <row r="40949" spans="10:10" x14ac:dyDescent="0.35">
      <c r="J40949" s="830"/>
    </row>
    <row r="40950" spans="10:10" x14ac:dyDescent="0.35">
      <c r="J40950" s="830"/>
    </row>
    <row r="40951" spans="10:10" x14ac:dyDescent="0.35">
      <c r="J40951" s="830"/>
    </row>
    <row r="40952" spans="10:10" x14ac:dyDescent="0.35">
      <c r="J40952" s="830"/>
    </row>
    <row r="40953" spans="10:10" x14ac:dyDescent="0.35">
      <c r="J40953" s="830"/>
    </row>
    <row r="40954" spans="10:10" x14ac:dyDescent="0.35">
      <c r="J40954" s="830"/>
    </row>
    <row r="40955" spans="10:10" x14ac:dyDescent="0.35">
      <c r="J40955" s="830"/>
    </row>
    <row r="40956" spans="10:10" x14ac:dyDescent="0.35">
      <c r="J40956" s="830"/>
    </row>
    <row r="40957" spans="10:10" x14ac:dyDescent="0.35">
      <c r="J40957" s="830"/>
    </row>
    <row r="40958" spans="10:10" x14ac:dyDescent="0.35">
      <c r="J40958" s="830"/>
    </row>
    <row r="40959" spans="10:10" x14ac:dyDescent="0.35">
      <c r="J40959" s="830"/>
    </row>
    <row r="40960" spans="10:10" x14ac:dyDescent="0.35">
      <c r="J40960" s="830"/>
    </row>
    <row r="40961" spans="10:10" x14ac:dyDescent="0.35">
      <c r="J40961" s="830"/>
    </row>
    <row r="40962" spans="10:10" x14ac:dyDescent="0.35">
      <c r="J40962" s="830"/>
    </row>
    <row r="40963" spans="10:10" x14ac:dyDescent="0.35">
      <c r="J40963" s="830"/>
    </row>
    <row r="40964" spans="10:10" x14ac:dyDescent="0.35">
      <c r="J40964" s="830"/>
    </row>
    <row r="40965" spans="10:10" x14ac:dyDescent="0.35">
      <c r="J40965" s="830"/>
    </row>
    <row r="40966" spans="10:10" x14ac:dyDescent="0.35">
      <c r="J40966" s="830"/>
    </row>
    <row r="40967" spans="10:10" x14ac:dyDescent="0.35">
      <c r="J40967" s="830"/>
    </row>
    <row r="40968" spans="10:10" x14ac:dyDescent="0.35">
      <c r="J40968" s="830"/>
    </row>
    <row r="40969" spans="10:10" x14ac:dyDescent="0.35">
      <c r="J40969" s="830"/>
    </row>
    <row r="40970" spans="10:10" x14ac:dyDescent="0.35">
      <c r="J40970" s="830"/>
    </row>
    <row r="40971" spans="10:10" x14ac:dyDescent="0.35">
      <c r="J40971" s="830"/>
    </row>
    <row r="40972" spans="10:10" x14ac:dyDescent="0.35">
      <c r="J40972" s="830"/>
    </row>
    <row r="40973" spans="10:10" x14ac:dyDescent="0.35">
      <c r="J40973" s="830"/>
    </row>
    <row r="40974" spans="10:10" x14ac:dyDescent="0.35">
      <c r="J40974" s="830"/>
    </row>
    <row r="40975" spans="10:10" x14ac:dyDescent="0.35">
      <c r="J40975" s="830"/>
    </row>
    <row r="40976" spans="10:10" x14ac:dyDescent="0.35">
      <c r="J40976" s="830"/>
    </row>
    <row r="40977" spans="10:10" x14ac:dyDescent="0.35">
      <c r="J40977" s="830"/>
    </row>
    <row r="40978" spans="10:10" x14ac:dyDescent="0.35">
      <c r="J40978" s="830"/>
    </row>
    <row r="40979" spans="10:10" x14ac:dyDescent="0.35">
      <c r="J40979" s="830"/>
    </row>
    <row r="40980" spans="10:10" x14ac:dyDescent="0.35">
      <c r="J40980" s="830"/>
    </row>
    <row r="40981" spans="10:10" x14ac:dyDescent="0.35">
      <c r="J40981" s="830"/>
    </row>
    <row r="40982" spans="10:10" x14ac:dyDescent="0.35">
      <c r="J40982" s="830"/>
    </row>
    <row r="40983" spans="10:10" x14ac:dyDescent="0.35">
      <c r="J40983" s="830"/>
    </row>
    <row r="40984" spans="10:10" x14ac:dyDescent="0.35">
      <c r="J40984" s="830"/>
    </row>
    <row r="40985" spans="10:10" x14ac:dyDescent="0.35">
      <c r="J40985" s="830"/>
    </row>
    <row r="40986" spans="10:10" x14ac:dyDescent="0.35">
      <c r="J40986" s="830"/>
    </row>
    <row r="40987" spans="10:10" x14ac:dyDescent="0.35">
      <c r="J40987" s="830"/>
    </row>
    <row r="40988" spans="10:10" x14ac:dyDescent="0.35">
      <c r="J40988" s="830"/>
    </row>
    <row r="40989" spans="10:10" x14ac:dyDescent="0.35">
      <c r="J40989" s="830"/>
    </row>
    <row r="40990" spans="10:10" x14ac:dyDescent="0.35">
      <c r="J40990" s="830"/>
    </row>
    <row r="40991" spans="10:10" x14ac:dyDescent="0.35">
      <c r="J40991" s="830"/>
    </row>
    <row r="40992" spans="10:10" x14ac:dyDescent="0.35">
      <c r="J40992" s="830"/>
    </row>
    <row r="40993" spans="10:10" x14ac:dyDescent="0.35">
      <c r="J40993" s="830"/>
    </row>
    <row r="40994" spans="10:10" x14ac:dyDescent="0.35">
      <c r="J40994" s="830"/>
    </row>
    <row r="40995" spans="10:10" x14ac:dyDescent="0.35">
      <c r="J40995" s="830"/>
    </row>
    <row r="40996" spans="10:10" x14ac:dyDescent="0.35">
      <c r="J40996" s="830"/>
    </row>
    <row r="40997" spans="10:10" x14ac:dyDescent="0.35">
      <c r="J40997" s="830"/>
    </row>
    <row r="40998" spans="10:10" x14ac:dyDescent="0.35">
      <c r="J40998" s="830"/>
    </row>
    <row r="40999" spans="10:10" x14ac:dyDescent="0.35">
      <c r="J40999" s="830"/>
    </row>
    <row r="41000" spans="10:10" x14ac:dyDescent="0.35">
      <c r="J41000" s="830"/>
    </row>
    <row r="41001" spans="10:10" x14ac:dyDescent="0.35">
      <c r="J41001" s="830"/>
    </row>
    <row r="41002" spans="10:10" x14ac:dyDescent="0.35">
      <c r="J41002" s="830"/>
    </row>
    <row r="41003" spans="10:10" x14ac:dyDescent="0.35">
      <c r="J41003" s="830"/>
    </row>
    <row r="41004" spans="10:10" x14ac:dyDescent="0.35">
      <c r="J41004" s="830"/>
    </row>
    <row r="41005" spans="10:10" x14ac:dyDescent="0.35">
      <c r="J41005" s="830"/>
    </row>
    <row r="41006" spans="10:10" x14ac:dyDescent="0.35">
      <c r="J41006" s="830"/>
    </row>
    <row r="41007" spans="10:10" x14ac:dyDescent="0.35">
      <c r="J41007" s="830"/>
    </row>
    <row r="41008" spans="10:10" x14ac:dyDescent="0.35">
      <c r="J41008" s="830"/>
    </row>
    <row r="41009" spans="10:10" x14ac:dyDescent="0.35">
      <c r="J41009" s="830"/>
    </row>
    <row r="41010" spans="10:10" x14ac:dyDescent="0.35">
      <c r="J41010" s="830"/>
    </row>
    <row r="41011" spans="10:10" x14ac:dyDescent="0.35">
      <c r="J41011" s="830"/>
    </row>
    <row r="41012" spans="10:10" x14ac:dyDescent="0.35">
      <c r="J41012" s="830"/>
    </row>
    <row r="41013" spans="10:10" x14ac:dyDescent="0.35">
      <c r="J41013" s="830"/>
    </row>
    <row r="41014" spans="10:10" x14ac:dyDescent="0.35">
      <c r="J41014" s="830"/>
    </row>
    <row r="41015" spans="10:10" x14ac:dyDescent="0.35">
      <c r="J41015" s="830"/>
    </row>
    <row r="41016" spans="10:10" x14ac:dyDescent="0.35">
      <c r="J41016" s="830"/>
    </row>
    <row r="41017" spans="10:10" x14ac:dyDescent="0.35">
      <c r="J41017" s="830"/>
    </row>
    <row r="41018" spans="10:10" x14ac:dyDescent="0.35">
      <c r="J41018" s="830"/>
    </row>
    <row r="41019" spans="10:10" x14ac:dyDescent="0.35">
      <c r="J41019" s="830"/>
    </row>
    <row r="41020" spans="10:10" x14ac:dyDescent="0.35">
      <c r="J41020" s="830"/>
    </row>
    <row r="41021" spans="10:10" x14ac:dyDescent="0.35">
      <c r="J41021" s="830"/>
    </row>
    <row r="41022" spans="10:10" x14ac:dyDescent="0.35">
      <c r="J41022" s="830"/>
    </row>
    <row r="41023" spans="10:10" x14ac:dyDescent="0.35">
      <c r="J41023" s="830"/>
    </row>
    <row r="41024" spans="10:10" x14ac:dyDescent="0.35">
      <c r="J41024" s="830"/>
    </row>
    <row r="41025" spans="10:10" x14ac:dyDescent="0.35">
      <c r="J41025" s="830"/>
    </row>
    <row r="41026" spans="10:10" x14ac:dyDescent="0.35">
      <c r="J41026" s="830"/>
    </row>
    <row r="41027" spans="10:10" x14ac:dyDescent="0.35">
      <c r="J41027" s="830"/>
    </row>
    <row r="41028" spans="10:10" x14ac:dyDescent="0.35">
      <c r="J41028" s="830"/>
    </row>
    <row r="41029" spans="10:10" x14ac:dyDescent="0.35">
      <c r="J41029" s="830"/>
    </row>
    <row r="41030" spans="10:10" x14ac:dyDescent="0.35">
      <c r="J41030" s="830"/>
    </row>
    <row r="41031" spans="10:10" x14ac:dyDescent="0.35">
      <c r="J41031" s="830"/>
    </row>
    <row r="41032" spans="10:10" x14ac:dyDescent="0.35">
      <c r="J41032" s="830"/>
    </row>
    <row r="41033" spans="10:10" x14ac:dyDescent="0.35">
      <c r="J41033" s="830"/>
    </row>
    <row r="41034" spans="10:10" x14ac:dyDescent="0.35">
      <c r="J41034" s="830"/>
    </row>
    <row r="41035" spans="10:10" x14ac:dyDescent="0.35">
      <c r="J41035" s="830"/>
    </row>
    <row r="41036" spans="10:10" x14ac:dyDescent="0.35">
      <c r="J41036" s="830"/>
    </row>
    <row r="41043" spans="10:10" x14ac:dyDescent="0.35">
      <c r="J41043" s="830"/>
    </row>
    <row r="41044" spans="10:10" x14ac:dyDescent="0.35">
      <c r="J41044" s="830"/>
    </row>
    <row r="41045" spans="10:10" x14ac:dyDescent="0.35">
      <c r="J41045" s="830"/>
    </row>
    <row r="41046" spans="10:10" x14ac:dyDescent="0.35">
      <c r="J41046" s="830"/>
    </row>
    <row r="41047" spans="10:10" x14ac:dyDescent="0.35">
      <c r="J41047" s="830"/>
    </row>
    <row r="41048" spans="10:10" x14ac:dyDescent="0.35">
      <c r="J41048" s="830"/>
    </row>
    <row r="41049" spans="10:10" x14ac:dyDescent="0.35">
      <c r="J41049" s="830"/>
    </row>
    <row r="41050" spans="10:10" x14ac:dyDescent="0.35">
      <c r="J41050" s="830"/>
    </row>
    <row r="41051" spans="10:10" x14ac:dyDescent="0.35">
      <c r="J41051" s="830"/>
    </row>
    <row r="41052" spans="10:10" x14ac:dyDescent="0.35">
      <c r="J41052" s="830"/>
    </row>
    <row r="41053" spans="10:10" x14ac:dyDescent="0.35">
      <c r="J41053" s="830"/>
    </row>
    <row r="41054" spans="10:10" x14ac:dyDescent="0.35">
      <c r="J41054" s="830"/>
    </row>
    <row r="41055" spans="10:10" x14ac:dyDescent="0.35">
      <c r="J41055" s="830"/>
    </row>
    <row r="41056" spans="10:10" x14ac:dyDescent="0.35">
      <c r="J41056" s="830"/>
    </row>
    <row r="41057" spans="10:10" x14ac:dyDescent="0.35">
      <c r="J41057" s="830"/>
    </row>
    <row r="41069" spans="10:10" x14ac:dyDescent="0.35">
      <c r="J41069" s="830"/>
    </row>
    <row r="41070" spans="10:10" x14ac:dyDescent="0.35">
      <c r="J41070" s="830"/>
    </row>
    <row r="41071" spans="10:10" x14ac:dyDescent="0.35">
      <c r="J41071" s="830"/>
    </row>
    <row r="41072" spans="10:10" x14ac:dyDescent="0.35">
      <c r="J41072" s="830"/>
    </row>
    <row r="41073" spans="10:10" x14ac:dyDescent="0.35">
      <c r="J41073" s="830"/>
    </row>
    <row r="41074" spans="10:10" x14ac:dyDescent="0.35">
      <c r="J41074" s="830"/>
    </row>
    <row r="41075" spans="10:10" x14ac:dyDescent="0.35">
      <c r="J41075" s="830"/>
    </row>
    <row r="41076" spans="10:10" x14ac:dyDescent="0.35">
      <c r="J41076" s="830"/>
    </row>
    <row r="41077" spans="10:10" x14ac:dyDescent="0.35">
      <c r="J41077" s="830"/>
    </row>
    <row r="41078" spans="10:10" x14ac:dyDescent="0.35">
      <c r="J41078" s="830"/>
    </row>
    <row r="41079" spans="10:10" x14ac:dyDescent="0.35">
      <c r="J41079" s="830"/>
    </row>
    <row r="41080" spans="10:10" x14ac:dyDescent="0.35">
      <c r="J41080" s="830"/>
    </row>
    <row r="41081" spans="10:10" x14ac:dyDescent="0.35">
      <c r="J41081" s="830"/>
    </row>
    <row r="41082" spans="10:10" x14ac:dyDescent="0.35">
      <c r="J41082" s="830"/>
    </row>
    <row r="41083" spans="10:10" x14ac:dyDescent="0.35">
      <c r="J41083" s="830"/>
    </row>
    <row r="41084" spans="10:10" x14ac:dyDescent="0.35">
      <c r="J41084" s="830"/>
    </row>
    <row r="41085" spans="10:10" x14ac:dyDescent="0.35">
      <c r="J41085" s="830"/>
    </row>
    <row r="41086" spans="10:10" x14ac:dyDescent="0.35">
      <c r="J41086" s="830"/>
    </row>
    <row r="41087" spans="10:10" x14ac:dyDescent="0.35">
      <c r="J41087" s="830"/>
    </row>
    <row r="41088" spans="10:10" x14ac:dyDescent="0.35">
      <c r="J41088" s="830"/>
    </row>
    <row r="41089" spans="10:10" x14ac:dyDescent="0.35">
      <c r="J41089" s="830"/>
    </row>
    <row r="41090" spans="10:10" x14ac:dyDescent="0.35">
      <c r="J41090" s="830"/>
    </row>
    <row r="41091" spans="10:10" x14ac:dyDescent="0.35">
      <c r="J41091" s="830"/>
    </row>
    <row r="41092" spans="10:10" x14ac:dyDescent="0.35">
      <c r="J41092" s="830"/>
    </row>
    <row r="41093" spans="10:10" x14ac:dyDescent="0.35">
      <c r="J41093" s="830"/>
    </row>
    <row r="41094" spans="10:10" x14ac:dyDescent="0.35">
      <c r="J41094" s="830"/>
    </row>
    <row r="41095" spans="10:10" x14ac:dyDescent="0.35">
      <c r="J41095" s="830"/>
    </row>
    <row r="41096" spans="10:10" x14ac:dyDescent="0.35">
      <c r="J41096" s="830"/>
    </row>
    <row r="41097" spans="10:10" x14ac:dyDescent="0.35">
      <c r="J41097" s="830"/>
    </row>
    <row r="41098" spans="10:10" x14ac:dyDescent="0.35">
      <c r="J41098" s="830"/>
    </row>
    <row r="41099" spans="10:10" x14ac:dyDescent="0.35">
      <c r="J41099" s="830"/>
    </row>
    <row r="41100" spans="10:10" x14ac:dyDescent="0.35">
      <c r="J41100" s="830"/>
    </row>
    <row r="41101" spans="10:10" x14ac:dyDescent="0.35">
      <c r="J41101" s="830"/>
    </row>
    <row r="41102" spans="10:10" x14ac:dyDescent="0.35">
      <c r="J41102" s="830"/>
    </row>
    <row r="41105" spans="10:10" x14ac:dyDescent="0.35">
      <c r="J41105" s="830"/>
    </row>
    <row r="41106" spans="10:10" x14ac:dyDescent="0.35">
      <c r="J41106" s="830"/>
    </row>
    <row r="41107" spans="10:10" x14ac:dyDescent="0.35">
      <c r="J41107" s="830"/>
    </row>
    <row r="41108" spans="10:10" x14ac:dyDescent="0.35">
      <c r="J41108" s="830"/>
    </row>
    <row r="41109" spans="10:10" x14ac:dyDescent="0.35">
      <c r="J41109" s="830"/>
    </row>
    <row r="41110" spans="10:10" x14ac:dyDescent="0.35">
      <c r="J41110" s="830"/>
    </row>
    <row r="41111" spans="10:10" x14ac:dyDescent="0.35">
      <c r="J41111" s="830"/>
    </row>
    <row r="41112" spans="10:10" x14ac:dyDescent="0.35">
      <c r="J41112" s="830"/>
    </row>
    <row r="41113" spans="10:10" x14ac:dyDescent="0.35">
      <c r="J41113" s="830"/>
    </row>
    <row r="41114" spans="10:10" x14ac:dyDescent="0.35">
      <c r="J41114" s="830"/>
    </row>
    <row r="41115" spans="10:10" x14ac:dyDescent="0.35">
      <c r="J41115" s="830"/>
    </row>
    <row r="41116" spans="10:10" x14ac:dyDescent="0.35">
      <c r="J41116" s="830"/>
    </row>
    <row r="41117" spans="10:10" x14ac:dyDescent="0.35">
      <c r="J41117" s="830"/>
    </row>
    <row r="41118" spans="10:10" x14ac:dyDescent="0.35">
      <c r="J41118" s="830"/>
    </row>
    <row r="41119" spans="10:10" x14ac:dyDescent="0.35">
      <c r="J41119" s="830"/>
    </row>
    <row r="41120" spans="10:10" x14ac:dyDescent="0.35">
      <c r="J41120" s="830"/>
    </row>
    <row r="41121" spans="10:10" x14ac:dyDescent="0.35">
      <c r="J41121" s="830"/>
    </row>
    <row r="41122" spans="10:10" x14ac:dyDescent="0.35">
      <c r="J41122" s="830"/>
    </row>
    <row r="41123" spans="10:10" x14ac:dyDescent="0.35">
      <c r="J41123" s="830"/>
    </row>
    <row r="41124" spans="10:10" x14ac:dyDescent="0.35">
      <c r="J41124" s="830"/>
    </row>
    <row r="41125" spans="10:10" x14ac:dyDescent="0.35">
      <c r="J41125" s="830"/>
    </row>
    <row r="41126" spans="10:10" x14ac:dyDescent="0.35">
      <c r="J41126" s="830"/>
    </row>
    <row r="41127" spans="10:10" x14ac:dyDescent="0.35">
      <c r="J41127" s="830"/>
    </row>
    <row r="41128" spans="10:10" x14ac:dyDescent="0.35">
      <c r="J41128" s="830"/>
    </row>
    <row r="41129" spans="10:10" x14ac:dyDescent="0.35">
      <c r="J41129" s="830"/>
    </row>
    <row r="41130" spans="10:10" x14ac:dyDescent="0.35">
      <c r="J41130" s="830"/>
    </row>
    <row r="41131" spans="10:10" x14ac:dyDescent="0.35">
      <c r="J41131" s="830"/>
    </row>
    <row r="41132" spans="10:10" x14ac:dyDescent="0.35">
      <c r="J41132" s="830"/>
    </row>
    <row r="41133" spans="10:10" x14ac:dyDescent="0.35">
      <c r="J41133" s="830"/>
    </row>
    <row r="41134" spans="10:10" x14ac:dyDescent="0.35">
      <c r="J41134" s="830"/>
    </row>
    <row r="41135" spans="10:10" x14ac:dyDescent="0.35">
      <c r="J41135" s="830"/>
    </row>
    <row r="41136" spans="10:10" x14ac:dyDescent="0.35">
      <c r="J41136" s="830"/>
    </row>
    <row r="41137" spans="10:10" x14ac:dyDescent="0.35">
      <c r="J41137" s="830"/>
    </row>
    <row r="41138" spans="10:10" x14ac:dyDescent="0.35">
      <c r="J41138" s="830"/>
    </row>
    <row r="41139" spans="10:10" x14ac:dyDescent="0.35">
      <c r="J41139" s="830"/>
    </row>
    <row r="41140" spans="10:10" x14ac:dyDescent="0.35">
      <c r="J41140" s="830"/>
    </row>
    <row r="41141" spans="10:10" x14ac:dyDescent="0.35">
      <c r="J41141" s="830"/>
    </row>
    <row r="41142" spans="10:10" x14ac:dyDescent="0.35">
      <c r="J41142" s="830"/>
    </row>
    <row r="41143" spans="10:10" x14ac:dyDescent="0.35">
      <c r="J41143" s="830"/>
    </row>
    <row r="41144" spans="10:10" x14ac:dyDescent="0.35">
      <c r="J41144" s="830"/>
    </row>
    <row r="41145" spans="10:10" x14ac:dyDescent="0.35">
      <c r="J41145" s="830"/>
    </row>
    <row r="41146" spans="10:10" x14ac:dyDescent="0.35">
      <c r="J41146" s="830"/>
    </row>
    <row r="41147" spans="10:10" x14ac:dyDescent="0.35">
      <c r="J41147" s="830"/>
    </row>
    <row r="41148" spans="10:10" x14ac:dyDescent="0.35">
      <c r="J41148" s="830"/>
    </row>
    <row r="41149" spans="10:10" x14ac:dyDescent="0.35">
      <c r="J41149" s="830"/>
    </row>
    <row r="41150" spans="10:10" x14ac:dyDescent="0.35">
      <c r="J41150" s="830"/>
    </row>
    <row r="41151" spans="10:10" x14ac:dyDescent="0.35">
      <c r="J41151" s="830"/>
    </row>
    <row r="41152" spans="10:10" x14ac:dyDescent="0.35">
      <c r="J41152" s="830"/>
    </row>
    <row r="41153" spans="10:10" x14ac:dyDescent="0.35">
      <c r="J41153" s="830"/>
    </row>
    <row r="41154" spans="10:10" x14ac:dyDescent="0.35">
      <c r="J41154" s="830"/>
    </row>
    <row r="41155" spans="10:10" x14ac:dyDescent="0.35">
      <c r="J41155" s="830"/>
    </row>
    <row r="41156" spans="10:10" x14ac:dyDescent="0.35">
      <c r="J41156" s="830"/>
    </row>
    <row r="41157" spans="10:10" x14ac:dyDescent="0.35">
      <c r="J41157" s="830"/>
    </row>
    <row r="41158" spans="10:10" x14ac:dyDescent="0.35">
      <c r="J41158" s="830"/>
    </row>
    <row r="41159" spans="10:10" x14ac:dyDescent="0.35">
      <c r="J41159" s="830"/>
    </row>
    <row r="41160" spans="10:10" x14ac:dyDescent="0.35">
      <c r="J41160" s="830"/>
    </row>
    <row r="41161" spans="10:10" x14ac:dyDescent="0.35">
      <c r="J41161" s="830"/>
    </row>
    <row r="41162" spans="10:10" x14ac:dyDescent="0.35">
      <c r="J41162" s="830"/>
    </row>
    <row r="41163" spans="10:10" x14ac:dyDescent="0.35">
      <c r="J41163" s="830"/>
    </row>
    <row r="41164" spans="10:10" x14ac:dyDescent="0.35">
      <c r="J41164" s="830"/>
    </row>
    <row r="41165" spans="10:10" x14ac:dyDescent="0.35">
      <c r="J41165" s="830"/>
    </row>
    <row r="41166" spans="10:10" x14ac:dyDescent="0.35">
      <c r="J41166" s="830"/>
    </row>
    <row r="41167" spans="10:10" x14ac:dyDescent="0.35">
      <c r="J41167" s="830"/>
    </row>
    <row r="41168" spans="10:10" x14ac:dyDescent="0.35">
      <c r="J41168" s="830"/>
    </row>
    <row r="41169" spans="10:10" x14ac:dyDescent="0.35">
      <c r="J41169" s="830"/>
    </row>
    <row r="41170" spans="10:10" x14ac:dyDescent="0.35">
      <c r="J41170" s="830"/>
    </row>
    <row r="41171" spans="10:10" x14ac:dyDescent="0.35">
      <c r="J41171" s="830"/>
    </row>
    <row r="41172" spans="10:10" x14ac:dyDescent="0.35">
      <c r="J41172" s="830"/>
    </row>
    <row r="41173" spans="10:10" x14ac:dyDescent="0.35">
      <c r="J41173" s="830"/>
    </row>
    <row r="41174" spans="10:10" x14ac:dyDescent="0.35">
      <c r="J41174" s="830"/>
    </row>
    <row r="41179" spans="10:10" x14ac:dyDescent="0.35">
      <c r="J41179" s="830"/>
    </row>
    <row r="41180" spans="10:10" x14ac:dyDescent="0.35">
      <c r="J41180" s="830"/>
    </row>
    <row r="41181" spans="10:10" x14ac:dyDescent="0.35">
      <c r="J41181" s="830"/>
    </row>
    <row r="41182" spans="10:10" x14ac:dyDescent="0.35">
      <c r="J41182" s="830"/>
    </row>
    <row r="41183" spans="10:10" x14ac:dyDescent="0.35">
      <c r="J41183" s="830"/>
    </row>
    <row r="41190" spans="10:10" x14ac:dyDescent="0.35">
      <c r="J41190" s="830"/>
    </row>
    <row r="41191" spans="10:10" x14ac:dyDescent="0.35">
      <c r="J41191" s="830"/>
    </row>
    <row r="41192" spans="10:10" x14ac:dyDescent="0.35">
      <c r="J41192" s="830"/>
    </row>
    <row r="41193" spans="10:10" x14ac:dyDescent="0.35">
      <c r="J41193" s="830"/>
    </row>
    <row r="41194" spans="10:10" x14ac:dyDescent="0.35">
      <c r="J41194" s="830"/>
    </row>
    <row r="41195" spans="10:10" x14ac:dyDescent="0.35">
      <c r="J41195" s="830"/>
    </row>
    <row r="41196" spans="10:10" x14ac:dyDescent="0.35">
      <c r="J41196" s="830"/>
    </row>
    <row r="41197" spans="10:10" x14ac:dyDescent="0.35">
      <c r="J41197" s="830"/>
    </row>
    <row r="41198" spans="10:10" x14ac:dyDescent="0.35">
      <c r="J41198" s="830"/>
    </row>
    <row r="41199" spans="10:10" x14ac:dyDescent="0.35">
      <c r="J41199" s="830"/>
    </row>
    <row r="41200" spans="10:10" x14ac:dyDescent="0.35">
      <c r="J41200" s="830"/>
    </row>
    <row r="41201" spans="10:10" x14ac:dyDescent="0.35">
      <c r="J41201" s="830"/>
    </row>
    <row r="41202" spans="10:10" x14ac:dyDescent="0.35">
      <c r="J41202" s="830"/>
    </row>
    <row r="41203" spans="10:10" x14ac:dyDescent="0.35">
      <c r="J41203" s="830"/>
    </row>
    <row r="41204" spans="10:10" x14ac:dyDescent="0.35">
      <c r="J41204" s="830"/>
    </row>
    <row r="41205" spans="10:10" x14ac:dyDescent="0.35">
      <c r="J41205" s="830"/>
    </row>
    <row r="41206" spans="10:10" x14ac:dyDescent="0.35">
      <c r="J41206" s="830"/>
    </row>
    <row r="41207" spans="10:10" x14ac:dyDescent="0.35">
      <c r="J41207" s="830"/>
    </row>
    <row r="41208" spans="10:10" x14ac:dyDescent="0.35">
      <c r="J41208" s="830"/>
    </row>
    <row r="41209" spans="10:10" x14ac:dyDescent="0.35">
      <c r="J41209" s="830"/>
    </row>
    <row r="41210" spans="10:10" x14ac:dyDescent="0.35">
      <c r="J41210" s="830"/>
    </row>
    <row r="41211" spans="10:10" x14ac:dyDescent="0.35">
      <c r="J41211" s="830"/>
    </row>
    <row r="41212" spans="10:10" x14ac:dyDescent="0.35">
      <c r="J41212" s="830"/>
    </row>
    <row r="41213" spans="10:10" x14ac:dyDescent="0.35">
      <c r="J41213" s="830"/>
    </row>
    <row r="41214" spans="10:10" x14ac:dyDescent="0.35">
      <c r="J41214" s="830"/>
    </row>
    <row r="41215" spans="10:10" x14ac:dyDescent="0.35">
      <c r="J41215" s="830"/>
    </row>
    <row r="41216" spans="10:10" x14ac:dyDescent="0.35">
      <c r="J41216" s="830"/>
    </row>
    <row r="41217" spans="10:10" x14ac:dyDescent="0.35">
      <c r="J41217" s="830"/>
    </row>
    <row r="41218" spans="10:10" x14ac:dyDescent="0.35">
      <c r="J41218" s="830"/>
    </row>
    <row r="41219" spans="10:10" x14ac:dyDescent="0.35">
      <c r="J41219" s="830"/>
    </row>
    <row r="41220" spans="10:10" x14ac:dyDescent="0.35">
      <c r="J41220" s="830"/>
    </row>
    <row r="41221" spans="10:10" x14ac:dyDescent="0.35">
      <c r="J41221" s="830"/>
    </row>
    <row r="41222" spans="10:10" x14ac:dyDescent="0.35">
      <c r="J41222" s="830"/>
    </row>
    <row r="41223" spans="10:10" x14ac:dyDescent="0.35">
      <c r="J41223" s="830"/>
    </row>
    <row r="41224" spans="10:10" x14ac:dyDescent="0.35">
      <c r="J41224" s="830"/>
    </row>
    <row r="41225" spans="10:10" x14ac:dyDescent="0.35">
      <c r="J41225" s="830"/>
    </row>
    <row r="41226" spans="10:10" x14ac:dyDescent="0.35">
      <c r="J41226" s="830"/>
    </row>
    <row r="41227" spans="10:10" x14ac:dyDescent="0.35">
      <c r="J41227" s="830"/>
    </row>
    <row r="41228" spans="10:10" x14ac:dyDescent="0.35">
      <c r="J41228" s="830"/>
    </row>
    <row r="41229" spans="10:10" x14ac:dyDescent="0.35">
      <c r="J41229" s="830"/>
    </row>
    <row r="41230" spans="10:10" x14ac:dyDescent="0.35">
      <c r="J41230" s="830"/>
    </row>
    <row r="41231" spans="10:10" x14ac:dyDescent="0.35">
      <c r="J41231" s="830"/>
    </row>
    <row r="41232" spans="10:10" x14ac:dyDescent="0.35">
      <c r="J41232" s="830"/>
    </row>
    <row r="41233" spans="10:10" x14ac:dyDescent="0.35">
      <c r="J41233" s="830"/>
    </row>
    <row r="41234" spans="10:10" x14ac:dyDescent="0.35">
      <c r="J41234" s="830"/>
    </row>
    <row r="41235" spans="10:10" x14ac:dyDescent="0.35">
      <c r="J41235" s="830"/>
    </row>
    <row r="41236" spans="10:10" x14ac:dyDescent="0.35">
      <c r="J41236" s="830"/>
    </row>
    <row r="41237" spans="10:10" x14ac:dyDescent="0.35">
      <c r="J41237" s="830"/>
    </row>
    <row r="41239" spans="10:10" x14ac:dyDescent="0.35">
      <c r="J41239" s="830"/>
    </row>
    <row r="41240" spans="10:10" x14ac:dyDescent="0.35">
      <c r="J41240" s="830"/>
    </row>
    <row r="41241" spans="10:10" x14ac:dyDescent="0.35">
      <c r="J41241" s="830"/>
    </row>
    <row r="41243" spans="10:10" x14ac:dyDescent="0.35">
      <c r="J41243" s="830"/>
    </row>
    <row r="41244" spans="10:10" x14ac:dyDescent="0.35">
      <c r="J41244" s="830"/>
    </row>
    <row r="41247" spans="10:10" x14ac:dyDescent="0.35">
      <c r="J41247" s="830"/>
    </row>
    <row r="41248" spans="10:10" x14ac:dyDescent="0.35">
      <c r="J41248" s="830"/>
    </row>
    <row r="41249" spans="10:10" x14ac:dyDescent="0.35">
      <c r="J41249" s="830"/>
    </row>
    <row r="41250" spans="10:10" x14ac:dyDescent="0.35">
      <c r="J41250" s="830"/>
    </row>
    <row r="41251" spans="10:10" x14ac:dyDescent="0.35">
      <c r="J41251" s="830"/>
    </row>
    <row r="41262" spans="10:10" x14ac:dyDescent="0.35">
      <c r="J41262" s="830"/>
    </row>
    <row r="41263" spans="10:10" x14ac:dyDescent="0.35">
      <c r="J41263" s="830"/>
    </row>
    <row r="41264" spans="10:10" x14ac:dyDescent="0.35">
      <c r="J41264" s="830"/>
    </row>
    <row r="41265" spans="10:10" x14ac:dyDescent="0.35">
      <c r="J41265" s="830"/>
    </row>
    <row r="41266" spans="10:10" x14ac:dyDescent="0.35">
      <c r="J41266" s="830"/>
    </row>
    <row r="41267" spans="10:10" x14ac:dyDescent="0.35">
      <c r="J41267" s="830"/>
    </row>
    <row r="41268" spans="10:10" x14ac:dyDescent="0.35">
      <c r="J41268" s="830"/>
    </row>
    <row r="41269" spans="10:10" x14ac:dyDescent="0.35">
      <c r="J41269" s="830"/>
    </row>
    <row r="41270" spans="10:10" x14ac:dyDescent="0.35">
      <c r="J41270" s="830"/>
    </row>
    <row r="41271" spans="10:10" x14ac:dyDescent="0.35">
      <c r="J41271" s="830"/>
    </row>
    <row r="41272" spans="10:10" x14ac:dyDescent="0.35">
      <c r="J41272" s="830"/>
    </row>
    <row r="41273" spans="10:10" x14ac:dyDescent="0.35">
      <c r="J41273" s="830"/>
    </row>
    <row r="41274" spans="10:10" x14ac:dyDescent="0.35">
      <c r="J41274" s="830"/>
    </row>
    <row r="41275" spans="10:10" x14ac:dyDescent="0.35">
      <c r="J41275" s="830"/>
    </row>
    <row r="41276" spans="10:10" x14ac:dyDescent="0.35">
      <c r="J41276" s="830"/>
    </row>
    <row r="41277" spans="10:10" x14ac:dyDescent="0.35">
      <c r="J41277" s="830"/>
    </row>
    <row r="41278" spans="10:10" x14ac:dyDescent="0.35">
      <c r="J41278" s="830"/>
    </row>
    <row r="41279" spans="10:10" x14ac:dyDescent="0.35">
      <c r="J41279" s="830"/>
    </row>
    <row r="41280" spans="10:10" x14ac:dyDescent="0.35">
      <c r="J41280" s="830"/>
    </row>
    <row r="41281" spans="10:10" x14ac:dyDescent="0.35">
      <c r="J41281" s="830"/>
    </row>
    <row r="41286" spans="10:10" x14ac:dyDescent="0.35">
      <c r="J41286" s="830"/>
    </row>
    <row r="41287" spans="10:10" x14ac:dyDescent="0.35">
      <c r="J41287" s="830"/>
    </row>
    <row r="41288" spans="10:10" x14ac:dyDescent="0.35">
      <c r="J41288" s="830"/>
    </row>
    <row r="41289" spans="10:10" x14ac:dyDescent="0.35">
      <c r="J41289" s="830"/>
    </row>
    <row r="41290" spans="10:10" x14ac:dyDescent="0.35">
      <c r="J41290" s="830"/>
    </row>
    <row r="41291" spans="10:10" x14ac:dyDescent="0.35">
      <c r="J41291" s="830"/>
    </row>
    <row r="41292" spans="10:10" x14ac:dyDescent="0.35">
      <c r="J41292" s="830"/>
    </row>
    <row r="41293" spans="10:10" x14ac:dyDescent="0.35">
      <c r="J41293" s="830"/>
    </row>
    <row r="41294" spans="10:10" x14ac:dyDescent="0.35">
      <c r="J41294" s="830"/>
    </row>
    <row r="41295" spans="10:10" x14ac:dyDescent="0.35">
      <c r="J41295" s="830"/>
    </row>
    <row r="41296" spans="10:10" x14ac:dyDescent="0.35">
      <c r="J41296" s="830"/>
    </row>
    <row r="41297" spans="10:10" x14ac:dyDescent="0.35">
      <c r="J41297" s="830"/>
    </row>
    <row r="41298" spans="10:10" x14ac:dyDescent="0.35">
      <c r="J41298" s="830"/>
    </row>
    <row r="41299" spans="10:10" x14ac:dyDescent="0.35">
      <c r="J41299" s="830"/>
    </row>
    <row r="41300" spans="10:10" x14ac:dyDescent="0.35">
      <c r="J41300" s="830"/>
    </row>
    <row r="41301" spans="10:10" x14ac:dyDescent="0.35">
      <c r="J41301" s="830"/>
    </row>
    <row r="41302" spans="10:10" x14ac:dyDescent="0.35">
      <c r="J41302" s="830"/>
    </row>
    <row r="41303" spans="10:10" x14ac:dyDescent="0.35">
      <c r="J41303" s="830"/>
    </row>
    <row r="41304" spans="10:10" x14ac:dyDescent="0.35">
      <c r="J41304" s="830"/>
    </row>
    <row r="41305" spans="10:10" x14ac:dyDescent="0.35">
      <c r="J41305" s="830"/>
    </row>
    <row r="41306" spans="10:10" x14ac:dyDescent="0.35">
      <c r="J41306" s="830"/>
    </row>
    <row r="41307" spans="10:10" x14ac:dyDescent="0.35">
      <c r="J41307" s="830"/>
    </row>
    <row r="41308" spans="10:10" x14ac:dyDescent="0.35">
      <c r="J41308" s="830"/>
    </row>
    <row r="41309" spans="10:10" x14ac:dyDescent="0.35">
      <c r="J41309" s="830"/>
    </row>
    <row r="41310" spans="10:10" x14ac:dyDescent="0.35">
      <c r="J41310" s="830"/>
    </row>
    <row r="41311" spans="10:10" x14ac:dyDescent="0.35">
      <c r="J41311" s="830"/>
    </row>
    <row r="41312" spans="10:10" x14ac:dyDescent="0.35">
      <c r="J41312" s="830"/>
    </row>
    <row r="41313" spans="10:10" x14ac:dyDescent="0.35">
      <c r="J41313" s="830"/>
    </row>
    <row r="41314" spans="10:10" x14ac:dyDescent="0.35">
      <c r="J41314" s="830"/>
    </row>
    <row r="41315" spans="10:10" x14ac:dyDescent="0.35">
      <c r="J41315" s="830"/>
    </row>
    <row r="41316" spans="10:10" x14ac:dyDescent="0.35">
      <c r="J41316" s="830"/>
    </row>
    <row r="41317" spans="10:10" x14ac:dyDescent="0.35">
      <c r="J41317" s="830"/>
    </row>
    <row r="41318" spans="10:10" x14ac:dyDescent="0.35">
      <c r="J41318" s="830"/>
    </row>
    <row r="41319" spans="10:10" x14ac:dyDescent="0.35">
      <c r="J41319" s="830"/>
    </row>
    <row r="41320" spans="10:10" x14ac:dyDescent="0.35">
      <c r="J41320" s="830"/>
    </row>
    <row r="41321" spans="10:10" x14ac:dyDescent="0.35">
      <c r="J41321" s="830"/>
    </row>
    <row r="41322" spans="10:10" x14ac:dyDescent="0.35">
      <c r="J41322" s="830"/>
    </row>
    <row r="41323" spans="10:10" x14ac:dyDescent="0.35">
      <c r="J41323" s="830"/>
    </row>
    <row r="41324" spans="10:10" x14ac:dyDescent="0.35">
      <c r="J41324" s="830"/>
    </row>
    <row r="41325" spans="10:10" x14ac:dyDescent="0.35">
      <c r="J41325" s="830"/>
    </row>
    <row r="41326" spans="10:10" x14ac:dyDescent="0.35">
      <c r="J41326" s="830"/>
    </row>
    <row r="41327" spans="10:10" x14ac:dyDescent="0.35">
      <c r="J41327" s="830"/>
    </row>
    <row r="41328" spans="10:10" x14ac:dyDescent="0.35">
      <c r="J41328" s="830"/>
    </row>
    <row r="41329" spans="10:10" x14ac:dyDescent="0.35">
      <c r="J41329" s="830"/>
    </row>
    <row r="41330" spans="10:10" x14ac:dyDescent="0.35">
      <c r="J41330" s="830"/>
    </row>
    <row r="41374" spans="10:10" x14ac:dyDescent="0.35">
      <c r="J41374" s="830"/>
    </row>
    <row r="41375" spans="10:10" x14ac:dyDescent="0.35">
      <c r="J41375" s="830"/>
    </row>
    <row r="41376" spans="10:10" x14ac:dyDescent="0.35">
      <c r="J41376" s="830"/>
    </row>
    <row r="41377" spans="10:10" x14ac:dyDescent="0.35">
      <c r="J41377" s="830"/>
    </row>
    <row r="41378" spans="10:10" x14ac:dyDescent="0.35">
      <c r="J41378" s="830"/>
    </row>
    <row r="41379" spans="10:10" x14ac:dyDescent="0.35">
      <c r="J41379" s="830"/>
    </row>
    <row r="41380" spans="10:10" x14ac:dyDescent="0.35">
      <c r="J41380" s="830"/>
    </row>
    <row r="41381" spans="10:10" x14ac:dyDescent="0.35">
      <c r="J41381" s="830"/>
    </row>
    <row r="41382" spans="10:10" x14ac:dyDescent="0.35">
      <c r="J41382" s="830"/>
    </row>
    <row r="41383" spans="10:10" x14ac:dyDescent="0.35">
      <c r="J41383" s="830"/>
    </row>
    <row r="41384" spans="10:10" x14ac:dyDescent="0.35">
      <c r="J41384" s="830"/>
    </row>
    <row r="41385" spans="10:10" x14ac:dyDescent="0.35">
      <c r="J41385" s="830"/>
    </row>
    <row r="41386" spans="10:10" x14ac:dyDescent="0.35">
      <c r="J41386" s="830"/>
    </row>
    <row r="41387" spans="10:10" x14ac:dyDescent="0.35">
      <c r="J41387" s="830"/>
    </row>
    <row r="41388" spans="10:10" x14ac:dyDescent="0.35">
      <c r="J41388" s="830"/>
    </row>
    <row r="41389" spans="10:10" x14ac:dyDescent="0.35">
      <c r="J41389" s="830"/>
    </row>
    <row r="41390" spans="10:10" x14ac:dyDescent="0.35">
      <c r="J41390" s="830"/>
    </row>
    <row r="41391" spans="10:10" x14ac:dyDescent="0.35">
      <c r="J41391" s="830"/>
    </row>
    <row r="41392" spans="10:10" x14ac:dyDescent="0.35">
      <c r="J41392" s="830"/>
    </row>
    <row r="41393" spans="10:10" x14ac:dyDescent="0.35">
      <c r="J41393" s="830"/>
    </row>
    <row r="41394" spans="10:10" x14ac:dyDescent="0.35">
      <c r="J41394" s="830"/>
    </row>
    <row r="41395" spans="10:10" x14ac:dyDescent="0.35">
      <c r="J41395" s="830"/>
    </row>
    <row r="41396" spans="10:10" x14ac:dyDescent="0.35">
      <c r="J41396" s="830"/>
    </row>
    <row r="41397" spans="10:10" x14ac:dyDescent="0.35">
      <c r="J41397" s="830"/>
    </row>
    <row r="41398" spans="10:10" x14ac:dyDescent="0.35">
      <c r="J41398" s="830"/>
    </row>
    <row r="41399" spans="10:10" x14ac:dyDescent="0.35">
      <c r="J41399" s="830"/>
    </row>
    <row r="41400" spans="10:10" x14ac:dyDescent="0.35">
      <c r="J41400" s="830"/>
    </row>
    <row r="41401" spans="10:10" x14ac:dyDescent="0.35">
      <c r="J41401" s="830"/>
    </row>
    <row r="41402" spans="10:10" x14ac:dyDescent="0.35">
      <c r="J41402" s="830"/>
    </row>
    <row r="41403" spans="10:10" x14ac:dyDescent="0.35">
      <c r="J41403" s="830"/>
    </row>
    <row r="41404" spans="10:10" x14ac:dyDescent="0.35">
      <c r="J41404" s="830"/>
    </row>
    <row r="41405" spans="10:10" x14ac:dyDescent="0.35">
      <c r="J41405" s="830"/>
    </row>
    <row r="41406" spans="10:10" x14ac:dyDescent="0.35">
      <c r="J41406" s="830"/>
    </row>
    <row r="41407" spans="10:10" x14ac:dyDescent="0.35">
      <c r="J41407" s="830"/>
    </row>
    <row r="41408" spans="10:10" x14ac:dyDescent="0.35">
      <c r="J41408" s="830"/>
    </row>
    <row r="41409" spans="10:10" x14ac:dyDescent="0.35">
      <c r="J41409" s="830"/>
    </row>
    <row r="41410" spans="10:10" x14ac:dyDescent="0.35">
      <c r="J41410" s="830"/>
    </row>
    <row r="41411" spans="10:10" x14ac:dyDescent="0.35">
      <c r="J41411" s="830"/>
    </row>
    <row r="41412" spans="10:10" x14ac:dyDescent="0.35">
      <c r="J41412" s="830"/>
    </row>
    <row r="41413" spans="10:10" x14ac:dyDescent="0.35">
      <c r="J41413" s="830"/>
    </row>
    <row r="41414" spans="10:10" x14ac:dyDescent="0.35">
      <c r="J41414" s="830"/>
    </row>
    <row r="41415" spans="10:10" x14ac:dyDescent="0.35">
      <c r="J41415" s="830"/>
    </row>
    <row r="41416" spans="10:10" x14ac:dyDescent="0.35">
      <c r="J41416" s="830"/>
    </row>
    <row r="41417" spans="10:10" x14ac:dyDescent="0.35">
      <c r="J41417" s="830"/>
    </row>
    <row r="41418" spans="10:10" x14ac:dyDescent="0.35">
      <c r="J41418" s="830"/>
    </row>
    <row r="41419" spans="10:10" x14ac:dyDescent="0.35">
      <c r="J41419" s="830"/>
    </row>
    <row r="41420" spans="10:10" x14ac:dyDescent="0.35">
      <c r="J41420" s="830"/>
    </row>
    <row r="41421" spans="10:10" x14ac:dyDescent="0.35">
      <c r="J41421" s="830"/>
    </row>
    <row r="41422" spans="10:10" x14ac:dyDescent="0.35">
      <c r="J41422" s="830"/>
    </row>
    <row r="41423" spans="10:10" x14ac:dyDescent="0.35">
      <c r="J41423" s="830"/>
    </row>
    <row r="41424" spans="10:10" x14ac:dyDescent="0.35">
      <c r="J41424" s="830"/>
    </row>
    <row r="41425" spans="10:10" x14ac:dyDescent="0.35">
      <c r="J41425" s="830"/>
    </row>
    <row r="41426" spans="10:10" x14ac:dyDescent="0.35">
      <c r="J41426" s="830"/>
    </row>
    <row r="41427" spans="10:10" x14ac:dyDescent="0.35">
      <c r="J41427" s="830"/>
    </row>
    <row r="41428" spans="10:10" x14ac:dyDescent="0.35">
      <c r="J41428" s="830"/>
    </row>
    <row r="41429" spans="10:10" x14ac:dyDescent="0.35">
      <c r="J41429" s="830"/>
    </row>
    <row r="41430" spans="10:10" x14ac:dyDescent="0.35">
      <c r="J41430" s="830"/>
    </row>
    <row r="41431" spans="10:10" x14ac:dyDescent="0.35">
      <c r="J41431" s="830"/>
    </row>
    <row r="41432" spans="10:10" x14ac:dyDescent="0.35">
      <c r="J41432" s="830"/>
    </row>
    <row r="41433" spans="10:10" x14ac:dyDescent="0.35">
      <c r="J41433" s="830"/>
    </row>
    <row r="41434" spans="10:10" x14ac:dyDescent="0.35">
      <c r="J41434" s="830"/>
    </row>
    <row r="41435" spans="10:10" x14ac:dyDescent="0.35">
      <c r="J41435" s="830"/>
    </row>
    <row r="41436" spans="10:10" x14ac:dyDescent="0.35">
      <c r="J41436" s="830"/>
    </row>
    <row r="41437" spans="10:10" x14ac:dyDescent="0.35">
      <c r="J41437" s="830"/>
    </row>
    <row r="41438" spans="10:10" x14ac:dyDescent="0.35">
      <c r="J41438" s="830"/>
    </row>
    <row r="41439" spans="10:10" x14ac:dyDescent="0.35">
      <c r="J41439" s="830"/>
    </row>
    <row r="41440" spans="10:10" x14ac:dyDescent="0.35">
      <c r="J41440" s="830"/>
    </row>
    <row r="41441" spans="10:10" x14ac:dyDescent="0.35">
      <c r="J41441" s="830"/>
    </row>
    <row r="41442" spans="10:10" x14ac:dyDescent="0.35">
      <c r="J41442" s="830"/>
    </row>
    <row r="41443" spans="10:10" x14ac:dyDescent="0.35">
      <c r="J41443" s="830"/>
    </row>
    <row r="41444" spans="10:10" x14ac:dyDescent="0.35">
      <c r="J41444" s="830"/>
    </row>
    <row r="41445" spans="10:10" x14ac:dyDescent="0.35">
      <c r="J41445" s="830"/>
    </row>
    <row r="41446" spans="10:10" x14ac:dyDescent="0.35">
      <c r="J41446" s="830"/>
    </row>
    <row r="41447" spans="10:10" x14ac:dyDescent="0.35">
      <c r="J41447" s="830"/>
    </row>
    <row r="41448" spans="10:10" x14ac:dyDescent="0.35">
      <c r="J41448" s="830"/>
    </row>
    <row r="41449" spans="10:10" x14ac:dyDescent="0.35">
      <c r="J41449" s="830"/>
    </row>
    <row r="41450" spans="10:10" x14ac:dyDescent="0.35">
      <c r="J41450" s="830"/>
    </row>
    <row r="41451" spans="10:10" x14ac:dyDescent="0.35">
      <c r="J41451" s="830"/>
    </row>
    <row r="41452" spans="10:10" x14ac:dyDescent="0.35">
      <c r="J41452" s="830"/>
    </row>
    <row r="41453" spans="10:10" x14ac:dyDescent="0.35">
      <c r="J41453" s="830"/>
    </row>
    <row r="41454" spans="10:10" x14ac:dyDescent="0.35">
      <c r="J41454" s="830"/>
    </row>
    <row r="41455" spans="10:10" x14ac:dyDescent="0.35">
      <c r="J41455" s="830"/>
    </row>
    <row r="41456" spans="10:10" x14ac:dyDescent="0.35">
      <c r="J41456" s="830"/>
    </row>
    <row r="41457" spans="10:10" x14ac:dyDescent="0.35">
      <c r="J41457" s="830"/>
    </row>
    <row r="41458" spans="10:10" x14ac:dyDescent="0.35">
      <c r="J41458" s="830"/>
    </row>
    <row r="41459" spans="10:10" x14ac:dyDescent="0.35">
      <c r="J41459" s="830"/>
    </row>
    <row r="41460" spans="10:10" x14ac:dyDescent="0.35">
      <c r="J41460" s="830"/>
    </row>
    <row r="41461" spans="10:10" x14ac:dyDescent="0.35">
      <c r="J41461" s="830"/>
    </row>
    <row r="41462" spans="10:10" x14ac:dyDescent="0.35">
      <c r="J41462" s="830"/>
    </row>
    <row r="41463" spans="10:10" x14ac:dyDescent="0.35">
      <c r="J41463" s="830"/>
    </row>
    <row r="41464" spans="10:10" x14ac:dyDescent="0.35">
      <c r="J41464" s="830"/>
    </row>
    <row r="41465" spans="10:10" x14ac:dyDescent="0.35">
      <c r="J41465" s="830"/>
    </row>
    <row r="41466" spans="10:10" x14ac:dyDescent="0.35">
      <c r="J41466" s="830"/>
    </row>
    <row r="41467" spans="10:10" x14ac:dyDescent="0.35">
      <c r="J41467" s="830"/>
    </row>
    <row r="41468" spans="10:10" x14ac:dyDescent="0.35">
      <c r="J41468" s="830"/>
    </row>
    <row r="41469" spans="10:10" x14ac:dyDescent="0.35">
      <c r="J41469" s="830"/>
    </row>
    <row r="41470" spans="10:10" x14ac:dyDescent="0.35">
      <c r="J41470" s="830"/>
    </row>
    <row r="41471" spans="10:10" x14ac:dyDescent="0.35">
      <c r="J41471" s="830"/>
    </row>
    <row r="41472" spans="10:10" x14ac:dyDescent="0.35">
      <c r="J41472" s="830"/>
    </row>
    <row r="41473" spans="10:10" x14ac:dyDescent="0.35">
      <c r="J41473" s="830"/>
    </row>
    <row r="41474" spans="10:10" x14ac:dyDescent="0.35">
      <c r="J41474" s="830"/>
    </row>
    <row r="41475" spans="10:10" x14ac:dyDescent="0.35">
      <c r="J41475" s="830"/>
    </row>
    <row r="41476" spans="10:10" x14ac:dyDescent="0.35">
      <c r="J41476" s="830"/>
    </row>
    <row r="41477" spans="10:10" x14ac:dyDescent="0.35">
      <c r="J41477" s="830"/>
    </row>
    <row r="41478" spans="10:10" x14ac:dyDescent="0.35">
      <c r="J41478" s="830"/>
    </row>
    <row r="41479" spans="10:10" x14ac:dyDescent="0.35">
      <c r="J41479" s="830"/>
    </row>
    <row r="41480" spans="10:10" x14ac:dyDescent="0.35">
      <c r="J41480" s="830"/>
    </row>
    <row r="41481" spans="10:10" x14ac:dyDescent="0.35">
      <c r="J41481" s="830"/>
    </row>
    <row r="41482" spans="10:10" x14ac:dyDescent="0.35">
      <c r="J41482" s="830"/>
    </row>
    <row r="41483" spans="10:10" x14ac:dyDescent="0.35">
      <c r="J41483" s="830"/>
    </row>
    <row r="41484" spans="10:10" x14ac:dyDescent="0.35">
      <c r="J41484" s="830"/>
    </row>
    <row r="41485" spans="10:10" x14ac:dyDescent="0.35">
      <c r="J41485" s="830"/>
    </row>
    <row r="41486" spans="10:10" x14ac:dyDescent="0.35">
      <c r="J41486" s="830"/>
    </row>
    <row r="41487" spans="10:10" x14ac:dyDescent="0.35">
      <c r="J41487" s="830"/>
    </row>
    <row r="41488" spans="10:10" x14ac:dyDescent="0.35">
      <c r="J41488" s="830"/>
    </row>
    <row r="41489" spans="10:10" x14ac:dyDescent="0.35">
      <c r="J41489" s="830"/>
    </row>
    <row r="41490" spans="10:10" x14ac:dyDescent="0.35">
      <c r="J41490" s="830"/>
    </row>
    <row r="41491" spans="10:10" x14ac:dyDescent="0.35">
      <c r="J41491" s="830"/>
    </row>
    <row r="41492" spans="10:10" x14ac:dyDescent="0.35">
      <c r="J41492" s="830"/>
    </row>
    <row r="41493" spans="10:10" x14ac:dyDescent="0.35">
      <c r="J41493" s="830"/>
    </row>
    <row r="41494" spans="10:10" x14ac:dyDescent="0.35">
      <c r="J41494" s="830"/>
    </row>
    <row r="41495" spans="10:10" x14ac:dyDescent="0.35">
      <c r="J41495" s="830"/>
    </row>
    <row r="41496" spans="10:10" x14ac:dyDescent="0.35">
      <c r="J41496" s="830"/>
    </row>
    <row r="41497" spans="10:10" x14ac:dyDescent="0.35">
      <c r="J41497" s="830"/>
    </row>
    <row r="41498" spans="10:10" x14ac:dyDescent="0.35">
      <c r="J41498" s="830"/>
    </row>
    <row r="41499" spans="10:10" x14ac:dyDescent="0.35">
      <c r="J41499" s="830"/>
    </row>
    <row r="41500" spans="10:10" x14ac:dyDescent="0.35">
      <c r="J41500" s="830"/>
    </row>
    <row r="41501" spans="10:10" x14ac:dyDescent="0.35">
      <c r="J41501" s="830"/>
    </row>
    <row r="41502" spans="10:10" x14ac:dyDescent="0.35">
      <c r="J41502" s="830"/>
    </row>
    <row r="41503" spans="10:10" x14ac:dyDescent="0.35">
      <c r="J41503" s="830"/>
    </row>
    <row r="41504" spans="10:10" x14ac:dyDescent="0.35">
      <c r="J41504" s="830"/>
    </row>
    <row r="41505" spans="10:10" x14ac:dyDescent="0.35">
      <c r="J41505" s="830"/>
    </row>
    <row r="41506" spans="10:10" x14ac:dyDescent="0.35">
      <c r="J41506" s="830"/>
    </row>
    <row r="41507" spans="10:10" x14ac:dyDescent="0.35">
      <c r="J41507" s="830"/>
    </row>
    <row r="41508" spans="10:10" x14ac:dyDescent="0.35">
      <c r="J41508" s="830"/>
    </row>
    <row r="41509" spans="10:10" x14ac:dyDescent="0.35">
      <c r="J41509" s="830"/>
    </row>
    <row r="41510" spans="10:10" x14ac:dyDescent="0.35">
      <c r="J41510" s="830"/>
    </row>
    <row r="41511" spans="10:10" x14ac:dyDescent="0.35">
      <c r="J41511" s="830"/>
    </row>
    <row r="41512" spans="10:10" x14ac:dyDescent="0.35">
      <c r="J41512" s="830"/>
    </row>
    <row r="41513" spans="10:10" x14ac:dyDescent="0.35">
      <c r="J41513" s="830"/>
    </row>
    <row r="41514" spans="10:10" x14ac:dyDescent="0.35">
      <c r="J41514" s="830"/>
    </row>
    <row r="41515" spans="10:10" x14ac:dyDescent="0.35">
      <c r="J41515" s="830"/>
    </row>
    <row r="41516" spans="10:10" x14ac:dyDescent="0.35">
      <c r="J41516" s="830"/>
    </row>
    <row r="41517" spans="10:10" x14ac:dyDescent="0.35">
      <c r="J41517" s="830"/>
    </row>
    <row r="41518" spans="10:10" x14ac:dyDescent="0.35">
      <c r="J41518" s="830"/>
    </row>
    <row r="41519" spans="10:10" x14ac:dyDescent="0.35">
      <c r="J41519" s="830"/>
    </row>
    <row r="41520" spans="10:10" x14ac:dyDescent="0.35">
      <c r="J41520" s="830"/>
    </row>
    <row r="41521" spans="10:10" x14ac:dyDescent="0.35">
      <c r="J41521" s="830"/>
    </row>
    <row r="41522" spans="10:10" x14ac:dyDescent="0.35">
      <c r="J41522" s="830"/>
    </row>
    <row r="41523" spans="10:10" x14ac:dyDescent="0.35">
      <c r="J41523" s="830"/>
    </row>
    <row r="41524" spans="10:10" x14ac:dyDescent="0.35">
      <c r="J41524" s="830"/>
    </row>
    <row r="41525" spans="10:10" x14ac:dyDescent="0.35">
      <c r="J41525" s="830"/>
    </row>
    <row r="41526" spans="10:10" x14ac:dyDescent="0.35">
      <c r="J41526" s="830"/>
    </row>
    <row r="41527" spans="10:10" x14ac:dyDescent="0.35">
      <c r="J41527" s="830"/>
    </row>
    <row r="41528" spans="10:10" x14ac:dyDescent="0.35">
      <c r="J41528" s="830"/>
    </row>
    <row r="41529" spans="10:10" x14ac:dyDescent="0.35">
      <c r="J41529" s="830"/>
    </row>
    <row r="41530" spans="10:10" x14ac:dyDescent="0.35">
      <c r="J41530" s="830"/>
    </row>
    <row r="41531" spans="10:10" x14ac:dyDescent="0.35">
      <c r="J41531" s="830"/>
    </row>
    <row r="41532" spans="10:10" x14ac:dyDescent="0.35">
      <c r="J41532" s="830"/>
    </row>
    <row r="41533" spans="10:10" x14ac:dyDescent="0.35">
      <c r="J41533" s="830"/>
    </row>
    <row r="41534" spans="10:10" x14ac:dyDescent="0.35">
      <c r="J41534" s="830"/>
    </row>
    <row r="41535" spans="10:10" x14ac:dyDescent="0.35">
      <c r="J41535" s="830"/>
    </row>
    <row r="41536" spans="10:10" x14ac:dyDescent="0.35">
      <c r="J41536" s="830"/>
    </row>
    <row r="41537" spans="10:10" x14ac:dyDescent="0.35">
      <c r="J41537" s="830"/>
    </row>
    <row r="41538" spans="10:10" x14ac:dyDescent="0.35">
      <c r="J41538" s="830"/>
    </row>
    <row r="41539" spans="10:10" x14ac:dyDescent="0.35">
      <c r="J41539" s="830"/>
    </row>
    <row r="41540" spans="10:10" x14ac:dyDescent="0.35">
      <c r="J41540" s="830"/>
    </row>
    <row r="41541" spans="10:10" x14ac:dyDescent="0.35">
      <c r="J41541" s="830"/>
    </row>
    <row r="41542" spans="10:10" x14ac:dyDescent="0.35">
      <c r="J41542" s="830"/>
    </row>
    <row r="41543" spans="10:10" x14ac:dyDescent="0.35">
      <c r="J41543" s="830"/>
    </row>
    <row r="41544" spans="10:10" x14ac:dyDescent="0.35">
      <c r="J41544" s="830"/>
    </row>
    <row r="41545" spans="10:10" x14ac:dyDescent="0.35">
      <c r="J41545" s="830"/>
    </row>
    <row r="41546" spans="10:10" x14ac:dyDescent="0.35">
      <c r="J41546" s="830"/>
    </row>
    <row r="41547" spans="10:10" x14ac:dyDescent="0.35">
      <c r="J41547" s="830"/>
    </row>
    <row r="41548" spans="10:10" x14ac:dyDescent="0.35">
      <c r="J41548" s="830"/>
    </row>
    <row r="41549" spans="10:10" x14ac:dyDescent="0.35">
      <c r="J41549" s="830"/>
    </row>
    <row r="41550" spans="10:10" x14ac:dyDescent="0.35">
      <c r="J41550" s="830"/>
    </row>
    <row r="41551" spans="10:10" x14ac:dyDescent="0.35">
      <c r="J41551" s="830"/>
    </row>
    <row r="41552" spans="10:10" x14ac:dyDescent="0.35">
      <c r="J41552" s="830"/>
    </row>
    <row r="41553" spans="10:10" x14ac:dyDescent="0.35">
      <c r="J41553" s="830"/>
    </row>
    <row r="41554" spans="10:10" x14ac:dyDescent="0.35">
      <c r="J41554" s="830"/>
    </row>
    <row r="41555" spans="10:10" x14ac:dyDescent="0.35">
      <c r="J41555" s="830"/>
    </row>
    <row r="41556" spans="10:10" x14ac:dyDescent="0.35">
      <c r="J41556" s="830"/>
    </row>
    <row r="41557" spans="10:10" x14ac:dyDescent="0.35">
      <c r="J41557" s="830"/>
    </row>
    <row r="41558" spans="10:10" x14ac:dyDescent="0.35">
      <c r="J41558" s="830"/>
    </row>
    <row r="41559" spans="10:10" x14ac:dyDescent="0.35">
      <c r="J41559" s="830"/>
    </row>
    <row r="41560" spans="10:10" x14ac:dyDescent="0.35">
      <c r="J41560" s="830"/>
    </row>
    <row r="41561" spans="10:10" x14ac:dyDescent="0.35">
      <c r="J41561" s="830"/>
    </row>
    <row r="41562" spans="10:10" x14ac:dyDescent="0.35">
      <c r="J41562" s="830"/>
    </row>
    <row r="41563" spans="10:10" x14ac:dyDescent="0.35">
      <c r="J41563" s="830"/>
    </row>
    <row r="41564" spans="10:10" x14ac:dyDescent="0.35">
      <c r="J41564" s="830"/>
    </row>
    <row r="41565" spans="10:10" x14ac:dyDescent="0.35">
      <c r="J41565" s="830"/>
    </row>
    <row r="41566" spans="10:10" x14ac:dyDescent="0.35">
      <c r="J41566" s="830"/>
    </row>
    <row r="41567" spans="10:10" x14ac:dyDescent="0.35">
      <c r="J41567" s="830"/>
    </row>
    <row r="41568" spans="10:10" x14ac:dyDescent="0.35">
      <c r="J41568" s="830"/>
    </row>
    <row r="41569" spans="10:10" x14ac:dyDescent="0.35">
      <c r="J41569" s="830"/>
    </row>
    <row r="41570" spans="10:10" x14ac:dyDescent="0.35">
      <c r="J41570" s="830"/>
    </row>
    <row r="41571" spans="10:10" x14ac:dyDescent="0.35">
      <c r="J41571" s="830"/>
    </row>
    <row r="41572" spans="10:10" x14ac:dyDescent="0.35">
      <c r="J41572" s="830"/>
    </row>
    <row r="41573" spans="10:10" x14ac:dyDescent="0.35">
      <c r="J41573" s="830"/>
    </row>
    <row r="41574" spans="10:10" x14ac:dyDescent="0.35">
      <c r="J41574" s="830"/>
    </row>
    <row r="41575" spans="10:10" x14ac:dyDescent="0.35">
      <c r="J41575" s="830"/>
    </row>
    <row r="41576" spans="10:10" x14ac:dyDescent="0.35">
      <c r="J41576" s="830"/>
    </row>
    <row r="41577" spans="10:10" x14ac:dyDescent="0.35">
      <c r="J41577" s="830"/>
    </row>
    <row r="41578" spans="10:10" x14ac:dyDescent="0.35">
      <c r="J41578" s="830"/>
    </row>
    <row r="41579" spans="10:10" x14ac:dyDescent="0.35">
      <c r="J41579" s="830"/>
    </row>
    <row r="41580" spans="10:10" x14ac:dyDescent="0.35">
      <c r="J41580" s="830"/>
    </row>
    <row r="41581" spans="10:10" x14ac:dyDescent="0.35">
      <c r="J41581" s="830"/>
    </row>
    <row r="41582" spans="10:10" x14ac:dyDescent="0.35">
      <c r="J41582" s="830"/>
    </row>
    <row r="41583" spans="10:10" x14ac:dyDescent="0.35">
      <c r="J41583" s="830"/>
    </row>
    <row r="41584" spans="10:10" x14ac:dyDescent="0.35">
      <c r="J41584" s="830"/>
    </row>
    <row r="41585" spans="10:10" x14ac:dyDescent="0.35">
      <c r="J41585" s="830"/>
    </row>
    <row r="41586" spans="10:10" x14ac:dyDescent="0.35">
      <c r="J41586" s="830"/>
    </row>
    <row r="41587" spans="10:10" x14ac:dyDescent="0.35">
      <c r="J41587" s="830"/>
    </row>
    <row r="41588" spans="10:10" x14ac:dyDescent="0.35">
      <c r="J41588" s="830"/>
    </row>
    <row r="41589" spans="10:10" x14ac:dyDescent="0.35">
      <c r="J41589" s="830"/>
    </row>
    <row r="41590" spans="10:10" x14ac:dyDescent="0.35">
      <c r="J41590" s="830"/>
    </row>
    <row r="41591" spans="10:10" x14ac:dyDescent="0.35">
      <c r="J41591" s="830"/>
    </row>
    <row r="41592" spans="10:10" x14ac:dyDescent="0.35">
      <c r="J41592" s="830"/>
    </row>
    <row r="41593" spans="10:10" x14ac:dyDescent="0.35">
      <c r="J41593" s="830"/>
    </row>
    <row r="41594" spans="10:10" x14ac:dyDescent="0.35">
      <c r="J41594" s="830"/>
    </row>
    <row r="41595" spans="10:10" x14ac:dyDescent="0.35">
      <c r="J41595" s="830"/>
    </row>
    <row r="41596" spans="10:10" x14ac:dyDescent="0.35">
      <c r="J41596" s="830"/>
    </row>
    <row r="41597" spans="10:10" x14ac:dyDescent="0.35">
      <c r="J41597" s="830"/>
    </row>
    <row r="41598" spans="10:10" x14ac:dyDescent="0.35">
      <c r="J41598" s="830"/>
    </row>
    <row r="41599" spans="10:10" x14ac:dyDescent="0.35">
      <c r="J41599" s="830"/>
    </row>
    <row r="41600" spans="10:10" x14ac:dyDescent="0.35">
      <c r="J41600" s="830"/>
    </row>
    <row r="41601" spans="10:10" x14ac:dyDescent="0.35">
      <c r="J41601" s="830"/>
    </row>
    <row r="41602" spans="10:10" x14ac:dyDescent="0.35">
      <c r="J41602" s="830"/>
    </row>
    <row r="41603" spans="10:10" x14ac:dyDescent="0.35">
      <c r="J41603" s="830"/>
    </row>
    <row r="41604" spans="10:10" x14ac:dyDescent="0.35">
      <c r="J41604" s="830"/>
    </row>
    <row r="41605" spans="10:10" x14ac:dyDescent="0.35">
      <c r="J41605" s="830"/>
    </row>
    <row r="41606" spans="10:10" x14ac:dyDescent="0.35">
      <c r="J41606" s="830"/>
    </row>
    <row r="41607" spans="10:10" x14ac:dyDescent="0.35">
      <c r="J41607" s="830"/>
    </row>
    <row r="41608" spans="10:10" x14ac:dyDescent="0.35">
      <c r="J41608" s="830"/>
    </row>
    <row r="41609" spans="10:10" x14ac:dyDescent="0.35">
      <c r="J41609" s="830"/>
    </row>
    <row r="41610" spans="10:10" x14ac:dyDescent="0.35">
      <c r="J41610" s="830"/>
    </row>
    <row r="41611" spans="10:10" x14ac:dyDescent="0.35">
      <c r="J41611" s="830"/>
    </row>
    <row r="41612" spans="10:10" x14ac:dyDescent="0.35">
      <c r="J41612" s="830"/>
    </row>
    <row r="41613" spans="10:10" x14ac:dyDescent="0.35">
      <c r="J41613" s="830"/>
    </row>
    <row r="41614" spans="10:10" x14ac:dyDescent="0.35">
      <c r="J41614" s="830"/>
    </row>
    <row r="41615" spans="10:10" x14ac:dyDescent="0.35">
      <c r="J41615" s="830"/>
    </row>
    <row r="41616" spans="10:10" x14ac:dyDescent="0.35">
      <c r="J41616" s="830"/>
    </row>
    <row r="41617" spans="10:10" x14ac:dyDescent="0.35">
      <c r="J41617" s="830"/>
    </row>
    <row r="41618" spans="10:10" x14ac:dyDescent="0.35">
      <c r="J41618" s="830"/>
    </row>
    <row r="41619" spans="10:10" x14ac:dyDescent="0.35">
      <c r="J41619" s="830"/>
    </row>
    <row r="41620" spans="10:10" x14ac:dyDescent="0.35">
      <c r="J41620" s="830"/>
    </row>
    <row r="41621" spans="10:10" x14ac:dyDescent="0.35">
      <c r="J41621" s="830"/>
    </row>
    <row r="41622" spans="10:10" x14ac:dyDescent="0.35">
      <c r="J41622" s="830"/>
    </row>
    <row r="41623" spans="10:10" x14ac:dyDescent="0.35">
      <c r="J41623" s="830"/>
    </row>
    <row r="41624" spans="10:10" x14ac:dyDescent="0.35">
      <c r="J41624" s="830"/>
    </row>
    <row r="41625" spans="10:10" x14ac:dyDescent="0.35">
      <c r="J41625" s="830"/>
    </row>
    <row r="41626" spans="10:10" x14ac:dyDescent="0.35">
      <c r="J41626" s="830"/>
    </row>
    <row r="41627" spans="10:10" x14ac:dyDescent="0.35">
      <c r="J41627" s="830"/>
    </row>
    <row r="41628" spans="10:10" x14ac:dyDescent="0.35">
      <c r="J41628" s="830"/>
    </row>
    <row r="41629" spans="10:10" x14ac:dyDescent="0.35">
      <c r="J41629" s="830"/>
    </row>
    <row r="41630" spans="10:10" x14ac:dyDescent="0.35">
      <c r="J41630" s="830"/>
    </row>
    <row r="41631" spans="10:10" x14ac:dyDescent="0.35">
      <c r="J41631" s="830"/>
    </row>
    <row r="41632" spans="10:10" x14ac:dyDescent="0.35">
      <c r="J41632" s="830"/>
    </row>
    <row r="41633" spans="10:10" x14ac:dyDescent="0.35">
      <c r="J41633" s="830"/>
    </row>
    <row r="41634" spans="10:10" x14ac:dyDescent="0.35">
      <c r="J41634" s="830"/>
    </row>
    <row r="41635" spans="10:10" x14ac:dyDescent="0.35">
      <c r="J41635" s="830"/>
    </row>
    <row r="41636" spans="10:10" x14ac:dyDescent="0.35">
      <c r="J41636" s="830"/>
    </row>
    <row r="41637" spans="10:10" x14ac:dyDescent="0.35">
      <c r="J41637" s="830"/>
    </row>
    <row r="41638" spans="10:10" x14ac:dyDescent="0.35">
      <c r="J41638" s="830"/>
    </row>
    <row r="41639" spans="10:10" x14ac:dyDescent="0.35">
      <c r="J41639" s="830"/>
    </row>
    <row r="41640" spans="10:10" x14ac:dyDescent="0.35">
      <c r="J41640" s="830"/>
    </row>
    <row r="41641" spans="10:10" x14ac:dyDescent="0.35">
      <c r="J41641" s="830"/>
    </row>
    <row r="41642" spans="10:10" x14ac:dyDescent="0.35">
      <c r="J41642" s="830"/>
    </row>
    <row r="41643" spans="10:10" x14ac:dyDescent="0.35">
      <c r="J41643" s="830"/>
    </row>
    <row r="41644" spans="10:10" x14ac:dyDescent="0.35">
      <c r="J41644" s="830"/>
    </row>
    <row r="41645" spans="10:10" x14ac:dyDescent="0.35">
      <c r="J41645" s="830"/>
    </row>
    <row r="41646" spans="10:10" x14ac:dyDescent="0.35">
      <c r="J41646" s="830"/>
    </row>
    <row r="41647" spans="10:10" x14ac:dyDescent="0.35">
      <c r="J41647" s="830"/>
    </row>
    <row r="41648" spans="10:10" x14ac:dyDescent="0.35">
      <c r="J41648" s="830"/>
    </row>
    <row r="41649" spans="10:10" x14ac:dyDescent="0.35">
      <c r="J41649" s="830"/>
    </row>
    <row r="41650" spans="10:10" x14ac:dyDescent="0.35">
      <c r="J41650" s="830"/>
    </row>
    <row r="41651" spans="10:10" x14ac:dyDescent="0.35">
      <c r="J41651" s="830"/>
    </row>
    <row r="41652" spans="10:10" x14ac:dyDescent="0.35">
      <c r="J41652" s="830"/>
    </row>
    <row r="41653" spans="10:10" x14ac:dyDescent="0.35">
      <c r="J41653" s="830"/>
    </row>
    <row r="41654" spans="10:10" x14ac:dyDescent="0.35">
      <c r="J41654" s="830"/>
    </row>
    <row r="41655" spans="10:10" x14ac:dyDescent="0.35">
      <c r="J41655" s="830"/>
    </row>
    <row r="41656" spans="10:10" x14ac:dyDescent="0.35">
      <c r="J41656" s="830"/>
    </row>
    <row r="41657" spans="10:10" x14ac:dyDescent="0.35">
      <c r="J41657" s="830"/>
    </row>
    <row r="41658" spans="10:10" x14ac:dyDescent="0.35">
      <c r="J41658" s="830"/>
    </row>
    <row r="41659" spans="10:10" x14ac:dyDescent="0.35">
      <c r="J41659" s="830"/>
    </row>
    <row r="41660" spans="10:10" x14ac:dyDescent="0.35">
      <c r="J41660" s="830"/>
    </row>
    <row r="41661" spans="10:10" x14ac:dyDescent="0.35">
      <c r="J41661" s="830"/>
    </row>
    <row r="41662" spans="10:10" x14ac:dyDescent="0.35">
      <c r="J41662" s="830"/>
    </row>
    <row r="41663" spans="10:10" x14ac:dyDescent="0.35">
      <c r="J41663" s="830"/>
    </row>
    <row r="41664" spans="10:10" x14ac:dyDescent="0.35">
      <c r="J41664" s="830"/>
    </row>
    <row r="41665" spans="10:10" x14ac:dyDescent="0.35">
      <c r="J41665" s="830"/>
    </row>
    <row r="41666" spans="10:10" x14ac:dyDescent="0.35">
      <c r="J41666" s="830"/>
    </row>
    <row r="41667" spans="10:10" x14ac:dyDescent="0.35">
      <c r="J41667" s="830"/>
    </row>
    <row r="41668" spans="10:10" x14ac:dyDescent="0.35">
      <c r="J41668" s="830"/>
    </row>
    <row r="41669" spans="10:10" x14ac:dyDescent="0.35">
      <c r="J41669" s="830"/>
    </row>
    <row r="41670" spans="10:10" x14ac:dyDescent="0.35">
      <c r="J41670" s="830"/>
    </row>
    <row r="41671" spans="10:10" x14ac:dyDescent="0.35">
      <c r="J41671" s="830"/>
    </row>
    <row r="41672" spans="10:10" x14ac:dyDescent="0.35">
      <c r="J41672" s="830"/>
    </row>
    <row r="41673" spans="10:10" x14ac:dyDescent="0.35">
      <c r="J41673" s="830"/>
    </row>
    <row r="41674" spans="10:10" x14ac:dyDescent="0.35">
      <c r="J41674" s="830"/>
    </row>
    <row r="41675" spans="10:10" x14ac:dyDescent="0.35">
      <c r="J41675" s="830"/>
    </row>
    <row r="41676" spans="10:10" x14ac:dyDescent="0.35">
      <c r="J41676" s="830"/>
    </row>
    <row r="41677" spans="10:10" x14ac:dyDescent="0.35">
      <c r="J41677" s="830"/>
    </row>
    <row r="41678" spans="10:10" x14ac:dyDescent="0.35">
      <c r="J41678" s="830"/>
    </row>
    <row r="41679" spans="10:10" x14ac:dyDescent="0.35">
      <c r="J41679" s="830"/>
    </row>
    <row r="41680" spans="10:10" x14ac:dyDescent="0.35">
      <c r="J41680" s="830"/>
    </row>
    <row r="41681" spans="10:10" x14ac:dyDescent="0.35">
      <c r="J41681" s="830"/>
    </row>
    <row r="41682" spans="10:10" x14ac:dyDescent="0.35">
      <c r="J41682" s="830"/>
    </row>
    <row r="41683" spans="10:10" x14ac:dyDescent="0.35">
      <c r="J41683" s="830"/>
    </row>
    <row r="41684" spans="10:10" x14ac:dyDescent="0.35">
      <c r="J41684" s="830"/>
    </row>
    <row r="41685" spans="10:10" x14ac:dyDescent="0.35">
      <c r="J41685" s="830"/>
    </row>
    <row r="41686" spans="10:10" x14ac:dyDescent="0.35">
      <c r="J41686" s="830"/>
    </row>
    <row r="41687" spans="10:10" x14ac:dyDescent="0.35">
      <c r="J41687" s="830"/>
    </row>
    <row r="41688" spans="10:10" x14ac:dyDescent="0.35">
      <c r="J41688" s="830"/>
    </row>
    <row r="41689" spans="10:10" x14ac:dyDescent="0.35">
      <c r="J41689" s="830"/>
    </row>
    <row r="41690" spans="10:10" x14ac:dyDescent="0.35">
      <c r="J41690" s="830"/>
    </row>
    <row r="41691" spans="10:10" x14ac:dyDescent="0.35">
      <c r="J41691" s="830"/>
    </row>
    <row r="41692" spans="10:10" x14ac:dyDescent="0.35">
      <c r="J41692" s="830"/>
    </row>
    <row r="41693" spans="10:10" x14ac:dyDescent="0.35">
      <c r="J41693" s="830"/>
    </row>
    <row r="41694" spans="10:10" x14ac:dyDescent="0.35">
      <c r="J41694" s="830"/>
    </row>
    <row r="41695" spans="10:10" x14ac:dyDescent="0.35">
      <c r="J41695" s="830"/>
    </row>
    <row r="41696" spans="10:10" x14ac:dyDescent="0.35">
      <c r="J41696" s="830"/>
    </row>
    <row r="41697" spans="10:10" x14ac:dyDescent="0.35">
      <c r="J41697" s="830"/>
    </row>
    <row r="41698" spans="10:10" x14ac:dyDescent="0.35">
      <c r="J41698" s="830"/>
    </row>
    <row r="41699" spans="10:10" x14ac:dyDescent="0.35">
      <c r="J41699" s="830"/>
    </row>
    <row r="41700" spans="10:10" x14ac:dyDescent="0.35">
      <c r="J41700" s="830"/>
    </row>
    <row r="41701" spans="10:10" x14ac:dyDescent="0.35">
      <c r="J41701" s="830"/>
    </row>
    <row r="41702" spans="10:10" x14ac:dyDescent="0.35">
      <c r="J41702" s="830"/>
    </row>
    <row r="41703" spans="10:10" x14ac:dyDescent="0.35">
      <c r="J41703" s="830"/>
    </row>
    <row r="41704" spans="10:10" x14ac:dyDescent="0.35">
      <c r="J41704" s="830"/>
    </row>
    <row r="41705" spans="10:10" x14ac:dyDescent="0.35">
      <c r="J41705" s="830"/>
    </row>
    <row r="41706" spans="10:10" x14ac:dyDescent="0.35">
      <c r="J41706" s="830"/>
    </row>
    <row r="41707" spans="10:10" x14ac:dyDescent="0.35">
      <c r="J41707" s="830"/>
    </row>
    <row r="41708" spans="10:10" x14ac:dyDescent="0.35">
      <c r="J41708" s="830"/>
    </row>
    <row r="41709" spans="10:10" x14ac:dyDescent="0.35">
      <c r="J41709" s="830"/>
    </row>
    <row r="41710" spans="10:10" x14ac:dyDescent="0.35">
      <c r="J41710" s="830"/>
    </row>
    <row r="41711" spans="10:10" x14ac:dyDescent="0.35">
      <c r="J41711" s="830"/>
    </row>
    <row r="41712" spans="10:10" x14ac:dyDescent="0.35">
      <c r="J41712" s="830"/>
    </row>
    <row r="41713" spans="10:10" x14ac:dyDescent="0.35">
      <c r="J41713" s="830"/>
    </row>
    <row r="41714" spans="10:10" x14ac:dyDescent="0.35">
      <c r="J41714" s="830"/>
    </row>
    <row r="41715" spans="10:10" x14ac:dyDescent="0.35">
      <c r="J41715" s="830"/>
    </row>
    <row r="41716" spans="10:10" x14ac:dyDescent="0.35">
      <c r="J41716" s="830"/>
    </row>
    <row r="41717" spans="10:10" x14ac:dyDescent="0.35">
      <c r="J41717" s="830"/>
    </row>
    <row r="41718" spans="10:10" x14ac:dyDescent="0.35">
      <c r="J41718" s="830"/>
    </row>
    <row r="41719" spans="10:10" x14ac:dyDescent="0.35">
      <c r="J41719" s="830"/>
    </row>
    <row r="41720" spans="10:10" x14ac:dyDescent="0.35">
      <c r="J41720" s="830"/>
    </row>
    <row r="41721" spans="10:10" x14ac:dyDescent="0.35">
      <c r="J41721" s="830"/>
    </row>
    <row r="41722" spans="10:10" x14ac:dyDescent="0.35">
      <c r="J41722" s="830"/>
    </row>
    <row r="41723" spans="10:10" x14ac:dyDescent="0.35">
      <c r="J41723" s="830"/>
    </row>
    <row r="41724" spans="10:10" x14ac:dyDescent="0.35">
      <c r="J41724" s="830"/>
    </row>
    <row r="41725" spans="10:10" x14ac:dyDescent="0.35">
      <c r="J41725" s="830"/>
    </row>
    <row r="41726" spans="10:10" x14ac:dyDescent="0.35">
      <c r="J41726" s="830"/>
    </row>
    <row r="41727" spans="10:10" x14ac:dyDescent="0.35">
      <c r="J41727" s="830"/>
    </row>
    <row r="41728" spans="10:10" x14ac:dyDescent="0.35">
      <c r="J41728" s="830"/>
    </row>
    <row r="41729" spans="10:10" x14ac:dyDescent="0.35">
      <c r="J41729" s="830"/>
    </row>
    <row r="41730" spans="10:10" x14ac:dyDescent="0.35">
      <c r="J41730" s="830"/>
    </row>
    <row r="41731" spans="10:10" x14ac:dyDescent="0.35">
      <c r="J41731" s="830"/>
    </row>
    <row r="41732" spans="10:10" x14ac:dyDescent="0.35">
      <c r="J41732" s="830"/>
    </row>
    <row r="41733" spans="10:10" x14ac:dyDescent="0.35">
      <c r="J41733" s="830"/>
    </row>
    <row r="41734" spans="10:10" x14ac:dyDescent="0.35">
      <c r="J41734" s="830"/>
    </row>
    <row r="41735" spans="10:10" x14ac:dyDescent="0.35">
      <c r="J41735" s="830"/>
    </row>
    <row r="41736" spans="10:10" x14ac:dyDescent="0.35">
      <c r="J41736" s="830"/>
    </row>
    <row r="41737" spans="10:10" x14ac:dyDescent="0.35">
      <c r="J41737" s="830"/>
    </row>
    <row r="41738" spans="10:10" x14ac:dyDescent="0.35">
      <c r="J41738" s="830"/>
    </row>
    <row r="41739" spans="10:10" x14ac:dyDescent="0.35">
      <c r="J41739" s="830"/>
    </row>
    <row r="41740" spans="10:10" x14ac:dyDescent="0.35">
      <c r="J41740" s="830"/>
    </row>
    <row r="41741" spans="10:10" x14ac:dyDescent="0.35">
      <c r="J41741" s="830"/>
    </row>
    <row r="41742" spans="10:10" x14ac:dyDescent="0.35">
      <c r="J41742" s="830"/>
    </row>
    <row r="41743" spans="10:10" x14ac:dyDescent="0.35">
      <c r="J41743" s="830"/>
    </row>
    <row r="41744" spans="10:10" x14ac:dyDescent="0.35">
      <c r="J41744" s="830"/>
    </row>
    <row r="41745" spans="10:10" x14ac:dyDescent="0.35">
      <c r="J41745" s="830"/>
    </row>
    <row r="41746" spans="10:10" x14ac:dyDescent="0.35">
      <c r="J41746" s="830"/>
    </row>
    <row r="41747" spans="10:10" x14ac:dyDescent="0.35">
      <c r="J41747" s="830"/>
    </row>
    <row r="41748" spans="10:10" x14ac:dyDescent="0.35">
      <c r="J41748" s="830"/>
    </row>
    <row r="41749" spans="10:10" x14ac:dyDescent="0.35">
      <c r="J41749" s="830"/>
    </row>
    <row r="41750" spans="10:10" x14ac:dyDescent="0.35">
      <c r="J41750" s="830"/>
    </row>
    <row r="41751" spans="10:10" x14ac:dyDescent="0.35">
      <c r="J41751" s="830"/>
    </row>
    <row r="41752" spans="10:10" x14ac:dyDescent="0.35">
      <c r="J41752" s="830"/>
    </row>
    <row r="41753" spans="10:10" x14ac:dyDescent="0.35">
      <c r="J41753" s="830"/>
    </row>
    <row r="41754" spans="10:10" x14ac:dyDescent="0.35">
      <c r="J41754" s="830"/>
    </row>
    <row r="41755" spans="10:10" x14ac:dyDescent="0.35">
      <c r="J41755" s="830"/>
    </row>
    <row r="41756" spans="10:10" x14ac:dyDescent="0.35">
      <c r="J41756" s="830"/>
    </row>
    <row r="41757" spans="10:10" x14ac:dyDescent="0.35">
      <c r="J41757" s="830"/>
    </row>
    <row r="41758" spans="10:10" x14ac:dyDescent="0.35">
      <c r="J41758" s="830"/>
    </row>
    <row r="41759" spans="10:10" x14ac:dyDescent="0.35">
      <c r="J41759" s="830"/>
    </row>
    <row r="41760" spans="10:10" x14ac:dyDescent="0.35">
      <c r="J41760" s="830"/>
    </row>
    <row r="41761" spans="10:10" x14ac:dyDescent="0.35">
      <c r="J41761" s="830"/>
    </row>
    <row r="41762" spans="10:10" x14ac:dyDescent="0.35">
      <c r="J41762" s="830"/>
    </row>
    <row r="41763" spans="10:10" x14ac:dyDescent="0.35">
      <c r="J41763" s="830"/>
    </row>
    <row r="41764" spans="10:10" x14ac:dyDescent="0.35">
      <c r="J41764" s="830"/>
    </row>
    <row r="41765" spans="10:10" x14ac:dyDescent="0.35">
      <c r="J41765" s="830"/>
    </row>
    <row r="41766" spans="10:10" x14ac:dyDescent="0.35">
      <c r="J41766" s="830"/>
    </row>
    <row r="41767" spans="10:10" x14ac:dyDescent="0.35">
      <c r="J41767" s="830"/>
    </row>
    <row r="41768" spans="10:10" x14ac:dyDescent="0.35">
      <c r="J41768" s="830"/>
    </row>
    <row r="41769" spans="10:10" x14ac:dyDescent="0.35">
      <c r="J41769" s="830"/>
    </row>
    <row r="41770" spans="10:10" x14ac:dyDescent="0.35">
      <c r="J41770" s="830"/>
    </row>
    <row r="41771" spans="10:10" x14ac:dyDescent="0.35">
      <c r="J41771" s="830"/>
    </row>
    <row r="41772" spans="10:10" x14ac:dyDescent="0.35">
      <c r="J41772" s="830"/>
    </row>
    <row r="41773" spans="10:10" x14ac:dyDescent="0.35">
      <c r="J41773" s="830"/>
    </row>
    <row r="41774" spans="10:10" x14ac:dyDescent="0.35">
      <c r="J41774" s="830"/>
    </row>
    <row r="41775" spans="10:10" x14ac:dyDescent="0.35">
      <c r="J41775" s="830"/>
    </row>
    <row r="41776" spans="10:10" x14ac:dyDescent="0.35">
      <c r="J41776" s="830"/>
    </row>
    <row r="41777" spans="10:10" x14ac:dyDescent="0.35">
      <c r="J41777" s="830"/>
    </row>
    <row r="41778" spans="10:10" x14ac:dyDescent="0.35">
      <c r="J41778" s="830"/>
    </row>
    <row r="41779" spans="10:10" x14ac:dyDescent="0.35">
      <c r="J41779" s="830"/>
    </row>
    <row r="41780" spans="10:10" x14ac:dyDescent="0.35">
      <c r="J41780" s="830"/>
    </row>
    <row r="41781" spans="10:10" x14ac:dyDescent="0.35">
      <c r="J41781" s="830"/>
    </row>
    <row r="41782" spans="10:10" x14ac:dyDescent="0.35">
      <c r="J41782" s="830"/>
    </row>
    <row r="41783" spans="10:10" x14ac:dyDescent="0.35">
      <c r="J41783" s="830"/>
    </row>
    <row r="41784" spans="10:10" x14ac:dyDescent="0.35">
      <c r="J41784" s="830"/>
    </row>
    <row r="41785" spans="10:10" x14ac:dyDescent="0.35">
      <c r="J41785" s="830"/>
    </row>
    <row r="41786" spans="10:10" x14ac:dyDescent="0.35">
      <c r="J41786" s="830"/>
    </row>
    <row r="41787" spans="10:10" x14ac:dyDescent="0.35">
      <c r="J41787" s="830"/>
    </row>
    <row r="41788" spans="10:10" x14ac:dyDescent="0.35">
      <c r="J41788" s="830"/>
    </row>
    <row r="41789" spans="10:10" x14ac:dyDescent="0.35">
      <c r="J41789" s="830"/>
    </row>
    <row r="41790" spans="10:10" x14ac:dyDescent="0.35">
      <c r="J41790" s="830"/>
    </row>
    <row r="41791" spans="10:10" x14ac:dyDescent="0.35">
      <c r="J41791" s="830"/>
    </row>
    <row r="41792" spans="10:10" x14ac:dyDescent="0.35">
      <c r="J41792" s="830"/>
    </row>
    <row r="41793" spans="10:10" x14ac:dyDescent="0.35">
      <c r="J41793" s="830"/>
    </row>
    <row r="41794" spans="10:10" x14ac:dyDescent="0.35">
      <c r="J41794" s="830"/>
    </row>
    <row r="41795" spans="10:10" x14ac:dyDescent="0.35">
      <c r="J41795" s="830"/>
    </row>
    <row r="41796" spans="10:10" x14ac:dyDescent="0.35">
      <c r="J41796" s="830"/>
    </row>
    <row r="41797" spans="10:10" x14ac:dyDescent="0.35">
      <c r="J41797" s="830"/>
    </row>
    <row r="41798" spans="10:10" x14ac:dyDescent="0.35">
      <c r="J41798" s="830"/>
    </row>
    <row r="41799" spans="10:10" x14ac:dyDescent="0.35">
      <c r="J41799" s="830"/>
    </row>
    <row r="41800" spans="10:10" x14ac:dyDescent="0.35">
      <c r="J41800" s="830"/>
    </row>
    <row r="41801" spans="10:10" x14ac:dyDescent="0.35">
      <c r="J41801" s="830"/>
    </row>
    <row r="41802" spans="10:10" x14ac:dyDescent="0.35">
      <c r="J41802" s="830"/>
    </row>
    <row r="41803" spans="10:10" x14ac:dyDescent="0.35">
      <c r="J41803" s="830"/>
    </row>
    <row r="41804" spans="10:10" x14ac:dyDescent="0.35">
      <c r="J41804" s="830"/>
    </row>
    <row r="41805" spans="10:10" x14ac:dyDescent="0.35">
      <c r="J41805" s="830"/>
    </row>
    <row r="41806" spans="10:10" x14ac:dyDescent="0.35">
      <c r="J41806" s="830"/>
    </row>
    <row r="41807" spans="10:10" x14ac:dyDescent="0.35">
      <c r="J41807" s="830"/>
    </row>
    <row r="41808" spans="10:10" x14ac:dyDescent="0.35">
      <c r="J41808" s="830"/>
    </row>
    <row r="41809" spans="10:10" x14ac:dyDescent="0.35">
      <c r="J41809" s="830"/>
    </row>
    <row r="41810" spans="10:10" x14ac:dyDescent="0.35">
      <c r="J41810" s="830"/>
    </row>
    <row r="41811" spans="10:10" x14ac:dyDescent="0.35">
      <c r="J41811" s="830"/>
    </row>
    <row r="41812" spans="10:10" x14ac:dyDescent="0.35">
      <c r="J41812" s="830"/>
    </row>
    <row r="41813" spans="10:10" x14ac:dyDescent="0.35">
      <c r="J41813" s="830"/>
    </row>
    <row r="41814" spans="10:10" x14ac:dyDescent="0.35">
      <c r="J41814" s="830"/>
    </row>
    <row r="41815" spans="10:10" x14ac:dyDescent="0.35">
      <c r="J41815" s="830"/>
    </row>
    <row r="41816" spans="10:10" x14ac:dyDescent="0.35">
      <c r="J41816" s="830"/>
    </row>
    <row r="41817" spans="10:10" x14ac:dyDescent="0.35">
      <c r="J41817" s="830"/>
    </row>
    <row r="41818" spans="10:10" x14ac:dyDescent="0.35">
      <c r="J41818" s="830"/>
    </row>
    <row r="41819" spans="10:10" x14ac:dyDescent="0.35">
      <c r="J41819" s="830"/>
    </row>
    <row r="41820" spans="10:10" x14ac:dyDescent="0.35">
      <c r="J41820" s="830"/>
    </row>
    <row r="41821" spans="10:10" x14ac:dyDescent="0.35">
      <c r="J41821" s="830"/>
    </row>
    <row r="41822" spans="10:10" x14ac:dyDescent="0.35">
      <c r="J41822" s="830"/>
    </row>
    <row r="41823" spans="10:10" x14ac:dyDescent="0.35">
      <c r="J41823" s="830"/>
    </row>
    <row r="41824" spans="10:10" x14ac:dyDescent="0.35">
      <c r="J41824" s="830"/>
    </row>
    <row r="41825" spans="10:10" x14ac:dyDescent="0.35">
      <c r="J41825" s="830"/>
    </row>
    <row r="41826" spans="10:10" x14ac:dyDescent="0.35">
      <c r="J41826" s="830"/>
    </row>
    <row r="41827" spans="10:10" x14ac:dyDescent="0.35">
      <c r="J41827" s="830"/>
    </row>
    <row r="41828" spans="10:10" x14ac:dyDescent="0.35">
      <c r="J41828" s="830"/>
    </row>
    <row r="41829" spans="10:10" x14ac:dyDescent="0.35">
      <c r="J41829" s="830"/>
    </row>
    <row r="41830" spans="10:10" x14ac:dyDescent="0.35">
      <c r="J41830" s="830"/>
    </row>
    <row r="41831" spans="10:10" x14ac:dyDescent="0.35">
      <c r="J41831" s="830"/>
    </row>
    <row r="41832" spans="10:10" x14ac:dyDescent="0.35">
      <c r="J41832" s="830"/>
    </row>
    <row r="41833" spans="10:10" x14ac:dyDescent="0.35">
      <c r="J41833" s="830"/>
    </row>
    <row r="41834" spans="10:10" x14ac:dyDescent="0.35">
      <c r="J41834" s="830"/>
    </row>
    <row r="41835" spans="10:10" x14ac:dyDescent="0.35">
      <c r="J41835" s="830"/>
    </row>
    <row r="41836" spans="10:10" x14ac:dyDescent="0.35">
      <c r="J41836" s="830"/>
    </row>
    <row r="41837" spans="10:10" x14ac:dyDescent="0.35">
      <c r="J41837" s="830"/>
    </row>
    <row r="41838" spans="10:10" x14ac:dyDescent="0.35">
      <c r="J41838" s="830"/>
    </row>
    <row r="41839" spans="10:10" x14ac:dyDescent="0.35">
      <c r="J41839" s="830"/>
    </row>
    <row r="41840" spans="10:10" x14ac:dyDescent="0.35">
      <c r="J41840" s="830"/>
    </row>
    <row r="41841" spans="10:10" x14ac:dyDescent="0.35">
      <c r="J41841" s="830"/>
    </row>
    <row r="41842" spans="10:10" x14ac:dyDescent="0.35">
      <c r="J41842" s="830"/>
    </row>
    <row r="41843" spans="10:10" x14ac:dyDescent="0.35">
      <c r="J41843" s="830"/>
    </row>
    <row r="41844" spans="10:10" x14ac:dyDescent="0.35">
      <c r="J41844" s="830"/>
    </row>
    <row r="41845" spans="10:10" x14ac:dyDescent="0.35">
      <c r="J41845" s="830"/>
    </row>
    <row r="41846" spans="10:10" x14ac:dyDescent="0.35">
      <c r="J41846" s="830"/>
    </row>
    <row r="41847" spans="10:10" x14ac:dyDescent="0.35">
      <c r="J41847" s="830"/>
    </row>
    <row r="41848" spans="10:10" x14ac:dyDescent="0.35">
      <c r="J41848" s="830"/>
    </row>
    <row r="41849" spans="10:10" x14ac:dyDescent="0.35">
      <c r="J41849" s="830"/>
    </row>
    <row r="41850" spans="10:10" x14ac:dyDescent="0.35">
      <c r="J41850" s="830"/>
    </row>
    <row r="41851" spans="10:10" x14ac:dyDescent="0.35">
      <c r="J41851" s="830"/>
    </row>
    <row r="41852" spans="10:10" x14ac:dyDescent="0.35">
      <c r="J41852" s="830"/>
    </row>
    <row r="41853" spans="10:10" x14ac:dyDescent="0.35">
      <c r="J41853" s="830"/>
    </row>
    <row r="41854" spans="10:10" x14ac:dyDescent="0.35">
      <c r="J41854" s="830"/>
    </row>
    <row r="41855" spans="10:10" x14ac:dyDescent="0.35">
      <c r="J41855" s="830"/>
    </row>
    <row r="41856" spans="10:10" x14ac:dyDescent="0.35">
      <c r="J41856" s="830"/>
    </row>
    <row r="41857" spans="10:10" x14ac:dyDescent="0.35">
      <c r="J41857" s="830"/>
    </row>
    <row r="41859" spans="10:10" x14ac:dyDescent="0.35">
      <c r="J41859" s="830"/>
    </row>
    <row r="41860" spans="10:10" x14ac:dyDescent="0.35">
      <c r="J41860" s="830"/>
    </row>
    <row r="41861" spans="10:10" x14ac:dyDescent="0.35">
      <c r="J41861" s="830"/>
    </row>
    <row r="41862" spans="10:10" x14ac:dyDescent="0.35">
      <c r="J41862" s="830"/>
    </row>
    <row r="41863" spans="10:10" x14ac:dyDescent="0.35">
      <c r="J41863" s="830"/>
    </row>
    <row r="41864" spans="10:10" x14ac:dyDescent="0.35">
      <c r="J41864" s="830"/>
    </row>
    <row r="41865" spans="10:10" x14ac:dyDescent="0.35">
      <c r="J41865" s="830"/>
    </row>
    <row r="41866" spans="10:10" x14ac:dyDescent="0.35">
      <c r="J41866" s="830"/>
    </row>
    <row r="41867" spans="10:10" x14ac:dyDescent="0.35">
      <c r="J41867" s="830"/>
    </row>
    <row r="41868" spans="10:10" x14ac:dyDescent="0.35">
      <c r="J41868" s="830"/>
    </row>
    <row r="41869" spans="10:10" x14ac:dyDescent="0.35">
      <c r="J41869" s="830"/>
    </row>
    <row r="41870" spans="10:10" x14ac:dyDescent="0.35">
      <c r="J41870" s="830"/>
    </row>
    <row r="41871" spans="10:10" x14ac:dyDescent="0.35">
      <c r="J41871" s="830"/>
    </row>
    <row r="41872" spans="10:10" x14ac:dyDescent="0.35">
      <c r="J41872" s="830"/>
    </row>
    <row r="41873" spans="10:10" x14ac:dyDescent="0.35">
      <c r="J41873" s="830"/>
    </row>
    <row r="41874" spans="10:10" x14ac:dyDescent="0.35">
      <c r="J41874" s="830"/>
    </row>
    <row r="41875" spans="10:10" x14ac:dyDescent="0.35">
      <c r="J41875" s="830"/>
    </row>
    <row r="41876" spans="10:10" x14ac:dyDescent="0.35">
      <c r="J41876" s="830"/>
    </row>
    <row r="41877" spans="10:10" x14ac:dyDescent="0.35">
      <c r="J41877" s="830"/>
    </row>
    <row r="41878" spans="10:10" x14ac:dyDescent="0.35">
      <c r="J41878" s="830"/>
    </row>
    <row r="41879" spans="10:10" x14ac:dyDescent="0.35">
      <c r="J41879" s="830"/>
    </row>
    <row r="41880" spans="10:10" x14ac:dyDescent="0.35">
      <c r="J41880" s="830"/>
    </row>
    <row r="41881" spans="10:10" x14ac:dyDescent="0.35">
      <c r="J41881" s="830"/>
    </row>
    <row r="41882" spans="10:10" x14ac:dyDescent="0.35">
      <c r="J41882" s="830"/>
    </row>
    <row r="41883" spans="10:10" x14ac:dyDescent="0.35">
      <c r="J41883" s="830"/>
    </row>
    <row r="41884" spans="10:10" x14ac:dyDescent="0.35">
      <c r="J41884" s="830"/>
    </row>
    <row r="41885" spans="10:10" x14ac:dyDescent="0.35">
      <c r="J41885" s="830"/>
    </row>
    <row r="41886" spans="10:10" x14ac:dyDescent="0.35">
      <c r="J41886" s="830"/>
    </row>
    <row r="41887" spans="10:10" x14ac:dyDescent="0.35">
      <c r="J41887" s="830"/>
    </row>
    <row r="41888" spans="10:10" x14ac:dyDescent="0.35">
      <c r="J41888" s="830"/>
    </row>
    <row r="41889" spans="10:10" x14ac:dyDescent="0.35">
      <c r="J41889" s="830"/>
    </row>
    <row r="41890" spans="10:10" x14ac:dyDescent="0.35">
      <c r="J41890" s="830"/>
    </row>
    <row r="41891" spans="10:10" x14ac:dyDescent="0.35">
      <c r="J41891" s="830"/>
    </row>
    <row r="41892" spans="10:10" x14ac:dyDescent="0.35">
      <c r="J41892" s="830"/>
    </row>
    <row r="41893" spans="10:10" x14ac:dyDescent="0.35">
      <c r="J41893" s="830"/>
    </row>
    <row r="41894" spans="10:10" x14ac:dyDescent="0.35">
      <c r="J41894" s="830"/>
    </row>
    <row r="41895" spans="10:10" x14ac:dyDescent="0.35">
      <c r="J41895" s="830"/>
    </row>
    <row r="41896" spans="10:10" x14ac:dyDescent="0.35">
      <c r="J41896" s="830"/>
    </row>
    <row r="41897" spans="10:10" x14ac:dyDescent="0.35">
      <c r="J41897" s="830"/>
    </row>
    <row r="41898" spans="10:10" x14ac:dyDescent="0.35">
      <c r="J41898" s="830"/>
    </row>
    <row r="41899" spans="10:10" x14ac:dyDescent="0.35">
      <c r="J41899" s="830"/>
    </row>
    <row r="41900" spans="10:10" x14ac:dyDescent="0.35">
      <c r="J41900" s="830"/>
    </row>
    <row r="41901" spans="10:10" x14ac:dyDescent="0.35">
      <c r="J41901" s="830"/>
    </row>
    <row r="41902" spans="10:10" x14ac:dyDescent="0.35">
      <c r="J41902" s="830"/>
    </row>
    <row r="41903" spans="10:10" x14ac:dyDescent="0.35">
      <c r="J41903" s="830"/>
    </row>
    <row r="41904" spans="10:10" x14ac:dyDescent="0.35">
      <c r="J41904" s="830"/>
    </row>
    <row r="41905" spans="10:10" x14ac:dyDescent="0.35">
      <c r="J41905" s="830"/>
    </row>
    <row r="41906" spans="10:10" x14ac:dyDescent="0.35">
      <c r="J41906" s="830"/>
    </row>
    <row r="41907" spans="10:10" x14ac:dyDescent="0.35">
      <c r="J41907" s="830"/>
    </row>
    <row r="41908" spans="10:10" x14ac:dyDescent="0.35">
      <c r="J41908" s="830"/>
    </row>
    <row r="41909" spans="10:10" x14ac:dyDescent="0.35">
      <c r="J41909" s="830"/>
    </row>
    <row r="41910" spans="10:10" x14ac:dyDescent="0.35">
      <c r="J41910" s="830"/>
    </row>
    <row r="41911" spans="10:10" x14ac:dyDescent="0.35">
      <c r="J41911" s="830"/>
    </row>
    <row r="41912" spans="10:10" x14ac:dyDescent="0.35">
      <c r="J41912" s="830"/>
    </row>
    <row r="41913" spans="10:10" x14ac:dyDescent="0.35">
      <c r="J41913" s="830"/>
    </row>
    <row r="41914" spans="10:10" x14ac:dyDescent="0.35">
      <c r="J41914" s="830"/>
    </row>
    <row r="41915" spans="10:10" x14ac:dyDescent="0.35">
      <c r="J41915" s="830"/>
    </row>
    <row r="41916" spans="10:10" x14ac:dyDescent="0.35">
      <c r="J41916" s="830"/>
    </row>
    <row r="41917" spans="10:10" x14ac:dyDescent="0.35">
      <c r="J41917" s="830"/>
    </row>
    <row r="41918" spans="10:10" x14ac:dyDescent="0.35">
      <c r="J41918" s="830"/>
    </row>
    <row r="41919" spans="10:10" x14ac:dyDescent="0.35">
      <c r="J41919" s="830"/>
    </row>
    <row r="41920" spans="10:10" x14ac:dyDescent="0.35">
      <c r="J41920" s="830"/>
    </row>
    <row r="41921" spans="10:10" x14ac:dyDescent="0.35">
      <c r="J41921" s="830"/>
    </row>
    <row r="41922" spans="10:10" x14ac:dyDescent="0.35">
      <c r="J41922" s="830"/>
    </row>
    <row r="41923" spans="10:10" x14ac:dyDescent="0.35">
      <c r="J41923" s="830"/>
    </row>
    <row r="41924" spans="10:10" x14ac:dyDescent="0.35">
      <c r="J41924" s="830"/>
    </row>
    <row r="41925" spans="10:10" x14ac:dyDescent="0.35">
      <c r="J41925" s="830"/>
    </row>
    <row r="41926" spans="10:10" x14ac:dyDescent="0.35">
      <c r="J41926" s="830"/>
    </row>
    <row r="41927" spans="10:10" x14ac:dyDescent="0.35">
      <c r="J41927" s="830"/>
    </row>
    <row r="41928" spans="10:10" x14ac:dyDescent="0.35">
      <c r="J41928" s="830"/>
    </row>
    <row r="41929" spans="10:10" x14ac:dyDescent="0.35">
      <c r="J41929" s="830"/>
    </row>
    <row r="41930" spans="10:10" x14ac:dyDescent="0.35">
      <c r="J41930" s="830"/>
    </row>
    <row r="41931" spans="10:10" x14ac:dyDescent="0.35">
      <c r="J41931" s="830"/>
    </row>
    <row r="41932" spans="10:10" x14ac:dyDescent="0.35">
      <c r="J41932" s="830"/>
    </row>
    <row r="41933" spans="10:10" x14ac:dyDescent="0.35">
      <c r="J41933" s="830"/>
    </row>
    <row r="41934" spans="10:10" x14ac:dyDescent="0.35">
      <c r="J41934" s="830"/>
    </row>
    <row r="41935" spans="10:10" x14ac:dyDescent="0.35">
      <c r="J41935" s="830"/>
    </row>
    <row r="41936" spans="10:10" x14ac:dyDescent="0.35">
      <c r="J41936" s="830"/>
    </row>
    <row r="41937" spans="10:10" x14ac:dyDescent="0.35">
      <c r="J41937" s="830"/>
    </row>
    <row r="41938" spans="10:10" x14ac:dyDescent="0.35">
      <c r="J41938" s="830"/>
    </row>
    <row r="41939" spans="10:10" x14ac:dyDescent="0.35">
      <c r="J41939" s="830"/>
    </row>
    <row r="41940" spans="10:10" x14ac:dyDescent="0.35">
      <c r="J41940" s="830"/>
    </row>
    <row r="41941" spans="10:10" x14ac:dyDescent="0.35">
      <c r="J41941" s="830"/>
    </row>
    <row r="41942" spans="10:10" x14ac:dyDescent="0.35">
      <c r="J41942" s="830"/>
    </row>
    <row r="41943" spans="10:10" x14ac:dyDescent="0.35">
      <c r="J41943" s="830"/>
    </row>
    <row r="41944" spans="10:10" x14ac:dyDescent="0.35">
      <c r="J41944" s="830"/>
    </row>
    <row r="41945" spans="10:10" x14ac:dyDescent="0.35">
      <c r="J41945" s="830"/>
    </row>
    <row r="41946" spans="10:10" x14ac:dyDescent="0.35">
      <c r="J41946" s="830"/>
    </row>
    <row r="41947" spans="10:10" x14ac:dyDescent="0.35">
      <c r="J41947" s="830"/>
    </row>
    <row r="41948" spans="10:10" x14ac:dyDescent="0.35">
      <c r="J41948" s="830"/>
    </row>
    <row r="41949" spans="10:10" x14ac:dyDescent="0.35">
      <c r="J41949" s="830"/>
    </row>
    <row r="41950" spans="10:10" x14ac:dyDescent="0.35">
      <c r="J41950" s="830"/>
    </row>
    <row r="41951" spans="10:10" x14ac:dyDescent="0.35">
      <c r="J41951" s="830"/>
    </row>
    <row r="41952" spans="10:10" x14ac:dyDescent="0.35">
      <c r="J41952" s="830"/>
    </row>
    <row r="41953" spans="10:10" x14ac:dyDescent="0.35">
      <c r="J41953" s="830"/>
    </row>
    <row r="41954" spans="10:10" x14ac:dyDescent="0.35">
      <c r="J41954" s="830"/>
    </row>
    <row r="41955" spans="10:10" x14ac:dyDescent="0.35">
      <c r="J41955" s="830"/>
    </row>
    <row r="41956" spans="10:10" x14ac:dyDescent="0.35">
      <c r="J41956" s="830"/>
    </row>
    <row r="41957" spans="10:10" x14ac:dyDescent="0.35">
      <c r="J41957" s="830"/>
    </row>
    <row r="41958" spans="10:10" x14ac:dyDescent="0.35">
      <c r="J41958" s="830"/>
    </row>
    <row r="41959" spans="10:10" x14ac:dyDescent="0.35">
      <c r="J41959" s="830"/>
    </row>
    <row r="41960" spans="10:10" x14ac:dyDescent="0.35">
      <c r="J41960" s="830"/>
    </row>
    <row r="41961" spans="10:10" x14ac:dyDescent="0.35">
      <c r="J41961" s="830"/>
    </row>
    <row r="41962" spans="10:10" x14ac:dyDescent="0.35">
      <c r="J41962" s="830"/>
    </row>
    <row r="41963" spans="10:10" x14ac:dyDescent="0.35">
      <c r="J41963" s="830"/>
    </row>
    <row r="41964" spans="10:10" x14ac:dyDescent="0.35">
      <c r="J41964" s="830"/>
    </row>
    <row r="41965" spans="10:10" x14ac:dyDescent="0.35">
      <c r="J41965" s="830"/>
    </row>
    <row r="41966" spans="10:10" x14ac:dyDescent="0.35">
      <c r="J41966" s="830"/>
    </row>
    <row r="41967" spans="10:10" x14ac:dyDescent="0.35">
      <c r="J41967" s="830"/>
    </row>
    <row r="41968" spans="10:10" x14ac:dyDescent="0.35">
      <c r="J41968" s="830"/>
    </row>
    <row r="41969" spans="10:10" x14ac:dyDescent="0.35">
      <c r="J41969" s="830"/>
    </row>
    <row r="41970" spans="10:10" x14ac:dyDescent="0.35">
      <c r="J41970" s="830"/>
    </row>
    <row r="41971" spans="10:10" x14ac:dyDescent="0.35">
      <c r="J41971" s="830"/>
    </row>
    <row r="41972" spans="10:10" x14ac:dyDescent="0.35">
      <c r="J41972" s="830"/>
    </row>
    <row r="41973" spans="10:10" x14ac:dyDescent="0.35">
      <c r="J41973" s="830"/>
    </row>
    <row r="41974" spans="10:10" x14ac:dyDescent="0.35">
      <c r="J41974" s="830"/>
    </row>
    <row r="41975" spans="10:10" x14ac:dyDescent="0.35">
      <c r="J41975" s="830"/>
    </row>
    <row r="41976" spans="10:10" x14ac:dyDescent="0.35">
      <c r="J41976" s="830"/>
    </row>
    <row r="41977" spans="10:10" x14ac:dyDescent="0.35">
      <c r="J41977" s="830"/>
    </row>
    <row r="41978" spans="10:10" x14ac:dyDescent="0.35">
      <c r="J41978" s="830"/>
    </row>
    <row r="41979" spans="10:10" x14ac:dyDescent="0.35">
      <c r="J41979" s="830"/>
    </row>
    <row r="41980" spans="10:10" x14ac:dyDescent="0.35">
      <c r="J41980" s="830"/>
    </row>
    <row r="41983" spans="10:10" x14ac:dyDescent="0.35">
      <c r="J41983" s="830"/>
    </row>
    <row r="41984" spans="10:10" x14ac:dyDescent="0.35">
      <c r="J41984" s="830"/>
    </row>
    <row r="41985" spans="10:10" x14ac:dyDescent="0.35">
      <c r="J41985" s="830"/>
    </row>
    <row r="41986" spans="10:10" x14ac:dyDescent="0.35">
      <c r="J41986" s="830"/>
    </row>
    <row r="41987" spans="10:10" x14ac:dyDescent="0.35">
      <c r="J41987" s="830"/>
    </row>
    <row r="41988" spans="10:10" x14ac:dyDescent="0.35">
      <c r="J41988" s="830"/>
    </row>
    <row r="41989" spans="10:10" x14ac:dyDescent="0.35">
      <c r="J41989" s="830"/>
    </row>
    <row r="41990" spans="10:10" x14ac:dyDescent="0.35">
      <c r="J41990" s="830"/>
    </row>
    <row r="41991" spans="10:10" x14ac:dyDescent="0.35">
      <c r="J41991" s="830"/>
    </row>
    <row r="41992" spans="10:10" x14ac:dyDescent="0.35">
      <c r="J41992" s="830"/>
    </row>
    <row r="41993" spans="10:10" x14ac:dyDescent="0.35">
      <c r="J41993" s="830"/>
    </row>
    <row r="41994" spans="10:10" x14ac:dyDescent="0.35">
      <c r="J41994" s="830"/>
    </row>
    <row r="41995" spans="10:10" x14ac:dyDescent="0.35">
      <c r="J41995" s="830"/>
    </row>
    <row r="41996" spans="10:10" x14ac:dyDescent="0.35">
      <c r="J41996" s="830"/>
    </row>
    <row r="41997" spans="10:10" x14ac:dyDescent="0.35">
      <c r="J41997" s="830"/>
    </row>
    <row r="41998" spans="10:10" x14ac:dyDescent="0.35">
      <c r="J41998" s="830"/>
    </row>
    <row r="41999" spans="10:10" x14ac:dyDescent="0.35">
      <c r="J41999" s="830"/>
    </row>
    <row r="42000" spans="10:10" x14ac:dyDescent="0.35">
      <c r="J42000" s="830"/>
    </row>
    <row r="42001" spans="10:10" x14ac:dyDescent="0.35">
      <c r="J42001" s="830"/>
    </row>
    <row r="42002" spans="10:10" x14ac:dyDescent="0.35">
      <c r="J42002" s="830"/>
    </row>
    <row r="42003" spans="10:10" x14ac:dyDescent="0.35">
      <c r="J42003" s="830"/>
    </row>
    <row r="42004" spans="10:10" x14ac:dyDescent="0.35">
      <c r="J42004" s="830"/>
    </row>
    <row r="42005" spans="10:10" x14ac:dyDescent="0.35">
      <c r="J42005" s="830"/>
    </row>
    <row r="42006" spans="10:10" x14ac:dyDescent="0.35">
      <c r="J42006" s="830"/>
    </row>
    <row r="42007" spans="10:10" x14ac:dyDescent="0.35">
      <c r="J42007" s="830"/>
    </row>
    <row r="42008" spans="10:10" x14ac:dyDescent="0.35">
      <c r="J42008" s="830"/>
    </row>
    <row r="42009" spans="10:10" x14ac:dyDescent="0.35">
      <c r="J42009" s="830"/>
    </row>
    <row r="42010" spans="10:10" x14ac:dyDescent="0.35">
      <c r="J42010" s="830"/>
    </row>
    <row r="42011" spans="10:10" x14ac:dyDescent="0.35">
      <c r="J42011" s="830"/>
    </row>
    <row r="42012" spans="10:10" x14ac:dyDescent="0.35">
      <c r="J42012" s="830"/>
    </row>
    <row r="42013" spans="10:10" x14ac:dyDescent="0.35">
      <c r="J42013" s="830"/>
    </row>
    <row r="42014" spans="10:10" x14ac:dyDescent="0.35">
      <c r="J42014" s="830"/>
    </row>
    <row r="42015" spans="10:10" x14ac:dyDescent="0.35">
      <c r="J42015" s="830"/>
    </row>
    <row r="42016" spans="10:10" x14ac:dyDescent="0.35">
      <c r="J42016" s="830"/>
    </row>
    <row r="42017" spans="10:10" x14ac:dyDescent="0.35">
      <c r="J42017" s="830"/>
    </row>
    <row r="42018" spans="10:10" x14ac:dyDescent="0.35">
      <c r="J42018" s="830"/>
    </row>
    <row r="42019" spans="10:10" x14ac:dyDescent="0.35">
      <c r="J42019" s="830"/>
    </row>
    <row r="42020" spans="10:10" x14ac:dyDescent="0.35">
      <c r="J42020" s="830"/>
    </row>
    <row r="42021" spans="10:10" x14ac:dyDescent="0.35">
      <c r="J42021" s="830"/>
    </row>
    <row r="42022" spans="10:10" x14ac:dyDescent="0.35">
      <c r="J42022" s="830"/>
    </row>
    <row r="42023" spans="10:10" x14ac:dyDescent="0.35">
      <c r="J42023" s="830"/>
    </row>
    <row r="42024" spans="10:10" x14ac:dyDescent="0.35">
      <c r="J42024" s="830"/>
    </row>
    <row r="42025" spans="10:10" x14ac:dyDescent="0.35">
      <c r="J42025" s="830"/>
    </row>
    <row r="42026" spans="10:10" x14ac:dyDescent="0.35">
      <c r="J42026" s="830"/>
    </row>
    <row r="42027" spans="10:10" x14ac:dyDescent="0.35">
      <c r="J42027" s="830"/>
    </row>
    <row r="42028" spans="10:10" x14ac:dyDescent="0.35">
      <c r="J42028" s="830"/>
    </row>
    <row r="42029" spans="10:10" x14ac:dyDescent="0.35">
      <c r="J42029" s="830"/>
    </row>
    <row r="42030" spans="10:10" x14ac:dyDescent="0.35">
      <c r="J42030" s="830"/>
    </row>
    <row r="42031" spans="10:10" x14ac:dyDescent="0.35">
      <c r="J42031" s="830"/>
    </row>
    <row r="42032" spans="10:10" x14ac:dyDescent="0.35">
      <c r="J42032" s="830"/>
    </row>
    <row r="42033" spans="10:10" x14ac:dyDescent="0.35">
      <c r="J42033" s="830"/>
    </row>
    <row r="42034" spans="10:10" x14ac:dyDescent="0.35">
      <c r="J42034" s="830"/>
    </row>
    <row r="42035" spans="10:10" x14ac:dyDescent="0.35">
      <c r="J42035" s="830"/>
    </row>
    <row r="42036" spans="10:10" x14ac:dyDescent="0.35">
      <c r="J42036" s="830"/>
    </row>
    <row r="42037" spans="10:10" x14ac:dyDescent="0.35">
      <c r="J42037" s="830"/>
    </row>
    <row r="42038" spans="10:10" x14ac:dyDescent="0.35">
      <c r="J42038" s="830"/>
    </row>
    <row r="42039" spans="10:10" x14ac:dyDescent="0.35">
      <c r="J42039" s="830"/>
    </row>
    <row r="42040" spans="10:10" x14ac:dyDescent="0.35">
      <c r="J42040" s="830"/>
    </row>
    <row r="42041" spans="10:10" x14ac:dyDescent="0.35">
      <c r="J42041" s="830"/>
    </row>
    <row r="42042" spans="10:10" x14ac:dyDescent="0.35">
      <c r="J42042" s="830"/>
    </row>
    <row r="42043" spans="10:10" x14ac:dyDescent="0.35">
      <c r="J42043" s="830"/>
    </row>
    <row r="42044" spans="10:10" x14ac:dyDescent="0.35">
      <c r="J42044" s="830"/>
    </row>
    <row r="42045" spans="10:10" x14ac:dyDescent="0.35">
      <c r="J42045" s="830"/>
    </row>
    <row r="42046" spans="10:10" x14ac:dyDescent="0.35">
      <c r="J42046" s="830"/>
    </row>
    <row r="42047" spans="10:10" x14ac:dyDescent="0.35">
      <c r="J42047" s="830"/>
    </row>
    <row r="42048" spans="10:10" x14ac:dyDescent="0.35">
      <c r="J42048" s="830"/>
    </row>
    <row r="42049" spans="10:10" x14ac:dyDescent="0.35">
      <c r="J42049" s="830"/>
    </row>
    <row r="42050" spans="10:10" x14ac:dyDescent="0.35">
      <c r="J42050" s="830"/>
    </row>
    <row r="42051" spans="10:10" x14ac:dyDescent="0.35">
      <c r="J42051" s="830"/>
    </row>
    <row r="42052" spans="10:10" x14ac:dyDescent="0.35">
      <c r="J42052" s="830"/>
    </row>
    <row r="42053" spans="10:10" x14ac:dyDescent="0.35">
      <c r="J42053" s="830"/>
    </row>
    <row r="42054" spans="10:10" x14ac:dyDescent="0.35">
      <c r="J42054" s="830"/>
    </row>
    <row r="42055" spans="10:10" x14ac:dyDescent="0.35">
      <c r="J42055" s="830"/>
    </row>
    <row r="42056" spans="10:10" x14ac:dyDescent="0.35">
      <c r="J42056" s="830"/>
    </row>
    <row r="42057" spans="10:10" x14ac:dyDescent="0.35">
      <c r="J42057" s="830"/>
    </row>
    <row r="42058" spans="10:10" x14ac:dyDescent="0.35">
      <c r="J42058" s="830"/>
    </row>
    <row r="42059" spans="10:10" x14ac:dyDescent="0.35">
      <c r="J42059" s="830"/>
    </row>
    <row r="42060" spans="10:10" x14ac:dyDescent="0.35">
      <c r="J42060" s="830"/>
    </row>
    <row r="42061" spans="10:10" x14ac:dyDescent="0.35">
      <c r="J42061" s="830"/>
    </row>
    <row r="42062" spans="10:10" x14ac:dyDescent="0.35">
      <c r="J42062" s="830"/>
    </row>
    <row r="42063" spans="10:10" x14ac:dyDescent="0.35">
      <c r="J42063" s="830"/>
    </row>
    <row r="42064" spans="10:10" x14ac:dyDescent="0.35">
      <c r="J42064" s="830"/>
    </row>
    <row r="42065" spans="10:10" x14ac:dyDescent="0.35">
      <c r="J42065" s="830"/>
    </row>
    <row r="42066" spans="10:10" x14ac:dyDescent="0.35">
      <c r="J42066" s="830"/>
    </row>
    <row r="42067" spans="10:10" x14ac:dyDescent="0.35">
      <c r="J42067" s="830"/>
    </row>
    <row r="42068" spans="10:10" x14ac:dyDescent="0.35">
      <c r="J42068" s="830"/>
    </row>
    <row r="42069" spans="10:10" x14ac:dyDescent="0.35">
      <c r="J42069" s="830"/>
    </row>
    <row r="42070" spans="10:10" x14ac:dyDescent="0.35">
      <c r="J42070" s="830"/>
    </row>
    <row r="42071" spans="10:10" x14ac:dyDescent="0.35">
      <c r="J42071" s="830"/>
    </row>
    <row r="42072" spans="10:10" x14ac:dyDescent="0.35">
      <c r="J42072" s="830"/>
    </row>
    <row r="42073" spans="10:10" x14ac:dyDescent="0.35">
      <c r="J42073" s="830"/>
    </row>
    <row r="42074" spans="10:10" x14ac:dyDescent="0.35">
      <c r="J42074" s="830"/>
    </row>
    <row r="42075" spans="10:10" x14ac:dyDescent="0.35">
      <c r="J42075" s="830"/>
    </row>
    <row r="42076" spans="10:10" x14ac:dyDescent="0.35">
      <c r="J42076" s="830"/>
    </row>
    <row r="42077" spans="10:10" x14ac:dyDescent="0.35">
      <c r="J42077" s="830"/>
    </row>
    <row r="42078" spans="10:10" x14ac:dyDescent="0.35">
      <c r="J42078" s="830"/>
    </row>
    <row r="42079" spans="10:10" x14ac:dyDescent="0.35">
      <c r="J42079" s="830"/>
    </row>
    <row r="42080" spans="10:10" x14ac:dyDescent="0.35">
      <c r="J42080" s="830"/>
    </row>
    <row r="42081" spans="10:10" x14ac:dyDescent="0.35">
      <c r="J42081" s="830"/>
    </row>
    <row r="42082" spans="10:10" x14ac:dyDescent="0.35">
      <c r="J42082" s="830"/>
    </row>
    <row r="42083" spans="10:10" x14ac:dyDescent="0.35">
      <c r="J42083" s="830"/>
    </row>
    <row r="42084" spans="10:10" x14ac:dyDescent="0.35">
      <c r="J42084" s="830"/>
    </row>
    <row r="42085" spans="10:10" x14ac:dyDescent="0.35">
      <c r="J42085" s="830"/>
    </row>
    <row r="42086" spans="10:10" x14ac:dyDescent="0.35">
      <c r="J42086" s="830"/>
    </row>
    <row r="42087" spans="10:10" x14ac:dyDescent="0.35">
      <c r="J42087" s="830"/>
    </row>
    <row r="42088" spans="10:10" x14ac:dyDescent="0.35">
      <c r="J42088" s="830"/>
    </row>
    <row r="42089" spans="10:10" x14ac:dyDescent="0.35">
      <c r="J42089" s="830"/>
    </row>
    <row r="42090" spans="10:10" x14ac:dyDescent="0.35">
      <c r="J42090" s="830"/>
    </row>
    <row r="42091" spans="10:10" x14ac:dyDescent="0.35">
      <c r="J42091" s="830"/>
    </row>
    <row r="42092" spans="10:10" x14ac:dyDescent="0.35">
      <c r="J42092" s="830"/>
    </row>
    <row r="42093" spans="10:10" x14ac:dyDescent="0.35">
      <c r="J42093" s="830"/>
    </row>
    <row r="42094" spans="10:10" x14ac:dyDescent="0.35">
      <c r="J42094" s="830"/>
    </row>
    <row r="42095" spans="10:10" x14ac:dyDescent="0.35">
      <c r="J42095" s="830"/>
    </row>
    <row r="42096" spans="10:10" x14ac:dyDescent="0.35">
      <c r="J42096" s="830"/>
    </row>
    <row r="42097" spans="10:10" x14ac:dyDescent="0.35">
      <c r="J42097" s="830"/>
    </row>
    <row r="42098" spans="10:10" x14ac:dyDescent="0.35">
      <c r="J42098" s="830"/>
    </row>
    <row r="42099" spans="10:10" x14ac:dyDescent="0.35">
      <c r="J42099" s="830"/>
    </row>
    <row r="42100" spans="10:10" x14ac:dyDescent="0.35">
      <c r="J42100" s="830"/>
    </row>
    <row r="42101" spans="10:10" x14ac:dyDescent="0.35">
      <c r="J42101" s="830"/>
    </row>
    <row r="42102" spans="10:10" x14ac:dyDescent="0.35">
      <c r="J42102" s="830"/>
    </row>
    <row r="42103" spans="10:10" x14ac:dyDescent="0.35">
      <c r="J42103" s="830"/>
    </row>
    <row r="42104" spans="10:10" x14ac:dyDescent="0.35">
      <c r="J42104" s="830"/>
    </row>
    <row r="42105" spans="10:10" x14ac:dyDescent="0.35">
      <c r="J42105" s="830"/>
    </row>
    <row r="42106" spans="10:10" x14ac:dyDescent="0.35">
      <c r="J42106" s="830"/>
    </row>
    <row r="42107" spans="10:10" x14ac:dyDescent="0.35">
      <c r="J42107" s="830"/>
    </row>
    <row r="42108" spans="10:10" x14ac:dyDescent="0.35">
      <c r="J42108" s="830"/>
    </row>
    <row r="42109" spans="10:10" x14ac:dyDescent="0.35">
      <c r="J42109" s="830"/>
    </row>
    <row r="42110" spans="10:10" x14ac:dyDescent="0.35">
      <c r="J42110" s="830"/>
    </row>
    <row r="42111" spans="10:10" x14ac:dyDescent="0.35">
      <c r="J42111" s="830"/>
    </row>
    <row r="42112" spans="10:10" x14ac:dyDescent="0.35">
      <c r="J42112" s="830"/>
    </row>
    <row r="42113" spans="10:10" x14ac:dyDescent="0.35">
      <c r="J42113" s="830"/>
    </row>
    <row r="42114" spans="10:10" x14ac:dyDescent="0.35">
      <c r="J42114" s="830"/>
    </row>
    <row r="42115" spans="10:10" x14ac:dyDescent="0.35">
      <c r="J42115" s="830"/>
    </row>
    <row r="42116" spans="10:10" x14ac:dyDescent="0.35">
      <c r="J42116" s="830"/>
    </row>
    <row r="42117" spans="10:10" x14ac:dyDescent="0.35">
      <c r="J42117" s="830"/>
    </row>
    <row r="42118" spans="10:10" x14ac:dyDescent="0.35">
      <c r="J42118" s="830"/>
    </row>
    <row r="42119" spans="10:10" x14ac:dyDescent="0.35">
      <c r="J42119" s="830"/>
    </row>
    <row r="42120" spans="10:10" x14ac:dyDescent="0.35">
      <c r="J42120" s="830"/>
    </row>
    <row r="42121" spans="10:10" x14ac:dyDescent="0.35">
      <c r="J42121" s="830"/>
    </row>
    <row r="42122" spans="10:10" x14ac:dyDescent="0.35">
      <c r="J42122" s="830"/>
    </row>
    <row r="42123" spans="10:10" x14ac:dyDescent="0.35">
      <c r="J42123" s="830"/>
    </row>
    <row r="42124" spans="10:10" x14ac:dyDescent="0.35">
      <c r="J42124" s="830"/>
    </row>
    <row r="42125" spans="10:10" x14ac:dyDescent="0.35">
      <c r="J42125" s="830"/>
    </row>
    <row r="42126" spans="10:10" x14ac:dyDescent="0.35">
      <c r="J42126" s="830"/>
    </row>
    <row r="42127" spans="10:10" x14ac:dyDescent="0.35">
      <c r="J42127" s="830"/>
    </row>
    <row r="42128" spans="10:10" x14ac:dyDescent="0.35">
      <c r="J42128" s="830"/>
    </row>
    <row r="42129" spans="10:10" x14ac:dyDescent="0.35">
      <c r="J42129" s="830"/>
    </row>
    <row r="42130" spans="10:10" x14ac:dyDescent="0.35">
      <c r="J42130" s="830"/>
    </row>
    <row r="42131" spans="10:10" x14ac:dyDescent="0.35">
      <c r="J42131" s="830"/>
    </row>
    <row r="42132" spans="10:10" x14ac:dyDescent="0.35">
      <c r="J42132" s="830"/>
    </row>
    <row r="42133" spans="10:10" x14ac:dyDescent="0.35">
      <c r="J42133" s="830"/>
    </row>
    <row r="42134" spans="10:10" x14ac:dyDescent="0.35">
      <c r="J42134" s="830"/>
    </row>
    <row r="42135" spans="10:10" x14ac:dyDescent="0.35">
      <c r="J42135" s="830"/>
    </row>
    <row r="42136" spans="10:10" x14ac:dyDescent="0.35">
      <c r="J42136" s="830"/>
    </row>
    <row r="42137" spans="10:10" x14ac:dyDescent="0.35">
      <c r="J42137" s="830"/>
    </row>
    <row r="42138" spans="10:10" x14ac:dyDescent="0.35">
      <c r="J42138" s="830"/>
    </row>
    <row r="42139" spans="10:10" x14ac:dyDescent="0.35">
      <c r="J42139" s="830"/>
    </row>
    <row r="42140" spans="10:10" x14ac:dyDescent="0.35">
      <c r="J42140" s="830"/>
    </row>
    <row r="42141" spans="10:10" x14ac:dyDescent="0.35">
      <c r="J42141" s="830"/>
    </row>
    <row r="42142" spans="10:10" x14ac:dyDescent="0.35">
      <c r="J42142" s="830"/>
    </row>
    <row r="42143" spans="10:10" x14ac:dyDescent="0.35">
      <c r="J42143" s="830"/>
    </row>
    <row r="42144" spans="10:10" x14ac:dyDescent="0.35">
      <c r="J42144" s="830"/>
    </row>
    <row r="42145" spans="10:10" x14ac:dyDescent="0.35">
      <c r="J42145" s="830"/>
    </row>
    <row r="42146" spans="10:10" x14ac:dyDescent="0.35">
      <c r="J42146" s="830"/>
    </row>
    <row r="42147" spans="10:10" x14ac:dyDescent="0.35">
      <c r="J42147" s="830"/>
    </row>
    <row r="42148" spans="10:10" x14ac:dyDescent="0.35">
      <c r="J42148" s="830"/>
    </row>
    <row r="42149" spans="10:10" x14ac:dyDescent="0.35">
      <c r="J42149" s="830"/>
    </row>
    <row r="42150" spans="10:10" x14ac:dyDescent="0.35">
      <c r="J42150" s="830"/>
    </row>
    <row r="42151" spans="10:10" x14ac:dyDescent="0.35">
      <c r="J42151" s="830"/>
    </row>
    <row r="42152" spans="10:10" x14ac:dyDescent="0.35">
      <c r="J42152" s="830"/>
    </row>
    <row r="42153" spans="10:10" x14ac:dyDescent="0.35">
      <c r="J42153" s="830"/>
    </row>
    <row r="42154" spans="10:10" x14ac:dyDescent="0.35">
      <c r="J42154" s="830"/>
    </row>
    <row r="42155" spans="10:10" x14ac:dyDescent="0.35">
      <c r="J42155" s="830"/>
    </row>
    <row r="42156" spans="10:10" x14ac:dyDescent="0.35">
      <c r="J42156" s="830"/>
    </row>
    <row r="42157" spans="10:10" x14ac:dyDescent="0.35">
      <c r="J42157" s="830"/>
    </row>
    <row r="42158" spans="10:10" x14ac:dyDescent="0.35">
      <c r="J42158" s="830"/>
    </row>
    <row r="42159" spans="10:10" x14ac:dyDescent="0.35">
      <c r="J42159" s="830"/>
    </row>
    <row r="42160" spans="10:10" x14ac:dyDescent="0.35">
      <c r="J42160" s="830"/>
    </row>
    <row r="42161" spans="10:10" x14ac:dyDescent="0.35">
      <c r="J42161" s="830"/>
    </row>
    <row r="42162" spans="10:10" x14ac:dyDescent="0.35">
      <c r="J42162" s="830"/>
    </row>
    <row r="42163" spans="10:10" x14ac:dyDescent="0.35">
      <c r="J42163" s="830"/>
    </row>
    <row r="42164" spans="10:10" x14ac:dyDescent="0.35">
      <c r="J42164" s="830"/>
    </row>
    <row r="42165" spans="10:10" x14ac:dyDescent="0.35">
      <c r="J42165" s="830"/>
    </row>
    <row r="42166" spans="10:10" x14ac:dyDescent="0.35">
      <c r="J42166" s="830"/>
    </row>
    <row r="42167" spans="10:10" x14ac:dyDescent="0.35">
      <c r="J42167" s="830"/>
    </row>
    <row r="42168" spans="10:10" x14ac:dyDescent="0.35">
      <c r="J42168" s="830"/>
    </row>
    <row r="42169" spans="10:10" x14ac:dyDescent="0.35">
      <c r="J42169" s="830"/>
    </row>
    <row r="42170" spans="10:10" x14ac:dyDescent="0.35">
      <c r="J42170" s="830"/>
    </row>
    <row r="42171" spans="10:10" x14ac:dyDescent="0.35">
      <c r="J42171" s="830"/>
    </row>
    <row r="42172" spans="10:10" x14ac:dyDescent="0.35">
      <c r="J42172" s="830"/>
    </row>
    <row r="42173" spans="10:10" x14ac:dyDescent="0.35">
      <c r="J42173" s="830"/>
    </row>
    <row r="42174" spans="10:10" x14ac:dyDescent="0.35">
      <c r="J42174" s="830"/>
    </row>
    <row r="42175" spans="10:10" x14ac:dyDescent="0.35">
      <c r="J42175" s="830"/>
    </row>
    <row r="42176" spans="10:10" x14ac:dyDescent="0.35">
      <c r="J42176" s="830"/>
    </row>
    <row r="42177" spans="10:10" x14ac:dyDescent="0.35">
      <c r="J42177" s="830"/>
    </row>
    <row r="42178" spans="10:10" x14ac:dyDescent="0.35">
      <c r="J42178" s="830"/>
    </row>
    <row r="42179" spans="10:10" x14ac:dyDescent="0.35">
      <c r="J42179" s="830"/>
    </row>
    <row r="42180" spans="10:10" x14ac:dyDescent="0.35">
      <c r="J42180" s="830"/>
    </row>
    <row r="42181" spans="10:10" x14ac:dyDescent="0.35">
      <c r="J42181" s="830"/>
    </row>
    <row r="42182" spans="10:10" x14ac:dyDescent="0.35">
      <c r="J42182" s="830"/>
    </row>
    <row r="42183" spans="10:10" x14ac:dyDescent="0.35">
      <c r="J42183" s="830"/>
    </row>
    <row r="42184" spans="10:10" x14ac:dyDescent="0.35">
      <c r="J42184" s="830"/>
    </row>
    <row r="42185" spans="10:10" x14ac:dyDescent="0.35">
      <c r="J42185" s="830"/>
    </row>
    <row r="42186" spans="10:10" x14ac:dyDescent="0.35">
      <c r="J42186" s="830"/>
    </row>
    <row r="42187" spans="10:10" x14ac:dyDescent="0.35">
      <c r="J42187" s="830"/>
    </row>
    <row r="42188" spans="10:10" x14ac:dyDescent="0.35">
      <c r="J42188" s="830"/>
    </row>
    <row r="42189" spans="10:10" x14ac:dyDescent="0.35">
      <c r="J42189" s="830"/>
    </row>
    <row r="42190" spans="10:10" x14ac:dyDescent="0.35">
      <c r="J42190" s="830"/>
    </row>
    <row r="42191" spans="10:10" x14ac:dyDescent="0.35">
      <c r="J42191" s="830"/>
    </row>
    <row r="42192" spans="10:10" x14ac:dyDescent="0.35">
      <c r="J42192" s="830"/>
    </row>
    <row r="42193" spans="10:10" x14ac:dyDescent="0.35">
      <c r="J42193" s="830"/>
    </row>
    <row r="42194" spans="10:10" x14ac:dyDescent="0.35">
      <c r="J42194" s="830"/>
    </row>
    <row r="42195" spans="10:10" x14ac:dyDescent="0.35">
      <c r="J42195" s="830"/>
    </row>
    <row r="42196" spans="10:10" x14ac:dyDescent="0.35">
      <c r="J42196" s="830"/>
    </row>
    <row r="42197" spans="10:10" x14ac:dyDescent="0.35">
      <c r="J42197" s="830"/>
    </row>
    <row r="42198" spans="10:10" x14ac:dyDescent="0.35">
      <c r="J42198" s="830"/>
    </row>
    <row r="42199" spans="10:10" x14ac:dyDescent="0.35">
      <c r="J42199" s="830"/>
    </row>
    <row r="42200" spans="10:10" x14ac:dyDescent="0.35">
      <c r="J42200" s="830"/>
    </row>
    <row r="42201" spans="10:10" x14ac:dyDescent="0.35">
      <c r="J42201" s="830"/>
    </row>
    <row r="42202" spans="10:10" x14ac:dyDescent="0.35">
      <c r="J42202" s="830"/>
    </row>
    <row r="42203" spans="10:10" x14ac:dyDescent="0.35">
      <c r="J42203" s="830"/>
    </row>
    <row r="42204" spans="10:10" x14ac:dyDescent="0.35">
      <c r="J42204" s="830"/>
    </row>
    <row r="42205" spans="10:10" x14ac:dyDescent="0.35">
      <c r="J42205" s="830"/>
    </row>
    <row r="42206" spans="10:10" x14ac:dyDescent="0.35">
      <c r="J42206" s="830"/>
    </row>
    <row r="42207" spans="10:10" x14ac:dyDescent="0.35">
      <c r="J42207" s="830"/>
    </row>
    <row r="42208" spans="10:10" x14ac:dyDescent="0.35">
      <c r="J42208" s="830"/>
    </row>
    <row r="42209" spans="10:10" x14ac:dyDescent="0.35">
      <c r="J42209" s="830"/>
    </row>
    <row r="42210" spans="10:10" x14ac:dyDescent="0.35">
      <c r="J42210" s="830"/>
    </row>
    <row r="42211" spans="10:10" x14ac:dyDescent="0.35">
      <c r="J42211" s="830"/>
    </row>
    <row r="42212" spans="10:10" x14ac:dyDescent="0.35">
      <c r="J42212" s="830"/>
    </row>
    <row r="42213" spans="10:10" x14ac:dyDescent="0.35">
      <c r="J42213" s="830"/>
    </row>
    <row r="42214" spans="10:10" x14ac:dyDescent="0.35">
      <c r="J42214" s="830"/>
    </row>
    <row r="42215" spans="10:10" x14ac:dyDescent="0.35">
      <c r="J42215" s="830"/>
    </row>
    <row r="42216" spans="10:10" x14ac:dyDescent="0.35">
      <c r="J42216" s="830"/>
    </row>
    <row r="42217" spans="10:10" x14ac:dyDescent="0.35">
      <c r="J42217" s="830"/>
    </row>
    <row r="42218" spans="10:10" x14ac:dyDescent="0.35">
      <c r="J42218" s="830"/>
    </row>
    <row r="42219" spans="10:10" x14ac:dyDescent="0.35">
      <c r="J42219" s="830"/>
    </row>
    <row r="42220" spans="10:10" x14ac:dyDescent="0.35">
      <c r="J42220" s="830"/>
    </row>
    <row r="42221" spans="10:10" x14ac:dyDescent="0.35">
      <c r="J42221" s="830"/>
    </row>
    <row r="42222" spans="10:10" x14ac:dyDescent="0.35">
      <c r="J42222" s="830"/>
    </row>
    <row r="42223" spans="10:10" x14ac:dyDescent="0.35">
      <c r="J42223" s="830"/>
    </row>
    <row r="42224" spans="10:10" x14ac:dyDescent="0.35">
      <c r="J42224" s="830"/>
    </row>
    <row r="42225" spans="10:10" x14ac:dyDescent="0.35">
      <c r="J42225" s="830"/>
    </row>
    <row r="42226" spans="10:10" x14ac:dyDescent="0.35">
      <c r="J42226" s="830"/>
    </row>
    <row r="42227" spans="10:10" x14ac:dyDescent="0.35">
      <c r="J42227" s="830"/>
    </row>
    <row r="42228" spans="10:10" x14ac:dyDescent="0.35">
      <c r="J42228" s="830"/>
    </row>
    <row r="42229" spans="10:10" x14ac:dyDescent="0.35">
      <c r="J42229" s="830"/>
    </row>
    <row r="42230" spans="10:10" x14ac:dyDescent="0.35">
      <c r="J42230" s="830"/>
    </row>
    <row r="42231" spans="10:10" x14ac:dyDescent="0.35">
      <c r="J42231" s="830"/>
    </row>
    <row r="42232" spans="10:10" x14ac:dyDescent="0.35">
      <c r="J42232" s="830"/>
    </row>
    <row r="42233" spans="10:10" x14ac:dyDescent="0.35">
      <c r="J42233" s="830"/>
    </row>
    <row r="42234" spans="10:10" x14ac:dyDescent="0.35">
      <c r="J42234" s="830"/>
    </row>
    <row r="42235" spans="10:10" x14ac:dyDescent="0.35">
      <c r="J42235" s="830"/>
    </row>
    <row r="42236" spans="10:10" x14ac:dyDescent="0.35">
      <c r="J42236" s="830"/>
    </row>
    <row r="42237" spans="10:10" x14ac:dyDescent="0.35">
      <c r="J42237" s="830"/>
    </row>
    <row r="42238" spans="10:10" x14ac:dyDescent="0.35">
      <c r="J42238" s="830"/>
    </row>
    <row r="42239" spans="10:10" x14ac:dyDescent="0.35">
      <c r="J42239" s="830"/>
    </row>
    <row r="42240" spans="10:10" x14ac:dyDescent="0.35">
      <c r="J42240" s="830"/>
    </row>
    <row r="42241" spans="10:10" x14ac:dyDescent="0.35">
      <c r="J42241" s="830"/>
    </row>
    <row r="42242" spans="10:10" x14ac:dyDescent="0.35">
      <c r="J42242" s="830"/>
    </row>
    <row r="42243" spans="10:10" x14ac:dyDescent="0.35">
      <c r="J42243" s="830"/>
    </row>
    <row r="42244" spans="10:10" x14ac:dyDescent="0.35">
      <c r="J42244" s="830"/>
    </row>
    <row r="42245" spans="10:10" x14ac:dyDescent="0.35">
      <c r="J42245" s="830"/>
    </row>
    <row r="42246" spans="10:10" x14ac:dyDescent="0.35">
      <c r="J42246" s="830"/>
    </row>
    <row r="42247" spans="10:10" x14ac:dyDescent="0.35">
      <c r="J42247" s="830"/>
    </row>
    <row r="42248" spans="10:10" x14ac:dyDescent="0.35">
      <c r="J42248" s="830"/>
    </row>
    <row r="42249" spans="10:10" x14ac:dyDescent="0.35">
      <c r="J42249" s="830"/>
    </row>
    <row r="42250" spans="10:10" x14ac:dyDescent="0.35">
      <c r="J42250" s="830"/>
    </row>
    <row r="42251" spans="10:10" x14ac:dyDescent="0.35">
      <c r="J42251" s="830"/>
    </row>
    <row r="42252" spans="10:10" x14ac:dyDescent="0.35">
      <c r="J42252" s="830"/>
    </row>
    <row r="42253" spans="10:10" x14ac:dyDescent="0.35">
      <c r="J42253" s="830"/>
    </row>
    <row r="42254" spans="10:10" x14ac:dyDescent="0.35">
      <c r="J42254" s="830"/>
    </row>
    <row r="42255" spans="10:10" x14ac:dyDescent="0.35">
      <c r="J42255" s="830"/>
    </row>
    <row r="42256" spans="10:10" x14ac:dyDescent="0.35">
      <c r="J42256" s="830"/>
    </row>
    <row r="42257" spans="10:10" x14ac:dyDescent="0.35">
      <c r="J42257" s="830"/>
    </row>
    <row r="42258" spans="10:10" x14ac:dyDescent="0.35">
      <c r="J42258" s="830"/>
    </row>
    <row r="42259" spans="10:10" x14ac:dyDescent="0.35">
      <c r="J42259" s="830"/>
    </row>
    <row r="42260" spans="10:10" x14ac:dyDescent="0.35">
      <c r="J42260" s="830"/>
    </row>
    <row r="42261" spans="10:10" x14ac:dyDescent="0.35">
      <c r="J42261" s="830"/>
    </row>
    <row r="42262" spans="10:10" x14ac:dyDescent="0.35">
      <c r="J42262" s="830"/>
    </row>
    <row r="42263" spans="10:10" x14ac:dyDescent="0.35">
      <c r="J42263" s="830"/>
    </row>
    <row r="42264" spans="10:10" x14ac:dyDescent="0.35">
      <c r="J42264" s="830"/>
    </row>
    <row r="42265" spans="10:10" x14ac:dyDescent="0.35">
      <c r="J42265" s="830"/>
    </row>
    <row r="42266" spans="10:10" x14ac:dyDescent="0.35">
      <c r="J42266" s="830"/>
    </row>
    <row r="42267" spans="10:10" x14ac:dyDescent="0.35">
      <c r="J42267" s="830"/>
    </row>
    <row r="42268" spans="10:10" x14ac:dyDescent="0.35">
      <c r="J42268" s="830"/>
    </row>
    <row r="42269" spans="10:10" x14ac:dyDescent="0.35">
      <c r="J42269" s="830"/>
    </row>
    <row r="42270" spans="10:10" x14ac:dyDescent="0.35">
      <c r="J42270" s="830"/>
    </row>
    <row r="42271" spans="10:10" x14ac:dyDescent="0.35">
      <c r="J42271" s="830"/>
    </row>
    <row r="42272" spans="10:10" x14ac:dyDescent="0.35">
      <c r="J42272" s="830"/>
    </row>
    <row r="42273" spans="10:10" x14ac:dyDescent="0.35">
      <c r="J42273" s="830"/>
    </row>
    <row r="42274" spans="10:10" x14ac:dyDescent="0.35">
      <c r="J42274" s="830"/>
    </row>
    <row r="42275" spans="10:10" x14ac:dyDescent="0.35">
      <c r="J42275" s="830"/>
    </row>
    <row r="42276" spans="10:10" x14ac:dyDescent="0.35">
      <c r="J42276" s="830"/>
    </row>
    <row r="42277" spans="10:10" x14ac:dyDescent="0.35">
      <c r="J42277" s="830"/>
    </row>
    <row r="42278" spans="10:10" x14ac:dyDescent="0.35">
      <c r="J42278" s="830"/>
    </row>
    <row r="42279" spans="10:10" x14ac:dyDescent="0.35">
      <c r="J42279" s="830"/>
    </row>
    <row r="42280" spans="10:10" x14ac:dyDescent="0.35">
      <c r="J42280" s="830"/>
    </row>
    <row r="42281" spans="10:10" x14ac:dyDescent="0.35">
      <c r="J42281" s="830"/>
    </row>
    <row r="42282" spans="10:10" x14ac:dyDescent="0.35">
      <c r="J42282" s="830"/>
    </row>
    <row r="42283" spans="10:10" x14ac:dyDescent="0.35">
      <c r="J42283" s="830"/>
    </row>
    <row r="42284" spans="10:10" x14ac:dyDescent="0.35">
      <c r="J42284" s="830"/>
    </row>
    <row r="42285" spans="10:10" x14ac:dyDescent="0.35">
      <c r="J42285" s="830"/>
    </row>
    <row r="42286" spans="10:10" x14ac:dyDescent="0.35">
      <c r="J42286" s="830"/>
    </row>
    <row r="42287" spans="10:10" x14ac:dyDescent="0.35">
      <c r="J42287" s="830"/>
    </row>
    <row r="42288" spans="10:10" x14ac:dyDescent="0.35">
      <c r="J42288" s="830"/>
    </row>
    <row r="42289" spans="10:10" x14ac:dyDescent="0.35">
      <c r="J42289" s="830"/>
    </row>
    <row r="42290" spans="10:10" x14ac:dyDescent="0.35">
      <c r="J42290" s="830"/>
    </row>
    <row r="42291" spans="10:10" x14ac:dyDescent="0.35">
      <c r="J42291" s="830"/>
    </row>
    <row r="42292" spans="10:10" x14ac:dyDescent="0.35">
      <c r="J42292" s="830"/>
    </row>
    <row r="42293" spans="10:10" x14ac:dyDescent="0.35">
      <c r="J42293" s="830"/>
    </row>
    <row r="42294" spans="10:10" x14ac:dyDescent="0.35">
      <c r="J42294" s="830"/>
    </row>
    <row r="42295" spans="10:10" x14ac:dyDescent="0.35">
      <c r="J42295" s="830"/>
    </row>
    <row r="42296" spans="10:10" x14ac:dyDescent="0.35">
      <c r="J42296" s="830"/>
    </row>
    <row r="42297" spans="10:10" x14ac:dyDescent="0.35">
      <c r="J42297" s="830"/>
    </row>
    <row r="42298" spans="10:10" x14ac:dyDescent="0.35">
      <c r="J42298" s="830"/>
    </row>
    <row r="42299" spans="10:10" x14ac:dyDescent="0.35">
      <c r="J42299" s="830"/>
    </row>
    <row r="42300" spans="10:10" x14ac:dyDescent="0.35">
      <c r="J42300" s="830"/>
    </row>
    <row r="42301" spans="10:10" x14ac:dyDescent="0.35">
      <c r="J42301" s="830"/>
    </row>
    <row r="42302" spans="10:10" x14ac:dyDescent="0.35">
      <c r="J42302" s="830"/>
    </row>
    <row r="42303" spans="10:10" x14ac:dyDescent="0.35">
      <c r="J42303" s="830"/>
    </row>
    <row r="42304" spans="10:10" x14ac:dyDescent="0.35">
      <c r="J42304" s="830"/>
    </row>
    <row r="42305" spans="10:10" x14ac:dyDescent="0.35">
      <c r="J42305" s="830"/>
    </row>
    <row r="42306" spans="10:10" x14ac:dyDescent="0.35">
      <c r="J42306" s="830"/>
    </row>
    <row r="42307" spans="10:10" x14ac:dyDescent="0.35">
      <c r="J42307" s="830"/>
    </row>
    <row r="42308" spans="10:10" x14ac:dyDescent="0.35">
      <c r="J42308" s="830"/>
    </row>
    <row r="42309" spans="10:10" x14ac:dyDescent="0.35">
      <c r="J42309" s="830"/>
    </row>
    <row r="42310" spans="10:10" x14ac:dyDescent="0.35">
      <c r="J42310" s="830"/>
    </row>
    <row r="42311" spans="10:10" x14ac:dyDescent="0.35">
      <c r="J42311" s="830"/>
    </row>
    <row r="42312" spans="10:10" x14ac:dyDescent="0.35">
      <c r="J42312" s="830"/>
    </row>
    <row r="42313" spans="10:10" x14ac:dyDescent="0.35">
      <c r="J42313" s="830"/>
    </row>
    <row r="42314" spans="10:10" x14ac:dyDescent="0.35">
      <c r="J42314" s="830"/>
    </row>
    <row r="42315" spans="10:10" x14ac:dyDescent="0.35">
      <c r="J42315" s="830"/>
    </row>
    <row r="42316" spans="10:10" x14ac:dyDescent="0.35">
      <c r="J42316" s="830"/>
    </row>
    <row r="42317" spans="10:10" x14ac:dyDescent="0.35">
      <c r="J42317" s="830"/>
    </row>
    <row r="42318" spans="10:10" x14ac:dyDescent="0.35">
      <c r="J42318" s="830"/>
    </row>
    <row r="42319" spans="10:10" x14ac:dyDescent="0.35">
      <c r="J42319" s="830"/>
    </row>
    <row r="42320" spans="10:10" x14ac:dyDescent="0.35">
      <c r="J42320" s="830"/>
    </row>
    <row r="42321" spans="10:10" x14ac:dyDescent="0.35">
      <c r="J42321" s="830"/>
    </row>
    <row r="42322" spans="10:10" x14ac:dyDescent="0.35">
      <c r="J42322" s="830"/>
    </row>
    <row r="42323" spans="10:10" x14ac:dyDescent="0.35">
      <c r="J42323" s="830"/>
    </row>
    <row r="42324" spans="10:10" x14ac:dyDescent="0.35">
      <c r="J42324" s="830"/>
    </row>
    <row r="42325" spans="10:10" x14ac:dyDescent="0.35">
      <c r="J42325" s="830"/>
    </row>
    <row r="42326" spans="10:10" x14ac:dyDescent="0.35">
      <c r="J42326" s="830"/>
    </row>
    <row r="42327" spans="10:10" x14ac:dyDescent="0.35">
      <c r="J42327" s="830"/>
    </row>
    <row r="42328" spans="10:10" x14ac:dyDescent="0.35">
      <c r="J42328" s="830"/>
    </row>
    <row r="42329" spans="10:10" x14ac:dyDescent="0.35">
      <c r="J42329" s="830"/>
    </row>
    <row r="42330" spans="10:10" x14ac:dyDescent="0.35">
      <c r="J42330" s="830"/>
    </row>
    <row r="42331" spans="10:10" x14ac:dyDescent="0.35">
      <c r="J42331" s="830"/>
    </row>
    <row r="42332" spans="10:10" x14ac:dyDescent="0.35">
      <c r="J42332" s="830"/>
    </row>
    <row r="42333" spans="10:10" x14ac:dyDescent="0.35">
      <c r="J42333" s="830"/>
    </row>
    <row r="42334" spans="10:10" x14ac:dyDescent="0.35">
      <c r="J42334" s="830"/>
    </row>
    <row r="42335" spans="10:10" x14ac:dyDescent="0.35">
      <c r="J42335" s="830"/>
    </row>
    <row r="42336" spans="10:10" x14ac:dyDescent="0.35">
      <c r="J42336" s="830"/>
    </row>
    <row r="42337" spans="10:10" x14ac:dyDescent="0.35">
      <c r="J42337" s="830"/>
    </row>
    <row r="42338" spans="10:10" x14ac:dyDescent="0.35">
      <c r="J42338" s="830"/>
    </row>
    <row r="42339" spans="10:10" x14ac:dyDescent="0.35">
      <c r="J42339" s="830"/>
    </row>
    <row r="42340" spans="10:10" x14ac:dyDescent="0.35">
      <c r="J42340" s="830"/>
    </row>
    <row r="42341" spans="10:10" x14ac:dyDescent="0.35">
      <c r="J42341" s="830"/>
    </row>
    <row r="42342" spans="10:10" x14ac:dyDescent="0.35">
      <c r="J42342" s="830"/>
    </row>
    <row r="42343" spans="10:10" x14ac:dyDescent="0.35">
      <c r="J42343" s="830"/>
    </row>
    <row r="42344" spans="10:10" x14ac:dyDescent="0.35">
      <c r="J42344" s="830"/>
    </row>
    <row r="42345" spans="10:10" x14ac:dyDescent="0.35">
      <c r="J42345" s="830"/>
    </row>
    <row r="42346" spans="10:10" x14ac:dyDescent="0.35">
      <c r="J42346" s="830"/>
    </row>
    <row r="42347" spans="10:10" x14ac:dyDescent="0.35">
      <c r="J42347" s="830"/>
    </row>
    <row r="42348" spans="10:10" x14ac:dyDescent="0.35">
      <c r="J42348" s="830"/>
    </row>
    <row r="42349" spans="10:10" x14ac:dyDescent="0.35">
      <c r="J42349" s="830"/>
    </row>
    <row r="42350" spans="10:10" x14ac:dyDescent="0.35">
      <c r="J42350" s="830"/>
    </row>
    <row r="42351" spans="10:10" x14ac:dyDescent="0.35">
      <c r="J42351" s="830"/>
    </row>
    <row r="42352" spans="10:10" x14ac:dyDescent="0.35">
      <c r="J42352" s="830"/>
    </row>
    <row r="42353" spans="10:10" x14ac:dyDescent="0.35">
      <c r="J42353" s="830"/>
    </row>
    <row r="42354" spans="10:10" x14ac:dyDescent="0.35">
      <c r="J42354" s="830"/>
    </row>
    <row r="42355" spans="10:10" x14ac:dyDescent="0.35">
      <c r="J42355" s="830"/>
    </row>
    <row r="42356" spans="10:10" x14ac:dyDescent="0.35">
      <c r="J42356" s="830"/>
    </row>
    <row r="42357" spans="10:10" x14ac:dyDescent="0.35">
      <c r="J42357" s="830"/>
    </row>
    <row r="42358" spans="10:10" x14ac:dyDescent="0.35">
      <c r="J42358" s="830"/>
    </row>
    <row r="42359" spans="10:10" x14ac:dyDescent="0.35">
      <c r="J42359" s="830"/>
    </row>
    <row r="42360" spans="10:10" x14ac:dyDescent="0.35">
      <c r="J42360" s="830"/>
    </row>
    <row r="42361" spans="10:10" x14ac:dyDescent="0.35">
      <c r="J42361" s="830"/>
    </row>
    <row r="42362" spans="10:10" x14ac:dyDescent="0.35">
      <c r="J42362" s="830"/>
    </row>
    <row r="42363" spans="10:10" x14ac:dyDescent="0.35">
      <c r="J42363" s="830"/>
    </row>
    <row r="42364" spans="10:10" x14ac:dyDescent="0.35">
      <c r="J42364" s="830"/>
    </row>
    <row r="42365" spans="10:10" x14ac:dyDescent="0.35">
      <c r="J42365" s="830"/>
    </row>
    <row r="42366" spans="10:10" x14ac:dyDescent="0.35">
      <c r="J42366" s="830"/>
    </row>
    <row r="42367" spans="10:10" x14ac:dyDescent="0.35">
      <c r="J42367" s="830"/>
    </row>
    <row r="42368" spans="10:10" x14ac:dyDescent="0.35">
      <c r="J42368" s="830"/>
    </row>
    <row r="42369" spans="10:10" x14ac:dyDescent="0.35">
      <c r="J42369" s="830"/>
    </row>
    <row r="42370" spans="10:10" x14ac:dyDescent="0.35">
      <c r="J42370" s="830"/>
    </row>
    <row r="42371" spans="10:10" x14ac:dyDescent="0.35">
      <c r="J42371" s="830"/>
    </row>
    <row r="42372" spans="10:10" x14ac:dyDescent="0.35">
      <c r="J42372" s="830"/>
    </row>
    <row r="42373" spans="10:10" x14ac:dyDescent="0.35">
      <c r="J42373" s="830"/>
    </row>
    <row r="42374" spans="10:10" x14ac:dyDescent="0.35">
      <c r="J42374" s="830"/>
    </row>
    <row r="42375" spans="10:10" x14ac:dyDescent="0.35">
      <c r="J42375" s="830"/>
    </row>
    <row r="42376" spans="10:10" x14ac:dyDescent="0.35">
      <c r="J42376" s="830"/>
    </row>
    <row r="42377" spans="10:10" x14ac:dyDescent="0.35">
      <c r="J42377" s="830"/>
    </row>
    <row r="42378" spans="10:10" x14ac:dyDescent="0.35">
      <c r="J42378" s="830"/>
    </row>
    <row r="42379" spans="10:10" x14ac:dyDescent="0.35">
      <c r="J42379" s="830"/>
    </row>
    <row r="42380" spans="10:10" x14ac:dyDescent="0.35">
      <c r="J42380" s="830"/>
    </row>
    <row r="42381" spans="10:10" x14ac:dyDescent="0.35">
      <c r="J42381" s="830"/>
    </row>
    <row r="42382" spans="10:10" x14ac:dyDescent="0.35">
      <c r="J42382" s="830"/>
    </row>
    <row r="42383" spans="10:10" x14ac:dyDescent="0.35">
      <c r="J42383" s="830"/>
    </row>
    <row r="42384" spans="10:10" x14ac:dyDescent="0.35">
      <c r="J42384" s="830"/>
    </row>
    <row r="42385" spans="10:10" x14ac:dyDescent="0.35">
      <c r="J42385" s="830"/>
    </row>
    <row r="42386" spans="10:10" x14ac:dyDescent="0.35">
      <c r="J42386" s="830"/>
    </row>
    <row r="42387" spans="10:10" x14ac:dyDescent="0.35">
      <c r="J42387" s="830"/>
    </row>
    <row r="42388" spans="10:10" x14ac:dyDescent="0.35">
      <c r="J42388" s="830"/>
    </row>
    <row r="42389" spans="10:10" x14ac:dyDescent="0.35">
      <c r="J42389" s="830"/>
    </row>
    <row r="42390" spans="10:10" x14ac:dyDescent="0.35">
      <c r="J42390" s="830"/>
    </row>
    <row r="42391" spans="10:10" x14ac:dyDescent="0.35">
      <c r="J42391" s="830"/>
    </row>
    <row r="42392" spans="10:10" x14ac:dyDescent="0.35">
      <c r="J42392" s="830"/>
    </row>
    <row r="42393" spans="10:10" x14ac:dyDescent="0.35">
      <c r="J42393" s="830"/>
    </row>
    <row r="42394" spans="10:10" x14ac:dyDescent="0.35">
      <c r="J42394" s="830"/>
    </row>
    <row r="42395" spans="10:10" x14ac:dyDescent="0.35">
      <c r="J42395" s="830"/>
    </row>
    <row r="42396" spans="10:10" x14ac:dyDescent="0.35">
      <c r="J42396" s="830"/>
    </row>
    <row r="42397" spans="10:10" x14ac:dyDescent="0.35">
      <c r="J42397" s="830"/>
    </row>
    <row r="42398" spans="10:10" x14ac:dyDescent="0.35">
      <c r="J42398" s="830"/>
    </row>
    <row r="42399" spans="10:10" x14ac:dyDescent="0.35">
      <c r="J42399" s="830"/>
    </row>
    <row r="42400" spans="10:10" x14ac:dyDescent="0.35">
      <c r="J42400" s="830"/>
    </row>
    <row r="42401" spans="10:10" x14ac:dyDescent="0.35">
      <c r="J42401" s="830"/>
    </row>
    <row r="42402" spans="10:10" x14ac:dyDescent="0.35">
      <c r="J42402" s="830"/>
    </row>
    <row r="42403" spans="10:10" x14ac:dyDescent="0.35">
      <c r="J42403" s="830"/>
    </row>
    <row r="42404" spans="10:10" x14ac:dyDescent="0.35">
      <c r="J42404" s="830"/>
    </row>
    <row r="42405" spans="10:10" x14ac:dyDescent="0.35">
      <c r="J42405" s="830"/>
    </row>
    <row r="42406" spans="10:10" x14ac:dyDescent="0.35">
      <c r="J42406" s="830"/>
    </row>
    <row r="42407" spans="10:10" x14ac:dyDescent="0.35">
      <c r="J42407" s="830"/>
    </row>
    <row r="42408" spans="10:10" x14ac:dyDescent="0.35">
      <c r="J42408" s="830"/>
    </row>
    <row r="42409" spans="10:10" x14ac:dyDescent="0.35">
      <c r="J42409" s="830"/>
    </row>
    <row r="42410" spans="10:10" x14ac:dyDescent="0.35">
      <c r="J42410" s="830"/>
    </row>
    <row r="42411" spans="10:10" x14ac:dyDescent="0.35">
      <c r="J42411" s="830"/>
    </row>
    <row r="42412" spans="10:10" x14ac:dyDescent="0.35">
      <c r="J42412" s="830"/>
    </row>
    <row r="42413" spans="10:10" x14ac:dyDescent="0.35">
      <c r="J42413" s="830"/>
    </row>
    <row r="42414" spans="10:10" x14ac:dyDescent="0.35">
      <c r="J42414" s="830"/>
    </row>
    <row r="42415" spans="10:10" x14ac:dyDescent="0.35">
      <c r="J42415" s="830"/>
    </row>
    <row r="42416" spans="10:10" x14ac:dyDescent="0.35">
      <c r="J42416" s="830"/>
    </row>
    <row r="42417" spans="10:10" x14ac:dyDescent="0.35">
      <c r="J42417" s="830"/>
    </row>
    <row r="42418" spans="10:10" x14ac:dyDescent="0.35">
      <c r="J42418" s="830"/>
    </row>
    <row r="42419" spans="10:10" x14ac:dyDescent="0.35">
      <c r="J42419" s="830"/>
    </row>
    <row r="42420" spans="10:10" x14ac:dyDescent="0.35">
      <c r="J42420" s="830"/>
    </row>
    <row r="42421" spans="10:10" x14ac:dyDescent="0.35">
      <c r="J42421" s="830"/>
    </row>
    <row r="42422" spans="10:10" x14ac:dyDescent="0.35">
      <c r="J42422" s="830"/>
    </row>
    <row r="42423" spans="10:10" x14ac:dyDescent="0.35">
      <c r="J42423" s="830"/>
    </row>
    <row r="42424" spans="10:10" x14ac:dyDescent="0.35">
      <c r="J42424" s="830"/>
    </row>
    <row r="42425" spans="10:10" x14ac:dyDescent="0.35">
      <c r="J42425" s="830"/>
    </row>
    <row r="42426" spans="10:10" x14ac:dyDescent="0.35">
      <c r="J42426" s="830"/>
    </row>
    <row r="42427" spans="10:10" x14ac:dyDescent="0.35">
      <c r="J42427" s="830"/>
    </row>
    <row r="42428" spans="10:10" x14ac:dyDescent="0.35">
      <c r="J42428" s="830"/>
    </row>
    <row r="42429" spans="10:10" x14ac:dyDescent="0.35">
      <c r="J42429" s="830"/>
    </row>
    <row r="42430" spans="10:10" x14ac:dyDescent="0.35">
      <c r="J42430" s="830"/>
    </row>
    <row r="42431" spans="10:10" x14ac:dyDescent="0.35">
      <c r="J42431" s="830"/>
    </row>
    <row r="42432" spans="10:10" x14ac:dyDescent="0.35">
      <c r="J42432" s="830"/>
    </row>
    <row r="42433" spans="10:10" x14ac:dyDescent="0.35">
      <c r="J42433" s="830"/>
    </row>
    <row r="42434" spans="10:10" x14ac:dyDescent="0.35">
      <c r="J42434" s="830"/>
    </row>
    <row r="42435" spans="10:10" x14ac:dyDescent="0.35">
      <c r="J42435" s="830"/>
    </row>
    <row r="42436" spans="10:10" x14ac:dyDescent="0.35">
      <c r="J42436" s="830"/>
    </row>
    <row r="42437" spans="10:10" x14ac:dyDescent="0.35">
      <c r="J42437" s="830"/>
    </row>
    <row r="42438" spans="10:10" x14ac:dyDescent="0.35">
      <c r="J42438" s="830"/>
    </row>
    <row r="42439" spans="10:10" x14ac:dyDescent="0.35">
      <c r="J42439" s="830"/>
    </row>
    <row r="42440" spans="10:10" x14ac:dyDescent="0.35">
      <c r="J42440" s="830"/>
    </row>
    <row r="42441" spans="10:10" x14ac:dyDescent="0.35">
      <c r="J42441" s="830"/>
    </row>
    <row r="42442" spans="10:10" x14ac:dyDescent="0.35">
      <c r="J42442" s="830"/>
    </row>
    <row r="42443" spans="10:10" x14ac:dyDescent="0.35">
      <c r="J42443" s="830"/>
    </row>
    <row r="42444" spans="10:10" x14ac:dyDescent="0.35">
      <c r="J42444" s="830"/>
    </row>
    <row r="42445" spans="10:10" x14ac:dyDescent="0.35">
      <c r="J42445" s="830"/>
    </row>
    <row r="42446" spans="10:10" x14ac:dyDescent="0.35">
      <c r="J42446" s="830"/>
    </row>
    <row r="42447" spans="10:10" x14ac:dyDescent="0.35">
      <c r="J42447" s="830"/>
    </row>
    <row r="42448" spans="10:10" x14ac:dyDescent="0.35">
      <c r="J42448" s="830"/>
    </row>
    <row r="42449" spans="10:10" x14ac:dyDescent="0.35">
      <c r="J42449" s="830"/>
    </row>
    <row r="42450" spans="10:10" x14ac:dyDescent="0.35">
      <c r="J42450" s="830"/>
    </row>
    <row r="42451" spans="10:10" x14ac:dyDescent="0.35">
      <c r="J42451" s="830"/>
    </row>
    <row r="42452" spans="10:10" x14ac:dyDescent="0.35">
      <c r="J42452" s="830"/>
    </row>
    <row r="42453" spans="10:10" x14ac:dyDescent="0.35">
      <c r="J42453" s="830"/>
    </row>
    <row r="42454" spans="10:10" x14ac:dyDescent="0.35">
      <c r="J42454" s="830"/>
    </row>
    <row r="42455" spans="10:10" x14ac:dyDescent="0.35">
      <c r="J42455" s="830"/>
    </row>
    <row r="42456" spans="10:10" x14ac:dyDescent="0.35">
      <c r="J42456" s="830"/>
    </row>
    <row r="42457" spans="10:10" x14ac:dyDescent="0.35">
      <c r="J42457" s="830"/>
    </row>
    <row r="42458" spans="10:10" x14ac:dyDescent="0.35">
      <c r="J42458" s="830"/>
    </row>
    <row r="42459" spans="10:10" x14ac:dyDescent="0.35">
      <c r="J42459" s="830"/>
    </row>
    <row r="42460" spans="10:10" x14ac:dyDescent="0.35">
      <c r="J42460" s="830"/>
    </row>
    <row r="42461" spans="10:10" x14ac:dyDescent="0.35">
      <c r="J42461" s="830"/>
    </row>
    <row r="42462" spans="10:10" x14ac:dyDescent="0.35">
      <c r="J42462" s="830"/>
    </row>
    <row r="42463" spans="10:10" x14ac:dyDescent="0.35">
      <c r="J42463" s="830"/>
    </row>
    <row r="42464" spans="10:10" x14ac:dyDescent="0.35">
      <c r="J42464" s="830"/>
    </row>
    <row r="42465" spans="10:10" x14ac:dyDescent="0.35">
      <c r="J42465" s="830"/>
    </row>
    <row r="42466" spans="10:10" x14ac:dyDescent="0.35">
      <c r="J42466" s="830"/>
    </row>
    <row r="42467" spans="10:10" x14ac:dyDescent="0.35">
      <c r="J42467" s="830"/>
    </row>
    <row r="42468" spans="10:10" x14ac:dyDescent="0.35">
      <c r="J42468" s="830"/>
    </row>
    <row r="42469" spans="10:10" x14ac:dyDescent="0.35">
      <c r="J42469" s="830"/>
    </row>
    <row r="42470" spans="10:10" x14ac:dyDescent="0.35">
      <c r="J42470" s="830"/>
    </row>
    <row r="42471" spans="10:10" x14ac:dyDescent="0.35">
      <c r="J42471" s="830"/>
    </row>
    <row r="42472" spans="10:10" x14ac:dyDescent="0.35">
      <c r="J42472" s="830"/>
    </row>
    <row r="42473" spans="10:10" x14ac:dyDescent="0.35">
      <c r="J42473" s="830"/>
    </row>
    <row r="42474" spans="10:10" x14ac:dyDescent="0.35">
      <c r="J42474" s="830"/>
    </row>
    <row r="42475" spans="10:10" x14ac:dyDescent="0.35">
      <c r="J42475" s="830"/>
    </row>
    <row r="42476" spans="10:10" x14ac:dyDescent="0.35">
      <c r="J42476" s="830"/>
    </row>
    <row r="42477" spans="10:10" x14ac:dyDescent="0.35">
      <c r="J42477" s="830"/>
    </row>
    <row r="42478" spans="10:10" x14ac:dyDescent="0.35">
      <c r="J42478" s="830"/>
    </row>
    <row r="42479" spans="10:10" x14ac:dyDescent="0.35">
      <c r="J42479" s="830"/>
    </row>
    <row r="42480" spans="10:10" x14ac:dyDescent="0.35">
      <c r="J42480" s="830"/>
    </row>
    <row r="42481" spans="10:10" x14ac:dyDescent="0.35">
      <c r="J42481" s="830"/>
    </row>
    <row r="42482" spans="10:10" x14ac:dyDescent="0.35">
      <c r="J42482" s="830"/>
    </row>
    <row r="42483" spans="10:10" x14ac:dyDescent="0.35">
      <c r="J42483" s="830"/>
    </row>
    <row r="42484" spans="10:10" x14ac:dyDescent="0.35">
      <c r="J42484" s="830"/>
    </row>
    <row r="42485" spans="10:10" x14ac:dyDescent="0.35">
      <c r="J42485" s="830"/>
    </row>
    <row r="42486" spans="10:10" x14ac:dyDescent="0.35">
      <c r="J42486" s="830"/>
    </row>
    <row r="42487" spans="10:10" x14ac:dyDescent="0.35">
      <c r="J42487" s="830"/>
    </row>
    <row r="42488" spans="10:10" x14ac:dyDescent="0.35">
      <c r="J42488" s="830"/>
    </row>
    <row r="42489" spans="10:10" x14ac:dyDescent="0.35">
      <c r="J42489" s="830"/>
    </row>
    <row r="42490" spans="10:10" x14ac:dyDescent="0.35">
      <c r="J42490" s="830"/>
    </row>
    <row r="42491" spans="10:10" x14ac:dyDescent="0.35">
      <c r="J42491" s="830"/>
    </row>
    <row r="42492" spans="10:10" x14ac:dyDescent="0.35">
      <c r="J42492" s="830"/>
    </row>
    <row r="42493" spans="10:10" x14ac:dyDescent="0.35">
      <c r="J42493" s="830"/>
    </row>
    <row r="42494" spans="10:10" x14ac:dyDescent="0.35">
      <c r="J42494" s="830"/>
    </row>
    <row r="42495" spans="10:10" x14ac:dyDescent="0.35">
      <c r="J42495" s="830"/>
    </row>
    <row r="42496" spans="10:10" x14ac:dyDescent="0.35">
      <c r="J42496" s="830"/>
    </row>
    <row r="42497" spans="10:10" x14ac:dyDescent="0.35">
      <c r="J42497" s="830"/>
    </row>
    <row r="42498" spans="10:10" x14ac:dyDescent="0.35">
      <c r="J42498" s="830"/>
    </row>
    <row r="42499" spans="10:10" x14ac:dyDescent="0.35">
      <c r="J42499" s="830"/>
    </row>
    <row r="42500" spans="10:10" x14ac:dyDescent="0.35">
      <c r="J42500" s="830"/>
    </row>
    <row r="42501" spans="10:10" x14ac:dyDescent="0.35">
      <c r="J42501" s="830"/>
    </row>
    <row r="42502" spans="10:10" x14ac:dyDescent="0.35">
      <c r="J42502" s="830"/>
    </row>
    <row r="42503" spans="10:10" x14ac:dyDescent="0.35">
      <c r="J42503" s="830"/>
    </row>
    <row r="42504" spans="10:10" x14ac:dyDescent="0.35">
      <c r="J42504" s="830"/>
    </row>
    <row r="42505" spans="10:10" x14ac:dyDescent="0.35">
      <c r="J42505" s="830"/>
    </row>
    <row r="42506" spans="10:10" x14ac:dyDescent="0.35">
      <c r="J42506" s="830"/>
    </row>
    <row r="42507" spans="10:10" x14ac:dyDescent="0.35">
      <c r="J42507" s="830"/>
    </row>
    <row r="42508" spans="10:10" x14ac:dyDescent="0.35">
      <c r="J42508" s="830"/>
    </row>
    <row r="42509" spans="10:10" x14ac:dyDescent="0.35">
      <c r="J42509" s="830"/>
    </row>
    <row r="42510" spans="10:10" x14ac:dyDescent="0.35">
      <c r="J42510" s="830"/>
    </row>
    <row r="42511" spans="10:10" x14ac:dyDescent="0.35">
      <c r="J42511" s="830"/>
    </row>
    <row r="42512" spans="10:10" x14ac:dyDescent="0.35">
      <c r="J42512" s="830"/>
    </row>
    <row r="42513" spans="10:10" x14ac:dyDescent="0.35">
      <c r="J42513" s="830"/>
    </row>
    <row r="42514" spans="10:10" x14ac:dyDescent="0.35">
      <c r="J42514" s="830"/>
    </row>
    <row r="42515" spans="10:10" x14ac:dyDescent="0.35">
      <c r="J42515" s="830"/>
    </row>
    <row r="42516" spans="10:10" x14ac:dyDescent="0.35">
      <c r="J42516" s="830"/>
    </row>
    <row r="42517" spans="10:10" x14ac:dyDescent="0.35">
      <c r="J42517" s="830"/>
    </row>
    <row r="42518" spans="10:10" x14ac:dyDescent="0.35">
      <c r="J42518" s="830"/>
    </row>
    <row r="42519" spans="10:10" x14ac:dyDescent="0.35">
      <c r="J42519" s="830"/>
    </row>
    <row r="42520" spans="10:10" x14ac:dyDescent="0.35">
      <c r="J42520" s="830"/>
    </row>
    <row r="42521" spans="10:10" x14ac:dyDescent="0.35">
      <c r="J42521" s="830"/>
    </row>
    <row r="42522" spans="10:10" x14ac:dyDescent="0.35">
      <c r="J42522" s="830"/>
    </row>
    <row r="42523" spans="10:10" x14ac:dyDescent="0.35">
      <c r="J42523" s="830"/>
    </row>
    <row r="42524" spans="10:10" x14ac:dyDescent="0.35">
      <c r="J42524" s="830"/>
    </row>
    <row r="42525" spans="10:10" x14ac:dyDescent="0.35">
      <c r="J42525" s="830"/>
    </row>
    <row r="42526" spans="10:10" x14ac:dyDescent="0.35">
      <c r="J42526" s="830"/>
    </row>
    <row r="42527" spans="10:10" x14ac:dyDescent="0.35">
      <c r="J42527" s="830"/>
    </row>
    <row r="42528" spans="10:10" x14ac:dyDescent="0.35">
      <c r="J42528" s="830"/>
    </row>
    <row r="42529" spans="10:10" x14ac:dyDescent="0.35">
      <c r="J42529" s="830"/>
    </row>
    <row r="42530" spans="10:10" x14ac:dyDescent="0.35">
      <c r="J42530" s="830"/>
    </row>
    <row r="42531" spans="10:10" x14ac:dyDescent="0.35">
      <c r="J42531" s="830"/>
    </row>
    <row r="42532" spans="10:10" x14ac:dyDescent="0.35">
      <c r="J42532" s="830"/>
    </row>
    <row r="42533" spans="10:10" x14ac:dyDescent="0.35">
      <c r="J42533" s="830"/>
    </row>
    <row r="42534" spans="10:10" x14ac:dyDescent="0.35">
      <c r="J42534" s="830"/>
    </row>
    <row r="42535" spans="10:10" x14ac:dyDescent="0.35">
      <c r="J42535" s="830"/>
    </row>
    <row r="42536" spans="10:10" x14ac:dyDescent="0.35">
      <c r="J42536" s="830"/>
    </row>
    <row r="42537" spans="10:10" x14ac:dyDescent="0.35">
      <c r="J42537" s="830"/>
    </row>
    <row r="42538" spans="10:10" x14ac:dyDescent="0.35">
      <c r="J42538" s="830"/>
    </row>
    <row r="42539" spans="10:10" x14ac:dyDescent="0.35">
      <c r="J42539" s="830"/>
    </row>
    <row r="42540" spans="10:10" x14ac:dyDescent="0.35">
      <c r="J42540" s="830"/>
    </row>
    <row r="42541" spans="10:10" x14ac:dyDescent="0.35">
      <c r="J42541" s="830"/>
    </row>
    <row r="42542" spans="10:10" x14ac:dyDescent="0.35">
      <c r="J42542" s="830"/>
    </row>
    <row r="42543" spans="10:10" x14ac:dyDescent="0.35">
      <c r="J42543" s="830"/>
    </row>
    <row r="42544" spans="10:10" x14ac:dyDescent="0.35">
      <c r="J42544" s="830"/>
    </row>
    <row r="42545" spans="10:10" x14ac:dyDescent="0.35">
      <c r="J42545" s="830"/>
    </row>
    <row r="42546" spans="10:10" x14ac:dyDescent="0.35">
      <c r="J42546" s="830"/>
    </row>
    <row r="42547" spans="10:10" x14ac:dyDescent="0.35">
      <c r="J42547" s="830"/>
    </row>
    <row r="42548" spans="10:10" x14ac:dyDescent="0.35">
      <c r="J42548" s="830"/>
    </row>
    <row r="42549" spans="10:10" x14ac:dyDescent="0.35">
      <c r="J42549" s="830"/>
    </row>
    <row r="42550" spans="10:10" x14ac:dyDescent="0.35">
      <c r="J42550" s="830"/>
    </row>
    <row r="42551" spans="10:10" x14ac:dyDescent="0.35">
      <c r="J42551" s="830"/>
    </row>
    <row r="42552" spans="10:10" x14ac:dyDescent="0.35">
      <c r="J42552" s="830"/>
    </row>
    <row r="42553" spans="10:10" x14ac:dyDescent="0.35">
      <c r="J42553" s="830"/>
    </row>
    <row r="42554" spans="10:10" x14ac:dyDescent="0.35">
      <c r="J42554" s="830"/>
    </row>
    <row r="42555" spans="10:10" x14ac:dyDescent="0.35">
      <c r="J42555" s="830"/>
    </row>
    <row r="42556" spans="10:10" x14ac:dyDescent="0.35">
      <c r="J42556" s="830"/>
    </row>
    <row r="42557" spans="10:10" x14ac:dyDescent="0.35">
      <c r="J42557" s="830"/>
    </row>
    <row r="42558" spans="10:10" x14ac:dyDescent="0.35">
      <c r="J42558" s="830"/>
    </row>
    <row r="42559" spans="10:10" x14ac:dyDescent="0.35">
      <c r="J42559" s="830"/>
    </row>
    <row r="42560" spans="10:10" x14ac:dyDescent="0.35">
      <c r="J42560" s="830"/>
    </row>
    <row r="42561" spans="10:10" x14ac:dyDescent="0.35">
      <c r="J42561" s="830"/>
    </row>
    <row r="42562" spans="10:10" x14ac:dyDescent="0.35">
      <c r="J42562" s="830"/>
    </row>
    <row r="42563" spans="10:10" x14ac:dyDescent="0.35">
      <c r="J42563" s="830"/>
    </row>
    <row r="42564" spans="10:10" x14ac:dyDescent="0.35">
      <c r="J42564" s="830"/>
    </row>
    <row r="42565" spans="10:10" x14ac:dyDescent="0.35">
      <c r="J42565" s="830"/>
    </row>
    <row r="42566" spans="10:10" x14ac:dyDescent="0.35">
      <c r="J42566" s="830"/>
    </row>
    <row r="42567" spans="10:10" x14ac:dyDescent="0.35">
      <c r="J42567" s="830"/>
    </row>
    <row r="42568" spans="10:10" x14ac:dyDescent="0.35">
      <c r="J42568" s="830"/>
    </row>
    <row r="42569" spans="10:10" x14ac:dyDescent="0.35">
      <c r="J42569" s="830"/>
    </row>
    <row r="42570" spans="10:10" x14ac:dyDescent="0.35">
      <c r="J42570" s="830"/>
    </row>
    <row r="42571" spans="10:10" x14ac:dyDescent="0.35">
      <c r="J42571" s="830"/>
    </row>
    <row r="42572" spans="10:10" x14ac:dyDescent="0.35">
      <c r="J42572" s="830"/>
    </row>
    <row r="42573" spans="10:10" x14ac:dyDescent="0.35">
      <c r="J42573" s="830"/>
    </row>
    <row r="42574" spans="10:10" x14ac:dyDescent="0.35">
      <c r="J42574" s="830"/>
    </row>
    <row r="42575" spans="10:10" x14ac:dyDescent="0.35">
      <c r="J42575" s="830"/>
    </row>
    <row r="42576" spans="10:10" x14ac:dyDescent="0.35">
      <c r="J42576" s="830"/>
    </row>
    <row r="42577" spans="10:10" x14ac:dyDescent="0.35">
      <c r="J42577" s="830"/>
    </row>
    <row r="42578" spans="10:10" x14ac:dyDescent="0.35">
      <c r="J42578" s="830"/>
    </row>
    <row r="42579" spans="10:10" x14ac:dyDescent="0.35">
      <c r="J42579" s="830"/>
    </row>
    <row r="42580" spans="10:10" x14ac:dyDescent="0.35">
      <c r="J42580" s="830"/>
    </row>
    <row r="42581" spans="10:10" x14ac:dyDescent="0.35">
      <c r="J42581" s="830"/>
    </row>
    <row r="42582" spans="10:10" x14ac:dyDescent="0.35">
      <c r="J42582" s="830"/>
    </row>
    <row r="42583" spans="10:10" x14ac:dyDescent="0.35">
      <c r="J42583" s="830"/>
    </row>
    <row r="42584" spans="10:10" x14ac:dyDescent="0.35">
      <c r="J42584" s="830"/>
    </row>
    <row r="42585" spans="10:10" x14ac:dyDescent="0.35">
      <c r="J42585" s="830"/>
    </row>
    <row r="42586" spans="10:10" x14ac:dyDescent="0.35">
      <c r="J42586" s="830"/>
    </row>
    <row r="42587" spans="10:10" x14ac:dyDescent="0.35">
      <c r="J42587" s="830"/>
    </row>
    <row r="42588" spans="10:10" x14ac:dyDescent="0.35">
      <c r="J42588" s="830"/>
    </row>
    <row r="42589" spans="10:10" x14ac:dyDescent="0.35">
      <c r="J42589" s="830"/>
    </row>
    <row r="42590" spans="10:10" x14ac:dyDescent="0.35">
      <c r="J42590" s="830"/>
    </row>
    <row r="42591" spans="10:10" x14ac:dyDescent="0.35">
      <c r="J42591" s="830"/>
    </row>
    <row r="42592" spans="10:10" x14ac:dyDescent="0.35">
      <c r="J42592" s="830"/>
    </row>
    <row r="42593" spans="10:10" x14ac:dyDescent="0.35">
      <c r="J42593" s="830"/>
    </row>
    <row r="42594" spans="10:10" x14ac:dyDescent="0.35">
      <c r="J42594" s="830"/>
    </row>
    <row r="42595" spans="10:10" x14ac:dyDescent="0.35">
      <c r="J42595" s="830"/>
    </row>
    <row r="42596" spans="10:10" x14ac:dyDescent="0.35">
      <c r="J42596" s="830"/>
    </row>
    <row r="42597" spans="10:10" x14ac:dyDescent="0.35">
      <c r="J42597" s="830"/>
    </row>
    <row r="42598" spans="10:10" x14ac:dyDescent="0.35">
      <c r="J42598" s="830"/>
    </row>
    <row r="42599" spans="10:10" x14ac:dyDescent="0.35">
      <c r="J42599" s="830"/>
    </row>
    <row r="42600" spans="10:10" x14ac:dyDescent="0.35">
      <c r="J42600" s="830"/>
    </row>
    <row r="42601" spans="10:10" x14ac:dyDescent="0.35">
      <c r="J42601" s="830"/>
    </row>
    <row r="42602" spans="10:10" x14ac:dyDescent="0.35">
      <c r="J42602" s="830"/>
    </row>
    <row r="42603" spans="10:10" x14ac:dyDescent="0.35">
      <c r="J42603" s="830"/>
    </row>
    <row r="42604" spans="10:10" x14ac:dyDescent="0.35">
      <c r="J42604" s="830"/>
    </row>
    <row r="42605" spans="10:10" x14ac:dyDescent="0.35">
      <c r="J42605" s="830"/>
    </row>
    <row r="42606" spans="10:10" x14ac:dyDescent="0.35">
      <c r="J42606" s="830"/>
    </row>
    <row r="42607" spans="10:10" x14ac:dyDescent="0.35">
      <c r="J42607" s="830"/>
    </row>
    <row r="42608" spans="10:10" x14ac:dyDescent="0.35">
      <c r="J42608" s="830"/>
    </row>
    <row r="42609" spans="10:10" x14ac:dyDescent="0.35">
      <c r="J42609" s="830"/>
    </row>
    <row r="42610" spans="10:10" x14ac:dyDescent="0.35">
      <c r="J42610" s="830"/>
    </row>
    <row r="42611" spans="10:10" x14ac:dyDescent="0.35">
      <c r="J42611" s="830"/>
    </row>
    <row r="42612" spans="10:10" x14ac:dyDescent="0.35">
      <c r="J42612" s="830"/>
    </row>
    <row r="42613" spans="10:10" x14ac:dyDescent="0.35">
      <c r="J42613" s="830"/>
    </row>
    <row r="42614" spans="10:10" x14ac:dyDescent="0.35">
      <c r="J42614" s="830"/>
    </row>
    <row r="42615" spans="10:10" x14ac:dyDescent="0.35">
      <c r="J42615" s="830"/>
    </row>
    <row r="42616" spans="10:10" x14ac:dyDescent="0.35">
      <c r="J42616" s="830"/>
    </row>
    <row r="42617" spans="10:10" x14ac:dyDescent="0.35">
      <c r="J42617" s="830"/>
    </row>
    <row r="42618" spans="10:10" x14ac:dyDescent="0.35">
      <c r="J42618" s="830"/>
    </row>
    <row r="42619" spans="10:10" x14ac:dyDescent="0.35">
      <c r="J42619" s="830"/>
    </row>
    <row r="42620" spans="10:10" x14ac:dyDescent="0.35">
      <c r="J42620" s="830"/>
    </row>
    <row r="42621" spans="10:10" x14ac:dyDescent="0.35">
      <c r="J42621" s="830"/>
    </row>
    <row r="42622" spans="10:10" x14ac:dyDescent="0.35">
      <c r="J42622" s="830"/>
    </row>
    <row r="42623" spans="10:10" x14ac:dyDescent="0.35">
      <c r="J42623" s="830"/>
    </row>
    <row r="42624" spans="10:10" x14ac:dyDescent="0.35">
      <c r="J42624" s="830"/>
    </row>
    <row r="42625" spans="10:10" x14ac:dyDescent="0.35">
      <c r="J42625" s="830"/>
    </row>
    <row r="42626" spans="10:10" x14ac:dyDescent="0.35">
      <c r="J42626" s="830"/>
    </row>
    <row r="42627" spans="10:10" x14ac:dyDescent="0.35">
      <c r="J42627" s="830"/>
    </row>
    <row r="42628" spans="10:10" x14ac:dyDescent="0.35">
      <c r="J42628" s="830"/>
    </row>
    <row r="42629" spans="10:10" x14ac:dyDescent="0.35">
      <c r="J42629" s="830"/>
    </row>
    <row r="42630" spans="10:10" x14ac:dyDescent="0.35">
      <c r="J42630" s="830"/>
    </row>
    <row r="42631" spans="10:10" x14ac:dyDescent="0.35">
      <c r="J42631" s="830"/>
    </row>
    <row r="42632" spans="10:10" x14ac:dyDescent="0.35">
      <c r="J42632" s="830"/>
    </row>
    <row r="42633" spans="10:10" x14ac:dyDescent="0.35">
      <c r="J42633" s="830"/>
    </row>
    <row r="42634" spans="10:10" x14ac:dyDescent="0.35">
      <c r="J42634" s="830"/>
    </row>
    <row r="42635" spans="10:10" x14ac:dyDescent="0.35">
      <c r="J42635" s="830"/>
    </row>
    <row r="42636" spans="10:10" x14ac:dyDescent="0.35">
      <c r="J42636" s="830"/>
    </row>
    <row r="42637" spans="10:10" x14ac:dyDescent="0.35">
      <c r="J42637" s="830"/>
    </row>
    <row r="42638" spans="10:10" x14ac:dyDescent="0.35">
      <c r="J42638" s="830"/>
    </row>
    <row r="42639" spans="10:10" x14ac:dyDescent="0.35">
      <c r="J42639" s="830"/>
    </row>
    <row r="42640" spans="10:10" x14ac:dyDescent="0.35">
      <c r="J42640" s="830"/>
    </row>
    <row r="42641" spans="10:10" x14ac:dyDescent="0.35">
      <c r="J42641" s="830"/>
    </row>
    <row r="42642" spans="10:10" x14ac:dyDescent="0.35">
      <c r="J42642" s="830"/>
    </row>
    <row r="42643" spans="10:10" x14ac:dyDescent="0.35">
      <c r="J42643" s="830"/>
    </row>
    <row r="42644" spans="10:10" x14ac:dyDescent="0.35">
      <c r="J42644" s="830"/>
    </row>
    <row r="42645" spans="10:10" x14ac:dyDescent="0.35">
      <c r="J42645" s="830"/>
    </row>
    <row r="42646" spans="10:10" x14ac:dyDescent="0.35">
      <c r="J42646" s="830"/>
    </row>
    <row r="42647" spans="10:10" x14ac:dyDescent="0.35">
      <c r="J42647" s="830"/>
    </row>
    <row r="42648" spans="10:10" x14ac:dyDescent="0.35">
      <c r="J42648" s="830"/>
    </row>
    <row r="42649" spans="10:10" x14ac:dyDescent="0.35">
      <c r="J42649" s="830"/>
    </row>
    <row r="42650" spans="10:10" x14ac:dyDescent="0.35">
      <c r="J42650" s="830"/>
    </row>
    <row r="42651" spans="10:10" x14ac:dyDescent="0.35">
      <c r="J42651" s="830"/>
    </row>
    <row r="42652" spans="10:10" x14ac:dyDescent="0.35">
      <c r="J42652" s="830"/>
    </row>
    <row r="42653" spans="10:10" x14ac:dyDescent="0.35">
      <c r="J42653" s="830"/>
    </row>
    <row r="42654" spans="10:10" x14ac:dyDescent="0.35">
      <c r="J42654" s="830"/>
    </row>
    <row r="42655" spans="10:10" x14ac:dyDescent="0.35">
      <c r="J42655" s="830"/>
    </row>
    <row r="42656" spans="10:10" x14ac:dyDescent="0.35">
      <c r="J42656" s="830"/>
    </row>
    <row r="42657" spans="10:10" x14ac:dyDescent="0.35">
      <c r="J42657" s="830"/>
    </row>
    <row r="42658" spans="10:10" x14ac:dyDescent="0.35">
      <c r="J42658" s="830"/>
    </row>
    <row r="42659" spans="10:10" x14ac:dyDescent="0.35">
      <c r="J42659" s="830"/>
    </row>
    <row r="42660" spans="10:10" x14ac:dyDescent="0.35">
      <c r="J42660" s="830"/>
    </row>
    <row r="42661" spans="10:10" x14ac:dyDescent="0.35">
      <c r="J42661" s="830"/>
    </row>
    <row r="42662" spans="10:10" x14ac:dyDescent="0.35">
      <c r="J42662" s="830"/>
    </row>
    <row r="42663" spans="10:10" x14ac:dyDescent="0.35">
      <c r="J42663" s="830"/>
    </row>
    <row r="42664" spans="10:10" x14ac:dyDescent="0.35">
      <c r="J42664" s="830"/>
    </row>
    <row r="42665" spans="10:10" x14ac:dyDescent="0.35">
      <c r="J42665" s="830"/>
    </row>
    <row r="42666" spans="10:10" x14ac:dyDescent="0.35">
      <c r="J42666" s="830"/>
    </row>
    <row r="42667" spans="10:10" x14ac:dyDescent="0.35">
      <c r="J42667" s="830"/>
    </row>
    <row r="42668" spans="10:10" x14ac:dyDescent="0.35">
      <c r="J42668" s="830"/>
    </row>
    <row r="42669" spans="10:10" x14ac:dyDescent="0.35">
      <c r="J42669" s="830"/>
    </row>
    <row r="42670" spans="10:10" x14ac:dyDescent="0.35">
      <c r="J42670" s="830"/>
    </row>
    <row r="42671" spans="10:10" x14ac:dyDescent="0.35">
      <c r="J42671" s="830"/>
    </row>
    <row r="42672" spans="10:10" x14ac:dyDescent="0.35">
      <c r="J42672" s="830"/>
    </row>
    <row r="42673" spans="10:10" x14ac:dyDescent="0.35">
      <c r="J42673" s="830"/>
    </row>
    <row r="42674" spans="10:10" x14ac:dyDescent="0.35">
      <c r="J42674" s="830"/>
    </row>
    <row r="42675" spans="10:10" x14ac:dyDescent="0.35">
      <c r="J42675" s="830"/>
    </row>
    <row r="42676" spans="10:10" x14ac:dyDescent="0.35">
      <c r="J42676" s="830"/>
    </row>
    <row r="42677" spans="10:10" x14ac:dyDescent="0.35">
      <c r="J42677" s="830"/>
    </row>
    <row r="42678" spans="10:10" x14ac:dyDescent="0.35">
      <c r="J42678" s="830"/>
    </row>
    <row r="42679" spans="10:10" x14ac:dyDescent="0.35">
      <c r="J42679" s="830"/>
    </row>
    <row r="42680" spans="10:10" x14ac:dyDescent="0.35">
      <c r="J42680" s="830"/>
    </row>
    <row r="42681" spans="10:10" x14ac:dyDescent="0.35">
      <c r="J42681" s="830"/>
    </row>
    <row r="42682" spans="10:10" x14ac:dyDescent="0.35">
      <c r="J42682" s="830"/>
    </row>
    <row r="42683" spans="10:10" x14ac:dyDescent="0.35">
      <c r="J42683" s="830"/>
    </row>
    <row r="42684" spans="10:10" x14ac:dyDescent="0.35">
      <c r="J42684" s="830"/>
    </row>
    <row r="42685" spans="10:10" x14ac:dyDescent="0.35">
      <c r="J42685" s="830"/>
    </row>
    <row r="42686" spans="10:10" x14ac:dyDescent="0.35">
      <c r="J42686" s="830"/>
    </row>
    <row r="42687" spans="10:10" x14ac:dyDescent="0.35">
      <c r="J42687" s="830"/>
    </row>
    <row r="42688" spans="10:10" x14ac:dyDescent="0.35">
      <c r="J42688" s="830"/>
    </row>
    <row r="42689" spans="10:10" x14ac:dyDescent="0.35">
      <c r="J42689" s="830"/>
    </row>
    <row r="42690" spans="10:10" x14ac:dyDescent="0.35">
      <c r="J42690" s="830"/>
    </row>
    <row r="42691" spans="10:10" x14ac:dyDescent="0.35">
      <c r="J42691" s="830"/>
    </row>
    <row r="42692" spans="10:10" x14ac:dyDescent="0.35">
      <c r="J42692" s="830"/>
    </row>
    <row r="42693" spans="10:10" x14ac:dyDescent="0.35">
      <c r="J42693" s="830"/>
    </row>
    <row r="42694" spans="10:10" x14ac:dyDescent="0.35">
      <c r="J42694" s="830"/>
    </row>
    <row r="42695" spans="10:10" x14ac:dyDescent="0.35">
      <c r="J42695" s="830"/>
    </row>
    <row r="42696" spans="10:10" x14ac:dyDescent="0.35">
      <c r="J42696" s="830"/>
    </row>
    <row r="42697" spans="10:10" x14ac:dyDescent="0.35">
      <c r="J42697" s="830"/>
    </row>
    <row r="42698" spans="10:10" x14ac:dyDescent="0.35">
      <c r="J42698" s="830"/>
    </row>
    <row r="42699" spans="10:10" x14ac:dyDescent="0.35">
      <c r="J42699" s="830"/>
    </row>
    <row r="42700" spans="10:10" x14ac:dyDescent="0.35">
      <c r="J42700" s="830"/>
    </row>
    <row r="42701" spans="10:10" x14ac:dyDescent="0.35">
      <c r="J42701" s="830"/>
    </row>
    <row r="42702" spans="10:10" x14ac:dyDescent="0.35">
      <c r="J42702" s="830"/>
    </row>
    <row r="42703" spans="10:10" x14ac:dyDescent="0.35">
      <c r="J42703" s="830"/>
    </row>
    <row r="42704" spans="10:10" x14ac:dyDescent="0.35">
      <c r="J42704" s="830"/>
    </row>
    <row r="42705" spans="10:10" x14ac:dyDescent="0.35">
      <c r="J42705" s="830"/>
    </row>
    <row r="42706" spans="10:10" x14ac:dyDescent="0.35">
      <c r="J42706" s="830"/>
    </row>
    <row r="42707" spans="10:10" x14ac:dyDescent="0.35">
      <c r="J42707" s="830"/>
    </row>
    <row r="42708" spans="10:10" x14ac:dyDescent="0.35">
      <c r="J42708" s="830"/>
    </row>
    <row r="42709" spans="10:10" x14ac:dyDescent="0.35">
      <c r="J42709" s="830"/>
    </row>
    <row r="42710" spans="10:10" x14ac:dyDescent="0.35">
      <c r="J42710" s="830"/>
    </row>
    <row r="42711" spans="10:10" x14ac:dyDescent="0.35">
      <c r="J42711" s="830"/>
    </row>
    <row r="42712" spans="10:10" x14ac:dyDescent="0.35">
      <c r="J42712" s="830"/>
    </row>
    <row r="42713" spans="10:10" x14ac:dyDescent="0.35">
      <c r="J42713" s="830"/>
    </row>
    <row r="42714" spans="10:10" x14ac:dyDescent="0.35">
      <c r="J42714" s="830"/>
    </row>
    <row r="42715" spans="10:10" x14ac:dyDescent="0.35">
      <c r="J42715" s="830"/>
    </row>
    <row r="42716" spans="10:10" x14ac:dyDescent="0.35">
      <c r="J42716" s="830"/>
    </row>
    <row r="42717" spans="10:10" x14ac:dyDescent="0.35">
      <c r="J42717" s="830"/>
    </row>
    <row r="42718" spans="10:10" x14ac:dyDescent="0.35">
      <c r="J42718" s="830"/>
    </row>
    <row r="42719" spans="10:10" x14ac:dyDescent="0.35">
      <c r="J42719" s="830"/>
    </row>
    <row r="42720" spans="10:10" x14ac:dyDescent="0.35">
      <c r="J42720" s="830"/>
    </row>
    <row r="42721" spans="10:10" x14ac:dyDescent="0.35">
      <c r="J42721" s="830"/>
    </row>
    <row r="42722" spans="10:10" x14ac:dyDescent="0.35">
      <c r="J42722" s="830"/>
    </row>
    <row r="42723" spans="10:10" x14ac:dyDescent="0.35">
      <c r="J42723" s="830"/>
    </row>
    <row r="42724" spans="10:10" x14ac:dyDescent="0.35">
      <c r="J42724" s="830"/>
    </row>
    <row r="42725" spans="10:10" x14ac:dyDescent="0.35">
      <c r="J42725" s="830"/>
    </row>
    <row r="42726" spans="10:10" x14ac:dyDescent="0.35">
      <c r="J42726" s="830"/>
    </row>
    <row r="42727" spans="10:10" x14ac:dyDescent="0.35">
      <c r="J42727" s="830"/>
    </row>
    <row r="42728" spans="10:10" x14ac:dyDescent="0.35">
      <c r="J42728" s="830"/>
    </row>
    <row r="42729" spans="10:10" x14ac:dyDescent="0.35">
      <c r="J42729" s="830"/>
    </row>
    <row r="42730" spans="10:10" x14ac:dyDescent="0.35">
      <c r="J42730" s="830"/>
    </row>
    <row r="42731" spans="10:10" x14ac:dyDescent="0.35">
      <c r="J42731" s="830"/>
    </row>
    <row r="42732" spans="10:10" x14ac:dyDescent="0.35">
      <c r="J42732" s="830"/>
    </row>
    <row r="42733" spans="10:10" x14ac:dyDescent="0.35">
      <c r="J42733" s="830"/>
    </row>
    <row r="42734" spans="10:10" x14ac:dyDescent="0.35">
      <c r="J42734" s="830"/>
    </row>
    <row r="42735" spans="10:10" x14ac:dyDescent="0.35">
      <c r="J42735" s="830"/>
    </row>
    <row r="42736" spans="10:10" x14ac:dyDescent="0.35">
      <c r="J42736" s="830"/>
    </row>
    <row r="42737" spans="10:10" x14ac:dyDescent="0.35">
      <c r="J42737" s="830"/>
    </row>
    <row r="42738" spans="10:10" x14ac:dyDescent="0.35">
      <c r="J42738" s="830"/>
    </row>
    <row r="42739" spans="10:10" x14ac:dyDescent="0.35">
      <c r="J42739" s="830"/>
    </row>
    <row r="42740" spans="10:10" x14ac:dyDescent="0.35">
      <c r="J42740" s="830"/>
    </row>
    <row r="42741" spans="10:10" x14ac:dyDescent="0.35">
      <c r="J42741" s="830"/>
    </row>
    <row r="42742" spans="10:10" x14ac:dyDescent="0.35">
      <c r="J42742" s="830"/>
    </row>
    <row r="42743" spans="10:10" x14ac:dyDescent="0.35">
      <c r="J42743" s="830"/>
    </row>
    <row r="42744" spans="10:10" x14ac:dyDescent="0.35">
      <c r="J42744" s="830"/>
    </row>
    <row r="42745" spans="10:10" x14ac:dyDescent="0.35">
      <c r="J42745" s="830"/>
    </row>
    <row r="42746" spans="10:10" x14ac:dyDescent="0.35">
      <c r="J42746" s="830"/>
    </row>
    <row r="42747" spans="10:10" x14ac:dyDescent="0.35">
      <c r="J42747" s="830"/>
    </row>
    <row r="42748" spans="10:10" x14ac:dyDescent="0.35">
      <c r="J42748" s="830"/>
    </row>
    <row r="42749" spans="10:10" x14ac:dyDescent="0.35">
      <c r="J42749" s="830"/>
    </row>
    <row r="42750" spans="10:10" x14ac:dyDescent="0.35">
      <c r="J42750" s="830"/>
    </row>
    <row r="42751" spans="10:10" x14ac:dyDescent="0.35">
      <c r="J42751" s="830"/>
    </row>
    <row r="42752" spans="10:10" x14ac:dyDescent="0.35">
      <c r="J42752" s="830"/>
    </row>
    <row r="42753" spans="10:10" x14ac:dyDescent="0.35">
      <c r="J42753" s="830"/>
    </row>
    <row r="42754" spans="10:10" x14ac:dyDescent="0.35">
      <c r="J42754" s="830"/>
    </row>
    <row r="42755" spans="10:10" x14ac:dyDescent="0.35">
      <c r="J42755" s="830"/>
    </row>
    <row r="42756" spans="10:10" x14ac:dyDescent="0.35">
      <c r="J42756" s="830"/>
    </row>
    <row r="42757" spans="10:10" x14ac:dyDescent="0.35">
      <c r="J42757" s="830"/>
    </row>
    <row r="42758" spans="10:10" x14ac:dyDescent="0.35">
      <c r="J42758" s="830"/>
    </row>
    <row r="42759" spans="10:10" x14ac:dyDescent="0.35">
      <c r="J42759" s="830"/>
    </row>
    <row r="42760" spans="10:10" x14ac:dyDescent="0.35">
      <c r="J42760" s="830"/>
    </row>
    <row r="42761" spans="10:10" x14ac:dyDescent="0.35">
      <c r="J42761" s="830"/>
    </row>
    <row r="42762" spans="10:10" x14ac:dyDescent="0.35">
      <c r="J42762" s="830"/>
    </row>
    <row r="42763" spans="10:10" x14ac:dyDescent="0.35">
      <c r="J42763" s="830"/>
    </row>
    <row r="42764" spans="10:10" x14ac:dyDescent="0.35">
      <c r="J42764" s="830"/>
    </row>
    <row r="42765" spans="10:10" x14ac:dyDescent="0.35">
      <c r="J42765" s="830"/>
    </row>
    <row r="42766" spans="10:10" x14ac:dyDescent="0.35">
      <c r="J42766" s="830"/>
    </row>
    <row r="42767" spans="10:10" x14ac:dyDescent="0.35">
      <c r="J42767" s="830"/>
    </row>
    <row r="42768" spans="10:10" x14ac:dyDescent="0.35">
      <c r="J42768" s="830"/>
    </row>
    <row r="42769" spans="10:10" x14ac:dyDescent="0.35">
      <c r="J42769" s="830"/>
    </row>
    <row r="42770" spans="10:10" x14ac:dyDescent="0.35">
      <c r="J42770" s="830"/>
    </row>
    <row r="42771" spans="10:10" x14ac:dyDescent="0.35">
      <c r="J42771" s="830"/>
    </row>
    <row r="42772" spans="10:10" x14ac:dyDescent="0.35">
      <c r="J42772" s="830"/>
    </row>
    <row r="42773" spans="10:10" x14ac:dyDescent="0.35">
      <c r="J42773" s="830"/>
    </row>
    <row r="42780" spans="10:10" x14ac:dyDescent="0.35">
      <c r="J42780" s="830"/>
    </row>
    <row r="42781" spans="10:10" x14ac:dyDescent="0.35">
      <c r="J42781" s="830"/>
    </row>
    <row r="42783" spans="10:10" x14ac:dyDescent="0.35">
      <c r="J42783" s="830"/>
    </row>
    <row r="42784" spans="10:10" x14ac:dyDescent="0.35">
      <c r="J42784" s="830"/>
    </row>
    <row r="42785" spans="10:10" x14ac:dyDescent="0.35">
      <c r="J42785" s="830"/>
    </row>
    <row r="42786" spans="10:10" x14ac:dyDescent="0.35">
      <c r="J42786" s="830"/>
    </row>
    <row r="42787" spans="10:10" x14ac:dyDescent="0.35">
      <c r="J42787" s="830"/>
    </row>
    <row r="42788" spans="10:10" x14ac:dyDescent="0.35">
      <c r="J42788" s="830"/>
    </row>
    <row r="42789" spans="10:10" x14ac:dyDescent="0.35">
      <c r="J42789" s="830"/>
    </row>
    <row r="42790" spans="10:10" x14ac:dyDescent="0.35">
      <c r="J42790" s="830"/>
    </row>
    <row r="42791" spans="10:10" x14ac:dyDescent="0.35">
      <c r="J42791" s="830"/>
    </row>
    <row r="42792" spans="10:10" x14ac:dyDescent="0.35">
      <c r="J42792" s="830"/>
    </row>
    <row r="42793" spans="10:10" x14ac:dyDescent="0.35">
      <c r="J42793" s="830"/>
    </row>
    <row r="42794" spans="10:10" x14ac:dyDescent="0.35">
      <c r="J42794" s="830"/>
    </row>
    <row r="42795" spans="10:10" x14ac:dyDescent="0.35">
      <c r="J42795" s="830"/>
    </row>
    <row r="42796" spans="10:10" x14ac:dyDescent="0.35">
      <c r="J42796" s="830"/>
    </row>
    <row r="42797" spans="10:10" x14ac:dyDescent="0.35">
      <c r="J42797" s="830"/>
    </row>
    <row r="42798" spans="10:10" x14ac:dyDescent="0.35">
      <c r="J42798" s="830"/>
    </row>
    <row r="42799" spans="10:10" x14ac:dyDescent="0.35">
      <c r="J42799" s="830"/>
    </row>
    <row r="42800" spans="10:10" x14ac:dyDescent="0.35">
      <c r="J42800" s="830"/>
    </row>
    <row r="42801" spans="10:10" x14ac:dyDescent="0.35">
      <c r="J42801" s="830"/>
    </row>
    <row r="42802" spans="10:10" x14ac:dyDescent="0.35">
      <c r="J42802" s="830"/>
    </row>
    <row r="42803" spans="10:10" x14ac:dyDescent="0.35">
      <c r="J42803" s="830"/>
    </row>
    <row r="42804" spans="10:10" x14ac:dyDescent="0.35">
      <c r="J42804" s="830"/>
    </row>
    <row r="42805" spans="10:10" x14ac:dyDescent="0.35">
      <c r="J42805" s="830"/>
    </row>
    <row r="42806" spans="10:10" x14ac:dyDescent="0.35">
      <c r="J42806" s="830"/>
    </row>
    <row r="42807" spans="10:10" x14ac:dyDescent="0.35">
      <c r="J42807" s="830"/>
    </row>
    <row r="42808" spans="10:10" x14ac:dyDescent="0.35">
      <c r="J42808" s="830"/>
    </row>
    <row r="42809" spans="10:10" x14ac:dyDescent="0.35">
      <c r="J42809" s="830"/>
    </row>
    <row r="42810" spans="10:10" x14ac:dyDescent="0.35">
      <c r="J42810" s="830"/>
    </row>
    <row r="42811" spans="10:10" x14ac:dyDescent="0.35">
      <c r="J42811" s="830"/>
    </row>
    <row r="42812" spans="10:10" x14ac:dyDescent="0.35">
      <c r="J42812" s="830"/>
    </row>
    <row r="42813" spans="10:10" x14ac:dyDescent="0.35">
      <c r="J42813" s="830"/>
    </row>
    <row r="42814" spans="10:10" x14ac:dyDescent="0.35">
      <c r="J42814" s="830"/>
    </row>
    <row r="42815" spans="10:10" x14ac:dyDescent="0.35">
      <c r="J42815" s="830"/>
    </row>
    <row r="42816" spans="10:10" x14ac:dyDescent="0.35">
      <c r="J42816" s="830"/>
    </row>
    <row r="42817" spans="10:10" x14ac:dyDescent="0.35">
      <c r="J42817" s="830"/>
    </row>
    <row r="42818" spans="10:10" x14ac:dyDescent="0.35">
      <c r="J42818" s="830"/>
    </row>
    <row r="42819" spans="10:10" x14ac:dyDescent="0.35">
      <c r="J42819" s="830"/>
    </row>
    <row r="42820" spans="10:10" x14ac:dyDescent="0.35">
      <c r="J42820" s="830"/>
    </row>
    <row r="42821" spans="10:10" x14ac:dyDescent="0.35">
      <c r="J42821" s="830"/>
    </row>
    <row r="42822" spans="10:10" x14ac:dyDescent="0.35">
      <c r="J42822" s="830"/>
    </row>
    <row r="42823" spans="10:10" x14ac:dyDescent="0.35">
      <c r="J42823" s="830"/>
    </row>
    <row r="42824" spans="10:10" x14ac:dyDescent="0.35">
      <c r="J42824" s="830"/>
    </row>
    <row r="42825" spans="10:10" x14ac:dyDescent="0.35">
      <c r="J42825" s="830"/>
    </row>
    <row r="42826" spans="10:10" x14ac:dyDescent="0.35">
      <c r="J42826" s="830"/>
    </row>
    <row r="42827" spans="10:10" x14ac:dyDescent="0.35">
      <c r="J42827" s="830"/>
    </row>
    <row r="42828" spans="10:10" x14ac:dyDescent="0.35">
      <c r="J42828" s="830"/>
    </row>
    <row r="42829" spans="10:10" x14ac:dyDescent="0.35">
      <c r="J42829" s="830"/>
    </row>
    <row r="42830" spans="10:10" x14ac:dyDescent="0.35">
      <c r="J42830" s="830"/>
    </row>
    <row r="42831" spans="10:10" x14ac:dyDescent="0.35">
      <c r="J42831" s="830"/>
    </row>
    <row r="42832" spans="10:10" x14ac:dyDescent="0.35">
      <c r="J42832" s="830"/>
    </row>
    <row r="42833" spans="10:10" x14ac:dyDescent="0.35">
      <c r="J42833" s="830"/>
    </row>
    <row r="42834" spans="10:10" x14ac:dyDescent="0.35">
      <c r="J42834" s="830"/>
    </row>
    <row r="42835" spans="10:10" x14ac:dyDescent="0.35">
      <c r="J42835" s="830"/>
    </row>
    <row r="42836" spans="10:10" x14ac:dyDescent="0.35">
      <c r="J42836" s="830"/>
    </row>
    <row r="42837" spans="10:10" x14ac:dyDescent="0.35">
      <c r="J42837" s="830"/>
    </row>
    <row r="42838" spans="10:10" x14ac:dyDescent="0.35">
      <c r="J42838" s="830"/>
    </row>
    <row r="42839" spans="10:10" x14ac:dyDescent="0.35">
      <c r="J42839" s="830"/>
    </row>
    <row r="42840" spans="10:10" x14ac:dyDescent="0.35">
      <c r="J42840" s="830"/>
    </row>
    <row r="42841" spans="10:10" x14ac:dyDescent="0.35">
      <c r="J42841" s="830"/>
    </row>
    <row r="42842" spans="10:10" x14ac:dyDescent="0.35">
      <c r="J42842" s="830"/>
    </row>
    <row r="42843" spans="10:10" x14ac:dyDescent="0.35">
      <c r="J42843" s="830"/>
    </row>
    <row r="42844" spans="10:10" x14ac:dyDescent="0.35">
      <c r="J42844" s="830"/>
    </row>
    <row r="42845" spans="10:10" x14ac:dyDescent="0.35">
      <c r="J42845" s="830"/>
    </row>
    <row r="42846" spans="10:10" x14ac:dyDescent="0.35">
      <c r="J42846" s="830"/>
    </row>
    <row r="42847" spans="10:10" x14ac:dyDescent="0.35">
      <c r="J42847" s="830"/>
    </row>
    <row r="42848" spans="10:10" x14ac:dyDescent="0.35">
      <c r="J42848" s="830"/>
    </row>
    <row r="42849" spans="10:10" x14ac:dyDescent="0.35">
      <c r="J42849" s="830"/>
    </row>
    <row r="42850" spans="10:10" x14ac:dyDescent="0.35">
      <c r="J42850" s="830"/>
    </row>
    <row r="42851" spans="10:10" x14ac:dyDescent="0.35">
      <c r="J42851" s="830"/>
    </row>
    <row r="42852" spans="10:10" x14ac:dyDescent="0.35">
      <c r="J42852" s="830"/>
    </row>
    <row r="42853" spans="10:10" x14ac:dyDescent="0.35">
      <c r="J42853" s="830"/>
    </row>
    <row r="42854" spans="10:10" x14ac:dyDescent="0.35">
      <c r="J42854" s="830"/>
    </row>
    <row r="42855" spans="10:10" x14ac:dyDescent="0.35">
      <c r="J42855" s="830"/>
    </row>
    <row r="42856" spans="10:10" x14ac:dyDescent="0.35">
      <c r="J42856" s="830"/>
    </row>
    <row r="42857" spans="10:10" x14ac:dyDescent="0.35">
      <c r="J42857" s="830"/>
    </row>
    <row r="42858" spans="10:10" x14ac:dyDescent="0.35">
      <c r="J42858" s="830"/>
    </row>
    <row r="42859" spans="10:10" x14ac:dyDescent="0.35">
      <c r="J42859" s="830"/>
    </row>
    <row r="42860" spans="10:10" x14ac:dyDescent="0.35">
      <c r="J42860" s="830"/>
    </row>
    <row r="42861" spans="10:10" x14ac:dyDescent="0.35">
      <c r="J42861" s="830"/>
    </row>
    <row r="42862" spans="10:10" x14ac:dyDescent="0.35">
      <c r="J42862" s="830"/>
    </row>
    <row r="42863" spans="10:10" x14ac:dyDescent="0.35">
      <c r="J42863" s="830"/>
    </row>
    <row r="42864" spans="10:10" x14ac:dyDescent="0.35">
      <c r="J42864" s="830"/>
    </row>
    <row r="42865" spans="10:10" x14ac:dyDescent="0.35">
      <c r="J42865" s="830"/>
    </row>
    <row r="42866" spans="10:10" x14ac:dyDescent="0.35">
      <c r="J42866" s="830"/>
    </row>
    <row r="42867" spans="10:10" x14ac:dyDescent="0.35">
      <c r="J42867" s="830"/>
    </row>
    <row r="42868" spans="10:10" x14ac:dyDescent="0.35">
      <c r="J42868" s="830"/>
    </row>
    <row r="42869" spans="10:10" x14ac:dyDescent="0.35">
      <c r="J42869" s="830"/>
    </row>
    <row r="42870" spans="10:10" x14ac:dyDescent="0.35">
      <c r="J42870" s="830"/>
    </row>
    <row r="42871" spans="10:10" x14ac:dyDescent="0.35">
      <c r="J42871" s="830"/>
    </row>
    <row r="42872" spans="10:10" x14ac:dyDescent="0.35">
      <c r="J42872" s="830"/>
    </row>
    <row r="42873" spans="10:10" x14ac:dyDescent="0.35">
      <c r="J42873" s="830"/>
    </row>
    <row r="42874" spans="10:10" x14ac:dyDescent="0.35">
      <c r="J42874" s="830"/>
    </row>
    <row r="42875" spans="10:10" x14ac:dyDescent="0.35">
      <c r="J42875" s="830"/>
    </row>
    <row r="42876" spans="10:10" x14ac:dyDescent="0.35">
      <c r="J42876" s="830"/>
    </row>
    <row r="42877" spans="10:10" x14ac:dyDescent="0.35">
      <c r="J42877" s="830"/>
    </row>
    <row r="42878" spans="10:10" x14ac:dyDescent="0.35">
      <c r="J42878" s="830"/>
    </row>
    <row r="42879" spans="10:10" x14ac:dyDescent="0.35">
      <c r="J42879" s="830"/>
    </row>
    <row r="42880" spans="10:10" x14ac:dyDescent="0.35">
      <c r="J42880" s="830"/>
    </row>
    <row r="42881" spans="10:10" x14ac:dyDescent="0.35">
      <c r="J42881" s="830"/>
    </row>
    <row r="42882" spans="10:10" x14ac:dyDescent="0.35">
      <c r="J42882" s="830"/>
    </row>
    <row r="42883" spans="10:10" x14ac:dyDescent="0.35">
      <c r="J42883" s="830"/>
    </row>
    <row r="42884" spans="10:10" x14ac:dyDescent="0.35">
      <c r="J42884" s="830"/>
    </row>
    <row r="42885" spans="10:10" x14ac:dyDescent="0.35">
      <c r="J42885" s="830"/>
    </row>
    <row r="42886" spans="10:10" x14ac:dyDescent="0.35">
      <c r="J42886" s="830"/>
    </row>
    <row r="42887" spans="10:10" x14ac:dyDescent="0.35">
      <c r="J42887" s="830"/>
    </row>
    <row r="42888" spans="10:10" x14ac:dyDescent="0.35">
      <c r="J42888" s="830"/>
    </row>
    <row r="42889" spans="10:10" x14ac:dyDescent="0.35">
      <c r="J42889" s="830"/>
    </row>
    <row r="42890" spans="10:10" x14ac:dyDescent="0.35">
      <c r="J42890" s="830"/>
    </row>
    <row r="42891" spans="10:10" x14ac:dyDescent="0.35">
      <c r="J42891" s="830"/>
    </row>
    <row r="42892" spans="10:10" x14ac:dyDescent="0.35">
      <c r="J42892" s="830"/>
    </row>
    <row r="42893" spans="10:10" x14ac:dyDescent="0.35">
      <c r="J42893" s="830"/>
    </row>
    <row r="42894" spans="10:10" x14ac:dyDescent="0.35">
      <c r="J42894" s="830"/>
    </row>
    <row r="42895" spans="10:10" x14ac:dyDescent="0.35">
      <c r="J42895" s="830"/>
    </row>
    <row r="42896" spans="10:10" x14ac:dyDescent="0.35">
      <c r="J42896" s="830"/>
    </row>
    <row r="42897" spans="10:10" x14ac:dyDescent="0.35">
      <c r="J42897" s="830"/>
    </row>
    <row r="42898" spans="10:10" x14ac:dyDescent="0.35">
      <c r="J42898" s="830"/>
    </row>
    <row r="42899" spans="10:10" x14ac:dyDescent="0.35">
      <c r="J42899" s="830"/>
    </row>
    <row r="42900" spans="10:10" x14ac:dyDescent="0.35">
      <c r="J42900" s="830"/>
    </row>
    <row r="42901" spans="10:10" x14ac:dyDescent="0.35">
      <c r="J42901" s="830"/>
    </row>
    <row r="42902" spans="10:10" x14ac:dyDescent="0.35">
      <c r="J42902" s="830"/>
    </row>
    <row r="42903" spans="10:10" x14ac:dyDescent="0.35">
      <c r="J42903" s="830"/>
    </row>
    <row r="42904" spans="10:10" x14ac:dyDescent="0.35">
      <c r="J42904" s="830"/>
    </row>
    <row r="42905" spans="10:10" x14ac:dyDescent="0.35">
      <c r="J42905" s="830"/>
    </row>
    <row r="42906" spans="10:10" x14ac:dyDescent="0.35">
      <c r="J42906" s="830"/>
    </row>
    <row r="42907" spans="10:10" x14ac:dyDescent="0.35">
      <c r="J42907" s="830"/>
    </row>
    <row r="42908" spans="10:10" x14ac:dyDescent="0.35">
      <c r="J42908" s="830"/>
    </row>
    <row r="42909" spans="10:10" x14ac:dyDescent="0.35">
      <c r="J42909" s="830"/>
    </row>
    <row r="42910" spans="10:10" x14ac:dyDescent="0.35">
      <c r="J42910" s="830"/>
    </row>
    <row r="42911" spans="10:10" x14ac:dyDescent="0.35">
      <c r="J42911" s="830"/>
    </row>
    <row r="42912" spans="10:10" x14ac:dyDescent="0.35">
      <c r="J42912" s="830"/>
    </row>
    <row r="42913" spans="10:10" x14ac:dyDescent="0.35">
      <c r="J42913" s="830"/>
    </row>
    <row r="42914" spans="10:10" x14ac:dyDescent="0.35">
      <c r="J42914" s="830"/>
    </row>
    <row r="42915" spans="10:10" x14ac:dyDescent="0.35">
      <c r="J42915" s="830"/>
    </row>
    <row r="42916" spans="10:10" x14ac:dyDescent="0.35">
      <c r="J42916" s="830"/>
    </row>
    <row r="42917" spans="10:10" x14ac:dyDescent="0.35">
      <c r="J42917" s="830"/>
    </row>
    <row r="42918" spans="10:10" x14ac:dyDescent="0.35">
      <c r="J42918" s="830"/>
    </row>
    <row r="42919" spans="10:10" x14ac:dyDescent="0.35">
      <c r="J42919" s="830"/>
    </row>
    <row r="42920" spans="10:10" x14ac:dyDescent="0.35">
      <c r="J42920" s="830"/>
    </row>
    <row r="42921" spans="10:10" x14ac:dyDescent="0.35">
      <c r="J42921" s="830"/>
    </row>
    <row r="42922" spans="10:10" x14ac:dyDescent="0.35">
      <c r="J42922" s="830"/>
    </row>
    <row r="42923" spans="10:10" x14ac:dyDescent="0.35">
      <c r="J42923" s="830"/>
    </row>
    <row r="42924" spans="10:10" x14ac:dyDescent="0.35">
      <c r="J42924" s="830"/>
    </row>
    <row r="42925" spans="10:10" x14ac:dyDescent="0.35">
      <c r="J42925" s="830"/>
    </row>
    <row r="42926" spans="10:10" x14ac:dyDescent="0.35">
      <c r="J42926" s="830"/>
    </row>
    <row r="42927" spans="10:10" x14ac:dyDescent="0.35">
      <c r="J42927" s="830"/>
    </row>
    <row r="42928" spans="10:10" x14ac:dyDescent="0.35">
      <c r="J42928" s="830"/>
    </row>
    <row r="42929" spans="10:10" x14ac:dyDescent="0.35">
      <c r="J42929" s="830"/>
    </row>
    <row r="42930" spans="10:10" x14ac:dyDescent="0.35">
      <c r="J42930" s="830"/>
    </row>
    <row r="42931" spans="10:10" x14ac:dyDescent="0.35">
      <c r="J42931" s="830"/>
    </row>
    <row r="42932" spans="10:10" x14ac:dyDescent="0.35">
      <c r="J42932" s="830"/>
    </row>
    <row r="42933" spans="10:10" x14ac:dyDescent="0.35">
      <c r="J42933" s="830"/>
    </row>
    <row r="42934" spans="10:10" x14ac:dyDescent="0.35">
      <c r="J42934" s="830"/>
    </row>
    <row r="42935" spans="10:10" x14ac:dyDescent="0.35">
      <c r="J42935" s="830"/>
    </row>
    <row r="42936" spans="10:10" x14ac:dyDescent="0.35">
      <c r="J42936" s="830"/>
    </row>
    <row r="42937" spans="10:10" x14ac:dyDescent="0.35">
      <c r="J42937" s="830"/>
    </row>
    <row r="42938" spans="10:10" x14ac:dyDescent="0.35">
      <c r="J42938" s="830"/>
    </row>
    <row r="42939" spans="10:10" x14ac:dyDescent="0.35">
      <c r="J42939" s="830"/>
    </row>
    <row r="42940" spans="10:10" x14ac:dyDescent="0.35">
      <c r="J42940" s="830"/>
    </row>
    <row r="42941" spans="10:10" x14ac:dyDescent="0.35">
      <c r="J42941" s="830"/>
    </row>
    <row r="42942" spans="10:10" x14ac:dyDescent="0.35">
      <c r="J42942" s="830"/>
    </row>
    <row r="42943" spans="10:10" x14ac:dyDescent="0.35">
      <c r="J42943" s="830"/>
    </row>
    <row r="42944" spans="10:10" x14ac:dyDescent="0.35">
      <c r="J42944" s="830"/>
    </row>
    <row r="42945" spans="10:10" x14ac:dyDescent="0.35">
      <c r="J42945" s="830"/>
    </row>
    <row r="42946" spans="10:10" x14ac:dyDescent="0.35">
      <c r="J42946" s="830"/>
    </row>
    <row r="42947" spans="10:10" x14ac:dyDescent="0.35">
      <c r="J42947" s="830"/>
    </row>
    <row r="42948" spans="10:10" x14ac:dyDescent="0.35">
      <c r="J42948" s="830"/>
    </row>
    <row r="42949" spans="10:10" x14ac:dyDescent="0.35">
      <c r="J42949" s="830"/>
    </row>
    <row r="42950" spans="10:10" x14ac:dyDescent="0.35">
      <c r="J42950" s="830"/>
    </row>
    <row r="42951" spans="10:10" x14ac:dyDescent="0.35">
      <c r="J42951" s="830"/>
    </row>
    <row r="42952" spans="10:10" x14ac:dyDescent="0.35">
      <c r="J42952" s="830"/>
    </row>
    <row r="42953" spans="10:10" x14ac:dyDescent="0.35">
      <c r="J42953" s="830"/>
    </row>
    <row r="42954" spans="10:10" x14ac:dyDescent="0.35">
      <c r="J42954" s="830"/>
    </row>
    <row r="42955" spans="10:10" x14ac:dyDescent="0.35">
      <c r="J42955" s="830"/>
    </row>
    <row r="42956" spans="10:10" x14ac:dyDescent="0.35">
      <c r="J42956" s="830"/>
    </row>
    <row r="42957" spans="10:10" x14ac:dyDescent="0.35">
      <c r="J42957" s="830"/>
    </row>
    <row r="42958" spans="10:10" x14ac:dyDescent="0.35">
      <c r="J42958" s="830"/>
    </row>
    <row r="42959" spans="10:10" x14ac:dyDescent="0.35">
      <c r="J42959" s="830"/>
    </row>
    <row r="42960" spans="10:10" x14ac:dyDescent="0.35">
      <c r="J42960" s="830"/>
    </row>
    <row r="42961" spans="10:10" x14ac:dyDescent="0.35">
      <c r="J42961" s="830"/>
    </row>
    <row r="42962" spans="10:10" x14ac:dyDescent="0.35">
      <c r="J42962" s="830"/>
    </row>
    <row r="42963" spans="10:10" x14ac:dyDescent="0.35">
      <c r="J42963" s="830"/>
    </row>
    <row r="42964" spans="10:10" x14ac:dyDescent="0.35">
      <c r="J42964" s="830"/>
    </row>
    <row r="42965" spans="10:10" x14ac:dyDescent="0.35">
      <c r="J42965" s="830"/>
    </row>
    <row r="42966" spans="10:10" x14ac:dyDescent="0.35">
      <c r="J42966" s="830"/>
    </row>
    <row r="42967" spans="10:10" x14ac:dyDescent="0.35">
      <c r="J42967" s="830"/>
    </row>
    <row r="42968" spans="10:10" x14ac:dyDescent="0.35">
      <c r="J42968" s="830"/>
    </row>
    <row r="42969" spans="10:10" x14ac:dyDescent="0.35">
      <c r="J42969" s="830"/>
    </row>
    <row r="42970" spans="10:10" x14ac:dyDescent="0.35">
      <c r="J42970" s="830"/>
    </row>
    <row r="42971" spans="10:10" x14ac:dyDescent="0.35">
      <c r="J42971" s="830"/>
    </row>
    <row r="42972" spans="10:10" x14ac:dyDescent="0.35">
      <c r="J42972" s="830"/>
    </row>
    <row r="42973" spans="10:10" x14ac:dyDescent="0.35">
      <c r="J42973" s="830"/>
    </row>
    <row r="42974" spans="10:10" x14ac:dyDescent="0.35">
      <c r="J42974" s="830"/>
    </row>
    <row r="42975" spans="10:10" x14ac:dyDescent="0.35">
      <c r="J42975" s="830"/>
    </row>
    <row r="42976" spans="10:10" x14ac:dyDescent="0.35">
      <c r="J42976" s="830"/>
    </row>
    <row r="42977" spans="10:10" x14ac:dyDescent="0.35">
      <c r="J42977" s="830"/>
    </row>
    <row r="42978" spans="10:10" x14ac:dyDescent="0.35">
      <c r="J42978" s="830"/>
    </row>
    <row r="42979" spans="10:10" x14ac:dyDescent="0.35">
      <c r="J42979" s="830"/>
    </row>
    <row r="42980" spans="10:10" x14ac:dyDescent="0.35">
      <c r="J42980" s="830"/>
    </row>
    <row r="42981" spans="10:10" x14ac:dyDescent="0.35">
      <c r="J42981" s="830"/>
    </row>
    <row r="42982" spans="10:10" x14ac:dyDescent="0.35">
      <c r="J42982" s="830"/>
    </row>
    <row r="42983" spans="10:10" x14ac:dyDescent="0.35">
      <c r="J42983" s="830"/>
    </row>
    <row r="42984" spans="10:10" x14ac:dyDescent="0.35">
      <c r="J42984" s="830"/>
    </row>
    <row r="42985" spans="10:10" x14ac:dyDescent="0.35">
      <c r="J42985" s="830"/>
    </row>
    <row r="42986" spans="10:10" x14ac:dyDescent="0.35">
      <c r="J42986" s="830"/>
    </row>
    <row r="42987" spans="10:10" x14ac:dyDescent="0.35">
      <c r="J42987" s="830"/>
    </row>
    <row r="42988" spans="10:10" x14ac:dyDescent="0.35">
      <c r="J42988" s="830"/>
    </row>
    <row r="42989" spans="10:10" x14ac:dyDescent="0.35">
      <c r="J42989" s="830"/>
    </row>
    <row r="42990" spans="10:10" x14ac:dyDescent="0.35">
      <c r="J42990" s="830"/>
    </row>
    <row r="42991" spans="10:10" x14ac:dyDescent="0.35">
      <c r="J42991" s="830"/>
    </row>
    <row r="42992" spans="10:10" x14ac:dyDescent="0.35">
      <c r="J42992" s="830"/>
    </row>
    <row r="42993" spans="10:10" x14ac:dyDescent="0.35">
      <c r="J42993" s="830"/>
    </row>
    <row r="42994" spans="10:10" x14ac:dyDescent="0.35">
      <c r="J42994" s="830"/>
    </row>
    <row r="42995" spans="10:10" x14ac:dyDescent="0.35">
      <c r="J42995" s="830"/>
    </row>
    <row r="42996" spans="10:10" x14ac:dyDescent="0.35">
      <c r="J42996" s="830"/>
    </row>
    <row r="42997" spans="10:10" x14ac:dyDescent="0.35">
      <c r="J42997" s="830"/>
    </row>
    <row r="42998" spans="10:10" x14ac:dyDescent="0.35">
      <c r="J42998" s="830"/>
    </row>
    <row r="42999" spans="10:10" x14ac:dyDescent="0.35">
      <c r="J42999" s="830"/>
    </row>
    <row r="43000" spans="10:10" x14ac:dyDescent="0.35">
      <c r="J43000" s="830"/>
    </row>
    <row r="43001" spans="10:10" x14ac:dyDescent="0.35">
      <c r="J43001" s="830"/>
    </row>
    <row r="43002" spans="10:10" x14ac:dyDescent="0.35">
      <c r="J43002" s="830"/>
    </row>
    <row r="43003" spans="10:10" x14ac:dyDescent="0.35">
      <c r="J43003" s="830"/>
    </row>
    <row r="43004" spans="10:10" x14ac:dyDescent="0.35">
      <c r="J43004" s="830"/>
    </row>
    <row r="43005" spans="10:10" x14ac:dyDescent="0.35">
      <c r="J43005" s="830"/>
    </row>
    <row r="43006" spans="10:10" x14ac:dyDescent="0.35">
      <c r="J43006" s="830"/>
    </row>
    <row r="43007" spans="10:10" x14ac:dyDescent="0.35">
      <c r="J43007" s="830"/>
    </row>
    <row r="43008" spans="10:10" x14ac:dyDescent="0.35">
      <c r="J43008" s="830"/>
    </row>
    <row r="43009" spans="10:10" x14ac:dyDescent="0.35">
      <c r="J43009" s="830"/>
    </row>
    <row r="43010" spans="10:10" x14ac:dyDescent="0.35">
      <c r="J43010" s="830"/>
    </row>
    <row r="43011" spans="10:10" x14ac:dyDescent="0.35">
      <c r="J43011" s="830"/>
    </row>
    <row r="43012" spans="10:10" x14ac:dyDescent="0.35">
      <c r="J43012" s="830"/>
    </row>
    <row r="43013" spans="10:10" x14ac:dyDescent="0.35">
      <c r="J43013" s="830"/>
    </row>
    <row r="43014" spans="10:10" x14ac:dyDescent="0.35">
      <c r="J43014" s="830"/>
    </row>
    <row r="43015" spans="10:10" x14ac:dyDescent="0.35">
      <c r="J43015" s="830"/>
    </row>
    <row r="43016" spans="10:10" x14ac:dyDescent="0.35">
      <c r="J43016" s="830"/>
    </row>
    <row r="43017" spans="10:10" x14ac:dyDescent="0.35">
      <c r="J43017" s="830"/>
    </row>
    <row r="43018" spans="10:10" x14ac:dyDescent="0.35">
      <c r="J43018" s="830"/>
    </row>
    <row r="43019" spans="10:10" x14ac:dyDescent="0.35">
      <c r="J43019" s="830"/>
    </row>
    <row r="43020" spans="10:10" x14ac:dyDescent="0.35">
      <c r="J43020" s="830"/>
    </row>
    <row r="43021" spans="10:10" x14ac:dyDescent="0.35">
      <c r="J43021" s="830"/>
    </row>
    <row r="43022" spans="10:10" x14ac:dyDescent="0.35">
      <c r="J43022" s="830"/>
    </row>
    <row r="43023" spans="10:10" x14ac:dyDescent="0.35">
      <c r="J43023" s="830"/>
    </row>
    <row r="43024" spans="10:10" x14ac:dyDescent="0.35">
      <c r="J43024" s="830"/>
    </row>
    <row r="43025" spans="10:10" x14ac:dyDescent="0.35">
      <c r="J43025" s="830"/>
    </row>
    <row r="43026" spans="10:10" x14ac:dyDescent="0.35">
      <c r="J43026" s="830"/>
    </row>
    <row r="43027" spans="10:10" x14ac:dyDescent="0.35">
      <c r="J43027" s="830"/>
    </row>
    <row r="43028" spans="10:10" x14ac:dyDescent="0.35">
      <c r="J43028" s="830"/>
    </row>
    <row r="43029" spans="10:10" x14ac:dyDescent="0.35">
      <c r="J43029" s="830"/>
    </row>
    <row r="43030" spans="10:10" x14ac:dyDescent="0.35">
      <c r="J43030" s="830"/>
    </row>
    <row r="43031" spans="10:10" x14ac:dyDescent="0.35">
      <c r="J43031" s="830"/>
    </row>
    <row r="43032" spans="10:10" x14ac:dyDescent="0.35">
      <c r="J43032" s="830"/>
    </row>
    <row r="43033" spans="10:10" x14ac:dyDescent="0.35">
      <c r="J43033" s="830"/>
    </row>
    <row r="43034" spans="10:10" x14ac:dyDescent="0.35">
      <c r="J43034" s="830"/>
    </row>
    <row r="43035" spans="10:10" x14ac:dyDescent="0.35">
      <c r="J43035" s="830"/>
    </row>
    <row r="43036" spans="10:10" x14ac:dyDescent="0.35">
      <c r="J43036" s="830"/>
    </row>
    <row r="43037" spans="10:10" x14ac:dyDescent="0.35">
      <c r="J43037" s="830"/>
    </row>
    <row r="43038" spans="10:10" x14ac:dyDescent="0.35">
      <c r="J43038" s="830"/>
    </row>
    <row r="43039" spans="10:10" x14ac:dyDescent="0.35">
      <c r="J43039" s="830"/>
    </row>
    <row r="43040" spans="10:10" x14ac:dyDescent="0.35">
      <c r="J43040" s="830"/>
    </row>
    <row r="43041" spans="10:10" x14ac:dyDescent="0.35">
      <c r="J43041" s="830"/>
    </row>
    <row r="43042" spans="10:10" x14ac:dyDescent="0.35">
      <c r="J43042" s="830"/>
    </row>
    <row r="43043" spans="10:10" x14ac:dyDescent="0.35">
      <c r="J43043" s="830"/>
    </row>
    <row r="43044" spans="10:10" x14ac:dyDescent="0.35">
      <c r="J43044" s="830"/>
    </row>
    <row r="43045" spans="10:10" x14ac:dyDescent="0.35">
      <c r="J43045" s="830"/>
    </row>
    <row r="43052" spans="10:10" x14ac:dyDescent="0.35">
      <c r="J43052" s="830"/>
    </row>
    <row r="43053" spans="10:10" x14ac:dyDescent="0.35">
      <c r="J43053" s="830"/>
    </row>
    <row r="43054" spans="10:10" x14ac:dyDescent="0.35">
      <c r="J43054" s="830"/>
    </row>
    <row r="43055" spans="10:10" x14ac:dyDescent="0.35">
      <c r="J43055" s="830"/>
    </row>
    <row r="43100" spans="10:10" x14ac:dyDescent="0.35">
      <c r="J43100" s="830"/>
    </row>
    <row r="43101" spans="10:10" x14ac:dyDescent="0.35">
      <c r="J43101" s="830"/>
    </row>
    <row r="43102" spans="10:10" x14ac:dyDescent="0.35">
      <c r="J43102" s="830"/>
    </row>
    <row r="43103" spans="10:10" x14ac:dyDescent="0.35">
      <c r="J43103" s="830"/>
    </row>
    <row r="43104" spans="10:10" x14ac:dyDescent="0.35">
      <c r="J43104" s="830"/>
    </row>
    <row r="43105" spans="10:10" x14ac:dyDescent="0.35">
      <c r="J43105" s="830"/>
    </row>
    <row r="43106" spans="10:10" x14ac:dyDescent="0.35">
      <c r="J43106" s="830"/>
    </row>
    <row r="43107" spans="10:10" x14ac:dyDescent="0.35">
      <c r="J43107" s="830"/>
    </row>
    <row r="43126" spans="10:10" x14ac:dyDescent="0.35">
      <c r="J43126" s="830"/>
    </row>
    <row r="43127" spans="10:10" x14ac:dyDescent="0.35">
      <c r="J43127" s="830"/>
    </row>
    <row r="43128" spans="10:10" x14ac:dyDescent="0.35">
      <c r="J43128" s="830"/>
    </row>
    <row r="43129" spans="10:10" x14ac:dyDescent="0.35">
      <c r="J43129" s="830"/>
    </row>
    <row r="43130" spans="10:10" x14ac:dyDescent="0.35">
      <c r="J43130" s="830"/>
    </row>
    <row r="43131" spans="10:10" x14ac:dyDescent="0.35">
      <c r="J43131" s="830"/>
    </row>
    <row r="43132" spans="10:10" x14ac:dyDescent="0.35">
      <c r="J43132" s="830"/>
    </row>
    <row r="43133" spans="10:10" x14ac:dyDescent="0.35">
      <c r="J43133" s="830"/>
    </row>
    <row r="43134" spans="10:10" x14ac:dyDescent="0.35">
      <c r="J43134" s="830"/>
    </row>
    <row r="43135" spans="10:10" x14ac:dyDescent="0.35">
      <c r="J43135" s="830"/>
    </row>
    <row r="43136" spans="10:10" x14ac:dyDescent="0.35">
      <c r="J43136" s="830"/>
    </row>
    <row r="43137" spans="10:10" x14ac:dyDescent="0.35">
      <c r="J43137" s="830"/>
    </row>
    <row r="43138" spans="10:10" x14ac:dyDescent="0.35">
      <c r="J43138" s="830"/>
    </row>
    <row r="43139" spans="10:10" x14ac:dyDescent="0.35">
      <c r="J43139" s="830"/>
    </row>
    <row r="43140" spans="10:10" x14ac:dyDescent="0.35">
      <c r="J43140" s="830"/>
    </row>
    <row r="43141" spans="10:10" x14ac:dyDescent="0.35">
      <c r="J43141" s="830"/>
    </row>
    <row r="43142" spans="10:10" x14ac:dyDescent="0.35">
      <c r="J43142" s="830"/>
    </row>
    <row r="43143" spans="10:10" x14ac:dyDescent="0.35">
      <c r="J43143" s="830"/>
    </row>
    <row r="43144" spans="10:10" x14ac:dyDescent="0.35">
      <c r="J43144" s="830"/>
    </row>
    <row r="43145" spans="10:10" x14ac:dyDescent="0.35">
      <c r="J43145" s="830"/>
    </row>
    <row r="43146" spans="10:10" x14ac:dyDescent="0.35">
      <c r="J43146" s="830"/>
    </row>
    <row r="43147" spans="10:10" x14ac:dyDescent="0.35">
      <c r="J43147" s="830"/>
    </row>
    <row r="43148" spans="10:10" x14ac:dyDescent="0.35">
      <c r="J43148" s="830"/>
    </row>
    <row r="43149" spans="10:10" x14ac:dyDescent="0.35">
      <c r="J43149" s="830"/>
    </row>
    <row r="43150" spans="10:10" x14ac:dyDescent="0.35">
      <c r="J43150" s="830"/>
    </row>
    <row r="43151" spans="10:10" x14ac:dyDescent="0.35">
      <c r="J43151" s="830"/>
    </row>
    <row r="43152" spans="10:10" x14ac:dyDescent="0.35">
      <c r="J43152" s="830"/>
    </row>
    <row r="43153" spans="10:10" x14ac:dyDescent="0.35">
      <c r="J43153" s="830"/>
    </row>
    <row r="43154" spans="10:10" x14ac:dyDescent="0.35">
      <c r="J43154" s="830"/>
    </row>
    <row r="43155" spans="10:10" x14ac:dyDescent="0.35">
      <c r="J43155" s="830"/>
    </row>
    <row r="43156" spans="10:10" x14ac:dyDescent="0.35">
      <c r="J43156" s="830"/>
    </row>
    <row r="43157" spans="10:10" x14ac:dyDescent="0.35">
      <c r="J43157" s="830"/>
    </row>
    <row r="43158" spans="10:10" x14ac:dyDescent="0.35">
      <c r="J43158" s="830"/>
    </row>
    <row r="43159" spans="10:10" x14ac:dyDescent="0.35">
      <c r="J43159" s="830"/>
    </row>
    <row r="43160" spans="10:10" x14ac:dyDescent="0.35">
      <c r="J43160" s="830"/>
    </row>
    <row r="43161" spans="10:10" x14ac:dyDescent="0.35">
      <c r="J43161" s="830"/>
    </row>
    <row r="43162" spans="10:10" x14ac:dyDescent="0.35">
      <c r="J43162" s="830"/>
    </row>
    <row r="43163" spans="10:10" x14ac:dyDescent="0.35">
      <c r="J43163" s="830"/>
    </row>
    <row r="43164" spans="10:10" x14ac:dyDescent="0.35">
      <c r="J43164" s="830"/>
    </row>
    <row r="43165" spans="10:10" x14ac:dyDescent="0.35">
      <c r="J43165" s="830"/>
    </row>
    <row r="43166" spans="10:10" x14ac:dyDescent="0.35">
      <c r="J43166" s="830"/>
    </row>
    <row r="43167" spans="10:10" x14ac:dyDescent="0.35">
      <c r="J43167" s="830"/>
    </row>
    <row r="43168" spans="10:10" x14ac:dyDescent="0.35">
      <c r="J43168" s="830"/>
    </row>
    <row r="43169" spans="10:10" x14ac:dyDescent="0.35">
      <c r="J43169" s="830"/>
    </row>
    <row r="43170" spans="10:10" x14ac:dyDescent="0.35">
      <c r="J43170" s="830"/>
    </row>
    <row r="43178" spans="10:10" x14ac:dyDescent="0.35">
      <c r="J43178" s="830"/>
    </row>
    <row r="43179" spans="10:10" x14ac:dyDescent="0.35">
      <c r="J43179" s="830"/>
    </row>
    <row r="43180" spans="10:10" x14ac:dyDescent="0.35">
      <c r="J43180" s="830"/>
    </row>
    <row r="43181" spans="10:10" x14ac:dyDescent="0.35">
      <c r="J43181" s="830"/>
    </row>
    <row r="43182" spans="10:10" x14ac:dyDescent="0.35">
      <c r="J43182" s="830"/>
    </row>
    <row r="43183" spans="10:10" x14ac:dyDescent="0.35">
      <c r="J43183" s="830"/>
    </row>
    <row r="43184" spans="10:10" x14ac:dyDescent="0.35">
      <c r="J43184" s="830"/>
    </row>
    <row r="43185" spans="10:10" x14ac:dyDescent="0.35">
      <c r="J43185" s="830"/>
    </row>
    <row r="43186" spans="10:10" x14ac:dyDescent="0.35">
      <c r="J43186" s="830"/>
    </row>
    <row r="43187" spans="10:10" x14ac:dyDescent="0.35">
      <c r="J43187" s="830"/>
    </row>
    <row r="43188" spans="10:10" x14ac:dyDescent="0.35">
      <c r="J43188" s="830"/>
    </row>
    <row r="43189" spans="10:10" x14ac:dyDescent="0.35">
      <c r="J43189" s="830"/>
    </row>
    <row r="43190" spans="10:10" x14ac:dyDescent="0.35">
      <c r="J43190" s="830"/>
    </row>
    <row r="43191" spans="10:10" x14ac:dyDescent="0.35">
      <c r="J43191" s="830"/>
    </row>
    <row r="43192" spans="10:10" x14ac:dyDescent="0.35">
      <c r="J43192" s="830"/>
    </row>
    <row r="43193" spans="10:10" x14ac:dyDescent="0.35">
      <c r="J43193" s="830"/>
    </row>
    <row r="43194" spans="10:10" x14ac:dyDescent="0.35">
      <c r="J43194" s="830"/>
    </row>
    <row r="43195" spans="10:10" x14ac:dyDescent="0.35">
      <c r="J43195" s="830"/>
    </row>
    <row r="43196" spans="10:10" x14ac:dyDescent="0.35">
      <c r="J43196" s="830"/>
    </row>
    <row r="43197" spans="10:10" x14ac:dyDescent="0.35">
      <c r="J43197" s="830"/>
    </row>
    <row r="43198" spans="10:10" x14ac:dyDescent="0.35">
      <c r="J43198" s="830"/>
    </row>
    <row r="43199" spans="10:10" x14ac:dyDescent="0.35">
      <c r="J43199" s="830"/>
    </row>
    <row r="43200" spans="10:10" x14ac:dyDescent="0.35">
      <c r="J43200" s="830"/>
    </row>
    <row r="43201" spans="10:10" x14ac:dyDescent="0.35">
      <c r="J43201" s="830"/>
    </row>
    <row r="43202" spans="10:10" x14ac:dyDescent="0.35">
      <c r="J43202" s="830"/>
    </row>
    <row r="43203" spans="10:10" x14ac:dyDescent="0.35">
      <c r="J43203" s="830"/>
    </row>
    <row r="43204" spans="10:10" x14ac:dyDescent="0.35">
      <c r="J43204" s="830"/>
    </row>
    <row r="43205" spans="10:10" x14ac:dyDescent="0.35">
      <c r="J43205" s="830"/>
    </row>
    <row r="43206" spans="10:10" x14ac:dyDescent="0.35">
      <c r="J43206" s="830"/>
    </row>
    <row r="43207" spans="10:10" x14ac:dyDescent="0.35">
      <c r="J43207" s="830"/>
    </row>
    <row r="43208" spans="10:10" x14ac:dyDescent="0.35">
      <c r="J43208" s="830"/>
    </row>
    <row r="43209" spans="10:10" x14ac:dyDescent="0.35">
      <c r="J43209" s="830"/>
    </row>
    <row r="43210" spans="10:10" x14ac:dyDescent="0.35">
      <c r="J43210" s="830"/>
    </row>
    <row r="43211" spans="10:10" x14ac:dyDescent="0.35">
      <c r="J43211" s="830"/>
    </row>
    <row r="43212" spans="10:10" x14ac:dyDescent="0.35">
      <c r="J43212" s="830"/>
    </row>
    <row r="43213" spans="10:10" x14ac:dyDescent="0.35">
      <c r="J43213" s="830"/>
    </row>
    <row r="43214" spans="10:10" x14ac:dyDescent="0.35">
      <c r="J43214" s="830"/>
    </row>
    <row r="43215" spans="10:10" x14ac:dyDescent="0.35">
      <c r="J43215" s="830"/>
    </row>
    <row r="43216" spans="10:10" x14ac:dyDescent="0.35">
      <c r="J43216" s="830"/>
    </row>
    <row r="43217" spans="10:10" x14ac:dyDescent="0.35">
      <c r="J43217" s="830"/>
    </row>
    <row r="43218" spans="10:10" x14ac:dyDescent="0.35">
      <c r="J43218" s="830"/>
    </row>
    <row r="43219" spans="10:10" x14ac:dyDescent="0.35">
      <c r="J43219" s="830"/>
    </row>
    <row r="43220" spans="10:10" x14ac:dyDescent="0.35">
      <c r="J43220" s="830"/>
    </row>
    <row r="43221" spans="10:10" x14ac:dyDescent="0.35">
      <c r="J43221" s="830"/>
    </row>
    <row r="43222" spans="10:10" x14ac:dyDescent="0.35">
      <c r="J43222" s="830"/>
    </row>
    <row r="43223" spans="10:10" x14ac:dyDescent="0.35">
      <c r="J43223" s="830"/>
    </row>
    <row r="43224" spans="10:10" x14ac:dyDescent="0.35">
      <c r="J43224" s="830"/>
    </row>
    <row r="43225" spans="10:10" x14ac:dyDescent="0.35">
      <c r="J43225" s="830"/>
    </row>
    <row r="43226" spans="10:10" x14ac:dyDescent="0.35">
      <c r="J43226" s="830"/>
    </row>
    <row r="43227" spans="10:10" x14ac:dyDescent="0.35">
      <c r="J43227" s="830"/>
    </row>
    <row r="43230" spans="10:10" x14ac:dyDescent="0.35">
      <c r="J43230" s="830"/>
    </row>
    <row r="43231" spans="10:10" x14ac:dyDescent="0.35">
      <c r="J43231" s="830"/>
    </row>
    <row r="43232" spans="10:10" x14ac:dyDescent="0.35">
      <c r="J43232" s="830"/>
    </row>
    <row r="43233" spans="10:10" x14ac:dyDescent="0.35">
      <c r="J43233" s="830"/>
    </row>
    <row r="43234" spans="10:10" x14ac:dyDescent="0.35">
      <c r="J43234" s="830"/>
    </row>
    <row r="43235" spans="10:10" x14ac:dyDescent="0.35">
      <c r="J43235" s="830"/>
    </row>
    <row r="43236" spans="10:10" x14ac:dyDescent="0.35">
      <c r="J43236" s="830"/>
    </row>
    <row r="43237" spans="10:10" x14ac:dyDescent="0.35">
      <c r="J43237" s="830"/>
    </row>
    <row r="43244" spans="10:10" x14ac:dyDescent="0.35">
      <c r="J43244" s="830"/>
    </row>
    <row r="43245" spans="10:10" x14ac:dyDescent="0.35">
      <c r="J43245" s="830"/>
    </row>
    <row r="43246" spans="10:10" x14ac:dyDescent="0.35">
      <c r="J43246" s="830"/>
    </row>
    <row r="43247" spans="10:10" x14ac:dyDescent="0.35">
      <c r="J43247" s="830"/>
    </row>
    <row r="43248" spans="10:10" x14ac:dyDescent="0.35">
      <c r="J43248" s="830"/>
    </row>
    <row r="43249" spans="10:10" x14ac:dyDescent="0.35">
      <c r="J43249" s="830"/>
    </row>
    <row r="43250" spans="10:10" x14ac:dyDescent="0.35">
      <c r="J43250" s="830"/>
    </row>
    <row r="43251" spans="10:10" x14ac:dyDescent="0.35">
      <c r="J43251" s="830"/>
    </row>
    <row r="43252" spans="10:10" x14ac:dyDescent="0.35">
      <c r="J43252" s="830"/>
    </row>
    <row r="43253" spans="10:10" x14ac:dyDescent="0.35">
      <c r="J43253" s="830"/>
    </row>
    <row r="43260" spans="10:10" x14ac:dyDescent="0.35">
      <c r="J43260" s="830"/>
    </row>
    <row r="43261" spans="10:10" x14ac:dyDescent="0.35">
      <c r="J43261" s="830"/>
    </row>
    <row r="43262" spans="10:10" x14ac:dyDescent="0.35">
      <c r="J43262" s="830"/>
    </row>
    <row r="43263" spans="10:10" x14ac:dyDescent="0.35">
      <c r="J43263" s="830"/>
    </row>
    <row r="43264" spans="10:10" x14ac:dyDescent="0.35">
      <c r="J43264" s="830"/>
    </row>
    <row r="43265" spans="10:10" x14ac:dyDescent="0.35">
      <c r="J43265" s="830"/>
    </row>
    <row r="43280" spans="10:10" x14ac:dyDescent="0.35">
      <c r="J43280" s="830"/>
    </row>
    <row r="43281" spans="10:10" x14ac:dyDescent="0.35">
      <c r="J43281" s="830"/>
    </row>
    <row r="43282" spans="10:10" x14ac:dyDescent="0.35">
      <c r="J43282" s="830"/>
    </row>
    <row r="43283" spans="10:10" x14ac:dyDescent="0.35">
      <c r="J43283" s="830"/>
    </row>
    <row r="43284" spans="10:10" x14ac:dyDescent="0.35">
      <c r="J43284" s="830"/>
    </row>
    <row r="43285" spans="10:10" x14ac:dyDescent="0.35">
      <c r="J43285" s="830"/>
    </row>
    <row r="43286" spans="10:10" x14ac:dyDescent="0.35">
      <c r="J43286" s="830"/>
    </row>
    <row r="43287" spans="10:10" x14ac:dyDescent="0.35">
      <c r="J43287" s="830"/>
    </row>
    <row r="43288" spans="10:10" x14ac:dyDescent="0.35">
      <c r="J43288" s="830"/>
    </row>
    <row r="43289" spans="10:10" x14ac:dyDescent="0.35">
      <c r="J43289" s="830"/>
    </row>
    <row r="43290" spans="10:10" x14ac:dyDescent="0.35">
      <c r="J43290" s="830"/>
    </row>
    <row r="43291" spans="10:10" x14ac:dyDescent="0.35">
      <c r="J43291" s="830"/>
    </row>
    <row r="43292" spans="10:10" x14ac:dyDescent="0.35">
      <c r="J43292" s="830"/>
    </row>
    <row r="43293" spans="10:10" x14ac:dyDescent="0.35">
      <c r="J43293" s="830"/>
    </row>
    <row r="43294" spans="10:10" x14ac:dyDescent="0.35">
      <c r="J43294" s="830"/>
    </row>
    <row r="43295" spans="10:10" x14ac:dyDescent="0.35">
      <c r="J43295" s="830"/>
    </row>
    <row r="43296" spans="10:10" x14ac:dyDescent="0.35">
      <c r="J43296" s="830"/>
    </row>
    <row r="43297" spans="10:10" x14ac:dyDescent="0.35">
      <c r="J43297" s="830"/>
    </row>
    <row r="43298" spans="10:10" x14ac:dyDescent="0.35">
      <c r="J43298" s="830"/>
    </row>
    <row r="43299" spans="10:10" x14ac:dyDescent="0.35">
      <c r="J43299" s="830"/>
    </row>
    <row r="43300" spans="10:10" x14ac:dyDescent="0.35">
      <c r="J43300" s="830"/>
    </row>
    <row r="43301" spans="10:10" x14ac:dyDescent="0.35">
      <c r="J43301" s="830"/>
    </row>
    <row r="43302" spans="10:10" x14ac:dyDescent="0.35">
      <c r="J43302" s="830"/>
    </row>
    <row r="43303" spans="10:10" x14ac:dyDescent="0.35">
      <c r="J43303" s="830"/>
    </row>
    <row r="43304" spans="10:10" x14ac:dyDescent="0.35">
      <c r="J43304" s="830"/>
    </row>
    <row r="43305" spans="10:10" x14ac:dyDescent="0.35">
      <c r="J43305" s="830"/>
    </row>
    <row r="43306" spans="10:10" x14ac:dyDescent="0.35">
      <c r="J43306" s="830"/>
    </row>
    <row r="43307" spans="10:10" x14ac:dyDescent="0.35">
      <c r="J43307" s="830"/>
    </row>
    <row r="43308" spans="10:10" x14ac:dyDescent="0.35">
      <c r="J43308" s="830"/>
    </row>
    <row r="43309" spans="10:10" x14ac:dyDescent="0.35">
      <c r="J43309" s="830"/>
    </row>
    <row r="43310" spans="10:10" x14ac:dyDescent="0.35">
      <c r="J43310" s="830"/>
    </row>
    <row r="43311" spans="10:10" x14ac:dyDescent="0.35">
      <c r="J43311" s="830"/>
    </row>
    <row r="43312" spans="10:10" x14ac:dyDescent="0.35">
      <c r="J43312" s="830"/>
    </row>
    <row r="43313" spans="10:10" x14ac:dyDescent="0.35">
      <c r="J43313" s="830"/>
    </row>
    <row r="43314" spans="10:10" x14ac:dyDescent="0.35">
      <c r="J43314" s="830"/>
    </row>
    <row r="43315" spans="10:10" x14ac:dyDescent="0.35">
      <c r="J43315" s="830"/>
    </row>
    <row r="43316" spans="10:10" x14ac:dyDescent="0.35">
      <c r="J43316" s="830"/>
    </row>
    <row r="43317" spans="10:10" x14ac:dyDescent="0.35">
      <c r="J43317" s="830"/>
    </row>
    <row r="43318" spans="10:10" x14ac:dyDescent="0.35">
      <c r="J43318" s="830"/>
    </row>
    <row r="43319" spans="10:10" x14ac:dyDescent="0.35">
      <c r="J43319" s="830"/>
    </row>
    <row r="43320" spans="10:10" x14ac:dyDescent="0.35">
      <c r="J43320" s="830"/>
    </row>
    <row r="43321" spans="10:10" x14ac:dyDescent="0.35">
      <c r="J43321" s="830"/>
    </row>
    <row r="43322" spans="10:10" x14ac:dyDescent="0.35">
      <c r="J43322" s="830"/>
    </row>
    <row r="43323" spans="10:10" x14ac:dyDescent="0.35">
      <c r="J43323" s="830"/>
    </row>
    <row r="43324" spans="10:10" x14ac:dyDescent="0.35">
      <c r="J43324" s="830"/>
    </row>
    <row r="43325" spans="10:10" x14ac:dyDescent="0.35">
      <c r="J43325" s="830"/>
    </row>
    <row r="43326" spans="10:10" x14ac:dyDescent="0.35">
      <c r="J43326" s="830"/>
    </row>
    <row r="43327" spans="10:10" x14ac:dyDescent="0.35">
      <c r="J43327" s="830"/>
    </row>
    <row r="43328" spans="10:10" x14ac:dyDescent="0.35">
      <c r="J43328" s="830"/>
    </row>
    <row r="43329" spans="10:10" x14ac:dyDescent="0.35">
      <c r="J43329" s="830"/>
    </row>
    <row r="43330" spans="10:10" x14ac:dyDescent="0.35">
      <c r="J43330" s="830"/>
    </row>
    <row r="43331" spans="10:10" x14ac:dyDescent="0.35">
      <c r="J43331" s="830"/>
    </row>
    <row r="43332" spans="10:10" x14ac:dyDescent="0.35">
      <c r="J43332" s="830"/>
    </row>
    <row r="43333" spans="10:10" x14ac:dyDescent="0.35">
      <c r="J43333" s="830"/>
    </row>
    <row r="43334" spans="10:10" x14ac:dyDescent="0.35">
      <c r="J43334" s="830"/>
    </row>
    <row r="43335" spans="10:10" x14ac:dyDescent="0.35">
      <c r="J43335" s="830"/>
    </row>
    <row r="43336" spans="10:10" x14ac:dyDescent="0.35">
      <c r="J43336" s="830"/>
    </row>
    <row r="43337" spans="10:10" x14ac:dyDescent="0.35">
      <c r="J43337" s="830"/>
    </row>
    <row r="43338" spans="10:10" x14ac:dyDescent="0.35">
      <c r="J43338" s="830"/>
    </row>
    <row r="43339" spans="10:10" x14ac:dyDescent="0.35">
      <c r="J43339" s="830"/>
    </row>
    <row r="43340" spans="10:10" x14ac:dyDescent="0.35">
      <c r="J43340" s="830"/>
    </row>
    <row r="43341" spans="10:10" x14ac:dyDescent="0.35">
      <c r="J43341" s="830"/>
    </row>
    <row r="43342" spans="10:10" x14ac:dyDescent="0.35">
      <c r="J43342" s="830"/>
    </row>
    <row r="43345" spans="10:10" x14ac:dyDescent="0.35">
      <c r="J43345" s="830"/>
    </row>
    <row r="43346" spans="10:10" x14ac:dyDescent="0.35">
      <c r="J43346" s="830"/>
    </row>
    <row r="43347" spans="10:10" x14ac:dyDescent="0.35">
      <c r="J43347" s="830"/>
    </row>
    <row r="43348" spans="10:10" x14ac:dyDescent="0.35">
      <c r="J43348" s="830"/>
    </row>
    <row r="43349" spans="10:10" x14ac:dyDescent="0.35">
      <c r="J43349" s="830"/>
    </row>
    <row r="43350" spans="10:10" x14ac:dyDescent="0.35">
      <c r="J43350" s="830"/>
    </row>
    <row r="43381" spans="10:10" x14ac:dyDescent="0.35">
      <c r="J43381" s="830"/>
    </row>
    <row r="43382" spans="10:10" x14ac:dyDescent="0.35">
      <c r="J43382" s="830"/>
    </row>
    <row r="43383" spans="10:10" x14ac:dyDescent="0.35">
      <c r="J43383" s="830"/>
    </row>
    <row r="43384" spans="10:10" x14ac:dyDescent="0.35">
      <c r="J43384" s="830"/>
    </row>
    <row r="43385" spans="10:10" x14ac:dyDescent="0.35">
      <c r="J43385" s="830"/>
    </row>
    <row r="43386" spans="10:10" x14ac:dyDescent="0.35">
      <c r="J43386" s="830"/>
    </row>
    <row r="43387" spans="10:10" x14ac:dyDescent="0.35">
      <c r="J43387" s="830"/>
    </row>
    <row r="43388" spans="10:10" x14ac:dyDescent="0.35">
      <c r="J43388" s="830"/>
    </row>
    <row r="43389" spans="10:10" x14ac:dyDescent="0.35">
      <c r="J43389" s="830"/>
    </row>
    <row r="43390" spans="10:10" x14ac:dyDescent="0.35">
      <c r="J43390" s="830"/>
    </row>
    <row r="43391" spans="10:10" x14ac:dyDescent="0.35">
      <c r="J43391" s="830"/>
    </row>
    <row r="43392" spans="10:10" x14ac:dyDescent="0.35">
      <c r="J43392" s="830"/>
    </row>
    <row r="43393" spans="10:10" x14ac:dyDescent="0.35">
      <c r="J43393" s="830"/>
    </row>
    <row r="43394" spans="10:10" x14ac:dyDescent="0.35">
      <c r="J43394" s="830"/>
    </row>
    <row r="43395" spans="10:10" x14ac:dyDescent="0.35">
      <c r="J43395" s="830"/>
    </row>
    <row r="43396" spans="10:10" x14ac:dyDescent="0.35">
      <c r="J43396" s="830"/>
    </row>
    <row r="43397" spans="10:10" x14ac:dyDescent="0.35">
      <c r="J43397" s="830"/>
    </row>
    <row r="43398" spans="10:10" x14ac:dyDescent="0.35">
      <c r="J43398" s="830"/>
    </row>
    <row r="43399" spans="10:10" x14ac:dyDescent="0.35">
      <c r="J43399" s="830"/>
    </row>
    <row r="43400" spans="10:10" x14ac:dyDescent="0.35">
      <c r="J43400" s="830"/>
    </row>
    <row r="43401" spans="10:10" x14ac:dyDescent="0.35">
      <c r="J43401" s="830"/>
    </row>
    <row r="43402" spans="10:10" x14ac:dyDescent="0.35">
      <c r="J43402" s="830"/>
    </row>
    <row r="43403" spans="10:10" x14ac:dyDescent="0.35">
      <c r="J43403" s="830"/>
    </row>
    <row r="43404" spans="10:10" x14ac:dyDescent="0.35">
      <c r="J43404" s="830"/>
    </row>
    <row r="43410" spans="10:10" x14ac:dyDescent="0.35">
      <c r="J43410" s="830"/>
    </row>
    <row r="43411" spans="10:10" x14ac:dyDescent="0.35">
      <c r="J43411" s="830"/>
    </row>
    <row r="43412" spans="10:10" x14ac:dyDescent="0.35">
      <c r="J43412" s="830"/>
    </row>
    <row r="43413" spans="10:10" x14ac:dyDescent="0.35">
      <c r="J43413" s="830"/>
    </row>
    <row r="43414" spans="10:10" x14ac:dyDescent="0.35">
      <c r="J43414" s="830"/>
    </row>
    <row r="43415" spans="10:10" x14ac:dyDescent="0.35">
      <c r="J43415" s="830"/>
    </row>
    <row r="43424" spans="10:10" x14ac:dyDescent="0.35">
      <c r="J43424" s="830"/>
    </row>
    <row r="43425" spans="10:10" x14ac:dyDescent="0.35">
      <c r="J43425" s="830"/>
    </row>
    <row r="43426" spans="10:10" x14ac:dyDescent="0.35">
      <c r="J43426" s="830"/>
    </row>
    <row r="43427" spans="10:10" x14ac:dyDescent="0.35">
      <c r="J43427" s="830"/>
    </row>
    <row r="43428" spans="10:10" x14ac:dyDescent="0.35">
      <c r="J43428" s="830"/>
    </row>
    <row r="43429" spans="10:10" x14ac:dyDescent="0.35">
      <c r="J43429" s="830"/>
    </row>
    <row r="43430" spans="10:10" x14ac:dyDescent="0.35">
      <c r="J43430" s="830"/>
    </row>
    <row r="43431" spans="10:10" x14ac:dyDescent="0.35">
      <c r="J43431" s="830"/>
    </row>
    <row r="43432" spans="10:10" x14ac:dyDescent="0.35">
      <c r="J43432" s="830"/>
    </row>
    <row r="43433" spans="10:10" x14ac:dyDescent="0.35">
      <c r="J43433" s="830"/>
    </row>
    <row r="43434" spans="10:10" x14ac:dyDescent="0.35">
      <c r="J43434" s="830"/>
    </row>
    <row r="43435" spans="10:10" x14ac:dyDescent="0.35">
      <c r="J43435" s="830"/>
    </row>
    <row r="43436" spans="10:10" x14ac:dyDescent="0.35">
      <c r="J43436" s="830"/>
    </row>
    <row r="43437" spans="10:10" x14ac:dyDescent="0.35">
      <c r="J43437" s="830"/>
    </row>
    <row r="43438" spans="10:10" x14ac:dyDescent="0.35">
      <c r="J43438" s="830"/>
    </row>
    <row r="43439" spans="10:10" x14ac:dyDescent="0.35">
      <c r="J43439" s="830"/>
    </row>
    <row r="43440" spans="10:10" x14ac:dyDescent="0.35">
      <c r="J43440" s="830"/>
    </row>
    <row r="43441" spans="10:10" x14ac:dyDescent="0.35">
      <c r="J43441" s="830"/>
    </row>
    <row r="43442" spans="10:10" x14ac:dyDescent="0.35">
      <c r="J43442" s="830"/>
    </row>
    <row r="43443" spans="10:10" x14ac:dyDescent="0.35">
      <c r="J43443" s="830"/>
    </row>
    <row r="43444" spans="10:10" x14ac:dyDescent="0.35">
      <c r="J43444" s="830"/>
    </row>
    <row r="43445" spans="10:10" x14ac:dyDescent="0.35">
      <c r="J43445" s="830"/>
    </row>
    <row r="43446" spans="10:10" x14ac:dyDescent="0.35">
      <c r="J43446" s="830"/>
    </row>
    <row r="43447" spans="10:10" x14ac:dyDescent="0.35">
      <c r="J43447" s="830"/>
    </row>
    <row r="43448" spans="10:10" x14ac:dyDescent="0.35">
      <c r="J43448" s="830"/>
    </row>
    <row r="43449" spans="10:10" x14ac:dyDescent="0.35">
      <c r="J43449" s="830"/>
    </row>
    <row r="43450" spans="10:10" x14ac:dyDescent="0.35">
      <c r="J43450" s="830"/>
    </row>
    <row r="43451" spans="10:10" x14ac:dyDescent="0.35">
      <c r="J43451" s="830"/>
    </row>
    <row r="43452" spans="10:10" x14ac:dyDescent="0.35">
      <c r="J43452" s="830"/>
    </row>
    <row r="43453" spans="10:10" x14ac:dyDescent="0.35">
      <c r="J43453" s="830"/>
    </row>
    <row r="43454" spans="10:10" x14ac:dyDescent="0.35">
      <c r="J43454" s="830"/>
    </row>
    <row r="43455" spans="10:10" x14ac:dyDescent="0.35">
      <c r="J43455" s="830"/>
    </row>
    <row r="43456" spans="10:10" x14ac:dyDescent="0.35">
      <c r="J43456" s="830"/>
    </row>
    <row r="43457" spans="10:10" x14ac:dyDescent="0.35">
      <c r="J43457" s="830"/>
    </row>
    <row r="43458" spans="10:10" x14ac:dyDescent="0.35">
      <c r="J43458" s="830"/>
    </row>
    <row r="43459" spans="10:10" x14ac:dyDescent="0.35">
      <c r="J43459" s="830"/>
    </row>
    <row r="43460" spans="10:10" x14ac:dyDescent="0.35">
      <c r="J43460" s="830"/>
    </row>
    <row r="43461" spans="10:10" x14ac:dyDescent="0.35">
      <c r="J43461" s="830"/>
    </row>
    <row r="43462" spans="10:10" x14ac:dyDescent="0.35">
      <c r="J43462" s="830"/>
    </row>
    <row r="43463" spans="10:10" x14ac:dyDescent="0.35">
      <c r="J43463" s="830"/>
    </row>
    <row r="43464" spans="10:10" x14ac:dyDescent="0.35">
      <c r="J43464" s="830"/>
    </row>
    <row r="43465" spans="10:10" x14ac:dyDescent="0.35">
      <c r="J43465" s="830"/>
    </row>
    <row r="43466" spans="10:10" x14ac:dyDescent="0.35">
      <c r="J43466" s="830"/>
    </row>
    <row r="43467" spans="10:10" x14ac:dyDescent="0.35">
      <c r="J43467" s="830"/>
    </row>
    <row r="43468" spans="10:10" x14ac:dyDescent="0.35">
      <c r="J43468" s="830"/>
    </row>
    <row r="43469" spans="10:10" x14ac:dyDescent="0.35">
      <c r="J43469" s="830"/>
    </row>
    <row r="43470" spans="10:10" x14ac:dyDescent="0.35">
      <c r="J43470" s="830"/>
    </row>
    <row r="43471" spans="10:10" x14ac:dyDescent="0.35">
      <c r="J43471" s="830"/>
    </row>
    <row r="43472" spans="10:10" x14ac:dyDescent="0.35">
      <c r="J43472" s="830"/>
    </row>
    <row r="43473" spans="10:10" x14ac:dyDescent="0.35">
      <c r="J43473" s="830"/>
    </row>
    <row r="43474" spans="10:10" x14ac:dyDescent="0.35">
      <c r="J43474" s="830"/>
    </row>
    <row r="43475" spans="10:10" x14ac:dyDescent="0.35">
      <c r="J43475" s="830"/>
    </row>
    <row r="43476" spans="10:10" x14ac:dyDescent="0.35">
      <c r="J43476" s="830"/>
    </row>
    <row r="43477" spans="10:10" x14ac:dyDescent="0.35">
      <c r="J43477" s="830"/>
    </row>
    <row r="43478" spans="10:10" x14ac:dyDescent="0.35">
      <c r="J43478" s="830"/>
    </row>
    <row r="43479" spans="10:10" x14ac:dyDescent="0.35">
      <c r="J43479" s="830"/>
    </row>
    <row r="43480" spans="10:10" x14ac:dyDescent="0.35">
      <c r="J43480" s="830"/>
    </row>
    <row r="43481" spans="10:10" x14ac:dyDescent="0.35">
      <c r="J43481" s="830"/>
    </row>
    <row r="43482" spans="10:10" x14ac:dyDescent="0.35">
      <c r="J43482" s="830"/>
    </row>
    <row r="43483" spans="10:10" x14ac:dyDescent="0.35">
      <c r="J43483" s="830"/>
    </row>
    <row r="43484" spans="10:10" x14ac:dyDescent="0.35">
      <c r="J43484" s="830"/>
    </row>
    <row r="43485" spans="10:10" x14ac:dyDescent="0.35">
      <c r="J43485" s="830"/>
    </row>
    <row r="43486" spans="10:10" x14ac:dyDescent="0.35">
      <c r="J43486" s="830"/>
    </row>
    <row r="43487" spans="10:10" x14ac:dyDescent="0.35">
      <c r="J43487" s="830"/>
    </row>
    <row r="43488" spans="10:10" x14ac:dyDescent="0.35">
      <c r="J43488" s="830"/>
    </row>
    <row r="43489" spans="10:10" x14ac:dyDescent="0.35">
      <c r="J43489" s="830"/>
    </row>
    <row r="43490" spans="10:10" x14ac:dyDescent="0.35">
      <c r="J43490" s="830"/>
    </row>
    <row r="43491" spans="10:10" x14ac:dyDescent="0.35">
      <c r="J43491" s="830"/>
    </row>
    <row r="43492" spans="10:10" x14ac:dyDescent="0.35">
      <c r="J43492" s="830"/>
    </row>
    <row r="43493" spans="10:10" x14ac:dyDescent="0.35">
      <c r="J43493" s="830"/>
    </row>
    <row r="43494" spans="10:10" x14ac:dyDescent="0.35">
      <c r="J43494" s="830"/>
    </row>
    <row r="43495" spans="10:10" x14ac:dyDescent="0.35">
      <c r="J43495" s="830"/>
    </row>
    <row r="43496" spans="10:10" x14ac:dyDescent="0.35">
      <c r="J43496" s="830"/>
    </row>
    <row r="43497" spans="10:10" x14ac:dyDescent="0.35">
      <c r="J43497" s="830"/>
    </row>
    <row r="43498" spans="10:10" x14ac:dyDescent="0.35">
      <c r="J43498" s="830"/>
    </row>
    <row r="43499" spans="10:10" x14ac:dyDescent="0.35">
      <c r="J43499" s="830"/>
    </row>
    <row r="43500" spans="10:10" x14ac:dyDescent="0.35">
      <c r="J43500" s="830"/>
    </row>
    <row r="43509" spans="10:10" x14ac:dyDescent="0.35">
      <c r="J43509" s="830"/>
    </row>
    <row r="43510" spans="10:10" x14ac:dyDescent="0.35">
      <c r="J43510" s="830"/>
    </row>
    <row r="43511" spans="10:10" x14ac:dyDescent="0.35">
      <c r="J43511" s="830"/>
    </row>
    <row r="43512" spans="10:10" x14ac:dyDescent="0.35">
      <c r="J43512" s="830"/>
    </row>
    <row r="43513" spans="10:10" x14ac:dyDescent="0.35">
      <c r="J43513" s="830"/>
    </row>
    <row r="43514" spans="10:10" x14ac:dyDescent="0.35">
      <c r="J43514" s="830"/>
    </row>
    <row r="43515" spans="10:10" x14ac:dyDescent="0.35">
      <c r="J43515" s="830"/>
    </row>
    <row r="43516" spans="10:10" x14ac:dyDescent="0.35">
      <c r="J43516" s="830"/>
    </row>
    <row r="43517" spans="10:10" x14ac:dyDescent="0.35">
      <c r="J43517" s="830"/>
    </row>
    <row r="43518" spans="10:10" x14ac:dyDescent="0.35">
      <c r="J43518" s="830"/>
    </row>
    <row r="43519" spans="10:10" x14ac:dyDescent="0.35">
      <c r="J43519" s="830"/>
    </row>
    <row r="43520" spans="10:10" x14ac:dyDescent="0.35">
      <c r="J43520" s="830"/>
    </row>
    <row r="43521" spans="10:10" x14ac:dyDescent="0.35">
      <c r="J43521" s="830"/>
    </row>
    <row r="43522" spans="10:10" x14ac:dyDescent="0.35">
      <c r="J43522" s="830"/>
    </row>
    <row r="43523" spans="10:10" x14ac:dyDescent="0.35">
      <c r="J43523" s="830"/>
    </row>
    <row r="43524" spans="10:10" x14ac:dyDescent="0.35">
      <c r="J43524" s="830"/>
    </row>
    <row r="43525" spans="10:10" x14ac:dyDescent="0.35">
      <c r="J43525" s="830"/>
    </row>
    <row r="43526" spans="10:10" x14ac:dyDescent="0.35">
      <c r="J43526" s="830"/>
    </row>
    <row r="43527" spans="10:10" x14ac:dyDescent="0.35">
      <c r="J43527" s="830"/>
    </row>
    <row r="43528" spans="10:10" x14ac:dyDescent="0.35">
      <c r="J43528" s="830"/>
    </row>
    <row r="43529" spans="10:10" x14ac:dyDescent="0.35">
      <c r="J43529" s="830"/>
    </row>
    <row r="43530" spans="10:10" x14ac:dyDescent="0.35">
      <c r="J43530" s="830"/>
    </row>
    <row r="43531" spans="10:10" x14ac:dyDescent="0.35">
      <c r="J43531" s="830"/>
    </row>
    <row r="43532" spans="10:10" x14ac:dyDescent="0.35">
      <c r="J43532" s="830"/>
    </row>
    <row r="43533" spans="10:10" x14ac:dyDescent="0.35">
      <c r="J43533" s="830"/>
    </row>
    <row r="43534" spans="10:10" x14ac:dyDescent="0.35">
      <c r="J43534" s="830"/>
    </row>
    <row r="43535" spans="10:10" x14ac:dyDescent="0.35">
      <c r="J43535" s="830"/>
    </row>
    <row r="43642" spans="10:10" x14ac:dyDescent="0.35">
      <c r="J43642" s="830"/>
    </row>
    <row r="43643" spans="10:10" x14ac:dyDescent="0.35">
      <c r="J43643" s="830"/>
    </row>
    <row r="43660" spans="10:10" x14ac:dyDescent="0.35">
      <c r="J43660" s="830"/>
    </row>
    <row r="43661" spans="10:10" x14ac:dyDescent="0.35">
      <c r="J43661" s="830"/>
    </row>
    <row r="43662" spans="10:10" x14ac:dyDescent="0.35">
      <c r="J43662" s="830"/>
    </row>
    <row r="43663" spans="10:10" x14ac:dyDescent="0.35">
      <c r="J43663" s="830"/>
    </row>
    <row r="43664" spans="10:10" x14ac:dyDescent="0.35">
      <c r="J43664" s="830"/>
    </row>
    <row r="43665" spans="10:10" x14ac:dyDescent="0.35">
      <c r="J43665" s="830"/>
    </row>
    <row r="43666" spans="10:10" x14ac:dyDescent="0.35">
      <c r="J43666" s="830"/>
    </row>
    <row r="43667" spans="10:10" x14ac:dyDescent="0.35">
      <c r="J43667" s="830"/>
    </row>
    <row r="43668" spans="10:10" x14ac:dyDescent="0.35">
      <c r="J43668" s="830"/>
    </row>
    <row r="43669" spans="10:10" x14ac:dyDescent="0.35">
      <c r="J43669" s="830"/>
    </row>
    <row r="43670" spans="10:10" x14ac:dyDescent="0.35">
      <c r="J43670" s="830"/>
    </row>
    <row r="43671" spans="10:10" x14ac:dyDescent="0.35">
      <c r="J43671" s="830"/>
    </row>
    <row r="43672" spans="10:10" x14ac:dyDescent="0.35">
      <c r="J43672" s="830"/>
    </row>
    <row r="43673" spans="10:10" x14ac:dyDescent="0.35">
      <c r="J43673" s="830"/>
    </row>
    <row r="43674" spans="10:10" x14ac:dyDescent="0.35">
      <c r="J43674" s="830"/>
    </row>
    <row r="43675" spans="10:10" x14ac:dyDescent="0.35">
      <c r="J43675" s="830"/>
    </row>
    <row r="43676" spans="10:10" x14ac:dyDescent="0.35">
      <c r="J43676" s="830"/>
    </row>
    <row r="43677" spans="10:10" x14ac:dyDescent="0.35">
      <c r="J43677" s="830"/>
    </row>
    <row r="43678" spans="10:10" x14ac:dyDescent="0.35">
      <c r="J43678" s="830"/>
    </row>
    <row r="43679" spans="10:10" x14ac:dyDescent="0.35">
      <c r="J43679" s="830"/>
    </row>
    <row r="43680" spans="10:10" x14ac:dyDescent="0.35">
      <c r="J43680" s="830"/>
    </row>
    <row r="43681" spans="10:10" x14ac:dyDescent="0.35">
      <c r="J43681" s="830"/>
    </row>
    <row r="43682" spans="10:10" x14ac:dyDescent="0.35">
      <c r="J43682" s="830"/>
    </row>
    <row r="43683" spans="10:10" x14ac:dyDescent="0.35">
      <c r="J43683" s="830"/>
    </row>
    <row r="43684" spans="10:10" x14ac:dyDescent="0.35">
      <c r="J43684" s="830"/>
    </row>
    <row r="43685" spans="10:10" x14ac:dyDescent="0.35">
      <c r="J43685" s="830"/>
    </row>
    <row r="43686" spans="10:10" x14ac:dyDescent="0.35">
      <c r="J43686" s="830"/>
    </row>
    <row r="43687" spans="10:10" x14ac:dyDescent="0.35">
      <c r="J43687" s="830"/>
    </row>
    <row r="43688" spans="10:10" x14ac:dyDescent="0.35">
      <c r="J43688" s="830"/>
    </row>
    <row r="43689" spans="10:10" x14ac:dyDescent="0.35">
      <c r="J43689" s="830"/>
    </row>
    <row r="43690" spans="10:10" x14ac:dyDescent="0.35">
      <c r="J43690" s="830"/>
    </row>
    <row r="43691" spans="10:10" x14ac:dyDescent="0.35">
      <c r="J43691" s="830"/>
    </row>
    <row r="43692" spans="10:10" x14ac:dyDescent="0.35">
      <c r="J43692" s="830"/>
    </row>
    <row r="43693" spans="10:10" x14ac:dyDescent="0.35">
      <c r="J43693" s="830"/>
    </row>
    <row r="43694" spans="10:10" x14ac:dyDescent="0.35">
      <c r="J43694" s="830"/>
    </row>
    <row r="43695" spans="10:10" x14ac:dyDescent="0.35">
      <c r="J43695" s="830"/>
    </row>
    <row r="43696" spans="10:10" x14ac:dyDescent="0.35">
      <c r="J43696" s="830"/>
    </row>
    <row r="43697" spans="10:10" x14ac:dyDescent="0.35">
      <c r="J43697" s="830"/>
    </row>
    <row r="43698" spans="10:10" x14ac:dyDescent="0.35">
      <c r="J43698" s="830"/>
    </row>
    <row r="43699" spans="10:10" x14ac:dyDescent="0.35">
      <c r="J43699" s="830"/>
    </row>
    <row r="43700" spans="10:10" x14ac:dyDescent="0.35">
      <c r="J43700" s="830"/>
    </row>
    <row r="43701" spans="10:10" x14ac:dyDescent="0.35">
      <c r="J43701" s="830"/>
    </row>
    <row r="43702" spans="10:10" x14ac:dyDescent="0.35">
      <c r="J43702" s="830"/>
    </row>
    <row r="43703" spans="10:10" x14ac:dyDescent="0.35">
      <c r="J43703" s="830"/>
    </row>
    <row r="43704" spans="10:10" x14ac:dyDescent="0.35">
      <c r="J43704" s="830"/>
    </row>
    <row r="43705" spans="10:10" x14ac:dyDescent="0.35">
      <c r="J43705" s="830"/>
    </row>
    <row r="43706" spans="10:10" x14ac:dyDescent="0.35">
      <c r="J43706" s="830"/>
    </row>
    <row r="43707" spans="10:10" x14ac:dyDescent="0.35">
      <c r="J43707" s="830"/>
    </row>
    <row r="43708" spans="10:10" x14ac:dyDescent="0.35">
      <c r="J43708" s="830"/>
    </row>
    <row r="43709" spans="10:10" x14ac:dyDescent="0.35">
      <c r="J43709" s="830"/>
    </row>
    <row r="43710" spans="10:10" x14ac:dyDescent="0.35">
      <c r="J43710" s="830"/>
    </row>
    <row r="43711" spans="10:10" x14ac:dyDescent="0.35">
      <c r="J43711" s="830"/>
    </row>
    <row r="43712" spans="10:10" x14ac:dyDescent="0.35">
      <c r="J43712" s="830"/>
    </row>
    <row r="43713" spans="10:10" x14ac:dyDescent="0.35">
      <c r="J43713" s="830"/>
    </row>
    <row r="43714" spans="10:10" x14ac:dyDescent="0.35">
      <c r="J43714" s="830"/>
    </row>
    <row r="43715" spans="10:10" x14ac:dyDescent="0.35">
      <c r="J43715" s="830"/>
    </row>
    <row r="43716" spans="10:10" x14ac:dyDescent="0.35">
      <c r="J43716" s="830"/>
    </row>
    <row r="43717" spans="10:10" x14ac:dyDescent="0.35">
      <c r="J43717" s="830"/>
    </row>
    <row r="43718" spans="10:10" x14ac:dyDescent="0.35">
      <c r="J43718" s="830"/>
    </row>
    <row r="43719" spans="10:10" x14ac:dyDescent="0.35">
      <c r="J43719" s="830"/>
    </row>
    <row r="43720" spans="10:10" x14ac:dyDescent="0.35">
      <c r="J43720" s="830"/>
    </row>
    <row r="43721" spans="10:10" x14ac:dyDescent="0.35">
      <c r="J43721" s="830"/>
    </row>
    <row r="43722" spans="10:10" x14ac:dyDescent="0.35">
      <c r="J43722" s="830"/>
    </row>
    <row r="43723" spans="10:10" x14ac:dyDescent="0.35">
      <c r="J43723" s="830"/>
    </row>
    <row r="43724" spans="10:10" x14ac:dyDescent="0.35">
      <c r="J43724" s="830"/>
    </row>
    <row r="43725" spans="10:10" x14ac:dyDescent="0.35">
      <c r="J43725" s="830"/>
    </row>
    <row r="43726" spans="10:10" x14ac:dyDescent="0.35">
      <c r="J43726" s="830"/>
    </row>
    <row r="43727" spans="10:10" x14ac:dyDescent="0.35">
      <c r="J43727" s="830"/>
    </row>
    <row r="43728" spans="10:10" x14ac:dyDescent="0.35">
      <c r="J43728" s="830"/>
    </row>
    <row r="43729" spans="10:10" x14ac:dyDescent="0.35">
      <c r="J43729" s="830"/>
    </row>
    <row r="43730" spans="10:10" x14ac:dyDescent="0.35">
      <c r="J43730" s="830"/>
    </row>
    <row r="43731" spans="10:10" x14ac:dyDescent="0.35">
      <c r="J43731" s="830"/>
    </row>
    <row r="43732" spans="10:10" x14ac:dyDescent="0.35">
      <c r="J43732" s="830"/>
    </row>
    <row r="43733" spans="10:10" x14ac:dyDescent="0.35">
      <c r="J43733" s="830"/>
    </row>
    <row r="43734" spans="10:10" x14ac:dyDescent="0.35">
      <c r="J43734" s="830"/>
    </row>
    <row r="43735" spans="10:10" x14ac:dyDescent="0.35">
      <c r="J43735" s="830"/>
    </row>
    <row r="43736" spans="10:10" x14ac:dyDescent="0.35">
      <c r="J43736" s="830"/>
    </row>
    <row r="43737" spans="10:10" x14ac:dyDescent="0.35">
      <c r="J43737" s="830"/>
    </row>
    <row r="43738" spans="10:10" x14ac:dyDescent="0.35">
      <c r="J43738" s="830"/>
    </row>
    <row r="43739" spans="10:10" x14ac:dyDescent="0.35">
      <c r="J43739" s="830"/>
    </row>
    <row r="43740" spans="10:10" x14ac:dyDescent="0.35">
      <c r="J43740" s="830"/>
    </row>
    <row r="43741" spans="10:10" x14ac:dyDescent="0.35">
      <c r="J43741" s="830"/>
    </row>
    <row r="43742" spans="10:10" x14ac:dyDescent="0.35">
      <c r="J43742" s="830"/>
    </row>
    <row r="43747" spans="10:10" x14ac:dyDescent="0.35">
      <c r="J43747" s="830"/>
    </row>
    <row r="43748" spans="10:10" x14ac:dyDescent="0.35">
      <c r="J43748" s="830"/>
    </row>
    <row r="43749" spans="10:10" x14ac:dyDescent="0.35">
      <c r="J43749" s="830"/>
    </row>
    <row r="43750" spans="10:10" x14ac:dyDescent="0.35">
      <c r="J43750" s="830"/>
    </row>
    <row r="43751" spans="10:10" x14ac:dyDescent="0.35">
      <c r="J43751" s="830"/>
    </row>
    <row r="43752" spans="10:10" x14ac:dyDescent="0.35">
      <c r="J43752" s="830"/>
    </row>
    <row r="43753" spans="10:10" x14ac:dyDescent="0.35">
      <c r="J43753" s="830"/>
    </row>
    <row r="43754" spans="10:10" x14ac:dyDescent="0.35">
      <c r="J43754" s="830"/>
    </row>
    <row r="43755" spans="10:10" x14ac:dyDescent="0.35">
      <c r="J43755" s="830"/>
    </row>
    <row r="43756" spans="10:10" x14ac:dyDescent="0.35">
      <c r="J43756" s="830"/>
    </row>
    <row r="43757" spans="10:10" x14ac:dyDescent="0.35">
      <c r="J43757" s="830"/>
    </row>
    <row r="43758" spans="10:10" x14ac:dyDescent="0.35">
      <c r="J43758" s="830"/>
    </row>
    <row r="43759" spans="10:10" x14ac:dyDescent="0.35">
      <c r="J43759" s="830"/>
    </row>
    <row r="43760" spans="10:10" x14ac:dyDescent="0.35">
      <c r="J43760" s="830"/>
    </row>
    <row r="43761" spans="10:10" x14ac:dyDescent="0.35">
      <c r="J43761" s="830"/>
    </row>
    <row r="43762" spans="10:10" x14ac:dyDescent="0.35">
      <c r="J43762" s="830"/>
    </row>
    <row r="43763" spans="10:10" x14ac:dyDescent="0.35">
      <c r="J43763" s="830"/>
    </row>
    <row r="43764" spans="10:10" x14ac:dyDescent="0.35">
      <c r="J43764" s="830"/>
    </row>
    <row r="43765" spans="10:10" x14ac:dyDescent="0.35">
      <c r="J43765" s="830"/>
    </row>
    <row r="43766" spans="10:10" x14ac:dyDescent="0.35">
      <c r="J43766" s="830"/>
    </row>
    <row r="43767" spans="10:10" x14ac:dyDescent="0.35">
      <c r="J43767" s="830"/>
    </row>
    <row r="43768" spans="10:10" x14ac:dyDescent="0.35">
      <c r="J43768" s="830"/>
    </row>
    <row r="43769" spans="10:10" x14ac:dyDescent="0.35">
      <c r="J43769" s="830"/>
    </row>
    <row r="43770" spans="10:10" x14ac:dyDescent="0.35">
      <c r="J43770" s="830"/>
    </row>
    <row r="43771" spans="10:10" x14ac:dyDescent="0.35">
      <c r="J43771" s="830"/>
    </row>
    <row r="43772" spans="10:10" x14ac:dyDescent="0.35">
      <c r="J43772" s="830"/>
    </row>
    <row r="43773" spans="10:10" x14ac:dyDescent="0.35">
      <c r="J43773" s="830"/>
    </row>
    <row r="43774" spans="10:10" x14ac:dyDescent="0.35">
      <c r="J43774" s="830"/>
    </row>
    <row r="43775" spans="10:10" x14ac:dyDescent="0.35">
      <c r="J43775" s="830"/>
    </row>
    <row r="43776" spans="10:10" x14ac:dyDescent="0.35">
      <c r="J43776" s="830"/>
    </row>
    <row r="43777" spans="10:10" x14ac:dyDescent="0.35">
      <c r="J43777" s="830"/>
    </row>
    <row r="43778" spans="10:10" x14ac:dyDescent="0.35">
      <c r="J43778" s="830"/>
    </row>
    <row r="43779" spans="10:10" x14ac:dyDescent="0.35">
      <c r="J43779" s="830"/>
    </row>
    <row r="43780" spans="10:10" x14ac:dyDescent="0.35">
      <c r="J43780" s="830"/>
    </row>
    <row r="43781" spans="10:10" x14ac:dyDescent="0.35">
      <c r="J43781" s="830"/>
    </row>
    <row r="43782" spans="10:10" x14ac:dyDescent="0.35">
      <c r="J43782" s="830"/>
    </row>
    <row r="43783" spans="10:10" x14ac:dyDescent="0.35">
      <c r="J43783" s="830"/>
    </row>
    <row r="43784" spans="10:10" x14ac:dyDescent="0.35">
      <c r="J43784" s="830"/>
    </row>
    <row r="43785" spans="10:10" x14ac:dyDescent="0.35">
      <c r="J43785" s="830"/>
    </row>
    <row r="43786" spans="10:10" x14ac:dyDescent="0.35">
      <c r="J43786" s="830"/>
    </row>
    <row r="43787" spans="10:10" x14ac:dyDescent="0.35">
      <c r="J43787" s="830"/>
    </row>
    <row r="43788" spans="10:10" x14ac:dyDescent="0.35">
      <c r="J43788" s="830"/>
    </row>
    <row r="43789" spans="10:10" x14ac:dyDescent="0.35">
      <c r="J43789" s="830"/>
    </row>
    <row r="43790" spans="10:10" x14ac:dyDescent="0.35">
      <c r="J43790" s="830"/>
    </row>
    <row r="43791" spans="10:10" x14ac:dyDescent="0.35">
      <c r="J43791" s="830"/>
    </row>
    <row r="43792" spans="10:10" x14ac:dyDescent="0.35">
      <c r="J43792" s="830"/>
    </row>
    <row r="43793" spans="10:10" x14ac:dyDescent="0.35">
      <c r="J43793" s="830"/>
    </row>
    <row r="43794" spans="10:10" x14ac:dyDescent="0.35">
      <c r="J43794" s="830"/>
    </row>
    <row r="43795" spans="10:10" x14ac:dyDescent="0.35">
      <c r="J43795" s="830"/>
    </row>
    <row r="43796" spans="10:10" x14ac:dyDescent="0.35">
      <c r="J43796" s="830"/>
    </row>
    <row r="43797" spans="10:10" x14ac:dyDescent="0.35">
      <c r="J43797" s="830"/>
    </row>
    <row r="43798" spans="10:10" x14ac:dyDescent="0.35">
      <c r="J43798" s="830"/>
    </row>
    <row r="43799" spans="10:10" x14ac:dyDescent="0.35">
      <c r="J43799" s="830"/>
    </row>
    <row r="43800" spans="10:10" x14ac:dyDescent="0.35">
      <c r="J43800" s="830"/>
    </row>
    <row r="43801" spans="10:10" x14ac:dyDescent="0.35">
      <c r="J43801" s="830"/>
    </row>
    <row r="43802" spans="10:10" x14ac:dyDescent="0.35">
      <c r="J43802" s="830"/>
    </row>
    <row r="43803" spans="10:10" x14ac:dyDescent="0.35">
      <c r="J43803" s="830"/>
    </row>
    <row r="43804" spans="10:10" x14ac:dyDescent="0.35">
      <c r="J43804" s="830"/>
    </row>
    <row r="43805" spans="10:10" x14ac:dyDescent="0.35">
      <c r="J43805" s="830"/>
    </row>
    <row r="43806" spans="10:10" x14ac:dyDescent="0.35">
      <c r="J43806" s="830"/>
    </row>
    <row r="43807" spans="10:10" x14ac:dyDescent="0.35">
      <c r="J43807" s="830"/>
    </row>
    <row r="43808" spans="10:10" x14ac:dyDescent="0.35">
      <c r="J43808" s="830"/>
    </row>
    <row r="43809" spans="10:10" x14ac:dyDescent="0.35">
      <c r="J43809" s="830"/>
    </row>
    <row r="43810" spans="10:10" x14ac:dyDescent="0.35">
      <c r="J43810" s="830"/>
    </row>
    <row r="43811" spans="10:10" x14ac:dyDescent="0.35">
      <c r="J43811" s="830"/>
    </row>
    <row r="43812" spans="10:10" x14ac:dyDescent="0.35">
      <c r="J43812" s="830"/>
    </row>
    <row r="43813" spans="10:10" x14ac:dyDescent="0.35">
      <c r="J43813" s="830"/>
    </row>
    <row r="43814" spans="10:10" x14ac:dyDescent="0.35">
      <c r="J43814" s="830"/>
    </row>
    <row r="43815" spans="10:10" x14ac:dyDescent="0.35">
      <c r="J43815" s="830"/>
    </row>
    <row r="43816" spans="10:10" x14ac:dyDescent="0.35">
      <c r="J43816" s="830"/>
    </row>
    <row r="43817" spans="10:10" x14ac:dyDescent="0.35">
      <c r="J43817" s="830"/>
    </row>
    <row r="43818" spans="10:10" x14ac:dyDescent="0.35">
      <c r="J43818" s="830"/>
    </row>
    <row r="43819" spans="10:10" x14ac:dyDescent="0.35">
      <c r="J43819" s="830"/>
    </row>
    <row r="43820" spans="10:10" x14ac:dyDescent="0.35">
      <c r="J43820" s="830"/>
    </row>
    <row r="43821" spans="10:10" x14ac:dyDescent="0.35">
      <c r="J43821" s="830"/>
    </row>
    <row r="43822" spans="10:10" x14ac:dyDescent="0.35">
      <c r="J43822" s="830"/>
    </row>
    <row r="43823" spans="10:10" x14ac:dyDescent="0.35">
      <c r="J43823" s="830"/>
    </row>
    <row r="43824" spans="10:10" x14ac:dyDescent="0.35">
      <c r="J43824" s="830"/>
    </row>
    <row r="43825" spans="10:10" x14ac:dyDescent="0.35">
      <c r="J43825" s="830"/>
    </row>
    <row r="43826" spans="10:10" x14ac:dyDescent="0.35">
      <c r="J43826" s="830"/>
    </row>
    <row r="43827" spans="10:10" x14ac:dyDescent="0.35">
      <c r="J43827" s="830"/>
    </row>
    <row r="43830" spans="10:10" x14ac:dyDescent="0.35">
      <c r="J43830" s="830"/>
    </row>
    <row r="43831" spans="10:10" x14ac:dyDescent="0.35">
      <c r="J43831" s="830"/>
    </row>
    <row r="43832" spans="10:10" x14ac:dyDescent="0.35">
      <c r="J43832" s="830"/>
    </row>
    <row r="43836" spans="10:10" x14ac:dyDescent="0.35">
      <c r="J43836" s="830"/>
    </row>
    <row r="43837" spans="10:10" x14ac:dyDescent="0.35">
      <c r="J43837" s="830"/>
    </row>
    <row r="43838" spans="10:10" x14ac:dyDescent="0.35">
      <c r="J43838" s="830"/>
    </row>
    <row r="43839" spans="10:10" x14ac:dyDescent="0.35">
      <c r="J43839" s="830"/>
    </row>
    <row r="43840" spans="10:10" x14ac:dyDescent="0.35">
      <c r="J43840" s="830"/>
    </row>
    <row r="43841" spans="10:10" x14ac:dyDescent="0.35">
      <c r="J43841" s="830"/>
    </row>
    <row r="43842" spans="10:10" x14ac:dyDescent="0.35">
      <c r="J43842" s="830"/>
    </row>
    <row r="43843" spans="10:10" x14ac:dyDescent="0.35">
      <c r="J43843" s="830"/>
    </row>
    <row r="43844" spans="10:10" x14ac:dyDescent="0.35">
      <c r="J43844" s="830"/>
    </row>
    <row r="43845" spans="10:10" x14ac:dyDescent="0.35">
      <c r="J43845" s="830"/>
    </row>
    <row r="43846" spans="10:10" x14ac:dyDescent="0.35">
      <c r="J43846" s="830"/>
    </row>
    <row r="43847" spans="10:10" x14ac:dyDescent="0.35">
      <c r="J43847" s="830"/>
    </row>
    <row r="43848" spans="10:10" x14ac:dyDescent="0.35">
      <c r="J43848" s="830"/>
    </row>
    <row r="43852" spans="10:10" x14ac:dyDescent="0.35">
      <c r="J43852" s="830"/>
    </row>
    <row r="43853" spans="10:10" x14ac:dyDescent="0.35">
      <c r="J43853" s="830"/>
    </row>
    <row r="43854" spans="10:10" x14ac:dyDescent="0.35">
      <c r="J43854" s="830"/>
    </row>
    <row r="43855" spans="10:10" x14ac:dyDescent="0.35">
      <c r="J43855" s="830"/>
    </row>
    <row r="43856" spans="10:10" x14ac:dyDescent="0.35">
      <c r="J43856" s="830"/>
    </row>
    <row r="43857" spans="10:10" x14ac:dyDescent="0.35">
      <c r="J43857" s="830"/>
    </row>
    <row r="43858" spans="10:10" x14ac:dyDescent="0.35">
      <c r="J43858" s="830"/>
    </row>
    <row r="43859" spans="10:10" x14ac:dyDescent="0.35">
      <c r="J43859" s="830"/>
    </row>
    <row r="43860" spans="10:10" x14ac:dyDescent="0.35">
      <c r="J43860" s="830"/>
    </row>
    <row r="43861" spans="10:10" x14ac:dyDescent="0.35">
      <c r="J43861" s="830"/>
    </row>
    <row r="43862" spans="10:10" x14ac:dyDescent="0.35">
      <c r="J43862" s="830"/>
    </row>
    <row r="43863" spans="10:10" x14ac:dyDescent="0.35">
      <c r="J43863" s="830"/>
    </row>
    <row r="43864" spans="10:10" x14ac:dyDescent="0.35">
      <c r="J43864" s="830"/>
    </row>
    <row r="43865" spans="10:10" x14ac:dyDescent="0.35">
      <c r="J43865" s="830"/>
    </row>
    <row r="43866" spans="10:10" x14ac:dyDescent="0.35">
      <c r="J43866" s="830"/>
    </row>
    <row r="43867" spans="10:10" x14ac:dyDescent="0.35">
      <c r="J43867" s="830"/>
    </row>
    <row r="43868" spans="10:10" x14ac:dyDescent="0.35">
      <c r="J43868" s="830"/>
    </row>
    <row r="43869" spans="10:10" x14ac:dyDescent="0.35">
      <c r="J43869" s="830"/>
    </row>
    <row r="43870" spans="10:10" x14ac:dyDescent="0.35">
      <c r="J43870" s="830"/>
    </row>
    <row r="43871" spans="10:10" x14ac:dyDescent="0.35">
      <c r="J43871" s="830"/>
    </row>
    <row r="43872" spans="10:10" x14ac:dyDescent="0.35">
      <c r="J43872" s="830"/>
    </row>
    <row r="43873" spans="10:10" x14ac:dyDescent="0.35">
      <c r="J43873" s="830"/>
    </row>
    <row r="43874" spans="10:10" x14ac:dyDescent="0.35">
      <c r="J43874" s="830"/>
    </row>
    <row r="43875" spans="10:10" x14ac:dyDescent="0.35">
      <c r="J43875" s="830"/>
    </row>
    <row r="43876" spans="10:10" x14ac:dyDescent="0.35">
      <c r="J43876" s="830"/>
    </row>
    <row r="43877" spans="10:10" x14ac:dyDescent="0.35">
      <c r="J43877" s="830"/>
    </row>
    <row r="43878" spans="10:10" x14ac:dyDescent="0.35">
      <c r="J43878" s="830"/>
    </row>
    <row r="43879" spans="10:10" x14ac:dyDescent="0.35">
      <c r="J43879" s="830"/>
    </row>
    <row r="43880" spans="10:10" x14ac:dyDescent="0.35">
      <c r="J43880" s="830"/>
    </row>
    <row r="43881" spans="10:10" x14ac:dyDescent="0.35">
      <c r="J43881" s="830"/>
    </row>
    <row r="43882" spans="10:10" x14ac:dyDescent="0.35">
      <c r="J43882" s="830"/>
    </row>
    <row r="43883" spans="10:10" x14ac:dyDescent="0.35">
      <c r="J43883" s="830"/>
    </row>
    <row r="43884" spans="10:10" x14ac:dyDescent="0.35">
      <c r="J43884" s="830"/>
    </row>
    <row r="43885" spans="10:10" x14ac:dyDescent="0.35">
      <c r="J43885" s="830"/>
    </row>
    <row r="43886" spans="10:10" x14ac:dyDescent="0.35">
      <c r="J43886" s="830"/>
    </row>
    <row r="43887" spans="10:10" x14ac:dyDescent="0.35">
      <c r="J43887" s="830"/>
    </row>
    <row r="43888" spans="10:10" x14ac:dyDescent="0.35">
      <c r="J43888" s="830"/>
    </row>
    <row r="43889" spans="10:10" x14ac:dyDescent="0.35">
      <c r="J43889" s="830"/>
    </row>
    <row r="43890" spans="10:10" x14ac:dyDescent="0.35">
      <c r="J43890" s="830"/>
    </row>
    <row r="43891" spans="10:10" x14ac:dyDescent="0.35">
      <c r="J43891" s="830"/>
    </row>
    <row r="43892" spans="10:10" x14ac:dyDescent="0.35">
      <c r="J43892" s="830"/>
    </row>
    <row r="43893" spans="10:10" x14ac:dyDescent="0.35">
      <c r="J43893" s="830"/>
    </row>
    <row r="43894" spans="10:10" x14ac:dyDescent="0.35">
      <c r="J43894" s="830"/>
    </row>
    <row r="43895" spans="10:10" x14ac:dyDescent="0.35">
      <c r="J43895" s="830"/>
    </row>
    <row r="43896" spans="10:10" x14ac:dyDescent="0.35">
      <c r="J43896" s="830"/>
    </row>
    <row r="43897" spans="10:10" x14ac:dyDescent="0.35">
      <c r="J43897" s="830"/>
    </row>
    <row r="43898" spans="10:10" x14ac:dyDescent="0.35">
      <c r="J43898" s="830"/>
    </row>
    <row r="43899" spans="10:10" x14ac:dyDescent="0.35">
      <c r="J43899" s="830"/>
    </row>
    <row r="43900" spans="10:10" x14ac:dyDescent="0.35">
      <c r="J43900" s="830"/>
    </row>
    <row r="43901" spans="10:10" x14ac:dyDescent="0.35">
      <c r="J43901" s="830"/>
    </row>
    <row r="43902" spans="10:10" x14ac:dyDescent="0.35">
      <c r="J43902" s="830"/>
    </row>
    <row r="43903" spans="10:10" x14ac:dyDescent="0.35">
      <c r="J43903" s="830"/>
    </row>
    <row r="43904" spans="10:10" x14ac:dyDescent="0.35">
      <c r="J43904" s="830"/>
    </row>
    <row r="43905" spans="10:10" x14ac:dyDescent="0.35">
      <c r="J43905" s="830"/>
    </row>
    <row r="43906" spans="10:10" x14ac:dyDescent="0.35">
      <c r="J43906" s="830"/>
    </row>
    <row r="43907" spans="10:10" x14ac:dyDescent="0.35">
      <c r="J43907" s="830"/>
    </row>
    <row r="43908" spans="10:10" x14ac:dyDescent="0.35">
      <c r="J43908" s="830"/>
    </row>
    <row r="43909" spans="10:10" x14ac:dyDescent="0.35">
      <c r="J43909" s="830"/>
    </row>
    <row r="43910" spans="10:10" x14ac:dyDescent="0.35">
      <c r="J43910" s="830"/>
    </row>
    <row r="43911" spans="10:10" x14ac:dyDescent="0.35">
      <c r="J43911" s="830"/>
    </row>
    <row r="43912" spans="10:10" x14ac:dyDescent="0.35">
      <c r="J43912" s="830"/>
    </row>
    <row r="43913" spans="10:10" x14ac:dyDescent="0.35">
      <c r="J43913" s="830"/>
    </row>
    <row r="43914" spans="10:10" x14ac:dyDescent="0.35">
      <c r="J43914" s="830"/>
    </row>
    <row r="43915" spans="10:10" x14ac:dyDescent="0.35">
      <c r="J43915" s="830"/>
    </row>
    <row r="43916" spans="10:10" x14ac:dyDescent="0.35">
      <c r="J43916" s="830"/>
    </row>
    <row r="43917" spans="10:10" x14ac:dyDescent="0.35">
      <c r="J43917" s="830"/>
    </row>
    <row r="43918" spans="10:10" x14ac:dyDescent="0.35">
      <c r="J43918" s="830"/>
    </row>
    <row r="43919" spans="10:10" x14ac:dyDescent="0.35">
      <c r="J43919" s="830"/>
    </row>
    <row r="43920" spans="10:10" x14ac:dyDescent="0.35">
      <c r="J43920" s="830"/>
    </row>
    <row r="43921" spans="10:10" x14ac:dyDescent="0.35">
      <c r="J43921" s="830"/>
    </row>
    <row r="43922" spans="10:10" x14ac:dyDescent="0.35">
      <c r="J43922" s="830"/>
    </row>
    <row r="43923" spans="10:10" x14ac:dyDescent="0.35">
      <c r="J43923" s="830"/>
    </row>
    <row r="43924" spans="10:10" x14ac:dyDescent="0.35">
      <c r="J43924" s="830"/>
    </row>
    <row r="43925" spans="10:10" x14ac:dyDescent="0.35">
      <c r="J43925" s="830"/>
    </row>
    <row r="43926" spans="10:10" x14ac:dyDescent="0.35">
      <c r="J43926" s="830"/>
    </row>
    <row r="43927" spans="10:10" x14ac:dyDescent="0.35">
      <c r="J43927" s="830"/>
    </row>
    <row r="43928" spans="10:10" x14ac:dyDescent="0.35">
      <c r="J43928" s="830"/>
    </row>
    <row r="43929" spans="10:10" x14ac:dyDescent="0.35">
      <c r="J43929" s="830"/>
    </row>
    <row r="43930" spans="10:10" x14ac:dyDescent="0.35">
      <c r="J43930" s="830"/>
    </row>
    <row r="43931" spans="10:10" x14ac:dyDescent="0.35">
      <c r="J43931" s="830"/>
    </row>
    <row r="43932" spans="10:10" x14ac:dyDescent="0.35">
      <c r="J43932" s="830"/>
    </row>
    <row r="43933" spans="10:10" x14ac:dyDescent="0.35">
      <c r="J43933" s="830"/>
    </row>
    <row r="43934" spans="10:10" x14ac:dyDescent="0.35">
      <c r="J43934" s="830"/>
    </row>
    <row r="43935" spans="10:10" x14ac:dyDescent="0.35">
      <c r="J43935" s="830"/>
    </row>
    <row r="43936" spans="10:10" x14ac:dyDescent="0.35">
      <c r="J43936" s="830"/>
    </row>
    <row r="43937" spans="10:10" x14ac:dyDescent="0.35">
      <c r="J43937" s="830"/>
    </row>
    <row r="43938" spans="10:10" x14ac:dyDescent="0.35">
      <c r="J43938" s="830"/>
    </row>
    <row r="43939" spans="10:10" x14ac:dyDescent="0.35">
      <c r="J43939" s="830"/>
    </row>
    <row r="43940" spans="10:10" x14ac:dyDescent="0.35">
      <c r="J43940" s="830"/>
    </row>
    <row r="43941" spans="10:10" x14ac:dyDescent="0.35">
      <c r="J43941" s="830"/>
    </row>
    <row r="43942" spans="10:10" x14ac:dyDescent="0.35">
      <c r="J43942" s="830"/>
    </row>
    <row r="43943" spans="10:10" x14ac:dyDescent="0.35">
      <c r="J43943" s="830"/>
    </row>
    <row r="43944" spans="10:10" x14ac:dyDescent="0.35">
      <c r="J43944" s="830"/>
    </row>
    <row r="43945" spans="10:10" x14ac:dyDescent="0.35">
      <c r="J43945" s="830"/>
    </row>
    <row r="43946" spans="10:10" x14ac:dyDescent="0.35">
      <c r="J43946" s="830"/>
    </row>
    <row r="43947" spans="10:10" x14ac:dyDescent="0.35">
      <c r="J43947" s="830"/>
    </row>
    <row r="43948" spans="10:10" x14ac:dyDescent="0.35">
      <c r="J43948" s="830"/>
    </row>
    <row r="43949" spans="10:10" x14ac:dyDescent="0.35">
      <c r="J43949" s="830"/>
    </row>
    <row r="43950" spans="10:10" x14ac:dyDescent="0.35">
      <c r="J43950" s="830"/>
    </row>
    <row r="43951" spans="10:10" x14ac:dyDescent="0.35">
      <c r="J43951" s="830"/>
    </row>
    <row r="43952" spans="10:10" x14ac:dyDescent="0.35">
      <c r="J43952" s="830"/>
    </row>
    <row r="43953" spans="10:10" x14ac:dyDescent="0.35">
      <c r="J43953" s="830"/>
    </row>
    <row r="43954" spans="10:10" x14ac:dyDescent="0.35">
      <c r="J43954" s="830"/>
    </row>
    <row r="43955" spans="10:10" x14ac:dyDescent="0.35">
      <c r="J43955" s="830"/>
    </row>
    <row r="43956" spans="10:10" x14ac:dyDescent="0.35">
      <c r="J43956" s="830"/>
    </row>
    <row r="43957" spans="10:10" x14ac:dyDescent="0.35">
      <c r="J43957" s="830"/>
    </row>
    <row r="43958" spans="10:10" x14ac:dyDescent="0.35">
      <c r="J43958" s="830"/>
    </row>
    <row r="43959" spans="10:10" x14ac:dyDescent="0.35">
      <c r="J43959" s="830"/>
    </row>
    <row r="43960" spans="10:10" x14ac:dyDescent="0.35">
      <c r="J43960" s="830"/>
    </row>
    <row r="43961" spans="10:10" x14ac:dyDescent="0.35">
      <c r="J43961" s="830"/>
    </row>
    <row r="43962" spans="10:10" x14ac:dyDescent="0.35">
      <c r="J43962" s="830"/>
    </row>
    <row r="43963" spans="10:10" x14ac:dyDescent="0.35">
      <c r="J43963" s="830"/>
    </row>
    <row r="43964" spans="10:10" x14ac:dyDescent="0.35">
      <c r="J43964" s="830"/>
    </row>
    <row r="43965" spans="10:10" x14ac:dyDescent="0.35">
      <c r="J43965" s="830"/>
    </row>
    <row r="43966" spans="10:10" x14ac:dyDescent="0.35">
      <c r="J43966" s="830"/>
    </row>
    <row r="43967" spans="10:10" x14ac:dyDescent="0.35">
      <c r="J43967" s="830"/>
    </row>
    <row r="43968" spans="10:10" x14ac:dyDescent="0.35">
      <c r="J43968" s="830"/>
    </row>
    <row r="43969" spans="10:10" x14ac:dyDescent="0.35">
      <c r="J43969" s="830"/>
    </row>
    <row r="43970" spans="10:10" x14ac:dyDescent="0.35">
      <c r="J43970" s="830"/>
    </row>
    <row r="43971" spans="10:10" x14ac:dyDescent="0.35">
      <c r="J43971" s="830"/>
    </row>
    <row r="43972" spans="10:10" x14ac:dyDescent="0.35">
      <c r="J43972" s="830"/>
    </row>
    <row r="43973" spans="10:10" x14ac:dyDescent="0.35">
      <c r="J43973" s="830"/>
    </row>
    <row r="43974" spans="10:10" x14ac:dyDescent="0.35">
      <c r="J43974" s="830"/>
    </row>
    <row r="43975" spans="10:10" x14ac:dyDescent="0.35">
      <c r="J43975" s="830"/>
    </row>
    <row r="43976" spans="10:10" x14ac:dyDescent="0.35">
      <c r="J43976" s="830"/>
    </row>
    <row r="43977" spans="10:10" x14ac:dyDescent="0.35">
      <c r="J43977" s="830"/>
    </row>
    <row r="43978" spans="10:10" x14ac:dyDescent="0.35">
      <c r="J43978" s="830"/>
    </row>
    <row r="43979" spans="10:10" x14ac:dyDescent="0.35">
      <c r="J43979" s="830"/>
    </row>
    <row r="43980" spans="10:10" x14ac:dyDescent="0.35">
      <c r="J43980" s="830"/>
    </row>
    <row r="43981" spans="10:10" x14ac:dyDescent="0.35">
      <c r="J43981" s="830"/>
    </row>
    <row r="43982" spans="10:10" x14ac:dyDescent="0.35">
      <c r="J43982" s="830"/>
    </row>
    <row r="43983" spans="10:10" x14ac:dyDescent="0.35">
      <c r="J43983" s="830"/>
    </row>
    <row r="43984" spans="10:10" x14ac:dyDescent="0.35">
      <c r="J43984" s="830"/>
    </row>
    <row r="43985" spans="10:10" x14ac:dyDescent="0.35">
      <c r="J43985" s="830"/>
    </row>
    <row r="43986" spans="10:10" x14ac:dyDescent="0.35">
      <c r="J43986" s="830"/>
    </row>
    <row r="43987" spans="10:10" x14ac:dyDescent="0.35">
      <c r="J43987" s="830"/>
    </row>
    <row r="43988" spans="10:10" x14ac:dyDescent="0.35">
      <c r="J43988" s="830"/>
    </row>
    <row r="43989" spans="10:10" x14ac:dyDescent="0.35">
      <c r="J43989" s="830"/>
    </row>
    <row r="43990" spans="10:10" x14ac:dyDescent="0.35">
      <c r="J43990" s="830"/>
    </row>
    <row r="43991" spans="10:10" x14ac:dyDescent="0.35">
      <c r="J43991" s="830"/>
    </row>
    <row r="43992" spans="10:10" x14ac:dyDescent="0.35">
      <c r="J43992" s="830"/>
    </row>
    <row r="43993" spans="10:10" x14ac:dyDescent="0.35">
      <c r="J43993" s="830"/>
    </row>
    <row r="43994" spans="10:10" x14ac:dyDescent="0.35">
      <c r="J43994" s="830"/>
    </row>
    <row r="43995" spans="10:10" x14ac:dyDescent="0.35">
      <c r="J43995" s="830"/>
    </row>
    <row r="43996" spans="10:10" x14ac:dyDescent="0.35">
      <c r="J43996" s="830"/>
    </row>
    <row r="43997" spans="10:10" x14ac:dyDescent="0.35">
      <c r="J43997" s="830"/>
    </row>
    <row r="43998" spans="10:10" x14ac:dyDescent="0.35">
      <c r="J43998" s="830"/>
    </row>
    <row r="43999" spans="10:10" x14ac:dyDescent="0.35">
      <c r="J43999" s="830"/>
    </row>
    <row r="44000" spans="10:10" x14ac:dyDescent="0.35">
      <c r="J44000" s="830"/>
    </row>
    <row r="44001" spans="10:10" x14ac:dyDescent="0.35">
      <c r="J44001" s="830"/>
    </row>
    <row r="44002" spans="10:10" x14ac:dyDescent="0.35">
      <c r="J44002" s="830"/>
    </row>
    <row r="44003" spans="10:10" x14ac:dyDescent="0.35">
      <c r="J44003" s="830"/>
    </row>
    <row r="44004" spans="10:10" x14ac:dyDescent="0.35">
      <c r="J44004" s="830"/>
    </row>
    <row r="44005" spans="10:10" x14ac:dyDescent="0.35">
      <c r="J44005" s="830"/>
    </row>
    <row r="44006" spans="10:10" x14ac:dyDescent="0.35">
      <c r="J44006" s="830"/>
    </row>
    <row r="44007" spans="10:10" x14ac:dyDescent="0.35">
      <c r="J44007" s="830"/>
    </row>
    <row r="44008" spans="10:10" x14ac:dyDescent="0.35">
      <c r="J44008" s="830"/>
    </row>
    <row r="44009" spans="10:10" x14ac:dyDescent="0.35">
      <c r="J44009" s="830"/>
    </row>
    <row r="44010" spans="10:10" x14ac:dyDescent="0.35">
      <c r="J44010" s="830"/>
    </row>
    <row r="44011" spans="10:10" x14ac:dyDescent="0.35">
      <c r="J44011" s="830"/>
    </row>
    <row r="44012" spans="10:10" x14ac:dyDescent="0.35">
      <c r="J44012" s="830"/>
    </row>
    <row r="44013" spans="10:10" x14ac:dyDescent="0.35">
      <c r="J44013" s="830"/>
    </row>
    <row r="44014" spans="10:10" x14ac:dyDescent="0.35">
      <c r="J44014" s="830"/>
    </row>
    <row r="44015" spans="10:10" x14ac:dyDescent="0.35">
      <c r="J44015" s="830"/>
    </row>
    <row r="44016" spans="10:10" x14ac:dyDescent="0.35">
      <c r="J44016" s="830"/>
    </row>
    <row r="44017" spans="10:10" x14ac:dyDescent="0.35">
      <c r="J44017" s="830"/>
    </row>
    <row r="44018" spans="10:10" x14ac:dyDescent="0.35">
      <c r="J44018" s="830"/>
    </row>
    <row r="44019" spans="10:10" x14ac:dyDescent="0.35">
      <c r="J44019" s="830"/>
    </row>
    <row r="44020" spans="10:10" x14ac:dyDescent="0.35">
      <c r="J44020" s="830"/>
    </row>
    <row r="44021" spans="10:10" x14ac:dyDescent="0.35">
      <c r="J44021" s="830"/>
    </row>
    <row r="44022" spans="10:10" x14ac:dyDescent="0.35">
      <c r="J44022" s="830"/>
    </row>
    <row r="44023" spans="10:10" x14ac:dyDescent="0.35">
      <c r="J44023" s="830"/>
    </row>
    <row r="44024" spans="10:10" x14ac:dyDescent="0.35">
      <c r="J44024" s="830"/>
    </row>
    <row r="44025" spans="10:10" x14ac:dyDescent="0.35">
      <c r="J44025" s="830"/>
    </row>
    <row r="44026" spans="10:10" x14ac:dyDescent="0.35">
      <c r="J44026" s="830"/>
    </row>
    <row r="44027" spans="10:10" x14ac:dyDescent="0.35">
      <c r="J44027" s="830"/>
    </row>
    <row r="44028" spans="10:10" x14ac:dyDescent="0.35">
      <c r="J44028" s="830"/>
    </row>
    <row r="44029" spans="10:10" x14ac:dyDescent="0.35">
      <c r="J44029" s="830"/>
    </row>
    <row r="44030" spans="10:10" x14ac:dyDescent="0.35">
      <c r="J44030" s="830"/>
    </row>
    <row r="44031" spans="10:10" x14ac:dyDescent="0.35">
      <c r="J44031" s="830"/>
    </row>
    <row r="44032" spans="10:10" x14ac:dyDescent="0.35">
      <c r="J44032" s="830"/>
    </row>
    <row r="44033" spans="10:10" x14ac:dyDescent="0.35">
      <c r="J44033" s="830"/>
    </row>
    <row r="44034" spans="10:10" x14ac:dyDescent="0.35">
      <c r="J44034" s="830"/>
    </row>
    <row r="44035" spans="10:10" x14ac:dyDescent="0.35">
      <c r="J44035" s="830"/>
    </row>
    <row r="44036" spans="10:10" x14ac:dyDescent="0.35">
      <c r="J44036" s="830"/>
    </row>
    <row r="44037" spans="10:10" x14ac:dyDescent="0.35">
      <c r="J44037" s="830"/>
    </row>
    <row r="44042" spans="10:10" x14ac:dyDescent="0.35">
      <c r="J44042" s="830"/>
    </row>
    <row r="44043" spans="10:10" x14ac:dyDescent="0.35">
      <c r="J44043" s="830"/>
    </row>
    <row r="44044" spans="10:10" x14ac:dyDescent="0.35">
      <c r="J44044" s="830"/>
    </row>
    <row r="44045" spans="10:10" x14ac:dyDescent="0.35">
      <c r="J44045" s="830"/>
    </row>
    <row r="44046" spans="10:10" x14ac:dyDescent="0.35">
      <c r="J44046" s="830"/>
    </row>
    <row r="44047" spans="10:10" x14ac:dyDescent="0.35">
      <c r="J44047" s="830"/>
    </row>
    <row r="44048" spans="10:10" x14ac:dyDescent="0.35">
      <c r="J44048" s="830"/>
    </row>
    <row r="44049" spans="10:10" x14ac:dyDescent="0.35">
      <c r="J44049" s="830"/>
    </row>
    <row r="44050" spans="10:10" x14ac:dyDescent="0.35">
      <c r="J44050" s="830"/>
    </row>
    <row r="44051" spans="10:10" x14ac:dyDescent="0.35">
      <c r="J44051" s="830"/>
    </row>
    <row r="44052" spans="10:10" x14ac:dyDescent="0.35">
      <c r="J44052" s="830"/>
    </row>
    <row r="44053" spans="10:10" x14ac:dyDescent="0.35">
      <c r="J44053" s="830"/>
    </row>
    <row r="44057" spans="10:10" x14ac:dyDescent="0.35">
      <c r="J44057" s="830"/>
    </row>
    <row r="44058" spans="10:10" x14ac:dyDescent="0.35">
      <c r="J44058" s="830"/>
    </row>
    <row r="44059" spans="10:10" x14ac:dyDescent="0.35">
      <c r="J44059" s="830"/>
    </row>
    <row r="44060" spans="10:10" x14ac:dyDescent="0.35">
      <c r="J44060" s="830"/>
    </row>
    <row r="44061" spans="10:10" x14ac:dyDescent="0.35">
      <c r="J44061" s="830"/>
    </row>
    <row r="44062" spans="10:10" x14ac:dyDescent="0.35">
      <c r="J44062" s="830"/>
    </row>
    <row r="44063" spans="10:10" x14ac:dyDescent="0.35">
      <c r="J44063" s="830"/>
    </row>
    <row r="44064" spans="10:10" x14ac:dyDescent="0.35">
      <c r="J44064" s="830"/>
    </row>
    <row r="44065" spans="10:10" x14ac:dyDescent="0.35">
      <c r="J44065" s="830"/>
    </row>
    <row r="44066" spans="10:10" x14ac:dyDescent="0.35">
      <c r="J44066" s="830"/>
    </row>
    <row r="44067" spans="10:10" x14ac:dyDescent="0.35">
      <c r="J44067" s="830"/>
    </row>
    <row r="44068" spans="10:10" x14ac:dyDescent="0.35">
      <c r="J44068" s="830"/>
    </row>
    <row r="44069" spans="10:10" x14ac:dyDescent="0.35">
      <c r="J44069" s="830"/>
    </row>
    <row r="44070" spans="10:10" x14ac:dyDescent="0.35">
      <c r="J44070" s="830"/>
    </row>
    <row r="44071" spans="10:10" x14ac:dyDescent="0.35">
      <c r="J44071" s="830"/>
    </row>
    <row r="44072" spans="10:10" x14ac:dyDescent="0.35">
      <c r="J44072" s="830"/>
    </row>
    <row r="44073" spans="10:10" x14ac:dyDescent="0.35">
      <c r="J44073" s="830"/>
    </row>
    <row r="44074" spans="10:10" x14ac:dyDescent="0.35">
      <c r="J44074" s="830"/>
    </row>
    <row r="44075" spans="10:10" x14ac:dyDescent="0.35">
      <c r="J44075" s="830"/>
    </row>
    <row r="44076" spans="10:10" x14ac:dyDescent="0.35">
      <c r="J44076" s="830"/>
    </row>
    <row r="44077" spans="10:10" x14ac:dyDescent="0.35">
      <c r="J44077" s="830"/>
    </row>
    <row r="44078" spans="10:10" x14ac:dyDescent="0.35">
      <c r="J44078" s="830"/>
    </row>
    <row r="44079" spans="10:10" x14ac:dyDescent="0.35">
      <c r="J44079" s="830"/>
    </row>
    <row r="44080" spans="10:10" x14ac:dyDescent="0.35">
      <c r="J44080" s="830"/>
    </row>
    <row r="44081" spans="10:10" x14ac:dyDescent="0.35">
      <c r="J44081" s="830"/>
    </row>
    <row r="44082" spans="10:10" x14ac:dyDescent="0.35">
      <c r="J44082" s="830"/>
    </row>
    <row r="44083" spans="10:10" x14ac:dyDescent="0.35">
      <c r="J44083" s="830"/>
    </row>
    <row r="44084" spans="10:10" x14ac:dyDescent="0.35">
      <c r="J44084" s="830"/>
    </row>
    <row r="44085" spans="10:10" x14ac:dyDescent="0.35">
      <c r="J44085" s="830"/>
    </row>
    <row r="44086" spans="10:10" x14ac:dyDescent="0.35">
      <c r="J44086" s="830"/>
    </row>
    <row r="44087" spans="10:10" x14ac:dyDescent="0.35">
      <c r="J44087" s="830"/>
    </row>
    <row r="44088" spans="10:10" x14ac:dyDescent="0.35">
      <c r="J44088" s="830"/>
    </row>
    <row r="44089" spans="10:10" x14ac:dyDescent="0.35">
      <c r="J44089" s="830"/>
    </row>
    <row r="44090" spans="10:10" x14ac:dyDescent="0.35">
      <c r="J44090" s="830"/>
    </row>
    <row r="44091" spans="10:10" x14ac:dyDescent="0.35">
      <c r="J44091" s="830"/>
    </row>
    <row r="44092" spans="10:10" x14ac:dyDescent="0.35">
      <c r="J44092" s="830"/>
    </row>
    <row r="44093" spans="10:10" x14ac:dyDescent="0.35">
      <c r="J44093" s="830"/>
    </row>
    <row r="44094" spans="10:10" x14ac:dyDescent="0.35">
      <c r="J44094" s="830"/>
    </row>
    <row r="44095" spans="10:10" x14ac:dyDescent="0.35">
      <c r="J44095" s="830"/>
    </row>
    <row r="44096" spans="10:10" x14ac:dyDescent="0.35">
      <c r="J44096" s="830"/>
    </row>
    <row r="44097" spans="10:10" x14ac:dyDescent="0.35">
      <c r="J44097" s="830"/>
    </row>
    <row r="44098" spans="10:10" x14ac:dyDescent="0.35">
      <c r="J44098" s="830"/>
    </row>
    <row r="44099" spans="10:10" x14ac:dyDescent="0.35">
      <c r="J44099" s="830"/>
    </row>
    <row r="44100" spans="10:10" x14ac:dyDescent="0.35">
      <c r="J44100" s="830"/>
    </row>
    <row r="44101" spans="10:10" x14ac:dyDescent="0.35">
      <c r="J44101" s="830"/>
    </row>
    <row r="44102" spans="10:10" x14ac:dyDescent="0.35">
      <c r="J44102" s="830"/>
    </row>
    <row r="44103" spans="10:10" x14ac:dyDescent="0.35">
      <c r="J44103" s="830"/>
    </row>
    <row r="44104" spans="10:10" x14ac:dyDescent="0.35">
      <c r="J44104" s="830"/>
    </row>
    <row r="44105" spans="10:10" x14ac:dyDescent="0.35">
      <c r="J44105" s="830"/>
    </row>
    <row r="44106" spans="10:10" x14ac:dyDescent="0.35">
      <c r="J44106" s="830"/>
    </row>
    <row r="44107" spans="10:10" x14ac:dyDescent="0.35">
      <c r="J44107" s="830"/>
    </row>
    <row r="44108" spans="10:10" x14ac:dyDescent="0.35">
      <c r="J44108" s="830"/>
    </row>
    <row r="44109" spans="10:10" x14ac:dyDescent="0.35">
      <c r="J44109" s="830"/>
    </row>
    <row r="44110" spans="10:10" x14ac:dyDescent="0.35">
      <c r="J44110" s="830"/>
    </row>
    <row r="44111" spans="10:10" x14ac:dyDescent="0.35">
      <c r="J44111" s="830"/>
    </row>
    <row r="44112" spans="10:10" x14ac:dyDescent="0.35">
      <c r="J44112" s="830"/>
    </row>
    <row r="44113" spans="10:10" x14ac:dyDescent="0.35">
      <c r="J44113" s="830"/>
    </row>
    <row r="44114" spans="10:10" x14ac:dyDescent="0.35">
      <c r="J44114" s="830"/>
    </row>
    <row r="44115" spans="10:10" x14ac:dyDescent="0.35">
      <c r="J44115" s="830"/>
    </row>
    <row r="44116" spans="10:10" x14ac:dyDescent="0.35">
      <c r="J44116" s="830"/>
    </row>
    <row r="44117" spans="10:10" x14ac:dyDescent="0.35">
      <c r="J44117" s="830"/>
    </row>
    <row r="44118" spans="10:10" x14ac:dyDescent="0.35">
      <c r="J44118" s="830"/>
    </row>
    <row r="44119" spans="10:10" x14ac:dyDescent="0.35">
      <c r="J44119" s="830"/>
    </row>
    <row r="44120" spans="10:10" x14ac:dyDescent="0.35">
      <c r="J44120" s="830"/>
    </row>
    <row r="44121" spans="10:10" x14ac:dyDescent="0.35">
      <c r="J44121" s="830"/>
    </row>
    <row r="44122" spans="10:10" x14ac:dyDescent="0.35">
      <c r="J44122" s="830"/>
    </row>
    <row r="44123" spans="10:10" x14ac:dyDescent="0.35">
      <c r="J44123" s="830"/>
    </row>
    <row r="44124" spans="10:10" x14ac:dyDescent="0.35">
      <c r="J44124" s="830"/>
    </row>
    <row r="44125" spans="10:10" x14ac:dyDescent="0.35">
      <c r="J44125" s="830"/>
    </row>
    <row r="44126" spans="10:10" x14ac:dyDescent="0.35">
      <c r="J44126" s="830"/>
    </row>
    <row r="44127" spans="10:10" x14ac:dyDescent="0.35">
      <c r="J44127" s="830"/>
    </row>
    <row r="44128" spans="10:10" x14ac:dyDescent="0.35">
      <c r="J44128" s="830"/>
    </row>
    <row r="44129" spans="10:10" x14ac:dyDescent="0.35">
      <c r="J44129" s="830"/>
    </row>
    <row r="44130" spans="10:10" x14ac:dyDescent="0.35">
      <c r="J44130" s="830"/>
    </row>
    <row r="44131" spans="10:10" x14ac:dyDescent="0.35">
      <c r="J44131" s="830"/>
    </row>
    <row r="44132" spans="10:10" x14ac:dyDescent="0.35">
      <c r="J44132" s="830"/>
    </row>
    <row r="44133" spans="10:10" x14ac:dyDescent="0.35">
      <c r="J44133" s="830"/>
    </row>
    <row r="44134" spans="10:10" x14ac:dyDescent="0.35">
      <c r="J44134" s="830"/>
    </row>
    <row r="44138" spans="10:10" x14ac:dyDescent="0.35">
      <c r="J44138" s="830"/>
    </row>
    <row r="44139" spans="10:10" x14ac:dyDescent="0.35">
      <c r="J44139" s="830"/>
    </row>
    <row r="44140" spans="10:10" x14ac:dyDescent="0.35">
      <c r="J44140" s="830"/>
    </row>
    <row r="44141" spans="10:10" x14ac:dyDescent="0.35">
      <c r="J44141" s="830"/>
    </row>
    <row r="44142" spans="10:10" x14ac:dyDescent="0.35">
      <c r="J44142" s="830"/>
    </row>
    <row r="44143" spans="10:10" x14ac:dyDescent="0.35">
      <c r="J44143" s="830"/>
    </row>
    <row r="44144" spans="10:10" x14ac:dyDescent="0.35">
      <c r="J44144" s="830"/>
    </row>
    <row r="44145" spans="10:10" x14ac:dyDescent="0.35">
      <c r="J44145" s="830"/>
    </row>
    <row r="44146" spans="10:10" x14ac:dyDescent="0.35">
      <c r="J44146" s="830"/>
    </row>
    <row r="44147" spans="10:10" x14ac:dyDescent="0.35">
      <c r="J44147" s="830"/>
    </row>
    <row r="44148" spans="10:10" x14ac:dyDescent="0.35">
      <c r="J44148" s="830"/>
    </row>
    <row r="44149" spans="10:10" x14ac:dyDescent="0.35">
      <c r="J44149" s="830"/>
    </row>
    <row r="44150" spans="10:10" x14ac:dyDescent="0.35">
      <c r="J44150" s="830"/>
    </row>
    <row r="44151" spans="10:10" x14ac:dyDescent="0.35">
      <c r="J44151" s="830"/>
    </row>
    <row r="44158" spans="10:10" x14ac:dyDescent="0.35">
      <c r="J44158" s="830"/>
    </row>
    <row r="44159" spans="10:10" x14ac:dyDescent="0.35">
      <c r="J44159" s="830"/>
    </row>
    <row r="44160" spans="10:10" x14ac:dyDescent="0.35">
      <c r="J44160" s="830"/>
    </row>
    <row r="44161" spans="10:10" x14ac:dyDescent="0.35">
      <c r="J44161" s="830"/>
    </row>
    <row r="44162" spans="10:10" x14ac:dyDescent="0.35">
      <c r="J44162" s="830"/>
    </row>
    <row r="44163" spans="10:10" x14ac:dyDescent="0.35">
      <c r="J44163" s="830"/>
    </row>
    <row r="44164" spans="10:10" x14ac:dyDescent="0.35">
      <c r="J44164" s="830"/>
    </row>
    <row r="44165" spans="10:10" x14ac:dyDescent="0.35">
      <c r="J44165" s="830"/>
    </row>
    <row r="44166" spans="10:10" x14ac:dyDescent="0.35">
      <c r="J44166" s="830"/>
    </row>
    <row r="44167" spans="10:10" x14ac:dyDescent="0.35">
      <c r="J44167" s="830"/>
    </row>
    <row r="44174" spans="10:10" x14ac:dyDescent="0.35">
      <c r="J44174" s="830"/>
    </row>
    <row r="44175" spans="10:10" x14ac:dyDescent="0.35">
      <c r="J44175" s="830"/>
    </row>
    <row r="44176" spans="10:10" x14ac:dyDescent="0.35">
      <c r="J44176" s="830"/>
    </row>
    <row r="44177" spans="10:10" x14ac:dyDescent="0.35">
      <c r="J44177" s="830"/>
    </row>
    <row r="44178" spans="10:10" x14ac:dyDescent="0.35">
      <c r="J44178" s="830"/>
    </row>
    <row r="44179" spans="10:10" x14ac:dyDescent="0.35">
      <c r="J44179" s="830"/>
    </row>
    <row r="44180" spans="10:10" x14ac:dyDescent="0.35">
      <c r="J44180" s="830"/>
    </row>
    <row r="44181" spans="10:10" x14ac:dyDescent="0.35">
      <c r="J44181" s="830"/>
    </row>
    <row r="44182" spans="10:10" x14ac:dyDescent="0.35">
      <c r="J44182" s="830"/>
    </row>
    <row r="44183" spans="10:10" x14ac:dyDescent="0.35">
      <c r="J44183" s="830"/>
    </row>
    <row r="44184" spans="10:10" x14ac:dyDescent="0.35">
      <c r="J44184" s="830"/>
    </row>
    <row r="44185" spans="10:10" x14ac:dyDescent="0.35">
      <c r="J44185" s="830"/>
    </row>
    <row r="44186" spans="10:10" x14ac:dyDescent="0.35">
      <c r="J44186" s="830"/>
    </row>
    <row r="44187" spans="10:10" x14ac:dyDescent="0.35">
      <c r="J44187" s="830"/>
    </row>
    <row r="44188" spans="10:10" x14ac:dyDescent="0.35">
      <c r="J44188" s="830"/>
    </row>
    <row r="44189" spans="10:10" x14ac:dyDescent="0.35">
      <c r="J44189" s="830"/>
    </row>
    <row r="44190" spans="10:10" x14ac:dyDescent="0.35">
      <c r="J44190" s="830"/>
    </row>
    <row r="44191" spans="10:10" x14ac:dyDescent="0.35">
      <c r="J44191" s="830"/>
    </row>
    <row r="44192" spans="10:10" x14ac:dyDescent="0.35">
      <c r="J44192" s="830"/>
    </row>
    <row r="44193" spans="10:10" x14ac:dyDescent="0.35">
      <c r="J44193" s="830"/>
    </row>
    <row r="44194" spans="10:10" x14ac:dyDescent="0.35">
      <c r="J44194" s="830"/>
    </row>
    <row r="44195" spans="10:10" x14ac:dyDescent="0.35">
      <c r="J44195" s="830"/>
    </row>
    <row r="44196" spans="10:10" x14ac:dyDescent="0.35">
      <c r="J44196" s="830"/>
    </row>
    <row r="44197" spans="10:10" x14ac:dyDescent="0.35">
      <c r="J44197" s="830"/>
    </row>
    <row r="44198" spans="10:10" x14ac:dyDescent="0.35">
      <c r="J44198" s="830"/>
    </row>
    <row r="44199" spans="10:10" x14ac:dyDescent="0.35">
      <c r="J44199" s="830"/>
    </row>
    <row r="44200" spans="10:10" x14ac:dyDescent="0.35">
      <c r="J44200" s="830"/>
    </row>
    <row r="44201" spans="10:10" x14ac:dyDescent="0.35">
      <c r="J44201" s="830"/>
    </row>
    <row r="44202" spans="10:10" x14ac:dyDescent="0.35">
      <c r="J44202" s="830"/>
    </row>
    <row r="44203" spans="10:10" x14ac:dyDescent="0.35">
      <c r="J44203" s="830"/>
    </row>
    <row r="44204" spans="10:10" x14ac:dyDescent="0.35">
      <c r="J44204" s="830"/>
    </row>
    <row r="44205" spans="10:10" x14ac:dyDescent="0.35">
      <c r="J44205" s="830"/>
    </row>
    <row r="44206" spans="10:10" x14ac:dyDescent="0.35">
      <c r="J44206" s="830"/>
    </row>
    <row r="44207" spans="10:10" x14ac:dyDescent="0.35">
      <c r="J44207" s="830"/>
    </row>
    <row r="44208" spans="10:10" x14ac:dyDescent="0.35">
      <c r="J44208" s="830"/>
    </row>
    <row r="44209" spans="10:10" x14ac:dyDescent="0.35">
      <c r="J44209" s="830"/>
    </row>
    <row r="44210" spans="10:10" x14ac:dyDescent="0.35">
      <c r="J44210" s="830"/>
    </row>
    <row r="44211" spans="10:10" x14ac:dyDescent="0.35">
      <c r="J44211" s="830"/>
    </row>
    <row r="44212" spans="10:10" x14ac:dyDescent="0.35">
      <c r="J44212" s="830"/>
    </row>
    <row r="44213" spans="10:10" x14ac:dyDescent="0.35">
      <c r="J44213" s="830"/>
    </row>
    <row r="44232" spans="10:10" x14ac:dyDescent="0.35">
      <c r="J44232" s="830"/>
    </row>
    <row r="44235" spans="10:10" x14ac:dyDescent="0.35">
      <c r="J44235" s="830"/>
    </row>
    <row r="44236" spans="10:10" x14ac:dyDescent="0.35">
      <c r="J44236" s="830"/>
    </row>
    <row r="44237" spans="10:10" x14ac:dyDescent="0.35">
      <c r="J44237" s="830"/>
    </row>
    <row r="44242" spans="10:10" x14ac:dyDescent="0.35">
      <c r="J44242" s="830"/>
    </row>
    <row r="44243" spans="10:10" x14ac:dyDescent="0.35">
      <c r="J44243" s="830"/>
    </row>
    <row r="44244" spans="10:10" x14ac:dyDescent="0.35">
      <c r="J44244" s="830"/>
    </row>
    <row r="44245" spans="10:10" x14ac:dyDescent="0.35">
      <c r="J44245" s="830"/>
    </row>
    <row r="44246" spans="10:10" x14ac:dyDescent="0.35">
      <c r="J44246" s="830"/>
    </row>
    <row r="44247" spans="10:10" x14ac:dyDescent="0.35">
      <c r="J44247" s="830"/>
    </row>
    <row r="44248" spans="10:10" x14ac:dyDescent="0.35">
      <c r="J44248" s="830"/>
    </row>
    <row r="44249" spans="10:10" x14ac:dyDescent="0.35">
      <c r="J44249" s="830"/>
    </row>
    <row r="44250" spans="10:10" x14ac:dyDescent="0.35">
      <c r="J44250" s="830"/>
    </row>
    <row r="44251" spans="10:10" x14ac:dyDescent="0.35">
      <c r="J44251" s="830"/>
    </row>
    <row r="44252" spans="10:10" x14ac:dyDescent="0.35">
      <c r="J44252" s="830"/>
    </row>
    <row r="44253" spans="10:10" x14ac:dyDescent="0.35">
      <c r="J44253" s="830"/>
    </row>
    <row r="44254" spans="10:10" x14ac:dyDescent="0.35">
      <c r="J44254" s="830"/>
    </row>
    <row r="44255" spans="10:10" x14ac:dyDescent="0.35">
      <c r="J44255" s="830"/>
    </row>
    <row r="44256" spans="10:10" x14ac:dyDescent="0.35">
      <c r="J44256" s="830"/>
    </row>
    <row r="44257" spans="10:10" x14ac:dyDescent="0.35">
      <c r="J44257" s="830"/>
    </row>
    <row r="44258" spans="10:10" x14ac:dyDescent="0.35">
      <c r="J44258" s="830"/>
    </row>
    <row r="44259" spans="10:10" x14ac:dyDescent="0.35">
      <c r="J44259" s="830"/>
    </row>
    <row r="44260" spans="10:10" x14ac:dyDescent="0.35">
      <c r="J44260" s="830"/>
    </row>
    <row r="44261" spans="10:10" x14ac:dyDescent="0.35">
      <c r="J44261" s="830"/>
    </row>
    <row r="44262" spans="10:10" x14ac:dyDescent="0.35">
      <c r="J44262" s="830"/>
    </row>
    <row r="44263" spans="10:10" x14ac:dyDescent="0.35">
      <c r="J44263" s="830"/>
    </row>
    <row r="44264" spans="10:10" x14ac:dyDescent="0.35">
      <c r="J44264" s="830"/>
    </row>
    <row r="44265" spans="10:10" x14ac:dyDescent="0.35">
      <c r="J44265" s="830"/>
    </row>
    <row r="44266" spans="10:10" x14ac:dyDescent="0.35">
      <c r="J44266" s="830"/>
    </row>
    <row r="44267" spans="10:10" x14ac:dyDescent="0.35">
      <c r="J44267" s="830"/>
    </row>
    <row r="44268" spans="10:10" x14ac:dyDescent="0.35">
      <c r="J44268" s="830"/>
    </row>
    <row r="44269" spans="10:10" x14ac:dyDescent="0.35">
      <c r="J44269" s="830"/>
    </row>
    <row r="44270" spans="10:10" x14ac:dyDescent="0.35">
      <c r="J44270" s="830"/>
    </row>
    <row r="44271" spans="10:10" x14ac:dyDescent="0.35">
      <c r="J44271" s="830"/>
    </row>
    <row r="44272" spans="10:10" x14ac:dyDescent="0.35">
      <c r="J44272" s="830"/>
    </row>
    <row r="44273" spans="10:10" x14ac:dyDescent="0.35">
      <c r="J44273" s="830"/>
    </row>
    <row r="44274" spans="10:10" x14ac:dyDescent="0.35">
      <c r="J44274" s="830"/>
    </row>
    <row r="44275" spans="10:10" x14ac:dyDescent="0.35">
      <c r="J44275" s="830"/>
    </row>
    <row r="44276" spans="10:10" x14ac:dyDescent="0.35">
      <c r="J44276" s="830"/>
    </row>
    <row r="44277" spans="10:10" x14ac:dyDescent="0.35">
      <c r="J44277" s="830"/>
    </row>
    <row r="44278" spans="10:10" x14ac:dyDescent="0.35">
      <c r="J44278" s="830"/>
    </row>
    <row r="44279" spans="10:10" x14ac:dyDescent="0.35">
      <c r="J44279" s="830"/>
    </row>
    <row r="44280" spans="10:10" x14ac:dyDescent="0.35">
      <c r="J44280" s="830"/>
    </row>
    <row r="44281" spans="10:10" x14ac:dyDescent="0.35">
      <c r="J44281" s="830"/>
    </row>
    <row r="44282" spans="10:10" x14ac:dyDescent="0.35">
      <c r="J44282" s="830"/>
    </row>
    <row r="44283" spans="10:10" x14ac:dyDescent="0.35">
      <c r="J44283" s="830"/>
    </row>
    <row r="44284" spans="10:10" x14ac:dyDescent="0.35">
      <c r="J44284" s="830"/>
    </row>
    <row r="44285" spans="10:10" x14ac:dyDescent="0.35">
      <c r="J44285" s="830"/>
    </row>
    <row r="44286" spans="10:10" x14ac:dyDescent="0.35">
      <c r="J44286" s="830"/>
    </row>
    <row r="44287" spans="10:10" x14ac:dyDescent="0.35">
      <c r="J44287" s="830"/>
    </row>
    <row r="44288" spans="10:10" x14ac:dyDescent="0.35">
      <c r="J44288" s="830"/>
    </row>
    <row r="44289" spans="10:10" x14ac:dyDescent="0.35">
      <c r="J44289" s="830"/>
    </row>
    <row r="44290" spans="10:10" x14ac:dyDescent="0.35">
      <c r="J44290" s="830"/>
    </row>
    <row r="44291" spans="10:10" x14ac:dyDescent="0.35">
      <c r="J44291" s="830"/>
    </row>
    <row r="44292" spans="10:10" x14ac:dyDescent="0.35">
      <c r="J44292" s="830"/>
    </row>
    <row r="44293" spans="10:10" x14ac:dyDescent="0.35">
      <c r="J44293" s="830"/>
    </row>
    <row r="44294" spans="10:10" x14ac:dyDescent="0.35">
      <c r="J44294" s="830"/>
    </row>
    <row r="44295" spans="10:10" x14ac:dyDescent="0.35">
      <c r="J44295" s="830"/>
    </row>
    <row r="44296" spans="10:10" x14ac:dyDescent="0.35">
      <c r="J44296" s="830"/>
    </row>
    <row r="44297" spans="10:10" x14ac:dyDescent="0.35">
      <c r="J44297" s="830"/>
    </row>
    <row r="44298" spans="10:10" x14ac:dyDescent="0.35">
      <c r="J44298" s="830"/>
    </row>
    <row r="44299" spans="10:10" x14ac:dyDescent="0.35">
      <c r="J44299" s="830"/>
    </row>
    <row r="44300" spans="10:10" x14ac:dyDescent="0.35">
      <c r="J44300" s="830"/>
    </row>
    <row r="44301" spans="10:10" x14ac:dyDescent="0.35">
      <c r="J44301" s="830"/>
    </row>
    <row r="44302" spans="10:10" x14ac:dyDescent="0.35">
      <c r="J44302" s="830"/>
    </row>
    <row r="44303" spans="10:10" x14ac:dyDescent="0.35">
      <c r="J44303" s="830"/>
    </row>
    <row r="44304" spans="10:10" x14ac:dyDescent="0.35">
      <c r="J44304" s="830"/>
    </row>
    <row r="44305" spans="10:10" x14ac:dyDescent="0.35">
      <c r="J44305" s="830"/>
    </row>
    <row r="44306" spans="10:10" x14ac:dyDescent="0.35">
      <c r="J44306" s="830"/>
    </row>
    <row r="44307" spans="10:10" x14ac:dyDescent="0.35">
      <c r="J44307" s="830"/>
    </row>
    <row r="44308" spans="10:10" x14ac:dyDescent="0.35">
      <c r="J44308" s="830"/>
    </row>
    <row r="44309" spans="10:10" x14ac:dyDescent="0.35">
      <c r="J44309" s="830"/>
    </row>
    <row r="44310" spans="10:10" x14ac:dyDescent="0.35">
      <c r="J44310" s="830"/>
    </row>
    <row r="44311" spans="10:10" x14ac:dyDescent="0.35">
      <c r="J44311" s="830"/>
    </row>
    <row r="44312" spans="10:10" x14ac:dyDescent="0.35">
      <c r="J44312" s="830"/>
    </row>
    <row r="44313" spans="10:10" x14ac:dyDescent="0.35">
      <c r="J44313" s="830"/>
    </row>
    <row r="44314" spans="10:10" x14ac:dyDescent="0.35">
      <c r="J44314" s="830"/>
    </row>
    <row r="44315" spans="10:10" x14ac:dyDescent="0.35">
      <c r="J44315" s="830"/>
    </row>
    <row r="44316" spans="10:10" x14ac:dyDescent="0.35">
      <c r="J44316" s="830"/>
    </row>
    <row r="44317" spans="10:10" x14ac:dyDescent="0.35">
      <c r="J44317" s="830"/>
    </row>
    <row r="44318" spans="10:10" x14ac:dyDescent="0.35">
      <c r="J44318" s="830"/>
    </row>
    <row r="44319" spans="10:10" x14ac:dyDescent="0.35">
      <c r="J44319" s="830"/>
    </row>
    <row r="44320" spans="10:10" x14ac:dyDescent="0.35">
      <c r="J44320" s="830"/>
    </row>
    <row r="44321" spans="10:10" x14ac:dyDescent="0.35">
      <c r="J44321" s="830"/>
    </row>
    <row r="44322" spans="10:10" x14ac:dyDescent="0.35">
      <c r="J44322" s="830"/>
    </row>
    <row r="44323" spans="10:10" x14ac:dyDescent="0.35">
      <c r="J44323" s="830"/>
    </row>
    <row r="44324" spans="10:10" x14ac:dyDescent="0.35">
      <c r="J44324" s="830"/>
    </row>
    <row r="44325" spans="10:10" x14ac:dyDescent="0.35">
      <c r="J44325" s="830"/>
    </row>
    <row r="44326" spans="10:10" x14ac:dyDescent="0.35">
      <c r="J44326" s="830"/>
    </row>
    <row r="44327" spans="10:10" x14ac:dyDescent="0.35">
      <c r="J44327" s="830"/>
    </row>
    <row r="44328" spans="10:10" x14ac:dyDescent="0.35">
      <c r="J44328" s="830"/>
    </row>
    <row r="44329" spans="10:10" x14ac:dyDescent="0.35">
      <c r="J44329" s="830"/>
    </row>
    <row r="44330" spans="10:10" x14ac:dyDescent="0.35">
      <c r="J44330" s="830"/>
    </row>
    <row r="44331" spans="10:10" x14ac:dyDescent="0.35">
      <c r="J44331" s="830"/>
    </row>
    <row r="44333" spans="10:10" x14ac:dyDescent="0.35">
      <c r="J44333" s="830"/>
    </row>
    <row r="44334" spans="10:10" x14ac:dyDescent="0.35">
      <c r="J44334" s="830"/>
    </row>
    <row r="44335" spans="10:10" x14ac:dyDescent="0.35">
      <c r="J44335" s="830"/>
    </row>
    <row r="44336" spans="10:10" x14ac:dyDescent="0.35">
      <c r="J44336" s="830"/>
    </row>
    <row r="44337" spans="10:10" x14ac:dyDescent="0.35">
      <c r="J44337" s="830"/>
    </row>
    <row r="44338" spans="10:10" x14ac:dyDescent="0.35">
      <c r="J44338" s="830"/>
    </row>
    <row r="44339" spans="10:10" x14ac:dyDescent="0.35">
      <c r="J44339" s="830"/>
    </row>
    <row r="44340" spans="10:10" x14ac:dyDescent="0.35">
      <c r="J44340" s="830"/>
    </row>
    <row r="44341" spans="10:10" x14ac:dyDescent="0.35">
      <c r="J44341" s="830"/>
    </row>
    <row r="44342" spans="10:10" x14ac:dyDescent="0.35">
      <c r="J44342" s="830"/>
    </row>
    <row r="44343" spans="10:10" x14ac:dyDescent="0.35">
      <c r="J44343" s="830"/>
    </row>
    <row r="44344" spans="10:10" x14ac:dyDescent="0.35">
      <c r="J44344" s="830"/>
    </row>
    <row r="44345" spans="10:10" x14ac:dyDescent="0.35">
      <c r="J44345" s="830"/>
    </row>
    <row r="44346" spans="10:10" x14ac:dyDescent="0.35">
      <c r="J44346" s="830"/>
    </row>
    <row r="44347" spans="10:10" x14ac:dyDescent="0.35">
      <c r="J44347" s="830"/>
    </row>
    <row r="44348" spans="10:10" x14ac:dyDescent="0.35">
      <c r="J44348" s="830"/>
    </row>
    <row r="44349" spans="10:10" x14ac:dyDescent="0.35">
      <c r="J44349" s="830"/>
    </row>
    <row r="44350" spans="10:10" x14ac:dyDescent="0.35">
      <c r="J44350" s="830"/>
    </row>
    <row r="44351" spans="10:10" x14ac:dyDescent="0.35">
      <c r="J44351" s="830"/>
    </row>
    <row r="44352" spans="10:10" x14ac:dyDescent="0.35">
      <c r="J44352" s="830"/>
    </row>
    <row r="44353" spans="10:10" x14ac:dyDescent="0.35">
      <c r="J44353" s="830"/>
    </row>
    <row r="44354" spans="10:10" x14ac:dyDescent="0.35">
      <c r="J44354" s="830"/>
    </row>
    <row r="44355" spans="10:10" x14ac:dyDescent="0.35">
      <c r="J44355" s="830"/>
    </row>
    <row r="44356" spans="10:10" x14ac:dyDescent="0.35">
      <c r="J44356" s="830"/>
    </row>
    <row r="44361" spans="10:10" x14ac:dyDescent="0.35">
      <c r="J44361" s="830"/>
    </row>
    <row r="44362" spans="10:10" x14ac:dyDescent="0.35">
      <c r="J44362" s="830"/>
    </row>
    <row r="44363" spans="10:10" x14ac:dyDescent="0.35">
      <c r="J44363" s="830"/>
    </row>
    <row r="44364" spans="10:10" x14ac:dyDescent="0.35">
      <c r="J44364" s="830"/>
    </row>
    <row r="44365" spans="10:10" x14ac:dyDescent="0.35">
      <c r="J44365" s="830"/>
    </row>
    <row r="44366" spans="10:10" x14ac:dyDescent="0.35">
      <c r="J44366" s="830"/>
    </row>
    <row r="44367" spans="10:10" x14ac:dyDescent="0.35">
      <c r="J44367" s="830"/>
    </row>
    <row r="44368" spans="10:10" x14ac:dyDescent="0.35">
      <c r="J44368" s="830"/>
    </row>
    <row r="44369" spans="10:10" x14ac:dyDescent="0.35">
      <c r="J44369" s="830"/>
    </row>
    <row r="44370" spans="10:10" x14ac:dyDescent="0.35">
      <c r="J44370" s="830"/>
    </row>
    <row r="44371" spans="10:10" x14ac:dyDescent="0.35">
      <c r="J44371" s="830"/>
    </row>
    <row r="44372" spans="10:10" x14ac:dyDescent="0.35">
      <c r="J44372" s="830"/>
    </row>
    <row r="44373" spans="10:10" x14ac:dyDescent="0.35">
      <c r="J44373" s="830"/>
    </row>
    <row r="44374" spans="10:10" x14ac:dyDescent="0.35">
      <c r="J44374" s="830"/>
    </row>
    <row r="44375" spans="10:10" x14ac:dyDescent="0.35">
      <c r="J44375" s="830"/>
    </row>
    <row r="44376" spans="10:10" x14ac:dyDescent="0.35">
      <c r="J44376" s="830"/>
    </row>
    <row r="44377" spans="10:10" x14ac:dyDescent="0.35">
      <c r="J44377" s="830"/>
    </row>
    <row r="44378" spans="10:10" x14ac:dyDescent="0.35">
      <c r="J44378" s="830"/>
    </row>
    <row r="44379" spans="10:10" x14ac:dyDescent="0.35">
      <c r="J44379" s="830"/>
    </row>
    <row r="44380" spans="10:10" x14ac:dyDescent="0.35">
      <c r="J44380" s="830"/>
    </row>
    <row r="44381" spans="10:10" x14ac:dyDescent="0.35">
      <c r="J44381" s="830"/>
    </row>
    <row r="44382" spans="10:10" x14ac:dyDescent="0.35">
      <c r="J44382" s="830"/>
    </row>
    <row r="44383" spans="10:10" x14ac:dyDescent="0.35">
      <c r="J44383" s="830"/>
    </row>
    <row r="44384" spans="10:10" x14ac:dyDescent="0.35">
      <c r="J44384" s="830"/>
    </row>
    <row r="44385" spans="10:10" x14ac:dyDescent="0.35">
      <c r="J44385" s="830"/>
    </row>
    <row r="44386" spans="10:10" x14ac:dyDescent="0.35">
      <c r="J44386" s="830"/>
    </row>
    <row r="44387" spans="10:10" x14ac:dyDescent="0.35">
      <c r="J44387" s="830"/>
    </row>
    <row r="44388" spans="10:10" x14ac:dyDescent="0.35">
      <c r="J44388" s="830"/>
    </row>
    <row r="44389" spans="10:10" x14ac:dyDescent="0.35">
      <c r="J44389" s="830"/>
    </row>
    <row r="44390" spans="10:10" x14ac:dyDescent="0.35">
      <c r="J44390" s="830"/>
    </row>
    <row r="44391" spans="10:10" x14ac:dyDescent="0.35">
      <c r="J44391" s="830"/>
    </row>
    <row r="44392" spans="10:10" x14ac:dyDescent="0.35">
      <c r="J44392" s="830"/>
    </row>
    <row r="44393" spans="10:10" x14ac:dyDescent="0.35">
      <c r="J44393" s="830"/>
    </row>
    <row r="44394" spans="10:10" x14ac:dyDescent="0.35">
      <c r="J44394" s="830"/>
    </row>
    <row r="44395" spans="10:10" x14ac:dyDescent="0.35">
      <c r="J44395" s="830"/>
    </row>
    <row r="44396" spans="10:10" x14ac:dyDescent="0.35">
      <c r="J44396" s="830"/>
    </row>
    <row r="44397" spans="10:10" x14ac:dyDescent="0.35">
      <c r="J44397" s="830"/>
    </row>
    <row r="44398" spans="10:10" x14ac:dyDescent="0.35">
      <c r="J44398" s="830"/>
    </row>
    <row r="44399" spans="10:10" x14ac:dyDescent="0.35">
      <c r="J44399" s="830"/>
    </row>
    <row r="44400" spans="10:10" x14ac:dyDescent="0.35">
      <c r="J44400" s="830"/>
    </row>
    <row r="44401" spans="10:10" x14ac:dyDescent="0.35">
      <c r="J44401" s="830"/>
    </row>
    <row r="44402" spans="10:10" x14ac:dyDescent="0.35">
      <c r="J44402" s="830"/>
    </row>
    <row r="44403" spans="10:10" x14ac:dyDescent="0.35">
      <c r="J44403" s="830"/>
    </row>
    <row r="44404" spans="10:10" x14ac:dyDescent="0.35">
      <c r="J44404" s="830"/>
    </row>
    <row r="44405" spans="10:10" x14ac:dyDescent="0.35">
      <c r="J44405" s="830"/>
    </row>
    <row r="44406" spans="10:10" x14ac:dyDescent="0.35">
      <c r="J44406" s="830"/>
    </row>
    <row r="44407" spans="10:10" x14ac:dyDescent="0.35">
      <c r="J44407" s="830"/>
    </row>
    <row r="44408" spans="10:10" x14ac:dyDescent="0.35">
      <c r="J44408" s="830"/>
    </row>
    <row r="44409" spans="10:10" x14ac:dyDescent="0.35">
      <c r="J44409" s="830"/>
    </row>
    <row r="44410" spans="10:10" x14ac:dyDescent="0.35">
      <c r="J44410" s="830"/>
    </row>
    <row r="44411" spans="10:10" x14ac:dyDescent="0.35">
      <c r="J44411" s="830"/>
    </row>
    <row r="44413" spans="10:10" x14ac:dyDescent="0.35">
      <c r="J44413" s="830"/>
    </row>
    <row r="44414" spans="10:10" x14ac:dyDescent="0.35">
      <c r="J44414" s="830"/>
    </row>
    <row r="44415" spans="10:10" x14ac:dyDescent="0.35">
      <c r="J44415" s="830"/>
    </row>
    <row r="44416" spans="10:10" x14ac:dyDescent="0.35">
      <c r="J44416" s="830"/>
    </row>
    <row r="44417" spans="10:10" x14ac:dyDescent="0.35">
      <c r="J44417" s="830"/>
    </row>
    <row r="44418" spans="10:10" x14ac:dyDescent="0.35">
      <c r="J44418" s="830"/>
    </row>
    <row r="44419" spans="10:10" x14ac:dyDescent="0.35">
      <c r="J44419" s="830"/>
    </row>
    <row r="44420" spans="10:10" x14ac:dyDescent="0.35">
      <c r="J44420" s="830"/>
    </row>
    <row r="44421" spans="10:10" x14ac:dyDescent="0.35">
      <c r="J44421" s="830"/>
    </row>
    <row r="44422" spans="10:10" x14ac:dyDescent="0.35">
      <c r="J44422" s="830"/>
    </row>
    <row r="44423" spans="10:10" x14ac:dyDescent="0.35">
      <c r="J44423" s="830"/>
    </row>
    <row r="44424" spans="10:10" x14ac:dyDescent="0.35">
      <c r="J44424" s="830"/>
    </row>
    <row r="44425" spans="10:10" x14ac:dyDescent="0.35">
      <c r="J44425" s="830"/>
    </row>
    <row r="44426" spans="10:10" x14ac:dyDescent="0.35">
      <c r="J44426" s="830"/>
    </row>
    <row r="44427" spans="10:10" x14ac:dyDescent="0.35">
      <c r="J44427" s="830"/>
    </row>
    <row r="44428" spans="10:10" x14ac:dyDescent="0.35">
      <c r="J44428" s="830"/>
    </row>
    <row r="44429" spans="10:10" x14ac:dyDescent="0.35">
      <c r="J44429" s="830"/>
    </row>
    <row r="44430" spans="10:10" x14ac:dyDescent="0.35">
      <c r="J44430" s="830"/>
    </row>
    <row r="44431" spans="10:10" x14ac:dyDescent="0.35">
      <c r="J44431" s="830"/>
    </row>
    <row r="44432" spans="10:10" x14ac:dyDescent="0.35">
      <c r="J44432" s="830"/>
    </row>
    <row r="44433" spans="10:10" x14ac:dyDescent="0.35">
      <c r="J44433" s="830"/>
    </row>
    <row r="44434" spans="10:10" x14ac:dyDescent="0.35">
      <c r="J44434" s="830"/>
    </row>
    <row r="44435" spans="10:10" x14ac:dyDescent="0.35">
      <c r="J44435" s="830"/>
    </row>
    <row r="44436" spans="10:10" x14ac:dyDescent="0.35">
      <c r="J44436" s="830"/>
    </row>
    <row r="44437" spans="10:10" x14ac:dyDescent="0.35">
      <c r="J44437" s="830"/>
    </row>
    <row r="44438" spans="10:10" x14ac:dyDescent="0.35">
      <c r="J44438" s="830"/>
    </row>
    <row r="44439" spans="10:10" x14ac:dyDescent="0.35">
      <c r="J44439" s="830"/>
    </row>
    <row r="44440" spans="10:10" x14ac:dyDescent="0.35">
      <c r="J44440" s="830"/>
    </row>
    <row r="44441" spans="10:10" x14ac:dyDescent="0.35">
      <c r="J44441" s="830"/>
    </row>
    <row r="44442" spans="10:10" x14ac:dyDescent="0.35">
      <c r="J44442" s="830"/>
    </row>
    <row r="44443" spans="10:10" x14ac:dyDescent="0.35">
      <c r="J44443" s="830"/>
    </row>
    <row r="44444" spans="10:10" x14ac:dyDescent="0.35">
      <c r="J44444" s="830"/>
    </row>
    <row r="44445" spans="10:10" x14ac:dyDescent="0.35">
      <c r="J44445" s="830"/>
    </row>
    <row r="44446" spans="10:10" x14ac:dyDescent="0.35">
      <c r="J44446" s="830"/>
    </row>
    <row r="44447" spans="10:10" x14ac:dyDescent="0.35">
      <c r="J44447" s="830"/>
    </row>
    <row r="44448" spans="10:10" x14ac:dyDescent="0.35">
      <c r="J44448" s="830"/>
    </row>
    <row r="44449" spans="10:10" x14ac:dyDescent="0.35">
      <c r="J44449" s="830"/>
    </row>
    <row r="44450" spans="10:10" x14ac:dyDescent="0.35">
      <c r="J44450" s="830"/>
    </row>
    <row r="44451" spans="10:10" x14ac:dyDescent="0.35">
      <c r="J44451" s="830"/>
    </row>
    <row r="44452" spans="10:10" x14ac:dyDescent="0.35">
      <c r="J44452" s="830"/>
    </row>
    <row r="44453" spans="10:10" x14ac:dyDescent="0.35">
      <c r="J44453" s="830"/>
    </row>
    <row r="44454" spans="10:10" x14ac:dyDescent="0.35">
      <c r="J44454" s="830"/>
    </row>
    <row r="44455" spans="10:10" x14ac:dyDescent="0.35">
      <c r="J44455" s="830"/>
    </row>
    <row r="44456" spans="10:10" x14ac:dyDescent="0.35">
      <c r="J44456" s="830"/>
    </row>
    <row r="44457" spans="10:10" x14ac:dyDescent="0.35">
      <c r="J44457" s="830"/>
    </row>
    <row r="44458" spans="10:10" x14ac:dyDescent="0.35">
      <c r="J44458" s="830"/>
    </row>
    <row r="44459" spans="10:10" x14ac:dyDescent="0.35">
      <c r="J44459" s="830"/>
    </row>
    <row r="44460" spans="10:10" x14ac:dyDescent="0.35">
      <c r="J44460" s="830"/>
    </row>
    <row r="44461" spans="10:10" x14ac:dyDescent="0.35">
      <c r="J44461" s="830"/>
    </row>
    <row r="44462" spans="10:10" x14ac:dyDescent="0.35">
      <c r="J44462" s="830"/>
    </row>
    <row r="44463" spans="10:10" x14ac:dyDescent="0.35">
      <c r="J44463" s="830"/>
    </row>
    <row r="44464" spans="10:10" x14ac:dyDescent="0.35">
      <c r="J44464" s="830"/>
    </row>
    <row r="44465" spans="10:10" x14ac:dyDescent="0.35">
      <c r="J44465" s="830"/>
    </row>
    <row r="44466" spans="10:10" x14ac:dyDescent="0.35">
      <c r="J44466" s="830"/>
    </row>
    <row r="44467" spans="10:10" x14ac:dyDescent="0.35">
      <c r="J44467" s="830"/>
    </row>
    <row r="44468" spans="10:10" x14ac:dyDescent="0.35">
      <c r="J44468" s="830"/>
    </row>
    <row r="44469" spans="10:10" x14ac:dyDescent="0.35">
      <c r="J44469" s="830"/>
    </row>
    <row r="44470" spans="10:10" x14ac:dyDescent="0.35">
      <c r="J44470" s="830"/>
    </row>
    <row r="44471" spans="10:10" x14ac:dyDescent="0.35">
      <c r="J44471" s="830"/>
    </row>
    <row r="44472" spans="10:10" x14ac:dyDescent="0.35">
      <c r="J44472" s="830"/>
    </row>
    <row r="44473" spans="10:10" x14ac:dyDescent="0.35">
      <c r="J44473" s="830"/>
    </row>
    <row r="44474" spans="10:10" x14ac:dyDescent="0.35">
      <c r="J44474" s="830"/>
    </row>
    <row r="44475" spans="10:10" x14ac:dyDescent="0.35">
      <c r="J44475" s="830"/>
    </row>
    <row r="44476" spans="10:10" x14ac:dyDescent="0.35">
      <c r="J44476" s="830"/>
    </row>
    <row r="44477" spans="10:10" x14ac:dyDescent="0.35">
      <c r="J44477" s="830"/>
    </row>
    <row r="44478" spans="10:10" x14ac:dyDescent="0.35">
      <c r="J44478" s="830"/>
    </row>
    <row r="44479" spans="10:10" x14ac:dyDescent="0.35">
      <c r="J44479" s="830"/>
    </row>
    <row r="44480" spans="10:10" x14ac:dyDescent="0.35">
      <c r="J44480" s="830"/>
    </row>
    <row r="44481" spans="10:10" x14ac:dyDescent="0.35">
      <c r="J44481" s="830"/>
    </row>
    <row r="44482" spans="10:10" x14ac:dyDescent="0.35">
      <c r="J44482" s="830"/>
    </row>
    <row r="44485" spans="10:10" x14ac:dyDescent="0.35">
      <c r="J44485" s="830"/>
    </row>
    <row r="44490" spans="10:10" x14ac:dyDescent="0.35">
      <c r="J44490" s="830"/>
    </row>
    <row r="44491" spans="10:10" x14ac:dyDescent="0.35">
      <c r="J44491" s="830"/>
    </row>
    <row r="44492" spans="10:10" x14ac:dyDescent="0.35">
      <c r="J44492" s="830"/>
    </row>
    <row r="44493" spans="10:10" x14ac:dyDescent="0.35">
      <c r="J44493" s="830"/>
    </row>
    <row r="44494" spans="10:10" x14ac:dyDescent="0.35">
      <c r="J44494" s="830"/>
    </row>
    <row r="44496" spans="10:10" x14ac:dyDescent="0.35">
      <c r="J44496" s="830"/>
    </row>
    <row r="44497" spans="10:10" x14ac:dyDescent="0.35">
      <c r="J44497" s="830"/>
    </row>
    <row r="44498" spans="10:10" x14ac:dyDescent="0.35">
      <c r="J44498" s="830"/>
    </row>
    <row r="44499" spans="10:10" x14ac:dyDescent="0.35">
      <c r="J44499" s="830"/>
    </row>
    <row r="44500" spans="10:10" x14ac:dyDescent="0.35">
      <c r="J44500" s="830"/>
    </row>
    <row r="44501" spans="10:10" x14ac:dyDescent="0.35">
      <c r="J44501" s="830"/>
    </row>
    <row r="44502" spans="10:10" x14ac:dyDescent="0.35">
      <c r="J44502" s="830"/>
    </row>
    <row r="44503" spans="10:10" x14ac:dyDescent="0.35">
      <c r="J44503" s="830"/>
    </row>
    <row r="44504" spans="10:10" x14ac:dyDescent="0.35">
      <c r="J44504" s="830"/>
    </row>
    <row r="44505" spans="10:10" x14ac:dyDescent="0.35">
      <c r="J44505" s="830"/>
    </row>
    <row r="44506" spans="10:10" x14ac:dyDescent="0.35">
      <c r="J44506" s="830"/>
    </row>
    <row r="44507" spans="10:10" x14ac:dyDescent="0.35">
      <c r="J44507" s="830"/>
    </row>
    <row r="44508" spans="10:10" x14ac:dyDescent="0.35">
      <c r="J44508" s="830"/>
    </row>
    <row r="44509" spans="10:10" x14ac:dyDescent="0.35">
      <c r="J44509" s="830"/>
    </row>
    <row r="44510" spans="10:10" x14ac:dyDescent="0.35">
      <c r="J44510" s="830"/>
    </row>
    <row r="44511" spans="10:10" x14ac:dyDescent="0.35">
      <c r="J44511" s="830"/>
    </row>
    <row r="44512" spans="10:10" x14ac:dyDescent="0.35">
      <c r="J44512" s="830"/>
    </row>
    <row r="44513" spans="10:10" x14ac:dyDescent="0.35">
      <c r="J44513" s="830"/>
    </row>
    <row r="44514" spans="10:10" x14ac:dyDescent="0.35">
      <c r="J44514" s="830"/>
    </row>
    <row r="44515" spans="10:10" x14ac:dyDescent="0.35">
      <c r="J44515" s="830"/>
    </row>
    <row r="44516" spans="10:10" x14ac:dyDescent="0.35">
      <c r="J44516" s="830"/>
    </row>
    <row r="44517" spans="10:10" x14ac:dyDescent="0.35">
      <c r="J44517" s="830"/>
    </row>
    <row r="44518" spans="10:10" x14ac:dyDescent="0.35">
      <c r="J44518" s="830"/>
    </row>
    <row r="44519" spans="10:10" x14ac:dyDescent="0.35">
      <c r="J44519" s="830"/>
    </row>
    <row r="44520" spans="10:10" x14ac:dyDescent="0.35">
      <c r="J44520" s="830"/>
    </row>
    <row r="44521" spans="10:10" x14ac:dyDescent="0.35">
      <c r="J44521" s="830"/>
    </row>
    <row r="44522" spans="10:10" x14ac:dyDescent="0.35">
      <c r="J44522" s="830"/>
    </row>
    <row r="44525" spans="10:10" x14ac:dyDescent="0.35">
      <c r="J44525" s="830"/>
    </row>
    <row r="44526" spans="10:10" x14ac:dyDescent="0.35">
      <c r="J44526" s="830"/>
    </row>
    <row r="44527" spans="10:10" x14ac:dyDescent="0.35">
      <c r="J44527" s="830"/>
    </row>
    <row r="44528" spans="10:10" x14ac:dyDescent="0.35">
      <c r="J44528" s="830"/>
    </row>
    <row r="44529" spans="10:10" x14ac:dyDescent="0.35">
      <c r="J44529" s="830"/>
    </row>
    <row r="44530" spans="10:10" x14ac:dyDescent="0.35">
      <c r="J44530" s="830"/>
    </row>
    <row r="44531" spans="10:10" x14ac:dyDescent="0.35">
      <c r="J44531" s="830"/>
    </row>
    <row r="44532" spans="10:10" x14ac:dyDescent="0.35">
      <c r="J44532" s="830"/>
    </row>
    <row r="44533" spans="10:10" x14ac:dyDescent="0.35">
      <c r="J44533" s="830"/>
    </row>
    <row r="44538" spans="10:10" x14ac:dyDescent="0.35">
      <c r="J44538" s="830"/>
    </row>
    <row r="44539" spans="10:10" x14ac:dyDescent="0.35">
      <c r="J44539" s="830"/>
    </row>
    <row r="44540" spans="10:10" x14ac:dyDescent="0.35">
      <c r="J44540" s="830"/>
    </row>
    <row r="44541" spans="10:10" x14ac:dyDescent="0.35">
      <c r="J44541" s="830"/>
    </row>
    <row r="44542" spans="10:10" x14ac:dyDescent="0.35">
      <c r="J44542" s="830"/>
    </row>
    <row r="44547" spans="10:10" x14ac:dyDescent="0.35">
      <c r="J44547" s="830"/>
    </row>
    <row r="44548" spans="10:10" x14ac:dyDescent="0.35">
      <c r="J44548" s="830"/>
    </row>
    <row r="44549" spans="10:10" x14ac:dyDescent="0.35">
      <c r="J44549" s="830"/>
    </row>
    <row r="44550" spans="10:10" x14ac:dyDescent="0.35">
      <c r="J44550" s="830"/>
    </row>
    <row r="44551" spans="10:10" x14ac:dyDescent="0.35">
      <c r="J44551" s="830"/>
    </row>
    <row r="44552" spans="10:10" x14ac:dyDescent="0.35">
      <c r="J44552" s="830"/>
    </row>
    <row r="44553" spans="10:10" x14ac:dyDescent="0.35">
      <c r="J44553" s="830"/>
    </row>
    <row r="44554" spans="10:10" x14ac:dyDescent="0.35">
      <c r="J44554" s="830"/>
    </row>
    <row r="44555" spans="10:10" x14ac:dyDescent="0.35">
      <c r="J44555" s="830"/>
    </row>
    <row r="44556" spans="10:10" x14ac:dyDescent="0.35">
      <c r="J44556" s="830"/>
    </row>
    <row r="44557" spans="10:10" x14ac:dyDescent="0.35">
      <c r="J44557" s="830"/>
    </row>
    <row r="44558" spans="10:10" x14ac:dyDescent="0.35">
      <c r="J44558" s="830"/>
    </row>
    <row r="44559" spans="10:10" x14ac:dyDescent="0.35">
      <c r="J44559" s="830"/>
    </row>
    <row r="44560" spans="10:10" x14ac:dyDescent="0.35">
      <c r="J44560" s="830"/>
    </row>
    <row r="44561" spans="10:10" x14ac:dyDescent="0.35">
      <c r="J44561" s="830"/>
    </row>
    <row r="44562" spans="10:10" x14ac:dyDescent="0.35">
      <c r="J44562" s="830"/>
    </row>
    <row r="44577" spans="10:10" x14ac:dyDescent="0.35">
      <c r="J44577" s="830"/>
    </row>
    <row r="44578" spans="10:10" x14ac:dyDescent="0.35">
      <c r="J44578" s="830"/>
    </row>
    <row r="44579" spans="10:10" x14ac:dyDescent="0.35">
      <c r="J44579" s="830"/>
    </row>
    <row r="44580" spans="10:10" x14ac:dyDescent="0.35">
      <c r="J44580" s="830"/>
    </row>
    <row r="44581" spans="10:10" x14ac:dyDescent="0.35">
      <c r="J44581" s="830"/>
    </row>
    <row r="44582" spans="10:10" x14ac:dyDescent="0.35">
      <c r="J44582" s="830"/>
    </row>
    <row r="44583" spans="10:10" x14ac:dyDescent="0.35">
      <c r="J44583" s="830"/>
    </row>
    <row r="44584" spans="10:10" x14ac:dyDescent="0.35">
      <c r="J44584" s="830"/>
    </row>
    <row r="44585" spans="10:10" x14ac:dyDescent="0.35">
      <c r="J44585" s="830"/>
    </row>
    <row r="44586" spans="10:10" x14ac:dyDescent="0.35">
      <c r="J44586" s="830"/>
    </row>
    <row r="44587" spans="10:10" x14ac:dyDescent="0.35">
      <c r="J44587" s="830"/>
    </row>
    <row r="44588" spans="10:10" x14ac:dyDescent="0.35">
      <c r="J44588" s="830"/>
    </row>
    <row r="44603" spans="10:10" x14ac:dyDescent="0.35">
      <c r="J44603" s="830"/>
    </row>
    <row r="44604" spans="10:10" x14ac:dyDescent="0.35">
      <c r="J44604" s="830"/>
    </row>
    <row r="44607" spans="10:10" x14ac:dyDescent="0.35">
      <c r="J44607" s="830"/>
    </row>
    <row r="44608" spans="10:10" x14ac:dyDescent="0.35">
      <c r="J44608" s="830"/>
    </row>
    <row r="44609" spans="10:10" x14ac:dyDescent="0.35">
      <c r="J44609" s="830"/>
    </row>
    <row r="44610" spans="10:10" x14ac:dyDescent="0.35">
      <c r="J44610" s="830"/>
    </row>
    <row r="44611" spans="10:10" x14ac:dyDescent="0.35">
      <c r="J44611" s="830"/>
    </row>
    <row r="44612" spans="10:10" x14ac:dyDescent="0.35">
      <c r="J44612" s="830"/>
    </row>
    <row r="44613" spans="10:10" x14ac:dyDescent="0.35">
      <c r="J44613" s="830"/>
    </row>
    <row r="44614" spans="10:10" x14ac:dyDescent="0.35">
      <c r="J44614" s="830"/>
    </row>
    <row r="44615" spans="10:10" x14ac:dyDescent="0.35">
      <c r="J44615" s="830"/>
    </row>
    <row r="44616" spans="10:10" x14ac:dyDescent="0.35">
      <c r="J44616" s="830"/>
    </row>
    <row r="44617" spans="10:10" x14ac:dyDescent="0.35">
      <c r="J44617" s="830"/>
    </row>
    <row r="44618" spans="10:10" x14ac:dyDescent="0.35">
      <c r="J44618" s="830"/>
    </row>
    <row r="44619" spans="10:10" x14ac:dyDescent="0.35">
      <c r="J44619" s="830"/>
    </row>
    <row r="44620" spans="10:10" x14ac:dyDescent="0.35">
      <c r="J44620" s="830"/>
    </row>
    <row r="44621" spans="10:10" x14ac:dyDescent="0.35">
      <c r="J44621" s="830"/>
    </row>
    <row r="44622" spans="10:10" x14ac:dyDescent="0.35">
      <c r="J44622" s="830"/>
    </row>
    <row r="44623" spans="10:10" x14ac:dyDescent="0.35">
      <c r="J44623" s="830"/>
    </row>
    <row r="44624" spans="10:10" x14ac:dyDescent="0.35">
      <c r="J44624" s="830"/>
    </row>
    <row r="44625" spans="10:10" x14ac:dyDescent="0.35">
      <c r="J44625" s="830"/>
    </row>
    <row r="44626" spans="10:10" x14ac:dyDescent="0.35">
      <c r="J44626" s="830"/>
    </row>
    <row r="44627" spans="10:10" x14ac:dyDescent="0.35">
      <c r="J44627" s="830"/>
    </row>
    <row r="44628" spans="10:10" x14ac:dyDescent="0.35">
      <c r="J44628" s="830"/>
    </row>
    <row r="44629" spans="10:10" x14ac:dyDescent="0.35">
      <c r="J44629" s="830"/>
    </row>
    <row r="44630" spans="10:10" x14ac:dyDescent="0.35">
      <c r="J44630" s="830"/>
    </row>
    <row r="44631" spans="10:10" x14ac:dyDescent="0.35">
      <c r="J44631" s="830"/>
    </row>
    <row r="44632" spans="10:10" x14ac:dyDescent="0.35">
      <c r="J44632" s="830"/>
    </row>
    <row r="44633" spans="10:10" x14ac:dyDescent="0.35">
      <c r="J44633" s="830"/>
    </row>
    <row r="44634" spans="10:10" x14ac:dyDescent="0.35">
      <c r="J44634" s="830"/>
    </row>
    <row r="44635" spans="10:10" x14ac:dyDescent="0.35">
      <c r="J44635" s="830"/>
    </row>
    <row r="44636" spans="10:10" x14ac:dyDescent="0.35">
      <c r="J44636" s="830"/>
    </row>
    <row r="44637" spans="10:10" x14ac:dyDescent="0.35">
      <c r="J44637" s="830"/>
    </row>
    <row r="44638" spans="10:10" x14ac:dyDescent="0.35">
      <c r="J44638" s="830"/>
    </row>
    <row r="44639" spans="10:10" x14ac:dyDescent="0.35">
      <c r="J44639" s="830"/>
    </row>
    <row r="44640" spans="10:10" x14ac:dyDescent="0.35">
      <c r="J44640" s="830"/>
    </row>
    <row r="44641" spans="10:10" x14ac:dyDescent="0.35">
      <c r="J44641" s="830"/>
    </row>
    <row r="44642" spans="10:10" x14ac:dyDescent="0.35">
      <c r="J44642" s="830"/>
    </row>
    <row r="44643" spans="10:10" x14ac:dyDescent="0.35">
      <c r="J44643" s="830"/>
    </row>
    <row r="44644" spans="10:10" x14ac:dyDescent="0.35">
      <c r="J44644" s="830"/>
    </row>
    <row r="44645" spans="10:10" x14ac:dyDescent="0.35">
      <c r="J44645" s="830"/>
    </row>
    <row r="44646" spans="10:10" x14ac:dyDescent="0.35">
      <c r="J44646" s="830"/>
    </row>
    <row r="44647" spans="10:10" x14ac:dyDescent="0.35">
      <c r="J44647" s="830"/>
    </row>
    <row r="44648" spans="10:10" x14ac:dyDescent="0.35">
      <c r="J44648" s="830"/>
    </row>
    <row r="44649" spans="10:10" x14ac:dyDescent="0.35">
      <c r="J44649" s="830"/>
    </row>
    <row r="44650" spans="10:10" x14ac:dyDescent="0.35">
      <c r="J44650" s="830"/>
    </row>
    <row r="44651" spans="10:10" x14ac:dyDescent="0.35">
      <c r="J44651" s="830"/>
    </row>
    <row r="44652" spans="10:10" x14ac:dyDescent="0.35">
      <c r="J44652" s="830"/>
    </row>
    <row r="44653" spans="10:10" x14ac:dyDescent="0.35">
      <c r="J44653" s="830"/>
    </row>
    <row r="44654" spans="10:10" x14ac:dyDescent="0.35">
      <c r="J44654" s="830"/>
    </row>
    <row r="44655" spans="10:10" x14ac:dyDescent="0.35">
      <c r="J44655" s="830"/>
    </row>
    <row r="44656" spans="10:10" x14ac:dyDescent="0.35">
      <c r="J44656" s="830"/>
    </row>
    <row r="44657" spans="10:10" x14ac:dyDescent="0.35">
      <c r="J44657" s="830"/>
    </row>
    <row r="44658" spans="10:10" x14ac:dyDescent="0.35">
      <c r="J44658" s="830"/>
    </row>
    <row r="44659" spans="10:10" x14ac:dyDescent="0.35">
      <c r="J44659" s="830"/>
    </row>
    <row r="44660" spans="10:10" x14ac:dyDescent="0.35">
      <c r="J44660" s="830"/>
    </row>
    <row r="44661" spans="10:10" x14ac:dyDescent="0.35">
      <c r="J44661" s="830"/>
    </row>
    <row r="44662" spans="10:10" x14ac:dyDescent="0.35">
      <c r="J44662" s="830"/>
    </row>
    <row r="44663" spans="10:10" x14ac:dyDescent="0.35">
      <c r="J44663" s="830"/>
    </row>
    <row r="44664" spans="10:10" x14ac:dyDescent="0.35">
      <c r="J44664" s="830"/>
    </row>
    <row r="44665" spans="10:10" x14ac:dyDescent="0.35">
      <c r="J44665" s="830"/>
    </row>
    <row r="44666" spans="10:10" x14ac:dyDescent="0.35">
      <c r="J44666" s="830"/>
    </row>
    <row r="44667" spans="10:10" x14ac:dyDescent="0.35">
      <c r="J44667" s="830"/>
    </row>
    <row r="44668" spans="10:10" x14ac:dyDescent="0.35">
      <c r="J44668" s="830"/>
    </row>
    <row r="44669" spans="10:10" x14ac:dyDescent="0.35">
      <c r="J44669" s="830"/>
    </row>
    <row r="44670" spans="10:10" x14ac:dyDescent="0.35">
      <c r="J44670" s="830"/>
    </row>
    <row r="44671" spans="10:10" x14ac:dyDescent="0.35">
      <c r="J44671" s="830"/>
    </row>
    <row r="44672" spans="10:10" x14ac:dyDescent="0.35">
      <c r="J44672" s="830"/>
    </row>
    <row r="44673" spans="10:10" x14ac:dyDescent="0.35">
      <c r="J44673" s="830"/>
    </row>
    <row r="44674" spans="10:10" x14ac:dyDescent="0.35">
      <c r="J44674" s="830"/>
    </row>
    <row r="44675" spans="10:10" x14ac:dyDescent="0.35">
      <c r="J44675" s="830"/>
    </row>
    <row r="44676" spans="10:10" x14ac:dyDescent="0.35">
      <c r="J44676" s="830"/>
    </row>
    <row r="44677" spans="10:10" x14ac:dyDescent="0.35">
      <c r="J44677" s="830"/>
    </row>
    <row r="44678" spans="10:10" x14ac:dyDescent="0.35">
      <c r="J44678" s="830"/>
    </row>
    <row r="44679" spans="10:10" x14ac:dyDescent="0.35">
      <c r="J44679" s="830"/>
    </row>
    <row r="44680" spans="10:10" x14ac:dyDescent="0.35">
      <c r="J44680" s="830"/>
    </row>
    <row r="44681" spans="10:10" x14ac:dyDescent="0.35">
      <c r="J44681" s="830"/>
    </row>
    <row r="44682" spans="10:10" x14ac:dyDescent="0.35">
      <c r="J44682" s="830"/>
    </row>
    <row r="44683" spans="10:10" x14ac:dyDescent="0.35">
      <c r="J44683" s="830"/>
    </row>
    <row r="44684" spans="10:10" x14ac:dyDescent="0.35">
      <c r="J44684" s="830"/>
    </row>
    <row r="44685" spans="10:10" x14ac:dyDescent="0.35">
      <c r="J44685" s="830"/>
    </row>
    <row r="44686" spans="10:10" x14ac:dyDescent="0.35">
      <c r="J44686" s="830"/>
    </row>
    <row r="44687" spans="10:10" x14ac:dyDescent="0.35">
      <c r="J44687" s="830"/>
    </row>
    <row r="44688" spans="10:10" x14ac:dyDescent="0.35">
      <c r="J44688" s="830"/>
    </row>
    <row r="44689" spans="10:10" x14ac:dyDescent="0.35">
      <c r="J44689" s="830"/>
    </row>
    <row r="44690" spans="10:10" x14ac:dyDescent="0.35">
      <c r="J44690" s="830"/>
    </row>
    <row r="44691" spans="10:10" x14ac:dyDescent="0.35">
      <c r="J44691" s="830"/>
    </row>
    <row r="44692" spans="10:10" x14ac:dyDescent="0.35">
      <c r="J44692" s="830"/>
    </row>
    <row r="44693" spans="10:10" x14ac:dyDescent="0.35">
      <c r="J44693" s="830"/>
    </row>
    <row r="44694" spans="10:10" x14ac:dyDescent="0.35">
      <c r="J44694" s="830"/>
    </row>
    <row r="44695" spans="10:10" x14ac:dyDescent="0.35">
      <c r="J44695" s="830"/>
    </row>
    <row r="44696" spans="10:10" x14ac:dyDescent="0.35">
      <c r="J44696" s="830"/>
    </row>
    <row r="44697" spans="10:10" x14ac:dyDescent="0.35">
      <c r="J44697" s="830"/>
    </row>
    <row r="44698" spans="10:10" x14ac:dyDescent="0.35">
      <c r="J44698" s="830"/>
    </row>
    <row r="44699" spans="10:10" x14ac:dyDescent="0.35">
      <c r="J44699" s="830"/>
    </row>
    <row r="44700" spans="10:10" x14ac:dyDescent="0.35">
      <c r="J44700" s="830"/>
    </row>
    <row r="44701" spans="10:10" x14ac:dyDescent="0.35">
      <c r="J44701" s="830"/>
    </row>
    <row r="44702" spans="10:10" x14ac:dyDescent="0.35">
      <c r="J44702" s="830"/>
    </row>
    <row r="44703" spans="10:10" x14ac:dyDescent="0.35">
      <c r="J44703" s="830"/>
    </row>
    <row r="44704" spans="10:10" x14ac:dyDescent="0.35">
      <c r="J44704" s="830"/>
    </row>
    <row r="44705" spans="10:10" x14ac:dyDescent="0.35">
      <c r="J44705" s="830"/>
    </row>
    <row r="44706" spans="10:10" x14ac:dyDescent="0.35">
      <c r="J44706" s="830"/>
    </row>
    <row r="44707" spans="10:10" x14ac:dyDescent="0.35">
      <c r="J44707" s="830"/>
    </row>
    <row r="44708" spans="10:10" x14ac:dyDescent="0.35">
      <c r="J44708" s="830"/>
    </row>
    <row r="44709" spans="10:10" x14ac:dyDescent="0.35">
      <c r="J44709" s="830"/>
    </row>
    <row r="44710" spans="10:10" x14ac:dyDescent="0.35">
      <c r="J44710" s="830"/>
    </row>
    <row r="44711" spans="10:10" x14ac:dyDescent="0.35">
      <c r="J44711" s="830"/>
    </row>
    <row r="44712" spans="10:10" x14ac:dyDescent="0.35">
      <c r="J44712" s="830"/>
    </row>
    <row r="44713" spans="10:10" x14ac:dyDescent="0.35">
      <c r="J44713" s="830"/>
    </row>
    <row r="44714" spans="10:10" x14ac:dyDescent="0.35">
      <c r="J44714" s="830"/>
    </row>
    <row r="44715" spans="10:10" x14ac:dyDescent="0.35">
      <c r="J44715" s="830"/>
    </row>
    <row r="44716" spans="10:10" x14ac:dyDescent="0.35">
      <c r="J44716" s="830"/>
    </row>
    <row r="44717" spans="10:10" x14ac:dyDescent="0.35">
      <c r="J44717" s="830"/>
    </row>
    <row r="44718" spans="10:10" x14ac:dyDescent="0.35">
      <c r="J44718" s="830"/>
    </row>
    <row r="44719" spans="10:10" x14ac:dyDescent="0.35">
      <c r="J44719" s="830"/>
    </row>
    <row r="44720" spans="10:10" x14ac:dyDescent="0.35">
      <c r="J44720" s="830"/>
    </row>
    <row r="44721" spans="10:10" x14ac:dyDescent="0.35">
      <c r="J44721" s="830"/>
    </row>
    <row r="44722" spans="10:10" x14ac:dyDescent="0.35">
      <c r="J44722" s="830"/>
    </row>
    <row r="44723" spans="10:10" x14ac:dyDescent="0.35">
      <c r="J44723" s="830"/>
    </row>
    <row r="44724" spans="10:10" x14ac:dyDescent="0.35">
      <c r="J44724" s="830"/>
    </row>
    <row r="44725" spans="10:10" x14ac:dyDescent="0.35">
      <c r="J44725" s="830"/>
    </row>
    <row r="44726" spans="10:10" x14ac:dyDescent="0.35">
      <c r="J44726" s="830"/>
    </row>
    <row r="44727" spans="10:10" x14ac:dyDescent="0.35">
      <c r="J44727" s="830"/>
    </row>
    <row r="44728" spans="10:10" x14ac:dyDescent="0.35">
      <c r="J44728" s="830"/>
    </row>
    <row r="44729" spans="10:10" x14ac:dyDescent="0.35">
      <c r="J44729" s="830"/>
    </row>
    <row r="44730" spans="10:10" x14ac:dyDescent="0.35">
      <c r="J44730" s="830"/>
    </row>
    <row r="44731" spans="10:10" x14ac:dyDescent="0.35">
      <c r="J44731" s="830"/>
    </row>
    <row r="44732" spans="10:10" x14ac:dyDescent="0.35">
      <c r="J44732" s="830"/>
    </row>
    <row r="44733" spans="10:10" x14ac:dyDescent="0.35">
      <c r="J44733" s="830"/>
    </row>
    <row r="44734" spans="10:10" x14ac:dyDescent="0.35">
      <c r="J44734" s="830"/>
    </row>
    <row r="44735" spans="10:10" x14ac:dyDescent="0.35">
      <c r="J44735" s="830"/>
    </row>
    <row r="44736" spans="10:10" x14ac:dyDescent="0.35">
      <c r="J44736" s="830"/>
    </row>
    <row r="44737" spans="10:10" x14ac:dyDescent="0.35">
      <c r="J44737" s="830"/>
    </row>
    <row r="44738" spans="10:10" x14ac:dyDescent="0.35">
      <c r="J44738" s="830"/>
    </row>
    <row r="44739" spans="10:10" x14ac:dyDescent="0.35">
      <c r="J44739" s="830"/>
    </row>
    <row r="44740" spans="10:10" x14ac:dyDescent="0.35">
      <c r="J44740" s="830"/>
    </row>
    <row r="44741" spans="10:10" x14ac:dyDescent="0.35">
      <c r="J44741" s="830"/>
    </row>
    <row r="44742" spans="10:10" x14ac:dyDescent="0.35">
      <c r="J44742" s="830"/>
    </row>
    <row r="44743" spans="10:10" x14ac:dyDescent="0.35">
      <c r="J44743" s="830"/>
    </row>
    <row r="44744" spans="10:10" x14ac:dyDescent="0.35">
      <c r="J44744" s="830"/>
    </row>
    <row r="44745" spans="10:10" x14ac:dyDescent="0.35">
      <c r="J44745" s="830"/>
    </row>
    <row r="44746" spans="10:10" x14ac:dyDescent="0.35">
      <c r="J44746" s="830"/>
    </row>
    <row r="44747" spans="10:10" x14ac:dyDescent="0.35">
      <c r="J44747" s="830"/>
    </row>
    <row r="44748" spans="10:10" x14ac:dyDescent="0.35">
      <c r="J44748" s="830"/>
    </row>
    <row r="44749" spans="10:10" x14ac:dyDescent="0.35">
      <c r="J44749" s="830"/>
    </row>
    <row r="44750" spans="10:10" x14ac:dyDescent="0.35">
      <c r="J44750" s="830"/>
    </row>
    <row r="44751" spans="10:10" x14ac:dyDescent="0.35">
      <c r="J44751" s="830"/>
    </row>
    <row r="44752" spans="10:10" x14ac:dyDescent="0.35">
      <c r="J44752" s="830"/>
    </row>
    <row r="44753" spans="10:10" x14ac:dyDescent="0.35">
      <c r="J44753" s="830"/>
    </row>
    <row r="44754" spans="10:10" x14ac:dyDescent="0.35">
      <c r="J44754" s="830"/>
    </row>
    <row r="44755" spans="10:10" x14ac:dyDescent="0.35">
      <c r="J44755" s="830"/>
    </row>
    <row r="44756" spans="10:10" x14ac:dyDescent="0.35">
      <c r="J44756" s="830"/>
    </row>
    <row r="44757" spans="10:10" x14ac:dyDescent="0.35">
      <c r="J44757" s="830"/>
    </row>
    <row r="44758" spans="10:10" x14ac:dyDescent="0.35">
      <c r="J44758" s="830"/>
    </row>
    <row r="44759" spans="10:10" x14ac:dyDescent="0.35">
      <c r="J44759" s="830"/>
    </row>
    <row r="44760" spans="10:10" x14ac:dyDescent="0.35">
      <c r="J44760" s="830"/>
    </row>
    <row r="44761" spans="10:10" x14ac:dyDescent="0.35">
      <c r="J44761" s="830"/>
    </row>
    <row r="44762" spans="10:10" x14ac:dyDescent="0.35">
      <c r="J44762" s="830"/>
    </row>
    <row r="44763" spans="10:10" x14ac:dyDescent="0.35">
      <c r="J44763" s="830"/>
    </row>
    <row r="44764" spans="10:10" x14ac:dyDescent="0.35">
      <c r="J44764" s="830"/>
    </row>
    <row r="44765" spans="10:10" x14ac:dyDescent="0.35">
      <c r="J44765" s="830"/>
    </row>
    <row r="44766" spans="10:10" x14ac:dyDescent="0.35">
      <c r="J44766" s="830"/>
    </row>
    <row r="44767" spans="10:10" x14ac:dyDescent="0.35">
      <c r="J44767" s="830"/>
    </row>
    <row r="44768" spans="10:10" x14ac:dyDescent="0.35">
      <c r="J44768" s="830"/>
    </row>
    <row r="44769" spans="10:10" x14ac:dyDescent="0.35">
      <c r="J44769" s="830"/>
    </row>
    <row r="44770" spans="10:10" x14ac:dyDescent="0.35">
      <c r="J44770" s="830"/>
    </row>
    <row r="44771" spans="10:10" x14ac:dyDescent="0.35">
      <c r="J44771" s="830"/>
    </row>
    <row r="44772" spans="10:10" x14ac:dyDescent="0.35">
      <c r="J44772" s="830"/>
    </row>
    <row r="44773" spans="10:10" x14ac:dyDescent="0.35">
      <c r="J44773" s="830"/>
    </row>
    <row r="44774" spans="10:10" x14ac:dyDescent="0.35">
      <c r="J44774" s="830"/>
    </row>
    <row r="44775" spans="10:10" x14ac:dyDescent="0.35">
      <c r="J44775" s="830"/>
    </row>
    <row r="44776" spans="10:10" x14ac:dyDescent="0.35">
      <c r="J44776" s="830"/>
    </row>
    <row r="44777" spans="10:10" x14ac:dyDescent="0.35">
      <c r="J44777" s="830"/>
    </row>
    <row r="44778" spans="10:10" x14ac:dyDescent="0.35">
      <c r="J44778" s="830"/>
    </row>
    <row r="44779" spans="10:10" x14ac:dyDescent="0.35">
      <c r="J44779" s="830"/>
    </row>
    <row r="44780" spans="10:10" x14ac:dyDescent="0.35">
      <c r="J44780" s="830"/>
    </row>
    <row r="44781" spans="10:10" x14ac:dyDescent="0.35">
      <c r="J44781" s="830"/>
    </row>
    <row r="44782" spans="10:10" x14ac:dyDescent="0.35">
      <c r="J44782" s="830"/>
    </row>
    <row r="44783" spans="10:10" x14ac:dyDescent="0.35">
      <c r="J44783" s="830"/>
    </row>
    <row r="44784" spans="10:10" x14ac:dyDescent="0.35">
      <c r="J44784" s="830"/>
    </row>
    <row r="44785" spans="10:10" x14ac:dyDescent="0.35">
      <c r="J44785" s="830"/>
    </row>
    <row r="44786" spans="10:10" x14ac:dyDescent="0.35">
      <c r="J44786" s="830"/>
    </row>
    <row r="44787" spans="10:10" x14ac:dyDescent="0.35">
      <c r="J44787" s="830"/>
    </row>
    <row r="44788" spans="10:10" x14ac:dyDescent="0.35">
      <c r="J44788" s="830"/>
    </row>
    <row r="44789" spans="10:10" x14ac:dyDescent="0.35">
      <c r="J44789" s="830"/>
    </row>
    <row r="44790" spans="10:10" x14ac:dyDescent="0.35">
      <c r="J44790" s="830"/>
    </row>
    <row r="44791" spans="10:10" x14ac:dyDescent="0.35">
      <c r="J44791" s="830"/>
    </row>
    <row r="44792" spans="10:10" x14ac:dyDescent="0.35">
      <c r="J44792" s="830"/>
    </row>
    <row r="44793" spans="10:10" x14ac:dyDescent="0.35">
      <c r="J44793" s="830"/>
    </row>
    <row r="44794" spans="10:10" x14ac:dyDescent="0.35">
      <c r="J44794" s="830"/>
    </row>
    <row r="44795" spans="10:10" x14ac:dyDescent="0.35">
      <c r="J44795" s="830"/>
    </row>
    <row r="44796" spans="10:10" x14ac:dyDescent="0.35">
      <c r="J44796" s="830"/>
    </row>
    <row r="44797" spans="10:10" x14ac:dyDescent="0.35">
      <c r="J44797" s="830"/>
    </row>
    <row r="44798" spans="10:10" x14ac:dyDescent="0.35">
      <c r="J44798" s="830"/>
    </row>
    <row r="44799" spans="10:10" x14ac:dyDescent="0.35">
      <c r="J44799" s="830"/>
    </row>
    <row r="44800" spans="10:10" x14ac:dyDescent="0.35">
      <c r="J44800" s="830"/>
    </row>
    <row r="44801" spans="10:10" x14ac:dyDescent="0.35">
      <c r="J44801" s="830"/>
    </row>
    <row r="44802" spans="10:10" x14ac:dyDescent="0.35">
      <c r="J44802" s="830"/>
    </row>
    <row r="44803" spans="10:10" x14ac:dyDescent="0.35">
      <c r="J44803" s="830"/>
    </row>
    <row r="44804" spans="10:10" x14ac:dyDescent="0.35">
      <c r="J44804" s="830"/>
    </row>
    <row r="44805" spans="10:10" x14ac:dyDescent="0.35">
      <c r="J44805" s="830"/>
    </row>
    <row r="44806" spans="10:10" x14ac:dyDescent="0.35">
      <c r="J44806" s="830"/>
    </row>
    <row r="44807" spans="10:10" x14ac:dyDescent="0.35">
      <c r="J44807" s="830"/>
    </row>
    <row r="44808" spans="10:10" x14ac:dyDescent="0.35">
      <c r="J44808" s="830"/>
    </row>
    <row r="44809" spans="10:10" x14ac:dyDescent="0.35">
      <c r="J44809" s="830"/>
    </row>
    <row r="44810" spans="10:10" x14ac:dyDescent="0.35">
      <c r="J44810" s="830"/>
    </row>
    <row r="44811" spans="10:10" x14ac:dyDescent="0.35">
      <c r="J44811" s="830"/>
    </row>
    <row r="44812" spans="10:10" x14ac:dyDescent="0.35">
      <c r="J44812" s="830"/>
    </row>
    <row r="44813" spans="10:10" x14ac:dyDescent="0.35">
      <c r="J44813" s="830"/>
    </row>
    <row r="44814" spans="10:10" x14ac:dyDescent="0.35">
      <c r="J44814" s="830"/>
    </row>
    <row r="44815" spans="10:10" x14ac:dyDescent="0.35">
      <c r="J44815" s="830"/>
    </row>
    <row r="44816" spans="10:10" x14ac:dyDescent="0.35">
      <c r="J44816" s="830"/>
    </row>
    <row r="44817" spans="10:10" x14ac:dyDescent="0.35">
      <c r="J44817" s="830"/>
    </row>
    <row r="44818" spans="10:10" x14ac:dyDescent="0.35">
      <c r="J44818" s="830"/>
    </row>
    <row r="44819" spans="10:10" x14ac:dyDescent="0.35">
      <c r="J44819" s="830"/>
    </row>
    <row r="44820" spans="10:10" x14ac:dyDescent="0.35">
      <c r="J44820" s="830"/>
    </row>
    <row r="44821" spans="10:10" x14ac:dyDescent="0.35">
      <c r="J44821" s="830"/>
    </row>
    <row r="44822" spans="10:10" x14ac:dyDescent="0.35">
      <c r="J44822" s="830"/>
    </row>
    <row r="44823" spans="10:10" x14ac:dyDescent="0.35">
      <c r="J44823" s="830"/>
    </row>
    <row r="44824" spans="10:10" x14ac:dyDescent="0.35">
      <c r="J44824" s="830"/>
    </row>
    <row r="44825" spans="10:10" x14ac:dyDescent="0.35">
      <c r="J44825" s="830"/>
    </row>
    <row r="44826" spans="10:10" x14ac:dyDescent="0.35">
      <c r="J44826" s="830"/>
    </row>
    <row r="44827" spans="10:10" x14ac:dyDescent="0.35">
      <c r="J44827" s="830"/>
    </row>
    <row r="44828" spans="10:10" x14ac:dyDescent="0.35">
      <c r="J44828" s="830"/>
    </row>
    <row r="44829" spans="10:10" x14ac:dyDescent="0.35">
      <c r="J44829" s="830"/>
    </row>
    <row r="44830" spans="10:10" x14ac:dyDescent="0.35">
      <c r="J44830" s="830"/>
    </row>
    <row r="44831" spans="10:10" x14ac:dyDescent="0.35">
      <c r="J44831" s="830"/>
    </row>
    <row r="44832" spans="10:10" x14ac:dyDescent="0.35">
      <c r="J44832" s="830"/>
    </row>
    <row r="44833" spans="10:10" x14ac:dyDescent="0.35">
      <c r="J44833" s="830"/>
    </row>
    <row r="44834" spans="10:10" x14ac:dyDescent="0.35">
      <c r="J44834" s="830"/>
    </row>
    <row r="44835" spans="10:10" x14ac:dyDescent="0.35">
      <c r="J44835" s="830"/>
    </row>
    <row r="44836" spans="10:10" x14ac:dyDescent="0.35">
      <c r="J44836" s="830"/>
    </row>
    <row r="44837" spans="10:10" x14ac:dyDescent="0.35">
      <c r="J44837" s="830"/>
    </row>
    <row r="44838" spans="10:10" x14ac:dyDescent="0.35">
      <c r="J44838" s="830"/>
    </row>
    <row r="44839" spans="10:10" x14ac:dyDescent="0.35">
      <c r="J44839" s="830"/>
    </row>
    <row r="44840" spans="10:10" x14ac:dyDescent="0.35">
      <c r="J44840" s="830"/>
    </row>
    <row r="44841" spans="10:10" x14ac:dyDescent="0.35">
      <c r="J44841" s="830"/>
    </row>
    <row r="44842" spans="10:10" x14ac:dyDescent="0.35">
      <c r="J44842" s="830"/>
    </row>
    <row r="44843" spans="10:10" x14ac:dyDescent="0.35">
      <c r="J44843" s="830"/>
    </row>
    <row r="44844" spans="10:10" x14ac:dyDescent="0.35">
      <c r="J44844" s="830"/>
    </row>
    <row r="44845" spans="10:10" x14ac:dyDescent="0.35">
      <c r="J44845" s="830"/>
    </row>
    <row r="44846" spans="10:10" x14ac:dyDescent="0.35">
      <c r="J44846" s="830"/>
    </row>
    <row r="44847" spans="10:10" x14ac:dyDescent="0.35">
      <c r="J44847" s="830"/>
    </row>
    <row r="44848" spans="10:10" x14ac:dyDescent="0.35">
      <c r="J44848" s="830"/>
    </row>
    <row r="44849" spans="10:10" x14ac:dyDescent="0.35">
      <c r="J44849" s="830"/>
    </row>
    <row r="44850" spans="10:10" x14ac:dyDescent="0.35">
      <c r="J44850" s="830"/>
    </row>
    <row r="44851" spans="10:10" x14ac:dyDescent="0.35">
      <c r="J44851" s="830"/>
    </row>
    <row r="44852" spans="10:10" x14ac:dyDescent="0.35">
      <c r="J44852" s="830"/>
    </row>
    <row r="44853" spans="10:10" x14ac:dyDescent="0.35">
      <c r="J44853" s="830"/>
    </row>
    <row r="44854" spans="10:10" x14ac:dyDescent="0.35">
      <c r="J44854" s="830"/>
    </row>
    <row r="44855" spans="10:10" x14ac:dyDescent="0.35">
      <c r="J44855" s="830"/>
    </row>
    <row r="44856" spans="10:10" x14ac:dyDescent="0.35">
      <c r="J44856" s="830"/>
    </row>
    <row r="44857" spans="10:10" x14ac:dyDescent="0.35">
      <c r="J44857" s="830"/>
    </row>
    <row r="44858" spans="10:10" x14ac:dyDescent="0.35">
      <c r="J44858" s="830"/>
    </row>
    <row r="44859" spans="10:10" x14ac:dyDescent="0.35">
      <c r="J44859" s="830"/>
    </row>
    <row r="44860" spans="10:10" x14ac:dyDescent="0.35">
      <c r="J44860" s="830"/>
    </row>
    <row r="44861" spans="10:10" x14ac:dyDescent="0.35">
      <c r="J44861" s="830"/>
    </row>
    <row r="44862" spans="10:10" x14ac:dyDescent="0.35">
      <c r="J44862" s="830"/>
    </row>
    <row r="44863" spans="10:10" x14ac:dyDescent="0.35">
      <c r="J44863" s="830"/>
    </row>
    <row r="44864" spans="10:10" x14ac:dyDescent="0.35">
      <c r="J44864" s="830"/>
    </row>
    <row r="44865" spans="10:10" x14ac:dyDescent="0.35">
      <c r="J44865" s="830"/>
    </row>
    <row r="44866" spans="10:10" x14ac:dyDescent="0.35">
      <c r="J44866" s="830"/>
    </row>
    <row r="44867" spans="10:10" x14ac:dyDescent="0.35">
      <c r="J44867" s="830"/>
    </row>
    <row r="44868" spans="10:10" x14ac:dyDescent="0.35">
      <c r="J44868" s="830"/>
    </row>
    <row r="44869" spans="10:10" x14ac:dyDescent="0.35">
      <c r="J44869" s="830"/>
    </row>
    <row r="44870" spans="10:10" x14ac:dyDescent="0.35">
      <c r="J44870" s="830"/>
    </row>
    <row r="44871" spans="10:10" x14ac:dyDescent="0.35">
      <c r="J44871" s="830"/>
    </row>
    <row r="44872" spans="10:10" x14ac:dyDescent="0.35">
      <c r="J44872" s="830"/>
    </row>
    <row r="44873" spans="10:10" x14ac:dyDescent="0.35">
      <c r="J44873" s="830"/>
    </row>
    <row r="44874" spans="10:10" x14ac:dyDescent="0.35">
      <c r="J44874" s="830"/>
    </row>
    <row r="44875" spans="10:10" x14ac:dyDescent="0.35">
      <c r="J44875" s="830"/>
    </row>
    <row r="44876" spans="10:10" x14ac:dyDescent="0.35">
      <c r="J44876" s="830"/>
    </row>
    <row r="44877" spans="10:10" x14ac:dyDescent="0.35">
      <c r="J44877" s="830"/>
    </row>
    <row r="44878" spans="10:10" x14ac:dyDescent="0.35">
      <c r="J44878" s="830"/>
    </row>
    <row r="44879" spans="10:10" x14ac:dyDescent="0.35">
      <c r="J44879" s="830"/>
    </row>
    <row r="44880" spans="10:10" x14ac:dyDescent="0.35">
      <c r="J44880" s="830"/>
    </row>
    <row r="44881" spans="10:10" x14ac:dyDescent="0.35">
      <c r="J44881" s="830"/>
    </row>
    <row r="44882" spans="10:10" x14ac:dyDescent="0.35">
      <c r="J44882" s="830"/>
    </row>
    <row r="44883" spans="10:10" x14ac:dyDescent="0.35">
      <c r="J44883" s="830"/>
    </row>
    <row r="44884" spans="10:10" x14ac:dyDescent="0.35">
      <c r="J44884" s="830"/>
    </row>
    <row r="44885" spans="10:10" x14ac:dyDescent="0.35">
      <c r="J44885" s="830"/>
    </row>
    <row r="44886" spans="10:10" x14ac:dyDescent="0.35">
      <c r="J44886" s="830"/>
    </row>
    <row r="44887" spans="10:10" x14ac:dyDescent="0.35">
      <c r="J44887" s="830"/>
    </row>
    <row r="44888" spans="10:10" x14ac:dyDescent="0.35">
      <c r="J44888" s="830"/>
    </row>
    <row r="44889" spans="10:10" x14ac:dyDescent="0.35">
      <c r="J44889" s="830"/>
    </row>
    <row r="44890" spans="10:10" x14ac:dyDescent="0.35">
      <c r="J44890" s="830"/>
    </row>
    <row r="44891" spans="10:10" x14ac:dyDescent="0.35">
      <c r="J44891" s="830"/>
    </row>
    <row r="44892" spans="10:10" x14ac:dyDescent="0.35">
      <c r="J44892" s="830"/>
    </row>
    <row r="44893" spans="10:10" x14ac:dyDescent="0.35">
      <c r="J44893" s="830"/>
    </row>
    <row r="44894" spans="10:10" x14ac:dyDescent="0.35">
      <c r="J44894" s="830"/>
    </row>
    <row r="44895" spans="10:10" x14ac:dyDescent="0.35">
      <c r="J44895" s="830"/>
    </row>
    <row r="44896" spans="10:10" x14ac:dyDescent="0.35">
      <c r="J44896" s="830"/>
    </row>
    <row r="44902" spans="10:10" x14ac:dyDescent="0.35">
      <c r="J44902" s="830"/>
    </row>
    <row r="44903" spans="10:10" x14ac:dyDescent="0.35">
      <c r="J44903" s="830"/>
    </row>
    <row r="44904" spans="10:10" x14ac:dyDescent="0.35">
      <c r="J44904" s="830"/>
    </row>
    <row r="44905" spans="10:10" x14ac:dyDescent="0.35">
      <c r="J44905" s="830"/>
    </row>
    <row r="44906" spans="10:10" x14ac:dyDescent="0.35">
      <c r="J44906" s="830"/>
    </row>
    <row r="44907" spans="10:10" x14ac:dyDescent="0.35">
      <c r="J44907" s="830"/>
    </row>
    <row r="44908" spans="10:10" x14ac:dyDescent="0.35">
      <c r="J44908" s="830"/>
    </row>
    <row r="44909" spans="10:10" x14ac:dyDescent="0.35">
      <c r="J44909" s="830"/>
    </row>
    <row r="44910" spans="10:10" x14ac:dyDescent="0.35">
      <c r="J44910" s="830"/>
    </row>
    <row r="44911" spans="10:10" x14ac:dyDescent="0.35">
      <c r="J44911" s="830"/>
    </row>
    <row r="44912" spans="10:10" x14ac:dyDescent="0.35">
      <c r="J44912" s="830"/>
    </row>
    <row r="44913" spans="10:10" x14ac:dyDescent="0.35">
      <c r="J44913" s="830"/>
    </row>
    <row r="44914" spans="10:10" x14ac:dyDescent="0.35">
      <c r="J44914" s="830"/>
    </row>
    <row r="44915" spans="10:10" x14ac:dyDescent="0.35">
      <c r="J44915" s="830"/>
    </row>
    <row r="44916" spans="10:10" x14ac:dyDescent="0.35">
      <c r="J44916" s="830"/>
    </row>
    <row r="44917" spans="10:10" x14ac:dyDescent="0.35">
      <c r="J44917" s="830"/>
    </row>
    <row r="44918" spans="10:10" x14ac:dyDescent="0.35">
      <c r="J44918" s="830"/>
    </row>
    <row r="44919" spans="10:10" x14ac:dyDescent="0.35">
      <c r="J44919" s="830"/>
    </row>
    <row r="44920" spans="10:10" x14ac:dyDescent="0.35">
      <c r="J44920" s="830"/>
    </row>
    <row r="44921" spans="10:10" x14ac:dyDescent="0.35">
      <c r="J44921" s="830"/>
    </row>
    <row r="44922" spans="10:10" x14ac:dyDescent="0.35">
      <c r="J44922" s="830"/>
    </row>
    <row r="44923" spans="10:10" x14ac:dyDescent="0.35">
      <c r="J44923" s="830"/>
    </row>
    <row r="44924" spans="10:10" x14ac:dyDescent="0.35">
      <c r="J44924" s="830"/>
    </row>
    <row r="44925" spans="10:10" x14ac:dyDescent="0.35">
      <c r="J44925" s="830"/>
    </row>
    <row r="44926" spans="10:10" x14ac:dyDescent="0.35">
      <c r="J44926" s="830"/>
    </row>
    <row r="44927" spans="10:10" x14ac:dyDescent="0.35">
      <c r="J44927" s="830"/>
    </row>
    <row r="44928" spans="10:10" x14ac:dyDescent="0.35">
      <c r="J44928" s="830"/>
    </row>
    <row r="44929" spans="10:10" x14ac:dyDescent="0.35">
      <c r="J44929" s="830"/>
    </row>
    <row r="44930" spans="10:10" x14ac:dyDescent="0.35">
      <c r="J44930" s="830"/>
    </row>
    <row r="44931" spans="10:10" x14ac:dyDescent="0.35">
      <c r="J44931" s="830"/>
    </row>
    <row r="44932" spans="10:10" x14ac:dyDescent="0.35">
      <c r="J44932" s="830"/>
    </row>
    <row r="44933" spans="10:10" x14ac:dyDescent="0.35">
      <c r="J44933" s="830"/>
    </row>
    <row r="44934" spans="10:10" x14ac:dyDescent="0.35">
      <c r="J44934" s="830"/>
    </row>
    <row r="44935" spans="10:10" x14ac:dyDescent="0.35">
      <c r="J44935" s="830"/>
    </row>
    <row r="44936" spans="10:10" x14ac:dyDescent="0.35">
      <c r="J44936" s="830"/>
    </row>
    <row r="44937" spans="10:10" x14ac:dyDescent="0.35">
      <c r="J44937" s="830"/>
    </row>
    <row r="44938" spans="10:10" x14ac:dyDescent="0.35">
      <c r="J44938" s="830"/>
    </row>
    <row r="44939" spans="10:10" x14ac:dyDescent="0.35">
      <c r="J44939" s="830"/>
    </row>
    <row r="44940" spans="10:10" x14ac:dyDescent="0.35">
      <c r="J44940" s="830"/>
    </row>
    <row r="44941" spans="10:10" x14ac:dyDescent="0.35">
      <c r="J44941" s="830"/>
    </row>
    <row r="44942" spans="10:10" x14ac:dyDescent="0.35">
      <c r="J44942" s="830"/>
    </row>
    <row r="44943" spans="10:10" x14ac:dyDescent="0.35">
      <c r="J44943" s="830"/>
    </row>
    <row r="44944" spans="10:10" x14ac:dyDescent="0.35">
      <c r="J44944" s="830"/>
    </row>
    <row r="44945" spans="10:10" x14ac:dyDescent="0.35">
      <c r="J44945" s="830"/>
    </row>
    <row r="44946" spans="10:10" x14ac:dyDescent="0.35">
      <c r="J44946" s="830"/>
    </row>
    <row r="44947" spans="10:10" x14ac:dyDescent="0.35">
      <c r="J44947" s="830"/>
    </row>
    <row r="44948" spans="10:10" x14ac:dyDescent="0.35">
      <c r="J44948" s="830"/>
    </row>
    <row r="44949" spans="10:10" x14ac:dyDescent="0.35">
      <c r="J44949" s="830"/>
    </row>
    <row r="44950" spans="10:10" x14ac:dyDescent="0.35">
      <c r="J44950" s="830"/>
    </row>
    <row r="44951" spans="10:10" x14ac:dyDescent="0.35">
      <c r="J44951" s="830"/>
    </row>
    <row r="44952" spans="10:10" x14ac:dyDescent="0.35">
      <c r="J44952" s="830"/>
    </row>
    <row r="44953" spans="10:10" x14ac:dyDescent="0.35">
      <c r="J44953" s="830"/>
    </row>
    <row r="44954" spans="10:10" x14ac:dyDescent="0.35">
      <c r="J44954" s="830"/>
    </row>
    <row r="44955" spans="10:10" x14ac:dyDescent="0.35">
      <c r="J44955" s="830"/>
    </row>
    <row r="44956" spans="10:10" x14ac:dyDescent="0.35">
      <c r="J44956" s="830"/>
    </row>
    <row r="44957" spans="10:10" x14ac:dyDescent="0.35">
      <c r="J44957" s="830"/>
    </row>
    <row r="44958" spans="10:10" x14ac:dyDescent="0.35">
      <c r="J44958" s="830"/>
    </row>
    <row r="44959" spans="10:10" x14ac:dyDescent="0.35">
      <c r="J44959" s="830"/>
    </row>
    <row r="44960" spans="10:10" x14ac:dyDescent="0.35">
      <c r="J44960" s="830"/>
    </row>
    <row r="44961" spans="10:10" x14ac:dyDescent="0.35">
      <c r="J44961" s="830"/>
    </row>
    <row r="44962" spans="10:10" x14ac:dyDescent="0.35">
      <c r="J44962" s="830"/>
    </row>
    <row r="44963" spans="10:10" x14ac:dyDescent="0.35">
      <c r="J44963" s="830"/>
    </row>
    <row r="44964" spans="10:10" x14ac:dyDescent="0.35">
      <c r="J44964" s="830"/>
    </row>
    <row r="44965" spans="10:10" x14ac:dyDescent="0.35">
      <c r="J44965" s="830"/>
    </row>
    <row r="44966" spans="10:10" x14ac:dyDescent="0.35">
      <c r="J44966" s="830"/>
    </row>
    <row r="44967" spans="10:10" x14ac:dyDescent="0.35">
      <c r="J44967" s="830"/>
    </row>
    <row r="44968" spans="10:10" x14ac:dyDescent="0.35">
      <c r="J44968" s="830"/>
    </row>
    <row r="44969" spans="10:10" x14ac:dyDescent="0.35">
      <c r="J44969" s="830"/>
    </row>
    <row r="44970" spans="10:10" x14ac:dyDescent="0.35">
      <c r="J44970" s="830"/>
    </row>
    <row r="44971" spans="10:10" x14ac:dyDescent="0.35">
      <c r="J44971" s="830"/>
    </row>
    <row r="44972" spans="10:10" x14ac:dyDescent="0.35">
      <c r="J44972" s="830"/>
    </row>
    <row r="44973" spans="10:10" x14ac:dyDescent="0.35">
      <c r="J44973" s="830"/>
    </row>
    <row r="44974" spans="10:10" x14ac:dyDescent="0.35">
      <c r="J44974" s="830"/>
    </row>
    <row r="44975" spans="10:10" x14ac:dyDescent="0.35">
      <c r="J44975" s="830"/>
    </row>
    <row r="44976" spans="10:10" x14ac:dyDescent="0.35">
      <c r="J44976" s="830"/>
    </row>
    <row r="44977" spans="10:10" x14ac:dyDescent="0.35">
      <c r="J44977" s="830"/>
    </row>
    <row r="44978" spans="10:10" x14ac:dyDescent="0.35">
      <c r="J44978" s="830"/>
    </row>
    <row r="44979" spans="10:10" x14ac:dyDescent="0.35">
      <c r="J44979" s="830"/>
    </row>
    <row r="44980" spans="10:10" x14ac:dyDescent="0.35">
      <c r="J44980" s="830"/>
    </row>
    <row r="44981" spans="10:10" x14ac:dyDescent="0.35">
      <c r="J44981" s="830"/>
    </row>
    <row r="44982" spans="10:10" x14ac:dyDescent="0.35">
      <c r="J44982" s="830"/>
    </row>
    <row r="44983" spans="10:10" x14ac:dyDescent="0.35">
      <c r="J44983" s="830"/>
    </row>
    <row r="44984" spans="10:10" x14ac:dyDescent="0.35">
      <c r="J44984" s="830"/>
    </row>
    <row r="44985" spans="10:10" x14ac:dyDescent="0.35">
      <c r="J44985" s="830"/>
    </row>
    <row r="44986" spans="10:10" x14ac:dyDescent="0.35">
      <c r="J44986" s="830"/>
    </row>
    <row r="44987" spans="10:10" x14ac:dyDescent="0.35">
      <c r="J44987" s="830"/>
    </row>
    <row r="44988" spans="10:10" x14ac:dyDescent="0.35">
      <c r="J44988" s="830"/>
    </row>
    <row r="44989" spans="10:10" x14ac:dyDescent="0.35">
      <c r="J44989" s="830"/>
    </row>
    <row r="44990" spans="10:10" x14ac:dyDescent="0.35">
      <c r="J44990" s="830"/>
    </row>
    <row r="44991" spans="10:10" x14ac:dyDescent="0.35">
      <c r="J44991" s="830"/>
    </row>
    <row r="44992" spans="10:10" x14ac:dyDescent="0.35">
      <c r="J44992" s="830"/>
    </row>
    <row r="44993" spans="10:10" x14ac:dyDescent="0.35">
      <c r="J44993" s="830"/>
    </row>
    <row r="44994" spans="10:10" x14ac:dyDescent="0.35">
      <c r="J44994" s="830"/>
    </row>
    <row r="44995" spans="10:10" x14ac:dyDescent="0.35">
      <c r="J44995" s="830"/>
    </row>
    <row r="44996" spans="10:10" x14ac:dyDescent="0.35">
      <c r="J44996" s="830"/>
    </row>
    <row r="44997" spans="10:10" x14ac:dyDescent="0.35">
      <c r="J44997" s="830"/>
    </row>
    <row r="44998" spans="10:10" x14ac:dyDescent="0.35">
      <c r="J44998" s="830"/>
    </row>
    <row r="44999" spans="10:10" x14ac:dyDescent="0.35">
      <c r="J44999" s="830"/>
    </row>
    <row r="45000" spans="10:10" x14ac:dyDescent="0.35">
      <c r="J45000" s="830"/>
    </row>
    <row r="45001" spans="10:10" x14ac:dyDescent="0.35">
      <c r="J45001" s="830"/>
    </row>
    <row r="45002" spans="10:10" x14ac:dyDescent="0.35">
      <c r="J45002" s="830"/>
    </row>
    <row r="45003" spans="10:10" x14ac:dyDescent="0.35">
      <c r="J45003" s="830"/>
    </row>
    <row r="45004" spans="10:10" x14ac:dyDescent="0.35">
      <c r="J45004" s="830"/>
    </row>
    <row r="45005" spans="10:10" x14ac:dyDescent="0.35">
      <c r="J45005" s="830"/>
    </row>
    <row r="45006" spans="10:10" x14ac:dyDescent="0.35">
      <c r="J45006" s="830"/>
    </row>
    <row r="45007" spans="10:10" x14ac:dyDescent="0.35">
      <c r="J45007" s="830"/>
    </row>
    <row r="45008" spans="10:10" x14ac:dyDescent="0.35">
      <c r="J45008" s="830"/>
    </row>
    <row r="45009" spans="10:10" x14ac:dyDescent="0.35">
      <c r="J45009" s="830"/>
    </row>
    <row r="45010" spans="10:10" x14ac:dyDescent="0.35">
      <c r="J45010" s="830"/>
    </row>
    <row r="45011" spans="10:10" x14ac:dyDescent="0.35">
      <c r="J45011" s="830"/>
    </row>
    <row r="45012" spans="10:10" x14ac:dyDescent="0.35">
      <c r="J45012" s="830"/>
    </row>
    <row r="45013" spans="10:10" x14ac:dyDescent="0.35">
      <c r="J45013" s="830"/>
    </row>
    <row r="45014" spans="10:10" x14ac:dyDescent="0.35">
      <c r="J45014" s="830"/>
    </row>
    <row r="45015" spans="10:10" x14ac:dyDescent="0.35">
      <c r="J45015" s="830"/>
    </row>
    <row r="45016" spans="10:10" x14ac:dyDescent="0.35">
      <c r="J45016" s="830"/>
    </row>
    <row r="45017" spans="10:10" x14ac:dyDescent="0.35">
      <c r="J45017" s="830"/>
    </row>
    <row r="45018" spans="10:10" x14ac:dyDescent="0.35">
      <c r="J45018" s="830"/>
    </row>
    <row r="45019" spans="10:10" x14ac:dyDescent="0.35">
      <c r="J45019" s="830"/>
    </row>
    <row r="45020" spans="10:10" x14ac:dyDescent="0.35">
      <c r="J45020" s="830"/>
    </row>
    <row r="45021" spans="10:10" x14ac:dyDescent="0.35">
      <c r="J45021" s="830"/>
    </row>
    <row r="45022" spans="10:10" x14ac:dyDescent="0.35">
      <c r="J45022" s="830"/>
    </row>
    <row r="45023" spans="10:10" x14ac:dyDescent="0.35">
      <c r="J45023" s="830"/>
    </row>
    <row r="45024" spans="10:10" x14ac:dyDescent="0.35">
      <c r="J45024" s="830"/>
    </row>
    <row r="45025" spans="10:10" x14ac:dyDescent="0.35">
      <c r="J45025" s="830"/>
    </row>
    <row r="45026" spans="10:10" x14ac:dyDescent="0.35">
      <c r="J45026" s="830"/>
    </row>
    <row r="45027" spans="10:10" x14ac:dyDescent="0.35">
      <c r="J45027" s="830"/>
    </row>
    <row r="45028" spans="10:10" x14ac:dyDescent="0.35">
      <c r="J45028" s="830"/>
    </row>
    <row r="45029" spans="10:10" x14ac:dyDescent="0.35">
      <c r="J45029" s="830"/>
    </row>
    <row r="45030" spans="10:10" x14ac:dyDescent="0.35">
      <c r="J45030" s="830"/>
    </row>
    <row r="45031" spans="10:10" x14ac:dyDescent="0.35">
      <c r="J45031" s="830"/>
    </row>
    <row r="45032" spans="10:10" x14ac:dyDescent="0.35">
      <c r="J45032" s="830"/>
    </row>
    <row r="45033" spans="10:10" x14ac:dyDescent="0.35">
      <c r="J45033" s="830"/>
    </row>
    <row r="45034" spans="10:10" x14ac:dyDescent="0.35">
      <c r="J45034" s="830"/>
    </row>
    <row r="45035" spans="10:10" x14ac:dyDescent="0.35">
      <c r="J45035" s="830"/>
    </row>
    <row r="45036" spans="10:10" x14ac:dyDescent="0.35">
      <c r="J45036" s="830"/>
    </row>
    <row r="45037" spans="10:10" x14ac:dyDescent="0.35">
      <c r="J45037" s="830"/>
    </row>
    <row r="45038" spans="10:10" x14ac:dyDescent="0.35">
      <c r="J45038" s="830"/>
    </row>
    <row r="45039" spans="10:10" x14ac:dyDescent="0.35">
      <c r="J45039" s="830"/>
    </row>
    <row r="45040" spans="10:10" x14ac:dyDescent="0.35">
      <c r="J45040" s="830"/>
    </row>
    <row r="45041" spans="10:10" x14ac:dyDescent="0.35">
      <c r="J45041" s="830"/>
    </row>
    <row r="45042" spans="10:10" x14ac:dyDescent="0.35">
      <c r="J45042" s="830"/>
    </row>
    <row r="45046" spans="10:10" x14ac:dyDescent="0.35">
      <c r="J45046" s="830"/>
    </row>
    <row r="45047" spans="10:10" x14ac:dyDescent="0.35">
      <c r="J45047" s="830"/>
    </row>
    <row r="45048" spans="10:10" x14ac:dyDescent="0.35">
      <c r="J45048" s="830"/>
    </row>
    <row r="45049" spans="10:10" x14ac:dyDescent="0.35">
      <c r="J45049" s="830"/>
    </row>
    <row r="45050" spans="10:10" x14ac:dyDescent="0.35">
      <c r="J45050" s="830"/>
    </row>
    <row r="45051" spans="10:10" x14ac:dyDescent="0.35">
      <c r="J45051" s="830"/>
    </row>
    <row r="45052" spans="10:10" x14ac:dyDescent="0.35">
      <c r="J45052" s="830"/>
    </row>
    <row r="45053" spans="10:10" x14ac:dyDescent="0.35">
      <c r="J45053" s="830"/>
    </row>
    <row r="45054" spans="10:10" x14ac:dyDescent="0.35">
      <c r="J45054" s="830"/>
    </row>
    <row r="45055" spans="10:10" x14ac:dyDescent="0.35">
      <c r="J45055" s="830"/>
    </row>
    <row r="45056" spans="10:10" x14ac:dyDescent="0.35">
      <c r="J45056" s="830"/>
    </row>
    <row r="45057" spans="10:10" x14ac:dyDescent="0.35">
      <c r="J45057" s="830"/>
    </row>
    <row r="45058" spans="10:10" x14ac:dyDescent="0.35">
      <c r="J45058" s="830"/>
    </row>
    <row r="45059" spans="10:10" x14ac:dyDescent="0.35">
      <c r="J45059" s="830"/>
    </row>
    <row r="45060" spans="10:10" x14ac:dyDescent="0.35">
      <c r="J45060" s="830"/>
    </row>
    <row r="45061" spans="10:10" x14ac:dyDescent="0.35">
      <c r="J45061" s="830"/>
    </row>
    <row r="45062" spans="10:10" x14ac:dyDescent="0.35">
      <c r="J45062" s="830"/>
    </row>
    <row r="45063" spans="10:10" x14ac:dyDescent="0.35">
      <c r="J45063" s="830"/>
    </row>
    <row r="45064" spans="10:10" x14ac:dyDescent="0.35">
      <c r="J45064" s="830"/>
    </row>
    <row r="45065" spans="10:10" x14ac:dyDescent="0.35">
      <c r="J45065" s="830"/>
    </row>
    <row r="45066" spans="10:10" x14ac:dyDescent="0.35">
      <c r="J45066" s="830"/>
    </row>
    <row r="45067" spans="10:10" x14ac:dyDescent="0.35">
      <c r="J45067" s="830"/>
    </row>
    <row r="45068" spans="10:10" x14ac:dyDescent="0.35">
      <c r="J45068" s="830"/>
    </row>
    <row r="45069" spans="10:10" x14ac:dyDescent="0.35">
      <c r="J45069" s="830"/>
    </row>
    <row r="45070" spans="10:10" x14ac:dyDescent="0.35">
      <c r="J45070" s="830"/>
    </row>
    <row r="45071" spans="10:10" x14ac:dyDescent="0.35">
      <c r="J45071" s="830"/>
    </row>
    <row r="45072" spans="10:10" x14ac:dyDescent="0.35">
      <c r="J45072" s="830"/>
    </row>
    <row r="45073" spans="10:10" x14ac:dyDescent="0.35">
      <c r="J45073" s="830"/>
    </row>
    <row r="45074" spans="10:10" x14ac:dyDescent="0.35">
      <c r="J45074" s="830"/>
    </row>
    <row r="45075" spans="10:10" x14ac:dyDescent="0.35">
      <c r="J45075" s="830"/>
    </row>
    <row r="45076" spans="10:10" x14ac:dyDescent="0.35">
      <c r="J45076" s="830"/>
    </row>
    <row r="45077" spans="10:10" x14ac:dyDescent="0.35">
      <c r="J45077" s="830"/>
    </row>
    <row r="45078" spans="10:10" x14ac:dyDescent="0.35">
      <c r="J45078" s="830"/>
    </row>
    <row r="45079" spans="10:10" x14ac:dyDescent="0.35">
      <c r="J45079" s="830"/>
    </row>
    <row r="45080" spans="10:10" x14ac:dyDescent="0.35">
      <c r="J45080" s="830"/>
    </row>
    <row r="45081" spans="10:10" x14ac:dyDescent="0.35">
      <c r="J45081" s="830"/>
    </row>
    <row r="45082" spans="10:10" x14ac:dyDescent="0.35">
      <c r="J45082" s="830"/>
    </row>
    <row r="45083" spans="10:10" x14ac:dyDescent="0.35">
      <c r="J45083" s="830"/>
    </row>
    <row r="45084" spans="10:10" x14ac:dyDescent="0.35">
      <c r="J45084" s="830"/>
    </row>
    <row r="45085" spans="10:10" x14ac:dyDescent="0.35">
      <c r="J45085" s="830"/>
    </row>
    <row r="45086" spans="10:10" x14ac:dyDescent="0.35">
      <c r="J45086" s="830"/>
    </row>
    <row r="45087" spans="10:10" x14ac:dyDescent="0.35">
      <c r="J45087" s="830"/>
    </row>
    <row r="45088" spans="10:10" x14ac:dyDescent="0.35">
      <c r="J45088" s="830"/>
    </row>
    <row r="45089" spans="10:10" x14ac:dyDescent="0.35">
      <c r="J45089" s="830"/>
    </row>
    <row r="45090" spans="10:10" x14ac:dyDescent="0.35">
      <c r="J45090" s="830"/>
    </row>
    <row r="45091" spans="10:10" x14ac:dyDescent="0.35">
      <c r="J45091" s="830"/>
    </row>
    <row r="45092" spans="10:10" x14ac:dyDescent="0.35">
      <c r="J45092" s="830"/>
    </row>
    <row r="45093" spans="10:10" x14ac:dyDescent="0.35">
      <c r="J45093" s="830"/>
    </row>
    <row r="45094" spans="10:10" x14ac:dyDescent="0.35">
      <c r="J45094" s="830"/>
    </row>
    <row r="45095" spans="10:10" x14ac:dyDescent="0.35">
      <c r="J45095" s="830"/>
    </row>
    <row r="45096" spans="10:10" x14ac:dyDescent="0.35">
      <c r="J45096" s="830"/>
    </row>
    <row r="45097" spans="10:10" x14ac:dyDescent="0.35">
      <c r="J45097" s="830"/>
    </row>
    <row r="45098" spans="10:10" x14ac:dyDescent="0.35">
      <c r="J45098" s="830"/>
    </row>
    <row r="45099" spans="10:10" x14ac:dyDescent="0.35">
      <c r="J45099" s="830"/>
    </row>
    <row r="45100" spans="10:10" x14ac:dyDescent="0.35">
      <c r="J45100" s="830"/>
    </row>
    <row r="45101" spans="10:10" x14ac:dyDescent="0.35">
      <c r="J45101" s="830"/>
    </row>
    <row r="45102" spans="10:10" x14ac:dyDescent="0.35">
      <c r="J45102" s="830"/>
    </row>
    <row r="45103" spans="10:10" x14ac:dyDescent="0.35">
      <c r="J45103" s="830"/>
    </row>
    <row r="45104" spans="10:10" x14ac:dyDescent="0.35">
      <c r="J45104" s="830"/>
    </row>
    <row r="45105" spans="10:10" x14ac:dyDescent="0.35">
      <c r="J45105" s="830"/>
    </row>
    <row r="45106" spans="10:10" x14ac:dyDescent="0.35">
      <c r="J45106" s="830"/>
    </row>
    <row r="45107" spans="10:10" x14ac:dyDescent="0.35">
      <c r="J45107" s="830"/>
    </row>
    <row r="45108" spans="10:10" x14ac:dyDescent="0.35">
      <c r="J45108" s="830"/>
    </row>
    <row r="45109" spans="10:10" x14ac:dyDescent="0.35">
      <c r="J45109" s="830"/>
    </row>
    <row r="45112" spans="10:10" x14ac:dyDescent="0.35">
      <c r="J45112" s="830"/>
    </row>
    <row r="45113" spans="10:10" x14ac:dyDescent="0.35">
      <c r="J45113" s="830"/>
    </row>
    <row r="45114" spans="10:10" x14ac:dyDescent="0.35">
      <c r="J45114" s="830"/>
    </row>
    <row r="45115" spans="10:10" x14ac:dyDescent="0.35">
      <c r="J45115" s="830"/>
    </row>
    <row r="45116" spans="10:10" x14ac:dyDescent="0.35">
      <c r="J45116" s="830"/>
    </row>
    <row r="45117" spans="10:10" x14ac:dyDescent="0.35">
      <c r="J45117" s="830"/>
    </row>
    <row r="45118" spans="10:10" x14ac:dyDescent="0.35">
      <c r="J45118" s="830"/>
    </row>
    <row r="45119" spans="10:10" x14ac:dyDescent="0.35">
      <c r="J45119" s="830"/>
    </row>
    <row r="45120" spans="10:10" x14ac:dyDescent="0.35">
      <c r="J45120" s="830"/>
    </row>
    <row r="45121" spans="10:10" x14ac:dyDescent="0.35">
      <c r="J45121" s="830"/>
    </row>
    <row r="45122" spans="10:10" x14ac:dyDescent="0.35">
      <c r="J45122" s="830"/>
    </row>
    <row r="45123" spans="10:10" x14ac:dyDescent="0.35">
      <c r="J45123" s="830"/>
    </row>
    <row r="45124" spans="10:10" x14ac:dyDescent="0.35">
      <c r="J45124" s="830"/>
    </row>
    <row r="45125" spans="10:10" x14ac:dyDescent="0.35">
      <c r="J45125" s="830"/>
    </row>
    <row r="45126" spans="10:10" x14ac:dyDescent="0.35">
      <c r="J45126" s="830"/>
    </row>
    <row r="45127" spans="10:10" x14ac:dyDescent="0.35">
      <c r="J45127" s="830"/>
    </row>
    <row r="45128" spans="10:10" x14ac:dyDescent="0.35">
      <c r="J45128" s="830"/>
    </row>
    <row r="45129" spans="10:10" x14ac:dyDescent="0.35">
      <c r="J45129" s="830"/>
    </row>
    <row r="45130" spans="10:10" x14ac:dyDescent="0.35">
      <c r="J45130" s="830"/>
    </row>
    <row r="45131" spans="10:10" x14ac:dyDescent="0.35">
      <c r="J45131" s="830"/>
    </row>
    <row r="45132" spans="10:10" x14ac:dyDescent="0.35">
      <c r="J45132" s="830"/>
    </row>
    <row r="45133" spans="10:10" x14ac:dyDescent="0.35">
      <c r="J45133" s="830"/>
    </row>
    <row r="45134" spans="10:10" x14ac:dyDescent="0.35">
      <c r="J45134" s="830"/>
    </row>
    <row r="45135" spans="10:10" x14ac:dyDescent="0.35">
      <c r="J45135" s="830"/>
    </row>
    <row r="45136" spans="10:10" x14ac:dyDescent="0.35">
      <c r="J45136" s="830"/>
    </row>
    <row r="45137" spans="10:10" x14ac:dyDescent="0.35">
      <c r="J45137" s="830"/>
    </row>
    <row r="45138" spans="10:10" x14ac:dyDescent="0.35">
      <c r="J45138" s="830"/>
    </row>
    <row r="45139" spans="10:10" x14ac:dyDescent="0.35">
      <c r="J45139" s="830"/>
    </row>
    <row r="45140" spans="10:10" x14ac:dyDescent="0.35">
      <c r="J45140" s="830"/>
    </row>
    <row r="45141" spans="10:10" x14ac:dyDescent="0.35">
      <c r="J45141" s="830"/>
    </row>
    <row r="45142" spans="10:10" x14ac:dyDescent="0.35">
      <c r="J45142" s="830"/>
    </row>
    <row r="45143" spans="10:10" x14ac:dyDescent="0.35">
      <c r="J45143" s="830"/>
    </row>
    <row r="45144" spans="10:10" x14ac:dyDescent="0.35">
      <c r="J45144" s="830"/>
    </row>
    <row r="45145" spans="10:10" x14ac:dyDescent="0.35">
      <c r="J45145" s="830"/>
    </row>
    <row r="45146" spans="10:10" x14ac:dyDescent="0.35">
      <c r="J45146" s="830"/>
    </row>
    <row r="45147" spans="10:10" x14ac:dyDescent="0.35">
      <c r="J45147" s="830"/>
    </row>
    <row r="45148" spans="10:10" x14ac:dyDescent="0.35">
      <c r="J45148" s="830"/>
    </row>
    <row r="45149" spans="10:10" x14ac:dyDescent="0.35">
      <c r="J45149" s="830"/>
    </row>
    <row r="45150" spans="10:10" x14ac:dyDescent="0.35">
      <c r="J45150" s="830"/>
    </row>
    <row r="45151" spans="10:10" x14ac:dyDescent="0.35">
      <c r="J45151" s="830"/>
    </row>
    <row r="45152" spans="10:10" x14ac:dyDescent="0.35">
      <c r="J45152" s="830"/>
    </row>
    <row r="45153" spans="10:10" x14ac:dyDescent="0.35">
      <c r="J45153" s="830"/>
    </row>
    <row r="45154" spans="10:10" x14ac:dyDescent="0.35">
      <c r="J45154" s="830"/>
    </row>
    <row r="45155" spans="10:10" x14ac:dyDescent="0.35">
      <c r="J45155" s="830"/>
    </row>
    <row r="45156" spans="10:10" x14ac:dyDescent="0.35">
      <c r="J45156" s="830"/>
    </row>
    <row r="45157" spans="10:10" x14ac:dyDescent="0.35">
      <c r="J45157" s="830"/>
    </row>
    <row r="45158" spans="10:10" x14ac:dyDescent="0.35">
      <c r="J45158" s="830"/>
    </row>
    <row r="45159" spans="10:10" x14ac:dyDescent="0.35">
      <c r="J45159" s="830"/>
    </row>
    <row r="45160" spans="10:10" x14ac:dyDescent="0.35">
      <c r="J45160" s="830"/>
    </row>
    <row r="45161" spans="10:10" x14ac:dyDescent="0.35">
      <c r="J45161" s="830"/>
    </row>
    <row r="45162" spans="10:10" x14ac:dyDescent="0.35">
      <c r="J45162" s="830"/>
    </row>
    <row r="45163" spans="10:10" x14ac:dyDescent="0.35">
      <c r="J45163" s="830"/>
    </row>
    <row r="45164" spans="10:10" x14ac:dyDescent="0.35">
      <c r="J45164" s="830"/>
    </row>
    <row r="45165" spans="10:10" x14ac:dyDescent="0.35">
      <c r="J45165" s="830"/>
    </row>
    <row r="45166" spans="10:10" x14ac:dyDescent="0.35">
      <c r="J45166" s="830"/>
    </row>
    <row r="45167" spans="10:10" x14ac:dyDescent="0.35">
      <c r="J45167" s="830"/>
    </row>
    <row r="45168" spans="10:10" x14ac:dyDescent="0.35">
      <c r="J45168" s="830"/>
    </row>
    <row r="45169" spans="10:10" x14ac:dyDescent="0.35">
      <c r="J45169" s="830"/>
    </row>
    <row r="45170" spans="10:10" x14ac:dyDescent="0.35">
      <c r="J45170" s="830"/>
    </row>
    <row r="45171" spans="10:10" x14ac:dyDescent="0.35">
      <c r="J45171" s="830"/>
    </row>
    <row r="45172" spans="10:10" x14ac:dyDescent="0.35">
      <c r="J45172" s="830"/>
    </row>
    <row r="45173" spans="10:10" x14ac:dyDescent="0.35">
      <c r="J45173" s="830"/>
    </row>
    <row r="45174" spans="10:10" x14ac:dyDescent="0.35">
      <c r="J45174" s="830"/>
    </row>
    <row r="45175" spans="10:10" x14ac:dyDescent="0.35">
      <c r="J45175" s="830"/>
    </row>
    <row r="45176" spans="10:10" x14ac:dyDescent="0.35">
      <c r="J45176" s="830"/>
    </row>
    <row r="45177" spans="10:10" x14ac:dyDescent="0.35">
      <c r="J45177" s="830"/>
    </row>
    <row r="45178" spans="10:10" x14ac:dyDescent="0.35">
      <c r="J45178" s="830"/>
    </row>
    <row r="45179" spans="10:10" x14ac:dyDescent="0.35">
      <c r="J45179" s="830"/>
    </row>
    <row r="45180" spans="10:10" x14ac:dyDescent="0.35">
      <c r="J45180" s="830"/>
    </row>
    <row r="45181" spans="10:10" x14ac:dyDescent="0.35">
      <c r="J45181" s="830"/>
    </row>
    <row r="45182" spans="10:10" x14ac:dyDescent="0.35">
      <c r="J45182" s="830"/>
    </row>
    <row r="45183" spans="10:10" x14ac:dyDescent="0.35">
      <c r="J45183" s="830"/>
    </row>
    <row r="45184" spans="10:10" x14ac:dyDescent="0.35">
      <c r="J45184" s="830"/>
    </row>
    <row r="45185" spans="10:10" x14ac:dyDescent="0.35">
      <c r="J45185" s="830"/>
    </row>
    <row r="45186" spans="10:10" x14ac:dyDescent="0.35">
      <c r="J45186" s="830"/>
    </row>
    <row r="45187" spans="10:10" x14ac:dyDescent="0.35">
      <c r="J45187" s="830"/>
    </row>
    <row r="45188" spans="10:10" x14ac:dyDescent="0.35">
      <c r="J45188" s="830"/>
    </row>
    <row r="45189" spans="10:10" x14ac:dyDescent="0.35">
      <c r="J45189" s="830"/>
    </row>
    <row r="45190" spans="10:10" x14ac:dyDescent="0.35">
      <c r="J45190" s="830"/>
    </row>
    <row r="45191" spans="10:10" x14ac:dyDescent="0.35">
      <c r="J45191" s="830"/>
    </row>
    <row r="45192" spans="10:10" x14ac:dyDescent="0.35">
      <c r="J45192" s="830"/>
    </row>
    <row r="45193" spans="10:10" x14ac:dyDescent="0.35">
      <c r="J45193" s="830"/>
    </row>
    <row r="45194" spans="10:10" x14ac:dyDescent="0.35">
      <c r="J45194" s="830"/>
    </row>
    <row r="45195" spans="10:10" x14ac:dyDescent="0.35">
      <c r="J45195" s="830"/>
    </row>
    <row r="45196" spans="10:10" x14ac:dyDescent="0.35">
      <c r="J45196" s="830"/>
    </row>
    <row r="45197" spans="10:10" x14ac:dyDescent="0.35">
      <c r="J45197" s="830"/>
    </row>
    <row r="45198" spans="10:10" x14ac:dyDescent="0.35">
      <c r="J45198" s="830"/>
    </row>
    <row r="45199" spans="10:10" x14ac:dyDescent="0.35">
      <c r="J45199" s="830"/>
    </row>
    <row r="45200" spans="10:10" x14ac:dyDescent="0.35">
      <c r="J45200" s="830"/>
    </row>
    <row r="45201" spans="10:10" x14ac:dyDescent="0.35">
      <c r="J45201" s="830"/>
    </row>
    <row r="45202" spans="10:10" x14ac:dyDescent="0.35">
      <c r="J45202" s="830"/>
    </row>
    <row r="45203" spans="10:10" x14ac:dyDescent="0.35">
      <c r="J45203" s="830"/>
    </row>
    <row r="45204" spans="10:10" x14ac:dyDescent="0.35">
      <c r="J45204" s="830"/>
    </row>
    <row r="45205" spans="10:10" x14ac:dyDescent="0.35">
      <c r="J45205" s="830"/>
    </row>
    <row r="45206" spans="10:10" x14ac:dyDescent="0.35">
      <c r="J45206" s="830"/>
    </row>
    <row r="45207" spans="10:10" x14ac:dyDescent="0.35">
      <c r="J45207" s="830"/>
    </row>
    <row r="45208" spans="10:10" x14ac:dyDescent="0.35">
      <c r="J45208" s="830"/>
    </row>
    <row r="45209" spans="10:10" x14ac:dyDescent="0.35">
      <c r="J45209" s="830"/>
    </row>
    <row r="45210" spans="10:10" x14ac:dyDescent="0.35">
      <c r="J45210" s="830"/>
    </row>
    <row r="45211" spans="10:10" x14ac:dyDescent="0.35">
      <c r="J45211" s="830"/>
    </row>
    <row r="45212" spans="10:10" x14ac:dyDescent="0.35">
      <c r="J45212" s="830"/>
    </row>
    <row r="45213" spans="10:10" x14ac:dyDescent="0.35">
      <c r="J45213" s="830"/>
    </row>
    <row r="45214" spans="10:10" x14ac:dyDescent="0.35">
      <c r="J45214" s="830"/>
    </row>
    <row r="45215" spans="10:10" x14ac:dyDescent="0.35">
      <c r="J45215" s="830"/>
    </row>
    <row r="45216" spans="10:10" x14ac:dyDescent="0.35">
      <c r="J45216" s="830"/>
    </row>
    <row r="45217" spans="10:10" x14ac:dyDescent="0.35">
      <c r="J45217" s="830"/>
    </row>
    <row r="45218" spans="10:10" x14ac:dyDescent="0.35">
      <c r="J45218" s="830"/>
    </row>
    <row r="45219" spans="10:10" x14ac:dyDescent="0.35">
      <c r="J45219" s="830"/>
    </row>
    <row r="45220" spans="10:10" x14ac:dyDescent="0.35">
      <c r="J45220" s="830"/>
    </row>
    <row r="45221" spans="10:10" x14ac:dyDescent="0.35">
      <c r="J45221" s="830"/>
    </row>
    <row r="45222" spans="10:10" x14ac:dyDescent="0.35">
      <c r="J45222" s="830"/>
    </row>
    <row r="45223" spans="10:10" x14ac:dyDescent="0.35">
      <c r="J45223" s="830"/>
    </row>
    <row r="45224" spans="10:10" x14ac:dyDescent="0.35">
      <c r="J45224" s="830"/>
    </row>
    <row r="45225" spans="10:10" x14ac:dyDescent="0.35">
      <c r="J45225" s="830"/>
    </row>
    <row r="45226" spans="10:10" x14ac:dyDescent="0.35">
      <c r="J45226" s="830"/>
    </row>
    <row r="45227" spans="10:10" x14ac:dyDescent="0.35">
      <c r="J45227" s="830"/>
    </row>
    <row r="45228" spans="10:10" x14ac:dyDescent="0.35">
      <c r="J45228" s="830"/>
    </row>
    <row r="45229" spans="10:10" x14ac:dyDescent="0.35">
      <c r="J45229" s="830"/>
    </row>
    <row r="45230" spans="10:10" x14ac:dyDescent="0.35">
      <c r="J45230" s="830"/>
    </row>
    <row r="45231" spans="10:10" x14ac:dyDescent="0.35">
      <c r="J45231" s="830"/>
    </row>
    <row r="45232" spans="10:10" x14ac:dyDescent="0.35">
      <c r="J45232" s="830"/>
    </row>
    <row r="45233" spans="10:10" x14ac:dyDescent="0.35">
      <c r="J45233" s="830"/>
    </row>
    <row r="45234" spans="10:10" x14ac:dyDescent="0.35">
      <c r="J45234" s="830"/>
    </row>
    <row r="45235" spans="10:10" x14ac:dyDescent="0.35">
      <c r="J45235" s="830"/>
    </row>
    <row r="45236" spans="10:10" x14ac:dyDescent="0.35">
      <c r="J45236" s="830"/>
    </row>
    <row r="45237" spans="10:10" x14ac:dyDescent="0.35">
      <c r="J45237" s="830"/>
    </row>
    <row r="45238" spans="10:10" x14ac:dyDescent="0.35">
      <c r="J45238" s="830"/>
    </row>
    <row r="45239" spans="10:10" x14ac:dyDescent="0.35">
      <c r="J45239" s="830"/>
    </row>
    <row r="45240" spans="10:10" x14ac:dyDescent="0.35">
      <c r="J45240" s="830"/>
    </row>
    <row r="45241" spans="10:10" x14ac:dyDescent="0.35">
      <c r="J45241" s="830"/>
    </row>
    <row r="45242" spans="10:10" x14ac:dyDescent="0.35">
      <c r="J45242" s="830"/>
    </row>
    <row r="45243" spans="10:10" x14ac:dyDescent="0.35">
      <c r="J45243" s="830"/>
    </row>
    <row r="45244" spans="10:10" x14ac:dyDescent="0.35">
      <c r="J45244" s="830"/>
    </row>
    <row r="45245" spans="10:10" x14ac:dyDescent="0.35">
      <c r="J45245" s="830"/>
    </row>
    <row r="45246" spans="10:10" x14ac:dyDescent="0.35">
      <c r="J45246" s="830"/>
    </row>
    <row r="45247" spans="10:10" x14ac:dyDescent="0.35">
      <c r="J45247" s="830"/>
    </row>
    <row r="45248" spans="10:10" x14ac:dyDescent="0.35">
      <c r="J45248" s="830"/>
    </row>
    <row r="45249" spans="10:10" x14ac:dyDescent="0.35">
      <c r="J45249" s="830"/>
    </row>
    <row r="45250" spans="10:10" x14ac:dyDescent="0.35">
      <c r="J45250" s="830"/>
    </row>
    <row r="45251" spans="10:10" x14ac:dyDescent="0.35">
      <c r="J45251" s="830"/>
    </row>
    <row r="45252" spans="10:10" x14ac:dyDescent="0.35">
      <c r="J45252" s="830"/>
    </row>
    <row r="45253" spans="10:10" x14ac:dyDescent="0.35">
      <c r="J45253" s="830"/>
    </row>
    <row r="45254" spans="10:10" x14ac:dyDescent="0.35">
      <c r="J45254" s="830"/>
    </row>
    <row r="45255" spans="10:10" x14ac:dyDescent="0.35">
      <c r="J45255" s="830"/>
    </row>
    <row r="45256" spans="10:10" x14ac:dyDescent="0.35">
      <c r="J45256" s="830"/>
    </row>
    <row r="45257" spans="10:10" x14ac:dyDescent="0.35">
      <c r="J45257" s="830"/>
    </row>
    <row r="45258" spans="10:10" x14ac:dyDescent="0.35">
      <c r="J45258" s="830"/>
    </row>
    <row r="45259" spans="10:10" x14ac:dyDescent="0.35">
      <c r="J45259" s="830"/>
    </row>
    <row r="45260" spans="10:10" x14ac:dyDescent="0.35">
      <c r="J45260" s="830"/>
    </row>
    <row r="45261" spans="10:10" x14ac:dyDescent="0.35">
      <c r="J45261" s="830"/>
    </row>
    <row r="45262" spans="10:10" x14ac:dyDescent="0.35">
      <c r="J45262" s="830"/>
    </row>
    <row r="45263" spans="10:10" x14ac:dyDescent="0.35">
      <c r="J45263" s="830"/>
    </row>
    <row r="45264" spans="10:10" x14ac:dyDescent="0.35">
      <c r="J45264" s="830"/>
    </row>
    <row r="45265" spans="10:10" x14ac:dyDescent="0.35">
      <c r="J45265" s="830"/>
    </row>
    <row r="45266" spans="10:10" x14ac:dyDescent="0.35">
      <c r="J45266" s="830"/>
    </row>
    <row r="45267" spans="10:10" x14ac:dyDescent="0.35">
      <c r="J45267" s="830"/>
    </row>
    <row r="45268" spans="10:10" x14ac:dyDescent="0.35">
      <c r="J45268" s="830"/>
    </row>
    <row r="45269" spans="10:10" x14ac:dyDescent="0.35">
      <c r="J45269" s="830"/>
    </row>
    <row r="45270" spans="10:10" x14ac:dyDescent="0.35">
      <c r="J45270" s="830"/>
    </row>
    <row r="45271" spans="10:10" x14ac:dyDescent="0.35">
      <c r="J45271" s="830"/>
    </row>
    <row r="45272" spans="10:10" x14ac:dyDescent="0.35">
      <c r="J45272" s="830"/>
    </row>
    <row r="45273" spans="10:10" x14ac:dyDescent="0.35">
      <c r="J45273" s="830"/>
    </row>
    <row r="45274" spans="10:10" x14ac:dyDescent="0.35">
      <c r="J45274" s="830"/>
    </row>
    <row r="45275" spans="10:10" x14ac:dyDescent="0.35">
      <c r="J45275" s="830"/>
    </row>
    <row r="45276" spans="10:10" x14ac:dyDescent="0.35">
      <c r="J45276" s="830"/>
    </row>
    <row r="45277" spans="10:10" x14ac:dyDescent="0.35">
      <c r="J45277" s="830"/>
    </row>
    <row r="45278" spans="10:10" x14ac:dyDescent="0.35">
      <c r="J45278" s="830"/>
    </row>
    <row r="45279" spans="10:10" x14ac:dyDescent="0.35">
      <c r="J45279" s="830"/>
    </row>
    <row r="45280" spans="10:10" x14ac:dyDescent="0.35">
      <c r="J45280" s="830"/>
    </row>
    <row r="45281" spans="10:10" x14ac:dyDescent="0.35">
      <c r="J45281" s="830"/>
    </row>
    <row r="45282" spans="10:10" x14ac:dyDescent="0.35">
      <c r="J45282" s="830"/>
    </row>
    <row r="45283" spans="10:10" x14ac:dyDescent="0.35">
      <c r="J45283" s="830"/>
    </row>
    <row r="45284" spans="10:10" x14ac:dyDescent="0.35">
      <c r="J45284" s="830"/>
    </row>
    <row r="45285" spans="10:10" x14ac:dyDescent="0.35">
      <c r="J45285" s="830"/>
    </row>
    <row r="45286" spans="10:10" x14ac:dyDescent="0.35">
      <c r="J45286" s="830"/>
    </row>
    <row r="45287" spans="10:10" x14ac:dyDescent="0.35">
      <c r="J45287" s="830"/>
    </row>
    <row r="45288" spans="10:10" x14ac:dyDescent="0.35">
      <c r="J45288" s="830"/>
    </row>
    <row r="45289" spans="10:10" x14ac:dyDescent="0.35">
      <c r="J45289" s="830"/>
    </row>
    <row r="45290" spans="10:10" x14ac:dyDescent="0.35">
      <c r="J45290" s="830"/>
    </row>
    <row r="45291" spans="10:10" x14ac:dyDescent="0.35">
      <c r="J45291" s="830"/>
    </row>
    <row r="45292" spans="10:10" x14ac:dyDescent="0.35">
      <c r="J45292" s="830"/>
    </row>
    <row r="45293" spans="10:10" x14ac:dyDescent="0.35">
      <c r="J45293" s="830"/>
    </row>
    <row r="45294" spans="10:10" x14ac:dyDescent="0.35">
      <c r="J45294" s="830"/>
    </row>
    <row r="45295" spans="10:10" x14ac:dyDescent="0.35">
      <c r="J45295" s="830"/>
    </row>
    <row r="45296" spans="10:10" x14ac:dyDescent="0.35">
      <c r="J45296" s="830"/>
    </row>
    <row r="45297" spans="10:10" x14ac:dyDescent="0.35">
      <c r="J45297" s="830"/>
    </row>
    <row r="45298" spans="10:10" x14ac:dyDescent="0.35">
      <c r="J45298" s="830"/>
    </row>
    <row r="45299" spans="10:10" x14ac:dyDescent="0.35">
      <c r="J45299" s="830"/>
    </row>
    <row r="45300" spans="10:10" x14ac:dyDescent="0.35">
      <c r="J45300" s="830"/>
    </row>
    <row r="45301" spans="10:10" x14ac:dyDescent="0.35">
      <c r="J45301" s="830"/>
    </row>
    <row r="45302" spans="10:10" x14ac:dyDescent="0.35">
      <c r="J45302" s="830"/>
    </row>
    <row r="45303" spans="10:10" x14ac:dyDescent="0.35">
      <c r="J45303" s="830"/>
    </row>
    <row r="45304" spans="10:10" x14ac:dyDescent="0.35">
      <c r="J45304" s="830"/>
    </row>
    <row r="45305" spans="10:10" x14ac:dyDescent="0.35">
      <c r="J45305" s="830"/>
    </row>
    <row r="45306" spans="10:10" x14ac:dyDescent="0.35">
      <c r="J45306" s="830"/>
    </row>
    <row r="45307" spans="10:10" x14ac:dyDescent="0.35">
      <c r="J45307" s="830"/>
    </row>
    <row r="45308" spans="10:10" x14ac:dyDescent="0.35">
      <c r="J45308" s="830"/>
    </row>
    <row r="45309" spans="10:10" x14ac:dyDescent="0.35">
      <c r="J45309" s="830"/>
    </row>
    <row r="45310" spans="10:10" x14ac:dyDescent="0.35">
      <c r="J45310" s="830"/>
    </row>
    <row r="45311" spans="10:10" x14ac:dyDescent="0.35">
      <c r="J45311" s="830"/>
    </row>
    <row r="45312" spans="10:10" x14ac:dyDescent="0.35">
      <c r="J45312" s="830"/>
    </row>
    <row r="45313" spans="10:10" x14ac:dyDescent="0.35">
      <c r="J45313" s="830"/>
    </row>
    <row r="45314" spans="10:10" x14ac:dyDescent="0.35">
      <c r="J45314" s="830"/>
    </row>
    <row r="45315" spans="10:10" x14ac:dyDescent="0.35">
      <c r="J45315" s="830"/>
    </row>
    <row r="45316" spans="10:10" x14ac:dyDescent="0.35">
      <c r="J45316" s="830"/>
    </row>
    <row r="45317" spans="10:10" x14ac:dyDescent="0.35">
      <c r="J45317" s="830"/>
    </row>
    <row r="45318" spans="10:10" x14ac:dyDescent="0.35">
      <c r="J45318" s="830"/>
    </row>
    <row r="45319" spans="10:10" x14ac:dyDescent="0.35">
      <c r="J45319" s="830"/>
    </row>
    <row r="45320" spans="10:10" x14ac:dyDescent="0.35">
      <c r="J45320" s="830"/>
    </row>
    <row r="45321" spans="10:10" x14ac:dyDescent="0.35">
      <c r="J45321" s="830"/>
    </row>
    <row r="45322" spans="10:10" x14ac:dyDescent="0.35">
      <c r="J45322" s="830"/>
    </row>
    <row r="45323" spans="10:10" x14ac:dyDescent="0.35">
      <c r="J45323" s="830"/>
    </row>
    <row r="45324" spans="10:10" x14ac:dyDescent="0.35">
      <c r="J45324" s="830"/>
    </row>
    <row r="45325" spans="10:10" x14ac:dyDescent="0.35">
      <c r="J45325" s="830"/>
    </row>
    <row r="45326" spans="10:10" x14ac:dyDescent="0.35">
      <c r="J45326" s="830"/>
    </row>
    <row r="45327" spans="10:10" x14ac:dyDescent="0.35">
      <c r="J45327" s="830"/>
    </row>
    <row r="45328" spans="10:10" x14ac:dyDescent="0.35">
      <c r="J45328" s="830"/>
    </row>
    <row r="45329" spans="10:10" x14ac:dyDescent="0.35">
      <c r="J45329" s="830"/>
    </row>
    <row r="45330" spans="10:10" x14ac:dyDescent="0.35">
      <c r="J45330" s="830"/>
    </row>
    <row r="45331" spans="10:10" x14ac:dyDescent="0.35">
      <c r="J45331" s="830"/>
    </row>
    <row r="45332" spans="10:10" x14ac:dyDescent="0.35">
      <c r="J45332" s="830"/>
    </row>
    <row r="45333" spans="10:10" x14ac:dyDescent="0.35">
      <c r="J45333" s="830"/>
    </row>
    <row r="45334" spans="10:10" x14ac:dyDescent="0.35">
      <c r="J45334" s="830"/>
    </row>
    <row r="45335" spans="10:10" x14ac:dyDescent="0.35">
      <c r="J45335" s="830"/>
    </row>
    <row r="45336" spans="10:10" x14ac:dyDescent="0.35">
      <c r="J45336" s="830"/>
    </row>
    <row r="45337" spans="10:10" x14ac:dyDescent="0.35">
      <c r="J45337" s="830"/>
    </row>
    <row r="45338" spans="10:10" x14ac:dyDescent="0.35">
      <c r="J45338" s="830"/>
    </row>
    <row r="45339" spans="10:10" x14ac:dyDescent="0.35">
      <c r="J45339" s="830"/>
    </row>
    <row r="45340" spans="10:10" x14ac:dyDescent="0.35">
      <c r="J45340" s="830"/>
    </row>
    <row r="45341" spans="10:10" x14ac:dyDescent="0.35">
      <c r="J45341" s="830"/>
    </row>
    <row r="45342" spans="10:10" x14ac:dyDescent="0.35">
      <c r="J45342" s="830"/>
    </row>
    <row r="45343" spans="10:10" x14ac:dyDescent="0.35">
      <c r="J45343" s="830"/>
    </row>
    <row r="45344" spans="10:10" x14ac:dyDescent="0.35">
      <c r="J45344" s="830"/>
    </row>
    <row r="45345" spans="10:10" x14ac:dyDescent="0.35">
      <c r="J45345" s="830"/>
    </row>
    <row r="45346" spans="10:10" x14ac:dyDescent="0.35">
      <c r="J45346" s="830"/>
    </row>
    <row r="45347" spans="10:10" x14ac:dyDescent="0.35">
      <c r="J45347" s="830"/>
    </row>
    <row r="45348" spans="10:10" x14ac:dyDescent="0.35">
      <c r="J45348" s="830"/>
    </row>
    <row r="45349" spans="10:10" x14ac:dyDescent="0.35">
      <c r="J45349" s="830"/>
    </row>
    <row r="45350" spans="10:10" x14ac:dyDescent="0.35">
      <c r="J45350" s="830"/>
    </row>
    <row r="45351" spans="10:10" x14ac:dyDescent="0.35">
      <c r="J45351" s="830"/>
    </row>
    <row r="45352" spans="10:10" x14ac:dyDescent="0.35">
      <c r="J45352" s="830"/>
    </row>
    <row r="45353" spans="10:10" x14ac:dyDescent="0.35">
      <c r="J45353" s="830"/>
    </row>
    <row r="45354" spans="10:10" x14ac:dyDescent="0.35">
      <c r="J45354" s="830"/>
    </row>
    <row r="45355" spans="10:10" x14ac:dyDescent="0.35">
      <c r="J45355" s="830"/>
    </row>
    <row r="45356" spans="10:10" x14ac:dyDescent="0.35">
      <c r="J45356" s="830"/>
    </row>
    <row r="45357" spans="10:10" x14ac:dyDescent="0.35">
      <c r="J45357" s="830"/>
    </row>
    <row r="45358" spans="10:10" x14ac:dyDescent="0.35">
      <c r="J45358" s="830"/>
    </row>
    <row r="45359" spans="10:10" x14ac:dyDescent="0.35">
      <c r="J45359" s="830"/>
    </row>
    <row r="45360" spans="10:10" x14ac:dyDescent="0.35">
      <c r="J45360" s="830"/>
    </row>
    <row r="45361" spans="10:10" x14ac:dyDescent="0.35">
      <c r="J45361" s="830"/>
    </row>
    <row r="45362" spans="10:10" x14ac:dyDescent="0.35">
      <c r="J45362" s="830"/>
    </row>
    <row r="45363" spans="10:10" x14ac:dyDescent="0.35">
      <c r="J45363" s="830"/>
    </row>
    <row r="45364" spans="10:10" x14ac:dyDescent="0.35">
      <c r="J45364" s="830"/>
    </row>
    <row r="45365" spans="10:10" x14ac:dyDescent="0.35">
      <c r="J45365" s="830"/>
    </row>
    <row r="45366" spans="10:10" x14ac:dyDescent="0.35">
      <c r="J45366" s="830"/>
    </row>
    <row r="45367" spans="10:10" x14ac:dyDescent="0.35">
      <c r="J45367" s="830"/>
    </row>
    <row r="45368" spans="10:10" x14ac:dyDescent="0.35">
      <c r="J45368" s="830"/>
    </row>
    <row r="45369" spans="10:10" x14ac:dyDescent="0.35">
      <c r="J45369" s="830"/>
    </row>
    <row r="45370" spans="10:10" x14ac:dyDescent="0.35">
      <c r="J45370" s="830"/>
    </row>
    <row r="45371" spans="10:10" x14ac:dyDescent="0.35">
      <c r="J45371" s="830"/>
    </row>
    <row r="45372" spans="10:10" x14ac:dyDescent="0.35">
      <c r="J45372" s="830"/>
    </row>
    <row r="45373" spans="10:10" x14ac:dyDescent="0.35">
      <c r="J45373" s="830"/>
    </row>
    <row r="45374" spans="10:10" x14ac:dyDescent="0.35">
      <c r="J45374" s="830"/>
    </row>
    <row r="45375" spans="10:10" x14ac:dyDescent="0.35">
      <c r="J45375" s="830"/>
    </row>
    <row r="45376" spans="10:10" x14ac:dyDescent="0.35">
      <c r="J45376" s="830"/>
    </row>
    <row r="45377" spans="10:10" x14ac:dyDescent="0.35">
      <c r="J45377" s="830"/>
    </row>
    <row r="45378" spans="10:10" x14ac:dyDescent="0.35">
      <c r="J45378" s="830"/>
    </row>
    <row r="45379" spans="10:10" x14ac:dyDescent="0.35">
      <c r="J45379" s="830"/>
    </row>
    <row r="45380" spans="10:10" x14ac:dyDescent="0.35">
      <c r="J45380" s="830"/>
    </row>
    <row r="45381" spans="10:10" x14ac:dyDescent="0.35">
      <c r="J45381" s="830"/>
    </row>
    <row r="45382" spans="10:10" x14ac:dyDescent="0.35">
      <c r="J45382" s="830"/>
    </row>
    <row r="45383" spans="10:10" x14ac:dyDescent="0.35">
      <c r="J45383" s="830"/>
    </row>
    <row r="45384" spans="10:10" x14ac:dyDescent="0.35">
      <c r="J45384" s="830"/>
    </row>
    <row r="45385" spans="10:10" x14ac:dyDescent="0.35">
      <c r="J45385" s="830"/>
    </row>
    <row r="45386" spans="10:10" x14ac:dyDescent="0.35">
      <c r="J45386" s="830"/>
    </row>
    <row r="45387" spans="10:10" x14ac:dyDescent="0.35">
      <c r="J45387" s="830"/>
    </row>
    <row r="45388" spans="10:10" x14ac:dyDescent="0.35">
      <c r="J45388" s="830"/>
    </row>
    <row r="45389" spans="10:10" x14ac:dyDescent="0.35">
      <c r="J45389" s="830"/>
    </row>
    <row r="45390" spans="10:10" x14ac:dyDescent="0.35">
      <c r="J45390" s="830"/>
    </row>
    <row r="45391" spans="10:10" x14ac:dyDescent="0.35">
      <c r="J45391" s="830"/>
    </row>
    <row r="45392" spans="10:10" x14ac:dyDescent="0.35">
      <c r="J45392" s="830"/>
    </row>
    <row r="45393" spans="10:10" x14ac:dyDescent="0.35">
      <c r="J45393" s="830"/>
    </row>
    <row r="45394" spans="10:10" x14ac:dyDescent="0.35">
      <c r="J45394" s="830"/>
    </row>
    <row r="45395" spans="10:10" x14ac:dyDescent="0.35">
      <c r="J45395" s="830"/>
    </row>
    <row r="45396" spans="10:10" x14ac:dyDescent="0.35">
      <c r="J45396" s="830"/>
    </row>
    <row r="45397" spans="10:10" x14ac:dyDescent="0.35">
      <c r="J45397" s="830"/>
    </row>
    <row r="45398" spans="10:10" x14ac:dyDescent="0.35">
      <c r="J45398" s="830"/>
    </row>
    <row r="45399" spans="10:10" x14ac:dyDescent="0.35">
      <c r="J45399" s="830"/>
    </row>
    <row r="45400" spans="10:10" x14ac:dyDescent="0.35">
      <c r="J45400" s="830"/>
    </row>
    <row r="45401" spans="10:10" x14ac:dyDescent="0.35">
      <c r="J45401" s="830"/>
    </row>
    <row r="45402" spans="10:10" x14ac:dyDescent="0.35">
      <c r="J45402" s="830"/>
    </row>
    <row r="45403" spans="10:10" x14ac:dyDescent="0.35">
      <c r="J45403" s="830"/>
    </row>
    <row r="45404" spans="10:10" x14ac:dyDescent="0.35">
      <c r="J45404" s="830"/>
    </row>
    <row r="45405" spans="10:10" x14ac:dyDescent="0.35">
      <c r="J45405" s="830"/>
    </row>
    <row r="45406" spans="10:10" x14ac:dyDescent="0.35">
      <c r="J45406" s="830"/>
    </row>
    <row r="45407" spans="10:10" x14ac:dyDescent="0.35">
      <c r="J45407" s="830"/>
    </row>
    <row r="45408" spans="10:10" x14ac:dyDescent="0.35">
      <c r="J45408" s="830"/>
    </row>
    <row r="45409" spans="10:10" x14ac:dyDescent="0.35">
      <c r="J45409" s="830"/>
    </row>
    <row r="45410" spans="10:10" x14ac:dyDescent="0.35">
      <c r="J45410" s="830"/>
    </row>
    <row r="45411" spans="10:10" x14ac:dyDescent="0.35">
      <c r="J45411" s="830"/>
    </row>
    <row r="45412" spans="10:10" x14ac:dyDescent="0.35">
      <c r="J45412" s="830"/>
    </row>
    <row r="45413" spans="10:10" x14ac:dyDescent="0.35">
      <c r="J45413" s="830"/>
    </row>
    <row r="45414" spans="10:10" x14ac:dyDescent="0.35">
      <c r="J45414" s="830"/>
    </row>
    <row r="45415" spans="10:10" x14ac:dyDescent="0.35">
      <c r="J45415" s="830"/>
    </row>
    <row r="45416" spans="10:10" x14ac:dyDescent="0.35">
      <c r="J45416" s="830"/>
    </row>
    <row r="45417" spans="10:10" x14ac:dyDescent="0.35">
      <c r="J45417" s="830"/>
    </row>
    <row r="45418" spans="10:10" x14ac:dyDescent="0.35">
      <c r="J45418" s="830"/>
    </row>
    <row r="45419" spans="10:10" x14ac:dyDescent="0.35">
      <c r="J45419" s="830"/>
    </row>
    <row r="45420" spans="10:10" x14ac:dyDescent="0.35">
      <c r="J45420" s="830"/>
    </row>
    <row r="45421" spans="10:10" x14ac:dyDescent="0.35">
      <c r="J45421" s="830"/>
    </row>
    <row r="45422" spans="10:10" x14ac:dyDescent="0.35">
      <c r="J45422" s="830"/>
    </row>
    <row r="45423" spans="10:10" x14ac:dyDescent="0.35">
      <c r="J45423" s="830"/>
    </row>
    <row r="45424" spans="10:10" x14ac:dyDescent="0.35">
      <c r="J45424" s="830"/>
    </row>
    <row r="45425" spans="10:10" x14ac:dyDescent="0.35">
      <c r="J45425" s="830"/>
    </row>
    <row r="45426" spans="10:10" x14ac:dyDescent="0.35">
      <c r="J45426" s="830"/>
    </row>
    <row r="45427" spans="10:10" x14ac:dyDescent="0.35">
      <c r="J45427" s="830"/>
    </row>
    <row r="45428" spans="10:10" x14ac:dyDescent="0.35">
      <c r="J45428" s="830"/>
    </row>
    <row r="45429" spans="10:10" x14ac:dyDescent="0.35">
      <c r="J45429" s="830"/>
    </row>
    <row r="45430" spans="10:10" x14ac:dyDescent="0.35">
      <c r="J45430" s="830"/>
    </row>
    <row r="45431" spans="10:10" x14ac:dyDescent="0.35">
      <c r="J45431" s="830"/>
    </row>
    <row r="45432" spans="10:10" x14ac:dyDescent="0.35">
      <c r="J45432" s="830"/>
    </row>
    <row r="45433" spans="10:10" x14ac:dyDescent="0.35">
      <c r="J45433" s="830"/>
    </row>
    <row r="45434" spans="10:10" x14ac:dyDescent="0.35">
      <c r="J45434" s="830"/>
    </row>
    <row r="45435" spans="10:10" x14ac:dyDescent="0.35">
      <c r="J45435" s="830"/>
    </row>
    <row r="45436" spans="10:10" x14ac:dyDescent="0.35">
      <c r="J45436" s="830"/>
    </row>
    <row r="45437" spans="10:10" x14ac:dyDescent="0.35">
      <c r="J45437" s="830"/>
    </row>
    <row r="45438" spans="10:10" x14ac:dyDescent="0.35">
      <c r="J45438" s="830"/>
    </row>
    <row r="45439" spans="10:10" x14ac:dyDescent="0.35">
      <c r="J45439" s="830"/>
    </row>
    <row r="45440" spans="10:10" x14ac:dyDescent="0.35">
      <c r="J45440" s="830"/>
    </row>
    <row r="45441" spans="10:10" x14ac:dyDescent="0.35">
      <c r="J45441" s="830"/>
    </row>
    <row r="45442" spans="10:10" x14ac:dyDescent="0.35">
      <c r="J45442" s="830"/>
    </row>
    <row r="45443" spans="10:10" x14ac:dyDescent="0.35">
      <c r="J45443" s="830"/>
    </row>
    <row r="45444" spans="10:10" x14ac:dyDescent="0.35">
      <c r="J45444" s="830"/>
    </row>
    <row r="45445" spans="10:10" x14ac:dyDescent="0.35">
      <c r="J45445" s="830"/>
    </row>
    <row r="45446" spans="10:10" x14ac:dyDescent="0.35">
      <c r="J45446" s="830"/>
    </row>
    <row r="45447" spans="10:10" x14ac:dyDescent="0.35">
      <c r="J45447" s="830"/>
    </row>
    <row r="45448" spans="10:10" x14ac:dyDescent="0.35">
      <c r="J45448" s="830"/>
    </row>
    <row r="45449" spans="10:10" x14ac:dyDescent="0.35">
      <c r="J45449" s="830"/>
    </row>
    <row r="45450" spans="10:10" x14ac:dyDescent="0.35">
      <c r="J45450" s="830"/>
    </row>
    <row r="45451" spans="10:10" x14ac:dyDescent="0.35">
      <c r="J45451" s="830"/>
    </row>
    <row r="45452" spans="10:10" x14ac:dyDescent="0.35">
      <c r="J45452" s="830"/>
    </row>
    <row r="45453" spans="10:10" x14ac:dyDescent="0.35">
      <c r="J45453" s="830"/>
    </row>
    <row r="45454" spans="10:10" x14ac:dyDescent="0.35">
      <c r="J45454" s="830"/>
    </row>
    <row r="45455" spans="10:10" x14ac:dyDescent="0.35">
      <c r="J45455" s="830"/>
    </row>
    <row r="45456" spans="10:10" x14ac:dyDescent="0.35">
      <c r="J45456" s="830"/>
    </row>
    <row r="45457" spans="10:10" x14ac:dyDescent="0.35">
      <c r="J45457" s="830"/>
    </row>
    <row r="45458" spans="10:10" x14ac:dyDescent="0.35">
      <c r="J45458" s="830"/>
    </row>
    <row r="45459" spans="10:10" x14ac:dyDescent="0.35">
      <c r="J45459" s="830"/>
    </row>
    <row r="45460" spans="10:10" x14ac:dyDescent="0.35">
      <c r="J45460" s="830"/>
    </row>
    <row r="45461" spans="10:10" x14ac:dyDescent="0.35">
      <c r="J45461" s="830"/>
    </row>
    <row r="45462" spans="10:10" x14ac:dyDescent="0.35">
      <c r="J45462" s="830"/>
    </row>
    <row r="45463" spans="10:10" x14ac:dyDescent="0.35">
      <c r="J45463" s="830"/>
    </row>
    <row r="45464" spans="10:10" x14ac:dyDescent="0.35">
      <c r="J45464" s="830"/>
    </row>
    <row r="45465" spans="10:10" x14ac:dyDescent="0.35">
      <c r="J45465" s="830"/>
    </row>
    <row r="45466" spans="10:10" x14ac:dyDescent="0.35">
      <c r="J45466" s="830"/>
    </row>
    <row r="45467" spans="10:10" x14ac:dyDescent="0.35">
      <c r="J45467" s="830"/>
    </row>
    <row r="45468" spans="10:10" x14ac:dyDescent="0.35">
      <c r="J45468" s="830"/>
    </row>
    <row r="45469" spans="10:10" x14ac:dyDescent="0.35">
      <c r="J45469" s="830"/>
    </row>
    <row r="45470" spans="10:10" x14ac:dyDescent="0.35">
      <c r="J45470" s="830"/>
    </row>
    <row r="45471" spans="10:10" x14ac:dyDescent="0.35">
      <c r="J45471" s="830"/>
    </row>
    <row r="45472" spans="10:10" x14ac:dyDescent="0.35">
      <c r="J45472" s="830"/>
    </row>
    <row r="45473" spans="10:10" x14ac:dyDescent="0.35">
      <c r="J45473" s="830"/>
    </row>
    <row r="45474" spans="10:10" x14ac:dyDescent="0.35">
      <c r="J45474" s="830"/>
    </row>
    <row r="45475" spans="10:10" x14ac:dyDescent="0.35">
      <c r="J45475" s="830"/>
    </row>
    <row r="45476" spans="10:10" x14ac:dyDescent="0.35">
      <c r="J45476" s="830"/>
    </row>
    <row r="45477" spans="10:10" x14ac:dyDescent="0.35">
      <c r="J45477" s="830"/>
    </row>
    <row r="45478" spans="10:10" x14ac:dyDescent="0.35">
      <c r="J45478" s="830"/>
    </row>
    <row r="45479" spans="10:10" x14ac:dyDescent="0.35">
      <c r="J45479" s="830"/>
    </row>
    <row r="45480" spans="10:10" x14ac:dyDescent="0.35">
      <c r="J45480" s="830"/>
    </row>
    <row r="45481" spans="10:10" x14ac:dyDescent="0.35">
      <c r="J45481" s="830"/>
    </row>
    <row r="45482" spans="10:10" x14ac:dyDescent="0.35">
      <c r="J45482" s="830"/>
    </row>
    <row r="45483" spans="10:10" x14ac:dyDescent="0.35">
      <c r="J45483" s="830"/>
    </row>
    <row r="45484" spans="10:10" x14ac:dyDescent="0.35">
      <c r="J45484" s="830"/>
    </row>
    <row r="45485" spans="10:10" x14ac:dyDescent="0.35">
      <c r="J45485" s="830"/>
    </row>
    <row r="45486" spans="10:10" x14ac:dyDescent="0.35">
      <c r="J45486" s="830"/>
    </row>
    <row r="45487" spans="10:10" x14ac:dyDescent="0.35">
      <c r="J45487" s="830"/>
    </row>
    <row r="45488" spans="10:10" x14ac:dyDescent="0.35">
      <c r="J45488" s="830"/>
    </row>
    <row r="45489" spans="10:10" x14ac:dyDescent="0.35">
      <c r="J45489" s="830"/>
    </row>
    <row r="45490" spans="10:10" x14ac:dyDescent="0.35">
      <c r="J45490" s="830"/>
    </row>
    <row r="45491" spans="10:10" x14ac:dyDescent="0.35">
      <c r="J45491" s="830"/>
    </row>
    <row r="45492" spans="10:10" x14ac:dyDescent="0.35">
      <c r="J45492" s="830"/>
    </row>
    <row r="45493" spans="10:10" x14ac:dyDescent="0.35">
      <c r="J45493" s="830"/>
    </row>
    <row r="45494" spans="10:10" x14ac:dyDescent="0.35">
      <c r="J45494" s="830"/>
    </row>
    <row r="45495" spans="10:10" x14ac:dyDescent="0.35">
      <c r="J45495" s="830"/>
    </row>
    <row r="45496" spans="10:10" x14ac:dyDescent="0.35">
      <c r="J45496" s="830"/>
    </row>
    <row r="45497" spans="10:10" x14ac:dyDescent="0.35">
      <c r="J45497" s="830"/>
    </row>
    <row r="45498" spans="10:10" x14ac:dyDescent="0.35">
      <c r="J45498" s="830"/>
    </row>
    <row r="45499" spans="10:10" x14ac:dyDescent="0.35">
      <c r="J45499" s="830"/>
    </row>
    <row r="45500" spans="10:10" x14ac:dyDescent="0.35">
      <c r="J45500" s="830"/>
    </row>
    <row r="45501" spans="10:10" x14ac:dyDescent="0.35">
      <c r="J45501" s="830"/>
    </row>
    <row r="45502" spans="10:10" x14ac:dyDescent="0.35">
      <c r="J45502" s="830"/>
    </row>
    <row r="45503" spans="10:10" x14ac:dyDescent="0.35">
      <c r="J45503" s="830"/>
    </row>
    <row r="45504" spans="10:10" x14ac:dyDescent="0.35">
      <c r="J45504" s="830"/>
    </row>
    <row r="45505" spans="10:10" x14ac:dyDescent="0.35">
      <c r="J45505" s="830"/>
    </row>
    <row r="45506" spans="10:10" x14ac:dyDescent="0.35">
      <c r="J45506" s="830"/>
    </row>
    <row r="45507" spans="10:10" x14ac:dyDescent="0.35">
      <c r="J45507" s="830"/>
    </row>
    <row r="45508" spans="10:10" x14ac:dyDescent="0.35">
      <c r="J45508" s="830"/>
    </row>
    <row r="45509" spans="10:10" x14ac:dyDescent="0.35">
      <c r="J45509" s="830"/>
    </row>
    <row r="45510" spans="10:10" x14ac:dyDescent="0.35">
      <c r="J45510" s="830"/>
    </row>
    <row r="45511" spans="10:10" x14ac:dyDescent="0.35">
      <c r="J45511" s="830"/>
    </row>
    <row r="45512" spans="10:10" x14ac:dyDescent="0.35">
      <c r="J45512" s="830"/>
    </row>
    <row r="45513" spans="10:10" x14ac:dyDescent="0.35">
      <c r="J45513" s="830"/>
    </row>
    <row r="45514" spans="10:10" x14ac:dyDescent="0.35">
      <c r="J45514" s="830"/>
    </row>
    <row r="45515" spans="10:10" x14ac:dyDescent="0.35">
      <c r="J45515" s="830"/>
    </row>
    <row r="45516" spans="10:10" x14ac:dyDescent="0.35">
      <c r="J45516" s="830"/>
    </row>
    <row r="45517" spans="10:10" x14ac:dyDescent="0.35">
      <c r="J45517" s="830"/>
    </row>
    <row r="45518" spans="10:10" x14ac:dyDescent="0.35">
      <c r="J45518" s="830"/>
    </row>
    <row r="45519" spans="10:10" x14ac:dyDescent="0.35">
      <c r="J45519" s="830"/>
    </row>
    <row r="45520" spans="10:10" x14ac:dyDescent="0.35">
      <c r="J45520" s="830"/>
    </row>
    <row r="45521" spans="10:10" x14ac:dyDescent="0.35">
      <c r="J45521" s="830"/>
    </row>
    <row r="45522" spans="10:10" x14ac:dyDescent="0.35">
      <c r="J45522" s="830"/>
    </row>
    <row r="45523" spans="10:10" x14ac:dyDescent="0.35">
      <c r="J45523" s="830"/>
    </row>
    <row r="45524" spans="10:10" x14ac:dyDescent="0.35">
      <c r="J45524" s="830"/>
    </row>
    <row r="45525" spans="10:10" x14ac:dyDescent="0.35">
      <c r="J45525" s="830"/>
    </row>
    <row r="45526" spans="10:10" x14ac:dyDescent="0.35">
      <c r="J45526" s="830"/>
    </row>
    <row r="45527" spans="10:10" x14ac:dyDescent="0.35">
      <c r="J45527" s="830"/>
    </row>
    <row r="45528" spans="10:10" x14ac:dyDescent="0.35">
      <c r="J45528" s="830"/>
    </row>
    <row r="45529" spans="10:10" x14ac:dyDescent="0.35">
      <c r="J45529" s="830"/>
    </row>
    <row r="45530" spans="10:10" x14ac:dyDescent="0.35">
      <c r="J45530" s="830"/>
    </row>
    <row r="45531" spans="10:10" x14ac:dyDescent="0.35">
      <c r="J45531" s="830"/>
    </row>
    <row r="45532" spans="10:10" x14ac:dyDescent="0.35">
      <c r="J45532" s="830"/>
    </row>
    <row r="45533" spans="10:10" x14ac:dyDescent="0.35">
      <c r="J45533" s="830"/>
    </row>
    <row r="45534" spans="10:10" x14ac:dyDescent="0.35">
      <c r="J45534" s="830"/>
    </row>
    <row r="45535" spans="10:10" x14ac:dyDescent="0.35">
      <c r="J45535" s="830"/>
    </row>
    <row r="45536" spans="10:10" x14ac:dyDescent="0.35">
      <c r="J45536" s="830"/>
    </row>
    <row r="45537" spans="10:10" x14ac:dyDescent="0.35">
      <c r="J45537" s="830"/>
    </row>
    <row r="45538" spans="10:10" x14ac:dyDescent="0.35">
      <c r="J45538" s="830"/>
    </row>
    <row r="45539" spans="10:10" x14ac:dyDescent="0.35">
      <c r="J45539" s="830"/>
    </row>
    <row r="45540" spans="10:10" x14ac:dyDescent="0.35">
      <c r="J45540" s="830"/>
    </row>
    <row r="45541" spans="10:10" x14ac:dyDescent="0.35">
      <c r="J45541" s="830"/>
    </row>
    <row r="45542" spans="10:10" x14ac:dyDescent="0.35">
      <c r="J45542" s="830"/>
    </row>
    <row r="45543" spans="10:10" x14ac:dyDescent="0.35">
      <c r="J45543" s="830"/>
    </row>
    <row r="45544" spans="10:10" x14ac:dyDescent="0.35">
      <c r="J45544" s="830"/>
    </row>
    <row r="45545" spans="10:10" x14ac:dyDescent="0.35">
      <c r="J45545" s="830"/>
    </row>
    <row r="45546" spans="10:10" x14ac:dyDescent="0.35">
      <c r="J45546" s="830"/>
    </row>
    <row r="45547" spans="10:10" x14ac:dyDescent="0.35">
      <c r="J45547" s="830"/>
    </row>
    <row r="45548" spans="10:10" x14ac:dyDescent="0.35">
      <c r="J45548" s="830"/>
    </row>
    <row r="45549" spans="10:10" x14ac:dyDescent="0.35">
      <c r="J45549" s="830"/>
    </row>
    <row r="45550" spans="10:10" x14ac:dyDescent="0.35">
      <c r="J45550" s="830"/>
    </row>
    <row r="45551" spans="10:10" x14ac:dyDescent="0.35">
      <c r="J45551" s="830"/>
    </row>
    <row r="45552" spans="10:10" x14ac:dyDescent="0.35">
      <c r="J45552" s="830"/>
    </row>
    <row r="45553" spans="10:10" x14ac:dyDescent="0.35">
      <c r="J45553" s="830"/>
    </row>
    <row r="45554" spans="10:10" x14ac:dyDescent="0.35">
      <c r="J45554" s="830"/>
    </row>
    <row r="45555" spans="10:10" x14ac:dyDescent="0.35">
      <c r="J45555" s="830"/>
    </row>
    <row r="45556" spans="10:10" x14ac:dyDescent="0.35">
      <c r="J45556" s="830"/>
    </row>
    <row r="45557" spans="10:10" x14ac:dyDescent="0.35">
      <c r="J45557" s="830"/>
    </row>
    <row r="45558" spans="10:10" x14ac:dyDescent="0.35">
      <c r="J45558" s="830"/>
    </row>
    <row r="45559" spans="10:10" x14ac:dyDescent="0.35">
      <c r="J45559" s="830"/>
    </row>
    <row r="45560" spans="10:10" x14ac:dyDescent="0.35">
      <c r="J45560" s="830"/>
    </row>
    <row r="45561" spans="10:10" x14ac:dyDescent="0.35">
      <c r="J45561" s="830"/>
    </row>
    <row r="45562" spans="10:10" x14ac:dyDescent="0.35">
      <c r="J45562" s="830"/>
    </row>
    <row r="45563" spans="10:10" x14ac:dyDescent="0.35">
      <c r="J45563" s="830"/>
    </row>
    <row r="45564" spans="10:10" x14ac:dyDescent="0.35">
      <c r="J45564" s="830"/>
    </row>
    <row r="45565" spans="10:10" x14ac:dyDescent="0.35">
      <c r="J45565" s="830"/>
    </row>
    <row r="45566" spans="10:10" x14ac:dyDescent="0.35">
      <c r="J45566" s="830"/>
    </row>
    <row r="45567" spans="10:10" x14ac:dyDescent="0.35">
      <c r="J45567" s="830"/>
    </row>
    <row r="45568" spans="10:10" x14ac:dyDescent="0.35">
      <c r="J45568" s="830"/>
    </row>
    <row r="45569" spans="10:10" x14ac:dyDescent="0.35">
      <c r="J45569" s="830"/>
    </row>
    <row r="45570" spans="10:10" x14ac:dyDescent="0.35">
      <c r="J45570" s="830"/>
    </row>
    <row r="45571" spans="10:10" x14ac:dyDescent="0.35">
      <c r="J45571" s="830"/>
    </row>
    <row r="45572" spans="10:10" x14ac:dyDescent="0.35">
      <c r="J45572" s="830"/>
    </row>
    <row r="45573" spans="10:10" x14ac:dyDescent="0.35">
      <c r="J45573" s="830"/>
    </row>
    <row r="45574" spans="10:10" x14ac:dyDescent="0.35">
      <c r="J45574" s="830"/>
    </row>
    <row r="45575" spans="10:10" x14ac:dyDescent="0.35">
      <c r="J45575" s="830"/>
    </row>
    <row r="45576" spans="10:10" x14ac:dyDescent="0.35">
      <c r="J45576" s="830"/>
    </row>
    <row r="45577" spans="10:10" x14ac:dyDescent="0.35">
      <c r="J45577" s="830"/>
    </row>
    <row r="45578" spans="10:10" x14ac:dyDescent="0.35">
      <c r="J45578" s="830"/>
    </row>
    <row r="45579" spans="10:10" x14ac:dyDescent="0.35">
      <c r="J45579" s="830"/>
    </row>
    <row r="45580" spans="10:10" x14ac:dyDescent="0.35">
      <c r="J45580" s="830"/>
    </row>
    <row r="45581" spans="10:10" x14ac:dyDescent="0.35">
      <c r="J45581" s="830"/>
    </row>
    <row r="45582" spans="10:10" x14ac:dyDescent="0.35">
      <c r="J45582" s="830"/>
    </row>
    <row r="45583" spans="10:10" x14ac:dyDescent="0.35">
      <c r="J45583" s="830"/>
    </row>
    <row r="45584" spans="10:10" x14ac:dyDescent="0.35">
      <c r="J45584" s="830"/>
    </row>
    <row r="45585" spans="10:10" x14ac:dyDescent="0.35">
      <c r="J45585" s="830"/>
    </row>
    <row r="45586" spans="10:10" x14ac:dyDescent="0.35">
      <c r="J45586" s="830"/>
    </row>
    <row r="45587" spans="10:10" x14ac:dyDescent="0.35">
      <c r="J45587" s="830"/>
    </row>
    <row r="45588" spans="10:10" x14ac:dyDescent="0.35">
      <c r="J45588" s="830"/>
    </row>
    <row r="45589" spans="10:10" x14ac:dyDescent="0.35">
      <c r="J45589" s="830"/>
    </row>
    <row r="45590" spans="10:10" x14ac:dyDescent="0.35">
      <c r="J45590" s="830"/>
    </row>
    <row r="45591" spans="10:10" x14ac:dyDescent="0.35">
      <c r="J45591" s="830"/>
    </row>
    <row r="45592" spans="10:10" x14ac:dyDescent="0.35">
      <c r="J45592" s="830"/>
    </row>
    <row r="45593" spans="10:10" x14ac:dyDescent="0.35">
      <c r="J45593" s="830"/>
    </row>
    <row r="45594" spans="10:10" x14ac:dyDescent="0.35">
      <c r="J45594" s="830"/>
    </row>
    <row r="45595" spans="10:10" x14ac:dyDescent="0.35">
      <c r="J45595" s="830"/>
    </row>
    <row r="45596" spans="10:10" x14ac:dyDescent="0.35">
      <c r="J45596" s="830"/>
    </row>
    <row r="45597" spans="10:10" x14ac:dyDescent="0.35">
      <c r="J45597" s="830"/>
    </row>
    <row r="45598" spans="10:10" x14ac:dyDescent="0.35">
      <c r="J45598" s="830"/>
    </row>
    <row r="45599" spans="10:10" x14ac:dyDescent="0.35">
      <c r="J45599" s="830"/>
    </row>
    <row r="45600" spans="10:10" x14ac:dyDescent="0.35">
      <c r="J45600" s="830"/>
    </row>
    <row r="45601" spans="10:10" x14ac:dyDescent="0.35">
      <c r="J45601" s="830"/>
    </row>
    <row r="45602" spans="10:10" x14ac:dyDescent="0.35">
      <c r="J45602" s="830"/>
    </row>
    <row r="45603" spans="10:10" x14ac:dyDescent="0.35">
      <c r="J45603" s="830"/>
    </row>
    <row r="45604" spans="10:10" x14ac:dyDescent="0.35">
      <c r="J45604" s="830"/>
    </row>
    <row r="45605" spans="10:10" x14ac:dyDescent="0.35">
      <c r="J45605" s="830"/>
    </row>
    <row r="45606" spans="10:10" x14ac:dyDescent="0.35">
      <c r="J45606" s="830"/>
    </row>
    <row r="45607" spans="10:10" x14ac:dyDescent="0.35">
      <c r="J45607" s="830"/>
    </row>
    <row r="45608" spans="10:10" x14ac:dyDescent="0.35">
      <c r="J45608" s="830"/>
    </row>
    <row r="45609" spans="10:10" x14ac:dyDescent="0.35">
      <c r="J45609" s="830"/>
    </row>
    <row r="45610" spans="10:10" x14ac:dyDescent="0.35">
      <c r="J45610" s="830"/>
    </row>
    <row r="45611" spans="10:10" x14ac:dyDescent="0.35">
      <c r="J45611" s="830"/>
    </row>
    <row r="45612" spans="10:10" x14ac:dyDescent="0.35">
      <c r="J45612" s="830"/>
    </row>
    <row r="45613" spans="10:10" x14ac:dyDescent="0.35">
      <c r="J45613" s="830"/>
    </row>
    <row r="45614" spans="10:10" x14ac:dyDescent="0.35">
      <c r="J45614" s="830"/>
    </row>
    <row r="45615" spans="10:10" x14ac:dyDescent="0.35">
      <c r="J45615" s="830"/>
    </row>
    <row r="45616" spans="10:10" x14ac:dyDescent="0.35">
      <c r="J45616" s="830"/>
    </row>
    <row r="45617" spans="10:10" x14ac:dyDescent="0.35">
      <c r="J45617" s="830"/>
    </row>
    <row r="45618" spans="10:10" x14ac:dyDescent="0.35">
      <c r="J45618" s="830"/>
    </row>
    <row r="45622" spans="10:10" x14ac:dyDescent="0.35">
      <c r="J45622" s="830"/>
    </row>
    <row r="45623" spans="10:10" x14ac:dyDescent="0.35">
      <c r="J45623" s="830"/>
    </row>
    <row r="45624" spans="10:10" x14ac:dyDescent="0.35">
      <c r="J45624" s="830"/>
    </row>
    <row r="45625" spans="10:10" x14ac:dyDescent="0.35">
      <c r="J45625" s="830"/>
    </row>
    <row r="45626" spans="10:10" x14ac:dyDescent="0.35">
      <c r="J45626" s="830"/>
    </row>
    <row r="45627" spans="10:10" x14ac:dyDescent="0.35">
      <c r="J45627" s="830"/>
    </row>
    <row r="45628" spans="10:10" x14ac:dyDescent="0.35">
      <c r="J45628" s="830"/>
    </row>
    <row r="45629" spans="10:10" x14ac:dyDescent="0.35">
      <c r="J45629" s="830"/>
    </row>
    <row r="45630" spans="10:10" x14ac:dyDescent="0.35">
      <c r="J45630" s="830"/>
    </row>
    <row r="45631" spans="10:10" x14ac:dyDescent="0.35">
      <c r="J45631" s="830"/>
    </row>
    <row r="45632" spans="10:10" x14ac:dyDescent="0.35">
      <c r="J45632" s="830"/>
    </row>
    <row r="45633" spans="10:10" x14ac:dyDescent="0.35">
      <c r="J45633" s="830"/>
    </row>
    <row r="45634" spans="10:10" x14ac:dyDescent="0.35">
      <c r="J45634" s="830"/>
    </row>
    <row r="45635" spans="10:10" x14ac:dyDescent="0.35">
      <c r="J45635" s="830"/>
    </row>
    <row r="45636" spans="10:10" x14ac:dyDescent="0.35">
      <c r="J45636" s="830"/>
    </row>
    <row r="45637" spans="10:10" x14ac:dyDescent="0.35">
      <c r="J45637" s="830"/>
    </row>
    <row r="45638" spans="10:10" x14ac:dyDescent="0.35">
      <c r="J45638" s="830"/>
    </row>
    <row r="45639" spans="10:10" x14ac:dyDescent="0.35">
      <c r="J45639" s="830"/>
    </row>
    <row r="45640" spans="10:10" x14ac:dyDescent="0.35">
      <c r="J45640" s="830"/>
    </row>
    <row r="45641" spans="10:10" x14ac:dyDescent="0.35">
      <c r="J45641" s="830"/>
    </row>
    <row r="45642" spans="10:10" x14ac:dyDescent="0.35">
      <c r="J45642" s="830"/>
    </row>
    <row r="45643" spans="10:10" x14ac:dyDescent="0.35">
      <c r="J45643" s="830"/>
    </row>
    <row r="45644" spans="10:10" x14ac:dyDescent="0.35">
      <c r="J45644" s="830"/>
    </row>
    <row r="45645" spans="10:10" x14ac:dyDescent="0.35">
      <c r="J45645" s="830"/>
    </row>
    <row r="45646" spans="10:10" x14ac:dyDescent="0.35">
      <c r="J45646" s="830"/>
    </row>
    <row r="45647" spans="10:10" x14ac:dyDescent="0.35">
      <c r="J45647" s="830"/>
    </row>
    <row r="45648" spans="10:10" x14ac:dyDescent="0.35">
      <c r="J45648" s="830"/>
    </row>
    <row r="45649" spans="10:10" x14ac:dyDescent="0.35">
      <c r="J45649" s="830"/>
    </row>
    <row r="45650" spans="10:10" x14ac:dyDescent="0.35">
      <c r="J45650" s="830"/>
    </row>
    <row r="45651" spans="10:10" x14ac:dyDescent="0.35">
      <c r="J45651" s="830"/>
    </row>
    <row r="45652" spans="10:10" x14ac:dyDescent="0.35">
      <c r="J45652" s="830"/>
    </row>
    <row r="45653" spans="10:10" x14ac:dyDescent="0.35">
      <c r="J45653" s="830"/>
    </row>
    <row r="45654" spans="10:10" x14ac:dyDescent="0.35">
      <c r="J45654" s="830"/>
    </row>
    <row r="45655" spans="10:10" x14ac:dyDescent="0.35">
      <c r="J45655" s="830"/>
    </row>
    <row r="45656" spans="10:10" x14ac:dyDescent="0.35">
      <c r="J45656" s="830"/>
    </row>
    <row r="45657" spans="10:10" x14ac:dyDescent="0.35">
      <c r="J45657" s="830"/>
    </row>
    <row r="45658" spans="10:10" x14ac:dyDescent="0.35">
      <c r="J45658" s="830"/>
    </row>
    <row r="45659" spans="10:10" x14ac:dyDescent="0.35">
      <c r="J45659" s="830"/>
    </row>
    <row r="45660" spans="10:10" x14ac:dyDescent="0.35">
      <c r="J45660" s="830"/>
    </row>
    <row r="45661" spans="10:10" x14ac:dyDescent="0.35">
      <c r="J45661" s="830"/>
    </row>
    <row r="45662" spans="10:10" x14ac:dyDescent="0.35">
      <c r="J45662" s="830"/>
    </row>
    <row r="45663" spans="10:10" x14ac:dyDescent="0.35">
      <c r="J45663" s="830"/>
    </row>
    <row r="45664" spans="10:10" x14ac:dyDescent="0.35">
      <c r="J45664" s="830"/>
    </row>
    <row r="45665" spans="10:10" x14ac:dyDescent="0.35">
      <c r="J45665" s="830"/>
    </row>
    <row r="45666" spans="10:10" x14ac:dyDescent="0.35">
      <c r="J45666" s="830"/>
    </row>
    <row r="45667" spans="10:10" x14ac:dyDescent="0.35">
      <c r="J45667" s="830"/>
    </row>
    <row r="45668" spans="10:10" x14ac:dyDescent="0.35">
      <c r="J45668" s="830"/>
    </row>
    <row r="45669" spans="10:10" x14ac:dyDescent="0.35">
      <c r="J45669" s="830"/>
    </row>
    <row r="45670" spans="10:10" x14ac:dyDescent="0.35">
      <c r="J45670" s="830"/>
    </row>
    <row r="45671" spans="10:10" x14ac:dyDescent="0.35">
      <c r="J45671" s="830"/>
    </row>
    <row r="45672" spans="10:10" x14ac:dyDescent="0.35">
      <c r="J45672" s="830"/>
    </row>
    <row r="45673" spans="10:10" x14ac:dyDescent="0.35">
      <c r="J45673" s="830"/>
    </row>
    <row r="45674" spans="10:10" x14ac:dyDescent="0.35">
      <c r="J45674" s="830"/>
    </row>
    <row r="45675" spans="10:10" x14ac:dyDescent="0.35">
      <c r="J45675" s="830"/>
    </row>
    <row r="45676" spans="10:10" x14ac:dyDescent="0.35">
      <c r="J45676" s="830"/>
    </row>
    <row r="45677" spans="10:10" x14ac:dyDescent="0.35">
      <c r="J45677" s="830"/>
    </row>
    <row r="45678" spans="10:10" x14ac:dyDescent="0.35">
      <c r="J45678" s="830"/>
    </row>
    <row r="45679" spans="10:10" x14ac:dyDescent="0.35">
      <c r="J45679" s="830"/>
    </row>
    <row r="45680" spans="10:10" x14ac:dyDescent="0.35">
      <c r="J45680" s="830"/>
    </row>
    <row r="45681" spans="10:10" x14ac:dyDescent="0.35">
      <c r="J45681" s="830"/>
    </row>
    <row r="45682" spans="10:10" x14ac:dyDescent="0.35">
      <c r="J45682" s="830"/>
    </row>
    <row r="45683" spans="10:10" x14ac:dyDescent="0.35">
      <c r="J45683" s="830"/>
    </row>
    <row r="45684" spans="10:10" x14ac:dyDescent="0.35">
      <c r="J45684" s="830"/>
    </row>
    <row r="45685" spans="10:10" x14ac:dyDescent="0.35">
      <c r="J45685" s="830"/>
    </row>
    <row r="45686" spans="10:10" x14ac:dyDescent="0.35">
      <c r="J45686" s="830"/>
    </row>
    <row r="45687" spans="10:10" x14ac:dyDescent="0.35">
      <c r="J45687" s="830"/>
    </row>
    <row r="45688" spans="10:10" x14ac:dyDescent="0.35">
      <c r="J45688" s="830"/>
    </row>
    <row r="45689" spans="10:10" x14ac:dyDescent="0.35">
      <c r="J45689" s="830"/>
    </row>
    <row r="45690" spans="10:10" x14ac:dyDescent="0.35">
      <c r="J45690" s="830"/>
    </row>
    <row r="45691" spans="10:10" x14ac:dyDescent="0.35">
      <c r="J45691" s="830"/>
    </row>
    <row r="45692" spans="10:10" x14ac:dyDescent="0.35">
      <c r="J45692" s="830"/>
    </row>
    <row r="45693" spans="10:10" x14ac:dyDescent="0.35">
      <c r="J45693" s="830"/>
    </row>
    <row r="45694" spans="10:10" x14ac:dyDescent="0.35">
      <c r="J45694" s="830"/>
    </row>
    <row r="45695" spans="10:10" x14ac:dyDescent="0.35">
      <c r="J45695" s="830"/>
    </row>
    <row r="45696" spans="10:10" x14ac:dyDescent="0.35">
      <c r="J45696" s="830"/>
    </row>
    <row r="45697" spans="10:10" x14ac:dyDescent="0.35">
      <c r="J45697" s="830"/>
    </row>
    <row r="45698" spans="10:10" x14ac:dyDescent="0.35">
      <c r="J45698" s="830"/>
    </row>
    <row r="45699" spans="10:10" x14ac:dyDescent="0.35">
      <c r="J45699" s="830"/>
    </row>
    <row r="45700" spans="10:10" x14ac:dyDescent="0.35">
      <c r="J45700" s="830"/>
    </row>
    <row r="45701" spans="10:10" x14ac:dyDescent="0.35">
      <c r="J45701" s="830"/>
    </row>
    <row r="45702" spans="10:10" x14ac:dyDescent="0.35">
      <c r="J45702" s="830"/>
    </row>
    <row r="45703" spans="10:10" x14ac:dyDescent="0.35">
      <c r="J45703" s="830"/>
    </row>
    <row r="45704" spans="10:10" x14ac:dyDescent="0.35">
      <c r="J45704" s="830"/>
    </row>
    <row r="45705" spans="10:10" x14ac:dyDescent="0.35">
      <c r="J45705" s="830"/>
    </row>
    <row r="45706" spans="10:10" x14ac:dyDescent="0.35">
      <c r="J45706" s="830"/>
    </row>
    <row r="45707" spans="10:10" x14ac:dyDescent="0.35">
      <c r="J45707" s="830"/>
    </row>
    <row r="45708" spans="10:10" x14ac:dyDescent="0.35">
      <c r="J45708" s="830"/>
    </row>
    <row r="45709" spans="10:10" x14ac:dyDescent="0.35">
      <c r="J45709" s="830"/>
    </row>
    <row r="45710" spans="10:10" x14ac:dyDescent="0.35">
      <c r="J45710" s="830"/>
    </row>
    <row r="45711" spans="10:10" x14ac:dyDescent="0.35">
      <c r="J45711" s="830"/>
    </row>
    <row r="45712" spans="10:10" x14ac:dyDescent="0.35">
      <c r="J45712" s="830"/>
    </row>
    <row r="45713" spans="10:10" x14ac:dyDescent="0.35">
      <c r="J45713" s="830"/>
    </row>
    <row r="45714" spans="10:10" x14ac:dyDescent="0.35">
      <c r="J45714" s="830"/>
    </row>
    <row r="45715" spans="10:10" x14ac:dyDescent="0.35">
      <c r="J45715" s="830"/>
    </row>
    <row r="45716" spans="10:10" x14ac:dyDescent="0.35">
      <c r="J45716" s="830"/>
    </row>
    <row r="45717" spans="10:10" x14ac:dyDescent="0.35">
      <c r="J45717" s="830"/>
    </row>
    <row r="45718" spans="10:10" x14ac:dyDescent="0.35">
      <c r="J45718" s="830"/>
    </row>
    <row r="45719" spans="10:10" x14ac:dyDescent="0.35">
      <c r="J45719" s="830"/>
    </row>
    <row r="45720" spans="10:10" x14ac:dyDescent="0.35">
      <c r="J45720" s="830"/>
    </row>
    <row r="45721" spans="10:10" x14ac:dyDescent="0.35">
      <c r="J45721" s="830"/>
    </row>
    <row r="45722" spans="10:10" x14ac:dyDescent="0.35">
      <c r="J45722" s="830"/>
    </row>
    <row r="45723" spans="10:10" x14ac:dyDescent="0.35">
      <c r="J45723" s="830"/>
    </row>
    <row r="45724" spans="10:10" x14ac:dyDescent="0.35">
      <c r="J45724" s="830"/>
    </row>
    <row r="45725" spans="10:10" x14ac:dyDescent="0.35">
      <c r="J45725" s="830"/>
    </row>
    <row r="45726" spans="10:10" x14ac:dyDescent="0.35">
      <c r="J45726" s="830"/>
    </row>
    <row r="45727" spans="10:10" x14ac:dyDescent="0.35">
      <c r="J45727" s="830"/>
    </row>
    <row r="45728" spans="10:10" x14ac:dyDescent="0.35">
      <c r="J45728" s="830"/>
    </row>
    <row r="45729" spans="10:10" x14ac:dyDescent="0.35">
      <c r="J45729" s="830"/>
    </row>
    <row r="45730" spans="10:10" x14ac:dyDescent="0.35">
      <c r="J45730" s="830"/>
    </row>
    <row r="45731" spans="10:10" x14ac:dyDescent="0.35">
      <c r="J45731" s="830"/>
    </row>
    <row r="45732" spans="10:10" x14ac:dyDescent="0.35">
      <c r="J45732" s="830"/>
    </row>
    <row r="45733" spans="10:10" x14ac:dyDescent="0.35">
      <c r="J45733" s="830"/>
    </row>
    <row r="45734" spans="10:10" x14ac:dyDescent="0.35">
      <c r="J45734" s="830"/>
    </row>
    <row r="45735" spans="10:10" x14ac:dyDescent="0.35">
      <c r="J45735" s="830"/>
    </row>
    <row r="45736" spans="10:10" x14ac:dyDescent="0.35">
      <c r="J45736" s="830"/>
    </row>
    <row r="45737" spans="10:10" x14ac:dyDescent="0.35">
      <c r="J45737" s="830"/>
    </row>
    <row r="45738" spans="10:10" x14ac:dyDescent="0.35">
      <c r="J45738" s="830"/>
    </row>
    <row r="45739" spans="10:10" x14ac:dyDescent="0.35">
      <c r="J45739" s="830"/>
    </row>
    <row r="45740" spans="10:10" x14ac:dyDescent="0.35">
      <c r="J45740" s="830"/>
    </row>
    <row r="45741" spans="10:10" x14ac:dyDescent="0.35">
      <c r="J45741" s="830"/>
    </row>
    <row r="45742" spans="10:10" x14ac:dyDescent="0.35">
      <c r="J45742" s="830"/>
    </row>
    <row r="45743" spans="10:10" x14ac:dyDescent="0.35">
      <c r="J45743" s="830"/>
    </row>
    <row r="45744" spans="10:10" x14ac:dyDescent="0.35">
      <c r="J45744" s="830"/>
    </row>
    <row r="45745" spans="10:10" x14ac:dyDescent="0.35">
      <c r="J45745" s="830"/>
    </row>
    <row r="45746" spans="10:10" x14ac:dyDescent="0.35">
      <c r="J45746" s="830"/>
    </row>
    <row r="45747" spans="10:10" x14ac:dyDescent="0.35">
      <c r="J45747" s="830"/>
    </row>
    <row r="45748" spans="10:10" x14ac:dyDescent="0.35">
      <c r="J45748" s="830"/>
    </row>
    <row r="45749" spans="10:10" x14ac:dyDescent="0.35">
      <c r="J45749" s="830"/>
    </row>
    <row r="45750" spans="10:10" x14ac:dyDescent="0.35">
      <c r="J45750" s="830"/>
    </row>
    <row r="45751" spans="10:10" x14ac:dyDescent="0.35">
      <c r="J45751" s="830"/>
    </row>
    <row r="45752" spans="10:10" x14ac:dyDescent="0.35">
      <c r="J45752" s="830"/>
    </row>
    <row r="45753" spans="10:10" x14ac:dyDescent="0.35">
      <c r="J45753" s="830"/>
    </row>
    <row r="45754" spans="10:10" x14ac:dyDescent="0.35">
      <c r="J45754" s="830"/>
    </row>
    <row r="45755" spans="10:10" x14ac:dyDescent="0.35">
      <c r="J45755" s="830"/>
    </row>
    <row r="45756" spans="10:10" x14ac:dyDescent="0.35">
      <c r="J45756" s="830"/>
    </row>
    <row r="45757" spans="10:10" x14ac:dyDescent="0.35">
      <c r="J45757" s="830"/>
    </row>
    <row r="45758" spans="10:10" x14ac:dyDescent="0.35">
      <c r="J45758" s="830"/>
    </row>
    <row r="45759" spans="10:10" x14ac:dyDescent="0.35">
      <c r="J45759" s="830"/>
    </row>
    <row r="45760" spans="10:10" x14ac:dyDescent="0.35">
      <c r="J45760" s="830"/>
    </row>
    <row r="45761" spans="10:10" x14ac:dyDescent="0.35">
      <c r="J45761" s="830"/>
    </row>
    <row r="45762" spans="10:10" x14ac:dyDescent="0.35">
      <c r="J45762" s="830"/>
    </row>
    <row r="45763" spans="10:10" x14ac:dyDescent="0.35">
      <c r="J45763" s="830"/>
    </row>
    <row r="45764" spans="10:10" x14ac:dyDescent="0.35">
      <c r="J45764" s="830"/>
    </row>
    <row r="45765" spans="10:10" x14ac:dyDescent="0.35">
      <c r="J45765" s="830"/>
    </row>
    <row r="45766" spans="10:10" x14ac:dyDescent="0.35">
      <c r="J45766" s="830"/>
    </row>
    <row r="45767" spans="10:10" x14ac:dyDescent="0.35">
      <c r="J45767" s="830"/>
    </row>
    <row r="45768" spans="10:10" x14ac:dyDescent="0.35">
      <c r="J45768" s="830"/>
    </row>
    <row r="45769" spans="10:10" x14ac:dyDescent="0.35">
      <c r="J45769" s="830"/>
    </row>
    <row r="45770" spans="10:10" x14ac:dyDescent="0.35">
      <c r="J45770" s="830"/>
    </row>
    <row r="45771" spans="10:10" x14ac:dyDescent="0.35">
      <c r="J45771" s="830"/>
    </row>
    <row r="45772" spans="10:10" x14ac:dyDescent="0.35">
      <c r="J45772" s="830"/>
    </row>
    <row r="45773" spans="10:10" x14ac:dyDescent="0.35">
      <c r="J45773" s="830"/>
    </row>
    <row r="45774" spans="10:10" x14ac:dyDescent="0.35">
      <c r="J45774" s="830"/>
    </row>
    <row r="45775" spans="10:10" x14ac:dyDescent="0.35">
      <c r="J45775" s="830"/>
    </row>
    <row r="45776" spans="10:10" x14ac:dyDescent="0.35">
      <c r="J45776" s="830"/>
    </row>
    <row r="45777" spans="10:10" x14ac:dyDescent="0.35">
      <c r="J45777" s="830"/>
    </row>
    <row r="45778" spans="10:10" x14ac:dyDescent="0.35">
      <c r="J45778" s="830"/>
    </row>
    <row r="45779" spans="10:10" x14ac:dyDescent="0.35">
      <c r="J45779" s="830"/>
    </row>
    <row r="45780" spans="10:10" x14ac:dyDescent="0.35">
      <c r="J45780" s="830"/>
    </row>
    <row r="45781" spans="10:10" x14ac:dyDescent="0.35">
      <c r="J45781" s="830"/>
    </row>
    <row r="45782" spans="10:10" x14ac:dyDescent="0.35">
      <c r="J45782" s="830"/>
    </row>
    <row r="45783" spans="10:10" x14ac:dyDescent="0.35">
      <c r="J45783" s="830"/>
    </row>
    <row r="45784" spans="10:10" x14ac:dyDescent="0.35">
      <c r="J45784" s="830"/>
    </row>
    <row r="45785" spans="10:10" x14ac:dyDescent="0.35">
      <c r="J45785" s="830"/>
    </row>
    <row r="45786" spans="10:10" x14ac:dyDescent="0.35">
      <c r="J45786" s="830"/>
    </row>
    <row r="45787" spans="10:10" x14ac:dyDescent="0.35">
      <c r="J45787" s="830"/>
    </row>
    <row r="45788" spans="10:10" x14ac:dyDescent="0.35">
      <c r="J45788" s="830"/>
    </row>
    <row r="45789" spans="10:10" x14ac:dyDescent="0.35">
      <c r="J45789" s="830"/>
    </row>
    <row r="45790" spans="10:10" x14ac:dyDescent="0.35">
      <c r="J45790" s="830"/>
    </row>
    <row r="45791" spans="10:10" x14ac:dyDescent="0.35">
      <c r="J45791" s="830"/>
    </row>
    <row r="45792" spans="10:10" x14ac:dyDescent="0.35">
      <c r="J45792" s="830"/>
    </row>
    <row r="45793" spans="10:10" x14ac:dyDescent="0.35">
      <c r="J45793" s="830"/>
    </row>
    <row r="45794" spans="10:10" x14ac:dyDescent="0.35">
      <c r="J45794" s="830"/>
    </row>
    <row r="45795" spans="10:10" x14ac:dyDescent="0.35">
      <c r="J45795" s="830"/>
    </row>
    <row r="45796" spans="10:10" x14ac:dyDescent="0.35">
      <c r="J45796" s="830"/>
    </row>
    <row r="45797" spans="10:10" x14ac:dyDescent="0.35">
      <c r="J45797" s="830"/>
    </row>
    <row r="45798" spans="10:10" x14ac:dyDescent="0.35">
      <c r="J45798" s="830"/>
    </row>
    <row r="45799" spans="10:10" x14ac:dyDescent="0.35">
      <c r="J45799" s="830"/>
    </row>
    <row r="45800" spans="10:10" x14ac:dyDescent="0.35">
      <c r="J45800" s="830"/>
    </row>
    <row r="45801" spans="10:10" x14ac:dyDescent="0.35">
      <c r="J45801" s="830"/>
    </row>
    <row r="45802" spans="10:10" x14ac:dyDescent="0.35">
      <c r="J45802" s="830"/>
    </row>
    <row r="45803" spans="10:10" x14ac:dyDescent="0.35">
      <c r="J45803" s="830"/>
    </row>
    <row r="45804" spans="10:10" x14ac:dyDescent="0.35">
      <c r="J45804" s="830"/>
    </row>
    <row r="45805" spans="10:10" x14ac:dyDescent="0.35">
      <c r="J45805" s="830"/>
    </row>
    <row r="45806" spans="10:10" x14ac:dyDescent="0.35">
      <c r="J45806" s="830"/>
    </row>
    <row r="45807" spans="10:10" x14ac:dyDescent="0.35">
      <c r="J45807" s="830"/>
    </row>
    <row r="45808" spans="10:10" x14ac:dyDescent="0.35">
      <c r="J45808" s="830"/>
    </row>
    <row r="45809" spans="10:10" x14ac:dyDescent="0.35">
      <c r="J45809" s="830"/>
    </row>
    <row r="45810" spans="10:10" x14ac:dyDescent="0.35">
      <c r="J45810" s="830"/>
    </row>
    <row r="45811" spans="10:10" x14ac:dyDescent="0.35">
      <c r="J45811" s="830"/>
    </row>
    <row r="45812" spans="10:10" x14ac:dyDescent="0.35">
      <c r="J45812" s="830"/>
    </row>
    <row r="45813" spans="10:10" x14ac:dyDescent="0.35">
      <c r="J45813" s="830"/>
    </row>
    <row r="45814" spans="10:10" x14ac:dyDescent="0.35">
      <c r="J45814" s="830"/>
    </row>
    <row r="45815" spans="10:10" x14ac:dyDescent="0.35">
      <c r="J45815" s="830"/>
    </row>
    <row r="45816" spans="10:10" x14ac:dyDescent="0.35">
      <c r="J45816" s="830"/>
    </row>
    <row r="45817" spans="10:10" x14ac:dyDescent="0.35">
      <c r="J45817" s="830"/>
    </row>
    <row r="45818" spans="10:10" x14ac:dyDescent="0.35">
      <c r="J45818" s="830"/>
    </row>
    <row r="45819" spans="10:10" x14ac:dyDescent="0.35">
      <c r="J45819" s="830"/>
    </row>
    <row r="45820" spans="10:10" x14ac:dyDescent="0.35">
      <c r="J45820" s="830"/>
    </row>
    <row r="45821" spans="10:10" x14ac:dyDescent="0.35">
      <c r="J45821" s="830"/>
    </row>
    <row r="45822" spans="10:10" x14ac:dyDescent="0.35">
      <c r="J45822" s="830"/>
    </row>
    <row r="45823" spans="10:10" x14ac:dyDescent="0.35">
      <c r="J45823" s="830"/>
    </row>
    <row r="45824" spans="10:10" x14ac:dyDescent="0.35">
      <c r="J45824" s="830"/>
    </row>
    <row r="45825" spans="10:10" x14ac:dyDescent="0.35">
      <c r="J45825" s="830"/>
    </row>
    <row r="45826" spans="10:10" x14ac:dyDescent="0.35">
      <c r="J45826" s="830"/>
    </row>
    <row r="45827" spans="10:10" x14ac:dyDescent="0.35">
      <c r="J45827" s="830"/>
    </row>
    <row r="45828" spans="10:10" x14ac:dyDescent="0.35">
      <c r="J45828" s="830"/>
    </row>
    <row r="45829" spans="10:10" x14ac:dyDescent="0.35">
      <c r="J45829" s="830"/>
    </row>
    <row r="45830" spans="10:10" x14ac:dyDescent="0.35">
      <c r="J45830" s="830"/>
    </row>
    <row r="45831" spans="10:10" x14ac:dyDescent="0.35">
      <c r="J45831" s="830"/>
    </row>
    <row r="45832" spans="10:10" x14ac:dyDescent="0.35">
      <c r="J45832" s="830"/>
    </row>
    <row r="45833" spans="10:10" x14ac:dyDescent="0.35">
      <c r="J45833" s="830"/>
    </row>
    <row r="45834" spans="10:10" x14ac:dyDescent="0.35">
      <c r="J45834" s="830"/>
    </row>
    <row r="45835" spans="10:10" x14ac:dyDescent="0.35">
      <c r="J45835" s="830"/>
    </row>
    <row r="45836" spans="10:10" x14ac:dyDescent="0.35">
      <c r="J45836" s="830"/>
    </row>
    <row r="45837" spans="10:10" x14ac:dyDescent="0.35">
      <c r="J45837" s="830"/>
    </row>
    <row r="45838" spans="10:10" x14ac:dyDescent="0.35">
      <c r="J45838" s="830"/>
    </row>
    <row r="45839" spans="10:10" x14ac:dyDescent="0.35">
      <c r="J45839" s="830"/>
    </row>
    <row r="45840" spans="10:10" x14ac:dyDescent="0.35">
      <c r="J45840" s="830"/>
    </row>
    <row r="45841" spans="10:10" x14ac:dyDescent="0.35">
      <c r="J45841" s="830"/>
    </row>
    <row r="45842" spans="10:10" x14ac:dyDescent="0.35">
      <c r="J45842" s="830"/>
    </row>
    <row r="45843" spans="10:10" x14ac:dyDescent="0.35">
      <c r="J45843" s="830"/>
    </row>
    <row r="45844" spans="10:10" x14ac:dyDescent="0.35">
      <c r="J45844" s="830"/>
    </row>
    <row r="45845" spans="10:10" x14ac:dyDescent="0.35">
      <c r="J45845" s="830"/>
    </row>
    <row r="45846" spans="10:10" x14ac:dyDescent="0.35">
      <c r="J45846" s="830"/>
    </row>
    <row r="45847" spans="10:10" x14ac:dyDescent="0.35">
      <c r="J45847" s="830"/>
    </row>
    <row r="45848" spans="10:10" x14ac:dyDescent="0.35">
      <c r="J45848" s="830"/>
    </row>
    <row r="45849" spans="10:10" x14ac:dyDescent="0.35">
      <c r="J45849" s="830"/>
    </row>
    <row r="45850" spans="10:10" x14ac:dyDescent="0.35">
      <c r="J45850" s="830"/>
    </row>
    <row r="45851" spans="10:10" x14ac:dyDescent="0.35">
      <c r="J45851" s="830"/>
    </row>
    <row r="45852" spans="10:10" x14ac:dyDescent="0.35">
      <c r="J45852" s="830"/>
    </row>
    <row r="45853" spans="10:10" x14ac:dyDescent="0.35">
      <c r="J45853" s="830"/>
    </row>
    <row r="45854" spans="10:10" x14ac:dyDescent="0.35">
      <c r="J45854" s="830"/>
    </row>
    <row r="45855" spans="10:10" x14ac:dyDescent="0.35">
      <c r="J45855" s="830"/>
    </row>
    <row r="45856" spans="10:10" x14ac:dyDescent="0.35">
      <c r="J45856" s="830"/>
    </row>
    <row r="45857" spans="10:10" x14ac:dyDescent="0.35">
      <c r="J45857" s="830"/>
    </row>
    <row r="45858" spans="10:10" x14ac:dyDescent="0.35">
      <c r="J45858" s="830"/>
    </row>
    <row r="45859" spans="10:10" x14ac:dyDescent="0.35">
      <c r="J45859" s="830"/>
    </row>
    <row r="45860" spans="10:10" x14ac:dyDescent="0.35">
      <c r="J45860" s="830"/>
    </row>
    <row r="45861" spans="10:10" x14ac:dyDescent="0.35">
      <c r="J45861" s="830"/>
    </row>
    <row r="45862" spans="10:10" x14ac:dyDescent="0.35">
      <c r="J45862" s="830"/>
    </row>
    <row r="45863" spans="10:10" x14ac:dyDescent="0.35">
      <c r="J45863" s="830"/>
    </row>
    <row r="45864" spans="10:10" x14ac:dyDescent="0.35">
      <c r="J45864" s="830"/>
    </row>
    <row r="45865" spans="10:10" x14ac:dyDescent="0.35">
      <c r="J45865" s="830"/>
    </row>
    <row r="45866" spans="10:10" x14ac:dyDescent="0.35">
      <c r="J45866" s="830"/>
    </row>
    <row r="45867" spans="10:10" x14ac:dyDescent="0.35">
      <c r="J45867" s="830"/>
    </row>
    <row r="45868" spans="10:10" x14ac:dyDescent="0.35">
      <c r="J45868" s="830"/>
    </row>
    <row r="45869" spans="10:10" x14ac:dyDescent="0.35">
      <c r="J45869" s="830"/>
    </row>
    <row r="45870" spans="10:10" x14ac:dyDescent="0.35">
      <c r="J45870" s="830"/>
    </row>
    <row r="45871" spans="10:10" x14ac:dyDescent="0.35">
      <c r="J45871" s="830"/>
    </row>
    <row r="45872" spans="10:10" x14ac:dyDescent="0.35">
      <c r="J45872" s="830"/>
    </row>
    <row r="45873" spans="10:10" x14ac:dyDescent="0.35">
      <c r="J45873" s="830"/>
    </row>
    <row r="45874" spans="10:10" x14ac:dyDescent="0.35">
      <c r="J45874" s="830"/>
    </row>
    <row r="45875" spans="10:10" x14ac:dyDescent="0.35">
      <c r="J45875" s="830"/>
    </row>
    <row r="45876" spans="10:10" x14ac:dyDescent="0.35">
      <c r="J45876" s="830"/>
    </row>
    <row r="45877" spans="10:10" x14ac:dyDescent="0.35">
      <c r="J45877" s="830"/>
    </row>
    <row r="45878" spans="10:10" x14ac:dyDescent="0.35">
      <c r="J45878" s="830"/>
    </row>
    <row r="45879" spans="10:10" x14ac:dyDescent="0.35">
      <c r="J45879" s="830"/>
    </row>
    <row r="45880" spans="10:10" x14ac:dyDescent="0.35">
      <c r="J45880" s="830"/>
    </row>
    <row r="45881" spans="10:10" x14ac:dyDescent="0.35">
      <c r="J45881" s="830"/>
    </row>
    <row r="45882" spans="10:10" x14ac:dyDescent="0.35">
      <c r="J45882" s="830"/>
    </row>
    <row r="45883" spans="10:10" x14ac:dyDescent="0.35">
      <c r="J45883" s="830"/>
    </row>
    <row r="45884" spans="10:10" x14ac:dyDescent="0.35">
      <c r="J45884" s="830"/>
    </row>
    <row r="45885" spans="10:10" x14ac:dyDescent="0.35">
      <c r="J45885" s="830"/>
    </row>
    <row r="45886" spans="10:10" x14ac:dyDescent="0.35">
      <c r="J45886" s="830"/>
    </row>
    <row r="45887" spans="10:10" x14ac:dyDescent="0.35">
      <c r="J45887" s="830"/>
    </row>
    <row r="45888" spans="10:10" x14ac:dyDescent="0.35">
      <c r="J45888" s="830"/>
    </row>
    <row r="45889" spans="10:10" x14ac:dyDescent="0.35">
      <c r="J45889" s="830"/>
    </row>
    <row r="45890" spans="10:10" x14ac:dyDescent="0.35">
      <c r="J45890" s="830"/>
    </row>
    <row r="45891" spans="10:10" x14ac:dyDescent="0.35">
      <c r="J45891" s="830"/>
    </row>
    <row r="45892" spans="10:10" x14ac:dyDescent="0.35">
      <c r="J45892" s="830"/>
    </row>
    <row r="45893" spans="10:10" x14ac:dyDescent="0.35">
      <c r="J45893" s="830"/>
    </row>
    <row r="45894" spans="10:10" x14ac:dyDescent="0.35">
      <c r="J45894" s="830"/>
    </row>
    <row r="45895" spans="10:10" x14ac:dyDescent="0.35">
      <c r="J45895" s="830"/>
    </row>
    <row r="45896" spans="10:10" x14ac:dyDescent="0.35">
      <c r="J45896" s="830"/>
    </row>
    <row r="45897" spans="10:10" x14ac:dyDescent="0.35">
      <c r="J45897" s="830"/>
    </row>
    <row r="45898" spans="10:10" x14ac:dyDescent="0.35">
      <c r="J45898" s="830"/>
    </row>
    <row r="45899" spans="10:10" x14ac:dyDescent="0.35">
      <c r="J45899" s="830"/>
    </row>
    <row r="45900" spans="10:10" x14ac:dyDescent="0.35">
      <c r="J45900" s="830"/>
    </row>
    <row r="45901" spans="10:10" x14ac:dyDescent="0.35">
      <c r="J45901" s="830"/>
    </row>
    <row r="45902" spans="10:10" x14ac:dyDescent="0.35">
      <c r="J45902" s="830"/>
    </row>
    <row r="45903" spans="10:10" x14ac:dyDescent="0.35">
      <c r="J45903" s="830"/>
    </row>
    <row r="45904" spans="10:10" x14ac:dyDescent="0.35">
      <c r="J45904" s="830"/>
    </row>
    <row r="45905" spans="10:10" x14ac:dyDescent="0.35">
      <c r="J45905" s="830"/>
    </row>
    <row r="45906" spans="10:10" x14ac:dyDescent="0.35">
      <c r="J45906" s="830"/>
    </row>
    <row r="45907" spans="10:10" x14ac:dyDescent="0.35">
      <c r="J45907" s="830"/>
    </row>
    <row r="45908" spans="10:10" x14ac:dyDescent="0.35">
      <c r="J45908" s="830"/>
    </row>
    <row r="45909" spans="10:10" x14ac:dyDescent="0.35">
      <c r="J45909" s="830"/>
    </row>
    <row r="45910" spans="10:10" x14ac:dyDescent="0.35">
      <c r="J45910" s="830"/>
    </row>
    <row r="45911" spans="10:10" x14ac:dyDescent="0.35">
      <c r="J45911" s="830"/>
    </row>
    <row r="45912" spans="10:10" x14ac:dyDescent="0.35">
      <c r="J45912" s="830"/>
    </row>
    <row r="45913" spans="10:10" x14ac:dyDescent="0.35">
      <c r="J45913" s="830"/>
    </row>
    <row r="45914" spans="10:10" x14ac:dyDescent="0.35">
      <c r="J45914" s="830"/>
    </row>
    <row r="45915" spans="10:10" x14ac:dyDescent="0.35">
      <c r="J45915" s="830"/>
    </row>
    <row r="45916" spans="10:10" x14ac:dyDescent="0.35">
      <c r="J45916" s="830"/>
    </row>
    <row r="45917" spans="10:10" x14ac:dyDescent="0.35">
      <c r="J45917" s="830"/>
    </row>
    <row r="45918" spans="10:10" x14ac:dyDescent="0.35">
      <c r="J45918" s="830"/>
    </row>
    <row r="45919" spans="10:10" x14ac:dyDescent="0.35">
      <c r="J45919" s="830"/>
    </row>
    <row r="45920" spans="10:10" x14ac:dyDescent="0.35">
      <c r="J45920" s="830"/>
    </row>
    <row r="45921" spans="10:10" x14ac:dyDescent="0.35">
      <c r="J45921" s="830"/>
    </row>
    <row r="45922" spans="10:10" x14ac:dyDescent="0.35">
      <c r="J45922" s="830"/>
    </row>
    <row r="45923" spans="10:10" x14ac:dyDescent="0.35">
      <c r="J45923" s="830"/>
    </row>
    <row r="45924" spans="10:10" x14ac:dyDescent="0.35">
      <c r="J45924" s="830"/>
    </row>
    <row r="45925" spans="10:10" x14ac:dyDescent="0.35">
      <c r="J45925" s="830"/>
    </row>
    <row r="45926" spans="10:10" x14ac:dyDescent="0.35">
      <c r="J45926" s="830"/>
    </row>
    <row r="45927" spans="10:10" x14ac:dyDescent="0.35">
      <c r="J45927" s="830"/>
    </row>
    <row r="45928" spans="10:10" x14ac:dyDescent="0.35">
      <c r="J45928" s="830"/>
    </row>
    <row r="45929" spans="10:10" x14ac:dyDescent="0.35">
      <c r="J45929" s="830"/>
    </row>
    <row r="45930" spans="10:10" x14ac:dyDescent="0.35">
      <c r="J45930" s="830"/>
    </row>
    <row r="45931" spans="10:10" x14ac:dyDescent="0.35">
      <c r="J45931" s="830"/>
    </row>
    <row r="45932" spans="10:10" x14ac:dyDescent="0.35">
      <c r="J45932" s="830"/>
    </row>
    <row r="45933" spans="10:10" x14ac:dyDescent="0.35">
      <c r="J45933" s="830"/>
    </row>
    <row r="45934" spans="10:10" x14ac:dyDescent="0.35">
      <c r="J45934" s="830"/>
    </row>
    <row r="45935" spans="10:10" x14ac:dyDescent="0.35">
      <c r="J45935" s="830"/>
    </row>
    <row r="45936" spans="10:10" x14ac:dyDescent="0.35">
      <c r="J45936" s="830"/>
    </row>
    <row r="45937" spans="10:10" x14ac:dyDescent="0.35">
      <c r="J45937" s="830"/>
    </row>
    <row r="45938" spans="10:10" x14ac:dyDescent="0.35">
      <c r="J45938" s="830"/>
    </row>
    <row r="45939" spans="10:10" x14ac:dyDescent="0.35">
      <c r="J45939" s="830"/>
    </row>
    <row r="45940" spans="10:10" x14ac:dyDescent="0.35">
      <c r="J45940" s="830"/>
    </row>
    <row r="45941" spans="10:10" x14ac:dyDescent="0.35">
      <c r="J45941" s="830"/>
    </row>
    <row r="45942" spans="10:10" x14ac:dyDescent="0.35">
      <c r="J45942" s="830"/>
    </row>
    <row r="45943" spans="10:10" x14ac:dyDescent="0.35">
      <c r="J45943" s="830"/>
    </row>
    <row r="45944" spans="10:10" x14ac:dyDescent="0.35">
      <c r="J45944" s="830"/>
    </row>
    <row r="45945" spans="10:10" x14ac:dyDescent="0.35">
      <c r="J45945" s="830"/>
    </row>
    <row r="45946" spans="10:10" x14ac:dyDescent="0.35">
      <c r="J45946" s="830"/>
    </row>
    <row r="45947" spans="10:10" x14ac:dyDescent="0.35">
      <c r="J45947" s="830"/>
    </row>
    <row r="45948" spans="10:10" x14ac:dyDescent="0.35">
      <c r="J45948" s="830"/>
    </row>
    <row r="45949" spans="10:10" x14ac:dyDescent="0.35">
      <c r="J45949" s="830"/>
    </row>
    <row r="45950" spans="10:10" x14ac:dyDescent="0.35">
      <c r="J45950" s="830"/>
    </row>
    <row r="45958" spans="10:10" x14ac:dyDescent="0.35">
      <c r="J45958" s="830"/>
    </row>
    <row r="45959" spans="10:10" x14ac:dyDescent="0.35">
      <c r="J45959" s="830"/>
    </row>
    <row r="45960" spans="10:10" x14ac:dyDescent="0.35">
      <c r="J45960" s="830"/>
    </row>
    <row r="45961" spans="10:10" x14ac:dyDescent="0.35">
      <c r="J45961" s="830"/>
    </row>
    <row r="45962" spans="10:10" x14ac:dyDescent="0.35">
      <c r="J45962" s="830"/>
    </row>
    <row r="45963" spans="10:10" x14ac:dyDescent="0.35">
      <c r="J45963" s="830"/>
    </row>
    <row r="45964" spans="10:10" x14ac:dyDescent="0.35">
      <c r="J45964" s="830"/>
    </row>
    <row r="45965" spans="10:10" x14ac:dyDescent="0.35">
      <c r="J45965" s="830"/>
    </row>
    <row r="45966" spans="10:10" x14ac:dyDescent="0.35">
      <c r="J45966" s="830"/>
    </row>
    <row r="45967" spans="10:10" x14ac:dyDescent="0.35">
      <c r="J45967" s="830"/>
    </row>
    <row r="45968" spans="10:10" x14ac:dyDescent="0.35">
      <c r="J45968" s="830"/>
    </row>
    <row r="45969" spans="10:10" x14ac:dyDescent="0.35">
      <c r="J45969" s="830"/>
    </row>
    <row r="45970" spans="10:10" x14ac:dyDescent="0.35">
      <c r="J45970" s="830"/>
    </row>
    <row r="45971" spans="10:10" x14ac:dyDescent="0.35">
      <c r="J45971" s="830"/>
    </row>
    <row r="45972" spans="10:10" x14ac:dyDescent="0.35">
      <c r="J45972" s="830"/>
    </row>
    <row r="45973" spans="10:10" x14ac:dyDescent="0.35">
      <c r="J45973" s="830"/>
    </row>
    <row r="45974" spans="10:10" x14ac:dyDescent="0.35">
      <c r="J45974" s="830"/>
    </row>
    <row r="45975" spans="10:10" x14ac:dyDescent="0.35">
      <c r="J45975" s="830"/>
    </row>
    <row r="45976" spans="10:10" x14ac:dyDescent="0.35">
      <c r="J45976" s="830"/>
    </row>
    <row r="45977" spans="10:10" x14ac:dyDescent="0.35">
      <c r="J45977" s="830"/>
    </row>
    <row r="45978" spans="10:10" x14ac:dyDescent="0.35">
      <c r="J45978" s="830"/>
    </row>
    <row r="45985" spans="10:10" x14ac:dyDescent="0.35">
      <c r="J45985" s="830"/>
    </row>
    <row r="45986" spans="10:10" x14ac:dyDescent="0.35">
      <c r="J45986" s="830"/>
    </row>
    <row r="45987" spans="10:10" x14ac:dyDescent="0.35">
      <c r="J45987" s="830"/>
    </row>
    <row r="45988" spans="10:10" x14ac:dyDescent="0.35">
      <c r="J45988" s="830"/>
    </row>
    <row r="45989" spans="10:10" x14ac:dyDescent="0.35">
      <c r="J45989" s="830"/>
    </row>
    <row r="45990" spans="10:10" x14ac:dyDescent="0.35">
      <c r="J45990" s="830"/>
    </row>
    <row r="45991" spans="10:10" x14ac:dyDescent="0.35">
      <c r="J45991" s="830"/>
    </row>
    <row r="45992" spans="10:10" x14ac:dyDescent="0.35">
      <c r="J45992" s="830"/>
    </row>
    <row r="45993" spans="10:10" x14ac:dyDescent="0.35">
      <c r="J45993" s="830"/>
    </row>
    <row r="45994" spans="10:10" x14ac:dyDescent="0.35">
      <c r="J45994" s="830"/>
    </row>
    <row r="45995" spans="10:10" x14ac:dyDescent="0.35">
      <c r="J45995" s="830"/>
    </row>
    <row r="45996" spans="10:10" x14ac:dyDescent="0.35">
      <c r="J45996" s="830"/>
    </row>
    <row r="45997" spans="10:10" x14ac:dyDescent="0.35">
      <c r="J45997" s="830"/>
    </row>
    <row r="45998" spans="10:10" x14ac:dyDescent="0.35">
      <c r="J45998" s="830"/>
    </row>
    <row r="45999" spans="10:10" x14ac:dyDescent="0.35">
      <c r="J45999" s="830"/>
    </row>
    <row r="46000" spans="10:10" x14ac:dyDescent="0.35">
      <c r="J46000" s="830"/>
    </row>
    <row r="46001" spans="10:10" x14ac:dyDescent="0.35">
      <c r="J46001" s="830"/>
    </row>
    <row r="46002" spans="10:10" x14ac:dyDescent="0.35">
      <c r="J46002" s="830"/>
    </row>
    <row r="46003" spans="10:10" x14ac:dyDescent="0.35">
      <c r="J46003" s="830"/>
    </row>
    <row r="46004" spans="10:10" x14ac:dyDescent="0.35">
      <c r="J46004" s="830"/>
    </row>
    <row r="46005" spans="10:10" x14ac:dyDescent="0.35">
      <c r="J46005" s="830"/>
    </row>
    <row r="46006" spans="10:10" x14ac:dyDescent="0.35">
      <c r="J46006" s="830"/>
    </row>
    <row r="46007" spans="10:10" x14ac:dyDescent="0.35">
      <c r="J46007" s="830"/>
    </row>
    <row r="46008" spans="10:10" x14ac:dyDescent="0.35">
      <c r="J46008" s="830"/>
    </row>
    <row r="46009" spans="10:10" x14ac:dyDescent="0.35">
      <c r="J46009" s="830"/>
    </row>
    <row r="46010" spans="10:10" x14ac:dyDescent="0.35">
      <c r="J46010" s="830"/>
    </row>
    <row r="46011" spans="10:10" x14ac:dyDescent="0.35">
      <c r="J46011" s="830"/>
    </row>
    <row r="46012" spans="10:10" x14ac:dyDescent="0.35">
      <c r="J46012" s="830"/>
    </row>
    <row r="46013" spans="10:10" x14ac:dyDescent="0.35">
      <c r="J46013" s="830"/>
    </row>
    <row r="46014" spans="10:10" x14ac:dyDescent="0.35">
      <c r="J46014" s="830"/>
    </row>
    <row r="46015" spans="10:10" x14ac:dyDescent="0.35">
      <c r="J46015" s="830"/>
    </row>
    <row r="46016" spans="10:10" x14ac:dyDescent="0.35">
      <c r="J46016" s="830"/>
    </row>
    <row r="46017" spans="10:10" x14ac:dyDescent="0.35">
      <c r="J46017" s="830"/>
    </row>
    <row r="46018" spans="10:10" x14ac:dyDescent="0.35">
      <c r="J46018" s="830"/>
    </row>
    <row r="46019" spans="10:10" x14ac:dyDescent="0.35">
      <c r="J46019" s="830"/>
    </row>
    <row r="46020" spans="10:10" x14ac:dyDescent="0.35">
      <c r="J46020" s="830"/>
    </row>
    <row r="46021" spans="10:10" x14ac:dyDescent="0.35">
      <c r="J46021" s="830"/>
    </row>
    <row r="46022" spans="10:10" x14ac:dyDescent="0.35">
      <c r="J46022" s="830"/>
    </row>
    <row r="46023" spans="10:10" x14ac:dyDescent="0.35">
      <c r="J46023" s="830"/>
    </row>
    <row r="46024" spans="10:10" x14ac:dyDescent="0.35">
      <c r="J46024" s="830"/>
    </row>
    <row r="46025" spans="10:10" x14ac:dyDescent="0.35">
      <c r="J46025" s="830"/>
    </row>
    <row r="46026" spans="10:10" x14ac:dyDescent="0.35">
      <c r="J46026" s="830"/>
    </row>
    <row r="46027" spans="10:10" x14ac:dyDescent="0.35">
      <c r="J46027" s="830"/>
    </row>
    <row r="46028" spans="10:10" x14ac:dyDescent="0.35">
      <c r="J46028" s="830"/>
    </row>
    <row r="46029" spans="10:10" x14ac:dyDescent="0.35">
      <c r="J46029" s="830"/>
    </row>
    <row r="46030" spans="10:10" x14ac:dyDescent="0.35">
      <c r="J46030" s="830"/>
    </row>
    <row r="46031" spans="10:10" x14ac:dyDescent="0.35">
      <c r="J46031" s="830"/>
    </row>
    <row r="46032" spans="10:10" x14ac:dyDescent="0.35">
      <c r="J46032" s="830"/>
    </row>
    <row r="46033" spans="10:10" x14ac:dyDescent="0.35">
      <c r="J46033" s="830"/>
    </row>
    <row r="46034" spans="10:10" x14ac:dyDescent="0.35">
      <c r="J46034" s="830"/>
    </row>
    <row r="46035" spans="10:10" x14ac:dyDescent="0.35">
      <c r="J46035" s="830"/>
    </row>
    <row r="46036" spans="10:10" x14ac:dyDescent="0.35">
      <c r="J46036" s="830"/>
    </row>
    <row r="46037" spans="10:10" x14ac:dyDescent="0.35">
      <c r="J46037" s="830"/>
    </row>
    <row r="46038" spans="10:10" x14ac:dyDescent="0.35">
      <c r="J46038" s="830"/>
    </row>
    <row r="46039" spans="10:10" x14ac:dyDescent="0.35">
      <c r="J46039" s="830"/>
    </row>
    <row r="46040" spans="10:10" x14ac:dyDescent="0.35">
      <c r="J46040" s="830"/>
    </row>
    <row r="46041" spans="10:10" x14ac:dyDescent="0.35">
      <c r="J46041" s="830"/>
    </row>
    <row r="46042" spans="10:10" x14ac:dyDescent="0.35">
      <c r="J46042" s="830"/>
    </row>
    <row r="46043" spans="10:10" x14ac:dyDescent="0.35">
      <c r="J46043" s="830"/>
    </row>
    <row r="46044" spans="10:10" x14ac:dyDescent="0.35">
      <c r="J46044" s="830"/>
    </row>
    <row r="46045" spans="10:10" x14ac:dyDescent="0.35">
      <c r="J46045" s="830"/>
    </row>
    <row r="46046" spans="10:10" x14ac:dyDescent="0.35">
      <c r="J46046" s="830"/>
    </row>
    <row r="46048" spans="10:10" x14ac:dyDescent="0.35">
      <c r="J46048" s="830"/>
    </row>
    <row r="46049" spans="10:10" x14ac:dyDescent="0.35">
      <c r="J46049" s="830"/>
    </row>
    <row r="46050" spans="10:10" x14ac:dyDescent="0.35">
      <c r="J46050" s="830"/>
    </row>
    <row r="46051" spans="10:10" x14ac:dyDescent="0.35">
      <c r="J46051" s="830"/>
    </row>
    <row r="46052" spans="10:10" x14ac:dyDescent="0.35">
      <c r="J46052" s="830"/>
    </row>
    <row r="46053" spans="10:10" x14ac:dyDescent="0.35">
      <c r="J46053" s="830"/>
    </row>
    <row r="46054" spans="10:10" x14ac:dyDescent="0.35">
      <c r="J46054" s="830"/>
    </row>
    <row r="46055" spans="10:10" x14ac:dyDescent="0.35">
      <c r="J46055" s="830"/>
    </row>
    <row r="46056" spans="10:10" x14ac:dyDescent="0.35">
      <c r="J46056" s="830"/>
    </row>
    <row r="46057" spans="10:10" x14ac:dyDescent="0.35">
      <c r="J46057" s="830"/>
    </row>
    <row r="46058" spans="10:10" x14ac:dyDescent="0.35">
      <c r="J46058" s="830"/>
    </row>
    <row r="46059" spans="10:10" x14ac:dyDescent="0.35">
      <c r="J46059" s="830"/>
    </row>
    <row r="46060" spans="10:10" x14ac:dyDescent="0.35">
      <c r="J46060" s="830"/>
    </row>
    <row r="46061" spans="10:10" x14ac:dyDescent="0.35">
      <c r="J46061" s="830"/>
    </row>
    <row r="46062" spans="10:10" x14ac:dyDescent="0.35">
      <c r="J46062" s="830"/>
    </row>
    <row r="46063" spans="10:10" x14ac:dyDescent="0.35">
      <c r="J46063" s="830"/>
    </row>
    <row r="46064" spans="10:10" x14ac:dyDescent="0.35">
      <c r="J46064" s="830"/>
    </row>
    <row r="46065" spans="10:10" x14ac:dyDescent="0.35">
      <c r="J46065" s="830"/>
    </row>
    <row r="46066" spans="10:10" x14ac:dyDescent="0.35">
      <c r="J46066" s="830"/>
    </row>
    <row r="46067" spans="10:10" x14ac:dyDescent="0.35">
      <c r="J46067" s="830"/>
    </row>
    <row r="46068" spans="10:10" x14ac:dyDescent="0.35">
      <c r="J46068" s="830"/>
    </row>
    <row r="46069" spans="10:10" x14ac:dyDescent="0.35">
      <c r="J46069" s="830"/>
    </row>
    <row r="46070" spans="10:10" x14ac:dyDescent="0.35">
      <c r="J46070" s="830"/>
    </row>
    <row r="46071" spans="10:10" x14ac:dyDescent="0.35">
      <c r="J46071" s="830"/>
    </row>
    <row r="46072" spans="10:10" x14ac:dyDescent="0.35">
      <c r="J46072" s="830"/>
    </row>
    <row r="46073" spans="10:10" x14ac:dyDescent="0.35">
      <c r="J46073" s="830"/>
    </row>
    <row r="46074" spans="10:10" x14ac:dyDescent="0.35">
      <c r="J46074" s="830"/>
    </row>
    <row r="46075" spans="10:10" x14ac:dyDescent="0.35">
      <c r="J46075" s="830"/>
    </row>
    <row r="46076" spans="10:10" x14ac:dyDescent="0.35">
      <c r="J46076" s="830"/>
    </row>
    <row r="46077" spans="10:10" x14ac:dyDescent="0.35">
      <c r="J46077" s="830"/>
    </row>
    <row r="46078" spans="10:10" x14ac:dyDescent="0.35">
      <c r="J46078" s="830"/>
    </row>
    <row r="46079" spans="10:10" x14ac:dyDescent="0.35">
      <c r="J46079" s="830"/>
    </row>
    <row r="46080" spans="10:10" x14ac:dyDescent="0.35">
      <c r="J46080" s="830"/>
    </row>
    <row r="46081" spans="10:10" x14ac:dyDescent="0.35">
      <c r="J46081" s="830"/>
    </row>
    <row r="46082" spans="10:10" x14ac:dyDescent="0.35">
      <c r="J46082" s="830"/>
    </row>
    <row r="46083" spans="10:10" x14ac:dyDescent="0.35">
      <c r="J46083" s="830"/>
    </row>
    <row r="46084" spans="10:10" x14ac:dyDescent="0.35">
      <c r="J46084" s="830"/>
    </row>
    <row r="46085" spans="10:10" x14ac:dyDescent="0.35">
      <c r="J46085" s="830"/>
    </row>
    <row r="46086" spans="10:10" x14ac:dyDescent="0.35">
      <c r="J46086" s="830"/>
    </row>
    <row r="46087" spans="10:10" x14ac:dyDescent="0.35">
      <c r="J46087" s="830"/>
    </row>
    <row r="46088" spans="10:10" x14ac:dyDescent="0.35">
      <c r="J46088" s="830"/>
    </row>
    <row r="46089" spans="10:10" x14ac:dyDescent="0.35">
      <c r="J46089" s="830"/>
    </row>
    <row r="46090" spans="10:10" x14ac:dyDescent="0.35">
      <c r="J46090" s="830"/>
    </row>
    <row r="46091" spans="10:10" x14ac:dyDescent="0.35">
      <c r="J46091" s="830"/>
    </row>
    <row r="46092" spans="10:10" x14ac:dyDescent="0.35">
      <c r="J46092" s="830"/>
    </row>
    <row r="46093" spans="10:10" x14ac:dyDescent="0.35">
      <c r="J46093" s="830"/>
    </row>
    <row r="46094" spans="10:10" x14ac:dyDescent="0.35">
      <c r="J46094" s="830"/>
    </row>
    <row r="46095" spans="10:10" x14ac:dyDescent="0.35">
      <c r="J46095" s="830"/>
    </row>
    <row r="46096" spans="10:10" x14ac:dyDescent="0.35">
      <c r="J46096" s="830"/>
    </row>
    <row r="46097" spans="10:10" x14ac:dyDescent="0.35">
      <c r="J46097" s="830"/>
    </row>
    <row r="46098" spans="10:10" x14ac:dyDescent="0.35">
      <c r="J46098" s="830"/>
    </row>
    <row r="46099" spans="10:10" x14ac:dyDescent="0.35">
      <c r="J46099" s="830"/>
    </row>
    <row r="46100" spans="10:10" x14ac:dyDescent="0.35">
      <c r="J46100" s="830"/>
    </row>
    <row r="46101" spans="10:10" x14ac:dyDescent="0.35">
      <c r="J46101" s="830"/>
    </row>
    <row r="46102" spans="10:10" x14ac:dyDescent="0.35">
      <c r="J46102" s="830"/>
    </row>
    <row r="46103" spans="10:10" x14ac:dyDescent="0.35">
      <c r="J46103" s="830"/>
    </row>
    <row r="46104" spans="10:10" x14ac:dyDescent="0.35">
      <c r="J46104" s="830"/>
    </row>
    <row r="46105" spans="10:10" x14ac:dyDescent="0.35">
      <c r="J46105" s="830"/>
    </row>
    <row r="46106" spans="10:10" x14ac:dyDescent="0.35">
      <c r="J46106" s="830"/>
    </row>
    <row r="46107" spans="10:10" x14ac:dyDescent="0.35">
      <c r="J46107" s="830"/>
    </row>
    <row r="46108" spans="10:10" x14ac:dyDescent="0.35">
      <c r="J46108" s="830"/>
    </row>
    <row r="46109" spans="10:10" x14ac:dyDescent="0.35">
      <c r="J46109" s="830"/>
    </row>
    <row r="46110" spans="10:10" x14ac:dyDescent="0.35">
      <c r="J46110" s="830"/>
    </row>
    <row r="46111" spans="10:10" x14ac:dyDescent="0.35">
      <c r="J46111" s="830"/>
    </row>
    <row r="46112" spans="10:10" x14ac:dyDescent="0.35">
      <c r="J46112" s="830"/>
    </row>
    <row r="46113" spans="10:10" x14ac:dyDescent="0.35">
      <c r="J46113" s="830"/>
    </row>
    <row r="46114" spans="10:10" x14ac:dyDescent="0.35">
      <c r="J46114" s="830"/>
    </row>
    <row r="46115" spans="10:10" x14ac:dyDescent="0.35">
      <c r="J46115" s="830"/>
    </row>
    <row r="46116" spans="10:10" x14ac:dyDescent="0.35">
      <c r="J46116" s="830"/>
    </row>
    <row r="46117" spans="10:10" x14ac:dyDescent="0.35">
      <c r="J46117" s="830"/>
    </row>
    <row r="46118" spans="10:10" x14ac:dyDescent="0.35">
      <c r="J46118" s="830"/>
    </row>
    <row r="46119" spans="10:10" x14ac:dyDescent="0.35">
      <c r="J46119" s="830"/>
    </row>
    <row r="46120" spans="10:10" x14ac:dyDescent="0.35">
      <c r="J46120" s="830"/>
    </row>
    <row r="46121" spans="10:10" x14ac:dyDescent="0.35">
      <c r="J46121" s="830"/>
    </row>
    <row r="46122" spans="10:10" x14ac:dyDescent="0.35">
      <c r="J46122" s="830"/>
    </row>
    <row r="46123" spans="10:10" x14ac:dyDescent="0.35">
      <c r="J46123" s="830"/>
    </row>
    <row r="46124" spans="10:10" x14ac:dyDescent="0.35">
      <c r="J46124" s="830"/>
    </row>
    <row r="46125" spans="10:10" x14ac:dyDescent="0.35">
      <c r="J46125" s="830"/>
    </row>
    <row r="46126" spans="10:10" x14ac:dyDescent="0.35">
      <c r="J46126" s="830"/>
    </row>
    <row r="46127" spans="10:10" x14ac:dyDescent="0.35">
      <c r="J46127" s="830"/>
    </row>
    <row r="46128" spans="10:10" x14ac:dyDescent="0.35">
      <c r="J46128" s="830"/>
    </row>
    <row r="46129" spans="10:10" x14ac:dyDescent="0.35">
      <c r="J46129" s="830"/>
    </row>
    <row r="46130" spans="10:10" x14ac:dyDescent="0.35">
      <c r="J46130" s="830"/>
    </row>
    <row r="46131" spans="10:10" x14ac:dyDescent="0.35">
      <c r="J46131" s="830"/>
    </row>
    <row r="46132" spans="10:10" x14ac:dyDescent="0.35">
      <c r="J46132" s="830"/>
    </row>
    <row r="46133" spans="10:10" x14ac:dyDescent="0.35">
      <c r="J46133" s="830"/>
    </row>
    <row r="46134" spans="10:10" x14ac:dyDescent="0.35">
      <c r="J46134" s="830"/>
    </row>
    <row r="46135" spans="10:10" x14ac:dyDescent="0.35">
      <c r="J46135" s="830"/>
    </row>
    <row r="46136" spans="10:10" x14ac:dyDescent="0.35">
      <c r="J46136" s="830"/>
    </row>
    <row r="46137" spans="10:10" x14ac:dyDescent="0.35">
      <c r="J46137" s="830"/>
    </row>
    <row r="46138" spans="10:10" x14ac:dyDescent="0.35">
      <c r="J46138" s="830"/>
    </row>
    <row r="46139" spans="10:10" x14ac:dyDescent="0.35">
      <c r="J46139" s="830"/>
    </row>
    <row r="46140" spans="10:10" x14ac:dyDescent="0.35">
      <c r="J46140" s="830"/>
    </row>
    <row r="46141" spans="10:10" x14ac:dyDescent="0.35">
      <c r="J46141" s="830"/>
    </row>
    <row r="46142" spans="10:10" x14ac:dyDescent="0.35">
      <c r="J46142" s="830"/>
    </row>
    <row r="46143" spans="10:10" x14ac:dyDescent="0.35">
      <c r="J46143" s="830"/>
    </row>
    <row r="46144" spans="10:10" x14ac:dyDescent="0.35">
      <c r="J46144" s="830"/>
    </row>
    <row r="46145" spans="10:10" x14ac:dyDescent="0.35">
      <c r="J46145" s="830"/>
    </row>
    <row r="46146" spans="10:10" x14ac:dyDescent="0.35">
      <c r="J46146" s="830"/>
    </row>
    <row r="46147" spans="10:10" x14ac:dyDescent="0.35">
      <c r="J46147" s="830"/>
    </row>
    <row r="46148" spans="10:10" x14ac:dyDescent="0.35">
      <c r="J46148" s="830"/>
    </row>
    <row r="46149" spans="10:10" x14ac:dyDescent="0.35">
      <c r="J46149" s="830"/>
    </row>
    <row r="46150" spans="10:10" x14ac:dyDescent="0.35">
      <c r="J46150" s="830"/>
    </row>
    <row r="46151" spans="10:10" x14ac:dyDescent="0.35">
      <c r="J46151" s="830"/>
    </row>
    <row r="46152" spans="10:10" x14ac:dyDescent="0.35">
      <c r="J46152" s="830"/>
    </row>
    <row r="46153" spans="10:10" x14ac:dyDescent="0.35">
      <c r="J46153" s="830"/>
    </row>
    <row r="46154" spans="10:10" x14ac:dyDescent="0.35">
      <c r="J46154" s="830"/>
    </row>
    <row r="46155" spans="10:10" x14ac:dyDescent="0.35">
      <c r="J46155" s="830"/>
    </row>
    <row r="46156" spans="10:10" x14ac:dyDescent="0.35">
      <c r="J46156" s="830"/>
    </row>
    <row r="46157" spans="10:10" x14ac:dyDescent="0.35">
      <c r="J46157" s="830"/>
    </row>
    <row r="46158" spans="10:10" x14ac:dyDescent="0.35">
      <c r="J46158" s="830"/>
    </row>
    <row r="46159" spans="10:10" x14ac:dyDescent="0.35">
      <c r="J46159" s="830"/>
    </row>
    <row r="46160" spans="10:10" x14ac:dyDescent="0.35">
      <c r="J46160" s="830"/>
    </row>
    <row r="46161" spans="10:10" x14ac:dyDescent="0.35">
      <c r="J46161" s="830"/>
    </row>
    <row r="46162" spans="10:10" x14ac:dyDescent="0.35">
      <c r="J46162" s="830"/>
    </row>
    <row r="46163" spans="10:10" x14ac:dyDescent="0.35">
      <c r="J46163" s="830"/>
    </row>
    <row r="46164" spans="10:10" x14ac:dyDescent="0.35">
      <c r="J46164" s="830"/>
    </row>
    <row r="46165" spans="10:10" x14ac:dyDescent="0.35">
      <c r="J46165" s="830"/>
    </row>
    <row r="46166" spans="10:10" x14ac:dyDescent="0.35">
      <c r="J46166" s="830"/>
    </row>
    <row r="46167" spans="10:10" x14ac:dyDescent="0.35">
      <c r="J46167" s="830"/>
    </row>
    <row r="46168" spans="10:10" x14ac:dyDescent="0.35">
      <c r="J46168" s="830"/>
    </row>
    <row r="46169" spans="10:10" x14ac:dyDescent="0.35">
      <c r="J46169" s="830"/>
    </row>
    <row r="46170" spans="10:10" x14ac:dyDescent="0.35">
      <c r="J46170" s="830"/>
    </row>
    <row r="46171" spans="10:10" x14ac:dyDescent="0.35">
      <c r="J46171" s="830"/>
    </row>
    <row r="46172" spans="10:10" x14ac:dyDescent="0.35">
      <c r="J46172" s="830"/>
    </row>
    <row r="46173" spans="10:10" x14ac:dyDescent="0.35">
      <c r="J46173" s="830"/>
    </row>
    <row r="46174" spans="10:10" x14ac:dyDescent="0.35">
      <c r="J46174" s="830"/>
    </row>
    <row r="46175" spans="10:10" x14ac:dyDescent="0.35">
      <c r="J46175" s="830"/>
    </row>
    <row r="46176" spans="10:10" x14ac:dyDescent="0.35">
      <c r="J46176" s="830"/>
    </row>
    <row r="46177" spans="10:10" x14ac:dyDescent="0.35">
      <c r="J46177" s="830"/>
    </row>
    <row r="46178" spans="10:10" x14ac:dyDescent="0.35">
      <c r="J46178" s="830"/>
    </row>
    <row r="46179" spans="10:10" x14ac:dyDescent="0.35">
      <c r="J46179" s="830"/>
    </row>
    <row r="46180" spans="10:10" x14ac:dyDescent="0.35">
      <c r="J46180" s="830"/>
    </row>
    <row r="46181" spans="10:10" x14ac:dyDescent="0.35">
      <c r="J46181" s="830"/>
    </row>
    <row r="46182" spans="10:10" x14ac:dyDescent="0.35">
      <c r="J46182" s="830"/>
    </row>
    <row r="46183" spans="10:10" x14ac:dyDescent="0.35">
      <c r="J46183" s="830"/>
    </row>
    <row r="46184" spans="10:10" x14ac:dyDescent="0.35">
      <c r="J46184" s="830"/>
    </row>
    <row r="46185" spans="10:10" x14ac:dyDescent="0.35">
      <c r="J46185" s="830"/>
    </row>
    <row r="46186" spans="10:10" x14ac:dyDescent="0.35">
      <c r="J46186" s="830"/>
    </row>
    <row r="46187" spans="10:10" x14ac:dyDescent="0.35">
      <c r="J46187" s="830"/>
    </row>
    <row r="46188" spans="10:10" x14ac:dyDescent="0.35">
      <c r="J46188" s="830"/>
    </row>
    <row r="46189" spans="10:10" x14ac:dyDescent="0.35">
      <c r="J46189" s="830"/>
    </row>
    <row r="46190" spans="10:10" x14ac:dyDescent="0.35">
      <c r="J46190" s="830"/>
    </row>
    <row r="46191" spans="10:10" x14ac:dyDescent="0.35">
      <c r="J46191" s="830"/>
    </row>
    <row r="46192" spans="10:10" x14ac:dyDescent="0.35">
      <c r="J46192" s="830"/>
    </row>
    <row r="46193" spans="10:10" x14ac:dyDescent="0.35">
      <c r="J46193" s="830"/>
    </row>
    <row r="46194" spans="10:10" x14ac:dyDescent="0.35">
      <c r="J46194" s="830"/>
    </row>
    <row r="46195" spans="10:10" x14ac:dyDescent="0.35">
      <c r="J46195" s="830"/>
    </row>
    <row r="46196" spans="10:10" x14ac:dyDescent="0.35">
      <c r="J46196" s="830"/>
    </row>
    <row r="46197" spans="10:10" x14ac:dyDescent="0.35">
      <c r="J46197" s="830"/>
    </row>
    <row r="46198" spans="10:10" x14ac:dyDescent="0.35">
      <c r="J46198" s="830"/>
    </row>
    <row r="46199" spans="10:10" x14ac:dyDescent="0.35">
      <c r="J46199" s="830"/>
    </row>
    <row r="46200" spans="10:10" x14ac:dyDescent="0.35">
      <c r="J46200" s="830"/>
    </row>
    <row r="46201" spans="10:10" x14ac:dyDescent="0.35">
      <c r="J46201" s="830"/>
    </row>
    <row r="46202" spans="10:10" x14ac:dyDescent="0.35">
      <c r="J46202" s="830"/>
    </row>
    <row r="46203" spans="10:10" x14ac:dyDescent="0.35">
      <c r="J46203" s="830"/>
    </row>
    <row r="46204" spans="10:10" x14ac:dyDescent="0.35">
      <c r="J46204" s="830"/>
    </row>
    <row r="46205" spans="10:10" x14ac:dyDescent="0.35">
      <c r="J46205" s="830"/>
    </row>
    <row r="46206" spans="10:10" x14ac:dyDescent="0.35">
      <c r="J46206" s="830"/>
    </row>
    <row r="46207" spans="10:10" x14ac:dyDescent="0.35">
      <c r="J46207" s="830"/>
    </row>
    <row r="46208" spans="10:10" x14ac:dyDescent="0.35">
      <c r="J46208" s="830"/>
    </row>
    <row r="46209" spans="10:10" x14ac:dyDescent="0.35">
      <c r="J46209" s="830"/>
    </row>
    <row r="46210" spans="10:10" x14ac:dyDescent="0.35">
      <c r="J46210" s="830"/>
    </row>
    <row r="46211" spans="10:10" x14ac:dyDescent="0.35">
      <c r="J46211" s="830"/>
    </row>
    <row r="46212" spans="10:10" x14ac:dyDescent="0.35">
      <c r="J46212" s="830"/>
    </row>
    <row r="46213" spans="10:10" x14ac:dyDescent="0.35">
      <c r="J46213" s="830"/>
    </row>
    <row r="46214" spans="10:10" x14ac:dyDescent="0.35">
      <c r="J46214" s="830"/>
    </row>
    <row r="46215" spans="10:10" x14ac:dyDescent="0.35">
      <c r="J46215" s="830"/>
    </row>
    <row r="46216" spans="10:10" x14ac:dyDescent="0.35">
      <c r="J46216" s="830"/>
    </row>
    <row r="46217" spans="10:10" x14ac:dyDescent="0.35">
      <c r="J46217" s="830"/>
    </row>
    <row r="46218" spans="10:10" x14ac:dyDescent="0.35">
      <c r="J46218" s="830"/>
    </row>
    <row r="46219" spans="10:10" x14ac:dyDescent="0.35">
      <c r="J46219" s="830"/>
    </row>
    <row r="46220" spans="10:10" x14ac:dyDescent="0.35">
      <c r="J46220" s="830"/>
    </row>
    <row r="46221" spans="10:10" x14ac:dyDescent="0.35">
      <c r="J46221" s="830"/>
    </row>
    <row r="46222" spans="10:10" x14ac:dyDescent="0.35">
      <c r="J46222" s="830"/>
    </row>
    <row r="46223" spans="10:10" x14ac:dyDescent="0.35">
      <c r="J46223" s="830"/>
    </row>
    <row r="46224" spans="10:10" x14ac:dyDescent="0.35">
      <c r="J46224" s="830"/>
    </row>
    <row r="46225" spans="10:10" x14ac:dyDescent="0.35">
      <c r="J46225" s="830"/>
    </row>
    <row r="46226" spans="10:10" x14ac:dyDescent="0.35">
      <c r="J46226" s="830"/>
    </row>
    <row r="46227" spans="10:10" x14ac:dyDescent="0.35">
      <c r="J46227" s="830"/>
    </row>
    <row r="46228" spans="10:10" x14ac:dyDescent="0.35">
      <c r="J46228" s="830"/>
    </row>
    <row r="46229" spans="10:10" x14ac:dyDescent="0.35">
      <c r="J46229" s="830"/>
    </row>
    <row r="46230" spans="10:10" x14ac:dyDescent="0.35">
      <c r="J46230" s="830"/>
    </row>
    <row r="46231" spans="10:10" x14ac:dyDescent="0.35">
      <c r="J46231" s="830"/>
    </row>
    <row r="46232" spans="10:10" x14ac:dyDescent="0.35">
      <c r="J46232" s="830"/>
    </row>
    <row r="46233" spans="10:10" x14ac:dyDescent="0.35">
      <c r="J46233" s="830"/>
    </row>
    <row r="46234" spans="10:10" x14ac:dyDescent="0.35">
      <c r="J46234" s="830"/>
    </row>
    <row r="46235" spans="10:10" x14ac:dyDescent="0.35">
      <c r="J46235" s="830"/>
    </row>
    <row r="46236" spans="10:10" x14ac:dyDescent="0.35">
      <c r="J46236" s="830"/>
    </row>
    <row r="46237" spans="10:10" x14ac:dyDescent="0.35">
      <c r="J46237" s="830"/>
    </row>
    <row r="46238" spans="10:10" x14ac:dyDescent="0.35">
      <c r="J46238" s="830"/>
    </row>
    <row r="46239" spans="10:10" x14ac:dyDescent="0.35">
      <c r="J46239" s="830"/>
    </row>
    <row r="46240" spans="10:10" x14ac:dyDescent="0.35">
      <c r="J46240" s="830"/>
    </row>
    <row r="46241" spans="10:10" x14ac:dyDescent="0.35">
      <c r="J46241" s="830"/>
    </row>
    <row r="46242" spans="10:10" x14ac:dyDescent="0.35">
      <c r="J46242" s="830"/>
    </row>
    <row r="46243" spans="10:10" x14ac:dyDescent="0.35">
      <c r="J46243" s="830"/>
    </row>
    <row r="46244" spans="10:10" x14ac:dyDescent="0.35">
      <c r="J46244" s="830"/>
    </row>
    <row r="46245" spans="10:10" x14ac:dyDescent="0.35">
      <c r="J46245" s="830"/>
    </row>
    <row r="46246" spans="10:10" x14ac:dyDescent="0.35">
      <c r="J46246" s="830"/>
    </row>
    <row r="46247" spans="10:10" x14ac:dyDescent="0.35">
      <c r="J46247" s="830"/>
    </row>
    <row r="46248" spans="10:10" x14ac:dyDescent="0.35">
      <c r="J46248" s="830"/>
    </row>
    <row r="46249" spans="10:10" x14ac:dyDescent="0.35">
      <c r="J46249" s="830"/>
    </row>
    <row r="46250" spans="10:10" x14ac:dyDescent="0.35">
      <c r="J46250" s="830"/>
    </row>
    <row r="46251" spans="10:10" x14ac:dyDescent="0.35">
      <c r="J46251" s="830"/>
    </row>
    <row r="46252" spans="10:10" x14ac:dyDescent="0.35">
      <c r="J46252" s="830"/>
    </row>
    <row r="46253" spans="10:10" x14ac:dyDescent="0.35">
      <c r="J46253" s="830"/>
    </row>
    <row r="46254" spans="10:10" x14ac:dyDescent="0.35">
      <c r="J46254" s="830"/>
    </row>
    <row r="46255" spans="10:10" x14ac:dyDescent="0.35">
      <c r="J46255" s="830"/>
    </row>
    <row r="46256" spans="10:10" x14ac:dyDescent="0.35">
      <c r="J46256" s="830"/>
    </row>
    <row r="46257" spans="10:10" x14ac:dyDescent="0.35">
      <c r="J46257" s="830"/>
    </row>
    <row r="46258" spans="10:10" x14ac:dyDescent="0.35">
      <c r="J46258" s="830"/>
    </row>
    <row r="46259" spans="10:10" x14ac:dyDescent="0.35">
      <c r="J46259" s="830"/>
    </row>
    <row r="46260" spans="10:10" x14ac:dyDescent="0.35">
      <c r="J46260" s="830"/>
    </row>
    <row r="46261" spans="10:10" x14ac:dyDescent="0.35">
      <c r="J46261" s="830"/>
    </row>
    <row r="46262" spans="10:10" x14ac:dyDescent="0.35">
      <c r="J46262" s="830"/>
    </row>
    <row r="46263" spans="10:10" x14ac:dyDescent="0.35">
      <c r="J46263" s="830"/>
    </row>
    <row r="46264" spans="10:10" x14ac:dyDescent="0.35">
      <c r="J46264" s="830"/>
    </row>
    <row r="46265" spans="10:10" x14ac:dyDescent="0.35">
      <c r="J46265" s="830"/>
    </row>
    <row r="46266" spans="10:10" x14ac:dyDescent="0.35">
      <c r="J46266" s="830"/>
    </row>
    <row r="46267" spans="10:10" x14ac:dyDescent="0.35">
      <c r="J46267" s="830"/>
    </row>
    <row r="46268" spans="10:10" x14ac:dyDescent="0.35">
      <c r="J46268" s="830"/>
    </row>
    <row r="46269" spans="10:10" x14ac:dyDescent="0.35">
      <c r="J46269" s="830"/>
    </row>
    <row r="46270" spans="10:10" x14ac:dyDescent="0.35">
      <c r="J46270" s="830"/>
    </row>
    <row r="46271" spans="10:10" x14ac:dyDescent="0.35">
      <c r="J46271" s="830"/>
    </row>
    <row r="46272" spans="10:10" x14ac:dyDescent="0.35">
      <c r="J46272" s="830"/>
    </row>
    <row r="46273" spans="10:10" x14ac:dyDescent="0.35">
      <c r="J46273" s="830"/>
    </row>
    <row r="46274" spans="10:10" x14ac:dyDescent="0.35">
      <c r="J46274" s="830"/>
    </row>
    <row r="46275" spans="10:10" x14ac:dyDescent="0.35">
      <c r="J46275" s="830"/>
    </row>
    <row r="46276" spans="10:10" x14ac:dyDescent="0.35">
      <c r="J46276" s="830"/>
    </row>
    <row r="46277" spans="10:10" x14ac:dyDescent="0.35">
      <c r="J46277" s="830"/>
    </row>
    <row r="46278" spans="10:10" x14ac:dyDescent="0.35">
      <c r="J46278" s="830"/>
    </row>
    <row r="46279" spans="10:10" x14ac:dyDescent="0.35">
      <c r="J46279" s="830"/>
    </row>
    <row r="46280" spans="10:10" x14ac:dyDescent="0.35">
      <c r="J46280" s="830"/>
    </row>
    <row r="46281" spans="10:10" x14ac:dyDescent="0.35">
      <c r="J46281" s="830"/>
    </row>
    <row r="46282" spans="10:10" x14ac:dyDescent="0.35">
      <c r="J46282" s="830"/>
    </row>
    <row r="46283" spans="10:10" x14ac:dyDescent="0.35">
      <c r="J46283" s="830"/>
    </row>
    <row r="46284" spans="10:10" x14ac:dyDescent="0.35">
      <c r="J46284" s="830"/>
    </row>
    <row r="46285" spans="10:10" x14ac:dyDescent="0.35">
      <c r="J46285" s="830"/>
    </row>
    <row r="46286" spans="10:10" x14ac:dyDescent="0.35">
      <c r="J46286" s="830"/>
    </row>
    <row r="46287" spans="10:10" x14ac:dyDescent="0.35">
      <c r="J46287" s="830"/>
    </row>
    <row r="46288" spans="10:10" x14ac:dyDescent="0.35">
      <c r="J46288" s="830"/>
    </row>
    <row r="46289" spans="10:10" x14ac:dyDescent="0.35">
      <c r="J46289" s="830"/>
    </row>
    <row r="46290" spans="10:10" x14ac:dyDescent="0.35">
      <c r="J46290" s="830"/>
    </row>
    <row r="46291" spans="10:10" x14ac:dyDescent="0.35">
      <c r="J46291" s="830"/>
    </row>
    <row r="46292" spans="10:10" x14ac:dyDescent="0.35">
      <c r="J46292" s="830"/>
    </row>
    <row r="46293" spans="10:10" x14ac:dyDescent="0.35">
      <c r="J46293" s="830"/>
    </row>
    <row r="46294" spans="10:10" x14ac:dyDescent="0.35">
      <c r="J46294" s="830"/>
    </row>
    <row r="46295" spans="10:10" x14ac:dyDescent="0.35">
      <c r="J46295" s="830"/>
    </row>
    <row r="46296" spans="10:10" x14ac:dyDescent="0.35">
      <c r="J46296" s="830"/>
    </row>
    <row r="46297" spans="10:10" x14ac:dyDescent="0.35">
      <c r="J46297" s="830"/>
    </row>
    <row r="46298" spans="10:10" x14ac:dyDescent="0.35">
      <c r="J46298" s="830"/>
    </row>
    <row r="46299" spans="10:10" x14ac:dyDescent="0.35">
      <c r="J46299" s="830"/>
    </row>
    <row r="46300" spans="10:10" x14ac:dyDescent="0.35">
      <c r="J46300" s="830"/>
    </row>
    <row r="46301" spans="10:10" x14ac:dyDescent="0.35">
      <c r="J46301" s="830"/>
    </row>
    <row r="46302" spans="10:10" x14ac:dyDescent="0.35">
      <c r="J46302" s="830"/>
    </row>
    <row r="46303" spans="10:10" x14ac:dyDescent="0.35">
      <c r="J46303" s="830"/>
    </row>
    <row r="46304" spans="10:10" x14ac:dyDescent="0.35">
      <c r="J46304" s="830"/>
    </row>
    <row r="46305" spans="10:10" x14ac:dyDescent="0.35">
      <c r="J46305" s="830"/>
    </row>
    <row r="46306" spans="10:10" x14ac:dyDescent="0.35">
      <c r="J46306" s="830"/>
    </row>
    <row r="46307" spans="10:10" x14ac:dyDescent="0.35">
      <c r="J46307" s="830"/>
    </row>
    <row r="46308" spans="10:10" x14ac:dyDescent="0.35">
      <c r="J46308" s="830"/>
    </row>
    <row r="46309" spans="10:10" x14ac:dyDescent="0.35">
      <c r="J46309" s="830"/>
    </row>
    <row r="46310" spans="10:10" x14ac:dyDescent="0.35">
      <c r="J46310" s="830"/>
    </row>
    <row r="46311" spans="10:10" x14ac:dyDescent="0.35">
      <c r="J46311" s="830"/>
    </row>
    <row r="46312" spans="10:10" x14ac:dyDescent="0.35">
      <c r="J46312" s="830"/>
    </row>
    <row r="46313" spans="10:10" x14ac:dyDescent="0.35">
      <c r="J46313" s="830"/>
    </row>
    <row r="46314" spans="10:10" x14ac:dyDescent="0.35">
      <c r="J46314" s="830"/>
    </row>
    <row r="46315" spans="10:10" x14ac:dyDescent="0.35">
      <c r="J46315" s="830"/>
    </row>
    <row r="46316" spans="10:10" x14ac:dyDescent="0.35">
      <c r="J46316" s="830"/>
    </row>
    <row r="46317" spans="10:10" x14ac:dyDescent="0.35">
      <c r="J46317" s="830"/>
    </row>
    <row r="46318" spans="10:10" x14ac:dyDescent="0.35">
      <c r="J46318" s="830"/>
    </row>
    <row r="46319" spans="10:10" x14ac:dyDescent="0.35">
      <c r="J46319" s="830"/>
    </row>
    <row r="46320" spans="10:10" x14ac:dyDescent="0.35">
      <c r="J46320" s="830"/>
    </row>
    <row r="46321" spans="10:10" x14ac:dyDescent="0.35">
      <c r="J46321" s="830"/>
    </row>
    <row r="46322" spans="10:10" x14ac:dyDescent="0.35">
      <c r="J46322" s="830"/>
    </row>
    <row r="46323" spans="10:10" x14ac:dyDescent="0.35">
      <c r="J46323" s="830"/>
    </row>
    <row r="46324" spans="10:10" x14ac:dyDescent="0.35">
      <c r="J46324" s="830"/>
    </row>
    <row r="46325" spans="10:10" x14ac:dyDescent="0.35">
      <c r="J46325" s="830"/>
    </row>
    <row r="46326" spans="10:10" x14ac:dyDescent="0.35">
      <c r="J46326" s="830"/>
    </row>
    <row r="46327" spans="10:10" x14ac:dyDescent="0.35">
      <c r="J46327" s="830"/>
    </row>
    <row r="46328" spans="10:10" x14ac:dyDescent="0.35">
      <c r="J46328" s="830"/>
    </row>
    <row r="46329" spans="10:10" x14ac:dyDescent="0.35">
      <c r="J46329" s="830"/>
    </row>
    <row r="46330" spans="10:10" x14ac:dyDescent="0.35">
      <c r="J46330" s="830"/>
    </row>
    <row r="46331" spans="10:10" x14ac:dyDescent="0.35">
      <c r="J46331" s="830"/>
    </row>
    <row r="46332" spans="10:10" x14ac:dyDescent="0.35">
      <c r="J46332" s="830"/>
    </row>
    <row r="46333" spans="10:10" x14ac:dyDescent="0.35">
      <c r="J46333" s="830"/>
    </row>
    <row r="46334" spans="10:10" x14ac:dyDescent="0.35">
      <c r="J46334" s="830"/>
    </row>
    <row r="46335" spans="10:10" x14ac:dyDescent="0.35">
      <c r="J46335" s="830"/>
    </row>
    <row r="46336" spans="10:10" x14ac:dyDescent="0.35">
      <c r="J46336" s="830"/>
    </row>
    <row r="46337" spans="10:10" x14ac:dyDescent="0.35">
      <c r="J46337" s="830"/>
    </row>
    <row r="46338" spans="10:10" x14ac:dyDescent="0.35">
      <c r="J46338" s="830"/>
    </row>
    <row r="46339" spans="10:10" x14ac:dyDescent="0.35">
      <c r="J46339" s="830"/>
    </row>
    <row r="46340" spans="10:10" x14ac:dyDescent="0.35">
      <c r="J46340" s="830"/>
    </row>
    <row r="46341" spans="10:10" x14ac:dyDescent="0.35">
      <c r="J46341" s="830"/>
    </row>
    <row r="46342" spans="10:10" x14ac:dyDescent="0.35">
      <c r="J46342" s="830"/>
    </row>
    <row r="46343" spans="10:10" x14ac:dyDescent="0.35">
      <c r="J46343" s="830"/>
    </row>
    <row r="46344" spans="10:10" x14ac:dyDescent="0.35">
      <c r="J46344" s="830"/>
    </row>
    <row r="46345" spans="10:10" x14ac:dyDescent="0.35">
      <c r="J46345" s="830"/>
    </row>
    <row r="46346" spans="10:10" x14ac:dyDescent="0.35">
      <c r="J46346" s="830"/>
    </row>
    <row r="46347" spans="10:10" x14ac:dyDescent="0.35">
      <c r="J46347" s="830"/>
    </row>
    <row r="46348" spans="10:10" x14ac:dyDescent="0.35">
      <c r="J46348" s="830"/>
    </row>
    <row r="46349" spans="10:10" x14ac:dyDescent="0.35">
      <c r="J46349" s="830"/>
    </row>
    <row r="46350" spans="10:10" x14ac:dyDescent="0.35">
      <c r="J46350" s="830"/>
    </row>
    <row r="46351" spans="10:10" x14ac:dyDescent="0.35">
      <c r="J46351" s="830"/>
    </row>
    <row r="46352" spans="10:10" x14ac:dyDescent="0.35">
      <c r="J46352" s="830"/>
    </row>
    <row r="46353" spans="10:10" x14ac:dyDescent="0.35">
      <c r="J46353" s="830"/>
    </row>
    <row r="46354" spans="10:10" x14ac:dyDescent="0.35">
      <c r="J46354" s="830"/>
    </row>
    <row r="46355" spans="10:10" x14ac:dyDescent="0.35">
      <c r="J46355" s="830"/>
    </row>
    <row r="46356" spans="10:10" x14ac:dyDescent="0.35">
      <c r="J46356" s="830"/>
    </row>
    <row r="46357" spans="10:10" x14ac:dyDescent="0.35">
      <c r="J46357" s="830"/>
    </row>
    <row r="46358" spans="10:10" x14ac:dyDescent="0.35">
      <c r="J46358" s="830"/>
    </row>
    <row r="46359" spans="10:10" x14ac:dyDescent="0.35">
      <c r="J46359" s="830"/>
    </row>
    <row r="46360" spans="10:10" x14ac:dyDescent="0.35">
      <c r="J46360" s="830"/>
    </row>
    <row r="46361" spans="10:10" x14ac:dyDescent="0.35">
      <c r="J46361" s="830"/>
    </row>
    <row r="46362" spans="10:10" x14ac:dyDescent="0.35">
      <c r="J46362" s="830"/>
    </row>
    <row r="46363" spans="10:10" x14ac:dyDescent="0.35">
      <c r="J46363" s="830"/>
    </row>
    <row r="46364" spans="10:10" x14ac:dyDescent="0.35">
      <c r="J46364" s="830"/>
    </row>
    <row r="46365" spans="10:10" x14ac:dyDescent="0.35">
      <c r="J46365" s="830"/>
    </row>
    <row r="46366" spans="10:10" x14ac:dyDescent="0.35">
      <c r="J46366" s="830"/>
    </row>
    <row r="46367" spans="10:10" x14ac:dyDescent="0.35">
      <c r="J46367" s="830"/>
    </row>
    <row r="46368" spans="10:10" x14ac:dyDescent="0.35">
      <c r="J46368" s="830"/>
    </row>
    <row r="46369" spans="10:10" x14ac:dyDescent="0.35">
      <c r="J46369" s="830"/>
    </row>
    <row r="46370" spans="10:10" x14ac:dyDescent="0.35">
      <c r="J46370" s="830"/>
    </row>
    <row r="46371" spans="10:10" x14ac:dyDescent="0.35">
      <c r="J46371" s="830"/>
    </row>
    <row r="46372" spans="10:10" x14ac:dyDescent="0.35">
      <c r="J46372" s="830"/>
    </row>
    <row r="46373" spans="10:10" x14ac:dyDescent="0.35">
      <c r="J46373" s="830"/>
    </row>
    <row r="46374" spans="10:10" x14ac:dyDescent="0.35">
      <c r="J46374" s="830"/>
    </row>
    <row r="46375" spans="10:10" x14ac:dyDescent="0.35">
      <c r="J46375" s="830"/>
    </row>
    <row r="46376" spans="10:10" x14ac:dyDescent="0.35">
      <c r="J46376" s="830"/>
    </row>
    <row r="46377" spans="10:10" x14ac:dyDescent="0.35">
      <c r="J46377" s="830"/>
    </row>
    <row r="46378" spans="10:10" x14ac:dyDescent="0.35">
      <c r="J46378" s="830"/>
    </row>
    <row r="46379" spans="10:10" x14ac:dyDescent="0.35">
      <c r="J46379" s="830"/>
    </row>
    <row r="46380" spans="10:10" x14ac:dyDescent="0.35">
      <c r="J46380" s="830"/>
    </row>
    <row r="46381" spans="10:10" x14ac:dyDescent="0.35">
      <c r="J46381" s="830"/>
    </row>
    <row r="46382" spans="10:10" x14ac:dyDescent="0.35">
      <c r="J46382" s="830"/>
    </row>
    <row r="46383" spans="10:10" x14ac:dyDescent="0.35">
      <c r="J46383" s="830"/>
    </row>
    <row r="46384" spans="10:10" x14ac:dyDescent="0.35">
      <c r="J46384" s="830"/>
    </row>
    <row r="46385" spans="10:10" x14ac:dyDescent="0.35">
      <c r="J46385" s="830"/>
    </row>
    <row r="46386" spans="10:10" x14ac:dyDescent="0.35">
      <c r="J46386" s="830"/>
    </row>
    <row r="46387" spans="10:10" x14ac:dyDescent="0.35">
      <c r="J46387" s="830"/>
    </row>
    <row r="46388" spans="10:10" x14ac:dyDescent="0.35">
      <c r="J46388" s="830"/>
    </row>
    <row r="46389" spans="10:10" x14ac:dyDescent="0.35">
      <c r="J46389" s="830"/>
    </row>
    <row r="46390" spans="10:10" x14ac:dyDescent="0.35">
      <c r="J46390" s="830"/>
    </row>
    <row r="46391" spans="10:10" x14ac:dyDescent="0.35">
      <c r="J46391" s="830"/>
    </row>
    <row r="46392" spans="10:10" x14ac:dyDescent="0.35">
      <c r="J46392" s="830"/>
    </row>
    <row r="46393" spans="10:10" x14ac:dyDescent="0.35">
      <c r="J46393" s="830"/>
    </row>
    <row r="46394" spans="10:10" x14ac:dyDescent="0.35">
      <c r="J46394" s="830"/>
    </row>
    <row r="46395" spans="10:10" x14ac:dyDescent="0.35">
      <c r="J46395" s="830"/>
    </row>
    <row r="46396" spans="10:10" x14ac:dyDescent="0.35">
      <c r="J46396" s="830"/>
    </row>
    <row r="46397" spans="10:10" x14ac:dyDescent="0.35">
      <c r="J46397" s="830"/>
    </row>
    <row r="46398" spans="10:10" x14ac:dyDescent="0.35">
      <c r="J46398" s="830"/>
    </row>
    <row r="46399" spans="10:10" x14ac:dyDescent="0.35">
      <c r="J46399" s="830"/>
    </row>
    <row r="46400" spans="10:10" x14ac:dyDescent="0.35">
      <c r="J46400" s="830"/>
    </row>
    <row r="46401" spans="10:10" x14ac:dyDescent="0.35">
      <c r="J46401" s="830"/>
    </row>
    <row r="46402" spans="10:10" x14ac:dyDescent="0.35">
      <c r="J46402" s="830"/>
    </row>
    <row r="46403" spans="10:10" x14ac:dyDescent="0.35">
      <c r="J46403" s="830"/>
    </row>
    <row r="46404" spans="10:10" x14ac:dyDescent="0.35">
      <c r="J46404" s="830"/>
    </row>
    <row r="46405" spans="10:10" x14ac:dyDescent="0.35">
      <c r="J46405" s="830"/>
    </row>
    <row r="46406" spans="10:10" x14ac:dyDescent="0.35">
      <c r="J46406" s="830"/>
    </row>
    <row r="46407" spans="10:10" x14ac:dyDescent="0.35">
      <c r="J46407" s="830"/>
    </row>
    <row r="46408" spans="10:10" x14ac:dyDescent="0.35">
      <c r="J46408" s="830"/>
    </row>
    <row r="46409" spans="10:10" x14ac:dyDescent="0.35">
      <c r="J46409" s="830"/>
    </row>
    <row r="46410" spans="10:10" x14ac:dyDescent="0.35">
      <c r="J46410" s="830"/>
    </row>
    <row r="46411" spans="10:10" x14ac:dyDescent="0.35">
      <c r="J46411" s="830"/>
    </row>
    <row r="46412" spans="10:10" x14ac:dyDescent="0.35">
      <c r="J46412" s="830"/>
    </row>
    <row r="46413" spans="10:10" x14ac:dyDescent="0.35">
      <c r="J46413" s="830"/>
    </row>
    <row r="46414" spans="10:10" x14ac:dyDescent="0.35">
      <c r="J46414" s="830"/>
    </row>
    <row r="46415" spans="10:10" x14ac:dyDescent="0.35">
      <c r="J46415" s="830"/>
    </row>
    <row r="46416" spans="10:10" x14ac:dyDescent="0.35">
      <c r="J46416" s="830"/>
    </row>
    <row r="46417" spans="10:10" x14ac:dyDescent="0.35">
      <c r="J46417" s="830"/>
    </row>
    <row r="46418" spans="10:10" x14ac:dyDescent="0.35">
      <c r="J46418" s="830"/>
    </row>
    <row r="46419" spans="10:10" x14ac:dyDescent="0.35">
      <c r="J46419" s="830"/>
    </row>
    <row r="46420" spans="10:10" x14ac:dyDescent="0.35">
      <c r="J46420" s="830"/>
    </row>
    <row r="46421" spans="10:10" x14ac:dyDescent="0.35">
      <c r="J46421" s="830"/>
    </row>
    <row r="46422" spans="10:10" x14ac:dyDescent="0.35">
      <c r="J46422" s="830"/>
    </row>
    <row r="46423" spans="10:10" x14ac:dyDescent="0.35">
      <c r="J46423" s="830"/>
    </row>
    <row r="46424" spans="10:10" x14ac:dyDescent="0.35">
      <c r="J46424" s="830"/>
    </row>
    <row r="46425" spans="10:10" x14ac:dyDescent="0.35">
      <c r="J46425" s="830"/>
    </row>
    <row r="46426" spans="10:10" x14ac:dyDescent="0.35">
      <c r="J46426" s="830"/>
    </row>
    <row r="46427" spans="10:10" x14ac:dyDescent="0.35">
      <c r="J46427" s="830"/>
    </row>
    <row r="46428" spans="10:10" x14ac:dyDescent="0.35">
      <c r="J46428" s="830"/>
    </row>
    <row r="46429" spans="10:10" x14ac:dyDescent="0.35">
      <c r="J46429" s="830"/>
    </row>
    <row r="46430" spans="10:10" x14ac:dyDescent="0.35">
      <c r="J46430" s="830"/>
    </row>
    <row r="46431" spans="10:10" x14ac:dyDescent="0.35">
      <c r="J46431" s="830"/>
    </row>
    <row r="46432" spans="10:10" x14ac:dyDescent="0.35">
      <c r="J46432" s="830"/>
    </row>
    <row r="46433" spans="10:10" x14ac:dyDescent="0.35">
      <c r="J46433" s="830"/>
    </row>
    <row r="46434" spans="10:10" x14ac:dyDescent="0.35">
      <c r="J46434" s="830"/>
    </row>
    <row r="46435" spans="10:10" x14ac:dyDescent="0.35">
      <c r="J46435" s="830"/>
    </row>
    <row r="46436" spans="10:10" x14ac:dyDescent="0.35">
      <c r="J46436" s="830"/>
    </row>
    <row r="46437" spans="10:10" x14ac:dyDescent="0.35">
      <c r="J46437" s="830"/>
    </row>
    <row r="46438" spans="10:10" x14ac:dyDescent="0.35">
      <c r="J46438" s="830"/>
    </row>
    <row r="46439" spans="10:10" x14ac:dyDescent="0.35">
      <c r="J46439" s="830"/>
    </row>
    <row r="46440" spans="10:10" x14ac:dyDescent="0.35">
      <c r="J46440" s="830"/>
    </row>
    <row r="46441" spans="10:10" x14ac:dyDescent="0.35">
      <c r="J46441" s="830"/>
    </row>
    <row r="46442" spans="10:10" x14ac:dyDescent="0.35">
      <c r="J46442" s="830"/>
    </row>
    <row r="46443" spans="10:10" x14ac:dyDescent="0.35">
      <c r="J46443" s="830"/>
    </row>
    <row r="46444" spans="10:10" x14ac:dyDescent="0.35">
      <c r="J46444" s="830"/>
    </row>
    <row r="46445" spans="10:10" x14ac:dyDescent="0.35">
      <c r="J46445" s="830"/>
    </row>
    <row r="46446" spans="10:10" x14ac:dyDescent="0.35">
      <c r="J46446" s="830"/>
    </row>
    <row r="46447" spans="10:10" x14ac:dyDescent="0.35">
      <c r="J46447" s="830"/>
    </row>
    <row r="46448" spans="10:10" x14ac:dyDescent="0.35">
      <c r="J46448" s="830"/>
    </row>
    <row r="46449" spans="10:10" x14ac:dyDescent="0.35">
      <c r="J46449" s="830"/>
    </row>
    <row r="46450" spans="10:10" x14ac:dyDescent="0.35">
      <c r="J46450" s="830"/>
    </row>
    <row r="46451" spans="10:10" x14ac:dyDescent="0.35">
      <c r="J46451" s="830"/>
    </row>
    <row r="46452" spans="10:10" x14ac:dyDescent="0.35">
      <c r="J46452" s="830"/>
    </row>
    <row r="46453" spans="10:10" x14ac:dyDescent="0.35">
      <c r="J46453" s="830"/>
    </row>
    <row r="46454" spans="10:10" x14ac:dyDescent="0.35">
      <c r="J46454" s="830"/>
    </row>
    <row r="46455" spans="10:10" x14ac:dyDescent="0.35">
      <c r="J46455" s="830"/>
    </row>
    <row r="46456" spans="10:10" x14ac:dyDescent="0.35">
      <c r="J46456" s="830"/>
    </row>
    <row r="46457" spans="10:10" x14ac:dyDescent="0.35">
      <c r="J46457" s="830"/>
    </row>
    <row r="46458" spans="10:10" x14ac:dyDescent="0.35">
      <c r="J46458" s="830"/>
    </row>
    <row r="46459" spans="10:10" x14ac:dyDescent="0.35">
      <c r="J46459" s="830"/>
    </row>
    <row r="46460" spans="10:10" x14ac:dyDescent="0.35">
      <c r="J46460" s="830"/>
    </row>
    <row r="46461" spans="10:10" x14ac:dyDescent="0.35">
      <c r="J46461" s="830"/>
    </row>
    <row r="46462" spans="10:10" x14ac:dyDescent="0.35">
      <c r="J46462" s="830"/>
    </row>
    <row r="46463" spans="10:10" x14ac:dyDescent="0.35">
      <c r="J46463" s="830"/>
    </row>
    <row r="46464" spans="10:10" x14ac:dyDescent="0.35">
      <c r="J46464" s="830"/>
    </row>
    <row r="46465" spans="10:10" x14ac:dyDescent="0.35">
      <c r="J46465" s="830"/>
    </row>
    <row r="46466" spans="10:10" x14ac:dyDescent="0.35">
      <c r="J46466" s="830"/>
    </row>
    <row r="46467" spans="10:10" x14ac:dyDescent="0.35">
      <c r="J46467" s="830"/>
    </row>
    <row r="46468" spans="10:10" x14ac:dyDescent="0.35">
      <c r="J46468" s="830"/>
    </row>
    <row r="46469" spans="10:10" x14ac:dyDescent="0.35">
      <c r="J46469" s="830"/>
    </row>
    <row r="46470" spans="10:10" x14ac:dyDescent="0.35">
      <c r="J46470" s="830"/>
    </row>
    <row r="46471" spans="10:10" x14ac:dyDescent="0.35">
      <c r="J46471" s="830"/>
    </row>
    <row r="46472" spans="10:10" x14ac:dyDescent="0.35">
      <c r="J46472" s="830"/>
    </row>
    <row r="46473" spans="10:10" x14ac:dyDescent="0.35">
      <c r="J46473" s="830"/>
    </row>
    <row r="46474" spans="10:10" x14ac:dyDescent="0.35">
      <c r="J46474" s="830"/>
    </row>
    <row r="46475" spans="10:10" x14ac:dyDescent="0.35">
      <c r="J46475" s="830"/>
    </row>
    <row r="46476" spans="10:10" x14ac:dyDescent="0.35">
      <c r="J46476" s="830"/>
    </row>
    <row r="46477" spans="10:10" x14ac:dyDescent="0.35">
      <c r="J46477" s="830"/>
    </row>
    <row r="46478" spans="10:10" x14ac:dyDescent="0.35">
      <c r="J46478" s="830"/>
    </row>
    <row r="46479" spans="10:10" x14ac:dyDescent="0.35">
      <c r="J46479" s="830"/>
    </row>
    <row r="46480" spans="10:10" x14ac:dyDescent="0.35">
      <c r="J46480" s="830"/>
    </row>
    <row r="46481" spans="10:10" x14ac:dyDescent="0.35">
      <c r="J46481" s="830"/>
    </row>
    <row r="46482" spans="10:10" x14ac:dyDescent="0.35">
      <c r="J46482" s="830"/>
    </row>
    <row r="46483" spans="10:10" x14ac:dyDescent="0.35">
      <c r="J46483" s="830"/>
    </row>
    <row r="46484" spans="10:10" x14ac:dyDescent="0.35">
      <c r="J46484" s="830"/>
    </row>
    <row r="46485" spans="10:10" x14ac:dyDescent="0.35">
      <c r="J46485" s="830"/>
    </row>
    <row r="46486" spans="10:10" x14ac:dyDescent="0.35">
      <c r="J46486" s="830"/>
    </row>
    <row r="46487" spans="10:10" x14ac:dyDescent="0.35">
      <c r="J46487" s="830"/>
    </row>
    <row r="46488" spans="10:10" x14ac:dyDescent="0.35">
      <c r="J46488" s="830"/>
    </row>
    <row r="46489" spans="10:10" x14ac:dyDescent="0.35">
      <c r="J46489" s="830"/>
    </row>
    <row r="46490" spans="10:10" x14ac:dyDescent="0.35">
      <c r="J46490" s="830"/>
    </row>
    <row r="46491" spans="10:10" x14ac:dyDescent="0.35">
      <c r="J46491" s="830"/>
    </row>
    <row r="46492" spans="10:10" x14ac:dyDescent="0.35">
      <c r="J46492" s="830"/>
    </row>
    <row r="46493" spans="10:10" x14ac:dyDescent="0.35">
      <c r="J46493" s="830"/>
    </row>
    <row r="46494" spans="10:10" x14ac:dyDescent="0.35">
      <c r="J46494" s="830"/>
    </row>
    <row r="46495" spans="10:10" x14ac:dyDescent="0.35">
      <c r="J46495" s="830"/>
    </row>
    <row r="46496" spans="10:10" x14ac:dyDescent="0.35">
      <c r="J46496" s="830"/>
    </row>
    <row r="46497" spans="10:10" x14ac:dyDescent="0.35">
      <c r="J46497" s="830"/>
    </row>
    <row r="46498" spans="10:10" x14ac:dyDescent="0.35">
      <c r="J46498" s="830"/>
    </row>
    <row r="46499" spans="10:10" x14ac:dyDescent="0.35">
      <c r="J46499" s="830"/>
    </row>
    <row r="46500" spans="10:10" x14ac:dyDescent="0.35">
      <c r="J46500" s="830"/>
    </row>
    <row r="46501" spans="10:10" x14ac:dyDescent="0.35">
      <c r="J46501" s="830"/>
    </row>
    <row r="46502" spans="10:10" x14ac:dyDescent="0.35">
      <c r="J46502" s="830"/>
    </row>
    <row r="46503" spans="10:10" x14ac:dyDescent="0.35">
      <c r="J46503" s="830"/>
    </row>
    <row r="46504" spans="10:10" x14ac:dyDescent="0.35">
      <c r="J46504" s="830"/>
    </row>
    <row r="46505" spans="10:10" x14ac:dyDescent="0.35">
      <c r="J46505" s="830"/>
    </row>
    <row r="46506" spans="10:10" x14ac:dyDescent="0.35">
      <c r="J46506" s="830"/>
    </row>
    <row r="46507" spans="10:10" x14ac:dyDescent="0.35">
      <c r="J46507" s="830"/>
    </row>
    <row r="46508" spans="10:10" x14ac:dyDescent="0.35">
      <c r="J46508" s="830"/>
    </row>
    <row r="46509" spans="10:10" x14ac:dyDescent="0.35">
      <c r="J46509" s="830"/>
    </row>
    <row r="46510" spans="10:10" x14ac:dyDescent="0.35">
      <c r="J46510" s="830"/>
    </row>
    <row r="46511" spans="10:10" x14ac:dyDescent="0.35">
      <c r="J46511" s="830"/>
    </row>
    <row r="46512" spans="10:10" x14ac:dyDescent="0.35">
      <c r="J46512" s="830"/>
    </row>
    <row r="46513" spans="10:10" x14ac:dyDescent="0.35">
      <c r="J46513" s="830"/>
    </row>
    <row r="46514" spans="10:10" x14ac:dyDescent="0.35">
      <c r="J46514" s="830"/>
    </row>
    <row r="46515" spans="10:10" x14ac:dyDescent="0.35">
      <c r="J46515" s="830"/>
    </row>
    <row r="46516" spans="10:10" x14ac:dyDescent="0.35">
      <c r="J46516" s="830"/>
    </row>
    <row r="46517" spans="10:10" x14ac:dyDescent="0.35">
      <c r="J46517" s="830"/>
    </row>
    <row r="46518" spans="10:10" x14ac:dyDescent="0.35">
      <c r="J46518" s="830"/>
    </row>
    <row r="46519" spans="10:10" x14ac:dyDescent="0.35">
      <c r="J46519" s="830"/>
    </row>
    <row r="46520" spans="10:10" x14ac:dyDescent="0.35">
      <c r="J46520" s="830"/>
    </row>
    <row r="46521" spans="10:10" x14ac:dyDescent="0.35">
      <c r="J46521" s="830"/>
    </row>
    <row r="46522" spans="10:10" x14ac:dyDescent="0.35">
      <c r="J46522" s="830"/>
    </row>
    <row r="46523" spans="10:10" x14ac:dyDescent="0.35">
      <c r="J46523" s="830"/>
    </row>
    <row r="46524" spans="10:10" x14ac:dyDescent="0.35">
      <c r="J46524" s="830"/>
    </row>
    <row r="46525" spans="10:10" x14ac:dyDescent="0.35">
      <c r="J46525" s="830"/>
    </row>
    <row r="46526" spans="10:10" x14ac:dyDescent="0.35">
      <c r="J46526" s="830"/>
    </row>
    <row r="46527" spans="10:10" x14ac:dyDescent="0.35">
      <c r="J46527" s="830"/>
    </row>
    <row r="46528" spans="10:10" x14ac:dyDescent="0.35">
      <c r="J46528" s="830"/>
    </row>
    <row r="46529" spans="10:10" x14ac:dyDescent="0.35">
      <c r="J46529" s="830"/>
    </row>
    <row r="46530" spans="10:10" x14ac:dyDescent="0.35">
      <c r="J46530" s="830"/>
    </row>
    <row r="46531" spans="10:10" x14ac:dyDescent="0.35">
      <c r="J46531" s="830"/>
    </row>
    <row r="46532" spans="10:10" x14ac:dyDescent="0.35">
      <c r="J46532" s="830"/>
    </row>
    <row r="46533" spans="10:10" x14ac:dyDescent="0.35">
      <c r="J46533" s="830"/>
    </row>
    <row r="46534" spans="10:10" x14ac:dyDescent="0.35">
      <c r="J46534" s="830"/>
    </row>
    <row r="46535" spans="10:10" x14ac:dyDescent="0.35">
      <c r="J46535" s="830"/>
    </row>
    <row r="46536" spans="10:10" x14ac:dyDescent="0.35">
      <c r="J46536" s="830"/>
    </row>
    <row r="46537" spans="10:10" x14ac:dyDescent="0.35">
      <c r="J46537" s="830"/>
    </row>
    <row r="46538" spans="10:10" x14ac:dyDescent="0.35">
      <c r="J46538" s="830"/>
    </row>
    <row r="46539" spans="10:10" x14ac:dyDescent="0.35">
      <c r="J46539" s="830"/>
    </row>
    <row r="46540" spans="10:10" x14ac:dyDescent="0.35">
      <c r="J46540" s="830"/>
    </row>
    <row r="46541" spans="10:10" x14ac:dyDescent="0.35">
      <c r="J46541" s="830"/>
    </row>
    <row r="46542" spans="10:10" x14ac:dyDescent="0.35">
      <c r="J46542" s="830"/>
    </row>
    <row r="46543" spans="10:10" x14ac:dyDescent="0.35">
      <c r="J46543" s="830"/>
    </row>
    <row r="46544" spans="10:10" x14ac:dyDescent="0.35">
      <c r="J46544" s="830"/>
    </row>
    <row r="46545" spans="10:10" x14ac:dyDescent="0.35">
      <c r="J46545" s="830"/>
    </row>
    <row r="46546" spans="10:10" x14ac:dyDescent="0.35">
      <c r="J46546" s="830"/>
    </row>
    <row r="46547" spans="10:10" x14ac:dyDescent="0.35">
      <c r="J46547" s="830"/>
    </row>
    <row r="46548" spans="10:10" x14ac:dyDescent="0.35">
      <c r="J46548" s="830"/>
    </row>
    <row r="46549" spans="10:10" x14ac:dyDescent="0.35">
      <c r="J46549" s="830"/>
    </row>
    <row r="46550" spans="10:10" x14ac:dyDescent="0.35">
      <c r="J46550" s="830"/>
    </row>
    <row r="46551" spans="10:10" x14ac:dyDescent="0.35">
      <c r="J46551" s="830"/>
    </row>
    <row r="46552" spans="10:10" x14ac:dyDescent="0.35">
      <c r="J46552" s="830"/>
    </row>
    <row r="46553" spans="10:10" x14ac:dyDescent="0.35">
      <c r="J46553" s="830"/>
    </row>
    <row r="46554" spans="10:10" x14ac:dyDescent="0.35">
      <c r="J46554" s="830"/>
    </row>
    <row r="46555" spans="10:10" x14ac:dyDescent="0.35">
      <c r="J46555" s="830"/>
    </row>
    <row r="46556" spans="10:10" x14ac:dyDescent="0.35">
      <c r="J46556" s="830"/>
    </row>
    <row r="46557" spans="10:10" x14ac:dyDescent="0.35">
      <c r="J46557" s="830"/>
    </row>
    <row r="46558" spans="10:10" x14ac:dyDescent="0.35">
      <c r="J46558" s="830"/>
    </row>
    <row r="46559" spans="10:10" x14ac:dyDescent="0.35">
      <c r="J46559" s="830"/>
    </row>
    <row r="46560" spans="10:10" x14ac:dyDescent="0.35">
      <c r="J46560" s="830"/>
    </row>
    <row r="46561" spans="10:10" x14ac:dyDescent="0.35">
      <c r="J46561" s="830"/>
    </row>
    <row r="46562" spans="10:10" x14ac:dyDescent="0.35">
      <c r="J46562" s="830"/>
    </row>
    <row r="46563" spans="10:10" x14ac:dyDescent="0.35">
      <c r="J46563" s="830"/>
    </row>
    <row r="46564" spans="10:10" x14ac:dyDescent="0.35">
      <c r="J46564" s="830"/>
    </row>
    <row r="46565" spans="10:10" x14ac:dyDescent="0.35">
      <c r="J46565" s="830"/>
    </row>
    <row r="46566" spans="10:10" x14ac:dyDescent="0.35">
      <c r="J46566" s="830"/>
    </row>
    <row r="46567" spans="10:10" x14ac:dyDescent="0.35">
      <c r="J46567" s="830"/>
    </row>
    <row r="46568" spans="10:10" x14ac:dyDescent="0.35">
      <c r="J46568" s="830"/>
    </row>
    <row r="46569" spans="10:10" x14ac:dyDescent="0.35">
      <c r="J46569" s="830"/>
    </row>
    <row r="46570" spans="10:10" x14ac:dyDescent="0.35">
      <c r="J46570" s="830"/>
    </row>
    <row r="46571" spans="10:10" x14ac:dyDescent="0.35">
      <c r="J46571" s="830"/>
    </row>
    <row r="46572" spans="10:10" x14ac:dyDescent="0.35">
      <c r="J46572" s="830"/>
    </row>
    <row r="46573" spans="10:10" x14ac:dyDescent="0.35">
      <c r="J46573" s="830"/>
    </row>
    <row r="46574" spans="10:10" x14ac:dyDescent="0.35">
      <c r="J46574" s="830"/>
    </row>
    <row r="46575" spans="10:10" x14ac:dyDescent="0.35">
      <c r="J46575" s="830"/>
    </row>
    <row r="46576" spans="10:10" x14ac:dyDescent="0.35">
      <c r="J46576" s="830"/>
    </row>
    <row r="46577" spans="10:10" x14ac:dyDescent="0.35">
      <c r="J46577" s="830"/>
    </row>
    <row r="46578" spans="10:10" x14ac:dyDescent="0.35">
      <c r="J46578" s="830"/>
    </row>
    <row r="46579" spans="10:10" x14ac:dyDescent="0.35">
      <c r="J46579" s="830"/>
    </row>
    <row r="46580" spans="10:10" x14ac:dyDescent="0.35">
      <c r="J46580" s="830"/>
    </row>
    <row r="46581" spans="10:10" x14ac:dyDescent="0.35">
      <c r="J46581" s="830"/>
    </row>
    <row r="46582" spans="10:10" x14ac:dyDescent="0.35">
      <c r="J46582" s="830"/>
    </row>
    <row r="46583" spans="10:10" x14ac:dyDescent="0.35">
      <c r="J46583" s="830"/>
    </row>
    <row r="46584" spans="10:10" x14ac:dyDescent="0.35">
      <c r="J46584" s="830"/>
    </row>
    <row r="46585" spans="10:10" x14ac:dyDescent="0.35">
      <c r="J46585" s="830"/>
    </row>
    <row r="46586" spans="10:10" x14ac:dyDescent="0.35">
      <c r="J46586" s="830"/>
    </row>
    <row r="46587" spans="10:10" x14ac:dyDescent="0.35">
      <c r="J46587" s="830"/>
    </row>
    <row r="46588" spans="10:10" x14ac:dyDescent="0.35">
      <c r="J46588" s="830"/>
    </row>
    <row r="46589" spans="10:10" x14ac:dyDescent="0.35">
      <c r="J46589" s="830"/>
    </row>
    <row r="46590" spans="10:10" x14ac:dyDescent="0.35">
      <c r="J46590" s="830"/>
    </row>
    <row r="46591" spans="10:10" x14ac:dyDescent="0.35">
      <c r="J46591" s="830"/>
    </row>
    <row r="46592" spans="10:10" x14ac:dyDescent="0.35">
      <c r="J46592" s="830"/>
    </row>
    <row r="46593" spans="10:10" x14ac:dyDescent="0.35">
      <c r="J46593" s="830"/>
    </row>
    <row r="46594" spans="10:10" x14ac:dyDescent="0.35">
      <c r="J46594" s="830"/>
    </row>
    <row r="46595" spans="10:10" x14ac:dyDescent="0.35">
      <c r="J46595" s="830"/>
    </row>
    <row r="46596" spans="10:10" x14ac:dyDescent="0.35">
      <c r="J46596" s="830"/>
    </row>
    <row r="46597" spans="10:10" x14ac:dyDescent="0.35">
      <c r="J46597" s="830"/>
    </row>
    <row r="46598" spans="10:10" x14ac:dyDescent="0.35">
      <c r="J46598" s="830"/>
    </row>
    <row r="46599" spans="10:10" x14ac:dyDescent="0.35">
      <c r="J46599" s="830"/>
    </row>
    <row r="46600" spans="10:10" x14ac:dyDescent="0.35">
      <c r="J46600" s="830"/>
    </row>
    <row r="46601" spans="10:10" x14ac:dyDescent="0.35">
      <c r="J46601" s="830"/>
    </row>
    <row r="46602" spans="10:10" x14ac:dyDescent="0.35">
      <c r="J46602" s="830"/>
    </row>
    <row r="46603" spans="10:10" x14ac:dyDescent="0.35">
      <c r="J46603" s="830"/>
    </row>
    <row r="46604" spans="10:10" x14ac:dyDescent="0.35">
      <c r="J46604" s="830"/>
    </row>
    <row r="46605" spans="10:10" x14ac:dyDescent="0.35">
      <c r="J46605" s="830"/>
    </row>
    <row r="46606" spans="10:10" x14ac:dyDescent="0.35">
      <c r="J46606" s="830"/>
    </row>
    <row r="46607" spans="10:10" x14ac:dyDescent="0.35">
      <c r="J46607" s="830"/>
    </row>
    <row r="46608" spans="10:10" x14ac:dyDescent="0.35">
      <c r="J46608" s="830"/>
    </row>
    <row r="46609" spans="10:10" x14ac:dyDescent="0.35">
      <c r="J46609" s="830"/>
    </row>
    <row r="46616" spans="10:10" x14ac:dyDescent="0.35">
      <c r="J46616" s="830"/>
    </row>
    <row r="46617" spans="10:10" x14ac:dyDescent="0.35">
      <c r="J46617" s="830"/>
    </row>
    <row r="46618" spans="10:10" x14ac:dyDescent="0.35">
      <c r="J46618" s="830"/>
    </row>
    <row r="46619" spans="10:10" x14ac:dyDescent="0.35">
      <c r="J46619" s="830"/>
    </row>
    <row r="46620" spans="10:10" x14ac:dyDescent="0.35">
      <c r="J46620" s="830"/>
    </row>
    <row r="46621" spans="10:10" x14ac:dyDescent="0.35">
      <c r="J46621" s="830"/>
    </row>
    <row r="46622" spans="10:10" x14ac:dyDescent="0.35">
      <c r="J46622" s="830"/>
    </row>
    <row r="46623" spans="10:10" x14ac:dyDescent="0.35">
      <c r="J46623" s="830"/>
    </row>
    <row r="46624" spans="10:10" x14ac:dyDescent="0.35">
      <c r="J46624" s="830"/>
    </row>
    <row r="46625" spans="10:10" x14ac:dyDescent="0.35">
      <c r="J46625" s="830"/>
    </row>
    <row r="46626" spans="10:10" x14ac:dyDescent="0.35">
      <c r="J46626" s="830"/>
    </row>
    <row r="46627" spans="10:10" x14ac:dyDescent="0.35">
      <c r="J46627" s="830"/>
    </row>
    <row r="46628" spans="10:10" x14ac:dyDescent="0.35">
      <c r="J46628" s="830"/>
    </row>
    <row r="46629" spans="10:10" x14ac:dyDescent="0.35">
      <c r="J46629" s="830"/>
    </row>
    <row r="46630" spans="10:10" x14ac:dyDescent="0.35">
      <c r="J46630" s="830"/>
    </row>
    <row r="46642" spans="10:10" x14ac:dyDescent="0.35">
      <c r="J46642" s="830"/>
    </row>
    <row r="46643" spans="10:10" x14ac:dyDescent="0.35">
      <c r="J46643" s="830"/>
    </row>
    <row r="46644" spans="10:10" x14ac:dyDescent="0.35">
      <c r="J46644" s="830"/>
    </row>
    <row r="46645" spans="10:10" x14ac:dyDescent="0.35">
      <c r="J46645" s="830"/>
    </row>
    <row r="46646" spans="10:10" x14ac:dyDescent="0.35">
      <c r="J46646" s="830"/>
    </row>
    <row r="46647" spans="10:10" x14ac:dyDescent="0.35">
      <c r="J46647" s="830"/>
    </row>
    <row r="46648" spans="10:10" x14ac:dyDescent="0.35">
      <c r="J46648" s="830"/>
    </row>
    <row r="46649" spans="10:10" x14ac:dyDescent="0.35">
      <c r="J46649" s="830"/>
    </row>
    <row r="46650" spans="10:10" x14ac:dyDescent="0.35">
      <c r="J46650" s="830"/>
    </row>
    <row r="46651" spans="10:10" x14ac:dyDescent="0.35">
      <c r="J46651" s="830"/>
    </row>
    <row r="46652" spans="10:10" x14ac:dyDescent="0.35">
      <c r="J46652" s="830"/>
    </row>
    <row r="46653" spans="10:10" x14ac:dyDescent="0.35">
      <c r="J46653" s="830"/>
    </row>
    <row r="46654" spans="10:10" x14ac:dyDescent="0.35">
      <c r="J46654" s="830"/>
    </row>
    <row r="46655" spans="10:10" x14ac:dyDescent="0.35">
      <c r="J46655" s="830"/>
    </row>
    <row r="46656" spans="10:10" x14ac:dyDescent="0.35">
      <c r="J46656" s="830"/>
    </row>
    <row r="46657" spans="10:10" x14ac:dyDescent="0.35">
      <c r="J46657" s="830"/>
    </row>
    <row r="46658" spans="10:10" x14ac:dyDescent="0.35">
      <c r="J46658" s="830"/>
    </row>
    <row r="46659" spans="10:10" x14ac:dyDescent="0.35">
      <c r="J46659" s="830"/>
    </row>
    <row r="46660" spans="10:10" x14ac:dyDescent="0.35">
      <c r="J46660" s="830"/>
    </row>
    <row r="46661" spans="10:10" x14ac:dyDescent="0.35">
      <c r="J46661" s="830"/>
    </row>
    <row r="46662" spans="10:10" x14ac:dyDescent="0.35">
      <c r="J46662" s="830"/>
    </row>
    <row r="46663" spans="10:10" x14ac:dyDescent="0.35">
      <c r="J46663" s="830"/>
    </row>
    <row r="46664" spans="10:10" x14ac:dyDescent="0.35">
      <c r="J46664" s="830"/>
    </row>
    <row r="46665" spans="10:10" x14ac:dyDescent="0.35">
      <c r="J46665" s="830"/>
    </row>
    <row r="46666" spans="10:10" x14ac:dyDescent="0.35">
      <c r="J46666" s="830"/>
    </row>
    <row r="46667" spans="10:10" x14ac:dyDescent="0.35">
      <c r="J46667" s="830"/>
    </row>
    <row r="46668" spans="10:10" x14ac:dyDescent="0.35">
      <c r="J46668" s="830"/>
    </row>
    <row r="46669" spans="10:10" x14ac:dyDescent="0.35">
      <c r="J46669" s="830"/>
    </row>
    <row r="46670" spans="10:10" x14ac:dyDescent="0.35">
      <c r="J46670" s="830"/>
    </row>
    <row r="46671" spans="10:10" x14ac:dyDescent="0.35">
      <c r="J46671" s="830"/>
    </row>
    <row r="46672" spans="10:10" x14ac:dyDescent="0.35">
      <c r="J46672" s="830"/>
    </row>
    <row r="46673" spans="10:10" x14ac:dyDescent="0.35">
      <c r="J46673" s="830"/>
    </row>
    <row r="46674" spans="10:10" x14ac:dyDescent="0.35">
      <c r="J46674" s="830"/>
    </row>
    <row r="46675" spans="10:10" x14ac:dyDescent="0.35">
      <c r="J46675" s="830"/>
    </row>
    <row r="46678" spans="10:10" x14ac:dyDescent="0.35">
      <c r="J46678" s="830"/>
    </row>
    <row r="46679" spans="10:10" x14ac:dyDescent="0.35">
      <c r="J46679" s="830"/>
    </row>
    <row r="46680" spans="10:10" x14ac:dyDescent="0.35">
      <c r="J46680" s="830"/>
    </row>
    <row r="46681" spans="10:10" x14ac:dyDescent="0.35">
      <c r="J46681" s="830"/>
    </row>
    <row r="46682" spans="10:10" x14ac:dyDescent="0.35">
      <c r="J46682" s="830"/>
    </row>
    <row r="46683" spans="10:10" x14ac:dyDescent="0.35">
      <c r="J46683" s="830"/>
    </row>
    <row r="46684" spans="10:10" x14ac:dyDescent="0.35">
      <c r="J46684" s="830"/>
    </row>
    <row r="46685" spans="10:10" x14ac:dyDescent="0.35">
      <c r="J46685" s="830"/>
    </row>
    <row r="46686" spans="10:10" x14ac:dyDescent="0.35">
      <c r="J46686" s="830"/>
    </row>
    <row r="46687" spans="10:10" x14ac:dyDescent="0.35">
      <c r="J46687" s="830"/>
    </row>
    <row r="46688" spans="10:10" x14ac:dyDescent="0.35">
      <c r="J46688" s="830"/>
    </row>
    <row r="46689" spans="10:10" x14ac:dyDescent="0.35">
      <c r="J46689" s="830"/>
    </row>
    <row r="46690" spans="10:10" x14ac:dyDescent="0.35">
      <c r="J46690" s="830"/>
    </row>
    <row r="46691" spans="10:10" x14ac:dyDescent="0.35">
      <c r="J46691" s="830"/>
    </row>
    <row r="46692" spans="10:10" x14ac:dyDescent="0.35">
      <c r="J46692" s="830"/>
    </row>
    <row r="46693" spans="10:10" x14ac:dyDescent="0.35">
      <c r="J46693" s="830"/>
    </row>
    <row r="46694" spans="10:10" x14ac:dyDescent="0.35">
      <c r="J46694" s="830"/>
    </row>
    <row r="46695" spans="10:10" x14ac:dyDescent="0.35">
      <c r="J46695" s="830"/>
    </row>
    <row r="46696" spans="10:10" x14ac:dyDescent="0.35">
      <c r="J46696" s="830"/>
    </row>
    <row r="46697" spans="10:10" x14ac:dyDescent="0.35">
      <c r="J46697" s="830"/>
    </row>
    <row r="46698" spans="10:10" x14ac:dyDescent="0.35">
      <c r="J46698" s="830"/>
    </row>
    <row r="46699" spans="10:10" x14ac:dyDescent="0.35">
      <c r="J46699" s="830"/>
    </row>
    <row r="46700" spans="10:10" x14ac:dyDescent="0.35">
      <c r="J46700" s="830"/>
    </row>
    <row r="46701" spans="10:10" x14ac:dyDescent="0.35">
      <c r="J46701" s="830"/>
    </row>
    <row r="46702" spans="10:10" x14ac:dyDescent="0.35">
      <c r="J46702" s="830"/>
    </row>
    <row r="46703" spans="10:10" x14ac:dyDescent="0.35">
      <c r="J46703" s="830"/>
    </row>
    <row r="46704" spans="10:10" x14ac:dyDescent="0.35">
      <c r="J46704" s="830"/>
    </row>
    <row r="46705" spans="10:10" x14ac:dyDescent="0.35">
      <c r="J46705" s="830"/>
    </row>
    <row r="46706" spans="10:10" x14ac:dyDescent="0.35">
      <c r="J46706" s="830"/>
    </row>
    <row r="46707" spans="10:10" x14ac:dyDescent="0.35">
      <c r="J46707" s="830"/>
    </row>
    <row r="46708" spans="10:10" x14ac:dyDescent="0.35">
      <c r="J46708" s="830"/>
    </row>
    <row r="46709" spans="10:10" x14ac:dyDescent="0.35">
      <c r="J46709" s="830"/>
    </row>
    <row r="46710" spans="10:10" x14ac:dyDescent="0.35">
      <c r="J46710" s="830"/>
    </row>
    <row r="46711" spans="10:10" x14ac:dyDescent="0.35">
      <c r="J46711" s="830"/>
    </row>
    <row r="46712" spans="10:10" x14ac:dyDescent="0.35">
      <c r="J46712" s="830"/>
    </row>
    <row r="46713" spans="10:10" x14ac:dyDescent="0.35">
      <c r="J46713" s="830"/>
    </row>
    <row r="46714" spans="10:10" x14ac:dyDescent="0.35">
      <c r="J46714" s="830"/>
    </row>
    <row r="46715" spans="10:10" x14ac:dyDescent="0.35">
      <c r="J46715" s="830"/>
    </row>
    <row r="46716" spans="10:10" x14ac:dyDescent="0.35">
      <c r="J46716" s="830"/>
    </row>
    <row r="46717" spans="10:10" x14ac:dyDescent="0.35">
      <c r="J46717" s="830"/>
    </row>
    <row r="46718" spans="10:10" x14ac:dyDescent="0.35">
      <c r="J46718" s="830"/>
    </row>
    <row r="46719" spans="10:10" x14ac:dyDescent="0.35">
      <c r="J46719" s="830"/>
    </row>
    <row r="46720" spans="10:10" x14ac:dyDescent="0.35">
      <c r="J46720" s="830"/>
    </row>
    <row r="46721" spans="10:10" x14ac:dyDescent="0.35">
      <c r="J46721" s="830"/>
    </row>
    <row r="46722" spans="10:10" x14ac:dyDescent="0.35">
      <c r="J46722" s="830"/>
    </row>
    <row r="46723" spans="10:10" x14ac:dyDescent="0.35">
      <c r="J46723" s="830"/>
    </row>
    <row r="46724" spans="10:10" x14ac:dyDescent="0.35">
      <c r="J46724" s="830"/>
    </row>
    <row r="46725" spans="10:10" x14ac:dyDescent="0.35">
      <c r="J46725" s="830"/>
    </row>
    <row r="46726" spans="10:10" x14ac:dyDescent="0.35">
      <c r="J46726" s="830"/>
    </row>
    <row r="46727" spans="10:10" x14ac:dyDescent="0.35">
      <c r="J46727" s="830"/>
    </row>
    <row r="46728" spans="10:10" x14ac:dyDescent="0.35">
      <c r="J46728" s="830"/>
    </row>
    <row r="46729" spans="10:10" x14ac:dyDescent="0.35">
      <c r="J46729" s="830"/>
    </row>
    <row r="46730" spans="10:10" x14ac:dyDescent="0.35">
      <c r="J46730" s="830"/>
    </row>
    <row r="46731" spans="10:10" x14ac:dyDescent="0.35">
      <c r="J46731" s="830"/>
    </row>
    <row r="46732" spans="10:10" x14ac:dyDescent="0.35">
      <c r="J46732" s="830"/>
    </row>
    <row r="46733" spans="10:10" x14ac:dyDescent="0.35">
      <c r="J46733" s="830"/>
    </row>
    <row r="46734" spans="10:10" x14ac:dyDescent="0.35">
      <c r="J46734" s="830"/>
    </row>
    <row r="46735" spans="10:10" x14ac:dyDescent="0.35">
      <c r="J46735" s="830"/>
    </row>
    <row r="46736" spans="10:10" x14ac:dyDescent="0.35">
      <c r="J46736" s="830"/>
    </row>
    <row r="46737" spans="10:10" x14ac:dyDescent="0.35">
      <c r="J46737" s="830"/>
    </row>
    <row r="46738" spans="10:10" x14ac:dyDescent="0.35">
      <c r="J46738" s="830"/>
    </row>
    <row r="46739" spans="10:10" x14ac:dyDescent="0.35">
      <c r="J46739" s="830"/>
    </row>
    <row r="46740" spans="10:10" x14ac:dyDescent="0.35">
      <c r="J46740" s="830"/>
    </row>
    <row r="46741" spans="10:10" x14ac:dyDescent="0.35">
      <c r="J46741" s="830"/>
    </row>
    <row r="46742" spans="10:10" x14ac:dyDescent="0.35">
      <c r="J46742" s="830"/>
    </row>
    <row r="46743" spans="10:10" x14ac:dyDescent="0.35">
      <c r="J46743" s="830"/>
    </row>
    <row r="46744" spans="10:10" x14ac:dyDescent="0.35">
      <c r="J46744" s="830"/>
    </row>
    <row r="46745" spans="10:10" x14ac:dyDescent="0.35">
      <c r="J46745" s="830"/>
    </row>
    <row r="46746" spans="10:10" x14ac:dyDescent="0.35">
      <c r="J46746" s="830"/>
    </row>
    <row r="46747" spans="10:10" x14ac:dyDescent="0.35">
      <c r="J46747" s="830"/>
    </row>
    <row r="46752" spans="10:10" x14ac:dyDescent="0.35">
      <c r="J46752" s="830"/>
    </row>
    <row r="46753" spans="10:10" x14ac:dyDescent="0.35">
      <c r="J46753" s="830"/>
    </row>
    <row r="46754" spans="10:10" x14ac:dyDescent="0.35">
      <c r="J46754" s="830"/>
    </row>
    <row r="46755" spans="10:10" x14ac:dyDescent="0.35">
      <c r="J46755" s="830"/>
    </row>
    <row r="46756" spans="10:10" x14ac:dyDescent="0.35">
      <c r="J46756" s="830"/>
    </row>
    <row r="46763" spans="10:10" x14ac:dyDescent="0.35">
      <c r="J46763" s="830"/>
    </row>
    <row r="46764" spans="10:10" x14ac:dyDescent="0.35">
      <c r="J46764" s="830"/>
    </row>
    <row r="46765" spans="10:10" x14ac:dyDescent="0.35">
      <c r="J46765" s="830"/>
    </row>
    <row r="46766" spans="10:10" x14ac:dyDescent="0.35">
      <c r="J46766" s="830"/>
    </row>
    <row r="46767" spans="10:10" x14ac:dyDescent="0.35">
      <c r="J46767" s="830"/>
    </row>
    <row r="46768" spans="10:10" x14ac:dyDescent="0.35">
      <c r="J46768" s="830"/>
    </row>
    <row r="46769" spans="10:10" x14ac:dyDescent="0.35">
      <c r="J46769" s="830"/>
    </row>
    <row r="46770" spans="10:10" x14ac:dyDescent="0.35">
      <c r="J46770" s="830"/>
    </row>
    <row r="46771" spans="10:10" x14ac:dyDescent="0.35">
      <c r="J46771" s="830"/>
    </row>
    <row r="46772" spans="10:10" x14ac:dyDescent="0.35">
      <c r="J46772" s="830"/>
    </row>
    <row r="46773" spans="10:10" x14ac:dyDescent="0.35">
      <c r="J46773" s="830"/>
    </row>
    <row r="46774" spans="10:10" x14ac:dyDescent="0.35">
      <c r="J46774" s="830"/>
    </row>
    <row r="46775" spans="10:10" x14ac:dyDescent="0.35">
      <c r="J46775" s="830"/>
    </row>
    <row r="46776" spans="10:10" x14ac:dyDescent="0.35">
      <c r="J46776" s="830"/>
    </row>
    <row r="46777" spans="10:10" x14ac:dyDescent="0.35">
      <c r="J46777" s="830"/>
    </row>
    <row r="46778" spans="10:10" x14ac:dyDescent="0.35">
      <c r="J46778" s="830"/>
    </row>
    <row r="46779" spans="10:10" x14ac:dyDescent="0.35">
      <c r="J46779" s="830"/>
    </row>
    <row r="46780" spans="10:10" x14ac:dyDescent="0.35">
      <c r="J46780" s="830"/>
    </row>
    <row r="46781" spans="10:10" x14ac:dyDescent="0.35">
      <c r="J46781" s="830"/>
    </row>
    <row r="46782" spans="10:10" x14ac:dyDescent="0.35">
      <c r="J46782" s="830"/>
    </row>
    <row r="46783" spans="10:10" x14ac:dyDescent="0.35">
      <c r="J46783" s="830"/>
    </row>
    <row r="46784" spans="10:10" x14ac:dyDescent="0.35">
      <c r="J46784" s="830"/>
    </row>
    <row r="46785" spans="10:10" x14ac:dyDescent="0.35">
      <c r="J46785" s="830"/>
    </row>
    <row r="46786" spans="10:10" x14ac:dyDescent="0.35">
      <c r="J46786" s="830"/>
    </row>
    <row r="46787" spans="10:10" x14ac:dyDescent="0.35">
      <c r="J46787" s="830"/>
    </row>
    <row r="46788" spans="10:10" x14ac:dyDescent="0.35">
      <c r="J46788" s="830"/>
    </row>
    <row r="46789" spans="10:10" x14ac:dyDescent="0.35">
      <c r="J46789" s="830"/>
    </row>
    <row r="46790" spans="10:10" x14ac:dyDescent="0.35">
      <c r="J46790" s="830"/>
    </row>
    <row r="46791" spans="10:10" x14ac:dyDescent="0.35">
      <c r="J46791" s="830"/>
    </row>
    <row r="46792" spans="10:10" x14ac:dyDescent="0.35">
      <c r="J46792" s="830"/>
    </row>
    <row r="46793" spans="10:10" x14ac:dyDescent="0.35">
      <c r="J46793" s="830"/>
    </row>
    <row r="46794" spans="10:10" x14ac:dyDescent="0.35">
      <c r="J46794" s="830"/>
    </row>
    <row r="46795" spans="10:10" x14ac:dyDescent="0.35">
      <c r="J46795" s="830"/>
    </row>
    <row r="46796" spans="10:10" x14ac:dyDescent="0.35">
      <c r="J46796" s="830"/>
    </row>
    <row r="46797" spans="10:10" x14ac:dyDescent="0.35">
      <c r="J46797" s="830"/>
    </row>
    <row r="46798" spans="10:10" x14ac:dyDescent="0.35">
      <c r="J46798" s="830"/>
    </row>
    <row r="46799" spans="10:10" x14ac:dyDescent="0.35">
      <c r="J46799" s="830"/>
    </row>
    <row r="46800" spans="10:10" x14ac:dyDescent="0.35">
      <c r="J46800" s="830"/>
    </row>
    <row r="46801" spans="10:10" x14ac:dyDescent="0.35">
      <c r="J46801" s="830"/>
    </row>
    <row r="46802" spans="10:10" x14ac:dyDescent="0.35">
      <c r="J46802" s="830"/>
    </row>
    <row r="46803" spans="10:10" x14ac:dyDescent="0.35">
      <c r="J46803" s="830"/>
    </row>
    <row r="46804" spans="10:10" x14ac:dyDescent="0.35">
      <c r="J46804" s="830"/>
    </row>
    <row r="46805" spans="10:10" x14ac:dyDescent="0.35">
      <c r="J46805" s="830"/>
    </row>
    <row r="46806" spans="10:10" x14ac:dyDescent="0.35">
      <c r="J46806" s="830"/>
    </row>
    <row r="46807" spans="10:10" x14ac:dyDescent="0.35">
      <c r="J46807" s="830"/>
    </row>
    <row r="46808" spans="10:10" x14ac:dyDescent="0.35">
      <c r="J46808" s="830"/>
    </row>
    <row r="46809" spans="10:10" x14ac:dyDescent="0.35">
      <c r="J46809" s="830"/>
    </row>
    <row r="46810" spans="10:10" x14ac:dyDescent="0.35">
      <c r="J46810" s="830"/>
    </row>
    <row r="46812" spans="10:10" x14ac:dyDescent="0.35">
      <c r="J46812" s="830"/>
    </row>
    <row r="46813" spans="10:10" x14ac:dyDescent="0.35">
      <c r="J46813" s="830"/>
    </row>
    <row r="46814" spans="10:10" x14ac:dyDescent="0.35">
      <c r="J46814" s="830"/>
    </row>
    <row r="46816" spans="10:10" x14ac:dyDescent="0.35">
      <c r="J46816" s="830"/>
    </row>
    <row r="46817" spans="10:10" x14ac:dyDescent="0.35">
      <c r="J46817" s="830"/>
    </row>
    <row r="46820" spans="10:10" x14ac:dyDescent="0.35">
      <c r="J46820" s="830"/>
    </row>
    <row r="46821" spans="10:10" x14ac:dyDescent="0.35">
      <c r="J46821" s="830"/>
    </row>
    <row r="46822" spans="10:10" x14ac:dyDescent="0.35">
      <c r="J46822" s="830"/>
    </row>
    <row r="46823" spans="10:10" x14ac:dyDescent="0.35">
      <c r="J46823" s="830"/>
    </row>
    <row r="46824" spans="10:10" x14ac:dyDescent="0.35">
      <c r="J46824" s="830"/>
    </row>
    <row r="46835" spans="10:10" x14ac:dyDescent="0.35">
      <c r="J46835" s="830"/>
    </row>
    <row r="46836" spans="10:10" x14ac:dyDescent="0.35">
      <c r="J46836" s="830"/>
    </row>
    <row r="46837" spans="10:10" x14ac:dyDescent="0.35">
      <c r="J46837" s="830"/>
    </row>
    <row r="46838" spans="10:10" x14ac:dyDescent="0.35">
      <c r="J46838" s="830"/>
    </row>
    <row r="46839" spans="10:10" x14ac:dyDescent="0.35">
      <c r="J46839" s="830"/>
    </row>
    <row r="46840" spans="10:10" x14ac:dyDescent="0.35">
      <c r="J46840" s="830"/>
    </row>
    <row r="46841" spans="10:10" x14ac:dyDescent="0.35">
      <c r="J46841" s="830"/>
    </row>
    <row r="46842" spans="10:10" x14ac:dyDescent="0.35">
      <c r="J46842" s="830"/>
    </row>
    <row r="46843" spans="10:10" x14ac:dyDescent="0.35">
      <c r="J46843" s="830"/>
    </row>
    <row r="46844" spans="10:10" x14ac:dyDescent="0.35">
      <c r="J46844" s="830"/>
    </row>
    <row r="46845" spans="10:10" x14ac:dyDescent="0.35">
      <c r="J46845" s="830"/>
    </row>
    <row r="46846" spans="10:10" x14ac:dyDescent="0.35">
      <c r="J46846" s="830"/>
    </row>
    <row r="46847" spans="10:10" x14ac:dyDescent="0.35">
      <c r="J46847" s="830"/>
    </row>
    <row r="46848" spans="10:10" x14ac:dyDescent="0.35">
      <c r="J46848" s="830"/>
    </row>
    <row r="46849" spans="10:10" x14ac:dyDescent="0.35">
      <c r="J46849" s="830"/>
    </row>
    <row r="46850" spans="10:10" x14ac:dyDescent="0.35">
      <c r="J46850" s="830"/>
    </row>
    <row r="46851" spans="10:10" x14ac:dyDescent="0.35">
      <c r="J46851" s="830"/>
    </row>
    <row r="46852" spans="10:10" x14ac:dyDescent="0.35">
      <c r="J46852" s="830"/>
    </row>
    <row r="46853" spans="10:10" x14ac:dyDescent="0.35">
      <c r="J46853" s="830"/>
    </row>
    <row r="46854" spans="10:10" x14ac:dyDescent="0.35">
      <c r="J46854" s="830"/>
    </row>
    <row r="46859" spans="10:10" x14ac:dyDescent="0.35">
      <c r="J46859" s="830"/>
    </row>
    <row r="46860" spans="10:10" x14ac:dyDescent="0.35">
      <c r="J46860" s="830"/>
    </row>
    <row r="46861" spans="10:10" x14ac:dyDescent="0.35">
      <c r="J46861" s="830"/>
    </row>
    <row r="46862" spans="10:10" x14ac:dyDescent="0.35">
      <c r="J46862" s="830"/>
    </row>
    <row r="46863" spans="10:10" x14ac:dyDescent="0.35">
      <c r="J46863" s="830"/>
    </row>
    <row r="46864" spans="10:10" x14ac:dyDescent="0.35">
      <c r="J46864" s="830"/>
    </row>
    <row r="46865" spans="10:10" x14ac:dyDescent="0.35">
      <c r="J46865" s="830"/>
    </row>
    <row r="46866" spans="10:10" x14ac:dyDescent="0.35">
      <c r="J46866" s="830"/>
    </row>
    <row r="46867" spans="10:10" x14ac:dyDescent="0.35">
      <c r="J46867" s="830"/>
    </row>
    <row r="46868" spans="10:10" x14ac:dyDescent="0.35">
      <c r="J46868" s="830"/>
    </row>
    <row r="46869" spans="10:10" x14ac:dyDescent="0.35">
      <c r="J46869" s="830"/>
    </row>
    <row r="46870" spans="10:10" x14ac:dyDescent="0.35">
      <c r="J46870" s="830"/>
    </row>
    <row r="46871" spans="10:10" x14ac:dyDescent="0.35">
      <c r="J46871" s="830"/>
    </row>
    <row r="46872" spans="10:10" x14ac:dyDescent="0.35">
      <c r="J46872" s="830"/>
    </row>
    <row r="46873" spans="10:10" x14ac:dyDescent="0.35">
      <c r="J46873" s="830"/>
    </row>
    <row r="46874" spans="10:10" x14ac:dyDescent="0.35">
      <c r="J46874" s="830"/>
    </row>
    <row r="46875" spans="10:10" x14ac:dyDescent="0.35">
      <c r="J46875" s="830"/>
    </row>
    <row r="46876" spans="10:10" x14ac:dyDescent="0.35">
      <c r="J46876" s="830"/>
    </row>
    <row r="46877" spans="10:10" x14ac:dyDescent="0.35">
      <c r="J46877" s="830"/>
    </row>
    <row r="46878" spans="10:10" x14ac:dyDescent="0.35">
      <c r="J46878" s="830"/>
    </row>
    <row r="46879" spans="10:10" x14ac:dyDescent="0.35">
      <c r="J46879" s="830"/>
    </row>
    <row r="46880" spans="10:10" x14ac:dyDescent="0.35">
      <c r="J46880" s="830"/>
    </row>
    <row r="46881" spans="10:10" x14ac:dyDescent="0.35">
      <c r="J46881" s="830"/>
    </row>
    <row r="46882" spans="10:10" x14ac:dyDescent="0.35">
      <c r="J46882" s="830"/>
    </row>
    <row r="46883" spans="10:10" x14ac:dyDescent="0.35">
      <c r="J46883" s="830"/>
    </row>
    <row r="46884" spans="10:10" x14ac:dyDescent="0.35">
      <c r="J46884" s="830"/>
    </row>
    <row r="46885" spans="10:10" x14ac:dyDescent="0.35">
      <c r="J46885" s="830"/>
    </row>
    <row r="46886" spans="10:10" x14ac:dyDescent="0.35">
      <c r="J46886" s="830"/>
    </row>
    <row r="46887" spans="10:10" x14ac:dyDescent="0.35">
      <c r="J46887" s="830"/>
    </row>
    <row r="46888" spans="10:10" x14ac:dyDescent="0.35">
      <c r="J46888" s="830"/>
    </row>
    <row r="46889" spans="10:10" x14ac:dyDescent="0.35">
      <c r="J46889" s="830"/>
    </row>
    <row r="46890" spans="10:10" x14ac:dyDescent="0.35">
      <c r="J46890" s="830"/>
    </row>
    <row r="46891" spans="10:10" x14ac:dyDescent="0.35">
      <c r="J46891" s="830"/>
    </row>
    <row r="46892" spans="10:10" x14ac:dyDescent="0.35">
      <c r="J46892" s="830"/>
    </row>
    <row r="46893" spans="10:10" x14ac:dyDescent="0.35">
      <c r="J46893" s="830"/>
    </row>
    <row r="46894" spans="10:10" x14ac:dyDescent="0.35">
      <c r="J46894" s="830"/>
    </row>
    <row r="46895" spans="10:10" x14ac:dyDescent="0.35">
      <c r="J46895" s="830"/>
    </row>
    <row r="46896" spans="10:10" x14ac:dyDescent="0.35">
      <c r="J46896" s="830"/>
    </row>
    <row r="46897" spans="10:10" x14ac:dyDescent="0.35">
      <c r="J46897" s="830"/>
    </row>
    <row r="46898" spans="10:10" x14ac:dyDescent="0.35">
      <c r="J46898" s="830"/>
    </row>
    <row r="46899" spans="10:10" x14ac:dyDescent="0.35">
      <c r="J46899" s="830"/>
    </row>
    <row r="46900" spans="10:10" x14ac:dyDescent="0.35">
      <c r="J46900" s="830"/>
    </row>
    <row r="46901" spans="10:10" x14ac:dyDescent="0.35">
      <c r="J46901" s="830"/>
    </row>
    <row r="46902" spans="10:10" x14ac:dyDescent="0.35">
      <c r="J46902" s="830"/>
    </row>
    <row r="46903" spans="10:10" x14ac:dyDescent="0.35">
      <c r="J46903" s="830"/>
    </row>
    <row r="46947" spans="10:10" x14ac:dyDescent="0.35">
      <c r="J46947" s="830"/>
    </row>
    <row r="46948" spans="10:10" x14ac:dyDescent="0.35">
      <c r="J46948" s="830"/>
    </row>
    <row r="46949" spans="10:10" x14ac:dyDescent="0.35">
      <c r="J46949" s="830"/>
    </row>
    <row r="46950" spans="10:10" x14ac:dyDescent="0.35">
      <c r="J46950" s="830"/>
    </row>
    <row r="46951" spans="10:10" x14ac:dyDescent="0.35">
      <c r="J46951" s="830"/>
    </row>
    <row r="46952" spans="10:10" x14ac:dyDescent="0.35">
      <c r="J46952" s="830"/>
    </row>
    <row r="46953" spans="10:10" x14ac:dyDescent="0.35">
      <c r="J46953" s="830"/>
    </row>
    <row r="46954" spans="10:10" x14ac:dyDescent="0.35">
      <c r="J46954" s="830"/>
    </row>
    <row r="46955" spans="10:10" x14ac:dyDescent="0.35">
      <c r="J46955" s="830"/>
    </row>
    <row r="46956" spans="10:10" x14ac:dyDescent="0.35">
      <c r="J46956" s="830"/>
    </row>
    <row r="46957" spans="10:10" x14ac:dyDescent="0.35">
      <c r="J46957" s="830"/>
    </row>
    <row r="46958" spans="10:10" x14ac:dyDescent="0.35">
      <c r="J46958" s="830"/>
    </row>
    <row r="46959" spans="10:10" x14ac:dyDescent="0.35">
      <c r="J46959" s="830"/>
    </row>
    <row r="46960" spans="10:10" x14ac:dyDescent="0.35">
      <c r="J46960" s="830"/>
    </row>
    <row r="46961" spans="10:10" x14ac:dyDescent="0.35">
      <c r="J46961" s="830"/>
    </row>
    <row r="46962" spans="10:10" x14ac:dyDescent="0.35">
      <c r="J46962" s="830"/>
    </row>
    <row r="46963" spans="10:10" x14ac:dyDescent="0.35">
      <c r="J46963" s="830"/>
    </row>
    <row r="46964" spans="10:10" x14ac:dyDescent="0.35">
      <c r="J46964" s="830"/>
    </row>
    <row r="46965" spans="10:10" x14ac:dyDescent="0.35">
      <c r="J46965" s="830"/>
    </row>
    <row r="46966" spans="10:10" x14ac:dyDescent="0.35">
      <c r="J46966" s="830"/>
    </row>
    <row r="46967" spans="10:10" x14ac:dyDescent="0.35">
      <c r="J46967" s="830"/>
    </row>
    <row r="46968" spans="10:10" x14ac:dyDescent="0.35">
      <c r="J46968" s="830"/>
    </row>
    <row r="46969" spans="10:10" x14ac:dyDescent="0.35">
      <c r="J46969" s="830"/>
    </row>
    <row r="46970" spans="10:10" x14ac:dyDescent="0.35">
      <c r="J46970" s="830"/>
    </row>
    <row r="46971" spans="10:10" x14ac:dyDescent="0.35">
      <c r="J46971" s="830"/>
    </row>
    <row r="46972" spans="10:10" x14ac:dyDescent="0.35">
      <c r="J46972" s="830"/>
    </row>
    <row r="46973" spans="10:10" x14ac:dyDescent="0.35">
      <c r="J46973" s="830"/>
    </row>
    <row r="46974" spans="10:10" x14ac:dyDescent="0.35">
      <c r="J46974" s="830"/>
    </row>
    <row r="46975" spans="10:10" x14ac:dyDescent="0.35">
      <c r="J46975" s="830"/>
    </row>
    <row r="46976" spans="10:10" x14ac:dyDescent="0.35">
      <c r="J46976" s="830"/>
    </row>
    <row r="46977" spans="10:10" x14ac:dyDescent="0.35">
      <c r="J46977" s="830"/>
    </row>
    <row r="46978" spans="10:10" x14ac:dyDescent="0.35">
      <c r="J46978" s="830"/>
    </row>
    <row r="46979" spans="10:10" x14ac:dyDescent="0.35">
      <c r="J46979" s="830"/>
    </row>
    <row r="46980" spans="10:10" x14ac:dyDescent="0.35">
      <c r="J46980" s="830"/>
    </row>
    <row r="46981" spans="10:10" x14ac:dyDescent="0.35">
      <c r="J46981" s="830"/>
    </row>
    <row r="46982" spans="10:10" x14ac:dyDescent="0.35">
      <c r="J46982" s="830"/>
    </row>
    <row r="46983" spans="10:10" x14ac:dyDescent="0.35">
      <c r="J46983" s="830"/>
    </row>
    <row r="46984" spans="10:10" x14ac:dyDescent="0.35">
      <c r="J46984" s="830"/>
    </row>
    <row r="46985" spans="10:10" x14ac:dyDescent="0.35">
      <c r="J46985" s="830"/>
    </row>
    <row r="46986" spans="10:10" x14ac:dyDescent="0.35">
      <c r="J46986" s="830"/>
    </row>
    <row r="46987" spans="10:10" x14ac:dyDescent="0.35">
      <c r="J46987" s="830"/>
    </row>
    <row r="46988" spans="10:10" x14ac:dyDescent="0.35">
      <c r="J46988" s="830"/>
    </row>
    <row r="46989" spans="10:10" x14ac:dyDescent="0.35">
      <c r="J46989" s="830"/>
    </row>
    <row r="46990" spans="10:10" x14ac:dyDescent="0.35">
      <c r="J46990" s="830"/>
    </row>
    <row r="46991" spans="10:10" x14ac:dyDescent="0.35">
      <c r="J46991" s="830"/>
    </row>
    <row r="46992" spans="10:10" x14ac:dyDescent="0.35">
      <c r="J46992" s="830"/>
    </row>
    <row r="46993" spans="10:10" x14ac:dyDescent="0.35">
      <c r="J46993" s="830"/>
    </row>
    <row r="46994" spans="10:10" x14ac:dyDescent="0.35">
      <c r="J46994" s="830"/>
    </row>
    <row r="46995" spans="10:10" x14ac:dyDescent="0.35">
      <c r="J46995" s="830"/>
    </row>
    <row r="46996" spans="10:10" x14ac:dyDescent="0.35">
      <c r="J46996" s="830"/>
    </row>
    <row r="46997" spans="10:10" x14ac:dyDescent="0.35">
      <c r="J46997" s="830"/>
    </row>
    <row r="46998" spans="10:10" x14ac:dyDescent="0.35">
      <c r="J46998" s="830"/>
    </row>
    <row r="46999" spans="10:10" x14ac:dyDescent="0.35">
      <c r="J46999" s="830"/>
    </row>
    <row r="47000" spans="10:10" x14ac:dyDescent="0.35">
      <c r="J47000" s="830"/>
    </row>
    <row r="47001" spans="10:10" x14ac:dyDescent="0.35">
      <c r="J47001" s="830"/>
    </row>
    <row r="47002" spans="10:10" x14ac:dyDescent="0.35">
      <c r="J47002" s="830"/>
    </row>
    <row r="47003" spans="10:10" x14ac:dyDescent="0.35">
      <c r="J47003" s="830"/>
    </row>
    <row r="47004" spans="10:10" x14ac:dyDescent="0.35">
      <c r="J47004" s="830"/>
    </row>
    <row r="47005" spans="10:10" x14ac:dyDescent="0.35">
      <c r="J47005" s="830"/>
    </row>
    <row r="47006" spans="10:10" x14ac:dyDescent="0.35">
      <c r="J47006" s="830"/>
    </row>
    <row r="47007" spans="10:10" x14ac:dyDescent="0.35">
      <c r="J47007" s="830"/>
    </row>
    <row r="47008" spans="10:10" x14ac:dyDescent="0.35">
      <c r="J47008" s="830"/>
    </row>
    <row r="47009" spans="10:10" x14ac:dyDescent="0.35">
      <c r="J47009" s="830"/>
    </row>
    <row r="47010" spans="10:10" x14ac:dyDescent="0.35">
      <c r="J47010" s="830"/>
    </row>
    <row r="47011" spans="10:10" x14ac:dyDescent="0.35">
      <c r="J47011" s="830"/>
    </row>
    <row r="47012" spans="10:10" x14ac:dyDescent="0.35">
      <c r="J47012" s="830"/>
    </row>
    <row r="47013" spans="10:10" x14ac:dyDescent="0.35">
      <c r="J47013" s="830"/>
    </row>
    <row r="47014" spans="10:10" x14ac:dyDescent="0.35">
      <c r="J47014" s="830"/>
    </row>
    <row r="47015" spans="10:10" x14ac:dyDescent="0.35">
      <c r="J47015" s="830"/>
    </row>
    <row r="47016" spans="10:10" x14ac:dyDescent="0.35">
      <c r="J47016" s="830"/>
    </row>
    <row r="47017" spans="10:10" x14ac:dyDescent="0.35">
      <c r="J47017" s="830"/>
    </row>
    <row r="47018" spans="10:10" x14ac:dyDescent="0.35">
      <c r="J47018" s="830"/>
    </row>
    <row r="47019" spans="10:10" x14ac:dyDescent="0.35">
      <c r="J47019" s="830"/>
    </row>
    <row r="47020" spans="10:10" x14ac:dyDescent="0.35">
      <c r="J47020" s="830"/>
    </row>
    <row r="47021" spans="10:10" x14ac:dyDescent="0.35">
      <c r="J47021" s="830"/>
    </row>
    <row r="47022" spans="10:10" x14ac:dyDescent="0.35">
      <c r="J47022" s="830"/>
    </row>
    <row r="47023" spans="10:10" x14ac:dyDescent="0.35">
      <c r="J47023" s="830"/>
    </row>
    <row r="47024" spans="10:10" x14ac:dyDescent="0.35">
      <c r="J47024" s="830"/>
    </row>
    <row r="47025" spans="10:10" x14ac:dyDescent="0.35">
      <c r="J47025" s="830"/>
    </row>
    <row r="47026" spans="10:10" x14ac:dyDescent="0.35">
      <c r="J47026" s="830"/>
    </row>
    <row r="47027" spans="10:10" x14ac:dyDescent="0.35">
      <c r="J47027" s="830"/>
    </row>
    <row r="47028" spans="10:10" x14ac:dyDescent="0.35">
      <c r="J47028" s="830"/>
    </row>
    <row r="47029" spans="10:10" x14ac:dyDescent="0.35">
      <c r="J47029" s="830"/>
    </row>
    <row r="47030" spans="10:10" x14ac:dyDescent="0.35">
      <c r="J47030" s="830"/>
    </row>
    <row r="47031" spans="10:10" x14ac:dyDescent="0.35">
      <c r="J47031" s="830"/>
    </row>
    <row r="47032" spans="10:10" x14ac:dyDescent="0.35">
      <c r="J47032" s="830"/>
    </row>
    <row r="47033" spans="10:10" x14ac:dyDescent="0.35">
      <c r="J47033" s="830"/>
    </row>
    <row r="47034" spans="10:10" x14ac:dyDescent="0.35">
      <c r="J47034" s="830"/>
    </row>
    <row r="47035" spans="10:10" x14ac:dyDescent="0.35">
      <c r="J47035" s="830"/>
    </row>
    <row r="47036" spans="10:10" x14ac:dyDescent="0.35">
      <c r="J47036" s="830"/>
    </row>
    <row r="47037" spans="10:10" x14ac:dyDescent="0.35">
      <c r="J47037" s="830"/>
    </row>
    <row r="47038" spans="10:10" x14ac:dyDescent="0.35">
      <c r="J47038" s="830"/>
    </row>
    <row r="47039" spans="10:10" x14ac:dyDescent="0.35">
      <c r="J47039" s="830"/>
    </row>
    <row r="47040" spans="10:10" x14ac:dyDescent="0.35">
      <c r="J47040" s="830"/>
    </row>
    <row r="47041" spans="10:10" x14ac:dyDescent="0.35">
      <c r="J47041" s="830"/>
    </row>
    <row r="47042" spans="10:10" x14ac:dyDescent="0.35">
      <c r="J47042" s="830"/>
    </row>
    <row r="47043" spans="10:10" x14ac:dyDescent="0.35">
      <c r="J47043" s="830"/>
    </row>
    <row r="47044" spans="10:10" x14ac:dyDescent="0.35">
      <c r="J47044" s="830"/>
    </row>
    <row r="47045" spans="10:10" x14ac:dyDescent="0.35">
      <c r="J47045" s="830"/>
    </row>
    <row r="47046" spans="10:10" x14ac:dyDescent="0.35">
      <c r="J47046" s="830"/>
    </row>
    <row r="47047" spans="10:10" x14ac:dyDescent="0.35">
      <c r="J47047" s="830"/>
    </row>
    <row r="47048" spans="10:10" x14ac:dyDescent="0.35">
      <c r="J47048" s="830"/>
    </row>
    <row r="47049" spans="10:10" x14ac:dyDescent="0.35">
      <c r="J47049" s="830"/>
    </row>
    <row r="47050" spans="10:10" x14ac:dyDescent="0.35">
      <c r="J47050" s="830"/>
    </row>
    <row r="47051" spans="10:10" x14ac:dyDescent="0.35">
      <c r="J47051" s="830"/>
    </row>
    <row r="47052" spans="10:10" x14ac:dyDescent="0.35">
      <c r="J47052" s="830"/>
    </row>
    <row r="47053" spans="10:10" x14ac:dyDescent="0.35">
      <c r="J47053" s="830"/>
    </row>
    <row r="47054" spans="10:10" x14ac:dyDescent="0.35">
      <c r="J47054" s="830"/>
    </row>
    <row r="47055" spans="10:10" x14ac:dyDescent="0.35">
      <c r="J47055" s="830"/>
    </row>
    <row r="47056" spans="10:10" x14ac:dyDescent="0.35">
      <c r="J47056" s="830"/>
    </row>
    <row r="47057" spans="10:10" x14ac:dyDescent="0.35">
      <c r="J47057" s="830"/>
    </row>
    <row r="47058" spans="10:10" x14ac:dyDescent="0.35">
      <c r="J47058" s="830"/>
    </row>
    <row r="47059" spans="10:10" x14ac:dyDescent="0.35">
      <c r="J47059" s="830"/>
    </row>
    <row r="47060" spans="10:10" x14ac:dyDescent="0.35">
      <c r="J47060" s="830"/>
    </row>
    <row r="47061" spans="10:10" x14ac:dyDescent="0.35">
      <c r="J47061" s="830"/>
    </row>
    <row r="47062" spans="10:10" x14ac:dyDescent="0.35">
      <c r="J47062" s="830"/>
    </row>
    <row r="47063" spans="10:10" x14ac:dyDescent="0.35">
      <c r="J47063" s="830"/>
    </row>
    <row r="47064" spans="10:10" x14ac:dyDescent="0.35">
      <c r="J47064" s="830"/>
    </row>
    <row r="47065" spans="10:10" x14ac:dyDescent="0.35">
      <c r="J47065" s="830"/>
    </row>
    <row r="47066" spans="10:10" x14ac:dyDescent="0.35">
      <c r="J47066" s="830"/>
    </row>
    <row r="47067" spans="10:10" x14ac:dyDescent="0.35">
      <c r="J47067" s="830"/>
    </row>
    <row r="47068" spans="10:10" x14ac:dyDescent="0.35">
      <c r="J47068" s="830"/>
    </row>
    <row r="47069" spans="10:10" x14ac:dyDescent="0.35">
      <c r="J47069" s="830"/>
    </row>
    <row r="47070" spans="10:10" x14ac:dyDescent="0.35">
      <c r="J47070" s="830"/>
    </row>
    <row r="47071" spans="10:10" x14ac:dyDescent="0.35">
      <c r="J47071" s="830"/>
    </row>
    <row r="47072" spans="10:10" x14ac:dyDescent="0.35">
      <c r="J47072" s="830"/>
    </row>
    <row r="47073" spans="10:10" x14ac:dyDescent="0.35">
      <c r="J47073" s="830"/>
    </row>
    <row r="47074" spans="10:10" x14ac:dyDescent="0.35">
      <c r="J47074" s="830"/>
    </row>
    <row r="47075" spans="10:10" x14ac:dyDescent="0.35">
      <c r="J47075" s="830"/>
    </row>
    <row r="47076" spans="10:10" x14ac:dyDescent="0.35">
      <c r="J47076" s="830"/>
    </row>
    <row r="47077" spans="10:10" x14ac:dyDescent="0.35">
      <c r="J47077" s="830"/>
    </row>
    <row r="47078" spans="10:10" x14ac:dyDescent="0.35">
      <c r="J47078" s="830"/>
    </row>
    <row r="47079" spans="10:10" x14ac:dyDescent="0.35">
      <c r="J47079" s="830"/>
    </row>
    <row r="47080" spans="10:10" x14ac:dyDescent="0.35">
      <c r="J47080" s="830"/>
    </row>
    <row r="47081" spans="10:10" x14ac:dyDescent="0.35">
      <c r="J47081" s="830"/>
    </row>
    <row r="47082" spans="10:10" x14ac:dyDescent="0.35">
      <c r="J47082" s="830"/>
    </row>
    <row r="47083" spans="10:10" x14ac:dyDescent="0.35">
      <c r="J47083" s="830"/>
    </row>
    <row r="47084" spans="10:10" x14ac:dyDescent="0.35">
      <c r="J47084" s="830"/>
    </row>
    <row r="47085" spans="10:10" x14ac:dyDescent="0.35">
      <c r="J47085" s="830"/>
    </row>
    <row r="47086" spans="10:10" x14ac:dyDescent="0.35">
      <c r="J47086" s="830"/>
    </row>
    <row r="47087" spans="10:10" x14ac:dyDescent="0.35">
      <c r="J47087" s="830"/>
    </row>
    <row r="47088" spans="10:10" x14ac:dyDescent="0.35">
      <c r="J47088" s="830"/>
    </row>
    <row r="47089" spans="10:10" x14ac:dyDescent="0.35">
      <c r="J47089" s="830"/>
    </row>
    <row r="47090" spans="10:10" x14ac:dyDescent="0.35">
      <c r="J47090" s="830"/>
    </row>
    <row r="47091" spans="10:10" x14ac:dyDescent="0.35">
      <c r="J47091" s="830"/>
    </row>
    <row r="47092" spans="10:10" x14ac:dyDescent="0.35">
      <c r="J47092" s="830"/>
    </row>
    <row r="47093" spans="10:10" x14ac:dyDescent="0.35">
      <c r="J47093" s="830"/>
    </row>
    <row r="47094" spans="10:10" x14ac:dyDescent="0.35">
      <c r="J47094" s="830"/>
    </row>
    <row r="47095" spans="10:10" x14ac:dyDescent="0.35">
      <c r="J47095" s="830"/>
    </row>
    <row r="47096" spans="10:10" x14ac:dyDescent="0.35">
      <c r="J47096" s="830"/>
    </row>
    <row r="47097" spans="10:10" x14ac:dyDescent="0.35">
      <c r="J47097" s="830"/>
    </row>
    <row r="47098" spans="10:10" x14ac:dyDescent="0.35">
      <c r="J47098" s="830"/>
    </row>
    <row r="47099" spans="10:10" x14ac:dyDescent="0.35">
      <c r="J47099" s="830"/>
    </row>
    <row r="47100" spans="10:10" x14ac:dyDescent="0.35">
      <c r="J47100" s="830"/>
    </row>
    <row r="47101" spans="10:10" x14ac:dyDescent="0.35">
      <c r="J47101" s="830"/>
    </row>
    <row r="47102" spans="10:10" x14ac:dyDescent="0.35">
      <c r="J47102" s="830"/>
    </row>
    <row r="47103" spans="10:10" x14ac:dyDescent="0.35">
      <c r="J47103" s="830"/>
    </row>
    <row r="47104" spans="10:10" x14ac:dyDescent="0.35">
      <c r="J47104" s="830"/>
    </row>
    <row r="47105" spans="10:10" x14ac:dyDescent="0.35">
      <c r="J47105" s="830"/>
    </row>
    <row r="47106" spans="10:10" x14ac:dyDescent="0.35">
      <c r="J47106" s="830"/>
    </row>
    <row r="47107" spans="10:10" x14ac:dyDescent="0.35">
      <c r="J47107" s="830"/>
    </row>
    <row r="47108" spans="10:10" x14ac:dyDescent="0.35">
      <c r="J47108" s="830"/>
    </row>
    <row r="47109" spans="10:10" x14ac:dyDescent="0.35">
      <c r="J47109" s="830"/>
    </row>
    <row r="47110" spans="10:10" x14ac:dyDescent="0.35">
      <c r="J47110" s="830"/>
    </row>
    <row r="47111" spans="10:10" x14ac:dyDescent="0.35">
      <c r="J47111" s="830"/>
    </row>
    <row r="47112" spans="10:10" x14ac:dyDescent="0.35">
      <c r="J47112" s="830"/>
    </row>
    <row r="47113" spans="10:10" x14ac:dyDescent="0.35">
      <c r="J47113" s="830"/>
    </row>
    <row r="47114" spans="10:10" x14ac:dyDescent="0.35">
      <c r="J47114" s="830"/>
    </row>
    <row r="47115" spans="10:10" x14ac:dyDescent="0.35">
      <c r="J47115" s="830"/>
    </row>
    <row r="47116" spans="10:10" x14ac:dyDescent="0.35">
      <c r="J47116" s="830"/>
    </row>
    <row r="47117" spans="10:10" x14ac:dyDescent="0.35">
      <c r="J47117" s="830"/>
    </row>
    <row r="47118" spans="10:10" x14ac:dyDescent="0.35">
      <c r="J47118" s="830"/>
    </row>
    <row r="47119" spans="10:10" x14ac:dyDescent="0.35">
      <c r="J47119" s="830"/>
    </row>
    <row r="47120" spans="10:10" x14ac:dyDescent="0.35">
      <c r="J47120" s="830"/>
    </row>
    <row r="47121" spans="10:10" x14ac:dyDescent="0.35">
      <c r="J47121" s="830"/>
    </row>
    <row r="47122" spans="10:10" x14ac:dyDescent="0.35">
      <c r="J47122" s="830"/>
    </row>
    <row r="47123" spans="10:10" x14ac:dyDescent="0.35">
      <c r="J47123" s="830"/>
    </row>
    <row r="47124" spans="10:10" x14ac:dyDescent="0.35">
      <c r="J47124" s="830"/>
    </row>
    <row r="47125" spans="10:10" x14ac:dyDescent="0.35">
      <c r="J47125" s="830"/>
    </row>
    <row r="47126" spans="10:10" x14ac:dyDescent="0.35">
      <c r="J47126" s="830"/>
    </row>
    <row r="47127" spans="10:10" x14ac:dyDescent="0.35">
      <c r="J47127" s="830"/>
    </row>
    <row r="47128" spans="10:10" x14ac:dyDescent="0.35">
      <c r="J47128" s="830"/>
    </row>
    <row r="47129" spans="10:10" x14ac:dyDescent="0.35">
      <c r="J47129" s="830"/>
    </row>
    <row r="47130" spans="10:10" x14ac:dyDescent="0.35">
      <c r="J47130" s="830"/>
    </row>
    <row r="47131" spans="10:10" x14ac:dyDescent="0.35">
      <c r="J47131" s="830"/>
    </row>
    <row r="47132" spans="10:10" x14ac:dyDescent="0.35">
      <c r="J47132" s="830"/>
    </row>
    <row r="47133" spans="10:10" x14ac:dyDescent="0.35">
      <c r="J47133" s="830"/>
    </row>
    <row r="47134" spans="10:10" x14ac:dyDescent="0.35">
      <c r="J47134" s="830"/>
    </row>
    <row r="47135" spans="10:10" x14ac:dyDescent="0.35">
      <c r="J47135" s="830"/>
    </row>
    <row r="47136" spans="10:10" x14ac:dyDescent="0.35">
      <c r="J47136" s="830"/>
    </row>
    <row r="47137" spans="10:10" x14ac:dyDescent="0.35">
      <c r="J47137" s="830"/>
    </row>
    <row r="47138" spans="10:10" x14ac:dyDescent="0.35">
      <c r="J47138" s="830"/>
    </row>
    <row r="47139" spans="10:10" x14ac:dyDescent="0.35">
      <c r="J47139" s="830"/>
    </row>
    <row r="47140" spans="10:10" x14ac:dyDescent="0.35">
      <c r="J47140" s="830"/>
    </row>
    <row r="47141" spans="10:10" x14ac:dyDescent="0.35">
      <c r="J47141" s="830"/>
    </row>
    <row r="47142" spans="10:10" x14ac:dyDescent="0.35">
      <c r="J47142" s="830"/>
    </row>
    <row r="47143" spans="10:10" x14ac:dyDescent="0.35">
      <c r="J47143" s="830"/>
    </row>
    <row r="47144" spans="10:10" x14ac:dyDescent="0.35">
      <c r="J47144" s="830"/>
    </row>
    <row r="47145" spans="10:10" x14ac:dyDescent="0.35">
      <c r="J47145" s="830"/>
    </row>
    <row r="47146" spans="10:10" x14ac:dyDescent="0.35">
      <c r="J47146" s="830"/>
    </row>
    <row r="47147" spans="10:10" x14ac:dyDescent="0.35">
      <c r="J47147" s="830"/>
    </row>
    <row r="47148" spans="10:10" x14ac:dyDescent="0.35">
      <c r="J47148" s="830"/>
    </row>
    <row r="47149" spans="10:10" x14ac:dyDescent="0.35">
      <c r="J47149" s="830"/>
    </row>
    <row r="47150" spans="10:10" x14ac:dyDescent="0.35">
      <c r="J47150" s="830"/>
    </row>
    <row r="47151" spans="10:10" x14ac:dyDescent="0.35">
      <c r="J47151" s="830"/>
    </row>
    <row r="47152" spans="10:10" x14ac:dyDescent="0.35">
      <c r="J47152" s="830"/>
    </row>
    <row r="47153" spans="10:10" x14ac:dyDescent="0.35">
      <c r="J47153" s="830"/>
    </row>
    <row r="47154" spans="10:10" x14ac:dyDescent="0.35">
      <c r="J47154" s="830"/>
    </row>
    <row r="47155" spans="10:10" x14ac:dyDescent="0.35">
      <c r="J47155" s="830"/>
    </row>
    <row r="47156" spans="10:10" x14ac:dyDescent="0.35">
      <c r="J47156" s="830"/>
    </row>
    <row r="47157" spans="10:10" x14ac:dyDescent="0.35">
      <c r="J47157" s="830"/>
    </row>
    <row r="47158" spans="10:10" x14ac:dyDescent="0.35">
      <c r="J47158" s="830"/>
    </row>
    <row r="47159" spans="10:10" x14ac:dyDescent="0.35">
      <c r="J47159" s="830"/>
    </row>
    <row r="47160" spans="10:10" x14ac:dyDescent="0.35">
      <c r="J47160" s="830"/>
    </row>
    <row r="47161" spans="10:10" x14ac:dyDescent="0.35">
      <c r="J47161" s="830"/>
    </row>
    <row r="47162" spans="10:10" x14ac:dyDescent="0.35">
      <c r="J47162" s="830"/>
    </row>
    <row r="47163" spans="10:10" x14ac:dyDescent="0.35">
      <c r="J47163" s="830"/>
    </row>
    <row r="47164" spans="10:10" x14ac:dyDescent="0.35">
      <c r="J47164" s="830"/>
    </row>
    <row r="47165" spans="10:10" x14ac:dyDescent="0.35">
      <c r="J47165" s="830"/>
    </row>
    <row r="47166" spans="10:10" x14ac:dyDescent="0.35">
      <c r="J47166" s="830"/>
    </row>
    <row r="47167" spans="10:10" x14ac:dyDescent="0.35">
      <c r="J47167" s="830"/>
    </row>
    <row r="47168" spans="10:10" x14ac:dyDescent="0.35">
      <c r="J47168" s="830"/>
    </row>
    <row r="47169" spans="10:10" x14ac:dyDescent="0.35">
      <c r="J47169" s="830"/>
    </row>
    <row r="47170" spans="10:10" x14ac:dyDescent="0.35">
      <c r="J47170" s="830"/>
    </row>
    <row r="47171" spans="10:10" x14ac:dyDescent="0.35">
      <c r="J47171" s="830"/>
    </row>
    <row r="47172" spans="10:10" x14ac:dyDescent="0.35">
      <c r="J47172" s="830"/>
    </row>
    <row r="47173" spans="10:10" x14ac:dyDescent="0.35">
      <c r="J47173" s="830"/>
    </row>
    <row r="47174" spans="10:10" x14ac:dyDescent="0.35">
      <c r="J47174" s="830"/>
    </row>
    <row r="47175" spans="10:10" x14ac:dyDescent="0.35">
      <c r="J47175" s="830"/>
    </row>
    <row r="47176" spans="10:10" x14ac:dyDescent="0.35">
      <c r="J47176" s="830"/>
    </row>
    <row r="47177" spans="10:10" x14ac:dyDescent="0.35">
      <c r="J47177" s="830"/>
    </row>
    <row r="47178" spans="10:10" x14ac:dyDescent="0.35">
      <c r="J47178" s="830"/>
    </row>
    <row r="47179" spans="10:10" x14ac:dyDescent="0.35">
      <c r="J47179" s="830"/>
    </row>
    <row r="47180" spans="10:10" x14ac:dyDescent="0.35">
      <c r="J47180" s="830"/>
    </row>
    <row r="47181" spans="10:10" x14ac:dyDescent="0.35">
      <c r="J47181" s="830"/>
    </row>
    <row r="47182" spans="10:10" x14ac:dyDescent="0.35">
      <c r="J47182" s="830"/>
    </row>
    <row r="47183" spans="10:10" x14ac:dyDescent="0.35">
      <c r="J47183" s="830"/>
    </row>
    <row r="47184" spans="10:10" x14ac:dyDescent="0.35">
      <c r="J47184" s="830"/>
    </row>
    <row r="47185" spans="10:10" x14ac:dyDescent="0.35">
      <c r="J47185" s="830"/>
    </row>
    <row r="47186" spans="10:10" x14ac:dyDescent="0.35">
      <c r="J47186" s="830"/>
    </row>
    <row r="47187" spans="10:10" x14ac:dyDescent="0.35">
      <c r="J47187" s="830"/>
    </row>
    <row r="47188" spans="10:10" x14ac:dyDescent="0.35">
      <c r="J47188" s="830"/>
    </row>
    <row r="47189" spans="10:10" x14ac:dyDescent="0.35">
      <c r="J47189" s="830"/>
    </row>
    <row r="47190" spans="10:10" x14ac:dyDescent="0.35">
      <c r="J47190" s="830"/>
    </row>
    <row r="47191" spans="10:10" x14ac:dyDescent="0.35">
      <c r="J47191" s="830"/>
    </row>
    <row r="47192" spans="10:10" x14ac:dyDescent="0.35">
      <c r="J47192" s="830"/>
    </row>
    <row r="47193" spans="10:10" x14ac:dyDescent="0.35">
      <c r="J47193" s="830"/>
    </row>
    <row r="47194" spans="10:10" x14ac:dyDescent="0.35">
      <c r="J47194" s="830"/>
    </row>
    <row r="47195" spans="10:10" x14ac:dyDescent="0.35">
      <c r="J47195" s="830"/>
    </row>
    <row r="47196" spans="10:10" x14ac:dyDescent="0.35">
      <c r="J47196" s="830"/>
    </row>
    <row r="47197" spans="10:10" x14ac:dyDescent="0.35">
      <c r="J47197" s="830"/>
    </row>
    <row r="47198" spans="10:10" x14ac:dyDescent="0.35">
      <c r="J47198" s="830"/>
    </row>
    <row r="47199" spans="10:10" x14ac:dyDescent="0.35">
      <c r="J47199" s="830"/>
    </row>
    <row r="47200" spans="10:10" x14ac:dyDescent="0.35">
      <c r="J47200" s="830"/>
    </row>
    <row r="47201" spans="10:10" x14ac:dyDescent="0.35">
      <c r="J47201" s="830"/>
    </row>
    <row r="47202" spans="10:10" x14ac:dyDescent="0.35">
      <c r="J47202" s="830"/>
    </row>
    <row r="47203" spans="10:10" x14ac:dyDescent="0.35">
      <c r="J47203" s="830"/>
    </row>
    <row r="47204" spans="10:10" x14ac:dyDescent="0.35">
      <c r="J47204" s="830"/>
    </row>
    <row r="47205" spans="10:10" x14ac:dyDescent="0.35">
      <c r="J47205" s="830"/>
    </row>
    <row r="47206" spans="10:10" x14ac:dyDescent="0.35">
      <c r="J47206" s="830"/>
    </row>
    <row r="47207" spans="10:10" x14ac:dyDescent="0.35">
      <c r="J47207" s="830"/>
    </row>
    <row r="47208" spans="10:10" x14ac:dyDescent="0.35">
      <c r="J47208" s="830"/>
    </row>
    <row r="47209" spans="10:10" x14ac:dyDescent="0.35">
      <c r="J47209" s="830"/>
    </row>
    <row r="47210" spans="10:10" x14ac:dyDescent="0.35">
      <c r="J47210" s="830"/>
    </row>
    <row r="47211" spans="10:10" x14ac:dyDescent="0.35">
      <c r="J47211" s="830"/>
    </row>
    <row r="47212" spans="10:10" x14ac:dyDescent="0.35">
      <c r="J47212" s="830"/>
    </row>
    <row r="47213" spans="10:10" x14ac:dyDescent="0.35">
      <c r="J47213" s="830"/>
    </row>
    <row r="47214" spans="10:10" x14ac:dyDescent="0.35">
      <c r="J47214" s="830"/>
    </row>
    <row r="47215" spans="10:10" x14ac:dyDescent="0.35">
      <c r="J47215" s="830"/>
    </row>
    <row r="47216" spans="10:10" x14ac:dyDescent="0.35">
      <c r="J47216" s="830"/>
    </row>
    <row r="47217" spans="10:10" x14ac:dyDescent="0.35">
      <c r="J47217" s="830"/>
    </row>
    <row r="47218" spans="10:10" x14ac:dyDescent="0.35">
      <c r="J47218" s="830"/>
    </row>
    <row r="47219" spans="10:10" x14ac:dyDescent="0.35">
      <c r="J47219" s="830"/>
    </row>
    <row r="47220" spans="10:10" x14ac:dyDescent="0.35">
      <c r="J47220" s="830"/>
    </row>
    <row r="47221" spans="10:10" x14ac:dyDescent="0.35">
      <c r="J47221" s="830"/>
    </row>
    <row r="47222" spans="10:10" x14ac:dyDescent="0.35">
      <c r="J47222" s="830"/>
    </row>
    <row r="47223" spans="10:10" x14ac:dyDescent="0.35">
      <c r="J47223" s="830"/>
    </row>
    <row r="47224" spans="10:10" x14ac:dyDescent="0.35">
      <c r="J47224" s="830"/>
    </row>
    <row r="47225" spans="10:10" x14ac:dyDescent="0.35">
      <c r="J47225" s="830"/>
    </row>
    <row r="47226" spans="10:10" x14ac:dyDescent="0.35">
      <c r="J47226" s="830"/>
    </row>
    <row r="47227" spans="10:10" x14ac:dyDescent="0.35">
      <c r="J47227" s="830"/>
    </row>
    <row r="47228" spans="10:10" x14ac:dyDescent="0.35">
      <c r="J47228" s="830"/>
    </row>
    <row r="47229" spans="10:10" x14ac:dyDescent="0.35">
      <c r="J47229" s="830"/>
    </row>
    <row r="47230" spans="10:10" x14ac:dyDescent="0.35">
      <c r="J47230" s="830"/>
    </row>
    <row r="47231" spans="10:10" x14ac:dyDescent="0.35">
      <c r="J47231" s="830"/>
    </row>
    <row r="47232" spans="10:10" x14ac:dyDescent="0.35">
      <c r="J47232" s="830"/>
    </row>
    <row r="47233" spans="10:10" x14ac:dyDescent="0.35">
      <c r="J47233" s="830"/>
    </row>
    <row r="47234" spans="10:10" x14ac:dyDescent="0.35">
      <c r="J47234" s="830"/>
    </row>
    <row r="47235" spans="10:10" x14ac:dyDescent="0.35">
      <c r="J47235" s="830"/>
    </row>
    <row r="47236" spans="10:10" x14ac:dyDescent="0.35">
      <c r="J47236" s="830"/>
    </row>
    <row r="47237" spans="10:10" x14ac:dyDescent="0.35">
      <c r="J47237" s="830"/>
    </row>
    <row r="47238" spans="10:10" x14ac:dyDescent="0.35">
      <c r="J47238" s="830"/>
    </row>
    <row r="47239" spans="10:10" x14ac:dyDescent="0.35">
      <c r="J47239" s="830"/>
    </row>
    <row r="47240" spans="10:10" x14ac:dyDescent="0.35">
      <c r="J47240" s="830"/>
    </row>
    <row r="47241" spans="10:10" x14ac:dyDescent="0.35">
      <c r="J47241" s="830"/>
    </row>
    <row r="47242" spans="10:10" x14ac:dyDescent="0.35">
      <c r="J47242" s="830"/>
    </row>
    <row r="47243" spans="10:10" x14ac:dyDescent="0.35">
      <c r="J47243" s="830"/>
    </row>
    <row r="47244" spans="10:10" x14ac:dyDescent="0.35">
      <c r="J47244" s="830"/>
    </row>
    <row r="47245" spans="10:10" x14ac:dyDescent="0.35">
      <c r="J47245" s="830"/>
    </row>
    <row r="47246" spans="10:10" x14ac:dyDescent="0.35">
      <c r="J47246" s="830"/>
    </row>
    <row r="47247" spans="10:10" x14ac:dyDescent="0.35">
      <c r="J47247" s="830"/>
    </row>
    <row r="47248" spans="10:10" x14ac:dyDescent="0.35">
      <c r="J47248" s="830"/>
    </row>
    <row r="47249" spans="10:10" x14ac:dyDescent="0.35">
      <c r="J47249" s="830"/>
    </row>
    <row r="47250" spans="10:10" x14ac:dyDescent="0.35">
      <c r="J47250" s="830"/>
    </row>
    <row r="47251" spans="10:10" x14ac:dyDescent="0.35">
      <c r="J47251" s="830"/>
    </row>
    <row r="47252" spans="10:10" x14ac:dyDescent="0.35">
      <c r="J47252" s="830"/>
    </row>
    <row r="47253" spans="10:10" x14ac:dyDescent="0.35">
      <c r="J47253" s="830"/>
    </row>
    <row r="47254" spans="10:10" x14ac:dyDescent="0.35">
      <c r="J47254" s="830"/>
    </row>
    <row r="47255" spans="10:10" x14ac:dyDescent="0.35">
      <c r="J47255" s="830"/>
    </row>
    <row r="47256" spans="10:10" x14ac:dyDescent="0.35">
      <c r="J47256" s="830"/>
    </row>
    <row r="47257" spans="10:10" x14ac:dyDescent="0.35">
      <c r="J47257" s="830"/>
    </row>
    <row r="47258" spans="10:10" x14ac:dyDescent="0.35">
      <c r="J47258" s="830"/>
    </row>
    <row r="47259" spans="10:10" x14ac:dyDescent="0.35">
      <c r="J47259" s="830"/>
    </row>
    <row r="47260" spans="10:10" x14ac:dyDescent="0.35">
      <c r="J47260" s="830"/>
    </row>
    <row r="47261" spans="10:10" x14ac:dyDescent="0.35">
      <c r="J47261" s="830"/>
    </row>
    <row r="47262" spans="10:10" x14ac:dyDescent="0.35">
      <c r="J47262" s="830"/>
    </row>
    <row r="47263" spans="10:10" x14ac:dyDescent="0.35">
      <c r="J47263" s="830"/>
    </row>
    <row r="47264" spans="10:10" x14ac:dyDescent="0.35">
      <c r="J47264" s="830"/>
    </row>
    <row r="47265" spans="10:10" x14ac:dyDescent="0.35">
      <c r="J47265" s="830"/>
    </row>
    <row r="47266" spans="10:10" x14ac:dyDescent="0.35">
      <c r="J47266" s="830"/>
    </row>
    <row r="47267" spans="10:10" x14ac:dyDescent="0.35">
      <c r="J47267" s="830"/>
    </row>
    <row r="47268" spans="10:10" x14ac:dyDescent="0.35">
      <c r="J47268" s="830"/>
    </row>
    <row r="47269" spans="10:10" x14ac:dyDescent="0.35">
      <c r="J47269" s="830"/>
    </row>
    <row r="47270" spans="10:10" x14ac:dyDescent="0.35">
      <c r="J47270" s="830"/>
    </row>
    <row r="47271" spans="10:10" x14ac:dyDescent="0.35">
      <c r="J47271" s="830"/>
    </row>
    <row r="47272" spans="10:10" x14ac:dyDescent="0.35">
      <c r="J47272" s="830"/>
    </row>
    <row r="47273" spans="10:10" x14ac:dyDescent="0.35">
      <c r="J47273" s="830"/>
    </row>
    <row r="47274" spans="10:10" x14ac:dyDescent="0.35">
      <c r="J47274" s="830"/>
    </row>
    <row r="47275" spans="10:10" x14ac:dyDescent="0.35">
      <c r="J47275" s="830"/>
    </row>
    <row r="47276" spans="10:10" x14ac:dyDescent="0.35">
      <c r="J47276" s="830"/>
    </row>
    <row r="47277" spans="10:10" x14ac:dyDescent="0.35">
      <c r="J47277" s="830"/>
    </row>
    <row r="47278" spans="10:10" x14ac:dyDescent="0.35">
      <c r="J47278" s="830"/>
    </row>
    <row r="47279" spans="10:10" x14ac:dyDescent="0.35">
      <c r="J47279" s="830"/>
    </row>
    <row r="47280" spans="10:10" x14ac:dyDescent="0.35">
      <c r="J47280" s="830"/>
    </row>
    <row r="47281" spans="10:10" x14ac:dyDescent="0.35">
      <c r="J47281" s="830"/>
    </row>
    <row r="47282" spans="10:10" x14ac:dyDescent="0.35">
      <c r="J47282" s="830"/>
    </row>
    <row r="47283" spans="10:10" x14ac:dyDescent="0.35">
      <c r="J47283" s="830"/>
    </row>
    <row r="47284" spans="10:10" x14ac:dyDescent="0.35">
      <c r="J47284" s="830"/>
    </row>
    <row r="47285" spans="10:10" x14ac:dyDescent="0.35">
      <c r="J47285" s="830"/>
    </row>
    <row r="47286" spans="10:10" x14ac:dyDescent="0.35">
      <c r="J47286" s="830"/>
    </row>
    <row r="47287" spans="10:10" x14ac:dyDescent="0.35">
      <c r="J47287" s="830"/>
    </row>
    <row r="47288" spans="10:10" x14ac:dyDescent="0.35">
      <c r="J47288" s="830"/>
    </row>
    <row r="47289" spans="10:10" x14ac:dyDescent="0.35">
      <c r="J47289" s="830"/>
    </row>
    <row r="47290" spans="10:10" x14ac:dyDescent="0.35">
      <c r="J47290" s="830"/>
    </row>
    <row r="47291" spans="10:10" x14ac:dyDescent="0.35">
      <c r="J47291" s="830"/>
    </row>
    <row r="47292" spans="10:10" x14ac:dyDescent="0.35">
      <c r="J47292" s="830"/>
    </row>
    <row r="47293" spans="10:10" x14ac:dyDescent="0.35">
      <c r="J47293" s="830"/>
    </row>
    <row r="47294" spans="10:10" x14ac:dyDescent="0.35">
      <c r="J47294" s="830"/>
    </row>
    <row r="47295" spans="10:10" x14ac:dyDescent="0.35">
      <c r="J47295" s="830"/>
    </row>
    <row r="47296" spans="10:10" x14ac:dyDescent="0.35">
      <c r="J47296" s="830"/>
    </row>
    <row r="47297" spans="10:10" x14ac:dyDescent="0.35">
      <c r="J47297" s="830"/>
    </row>
    <row r="47298" spans="10:10" x14ac:dyDescent="0.35">
      <c r="J47298" s="830"/>
    </row>
    <row r="47299" spans="10:10" x14ac:dyDescent="0.35">
      <c r="J47299" s="830"/>
    </row>
    <row r="47300" spans="10:10" x14ac:dyDescent="0.35">
      <c r="J47300" s="830"/>
    </row>
    <row r="47301" spans="10:10" x14ac:dyDescent="0.35">
      <c r="J47301" s="830"/>
    </row>
    <row r="47302" spans="10:10" x14ac:dyDescent="0.35">
      <c r="J47302" s="830"/>
    </row>
    <row r="47303" spans="10:10" x14ac:dyDescent="0.35">
      <c r="J47303" s="830"/>
    </row>
    <row r="47304" spans="10:10" x14ac:dyDescent="0.35">
      <c r="J47304" s="830"/>
    </row>
    <row r="47305" spans="10:10" x14ac:dyDescent="0.35">
      <c r="J47305" s="830"/>
    </row>
    <row r="47306" spans="10:10" x14ac:dyDescent="0.35">
      <c r="J47306" s="830"/>
    </row>
    <row r="47307" spans="10:10" x14ac:dyDescent="0.35">
      <c r="J47307" s="830"/>
    </row>
    <row r="47308" spans="10:10" x14ac:dyDescent="0.35">
      <c r="J47308" s="830"/>
    </row>
    <row r="47309" spans="10:10" x14ac:dyDescent="0.35">
      <c r="J47309" s="830"/>
    </row>
    <row r="47310" spans="10:10" x14ac:dyDescent="0.35">
      <c r="J47310" s="830"/>
    </row>
    <row r="47311" spans="10:10" x14ac:dyDescent="0.35">
      <c r="J47311" s="830"/>
    </row>
    <row r="47312" spans="10:10" x14ac:dyDescent="0.35">
      <c r="J47312" s="830"/>
    </row>
    <row r="47313" spans="10:10" x14ac:dyDescent="0.35">
      <c r="J47313" s="830"/>
    </row>
    <row r="47314" spans="10:10" x14ac:dyDescent="0.35">
      <c r="J47314" s="830"/>
    </row>
    <row r="47315" spans="10:10" x14ac:dyDescent="0.35">
      <c r="J47315" s="830"/>
    </row>
    <row r="47316" spans="10:10" x14ac:dyDescent="0.35">
      <c r="J47316" s="830"/>
    </row>
    <row r="47317" spans="10:10" x14ac:dyDescent="0.35">
      <c r="J47317" s="830"/>
    </row>
    <row r="47318" spans="10:10" x14ac:dyDescent="0.35">
      <c r="J47318" s="830"/>
    </row>
    <row r="47319" spans="10:10" x14ac:dyDescent="0.35">
      <c r="J47319" s="830"/>
    </row>
    <row r="47320" spans="10:10" x14ac:dyDescent="0.35">
      <c r="J47320" s="830"/>
    </row>
    <row r="47321" spans="10:10" x14ac:dyDescent="0.35">
      <c r="J47321" s="830"/>
    </row>
    <row r="47322" spans="10:10" x14ac:dyDescent="0.35">
      <c r="J47322" s="830"/>
    </row>
    <row r="47323" spans="10:10" x14ac:dyDescent="0.35">
      <c r="J47323" s="830"/>
    </row>
    <row r="47324" spans="10:10" x14ac:dyDescent="0.35">
      <c r="J47324" s="830"/>
    </row>
    <row r="47325" spans="10:10" x14ac:dyDescent="0.35">
      <c r="J47325" s="830"/>
    </row>
    <row r="47326" spans="10:10" x14ac:dyDescent="0.35">
      <c r="J47326" s="830"/>
    </row>
    <row r="47327" spans="10:10" x14ac:dyDescent="0.35">
      <c r="J47327" s="830"/>
    </row>
    <row r="47328" spans="10:10" x14ac:dyDescent="0.35">
      <c r="J47328" s="830"/>
    </row>
    <row r="47329" spans="10:10" x14ac:dyDescent="0.35">
      <c r="J47329" s="830"/>
    </row>
    <row r="47330" spans="10:10" x14ac:dyDescent="0.35">
      <c r="J47330" s="830"/>
    </row>
    <row r="47331" spans="10:10" x14ac:dyDescent="0.35">
      <c r="J47331" s="830"/>
    </row>
    <row r="47332" spans="10:10" x14ac:dyDescent="0.35">
      <c r="J47332" s="830"/>
    </row>
    <row r="47333" spans="10:10" x14ac:dyDescent="0.35">
      <c r="J47333" s="830"/>
    </row>
    <row r="47334" spans="10:10" x14ac:dyDescent="0.35">
      <c r="J47334" s="830"/>
    </row>
    <row r="47335" spans="10:10" x14ac:dyDescent="0.35">
      <c r="J47335" s="830"/>
    </row>
    <row r="47336" spans="10:10" x14ac:dyDescent="0.35">
      <c r="J47336" s="830"/>
    </row>
    <row r="47337" spans="10:10" x14ac:dyDescent="0.35">
      <c r="J47337" s="830"/>
    </row>
    <row r="47338" spans="10:10" x14ac:dyDescent="0.35">
      <c r="J47338" s="830"/>
    </row>
    <row r="47339" spans="10:10" x14ac:dyDescent="0.35">
      <c r="J47339" s="830"/>
    </row>
    <row r="47340" spans="10:10" x14ac:dyDescent="0.35">
      <c r="J47340" s="830"/>
    </row>
    <row r="47341" spans="10:10" x14ac:dyDescent="0.35">
      <c r="J47341" s="830"/>
    </row>
    <row r="47342" spans="10:10" x14ac:dyDescent="0.35">
      <c r="J47342" s="830"/>
    </row>
    <row r="47343" spans="10:10" x14ac:dyDescent="0.35">
      <c r="J47343" s="830"/>
    </row>
    <row r="47344" spans="10:10" x14ac:dyDescent="0.35">
      <c r="J47344" s="830"/>
    </row>
    <row r="47345" spans="10:10" x14ac:dyDescent="0.35">
      <c r="J47345" s="830"/>
    </row>
    <row r="47346" spans="10:10" x14ac:dyDescent="0.35">
      <c r="J47346" s="830"/>
    </row>
    <row r="47347" spans="10:10" x14ac:dyDescent="0.35">
      <c r="J47347" s="830"/>
    </row>
    <row r="47348" spans="10:10" x14ac:dyDescent="0.35">
      <c r="J47348" s="830"/>
    </row>
    <row r="47349" spans="10:10" x14ac:dyDescent="0.35">
      <c r="J47349" s="830"/>
    </row>
    <row r="47350" spans="10:10" x14ac:dyDescent="0.35">
      <c r="J47350" s="830"/>
    </row>
    <row r="47351" spans="10:10" x14ac:dyDescent="0.35">
      <c r="J47351" s="830"/>
    </row>
    <row r="47352" spans="10:10" x14ac:dyDescent="0.35">
      <c r="J47352" s="830"/>
    </row>
    <row r="47353" spans="10:10" x14ac:dyDescent="0.35">
      <c r="J47353" s="830"/>
    </row>
    <row r="47354" spans="10:10" x14ac:dyDescent="0.35">
      <c r="J47354" s="830"/>
    </row>
    <row r="47355" spans="10:10" x14ac:dyDescent="0.35">
      <c r="J47355" s="830"/>
    </row>
    <row r="47356" spans="10:10" x14ac:dyDescent="0.35">
      <c r="J47356" s="830"/>
    </row>
    <row r="47357" spans="10:10" x14ac:dyDescent="0.35">
      <c r="J47357" s="830"/>
    </row>
    <row r="47358" spans="10:10" x14ac:dyDescent="0.35">
      <c r="J47358" s="830"/>
    </row>
    <row r="47359" spans="10:10" x14ac:dyDescent="0.35">
      <c r="J47359" s="830"/>
    </row>
    <row r="47360" spans="10:10" x14ac:dyDescent="0.35">
      <c r="J47360" s="830"/>
    </row>
    <row r="47361" spans="10:10" x14ac:dyDescent="0.35">
      <c r="J47361" s="830"/>
    </row>
    <row r="47362" spans="10:10" x14ac:dyDescent="0.35">
      <c r="J47362" s="830"/>
    </row>
    <row r="47363" spans="10:10" x14ac:dyDescent="0.35">
      <c r="J47363" s="830"/>
    </row>
    <row r="47364" spans="10:10" x14ac:dyDescent="0.35">
      <c r="J47364" s="830"/>
    </row>
    <row r="47365" spans="10:10" x14ac:dyDescent="0.35">
      <c r="J47365" s="830"/>
    </row>
    <row r="47366" spans="10:10" x14ac:dyDescent="0.35">
      <c r="J47366" s="830"/>
    </row>
    <row r="47367" spans="10:10" x14ac:dyDescent="0.35">
      <c r="J47367" s="830"/>
    </row>
    <row r="47368" spans="10:10" x14ac:dyDescent="0.35">
      <c r="J47368" s="830"/>
    </row>
    <row r="47369" spans="10:10" x14ac:dyDescent="0.35">
      <c r="J47369" s="830"/>
    </row>
    <row r="47370" spans="10:10" x14ac:dyDescent="0.35">
      <c r="J47370" s="830"/>
    </row>
    <row r="47371" spans="10:10" x14ac:dyDescent="0.35">
      <c r="J47371" s="830"/>
    </row>
    <row r="47372" spans="10:10" x14ac:dyDescent="0.35">
      <c r="J47372" s="830"/>
    </row>
    <row r="47373" spans="10:10" x14ac:dyDescent="0.35">
      <c r="J47373" s="830"/>
    </row>
    <row r="47374" spans="10:10" x14ac:dyDescent="0.35">
      <c r="J47374" s="830"/>
    </row>
    <row r="47375" spans="10:10" x14ac:dyDescent="0.35">
      <c r="J47375" s="830"/>
    </row>
    <row r="47376" spans="10:10" x14ac:dyDescent="0.35">
      <c r="J47376" s="830"/>
    </row>
    <row r="47377" spans="10:10" x14ac:dyDescent="0.35">
      <c r="J47377" s="830"/>
    </row>
    <row r="47378" spans="10:10" x14ac:dyDescent="0.35">
      <c r="J47378" s="830"/>
    </row>
    <row r="47379" spans="10:10" x14ac:dyDescent="0.35">
      <c r="J47379" s="830"/>
    </row>
    <row r="47380" spans="10:10" x14ac:dyDescent="0.35">
      <c r="J47380" s="830"/>
    </row>
    <row r="47381" spans="10:10" x14ac:dyDescent="0.35">
      <c r="J47381" s="830"/>
    </row>
    <row r="47382" spans="10:10" x14ac:dyDescent="0.35">
      <c r="J47382" s="830"/>
    </row>
    <row r="47383" spans="10:10" x14ac:dyDescent="0.35">
      <c r="J47383" s="830"/>
    </row>
    <row r="47384" spans="10:10" x14ac:dyDescent="0.35">
      <c r="J47384" s="830"/>
    </row>
    <row r="47385" spans="10:10" x14ac:dyDescent="0.35">
      <c r="J47385" s="830"/>
    </row>
    <row r="47386" spans="10:10" x14ac:dyDescent="0.35">
      <c r="J47386" s="830"/>
    </row>
    <row r="47387" spans="10:10" x14ac:dyDescent="0.35">
      <c r="J47387" s="830"/>
    </row>
    <row r="47388" spans="10:10" x14ac:dyDescent="0.35">
      <c r="J47388" s="830"/>
    </row>
    <row r="47389" spans="10:10" x14ac:dyDescent="0.35">
      <c r="J47389" s="830"/>
    </row>
    <row r="47390" spans="10:10" x14ac:dyDescent="0.35">
      <c r="J47390" s="830"/>
    </row>
    <row r="47391" spans="10:10" x14ac:dyDescent="0.35">
      <c r="J47391" s="830"/>
    </row>
    <row r="47392" spans="10:10" x14ac:dyDescent="0.35">
      <c r="J47392" s="830"/>
    </row>
    <row r="47393" spans="10:10" x14ac:dyDescent="0.35">
      <c r="J47393" s="830"/>
    </row>
    <row r="47394" spans="10:10" x14ac:dyDescent="0.35">
      <c r="J47394" s="830"/>
    </row>
    <row r="47395" spans="10:10" x14ac:dyDescent="0.35">
      <c r="J47395" s="830"/>
    </row>
    <row r="47396" spans="10:10" x14ac:dyDescent="0.35">
      <c r="J47396" s="830"/>
    </row>
    <row r="47397" spans="10:10" x14ac:dyDescent="0.35">
      <c r="J47397" s="830"/>
    </row>
    <row r="47398" spans="10:10" x14ac:dyDescent="0.35">
      <c r="J47398" s="830"/>
    </row>
    <row r="47399" spans="10:10" x14ac:dyDescent="0.35">
      <c r="J47399" s="830"/>
    </row>
    <row r="47400" spans="10:10" x14ac:dyDescent="0.35">
      <c r="J47400" s="830"/>
    </row>
    <row r="47401" spans="10:10" x14ac:dyDescent="0.35">
      <c r="J47401" s="830"/>
    </row>
    <row r="47402" spans="10:10" x14ac:dyDescent="0.35">
      <c r="J47402" s="830"/>
    </row>
    <row r="47403" spans="10:10" x14ac:dyDescent="0.35">
      <c r="J47403" s="830"/>
    </row>
    <row r="47404" spans="10:10" x14ac:dyDescent="0.35">
      <c r="J47404" s="830"/>
    </row>
    <row r="47405" spans="10:10" x14ac:dyDescent="0.35">
      <c r="J47405" s="830"/>
    </row>
    <row r="47406" spans="10:10" x14ac:dyDescent="0.35">
      <c r="J47406" s="830"/>
    </row>
    <row r="47407" spans="10:10" x14ac:dyDescent="0.35">
      <c r="J47407" s="830"/>
    </row>
    <row r="47408" spans="10:10" x14ac:dyDescent="0.35">
      <c r="J47408" s="830"/>
    </row>
    <row r="47409" spans="10:10" x14ac:dyDescent="0.35">
      <c r="J47409" s="830"/>
    </row>
    <row r="47410" spans="10:10" x14ac:dyDescent="0.35">
      <c r="J47410" s="830"/>
    </row>
    <row r="47411" spans="10:10" x14ac:dyDescent="0.35">
      <c r="J47411" s="830"/>
    </row>
    <row r="47412" spans="10:10" x14ac:dyDescent="0.35">
      <c r="J47412" s="830"/>
    </row>
    <row r="47413" spans="10:10" x14ac:dyDescent="0.35">
      <c r="J47413" s="830"/>
    </row>
    <row r="47414" spans="10:10" x14ac:dyDescent="0.35">
      <c r="J47414" s="830"/>
    </row>
    <row r="47415" spans="10:10" x14ac:dyDescent="0.35">
      <c r="J47415" s="830"/>
    </row>
    <row r="47416" spans="10:10" x14ac:dyDescent="0.35">
      <c r="J47416" s="830"/>
    </row>
    <row r="47417" spans="10:10" x14ac:dyDescent="0.35">
      <c r="J47417" s="830"/>
    </row>
    <row r="47418" spans="10:10" x14ac:dyDescent="0.35">
      <c r="J47418" s="830"/>
    </row>
    <row r="47419" spans="10:10" x14ac:dyDescent="0.35">
      <c r="J47419" s="830"/>
    </row>
    <row r="47420" spans="10:10" x14ac:dyDescent="0.35">
      <c r="J47420" s="830"/>
    </row>
    <row r="47421" spans="10:10" x14ac:dyDescent="0.35">
      <c r="J47421" s="830"/>
    </row>
    <row r="47422" spans="10:10" x14ac:dyDescent="0.35">
      <c r="J47422" s="830"/>
    </row>
    <row r="47423" spans="10:10" x14ac:dyDescent="0.35">
      <c r="J47423" s="830"/>
    </row>
    <row r="47424" spans="10:10" x14ac:dyDescent="0.35">
      <c r="J47424" s="830"/>
    </row>
    <row r="47425" spans="10:10" x14ac:dyDescent="0.35">
      <c r="J47425" s="830"/>
    </row>
    <row r="47426" spans="10:10" x14ac:dyDescent="0.35">
      <c r="J47426" s="830"/>
    </row>
    <row r="47427" spans="10:10" x14ac:dyDescent="0.35">
      <c r="J47427" s="830"/>
    </row>
    <row r="47428" spans="10:10" x14ac:dyDescent="0.35">
      <c r="J47428" s="830"/>
    </row>
    <row r="47429" spans="10:10" x14ac:dyDescent="0.35">
      <c r="J47429" s="830"/>
    </row>
    <row r="47430" spans="10:10" x14ac:dyDescent="0.35">
      <c r="J47430" s="830"/>
    </row>
    <row r="47432" spans="10:10" x14ac:dyDescent="0.35">
      <c r="J47432" s="830"/>
    </row>
    <row r="47433" spans="10:10" x14ac:dyDescent="0.35">
      <c r="J47433" s="830"/>
    </row>
    <row r="47434" spans="10:10" x14ac:dyDescent="0.35">
      <c r="J47434" s="830"/>
    </row>
    <row r="47435" spans="10:10" x14ac:dyDescent="0.35">
      <c r="J47435" s="830"/>
    </row>
    <row r="47436" spans="10:10" x14ac:dyDescent="0.35">
      <c r="J47436" s="830"/>
    </row>
    <row r="47437" spans="10:10" x14ac:dyDescent="0.35">
      <c r="J47437" s="830"/>
    </row>
    <row r="47438" spans="10:10" x14ac:dyDescent="0.35">
      <c r="J47438" s="830"/>
    </row>
    <row r="47439" spans="10:10" x14ac:dyDescent="0.35">
      <c r="J47439" s="830"/>
    </row>
    <row r="47440" spans="10:10" x14ac:dyDescent="0.35">
      <c r="J47440" s="830"/>
    </row>
    <row r="47441" spans="10:10" x14ac:dyDescent="0.35">
      <c r="J47441" s="830"/>
    </row>
    <row r="47442" spans="10:10" x14ac:dyDescent="0.35">
      <c r="J47442" s="830"/>
    </row>
    <row r="47443" spans="10:10" x14ac:dyDescent="0.35">
      <c r="J47443" s="830"/>
    </row>
    <row r="47444" spans="10:10" x14ac:dyDescent="0.35">
      <c r="J47444" s="830"/>
    </row>
    <row r="47445" spans="10:10" x14ac:dyDescent="0.35">
      <c r="J47445" s="830"/>
    </row>
    <row r="47446" spans="10:10" x14ac:dyDescent="0.35">
      <c r="J47446" s="830"/>
    </row>
    <row r="47447" spans="10:10" x14ac:dyDescent="0.35">
      <c r="J47447" s="830"/>
    </row>
    <row r="47448" spans="10:10" x14ac:dyDescent="0.35">
      <c r="J47448" s="830"/>
    </row>
    <row r="47449" spans="10:10" x14ac:dyDescent="0.35">
      <c r="J47449" s="830"/>
    </row>
    <row r="47450" spans="10:10" x14ac:dyDescent="0.35">
      <c r="J47450" s="830"/>
    </row>
    <row r="47451" spans="10:10" x14ac:dyDescent="0.35">
      <c r="J47451" s="830"/>
    </row>
    <row r="47452" spans="10:10" x14ac:dyDescent="0.35">
      <c r="J47452" s="830"/>
    </row>
    <row r="47453" spans="10:10" x14ac:dyDescent="0.35">
      <c r="J47453" s="830"/>
    </row>
    <row r="47454" spans="10:10" x14ac:dyDescent="0.35">
      <c r="J47454" s="830"/>
    </row>
    <row r="47455" spans="10:10" x14ac:dyDescent="0.35">
      <c r="J47455" s="830"/>
    </row>
    <row r="47456" spans="10:10" x14ac:dyDescent="0.35">
      <c r="J47456" s="830"/>
    </row>
    <row r="47457" spans="10:10" x14ac:dyDescent="0.35">
      <c r="J47457" s="830"/>
    </row>
    <row r="47458" spans="10:10" x14ac:dyDescent="0.35">
      <c r="J47458" s="830"/>
    </row>
    <row r="47459" spans="10:10" x14ac:dyDescent="0.35">
      <c r="J47459" s="830"/>
    </row>
    <row r="47460" spans="10:10" x14ac:dyDescent="0.35">
      <c r="J47460" s="830"/>
    </row>
    <row r="47461" spans="10:10" x14ac:dyDescent="0.35">
      <c r="J47461" s="830"/>
    </row>
    <row r="47462" spans="10:10" x14ac:dyDescent="0.35">
      <c r="J47462" s="830"/>
    </row>
    <row r="47463" spans="10:10" x14ac:dyDescent="0.35">
      <c r="J47463" s="830"/>
    </row>
    <row r="47464" spans="10:10" x14ac:dyDescent="0.35">
      <c r="J47464" s="830"/>
    </row>
    <row r="47465" spans="10:10" x14ac:dyDescent="0.35">
      <c r="J47465" s="830"/>
    </row>
    <row r="47466" spans="10:10" x14ac:dyDescent="0.35">
      <c r="J47466" s="830"/>
    </row>
    <row r="47467" spans="10:10" x14ac:dyDescent="0.35">
      <c r="J47467" s="830"/>
    </row>
    <row r="47468" spans="10:10" x14ac:dyDescent="0.35">
      <c r="J47468" s="830"/>
    </row>
    <row r="47469" spans="10:10" x14ac:dyDescent="0.35">
      <c r="J47469" s="830"/>
    </row>
    <row r="47470" spans="10:10" x14ac:dyDescent="0.35">
      <c r="J47470" s="830"/>
    </row>
    <row r="47471" spans="10:10" x14ac:dyDescent="0.35">
      <c r="J47471" s="830"/>
    </row>
    <row r="47472" spans="10:10" x14ac:dyDescent="0.35">
      <c r="J47472" s="830"/>
    </row>
    <row r="47473" spans="10:10" x14ac:dyDescent="0.35">
      <c r="J47473" s="830"/>
    </row>
    <row r="47474" spans="10:10" x14ac:dyDescent="0.35">
      <c r="J47474" s="830"/>
    </row>
    <row r="47475" spans="10:10" x14ac:dyDescent="0.35">
      <c r="J47475" s="830"/>
    </row>
    <row r="47476" spans="10:10" x14ac:dyDescent="0.35">
      <c r="J47476" s="830"/>
    </row>
    <row r="47477" spans="10:10" x14ac:dyDescent="0.35">
      <c r="J47477" s="830"/>
    </row>
    <row r="47478" spans="10:10" x14ac:dyDescent="0.35">
      <c r="J47478" s="830"/>
    </row>
    <row r="47479" spans="10:10" x14ac:dyDescent="0.35">
      <c r="J47479" s="830"/>
    </row>
    <row r="47480" spans="10:10" x14ac:dyDescent="0.35">
      <c r="J47480" s="830"/>
    </row>
    <row r="47481" spans="10:10" x14ac:dyDescent="0.35">
      <c r="J47481" s="830"/>
    </row>
    <row r="47482" spans="10:10" x14ac:dyDescent="0.35">
      <c r="J47482" s="830"/>
    </row>
    <row r="47483" spans="10:10" x14ac:dyDescent="0.35">
      <c r="J47483" s="830"/>
    </row>
    <row r="47484" spans="10:10" x14ac:dyDescent="0.35">
      <c r="J47484" s="830"/>
    </row>
    <row r="47485" spans="10:10" x14ac:dyDescent="0.35">
      <c r="J47485" s="830"/>
    </row>
    <row r="47486" spans="10:10" x14ac:dyDescent="0.35">
      <c r="J47486" s="830"/>
    </row>
    <row r="47487" spans="10:10" x14ac:dyDescent="0.35">
      <c r="J47487" s="830"/>
    </row>
    <row r="47488" spans="10:10" x14ac:dyDescent="0.35">
      <c r="J47488" s="830"/>
    </row>
    <row r="47489" spans="10:10" x14ac:dyDescent="0.35">
      <c r="J47489" s="830"/>
    </row>
    <row r="47490" spans="10:10" x14ac:dyDescent="0.35">
      <c r="J47490" s="830"/>
    </row>
    <row r="47491" spans="10:10" x14ac:dyDescent="0.35">
      <c r="J47491" s="830"/>
    </row>
    <row r="47492" spans="10:10" x14ac:dyDescent="0.35">
      <c r="J47492" s="830"/>
    </row>
    <row r="47493" spans="10:10" x14ac:dyDescent="0.35">
      <c r="J47493" s="830"/>
    </row>
    <row r="47494" spans="10:10" x14ac:dyDescent="0.35">
      <c r="J47494" s="830"/>
    </row>
    <row r="47495" spans="10:10" x14ac:dyDescent="0.35">
      <c r="J47495" s="830"/>
    </row>
    <row r="47496" spans="10:10" x14ac:dyDescent="0.35">
      <c r="J47496" s="830"/>
    </row>
    <row r="47497" spans="10:10" x14ac:dyDescent="0.35">
      <c r="J47497" s="830"/>
    </row>
    <row r="47498" spans="10:10" x14ac:dyDescent="0.35">
      <c r="J47498" s="830"/>
    </row>
    <row r="47499" spans="10:10" x14ac:dyDescent="0.35">
      <c r="J47499" s="830"/>
    </row>
    <row r="47500" spans="10:10" x14ac:dyDescent="0.35">
      <c r="J47500" s="830"/>
    </row>
    <row r="47501" spans="10:10" x14ac:dyDescent="0.35">
      <c r="J47501" s="830"/>
    </row>
    <row r="47502" spans="10:10" x14ac:dyDescent="0.35">
      <c r="J47502" s="830"/>
    </row>
    <row r="47503" spans="10:10" x14ac:dyDescent="0.35">
      <c r="J47503" s="830"/>
    </row>
    <row r="47504" spans="10:10" x14ac:dyDescent="0.35">
      <c r="J47504" s="830"/>
    </row>
    <row r="47505" spans="10:10" x14ac:dyDescent="0.35">
      <c r="J47505" s="830"/>
    </row>
    <row r="47506" spans="10:10" x14ac:dyDescent="0.35">
      <c r="J47506" s="830"/>
    </row>
    <row r="47507" spans="10:10" x14ac:dyDescent="0.35">
      <c r="J47507" s="830"/>
    </row>
    <row r="47508" spans="10:10" x14ac:dyDescent="0.35">
      <c r="J47508" s="830"/>
    </row>
    <row r="47509" spans="10:10" x14ac:dyDescent="0.35">
      <c r="J47509" s="830"/>
    </row>
    <row r="47510" spans="10:10" x14ac:dyDescent="0.35">
      <c r="J47510" s="830"/>
    </row>
    <row r="47511" spans="10:10" x14ac:dyDescent="0.35">
      <c r="J47511" s="830"/>
    </row>
    <row r="47512" spans="10:10" x14ac:dyDescent="0.35">
      <c r="J47512" s="830"/>
    </row>
    <row r="47513" spans="10:10" x14ac:dyDescent="0.35">
      <c r="J47513" s="830"/>
    </row>
    <row r="47514" spans="10:10" x14ac:dyDescent="0.35">
      <c r="J47514" s="830"/>
    </row>
    <row r="47515" spans="10:10" x14ac:dyDescent="0.35">
      <c r="J47515" s="830"/>
    </row>
    <row r="47516" spans="10:10" x14ac:dyDescent="0.35">
      <c r="J47516" s="830"/>
    </row>
    <row r="47517" spans="10:10" x14ac:dyDescent="0.35">
      <c r="J47517" s="830"/>
    </row>
    <row r="47518" spans="10:10" x14ac:dyDescent="0.35">
      <c r="J47518" s="830"/>
    </row>
    <row r="47519" spans="10:10" x14ac:dyDescent="0.35">
      <c r="J47519" s="830"/>
    </row>
    <row r="47520" spans="10:10" x14ac:dyDescent="0.35">
      <c r="J47520" s="830"/>
    </row>
    <row r="47521" spans="10:10" x14ac:dyDescent="0.35">
      <c r="J47521" s="830"/>
    </row>
    <row r="47522" spans="10:10" x14ac:dyDescent="0.35">
      <c r="J47522" s="830"/>
    </row>
    <row r="47523" spans="10:10" x14ac:dyDescent="0.35">
      <c r="J47523" s="830"/>
    </row>
    <row r="47524" spans="10:10" x14ac:dyDescent="0.35">
      <c r="J47524" s="830"/>
    </row>
    <row r="47525" spans="10:10" x14ac:dyDescent="0.35">
      <c r="J47525" s="830"/>
    </row>
    <row r="47526" spans="10:10" x14ac:dyDescent="0.35">
      <c r="J47526" s="830"/>
    </row>
    <row r="47527" spans="10:10" x14ac:dyDescent="0.35">
      <c r="J47527" s="830"/>
    </row>
    <row r="47528" spans="10:10" x14ac:dyDescent="0.35">
      <c r="J47528" s="830"/>
    </row>
    <row r="47529" spans="10:10" x14ac:dyDescent="0.35">
      <c r="J47529" s="830"/>
    </row>
    <row r="47530" spans="10:10" x14ac:dyDescent="0.35">
      <c r="J47530" s="830"/>
    </row>
    <row r="47531" spans="10:10" x14ac:dyDescent="0.35">
      <c r="J47531" s="830"/>
    </row>
    <row r="47532" spans="10:10" x14ac:dyDescent="0.35">
      <c r="J47532" s="830"/>
    </row>
    <row r="47533" spans="10:10" x14ac:dyDescent="0.35">
      <c r="J47533" s="830"/>
    </row>
    <row r="47534" spans="10:10" x14ac:dyDescent="0.35">
      <c r="J47534" s="830"/>
    </row>
    <row r="47535" spans="10:10" x14ac:dyDescent="0.35">
      <c r="J47535" s="830"/>
    </row>
    <row r="47536" spans="10:10" x14ac:dyDescent="0.35">
      <c r="J47536" s="830"/>
    </row>
    <row r="47537" spans="10:10" x14ac:dyDescent="0.35">
      <c r="J47537" s="830"/>
    </row>
    <row r="47538" spans="10:10" x14ac:dyDescent="0.35">
      <c r="J47538" s="830"/>
    </row>
    <row r="47539" spans="10:10" x14ac:dyDescent="0.35">
      <c r="J47539" s="830"/>
    </row>
    <row r="47540" spans="10:10" x14ac:dyDescent="0.35">
      <c r="J47540" s="830"/>
    </row>
    <row r="47541" spans="10:10" x14ac:dyDescent="0.35">
      <c r="J47541" s="830"/>
    </row>
    <row r="47542" spans="10:10" x14ac:dyDescent="0.35">
      <c r="J47542" s="830"/>
    </row>
    <row r="47543" spans="10:10" x14ac:dyDescent="0.35">
      <c r="J47543" s="830"/>
    </row>
    <row r="47544" spans="10:10" x14ac:dyDescent="0.35">
      <c r="J47544" s="830"/>
    </row>
    <row r="47545" spans="10:10" x14ac:dyDescent="0.35">
      <c r="J47545" s="830"/>
    </row>
    <row r="47546" spans="10:10" x14ac:dyDescent="0.35">
      <c r="J47546" s="830"/>
    </row>
    <row r="47547" spans="10:10" x14ac:dyDescent="0.35">
      <c r="J47547" s="830"/>
    </row>
    <row r="47548" spans="10:10" x14ac:dyDescent="0.35">
      <c r="J47548" s="830"/>
    </row>
    <row r="47549" spans="10:10" x14ac:dyDescent="0.35">
      <c r="J47549" s="830"/>
    </row>
    <row r="47550" spans="10:10" x14ac:dyDescent="0.35">
      <c r="J47550" s="830"/>
    </row>
    <row r="47551" spans="10:10" x14ac:dyDescent="0.35">
      <c r="J47551" s="830"/>
    </row>
    <row r="47552" spans="10:10" x14ac:dyDescent="0.35">
      <c r="J47552" s="830"/>
    </row>
    <row r="47553" spans="10:10" x14ac:dyDescent="0.35">
      <c r="J47553" s="830"/>
    </row>
    <row r="47556" spans="10:10" x14ac:dyDescent="0.35">
      <c r="J47556" s="830"/>
    </row>
    <row r="47557" spans="10:10" x14ac:dyDescent="0.35">
      <c r="J47557" s="830"/>
    </row>
    <row r="47558" spans="10:10" x14ac:dyDescent="0.35">
      <c r="J47558" s="830"/>
    </row>
    <row r="47559" spans="10:10" x14ac:dyDescent="0.35">
      <c r="J47559" s="830"/>
    </row>
    <row r="47560" spans="10:10" x14ac:dyDescent="0.35">
      <c r="J47560" s="830"/>
    </row>
    <row r="47561" spans="10:10" x14ac:dyDescent="0.35">
      <c r="J47561" s="830"/>
    </row>
    <row r="47562" spans="10:10" x14ac:dyDescent="0.35">
      <c r="J47562" s="830"/>
    </row>
    <row r="47563" spans="10:10" x14ac:dyDescent="0.35">
      <c r="J47563" s="830"/>
    </row>
    <row r="47564" spans="10:10" x14ac:dyDescent="0.35">
      <c r="J47564" s="830"/>
    </row>
    <row r="47565" spans="10:10" x14ac:dyDescent="0.35">
      <c r="J47565" s="830"/>
    </row>
    <row r="47566" spans="10:10" x14ac:dyDescent="0.35">
      <c r="J47566" s="830"/>
    </row>
    <row r="47567" spans="10:10" x14ac:dyDescent="0.35">
      <c r="J47567" s="830"/>
    </row>
    <row r="47568" spans="10:10" x14ac:dyDescent="0.35">
      <c r="J47568" s="830"/>
    </row>
    <row r="47569" spans="10:10" x14ac:dyDescent="0.35">
      <c r="J47569" s="830"/>
    </row>
    <row r="47570" spans="10:10" x14ac:dyDescent="0.35">
      <c r="J47570" s="830"/>
    </row>
    <row r="47571" spans="10:10" x14ac:dyDescent="0.35">
      <c r="J47571" s="830"/>
    </row>
    <row r="47572" spans="10:10" x14ac:dyDescent="0.35">
      <c r="J47572" s="830"/>
    </row>
    <row r="47573" spans="10:10" x14ac:dyDescent="0.35">
      <c r="J47573" s="830"/>
    </row>
    <row r="47574" spans="10:10" x14ac:dyDescent="0.35">
      <c r="J47574" s="830"/>
    </row>
    <row r="47575" spans="10:10" x14ac:dyDescent="0.35">
      <c r="J47575" s="830"/>
    </row>
    <row r="47576" spans="10:10" x14ac:dyDescent="0.35">
      <c r="J47576" s="830"/>
    </row>
    <row r="47577" spans="10:10" x14ac:dyDescent="0.35">
      <c r="J47577" s="830"/>
    </row>
    <row r="47578" spans="10:10" x14ac:dyDescent="0.35">
      <c r="J47578" s="830"/>
    </row>
    <row r="47579" spans="10:10" x14ac:dyDescent="0.35">
      <c r="J47579" s="830"/>
    </row>
    <row r="47580" spans="10:10" x14ac:dyDescent="0.35">
      <c r="J47580" s="830"/>
    </row>
    <row r="47581" spans="10:10" x14ac:dyDescent="0.35">
      <c r="J47581" s="830"/>
    </row>
    <row r="47582" spans="10:10" x14ac:dyDescent="0.35">
      <c r="J47582" s="830"/>
    </row>
    <row r="47583" spans="10:10" x14ac:dyDescent="0.35">
      <c r="J47583" s="830"/>
    </row>
    <row r="47584" spans="10:10" x14ac:dyDescent="0.35">
      <c r="J47584" s="830"/>
    </row>
    <row r="47585" spans="10:10" x14ac:dyDescent="0.35">
      <c r="J47585" s="830"/>
    </row>
    <row r="47586" spans="10:10" x14ac:dyDescent="0.35">
      <c r="J47586" s="830"/>
    </row>
    <row r="47587" spans="10:10" x14ac:dyDescent="0.35">
      <c r="J47587" s="830"/>
    </row>
    <row r="47588" spans="10:10" x14ac:dyDescent="0.35">
      <c r="J47588" s="830"/>
    </row>
    <row r="47589" spans="10:10" x14ac:dyDescent="0.35">
      <c r="J47589" s="830"/>
    </row>
    <row r="47590" spans="10:10" x14ac:dyDescent="0.35">
      <c r="J47590" s="830"/>
    </row>
    <row r="47591" spans="10:10" x14ac:dyDescent="0.35">
      <c r="J47591" s="830"/>
    </row>
    <row r="47592" spans="10:10" x14ac:dyDescent="0.35">
      <c r="J47592" s="830"/>
    </row>
    <row r="47593" spans="10:10" x14ac:dyDescent="0.35">
      <c r="J47593" s="830"/>
    </row>
    <row r="47594" spans="10:10" x14ac:dyDescent="0.35">
      <c r="J47594" s="830"/>
    </row>
    <row r="47595" spans="10:10" x14ac:dyDescent="0.35">
      <c r="J47595" s="830"/>
    </row>
    <row r="47596" spans="10:10" x14ac:dyDescent="0.35">
      <c r="J47596" s="830"/>
    </row>
    <row r="47597" spans="10:10" x14ac:dyDescent="0.35">
      <c r="J47597" s="830"/>
    </row>
    <row r="47598" spans="10:10" x14ac:dyDescent="0.35">
      <c r="J47598" s="830"/>
    </row>
    <row r="47599" spans="10:10" x14ac:dyDescent="0.35">
      <c r="J47599" s="830"/>
    </row>
    <row r="47600" spans="10:10" x14ac:dyDescent="0.35">
      <c r="J47600" s="830"/>
    </row>
    <row r="47601" spans="10:10" x14ac:dyDescent="0.35">
      <c r="J47601" s="830"/>
    </row>
    <row r="47602" spans="10:10" x14ac:dyDescent="0.35">
      <c r="J47602" s="830"/>
    </row>
    <row r="47603" spans="10:10" x14ac:dyDescent="0.35">
      <c r="J47603" s="830"/>
    </row>
    <row r="47604" spans="10:10" x14ac:dyDescent="0.35">
      <c r="J47604" s="830"/>
    </row>
    <row r="47605" spans="10:10" x14ac:dyDescent="0.35">
      <c r="J47605" s="830"/>
    </row>
    <row r="47606" spans="10:10" x14ac:dyDescent="0.35">
      <c r="J47606" s="830"/>
    </row>
    <row r="47607" spans="10:10" x14ac:dyDescent="0.35">
      <c r="J47607" s="830"/>
    </row>
    <row r="47608" spans="10:10" x14ac:dyDescent="0.35">
      <c r="J47608" s="830"/>
    </row>
    <row r="47609" spans="10:10" x14ac:dyDescent="0.35">
      <c r="J47609" s="830"/>
    </row>
    <row r="47610" spans="10:10" x14ac:dyDescent="0.35">
      <c r="J47610" s="830"/>
    </row>
    <row r="47611" spans="10:10" x14ac:dyDescent="0.35">
      <c r="J47611" s="830"/>
    </row>
    <row r="47612" spans="10:10" x14ac:dyDescent="0.35">
      <c r="J47612" s="830"/>
    </row>
    <row r="47613" spans="10:10" x14ac:dyDescent="0.35">
      <c r="J47613" s="830"/>
    </row>
    <row r="47614" spans="10:10" x14ac:dyDescent="0.35">
      <c r="J47614" s="830"/>
    </row>
    <row r="47615" spans="10:10" x14ac:dyDescent="0.35">
      <c r="J47615" s="830"/>
    </row>
    <row r="47616" spans="10:10" x14ac:dyDescent="0.35">
      <c r="J47616" s="830"/>
    </row>
    <row r="47617" spans="10:10" x14ac:dyDescent="0.35">
      <c r="J47617" s="830"/>
    </row>
    <row r="47618" spans="10:10" x14ac:dyDescent="0.35">
      <c r="J47618" s="830"/>
    </row>
    <row r="47619" spans="10:10" x14ac:dyDescent="0.35">
      <c r="J47619" s="830"/>
    </row>
    <row r="47620" spans="10:10" x14ac:dyDescent="0.35">
      <c r="J47620" s="830"/>
    </row>
    <row r="47621" spans="10:10" x14ac:dyDescent="0.35">
      <c r="J47621" s="830"/>
    </row>
    <row r="47622" spans="10:10" x14ac:dyDescent="0.35">
      <c r="J47622" s="830"/>
    </row>
    <row r="47623" spans="10:10" x14ac:dyDescent="0.35">
      <c r="J47623" s="830"/>
    </row>
    <row r="47624" spans="10:10" x14ac:dyDescent="0.35">
      <c r="J47624" s="830"/>
    </row>
    <row r="47625" spans="10:10" x14ac:dyDescent="0.35">
      <c r="J47625" s="830"/>
    </row>
    <row r="47626" spans="10:10" x14ac:dyDescent="0.35">
      <c r="J47626" s="830"/>
    </row>
    <row r="47627" spans="10:10" x14ac:dyDescent="0.35">
      <c r="J47627" s="830"/>
    </row>
    <row r="47628" spans="10:10" x14ac:dyDescent="0.35">
      <c r="J47628" s="830"/>
    </row>
    <row r="47629" spans="10:10" x14ac:dyDescent="0.35">
      <c r="J47629" s="830"/>
    </row>
    <row r="47630" spans="10:10" x14ac:dyDescent="0.35">
      <c r="J47630" s="830"/>
    </row>
    <row r="47631" spans="10:10" x14ac:dyDescent="0.35">
      <c r="J47631" s="830"/>
    </row>
    <row r="47632" spans="10:10" x14ac:dyDescent="0.35">
      <c r="J47632" s="830"/>
    </row>
    <row r="47633" spans="10:10" x14ac:dyDescent="0.35">
      <c r="J47633" s="830"/>
    </row>
    <row r="47634" spans="10:10" x14ac:dyDescent="0.35">
      <c r="J47634" s="830"/>
    </row>
    <row r="47635" spans="10:10" x14ac:dyDescent="0.35">
      <c r="J47635" s="830"/>
    </row>
    <row r="47636" spans="10:10" x14ac:dyDescent="0.35">
      <c r="J47636" s="830"/>
    </row>
    <row r="47637" spans="10:10" x14ac:dyDescent="0.35">
      <c r="J47637" s="830"/>
    </row>
    <row r="47638" spans="10:10" x14ac:dyDescent="0.35">
      <c r="J47638" s="830"/>
    </row>
    <row r="47639" spans="10:10" x14ac:dyDescent="0.35">
      <c r="J47639" s="830"/>
    </row>
    <row r="47640" spans="10:10" x14ac:dyDescent="0.35">
      <c r="J47640" s="830"/>
    </row>
    <row r="47641" spans="10:10" x14ac:dyDescent="0.35">
      <c r="J47641" s="830"/>
    </row>
    <row r="47642" spans="10:10" x14ac:dyDescent="0.35">
      <c r="J47642" s="830"/>
    </row>
    <row r="47643" spans="10:10" x14ac:dyDescent="0.35">
      <c r="J47643" s="830"/>
    </row>
    <row r="47644" spans="10:10" x14ac:dyDescent="0.35">
      <c r="J47644" s="830"/>
    </row>
    <row r="47645" spans="10:10" x14ac:dyDescent="0.35">
      <c r="J47645" s="830"/>
    </row>
    <row r="47646" spans="10:10" x14ac:dyDescent="0.35">
      <c r="J47646" s="830"/>
    </row>
    <row r="47647" spans="10:10" x14ac:dyDescent="0.35">
      <c r="J47647" s="830"/>
    </row>
    <row r="47648" spans="10:10" x14ac:dyDescent="0.35">
      <c r="J47648" s="830"/>
    </row>
    <row r="47649" spans="10:10" x14ac:dyDescent="0.35">
      <c r="J47649" s="830"/>
    </row>
    <row r="47650" spans="10:10" x14ac:dyDescent="0.35">
      <c r="J47650" s="830"/>
    </row>
    <row r="47651" spans="10:10" x14ac:dyDescent="0.35">
      <c r="J47651" s="830"/>
    </row>
    <row r="47652" spans="10:10" x14ac:dyDescent="0.35">
      <c r="J47652" s="830"/>
    </row>
    <row r="47653" spans="10:10" x14ac:dyDescent="0.35">
      <c r="J47653" s="830"/>
    </row>
    <row r="47654" spans="10:10" x14ac:dyDescent="0.35">
      <c r="J47654" s="830"/>
    </row>
    <row r="47655" spans="10:10" x14ac:dyDescent="0.35">
      <c r="J47655" s="830"/>
    </row>
    <row r="47656" spans="10:10" x14ac:dyDescent="0.35">
      <c r="J47656" s="830"/>
    </row>
    <row r="47657" spans="10:10" x14ac:dyDescent="0.35">
      <c r="J47657" s="830"/>
    </row>
    <row r="47658" spans="10:10" x14ac:dyDescent="0.35">
      <c r="J47658" s="830"/>
    </row>
    <row r="47659" spans="10:10" x14ac:dyDescent="0.35">
      <c r="J47659" s="830"/>
    </row>
    <row r="47660" spans="10:10" x14ac:dyDescent="0.35">
      <c r="J47660" s="830"/>
    </row>
    <row r="47661" spans="10:10" x14ac:dyDescent="0.35">
      <c r="J47661" s="830"/>
    </row>
    <row r="47662" spans="10:10" x14ac:dyDescent="0.35">
      <c r="J47662" s="830"/>
    </row>
    <row r="47663" spans="10:10" x14ac:dyDescent="0.35">
      <c r="J47663" s="830"/>
    </row>
    <row r="47664" spans="10:10" x14ac:dyDescent="0.35">
      <c r="J47664" s="830"/>
    </row>
    <row r="47665" spans="10:10" x14ac:dyDescent="0.35">
      <c r="J47665" s="830"/>
    </row>
    <row r="47666" spans="10:10" x14ac:dyDescent="0.35">
      <c r="J47666" s="830"/>
    </row>
    <row r="47667" spans="10:10" x14ac:dyDescent="0.35">
      <c r="J47667" s="830"/>
    </row>
    <row r="47668" spans="10:10" x14ac:dyDescent="0.35">
      <c r="J47668" s="830"/>
    </row>
    <row r="47669" spans="10:10" x14ac:dyDescent="0.35">
      <c r="J47669" s="830"/>
    </row>
    <row r="47670" spans="10:10" x14ac:dyDescent="0.35">
      <c r="J47670" s="830"/>
    </row>
    <row r="47671" spans="10:10" x14ac:dyDescent="0.35">
      <c r="J47671" s="830"/>
    </row>
    <row r="47672" spans="10:10" x14ac:dyDescent="0.35">
      <c r="J47672" s="830"/>
    </row>
    <row r="47673" spans="10:10" x14ac:dyDescent="0.35">
      <c r="J47673" s="830"/>
    </row>
    <row r="47674" spans="10:10" x14ac:dyDescent="0.35">
      <c r="J47674" s="830"/>
    </row>
    <row r="47675" spans="10:10" x14ac:dyDescent="0.35">
      <c r="J47675" s="830"/>
    </row>
    <row r="47676" spans="10:10" x14ac:dyDescent="0.35">
      <c r="J47676" s="830"/>
    </row>
    <row r="47677" spans="10:10" x14ac:dyDescent="0.35">
      <c r="J47677" s="830"/>
    </row>
    <row r="47678" spans="10:10" x14ac:dyDescent="0.35">
      <c r="J47678" s="830"/>
    </row>
    <row r="47679" spans="10:10" x14ac:dyDescent="0.35">
      <c r="J47679" s="830"/>
    </row>
    <row r="47680" spans="10:10" x14ac:dyDescent="0.35">
      <c r="J47680" s="830"/>
    </row>
    <row r="47681" spans="10:10" x14ac:dyDescent="0.35">
      <c r="J47681" s="830"/>
    </row>
    <row r="47682" spans="10:10" x14ac:dyDescent="0.35">
      <c r="J47682" s="830"/>
    </row>
    <row r="47683" spans="10:10" x14ac:dyDescent="0.35">
      <c r="J47683" s="830"/>
    </row>
    <row r="47684" spans="10:10" x14ac:dyDescent="0.35">
      <c r="J47684" s="830"/>
    </row>
    <row r="47685" spans="10:10" x14ac:dyDescent="0.35">
      <c r="J47685" s="830"/>
    </row>
    <row r="47686" spans="10:10" x14ac:dyDescent="0.35">
      <c r="J47686" s="830"/>
    </row>
    <row r="47687" spans="10:10" x14ac:dyDescent="0.35">
      <c r="J47687" s="830"/>
    </row>
    <row r="47688" spans="10:10" x14ac:dyDescent="0.35">
      <c r="J47688" s="830"/>
    </row>
    <row r="47689" spans="10:10" x14ac:dyDescent="0.35">
      <c r="J47689" s="830"/>
    </row>
    <row r="47690" spans="10:10" x14ac:dyDescent="0.35">
      <c r="J47690" s="830"/>
    </row>
    <row r="47691" spans="10:10" x14ac:dyDescent="0.35">
      <c r="J47691" s="830"/>
    </row>
    <row r="47692" spans="10:10" x14ac:dyDescent="0.35">
      <c r="J47692" s="830"/>
    </row>
    <row r="47693" spans="10:10" x14ac:dyDescent="0.35">
      <c r="J47693" s="830"/>
    </row>
    <row r="47694" spans="10:10" x14ac:dyDescent="0.35">
      <c r="J47694" s="830"/>
    </row>
    <row r="47695" spans="10:10" x14ac:dyDescent="0.35">
      <c r="J47695" s="830"/>
    </row>
    <row r="47696" spans="10:10" x14ac:dyDescent="0.35">
      <c r="J47696" s="830"/>
    </row>
    <row r="47697" spans="10:10" x14ac:dyDescent="0.35">
      <c r="J47697" s="830"/>
    </row>
    <row r="47698" spans="10:10" x14ac:dyDescent="0.35">
      <c r="J47698" s="830"/>
    </row>
    <row r="47699" spans="10:10" x14ac:dyDescent="0.35">
      <c r="J47699" s="830"/>
    </row>
    <row r="47700" spans="10:10" x14ac:dyDescent="0.35">
      <c r="J47700" s="830"/>
    </row>
    <row r="47701" spans="10:10" x14ac:dyDescent="0.35">
      <c r="J47701" s="830"/>
    </row>
    <row r="47702" spans="10:10" x14ac:dyDescent="0.35">
      <c r="J47702" s="830"/>
    </row>
    <row r="47703" spans="10:10" x14ac:dyDescent="0.35">
      <c r="J47703" s="830"/>
    </row>
    <row r="47704" spans="10:10" x14ac:dyDescent="0.35">
      <c r="J47704" s="830"/>
    </row>
    <row r="47705" spans="10:10" x14ac:dyDescent="0.35">
      <c r="J47705" s="830"/>
    </row>
    <row r="47706" spans="10:10" x14ac:dyDescent="0.35">
      <c r="J47706" s="830"/>
    </row>
    <row r="47707" spans="10:10" x14ac:dyDescent="0.35">
      <c r="J47707" s="830"/>
    </row>
    <row r="47708" spans="10:10" x14ac:dyDescent="0.35">
      <c r="J47708" s="830"/>
    </row>
    <row r="47709" spans="10:10" x14ac:dyDescent="0.35">
      <c r="J47709" s="830"/>
    </row>
    <row r="47710" spans="10:10" x14ac:dyDescent="0.35">
      <c r="J47710" s="830"/>
    </row>
    <row r="47711" spans="10:10" x14ac:dyDescent="0.35">
      <c r="J47711" s="830"/>
    </row>
    <row r="47712" spans="10:10" x14ac:dyDescent="0.35">
      <c r="J47712" s="830"/>
    </row>
    <row r="47713" spans="10:10" x14ac:dyDescent="0.35">
      <c r="J47713" s="830"/>
    </row>
    <row r="47714" spans="10:10" x14ac:dyDescent="0.35">
      <c r="J47714" s="830"/>
    </row>
    <row r="47715" spans="10:10" x14ac:dyDescent="0.35">
      <c r="J47715" s="830"/>
    </row>
    <row r="47716" spans="10:10" x14ac:dyDescent="0.35">
      <c r="J47716" s="830"/>
    </row>
    <row r="47717" spans="10:10" x14ac:dyDescent="0.35">
      <c r="J47717" s="830"/>
    </row>
    <row r="47718" spans="10:10" x14ac:dyDescent="0.35">
      <c r="J47718" s="830"/>
    </row>
    <row r="47719" spans="10:10" x14ac:dyDescent="0.35">
      <c r="J47719" s="830"/>
    </row>
    <row r="47720" spans="10:10" x14ac:dyDescent="0.35">
      <c r="J47720" s="830"/>
    </row>
    <row r="47721" spans="10:10" x14ac:dyDescent="0.35">
      <c r="J47721" s="830"/>
    </row>
    <row r="47722" spans="10:10" x14ac:dyDescent="0.35">
      <c r="J47722" s="830"/>
    </row>
    <row r="47723" spans="10:10" x14ac:dyDescent="0.35">
      <c r="J47723" s="830"/>
    </row>
    <row r="47724" spans="10:10" x14ac:dyDescent="0.35">
      <c r="J47724" s="830"/>
    </row>
    <row r="47725" spans="10:10" x14ac:dyDescent="0.35">
      <c r="J47725" s="830"/>
    </row>
    <row r="47726" spans="10:10" x14ac:dyDescent="0.35">
      <c r="J47726" s="830"/>
    </row>
    <row r="47727" spans="10:10" x14ac:dyDescent="0.35">
      <c r="J47727" s="830"/>
    </row>
    <row r="47728" spans="10:10" x14ac:dyDescent="0.35">
      <c r="J47728" s="830"/>
    </row>
    <row r="47729" spans="10:10" x14ac:dyDescent="0.35">
      <c r="J47729" s="830"/>
    </row>
    <row r="47730" spans="10:10" x14ac:dyDescent="0.35">
      <c r="J47730" s="830"/>
    </row>
    <row r="47731" spans="10:10" x14ac:dyDescent="0.35">
      <c r="J47731" s="830"/>
    </row>
    <row r="47732" spans="10:10" x14ac:dyDescent="0.35">
      <c r="J47732" s="830"/>
    </row>
    <row r="47733" spans="10:10" x14ac:dyDescent="0.35">
      <c r="J47733" s="830"/>
    </row>
    <row r="47734" spans="10:10" x14ac:dyDescent="0.35">
      <c r="J47734" s="830"/>
    </row>
    <row r="47735" spans="10:10" x14ac:dyDescent="0.35">
      <c r="J47735" s="830"/>
    </row>
    <row r="47736" spans="10:10" x14ac:dyDescent="0.35">
      <c r="J47736" s="830"/>
    </row>
    <row r="47737" spans="10:10" x14ac:dyDescent="0.35">
      <c r="J47737" s="830"/>
    </row>
    <row r="47738" spans="10:10" x14ac:dyDescent="0.35">
      <c r="J47738" s="830"/>
    </row>
    <row r="47739" spans="10:10" x14ac:dyDescent="0.35">
      <c r="J47739" s="830"/>
    </row>
    <row r="47740" spans="10:10" x14ac:dyDescent="0.35">
      <c r="J47740" s="830"/>
    </row>
    <row r="47741" spans="10:10" x14ac:dyDescent="0.35">
      <c r="J47741" s="830"/>
    </row>
    <row r="47742" spans="10:10" x14ac:dyDescent="0.35">
      <c r="J47742" s="830"/>
    </row>
    <row r="47743" spans="10:10" x14ac:dyDescent="0.35">
      <c r="J47743" s="830"/>
    </row>
    <row r="47744" spans="10:10" x14ac:dyDescent="0.35">
      <c r="J47744" s="830"/>
    </row>
    <row r="47745" spans="10:10" x14ac:dyDescent="0.35">
      <c r="J47745" s="830"/>
    </row>
    <row r="47746" spans="10:10" x14ac:dyDescent="0.35">
      <c r="J47746" s="830"/>
    </row>
    <row r="47747" spans="10:10" x14ac:dyDescent="0.35">
      <c r="J47747" s="830"/>
    </row>
    <row r="47748" spans="10:10" x14ac:dyDescent="0.35">
      <c r="J47748" s="830"/>
    </row>
    <row r="47749" spans="10:10" x14ac:dyDescent="0.35">
      <c r="J47749" s="830"/>
    </row>
    <row r="47750" spans="10:10" x14ac:dyDescent="0.35">
      <c r="J47750" s="830"/>
    </row>
    <row r="47751" spans="10:10" x14ac:dyDescent="0.35">
      <c r="J47751" s="830"/>
    </row>
    <row r="47752" spans="10:10" x14ac:dyDescent="0.35">
      <c r="J47752" s="830"/>
    </row>
    <row r="47753" spans="10:10" x14ac:dyDescent="0.35">
      <c r="J47753" s="830"/>
    </row>
    <row r="47754" spans="10:10" x14ac:dyDescent="0.35">
      <c r="J47754" s="830"/>
    </row>
    <row r="47755" spans="10:10" x14ac:dyDescent="0.35">
      <c r="J47755" s="830"/>
    </row>
    <row r="47756" spans="10:10" x14ac:dyDescent="0.35">
      <c r="J47756" s="830"/>
    </row>
    <row r="47757" spans="10:10" x14ac:dyDescent="0.35">
      <c r="J47757" s="830"/>
    </row>
    <row r="47758" spans="10:10" x14ac:dyDescent="0.35">
      <c r="J47758" s="830"/>
    </row>
    <row r="47759" spans="10:10" x14ac:dyDescent="0.35">
      <c r="J47759" s="830"/>
    </row>
    <row r="47760" spans="10:10" x14ac:dyDescent="0.35">
      <c r="J47760" s="830"/>
    </row>
    <row r="47761" spans="10:10" x14ac:dyDescent="0.35">
      <c r="J47761" s="830"/>
    </row>
    <row r="47762" spans="10:10" x14ac:dyDescent="0.35">
      <c r="J47762" s="830"/>
    </row>
    <row r="47763" spans="10:10" x14ac:dyDescent="0.35">
      <c r="J47763" s="830"/>
    </row>
    <row r="47764" spans="10:10" x14ac:dyDescent="0.35">
      <c r="J47764" s="830"/>
    </row>
    <row r="47765" spans="10:10" x14ac:dyDescent="0.35">
      <c r="J47765" s="830"/>
    </row>
    <row r="47766" spans="10:10" x14ac:dyDescent="0.35">
      <c r="J47766" s="830"/>
    </row>
    <row r="47767" spans="10:10" x14ac:dyDescent="0.35">
      <c r="J47767" s="830"/>
    </row>
    <row r="47768" spans="10:10" x14ac:dyDescent="0.35">
      <c r="J47768" s="830"/>
    </row>
    <row r="47769" spans="10:10" x14ac:dyDescent="0.35">
      <c r="J47769" s="830"/>
    </row>
    <row r="47770" spans="10:10" x14ac:dyDescent="0.35">
      <c r="J47770" s="830"/>
    </row>
    <row r="47771" spans="10:10" x14ac:dyDescent="0.35">
      <c r="J47771" s="830"/>
    </row>
    <row r="47772" spans="10:10" x14ac:dyDescent="0.35">
      <c r="J47772" s="830"/>
    </row>
    <row r="47773" spans="10:10" x14ac:dyDescent="0.35">
      <c r="J47773" s="830"/>
    </row>
    <row r="47774" spans="10:10" x14ac:dyDescent="0.35">
      <c r="J47774" s="830"/>
    </row>
    <row r="47775" spans="10:10" x14ac:dyDescent="0.35">
      <c r="J47775" s="830"/>
    </row>
    <row r="47776" spans="10:10" x14ac:dyDescent="0.35">
      <c r="J47776" s="830"/>
    </row>
    <row r="47777" spans="10:10" x14ac:dyDescent="0.35">
      <c r="J47777" s="830"/>
    </row>
    <row r="47778" spans="10:10" x14ac:dyDescent="0.35">
      <c r="J47778" s="830"/>
    </row>
    <row r="47779" spans="10:10" x14ac:dyDescent="0.35">
      <c r="J47779" s="830"/>
    </row>
    <row r="47780" spans="10:10" x14ac:dyDescent="0.35">
      <c r="J47780" s="830"/>
    </row>
    <row r="47781" spans="10:10" x14ac:dyDescent="0.35">
      <c r="J47781" s="830"/>
    </row>
    <row r="47782" spans="10:10" x14ac:dyDescent="0.35">
      <c r="J47782" s="830"/>
    </row>
    <row r="47783" spans="10:10" x14ac:dyDescent="0.35">
      <c r="J47783" s="830"/>
    </row>
    <row r="47784" spans="10:10" x14ac:dyDescent="0.35">
      <c r="J47784" s="830"/>
    </row>
    <row r="47785" spans="10:10" x14ac:dyDescent="0.35">
      <c r="J47785" s="830"/>
    </row>
    <row r="47786" spans="10:10" x14ac:dyDescent="0.35">
      <c r="J47786" s="830"/>
    </row>
    <row r="47787" spans="10:10" x14ac:dyDescent="0.35">
      <c r="J47787" s="830"/>
    </row>
    <row r="47788" spans="10:10" x14ac:dyDescent="0.35">
      <c r="J47788" s="830"/>
    </row>
    <row r="47789" spans="10:10" x14ac:dyDescent="0.35">
      <c r="J47789" s="830"/>
    </row>
    <row r="47790" spans="10:10" x14ac:dyDescent="0.35">
      <c r="J47790" s="830"/>
    </row>
    <row r="47791" spans="10:10" x14ac:dyDescent="0.35">
      <c r="J47791" s="830"/>
    </row>
    <row r="47792" spans="10:10" x14ac:dyDescent="0.35">
      <c r="J47792" s="830"/>
    </row>
    <row r="47793" spans="10:10" x14ac:dyDescent="0.35">
      <c r="J47793" s="830"/>
    </row>
    <row r="47794" spans="10:10" x14ac:dyDescent="0.35">
      <c r="J47794" s="830"/>
    </row>
    <row r="47795" spans="10:10" x14ac:dyDescent="0.35">
      <c r="J47795" s="830"/>
    </row>
    <row r="47796" spans="10:10" x14ac:dyDescent="0.35">
      <c r="J47796" s="830"/>
    </row>
    <row r="47797" spans="10:10" x14ac:dyDescent="0.35">
      <c r="J47797" s="830"/>
    </row>
    <row r="47798" spans="10:10" x14ac:dyDescent="0.35">
      <c r="J47798" s="830"/>
    </row>
    <row r="47799" spans="10:10" x14ac:dyDescent="0.35">
      <c r="J47799" s="830"/>
    </row>
    <row r="47800" spans="10:10" x14ac:dyDescent="0.35">
      <c r="J47800" s="830"/>
    </row>
    <row r="47801" spans="10:10" x14ac:dyDescent="0.35">
      <c r="J47801" s="830"/>
    </row>
    <row r="47802" spans="10:10" x14ac:dyDescent="0.35">
      <c r="J47802" s="830"/>
    </row>
    <row r="47803" spans="10:10" x14ac:dyDescent="0.35">
      <c r="J47803" s="830"/>
    </row>
    <row r="47804" spans="10:10" x14ac:dyDescent="0.35">
      <c r="J47804" s="830"/>
    </row>
    <row r="47805" spans="10:10" x14ac:dyDescent="0.35">
      <c r="J47805" s="830"/>
    </row>
    <row r="47806" spans="10:10" x14ac:dyDescent="0.35">
      <c r="J47806" s="830"/>
    </row>
    <row r="47807" spans="10:10" x14ac:dyDescent="0.35">
      <c r="J47807" s="830"/>
    </row>
    <row r="47808" spans="10:10" x14ac:dyDescent="0.35">
      <c r="J47808" s="830"/>
    </row>
    <row r="47809" spans="10:10" x14ac:dyDescent="0.35">
      <c r="J47809" s="830"/>
    </row>
    <row r="47810" spans="10:10" x14ac:dyDescent="0.35">
      <c r="J47810" s="830"/>
    </row>
    <row r="47811" spans="10:10" x14ac:dyDescent="0.35">
      <c r="J47811" s="830"/>
    </row>
    <row r="47812" spans="10:10" x14ac:dyDescent="0.35">
      <c r="J47812" s="830"/>
    </row>
    <row r="47813" spans="10:10" x14ac:dyDescent="0.35">
      <c r="J47813" s="830"/>
    </row>
    <row r="47814" spans="10:10" x14ac:dyDescent="0.35">
      <c r="J47814" s="830"/>
    </row>
    <row r="47815" spans="10:10" x14ac:dyDescent="0.35">
      <c r="J47815" s="830"/>
    </row>
    <row r="47816" spans="10:10" x14ac:dyDescent="0.35">
      <c r="J47816" s="830"/>
    </row>
    <row r="47817" spans="10:10" x14ac:dyDescent="0.35">
      <c r="J47817" s="830"/>
    </row>
    <row r="47818" spans="10:10" x14ac:dyDescent="0.35">
      <c r="J47818" s="830"/>
    </row>
    <row r="47819" spans="10:10" x14ac:dyDescent="0.35">
      <c r="J47819" s="830"/>
    </row>
    <row r="47820" spans="10:10" x14ac:dyDescent="0.35">
      <c r="J47820" s="830"/>
    </row>
    <row r="47821" spans="10:10" x14ac:dyDescent="0.35">
      <c r="J47821" s="830"/>
    </row>
    <row r="47822" spans="10:10" x14ac:dyDescent="0.35">
      <c r="J47822" s="830"/>
    </row>
    <row r="47823" spans="10:10" x14ac:dyDescent="0.35">
      <c r="J47823" s="830"/>
    </row>
    <row r="47824" spans="10:10" x14ac:dyDescent="0.35">
      <c r="J47824" s="830"/>
    </row>
    <row r="47825" spans="10:10" x14ac:dyDescent="0.35">
      <c r="J47825" s="830"/>
    </row>
    <row r="47826" spans="10:10" x14ac:dyDescent="0.35">
      <c r="J47826" s="830"/>
    </row>
    <row r="47827" spans="10:10" x14ac:dyDescent="0.35">
      <c r="J47827" s="830"/>
    </row>
    <row r="47828" spans="10:10" x14ac:dyDescent="0.35">
      <c r="J47828" s="830"/>
    </row>
    <row r="47829" spans="10:10" x14ac:dyDescent="0.35">
      <c r="J47829" s="830"/>
    </row>
    <row r="47830" spans="10:10" x14ac:dyDescent="0.35">
      <c r="J47830" s="830"/>
    </row>
    <row r="47831" spans="10:10" x14ac:dyDescent="0.35">
      <c r="J47831" s="830"/>
    </row>
    <row r="47832" spans="10:10" x14ac:dyDescent="0.35">
      <c r="J47832" s="830"/>
    </row>
    <row r="47833" spans="10:10" x14ac:dyDescent="0.35">
      <c r="J47833" s="830"/>
    </row>
    <row r="47834" spans="10:10" x14ac:dyDescent="0.35">
      <c r="J47834" s="830"/>
    </row>
    <row r="47835" spans="10:10" x14ac:dyDescent="0.35">
      <c r="J47835" s="830"/>
    </row>
    <row r="47836" spans="10:10" x14ac:dyDescent="0.35">
      <c r="J47836" s="830"/>
    </row>
    <row r="47837" spans="10:10" x14ac:dyDescent="0.35">
      <c r="J47837" s="830"/>
    </row>
    <row r="47838" spans="10:10" x14ac:dyDescent="0.35">
      <c r="J47838" s="830"/>
    </row>
    <row r="47839" spans="10:10" x14ac:dyDescent="0.35">
      <c r="J47839" s="830"/>
    </row>
    <row r="47840" spans="10:10" x14ac:dyDescent="0.35">
      <c r="J47840" s="830"/>
    </row>
    <row r="47841" spans="10:10" x14ac:dyDescent="0.35">
      <c r="J47841" s="830"/>
    </row>
    <row r="47842" spans="10:10" x14ac:dyDescent="0.35">
      <c r="J47842" s="830"/>
    </row>
    <row r="47843" spans="10:10" x14ac:dyDescent="0.35">
      <c r="J47843" s="830"/>
    </row>
    <row r="47844" spans="10:10" x14ac:dyDescent="0.35">
      <c r="J47844" s="830"/>
    </row>
    <row r="47845" spans="10:10" x14ac:dyDescent="0.35">
      <c r="J47845" s="830"/>
    </row>
    <row r="47846" spans="10:10" x14ac:dyDescent="0.35">
      <c r="J47846" s="830"/>
    </row>
    <row r="47847" spans="10:10" x14ac:dyDescent="0.35">
      <c r="J47847" s="830"/>
    </row>
    <row r="47848" spans="10:10" x14ac:dyDescent="0.35">
      <c r="J47848" s="830"/>
    </row>
    <row r="47849" spans="10:10" x14ac:dyDescent="0.35">
      <c r="J47849" s="830"/>
    </row>
    <row r="47850" spans="10:10" x14ac:dyDescent="0.35">
      <c r="J47850" s="830"/>
    </row>
    <row r="47851" spans="10:10" x14ac:dyDescent="0.35">
      <c r="J47851" s="830"/>
    </row>
    <row r="47852" spans="10:10" x14ac:dyDescent="0.35">
      <c r="J47852" s="830"/>
    </row>
    <row r="47853" spans="10:10" x14ac:dyDescent="0.35">
      <c r="J47853" s="830"/>
    </row>
    <row r="47854" spans="10:10" x14ac:dyDescent="0.35">
      <c r="J47854" s="830"/>
    </row>
    <row r="47855" spans="10:10" x14ac:dyDescent="0.35">
      <c r="J47855" s="830"/>
    </row>
    <row r="47856" spans="10:10" x14ac:dyDescent="0.35">
      <c r="J47856" s="830"/>
    </row>
    <row r="47857" spans="10:10" x14ac:dyDescent="0.35">
      <c r="J47857" s="830"/>
    </row>
    <row r="47858" spans="10:10" x14ac:dyDescent="0.35">
      <c r="J47858" s="830"/>
    </row>
    <row r="47859" spans="10:10" x14ac:dyDescent="0.35">
      <c r="J47859" s="830"/>
    </row>
    <row r="47860" spans="10:10" x14ac:dyDescent="0.35">
      <c r="J47860" s="830"/>
    </row>
    <row r="47861" spans="10:10" x14ac:dyDescent="0.35">
      <c r="J47861" s="830"/>
    </row>
    <row r="47862" spans="10:10" x14ac:dyDescent="0.35">
      <c r="J47862" s="830"/>
    </row>
    <row r="47863" spans="10:10" x14ac:dyDescent="0.35">
      <c r="J47863" s="830"/>
    </row>
    <row r="47864" spans="10:10" x14ac:dyDescent="0.35">
      <c r="J47864" s="830"/>
    </row>
    <row r="47865" spans="10:10" x14ac:dyDescent="0.35">
      <c r="J47865" s="830"/>
    </row>
    <row r="47866" spans="10:10" x14ac:dyDescent="0.35">
      <c r="J47866" s="830"/>
    </row>
    <row r="47867" spans="10:10" x14ac:dyDescent="0.35">
      <c r="J47867" s="830"/>
    </row>
    <row r="47868" spans="10:10" x14ac:dyDescent="0.35">
      <c r="J47868" s="830"/>
    </row>
    <row r="47869" spans="10:10" x14ac:dyDescent="0.35">
      <c r="J47869" s="830"/>
    </row>
    <row r="47870" spans="10:10" x14ac:dyDescent="0.35">
      <c r="J47870" s="830"/>
    </row>
    <row r="47871" spans="10:10" x14ac:dyDescent="0.35">
      <c r="J47871" s="830"/>
    </row>
    <row r="47872" spans="10:10" x14ac:dyDescent="0.35">
      <c r="J47872" s="830"/>
    </row>
    <row r="47873" spans="10:10" x14ac:dyDescent="0.35">
      <c r="J47873" s="830"/>
    </row>
    <row r="47874" spans="10:10" x14ac:dyDescent="0.35">
      <c r="J47874" s="830"/>
    </row>
    <row r="47875" spans="10:10" x14ac:dyDescent="0.35">
      <c r="J47875" s="830"/>
    </row>
    <row r="47876" spans="10:10" x14ac:dyDescent="0.35">
      <c r="J47876" s="830"/>
    </row>
    <row r="47877" spans="10:10" x14ac:dyDescent="0.35">
      <c r="J47877" s="830"/>
    </row>
    <row r="47878" spans="10:10" x14ac:dyDescent="0.35">
      <c r="J47878" s="830"/>
    </row>
    <row r="47879" spans="10:10" x14ac:dyDescent="0.35">
      <c r="J47879" s="830"/>
    </row>
    <row r="47880" spans="10:10" x14ac:dyDescent="0.35">
      <c r="J47880" s="830"/>
    </row>
    <row r="47881" spans="10:10" x14ac:dyDescent="0.35">
      <c r="J47881" s="830"/>
    </row>
    <row r="47882" spans="10:10" x14ac:dyDescent="0.35">
      <c r="J47882" s="830"/>
    </row>
    <row r="47883" spans="10:10" x14ac:dyDescent="0.35">
      <c r="J47883" s="830"/>
    </row>
    <row r="47884" spans="10:10" x14ac:dyDescent="0.35">
      <c r="J47884" s="830"/>
    </row>
    <row r="47885" spans="10:10" x14ac:dyDescent="0.35">
      <c r="J47885" s="830"/>
    </row>
    <row r="47886" spans="10:10" x14ac:dyDescent="0.35">
      <c r="J47886" s="830"/>
    </row>
    <row r="47887" spans="10:10" x14ac:dyDescent="0.35">
      <c r="J47887" s="830"/>
    </row>
    <row r="47888" spans="10:10" x14ac:dyDescent="0.35">
      <c r="J47888" s="830"/>
    </row>
    <row r="47889" spans="10:10" x14ac:dyDescent="0.35">
      <c r="J47889" s="830"/>
    </row>
    <row r="47890" spans="10:10" x14ac:dyDescent="0.35">
      <c r="J47890" s="830"/>
    </row>
    <row r="47891" spans="10:10" x14ac:dyDescent="0.35">
      <c r="J47891" s="830"/>
    </row>
    <row r="47892" spans="10:10" x14ac:dyDescent="0.35">
      <c r="J47892" s="830"/>
    </row>
    <row r="47893" spans="10:10" x14ac:dyDescent="0.35">
      <c r="J47893" s="830"/>
    </row>
    <row r="47894" spans="10:10" x14ac:dyDescent="0.35">
      <c r="J47894" s="830"/>
    </row>
    <row r="47895" spans="10:10" x14ac:dyDescent="0.35">
      <c r="J47895" s="830"/>
    </row>
    <row r="47896" spans="10:10" x14ac:dyDescent="0.35">
      <c r="J47896" s="830"/>
    </row>
    <row r="47897" spans="10:10" x14ac:dyDescent="0.35">
      <c r="J47897" s="830"/>
    </row>
    <row r="47898" spans="10:10" x14ac:dyDescent="0.35">
      <c r="J47898" s="830"/>
    </row>
    <row r="47899" spans="10:10" x14ac:dyDescent="0.35">
      <c r="J47899" s="830"/>
    </row>
    <row r="47900" spans="10:10" x14ac:dyDescent="0.35">
      <c r="J47900" s="830"/>
    </row>
    <row r="47901" spans="10:10" x14ac:dyDescent="0.35">
      <c r="J47901" s="830"/>
    </row>
    <row r="47902" spans="10:10" x14ac:dyDescent="0.35">
      <c r="J47902" s="830"/>
    </row>
    <row r="47903" spans="10:10" x14ac:dyDescent="0.35">
      <c r="J47903" s="830"/>
    </row>
    <row r="47904" spans="10:10" x14ac:dyDescent="0.35">
      <c r="J47904" s="830"/>
    </row>
    <row r="47905" spans="10:10" x14ac:dyDescent="0.35">
      <c r="J47905" s="830"/>
    </row>
    <row r="47906" spans="10:10" x14ac:dyDescent="0.35">
      <c r="J47906" s="830"/>
    </row>
    <row r="47907" spans="10:10" x14ac:dyDescent="0.35">
      <c r="J47907" s="830"/>
    </row>
    <row r="47908" spans="10:10" x14ac:dyDescent="0.35">
      <c r="J47908" s="830"/>
    </row>
    <row r="47909" spans="10:10" x14ac:dyDescent="0.35">
      <c r="J47909" s="830"/>
    </row>
    <row r="47910" spans="10:10" x14ac:dyDescent="0.35">
      <c r="J47910" s="830"/>
    </row>
    <row r="47911" spans="10:10" x14ac:dyDescent="0.35">
      <c r="J47911" s="830"/>
    </row>
    <row r="47912" spans="10:10" x14ac:dyDescent="0.35">
      <c r="J47912" s="830"/>
    </row>
    <row r="47913" spans="10:10" x14ac:dyDescent="0.35">
      <c r="J47913" s="830"/>
    </row>
    <row r="47914" spans="10:10" x14ac:dyDescent="0.35">
      <c r="J47914" s="830"/>
    </row>
    <row r="47915" spans="10:10" x14ac:dyDescent="0.35">
      <c r="J47915" s="830"/>
    </row>
    <row r="47916" spans="10:10" x14ac:dyDescent="0.35">
      <c r="J47916" s="830"/>
    </row>
    <row r="47917" spans="10:10" x14ac:dyDescent="0.35">
      <c r="J47917" s="830"/>
    </row>
    <row r="47918" spans="10:10" x14ac:dyDescent="0.35">
      <c r="J47918" s="830"/>
    </row>
    <row r="47919" spans="10:10" x14ac:dyDescent="0.35">
      <c r="J47919" s="830"/>
    </row>
    <row r="47920" spans="10:10" x14ac:dyDescent="0.35">
      <c r="J47920" s="830"/>
    </row>
    <row r="47921" spans="10:10" x14ac:dyDescent="0.35">
      <c r="J47921" s="830"/>
    </row>
    <row r="47922" spans="10:10" x14ac:dyDescent="0.35">
      <c r="J47922" s="830"/>
    </row>
    <row r="47923" spans="10:10" x14ac:dyDescent="0.35">
      <c r="J47923" s="830"/>
    </row>
    <row r="47924" spans="10:10" x14ac:dyDescent="0.35">
      <c r="J47924" s="830"/>
    </row>
    <row r="47925" spans="10:10" x14ac:dyDescent="0.35">
      <c r="J47925" s="830"/>
    </row>
    <row r="47926" spans="10:10" x14ac:dyDescent="0.35">
      <c r="J47926" s="830"/>
    </row>
    <row r="47927" spans="10:10" x14ac:dyDescent="0.35">
      <c r="J47927" s="830"/>
    </row>
    <row r="47928" spans="10:10" x14ac:dyDescent="0.35">
      <c r="J47928" s="830"/>
    </row>
    <row r="47929" spans="10:10" x14ac:dyDescent="0.35">
      <c r="J47929" s="830"/>
    </row>
    <row r="47930" spans="10:10" x14ac:dyDescent="0.35">
      <c r="J47930" s="830"/>
    </row>
    <row r="47931" spans="10:10" x14ac:dyDescent="0.35">
      <c r="J47931" s="830"/>
    </row>
    <row r="47932" spans="10:10" x14ac:dyDescent="0.35">
      <c r="J47932" s="830"/>
    </row>
    <row r="47933" spans="10:10" x14ac:dyDescent="0.35">
      <c r="J47933" s="830"/>
    </row>
    <row r="47934" spans="10:10" x14ac:dyDescent="0.35">
      <c r="J47934" s="830"/>
    </row>
    <row r="47935" spans="10:10" x14ac:dyDescent="0.35">
      <c r="J47935" s="830"/>
    </row>
    <row r="47936" spans="10:10" x14ac:dyDescent="0.35">
      <c r="J47936" s="830"/>
    </row>
    <row r="47937" spans="10:10" x14ac:dyDescent="0.35">
      <c r="J47937" s="830"/>
    </row>
    <row r="47938" spans="10:10" x14ac:dyDescent="0.35">
      <c r="J47938" s="830"/>
    </row>
    <row r="47939" spans="10:10" x14ac:dyDescent="0.35">
      <c r="J47939" s="830"/>
    </row>
    <row r="47940" spans="10:10" x14ac:dyDescent="0.35">
      <c r="J47940" s="830"/>
    </row>
    <row r="47941" spans="10:10" x14ac:dyDescent="0.35">
      <c r="J47941" s="830"/>
    </row>
    <row r="47942" spans="10:10" x14ac:dyDescent="0.35">
      <c r="J47942" s="830"/>
    </row>
    <row r="47943" spans="10:10" x14ac:dyDescent="0.35">
      <c r="J47943" s="830"/>
    </row>
    <row r="47944" spans="10:10" x14ac:dyDescent="0.35">
      <c r="J47944" s="830"/>
    </row>
    <row r="47945" spans="10:10" x14ac:dyDescent="0.35">
      <c r="J47945" s="830"/>
    </row>
    <row r="47946" spans="10:10" x14ac:dyDescent="0.35">
      <c r="J47946" s="830"/>
    </row>
    <row r="47947" spans="10:10" x14ac:dyDescent="0.35">
      <c r="J47947" s="830"/>
    </row>
    <row r="47948" spans="10:10" x14ac:dyDescent="0.35">
      <c r="J47948" s="830"/>
    </row>
    <row r="47949" spans="10:10" x14ac:dyDescent="0.35">
      <c r="J47949" s="830"/>
    </row>
    <row r="47950" spans="10:10" x14ac:dyDescent="0.35">
      <c r="J47950" s="830"/>
    </row>
    <row r="47951" spans="10:10" x14ac:dyDescent="0.35">
      <c r="J47951" s="830"/>
    </row>
    <row r="47952" spans="10:10" x14ac:dyDescent="0.35">
      <c r="J47952" s="830"/>
    </row>
    <row r="47953" spans="10:10" x14ac:dyDescent="0.35">
      <c r="J47953" s="830"/>
    </row>
    <row r="47954" spans="10:10" x14ac:dyDescent="0.35">
      <c r="J47954" s="830"/>
    </row>
    <row r="47955" spans="10:10" x14ac:dyDescent="0.35">
      <c r="J47955" s="830"/>
    </row>
    <row r="47956" spans="10:10" x14ac:dyDescent="0.35">
      <c r="J47956" s="830"/>
    </row>
    <row r="47957" spans="10:10" x14ac:dyDescent="0.35">
      <c r="J47957" s="830"/>
    </row>
    <row r="47958" spans="10:10" x14ac:dyDescent="0.35">
      <c r="J47958" s="830"/>
    </row>
    <row r="47959" spans="10:10" x14ac:dyDescent="0.35">
      <c r="J47959" s="830"/>
    </row>
    <row r="47960" spans="10:10" x14ac:dyDescent="0.35">
      <c r="J47960" s="830"/>
    </row>
    <row r="47961" spans="10:10" x14ac:dyDescent="0.35">
      <c r="J47961" s="830"/>
    </row>
    <row r="47962" spans="10:10" x14ac:dyDescent="0.35">
      <c r="J47962" s="830"/>
    </row>
    <row r="47963" spans="10:10" x14ac:dyDescent="0.35">
      <c r="J47963" s="830"/>
    </row>
    <row r="47964" spans="10:10" x14ac:dyDescent="0.35">
      <c r="J47964" s="830"/>
    </row>
    <row r="47965" spans="10:10" x14ac:dyDescent="0.35">
      <c r="J47965" s="830"/>
    </row>
    <row r="47966" spans="10:10" x14ac:dyDescent="0.35">
      <c r="J47966" s="830"/>
    </row>
    <row r="47967" spans="10:10" x14ac:dyDescent="0.35">
      <c r="J47967" s="830"/>
    </row>
    <row r="47968" spans="10:10" x14ac:dyDescent="0.35">
      <c r="J47968" s="830"/>
    </row>
    <row r="47969" spans="10:10" x14ac:dyDescent="0.35">
      <c r="J47969" s="830"/>
    </row>
    <row r="47970" spans="10:10" x14ac:dyDescent="0.35">
      <c r="J47970" s="830"/>
    </row>
    <row r="47971" spans="10:10" x14ac:dyDescent="0.35">
      <c r="J47971" s="830"/>
    </row>
    <row r="47972" spans="10:10" x14ac:dyDescent="0.35">
      <c r="J47972" s="830"/>
    </row>
    <row r="47973" spans="10:10" x14ac:dyDescent="0.35">
      <c r="J47973" s="830"/>
    </row>
    <row r="47974" spans="10:10" x14ac:dyDescent="0.35">
      <c r="J47974" s="830"/>
    </row>
    <row r="47975" spans="10:10" x14ac:dyDescent="0.35">
      <c r="J47975" s="830"/>
    </row>
    <row r="47976" spans="10:10" x14ac:dyDescent="0.35">
      <c r="J47976" s="830"/>
    </row>
    <row r="47977" spans="10:10" x14ac:dyDescent="0.35">
      <c r="J47977" s="830"/>
    </row>
    <row r="47978" spans="10:10" x14ac:dyDescent="0.35">
      <c r="J47978" s="830"/>
    </row>
    <row r="47979" spans="10:10" x14ac:dyDescent="0.35">
      <c r="J47979" s="830"/>
    </row>
    <row r="47980" spans="10:10" x14ac:dyDescent="0.35">
      <c r="J47980" s="830"/>
    </row>
    <row r="47981" spans="10:10" x14ac:dyDescent="0.35">
      <c r="J47981" s="830"/>
    </row>
    <row r="47982" spans="10:10" x14ac:dyDescent="0.35">
      <c r="J47982" s="830"/>
    </row>
    <row r="47983" spans="10:10" x14ac:dyDescent="0.35">
      <c r="J47983" s="830"/>
    </row>
    <row r="47984" spans="10:10" x14ac:dyDescent="0.35">
      <c r="J47984" s="830"/>
    </row>
    <row r="47985" spans="10:10" x14ac:dyDescent="0.35">
      <c r="J47985" s="830"/>
    </row>
    <row r="47986" spans="10:10" x14ac:dyDescent="0.35">
      <c r="J47986" s="830"/>
    </row>
    <row r="47987" spans="10:10" x14ac:dyDescent="0.35">
      <c r="J47987" s="830"/>
    </row>
    <row r="47988" spans="10:10" x14ac:dyDescent="0.35">
      <c r="J47988" s="830"/>
    </row>
    <row r="47989" spans="10:10" x14ac:dyDescent="0.35">
      <c r="J47989" s="830"/>
    </row>
    <row r="47990" spans="10:10" x14ac:dyDescent="0.35">
      <c r="J47990" s="830"/>
    </row>
    <row r="47991" spans="10:10" x14ac:dyDescent="0.35">
      <c r="J47991" s="830"/>
    </row>
    <row r="47992" spans="10:10" x14ac:dyDescent="0.35">
      <c r="J47992" s="830"/>
    </row>
    <row r="47993" spans="10:10" x14ac:dyDescent="0.35">
      <c r="J47993" s="830"/>
    </row>
    <row r="47994" spans="10:10" x14ac:dyDescent="0.35">
      <c r="J47994" s="830"/>
    </row>
    <row r="47995" spans="10:10" x14ac:dyDescent="0.35">
      <c r="J47995" s="830"/>
    </row>
    <row r="47996" spans="10:10" x14ac:dyDescent="0.35">
      <c r="J47996" s="830"/>
    </row>
    <row r="47997" spans="10:10" x14ac:dyDescent="0.35">
      <c r="J47997" s="830"/>
    </row>
    <row r="47998" spans="10:10" x14ac:dyDescent="0.35">
      <c r="J47998" s="830"/>
    </row>
    <row r="47999" spans="10:10" x14ac:dyDescent="0.35">
      <c r="J47999" s="830"/>
    </row>
    <row r="48000" spans="10:10" x14ac:dyDescent="0.35">
      <c r="J48000" s="830"/>
    </row>
    <row r="48001" spans="10:10" x14ac:dyDescent="0.35">
      <c r="J48001" s="830"/>
    </row>
    <row r="48002" spans="10:10" x14ac:dyDescent="0.35">
      <c r="J48002" s="830"/>
    </row>
    <row r="48003" spans="10:10" x14ac:dyDescent="0.35">
      <c r="J48003" s="830"/>
    </row>
    <row r="48004" spans="10:10" x14ac:dyDescent="0.35">
      <c r="J48004" s="830"/>
    </row>
    <row r="48005" spans="10:10" x14ac:dyDescent="0.35">
      <c r="J48005" s="830"/>
    </row>
    <row r="48006" spans="10:10" x14ac:dyDescent="0.35">
      <c r="J48006" s="830"/>
    </row>
    <row r="48007" spans="10:10" x14ac:dyDescent="0.35">
      <c r="J48007" s="830"/>
    </row>
    <row r="48008" spans="10:10" x14ac:dyDescent="0.35">
      <c r="J48008" s="830"/>
    </row>
    <row r="48009" spans="10:10" x14ac:dyDescent="0.35">
      <c r="J48009" s="830"/>
    </row>
    <row r="48010" spans="10:10" x14ac:dyDescent="0.35">
      <c r="J48010" s="830"/>
    </row>
    <row r="48011" spans="10:10" x14ac:dyDescent="0.35">
      <c r="J48011" s="830"/>
    </row>
    <row r="48012" spans="10:10" x14ac:dyDescent="0.35">
      <c r="J48012" s="830"/>
    </row>
    <row r="48013" spans="10:10" x14ac:dyDescent="0.35">
      <c r="J48013" s="830"/>
    </row>
    <row r="48014" spans="10:10" x14ac:dyDescent="0.35">
      <c r="J48014" s="830"/>
    </row>
    <row r="48015" spans="10:10" x14ac:dyDescent="0.35">
      <c r="J48015" s="830"/>
    </row>
    <row r="48016" spans="10:10" x14ac:dyDescent="0.35">
      <c r="J48016" s="830"/>
    </row>
    <row r="48017" spans="10:10" x14ac:dyDescent="0.35">
      <c r="J48017" s="830"/>
    </row>
    <row r="48018" spans="10:10" x14ac:dyDescent="0.35">
      <c r="J48018" s="830"/>
    </row>
    <row r="48019" spans="10:10" x14ac:dyDescent="0.35">
      <c r="J48019" s="830"/>
    </row>
    <row r="48020" spans="10:10" x14ac:dyDescent="0.35">
      <c r="J48020" s="830"/>
    </row>
    <row r="48021" spans="10:10" x14ac:dyDescent="0.35">
      <c r="J48021" s="830"/>
    </row>
    <row r="48022" spans="10:10" x14ac:dyDescent="0.35">
      <c r="J48022" s="830"/>
    </row>
    <row r="48023" spans="10:10" x14ac:dyDescent="0.35">
      <c r="J48023" s="830"/>
    </row>
    <row r="48024" spans="10:10" x14ac:dyDescent="0.35">
      <c r="J48024" s="830"/>
    </row>
    <row r="48025" spans="10:10" x14ac:dyDescent="0.35">
      <c r="J48025" s="830"/>
    </row>
    <row r="48026" spans="10:10" x14ac:dyDescent="0.35">
      <c r="J48026" s="830"/>
    </row>
    <row r="48027" spans="10:10" x14ac:dyDescent="0.35">
      <c r="J48027" s="830"/>
    </row>
    <row r="48028" spans="10:10" x14ac:dyDescent="0.35">
      <c r="J48028" s="830"/>
    </row>
    <row r="48029" spans="10:10" x14ac:dyDescent="0.35">
      <c r="J48029" s="830"/>
    </row>
    <row r="48030" spans="10:10" x14ac:dyDescent="0.35">
      <c r="J48030" s="830"/>
    </row>
    <row r="48031" spans="10:10" x14ac:dyDescent="0.35">
      <c r="J48031" s="830"/>
    </row>
    <row r="48032" spans="10:10" x14ac:dyDescent="0.35">
      <c r="J48032" s="830"/>
    </row>
    <row r="48033" spans="10:10" x14ac:dyDescent="0.35">
      <c r="J48033" s="830"/>
    </row>
    <row r="48034" spans="10:10" x14ac:dyDescent="0.35">
      <c r="J48034" s="830"/>
    </row>
    <row r="48035" spans="10:10" x14ac:dyDescent="0.35">
      <c r="J48035" s="830"/>
    </row>
    <row r="48036" spans="10:10" x14ac:dyDescent="0.35">
      <c r="J48036" s="830"/>
    </row>
    <row r="48037" spans="10:10" x14ac:dyDescent="0.35">
      <c r="J48037" s="830"/>
    </row>
    <row r="48038" spans="10:10" x14ac:dyDescent="0.35">
      <c r="J48038" s="830"/>
    </row>
    <row r="48039" spans="10:10" x14ac:dyDescent="0.35">
      <c r="J48039" s="830"/>
    </row>
    <row r="48040" spans="10:10" x14ac:dyDescent="0.35">
      <c r="J48040" s="830"/>
    </row>
    <row r="48041" spans="10:10" x14ac:dyDescent="0.35">
      <c r="J48041" s="830"/>
    </row>
    <row r="48042" spans="10:10" x14ac:dyDescent="0.35">
      <c r="J48042" s="830"/>
    </row>
    <row r="48043" spans="10:10" x14ac:dyDescent="0.35">
      <c r="J48043" s="830"/>
    </row>
    <row r="48044" spans="10:10" x14ac:dyDescent="0.35">
      <c r="J48044" s="830"/>
    </row>
    <row r="48045" spans="10:10" x14ac:dyDescent="0.35">
      <c r="J48045" s="830"/>
    </row>
    <row r="48046" spans="10:10" x14ac:dyDescent="0.35">
      <c r="J48046" s="830"/>
    </row>
    <row r="48047" spans="10:10" x14ac:dyDescent="0.35">
      <c r="J48047" s="830"/>
    </row>
    <row r="48048" spans="10:10" x14ac:dyDescent="0.35">
      <c r="J48048" s="830"/>
    </row>
    <row r="48049" spans="10:10" x14ac:dyDescent="0.35">
      <c r="J48049" s="830"/>
    </row>
    <row r="48050" spans="10:10" x14ac:dyDescent="0.35">
      <c r="J48050" s="830"/>
    </row>
    <row r="48051" spans="10:10" x14ac:dyDescent="0.35">
      <c r="J48051" s="830"/>
    </row>
    <row r="48052" spans="10:10" x14ac:dyDescent="0.35">
      <c r="J48052" s="830"/>
    </row>
    <row r="48053" spans="10:10" x14ac:dyDescent="0.35">
      <c r="J48053" s="830"/>
    </row>
    <row r="48054" spans="10:10" x14ac:dyDescent="0.35">
      <c r="J48054" s="830"/>
    </row>
    <row r="48055" spans="10:10" x14ac:dyDescent="0.35">
      <c r="J48055" s="830"/>
    </row>
    <row r="48056" spans="10:10" x14ac:dyDescent="0.35">
      <c r="J48056" s="830"/>
    </row>
    <row r="48057" spans="10:10" x14ac:dyDescent="0.35">
      <c r="J48057" s="830"/>
    </row>
    <row r="48058" spans="10:10" x14ac:dyDescent="0.35">
      <c r="J48058" s="830"/>
    </row>
    <row r="48059" spans="10:10" x14ac:dyDescent="0.35">
      <c r="J48059" s="830"/>
    </row>
    <row r="48060" spans="10:10" x14ac:dyDescent="0.35">
      <c r="J48060" s="830"/>
    </row>
    <row r="48061" spans="10:10" x14ac:dyDescent="0.35">
      <c r="J48061" s="830"/>
    </row>
    <row r="48062" spans="10:10" x14ac:dyDescent="0.35">
      <c r="J48062" s="830"/>
    </row>
    <row r="48063" spans="10:10" x14ac:dyDescent="0.35">
      <c r="J48063" s="830"/>
    </row>
    <row r="48064" spans="10:10" x14ac:dyDescent="0.35">
      <c r="J48064" s="830"/>
    </row>
    <row r="48065" spans="10:10" x14ac:dyDescent="0.35">
      <c r="J48065" s="830"/>
    </row>
    <row r="48066" spans="10:10" x14ac:dyDescent="0.35">
      <c r="J48066" s="830"/>
    </row>
    <row r="48067" spans="10:10" x14ac:dyDescent="0.35">
      <c r="J48067" s="830"/>
    </row>
    <row r="48068" spans="10:10" x14ac:dyDescent="0.35">
      <c r="J48068" s="830"/>
    </row>
    <row r="48069" spans="10:10" x14ac:dyDescent="0.35">
      <c r="J48069" s="830"/>
    </row>
    <row r="48070" spans="10:10" x14ac:dyDescent="0.35">
      <c r="J48070" s="830"/>
    </row>
    <row r="48071" spans="10:10" x14ac:dyDescent="0.35">
      <c r="J48071" s="830"/>
    </row>
    <row r="48072" spans="10:10" x14ac:dyDescent="0.35">
      <c r="J48072" s="830"/>
    </row>
    <row r="48073" spans="10:10" x14ac:dyDescent="0.35">
      <c r="J48073" s="830"/>
    </row>
    <row r="48074" spans="10:10" x14ac:dyDescent="0.35">
      <c r="J48074" s="830"/>
    </row>
    <row r="48075" spans="10:10" x14ac:dyDescent="0.35">
      <c r="J48075" s="830"/>
    </row>
    <row r="48076" spans="10:10" x14ac:dyDescent="0.35">
      <c r="J48076" s="830"/>
    </row>
    <row r="48077" spans="10:10" x14ac:dyDescent="0.35">
      <c r="J48077" s="830"/>
    </row>
    <row r="48078" spans="10:10" x14ac:dyDescent="0.35">
      <c r="J48078" s="830"/>
    </row>
    <row r="48079" spans="10:10" x14ac:dyDescent="0.35">
      <c r="J48079" s="830"/>
    </row>
    <row r="48080" spans="10:10" x14ac:dyDescent="0.35">
      <c r="J48080" s="830"/>
    </row>
    <row r="48081" spans="10:10" x14ac:dyDescent="0.35">
      <c r="J48081" s="830"/>
    </row>
    <row r="48082" spans="10:10" x14ac:dyDescent="0.35">
      <c r="J48082" s="830"/>
    </row>
    <row r="48083" spans="10:10" x14ac:dyDescent="0.35">
      <c r="J48083" s="830"/>
    </row>
    <row r="48084" spans="10:10" x14ac:dyDescent="0.35">
      <c r="J48084" s="830"/>
    </row>
    <row r="48085" spans="10:10" x14ac:dyDescent="0.35">
      <c r="J48085" s="830"/>
    </row>
    <row r="48086" spans="10:10" x14ac:dyDescent="0.35">
      <c r="J48086" s="830"/>
    </row>
    <row r="48087" spans="10:10" x14ac:dyDescent="0.35">
      <c r="J48087" s="830"/>
    </row>
    <row r="48088" spans="10:10" x14ac:dyDescent="0.35">
      <c r="J48088" s="830"/>
    </row>
    <row r="48089" spans="10:10" x14ac:dyDescent="0.35">
      <c r="J48089" s="830"/>
    </row>
    <row r="48090" spans="10:10" x14ac:dyDescent="0.35">
      <c r="J48090" s="830"/>
    </row>
    <row r="48091" spans="10:10" x14ac:dyDescent="0.35">
      <c r="J48091" s="830"/>
    </row>
    <row r="48092" spans="10:10" x14ac:dyDescent="0.35">
      <c r="J48092" s="830"/>
    </row>
    <row r="48093" spans="10:10" x14ac:dyDescent="0.35">
      <c r="J48093" s="830"/>
    </row>
    <row r="48094" spans="10:10" x14ac:dyDescent="0.35">
      <c r="J48094" s="830"/>
    </row>
    <row r="48095" spans="10:10" x14ac:dyDescent="0.35">
      <c r="J48095" s="830"/>
    </row>
    <row r="48096" spans="10:10" x14ac:dyDescent="0.35">
      <c r="J48096" s="830"/>
    </row>
    <row r="48097" spans="10:10" x14ac:dyDescent="0.35">
      <c r="J48097" s="830"/>
    </row>
    <row r="48098" spans="10:10" x14ac:dyDescent="0.35">
      <c r="J48098" s="830"/>
    </row>
    <row r="48099" spans="10:10" x14ac:dyDescent="0.35">
      <c r="J48099" s="830"/>
    </row>
    <row r="48100" spans="10:10" x14ac:dyDescent="0.35">
      <c r="J48100" s="830"/>
    </row>
    <row r="48101" spans="10:10" x14ac:dyDescent="0.35">
      <c r="J48101" s="830"/>
    </row>
    <row r="48102" spans="10:10" x14ac:dyDescent="0.35">
      <c r="J48102" s="830"/>
    </row>
    <row r="48103" spans="10:10" x14ac:dyDescent="0.35">
      <c r="J48103" s="830"/>
    </row>
    <row r="48104" spans="10:10" x14ac:dyDescent="0.35">
      <c r="J48104" s="830"/>
    </row>
    <row r="48105" spans="10:10" x14ac:dyDescent="0.35">
      <c r="J48105" s="830"/>
    </row>
    <row r="48106" spans="10:10" x14ac:dyDescent="0.35">
      <c r="J48106" s="830"/>
    </row>
    <row r="48107" spans="10:10" x14ac:dyDescent="0.35">
      <c r="J48107" s="830"/>
    </row>
    <row r="48108" spans="10:10" x14ac:dyDescent="0.35">
      <c r="J48108" s="830"/>
    </row>
    <row r="48109" spans="10:10" x14ac:dyDescent="0.35">
      <c r="J48109" s="830"/>
    </row>
    <row r="48110" spans="10:10" x14ac:dyDescent="0.35">
      <c r="J48110" s="830"/>
    </row>
    <row r="48111" spans="10:10" x14ac:dyDescent="0.35">
      <c r="J48111" s="830"/>
    </row>
    <row r="48112" spans="10:10" x14ac:dyDescent="0.35">
      <c r="J48112" s="830"/>
    </row>
    <row r="48113" spans="10:10" x14ac:dyDescent="0.35">
      <c r="J48113" s="830"/>
    </row>
    <row r="48114" spans="10:10" x14ac:dyDescent="0.35">
      <c r="J48114" s="830"/>
    </row>
    <row r="48115" spans="10:10" x14ac:dyDescent="0.35">
      <c r="J48115" s="830"/>
    </row>
    <row r="48116" spans="10:10" x14ac:dyDescent="0.35">
      <c r="J48116" s="830"/>
    </row>
    <row r="48117" spans="10:10" x14ac:dyDescent="0.35">
      <c r="J48117" s="830"/>
    </row>
    <row r="48118" spans="10:10" x14ac:dyDescent="0.35">
      <c r="J48118" s="830"/>
    </row>
    <row r="48119" spans="10:10" x14ac:dyDescent="0.35">
      <c r="J48119" s="830"/>
    </row>
    <row r="48120" spans="10:10" x14ac:dyDescent="0.35">
      <c r="J48120" s="830"/>
    </row>
    <row r="48121" spans="10:10" x14ac:dyDescent="0.35">
      <c r="J48121" s="830"/>
    </row>
    <row r="48122" spans="10:10" x14ac:dyDescent="0.35">
      <c r="J48122" s="830"/>
    </row>
    <row r="48123" spans="10:10" x14ac:dyDescent="0.35">
      <c r="J48123" s="830"/>
    </row>
    <row r="48124" spans="10:10" x14ac:dyDescent="0.35">
      <c r="J48124" s="830"/>
    </row>
    <row r="48125" spans="10:10" x14ac:dyDescent="0.35">
      <c r="J48125" s="830"/>
    </row>
    <row r="48126" spans="10:10" x14ac:dyDescent="0.35">
      <c r="J48126" s="830"/>
    </row>
    <row r="48127" spans="10:10" x14ac:dyDescent="0.35">
      <c r="J48127" s="830"/>
    </row>
    <row r="48128" spans="10:10" x14ac:dyDescent="0.35">
      <c r="J48128" s="830"/>
    </row>
    <row r="48129" spans="10:10" x14ac:dyDescent="0.35">
      <c r="J48129" s="830"/>
    </row>
    <row r="48130" spans="10:10" x14ac:dyDescent="0.35">
      <c r="J48130" s="830"/>
    </row>
    <row r="48131" spans="10:10" x14ac:dyDescent="0.35">
      <c r="J48131" s="830"/>
    </row>
    <row r="48132" spans="10:10" x14ac:dyDescent="0.35">
      <c r="J48132" s="830"/>
    </row>
    <row r="48133" spans="10:10" x14ac:dyDescent="0.35">
      <c r="J48133" s="830"/>
    </row>
    <row r="48134" spans="10:10" x14ac:dyDescent="0.35">
      <c r="J48134" s="830"/>
    </row>
    <row r="48135" spans="10:10" x14ac:dyDescent="0.35">
      <c r="J48135" s="830"/>
    </row>
    <row r="48136" spans="10:10" x14ac:dyDescent="0.35">
      <c r="J48136" s="830"/>
    </row>
    <row r="48137" spans="10:10" x14ac:dyDescent="0.35">
      <c r="J48137" s="830"/>
    </row>
    <row r="48138" spans="10:10" x14ac:dyDescent="0.35">
      <c r="J48138" s="830"/>
    </row>
    <row r="48139" spans="10:10" x14ac:dyDescent="0.35">
      <c r="J48139" s="830"/>
    </row>
    <row r="48140" spans="10:10" x14ac:dyDescent="0.35">
      <c r="J48140" s="830"/>
    </row>
    <row r="48141" spans="10:10" x14ac:dyDescent="0.35">
      <c r="J48141" s="830"/>
    </row>
    <row r="48142" spans="10:10" x14ac:dyDescent="0.35">
      <c r="J48142" s="830"/>
    </row>
    <row r="48143" spans="10:10" x14ac:dyDescent="0.35">
      <c r="J48143" s="830"/>
    </row>
    <row r="48144" spans="10:10" x14ac:dyDescent="0.35">
      <c r="J48144" s="830"/>
    </row>
    <row r="48145" spans="10:10" x14ac:dyDescent="0.35">
      <c r="J48145" s="830"/>
    </row>
    <row r="48146" spans="10:10" x14ac:dyDescent="0.35">
      <c r="J48146" s="830"/>
    </row>
    <row r="48147" spans="10:10" x14ac:dyDescent="0.35">
      <c r="J48147" s="830"/>
    </row>
    <row r="48148" spans="10:10" x14ac:dyDescent="0.35">
      <c r="J48148" s="830"/>
    </row>
    <row r="48149" spans="10:10" x14ac:dyDescent="0.35">
      <c r="J48149" s="830"/>
    </row>
    <row r="48150" spans="10:10" x14ac:dyDescent="0.35">
      <c r="J48150" s="830"/>
    </row>
    <row r="48151" spans="10:10" x14ac:dyDescent="0.35">
      <c r="J48151" s="830"/>
    </row>
    <row r="48152" spans="10:10" x14ac:dyDescent="0.35">
      <c r="J48152" s="830"/>
    </row>
    <row r="48153" spans="10:10" x14ac:dyDescent="0.35">
      <c r="J48153" s="830"/>
    </row>
    <row r="48154" spans="10:10" x14ac:dyDescent="0.35">
      <c r="J48154" s="830"/>
    </row>
    <row r="48155" spans="10:10" x14ac:dyDescent="0.35">
      <c r="J48155" s="830"/>
    </row>
    <row r="48156" spans="10:10" x14ac:dyDescent="0.35">
      <c r="J48156" s="830"/>
    </row>
    <row r="48157" spans="10:10" x14ac:dyDescent="0.35">
      <c r="J48157" s="830"/>
    </row>
    <row r="48158" spans="10:10" x14ac:dyDescent="0.35">
      <c r="J48158" s="830"/>
    </row>
    <row r="48159" spans="10:10" x14ac:dyDescent="0.35">
      <c r="J48159" s="830"/>
    </row>
    <row r="48160" spans="10:10" x14ac:dyDescent="0.35">
      <c r="J48160" s="830"/>
    </row>
    <row r="48161" spans="10:10" x14ac:dyDescent="0.35">
      <c r="J48161" s="830"/>
    </row>
    <row r="48162" spans="10:10" x14ac:dyDescent="0.35">
      <c r="J48162" s="830"/>
    </row>
    <row r="48163" spans="10:10" x14ac:dyDescent="0.35">
      <c r="J48163" s="830"/>
    </row>
    <row r="48164" spans="10:10" x14ac:dyDescent="0.35">
      <c r="J48164" s="830"/>
    </row>
    <row r="48165" spans="10:10" x14ac:dyDescent="0.35">
      <c r="J48165" s="830"/>
    </row>
    <row r="48166" spans="10:10" x14ac:dyDescent="0.35">
      <c r="J48166" s="830"/>
    </row>
    <row r="48167" spans="10:10" x14ac:dyDescent="0.35">
      <c r="J48167" s="830"/>
    </row>
    <row r="48168" spans="10:10" x14ac:dyDescent="0.35">
      <c r="J48168" s="830"/>
    </row>
    <row r="48169" spans="10:10" x14ac:dyDescent="0.35">
      <c r="J48169" s="830"/>
    </row>
    <row r="48170" spans="10:10" x14ac:dyDescent="0.35">
      <c r="J48170" s="830"/>
    </row>
    <row r="48171" spans="10:10" x14ac:dyDescent="0.35">
      <c r="J48171" s="830"/>
    </row>
    <row r="48172" spans="10:10" x14ac:dyDescent="0.35">
      <c r="J48172" s="830"/>
    </row>
    <row r="48173" spans="10:10" x14ac:dyDescent="0.35">
      <c r="J48173" s="830"/>
    </row>
    <row r="48174" spans="10:10" x14ac:dyDescent="0.35">
      <c r="J48174" s="830"/>
    </row>
    <row r="48175" spans="10:10" x14ac:dyDescent="0.35">
      <c r="J48175" s="830"/>
    </row>
    <row r="48176" spans="10:10" x14ac:dyDescent="0.35">
      <c r="J48176" s="830"/>
    </row>
    <row r="48177" spans="10:10" x14ac:dyDescent="0.35">
      <c r="J48177" s="830"/>
    </row>
    <row r="48178" spans="10:10" x14ac:dyDescent="0.35">
      <c r="J48178" s="830"/>
    </row>
    <row r="48179" spans="10:10" x14ac:dyDescent="0.35">
      <c r="J48179" s="830"/>
    </row>
    <row r="48180" spans="10:10" x14ac:dyDescent="0.35">
      <c r="J48180" s="830"/>
    </row>
    <row r="48181" spans="10:10" x14ac:dyDescent="0.35">
      <c r="J48181" s="830"/>
    </row>
    <row r="48182" spans="10:10" x14ac:dyDescent="0.35">
      <c r="J48182" s="830"/>
    </row>
    <row r="48183" spans="10:10" x14ac:dyDescent="0.35">
      <c r="J48183" s="830"/>
    </row>
    <row r="48184" spans="10:10" x14ac:dyDescent="0.35">
      <c r="J48184" s="830"/>
    </row>
    <row r="48185" spans="10:10" x14ac:dyDescent="0.35">
      <c r="J48185" s="830"/>
    </row>
    <row r="48186" spans="10:10" x14ac:dyDescent="0.35">
      <c r="J48186" s="830"/>
    </row>
    <row r="48187" spans="10:10" x14ac:dyDescent="0.35">
      <c r="J48187" s="830"/>
    </row>
    <row r="48188" spans="10:10" x14ac:dyDescent="0.35">
      <c r="J48188" s="830"/>
    </row>
    <row r="48189" spans="10:10" x14ac:dyDescent="0.35">
      <c r="J48189" s="830"/>
    </row>
    <row r="48190" spans="10:10" x14ac:dyDescent="0.35">
      <c r="J48190" s="830"/>
    </row>
    <row r="48191" spans="10:10" x14ac:dyDescent="0.35">
      <c r="J48191" s="830"/>
    </row>
    <row r="48192" spans="10:10" x14ac:dyDescent="0.35">
      <c r="J48192" s="830"/>
    </row>
    <row r="48193" spans="10:10" x14ac:dyDescent="0.35">
      <c r="J48193" s="830"/>
    </row>
    <row r="48194" spans="10:10" x14ac:dyDescent="0.35">
      <c r="J48194" s="830"/>
    </row>
    <row r="48195" spans="10:10" x14ac:dyDescent="0.35">
      <c r="J48195" s="830"/>
    </row>
    <row r="48196" spans="10:10" x14ac:dyDescent="0.35">
      <c r="J48196" s="830"/>
    </row>
    <row r="48197" spans="10:10" x14ac:dyDescent="0.35">
      <c r="J48197" s="830"/>
    </row>
    <row r="48198" spans="10:10" x14ac:dyDescent="0.35">
      <c r="J48198" s="830"/>
    </row>
    <row r="48199" spans="10:10" x14ac:dyDescent="0.35">
      <c r="J48199" s="830"/>
    </row>
    <row r="48200" spans="10:10" x14ac:dyDescent="0.35">
      <c r="J48200" s="830"/>
    </row>
    <row r="48201" spans="10:10" x14ac:dyDescent="0.35">
      <c r="J48201" s="830"/>
    </row>
    <row r="48202" spans="10:10" x14ac:dyDescent="0.35">
      <c r="J48202" s="830"/>
    </row>
    <row r="48203" spans="10:10" x14ac:dyDescent="0.35">
      <c r="J48203" s="830"/>
    </row>
    <row r="48204" spans="10:10" x14ac:dyDescent="0.35">
      <c r="J48204" s="830"/>
    </row>
    <row r="48205" spans="10:10" x14ac:dyDescent="0.35">
      <c r="J48205" s="830"/>
    </row>
    <row r="48206" spans="10:10" x14ac:dyDescent="0.35">
      <c r="J48206" s="830"/>
    </row>
    <row r="48207" spans="10:10" x14ac:dyDescent="0.35">
      <c r="J48207" s="830"/>
    </row>
    <row r="48208" spans="10:10" x14ac:dyDescent="0.35">
      <c r="J48208" s="830"/>
    </row>
    <row r="48209" spans="10:10" x14ac:dyDescent="0.35">
      <c r="J48209" s="830"/>
    </row>
    <row r="48210" spans="10:10" x14ac:dyDescent="0.35">
      <c r="J48210" s="830"/>
    </row>
    <row r="48211" spans="10:10" x14ac:dyDescent="0.35">
      <c r="J48211" s="830"/>
    </row>
    <row r="48212" spans="10:10" x14ac:dyDescent="0.35">
      <c r="J48212" s="830"/>
    </row>
    <row r="48213" spans="10:10" x14ac:dyDescent="0.35">
      <c r="J48213" s="830"/>
    </row>
    <row r="48214" spans="10:10" x14ac:dyDescent="0.35">
      <c r="J48214" s="830"/>
    </row>
    <row r="48215" spans="10:10" x14ac:dyDescent="0.35">
      <c r="J48215" s="830"/>
    </row>
    <row r="48216" spans="10:10" x14ac:dyDescent="0.35">
      <c r="J48216" s="830"/>
    </row>
    <row r="48217" spans="10:10" x14ac:dyDescent="0.35">
      <c r="J48217" s="830"/>
    </row>
    <row r="48218" spans="10:10" x14ac:dyDescent="0.35">
      <c r="J48218" s="830"/>
    </row>
    <row r="48219" spans="10:10" x14ac:dyDescent="0.35">
      <c r="J48219" s="830"/>
    </row>
    <row r="48220" spans="10:10" x14ac:dyDescent="0.35">
      <c r="J48220" s="830"/>
    </row>
    <row r="48221" spans="10:10" x14ac:dyDescent="0.35">
      <c r="J48221" s="830"/>
    </row>
    <row r="48222" spans="10:10" x14ac:dyDescent="0.35">
      <c r="J48222" s="830"/>
    </row>
    <row r="48223" spans="10:10" x14ac:dyDescent="0.35">
      <c r="J48223" s="830"/>
    </row>
    <row r="48224" spans="10:10" x14ac:dyDescent="0.35">
      <c r="J48224" s="830"/>
    </row>
    <row r="48225" spans="10:10" x14ac:dyDescent="0.35">
      <c r="J48225" s="830"/>
    </row>
    <row r="48226" spans="10:10" x14ac:dyDescent="0.35">
      <c r="J48226" s="830"/>
    </row>
    <row r="48227" spans="10:10" x14ac:dyDescent="0.35">
      <c r="J48227" s="830"/>
    </row>
    <row r="48228" spans="10:10" x14ac:dyDescent="0.35">
      <c r="J48228" s="830"/>
    </row>
    <row r="48229" spans="10:10" x14ac:dyDescent="0.35">
      <c r="J48229" s="830"/>
    </row>
    <row r="48230" spans="10:10" x14ac:dyDescent="0.35">
      <c r="J48230" s="830"/>
    </row>
    <row r="48231" spans="10:10" x14ac:dyDescent="0.35">
      <c r="J48231" s="830"/>
    </row>
    <row r="48232" spans="10:10" x14ac:dyDescent="0.35">
      <c r="J48232" s="830"/>
    </row>
    <row r="48233" spans="10:10" x14ac:dyDescent="0.35">
      <c r="J48233" s="830"/>
    </row>
    <row r="48234" spans="10:10" x14ac:dyDescent="0.35">
      <c r="J48234" s="830"/>
    </row>
    <row r="48235" spans="10:10" x14ac:dyDescent="0.35">
      <c r="J48235" s="830"/>
    </row>
    <row r="48236" spans="10:10" x14ac:dyDescent="0.35">
      <c r="J48236" s="830"/>
    </row>
    <row r="48237" spans="10:10" x14ac:dyDescent="0.35">
      <c r="J48237" s="830"/>
    </row>
    <row r="48238" spans="10:10" x14ac:dyDescent="0.35">
      <c r="J48238" s="830"/>
    </row>
    <row r="48239" spans="10:10" x14ac:dyDescent="0.35">
      <c r="J48239" s="830"/>
    </row>
    <row r="48240" spans="10:10" x14ac:dyDescent="0.35">
      <c r="J48240" s="830"/>
    </row>
    <row r="48241" spans="10:10" x14ac:dyDescent="0.35">
      <c r="J48241" s="830"/>
    </row>
    <row r="48242" spans="10:10" x14ac:dyDescent="0.35">
      <c r="J48242" s="830"/>
    </row>
    <row r="48243" spans="10:10" x14ac:dyDescent="0.35">
      <c r="J48243" s="830"/>
    </row>
    <row r="48244" spans="10:10" x14ac:dyDescent="0.35">
      <c r="J48244" s="830"/>
    </row>
    <row r="48245" spans="10:10" x14ac:dyDescent="0.35">
      <c r="J48245" s="830"/>
    </row>
    <row r="48246" spans="10:10" x14ac:dyDescent="0.35">
      <c r="J48246" s="830"/>
    </row>
    <row r="48247" spans="10:10" x14ac:dyDescent="0.35">
      <c r="J48247" s="830"/>
    </row>
    <row r="48248" spans="10:10" x14ac:dyDescent="0.35">
      <c r="J48248" s="830"/>
    </row>
    <row r="48249" spans="10:10" x14ac:dyDescent="0.35">
      <c r="J48249" s="830"/>
    </row>
    <row r="48250" spans="10:10" x14ac:dyDescent="0.35">
      <c r="J48250" s="830"/>
    </row>
    <row r="48251" spans="10:10" x14ac:dyDescent="0.35">
      <c r="J48251" s="830"/>
    </row>
    <row r="48252" spans="10:10" x14ac:dyDescent="0.35">
      <c r="J48252" s="830"/>
    </row>
    <row r="48253" spans="10:10" x14ac:dyDescent="0.35">
      <c r="J48253" s="830"/>
    </row>
    <row r="48254" spans="10:10" x14ac:dyDescent="0.35">
      <c r="J48254" s="830"/>
    </row>
    <row r="48255" spans="10:10" x14ac:dyDescent="0.35">
      <c r="J48255" s="830"/>
    </row>
    <row r="48256" spans="10:10" x14ac:dyDescent="0.35">
      <c r="J48256" s="830"/>
    </row>
    <row r="48257" spans="10:10" x14ac:dyDescent="0.35">
      <c r="J48257" s="830"/>
    </row>
    <row r="48258" spans="10:10" x14ac:dyDescent="0.35">
      <c r="J48258" s="830"/>
    </row>
    <row r="48259" spans="10:10" x14ac:dyDescent="0.35">
      <c r="J48259" s="830"/>
    </row>
    <row r="48260" spans="10:10" x14ac:dyDescent="0.35">
      <c r="J48260" s="830"/>
    </row>
    <row r="48261" spans="10:10" x14ac:dyDescent="0.35">
      <c r="J48261" s="830"/>
    </row>
    <row r="48262" spans="10:10" x14ac:dyDescent="0.35">
      <c r="J48262" s="830"/>
    </row>
    <row r="48263" spans="10:10" x14ac:dyDescent="0.35">
      <c r="J48263" s="830"/>
    </row>
    <row r="48264" spans="10:10" x14ac:dyDescent="0.35">
      <c r="J48264" s="830"/>
    </row>
    <row r="48265" spans="10:10" x14ac:dyDescent="0.35">
      <c r="J48265" s="830"/>
    </row>
    <row r="48266" spans="10:10" x14ac:dyDescent="0.35">
      <c r="J48266" s="830"/>
    </row>
    <row r="48267" spans="10:10" x14ac:dyDescent="0.35">
      <c r="J48267" s="830"/>
    </row>
    <row r="48268" spans="10:10" x14ac:dyDescent="0.35">
      <c r="J48268" s="830"/>
    </row>
    <row r="48269" spans="10:10" x14ac:dyDescent="0.35">
      <c r="J48269" s="830"/>
    </row>
    <row r="48270" spans="10:10" x14ac:dyDescent="0.35">
      <c r="J48270" s="830"/>
    </row>
    <row r="48271" spans="10:10" x14ac:dyDescent="0.35">
      <c r="J48271" s="830"/>
    </row>
    <row r="48272" spans="10:10" x14ac:dyDescent="0.35">
      <c r="J48272" s="830"/>
    </row>
    <row r="48273" spans="10:10" x14ac:dyDescent="0.35">
      <c r="J48273" s="830"/>
    </row>
    <row r="48274" spans="10:10" x14ac:dyDescent="0.35">
      <c r="J48274" s="830"/>
    </row>
    <row r="48275" spans="10:10" x14ac:dyDescent="0.35">
      <c r="J48275" s="830"/>
    </row>
    <row r="48276" spans="10:10" x14ac:dyDescent="0.35">
      <c r="J48276" s="830"/>
    </row>
    <row r="48277" spans="10:10" x14ac:dyDescent="0.35">
      <c r="J48277" s="830"/>
    </row>
    <row r="48278" spans="10:10" x14ac:dyDescent="0.35">
      <c r="J48278" s="830"/>
    </row>
    <row r="48279" spans="10:10" x14ac:dyDescent="0.35">
      <c r="J48279" s="830"/>
    </row>
    <row r="48280" spans="10:10" x14ac:dyDescent="0.35">
      <c r="J48280" s="830"/>
    </row>
    <row r="48281" spans="10:10" x14ac:dyDescent="0.35">
      <c r="J48281" s="830"/>
    </row>
    <row r="48282" spans="10:10" x14ac:dyDescent="0.35">
      <c r="J48282" s="830"/>
    </row>
    <row r="48283" spans="10:10" x14ac:dyDescent="0.35">
      <c r="J48283" s="830"/>
    </row>
    <row r="48284" spans="10:10" x14ac:dyDescent="0.35">
      <c r="J48284" s="830"/>
    </row>
    <row r="48285" spans="10:10" x14ac:dyDescent="0.35">
      <c r="J48285" s="830"/>
    </row>
    <row r="48286" spans="10:10" x14ac:dyDescent="0.35">
      <c r="J48286" s="830"/>
    </row>
    <row r="48287" spans="10:10" x14ac:dyDescent="0.35">
      <c r="J48287" s="830"/>
    </row>
    <row r="48288" spans="10:10" x14ac:dyDescent="0.35">
      <c r="J48288" s="830"/>
    </row>
    <row r="48289" spans="10:10" x14ac:dyDescent="0.35">
      <c r="J48289" s="830"/>
    </row>
    <row r="48290" spans="10:10" x14ac:dyDescent="0.35">
      <c r="J48290" s="830"/>
    </row>
    <row r="48291" spans="10:10" x14ac:dyDescent="0.35">
      <c r="J48291" s="830"/>
    </row>
    <row r="48292" spans="10:10" x14ac:dyDescent="0.35">
      <c r="J48292" s="830"/>
    </row>
    <row r="48293" spans="10:10" x14ac:dyDescent="0.35">
      <c r="J48293" s="830"/>
    </row>
    <row r="48294" spans="10:10" x14ac:dyDescent="0.35">
      <c r="J48294" s="830"/>
    </row>
    <row r="48295" spans="10:10" x14ac:dyDescent="0.35">
      <c r="J48295" s="830"/>
    </row>
    <row r="48296" spans="10:10" x14ac:dyDescent="0.35">
      <c r="J48296" s="830"/>
    </row>
    <row r="48297" spans="10:10" x14ac:dyDescent="0.35">
      <c r="J48297" s="830"/>
    </row>
    <row r="48298" spans="10:10" x14ac:dyDescent="0.35">
      <c r="J48298" s="830"/>
    </row>
    <row r="48299" spans="10:10" x14ac:dyDescent="0.35">
      <c r="J48299" s="830"/>
    </row>
    <row r="48300" spans="10:10" x14ac:dyDescent="0.35">
      <c r="J48300" s="830"/>
    </row>
    <row r="48301" spans="10:10" x14ac:dyDescent="0.35">
      <c r="J48301" s="830"/>
    </row>
    <row r="48302" spans="10:10" x14ac:dyDescent="0.35">
      <c r="J48302" s="830"/>
    </row>
    <row r="48303" spans="10:10" x14ac:dyDescent="0.35">
      <c r="J48303" s="830"/>
    </row>
    <row r="48304" spans="10:10" x14ac:dyDescent="0.35">
      <c r="J48304" s="830"/>
    </row>
    <row r="48305" spans="10:10" x14ac:dyDescent="0.35">
      <c r="J48305" s="830"/>
    </row>
    <row r="48306" spans="10:10" x14ac:dyDescent="0.35">
      <c r="J48306" s="830"/>
    </row>
    <row r="48307" spans="10:10" x14ac:dyDescent="0.35">
      <c r="J48307" s="830"/>
    </row>
    <row r="48308" spans="10:10" x14ac:dyDescent="0.35">
      <c r="J48308" s="830"/>
    </row>
    <row r="48309" spans="10:10" x14ac:dyDescent="0.35">
      <c r="J48309" s="830"/>
    </row>
    <row r="48310" spans="10:10" x14ac:dyDescent="0.35">
      <c r="J48310" s="830"/>
    </row>
    <row r="48311" spans="10:10" x14ac:dyDescent="0.35">
      <c r="J48311" s="830"/>
    </row>
    <row r="48312" spans="10:10" x14ac:dyDescent="0.35">
      <c r="J48312" s="830"/>
    </row>
    <row r="48313" spans="10:10" x14ac:dyDescent="0.35">
      <c r="J48313" s="830"/>
    </row>
    <row r="48314" spans="10:10" x14ac:dyDescent="0.35">
      <c r="J48314" s="830"/>
    </row>
    <row r="48315" spans="10:10" x14ac:dyDescent="0.35">
      <c r="J48315" s="830"/>
    </row>
    <row r="48316" spans="10:10" x14ac:dyDescent="0.35">
      <c r="J48316" s="830"/>
    </row>
    <row r="48317" spans="10:10" x14ac:dyDescent="0.35">
      <c r="J48317" s="830"/>
    </row>
    <row r="48318" spans="10:10" x14ac:dyDescent="0.35">
      <c r="J48318" s="830"/>
    </row>
    <row r="48319" spans="10:10" x14ac:dyDescent="0.35">
      <c r="J48319" s="830"/>
    </row>
    <row r="48320" spans="10:10" x14ac:dyDescent="0.35">
      <c r="J48320" s="830"/>
    </row>
    <row r="48321" spans="10:10" x14ac:dyDescent="0.35">
      <c r="J48321" s="830"/>
    </row>
    <row r="48322" spans="10:10" x14ac:dyDescent="0.35">
      <c r="J48322" s="830"/>
    </row>
    <row r="48323" spans="10:10" x14ac:dyDescent="0.35">
      <c r="J48323" s="830"/>
    </row>
    <row r="48324" spans="10:10" x14ac:dyDescent="0.35">
      <c r="J48324" s="830"/>
    </row>
    <row r="48325" spans="10:10" x14ac:dyDescent="0.35">
      <c r="J48325" s="830"/>
    </row>
    <row r="48326" spans="10:10" x14ac:dyDescent="0.35">
      <c r="J48326" s="830"/>
    </row>
    <row r="48327" spans="10:10" x14ac:dyDescent="0.35">
      <c r="J48327" s="830"/>
    </row>
    <row r="48328" spans="10:10" x14ac:dyDescent="0.35">
      <c r="J48328" s="830"/>
    </row>
    <row r="48329" spans="10:10" x14ac:dyDescent="0.35">
      <c r="J48329" s="830"/>
    </row>
    <row r="48330" spans="10:10" x14ac:dyDescent="0.35">
      <c r="J48330" s="830"/>
    </row>
    <row r="48331" spans="10:10" x14ac:dyDescent="0.35">
      <c r="J48331" s="830"/>
    </row>
    <row r="48332" spans="10:10" x14ac:dyDescent="0.35">
      <c r="J48332" s="830"/>
    </row>
    <row r="48333" spans="10:10" x14ac:dyDescent="0.35">
      <c r="J48333" s="830"/>
    </row>
    <row r="48334" spans="10:10" x14ac:dyDescent="0.35">
      <c r="J48334" s="830"/>
    </row>
    <row r="48335" spans="10:10" x14ac:dyDescent="0.35">
      <c r="J48335" s="830"/>
    </row>
    <row r="48336" spans="10:10" x14ac:dyDescent="0.35">
      <c r="J48336" s="830"/>
    </row>
    <row r="48337" spans="10:10" x14ac:dyDescent="0.35">
      <c r="J48337" s="830"/>
    </row>
    <row r="48338" spans="10:10" x14ac:dyDescent="0.35">
      <c r="J48338" s="830"/>
    </row>
    <row r="48339" spans="10:10" x14ac:dyDescent="0.35">
      <c r="J48339" s="830"/>
    </row>
    <row r="48340" spans="10:10" x14ac:dyDescent="0.35">
      <c r="J48340" s="830"/>
    </row>
    <row r="48341" spans="10:10" x14ac:dyDescent="0.35">
      <c r="J48341" s="830"/>
    </row>
    <row r="48342" spans="10:10" x14ac:dyDescent="0.35">
      <c r="J48342" s="830"/>
    </row>
    <row r="48343" spans="10:10" x14ac:dyDescent="0.35">
      <c r="J48343" s="830"/>
    </row>
    <row r="48344" spans="10:10" x14ac:dyDescent="0.35">
      <c r="J48344" s="830"/>
    </row>
    <row r="48345" spans="10:10" x14ac:dyDescent="0.35">
      <c r="J48345" s="830"/>
    </row>
    <row r="48346" spans="10:10" x14ac:dyDescent="0.35">
      <c r="J48346" s="830"/>
    </row>
    <row r="48353" spans="10:10" x14ac:dyDescent="0.35">
      <c r="J48353" s="830"/>
    </row>
    <row r="48354" spans="10:10" x14ac:dyDescent="0.35">
      <c r="J48354" s="830"/>
    </row>
    <row r="48356" spans="10:10" x14ac:dyDescent="0.35">
      <c r="J48356" s="830"/>
    </row>
    <row r="48357" spans="10:10" x14ac:dyDescent="0.35">
      <c r="J48357" s="830"/>
    </row>
    <row r="48358" spans="10:10" x14ac:dyDescent="0.35">
      <c r="J48358" s="830"/>
    </row>
    <row r="48359" spans="10:10" x14ac:dyDescent="0.35">
      <c r="J48359" s="830"/>
    </row>
    <row r="48360" spans="10:10" x14ac:dyDescent="0.35">
      <c r="J48360" s="830"/>
    </row>
    <row r="48361" spans="10:10" x14ac:dyDescent="0.35">
      <c r="J48361" s="830"/>
    </row>
    <row r="48362" spans="10:10" x14ac:dyDescent="0.35">
      <c r="J48362" s="830"/>
    </row>
    <row r="48363" spans="10:10" x14ac:dyDescent="0.35">
      <c r="J48363" s="830"/>
    </row>
    <row r="48364" spans="10:10" x14ac:dyDescent="0.35">
      <c r="J48364" s="830"/>
    </row>
    <row r="48365" spans="10:10" x14ac:dyDescent="0.35">
      <c r="J48365" s="830"/>
    </row>
    <row r="48366" spans="10:10" x14ac:dyDescent="0.35">
      <c r="J48366" s="830"/>
    </row>
    <row r="48367" spans="10:10" x14ac:dyDescent="0.35">
      <c r="J48367" s="830"/>
    </row>
    <row r="48368" spans="10:10" x14ac:dyDescent="0.35">
      <c r="J48368" s="830"/>
    </row>
    <row r="48369" spans="10:10" x14ac:dyDescent="0.35">
      <c r="J48369" s="830"/>
    </row>
    <row r="48370" spans="10:10" x14ac:dyDescent="0.35">
      <c r="J48370" s="830"/>
    </row>
    <row r="48371" spans="10:10" x14ac:dyDescent="0.35">
      <c r="J48371" s="830"/>
    </row>
    <row r="48372" spans="10:10" x14ac:dyDescent="0.35">
      <c r="J48372" s="830"/>
    </row>
    <row r="48373" spans="10:10" x14ac:dyDescent="0.35">
      <c r="J48373" s="830"/>
    </row>
    <row r="48374" spans="10:10" x14ac:dyDescent="0.35">
      <c r="J48374" s="830"/>
    </row>
    <row r="48375" spans="10:10" x14ac:dyDescent="0.35">
      <c r="J48375" s="830"/>
    </row>
    <row r="48376" spans="10:10" x14ac:dyDescent="0.35">
      <c r="J48376" s="830"/>
    </row>
    <row r="48377" spans="10:10" x14ac:dyDescent="0.35">
      <c r="J48377" s="830"/>
    </row>
    <row r="48378" spans="10:10" x14ac:dyDescent="0.35">
      <c r="J48378" s="830"/>
    </row>
    <row r="48379" spans="10:10" x14ac:dyDescent="0.35">
      <c r="J48379" s="830"/>
    </row>
    <row r="48380" spans="10:10" x14ac:dyDescent="0.35">
      <c r="J48380" s="830"/>
    </row>
    <row r="48381" spans="10:10" x14ac:dyDescent="0.35">
      <c r="J48381" s="830"/>
    </row>
    <row r="48382" spans="10:10" x14ac:dyDescent="0.35">
      <c r="J48382" s="830"/>
    </row>
    <row r="48383" spans="10:10" x14ac:dyDescent="0.35">
      <c r="J48383" s="830"/>
    </row>
    <row r="48384" spans="10:10" x14ac:dyDescent="0.35">
      <c r="J48384" s="830"/>
    </row>
    <row r="48385" spans="10:10" x14ac:dyDescent="0.35">
      <c r="J48385" s="830"/>
    </row>
    <row r="48386" spans="10:10" x14ac:dyDescent="0.35">
      <c r="J48386" s="830"/>
    </row>
    <row r="48387" spans="10:10" x14ac:dyDescent="0.35">
      <c r="J48387" s="830"/>
    </row>
    <row r="48388" spans="10:10" x14ac:dyDescent="0.35">
      <c r="J48388" s="830"/>
    </row>
    <row r="48389" spans="10:10" x14ac:dyDescent="0.35">
      <c r="J48389" s="830"/>
    </row>
    <row r="48390" spans="10:10" x14ac:dyDescent="0.35">
      <c r="J48390" s="830"/>
    </row>
    <row r="48391" spans="10:10" x14ac:dyDescent="0.35">
      <c r="J48391" s="830"/>
    </row>
    <row r="48392" spans="10:10" x14ac:dyDescent="0.35">
      <c r="J48392" s="830"/>
    </row>
    <row r="48393" spans="10:10" x14ac:dyDescent="0.35">
      <c r="J48393" s="830"/>
    </row>
    <row r="48394" spans="10:10" x14ac:dyDescent="0.35">
      <c r="J48394" s="830"/>
    </row>
    <row r="48395" spans="10:10" x14ac:dyDescent="0.35">
      <c r="J48395" s="830"/>
    </row>
    <row r="48396" spans="10:10" x14ac:dyDescent="0.35">
      <c r="J48396" s="830"/>
    </row>
    <row r="48397" spans="10:10" x14ac:dyDescent="0.35">
      <c r="J48397" s="830"/>
    </row>
    <row r="48398" spans="10:10" x14ac:dyDescent="0.35">
      <c r="J48398" s="830"/>
    </row>
    <row r="48399" spans="10:10" x14ac:dyDescent="0.35">
      <c r="J48399" s="830"/>
    </row>
    <row r="48400" spans="10:10" x14ac:dyDescent="0.35">
      <c r="J48400" s="830"/>
    </row>
    <row r="48401" spans="10:10" x14ac:dyDescent="0.35">
      <c r="J48401" s="830"/>
    </row>
    <row r="48402" spans="10:10" x14ac:dyDescent="0.35">
      <c r="J48402" s="830"/>
    </row>
    <row r="48403" spans="10:10" x14ac:dyDescent="0.35">
      <c r="J48403" s="830"/>
    </row>
    <row r="48404" spans="10:10" x14ac:dyDescent="0.35">
      <c r="J48404" s="830"/>
    </row>
    <row r="48405" spans="10:10" x14ac:dyDescent="0.35">
      <c r="J48405" s="830"/>
    </row>
    <row r="48406" spans="10:10" x14ac:dyDescent="0.35">
      <c r="J48406" s="830"/>
    </row>
    <row r="48407" spans="10:10" x14ac:dyDescent="0.35">
      <c r="J48407" s="830"/>
    </row>
    <row r="48408" spans="10:10" x14ac:dyDescent="0.35">
      <c r="J48408" s="830"/>
    </row>
    <row r="48409" spans="10:10" x14ac:dyDescent="0.35">
      <c r="J48409" s="830"/>
    </row>
    <row r="48410" spans="10:10" x14ac:dyDescent="0.35">
      <c r="J48410" s="830"/>
    </row>
    <row r="48411" spans="10:10" x14ac:dyDescent="0.35">
      <c r="J48411" s="830"/>
    </row>
    <row r="48412" spans="10:10" x14ac:dyDescent="0.35">
      <c r="J48412" s="830"/>
    </row>
    <row r="48413" spans="10:10" x14ac:dyDescent="0.35">
      <c r="J48413" s="830"/>
    </row>
    <row r="48414" spans="10:10" x14ac:dyDescent="0.35">
      <c r="J48414" s="830"/>
    </row>
    <row r="48415" spans="10:10" x14ac:dyDescent="0.35">
      <c r="J48415" s="830"/>
    </row>
    <row r="48416" spans="10:10" x14ac:dyDescent="0.35">
      <c r="J48416" s="830"/>
    </row>
    <row r="48417" spans="10:10" x14ac:dyDescent="0.35">
      <c r="J48417" s="830"/>
    </row>
    <row r="48418" spans="10:10" x14ac:dyDescent="0.35">
      <c r="J48418" s="830"/>
    </row>
    <row r="48419" spans="10:10" x14ac:dyDescent="0.35">
      <c r="J48419" s="830"/>
    </row>
    <row r="48420" spans="10:10" x14ac:dyDescent="0.35">
      <c r="J48420" s="830"/>
    </row>
    <row r="48421" spans="10:10" x14ac:dyDescent="0.35">
      <c r="J48421" s="830"/>
    </row>
    <row r="48422" spans="10:10" x14ac:dyDescent="0.35">
      <c r="J48422" s="830"/>
    </row>
    <row r="48423" spans="10:10" x14ac:dyDescent="0.35">
      <c r="J48423" s="830"/>
    </row>
    <row r="48424" spans="10:10" x14ac:dyDescent="0.35">
      <c r="J48424" s="830"/>
    </row>
    <row r="48425" spans="10:10" x14ac:dyDescent="0.35">
      <c r="J48425" s="830"/>
    </row>
    <row r="48426" spans="10:10" x14ac:dyDescent="0.35">
      <c r="J48426" s="830"/>
    </row>
    <row r="48427" spans="10:10" x14ac:dyDescent="0.35">
      <c r="J48427" s="830"/>
    </row>
    <row r="48428" spans="10:10" x14ac:dyDescent="0.35">
      <c r="J48428" s="830"/>
    </row>
    <row r="48429" spans="10:10" x14ac:dyDescent="0.35">
      <c r="J48429" s="830"/>
    </row>
    <row r="48430" spans="10:10" x14ac:dyDescent="0.35">
      <c r="J48430" s="830"/>
    </row>
    <row r="48431" spans="10:10" x14ac:dyDescent="0.35">
      <c r="J48431" s="830"/>
    </row>
    <row r="48432" spans="10:10" x14ac:dyDescent="0.35">
      <c r="J48432" s="830"/>
    </row>
    <row r="48433" spans="10:10" x14ac:dyDescent="0.35">
      <c r="J48433" s="830"/>
    </row>
    <row r="48434" spans="10:10" x14ac:dyDescent="0.35">
      <c r="J48434" s="830"/>
    </row>
    <row r="48435" spans="10:10" x14ac:dyDescent="0.35">
      <c r="J48435" s="830"/>
    </row>
    <row r="48436" spans="10:10" x14ac:dyDescent="0.35">
      <c r="J48436" s="830"/>
    </row>
    <row r="48437" spans="10:10" x14ac:dyDescent="0.35">
      <c r="J48437" s="830"/>
    </row>
    <row r="48438" spans="10:10" x14ac:dyDescent="0.35">
      <c r="J48438" s="830"/>
    </row>
    <row r="48439" spans="10:10" x14ac:dyDescent="0.35">
      <c r="J48439" s="830"/>
    </row>
    <row r="48440" spans="10:10" x14ac:dyDescent="0.35">
      <c r="J48440" s="830"/>
    </row>
    <row r="48441" spans="10:10" x14ac:dyDescent="0.35">
      <c r="J48441" s="830"/>
    </row>
    <row r="48442" spans="10:10" x14ac:dyDescent="0.35">
      <c r="J48442" s="830"/>
    </row>
    <row r="48443" spans="10:10" x14ac:dyDescent="0.35">
      <c r="J48443" s="830"/>
    </row>
    <row r="48444" spans="10:10" x14ac:dyDescent="0.35">
      <c r="J48444" s="830"/>
    </row>
    <row r="48445" spans="10:10" x14ac:dyDescent="0.35">
      <c r="J48445" s="830"/>
    </row>
    <row r="48446" spans="10:10" x14ac:dyDescent="0.35">
      <c r="J48446" s="830"/>
    </row>
    <row r="48447" spans="10:10" x14ac:dyDescent="0.35">
      <c r="J48447" s="830"/>
    </row>
    <row r="48448" spans="10:10" x14ac:dyDescent="0.35">
      <c r="J48448" s="830"/>
    </row>
    <row r="48449" spans="10:10" x14ac:dyDescent="0.35">
      <c r="J48449" s="830"/>
    </row>
    <row r="48450" spans="10:10" x14ac:dyDescent="0.35">
      <c r="J48450" s="830"/>
    </row>
    <row r="48451" spans="10:10" x14ac:dyDescent="0.35">
      <c r="J48451" s="830"/>
    </row>
    <row r="48452" spans="10:10" x14ac:dyDescent="0.35">
      <c r="J48452" s="830"/>
    </row>
    <row r="48453" spans="10:10" x14ac:dyDescent="0.35">
      <c r="J48453" s="830"/>
    </row>
    <row r="48454" spans="10:10" x14ac:dyDescent="0.35">
      <c r="J48454" s="830"/>
    </row>
    <row r="48455" spans="10:10" x14ac:dyDescent="0.35">
      <c r="J48455" s="830"/>
    </row>
    <row r="48456" spans="10:10" x14ac:dyDescent="0.35">
      <c r="J48456" s="830"/>
    </row>
    <row r="48457" spans="10:10" x14ac:dyDescent="0.35">
      <c r="J48457" s="830"/>
    </row>
    <row r="48458" spans="10:10" x14ac:dyDescent="0.35">
      <c r="J48458" s="830"/>
    </row>
    <row r="48459" spans="10:10" x14ac:dyDescent="0.35">
      <c r="J48459" s="830"/>
    </row>
    <row r="48460" spans="10:10" x14ac:dyDescent="0.35">
      <c r="J48460" s="830"/>
    </row>
    <row r="48461" spans="10:10" x14ac:dyDescent="0.35">
      <c r="J48461" s="830"/>
    </row>
    <row r="48462" spans="10:10" x14ac:dyDescent="0.35">
      <c r="J48462" s="830"/>
    </row>
    <row r="48463" spans="10:10" x14ac:dyDescent="0.35">
      <c r="J48463" s="830"/>
    </row>
    <row r="48464" spans="10:10" x14ac:dyDescent="0.35">
      <c r="J48464" s="830"/>
    </row>
    <row r="48465" spans="10:10" x14ac:dyDescent="0.35">
      <c r="J48465" s="830"/>
    </row>
    <row r="48466" spans="10:10" x14ac:dyDescent="0.35">
      <c r="J48466" s="830"/>
    </row>
    <row r="48467" spans="10:10" x14ac:dyDescent="0.35">
      <c r="J48467" s="830"/>
    </row>
    <row r="48468" spans="10:10" x14ac:dyDescent="0.35">
      <c r="J48468" s="830"/>
    </row>
    <row r="48469" spans="10:10" x14ac:dyDescent="0.35">
      <c r="J48469" s="830"/>
    </row>
    <row r="48470" spans="10:10" x14ac:dyDescent="0.35">
      <c r="J48470" s="830"/>
    </row>
    <row r="48471" spans="10:10" x14ac:dyDescent="0.35">
      <c r="J48471" s="830"/>
    </row>
    <row r="48472" spans="10:10" x14ac:dyDescent="0.35">
      <c r="J48472" s="830"/>
    </row>
    <row r="48473" spans="10:10" x14ac:dyDescent="0.35">
      <c r="J48473" s="830"/>
    </row>
    <row r="48474" spans="10:10" x14ac:dyDescent="0.35">
      <c r="J48474" s="830"/>
    </row>
    <row r="48475" spans="10:10" x14ac:dyDescent="0.35">
      <c r="J48475" s="830"/>
    </row>
    <row r="48476" spans="10:10" x14ac:dyDescent="0.35">
      <c r="J48476" s="830"/>
    </row>
    <row r="48477" spans="10:10" x14ac:dyDescent="0.35">
      <c r="J48477" s="830"/>
    </row>
    <row r="48478" spans="10:10" x14ac:dyDescent="0.35">
      <c r="J48478" s="830"/>
    </row>
    <row r="48479" spans="10:10" x14ac:dyDescent="0.35">
      <c r="J48479" s="830"/>
    </row>
    <row r="48480" spans="10:10" x14ac:dyDescent="0.35">
      <c r="J48480" s="830"/>
    </row>
    <row r="48481" spans="10:10" x14ac:dyDescent="0.35">
      <c r="J48481" s="830"/>
    </row>
    <row r="48482" spans="10:10" x14ac:dyDescent="0.35">
      <c r="J48482" s="830"/>
    </row>
    <row r="48483" spans="10:10" x14ac:dyDescent="0.35">
      <c r="J48483" s="830"/>
    </row>
    <row r="48484" spans="10:10" x14ac:dyDescent="0.35">
      <c r="J48484" s="830"/>
    </row>
    <row r="48485" spans="10:10" x14ac:dyDescent="0.35">
      <c r="J48485" s="830"/>
    </row>
    <row r="48486" spans="10:10" x14ac:dyDescent="0.35">
      <c r="J48486" s="830"/>
    </row>
    <row r="48487" spans="10:10" x14ac:dyDescent="0.35">
      <c r="J48487" s="830"/>
    </row>
    <row r="48488" spans="10:10" x14ac:dyDescent="0.35">
      <c r="J48488" s="830"/>
    </row>
    <row r="48489" spans="10:10" x14ac:dyDescent="0.35">
      <c r="J48489" s="830"/>
    </row>
    <row r="48490" spans="10:10" x14ac:dyDescent="0.35">
      <c r="J48490" s="830"/>
    </row>
    <row r="48491" spans="10:10" x14ac:dyDescent="0.35">
      <c r="J48491" s="830"/>
    </row>
    <row r="48492" spans="10:10" x14ac:dyDescent="0.35">
      <c r="J48492" s="830"/>
    </row>
    <row r="48493" spans="10:10" x14ac:dyDescent="0.35">
      <c r="J48493" s="830"/>
    </row>
    <row r="48494" spans="10:10" x14ac:dyDescent="0.35">
      <c r="J48494" s="830"/>
    </row>
    <row r="48495" spans="10:10" x14ac:dyDescent="0.35">
      <c r="J48495" s="830"/>
    </row>
    <row r="48496" spans="10:10" x14ac:dyDescent="0.35">
      <c r="J48496" s="830"/>
    </row>
    <row r="48497" spans="10:10" x14ac:dyDescent="0.35">
      <c r="J48497" s="830"/>
    </row>
    <row r="48498" spans="10:10" x14ac:dyDescent="0.35">
      <c r="J48498" s="830"/>
    </row>
    <row r="48499" spans="10:10" x14ac:dyDescent="0.35">
      <c r="J48499" s="830"/>
    </row>
    <row r="48500" spans="10:10" x14ac:dyDescent="0.35">
      <c r="J48500" s="830"/>
    </row>
    <row r="48501" spans="10:10" x14ac:dyDescent="0.35">
      <c r="J48501" s="830"/>
    </row>
    <row r="48502" spans="10:10" x14ac:dyDescent="0.35">
      <c r="J48502" s="830"/>
    </row>
    <row r="48503" spans="10:10" x14ac:dyDescent="0.35">
      <c r="J48503" s="830"/>
    </row>
    <row r="48504" spans="10:10" x14ac:dyDescent="0.35">
      <c r="J48504" s="830"/>
    </row>
    <row r="48505" spans="10:10" x14ac:dyDescent="0.35">
      <c r="J48505" s="830"/>
    </row>
    <row r="48506" spans="10:10" x14ac:dyDescent="0.35">
      <c r="J48506" s="830"/>
    </row>
    <row r="48507" spans="10:10" x14ac:dyDescent="0.35">
      <c r="J48507" s="830"/>
    </row>
    <row r="48508" spans="10:10" x14ac:dyDescent="0.35">
      <c r="J48508" s="830"/>
    </row>
    <row r="48509" spans="10:10" x14ac:dyDescent="0.35">
      <c r="J48509" s="830"/>
    </row>
    <row r="48510" spans="10:10" x14ac:dyDescent="0.35">
      <c r="J48510" s="830"/>
    </row>
    <row r="48511" spans="10:10" x14ac:dyDescent="0.35">
      <c r="J48511" s="830"/>
    </row>
    <row r="48512" spans="10:10" x14ac:dyDescent="0.35">
      <c r="J48512" s="830"/>
    </row>
    <row r="48513" spans="10:10" x14ac:dyDescent="0.35">
      <c r="J48513" s="830"/>
    </row>
    <row r="48514" spans="10:10" x14ac:dyDescent="0.35">
      <c r="J48514" s="830"/>
    </row>
    <row r="48515" spans="10:10" x14ac:dyDescent="0.35">
      <c r="J48515" s="830"/>
    </row>
    <row r="48516" spans="10:10" x14ac:dyDescent="0.35">
      <c r="J48516" s="830"/>
    </row>
    <row r="48517" spans="10:10" x14ac:dyDescent="0.35">
      <c r="J48517" s="830"/>
    </row>
    <row r="48518" spans="10:10" x14ac:dyDescent="0.35">
      <c r="J48518" s="830"/>
    </row>
    <row r="48519" spans="10:10" x14ac:dyDescent="0.35">
      <c r="J48519" s="830"/>
    </row>
    <row r="48520" spans="10:10" x14ac:dyDescent="0.35">
      <c r="J48520" s="830"/>
    </row>
    <row r="48521" spans="10:10" x14ac:dyDescent="0.35">
      <c r="J48521" s="830"/>
    </row>
    <row r="48522" spans="10:10" x14ac:dyDescent="0.35">
      <c r="J48522" s="830"/>
    </row>
    <row r="48523" spans="10:10" x14ac:dyDescent="0.35">
      <c r="J48523" s="830"/>
    </row>
    <row r="48524" spans="10:10" x14ac:dyDescent="0.35">
      <c r="J48524" s="830"/>
    </row>
    <row r="48525" spans="10:10" x14ac:dyDescent="0.35">
      <c r="J48525" s="830"/>
    </row>
    <row r="48526" spans="10:10" x14ac:dyDescent="0.35">
      <c r="J48526" s="830"/>
    </row>
    <row r="48527" spans="10:10" x14ac:dyDescent="0.35">
      <c r="J48527" s="830"/>
    </row>
    <row r="48528" spans="10:10" x14ac:dyDescent="0.35">
      <c r="J48528" s="830"/>
    </row>
    <row r="48529" spans="10:10" x14ac:dyDescent="0.35">
      <c r="J48529" s="830"/>
    </row>
    <row r="48530" spans="10:10" x14ac:dyDescent="0.35">
      <c r="J48530" s="830"/>
    </row>
    <row r="48541" spans="10:10" x14ac:dyDescent="0.35">
      <c r="J48541" s="830"/>
    </row>
    <row r="48542" spans="10:10" x14ac:dyDescent="0.35">
      <c r="J48542" s="830"/>
    </row>
    <row r="48543" spans="10:10" x14ac:dyDescent="0.35">
      <c r="J48543" s="830"/>
    </row>
    <row r="48544" spans="10:10" x14ac:dyDescent="0.35">
      <c r="J48544" s="830"/>
    </row>
    <row r="48545" spans="10:10" x14ac:dyDescent="0.35">
      <c r="J48545" s="830"/>
    </row>
    <row r="48546" spans="10:10" x14ac:dyDescent="0.35">
      <c r="J48546" s="830"/>
    </row>
    <row r="48547" spans="10:10" x14ac:dyDescent="0.35">
      <c r="J48547" s="830"/>
    </row>
    <row r="48548" spans="10:10" x14ac:dyDescent="0.35">
      <c r="J48548" s="830"/>
    </row>
    <row r="48549" spans="10:10" x14ac:dyDescent="0.35">
      <c r="J48549" s="830"/>
    </row>
    <row r="48550" spans="10:10" x14ac:dyDescent="0.35">
      <c r="J48550" s="830"/>
    </row>
    <row r="48551" spans="10:10" x14ac:dyDescent="0.35">
      <c r="J48551" s="830"/>
    </row>
    <row r="48552" spans="10:10" x14ac:dyDescent="0.35">
      <c r="J48552" s="830"/>
    </row>
    <row r="48553" spans="10:10" x14ac:dyDescent="0.35">
      <c r="J48553" s="830"/>
    </row>
    <row r="48554" spans="10:10" x14ac:dyDescent="0.35">
      <c r="J48554" s="830"/>
    </row>
    <row r="48555" spans="10:10" x14ac:dyDescent="0.35">
      <c r="J48555" s="830"/>
    </row>
    <row r="48556" spans="10:10" x14ac:dyDescent="0.35">
      <c r="J48556" s="830"/>
    </row>
    <row r="48557" spans="10:10" x14ac:dyDescent="0.35">
      <c r="J48557" s="830"/>
    </row>
    <row r="48558" spans="10:10" x14ac:dyDescent="0.35">
      <c r="J48558" s="830"/>
    </row>
    <row r="48559" spans="10:10" x14ac:dyDescent="0.35">
      <c r="J48559" s="830"/>
    </row>
    <row r="48560" spans="10:10" x14ac:dyDescent="0.35">
      <c r="J48560" s="830"/>
    </row>
    <row r="48561" spans="10:10" x14ac:dyDescent="0.35">
      <c r="J48561" s="830"/>
    </row>
    <row r="48562" spans="10:10" x14ac:dyDescent="0.35">
      <c r="J48562" s="830"/>
    </row>
    <row r="48563" spans="10:10" x14ac:dyDescent="0.35">
      <c r="J48563" s="830"/>
    </row>
    <row r="48564" spans="10:10" x14ac:dyDescent="0.35">
      <c r="J48564" s="830"/>
    </row>
    <row r="48565" spans="10:10" x14ac:dyDescent="0.35">
      <c r="J48565" s="830"/>
    </row>
    <row r="48566" spans="10:10" x14ac:dyDescent="0.35">
      <c r="J48566" s="830"/>
    </row>
    <row r="48567" spans="10:10" x14ac:dyDescent="0.35">
      <c r="J48567" s="830"/>
    </row>
    <row r="48568" spans="10:10" x14ac:dyDescent="0.35">
      <c r="J48568" s="830"/>
    </row>
    <row r="48569" spans="10:10" x14ac:dyDescent="0.35">
      <c r="J48569" s="830"/>
    </row>
    <row r="48570" spans="10:10" x14ac:dyDescent="0.35">
      <c r="J48570" s="830"/>
    </row>
    <row r="48571" spans="10:10" x14ac:dyDescent="0.35">
      <c r="J48571" s="830"/>
    </row>
    <row r="48572" spans="10:10" x14ac:dyDescent="0.35">
      <c r="J48572" s="830"/>
    </row>
    <row r="48573" spans="10:10" x14ac:dyDescent="0.35">
      <c r="J48573" s="830"/>
    </row>
    <row r="48574" spans="10:10" x14ac:dyDescent="0.35">
      <c r="J48574" s="830"/>
    </row>
    <row r="48575" spans="10:10" x14ac:dyDescent="0.35">
      <c r="J48575" s="830"/>
    </row>
    <row r="48576" spans="10:10" x14ac:dyDescent="0.35">
      <c r="J48576" s="830"/>
    </row>
    <row r="48577" spans="10:10" x14ac:dyDescent="0.35">
      <c r="J48577" s="830"/>
    </row>
    <row r="48578" spans="10:10" x14ac:dyDescent="0.35">
      <c r="J48578" s="830"/>
    </row>
    <row r="48579" spans="10:10" x14ac:dyDescent="0.35">
      <c r="J48579" s="830"/>
    </row>
    <row r="48580" spans="10:10" x14ac:dyDescent="0.35">
      <c r="J48580" s="830"/>
    </row>
    <row r="48581" spans="10:10" x14ac:dyDescent="0.35">
      <c r="J48581" s="830"/>
    </row>
    <row r="48582" spans="10:10" x14ac:dyDescent="0.35">
      <c r="J48582" s="830"/>
    </row>
    <row r="48583" spans="10:10" x14ac:dyDescent="0.35">
      <c r="J48583" s="830"/>
    </row>
    <row r="48584" spans="10:10" x14ac:dyDescent="0.35">
      <c r="J48584" s="830"/>
    </row>
    <row r="48585" spans="10:10" x14ac:dyDescent="0.35">
      <c r="J48585" s="830"/>
    </row>
    <row r="48586" spans="10:10" x14ac:dyDescent="0.35">
      <c r="J48586" s="830"/>
    </row>
    <row r="48587" spans="10:10" x14ac:dyDescent="0.35">
      <c r="J48587" s="830"/>
    </row>
    <row r="48588" spans="10:10" x14ac:dyDescent="0.35">
      <c r="J48588" s="830"/>
    </row>
    <row r="48589" spans="10:10" x14ac:dyDescent="0.35">
      <c r="J48589" s="830"/>
    </row>
    <row r="48590" spans="10:10" x14ac:dyDescent="0.35">
      <c r="J48590" s="830"/>
    </row>
    <row r="48591" spans="10:10" x14ac:dyDescent="0.35">
      <c r="J48591" s="830"/>
    </row>
    <row r="48592" spans="10:10" x14ac:dyDescent="0.35">
      <c r="J48592" s="830"/>
    </row>
    <row r="48593" spans="10:10" x14ac:dyDescent="0.35">
      <c r="J48593" s="830"/>
    </row>
    <row r="48594" spans="10:10" x14ac:dyDescent="0.35">
      <c r="J48594" s="830"/>
    </row>
    <row r="48595" spans="10:10" x14ac:dyDescent="0.35">
      <c r="J48595" s="830"/>
    </row>
    <row r="48596" spans="10:10" x14ac:dyDescent="0.35">
      <c r="J48596" s="830"/>
    </row>
    <row r="48597" spans="10:10" x14ac:dyDescent="0.35">
      <c r="J48597" s="830"/>
    </row>
    <row r="48598" spans="10:10" x14ac:dyDescent="0.35">
      <c r="J48598" s="830"/>
    </row>
    <row r="48599" spans="10:10" x14ac:dyDescent="0.35">
      <c r="J48599" s="830"/>
    </row>
    <row r="48600" spans="10:10" x14ac:dyDescent="0.35">
      <c r="J48600" s="830"/>
    </row>
    <row r="48601" spans="10:10" x14ac:dyDescent="0.35">
      <c r="J48601" s="830"/>
    </row>
    <row r="48602" spans="10:10" x14ac:dyDescent="0.35">
      <c r="J48602" s="830"/>
    </row>
    <row r="48603" spans="10:10" x14ac:dyDescent="0.35">
      <c r="J48603" s="830"/>
    </row>
    <row r="48604" spans="10:10" x14ac:dyDescent="0.35">
      <c r="J48604" s="830"/>
    </row>
    <row r="48605" spans="10:10" x14ac:dyDescent="0.35">
      <c r="J48605" s="830"/>
    </row>
    <row r="48606" spans="10:10" x14ac:dyDescent="0.35">
      <c r="J48606" s="830"/>
    </row>
    <row r="48607" spans="10:10" x14ac:dyDescent="0.35">
      <c r="J48607" s="830"/>
    </row>
    <row r="48608" spans="10:10" x14ac:dyDescent="0.35">
      <c r="J48608" s="830"/>
    </row>
    <row r="48609" spans="10:10" x14ac:dyDescent="0.35">
      <c r="J48609" s="830"/>
    </row>
    <row r="48610" spans="10:10" x14ac:dyDescent="0.35">
      <c r="J48610" s="830"/>
    </row>
    <row r="48611" spans="10:10" x14ac:dyDescent="0.35">
      <c r="J48611" s="830"/>
    </row>
    <row r="48612" spans="10:10" x14ac:dyDescent="0.35">
      <c r="J48612" s="830"/>
    </row>
    <row r="48613" spans="10:10" x14ac:dyDescent="0.35">
      <c r="J48613" s="830"/>
    </row>
    <row r="48614" spans="10:10" x14ac:dyDescent="0.35">
      <c r="J48614" s="830"/>
    </row>
    <row r="48615" spans="10:10" x14ac:dyDescent="0.35">
      <c r="J48615" s="830"/>
    </row>
    <row r="48616" spans="10:10" x14ac:dyDescent="0.35">
      <c r="J48616" s="830"/>
    </row>
    <row r="48617" spans="10:10" x14ac:dyDescent="0.35">
      <c r="J48617" s="830"/>
    </row>
    <row r="48618" spans="10:10" x14ac:dyDescent="0.35">
      <c r="J48618" s="830"/>
    </row>
    <row r="48625" spans="10:10" x14ac:dyDescent="0.35">
      <c r="J48625" s="830"/>
    </row>
    <row r="48626" spans="10:10" x14ac:dyDescent="0.35">
      <c r="J48626" s="830"/>
    </row>
    <row r="48627" spans="10:10" x14ac:dyDescent="0.35">
      <c r="J48627" s="830"/>
    </row>
    <row r="48628" spans="10:10" x14ac:dyDescent="0.35">
      <c r="J48628" s="830"/>
    </row>
    <row r="48673" spans="10:10" x14ac:dyDescent="0.35">
      <c r="J48673" s="830"/>
    </row>
    <row r="48674" spans="10:10" x14ac:dyDescent="0.35">
      <c r="J48674" s="830"/>
    </row>
    <row r="48675" spans="10:10" x14ac:dyDescent="0.35">
      <c r="J48675" s="830"/>
    </row>
    <row r="48676" spans="10:10" x14ac:dyDescent="0.35">
      <c r="J48676" s="830"/>
    </row>
    <row r="48677" spans="10:10" x14ac:dyDescent="0.35">
      <c r="J48677" s="830"/>
    </row>
    <row r="48678" spans="10:10" x14ac:dyDescent="0.35">
      <c r="J48678" s="830"/>
    </row>
    <row r="48679" spans="10:10" x14ac:dyDescent="0.35">
      <c r="J48679" s="830"/>
    </row>
    <row r="48680" spans="10:10" x14ac:dyDescent="0.35">
      <c r="J48680" s="830"/>
    </row>
    <row r="48699" spans="10:10" x14ac:dyDescent="0.35">
      <c r="J48699" s="830"/>
    </row>
    <row r="48700" spans="10:10" x14ac:dyDescent="0.35">
      <c r="J48700" s="830"/>
    </row>
    <row r="48701" spans="10:10" x14ac:dyDescent="0.35">
      <c r="J48701" s="830"/>
    </row>
    <row r="48702" spans="10:10" x14ac:dyDescent="0.35">
      <c r="J48702" s="830"/>
    </row>
    <row r="48703" spans="10:10" x14ac:dyDescent="0.35">
      <c r="J48703" s="830"/>
    </row>
    <row r="48704" spans="10:10" x14ac:dyDescent="0.35">
      <c r="J48704" s="830"/>
    </row>
    <row r="48705" spans="10:10" x14ac:dyDescent="0.35">
      <c r="J48705" s="830"/>
    </row>
    <row r="48706" spans="10:10" x14ac:dyDescent="0.35">
      <c r="J48706" s="830"/>
    </row>
    <row r="48707" spans="10:10" x14ac:dyDescent="0.35">
      <c r="J48707" s="830"/>
    </row>
    <row r="48708" spans="10:10" x14ac:dyDescent="0.35">
      <c r="J48708" s="830"/>
    </row>
    <row r="48709" spans="10:10" x14ac:dyDescent="0.35">
      <c r="J48709" s="830"/>
    </row>
    <row r="48710" spans="10:10" x14ac:dyDescent="0.35">
      <c r="J48710" s="830"/>
    </row>
    <row r="48711" spans="10:10" x14ac:dyDescent="0.35">
      <c r="J48711" s="830"/>
    </row>
    <row r="48712" spans="10:10" x14ac:dyDescent="0.35">
      <c r="J48712" s="830"/>
    </row>
    <row r="48713" spans="10:10" x14ac:dyDescent="0.35">
      <c r="J48713" s="830"/>
    </row>
    <row r="48714" spans="10:10" x14ac:dyDescent="0.35">
      <c r="J48714" s="830"/>
    </row>
    <row r="48715" spans="10:10" x14ac:dyDescent="0.35">
      <c r="J48715" s="830"/>
    </row>
    <row r="48716" spans="10:10" x14ac:dyDescent="0.35">
      <c r="J48716" s="830"/>
    </row>
    <row r="48717" spans="10:10" x14ac:dyDescent="0.35">
      <c r="J48717" s="830"/>
    </row>
    <row r="48718" spans="10:10" x14ac:dyDescent="0.35">
      <c r="J48718" s="830"/>
    </row>
    <row r="48719" spans="10:10" x14ac:dyDescent="0.35">
      <c r="J48719" s="830"/>
    </row>
    <row r="48720" spans="10:10" x14ac:dyDescent="0.35">
      <c r="J48720" s="830"/>
    </row>
    <row r="48721" spans="10:10" x14ac:dyDescent="0.35">
      <c r="J48721" s="830"/>
    </row>
    <row r="48722" spans="10:10" x14ac:dyDescent="0.35">
      <c r="J48722" s="830"/>
    </row>
    <row r="48723" spans="10:10" x14ac:dyDescent="0.35">
      <c r="J48723" s="830"/>
    </row>
    <row r="48724" spans="10:10" x14ac:dyDescent="0.35">
      <c r="J48724" s="830"/>
    </row>
    <row r="48725" spans="10:10" x14ac:dyDescent="0.35">
      <c r="J48725" s="830"/>
    </row>
    <row r="48726" spans="10:10" x14ac:dyDescent="0.35">
      <c r="J48726" s="830"/>
    </row>
    <row r="48727" spans="10:10" x14ac:dyDescent="0.35">
      <c r="J48727" s="830"/>
    </row>
    <row r="48728" spans="10:10" x14ac:dyDescent="0.35">
      <c r="J48728" s="830"/>
    </row>
    <row r="48729" spans="10:10" x14ac:dyDescent="0.35">
      <c r="J48729" s="830"/>
    </row>
    <row r="48730" spans="10:10" x14ac:dyDescent="0.35">
      <c r="J48730" s="830"/>
    </row>
    <row r="48731" spans="10:10" x14ac:dyDescent="0.35">
      <c r="J48731" s="830"/>
    </row>
    <row r="48732" spans="10:10" x14ac:dyDescent="0.35">
      <c r="J48732" s="830"/>
    </row>
    <row r="48733" spans="10:10" x14ac:dyDescent="0.35">
      <c r="J48733" s="830"/>
    </row>
    <row r="48734" spans="10:10" x14ac:dyDescent="0.35">
      <c r="J48734" s="830"/>
    </row>
    <row r="48735" spans="10:10" x14ac:dyDescent="0.35">
      <c r="J48735" s="830"/>
    </row>
    <row r="48736" spans="10:10" x14ac:dyDescent="0.35">
      <c r="J48736" s="830"/>
    </row>
    <row r="48737" spans="10:10" x14ac:dyDescent="0.35">
      <c r="J48737" s="830"/>
    </row>
    <row r="48738" spans="10:10" x14ac:dyDescent="0.35">
      <c r="J48738" s="830"/>
    </row>
    <row r="48739" spans="10:10" x14ac:dyDescent="0.35">
      <c r="J48739" s="830"/>
    </row>
    <row r="48740" spans="10:10" x14ac:dyDescent="0.35">
      <c r="J48740" s="830"/>
    </row>
    <row r="48741" spans="10:10" x14ac:dyDescent="0.35">
      <c r="J48741" s="830"/>
    </row>
    <row r="48742" spans="10:10" x14ac:dyDescent="0.35">
      <c r="J48742" s="830"/>
    </row>
    <row r="48743" spans="10:10" x14ac:dyDescent="0.35">
      <c r="J48743" s="830"/>
    </row>
    <row r="48751" spans="10:10" x14ac:dyDescent="0.35">
      <c r="J48751" s="830"/>
    </row>
    <row r="48752" spans="10:10" x14ac:dyDescent="0.35">
      <c r="J48752" s="830"/>
    </row>
    <row r="48753" spans="10:10" x14ac:dyDescent="0.35">
      <c r="J48753" s="830"/>
    </row>
    <row r="48754" spans="10:10" x14ac:dyDescent="0.35">
      <c r="J48754" s="830"/>
    </row>
    <row r="48755" spans="10:10" x14ac:dyDescent="0.35">
      <c r="J48755" s="830"/>
    </row>
    <row r="48756" spans="10:10" x14ac:dyDescent="0.35">
      <c r="J48756" s="830"/>
    </row>
    <row r="48757" spans="10:10" x14ac:dyDescent="0.35">
      <c r="J48757" s="830"/>
    </row>
    <row r="48758" spans="10:10" x14ac:dyDescent="0.35">
      <c r="J48758" s="830"/>
    </row>
    <row r="48759" spans="10:10" x14ac:dyDescent="0.35">
      <c r="J48759" s="830"/>
    </row>
    <row r="48760" spans="10:10" x14ac:dyDescent="0.35">
      <c r="J48760" s="830"/>
    </row>
    <row r="48761" spans="10:10" x14ac:dyDescent="0.35">
      <c r="J48761" s="830"/>
    </row>
    <row r="48762" spans="10:10" x14ac:dyDescent="0.35">
      <c r="J48762" s="830"/>
    </row>
    <row r="48763" spans="10:10" x14ac:dyDescent="0.35">
      <c r="J48763" s="830"/>
    </row>
    <row r="48764" spans="10:10" x14ac:dyDescent="0.35">
      <c r="J48764" s="830"/>
    </row>
    <row r="48765" spans="10:10" x14ac:dyDescent="0.35">
      <c r="J48765" s="830"/>
    </row>
    <row r="48766" spans="10:10" x14ac:dyDescent="0.35">
      <c r="J48766" s="830"/>
    </row>
    <row r="48767" spans="10:10" x14ac:dyDescent="0.35">
      <c r="J48767" s="830"/>
    </row>
    <row r="48768" spans="10:10" x14ac:dyDescent="0.35">
      <c r="J48768" s="830"/>
    </row>
    <row r="48769" spans="10:10" x14ac:dyDescent="0.35">
      <c r="J48769" s="830"/>
    </row>
    <row r="48770" spans="10:10" x14ac:dyDescent="0.35">
      <c r="J48770" s="830"/>
    </row>
    <row r="48771" spans="10:10" x14ac:dyDescent="0.35">
      <c r="J48771" s="830"/>
    </row>
    <row r="48772" spans="10:10" x14ac:dyDescent="0.35">
      <c r="J48772" s="830"/>
    </row>
    <row r="48773" spans="10:10" x14ac:dyDescent="0.35">
      <c r="J48773" s="830"/>
    </row>
    <row r="48774" spans="10:10" x14ac:dyDescent="0.35">
      <c r="J48774" s="830"/>
    </row>
    <row r="48775" spans="10:10" x14ac:dyDescent="0.35">
      <c r="J48775" s="830"/>
    </row>
    <row r="48776" spans="10:10" x14ac:dyDescent="0.35">
      <c r="J48776" s="830"/>
    </row>
    <row r="48777" spans="10:10" x14ac:dyDescent="0.35">
      <c r="J48777" s="830"/>
    </row>
    <row r="48778" spans="10:10" x14ac:dyDescent="0.35">
      <c r="J48778" s="830"/>
    </row>
    <row r="48779" spans="10:10" x14ac:dyDescent="0.35">
      <c r="J48779" s="830"/>
    </row>
    <row r="48780" spans="10:10" x14ac:dyDescent="0.35">
      <c r="J48780" s="830"/>
    </row>
    <row r="48781" spans="10:10" x14ac:dyDescent="0.35">
      <c r="J48781" s="830"/>
    </row>
    <row r="48782" spans="10:10" x14ac:dyDescent="0.35">
      <c r="J48782" s="830"/>
    </row>
    <row r="48783" spans="10:10" x14ac:dyDescent="0.35">
      <c r="J48783" s="830"/>
    </row>
    <row r="48784" spans="10:10" x14ac:dyDescent="0.35">
      <c r="J48784" s="830"/>
    </row>
    <row r="48785" spans="10:10" x14ac:dyDescent="0.35">
      <c r="J48785" s="830"/>
    </row>
    <row r="48786" spans="10:10" x14ac:dyDescent="0.35">
      <c r="J48786" s="830"/>
    </row>
    <row r="48787" spans="10:10" x14ac:dyDescent="0.35">
      <c r="J48787" s="830"/>
    </row>
    <row r="48788" spans="10:10" x14ac:dyDescent="0.35">
      <c r="J48788" s="830"/>
    </row>
    <row r="48789" spans="10:10" x14ac:dyDescent="0.35">
      <c r="J48789" s="830"/>
    </row>
    <row r="48790" spans="10:10" x14ac:dyDescent="0.35">
      <c r="J48790" s="830"/>
    </row>
    <row r="48791" spans="10:10" x14ac:dyDescent="0.35">
      <c r="J48791" s="830"/>
    </row>
    <row r="48792" spans="10:10" x14ac:dyDescent="0.35">
      <c r="J48792" s="830"/>
    </row>
    <row r="48793" spans="10:10" x14ac:dyDescent="0.35">
      <c r="J48793" s="830"/>
    </row>
    <row r="48794" spans="10:10" x14ac:dyDescent="0.35">
      <c r="J48794" s="830"/>
    </row>
    <row r="48795" spans="10:10" x14ac:dyDescent="0.35">
      <c r="J48795" s="830"/>
    </row>
    <row r="48796" spans="10:10" x14ac:dyDescent="0.35">
      <c r="J48796" s="830"/>
    </row>
    <row r="48797" spans="10:10" x14ac:dyDescent="0.35">
      <c r="J48797" s="830"/>
    </row>
    <row r="48798" spans="10:10" x14ac:dyDescent="0.35">
      <c r="J48798" s="830"/>
    </row>
    <row r="48799" spans="10:10" x14ac:dyDescent="0.35">
      <c r="J48799" s="830"/>
    </row>
    <row r="48800" spans="10:10" x14ac:dyDescent="0.35">
      <c r="J48800" s="830"/>
    </row>
    <row r="48803" spans="10:10" x14ac:dyDescent="0.35">
      <c r="J48803" s="830"/>
    </row>
    <row r="48804" spans="10:10" x14ac:dyDescent="0.35">
      <c r="J48804" s="830"/>
    </row>
    <row r="48805" spans="10:10" x14ac:dyDescent="0.35">
      <c r="J48805" s="830"/>
    </row>
    <row r="48806" spans="10:10" x14ac:dyDescent="0.35">
      <c r="J48806" s="830"/>
    </row>
    <row r="48807" spans="10:10" x14ac:dyDescent="0.35">
      <c r="J48807" s="830"/>
    </row>
    <row r="48808" spans="10:10" x14ac:dyDescent="0.35">
      <c r="J48808" s="830"/>
    </row>
    <row r="48809" spans="10:10" x14ac:dyDescent="0.35">
      <c r="J48809" s="830"/>
    </row>
    <row r="48810" spans="10:10" x14ac:dyDescent="0.35">
      <c r="J48810" s="830"/>
    </row>
    <row r="48817" spans="10:10" x14ac:dyDescent="0.35">
      <c r="J48817" s="830"/>
    </row>
    <row r="48818" spans="10:10" x14ac:dyDescent="0.35">
      <c r="J48818" s="830"/>
    </row>
    <row r="48819" spans="10:10" x14ac:dyDescent="0.35">
      <c r="J48819" s="830"/>
    </row>
    <row r="48820" spans="10:10" x14ac:dyDescent="0.35">
      <c r="J48820" s="830"/>
    </row>
    <row r="48821" spans="10:10" x14ac:dyDescent="0.35">
      <c r="J48821" s="830"/>
    </row>
    <row r="48822" spans="10:10" x14ac:dyDescent="0.35">
      <c r="J48822" s="830"/>
    </row>
    <row r="48823" spans="10:10" x14ac:dyDescent="0.35">
      <c r="J48823" s="830"/>
    </row>
    <row r="48824" spans="10:10" x14ac:dyDescent="0.35">
      <c r="J48824" s="830"/>
    </row>
    <row r="48825" spans="10:10" x14ac:dyDescent="0.35">
      <c r="J48825" s="830"/>
    </row>
    <row r="48826" spans="10:10" x14ac:dyDescent="0.35">
      <c r="J48826" s="830"/>
    </row>
    <row r="48833" spans="10:10" x14ac:dyDescent="0.35">
      <c r="J48833" s="830"/>
    </row>
    <row r="48834" spans="10:10" x14ac:dyDescent="0.35">
      <c r="J48834" s="830"/>
    </row>
    <row r="48835" spans="10:10" x14ac:dyDescent="0.35">
      <c r="J48835" s="830"/>
    </row>
    <row r="48836" spans="10:10" x14ac:dyDescent="0.35">
      <c r="J48836" s="830"/>
    </row>
    <row r="48837" spans="10:10" x14ac:dyDescent="0.35">
      <c r="J48837" s="830"/>
    </row>
    <row r="48838" spans="10:10" x14ac:dyDescent="0.35">
      <c r="J48838" s="830"/>
    </row>
    <row r="48853" spans="10:10" x14ac:dyDescent="0.35">
      <c r="J48853" s="830"/>
    </row>
    <row r="48854" spans="10:10" x14ac:dyDescent="0.35">
      <c r="J48854" s="830"/>
    </row>
    <row r="48855" spans="10:10" x14ac:dyDescent="0.35">
      <c r="J48855" s="830"/>
    </row>
    <row r="48856" spans="10:10" x14ac:dyDescent="0.35">
      <c r="J48856" s="830"/>
    </row>
    <row r="48857" spans="10:10" x14ac:dyDescent="0.35">
      <c r="J48857" s="830"/>
    </row>
    <row r="48858" spans="10:10" x14ac:dyDescent="0.35">
      <c r="J48858" s="830"/>
    </row>
    <row r="48859" spans="10:10" x14ac:dyDescent="0.35">
      <c r="J48859" s="830"/>
    </row>
    <row r="48860" spans="10:10" x14ac:dyDescent="0.35">
      <c r="J48860" s="830"/>
    </row>
    <row r="48861" spans="10:10" x14ac:dyDescent="0.35">
      <c r="J48861" s="830"/>
    </row>
    <row r="48862" spans="10:10" x14ac:dyDescent="0.35">
      <c r="J48862" s="830"/>
    </row>
    <row r="48863" spans="10:10" x14ac:dyDescent="0.35">
      <c r="J48863" s="830"/>
    </row>
    <row r="48864" spans="10:10" x14ac:dyDescent="0.35">
      <c r="J48864" s="830"/>
    </row>
    <row r="48865" spans="10:10" x14ac:dyDescent="0.35">
      <c r="J48865" s="830"/>
    </row>
    <row r="48866" spans="10:10" x14ac:dyDescent="0.35">
      <c r="J48866" s="830"/>
    </row>
    <row r="48867" spans="10:10" x14ac:dyDescent="0.35">
      <c r="J48867" s="830"/>
    </row>
    <row r="48868" spans="10:10" x14ac:dyDescent="0.35">
      <c r="J48868" s="830"/>
    </row>
    <row r="48869" spans="10:10" x14ac:dyDescent="0.35">
      <c r="J48869" s="830"/>
    </row>
    <row r="48870" spans="10:10" x14ac:dyDescent="0.35">
      <c r="J48870" s="830"/>
    </row>
    <row r="48871" spans="10:10" x14ac:dyDescent="0.35">
      <c r="J48871" s="830"/>
    </row>
    <row r="48872" spans="10:10" x14ac:dyDescent="0.35">
      <c r="J48872" s="830"/>
    </row>
    <row r="48873" spans="10:10" x14ac:dyDescent="0.35">
      <c r="J48873" s="830"/>
    </row>
    <row r="48874" spans="10:10" x14ac:dyDescent="0.35">
      <c r="J48874" s="830"/>
    </row>
    <row r="48875" spans="10:10" x14ac:dyDescent="0.35">
      <c r="J48875" s="830"/>
    </row>
    <row r="48876" spans="10:10" x14ac:dyDescent="0.35">
      <c r="J48876" s="830"/>
    </row>
    <row r="48877" spans="10:10" x14ac:dyDescent="0.35">
      <c r="J48877" s="830"/>
    </row>
    <row r="48878" spans="10:10" x14ac:dyDescent="0.35">
      <c r="J48878" s="830"/>
    </row>
    <row r="48879" spans="10:10" x14ac:dyDescent="0.35">
      <c r="J48879" s="830"/>
    </row>
    <row r="48880" spans="10:10" x14ac:dyDescent="0.35">
      <c r="J48880" s="830"/>
    </row>
    <row r="48881" spans="10:10" x14ac:dyDescent="0.35">
      <c r="J48881" s="830"/>
    </row>
    <row r="48882" spans="10:10" x14ac:dyDescent="0.35">
      <c r="J48882" s="830"/>
    </row>
    <row r="48883" spans="10:10" x14ac:dyDescent="0.35">
      <c r="J48883" s="830"/>
    </row>
    <row r="48884" spans="10:10" x14ac:dyDescent="0.35">
      <c r="J48884" s="830"/>
    </row>
    <row r="48885" spans="10:10" x14ac:dyDescent="0.35">
      <c r="J48885" s="830"/>
    </row>
    <row r="48886" spans="10:10" x14ac:dyDescent="0.35">
      <c r="J48886" s="830"/>
    </row>
    <row r="48887" spans="10:10" x14ac:dyDescent="0.35">
      <c r="J48887" s="830"/>
    </row>
    <row r="48888" spans="10:10" x14ac:dyDescent="0.35">
      <c r="J48888" s="830"/>
    </row>
    <row r="48889" spans="10:10" x14ac:dyDescent="0.35">
      <c r="J48889" s="830"/>
    </row>
    <row r="48890" spans="10:10" x14ac:dyDescent="0.35">
      <c r="J48890" s="830"/>
    </row>
    <row r="48891" spans="10:10" x14ac:dyDescent="0.35">
      <c r="J48891" s="830"/>
    </row>
    <row r="48892" spans="10:10" x14ac:dyDescent="0.35">
      <c r="J48892" s="830"/>
    </row>
    <row r="48893" spans="10:10" x14ac:dyDescent="0.35">
      <c r="J48893" s="830"/>
    </row>
    <row r="48894" spans="10:10" x14ac:dyDescent="0.35">
      <c r="J48894" s="830"/>
    </row>
    <row r="48895" spans="10:10" x14ac:dyDescent="0.35">
      <c r="J48895" s="830"/>
    </row>
    <row r="48896" spans="10:10" x14ac:dyDescent="0.35">
      <c r="J48896" s="830"/>
    </row>
    <row r="48897" spans="10:10" x14ac:dyDescent="0.35">
      <c r="J48897" s="830"/>
    </row>
    <row r="48898" spans="10:10" x14ac:dyDescent="0.35">
      <c r="J48898" s="830"/>
    </row>
    <row r="48899" spans="10:10" x14ac:dyDescent="0.35">
      <c r="J48899" s="830"/>
    </row>
    <row r="48900" spans="10:10" x14ac:dyDescent="0.35">
      <c r="J48900" s="830"/>
    </row>
    <row r="48901" spans="10:10" x14ac:dyDescent="0.35">
      <c r="J48901" s="830"/>
    </row>
    <row r="48902" spans="10:10" x14ac:dyDescent="0.35">
      <c r="J48902" s="830"/>
    </row>
    <row r="48903" spans="10:10" x14ac:dyDescent="0.35">
      <c r="J48903" s="830"/>
    </row>
    <row r="48904" spans="10:10" x14ac:dyDescent="0.35">
      <c r="J48904" s="830"/>
    </row>
    <row r="48905" spans="10:10" x14ac:dyDescent="0.35">
      <c r="J48905" s="830"/>
    </row>
    <row r="48906" spans="10:10" x14ac:dyDescent="0.35">
      <c r="J48906" s="830"/>
    </row>
    <row r="48907" spans="10:10" x14ac:dyDescent="0.35">
      <c r="J48907" s="830"/>
    </row>
    <row r="48908" spans="10:10" x14ac:dyDescent="0.35">
      <c r="J48908" s="830"/>
    </row>
    <row r="48909" spans="10:10" x14ac:dyDescent="0.35">
      <c r="J48909" s="830"/>
    </row>
    <row r="48910" spans="10:10" x14ac:dyDescent="0.35">
      <c r="J48910" s="830"/>
    </row>
    <row r="48911" spans="10:10" x14ac:dyDescent="0.35">
      <c r="J48911" s="830"/>
    </row>
    <row r="48912" spans="10:10" x14ac:dyDescent="0.35">
      <c r="J48912" s="830"/>
    </row>
    <row r="48913" spans="10:10" x14ac:dyDescent="0.35">
      <c r="J48913" s="830"/>
    </row>
    <row r="48914" spans="10:10" x14ac:dyDescent="0.35">
      <c r="J48914" s="830"/>
    </row>
    <row r="48915" spans="10:10" x14ac:dyDescent="0.35">
      <c r="J48915" s="830"/>
    </row>
    <row r="48916" spans="10:10" x14ac:dyDescent="0.35">
      <c r="J48916" s="830"/>
    </row>
    <row r="48917" spans="10:10" x14ac:dyDescent="0.35">
      <c r="J48917" s="830"/>
    </row>
    <row r="48918" spans="10:10" x14ac:dyDescent="0.35">
      <c r="J48918" s="830"/>
    </row>
    <row r="48919" spans="10:10" x14ac:dyDescent="0.35">
      <c r="J48919" s="830"/>
    </row>
    <row r="48920" spans="10:10" x14ac:dyDescent="0.35">
      <c r="J48920" s="830"/>
    </row>
    <row r="48921" spans="10:10" x14ac:dyDescent="0.35">
      <c r="J48921" s="830"/>
    </row>
    <row r="48922" spans="10:10" x14ac:dyDescent="0.35">
      <c r="J48922" s="830"/>
    </row>
    <row r="48923" spans="10:10" x14ac:dyDescent="0.35">
      <c r="J48923" s="830"/>
    </row>
    <row r="48954" spans="10:10" x14ac:dyDescent="0.35">
      <c r="J48954" s="830"/>
    </row>
    <row r="48955" spans="10:10" x14ac:dyDescent="0.35">
      <c r="J48955" s="830"/>
    </row>
    <row r="48956" spans="10:10" x14ac:dyDescent="0.35">
      <c r="J48956" s="830"/>
    </row>
    <row r="48957" spans="10:10" x14ac:dyDescent="0.35">
      <c r="J48957" s="830"/>
    </row>
    <row r="48958" spans="10:10" x14ac:dyDescent="0.35">
      <c r="J48958" s="830"/>
    </row>
    <row r="48959" spans="10:10" x14ac:dyDescent="0.35">
      <c r="J48959" s="830"/>
    </row>
    <row r="48960" spans="10:10" x14ac:dyDescent="0.35">
      <c r="J48960" s="830"/>
    </row>
    <row r="48961" spans="10:10" x14ac:dyDescent="0.35">
      <c r="J48961" s="830"/>
    </row>
    <row r="48962" spans="10:10" x14ac:dyDescent="0.35">
      <c r="J48962" s="830"/>
    </row>
    <row r="48963" spans="10:10" x14ac:dyDescent="0.35">
      <c r="J48963" s="830"/>
    </row>
    <row r="48964" spans="10:10" x14ac:dyDescent="0.35">
      <c r="J48964" s="830"/>
    </row>
    <row r="48965" spans="10:10" x14ac:dyDescent="0.35">
      <c r="J48965" s="830"/>
    </row>
    <row r="48966" spans="10:10" x14ac:dyDescent="0.35">
      <c r="J48966" s="830"/>
    </row>
    <row r="48967" spans="10:10" x14ac:dyDescent="0.35">
      <c r="J48967" s="830"/>
    </row>
    <row r="48968" spans="10:10" x14ac:dyDescent="0.35">
      <c r="J48968" s="830"/>
    </row>
    <row r="48969" spans="10:10" x14ac:dyDescent="0.35">
      <c r="J48969" s="830"/>
    </row>
    <row r="48970" spans="10:10" x14ac:dyDescent="0.35">
      <c r="J48970" s="830"/>
    </row>
    <row r="48971" spans="10:10" x14ac:dyDescent="0.35">
      <c r="J48971" s="830"/>
    </row>
    <row r="48972" spans="10:10" x14ac:dyDescent="0.35">
      <c r="J48972" s="830"/>
    </row>
    <row r="48973" spans="10:10" x14ac:dyDescent="0.35">
      <c r="J48973" s="830"/>
    </row>
    <row r="48974" spans="10:10" x14ac:dyDescent="0.35">
      <c r="J48974" s="830"/>
    </row>
    <row r="48975" spans="10:10" x14ac:dyDescent="0.35">
      <c r="J48975" s="830"/>
    </row>
    <row r="48976" spans="10:10" x14ac:dyDescent="0.35">
      <c r="J48976" s="830"/>
    </row>
    <row r="48977" spans="10:10" x14ac:dyDescent="0.35">
      <c r="J48977" s="830"/>
    </row>
    <row r="48983" spans="10:10" x14ac:dyDescent="0.35">
      <c r="J48983" s="830"/>
    </row>
    <row r="48984" spans="10:10" x14ac:dyDescent="0.35">
      <c r="J48984" s="830"/>
    </row>
    <row r="48985" spans="10:10" x14ac:dyDescent="0.35">
      <c r="J48985" s="830"/>
    </row>
    <row r="48986" spans="10:10" x14ac:dyDescent="0.35">
      <c r="J48986" s="830"/>
    </row>
    <row r="48987" spans="10:10" x14ac:dyDescent="0.35">
      <c r="J48987" s="830"/>
    </row>
    <row r="48988" spans="10:10" x14ac:dyDescent="0.35">
      <c r="J48988" s="830"/>
    </row>
    <row r="48997" spans="10:10" x14ac:dyDescent="0.35">
      <c r="J48997" s="830"/>
    </row>
    <row r="48998" spans="10:10" x14ac:dyDescent="0.35">
      <c r="J48998" s="830"/>
    </row>
    <row r="48999" spans="10:10" x14ac:dyDescent="0.35">
      <c r="J48999" s="830"/>
    </row>
    <row r="49000" spans="10:10" x14ac:dyDescent="0.35">
      <c r="J49000" s="830"/>
    </row>
    <row r="49001" spans="10:10" x14ac:dyDescent="0.35">
      <c r="J49001" s="830"/>
    </row>
    <row r="49002" spans="10:10" x14ac:dyDescent="0.35">
      <c r="J49002" s="830"/>
    </row>
    <row r="49003" spans="10:10" x14ac:dyDescent="0.35">
      <c r="J49003" s="830"/>
    </row>
    <row r="49004" spans="10:10" x14ac:dyDescent="0.35">
      <c r="J49004" s="830"/>
    </row>
    <row r="49005" spans="10:10" x14ac:dyDescent="0.35">
      <c r="J49005" s="830"/>
    </row>
    <row r="49006" spans="10:10" x14ac:dyDescent="0.35">
      <c r="J49006" s="830"/>
    </row>
    <row r="49007" spans="10:10" x14ac:dyDescent="0.35">
      <c r="J49007" s="830"/>
    </row>
    <row r="49008" spans="10:10" x14ac:dyDescent="0.35">
      <c r="J49008" s="830"/>
    </row>
    <row r="49009" spans="10:10" x14ac:dyDescent="0.35">
      <c r="J49009" s="830"/>
    </row>
    <row r="49010" spans="10:10" x14ac:dyDescent="0.35">
      <c r="J49010" s="830"/>
    </row>
    <row r="49011" spans="10:10" x14ac:dyDescent="0.35">
      <c r="J49011" s="830"/>
    </row>
    <row r="49012" spans="10:10" x14ac:dyDescent="0.35">
      <c r="J49012" s="830"/>
    </row>
    <row r="49013" spans="10:10" x14ac:dyDescent="0.35">
      <c r="J49013" s="830"/>
    </row>
    <row r="49014" spans="10:10" x14ac:dyDescent="0.35">
      <c r="J49014" s="830"/>
    </row>
    <row r="49015" spans="10:10" x14ac:dyDescent="0.35">
      <c r="J49015" s="830"/>
    </row>
    <row r="49016" spans="10:10" x14ac:dyDescent="0.35">
      <c r="J49016" s="830"/>
    </row>
    <row r="49017" spans="10:10" x14ac:dyDescent="0.35">
      <c r="J49017" s="830"/>
    </row>
    <row r="49018" spans="10:10" x14ac:dyDescent="0.35">
      <c r="J49018" s="830"/>
    </row>
    <row r="49019" spans="10:10" x14ac:dyDescent="0.35">
      <c r="J49019" s="830"/>
    </row>
    <row r="49020" spans="10:10" x14ac:dyDescent="0.35">
      <c r="J49020" s="830"/>
    </row>
    <row r="49021" spans="10:10" x14ac:dyDescent="0.35">
      <c r="J49021" s="830"/>
    </row>
    <row r="49022" spans="10:10" x14ac:dyDescent="0.35">
      <c r="J49022" s="830"/>
    </row>
    <row r="49023" spans="10:10" x14ac:dyDescent="0.35">
      <c r="J49023" s="830"/>
    </row>
    <row r="49024" spans="10:10" x14ac:dyDescent="0.35">
      <c r="J49024" s="830"/>
    </row>
    <row r="49025" spans="10:10" x14ac:dyDescent="0.35">
      <c r="J49025" s="830"/>
    </row>
    <row r="49026" spans="10:10" x14ac:dyDescent="0.35">
      <c r="J49026" s="830"/>
    </row>
    <row r="49027" spans="10:10" x14ac:dyDescent="0.35">
      <c r="J49027" s="830"/>
    </row>
    <row r="49028" spans="10:10" x14ac:dyDescent="0.35">
      <c r="J49028" s="830"/>
    </row>
    <row r="49029" spans="10:10" x14ac:dyDescent="0.35">
      <c r="J49029" s="830"/>
    </row>
    <row r="49030" spans="10:10" x14ac:dyDescent="0.35">
      <c r="J49030" s="830"/>
    </row>
    <row r="49031" spans="10:10" x14ac:dyDescent="0.35">
      <c r="J49031" s="830"/>
    </row>
    <row r="49032" spans="10:10" x14ac:dyDescent="0.35">
      <c r="J49032" s="830"/>
    </row>
    <row r="49033" spans="10:10" x14ac:dyDescent="0.35">
      <c r="J49033" s="830"/>
    </row>
    <row r="49034" spans="10:10" x14ac:dyDescent="0.35">
      <c r="J49034" s="830"/>
    </row>
    <row r="49035" spans="10:10" x14ac:dyDescent="0.35">
      <c r="J49035" s="830"/>
    </row>
    <row r="49036" spans="10:10" x14ac:dyDescent="0.35">
      <c r="J49036" s="830"/>
    </row>
    <row r="49037" spans="10:10" x14ac:dyDescent="0.35">
      <c r="J49037" s="830"/>
    </row>
    <row r="49038" spans="10:10" x14ac:dyDescent="0.35">
      <c r="J49038" s="830"/>
    </row>
    <row r="49039" spans="10:10" x14ac:dyDescent="0.35">
      <c r="J49039" s="830"/>
    </row>
    <row r="49040" spans="10:10" x14ac:dyDescent="0.35">
      <c r="J49040" s="830"/>
    </row>
    <row r="49041" spans="10:10" x14ac:dyDescent="0.35">
      <c r="J49041" s="830"/>
    </row>
    <row r="49042" spans="10:10" x14ac:dyDescent="0.35">
      <c r="J49042" s="830"/>
    </row>
    <row r="49043" spans="10:10" x14ac:dyDescent="0.35">
      <c r="J49043" s="830"/>
    </row>
    <row r="49044" spans="10:10" x14ac:dyDescent="0.35">
      <c r="J49044" s="830"/>
    </row>
    <row r="49045" spans="10:10" x14ac:dyDescent="0.35">
      <c r="J49045" s="830"/>
    </row>
    <row r="49046" spans="10:10" x14ac:dyDescent="0.35">
      <c r="J49046" s="830"/>
    </row>
    <row r="49047" spans="10:10" x14ac:dyDescent="0.35">
      <c r="J49047" s="830"/>
    </row>
    <row r="49048" spans="10:10" x14ac:dyDescent="0.35">
      <c r="J49048" s="830"/>
    </row>
    <row r="49049" spans="10:10" x14ac:dyDescent="0.35">
      <c r="J49049" s="830"/>
    </row>
    <row r="49050" spans="10:10" x14ac:dyDescent="0.35">
      <c r="J49050" s="830"/>
    </row>
    <row r="49051" spans="10:10" x14ac:dyDescent="0.35">
      <c r="J49051" s="830"/>
    </row>
    <row r="49052" spans="10:10" x14ac:dyDescent="0.35">
      <c r="J49052" s="830"/>
    </row>
    <row r="49053" spans="10:10" x14ac:dyDescent="0.35">
      <c r="J49053" s="830"/>
    </row>
    <row r="49054" spans="10:10" x14ac:dyDescent="0.35">
      <c r="J49054" s="830"/>
    </row>
    <row r="49055" spans="10:10" x14ac:dyDescent="0.35">
      <c r="J49055" s="830"/>
    </row>
    <row r="49056" spans="10:10" x14ac:dyDescent="0.35">
      <c r="J49056" s="830"/>
    </row>
    <row r="49057" spans="10:10" x14ac:dyDescent="0.35">
      <c r="J49057" s="830"/>
    </row>
    <row r="49058" spans="10:10" x14ac:dyDescent="0.35">
      <c r="J49058" s="830"/>
    </row>
    <row r="49059" spans="10:10" x14ac:dyDescent="0.35">
      <c r="J49059" s="830"/>
    </row>
    <row r="49060" spans="10:10" x14ac:dyDescent="0.35">
      <c r="J49060" s="830"/>
    </row>
    <row r="49061" spans="10:10" x14ac:dyDescent="0.35">
      <c r="J49061" s="830"/>
    </row>
    <row r="49062" spans="10:10" x14ac:dyDescent="0.35">
      <c r="J49062" s="830"/>
    </row>
    <row r="49063" spans="10:10" x14ac:dyDescent="0.35">
      <c r="J49063" s="830"/>
    </row>
    <row r="49064" spans="10:10" x14ac:dyDescent="0.35">
      <c r="J49064" s="830"/>
    </row>
    <row r="49065" spans="10:10" x14ac:dyDescent="0.35">
      <c r="J49065" s="830"/>
    </row>
    <row r="49066" spans="10:10" x14ac:dyDescent="0.35">
      <c r="J49066" s="830"/>
    </row>
    <row r="49067" spans="10:10" x14ac:dyDescent="0.35">
      <c r="J49067" s="830"/>
    </row>
    <row r="49068" spans="10:10" x14ac:dyDescent="0.35">
      <c r="J49068" s="830"/>
    </row>
    <row r="49069" spans="10:10" x14ac:dyDescent="0.35">
      <c r="J49069" s="830"/>
    </row>
    <row r="49070" spans="10:10" x14ac:dyDescent="0.35">
      <c r="J49070" s="830"/>
    </row>
    <row r="49071" spans="10:10" x14ac:dyDescent="0.35">
      <c r="J49071" s="830"/>
    </row>
    <row r="49072" spans="10:10" x14ac:dyDescent="0.35">
      <c r="J49072" s="830"/>
    </row>
    <row r="49073" spans="10:10" x14ac:dyDescent="0.35">
      <c r="J49073" s="830"/>
    </row>
    <row r="49082" spans="10:10" x14ac:dyDescent="0.35">
      <c r="J49082" s="830"/>
    </row>
    <row r="49083" spans="10:10" x14ac:dyDescent="0.35">
      <c r="J49083" s="830"/>
    </row>
    <row r="49084" spans="10:10" x14ac:dyDescent="0.35">
      <c r="J49084" s="830"/>
    </row>
    <row r="49085" spans="10:10" x14ac:dyDescent="0.35">
      <c r="J49085" s="830"/>
    </row>
    <row r="49086" spans="10:10" x14ac:dyDescent="0.35">
      <c r="J49086" s="830"/>
    </row>
    <row r="49087" spans="10:10" x14ac:dyDescent="0.35">
      <c r="J49087" s="830"/>
    </row>
    <row r="49088" spans="10:10" x14ac:dyDescent="0.35">
      <c r="J49088" s="830"/>
    </row>
    <row r="49089" spans="10:10" x14ac:dyDescent="0.35">
      <c r="J49089" s="830"/>
    </row>
    <row r="49090" spans="10:10" x14ac:dyDescent="0.35">
      <c r="J49090" s="830"/>
    </row>
    <row r="49091" spans="10:10" x14ac:dyDescent="0.35">
      <c r="J49091" s="830"/>
    </row>
    <row r="49092" spans="10:10" x14ac:dyDescent="0.35">
      <c r="J49092" s="830"/>
    </row>
    <row r="49093" spans="10:10" x14ac:dyDescent="0.35">
      <c r="J49093" s="830"/>
    </row>
    <row r="49094" spans="10:10" x14ac:dyDescent="0.35">
      <c r="J49094" s="830"/>
    </row>
    <row r="49095" spans="10:10" x14ac:dyDescent="0.35">
      <c r="J49095" s="830"/>
    </row>
    <row r="49096" spans="10:10" x14ac:dyDescent="0.35">
      <c r="J49096" s="830"/>
    </row>
    <row r="49097" spans="10:10" x14ac:dyDescent="0.35">
      <c r="J49097" s="830"/>
    </row>
    <row r="49098" spans="10:10" x14ac:dyDescent="0.35">
      <c r="J49098" s="830"/>
    </row>
    <row r="49099" spans="10:10" x14ac:dyDescent="0.35">
      <c r="J49099" s="830"/>
    </row>
    <row r="49100" spans="10:10" x14ac:dyDescent="0.35">
      <c r="J49100" s="830"/>
    </row>
    <row r="49101" spans="10:10" x14ac:dyDescent="0.35">
      <c r="J49101" s="830"/>
    </row>
    <row r="49102" spans="10:10" x14ac:dyDescent="0.35">
      <c r="J49102" s="830"/>
    </row>
    <row r="49103" spans="10:10" x14ac:dyDescent="0.35">
      <c r="J49103" s="830"/>
    </row>
    <row r="49104" spans="10:10" x14ac:dyDescent="0.35">
      <c r="J49104" s="830"/>
    </row>
    <row r="49105" spans="10:10" x14ac:dyDescent="0.35">
      <c r="J49105" s="830"/>
    </row>
    <row r="49106" spans="10:10" x14ac:dyDescent="0.35">
      <c r="J49106" s="830"/>
    </row>
    <row r="49107" spans="10:10" x14ac:dyDescent="0.35">
      <c r="J49107" s="830"/>
    </row>
    <row r="49108" spans="10:10" x14ac:dyDescent="0.35">
      <c r="J49108" s="830"/>
    </row>
    <row r="49215" spans="10:10" x14ac:dyDescent="0.35">
      <c r="J49215" s="830"/>
    </row>
    <row r="49216" spans="10:10" x14ac:dyDescent="0.35">
      <c r="J49216" s="830"/>
    </row>
    <row r="49233" spans="10:10" x14ac:dyDescent="0.35">
      <c r="J49233" s="830"/>
    </row>
    <row r="49234" spans="10:10" x14ac:dyDescent="0.35">
      <c r="J49234" s="830"/>
    </row>
    <row r="49235" spans="10:10" x14ac:dyDescent="0.35">
      <c r="J49235" s="830"/>
    </row>
    <row r="49236" spans="10:10" x14ac:dyDescent="0.35">
      <c r="J49236" s="830"/>
    </row>
    <row r="49237" spans="10:10" x14ac:dyDescent="0.35">
      <c r="J49237" s="830"/>
    </row>
    <row r="49238" spans="10:10" x14ac:dyDescent="0.35">
      <c r="J49238" s="830"/>
    </row>
    <row r="49239" spans="10:10" x14ac:dyDescent="0.35">
      <c r="J49239" s="830"/>
    </row>
    <row r="49240" spans="10:10" x14ac:dyDescent="0.35">
      <c r="J49240" s="830"/>
    </row>
    <row r="49241" spans="10:10" x14ac:dyDescent="0.35">
      <c r="J49241" s="830"/>
    </row>
    <row r="49242" spans="10:10" x14ac:dyDescent="0.35">
      <c r="J49242" s="830"/>
    </row>
    <row r="49243" spans="10:10" x14ac:dyDescent="0.35">
      <c r="J49243" s="830"/>
    </row>
    <row r="49244" spans="10:10" x14ac:dyDescent="0.35">
      <c r="J49244" s="830"/>
    </row>
    <row r="49245" spans="10:10" x14ac:dyDescent="0.35">
      <c r="J49245" s="830"/>
    </row>
    <row r="49246" spans="10:10" x14ac:dyDescent="0.35">
      <c r="J49246" s="830"/>
    </row>
    <row r="49247" spans="10:10" x14ac:dyDescent="0.35">
      <c r="J49247" s="830"/>
    </row>
    <row r="49248" spans="10:10" x14ac:dyDescent="0.35">
      <c r="J49248" s="830"/>
    </row>
    <row r="49249" spans="10:10" x14ac:dyDescent="0.35">
      <c r="J49249" s="830"/>
    </row>
    <row r="49250" spans="10:10" x14ac:dyDescent="0.35">
      <c r="J49250" s="830"/>
    </row>
    <row r="49251" spans="10:10" x14ac:dyDescent="0.35">
      <c r="J49251" s="830"/>
    </row>
    <row r="49252" spans="10:10" x14ac:dyDescent="0.35">
      <c r="J49252" s="830"/>
    </row>
    <row r="49253" spans="10:10" x14ac:dyDescent="0.35">
      <c r="J49253" s="830"/>
    </row>
    <row r="49254" spans="10:10" x14ac:dyDescent="0.35">
      <c r="J49254" s="830"/>
    </row>
    <row r="49255" spans="10:10" x14ac:dyDescent="0.35">
      <c r="J49255" s="830"/>
    </row>
    <row r="49256" spans="10:10" x14ac:dyDescent="0.35">
      <c r="J49256" s="830"/>
    </row>
    <row r="49257" spans="10:10" x14ac:dyDescent="0.35">
      <c r="J49257" s="830"/>
    </row>
    <row r="49258" spans="10:10" x14ac:dyDescent="0.35">
      <c r="J49258" s="830"/>
    </row>
    <row r="49259" spans="10:10" x14ac:dyDescent="0.35">
      <c r="J49259" s="830"/>
    </row>
    <row r="49260" spans="10:10" x14ac:dyDescent="0.35">
      <c r="J49260" s="830"/>
    </row>
    <row r="49261" spans="10:10" x14ac:dyDescent="0.35">
      <c r="J49261" s="830"/>
    </row>
    <row r="49262" spans="10:10" x14ac:dyDescent="0.35">
      <c r="J49262" s="830"/>
    </row>
    <row r="49263" spans="10:10" x14ac:dyDescent="0.35">
      <c r="J49263" s="830"/>
    </row>
    <row r="49264" spans="10:10" x14ac:dyDescent="0.35">
      <c r="J49264" s="830"/>
    </row>
    <row r="49265" spans="10:10" x14ac:dyDescent="0.35">
      <c r="J49265" s="830"/>
    </row>
    <row r="49266" spans="10:10" x14ac:dyDescent="0.35">
      <c r="J49266" s="830"/>
    </row>
    <row r="49267" spans="10:10" x14ac:dyDescent="0.35">
      <c r="J49267" s="830"/>
    </row>
    <row r="49268" spans="10:10" x14ac:dyDescent="0.35">
      <c r="J49268" s="830"/>
    </row>
    <row r="49269" spans="10:10" x14ac:dyDescent="0.35">
      <c r="J49269" s="830"/>
    </row>
    <row r="49270" spans="10:10" x14ac:dyDescent="0.35">
      <c r="J49270" s="830"/>
    </row>
    <row r="49271" spans="10:10" x14ac:dyDescent="0.35">
      <c r="J49271" s="830"/>
    </row>
    <row r="49272" spans="10:10" x14ac:dyDescent="0.35">
      <c r="J49272" s="830"/>
    </row>
    <row r="49273" spans="10:10" x14ac:dyDescent="0.35">
      <c r="J49273" s="830"/>
    </row>
    <row r="49274" spans="10:10" x14ac:dyDescent="0.35">
      <c r="J49274" s="830"/>
    </row>
    <row r="49275" spans="10:10" x14ac:dyDescent="0.35">
      <c r="J49275" s="830"/>
    </row>
    <row r="49276" spans="10:10" x14ac:dyDescent="0.35">
      <c r="J49276" s="830"/>
    </row>
    <row r="49277" spans="10:10" x14ac:dyDescent="0.35">
      <c r="J49277" s="830"/>
    </row>
    <row r="49278" spans="10:10" x14ac:dyDescent="0.35">
      <c r="J49278" s="830"/>
    </row>
    <row r="49279" spans="10:10" x14ac:dyDescent="0.35">
      <c r="J49279" s="830"/>
    </row>
    <row r="49280" spans="10:10" x14ac:dyDescent="0.35">
      <c r="J49280" s="830"/>
    </row>
    <row r="49281" spans="10:10" x14ac:dyDescent="0.35">
      <c r="J49281" s="830"/>
    </row>
    <row r="49282" spans="10:10" x14ac:dyDescent="0.35">
      <c r="J49282" s="830"/>
    </row>
    <row r="49283" spans="10:10" x14ac:dyDescent="0.35">
      <c r="J49283" s="830"/>
    </row>
    <row r="49284" spans="10:10" x14ac:dyDescent="0.35">
      <c r="J49284" s="830"/>
    </row>
    <row r="49285" spans="10:10" x14ac:dyDescent="0.35">
      <c r="J49285" s="830"/>
    </row>
    <row r="49286" spans="10:10" x14ac:dyDescent="0.35">
      <c r="J49286" s="830"/>
    </row>
    <row r="49287" spans="10:10" x14ac:dyDescent="0.35">
      <c r="J49287" s="830"/>
    </row>
    <row r="49288" spans="10:10" x14ac:dyDescent="0.35">
      <c r="J49288" s="830"/>
    </row>
    <row r="49289" spans="10:10" x14ac:dyDescent="0.35">
      <c r="J49289" s="830"/>
    </row>
    <row r="49290" spans="10:10" x14ac:dyDescent="0.35">
      <c r="J49290" s="830"/>
    </row>
    <row r="49291" spans="10:10" x14ac:dyDescent="0.35">
      <c r="J49291" s="830"/>
    </row>
    <row r="49292" spans="10:10" x14ac:dyDescent="0.35">
      <c r="J49292" s="830"/>
    </row>
    <row r="49293" spans="10:10" x14ac:dyDescent="0.35">
      <c r="J49293" s="830"/>
    </row>
    <row r="49294" spans="10:10" x14ac:dyDescent="0.35">
      <c r="J49294" s="830"/>
    </row>
    <row r="49295" spans="10:10" x14ac:dyDescent="0.35">
      <c r="J49295" s="830"/>
    </row>
    <row r="49296" spans="10:10" x14ac:dyDescent="0.35">
      <c r="J49296" s="830"/>
    </row>
    <row r="49297" spans="10:10" x14ac:dyDescent="0.35">
      <c r="J49297" s="830"/>
    </row>
    <row r="49298" spans="10:10" x14ac:dyDescent="0.35">
      <c r="J49298" s="830"/>
    </row>
    <row r="49299" spans="10:10" x14ac:dyDescent="0.35">
      <c r="J49299" s="830"/>
    </row>
    <row r="49300" spans="10:10" x14ac:dyDescent="0.35">
      <c r="J49300" s="830"/>
    </row>
    <row r="49301" spans="10:10" x14ac:dyDescent="0.35">
      <c r="J49301" s="830"/>
    </row>
    <row r="49302" spans="10:10" x14ac:dyDescent="0.35">
      <c r="J49302" s="830"/>
    </row>
    <row r="49303" spans="10:10" x14ac:dyDescent="0.35">
      <c r="J49303" s="830"/>
    </row>
    <row r="49304" spans="10:10" x14ac:dyDescent="0.35">
      <c r="J49304" s="830"/>
    </row>
    <row r="49305" spans="10:10" x14ac:dyDescent="0.35">
      <c r="J49305" s="830"/>
    </row>
    <row r="49306" spans="10:10" x14ac:dyDescent="0.35">
      <c r="J49306" s="830"/>
    </row>
    <row r="49307" spans="10:10" x14ac:dyDescent="0.35">
      <c r="J49307" s="830"/>
    </row>
    <row r="49308" spans="10:10" x14ac:dyDescent="0.35">
      <c r="J49308" s="830"/>
    </row>
    <row r="49309" spans="10:10" x14ac:dyDescent="0.35">
      <c r="J49309" s="830"/>
    </row>
    <row r="49310" spans="10:10" x14ac:dyDescent="0.35">
      <c r="J49310" s="830"/>
    </row>
    <row r="49311" spans="10:10" x14ac:dyDescent="0.35">
      <c r="J49311" s="830"/>
    </row>
    <row r="49312" spans="10:10" x14ac:dyDescent="0.35">
      <c r="J49312" s="830"/>
    </row>
    <row r="49313" spans="10:10" x14ac:dyDescent="0.35">
      <c r="J49313" s="830"/>
    </row>
    <row r="49314" spans="10:10" x14ac:dyDescent="0.35">
      <c r="J49314" s="830"/>
    </row>
    <row r="49315" spans="10:10" x14ac:dyDescent="0.35">
      <c r="J49315" s="830"/>
    </row>
    <row r="49320" spans="10:10" x14ac:dyDescent="0.35">
      <c r="J49320" s="830"/>
    </row>
    <row r="49321" spans="10:10" x14ac:dyDescent="0.35">
      <c r="J49321" s="830"/>
    </row>
    <row r="49322" spans="10:10" x14ac:dyDescent="0.35">
      <c r="J49322" s="830"/>
    </row>
    <row r="49323" spans="10:10" x14ac:dyDescent="0.35">
      <c r="J49323" s="830"/>
    </row>
    <row r="49324" spans="10:10" x14ac:dyDescent="0.35">
      <c r="J49324" s="830"/>
    </row>
    <row r="49325" spans="10:10" x14ac:dyDescent="0.35">
      <c r="J49325" s="830"/>
    </row>
    <row r="49326" spans="10:10" x14ac:dyDescent="0.35">
      <c r="J49326" s="830"/>
    </row>
    <row r="49327" spans="10:10" x14ac:dyDescent="0.35">
      <c r="J49327" s="830"/>
    </row>
    <row r="49328" spans="10:10" x14ac:dyDescent="0.35">
      <c r="J49328" s="830"/>
    </row>
    <row r="49329" spans="10:10" x14ac:dyDescent="0.35">
      <c r="J49329" s="830"/>
    </row>
    <row r="49330" spans="10:10" x14ac:dyDescent="0.35">
      <c r="J49330" s="830"/>
    </row>
    <row r="49331" spans="10:10" x14ac:dyDescent="0.35">
      <c r="J49331" s="830"/>
    </row>
    <row r="49332" spans="10:10" x14ac:dyDescent="0.35">
      <c r="J49332" s="830"/>
    </row>
    <row r="49333" spans="10:10" x14ac:dyDescent="0.35">
      <c r="J49333" s="830"/>
    </row>
    <row r="49334" spans="10:10" x14ac:dyDescent="0.35">
      <c r="J49334" s="830"/>
    </row>
    <row r="49335" spans="10:10" x14ac:dyDescent="0.35">
      <c r="J49335" s="830"/>
    </row>
    <row r="49336" spans="10:10" x14ac:dyDescent="0.35">
      <c r="J49336" s="830"/>
    </row>
    <row r="49337" spans="10:10" x14ac:dyDescent="0.35">
      <c r="J49337" s="830"/>
    </row>
    <row r="49338" spans="10:10" x14ac:dyDescent="0.35">
      <c r="J49338" s="830"/>
    </row>
    <row r="49339" spans="10:10" x14ac:dyDescent="0.35">
      <c r="J49339" s="830"/>
    </row>
    <row r="49340" spans="10:10" x14ac:dyDescent="0.35">
      <c r="J49340" s="830"/>
    </row>
    <row r="49341" spans="10:10" x14ac:dyDescent="0.35">
      <c r="J49341" s="830"/>
    </row>
    <row r="49342" spans="10:10" x14ac:dyDescent="0.35">
      <c r="J49342" s="830"/>
    </row>
    <row r="49343" spans="10:10" x14ac:dyDescent="0.35">
      <c r="J49343" s="830"/>
    </row>
    <row r="49344" spans="10:10" x14ac:dyDescent="0.35">
      <c r="J49344" s="830"/>
    </row>
    <row r="49345" spans="10:10" x14ac:dyDescent="0.35">
      <c r="J49345" s="830"/>
    </row>
    <row r="49346" spans="10:10" x14ac:dyDescent="0.35">
      <c r="J49346" s="830"/>
    </row>
    <row r="49347" spans="10:10" x14ac:dyDescent="0.35">
      <c r="J49347" s="830"/>
    </row>
    <row r="49348" spans="10:10" x14ac:dyDescent="0.35">
      <c r="J49348" s="830"/>
    </row>
    <row r="49349" spans="10:10" x14ac:dyDescent="0.35">
      <c r="J49349" s="830"/>
    </row>
    <row r="49350" spans="10:10" x14ac:dyDescent="0.35">
      <c r="J49350" s="830"/>
    </row>
    <row r="49351" spans="10:10" x14ac:dyDescent="0.35">
      <c r="J49351" s="830"/>
    </row>
    <row r="49352" spans="10:10" x14ac:dyDescent="0.35">
      <c r="J49352" s="830"/>
    </row>
    <row r="49353" spans="10:10" x14ac:dyDescent="0.35">
      <c r="J49353" s="830"/>
    </row>
    <row r="49354" spans="10:10" x14ac:dyDescent="0.35">
      <c r="J49354" s="830"/>
    </row>
    <row r="49355" spans="10:10" x14ac:dyDescent="0.35">
      <c r="J49355" s="830"/>
    </row>
    <row r="49356" spans="10:10" x14ac:dyDescent="0.35">
      <c r="J49356" s="830"/>
    </row>
    <row r="49357" spans="10:10" x14ac:dyDescent="0.35">
      <c r="J49357" s="830"/>
    </row>
    <row r="49358" spans="10:10" x14ac:dyDescent="0.35">
      <c r="J49358" s="830"/>
    </row>
    <row r="49359" spans="10:10" x14ac:dyDescent="0.35">
      <c r="J49359" s="830"/>
    </row>
    <row r="49360" spans="10:10" x14ac:dyDescent="0.35">
      <c r="J49360" s="830"/>
    </row>
    <row r="49361" spans="10:10" x14ac:dyDescent="0.35">
      <c r="J49361" s="830"/>
    </row>
    <row r="49362" spans="10:10" x14ac:dyDescent="0.35">
      <c r="J49362" s="830"/>
    </row>
    <row r="49363" spans="10:10" x14ac:dyDescent="0.35">
      <c r="J49363" s="830"/>
    </row>
    <row r="49364" spans="10:10" x14ac:dyDescent="0.35">
      <c r="J49364" s="830"/>
    </row>
    <row r="49365" spans="10:10" x14ac:dyDescent="0.35">
      <c r="J49365" s="830"/>
    </row>
    <row r="49366" spans="10:10" x14ac:dyDescent="0.35">
      <c r="J49366" s="830"/>
    </row>
    <row r="49367" spans="10:10" x14ac:dyDescent="0.35">
      <c r="J49367" s="830"/>
    </row>
    <row r="49368" spans="10:10" x14ac:dyDescent="0.35">
      <c r="J49368" s="830"/>
    </row>
    <row r="49369" spans="10:10" x14ac:dyDescent="0.35">
      <c r="J49369" s="830"/>
    </row>
    <row r="49370" spans="10:10" x14ac:dyDescent="0.35">
      <c r="J49370" s="830"/>
    </row>
    <row r="49371" spans="10:10" x14ac:dyDescent="0.35">
      <c r="J49371" s="830"/>
    </row>
    <row r="49372" spans="10:10" x14ac:dyDescent="0.35">
      <c r="J49372" s="830"/>
    </row>
    <row r="49373" spans="10:10" x14ac:dyDescent="0.35">
      <c r="J49373" s="830"/>
    </row>
    <row r="49374" spans="10:10" x14ac:dyDescent="0.35">
      <c r="J49374" s="830"/>
    </row>
    <row r="49375" spans="10:10" x14ac:dyDescent="0.35">
      <c r="J49375" s="830"/>
    </row>
    <row r="49376" spans="10:10" x14ac:dyDescent="0.35">
      <c r="J49376" s="830"/>
    </row>
    <row r="49377" spans="10:10" x14ac:dyDescent="0.35">
      <c r="J49377" s="830"/>
    </row>
    <row r="49378" spans="10:10" x14ac:dyDescent="0.35">
      <c r="J49378" s="830"/>
    </row>
    <row r="49379" spans="10:10" x14ac:dyDescent="0.35">
      <c r="J49379" s="830"/>
    </row>
    <row r="49380" spans="10:10" x14ac:dyDescent="0.35">
      <c r="J49380" s="830"/>
    </row>
    <row r="49381" spans="10:10" x14ac:dyDescent="0.35">
      <c r="J49381" s="830"/>
    </row>
    <row r="49382" spans="10:10" x14ac:dyDescent="0.35">
      <c r="J49382" s="830"/>
    </row>
    <row r="49383" spans="10:10" x14ac:dyDescent="0.35">
      <c r="J49383" s="830"/>
    </row>
    <row r="49384" spans="10:10" x14ac:dyDescent="0.35">
      <c r="J49384" s="830"/>
    </row>
    <row r="49385" spans="10:10" x14ac:dyDescent="0.35">
      <c r="J49385" s="830"/>
    </row>
    <row r="49386" spans="10:10" x14ac:dyDescent="0.35">
      <c r="J49386" s="830"/>
    </row>
    <row r="49387" spans="10:10" x14ac:dyDescent="0.35">
      <c r="J49387" s="830"/>
    </row>
    <row r="49388" spans="10:10" x14ac:dyDescent="0.35">
      <c r="J49388" s="830"/>
    </row>
    <row r="49389" spans="10:10" x14ac:dyDescent="0.35">
      <c r="J49389" s="830"/>
    </row>
    <row r="49393" spans="10:10" x14ac:dyDescent="0.35">
      <c r="J49393" s="830"/>
    </row>
    <row r="49394" spans="10:10" x14ac:dyDescent="0.35">
      <c r="J49394" s="830"/>
    </row>
    <row r="49395" spans="10:10" x14ac:dyDescent="0.35">
      <c r="J49395" s="830"/>
    </row>
    <row r="49396" spans="10:10" x14ac:dyDescent="0.35">
      <c r="J49396" s="830"/>
    </row>
    <row r="49397" spans="10:10" x14ac:dyDescent="0.35">
      <c r="J49397" s="830"/>
    </row>
    <row r="49398" spans="10:10" x14ac:dyDescent="0.35">
      <c r="J49398" s="830"/>
    </row>
    <row r="49399" spans="10:10" x14ac:dyDescent="0.35">
      <c r="J49399" s="830"/>
    </row>
    <row r="49400" spans="10:10" x14ac:dyDescent="0.35">
      <c r="J49400" s="830"/>
    </row>
    <row r="49403" spans="10:10" x14ac:dyDescent="0.35">
      <c r="J49403" s="830"/>
    </row>
    <row r="49404" spans="10:10" x14ac:dyDescent="0.35">
      <c r="J49404" s="830"/>
    </row>
    <row r="49405" spans="10:10" x14ac:dyDescent="0.35">
      <c r="J49405" s="830"/>
    </row>
    <row r="49409" spans="10:10" x14ac:dyDescent="0.35">
      <c r="J49409" s="830"/>
    </row>
    <row r="49410" spans="10:10" x14ac:dyDescent="0.35">
      <c r="J49410" s="830"/>
    </row>
    <row r="49411" spans="10:10" x14ac:dyDescent="0.35">
      <c r="J49411" s="830"/>
    </row>
    <row r="49412" spans="10:10" x14ac:dyDescent="0.35">
      <c r="J49412" s="830"/>
    </row>
    <row r="49413" spans="10:10" x14ac:dyDescent="0.35">
      <c r="J49413" s="830"/>
    </row>
    <row r="49414" spans="10:10" x14ac:dyDescent="0.35">
      <c r="J49414" s="830"/>
    </row>
    <row r="49415" spans="10:10" x14ac:dyDescent="0.35">
      <c r="J49415" s="830"/>
    </row>
    <row r="49416" spans="10:10" x14ac:dyDescent="0.35">
      <c r="J49416" s="830"/>
    </row>
    <row r="49417" spans="10:10" x14ac:dyDescent="0.35">
      <c r="J49417" s="830"/>
    </row>
    <row r="49418" spans="10:10" x14ac:dyDescent="0.35">
      <c r="J49418" s="830"/>
    </row>
    <row r="49419" spans="10:10" x14ac:dyDescent="0.35">
      <c r="J49419" s="830"/>
    </row>
    <row r="49420" spans="10:10" x14ac:dyDescent="0.35">
      <c r="J49420" s="830"/>
    </row>
    <row r="49421" spans="10:10" x14ac:dyDescent="0.35">
      <c r="J49421" s="830"/>
    </row>
    <row r="49425" spans="10:10" x14ac:dyDescent="0.35">
      <c r="J49425" s="830"/>
    </row>
    <row r="49426" spans="10:10" x14ac:dyDescent="0.35">
      <c r="J49426" s="830"/>
    </row>
    <row r="49427" spans="10:10" x14ac:dyDescent="0.35">
      <c r="J49427" s="830"/>
    </row>
    <row r="49428" spans="10:10" x14ac:dyDescent="0.35">
      <c r="J49428" s="830"/>
    </row>
    <row r="49429" spans="10:10" x14ac:dyDescent="0.35">
      <c r="J49429" s="830"/>
    </row>
    <row r="49430" spans="10:10" x14ac:dyDescent="0.35">
      <c r="J49430" s="830"/>
    </row>
    <row r="49431" spans="10:10" x14ac:dyDescent="0.35">
      <c r="J49431" s="830"/>
    </row>
    <row r="49432" spans="10:10" x14ac:dyDescent="0.35">
      <c r="J49432" s="830"/>
    </row>
    <row r="49433" spans="10:10" x14ac:dyDescent="0.35">
      <c r="J49433" s="830"/>
    </row>
    <row r="49434" spans="10:10" x14ac:dyDescent="0.35">
      <c r="J49434" s="830"/>
    </row>
    <row r="49435" spans="10:10" x14ac:dyDescent="0.35">
      <c r="J49435" s="830"/>
    </row>
    <row r="49436" spans="10:10" x14ac:dyDescent="0.35">
      <c r="J49436" s="830"/>
    </row>
    <row r="49437" spans="10:10" x14ac:dyDescent="0.35">
      <c r="J49437" s="830"/>
    </row>
    <row r="49438" spans="10:10" x14ac:dyDescent="0.35">
      <c r="J49438" s="830"/>
    </row>
    <row r="49439" spans="10:10" x14ac:dyDescent="0.35">
      <c r="J49439" s="830"/>
    </row>
    <row r="49440" spans="10:10" x14ac:dyDescent="0.35">
      <c r="J49440" s="830"/>
    </row>
    <row r="49441" spans="10:10" x14ac:dyDescent="0.35">
      <c r="J49441" s="830"/>
    </row>
    <row r="49442" spans="10:10" x14ac:dyDescent="0.35">
      <c r="J49442" s="830"/>
    </row>
    <row r="49443" spans="10:10" x14ac:dyDescent="0.35">
      <c r="J49443" s="830"/>
    </row>
    <row r="49444" spans="10:10" x14ac:dyDescent="0.35">
      <c r="J49444" s="830"/>
    </row>
    <row r="49445" spans="10:10" x14ac:dyDescent="0.35">
      <c r="J49445" s="830"/>
    </row>
    <row r="49446" spans="10:10" x14ac:dyDescent="0.35">
      <c r="J49446" s="830"/>
    </row>
    <row r="49447" spans="10:10" x14ac:dyDescent="0.35">
      <c r="J49447" s="830"/>
    </row>
    <row r="49448" spans="10:10" x14ac:dyDescent="0.35">
      <c r="J49448" s="830"/>
    </row>
    <row r="49449" spans="10:10" x14ac:dyDescent="0.35">
      <c r="J49449" s="830"/>
    </row>
    <row r="49450" spans="10:10" x14ac:dyDescent="0.35">
      <c r="J49450" s="830"/>
    </row>
    <row r="49451" spans="10:10" x14ac:dyDescent="0.35">
      <c r="J49451" s="830"/>
    </row>
    <row r="49452" spans="10:10" x14ac:dyDescent="0.35">
      <c r="J49452" s="830"/>
    </row>
    <row r="49453" spans="10:10" x14ac:dyDescent="0.35">
      <c r="J49453" s="830"/>
    </row>
    <row r="49454" spans="10:10" x14ac:dyDescent="0.35">
      <c r="J49454" s="830"/>
    </row>
    <row r="49455" spans="10:10" x14ac:dyDescent="0.35">
      <c r="J49455" s="830"/>
    </row>
    <row r="49456" spans="10:10" x14ac:dyDescent="0.35">
      <c r="J49456" s="830"/>
    </row>
    <row r="49457" spans="10:10" x14ac:dyDescent="0.35">
      <c r="J49457" s="830"/>
    </row>
    <row r="49458" spans="10:10" x14ac:dyDescent="0.35">
      <c r="J49458" s="830"/>
    </row>
    <row r="49459" spans="10:10" x14ac:dyDescent="0.35">
      <c r="J49459" s="830"/>
    </row>
    <row r="49460" spans="10:10" x14ac:dyDescent="0.35">
      <c r="J49460" s="830"/>
    </row>
    <row r="49461" spans="10:10" x14ac:dyDescent="0.35">
      <c r="J49461" s="830"/>
    </row>
    <row r="49462" spans="10:10" x14ac:dyDescent="0.35">
      <c r="J49462" s="830"/>
    </row>
    <row r="49463" spans="10:10" x14ac:dyDescent="0.35">
      <c r="J49463" s="830"/>
    </row>
    <row r="49464" spans="10:10" x14ac:dyDescent="0.35">
      <c r="J49464" s="830"/>
    </row>
    <row r="49465" spans="10:10" x14ac:dyDescent="0.35">
      <c r="J49465" s="830"/>
    </row>
    <row r="49466" spans="10:10" x14ac:dyDescent="0.35">
      <c r="J49466" s="830"/>
    </row>
    <row r="49467" spans="10:10" x14ac:dyDescent="0.35">
      <c r="J49467" s="830"/>
    </row>
    <row r="49468" spans="10:10" x14ac:dyDescent="0.35">
      <c r="J49468" s="830"/>
    </row>
    <row r="49469" spans="10:10" x14ac:dyDescent="0.35">
      <c r="J49469" s="830"/>
    </row>
    <row r="49470" spans="10:10" x14ac:dyDescent="0.35">
      <c r="J49470" s="830"/>
    </row>
    <row r="49471" spans="10:10" x14ac:dyDescent="0.35">
      <c r="J49471" s="830"/>
    </row>
    <row r="49472" spans="10:10" x14ac:dyDescent="0.35">
      <c r="J49472" s="830"/>
    </row>
    <row r="49473" spans="10:10" x14ac:dyDescent="0.35">
      <c r="J49473" s="830"/>
    </row>
    <row r="49474" spans="10:10" x14ac:dyDescent="0.35">
      <c r="J49474" s="830"/>
    </row>
    <row r="49475" spans="10:10" x14ac:dyDescent="0.35">
      <c r="J49475" s="830"/>
    </row>
    <row r="49476" spans="10:10" x14ac:dyDescent="0.35">
      <c r="J49476" s="830"/>
    </row>
    <row r="49477" spans="10:10" x14ac:dyDescent="0.35">
      <c r="J49477" s="830"/>
    </row>
    <row r="49478" spans="10:10" x14ac:dyDescent="0.35">
      <c r="J49478" s="830"/>
    </row>
    <row r="49479" spans="10:10" x14ac:dyDescent="0.35">
      <c r="J49479" s="830"/>
    </row>
    <row r="49480" spans="10:10" x14ac:dyDescent="0.35">
      <c r="J49480" s="830"/>
    </row>
    <row r="49481" spans="10:10" x14ac:dyDescent="0.35">
      <c r="J49481" s="830"/>
    </row>
    <row r="49482" spans="10:10" x14ac:dyDescent="0.35">
      <c r="J49482" s="830"/>
    </row>
    <row r="49483" spans="10:10" x14ac:dyDescent="0.35">
      <c r="J49483" s="830"/>
    </row>
    <row r="49484" spans="10:10" x14ac:dyDescent="0.35">
      <c r="J49484" s="830"/>
    </row>
    <row r="49485" spans="10:10" x14ac:dyDescent="0.35">
      <c r="J49485" s="830"/>
    </row>
    <row r="49486" spans="10:10" x14ac:dyDescent="0.35">
      <c r="J49486" s="830"/>
    </row>
    <row r="49487" spans="10:10" x14ac:dyDescent="0.35">
      <c r="J49487" s="830"/>
    </row>
    <row r="49488" spans="10:10" x14ac:dyDescent="0.35">
      <c r="J49488" s="830"/>
    </row>
    <row r="49489" spans="10:10" x14ac:dyDescent="0.35">
      <c r="J49489" s="830"/>
    </row>
    <row r="49490" spans="10:10" x14ac:dyDescent="0.35">
      <c r="J49490" s="830"/>
    </row>
    <row r="49491" spans="10:10" x14ac:dyDescent="0.35">
      <c r="J49491" s="830"/>
    </row>
    <row r="49492" spans="10:10" x14ac:dyDescent="0.35">
      <c r="J49492" s="830"/>
    </row>
    <row r="49493" spans="10:10" x14ac:dyDescent="0.35">
      <c r="J49493" s="830"/>
    </row>
    <row r="49494" spans="10:10" x14ac:dyDescent="0.35">
      <c r="J49494" s="830"/>
    </row>
    <row r="49495" spans="10:10" x14ac:dyDescent="0.35">
      <c r="J49495" s="830"/>
    </row>
    <row r="49496" spans="10:10" x14ac:dyDescent="0.35">
      <c r="J49496" s="830"/>
    </row>
    <row r="49497" spans="10:10" x14ac:dyDescent="0.35">
      <c r="J49497" s="830"/>
    </row>
    <row r="49498" spans="10:10" x14ac:dyDescent="0.35">
      <c r="J49498" s="830"/>
    </row>
    <row r="49499" spans="10:10" x14ac:dyDescent="0.35">
      <c r="J49499" s="830"/>
    </row>
    <row r="49500" spans="10:10" x14ac:dyDescent="0.35">
      <c r="J49500" s="830"/>
    </row>
    <row r="49501" spans="10:10" x14ac:dyDescent="0.35">
      <c r="J49501" s="830"/>
    </row>
    <row r="49502" spans="10:10" x14ac:dyDescent="0.35">
      <c r="J49502" s="830"/>
    </row>
    <row r="49503" spans="10:10" x14ac:dyDescent="0.35">
      <c r="J49503" s="830"/>
    </row>
    <row r="49504" spans="10:10" x14ac:dyDescent="0.35">
      <c r="J49504" s="830"/>
    </row>
    <row r="49505" spans="10:10" x14ac:dyDescent="0.35">
      <c r="J49505" s="830"/>
    </row>
    <row r="49506" spans="10:10" x14ac:dyDescent="0.35">
      <c r="J49506" s="830"/>
    </row>
    <row r="49507" spans="10:10" x14ac:dyDescent="0.35">
      <c r="J49507" s="830"/>
    </row>
    <row r="49508" spans="10:10" x14ac:dyDescent="0.35">
      <c r="J49508" s="830"/>
    </row>
    <row r="49509" spans="10:10" x14ac:dyDescent="0.35">
      <c r="J49509" s="830"/>
    </row>
    <row r="49510" spans="10:10" x14ac:dyDescent="0.35">
      <c r="J49510" s="830"/>
    </row>
    <row r="49511" spans="10:10" x14ac:dyDescent="0.35">
      <c r="J49511" s="830"/>
    </row>
    <row r="49512" spans="10:10" x14ac:dyDescent="0.35">
      <c r="J49512" s="830"/>
    </row>
    <row r="49513" spans="10:10" x14ac:dyDescent="0.35">
      <c r="J49513" s="830"/>
    </row>
    <row r="49514" spans="10:10" x14ac:dyDescent="0.35">
      <c r="J49514" s="830"/>
    </row>
    <row r="49515" spans="10:10" x14ac:dyDescent="0.35">
      <c r="J49515" s="830"/>
    </row>
    <row r="49516" spans="10:10" x14ac:dyDescent="0.35">
      <c r="J49516" s="830"/>
    </row>
    <row r="49517" spans="10:10" x14ac:dyDescent="0.35">
      <c r="J49517" s="830"/>
    </row>
    <row r="49518" spans="10:10" x14ac:dyDescent="0.35">
      <c r="J49518" s="830"/>
    </row>
    <row r="49519" spans="10:10" x14ac:dyDescent="0.35">
      <c r="J49519" s="830"/>
    </row>
    <row r="49520" spans="10:10" x14ac:dyDescent="0.35">
      <c r="J49520" s="830"/>
    </row>
    <row r="49521" spans="10:10" x14ac:dyDescent="0.35">
      <c r="J49521" s="830"/>
    </row>
    <row r="49522" spans="10:10" x14ac:dyDescent="0.35">
      <c r="J49522" s="830"/>
    </row>
    <row r="49523" spans="10:10" x14ac:dyDescent="0.35">
      <c r="J49523" s="830"/>
    </row>
    <row r="49524" spans="10:10" x14ac:dyDescent="0.35">
      <c r="J49524" s="830"/>
    </row>
    <row r="49525" spans="10:10" x14ac:dyDescent="0.35">
      <c r="J49525" s="830"/>
    </row>
    <row r="49526" spans="10:10" x14ac:dyDescent="0.35">
      <c r="J49526" s="830"/>
    </row>
    <row r="49527" spans="10:10" x14ac:dyDescent="0.35">
      <c r="J49527" s="830"/>
    </row>
    <row r="49528" spans="10:10" x14ac:dyDescent="0.35">
      <c r="J49528" s="830"/>
    </row>
    <row r="49529" spans="10:10" x14ac:dyDescent="0.35">
      <c r="J49529" s="830"/>
    </row>
    <row r="49530" spans="10:10" x14ac:dyDescent="0.35">
      <c r="J49530" s="830"/>
    </row>
    <row r="49531" spans="10:10" x14ac:dyDescent="0.35">
      <c r="J49531" s="830"/>
    </row>
    <row r="49532" spans="10:10" x14ac:dyDescent="0.35">
      <c r="J49532" s="830"/>
    </row>
    <row r="49533" spans="10:10" x14ac:dyDescent="0.35">
      <c r="J49533" s="830"/>
    </row>
    <row r="49534" spans="10:10" x14ac:dyDescent="0.35">
      <c r="J49534" s="830"/>
    </row>
    <row r="49535" spans="10:10" x14ac:dyDescent="0.35">
      <c r="J49535" s="830"/>
    </row>
    <row r="49536" spans="10:10" x14ac:dyDescent="0.35">
      <c r="J49536" s="830"/>
    </row>
    <row r="49537" spans="10:10" x14ac:dyDescent="0.35">
      <c r="J49537" s="830"/>
    </row>
    <row r="49538" spans="10:10" x14ac:dyDescent="0.35">
      <c r="J49538" s="830"/>
    </row>
    <row r="49539" spans="10:10" x14ac:dyDescent="0.35">
      <c r="J49539" s="830"/>
    </row>
    <row r="49540" spans="10:10" x14ac:dyDescent="0.35">
      <c r="J49540" s="830"/>
    </row>
    <row r="49541" spans="10:10" x14ac:dyDescent="0.35">
      <c r="J49541" s="830"/>
    </row>
    <row r="49542" spans="10:10" x14ac:dyDescent="0.35">
      <c r="J49542" s="830"/>
    </row>
    <row r="49543" spans="10:10" x14ac:dyDescent="0.35">
      <c r="J49543" s="830"/>
    </row>
    <row r="49544" spans="10:10" x14ac:dyDescent="0.35">
      <c r="J49544" s="830"/>
    </row>
    <row r="49545" spans="10:10" x14ac:dyDescent="0.35">
      <c r="J49545" s="830"/>
    </row>
    <row r="49546" spans="10:10" x14ac:dyDescent="0.35">
      <c r="J49546" s="830"/>
    </row>
    <row r="49547" spans="10:10" x14ac:dyDescent="0.35">
      <c r="J49547" s="830"/>
    </row>
    <row r="49548" spans="10:10" x14ac:dyDescent="0.35">
      <c r="J49548" s="830"/>
    </row>
    <row r="49549" spans="10:10" x14ac:dyDescent="0.35">
      <c r="J49549" s="830"/>
    </row>
    <row r="49550" spans="10:10" x14ac:dyDescent="0.35">
      <c r="J49550" s="830"/>
    </row>
    <row r="49551" spans="10:10" x14ac:dyDescent="0.35">
      <c r="J49551" s="830"/>
    </row>
    <row r="49552" spans="10:10" x14ac:dyDescent="0.35">
      <c r="J49552" s="830"/>
    </row>
    <row r="49553" spans="10:10" x14ac:dyDescent="0.35">
      <c r="J49553" s="830"/>
    </row>
    <row r="49554" spans="10:10" x14ac:dyDescent="0.35">
      <c r="J49554" s="830"/>
    </row>
    <row r="49555" spans="10:10" x14ac:dyDescent="0.35">
      <c r="J49555" s="830"/>
    </row>
    <row r="49556" spans="10:10" x14ac:dyDescent="0.35">
      <c r="J49556" s="830"/>
    </row>
    <row r="49557" spans="10:10" x14ac:dyDescent="0.35">
      <c r="J49557" s="830"/>
    </row>
    <row r="49558" spans="10:10" x14ac:dyDescent="0.35">
      <c r="J49558" s="830"/>
    </row>
    <row r="49559" spans="10:10" x14ac:dyDescent="0.35">
      <c r="J49559" s="830"/>
    </row>
    <row r="49560" spans="10:10" x14ac:dyDescent="0.35">
      <c r="J49560" s="830"/>
    </row>
    <row r="49561" spans="10:10" x14ac:dyDescent="0.35">
      <c r="J49561" s="830"/>
    </row>
    <row r="49562" spans="10:10" x14ac:dyDescent="0.35">
      <c r="J49562" s="830"/>
    </row>
    <row r="49563" spans="10:10" x14ac:dyDescent="0.35">
      <c r="J49563" s="830"/>
    </row>
    <row r="49564" spans="10:10" x14ac:dyDescent="0.35">
      <c r="J49564" s="830"/>
    </row>
    <row r="49565" spans="10:10" x14ac:dyDescent="0.35">
      <c r="J49565" s="830"/>
    </row>
    <row r="49566" spans="10:10" x14ac:dyDescent="0.35">
      <c r="J49566" s="830"/>
    </row>
    <row r="49567" spans="10:10" x14ac:dyDescent="0.35">
      <c r="J49567" s="830"/>
    </row>
    <row r="49568" spans="10:10" x14ac:dyDescent="0.35">
      <c r="J49568" s="830"/>
    </row>
    <row r="49569" spans="10:10" x14ac:dyDescent="0.35">
      <c r="J49569" s="830"/>
    </row>
    <row r="49570" spans="10:10" x14ac:dyDescent="0.35">
      <c r="J49570" s="830"/>
    </row>
    <row r="49571" spans="10:10" x14ac:dyDescent="0.35">
      <c r="J49571" s="830"/>
    </row>
    <row r="49572" spans="10:10" x14ac:dyDescent="0.35">
      <c r="J49572" s="830"/>
    </row>
    <row r="49573" spans="10:10" x14ac:dyDescent="0.35">
      <c r="J49573" s="830"/>
    </row>
    <row r="49574" spans="10:10" x14ac:dyDescent="0.35">
      <c r="J49574" s="830"/>
    </row>
    <row r="49575" spans="10:10" x14ac:dyDescent="0.35">
      <c r="J49575" s="830"/>
    </row>
    <row r="49576" spans="10:10" x14ac:dyDescent="0.35">
      <c r="J49576" s="830"/>
    </row>
    <row r="49577" spans="10:10" x14ac:dyDescent="0.35">
      <c r="J49577" s="830"/>
    </row>
    <row r="49578" spans="10:10" x14ac:dyDescent="0.35">
      <c r="J49578" s="830"/>
    </row>
    <row r="49579" spans="10:10" x14ac:dyDescent="0.35">
      <c r="J49579" s="830"/>
    </row>
    <row r="49580" spans="10:10" x14ac:dyDescent="0.35">
      <c r="J49580" s="830"/>
    </row>
    <row r="49581" spans="10:10" x14ac:dyDescent="0.35">
      <c r="J49581" s="830"/>
    </row>
    <row r="49582" spans="10:10" x14ac:dyDescent="0.35">
      <c r="J49582" s="830"/>
    </row>
    <row r="49583" spans="10:10" x14ac:dyDescent="0.35">
      <c r="J49583" s="830"/>
    </row>
    <row r="49584" spans="10:10" x14ac:dyDescent="0.35">
      <c r="J49584" s="830"/>
    </row>
    <row r="49585" spans="10:10" x14ac:dyDescent="0.35">
      <c r="J49585" s="830"/>
    </row>
    <row r="49586" spans="10:10" x14ac:dyDescent="0.35">
      <c r="J49586" s="830"/>
    </row>
    <row r="49587" spans="10:10" x14ac:dyDescent="0.35">
      <c r="J49587" s="830"/>
    </row>
    <row r="49588" spans="10:10" x14ac:dyDescent="0.35">
      <c r="J49588" s="830"/>
    </row>
    <row r="49589" spans="10:10" x14ac:dyDescent="0.35">
      <c r="J49589" s="830"/>
    </row>
    <row r="49590" spans="10:10" x14ac:dyDescent="0.35">
      <c r="J49590" s="830"/>
    </row>
    <row r="49591" spans="10:10" x14ac:dyDescent="0.35">
      <c r="J49591" s="830"/>
    </row>
    <row r="49592" spans="10:10" x14ac:dyDescent="0.35">
      <c r="J49592" s="830"/>
    </row>
    <row r="49593" spans="10:10" x14ac:dyDescent="0.35">
      <c r="J49593" s="830"/>
    </row>
    <row r="49594" spans="10:10" x14ac:dyDescent="0.35">
      <c r="J49594" s="830"/>
    </row>
    <row r="49595" spans="10:10" x14ac:dyDescent="0.35">
      <c r="J49595" s="830"/>
    </row>
    <row r="49596" spans="10:10" x14ac:dyDescent="0.35">
      <c r="J49596" s="830"/>
    </row>
    <row r="49597" spans="10:10" x14ac:dyDescent="0.35">
      <c r="J49597" s="830"/>
    </row>
    <row r="49598" spans="10:10" x14ac:dyDescent="0.35">
      <c r="J49598" s="830"/>
    </row>
    <row r="49599" spans="10:10" x14ac:dyDescent="0.35">
      <c r="J49599" s="830"/>
    </row>
    <row r="49600" spans="10:10" x14ac:dyDescent="0.35">
      <c r="J49600" s="830"/>
    </row>
    <row r="49601" spans="10:10" x14ac:dyDescent="0.35">
      <c r="J49601" s="830"/>
    </row>
    <row r="49602" spans="10:10" x14ac:dyDescent="0.35">
      <c r="J49602" s="830"/>
    </row>
    <row r="49603" spans="10:10" x14ac:dyDescent="0.35">
      <c r="J49603" s="830"/>
    </row>
    <row r="49604" spans="10:10" x14ac:dyDescent="0.35">
      <c r="J49604" s="830"/>
    </row>
    <row r="49605" spans="10:10" x14ac:dyDescent="0.35">
      <c r="J49605" s="830"/>
    </row>
    <row r="49606" spans="10:10" x14ac:dyDescent="0.35">
      <c r="J49606" s="830"/>
    </row>
    <row r="49607" spans="10:10" x14ac:dyDescent="0.35">
      <c r="J49607" s="830"/>
    </row>
    <row r="49608" spans="10:10" x14ac:dyDescent="0.35">
      <c r="J49608" s="830"/>
    </row>
    <row r="49609" spans="10:10" x14ac:dyDescent="0.35">
      <c r="J49609" s="830"/>
    </row>
    <row r="49610" spans="10:10" x14ac:dyDescent="0.35">
      <c r="J49610" s="830"/>
    </row>
    <row r="49615" spans="10:10" x14ac:dyDescent="0.35">
      <c r="J49615" s="830"/>
    </row>
    <row r="49616" spans="10:10" x14ac:dyDescent="0.35">
      <c r="J49616" s="830"/>
    </row>
    <row r="49617" spans="10:10" x14ac:dyDescent="0.35">
      <c r="J49617" s="830"/>
    </row>
    <row r="49618" spans="10:10" x14ac:dyDescent="0.35">
      <c r="J49618" s="830"/>
    </row>
    <row r="49619" spans="10:10" x14ac:dyDescent="0.35">
      <c r="J49619" s="830"/>
    </row>
    <row r="49620" spans="10:10" x14ac:dyDescent="0.35">
      <c r="J49620" s="830"/>
    </row>
    <row r="49621" spans="10:10" x14ac:dyDescent="0.35">
      <c r="J49621" s="830"/>
    </row>
    <row r="49622" spans="10:10" x14ac:dyDescent="0.35">
      <c r="J49622" s="830"/>
    </row>
    <row r="49623" spans="10:10" x14ac:dyDescent="0.35">
      <c r="J49623" s="830"/>
    </row>
    <row r="49624" spans="10:10" x14ac:dyDescent="0.35">
      <c r="J49624" s="830"/>
    </row>
    <row r="49625" spans="10:10" x14ac:dyDescent="0.35">
      <c r="J49625" s="830"/>
    </row>
    <row r="49626" spans="10:10" x14ac:dyDescent="0.35">
      <c r="J49626" s="830"/>
    </row>
    <row r="49627" spans="10:10" x14ac:dyDescent="0.35">
      <c r="J49627" s="830"/>
    </row>
    <row r="49628" spans="10:10" x14ac:dyDescent="0.35">
      <c r="J49628" s="830"/>
    </row>
    <row r="49629" spans="10:10" x14ac:dyDescent="0.35">
      <c r="J49629" s="830"/>
    </row>
    <row r="49630" spans="10:10" x14ac:dyDescent="0.35">
      <c r="J49630" s="830"/>
    </row>
    <row r="49631" spans="10:10" x14ac:dyDescent="0.35">
      <c r="J49631" s="830"/>
    </row>
    <row r="49632" spans="10:10" x14ac:dyDescent="0.35">
      <c r="J49632" s="830"/>
    </row>
    <row r="49633" spans="10:10" x14ac:dyDescent="0.35">
      <c r="J49633" s="830"/>
    </row>
    <row r="49634" spans="10:10" x14ac:dyDescent="0.35">
      <c r="J49634" s="830"/>
    </row>
    <row r="49635" spans="10:10" x14ac:dyDescent="0.35">
      <c r="J49635" s="830"/>
    </row>
    <row r="49636" spans="10:10" x14ac:dyDescent="0.35">
      <c r="J49636" s="830"/>
    </row>
    <row r="49637" spans="10:10" x14ac:dyDescent="0.35">
      <c r="J49637" s="830"/>
    </row>
    <row r="49638" spans="10:10" x14ac:dyDescent="0.35">
      <c r="J49638" s="830"/>
    </row>
    <row r="49639" spans="10:10" x14ac:dyDescent="0.35">
      <c r="J49639" s="830"/>
    </row>
    <row r="49640" spans="10:10" x14ac:dyDescent="0.35">
      <c r="J49640" s="830"/>
    </row>
    <row r="49641" spans="10:10" x14ac:dyDescent="0.35">
      <c r="J49641" s="830"/>
    </row>
    <row r="49642" spans="10:10" x14ac:dyDescent="0.35">
      <c r="J49642" s="830"/>
    </row>
    <row r="49643" spans="10:10" x14ac:dyDescent="0.35">
      <c r="J49643" s="830"/>
    </row>
    <row r="49644" spans="10:10" x14ac:dyDescent="0.35">
      <c r="J49644" s="830"/>
    </row>
    <row r="49645" spans="10:10" x14ac:dyDescent="0.35">
      <c r="J49645" s="830"/>
    </row>
    <row r="49646" spans="10:10" x14ac:dyDescent="0.35">
      <c r="J49646" s="830"/>
    </row>
    <row r="49647" spans="10:10" x14ac:dyDescent="0.35">
      <c r="J49647" s="830"/>
    </row>
    <row r="49648" spans="10:10" x14ac:dyDescent="0.35">
      <c r="J49648" s="830"/>
    </row>
    <row r="49649" spans="10:10" x14ac:dyDescent="0.35">
      <c r="J49649" s="830"/>
    </row>
    <row r="49650" spans="10:10" x14ac:dyDescent="0.35">
      <c r="J49650" s="830"/>
    </row>
    <row r="49651" spans="10:10" x14ac:dyDescent="0.35">
      <c r="J49651" s="830"/>
    </row>
    <row r="49652" spans="10:10" x14ac:dyDescent="0.35">
      <c r="J49652" s="830"/>
    </row>
    <row r="49653" spans="10:10" x14ac:dyDescent="0.35">
      <c r="J49653" s="830"/>
    </row>
    <row r="49654" spans="10:10" x14ac:dyDescent="0.35">
      <c r="J49654" s="830"/>
    </row>
    <row r="49655" spans="10:10" x14ac:dyDescent="0.35">
      <c r="J49655" s="830"/>
    </row>
    <row r="49656" spans="10:10" x14ac:dyDescent="0.35">
      <c r="J49656" s="830"/>
    </row>
    <row r="49657" spans="10:10" x14ac:dyDescent="0.35">
      <c r="J49657" s="830"/>
    </row>
    <row r="49658" spans="10:10" x14ac:dyDescent="0.35">
      <c r="J49658" s="830"/>
    </row>
    <row r="49659" spans="10:10" x14ac:dyDescent="0.35">
      <c r="J49659" s="830"/>
    </row>
    <row r="49660" spans="10:10" x14ac:dyDescent="0.35">
      <c r="J49660" s="830"/>
    </row>
    <row r="49661" spans="10:10" x14ac:dyDescent="0.35">
      <c r="J49661" s="830"/>
    </row>
    <row r="49662" spans="10:10" x14ac:dyDescent="0.35">
      <c r="J49662" s="830"/>
    </row>
    <row r="49663" spans="10:10" x14ac:dyDescent="0.35">
      <c r="J49663" s="830"/>
    </row>
    <row r="49664" spans="10:10" x14ac:dyDescent="0.35">
      <c r="J49664" s="830"/>
    </row>
    <row r="49665" spans="10:10" x14ac:dyDescent="0.35">
      <c r="J49665" s="830"/>
    </row>
    <row r="49666" spans="10:10" x14ac:dyDescent="0.35">
      <c r="J49666" s="830"/>
    </row>
    <row r="49667" spans="10:10" x14ac:dyDescent="0.35">
      <c r="J49667" s="830"/>
    </row>
    <row r="49668" spans="10:10" x14ac:dyDescent="0.35">
      <c r="J49668" s="830"/>
    </row>
    <row r="49669" spans="10:10" x14ac:dyDescent="0.35">
      <c r="J49669" s="830"/>
    </row>
    <row r="49670" spans="10:10" x14ac:dyDescent="0.35">
      <c r="J49670" s="830"/>
    </row>
    <row r="49671" spans="10:10" x14ac:dyDescent="0.35">
      <c r="J49671" s="830"/>
    </row>
    <row r="49672" spans="10:10" x14ac:dyDescent="0.35">
      <c r="J49672" s="830"/>
    </row>
    <row r="49673" spans="10:10" x14ac:dyDescent="0.35">
      <c r="J49673" s="830"/>
    </row>
    <row r="49674" spans="10:10" x14ac:dyDescent="0.35">
      <c r="J49674" s="830"/>
    </row>
    <row r="49675" spans="10:10" x14ac:dyDescent="0.35">
      <c r="J49675" s="830"/>
    </row>
    <row r="49676" spans="10:10" x14ac:dyDescent="0.35">
      <c r="J49676" s="830"/>
    </row>
    <row r="49677" spans="10:10" x14ac:dyDescent="0.35">
      <c r="J49677" s="830"/>
    </row>
    <row r="49678" spans="10:10" x14ac:dyDescent="0.35">
      <c r="J49678" s="830"/>
    </row>
    <row r="49679" spans="10:10" x14ac:dyDescent="0.35">
      <c r="J49679" s="830"/>
    </row>
    <row r="49680" spans="10:10" x14ac:dyDescent="0.35">
      <c r="J49680" s="830"/>
    </row>
    <row r="49681" spans="10:10" x14ac:dyDescent="0.35">
      <c r="J49681" s="830"/>
    </row>
    <row r="49682" spans="10:10" x14ac:dyDescent="0.35">
      <c r="J49682" s="830"/>
    </row>
    <row r="49683" spans="10:10" x14ac:dyDescent="0.35">
      <c r="J49683" s="830"/>
    </row>
    <row r="49684" spans="10:10" x14ac:dyDescent="0.35">
      <c r="J49684" s="830"/>
    </row>
    <row r="49685" spans="10:10" x14ac:dyDescent="0.35">
      <c r="J49685" s="830"/>
    </row>
    <row r="49686" spans="10:10" x14ac:dyDescent="0.35">
      <c r="J49686" s="830"/>
    </row>
    <row r="49687" spans="10:10" x14ac:dyDescent="0.35">
      <c r="J49687" s="830"/>
    </row>
    <row r="49688" spans="10:10" x14ac:dyDescent="0.35">
      <c r="J49688" s="830"/>
    </row>
    <row r="49689" spans="10:10" x14ac:dyDescent="0.35">
      <c r="J49689" s="830"/>
    </row>
    <row r="49690" spans="10:10" x14ac:dyDescent="0.35">
      <c r="J49690" s="830"/>
    </row>
    <row r="49691" spans="10:10" x14ac:dyDescent="0.35">
      <c r="J49691" s="830"/>
    </row>
    <row r="49692" spans="10:10" x14ac:dyDescent="0.35">
      <c r="J49692" s="830"/>
    </row>
    <row r="49693" spans="10:10" x14ac:dyDescent="0.35">
      <c r="J49693" s="830"/>
    </row>
    <row r="49694" spans="10:10" x14ac:dyDescent="0.35">
      <c r="J49694" s="830"/>
    </row>
    <row r="49695" spans="10:10" x14ac:dyDescent="0.35">
      <c r="J49695" s="830"/>
    </row>
    <row r="49696" spans="10:10" x14ac:dyDescent="0.35">
      <c r="J49696" s="830"/>
    </row>
    <row r="49697" spans="10:10" x14ac:dyDescent="0.35">
      <c r="J49697" s="830"/>
    </row>
    <row r="49698" spans="10:10" x14ac:dyDescent="0.35">
      <c r="J49698" s="830"/>
    </row>
    <row r="49699" spans="10:10" x14ac:dyDescent="0.35">
      <c r="J49699" s="830"/>
    </row>
    <row r="49700" spans="10:10" x14ac:dyDescent="0.35">
      <c r="J49700" s="830"/>
    </row>
    <row r="49701" spans="10:10" x14ac:dyDescent="0.35">
      <c r="J49701" s="830"/>
    </row>
    <row r="49702" spans="10:10" x14ac:dyDescent="0.35">
      <c r="J49702" s="830"/>
    </row>
    <row r="49703" spans="10:10" x14ac:dyDescent="0.35">
      <c r="J49703" s="830"/>
    </row>
    <row r="49704" spans="10:10" x14ac:dyDescent="0.35">
      <c r="J49704" s="830"/>
    </row>
    <row r="49705" spans="10:10" x14ac:dyDescent="0.35">
      <c r="J49705" s="830"/>
    </row>
    <row r="49706" spans="10:10" x14ac:dyDescent="0.35">
      <c r="J49706" s="830"/>
    </row>
    <row r="49707" spans="10:10" x14ac:dyDescent="0.35">
      <c r="J49707" s="830"/>
    </row>
    <row r="49711" spans="10:10" x14ac:dyDescent="0.35">
      <c r="J49711" s="830"/>
    </row>
    <row r="49712" spans="10:10" x14ac:dyDescent="0.35">
      <c r="J49712" s="830"/>
    </row>
    <row r="49713" spans="10:10" x14ac:dyDescent="0.35">
      <c r="J49713" s="830"/>
    </row>
    <row r="49714" spans="10:10" x14ac:dyDescent="0.35">
      <c r="J49714" s="830"/>
    </row>
    <row r="49715" spans="10:10" x14ac:dyDescent="0.35">
      <c r="J49715" s="830"/>
    </row>
    <row r="49716" spans="10:10" x14ac:dyDescent="0.35">
      <c r="J49716" s="830"/>
    </row>
    <row r="49717" spans="10:10" x14ac:dyDescent="0.35">
      <c r="J49717" s="830"/>
    </row>
    <row r="49718" spans="10:10" x14ac:dyDescent="0.35">
      <c r="J49718" s="830"/>
    </row>
    <row r="49719" spans="10:10" x14ac:dyDescent="0.35">
      <c r="J49719" s="830"/>
    </row>
    <row r="49720" spans="10:10" x14ac:dyDescent="0.35">
      <c r="J49720" s="830"/>
    </row>
    <row r="49721" spans="10:10" x14ac:dyDescent="0.35">
      <c r="J49721" s="830"/>
    </row>
    <row r="49722" spans="10:10" x14ac:dyDescent="0.35">
      <c r="J49722" s="830"/>
    </row>
    <row r="49723" spans="10:10" x14ac:dyDescent="0.35">
      <c r="J49723" s="830"/>
    </row>
    <row r="49724" spans="10:10" x14ac:dyDescent="0.35">
      <c r="J49724" s="830"/>
    </row>
    <row r="49731" spans="10:10" x14ac:dyDescent="0.35">
      <c r="J49731" s="830"/>
    </row>
    <row r="49732" spans="10:10" x14ac:dyDescent="0.35">
      <c r="J49732" s="830"/>
    </row>
    <row r="49733" spans="10:10" x14ac:dyDescent="0.35">
      <c r="J49733" s="830"/>
    </row>
    <row r="49734" spans="10:10" x14ac:dyDescent="0.35">
      <c r="J49734" s="830"/>
    </row>
    <row r="49735" spans="10:10" x14ac:dyDescent="0.35">
      <c r="J49735" s="830"/>
    </row>
    <row r="49736" spans="10:10" x14ac:dyDescent="0.35">
      <c r="J49736" s="830"/>
    </row>
    <row r="49737" spans="10:10" x14ac:dyDescent="0.35">
      <c r="J49737" s="830"/>
    </row>
    <row r="49738" spans="10:10" x14ac:dyDescent="0.35">
      <c r="J49738" s="830"/>
    </row>
    <row r="49739" spans="10:10" x14ac:dyDescent="0.35">
      <c r="J49739" s="830"/>
    </row>
    <row r="49740" spans="10:10" x14ac:dyDescent="0.35">
      <c r="J49740" s="830"/>
    </row>
    <row r="49747" spans="10:10" x14ac:dyDescent="0.35">
      <c r="J49747" s="830"/>
    </row>
    <row r="49748" spans="10:10" x14ac:dyDescent="0.35">
      <c r="J49748" s="830"/>
    </row>
    <row r="49749" spans="10:10" x14ac:dyDescent="0.35">
      <c r="J49749" s="830"/>
    </row>
    <row r="49750" spans="10:10" x14ac:dyDescent="0.35">
      <c r="J49750" s="830"/>
    </row>
    <row r="49751" spans="10:10" x14ac:dyDescent="0.35">
      <c r="J49751" s="830"/>
    </row>
    <row r="49752" spans="10:10" x14ac:dyDescent="0.35">
      <c r="J49752" s="830"/>
    </row>
    <row r="49753" spans="10:10" x14ac:dyDescent="0.35">
      <c r="J49753" s="830"/>
    </row>
    <row r="49754" spans="10:10" x14ac:dyDescent="0.35">
      <c r="J49754" s="830"/>
    </row>
    <row r="49755" spans="10:10" x14ac:dyDescent="0.35">
      <c r="J49755" s="830"/>
    </row>
    <row r="49756" spans="10:10" x14ac:dyDescent="0.35">
      <c r="J49756" s="830"/>
    </row>
    <row r="49757" spans="10:10" x14ac:dyDescent="0.35">
      <c r="J49757" s="830"/>
    </row>
    <row r="49758" spans="10:10" x14ac:dyDescent="0.35">
      <c r="J49758" s="830"/>
    </row>
    <row r="49759" spans="10:10" x14ac:dyDescent="0.35">
      <c r="J49759" s="830"/>
    </row>
    <row r="49760" spans="10:10" x14ac:dyDescent="0.35">
      <c r="J49760" s="830"/>
    </row>
    <row r="49761" spans="10:10" x14ac:dyDescent="0.35">
      <c r="J49761" s="830"/>
    </row>
    <row r="49762" spans="10:10" x14ac:dyDescent="0.35">
      <c r="J49762" s="830"/>
    </row>
    <row r="49763" spans="10:10" x14ac:dyDescent="0.35">
      <c r="J49763" s="830"/>
    </row>
    <row r="49764" spans="10:10" x14ac:dyDescent="0.35">
      <c r="J49764" s="830"/>
    </row>
    <row r="49765" spans="10:10" x14ac:dyDescent="0.35">
      <c r="J49765" s="830"/>
    </row>
    <row r="49766" spans="10:10" x14ac:dyDescent="0.35">
      <c r="J49766" s="830"/>
    </row>
    <row r="49767" spans="10:10" x14ac:dyDescent="0.35">
      <c r="J49767" s="830"/>
    </row>
    <row r="49768" spans="10:10" x14ac:dyDescent="0.35">
      <c r="J49768" s="830"/>
    </row>
    <row r="49769" spans="10:10" x14ac:dyDescent="0.35">
      <c r="J49769" s="830"/>
    </row>
    <row r="49770" spans="10:10" x14ac:dyDescent="0.35">
      <c r="J49770" s="830"/>
    </row>
    <row r="49771" spans="10:10" x14ac:dyDescent="0.35">
      <c r="J49771" s="830"/>
    </row>
    <row r="49772" spans="10:10" x14ac:dyDescent="0.35">
      <c r="J49772" s="830"/>
    </row>
    <row r="49773" spans="10:10" x14ac:dyDescent="0.35">
      <c r="J49773" s="830"/>
    </row>
    <row r="49774" spans="10:10" x14ac:dyDescent="0.35">
      <c r="J49774" s="830"/>
    </row>
    <row r="49775" spans="10:10" x14ac:dyDescent="0.35">
      <c r="J49775" s="830"/>
    </row>
    <row r="49776" spans="10:10" x14ac:dyDescent="0.35">
      <c r="J49776" s="830"/>
    </row>
    <row r="49777" spans="10:10" x14ac:dyDescent="0.35">
      <c r="J49777" s="830"/>
    </row>
    <row r="49778" spans="10:10" x14ac:dyDescent="0.35">
      <c r="J49778" s="830"/>
    </row>
    <row r="49779" spans="10:10" x14ac:dyDescent="0.35">
      <c r="J49779" s="830"/>
    </row>
    <row r="49780" spans="10:10" x14ac:dyDescent="0.35">
      <c r="J49780" s="830"/>
    </row>
    <row r="49781" spans="10:10" x14ac:dyDescent="0.35">
      <c r="J49781" s="830"/>
    </row>
    <row r="49782" spans="10:10" x14ac:dyDescent="0.35">
      <c r="J49782" s="830"/>
    </row>
    <row r="49783" spans="10:10" x14ac:dyDescent="0.35">
      <c r="J49783" s="830"/>
    </row>
    <row r="49784" spans="10:10" x14ac:dyDescent="0.35">
      <c r="J49784" s="830"/>
    </row>
    <row r="49785" spans="10:10" x14ac:dyDescent="0.35">
      <c r="J49785" s="830"/>
    </row>
    <row r="49786" spans="10:10" x14ac:dyDescent="0.35">
      <c r="J49786" s="830"/>
    </row>
    <row r="49805" spans="10:10" x14ac:dyDescent="0.35">
      <c r="J49805" s="830"/>
    </row>
    <row r="49808" spans="10:10" x14ac:dyDescent="0.35">
      <c r="J49808" s="830"/>
    </row>
    <row r="49809" spans="10:10" x14ac:dyDescent="0.35">
      <c r="J49809" s="830"/>
    </row>
    <row r="49810" spans="10:10" x14ac:dyDescent="0.35">
      <c r="J49810" s="830"/>
    </row>
    <row r="49815" spans="10:10" x14ac:dyDescent="0.35">
      <c r="J49815" s="830"/>
    </row>
    <row r="49816" spans="10:10" x14ac:dyDescent="0.35">
      <c r="J49816" s="830"/>
    </row>
    <row r="49817" spans="10:10" x14ac:dyDescent="0.35">
      <c r="J49817" s="830"/>
    </row>
    <row r="49818" spans="10:10" x14ac:dyDescent="0.35">
      <c r="J49818" s="830"/>
    </row>
    <row r="49819" spans="10:10" x14ac:dyDescent="0.35">
      <c r="J49819" s="830"/>
    </row>
    <row r="49820" spans="10:10" x14ac:dyDescent="0.35">
      <c r="J49820" s="830"/>
    </row>
    <row r="49821" spans="10:10" x14ac:dyDescent="0.35">
      <c r="J49821" s="830"/>
    </row>
    <row r="49822" spans="10:10" x14ac:dyDescent="0.35">
      <c r="J49822" s="830"/>
    </row>
    <row r="49823" spans="10:10" x14ac:dyDescent="0.35">
      <c r="J49823" s="830"/>
    </row>
    <row r="49824" spans="10:10" x14ac:dyDescent="0.35">
      <c r="J49824" s="830"/>
    </row>
    <row r="49825" spans="10:10" x14ac:dyDescent="0.35">
      <c r="J49825" s="830"/>
    </row>
    <row r="49826" spans="10:10" x14ac:dyDescent="0.35">
      <c r="J49826" s="830"/>
    </row>
    <row r="49827" spans="10:10" x14ac:dyDescent="0.35">
      <c r="J49827" s="830"/>
    </row>
    <row r="49828" spans="10:10" x14ac:dyDescent="0.35">
      <c r="J49828" s="830"/>
    </row>
    <row r="49829" spans="10:10" x14ac:dyDescent="0.35">
      <c r="J49829" s="830"/>
    </row>
    <row r="49830" spans="10:10" x14ac:dyDescent="0.35">
      <c r="J49830" s="830"/>
    </row>
    <row r="49831" spans="10:10" x14ac:dyDescent="0.35">
      <c r="J49831" s="830"/>
    </row>
    <row r="49832" spans="10:10" x14ac:dyDescent="0.35">
      <c r="J49832" s="830"/>
    </row>
    <row r="49833" spans="10:10" x14ac:dyDescent="0.35">
      <c r="J49833" s="830"/>
    </row>
    <row r="49834" spans="10:10" x14ac:dyDescent="0.35">
      <c r="J49834" s="830"/>
    </row>
    <row r="49835" spans="10:10" x14ac:dyDescent="0.35">
      <c r="J49835" s="830"/>
    </row>
    <row r="49836" spans="10:10" x14ac:dyDescent="0.35">
      <c r="J49836" s="830"/>
    </row>
    <row r="49837" spans="10:10" x14ac:dyDescent="0.35">
      <c r="J49837" s="830"/>
    </row>
    <row r="49838" spans="10:10" x14ac:dyDescent="0.35">
      <c r="J49838" s="830"/>
    </row>
    <row r="49839" spans="10:10" x14ac:dyDescent="0.35">
      <c r="J49839" s="830"/>
    </row>
    <row r="49840" spans="10:10" x14ac:dyDescent="0.35">
      <c r="J49840" s="830"/>
    </row>
    <row r="49841" spans="10:10" x14ac:dyDescent="0.35">
      <c r="J49841" s="830"/>
    </row>
    <row r="49842" spans="10:10" x14ac:dyDescent="0.35">
      <c r="J49842" s="830"/>
    </row>
    <row r="49843" spans="10:10" x14ac:dyDescent="0.35">
      <c r="J49843" s="830"/>
    </row>
    <row r="49844" spans="10:10" x14ac:dyDescent="0.35">
      <c r="J49844" s="830"/>
    </row>
    <row r="49845" spans="10:10" x14ac:dyDescent="0.35">
      <c r="J49845" s="830"/>
    </row>
    <row r="49846" spans="10:10" x14ac:dyDescent="0.35">
      <c r="J49846" s="830"/>
    </row>
    <row r="49847" spans="10:10" x14ac:dyDescent="0.35">
      <c r="J49847" s="830"/>
    </row>
    <row r="49848" spans="10:10" x14ac:dyDescent="0.35">
      <c r="J49848" s="830"/>
    </row>
    <row r="49849" spans="10:10" x14ac:dyDescent="0.35">
      <c r="J49849" s="830"/>
    </row>
    <row r="49850" spans="10:10" x14ac:dyDescent="0.35">
      <c r="J49850" s="830"/>
    </row>
    <row r="49851" spans="10:10" x14ac:dyDescent="0.35">
      <c r="J49851" s="830"/>
    </row>
    <row r="49852" spans="10:10" x14ac:dyDescent="0.35">
      <c r="J49852" s="830"/>
    </row>
    <row r="49853" spans="10:10" x14ac:dyDescent="0.35">
      <c r="J49853" s="830"/>
    </row>
    <row r="49854" spans="10:10" x14ac:dyDescent="0.35">
      <c r="J49854" s="830"/>
    </row>
    <row r="49855" spans="10:10" x14ac:dyDescent="0.35">
      <c r="J49855" s="830"/>
    </row>
    <row r="49856" spans="10:10" x14ac:dyDescent="0.35">
      <c r="J49856" s="830"/>
    </row>
    <row r="49857" spans="10:10" x14ac:dyDescent="0.35">
      <c r="J49857" s="830"/>
    </row>
    <row r="49858" spans="10:10" x14ac:dyDescent="0.35">
      <c r="J49858" s="830"/>
    </row>
    <row r="49859" spans="10:10" x14ac:dyDescent="0.35">
      <c r="J49859" s="830"/>
    </row>
    <row r="49860" spans="10:10" x14ac:dyDescent="0.35">
      <c r="J49860" s="830"/>
    </row>
    <row r="49861" spans="10:10" x14ac:dyDescent="0.35">
      <c r="J49861" s="830"/>
    </row>
    <row r="49862" spans="10:10" x14ac:dyDescent="0.35">
      <c r="J49862" s="830"/>
    </row>
    <row r="49863" spans="10:10" x14ac:dyDescent="0.35">
      <c r="J49863" s="830"/>
    </row>
    <row r="49864" spans="10:10" x14ac:dyDescent="0.35">
      <c r="J49864" s="830"/>
    </row>
    <row r="49865" spans="10:10" x14ac:dyDescent="0.35">
      <c r="J49865" s="830"/>
    </row>
    <row r="49866" spans="10:10" x14ac:dyDescent="0.35">
      <c r="J49866" s="830"/>
    </row>
    <row r="49867" spans="10:10" x14ac:dyDescent="0.35">
      <c r="J49867" s="830"/>
    </row>
    <row r="49868" spans="10:10" x14ac:dyDescent="0.35">
      <c r="J49868" s="830"/>
    </row>
    <row r="49869" spans="10:10" x14ac:dyDescent="0.35">
      <c r="J49869" s="830"/>
    </row>
    <row r="49870" spans="10:10" x14ac:dyDescent="0.35">
      <c r="J49870" s="830"/>
    </row>
    <row r="49871" spans="10:10" x14ac:dyDescent="0.35">
      <c r="J49871" s="830"/>
    </row>
    <row r="49872" spans="10:10" x14ac:dyDescent="0.35">
      <c r="J49872" s="830"/>
    </row>
    <row r="49873" spans="10:10" x14ac:dyDescent="0.35">
      <c r="J49873" s="830"/>
    </row>
    <row r="49874" spans="10:10" x14ac:dyDescent="0.35">
      <c r="J49874" s="830"/>
    </row>
    <row r="49875" spans="10:10" x14ac:dyDescent="0.35">
      <c r="J49875" s="830"/>
    </row>
    <row r="49876" spans="10:10" x14ac:dyDescent="0.35">
      <c r="J49876" s="830"/>
    </row>
    <row r="49877" spans="10:10" x14ac:dyDescent="0.35">
      <c r="J49877" s="830"/>
    </row>
    <row r="49878" spans="10:10" x14ac:dyDescent="0.35">
      <c r="J49878" s="830"/>
    </row>
    <row r="49879" spans="10:10" x14ac:dyDescent="0.35">
      <c r="J49879" s="830"/>
    </row>
    <row r="49880" spans="10:10" x14ac:dyDescent="0.35">
      <c r="J49880" s="830"/>
    </row>
    <row r="49881" spans="10:10" x14ac:dyDescent="0.35">
      <c r="J49881" s="830"/>
    </row>
    <row r="49882" spans="10:10" x14ac:dyDescent="0.35">
      <c r="J49882" s="830"/>
    </row>
    <row r="49883" spans="10:10" x14ac:dyDescent="0.35">
      <c r="J49883" s="830"/>
    </row>
    <row r="49884" spans="10:10" x14ac:dyDescent="0.35">
      <c r="J49884" s="830"/>
    </row>
    <row r="49885" spans="10:10" x14ac:dyDescent="0.35">
      <c r="J49885" s="830"/>
    </row>
    <row r="49886" spans="10:10" x14ac:dyDescent="0.35">
      <c r="J49886" s="830"/>
    </row>
    <row r="49887" spans="10:10" x14ac:dyDescent="0.35">
      <c r="J49887" s="830"/>
    </row>
    <row r="49888" spans="10:10" x14ac:dyDescent="0.35">
      <c r="J49888" s="830"/>
    </row>
    <row r="49889" spans="10:10" x14ac:dyDescent="0.35">
      <c r="J49889" s="830"/>
    </row>
    <row r="49890" spans="10:10" x14ac:dyDescent="0.35">
      <c r="J49890" s="830"/>
    </row>
    <row r="49891" spans="10:10" x14ac:dyDescent="0.35">
      <c r="J49891" s="830"/>
    </row>
    <row r="49892" spans="10:10" x14ac:dyDescent="0.35">
      <c r="J49892" s="830"/>
    </row>
    <row r="49893" spans="10:10" x14ac:dyDescent="0.35">
      <c r="J49893" s="830"/>
    </row>
    <row r="49894" spans="10:10" x14ac:dyDescent="0.35">
      <c r="J49894" s="830"/>
    </row>
    <row r="49895" spans="10:10" x14ac:dyDescent="0.35">
      <c r="J49895" s="830"/>
    </row>
    <row r="49896" spans="10:10" x14ac:dyDescent="0.35">
      <c r="J49896" s="830"/>
    </row>
    <row r="49897" spans="10:10" x14ac:dyDescent="0.35">
      <c r="J49897" s="830"/>
    </row>
    <row r="49898" spans="10:10" x14ac:dyDescent="0.35">
      <c r="J49898" s="830"/>
    </row>
    <row r="49899" spans="10:10" x14ac:dyDescent="0.35">
      <c r="J49899" s="830"/>
    </row>
    <row r="49900" spans="10:10" x14ac:dyDescent="0.35">
      <c r="J49900" s="830"/>
    </row>
    <row r="49901" spans="10:10" x14ac:dyDescent="0.35">
      <c r="J49901" s="830"/>
    </row>
    <row r="49902" spans="10:10" x14ac:dyDescent="0.35">
      <c r="J49902" s="830"/>
    </row>
    <row r="49903" spans="10:10" x14ac:dyDescent="0.35">
      <c r="J49903" s="830"/>
    </row>
    <row r="49904" spans="10:10" x14ac:dyDescent="0.35">
      <c r="J49904" s="830"/>
    </row>
    <row r="49906" spans="10:10" x14ac:dyDescent="0.35">
      <c r="J49906" s="830"/>
    </row>
    <row r="49907" spans="10:10" x14ac:dyDescent="0.35">
      <c r="J49907" s="830"/>
    </row>
    <row r="49908" spans="10:10" x14ac:dyDescent="0.35">
      <c r="J49908" s="830"/>
    </row>
    <row r="49909" spans="10:10" x14ac:dyDescent="0.35">
      <c r="J49909" s="830"/>
    </row>
    <row r="49910" spans="10:10" x14ac:dyDescent="0.35">
      <c r="J49910" s="830"/>
    </row>
    <row r="49911" spans="10:10" x14ac:dyDescent="0.35">
      <c r="J49911" s="830"/>
    </row>
    <row r="49912" spans="10:10" x14ac:dyDescent="0.35">
      <c r="J49912" s="830"/>
    </row>
    <row r="49913" spans="10:10" x14ac:dyDescent="0.35">
      <c r="J49913" s="830"/>
    </row>
    <row r="49914" spans="10:10" x14ac:dyDescent="0.35">
      <c r="J49914" s="830"/>
    </row>
    <row r="49915" spans="10:10" x14ac:dyDescent="0.35">
      <c r="J49915" s="830"/>
    </row>
    <row r="49916" spans="10:10" x14ac:dyDescent="0.35">
      <c r="J49916" s="830"/>
    </row>
    <row r="49917" spans="10:10" x14ac:dyDescent="0.35">
      <c r="J49917" s="830"/>
    </row>
    <row r="49918" spans="10:10" x14ac:dyDescent="0.35">
      <c r="J49918" s="830"/>
    </row>
    <row r="49919" spans="10:10" x14ac:dyDescent="0.35">
      <c r="J49919" s="830"/>
    </row>
    <row r="49920" spans="10:10" x14ac:dyDescent="0.35">
      <c r="J49920" s="830"/>
    </row>
    <row r="49921" spans="10:10" x14ac:dyDescent="0.35">
      <c r="J49921" s="830"/>
    </row>
    <row r="49922" spans="10:10" x14ac:dyDescent="0.35">
      <c r="J49922" s="830"/>
    </row>
    <row r="49923" spans="10:10" x14ac:dyDescent="0.35">
      <c r="J49923" s="830"/>
    </row>
    <row r="49924" spans="10:10" x14ac:dyDescent="0.35">
      <c r="J49924" s="830"/>
    </row>
    <row r="49925" spans="10:10" x14ac:dyDescent="0.35">
      <c r="J49925" s="830"/>
    </row>
    <row r="49926" spans="10:10" x14ac:dyDescent="0.35">
      <c r="J49926" s="830"/>
    </row>
    <row r="49927" spans="10:10" x14ac:dyDescent="0.35">
      <c r="J49927" s="830"/>
    </row>
    <row r="49928" spans="10:10" x14ac:dyDescent="0.35">
      <c r="J49928" s="830"/>
    </row>
    <row r="49929" spans="10:10" x14ac:dyDescent="0.35">
      <c r="J49929" s="830"/>
    </row>
    <row r="49934" spans="10:10" x14ac:dyDescent="0.35">
      <c r="J49934" s="830"/>
    </row>
    <row r="49935" spans="10:10" x14ac:dyDescent="0.35">
      <c r="J49935" s="830"/>
    </row>
    <row r="49936" spans="10:10" x14ac:dyDescent="0.35">
      <c r="J49936" s="830"/>
    </row>
    <row r="49937" spans="10:10" x14ac:dyDescent="0.35">
      <c r="J49937" s="830"/>
    </row>
    <row r="49938" spans="10:10" x14ac:dyDescent="0.35">
      <c r="J49938" s="830"/>
    </row>
    <row r="49939" spans="10:10" x14ac:dyDescent="0.35">
      <c r="J49939" s="830"/>
    </row>
    <row r="49940" spans="10:10" x14ac:dyDescent="0.35">
      <c r="J49940" s="830"/>
    </row>
    <row r="49941" spans="10:10" x14ac:dyDescent="0.35">
      <c r="J49941" s="830"/>
    </row>
    <row r="49942" spans="10:10" x14ac:dyDescent="0.35">
      <c r="J49942" s="830"/>
    </row>
    <row r="49943" spans="10:10" x14ac:dyDescent="0.35">
      <c r="J49943" s="830"/>
    </row>
    <row r="49944" spans="10:10" x14ac:dyDescent="0.35">
      <c r="J49944" s="830"/>
    </row>
    <row r="49945" spans="10:10" x14ac:dyDescent="0.35">
      <c r="J49945" s="830"/>
    </row>
    <row r="49946" spans="10:10" x14ac:dyDescent="0.35">
      <c r="J49946" s="830"/>
    </row>
    <row r="49947" spans="10:10" x14ac:dyDescent="0.35">
      <c r="J49947" s="830"/>
    </row>
    <row r="49948" spans="10:10" x14ac:dyDescent="0.35">
      <c r="J49948" s="830"/>
    </row>
    <row r="49949" spans="10:10" x14ac:dyDescent="0.35">
      <c r="J49949" s="830"/>
    </row>
    <row r="49950" spans="10:10" x14ac:dyDescent="0.35">
      <c r="J49950" s="830"/>
    </row>
    <row r="49951" spans="10:10" x14ac:dyDescent="0.35">
      <c r="J49951" s="830"/>
    </row>
    <row r="49952" spans="10:10" x14ac:dyDescent="0.35">
      <c r="J49952" s="830"/>
    </row>
    <row r="49953" spans="10:10" x14ac:dyDescent="0.35">
      <c r="J49953" s="830"/>
    </row>
    <row r="49954" spans="10:10" x14ac:dyDescent="0.35">
      <c r="J49954" s="830"/>
    </row>
    <row r="49955" spans="10:10" x14ac:dyDescent="0.35">
      <c r="J49955" s="830"/>
    </row>
    <row r="49956" spans="10:10" x14ac:dyDescent="0.35">
      <c r="J49956" s="830"/>
    </row>
    <row r="49957" spans="10:10" x14ac:dyDescent="0.35">
      <c r="J49957" s="830"/>
    </row>
    <row r="49958" spans="10:10" x14ac:dyDescent="0.35">
      <c r="J49958" s="830"/>
    </row>
    <row r="49959" spans="10:10" x14ac:dyDescent="0.35">
      <c r="J49959" s="830"/>
    </row>
    <row r="49960" spans="10:10" x14ac:dyDescent="0.35">
      <c r="J49960" s="830"/>
    </row>
    <row r="49961" spans="10:10" x14ac:dyDescent="0.35">
      <c r="J49961" s="830"/>
    </row>
    <row r="49962" spans="10:10" x14ac:dyDescent="0.35">
      <c r="J49962" s="830"/>
    </row>
    <row r="49963" spans="10:10" x14ac:dyDescent="0.35">
      <c r="J49963" s="830"/>
    </row>
    <row r="49964" spans="10:10" x14ac:dyDescent="0.35">
      <c r="J49964" s="830"/>
    </row>
    <row r="49965" spans="10:10" x14ac:dyDescent="0.35">
      <c r="J49965" s="830"/>
    </row>
    <row r="49966" spans="10:10" x14ac:dyDescent="0.35">
      <c r="J49966" s="830"/>
    </row>
    <row r="49967" spans="10:10" x14ac:dyDescent="0.35">
      <c r="J49967" s="830"/>
    </row>
    <row r="49968" spans="10:10" x14ac:dyDescent="0.35">
      <c r="J49968" s="830"/>
    </row>
    <row r="49969" spans="10:10" x14ac:dyDescent="0.35">
      <c r="J49969" s="830"/>
    </row>
    <row r="49970" spans="10:10" x14ac:dyDescent="0.35">
      <c r="J49970" s="830"/>
    </row>
    <row r="49971" spans="10:10" x14ac:dyDescent="0.35">
      <c r="J49971" s="830"/>
    </row>
    <row r="49972" spans="10:10" x14ac:dyDescent="0.35">
      <c r="J49972" s="830"/>
    </row>
    <row r="49973" spans="10:10" x14ac:dyDescent="0.35">
      <c r="J49973" s="830"/>
    </row>
    <row r="49974" spans="10:10" x14ac:dyDescent="0.35">
      <c r="J49974" s="830"/>
    </row>
    <row r="49975" spans="10:10" x14ac:dyDescent="0.35">
      <c r="J49975" s="830"/>
    </row>
    <row r="49976" spans="10:10" x14ac:dyDescent="0.35">
      <c r="J49976" s="830"/>
    </row>
    <row r="49977" spans="10:10" x14ac:dyDescent="0.35">
      <c r="J49977" s="830"/>
    </row>
    <row r="49978" spans="10:10" x14ac:dyDescent="0.35">
      <c r="J49978" s="830"/>
    </row>
    <row r="49979" spans="10:10" x14ac:dyDescent="0.35">
      <c r="J49979" s="830"/>
    </row>
    <row r="49980" spans="10:10" x14ac:dyDescent="0.35">
      <c r="J49980" s="830"/>
    </row>
    <row r="49981" spans="10:10" x14ac:dyDescent="0.35">
      <c r="J49981" s="830"/>
    </row>
    <row r="49982" spans="10:10" x14ac:dyDescent="0.35">
      <c r="J49982" s="830"/>
    </row>
    <row r="49983" spans="10:10" x14ac:dyDescent="0.35">
      <c r="J49983" s="830"/>
    </row>
    <row r="49984" spans="10:10" x14ac:dyDescent="0.35">
      <c r="J49984" s="830"/>
    </row>
    <row r="49986" spans="10:10" x14ac:dyDescent="0.35">
      <c r="J49986" s="830"/>
    </row>
    <row r="49987" spans="10:10" x14ac:dyDescent="0.35">
      <c r="J49987" s="830"/>
    </row>
    <row r="49988" spans="10:10" x14ac:dyDescent="0.35">
      <c r="J49988" s="830"/>
    </row>
    <row r="49989" spans="10:10" x14ac:dyDescent="0.35">
      <c r="J49989" s="830"/>
    </row>
    <row r="49990" spans="10:10" x14ac:dyDescent="0.35">
      <c r="J49990" s="830"/>
    </row>
    <row r="49991" spans="10:10" x14ac:dyDescent="0.35">
      <c r="J49991" s="830"/>
    </row>
    <row r="49992" spans="10:10" x14ac:dyDescent="0.35">
      <c r="J49992" s="830"/>
    </row>
    <row r="49993" spans="10:10" x14ac:dyDescent="0.35">
      <c r="J49993" s="830"/>
    </row>
    <row r="49994" spans="10:10" x14ac:dyDescent="0.35">
      <c r="J49994" s="830"/>
    </row>
    <row r="49995" spans="10:10" x14ac:dyDescent="0.35">
      <c r="J49995" s="830"/>
    </row>
    <row r="49996" spans="10:10" x14ac:dyDescent="0.35">
      <c r="J49996" s="830"/>
    </row>
    <row r="49997" spans="10:10" x14ac:dyDescent="0.35">
      <c r="J49997" s="830"/>
    </row>
    <row r="49998" spans="10:10" x14ac:dyDescent="0.35">
      <c r="J49998" s="830"/>
    </row>
    <row r="49999" spans="10:10" x14ac:dyDescent="0.35">
      <c r="J49999" s="830"/>
    </row>
    <row r="50000" spans="10:10" x14ac:dyDescent="0.35">
      <c r="J50000" s="830"/>
    </row>
    <row r="50001" spans="10:10" x14ac:dyDescent="0.35">
      <c r="J50001" s="830"/>
    </row>
    <row r="50002" spans="10:10" x14ac:dyDescent="0.35">
      <c r="J50002" s="830"/>
    </row>
    <row r="50003" spans="10:10" x14ac:dyDescent="0.35">
      <c r="J50003" s="830"/>
    </row>
    <row r="50004" spans="10:10" x14ac:dyDescent="0.35">
      <c r="J50004" s="830"/>
    </row>
    <row r="50005" spans="10:10" x14ac:dyDescent="0.35">
      <c r="J50005" s="830"/>
    </row>
    <row r="50006" spans="10:10" x14ac:dyDescent="0.35">
      <c r="J50006" s="830"/>
    </row>
    <row r="50007" spans="10:10" x14ac:dyDescent="0.35">
      <c r="J50007" s="830"/>
    </row>
    <row r="50008" spans="10:10" x14ac:dyDescent="0.35">
      <c r="J50008" s="830"/>
    </row>
    <row r="50009" spans="10:10" x14ac:dyDescent="0.35">
      <c r="J50009" s="830"/>
    </row>
    <row r="50010" spans="10:10" x14ac:dyDescent="0.35">
      <c r="J50010" s="830"/>
    </row>
    <row r="50011" spans="10:10" x14ac:dyDescent="0.35">
      <c r="J50011" s="830"/>
    </row>
    <row r="50012" spans="10:10" x14ac:dyDescent="0.35">
      <c r="J50012" s="830"/>
    </row>
    <row r="50013" spans="10:10" x14ac:dyDescent="0.35">
      <c r="J50013" s="830"/>
    </row>
    <row r="50014" spans="10:10" x14ac:dyDescent="0.35">
      <c r="J50014" s="830"/>
    </row>
    <row r="50015" spans="10:10" x14ac:dyDescent="0.35">
      <c r="J50015" s="830"/>
    </row>
    <row r="50016" spans="10:10" x14ac:dyDescent="0.35">
      <c r="J50016" s="830"/>
    </row>
    <row r="50017" spans="10:10" x14ac:dyDescent="0.35">
      <c r="J50017" s="830"/>
    </row>
    <row r="50018" spans="10:10" x14ac:dyDescent="0.35">
      <c r="J50018" s="830"/>
    </row>
    <row r="50019" spans="10:10" x14ac:dyDescent="0.35">
      <c r="J50019" s="830"/>
    </row>
    <row r="50020" spans="10:10" x14ac:dyDescent="0.35">
      <c r="J50020" s="830"/>
    </row>
    <row r="50021" spans="10:10" x14ac:dyDescent="0.35">
      <c r="J50021" s="830"/>
    </row>
    <row r="50022" spans="10:10" x14ac:dyDescent="0.35">
      <c r="J50022" s="830"/>
    </row>
    <row r="50023" spans="10:10" x14ac:dyDescent="0.35">
      <c r="J50023" s="830"/>
    </row>
    <row r="50024" spans="10:10" x14ac:dyDescent="0.35">
      <c r="J50024" s="830"/>
    </row>
    <row r="50025" spans="10:10" x14ac:dyDescent="0.35">
      <c r="J50025" s="830"/>
    </row>
    <row r="50026" spans="10:10" x14ac:dyDescent="0.35">
      <c r="J50026" s="830"/>
    </row>
    <row r="50027" spans="10:10" x14ac:dyDescent="0.35">
      <c r="J50027" s="830"/>
    </row>
    <row r="50028" spans="10:10" x14ac:dyDescent="0.35">
      <c r="J50028" s="830"/>
    </row>
    <row r="50033" spans="10:10" x14ac:dyDescent="0.35">
      <c r="J50033" s="830"/>
    </row>
    <row r="50034" spans="10:10" x14ac:dyDescent="0.35">
      <c r="J50034" s="830"/>
    </row>
    <row r="50035" spans="10:10" x14ac:dyDescent="0.35">
      <c r="J50035" s="830"/>
    </row>
    <row r="50036" spans="10:10" x14ac:dyDescent="0.35">
      <c r="J50036" s="830"/>
    </row>
    <row r="50037" spans="10:10" x14ac:dyDescent="0.35">
      <c r="J50037" s="830"/>
    </row>
    <row r="50038" spans="10:10" x14ac:dyDescent="0.35">
      <c r="J50038" s="830"/>
    </row>
    <row r="50039" spans="10:10" x14ac:dyDescent="0.35">
      <c r="J50039" s="830"/>
    </row>
    <row r="50040" spans="10:10" x14ac:dyDescent="0.35">
      <c r="J50040" s="830"/>
    </row>
    <row r="50041" spans="10:10" x14ac:dyDescent="0.35">
      <c r="J50041" s="830"/>
    </row>
    <row r="50042" spans="10:10" x14ac:dyDescent="0.35">
      <c r="J50042" s="830"/>
    </row>
    <row r="50043" spans="10:10" x14ac:dyDescent="0.35">
      <c r="J50043" s="830"/>
    </row>
    <row r="50044" spans="10:10" x14ac:dyDescent="0.35">
      <c r="J50044" s="830"/>
    </row>
    <row r="50045" spans="10:10" x14ac:dyDescent="0.35">
      <c r="J50045" s="830"/>
    </row>
    <row r="50046" spans="10:10" x14ac:dyDescent="0.35">
      <c r="J50046" s="830"/>
    </row>
    <row r="50047" spans="10:10" x14ac:dyDescent="0.35">
      <c r="J50047" s="830"/>
    </row>
    <row r="50048" spans="10:10" x14ac:dyDescent="0.35">
      <c r="J50048" s="830"/>
    </row>
    <row r="50049" spans="10:10" x14ac:dyDescent="0.35">
      <c r="J50049" s="830"/>
    </row>
    <row r="50050" spans="10:10" x14ac:dyDescent="0.35">
      <c r="J50050" s="830"/>
    </row>
    <row r="50051" spans="10:10" x14ac:dyDescent="0.35">
      <c r="J50051" s="830"/>
    </row>
    <row r="50052" spans="10:10" x14ac:dyDescent="0.35">
      <c r="J50052" s="830"/>
    </row>
    <row r="50053" spans="10:10" x14ac:dyDescent="0.35">
      <c r="J50053" s="830"/>
    </row>
    <row r="50054" spans="10:10" x14ac:dyDescent="0.35">
      <c r="J50054" s="830"/>
    </row>
    <row r="50055" spans="10:10" x14ac:dyDescent="0.35">
      <c r="J50055" s="830"/>
    </row>
    <row r="50058" spans="10:10" x14ac:dyDescent="0.35">
      <c r="J50058" s="830"/>
    </row>
    <row r="50063" spans="10:10" x14ac:dyDescent="0.35">
      <c r="J50063" s="830"/>
    </row>
    <row r="50064" spans="10:10" x14ac:dyDescent="0.35">
      <c r="J50064" s="830"/>
    </row>
    <row r="50065" spans="10:10" x14ac:dyDescent="0.35">
      <c r="J50065" s="830"/>
    </row>
    <row r="50066" spans="10:10" x14ac:dyDescent="0.35">
      <c r="J50066" s="830"/>
    </row>
    <row r="50067" spans="10:10" x14ac:dyDescent="0.35">
      <c r="J50067" s="830"/>
    </row>
    <row r="50071" spans="10:10" x14ac:dyDescent="0.35">
      <c r="J50071" s="830"/>
    </row>
    <row r="50072" spans="10:10" x14ac:dyDescent="0.35">
      <c r="J50072" s="830"/>
    </row>
    <row r="50073" spans="10:10" x14ac:dyDescent="0.35">
      <c r="J50073" s="830"/>
    </row>
    <row r="50074" spans="10:10" x14ac:dyDescent="0.35">
      <c r="J50074" s="830"/>
    </row>
    <row r="50075" spans="10:10" x14ac:dyDescent="0.35">
      <c r="J50075" s="830"/>
    </row>
    <row r="50076" spans="10:10" x14ac:dyDescent="0.35">
      <c r="J50076" s="830"/>
    </row>
    <row r="50077" spans="10:10" x14ac:dyDescent="0.35">
      <c r="J50077" s="830"/>
    </row>
    <row r="50078" spans="10:10" x14ac:dyDescent="0.35">
      <c r="J50078" s="830"/>
    </row>
    <row r="50079" spans="10:10" x14ac:dyDescent="0.35">
      <c r="J50079" s="830"/>
    </row>
    <row r="50080" spans="10:10" x14ac:dyDescent="0.35">
      <c r="J50080" s="830"/>
    </row>
    <row r="50081" spans="10:10" x14ac:dyDescent="0.35">
      <c r="J50081" s="830"/>
    </row>
    <row r="50082" spans="10:10" x14ac:dyDescent="0.35">
      <c r="J50082" s="830"/>
    </row>
    <row r="50083" spans="10:10" x14ac:dyDescent="0.35">
      <c r="J50083" s="830"/>
    </row>
    <row r="50084" spans="10:10" x14ac:dyDescent="0.35">
      <c r="J50084" s="830"/>
    </row>
    <row r="50085" spans="10:10" x14ac:dyDescent="0.35">
      <c r="J50085" s="830"/>
    </row>
    <row r="50086" spans="10:10" x14ac:dyDescent="0.35">
      <c r="J50086" s="830"/>
    </row>
    <row r="50087" spans="10:10" x14ac:dyDescent="0.35">
      <c r="J50087" s="830"/>
    </row>
    <row r="50088" spans="10:10" x14ac:dyDescent="0.35">
      <c r="J50088" s="830"/>
    </row>
    <row r="50089" spans="10:10" x14ac:dyDescent="0.35">
      <c r="J50089" s="830"/>
    </row>
    <row r="50090" spans="10:10" x14ac:dyDescent="0.35">
      <c r="J50090" s="830"/>
    </row>
    <row r="50091" spans="10:10" x14ac:dyDescent="0.35">
      <c r="J50091" s="830"/>
    </row>
    <row r="50092" spans="10:10" x14ac:dyDescent="0.35">
      <c r="J50092" s="830"/>
    </row>
    <row r="50093" spans="10:10" x14ac:dyDescent="0.35">
      <c r="J50093" s="830"/>
    </row>
    <row r="50094" spans="10:10" x14ac:dyDescent="0.35">
      <c r="J50094" s="830"/>
    </row>
    <row r="50095" spans="10:10" x14ac:dyDescent="0.35">
      <c r="J50095" s="830"/>
    </row>
    <row r="50098" spans="10:10" x14ac:dyDescent="0.35">
      <c r="J50098" s="830"/>
    </row>
    <row r="50099" spans="10:10" x14ac:dyDescent="0.35">
      <c r="J50099" s="830"/>
    </row>
    <row r="50100" spans="10:10" x14ac:dyDescent="0.35">
      <c r="J50100" s="830"/>
    </row>
    <row r="50101" spans="10:10" x14ac:dyDescent="0.35">
      <c r="J50101" s="830"/>
    </row>
    <row r="50102" spans="10:10" x14ac:dyDescent="0.35">
      <c r="J50102" s="830"/>
    </row>
    <row r="50103" spans="10:10" x14ac:dyDescent="0.35">
      <c r="J50103" s="830"/>
    </row>
    <row r="50104" spans="10:10" x14ac:dyDescent="0.35">
      <c r="J50104" s="830"/>
    </row>
    <row r="50105" spans="10:10" x14ac:dyDescent="0.35">
      <c r="J50105" s="830"/>
    </row>
    <row r="50106" spans="10:10" x14ac:dyDescent="0.35">
      <c r="J50106" s="830"/>
    </row>
    <row r="50111" spans="10:10" x14ac:dyDescent="0.35">
      <c r="J50111" s="830"/>
    </row>
    <row r="50112" spans="10:10" x14ac:dyDescent="0.35">
      <c r="J50112" s="830"/>
    </row>
    <row r="50113" spans="10:10" x14ac:dyDescent="0.35">
      <c r="J50113" s="830"/>
    </row>
    <row r="50114" spans="10:10" x14ac:dyDescent="0.35">
      <c r="J50114" s="830"/>
    </row>
    <row r="50115" spans="10:10" x14ac:dyDescent="0.35">
      <c r="J50115" s="830"/>
    </row>
    <row r="50120" spans="10:10" x14ac:dyDescent="0.35">
      <c r="J50120" s="830"/>
    </row>
    <row r="50121" spans="10:10" x14ac:dyDescent="0.35">
      <c r="J50121" s="830"/>
    </row>
    <row r="50122" spans="10:10" x14ac:dyDescent="0.35">
      <c r="J50122" s="830"/>
    </row>
    <row r="50123" spans="10:10" x14ac:dyDescent="0.35">
      <c r="J50123" s="830"/>
    </row>
    <row r="50124" spans="10:10" x14ac:dyDescent="0.35">
      <c r="J50124" s="830"/>
    </row>
    <row r="50125" spans="10:10" x14ac:dyDescent="0.35">
      <c r="J50125" s="830"/>
    </row>
    <row r="50126" spans="10:10" x14ac:dyDescent="0.35">
      <c r="J50126" s="830"/>
    </row>
    <row r="50127" spans="10:10" x14ac:dyDescent="0.35">
      <c r="J50127" s="830"/>
    </row>
    <row r="50128" spans="10:10" x14ac:dyDescent="0.35">
      <c r="J50128" s="830"/>
    </row>
    <row r="50129" spans="10:10" x14ac:dyDescent="0.35">
      <c r="J50129" s="830"/>
    </row>
    <row r="50130" spans="10:10" x14ac:dyDescent="0.35">
      <c r="J50130" s="830"/>
    </row>
    <row r="50131" spans="10:10" x14ac:dyDescent="0.35">
      <c r="J50131" s="830"/>
    </row>
    <row r="50132" spans="10:10" x14ac:dyDescent="0.35">
      <c r="J50132" s="830"/>
    </row>
    <row r="50133" spans="10:10" x14ac:dyDescent="0.35">
      <c r="J50133" s="830"/>
    </row>
    <row r="50134" spans="10:10" x14ac:dyDescent="0.35">
      <c r="J50134" s="830"/>
    </row>
    <row r="50135" spans="10:10" x14ac:dyDescent="0.35">
      <c r="J50135" s="830"/>
    </row>
    <row r="50150" spans="10:10" x14ac:dyDescent="0.35">
      <c r="J50150" s="830"/>
    </row>
    <row r="50151" spans="10:10" x14ac:dyDescent="0.35">
      <c r="J50151" s="830"/>
    </row>
    <row r="50152" spans="10:10" x14ac:dyDescent="0.35">
      <c r="J50152" s="830"/>
    </row>
    <row r="50153" spans="10:10" x14ac:dyDescent="0.35">
      <c r="J50153" s="830"/>
    </row>
    <row r="50154" spans="10:10" x14ac:dyDescent="0.35">
      <c r="J50154" s="830"/>
    </row>
    <row r="50155" spans="10:10" x14ac:dyDescent="0.35">
      <c r="J50155" s="830"/>
    </row>
    <row r="50156" spans="10:10" x14ac:dyDescent="0.35">
      <c r="J50156" s="830"/>
    </row>
    <row r="50157" spans="10:10" x14ac:dyDescent="0.35">
      <c r="J50157" s="830"/>
    </row>
    <row r="50158" spans="10:10" x14ac:dyDescent="0.35">
      <c r="J50158" s="830"/>
    </row>
    <row r="50159" spans="10:10" x14ac:dyDescent="0.35">
      <c r="J50159" s="830"/>
    </row>
    <row r="50160" spans="10:10" x14ac:dyDescent="0.35">
      <c r="J50160" s="830"/>
    </row>
    <row r="50161" spans="10:10" x14ac:dyDescent="0.35">
      <c r="J50161" s="830"/>
    </row>
    <row r="50176" spans="10:10" x14ac:dyDescent="0.35">
      <c r="J50176" s="830"/>
    </row>
    <row r="50177" spans="10:10" x14ac:dyDescent="0.35">
      <c r="J50177" s="830"/>
    </row>
    <row r="50180" spans="10:10" x14ac:dyDescent="0.35">
      <c r="J50180" s="830"/>
    </row>
    <row r="50181" spans="10:10" x14ac:dyDescent="0.35">
      <c r="J50181" s="830"/>
    </row>
    <row r="50182" spans="10:10" x14ac:dyDescent="0.35">
      <c r="J50182" s="830"/>
    </row>
    <row r="50183" spans="10:10" x14ac:dyDescent="0.35">
      <c r="J50183" s="830"/>
    </row>
    <row r="50184" spans="10:10" x14ac:dyDescent="0.35">
      <c r="J50184" s="830"/>
    </row>
    <row r="50185" spans="10:10" x14ac:dyDescent="0.35">
      <c r="J50185" s="830"/>
    </row>
    <row r="50186" spans="10:10" x14ac:dyDescent="0.35">
      <c r="J50186" s="830"/>
    </row>
    <row r="50187" spans="10:10" x14ac:dyDescent="0.35">
      <c r="J50187" s="830"/>
    </row>
    <row r="50188" spans="10:10" x14ac:dyDescent="0.35">
      <c r="J50188" s="830"/>
    </row>
    <row r="50189" spans="10:10" x14ac:dyDescent="0.35">
      <c r="J50189" s="830"/>
    </row>
    <row r="50190" spans="10:10" x14ac:dyDescent="0.35">
      <c r="J50190" s="830"/>
    </row>
    <row r="50191" spans="10:10" x14ac:dyDescent="0.35">
      <c r="J50191" s="830"/>
    </row>
    <row r="50192" spans="10:10" x14ac:dyDescent="0.35">
      <c r="J50192" s="830"/>
    </row>
    <row r="50193" spans="10:10" x14ac:dyDescent="0.35">
      <c r="J50193" s="830"/>
    </row>
    <row r="50194" spans="10:10" x14ac:dyDescent="0.35">
      <c r="J50194" s="830"/>
    </row>
    <row r="50195" spans="10:10" x14ac:dyDescent="0.35">
      <c r="J50195" s="830"/>
    </row>
    <row r="50196" spans="10:10" x14ac:dyDescent="0.35">
      <c r="J50196" s="830"/>
    </row>
    <row r="50197" spans="10:10" x14ac:dyDescent="0.35">
      <c r="J50197" s="830"/>
    </row>
    <row r="50198" spans="10:10" x14ac:dyDescent="0.35">
      <c r="J50198" s="830"/>
    </row>
    <row r="50199" spans="10:10" x14ac:dyDescent="0.35">
      <c r="J50199" s="830"/>
    </row>
    <row r="50200" spans="10:10" x14ac:dyDescent="0.35">
      <c r="J50200" s="830"/>
    </row>
    <row r="50201" spans="10:10" x14ac:dyDescent="0.35">
      <c r="J50201" s="830"/>
    </row>
    <row r="50202" spans="10:10" x14ac:dyDescent="0.35">
      <c r="J50202" s="830"/>
    </row>
    <row r="50203" spans="10:10" x14ac:dyDescent="0.35">
      <c r="J50203" s="830"/>
    </row>
    <row r="50204" spans="10:10" x14ac:dyDescent="0.35">
      <c r="J50204" s="830"/>
    </row>
    <row r="50205" spans="10:10" x14ac:dyDescent="0.35">
      <c r="J50205" s="830"/>
    </row>
    <row r="50206" spans="10:10" x14ac:dyDescent="0.35">
      <c r="J50206" s="830"/>
    </row>
    <row r="50207" spans="10:10" x14ac:dyDescent="0.35">
      <c r="J50207" s="830"/>
    </row>
    <row r="50208" spans="10:10" x14ac:dyDescent="0.35">
      <c r="J50208" s="830"/>
    </row>
    <row r="50209" spans="10:10" x14ac:dyDescent="0.35">
      <c r="J50209" s="830"/>
    </row>
    <row r="50210" spans="10:10" x14ac:dyDescent="0.35">
      <c r="J50210" s="830"/>
    </row>
    <row r="50211" spans="10:10" x14ac:dyDescent="0.35">
      <c r="J50211" s="830"/>
    </row>
    <row r="50212" spans="10:10" x14ac:dyDescent="0.35">
      <c r="J50212" s="830"/>
    </row>
    <row r="50213" spans="10:10" x14ac:dyDescent="0.35">
      <c r="J50213" s="830"/>
    </row>
    <row r="50214" spans="10:10" x14ac:dyDescent="0.35">
      <c r="J50214" s="830"/>
    </row>
    <row r="50215" spans="10:10" x14ac:dyDescent="0.35">
      <c r="J50215" s="830"/>
    </row>
    <row r="50216" spans="10:10" x14ac:dyDescent="0.35">
      <c r="J50216" s="830"/>
    </row>
    <row r="50217" spans="10:10" x14ac:dyDescent="0.35">
      <c r="J50217" s="830"/>
    </row>
    <row r="50218" spans="10:10" x14ac:dyDescent="0.35">
      <c r="J50218" s="830"/>
    </row>
    <row r="50219" spans="10:10" x14ac:dyDescent="0.35">
      <c r="J50219" s="830"/>
    </row>
    <row r="50220" spans="10:10" x14ac:dyDescent="0.35">
      <c r="J50220" s="830"/>
    </row>
    <row r="50221" spans="10:10" x14ac:dyDescent="0.35">
      <c r="J50221" s="830"/>
    </row>
    <row r="50222" spans="10:10" x14ac:dyDescent="0.35">
      <c r="J50222" s="830"/>
    </row>
    <row r="50223" spans="10:10" x14ac:dyDescent="0.35">
      <c r="J50223" s="830"/>
    </row>
    <row r="50224" spans="10:10" x14ac:dyDescent="0.35">
      <c r="J50224" s="830"/>
    </row>
    <row r="50225" spans="10:10" x14ac:dyDescent="0.35">
      <c r="J50225" s="830"/>
    </row>
    <row r="50226" spans="10:10" x14ac:dyDescent="0.35">
      <c r="J50226" s="830"/>
    </row>
    <row r="50227" spans="10:10" x14ac:dyDescent="0.35">
      <c r="J50227" s="830"/>
    </row>
    <row r="50228" spans="10:10" x14ac:dyDescent="0.35">
      <c r="J50228" s="830"/>
    </row>
    <row r="50229" spans="10:10" x14ac:dyDescent="0.35">
      <c r="J50229" s="830"/>
    </row>
    <row r="50230" spans="10:10" x14ac:dyDescent="0.35">
      <c r="J50230" s="830"/>
    </row>
    <row r="50231" spans="10:10" x14ac:dyDescent="0.35">
      <c r="J50231" s="830"/>
    </row>
    <row r="50232" spans="10:10" x14ac:dyDescent="0.35">
      <c r="J50232" s="830"/>
    </row>
    <row r="50233" spans="10:10" x14ac:dyDescent="0.35">
      <c r="J50233" s="830"/>
    </row>
    <row r="50234" spans="10:10" x14ac:dyDescent="0.35">
      <c r="J50234" s="830"/>
    </row>
    <row r="50235" spans="10:10" x14ac:dyDescent="0.35">
      <c r="J50235" s="830"/>
    </row>
    <row r="50236" spans="10:10" x14ac:dyDescent="0.35">
      <c r="J50236" s="830"/>
    </row>
    <row r="50237" spans="10:10" x14ac:dyDescent="0.35">
      <c r="J50237" s="830"/>
    </row>
    <row r="50238" spans="10:10" x14ac:dyDescent="0.35">
      <c r="J50238" s="830"/>
    </row>
    <row r="50239" spans="10:10" x14ac:dyDescent="0.35">
      <c r="J50239" s="830"/>
    </row>
    <row r="50240" spans="10:10" x14ac:dyDescent="0.35">
      <c r="J50240" s="830"/>
    </row>
    <row r="50241" spans="10:10" x14ac:dyDescent="0.35">
      <c r="J50241" s="830"/>
    </row>
    <row r="50242" spans="10:10" x14ac:dyDescent="0.35">
      <c r="J50242" s="830"/>
    </row>
    <row r="50243" spans="10:10" x14ac:dyDescent="0.35">
      <c r="J50243" s="830"/>
    </row>
    <row r="50244" spans="10:10" x14ac:dyDescent="0.35">
      <c r="J50244" s="830"/>
    </row>
    <row r="50245" spans="10:10" x14ac:dyDescent="0.35">
      <c r="J50245" s="830"/>
    </row>
    <row r="50246" spans="10:10" x14ac:dyDescent="0.35">
      <c r="J50246" s="830"/>
    </row>
    <row r="50247" spans="10:10" x14ac:dyDescent="0.35">
      <c r="J50247" s="830"/>
    </row>
    <row r="50248" spans="10:10" x14ac:dyDescent="0.35">
      <c r="J50248" s="830"/>
    </row>
    <row r="50249" spans="10:10" x14ac:dyDescent="0.35">
      <c r="J50249" s="830"/>
    </row>
    <row r="50250" spans="10:10" x14ac:dyDescent="0.35">
      <c r="J50250" s="830"/>
    </row>
    <row r="50251" spans="10:10" x14ac:dyDescent="0.35">
      <c r="J50251" s="830"/>
    </row>
    <row r="50252" spans="10:10" x14ac:dyDescent="0.35">
      <c r="J50252" s="830"/>
    </row>
    <row r="50253" spans="10:10" x14ac:dyDescent="0.35">
      <c r="J50253" s="830"/>
    </row>
    <row r="50254" spans="10:10" x14ac:dyDescent="0.35">
      <c r="J50254" s="830"/>
    </row>
    <row r="50255" spans="10:10" x14ac:dyDescent="0.35">
      <c r="J50255" s="830"/>
    </row>
    <row r="50256" spans="10:10" x14ac:dyDescent="0.35">
      <c r="J50256" s="830"/>
    </row>
    <row r="50257" spans="10:10" x14ac:dyDescent="0.35">
      <c r="J50257" s="830"/>
    </row>
    <row r="50258" spans="10:10" x14ac:dyDescent="0.35">
      <c r="J50258" s="830"/>
    </row>
    <row r="50259" spans="10:10" x14ac:dyDescent="0.35">
      <c r="J50259" s="830"/>
    </row>
    <row r="50260" spans="10:10" x14ac:dyDescent="0.35">
      <c r="J50260" s="830"/>
    </row>
    <row r="50261" spans="10:10" x14ac:dyDescent="0.35">
      <c r="J50261" s="830"/>
    </row>
    <row r="50262" spans="10:10" x14ac:dyDescent="0.35">
      <c r="J50262" s="830"/>
    </row>
    <row r="50263" spans="10:10" x14ac:dyDescent="0.35">
      <c r="J50263" s="830"/>
    </row>
    <row r="50264" spans="10:10" x14ac:dyDescent="0.35">
      <c r="J50264" s="830"/>
    </row>
    <row r="50265" spans="10:10" x14ac:dyDescent="0.35">
      <c r="J50265" s="830"/>
    </row>
    <row r="50266" spans="10:10" x14ac:dyDescent="0.35">
      <c r="J50266" s="830"/>
    </row>
    <row r="50267" spans="10:10" x14ac:dyDescent="0.35">
      <c r="J50267" s="830"/>
    </row>
    <row r="50268" spans="10:10" x14ac:dyDescent="0.35">
      <c r="J50268" s="830"/>
    </row>
    <row r="50269" spans="10:10" x14ac:dyDescent="0.35">
      <c r="J50269" s="830"/>
    </row>
    <row r="50270" spans="10:10" x14ac:dyDescent="0.35">
      <c r="J50270" s="830"/>
    </row>
    <row r="50271" spans="10:10" x14ac:dyDescent="0.35">
      <c r="J50271" s="830"/>
    </row>
    <row r="50272" spans="10:10" x14ac:dyDescent="0.35">
      <c r="J50272" s="830"/>
    </row>
    <row r="50273" spans="10:10" x14ac:dyDescent="0.35">
      <c r="J50273" s="830"/>
    </row>
    <row r="50274" spans="10:10" x14ac:dyDescent="0.35">
      <c r="J50274" s="830"/>
    </row>
    <row r="50275" spans="10:10" x14ac:dyDescent="0.35">
      <c r="J50275" s="830"/>
    </row>
    <row r="50276" spans="10:10" x14ac:dyDescent="0.35">
      <c r="J50276" s="830"/>
    </row>
    <row r="50277" spans="10:10" x14ac:dyDescent="0.35">
      <c r="J50277" s="830"/>
    </row>
    <row r="50278" spans="10:10" x14ac:dyDescent="0.35">
      <c r="J50278" s="830"/>
    </row>
    <row r="50279" spans="10:10" x14ac:dyDescent="0.35">
      <c r="J50279" s="830"/>
    </row>
    <row r="50280" spans="10:10" x14ac:dyDescent="0.35">
      <c r="J50280" s="830"/>
    </row>
    <row r="50281" spans="10:10" x14ac:dyDescent="0.35">
      <c r="J50281" s="830"/>
    </row>
    <row r="50282" spans="10:10" x14ac:dyDescent="0.35">
      <c r="J50282" s="830"/>
    </row>
    <row r="50283" spans="10:10" x14ac:dyDescent="0.35">
      <c r="J50283" s="830"/>
    </row>
    <row r="50284" spans="10:10" x14ac:dyDescent="0.35">
      <c r="J50284" s="830"/>
    </row>
    <row r="50285" spans="10:10" x14ac:dyDescent="0.35">
      <c r="J50285" s="830"/>
    </row>
    <row r="50286" spans="10:10" x14ac:dyDescent="0.35">
      <c r="J50286" s="830"/>
    </row>
    <row r="50287" spans="10:10" x14ac:dyDescent="0.35">
      <c r="J50287" s="830"/>
    </row>
    <row r="50288" spans="10:10" x14ac:dyDescent="0.35">
      <c r="J50288" s="830"/>
    </row>
    <row r="50289" spans="10:10" x14ac:dyDescent="0.35">
      <c r="J50289" s="830"/>
    </row>
    <row r="50290" spans="10:10" x14ac:dyDescent="0.35">
      <c r="J50290" s="830"/>
    </row>
    <row r="50291" spans="10:10" x14ac:dyDescent="0.35">
      <c r="J50291" s="830"/>
    </row>
    <row r="50292" spans="10:10" x14ac:dyDescent="0.35">
      <c r="J50292" s="830"/>
    </row>
    <row r="50293" spans="10:10" x14ac:dyDescent="0.35">
      <c r="J50293" s="830"/>
    </row>
    <row r="50294" spans="10:10" x14ac:dyDescent="0.35">
      <c r="J50294" s="830"/>
    </row>
    <row r="50295" spans="10:10" x14ac:dyDescent="0.35">
      <c r="J50295" s="830"/>
    </row>
    <row r="50296" spans="10:10" x14ac:dyDescent="0.35">
      <c r="J50296" s="830"/>
    </row>
    <row r="50297" spans="10:10" x14ac:dyDescent="0.35">
      <c r="J50297" s="830"/>
    </row>
    <row r="50298" spans="10:10" x14ac:dyDescent="0.35">
      <c r="J50298" s="830"/>
    </row>
    <row r="50299" spans="10:10" x14ac:dyDescent="0.35">
      <c r="J50299" s="830"/>
    </row>
    <row r="50300" spans="10:10" x14ac:dyDescent="0.35">
      <c r="J50300" s="830"/>
    </row>
    <row r="50301" spans="10:10" x14ac:dyDescent="0.35">
      <c r="J50301" s="830"/>
    </row>
    <row r="50302" spans="10:10" x14ac:dyDescent="0.35">
      <c r="J50302" s="830"/>
    </row>
    <row r="50303" spans="10:10" x14ac:dyDescent="0.35">
      <c r="J50303" s="830"/>
    </row>
    <row r="50304" spans="10:10" x14ac:dyDescent="0.35">
      <c r="J50304" s="830"/>
    </row>
    <row r="50305" spans="10:10" x14ac:dyDescent="0.35">
      <c r="J50305" s="830"/>
    </row>
    <row r="50306" spans="10:10" x14ac:dyDescent="0.35">
      <c r="J50306" s="830"/>
    </row>
    <row r="50307" spans="10:10" x14ac:dyDescent="0.35">
      <c r="J50307" s="830"/>
    </row>
    <row r="50308" spans="10:10" x14ac:dyDescent="0.35">
      <c r="J50308" s="830"/>
    </row>
    <row r="50309" spans="10:10" x14ac:dyDescent="0.35">
      <c r="J50309" s="830"/>
    </row>
    <row r="50310" spans="10:10" x14ac:dyDescent="0.35">
      <c r="J50310" s="830"/>
    </row>
    <row r="50311" spans="10:10" x14ac:dyDescent="0.35">
      <c r="J50311" s="830"/>
    </row>
    <row r="50312" spans="10:10" x14ac:dyDescent="0.35">
      <c r="J50312" s="830"/>
    </row>
    <row r="50313" spans="10:10" x14ac:dyDescent="0.35">
      <c r="J50313" s="830"/>
    </row>
    <row r="50314" spans="10:10" x14ac:dyDescent="0.35">
      <c r="J50314" s="830"/>
    </row>
    <row r="50315" spans="10:10" x14ac:dyDescent="0.35">
      <c r="J50315" s="830"/>
    </row>
    <row r="50316" spans="10:10" x14ac:dyDescent="0.35">
      <c r="J50316" s="830"/>
    </row>
    <row r="50317" spans="10:10" x14ac:dyDescent="0.35">
      <c r="J50317" s="830"/>
    </row>
    <row r="50318" spans="10:10" x14ac:dyDescent="0.35">
      <c r="J50318" s="830"/>
    </row>
    <row r="50319" spans="10:10" x14ac:dyDescent="0.35">
      <c r="J50319" s="830"/>
    </row>
    <row r="50320" spans="10:10" x14ac:dyDescent="0.35">
      <c r="J50320" s="830"/>
    </row>
    <row r="50321" spans="10:10" x14ac:dyDescent="0.35">
      <c r="J50321" s="830"/>
    </row>
    <row r="50322" spans="10:10" x14ac:dyDescent="0.35">
      <c r="J50322" s="830"/>
    </row>
    <row r="50323" spans="10:10" x14ac:dyDescent="0.35">
      <c r="J50323" s="830"/>
    </row>
    <row r="50324" spans="10:10" x14ac:dyDescent="0.35">
      <c r="J50324" s="830"/>
    </row>
    <row r="50325" spans="10:10" x14ac:dyDescent="0.35">
      <c r="J50325" s="830"/>
    </row>
    <row r="50326" spans="10:10" x14ac:dyDescent="0.35">
      <c r="J50326" s="830"/>
    </row>
    <row r="50327" spans="10:10" x14ac:dyDescent="0.35">
      <c r="J50327" s="830"/>
    </row>
    <row r="50328" spans="10:10" x14ac:dyDescent="0.35">
      <c r="J50328" s="830"/>
    </row>
    <row r="50329" spans="10:10" x14ac:dyDescent="0.35">
      <c r="J50329" s="830"/>
    </row>
    <row r="50330" spans="10:10" x14ac:dyDescent="0.35">
      <c r="J50330" s="830"/>
    </row>
    <row r="50331" spans="10:10" x14ac:dyDescent="0.35">
      <c r="J50331" s="830"/>
    </row>
    <row r="50332" spans="10:10" x14ac:dyDescent="0.35">
      <c r="J50332" s="830"/>
    </row>
    <row r="50333" spans="10:10" x14ac:dyDescent="0.35">
      <c r="J50333" s="830"/>
    </row>
    <row r="50334" spans="10:10" x14ac:dyDescent="0.35">
      <c r="J50334" s="830"/>
    </row>
    <row r="50335" spans="10:10" x14ac:dyDescent="0.35">
      <c r="J50335" s="830"/>
    </row>
    <row r="50336" spans="10:10" x14ac:dyDescent="0.35">
      <c r="J50336" s="830"/>
    </row>
    <row r="50337" spans="10:10" x14ac:dyDescent="0.35">
      <c r="J50337" s="830"/>
    </row>
    <row r="50338" spans="10:10" x14ac:dyDescent="0.35">
      <c r="J50338" s="830"/>
    </row>
    <row r="50339" spans="10:10" x14ac:dyDescent="0.35">
      <c r="J50339" s="830"/>
    </row>
    <row r="50340" spans="10:10" x14ac:dyDescent="0.35">
      <c r="J50340" s="830"/>
    </row>
    <row r="50341" spans="10:10" x14ac:dyDescent="0.35">
      <c r="J50341" s="830"/>
    </row>
    <row r="50342" spans="10:10" x14ac:dyDescent="0.35">
      <c r="J50342" s="830"/>
    </row>
    <row r="50343" spans="10:10" x14ac:dyDescent="0.35">
      <c r="J50343" s="830"/>
    </row>
    <row r="50344" spans="10:10" x14ac:dyDescent="0.35">
      <c r="J50344" s="830"/>
    </row>
    <row r="50345" spans="10:10" x14ac:dyDescent="0.35">
      <c r="J50345" s="830"/>
    </row>
    <row r="50346" spans="10:10" x14ac:dyDescent="0.35">
      <c r="J50346" s="830"/>
    </row>
    <row r="50347" spans="10:10" x14ac:dyDescent="0.35">
      <c r="J50347" s="830"/>
    </row>
    <row r="50348" spans="10:10" x14ac:dyDescent="0.35">
      <c r="J50348" s="830"/>
    </row>
    <row r="50349" spans="10:10" x14ac:dyDescent="0.35">
      <c r="J50349" s="830"/>
    </row>
    <row r="50350" spans="10:10" x14ac:dyDescent="0.35">
      <c r="J50350" s="830"/>
    </row>
    <row r="50351" spans="10:10" x14ac:dyDescent="0.35">
      <c r="J50351" s="830"/>
    </row>
    <row r="50352" spans="10:10" x14ac:dyDescent="0.35">
      <c r="J50352" s="830"/>
    </row>
    <row r="50353" spans="10:10" x14ac:dyDescent="0.35">
      <c r="J50353" s="830"/>
    </row>
    <row r="50354" spans="10:10" x14ac:dyDescent="0.35">
      <c r="J50354" s="830"/>
    </row>
    <row r="50355" spans="10:10" x14ac:dyDescent="0.35">
      <c r="J50355" s="830"/>
    </row>
    <row r="50356" spans="10:10" x14ac:dyDescent="0.35">
      <c r="J50356" s="830"/>
    </row>
    <row r="50357" spans="10:10" x14ac:dyDescent="0.35">
      <c r="J50357" s="830"/>
    </row>
    <row r="50358" spans="10:10" x14ac:dyDescent="0.35">
      <c r="J50358" s="830"/>
    </row>
    <row r="50359" spans="10:10" x14ac:dyDescent="0.35">
      <c r="J50359" s="830"/>
    </row>
    <row r="50360" spans="10:10" x14ac:dyDescent="0.35">
      <c r="J50360" s="830"/>
    </row>
    <row r="50361" spans="10:10" x14ac:dyDescent="0.35">
      <c r="J50361" s="830"/>
    </row>
    <row r="50362" spans="10:10" x14ac:dyDescent="0.35">
      <c r="J50362" s="830"/>
    </row>
    <row r="50363" spans="10:10" x14ac:dyDescent="0.35">
      <c r="J50363" s="830"/>
    </row>
    <row r="50364" spans="10:10" x14ac:dyDescent="0.35">
      <c r="J50364" s="830"/>
    </row>
    <row r="50365" spans="10:10" x14ac:dyDescent="0.35">
      <c r="J50365" s="830"/>
    </row>
    <row r="50366" spans="10:10" x14ac:dyDescent="0.35">
      <c r="J50366" s="830"/>
    </row>
    <row r="50367" spans="10:10" x14ac:dyDescent="0.35">
      <c r="J50367" s="830"/>
    </row>
    <row r="50368" spans="10:10" x14ac:dyDescent="0.35">
      <c r="J50368" s="830"/>
    </row>
    <row r="50369" spans="10:10" x14ac:dyDescent="0.35">
      <c r="J50369" s="830"/>
    </row>
    <row r="50370" spans="10:10" x14ac:dyDescent="0.35">
      <c r="J50370" s="830"/>
    </row>
    <row r="50371" spans="10:10" x14ac:dyDescent="0.35">
      <c r="J50371" s="830"/>
    </row>
    <row r="50372" spans="10:10" x14ac:dyDescent="0.35">
      <c r="J50372" s="830"/>
    </row>
    <row r="50373" spans="10:10" x14ac:dyDescent="0.35">
      <c r="J50373" s="830"/>
    </row>
    <row r="50374" spans="10:10" x14ac:dyDescent="0.35">
      <c r="J50374" s="830"/>
    </row>
    <row r="50375" spans="10:10" x14ac:dyDescent="0.35">
      <c r="J50375" s="830"/>
    </row>
    <row r="50376" spans="10:10" x14ac:dyDescent="0.35">
      <c r="J50376" s="830"/>
    </row>
    <row r="50377" spans="10:10" x14ac:dyDescent="0.35">
      <c r="J50377" s="830"/>
    </row>
    <row r="50378" spans="10:10" x14ac:dyDescent="0.35">
      <c r="J50378" s="830"/>
    </row>
    <row r="50379" spans="10:10" x14ac:dyDescent="0.35">
      <c r="J50379" s="830"/>
    </row>
    <row r="50380" spans="10:10" x14ac:dyDescent="0.35">
      <c r="J50380" s="830"/>
    </row>
    <row r="50381" spans="10:10" x14ac:dyDescent="0.35">
      <c r="J50381" s="830"/>
    </row>
    <row r="50382" spans="10:10" x14ac:dyDescent="0.35">
      <c r="J50382" s="830"/>
    </row>
    <row r="50383" spans="10:10" x14ac:dyDescent="0.35">
      <c r="J50383" s="830"/>
    </row>
    <row r="50384" spans="10:10" x14ac:dyDescent="0.35">
      <c r="J50384" s="830"/>
    </row>
    <row r="50385" spans="10:10" x14ac:dyDescent="0.35">
      <c r="J50385" s="830"/>
    </row>
    <row r="50386" spans="10:10" x14ac:dyDescent="0.35">
      <c r="J50386" s="830"/>
    </row>
    <row r="50387" spans="10:10" x14ac:dyDescent="0.35">
      <c r="J50387" s="830"/>
    </row>
    <row r="50388" spans="10:10" x14ac:dyDescent="0.35">
      <c r="J50388" s="830"/>
    </row>
    <row r="50389" spans="10:10" x14ac:dyDescent="0.35">
      <c r="J50389" s="830"/>
    </row>
    <row r="50390" spans="10:10" x14ac:dyDescent="0.35">
      <c r="J50390" s="830"/>
    </row>
    <row r="50391" spans="10:10" x14ac:dyDescent="0.35">
      <c r="J50391" s="830"/>
    </row>
    <row r="50392" spans="10:10" x14ac:dyDescent="0.35">
      <c r="J50392" s="830"/>
    </row>
    <row r="50393" spans="10:10" x14ac:dyDescent="0.35">
      <c r="J50393" s="830"/>
    </row>
    <row r="50394" spans="10:10" x14ac:dyDescent="0.35">
      <c r="J50394" s="830"/>
    </row>
    <row r="50395" spans="10:10" x14ac:dyDescent="0.35">
      <c r="J50395" s="830"/>
    </row>
    <row r="50396" spans="10:10" x14ac:dyDescent="0.35">
      <c r="J50396" s="830"/>
    </row>
    <row r="50397" spans="10:10" x14ac:dyDescent="0.35">
      <c r="J50397" s="830"/>
    </row>
    <row r="50398" spans="10:10" x14ac:dyDescent="0.35">
      <c r="J50398" s="830"/>
    </row>
    <row r="50399" spans="10:10" x14ac:dyDescent="0.35">
      <c r="J50399" s="830"/>
    </row>
    <row r="50400" spans="10:10" x14ac:dyDescent="0.35">
      <c r="J50400" s="830"/>
    </row>
    <row r="50401" spans="10:10" x14ac:dyDescent="0.35">
      <c r="J50401" s="830"/>
    </row>
    <row r="50402" spans="10:10" x14ac:dyDescent="0.35">
      <c r="J50402" s="830"/>
    </row>
    <row r="50403" spans="10:10" x14ac:dyDescent="0.35">
      <c r="J50403" s="830"/>
    </row>
    <row r="50404" spans="10:10" x14ac:dyDescent="0.35">
      <c r="J50404" s="830"/>
    </row>
    <row r="50405" spans="10:10" x14ac:dyDescent="0.35">
      <c r="J50405" s="830"/>
    </row>
    <row r="50406" spans="10:10" x14ac:dyDescent="0.35">
      <c r="J50406" s="830"/>
    </row>
    <row r="50407" spans="10:10" x14ac:dyDescent="0.35">
      <c r="J50407" s="830"/>
    </row>
    <row r="50408" spans="10:10" x14ac:dyDescent="0.35">
      <c r="J50408" s="830"/>
    </row>
    <row r="50409" spans="10:10" x14ac:dyDescent="0.35">
      <c r="J50409" s="830"/>
    </row>
    <row r="50410" spans="10:10" x14ac:dyDescent="0.35">
      <c r="J50410" s="830"/>
    </row>
    <row r="50411" spans="10:10" x14ac:dyDescent="0.35">
      <c r="J50411" s="830"/>
    </row>
    <row r="50412" spans="10:10" x14ac:dyDescent="0.35">
      <c r="J50412" s="830"/>
    </row>
    <row r="50413" spans="10:10" x14ac:dyDescent="0.35">
      <c r="J50413" s="830"/>
    </row>
    <row r="50414" spans="10:10" x14ac:dyDescent="0.35">
      <c r="J50414" s="830"/>
    </row>
    <row r="50415" spans="10:10" x14ac:dyDescent="0.35">
      <c r="J50415" s="830"/>
    </row>
    <row r="50416" spans="10:10" x14ac:dyDescent="0.35">
      <c r="J50416" s="830"/>
    </row>
    <row r="50417" spans="10:10" x14ac:dyDescent="0.35">
      <c r="J50417" s="830"/>
    </row>
    <row r="50418" spans="10:10" x14ac:dyDescent="0.35">
      <c r="J50418" s="830"/>
    </row>
    <row r="50419" spans="10:10" x14ac:dyDescent="0.35">
      <c r="J50419" s="830"/>
    </row>
    <row r="50420" spans="10:10" x14ac:dyDescent="0.35">
      <c r="J50420" s="830"/>
    </row>
    <row r="50421" spans="10:10" x14ac:dyDescent="0.35">
      <c r="J50421" s="830"/>
    </row>
    <row r="50422" spans="10:10" x14ac:dyDescent="0.35">
      <c r="J50422" s="830"/>
    </row>
    <row r="50423" spans="10:10" x14ac:dyDescent="0.35">
      <c r="J50423" s="830"/>
    </row>
    <row r="50424" spans="10:10" x14ac:dyDescent="0.35">
      <c r="J50424" s="830"/>
    </row>
    <row r="50425" spans="10:10" x14ac:dyDescent="0.35">
      <c r="J50425" s="830"/>
    </row>
    <row r="50426" spans="10:10" x14ac:dyDescent="0.35">
      <c r="J50426" s="830"/>
    </row>
    <row r="50427" spans="10:10" x14ac:dyDescent="0.35">
      <c r="J50427" s="830"/>
    </row>
    <row r="50428" spans="10:10" x14ac:dyDescent="0.35">
      <c r="J50428" s="830"/>
    </row>
    <row r="50429" spans="10:10" x14ac:dyDescent="0.35">
      <c r="J50429" s="830"/>
    </row>
    <row r="50430" spans="10:10" x14ac:dyDescent="0.35">
      <c r="J50430" s="830"/>
    </row>
    <row r="50431" spans="10:10" x14ac:dyDescent="0.35">
      <c r="J50431" s="830"/>
    </row>
    <row r="50432" spans="10:10" x14ac:dyDescent="0.35">
      <c r="J50432" s="830"/>
    </row>
    <row r="50433" spans="10:10" x14ac:dyDescent="0.35">
      <c r="J50433" s="830"/>
    </row>
    <row r="50434" spans="10:10" x14ac:dyDescent="0.35">
      <c r="J50434" s="830"/>
    </row>
    <row r="50435" spans="10:10" x14ac:dyDescent="0.35">
      <c r="J50435" s="830"/>
    </row>
    <row r="50436" spans="10:10" x14ac:dyDescent="0.35">
      <c r="J50436" s="830"/>
    </row>
    <row r="50437" spans="10:10" x14ac:dyDescent="0.35">
      <c r="J50437" s="830"/>
    </row>
    <row r="50438" spans="10:10" x14ac:dyDescent="0.35">
      <c r="J50438" s="830"/>
    </row>
    <row r="50439" spans="10:10" x14ac:dyDescent="0.35">
      <c r="J50439" s="830"/>
    </row>
    <row r="50440" spans="10:10" x14ac:dyDescent="0.35">
      <c r="J50440" s="830"/>
    </row>
    <row r="50441" spans="10:10" x14ac:dyDescent="0.35">
      <c r="J50441" s="830"/>
    </row>
    <row r="50442" spans="10:10" x14ac:dyDescent="0.35">
      <c r="J50442" s="830"/>
    </row>
    <row r="50443" spans="10:10" x14ac:dyDescent="0.35">
      <c r="J50443" s="830"/>
    </row>
    <row r="50444" spans="10:10" x14ac:dyDescent="0.35">
      <c r="J50444" s="830"/>
    </row>
    <row r="50445" spans="10:10" x14ac:dyDescent="0.35">
      <c r="J50445" s="830"/>
    </row>
    <row r="50446" spans="10:10" x14ac:dyDescent="0.35">
      <c r="J50446" s="830"/>
    </row>
    <row r="50447" spans="10:10" x14ac:dyDescent="0.35">
      <c r="J50447" s="830"/>
    </row>
    <row r="50448" spans="10:10" x14ac:dyDescent="0.35">
      <c r="J50448" s="830"/>
    </row>
    <row r="50449" spans="10:10" x14ac:dyDescent="0.35">
      <c r="J50449" s="830"/>
    </row>
    <row r="50450" spans="10:10" x14ac:dyDescent="0.35">
      <c r="J50450" s="830"/>
    </row>
    <row r="50451" spans="10:10" x14ac:dyDescent="0.35">
      <c r="J50451" s="830"/>
    </row>
    <row r="50452" spans="10:10" x14ac:dyDescent="0.35">
      <c r="J50452" s="830"/>
    </row>
    <row r="50453" spans="10:10" x14ac:dyDescent="0.35">
      <c r="J50453" s="830"/>
    </row>
    <row r="50454" spans="10:10" x14ac:dyDescent="0.35">
      <c r="J50454" s="830"/>
    </row>
    <row r="50455" spans="10:10" x14ac:dyDescent="0.35">
      <c r="J50455" s="830"/>
    </row>
    <row r="50456" spans="10:10" x14ac:dyDescent="0.35">
      <c r="J50456" s="830"/>
    </row>
    <row r="50457" spans="10:10" x14ac:dyDescent="0.35">
      <c r="J50457" s="830"/>
    </row>
    <row r="50458" spans="10:10" x14ac:dyDescent="0.35">
      <c r="J50458" s="830"/>
    </row>
    <row r="50459" spans="10:10" x14ac:dyDescent="0.35">
      <c r="J50459" s="830"/>
    </row>
    <row r="50460" spans="10:10" x14ac:dyDescent="0.35">
      <c r="J50460" s="830"/>
    </row>
    <row r="50461" spans="10:10" x14ac:dyDescent="0.35">
      <c r="J50461" s="830"/>
    </row>
    <row r="50462" spans="10:10" x14ac:dyDescent="0.35">
      <c r="J50462" s="830"/>
    </row>
    <row r="50463" spans="10:10" x14ac:dyDescent="0.35">
      <c r="J50463" s="830"/>
    </row>
    <row r="50464" spans="10:10" x14ac:dyDescent="0.35">
      <c r="J50464" s="830"/>
    </row>
    <row r="50465" spans="10:10" x14ac:dyDescent="0.35">
      <c r="J50465" s="830"/>
    </row>
    <row r="50466" spans="10:10" x14ac:dyDescent="0.35">
      <c r="J50466" s="830"/>
    </row>
    <row r="50467" spans="10:10" x14ac:dyDescent="0.35">
      <c r="J50467" s="830"/>
    </row>
    <row r="50468" spans="10:10" x14ac:dyDescent="0.35">
      <c r="J50468" s="830"/>
    </row>
    <row r="50469" spans="10:10" x14ac:dyDescent="0.35">
      <c r="J50469" s="830"/>
    </row>
    <row r="50475" spans="10:10" x14ac:dyDescent="0.35">
      <c r="J50475" s="830"/>
    </row>
    <row r="50476" spans="10:10" x14ac:dyDescent="0.35">
      <c r="J50476" s="830"/>
    </row>
    <row r="50477" spans="10:10" x14ac:dyDescent="0.35">
      <c r="J50477" s="830"/>
    </row>
    <row r="50478" spans="10:10" x14ac:dyDescent="0.35">
      <c r="J50478" s="830"/>
    </row>
    <row r="50479" spans="10:10" x14ac:dyDescent="0.35">
      <c r="J50479" s="830"/>
    </row>
    <row r="50480" spans="10:10" x14ac:dyDescent="0.35">
      <c r="J50480" s="830"/>
    </row>
    <row r="50481" spans="10:10" x14ac:dyDescent="0.35">
      <c r="J50481" s="830"/>
    </row>
    <row r="50482" spans="10:10" x14ac:dyDescent="0.35">
      <c r="J50482" s="830"/>
    </row>
    <row r="50483" spans="10:10" x14ac:dyDescent="0.35">
      <c r="J50483" s="830"/>
    </row>
    <row r="50484" spans="10:10" x14ac:dyDescent="0.35">
      <c r="J50484" s="830"/>
    </row>
    <row r="50485" spans="10:10" x14ac:dyDescent="0.35">
      <c r="J50485" s="830"/>
    </row>
    <row r="50486" spans="10:10" x14ac:dyDescent="0.35">
      <c r="J50486" s="830"/>
    </row>
    <row r="50487" spans="10:10" x14ac:dyDescent="0.35">
      <c r="J50487" s="830"/>
    </row>
    <row r="50488" spans="10:10" x14ac:dyDescent="0.35">
      <c r="J50488" s="830"/>
    </row>
    <row r="50489" spans="10:10" x14ac:dyDescent="0.35">
      <c r="J50489" s="830"/>
    </row>
    <row r="50490" spans="10:10" x14ac:dyDescent="0.35">
      <c r="J50490" s="830"/>
    </row>
    <row r="50491" spans="10:10" x14ac:dyDescent="0.35">
      <c r="J50491" s="830"/>
    </row>
    <row r="50492" spans="10:10" x14ac:dyDescent="0.35">
      <c r="J50492" s="830"/>
    </row>
    <row r="50493" spans="10:10" x14ac:dyDescent="0.35">
      <c r="J50493" s="830"/>
    </row>
    <row r="50494" spans="10:10" x14ac:dyDescent="0.35">
      <c r="J50494" s="830"/>
    </row>
    <row r="50495" spans="10:10" x14ac:dyDescent="0.35">
      <c r="J50495" s="830"/>
    </row>
    <row r="50496" spans="10:10" x14ac:dyDescent="0.35">
      <c r="J50496" s="830"/>
    </row>
    <row r="50497" spans="10:10" x14ac:dyDescent="0.35">
      <c r="J50497" s="830"/>
    </row>
    <row r="50498" spans="10:10" x14ac:dyDescent="0.35">
      <c r="J50498" s="830"/>
    </row>
    <row r="50499" spans="10:10" x14ac:dyDescent="0.35">
      <c r="J50499" s="830"/>
    </row>
    <row r="50500" spans="10:10" x14ac:dyDescent="0.35">
      <c r="J50500" s="830"/>
    </row>
    <row r="50501" spans="10:10" x14ac:dyDescent="0.35">
      <c r="J50501" s="830"/>
    </row>
    <row r="50502" spans="10:10" x14ac:dyDescent="0.35">
      <c r="J50502" s="830"/>
    </row>
    <row r="50503" spans="10:10" x14ac:dyDescent="0.35">
      <c r="J50503" s="830"/>
    </row>
    <row r="50504" spans="10:10" x14ac:dyDescent="0.35">
      <c r="J50504" s="830"/>
    </row>
    <row r="50505" spans="10:10" x14ac:dyDescent="0.35">
      <c r="J50505" s="830"/>
    </row>
    <row r="50506" spans="10:10" x14ac:dyDescent="0.35">
      <c r="J50506" s="830"/>
    </row>
    <row r="50507" spans="10:10" x14ac:dyDescent="0.35">
      <c r="J50507" s="830"/>
    </row>
    <row r="50508" spans="10:10" x14ac:dyDescent="0.35">
      <c r="J50508" s="830"/>
    </row>
    <row r="50509" spans="10:10" x14ac:dyDescent="0.35">
      <c r="J50509" s="830"/>
    </row>
    <row r="50510" spans="10:10" x14ac:dyDescent="0.35">
      <c r="J50510" s="830"/>
    </row>
    <row r="50511" spans="10:10" x14ac:dyDescent="0.35">
      <c r="J50511" s="830"/>
    </row>
    <row r="50512" spans="10:10" x14ac:dyDescent="0.35">
      <c r="J50512" s="830"/>
    </row>
    <row r="50513" spans="10:10" x14ac:dyDescent="0.35">
      <c r="J50513" s="830"/>
    </row>
    <row r="50514" spans="10:10" x14ac:dyDescent="0.35">
      <c r="J50514" s="830"/>
    </row>
    <row r="50515" spans="10:10" x14ac:dyDescent="0.35">
      <c r="J50515" s="830"/>
    </row>
    <row r="50516" spans="10:10" x14ac:dyDescent="0.35">
      <c r="J50516" s="830"/>
    </row>
    <row r="50517" spans="10:10" x14ac:dyDescent="0.35">
      <c r="J50517" s="830"/>
    </row>
    <row r="50518" spans="10:10" x14ac:dyDescent="0.35">
      <c r="J50518" s="830"/>
    </row>
    <row r="50519" spans="10:10" x14ac:dyDescent="0.35">
      <c r="J50519" s="830"/>
    </row>
    <row r="50520" spans="10:10" x14ac:dyDescent="0.35">
      <c r="J50520" s="830"/>
    </row>
    <row r="50521" spans="10:10" x14ac:dyDescent="0.35">
      <c r="J50521" s="830"/>
    </row>
    <row r="50522" spans="10:10" x14ac:dyDescent="0.35">
      <c r="J50522" s="830"/>
    </row>
    <row r="50523" spans="10:10" x14ac:dyDescent="0.35">
      <c r="J50523" s="830"/>
    </row>
    <row r="50524" spans="10:10" x14ac:dyDescent="0.35">
      <c r="J50524" s="830"/>
    </row>
    <row r="50525" spans="10:10" x14ac:dyDescent="0.35">
      <c r="J50525" s="830"/>
    </row>
    <row r="50526" spans="10:10" x14ac:dyDescent="0.35">
      <c r="J50526" s="830"/>
    </row>
    <row r="50527" spans="10:10" x14ac:dyDescent="0.35">
      <c r="J50527" s="830"/>
    </row>
    <row r="50528" spans="10:10" x14ac:dyDescent="0.35">
      <c r="J50528" s="830"/>
    </row>
    <row r="50529" spans="10:10" x14ac:dyDescent="0.35">
      <c r="J50529" s="830"/>
    </row>
    <row r="50530" spans="10:10" x14ac:dyDescent="0.35">
      <c r="J50530" s="830"/>
    </row>
    <row r="50531" spans="10:10" x14ac:dyDescent="0.35">
      <c r="J50531" s="830"/>
    </row>
    <row r="50532" spans="10:10" x14ac:dyDescent="0.35">
      <c r="J50532" s="830"/>
    </row>
    <row r="50533" spans="10:10" x14ac:dyDescent="0.35">
      <c r="J50533" s="830"/>
    </row>
    <row r="50534" spans="10:10" x14ac:dyDescent="0.35">
      <c r="J50534" s="830"/>
    </row>
    <row r="50535" spans="10:10" x14ac:dyDescent="0.35">
      <c r="J50535" s="830"/>
    </row>
    <row r="50536" spans="10:10" x14ac:dyDescent="0.35">
      <c r="J50536" s="830"/>
    </row>
    <row r="50537" spans="10:10" x14ac:dyDescent="0.35">
      <c r="J50537" s="830"/>
    </row>
    <row r="50538" spans="10:10" x14ac:dyDescent="0.35">
      <c r="J50538" s="830"/>
    </row>
    <row r="50539" spans="10:10" x14ac:dyDescent="0.35">
      <c r="J50539" s="830"/>
    </row>
    <row r="50540" spans="10:10" x14ac:dyDescent="0.35">
      <c r="J50540" s="830"/>
    </row>
    <row r="50541" spans="10:10" x14ac:dyDescent="0.35">
      <c r="J50541" s="830"/>
    </row>
    <row r="50542" spans="10:10" x14ac:dyDescent="0.35">
      <c r="J50542" s="830"/>
    </row>
    <row r="50543" spans="10:10" x14ac:dyDescent="0.35">
      <c r="J50543" s="830"/>
    </row>
    <row r="50544" spans="10:10" x14ac:dyDescent="0.35">
      <c r="J50544" s="830"/>
    </row>
    <row r="50545" spans="10:10" x14ac:dyDescent="0.35">
      <c r="J50545" s="830"/>
    </row>
    <row r="50546" spans="10:10" x14ac:dyDescent="0.35">
      <c r="J50546" s="830"/>
    </row>
    <row r="50547" spans="10:10" x14ac:dyDescent="0.35">
      <c r="J50547" s="830"/>
    </row>
    <row r="50548" spans="10:10" x14ac:dyDescent="0.35">
      <c r="J50548" s="830"/>
    </row>
    <row r="50549" spans="10:10" x14ac:dyDescent="0.35">
      <c r="J50549" s="830"/>
    </row>
    <row r="50550" spans="10:10" x14ac:dyDescent="0.35">
      <c r="J50550" s="830"/>
    </row>
    <row r="50551" spans="10:10" x14ac:dyDescent="0.35">
      <c r="J50551" s="830"/>
    </row>
    <row r="50552" spans="10:10" x14ac:dyDescent="0.35">
      <c r="J50552" s="830"/>
    </row>
    <row r="50553" spans="10:10" x14ac:dyDescent="0.35">
      <c r="J50553" s="830"/>
    </row>
    <row r="50554" spans="10:10" x14ac:dyDescent="0.35">
      <c r="J50554" s="830"/>
    </row>
    <row r="50555" spans="10:10" x14ac:dyDescent="0.35">
      <c r="J50555" s="830"/>
    </row>
    <row r="50556" spans="10:10" x14ac:dyDescent="0.35">
      <c r="J50556" s="830"/>
    </row>
    <row r="50557" spans="10:10" x14ac:dyDescent="0.35">
      <c r="J50557" s="830"/>
    </row>
    <row r="50558" spans="10:10" x14ac:dyDescent="0.35">
      <c r="J50558" s="830"/>
    </row>
    <row r="50559" spans="10:10" x14ac:dyDescent="0.35">
      <c r="J50559" s="830"/>
    </row>
    <row r="50560" spans="10:10" x14ac:dyDescent="0.35">
      <c r="J50560" s="830"/>
    </row>
    <row r="50561" spans="10:10" x14ac:dyDescent="0.35">
      <c r="J50561" s="830"/>
    </row>
    <row r="50562" spans="10:10" x14ac:dyDescent="0.35">
      <c r="J50562" s="830"/>
    </row>
    <row r="50563" spans="10:10" x14ac:dyDescent="0.35">
      <c r="J50563" s="830"/>
    </row>
    <row r="50564" spans="10:10" x14ac:dyDescent="0.35">
      <c r="J50564" s="830"/>
    </row>
    <row r="50565" spans="10:10" x14ac:dyDescent="0.35">
      <c r="J50565" s="830"/>
    </row>
    <row r="50566" spans="10:10" x14ac:dyDescent="0.35">
      <c r="J50566" s="830"/>
    </row>
    <row r="50567" spans="10:10" x14ac:dyDescent="0.35">
      <c r="J50567" s="830"/>
    </row>
    <row r="50568" spans="10:10" x14ac:dyDescent="0.35">
      <c r="J50568" s="830"/>
    </row>
    <row r="50569" spans="10:10" x14ac:dyDescent="0.35">
      <c r="J50569" s="830"/>
    </row>
    <row r="50570" spans="10:10" x14ac:dyDescent="0.35">
      <c r="J50570" s="830"/>
    </row>
    <row r="50571" spans="10:10" x14ac:dyDescent="0.35">
      <c r="J50571" s="830"/>
    </row>
    <row r="50572" spans="10:10" x14ac:dyDescent="0.35">
      <c r="J50572" s="830"/>
    </row>
    <row r="50573" spans="10:10" x14ac:dyDescent="0.35">
      <c r="J50573" s="830"/>
    </row>
    <row r="50574" spans="10:10" x14ac:dyDescent="0.35">
      <c r="J50574" s="830"/>
    </row>
    <row r="50575" spans="10:10" x14ac:dyDescent="0.35">
      <c r="J50575" s="830"/>
    </row>
    <row r="50576" spans="10:10" x14ac:dyDescent="0.35">
      <c r="J50576" s="830"/>
    </row>
    <row r="50577" spans="10:10" x14ac:dyDescent="0.35">
      <c r="J50577" s="830"/>
    </row>
    <row r="50578" spans="10:10" x14ac:dyDescent="0.35">
      <c r="J50578" s="830"/>
    </row>
    <row r="50579" spans="10:10" x14ac:dyDescent="0.35">
      <c r="J50579" s="830"/>
    </row>
    <row r="50580" spans="10:10" x14ac:dyDescent="0.35">
      <c r="J50580" s="830"/>
    </row>
    <row r="50581" spans="10:10" x14ac:dyDescent="0.35">
      <c r="J50581" s="830"/>
    </row>
    <row r="50582" spans="10:10" x14ac:dyDescent="0.35">
      <c r="J50582" s="830"/>
    </row>
    <row r="50583" spans="10:10" x14ac:dyDescent="0.35">
      <c r="J50583" s="830"/>
    </row>
    <row r="50584" spans="10:10" x14ac:dyDescent="0.35">
      <c r="J50584" s="830"/>
    </row>
    <row r="50585" spans="10:10" x14ac:dyDescent="0.35">
      <c r="J50585" s="830"/>
    </row>
    <row r="50586" spans="10:10" x14ac:dyDescent="0.35">
      <c r="J50586" s="830"/>
    </row>
    <row r="50587" spans="10:10" x14ac:dyDescent="0.35">
      <c r="J50587" s="830"/>
    </row>
    <row r="50588" spans="10:10" x14ac:dyDescent="0.35">
      <c r="J50588" s="830"/>
    </row>
    <row r="50589" spans="10:10" x14ac:dyDescent="0.35">
      <c r="J50589" s="830"/>
    </row>
    <row r="50590" spans="10:10" x14ac:dyDescent="0.35">
      <c r="J50590" s="830"/>
    </row>
    <row r="50591" spans="10:10" x14ac:dyDescent="0.35">
      <c r="J50591" s="830"/>
    </row>
    <row r="50592" spans="10:10" x14ac:dyDescent="0.35">
      <c r="J50592" s="830"/>
    </row>
    <row r="50593" spans="10:10" x14ac:dyDescent="0.35">
      <c r="J50593" s="830"/>
    </row>
    <row r="50594" spans="10:10" x14ac:dyDescent="0.35">
      <c r="J50594" s="830"/>
    </row>
    <row r="50595" spans="10:10" x14ac:dyDescent="0.35">
      <c r="J50595" s="830"/>
    </row>
    <row r="50596" spans="10:10" x14ac:dyDescent="0.35">
      <c r="J50596" s="830"/>
    </row>
    <row r="50597" spans="10:10" x14ac:dyDescent="0.35">
      <c r="J50597" s="830"/>
    </row>
    <row r="50598" spans="10:10" x14ac:dyDescent="0.35">
      <c r="J50598" s="830"/>
    </row>
    <row r="50599" spans="10:10" x14ac:dyDescent="0.35">
      <c r="J50599" s="830"/>
    </row>
    <row r="50600" spans="10:10" x14ac:dyDescent="0.35">
      <c r="J50600" s="830"/>
    </row>
    <row r="50601" spans="10:10" x14ac:dyDescent="0.35">
      <c r="J50601" s="830"/>
    </row>
    <row r="50602" spans="10:10" x14ac:dyDescent="0.35">
      <c r="J50602" s="830"/>
    </row>
    <row r="50603" spans="10:10" x14ac:dyDescent="0.35">
      <c r="J50603" s="830"/>
    </row>
    <row r="50604" spans="10:10" x14ac:dyDescent="0.35">
      <c r="J50604" s="830"/>
    </row>
    <row r="50605" spans="10:10" x14ac:dyDescent="0.35">
      <c r="J50605" s="830"/>
    </row>
    <row r="50606" spans="10:10" x14ac:dyDescent="0.35">
      <c r="J50606" s="830"/>
    </row>
    <row r="50607" spans="10:10" x14ac:dyDescent="0.35">
      <c r="J50607" s="830"/>
    </row>
    <row r="50608" spans="10:10" x14ac:dyDescent="0.35">
      <c r="J50608" s="830"/>
    </row>
    <row r="50609" spans="10:10" x14ac:dyDescent="0.35">
      <c r="J50609" s="830"/>
    </row>
    <row r="50610" spans="10:10" x14ac:dyDescent="0.35">
      <c r="J50610" s="830"/>
    </row>
    <row r="50611" spans="10:10" x14ac:dyDescent="0.35">
      <c r="J50611" s="830"/>
    </row>
    <row r="50612" spans="10:10" x14ac:dyDescent="0.35">
      <c r="J50612" s="830"/>
    </row>
    <row r="50613" spans="10:10" x14ac:dyDescent="0.35">
      <c r="J50613" s="830"/>
    </row>
    <row r="50614" spans="10:10" x14ac:dyDescent="0.35">
      <c r="J50614" s="830"/>
    </row>
    <row r="50615" spans="10:10" x14ac:dyDescent="0.35">
      <c r="J50615" s="830"/>
    </row>
    <row r="50619" spans="10:10" x14ac:dyDescent="0.35">
      <c r="J50619" s="830"/>
    </row>
    <row r="50620" spans="10:10" x14ac:dyDescent="0.35">
      <c r="J50620" s="830"/>
    </row>
    <row r="50621" spans="10:10" x14ac:dyDescent="0.35">
      <c r="J50621" s="830"/>
    </row>
    <row r="50622" spans="10:10" x14ac:dyDescent="0.35">
      <c r="J50622" s="830"/>
    </row>
    <row r="50623" spans="10:10" x14ac:dyDescent="0.35">
      <c r="J50623" s="830"/>
    </row>
    <row r="50624" spans="10:10" x14ac:dyDescent="0.35">
      <c r="J50624" s="830"/>
    </row>
    <row r="50625" spans="10:10" x14ac:dyDescent="0.35">
      <c r="J50625" s="830"/>
    </row>
    <row r="50626" spans="10:10" x14ac:dyDescent="0.35">
      <c r="J50626" s="830"/>
    </row>
    <row r="50627" spans="10:10" x14ac:dyDescent="0.35">
      <c r="J50627" s="830"/>
    </row>
    <row r="50628" spans="10:10" x14ac:dyDescent="0.35">
      <c r="J50628" s="830"/>
    </row>
    <row r="50629" spans="10:10" x14ac:dyDescent="0.35">
      <c r="J50629" s="830"/>
    </row>
    <row r="50630" spans="10:10" x14ac:dyDescent="0.35">
      <c r="J50630" s="830"/>
    </row>
    <row r="50631" spans="10:10" x14ac:dyDescent="0.35">
      <c r="J50631" s="830"/>
    </row>
    <row r="50632" spans="10:10" x14ac:dyDescent="0.35">
      <c r="J50632" s="830"/>
    </row>
    <row r="50633" spans="10:10" x14ac:dyDescent="0.35">
      <c r="J50633" s="830"/>
    </row>
    <row r="50634" spans="10:10" x14ac:dyDescent="0.35">
      <c r="J50634" s="830"/>
    </row>
    <row r="50635" spans="10:10" x14ac:dyDescent="0.35">
      <c r="J50635" s="830"/>
    </row>
    <row r="50636" spans="10:10" x14ac:dyDescent="0.35">
      <c r="J50636" s="830"/>
    </row>
    <row r="50637" spans="10:10" x14ac:dyDescent="0.35">
      <c r="J50637" s="830"/>
    </row>
    <row r="50638" spans="10:10" x14ac:dyDescent="0.35">
      <c r="J50638" s="830"/>
    </row>
    <row r="50639" spans="10:10" x14ac:dyDescent="0.35">
      <c r="J50639" s="830"/>
    </row>
    <row r="50640" spans="10:10" x14ac:dyDescent="0.35">
      <c r="J50640" s="830"/>
    </row>
    <row r="50641" spans="10:10" x14ac:dyDescent="0.35">
      <c r="J50641" s="830"/>
    </row>
    <row r="50642" spans="10:10" x14ac:dyDescent="0.35">
      <c r="J50642" s="830"/>
    </row>
    <row r="50643" spans="10:10" x14ac:dyDescent="0.35">
      <c r="J50643" s="830"/>
    </row>
    <row r="50644" spans="10:10" x14ac:dyDescent="0.35">
      <c r="J50644" s="830"/>
    </row>
    <row r="50645" spans="10:10" x14ac:dyDescent="0.35">
      <c r="J50645" s="830"/>
    </row>
    <row r="50646" spans="10:10" x14ac:dyDescent="0.35">
      <c r="J50646" s="830"/>
    </row>
    <row r="50647" spans="10:10" x14ac:dyDescent="0.35">
      <c r="J50647" s="830"/>
    </row>
    <row r="50648" spans="10:10" x14ac:dyDescent="0.35">
      <c r="J50648" s="830"/>
    </row>
    <row r="50649" spans="10:10" x14ac:dyDescent="0.35">
      <c r="J50649" s="830"/>
    </row>
    <row r="50650" spans="10:10" x14ac:dyDescent="0.35">
      <c r="J50650" s="830"/>
    </row>
    <row r="50651" spans="10:10" x14ac:dyDescent="0.35">
      <c r="J50651" s="830"/>
    </row>
    <row r="50652" spans="10:10" x14ac:dyDescent="0.35">
      <c r="J50652" s="830"/>
    </row>
    <row r="50653" spans="10:10" x14ac:dyDescent="0.35">
      <c r="J50653" s="830"/>
    </row>
    <row r="50654" spans="10:10" x14ac:dyDescent="0.35">
      <c r="J50654" s="830"/>
    </row>
    <row r="50655" spans="10:10" x14ac:dyDescent="0.35">
      <c r="J50655" s="830"/>
    </row>
    <row r="50656" spans="10:10" x14ac:dyDescent="0.35">
      <c r="J50656" s="830"/>
    </row>
    <row r="50657" spans="10:10" x14ac:dyDescent="0.35">
      <c r="J50657" s="830"/>
    </row>
    <row r="50658" spans="10:10" x14ac:dyDescent="0.35">
      <c r="J50658" s="830"/>
    </row>
    <row r="50659" spans="10:10" x14ac:dyDescent="0.35">
      <c r="J50659" s="830"/>
    </row>
    <row r="50660" spans="10:10" x14ac:dyDescent="0.35">
      <c r="J50660" s="830"/>
    </row>
    <row r="50661" spans="10:10" x14ac:dyDescent="0.35">
      <c r="J50661" s="830"/>
    </row>
    <row r="50662" spans="10:10" x14ac:dyDescent="0.35">
      <c r="J50662" s="830"/>
    </row>
    <row r="50663" spans="10:10" x14ac:dyDescent="0.35">
      <c r="J50663" s="830"/>
    </row>
    <row r="50664" spans="10:10" x14ac:dyDescent="0.35">
      <c r="J50664" s="830"/>
    </row>
    <row r="50665" spans="10:10" x14ac:dyDescent="0.35">
      <c r="J50665" s="830"/>
    </row>
    <row r="50666" spans="10:10" x14ac:dyDescent="0.35">
      <c r="J50666" s="830"/>
    </row>
    <row r="50667" spans="10:10" x14ac:dyDescent="0.35">
      <c r="J50667" s="830"/>
    </row>
    <row r="50668" spans="10:10" x14ac:dyDescent="0.35">
      <c r="J50668" s="830"/>
    </row>
    <row r="50669" spans="10:10" x14ac:dyDescent="0.35">
      <c r="J50669" s="830"/>
    </row>
    <row r="50670" spans="10:10" x14ac:dyDescent="0.35">
      <c r="J50670" s="830"/>
    </row>
    <row r="50671" spans="10:10" x14ac:dyDescent="0.35">
      <c r="J50671" s="830"/>
    </row>
    <row r="50672" spans="10:10" x14ac:dyDescent="0.35">
      <c r="J50672" s="830"/>
    </row>
    <row r="50673" spans="10:10" x14ac:dyDescent="0.35">
      <c r="J50673" s="830"/>
    </row>
    <row r="50674" spans="10:10" x14ac:dyDescent="0.35">
      <c r="J50674" s="830"/>
    </row>
    <row r="50675" spans="10:10" x14ac:dyDescent="0.35">
      <c r="J50675" s="830"/>
    </row>
    <row r="50676" spans="10:10" x14ac:dyDescent="0.35">
      <c r="J50676" s="830"/>
    </row>
    <row r="50677" spans="10:10" x14ac:dyDescent="0.35">
      <c r="J50677" s="830"/>
    </row>
    <row r="50678" spans="10:10" x14ac:dyDescent="0.35">
      <c r="J50678" s="830"/>
    </row>
    <row r="50679" spans="10:10" x14ac:dyDescent="0.35">
      <c r="J50679" s="830"/>
    </row>
    <row r="50680" spans="10:10" x14ac:dyDescent="0.35">
      <c r="J50680" s="830"/>
    </row>
    <row r="50681" spans="10:10" x14ac:dyDescent="0.35">
      <c r="J50681" s="830"/>
    </row>
    <row r="50682" spans="10:10" x14ac:dyDescent="0.35">
      <c r="J50682" s="830"/>
    </row>
    <row r="50685" spans="10:10" x14ac:dyDescent="0.35">
      <c r="J50685" s="830"/>
    </row>
    <row r="50686" spans="10:10" x14ac:dyDescent="0.35">
      <c r="J50686" s="830"/>
    </row>
    <row r="50687" spans="10:10" x14ac:dyDescent="0.35">
      <c r="J50687" s="830"/>
    </row>
    <row r="50688" spans="10:10" x14ac:dyDescent="0.35">
      <c r="J50688" s="830"/>
    </row>
    <row r="50689" spans="10:10" x14ac:dyDescent="0.35">
      <c r="J50689" s="830"/>
    </row>
    <row r="50690" spans="10:10" x14ac:dyDescent="0.35">
      <c r="J50690" s="830"/>
    </row>
    <row r="50691" spans="10:10" x14ac:dyDescent="0.35">
      <c r="J50691" s="830"/>
    </row>
    <row r="50692" spans="10:10" x14ac:dyDescent="0.35">
      <c r="J50692" s="830"/>
    </row>
    <row r="50693" spans="10:10" x14ac:dyDescent="0.35">
      <c r="J50693" s="830"/>
    </row>
    <row r="50694" spans="10:10" x14ac:dyDescent="0.35">
      <c r="J50694" s="830"/>
    </row>
    <row r="50695" spans="10:10" x14ac:dyDescent="0.35">
      <c r="J50695" s="830"/>
    </row>
    <row r="50696" spans="10:10" x14ac:dyDescent="0.35">
      <c r="J50696" s="830"/>
    </row>
    <row r="50697" spans="10:10" x14ac:dyDescent="0.35">
      <c r="J50697" s="830"/>
    </row>
    <row r="50698" spans="10:10" x14ac:dyDescent="0.35">
      <c r="J50698" s="830"/>
    </row>
    <row r="50699" spans="10:10" x14ac:dyDescent="0.35">
      <c r="J50699" s="830"/>
    </row>
    <row r="50700" spans="10:10" x14ac:dyDescent="0.35">
      <c r="J50700" s="830"/>
    </row>
    <row r="50701" spans="10:10" x14ac:dyDescent="0.35">
      <c r="J50701" s="830"/>
    </row>
    <row r="50702" spans="10:10" x14ac:dyDescent="0.35">
      <c r="J50702" s="830"/>
    </row>
    <row r="50703" spans="10:10" x14ac:dyDescent="0.35">
      <c r="J50703" s="830"/>
    </row>
    <row r="50704" spans="10:10" x14ac:dyDescent="0.35">
      <c r="J50704" s="830"/>
    </row>
    <row r="50705" spans="10:10" x14ac:dyDescent="0.35">
      <c r="J50705" s="830"/>
    </row>
    <row r="50706" spans="10:10" x14ac:dyDescent="0.35">
      <c r="J50706" s="830"/>
    </row>
    <row r="50707" spans="10:10" x14ac:dyDescent="0.35">
      <c r="J50707" s="830"/>
    </row>
    <row r="50708" spans="10:10" x14ac:dyDescent="0.35">
      <c r="J50708" s="830"/>
    </row>
    <row r="50709" spans="10:10" x14ac:dyDescent="0.35">
      <c r="J50709" s="830"/>
    </row>
    <row r="50710" spans="10:10" x14ac:dyDescent="0.35">
      <c r="J50710" s="830"/>
    </row>
    <row r="50711" spans="10:10" x14ac:dyDescent="0.35">
      <c r="J50711" s="830"/>
    </row>
    <row r="50712" spans="10:10" x14ac:dyDescent="0.35">
      <c r="J50712" s="830"/>
    </row>
    <row r="50713" spans="10:10" x14ac:dyDescent="0.35">
      <c r="J50713" s="830"/>
    </row>
    <row r="50714" spans="10:10" x14ac:dyDescent="0.35">
      <c r="J50714" s="830"/>
    </row>
    <row r="50715" spans="10:10" x14ac:dyDescent="0.35">
      <c r="J50715" s="830"/>
    </row>
    <row r="50716" spans="10:10" x14ac:dyDescent="0.35">
      <c r="J50716" s="830"/>
    </row>
    <row r="50717" spans="10:10" x14ac:dyDescent="0.35">
      <c r="J50717" s="830"/>
    </row>
    <row r="50718" spans="10:10" x14ac:dyDescent="0.35">
      <c r="J50718" s="830"/>
    </row>
    <row r="50719" spans="10:10" x14ac:dyDescent="0.35">
      <c r="J50719" s="830"/>
    </row>
    <row r="50720" spans="10:10" x14ac:dyDescent="0.35">
      <c r="J50720" s="830"/>
    </row>
    <row r="50721" spans="10:10" x14ac:dyDescent="0.35">
      <c r="J50721" s="830"/>
    </row>
    <row r="50722" spans="10:10" x14ac:dyDescent="0.35">
      <c r="J50722" s="830"/>
    </row>
    <row r="50723" spans="10:10" x14ac:dyDescent="0.35">
      <c r="J50723" s="830"/>
    </row>
    <row r="50724" spans="10:10" x14ac:dyDescent="0.35">
      <c r="J50724" s="830"/>
    </row>
    <row r="50725" spans="10:10" x14ac:dyDescent="0.35">
      <c r="J50725" s="830"/>
    </row>
    <row r="50726" spans="10:10" x14ac:dyDescent="0.35">
      <c r="J50726" s="830"/>
    </row>
    <row r="50727" spans="10:10" x14ac:dyDescent="0.35">
      <c r="J50727" s="830"/>
    </row>
    <row r="50728" spans="10:10" x14ac:dyDescent="0.35">
      <c r="J50728" s="830"/>
    </row>
    <row r="50729" spans="10:10" x14ac:dyDescent="0.35">
      <c r="J50729" s="830"/>
    </row>
    <row r="50730" spans="10:10" x14ac:dyDescent="0.35">
      <c r="J50730" s="830"/>
    </row>
    <row r="50731" spans="10:10" x14ac:dyDescent="0.35">
      <c r="J50731" s="830"/>
    </row>
    <row r="50732" spans="10:10" x14ac:dyDescent="0.35">
      <c r="J50732" s="830"/>
    </row>
    <row r="50733" spans="10:10" x14ac:dyDescent="0.35">
      <c r="J50733" s="830"/>
    </row>
    <row r="50734" spans="10:10" x14ac:dyDescent="0.35">
      <c r="J50734" s="830"/>
    </row>
    <row r="50735" spans="10:10" x14ac:dyDescent="0.35">
      <c r="J50735" s="830"/>
    </row>
    <row r="50736" spans="10:10" x14ac:dyDescent="0.35">
      <c r="J50736" s="830"/>
    </row>
    <row r="50737" spans="10:10" x14ac:dyDescent="0.35">
      <c r="J50737" s="830"/>
    </row>
    <row r="50738" spans="10:10" x14ac:dyDescent="0.35">
      <c r="J50738" s="830"/>
    </row>
    <row r="50739" spans="10:10" x14ac:dyDescent="0.35">
      <c r="J50739" s="830"/>
    </row>
    <row r="50740" spans="10:10" x14ac:dyDescent="0.35">
      <c r="J50740" s="830"/>
    </row>
    <row r="50741" spans="10:10" x14ac:dyDescent="0.35">
      <c r="J50741" s="830"/>
    </row>
    <row r="50742" spans="10:10" x14ac:dyDescent="0.35">
      <c r="J50742" s="830"/>
    </row>
    <row r="50743" spans="10:10" x14ac:dyDescent="0.35">
      <c r="J50743" s="830"/>
    </row>
    <row r="50744" spans="10:10" x14ac:dyDescent="0.35">
      <c r="J50744" s="830"/>
    </row>
    <row r="50745" spans="10:10" x14ac:dyDescent="0.35">
      <c r="J50745" s="830"/>
    </row>
    <row r="50746" spans="10:10" x14ac:dyDescent="0.35">
      <c r="J50746" s="830"/>
    </row>
    <row r="50747" spans="10:10" x14ac:dyDescent="0.35">
      <c r="J50747" s="830"/>
    </row>
    <row r="50748" spans="10:10" x14ac:dyDescent="0.35">
      <c r="J50748" s="830"/>
    </row>
    <row r="50749" spans="10:10" x14ac:dyDescent="0.35">
      <c r="J50749" s="830"/>
    </row>
    <row r="50750" spans="10:10" x14ac:dyDescent="0.35">
      <c r="J50750" s="830"/>
    </row>
    <row r="50751" spans="10:10" x14ac:dyDescent="0.35">
      <c r="J50751" s="830"/>
    </row>
    <row r="50752" spans="10:10" x14ac:dyDescent="0.35">
      <c r="J50752" s="830"/>
    </row>
    <row r="50753" spans="10:10" x14ac:dyDescent="0.35">
      <c r="J50753" s="830"/>
    </row>
    <row r="50754" spans="10:10" x14ac:dyDescent="0.35">
      <c r="J50754" s="830"/>
    </row>
    <row r="50755" spans="10:10" x14ac:dyDescent="0.35">
      <c r="J50755" s="830"/>
    </row>
    <row r="50756" spans="10:10" x14ac:dyDescent="0.35">
      <c r="J50756" s="830"/>
    </row>
    <row r="50757" spans="10:10" x14ac:dyDescent="0.35">
      <c r="J50757" s="830"/>
    </row>
    <row r="50758" spans="10:10" x14ac:dyDescent="0.35">
      <c r="J50758" s="830"/>
    </row>
    <row r="50759" spans="10:10" x14ac:dyDescent="0.35">
      <c r="J50759" s="830"/>
    </row>
    <row r="50760" spans="10:10" x14ac:dyDescent="0.35">
      <c r="J50760" s="830"/>
    </row>
    <row r="50761" spans="10:10" x14ac:dyDescent="0.35">
      <c r="J50761" s="830"/>
    </row>
    <row r="50762" spans="10:10" x14ac:dyDescent="0.35">
      <c r="J50762" s="830"/>
    </row>
    <row r="50763" spans="10:10" x14ac:dyDescent="0.35">
      <c r="J50763" s="830"/>
    </row>
    <row r="50764" spans="10:10" x14ac:dyDescent="0.35">
      <c r="J50764" s="830"/>
    </row>
    <row r="50765" spans="10:10" x14ac:dyDescent="0.35">
      <c r="J50765" s="830"/>
    </row>
    <row r="50766" spans="10:10" x14ac:dyDescent="0.35">
      <c r="J50766" s="830"/>
    </row>
    <row r="50767" spans="10:10" x14ac:dyDescent="0.35">
      <c r="J50767" s="830"/>
    </row>
    <row r="50768" spans="10:10" x14ac:dyDescent="0.35">
      <c r="J50768" s="830"/>
    </row>
    <row r="50769" spans="10:10" x14ac:dyDescent="0.35">
      <c r="J50769" s="830"/>
    </row>
    <row r="50770" spans="10:10" x14ac:dyDescent="0.35">
      <c r="J50770" s="830"/>
    </row>
    <row r="50771" spans="10:10" x14ac:dyDescent="0.35">
      <c r="J50771" s="830"/>
    </row>
    <row r="50772" spans="10:10" x14ac:dyDescent="0.35">
      <c r="J50772" s="830"/>
    </row>
    <row r="50773" spans="10:10" x14ac:dyDescent="0.35">
      <c r="J50773" s="830"/>
    </row>
    <row r="50774" spans="10:10" x14ac:dyDescent="0.35">
      <c r="J50774" s="830"/>
    </row>
    <row r="50775" spans="10:10" x14ac:dyDescent="0.35">
      <c r="J50775" s="830"/>
    </row>
    <row r="50776" spans="10:10" x14ac:dyDescent="0.35">
      <c r="J50776" s="830"/>
    </row>
    <row r="50777" spans="10:10" x14ac:dyDescent="0.35">
      <c r="J50777" s="830"/>
    </row>
    <row r="50778" spans="10:10" x14ac:dyDescent="0.35">
      <c r="J50778" s="830"/>
    </row>
    <row r="50779" spans="10:10" x14ac:dyDescent="0.35">
      <c r="J50779" s="830"/>
    </row>
    <row r="50780" spans="10:10" x14ac:dyDescent="0.35">
      <c r="J50780" s="830"/>
    </row>
    <row r="50781" spans="10:10" x14ac:dyDescent="0.35">
      <c r="J50781" s="830"/>
    </row>
    <row r="50782" spans="10:10" x14ac:dyDescent="0.35">
      <c r="J50782" s="830"/>
    </row>
    <row r="50783" spans="10:10" x14ac:dyDescent="0.35">
      <c r="J50783" s="830"/>
    </row>
    <row r="50784" spans="10:10" x14ac:dyDescent="0.35">
      <c r="J50784" s="830"/>
    </row>
    <row r="50785" spans="10:10" x14ac:dyDescent="0.35">
      <c r="J50785" s="830"/>
    </row>
    <row r="50786" spans="10:10" x14ac:dyDescent="0.35">
      <c r="J50786" s="830"/>
    </row>
    <row r="50787" spans="10:10" x14ac:dyDescent="0.35">
      <c r="J50787" s="830"/>
    </row>
    <row r="50788" spans="10:10" x14ac:dyDescent="0.35">
      <c r="J50788" s="830"/>
    </row>
    <row r="50789" spans="10:10" x14ac:dyDescent="0.35">
      <c r="J50789" s="830"/>
    </row>
    <row r="50790" spans="10:10" x14ac:dyDescent="0.35">
      <c r="J50790" s="830"/>
    </row>
    <row r="50791" spans="10:10" x14ac:dyDescent="0.35">
      <c r="J50791" s="830"/>
    </row>
    <row r="50792" spans="10:10" x14ac:dyDescent="0.35">
      <c r="J50792" s="830"/>
    </row>
    <row r="50793" spans="10:10" x14ac:dyDescent="0.35">
      <c r="J50793" s="830"/>
    </row>
    <row r="50794" spans="10:10" x14ac:dyDescent="0.35">
      <c r="J50794" s="830"/>
    </row>
    <row r="50795" spans="10:10" x14ac:dyDescent="0.35">
      <c r="J50795" s="830"/>
    </row>
    <row r="50796" spans="10:10" x14ac:dyDescent="0.35">
      <c r="J50796" s="830"/>
    </row>
    <row r="50797" spans="10:10" x14ac:dyDescent="0.35">
      <c r="J50797" s="830"/>
    </row>
    <row r="50798" spans="10:10" x14ac:dyDescent="0.35">
      <c r="J50798" s="830"/>
    </row>
    <row r="50799" spans="10:10" x14ac:dyDescent="0.35">
      <c r="J50799" s="830"/>
    </row>
    <row r="50800" spans="10:10" x14ac:dyDescent="0.35">
      <c r="J50800" s="830"/>
    </row>
    <row r="50801" spans="10:10" x14ac:dyDescent="0.35">
      <c r="J50801" s="830"/>
    </row>
    <row r="50802" spans="10:10" x14ac:dyDescent="0.35">
      <c r="J50802" s="830"/>
    </row>
    <row r="50803" spans="10:10" x14ac:dyDescent="0.35">
      <c r="J50803" s="830"/>
    </row>
    <row r="50804" spans="10:10" x14ac:dyDescent="0.35">
      <c r="J50804" s="830"/>
    </row>
    <row r="50805" spans="10:10" x14ac:dyDescent="0.35">
      <c r="J50805" s="830"/>
    </row>
    <row r="50806" spans="10:10" x14ac:dyDescent="0.35">
      <c r="J50806" s="830"/>
    </row>
    <row r="50807" spans="10:10" x14ac:dyDescent="0.35">
      <c r="J50807" s="830"/>
    </row>
    <row r="50808" spans="10:10" x14ac:dyDescent="0.35">
      <c r="J50808" s="830"/>
    </row>
    <row r="50809" spans="10:10" x14ac:dyDescent="0.35">
      <c r="J50809" s="830"/>
    </row>
    <row r="50810" spans="10:10" x14ac:dyDescent="0.35">
      <c r="J50810" s="830"/>
    </row>
    <row r="50811" spans="10:10" x14ac:dyDescent="0.35">
      <c r="J50811" s="830"/>
    </row>
    <row r="50812" spans="10:10" x14ac:dyDescent="0.35">
      <c r="J50812" s="830"/>
    </row>
    <row r="50813" spans="10:10" x14ac:dyDescent="0.35">
      <c r="J50813" s="830"/>
    </row>
    <row r="50814" spans="10:10" x14ac:dyDescent="0.35">
      <c r="J50814" s="830"/>
    </row>
    <row r="50815" spans="10:10" x14ac:dyDescent="0.35">
      <c r="J50815" s="830"/>
    </row>
    <row r="50816" spans="10:10" x14ac:dyDescent="0.35">
      <c r="J50816" s="830"/>
    </row>
    <row r="50817" spans="10:10" x14ac:dyDescent="0.35">
      <c r="J50817" s="830"/>
    </row>
    <row r="50818" spans="10:10" x14ac:dyDescent="0.35">
      <c r="J50818" s="830"/>
    </row>
    <row r="50819" spans="10:10" x14ac:dyDescent="0.35">
      <c r="J50819" s="830"/>
    </row>
    <row r="50820" spans="10:10" x14ac:dyDescent="0.35">
      <c r="J50820" s="830"/>
    </row>
    <row r="50821" spans="10:10" x14ac:dyDescent="0.35">
      <c r="J50821" s="830"/>
    </row>
    <row r="50822" spans="10:10" x14ac:dyDescent="0.35">
      <c r="J50822" s="830"/>
    </row>
    <row r="50823" spans="10:10" x14ac:dyDescent="0.35">
      <c r="J50823" s="830"/>
    </row>
    <row r="50824" spans="10:10" x14ac:dyDescent="0.35">
      <c r="J50824" s="830"/>
    </row>
    <row r="50825" spans="10:10" x14ac:dyDescent="0.35">
      <c r="J50825" s="830"/>
    </row>
    <row r="50826" spans="10:10" x14ac:dyDescent="0.35">
      <c r="J50826" s="830"/>
    </row>
    <row r="50827" spans="10:10" x14ac:dyDescent="0.35">
      <c r="J50827" s="830"/>
    </row>
    <row r="50828" spans="10:10" x14ac:dyDescent="0.35">
      <c r="J50828" s="830"/>
    </row>
    <row r="50829" spans="10:10" x14ac:dyDescent="0.35">
      <c r="J50829" s="830"/>
    </row>
    <row r="50830" spans="10:10" x14ac:dyDescent="0.35">
      <c r="J50830" s="830"/>
    </row>
    <row r="50831" spans="10:10" x14ac:dyDescent="0.35">
      <c r="J50831" s="830"/>
    </row>
    <row r="50832" spans="10:10" x14ac:dyDescent="0.35">
      <c r="J50832" s="830"/>
    </row>
    <row r="50833" spans="10:10" x14ac:dyDescent="0.35">
      <c r="J50833" s="830"/>
    </row>
    <row r="50834" spans="10:10" x14ac:dyDescent="0.35">
      <c r="J50834" s="830"/>
    </row>
    <row r="50835" spans="10:10" x14ac:dyDescent="0.35">
      <c r="J50835" s="830"/>
    </row>
    <row r="50836" spans="10:10" x14ac:dyDescent="0.35">
      <c r="J50836" s="830"/>
    </row>
    <row r="50837" spans="10:10" x14ac:dyDescent="0.35">
      <c r="J50837" s="830"/>
    </row>
    <row r="50838" spans="10:10" x14ac:dyDescent="0.35">
      <c r="J50838" s="830"/>
    </row>
    <row r="50839" spans="10:10" x14ac:dyDescent="0.35">
      <c r="J50839" s="830"/>
    </row>
    <row r="50840" spans="10:10" x14ac:dyDescent="0.35">
      <c r="J50840" s="830"/>
    </row>
    <row r="50841" spans="10:10" x14ac:dyDescent="0.35">
      <c r="J50841" s="830"/>
    </row>
    <row r="50842" spans="10:10" x14ac:dyDescent="0.35">
      <c r="J50842" s="830"/>
    </row>
    <row r="50843" spans="10:10" x14ac:dyDescent="0.35">
      <c r="J50843" s="830"/>
    </row>
    <row r="50844" spans="10:10" x14ac:dyDescent="0.35">
      <c r="J50844" s="830"/>
    </row>
    <row r="50845" spans="10:10" x14ac:dyDescent="0.35">
      <c r="J50845" s="830"/>
    </row>
    <row r="50846" spans="10:10" x14ac:dyDescent="0.35">
      <c r="J50846" s="830"/>
    </row>
    <row r="50847" spans="10:10" x14ac:dyDescent="0.35">
      <c r="J50847" s="830"/>
    </row>
    <row r="50848" spans="10:10" x14ac:dyDescent="0.35">
      <c r="J50848" s="830"/>
    </row>
    <row r="50849" spans="10:10" x14ac:dyDescent="0.35">
      <c r="J50849" s="830"/>
    </row>
    <row r="50850" spans="10:10" x14ac:dyDescent="0.35">
      <c r="J50850" s="830"/>
    </row>
    <row r="50851" spans="10:10" x14ac:dyDescent="0.35">
      <c r="J50851" s="830"/>
    </row>
    <row r="50852" spans="10:10" x14ac:dyDescent="0.35">
      <c r="J50852" s="830"/>
    </row>
    <row r="50853" spans="10:10" x14ac:dyDescent="0.35">
      <c r="J50853" s="830"/>
    </row>
    <row r="50854" spans="10:10" x14ac:dyDescent="0.35">
      <c r="J50854" s="830"/>
    </row>
    <row r="50855" spans="10:10" x14ac:dyDescent="0.35">
      <c r="J50855" s="830"/>
    </row>
    <row r="50856" spans="10:10" x14ac:dyDescent="0.35">
      <c r="J50856" s="830"/>
    </row>
    <row r="50857" spans="10:10" x14ac:dyDescent="0.35">
      <c r="J50857" s="830"/>
    </row>
    <row r="50858" spans="10:10" x14ac:dyDescent="0.35">
      <c r="J50858" s="830"/>
    </row>
    <row r="50859" spans="10:10" x14ac:dyDescent="0.35">
      <c r="J50859" s="830"/>
    </row>
    <row r="50860" spans="10:10" x14ac:dyDescent="0.35">
      <c r="J50860" s="830"/>
    </row>
    <row r="50861" spans="10:10" x14ac:dyDescent="0.35">
      <c r="J50861" s="830"/>
    </row>
    <row r="50862" spans="10:10" x14ac:dyDescent="0.35">
      <c r="J50862" s="830"/>
    </row>
    <row r="50863" spans="10:10" x14ac:dyDescent="0.35">
      <c r="J50863" s="830"/>
    </row>
    <row r="50864" spans="10:10" x14ac:dyDescent="0.35">
      <c r="J50864" s="830"/>
    </row>
    <row r="50865" spans="10:10" x14ac:dyDescent="0.35">
      <c r="J50865" s="830"/>
    </row>
    <row r="50866" spans="10:10" x14ac:dyDescent="0.35">
      <c r="J50866" s="830"/>
    </row>
    <row r="50867" spans="10:10" x14ac:dyDescent="0.35">
      <c r="J50867" s="830"/>
    </row>
    <row r="50868" spans="10:10" x14ac:dyDescent="0.35">
      <c r="J50868" s="830"/>
    </row>
    <row r="50869" spans="10:10" x14ac:dyDescent="0.35">
      <c r="J50869" s="830"/>
    </row>
    <row r="50870" spans="10:10" x14ac:dyDescent="0.35">
      <c r="J50870" s="830"/>
    </row>
    <row r="50871" spans="10:10" x14ac:dyDescent="0.35">
      <c r="J50871" s="830"/>
    </row>
    <row r="50872" spans="10:10" x14ac:dyDescent="0.35">
      <c r="J50872" s="830"/>
    </row>
    <row r="50873" spans="10:10" x14ac:dyDescent="0.35">
      <c r="J50873" s="830"/>
    </row>
    <row r="50874" spans="10:10" x14ac:dyDescent="0.35">
      <c r="J50874" s="830"/>
    </row>
    <row r="50875" spans="10:10" x14ac:dyDescent="0.35">
      <c r="J50875" s="830"/>
    </row>
    <row r="50876" spans="10:10" x14ac:dyDescent="0.35">
      <c r="J50876" s="830"/>
    </row>
    <row r="50877" spans="10:10" x14ac:dyDescent="0.35">
      <c r="J50877" s="830"/>
    </row>
    <row r="50878" spans="10:10" x14ac:dyDescent="0.35">
      <c r="J50878" s="830"/>
    </row>
    <row r="50879" spans="10:10" x14ac:dyDescent="0.35">
      <c r="J50879" s="830"/>
    </row>
    <row r="50880" spans="10:10" x14ac:dyDescent="0.35">
      <c r="J50880" s="830"/>
    </row>
    <row r="50881" spans="10:10" x14ac:dyDescent="0.35">
      <c r="J50881" s="830"/>
    </row>
    <row r="50882" spans="10:10" x14ac:dyDescent="0.35">
      <c r="J50882" s="830"/>
    </row>
    <row r="50883" spans="10:10" x14ac:dyDescent="0.35">
      <c r="J50883" s="830"/>
    </row>
    <row r="50884" spans="10:10" x14ac:dyDescent="0.35">
      <c r="J50884" s="830"/>
    </row>
    <row r="50885" spans="10:10" x14ac:dyDescent="0.35">
      <c r="J50885" s="830"/>
    </row>
    <row r="50886" spans="10:10" x14ac:dyDescent="0.35">
      <c r="J50886" s="830"/>
    </row>
    <row r="50887" spans="10:10" x14ac:dyDescent="0.35">
      <c r="J50887" s="830"/>
    </row>
    <row r="50888" spans="10:10" x14ac:dyDescent="0.35">
      <c r="J50888" s="830"/>
    </row>
    <row r="50889" spans="10:10" x14ac:dyDescent="0.35">
      <c r="J50889" s="830"/>
    </row>
    <row r="50890" spans="10:10" x14ac:dyDescent="0.35">
      <c r="J50890" s="830"/>
    </row>
    <row r="50891" spans="10:10" x14ac:dyDescent="0.35">
      <c r="J50891" s="830"/>
    </row>
    <row r="50892" spans="10:10" x14ac:dyDescent="0.35">
      <c r="J50892" s="830"/>
    </row>
    <row r="50893" spans="10:10" x14ac:dyDescent="0.35">
      <c r="J50893" s="830"/>
    </row>
    <row r="50894" spans="10:10" x14ac:dyDescent="0.35">
      <c r="J50894" s="830"/>
    </row>
    <row r="50895" spans="10:10" x14ac:dyDescent="0.35">
      <c r="J50895" s="830"/>
    </row>
    <row r="50896" spans="10:10" x14ac:dyDescent="0.35">
      <c r="J50896" s="830"/>
    </row>
    <row r="50897" spans="10:10" x14ac:dyDescent="0.35">
      <c r="J50897" s="830"/>
    </row>
    <row r="50898" spans="10:10" x14ac:dyDescent="0.35">
      <c r="J50898" s="830"/>
    </row>
    <row r="50899" spans="10:10" x14ac:dyDescent="0.35">
      <c r="J50899" s="830"/>
    </row>
    <row r="50900" spans="10:10" x14ac:dyDescent="0.35">
      <c r="J50900" s="830"/>
    </row>
    <row r="50901" spans="10:10" x14ac:dyDescent="0.35">
      <c r="J50901" s="830"/>
    </row>
    <row r="50902" spans="10:10" x14ac:dyDescent="0.35">
      <c r="J50902" s="830"/>
    </row>
    <row r="50903" spans="10:10" x14ac:dyDescent="0.35">
      <c r="J50903" s="830"/>
    </row>
    <row r="50904" spans="10:10" x14ac:dyDescent="0.35">
      <c r="J50904" s="830"/>
    </row>
    <row r="50905" spans="10:10" x14ac:dyDescent="0.35">
      <c r="J50905" s="830"/>
    </row>
    <row r="50906" spans="10:10" x14ac:dyDescent="0.35">
      <c r="J50906" s="830"/>
    </row>
    <row r="50907" spans="10:10" x14ac:dyDescent="0.35">
      <c r="J50907" s="830"/>
    </row>
    <row r="50908" spans="10:10" x14ac:dyDescent="0.35">
      <c r="J50908" s="830"/>
    </row>
    <row r="50909" spans="10:10" x14ac:dyDescent="0.35">
      <c r="J50909" s="830"/>
    </row>
    <row r="50910" spans="10:10" x14ac:dyDescent="0.35">
      <c r="J50910" s="830"/>
    </row>
    <row r="50911" spans="10:10" x14ac:dyDescent="0.35">
      <c r="J50911" s="830"/>
    </row>
    <row r="50912" spans="10:10" x14ac:dyDescent="0.35">
      <c r="J50912" s="830"/>
    </row>
    <row r="50913" spans="10:10" x14ac:dyDescent="0.35">
      <c r="J50913" s="830"/>
    </row>
    <row r="50914" spans="10:10" x14ac:dyDescent="0.35">
      <c r="J50914" s="830"/>
    </row>
    <row r="50915" spans="10:10" x14ac:dyDescent="0.35">
      <c r="J50915" s="830"/>
    </row>
    <row r="50916" spans="10:10" x14ac:dyDescent="0.35">
      <c r="J50916" s="830"/>
    </row>
    <row r="50917" spans="10:10" x14ac:dyDescent="0.35">
      <c r="J50917" s="830"/>
    </row>
    <row r="50918" spans="10:10" x14ac:dyDescent="0.35">
      <c r="J50918" s="830"/>
    </row>
    <row r="50919" spans="10:10" x14ac:dyDescent="0.35">
      <c r="J50919" s="830"/>
    </row>
    <row r="50920" spans="10:10" x14ac:dyDescent="0.35">
      <c r="J50920" s="830"/>
    </row>
    <row r="50921" spans="10:10" x14ac:dyDescent="0.35">
      <c r="J50921" s="830"/>
    </row>
    <row r="50922" spans="10:10" x14ac:dyDescent="0.35">
      <c r="J50922" s="830"/>
    </row>
    <row r="50923" spans="10:10" x14ac:dyDescent="0.35">
      <c r="J50923" s="830"/>
    </row>
    <row r="50924" spans="10:10" x14ac:dyDescent="0.35">
      <c r="J50924" s="830"/>
    </row>
    <row r="50925" spans="10:10" x14ac:dyDescent="0.35">
      <c r="J50925" s="830"/>
    </row>
    <row r="50926" spans="10:10" x14ac:dyDescent="0.35">
      <c r="J50926" s="830"/>
    </row>
    <row r="50927" spans="10:10" x14ac:dyDescent="0.35">
      <c r="J50927" s="830"/>
    </row>
    <row r="50928" spans="10:10" x14ac:dyDescent="0.35">
      <c r="J50928" s="830"/>
    </row>
    <row r="50929" spans="10:10" x14ac:dyDescent="0.35">
      <c r="J50929" s="830"/>
    </row>
    <row r="50930" spans="10:10" x14ac:dyDescent="0.35">
      <c r="J50930" s="830"/>
    </row>
    <row r="50931" spans="10:10" x14ac:dyDescent="0.35">
      <c r="J50931" s="830"/>
    </row>
    <row r="50932" spans="10:10" x14ac:dyDescent="0.35">
      <c r="J50932" s="830"/>
    </row>
    <row r="50933" spans="10:10" x14ac:dyDescent="0.35">
      <c r="J50933" s="830"/>
    </row>
    <row r="50934" spans="10:10" x14ac:dyDescent="0.35">
      <c r="J50934" s="830"/>
    </row>
    <row r="50935" spans="10:10" x14ac:dyDescent="0.35">
      <c r="J50935" s="830"/>
    </row>
    <row r="50936" spans="10:10" x14ac:dyDescent="0.35">
      <c r="J50936" s="830"/>
    </row>
    <row r="50937" spans="10:10" x14ac:dyDescent="0.35">
      <c r="J50937" s="830"/>
    </row>
    <row r="50938" spans="10:10" x14ac:dyDescent="0.35">
      <c r="J50938" s="830"/>
    </row>
    <row r="50939" spans="10:10" x14ac:dyDescent="0.35">
      <c r="J50939" s="830"/>
    </row>
    <row r="50940" spans="10:10" x14ac:dyDescent="0.35">
      <c r="J50940" s="830"/>
    </row>
    <row r="50941" spans="10:10" x14ac:dyDescent="0.35">
      <c r="J50941" s="830"/>
    </row>
    <row r="50942" spans="10:10" x14ac:dyDescent="0.35">
      <c r="J50942" s="830"/>
    </row>
    <row r="50943" spans="10:10" x14ac:dyDescent="0.35">
      <c r="J50943" s="830"/>
    </row>
    <row r="50944" spans="10:10" x14ac:dyDescent="0.35">
      <c r="J50944" s="830"/>
    </row>
    <row r="50945" spans="10:10" x14ac:dyDescent="0.35">
      <c r="J50945" s="830"/>
    </row>
    <row r="50946" spans="10:10" x14ac:dyDescent="0.35">
      <c r="J50946" s="830"/>
    </row>
    <row r="50947" spans="10:10" x14ac:dyDescent="0.35">
      <c r="J50947" s="830"/>
    </row>
    <row r="50948" spans="10:10" x14ac:dyDescent="0.35">
      <c r="J50948" s="830"/>
    </row>
    <row r="50949" spans="10:10" x14ac:dyDescent="0.35">
      <c r="J50949" s="830"/>
    </row>
    <row r="50950" spans="10:10" x14ac:dyDescent="0.35">
      <c r="J50950" s="830"/>
    </row>
    <row r="50951" spans="10:10" x14ac:dyDescent="0.35">
      <c r="J50951" s="830"/>
    </row>
    <row r="50952" spans="10:10" x14ac:dyDescent="0.35">
      <c r="J50952" s="830"/>
    </row>
    <row r="50953" spans="10:10" x14ac:dyDescent="0.35">
      <c r="J50953" s="830"/>
    </row>
    <row r="50954" spans="10:10" x14ac:dyDescent="0.35">
      <c r="J50954" s="830"/>
    </row>
    <row r="50955" spans="10:10" x14ac:dyDescent="0.35">
      <c r="J50955" s="830"/>
    </row>
    <row r="50956" spans="10:10" x14ac:dyDescent="0.35">
      <c r="J50956" s="830"/>
    </row>
    <row r="50957" spans="10:10" x14ac:dyDescent="0.35">
      <c r="J50957" s="830"/>
    </row>
    <row r="50958" spans="10:10" x14ac:dyDescent="0.35">
      <c r="J50958" s="830"/>
    </row>
    <row r="50959" spans="10:10" x14ac:dyDescent="0.35">
      <c r="J50959" s="830"/>
    </row>
    <row r="50960" spans="10:10" x14ac:dyDescent="0.35">
      <c r="J50960" s="830"/>
    </row>
    <row r="50961" spans="10:10" x14ac:dyDescent="0.35">
      <c r="J50961" s="830"/>
    </row>
    <row r="50962" spans="10:10" x14ac:dyDescent="0.35">
      <c r="J50962" s="830"/>
    </row>
    <row r="50963" spans="10:10" x14ac:dyDescent="0.35">
      <c r="J50963" s="830"/>
    </row>
    <row r="50964" spans="10:10" x14ac:dyDescent="0.35">
      <c r="J50964" s="830"/>
    </row>
    <row r="50965" spans="10:10" x14ac:dyDescent="0.35">
      <c r="J50965" s="830"/>
    </row>
    <row r="50966" spans="10:10" x14ac:dyDescent="0.35">
      <c r="J50966" s="830"/>
    </row>
    <row r="50967" spans="10:10" x14ac:dyDescent="0.35">
      <c r="J50967" s="830"/>
    </row>
    <row r="50968" spans="10:10" x14ac:dyDescent="0.35">
      <c r="J50968" s="830"/>
    </row>
    <row r="50969" spans="10:10" x14ac:dyDescent="0.35">
      <c r="J50969" s="830"/>
    </row>
    <row r="50970" spans="10:10" x14ac:dyDescent="0.35">
      <c r="J50970" s="830"/>
    </row>
    <row r="50971" spans="10:10" x14ac:dyDescent="0.35">
      <c r="J50971" s="830"/>
    </row>
    <row r="50972" spans="10:10" x14ac:dyDescent="0.35">
      <c r="J50972" s="830"/>
    </row>
    <row r="50973" spans="10:10" x14ac:dyDescent="0.35">
      <c r="J50973" s="830"/>
    </row>
    <row r="50974" spans="10:10" x14ac:dyDescent="0.35">
      <c r="J50974" s="830"/>
    </row>
    <row r="50975" spans="10:10" x14ac:dyDescent="0.35">
      <c r="J50975" s="830"/>
    </row>
    <row r="50976" spans="10:10" x14ac:dyDescent="0.35">
      <c r="J50976" s="830"/>
    </row>
    <row r="50977" spans="10:10" x14ac:dyDescent="0.35">
      <c r="J50977" s="830"/>
    </row>
    <row r="50978" spans="10:10" x14ac:dyDescent="0.35">
      <c r="J50978" s="830"/>
    </row>
    <row r="50979" spans="10:10" x14ac:dyDescent="0.35">
      <c r="J50979" s="830"/>
    </row>
    <row r="50980" spans="10:10" x14ac:dyDescent="0.35">
      <c r="J50980" s="830"/>
    </row>
    <row r="50981" spans="10:10" x14ac:dyDescent="0.35">
      <c r="J50981" s="830"/>
    </row>
    <row r="50982" spans="10:10" x14ac:dyDescent="0.35">
      <c r="J50982" s="830"/>
    </row>
    <row r="50983" spans="10:10" x14ac:dyDescent="0.35">
      <c r="J50983" s="830"/>
    </row>
    <row r="50984" spans="10:10" x14ac:dyDescent="0.35">
      <c r="J50984" s="830"/>
    </row>
    <row r="50985" spans="10:10" x14ac:dyDescent="0.35">
      <c r="J50985" s="830"/>
    </row>
    <row r="50986" spans="10:10" x14ac:dyDescent="0.35">
      <c r="J50986" s="830"/>
    </row>
    <row r="50987" spans="10:10" x14ac:dyDescent="0.35">
      <c r="J50987" s="830"/>
    </row>
    <row r="50988" spans="10:10" x14ac:dyDescent="0.35">
      <c r="J50988" s="830"/>
    </row>
    <row r="50989" spans="10:10" x14ac:dyDescent="0.35">
      <c r="J50989" s="830"/>
    </row>
    <row r="50990" spans="10:10" x14ac:dyDescent="0.35">
      <c r="J50990" s="830"/>
    </row>
    <row r="50991" spans="10:10" x14ac:dyDescent="0.35">
      <c r="J50991" s="830"/>
    </row>
    <row r="50992" spans="10:10" x14ac:dyDescent="0.35">
      <c r="J50992" s="830"/>
    </row>
    <row r="50993" spans="10:10" x14ac:dyDescent="0.35">
      <c r="J50993" s="830"/>
    </row>
    <row r="50994" spans="10:10" x14ac:dyDescent="0.35">
      <c r="J50994" s="830"/>
    </row>
    <row r="50995" spans="10:10" x14ac:dyDescent="0.35">
      <c r="J50995" s="830"/>
    </row>
    <row r="50996" spans="10:10" x14ac:dyDescent="0.35">
      <c r="J50996" s="830"/>
    </row>
    <row r="50997" spans="10:10" x14ac:dyDescent="0.35">
      <c r="J50997" s="830"/>
    </row>
    <row r="50998" spans="10:10" x14ac:dyDescent="0.35">
      <c r="J50998" s="830"/>
    </row>
    <row r="50999" spans="10:10" x14ac:dyDescent="0.35">
      <c r="J50999" s="830"/>
    </row>
    <row r="51000" spans="10:10" x14ac:dyDescent="0.35">
      <c r="J51000" s="830"/>
    </row>
    <row r="51001" spans="10:10" x14ac:dyDescent="0.35">
      <c r="J51001" s="830"/>
    </row>
    <row r="51002" spans="10:10" x14ac:dyDescent="0.35">
      <c r="J51002" s="830"/>
    </row>
    <row r="51003" spans="10:10" x14ac:dyDescent="0.35">
      <c r="J51003" s="830"/>
    </row>
    <row r="51004" spans="10:10" x14ac:dyDescent="0.35">
      <c r="J51004" s="830"/>
    </row>
    <row r="51005" spans="10:10" x14ac:dyDescent="0.35">
      <c r="J51005" s="830"/>
    </row>
    <row r="51006" spans="10:10" x14ac:dyDescent="0.35">
      <c r="J51006" s="830"/>
    </row>
    <row r="51007" spans="10:10" x14ac:dyDescent="0.35">
      <c r="J51007" s="830"/>
    </row>
    <row r="51008" spans="10:10" x14ac:dyDescent="0.35">
      <c r="J51008" s="830"/>
    </row>
    <row r="51009" spans="10:10" x14ac:dyDescent="0.35">
      <c r="J51009" s="830"/>
    </row>
    <row r="51010" spans="10:10" x14ac:dyDescent="0.35">
      <c r="J51010" s="830"/>
    </row>
    <row r="51011" spans="10:10" x14ac:dyDescent="0.35">
      <c r="J51011" s="830"/>
    </row>
    <row r="51012" spans="10:10" x14ac:dyDescent="0.35">
      <c r="J51012" s="830"/>
    </row>
    <row r="51013" spans="10:10" x14ac:dyDescent="0.35">
      <c r="J51013" s="830"/>
    </row>
    <row r="51014" spans="10:10" x14ac:dyDescent="0.35">
      <c r="J51014" s="830"/>
    </row>
    <row r="51015" spans="10:10" x14ac:dyDescent="0.35">
      <c r="J51015" s="830"/>
    </row>
    <row r="51016" spans="10:10" x14ac:dyDescent="0.35">
      <c r="J51016" s="830"/>
    </row>
    <row r="51017" spans="10:10" x14ac:dyDescent="0.35">
      <c r="J51017" s="830"/>
    </row>
    <row r="51018" spans="10:10" x14ac:dyDescent="0.35">
      <c r="J51018" s="830"/>
    </row>
    <row r="51019" spans="10:10" x14ac:dyDescent="0.35">
      <c r="J51019" s="830"/>
    </row>
    <row r="51020" spans="10:10" x14ac:dyDescent="0.35">
      <c r="J51020" s="830"/>
    </row>
    <row r="51021" spans="10:10" x14ac:dyDescent="0.35">
      <c r="J51021" s="830"/>
    </row>
    <row r="51022" spans="10:10" x14ac:dyDescent="0.35">
      <c r="J51022" s="830"/>
    </row>
    <row r="51023" spans="10:10" x14ac:dyDescent="0.35">
      <c r="J51023" s="830"/>
    </row>
    <row r="51024" spans="10:10" x14ac:dyDescent="0.35">
      <c r="J51024" s="830"/>
    </row>
    <row r="51025" spans="10:10" x14ac:dyDescent="0.35">
      <c r="J51025" s="830"/>
    </row>
    <row r="51026" spans="10:10" x14ac:dyDescent="0.35">
      <c r="J51026" s="830"/>
    </row>
    <row r="51027" spans="10:10" x14ac:dyDescent="0.35">
      <c r="J51027" s="830"/>
    </row>
    <row r="51028" spans="10:10" x14ac:dyDescent="0.35">
      <c r="J51028" s="830"/>
    </row>
    <row r="51029" spans="10:10" x14ac:dyDescent="0.35">
      <c r="J51029" s="830"/>
    </row>
    <row r="51030" spans="10:10" x14ac:dyDescent="0.35">
      <c r="J51030" s="830"/>
    </row>
    <row r="51031" spans="10:10" x14ac:dyDescent="0.35">
      <c r="J51031" s="830"/>
    </row>
    <row r="51032" spans="10:10" x14ac:dyDescent="0.35">
      <c r="J51032" s="830"/>
    </row>
    <row r="51033" spans="10:10" x14ac:dyDescent="0.35">
      <c r="J51033" s="830"/>
    </row>
    <row r="51034" spans="10:10" x14ac:dyDescent="0.35">
      <c r="J51034" s="830"/>
    </row>
    <row r="51035" spans="10:10" x14ac:dyDescent="0.35">
      <c r="J51035" s="830"/>
    </row>
    <row r="51036" spans="10:10" x14ac:dyDescent="0.35">
      <c r="J51036" s="830"/>
    </row>
    <row r="51037" spans="10:10" x14ac:dyDescent="0.35">
      <c r="J51037" s="830"/>
    </row>
    <row r="51038" spans="10:10" x14ac:dyDescent="0.35">
      <c r="J51038" s="830"/>
    </row>
    <row r="51039" spans="10:10" x14ac:dyDescent="0.35">
      <c r="J51039" s="830"/>
    </row>
    <row r="51040" spans="10:10" x14ac:dyDescent="0.35">
      <c r="J51040" s="830"/>
    </row>
    <row r="51041" spans="10:10" x14ac:dyDescent="0.35">
      <c r="J51041" s="830"/>
    </row>
    <row r="51042" spans="10:10" x14ac:dyDescent="0.35">
      <c r="J51042" s="830"/>
    </row>
    <row r="51043" spans="10:10" x14ac:dyDescent="0.35">
      <c r="J51043" s="830"/>
    </row>
    <row r="51044" spans="10:10" x14ac:dyDescent="0.35">
      <c r="J51044" s="830"/>
    </row>
    <row r="51045" spans="10:10" x14ac:dyDescent="0.35">
      <c r="J51045" s="830"/>
    </row>
    <row r="51046" spans="10:10" x14ac:dyDescent="0.35">
      <c r="J51046" s="830"/>
    </row>
    <row r="51047" spans="10:10" x14ac:dyDescent="0.35">
      <c r="J51047" s="830"/>
    </row>
    <row r="51048" spans="10:10" x14ac:dyDescent="0.35">
      <c r="J51048" s="830"/>
    </row>
    <row r="51049" spans="10:10" x14ac:dyDescent="0.35">
      <c r="J51049" s="830"/>
    </row>
    <row r="51050" spans="10:10" x14ac:dyDescent="0.35">
      <c r="J51050" s="830"/>
    </row>
    <row r="51051" spans="10:10" x14ac:dyDescent="0.35">
      <c r="J51051" s="830"/>
    </row>
    <row r="51052" spans="10:10" x14ac:dyDescent="0.35">
      <c r="J51052" s="830"/>
    </row>
    <row r="51053" spans="10:10" x14ac:dyDescent="0.35">
      <c r="J51053" s="830"/>
    </row>
    <row r="51054" spans="10:10" x14ac:dyDescent="0.35">
      <c r="J51054" s="830"/>
    </row>
    <row r="51055" spans="10:10" x14ac:dyDescent="0.35">
      <c r="J51055" s="830"/>
    </row>
    <row r="51056" spans="10:10" x14ac:dyDescent="0.35">
      <c r="J51056" s="830"/>
    </row>
    <row r="51057" spans="10:10" x14ac:dyDescent="0.35">
      <c r="J51057" s="830"/>
    </row>
    <row r="51058" spans="10:10" x14ac:dyDescent="0.35">
      <c r="J51058" s="830"/>
    </row>
    <row r="51059" spans="10:10" x14ac:dyDescent="0.35">
      <c r="J51059" s="830"/>
    </row>
    <row r="51060" spans="10:10" x14ac:dyDescent="0.35">
      <c r="J51060" s="830"/>
    </row>
    <row r="51061" spans="10:10" x14ac:dyDescent="0.35">
      <c r="J51061" s="830"/>
    </row>
    <row r="51062" spans="10:10" x14ac:dyDescent="0.35">
      <c r="J51062" s="830"/>
    </row>
    <row r="51063" spans="10:10" x14ac:dyDescent="0.35">
      <c r="J51063" s="830"/>
    </row>
    <row r="51064" spans="10:10" x14ac:dyDescent="0.35">
      <c r="J51064" s="830"/>
    </row>
    <row r="51065" spans="10:10" x14ac:dyDescent="0.35">
      <c r="J51065" s="830"/>
    </row>
    <row r="51066" spans="10:10" x14ac:dyDescent="0.35">
      <c r="J51066" s="830"/>
    </row>
    <row r="51067" spans="10:10" x14ac:dyDescent="0.35">
      <c r="J51067" s="830"/>
    </row>
    <row r="51068" spans="10:10" x14ac:dyDescent="0.35">
      <c r="J51068" s="830"/>
    </row>
    <row r="51069" spans="10:10" x14ac:dyDescent="0.35">
      <c r="J51069" s="830"/>
    </row>
    <row r="51070" spans="10:10" x14ac:dyDescent="0.35">
      <c r="J51070" s="830"/>
    </row>
    <row r="51071" spans="10:10" x14ac:dyDescent="0.35">
      <c r="J51071" s="830"/>
    </row>
    <row r="51072" spans="10:10" x14ac:dyDescent="0.35">
      <c r="J51072" s="830"/>
    </row>
    <row r="51073" spans="10:10" x14ac:dyDescent="0.35">
      <c r="J51073" s="830"/>
    </row>
    <row r="51074" spans="10:10" x14ac:dyDescent="0.35">
      <c r="J51074" s="830"/>
    </row>
    <row r="51075" spans="10:10" x14ac:dyDescent="0.35">
      <c r="J51075" s="830"/>
    </row>
    <row r="51076" spans="10:10" x14ac:dyDescent="0.35">
      <c r="J51076" s="830"/>
    </row>
    <row r="51077" spans="10:10" x14ac:dyDescent="0.35">
      <c r="J51077" s="830"/>
    </row>
    <row r="51078" spans="10:10" x14ac:dyDescent="0.35">
      <c r="J51078" s="830"/>
    </row>
    <row r="51079" spans="10:10" x14ac:dyDescent="0.35">
      <c r="J51079" s="830"/>
    </row>
    <row r="51080" spans="10:10" x14ac:dyDescent="0.35">
      <c r="J51080" s="830"/>
    </row>
    <row r="51081" spans="10:10" x14ac:dyDescent="0.35">
      <c r="J51081" s="830"/>
    </row>
    <row r="51082" spans="10:10" x14ac:dyDescent="0.35">
      <c r="J51082" s="830"/>
    </row>
    <row r="51083" spans="10:10" x14ac:dyDescent="0.35">
      <c r="J51083" s="830"/>
    </row>
    <row r="51084" spans="10:10" x14ac:dyDescent="0.35">
      <c r="J51084" s="830"/>
    </row>
    <row r="51085" spans="10:10" x14ac:dyDescent="0.35">
      <c r="J51085" s="830"/>
    </row>
    <row r="51086" spans="10:10" x14ac:dyDescent="0.35">
      <c r="J51086" s="830"/>
    </row>
    <row r="51087" spans="10:10" x14ac:dyDescent="0.35">
      <c r="J51087" s="830"/>
    </row>
    <row r="51088" spans="10:10" x14ac:dyDescent="0.35">
      <c r="J51088" s="830"/>
    </row>
    <row r="51089" spans="10:10" x14ac:dyDescent="0.35">
      <c r="J51089" s="830"/>
    </row>
    <row r="51090" spans="10:10" x14ac:dyDescent="0.35">
      <c r="J51090" s="830"/>
    </row>
    <row r="51091" spans="10:10" x14ac:dyDescent="0.35">
      <c r="J51091" s="830"/>
    </row>
    <row r="51092" spans="10:10" x14ac:dyDescent="0.35">
      <c r="J51092" s="830"/>
    </row>
    <row r="51093" spans="10:10" x14ac:dyDescent="0.35">
      <c r="J51093" s="830"/>
    </row>
    <row r="51094" spans="10:10" x14ac:dyDescent="0.35">
      <c r="J51094" s="830"/>
    </row>
    <row r="51095" spans="10:10" x14ac:dyDescent="0.35">
      <c r="J51095" s="830"/>
    </row>
    <row r="51096" spans="10:10" x14ac:dyDescent="0.35">
      <c r="J51096" s="830"/>
    </row>
    <row r="51097" spans="10:10" x14ac:dyDescent="0.35">
      <c r="J51097" s="830"/>
    </row>
    <row r="51098" spans="10:10" x14ac:dyDescent="0.35">
      <c r="J51098" s="830"/>
    </row>
    <row r="51099" spans="10:10" x14ac:dyDescent="0.35">
      <c r="J51099" s="830"/>
    </row>
    <row r="51100" spans="10:10" x14ac:dyDescent="0.35">
      <c r="J51100" s="830"/>
    </row>
    <row r="51101" spans="10:10" x14ac:dyDescent="0.35">
      <c r="J51101" s="830"/>
    </row>
    <row r="51102" spans="10:10" x14ac:dyDescent="0.35">
      <c r="J51102" s="830"/>
    </row>
    <row r="51103" spans="10:10" x14ac:dyDescent="0.35">
      <c r="J51103" s="830"/>
    </row>
    <row r="51104" spans="10:10" x14ac:dyDescent="0.35">
      <c r="J51104" s="830"/>
    </row>
    <row r="51105" spans="10:10" x14ac:dyDescent="0.35">
      <c r="J51105" s="830"/>
    </row>
    <row r="51106" spans="10:10" x14ac:dyDescent="0.35">
      <c r="J51106" s="830"/>
    </row>
    <row r="51107" spans="10:10" x14ac:dyDescent="0.35">
      <c r="J51107" s="830"/>
    </row>
    <row r="51108" spans="10:10" x14ac:dyDescent="0.35">
      <c r="J51108" s="830"/>
    </row>
    <row r="51109" spans="10:10" x14ac:dyDescent="0.35">
      <c r="J51109" s="830"/>
    </row>
    <row r="51110" spans="10:10" x14ac:dyDescent="0.35">
      <c r="J51110" s="830"/>
    </row>
    <row r="51111" spans="10:10" x14ac:dyDescent="0.35">
      <c r="J51111" s="830"/>
    </row>
    <row r="51112" spans="10:10" x14ac:dyDescent="0.35">
      <c r="J51112" s="830"/>
    </row>
    <row r="51113" spans="10:10" x14ac:dyDescent="0.35">
      <c r="J51113" s="830"/>
    </row>
    <row r="51114" spans="10:10" x14ac:dyDescent="0.35">
      <c r="J51114" s="830"/>
    </row>
    <row r="51115" spans="10:10" x14ac:dyDescent="0.35">
      <c r="J51115" s="830"/>
    </row>
    <row r="51116" spans="10:10" x14ac:dyDescent="0.35">
      <c r="J51116" s="830"/>
    </row>
    <row r="51117" spans="10:10" x14ac:dyDescent="0.35">
      <c r="J51117" s="830"/>
    </row>
    <row r="51118" spans="10:10" x14ac:dyDescent="0.35">
      <c r="J51118" s="830"/>
    </row>
    <row r="51119" spans="10:10" x14ac:dyDescent="0.35">
      <c r="J51119" s="830"/>
    </row>
    <row r="51120" spans="10:10" x14ac:dyDescent="0.35">
      <c r="J51120" s="830"/>
    </row>
    <row r="51121" spans="10:10" x14ac:dyDescent="0.35">
      <c r="J51121" s="830"/>
    </row>
    <row r="51122" spans="10:10" x14ac:dyDescent="0.35">
      <c r="J51122" s="830"/>
    </row>
    <row r="51123" spans="10:10" x14ac:dyDescent="0.35">
      <c r="J51123" s="830"/>
    </row>
    <row r="51124" spans="10:10" x14ac:dyDescent="0.35">
      <c r="J51124" s="830"/>
    </row>
    <row r="51125" spans="10:10" x14ac:dyDescent="0.35">
      <c r="J51125" s="830"/>
    </row>
    <row r="51126" spans="10:10" x14ac:dyDescent="0.35">
      <c r="J51126" s="830"/>
    </row>
    <row r="51127" spans="10:10" x14ac:dyDescent="0.35">
      <c r="J51127" s="830"/>
    </row>
    <row r="51128" spans="10:10" x14ac:dyDescent="0.35">
      <c r="J51128" s="830"/>
    </row>
    <row r="51129" spans="10:10" x14ac:dyDescent="0.35">
      <c r="J51129" s="830"/>
    </row>
    <row r="51130" spans="10:10" x14ac:dyDescent="0.35">
      <c r="J51130" s="830"/>
    </row>
    <row r="51131" spans="10:10" x14ac:dyDescent="0.35">
      <c r="J51131" s="830"/>
    </row>
    <row r="51132" spans="10:10" x14ac:dyDescent="0.35">
      <c r="J51132" s="830"/>
    </row>
    <row r="51133" spans="10:10" x14ac:dyDescent="0.35">
      <c r="J51133" s="830"/>
    </row>
    <row r="51134" spans="10:10" x14ac:dyDescent="0.35">
      <c r="J51134" s="830"/>
    </row>
    <row r="51135" spans="10:10" x14ac:dyDescent="0.35">
      <c r="J51135" s="830"/>
    </row>
    <row r="51136" spans="10:10" x14ac:dyDescent="0.35">
      <c r="J51136" s="830"/>
    </row>
    <row r="51137" spans="10:10" x14ac:dyDescent="0.35">
      <c r="J51137" s="830"/>
    </row>
    <row r="51138" spans="10:10" x14ac:dyDescent="0.35">
      <c r="J51138" s="830"/>
    </row>
    <row r="51139" spans="10:10" x14ac:dyDescent="0.35">
      <c r="J51139" s="830"/>
    </row>
    <row r="51140" spans="10:10" x14ac:dyDescent="0.35">
      <c r="J51140" s="830"/>
    </row>
    <row r="51141" spans="10:10" x14ac:dyDescent="0.35">
      <c r="J51141" s="830"/>
    </row>
    <row r="51142" spans="10:10" x14ac:dyDescent="0.35">
      <c r="J51142" s="830"/>
    </row>
    <row r="51143" spans="10:10" x14ac:dyDescent="0.35">
      <c r="J51143" s="830"/>
    </row>
    <row r="51144" spans="10:10" x14ac:dyDescent="0.35">
      <c r="J51144" s="830"/>
    </row>
    <row r="51145" spans="10:10" x14ac:dyDescent="0.35">
      <c r="J51145" s="830"/>
    </row>
    <row r="51146" spans="10:10" x14ac:dyDescent="0.35">
      <c r="J51146" s="830"/>
    </row>
    <row r="51147" spans="10:10" x14ac:dyDescent="0.35">
      <c r="J51147" s="830"/>
    </row>
    <row r="51148" spans="10:10" x14ac:dyDescent="0.35">
      <c r="J51148" s="830"/>
    </row>
    <row r="51149" spans="10:10" x14ac:dyDescent="0.35">
      <c r="J51149" s="830"/>
    </row>
    <row r="51150" spans="10:10" x14ac:dyDescent="0.35">
      <c r="J51150" s="830"/>
    </row>
    <row r="51151" spans="10:10" x14ac:dyDescent="0.35">
      <c r="J51151" s="830"/>
    </row>
    <row r="51152" spans="10:10" x14ac:dyDescent="0.35">
      <c r="J51152" s="830"/>
    </row>
    <row r="51153" spans="10:10" x14ac:dyDescent="0.35">
      <c r="J51153" s="830"/>
    </row>
    <row r="51154" spans="10:10" x14ac:dyDescent="0.35">
      <c r="J51154" s="830"/>
    </row>
    <row r="51155" spans="10:10" x14ac:dyDescent="0.35">
      <c r="J51155" s="830"/>
    </row>
    <row r="51156" spans="10:10" x14ac:dyDescent="0.35">
      <c r="J51156" s="830"/>
    </row>
    <row r="51157" spans="10:10" x14ac:dyDescent="0.35">
      <c r="J51157" s="830"/>
    </row>
    <row r="51158" spans="10:10" x14ac:dyDescent="0.35">
      <c r="J51158" s="830"/>
    </row>
    <row r="51159" spans="10:10" x14ac:dyDescent="0.35">
      <c r="J51159" s="830"/>
    </row>
    <row r="51160" spans="10:10" x14ac:dyDescent="0.35">
      <c r="J51160" s="830"/>
    </row>
    <row r="51161" spans="10:10" x14ac:dyDescent="0.35">
      <c r="J51161" s="830"/>
    </row>
    <row r="51162" spans="10:10" x14ac:dyDescent="0.35">
      <c r="J51162" s="830"/>
    </row>
    <row r="51163" spans="10:10" x14ac:dyDescent="0.35">
      <c r="J51163" s="830"/>
    </row>
    <row r="51164" spans="10:10" x14ac:dyDescent="0.35">
      <c r="J51164" s="830"/>
    </row>
    <row r="51165" spans="10:10" x14ac:dyDescent="0.35">
      <c r="J51165" s="830"/>
    </row>
    <row r="51166" spans="10:10" x14ac:dyDescent="0.35">
      <c r="J51166" s="830"/>
    </row>
    <row r="51167" spans="10:10" x14ac:dyDescent="0.35">
      <c r="J51167" s="830"/>
    </row>
    <row r="51168" spans="10:10" x14ac:dyDescent="0.35">
      <c r="J51168" s="830"/>
    </row>
    <row r="51169" spans="10:10" x14ac:dyDescent="0.35">
      <c r="J51169" s="830"/>
    </row>
    <row r="51170" spans="10:10" x14ac:dyDescent="0.35">
      <c r="J51170" s="830"/>
    </row>
    <row r="51171" spans="10:10" x14ac:dyDescent="0.35">
      <c r="J51171" s="830"/>
    </row>
    <row r="51172" spans="10:10" x14ac:dyDescent="0.35">
      <c r="J51172" s="830"/>
    </row>
    <row r="51173" spans="10:10" x14ac:dyDescent="0.35">
      <c r="J51173" s="830"/>
    </row>
    <row r="51174" spans="10:10" x14ac:dyDescent="0.35">
      <c r="J51174" s="830"/>
    </row>
    <row r="51175" spans="10:10" x14ac:dyDescent="0.35">
      <c r="J51175" s="830"/>
    </row>
    <row r="51176" spans="10:10" x14ac:dyDescent="0.35">
      <c r="J51176" s="830"/>
    </row>
    <row r="51177" spans="10:10" x14ac:dyDescent="0.35">
      <c r="J51177" s="830"/>
    </row>
    <row r="51178" spans="10:10" x14ac:dyDescent="0.35">
      <c r="J51178" s="830"/>
    </row>
    <row r="51179" spans="10:10" x14ac:dyDescent="0.35">
      <c r="J51179" s="830"/>
    </row>
    <row r="51180" spans="10:10" x14ac:dyDescent="0.35">
      <c r="J51180" s="830"/>
    </row>
    <row r="51181" spans="10:10" x14ac:dyDescent="0.35">
      <c r="J51181" s="830"/>
    </row>
    <row r="51182" spans="10:10" x14ac:dyDescent="0.35">
      <c r="J51182" s="830"/>
    </row>
    <row r="51183" spans="10:10" x14ac:dyDescent="0.35">
      <c r="J51183" s="830"/>
    </row>
    <row r="51184" spans="10:10" x14ac:dyDescent="0.35">
      <c r="J51184" s="830"/>
    </row>
    <row r="51185" spans="10:10" x14ac:dyDescent="0.35">
      <c r="J51185" s="830"/>
    </row>
    <row r="51186" spans="10:10" x14ac:dyDescent="0.35">
      <c r="J51186" s="830"/>
    </row>
    <row r="51187" spans="10:10" x14ac:dyDescent="0.35">
      <c r="J51187" s="830"/>
    </row>
    <row r="51188" spans="10:10" x14ac:dyDescent="0.35">
      <c r="J51188" s="830"/>
    </row>
    <row r="51189" spans="10:10" x14ac:dyDescent="0.35">
      <c r="J51189" s="830"/>
    </row>
    <row r="51190" spans="10:10" x14ac:dyDescent="0.35">
      <c r="J51190" s="830"/>
    </row>
    <row r="51191" spans="10:10" x14ac:dyDescent="0.35">
      <c r="J51191" s="830"/>
    </row>
    <row r="51195" spans="10:10" x14ac:dyDescent="0.35">
      <c r="J51195" s="830"/>
    </row>
    <row r="51196" spans="10:10" x14ac:dyDescent="0.35">
      <c r="J51196" s="830"/>
    </row>
    <row r="51197" spans="10:10" x14ac:dyDescent="0.35">
      <c r="J51197" s="830"/>
    </row>
    <row r="51198" spans="10:10" x14ac:dyDescent="0.35">
      <c r="J51198" s="830"/>
    </row>
    <row r="51199" spans="10:10" x14ac:dyDescent="0.35">
      <c r="J51199" s="830"/>
    </row>
    <row r="51200" spans="10:10" x14ac:dyDescent="0.35">
      <c r="J51200" s="830"/>
    </row>
    <row r="51201" spans="10:10" x14ac:dyDescent="0.35">
      <c r="J51201" s="830"/>
    </row>
    <row r="51202" spans="10:10" x14ac:dyDescent="0.35">
      <c r="J51202" s="830"/>
    </row>
    <row r="51203" spans="10:10" x14ac:dyDescent="0.35">
      <c r="J51203" s="830"/>
    </row>
    <row r="51204" spans="10:10" x14ac:dyDescent="0.35">
      <c r="J51204" s="830"/>
    </row>
    <row r="51205" spans="10:10" x14ac:dyDescent="0.35">
      <c r="J51205" s="830"/>
    </row>
    <row r="51206" spans="10:10" x14ac:dyDescent="0.35">
      <c r="J51206" s="830"/>
    </row>
    <row r="51207" spans="10:10" x14ac:dyDescent="0.35">
      <c r="J51207" s="830"/>
    </row>
    <row r="51208" spans="10:10" x14ac:dyDescent="0.35">
      <c r="J51208" s="830"/>
    </row>
    <row r="51209" spans="10:10" x14ac:dyDescent="0.35">
      <c r="J51209" s="830"/>
    </row>
    <row r="51210" spans="10:10" x14ac:dyDescent="0.35">
      <c r="J51210" s="830"/>
    </row>
    <row r="51211" spans="10:10" x14ac:dyDescent="0.35">
      <c r="J51211" s="830"/>
    </row>
    <row r="51212" spans="10:10" x14ac:dyDescent="0.35">
      <c r="J51212" s="830"/>
    </row>
    <row r="51213" spans="10:10" x14ac:dyDescent="0.35">
      <c r="J51213" s="830"/>
    </row>
    <row r="51214" spans="10:10" x14ac:dyDescent="0.35">
      <c r="J51214" s="830"/>
    </row>
    <row r="51215" spans="10:10" x14ac:dyDescent="0.35">
      <c r="J51215" s="830"/>
    </row>
    <row r="51216" spans="10:10" x14ac:dyDescent="0.35">
      <c r="J51216" s="830"/>
    </row>
    <row r="51217" spans="10:10" x14ac:dyDescent="0.35">
      <c r="J51217" s="830"/>
    </row>
    <row r="51218" spans="10:10" x14ac:dyDescent="0.35">
      <c r="J51218" s="830"/>
    </row>
    <row r="51219" spans="10:10" x14ac:dyDescent="0.35">
      <c r="J51219" s="830"/>
    </row>
    <row r="51220" spans="10:10" x14ac:dyDescent="0.35">
      <c r="J51220" s="830"/>
    </row>
    <row r="51221" spans="10:10" x14ac:dyDescent="0.35">
      <c r="J51221" s="830"/>
    </row>
    <row r="51222" spans="10:10" x14ac:dyDescent="0.35">
      <c r="J51222" s="830"/>
    </row>
    <row r="51223" spans="10:10" x14ac:dyDescent="0.35">
      <c r="J51223" s="830"/>
    </row>
    <row r="51224" spans="10:10" x14ac:dyDescent="0.35">
      <c r="J51224" s="830"/>
    </row>
    <row r="51225" spans="10:10" x14ac:dyDescent="0.35">
      <c r="J51225" s="830"/>
    </row>
    <row r="51226" spans="10:10" x14ac:dyDescent="0.35">
      <c r="J51226" s="830"/>
    </row>
    <row r="51227" spans="10:10" x14ac:dyDescent="0.35">
      <c r="J51227" s="830"/>
    </row>
    <row r="51228" spans="10:10" x14ac:dyDescent="0.35">
      <c r="J51228" s="830"/>
    </row>
    <row r="51229" spans="10:10" x14ac:dyDescent="0.35">
      <c r="J51229" s="830"/>
    </row>
    <row r="51230" spans="10:10" x14ac:dyDescent="0.35">
      <c r="J51230" s="830"/>
    </row>
    <row r="51231" spans="10:10" x14ac:dyDescent="0.35">
      <c r="J51231" s="830"/>
    </row>
    <row r="51232" spans="10:10" x14ac:dyDescent="0.35">
      <c r="J51232" s="830"/>
    </row>
    <row r="51233" spans="10:10" x14ac:dyDescent="0.35">
      <c r="J51233" s="830"/>
    </row>
    <row r="51234" spans="10:10" x14ac:dyDescent="0.35">
      <c r="J51234" s="830"/>
    </row>
    <row r="51235" spans="10:10" x14ac:dyDescent="0.35">
      <c r="J51235" s="830"/>
    </row>
    <row r="51236" spans="10:10" x14ac:dyDescent="0.35">
      <c r="J51236" s="830"/>
    </row>
    <row r="51237" spans="10:10" x14ac:dyDescent="0.35">
      <c r="J51237" s="830"/>
    </row>
    <row r="51238" spans="10:10" x14ac:dyDescent="0.35">
      <c r="J51238" s="830"/>
    </row>
    <row r="51239" spans="10:10" x14ac:dyDescent="0.35">
      <c r="J51239" s="830"/>
    </row>
    <row r="51240" spans="10:10" x14ac:dyDescent="0.35">
      <c r="J51240" s="830"/>
    </row>
    <row r="51241" spans="10:10" x14ac:dyDescent="0.35">
      <c r="J51241" s="830"/>
    </row>
    <row r="51242" spans="10:10" x14ac:dyDescent="0.35">
      <c r="J51242" s="830"/>
    </row>
    <row r="51243" spans="10:10" x14ac:dyDescent="0.35">
      <c r="J51243" s="830"/>
    </row>
    <row r="51244" spans="10:10" x14ac:dyDescent="0.35">
      <c r="J51244" s="830"/>
    </row>
    <row r="51245" spans="10:10" x14ac:dyDescent="0.35">
      <c r="J51245" s="830"/>
    </row>
    <row r="51246" spans="10:10" x14ac:dyDescent="0.35">
      <c r="J51246" s="830"/>
    </row>
    <row r="51247" spans="10:10" x14ac:dyDescent="0.35">
      <c r="J51247" s="830"/>
    </row>
    <row r="51248" spans="10:10" x14ac:dyDescent="0.35">
      <c r="J51248" s="830"/>
    </row>
    <row r="51249" spans="10:10" x14ac:dyDescent="0.35">
      <c r="J51249" s="830"/>
    </row>
    <row r="51250" spans="10:10" x14ac:dyDescent="0.35">
      <c r="J51250" s="830"/>
    </row>
    <row r="51251" spans="10:10" x14ac:dyDescent="0.35">
      <c r="J51251" s="830"/>
    </row>
    <row r="51252" spans="10:10" x14ac:dyDescent="0.35">
      <c r="J51252" s="830"/>
    </row>
    <row r="51253" spans="10:10" x14ac:dyDescent="0.35">
      <c r="J51253" s="830"/>
    </row>
    <row r="51254" spans="10:10" x14ac:dyDescent="0.35">
      <c r="J51254" s="830"/>
    </row>
    <row r="51255" spans="10:10" x14ac:dyDescent="0.35">
      <c r="J51255" s="830"/>
    </row>
    <row r="51256" spans="10:10" x14ac:dyDescent="0.35">
      <c r="J51256" s="830"/>
    </row>
    <row r="51257" spans="10:10" x14ac:dyDescent="0.35">
      <c r="J51257" s="830"/>
    </row>
    <row r="51258" spans="10:10" x14ac:dyDescent="0.35">
      <c r="J51258" s="830"/>
    </row>
    <row r="51259" spans="10:10" x14ac:dyDescent="0.35">
      <c r="J51259" s="830"/>
    </row>
    <row r="51260" spans="10:10" x14ac:dyDescent="0.35">
      <c r="J51260" s="830"/>
    </row>
    <row r="51261" spans="10:10" x14ac:dyDescent="0.35">
      <c r="J51261" s="830"/>
    </row>
    <row r="51262" spans="10:10" x14ac:dyDescent="0.35">
      <c r="J51262" s="830"/>
    </row>
    <row r="51263" spans="10:10" x14ac:dyDescent="0.35">
      <c r="J51263" s="830"/>
    </row>
    <row r="51264" spans="10:10" x14ac:dyDescent="0.35">
      <c r="J51264" s="830"/>
    </row>
    <row r="51265" spans="10:10" x14ac:dyDescent="0.35">
      <c r="J51265" s="830"/>
    </row>
    <row r="51266" spans="10:10" x14ac:dyDescent="0.35">
      <c r="J51266" s="830"/>
    </row>
    <row r="51267" spans="10:10" x14ac:dyDescent="0.35">
      <c r="J51267" s="830"/>
    </row>
    <row r="51268" spans="10:10" x14ac:dyDescent="0.35">
      <c r="J51268" s="830"/>
    </row>
    <row r="51269" spans="10:10" x14ac:dyDescent="0.35">
      <c r="J51269" s="830"/>
    </row>
    <row r="51270" spans="10:10" x14ac:dyDescent="0.35">
      <c r="J51270" s="830"/>
    </row>
    <row r="51271" spans="10:10" x14ac:dyDescent="0.35">
      <c r="J51271" s="830"/>
    </row>
    <row r="51272" spans="10:10" x14ac:dyDescent="0.35">
      <c r="J51272" s="830"/>
    </row>
    <row r="51273" spans="10:10" x14ac:dyDescent="0.35">
      <c r="J51273" s="830"/>
    </row>
    <row r="51274" spans="10:10" x14ac:dyDescent="0.35">
      <c r="J51274" s="830"/>
    </row>
    <row r="51275" spans="10:10" x14ac:dyDescent="0.35">
      <c r="J51275" s="830"/>
    </row>
    <row r="51276" spans="10:10" x14ac:dyDescent="0.35">
      <c r="J51276" s="830"/>
    </row>
    <row r="51277" spans="10:10" x14ac:dyDescent="0.35">
      <c r="J51277" s="830"/>
    </row>
    <row r="51278" spans="10:10" x14ac:dyDescent="0.35">
      <c r="J51278" s="830"/>
    </row>
    <row r="51279" spans="10:10" x14ac:dyDescent="0.35">
      <c r="J51279" s="830"/>
    </row>
    <row r="51280" spans="10:10" x14ac:dyDescent="0.35">
      <c r="J51280" s="830"/>
    </row>
    <row r="51281" spans="10:10" x14ac:dyDescent="0.35">
      <c r="J51281" s="830"/>
    </row>
    <row r="51282" spans="10:10" x14ac:dyDescent="0.35">
      <c r="J51282" s="830"/>
    </row>
    <row r="51283" spans="10:10" x14ac:dyDescent="0.35">
      <c r="J51283" s="830"/>
    </row>
    <row r="51284" spans="10:10" x14ac:dyDescent="0.35">
      <c r="J51284" s="830"/>
    </row>
    <row r="51285" spans="10:10" x14ac:dyDescent="0.35">
      <c r="J51285" s="830"/>
    </row>
    <row r="51286" spans="10:10" x14ac:dyDescent="0.35">
      <c r="J51286" s="830"/>
    </row>
    <row r="51287" spans="10:10" x14ac:dyDescent="0.35">
      <c r="J51287" s="830"/>
    </row>
    <row r="51288" spans="10:10" x14ac:dyDescent="0.35">
      <c r="J51288" s="830"/>
    </row>
    <row r="51289" spans="10:10" x14ac:dyDescent="0.35">
      <c r="J51289" s="830"/>
    </row>
    <row r="51290" spans="10:10" x14ac:dyDescent="0.35">
      <c r="J51290" s="830"/>
    </row>
    <row r="51291" spans="10:10" x14ac:dyDescent="0.35">
      <c r="J51291" s="830"/>
    </row>
    <row r="51292" spans="10:10" x14ac:dyDescent="0.35">
      <c r="J51292" s="830"/>
    </row>
    <row r="51293" spans="10:10" x14ac:dyDescent="0.35">
      <c r="J51293" s="830"/>
    </row>
    <row r="51294" spans="10:10" x14ac:dyDescent="0.35">
      <c r="J51294" s="830"/>
    </row>
    <row r="51295" spans="10:10" x14ac:dyDescent="0.35">
      <c r="J51295" s="830"/>
    </row>
    <row r="51296" spans="10:10" x14ac:dyDescent="0.35">
      <c r="J51296" s="830"/>
    </row>
    <row r="51297" spans="10:10" x14ac:dyDescent="0.35">
      <c r="J51297" s="830"/>
    </row>
    <row r="51298" spans="10:10" x14ac:dyDescent="0.35">
      <c r="J51298" s="830"/>
    </row>
    <row r="51299" spans="10:10" x14ac:dyDescent="0.35">
      <c r="J51299" s="830"/>
    </row>
    <row r="51300" spans="10:10" x14ac:dyDescent="0.35">
      <c r="J51300" s="830"/>
    </row>
    <row r="51301" spans="10:10" x14ac:dyDescent="0.35">
      <c r="J51301" s="830"/>
    </row>
    <row r="51302" spans="10:10" x14ac:dyDescent="0.35">
      <c r="J51302" s="830"/>
    </row>
    <row r="51303" spans="10:10" x14ac:dyDescent="0.35">
      <c r="J51303" s="830"/>
    </row>
    <row r="51304" spans="10:10" x14ac:dyDescent="0.35">
      <c r="J51304" s="830"/>
    </row>
    <row r="51305" spans="10:10" x14ac:dyDescent="0.35">
      <c r="J51305" s="830"/>
    </row>
    <row r="51306" spans="10:10" x14ac:dyDescent="0.35">
      <c r="J51306" s="830"/>
    </row>
    <row r="51307" spans="10:10" x14ac:dyDescent="0.35">
      <c r="J51307" s="830"/>
    </row>
    <row r="51308" spans="10:10" x14ac:dyDescent="0.35">
      <c r="J51308" s="830"/>
    </row>
    <row r="51309" spans="10:10" x14ac:dyDescent="0.35">
      <c r="J51309" s="830"/>
    </row>
    <row r="51310" spans="10:10" x14ac:dyDescent="0.35">
      <c r="J51310" s="830"/>
    </row>
    <row r="51311" spans="10:10" x14ac:dyDescent="0.35">
      <c r="J51311" s="830"/>
    </row>
    <row r="51312" spans="10:10" x14ac:dyDescent="0.35">
      <c r="J51312" s="830"/>
    </row>
    <row r="51313" spans="10:10" x14ac:dyDescent="0.35">
      <c r="J51313" s="830"/>
    </row>
    <row r="51314" spans="10:10" x14ac:dyDescent="0.35">
      <c r="J51314" s="830"/>
    </row>
    <row r="51315" spans="10:10" x14ac:dyDescent="0.35">
      <c r="J51315" s="830"/>
    </row>
    <row r="51316" spans="10:10" x14ac:dyDescent="0.35">
      <c r="J51316" s="830"/>
    </row>
    <row r="51317" spans="10:10" x14ac:dyDescent="0.35">
      <c r="J51317" s="830"/>
    </row>
    <row r="51318" spans="10:10" x14ac:dyDescent="0.35">
      <c r="J51318" s="830"/>
    </row>
    <row r="51319" spans="10:10" x14ac:dyDescent="0.35">
      <c r="J51319" s="830"/>
    </row>
    <row r="51320" spans="10:10" x14ac:dyDescent="0.35">
      <c r="J51320" s="830"/>
    </row>
    <row r="51321" spans="10:10" x14ac:dyDescent="0.35">
      <c r="J51321" s="830"/>
    </row>
    <row r="51322" spans="10:10" x14ac:dyDescent="0.35">
      <c r="J51322" s="830"/>
    </row>
    <row r="51323" spans="10:10" x14ac:dyDescent="0.35">
      <c r="J51323" s="830"/>
    </row>
    <row r="51324" spans="10:10" x14ac:dyDescent="0.35">
      <c r="J51324" s="830"/>
    </row>
    <row r="51325" spans="10:10" x14ac:dyDescent="0.35">
      <c r="J51325" s="830"/>
    </row>
    <row r="51326" spans="10:10" x14ac:dyDescent="0.35">
      <c r="J51326" s="830"/>
    </row>
    <row r="51327" spans="10:10" x14ac:dyDescent="0.35">
      <c r="J51327" s="830"/>
    </row>
    <row r="51328" spans="10:10" x14ac:dyDescent="0.35">
      <c r="J51328" s="830"/>
    </row>
    <row r="51329" spans="10:10" x14ac:dyDescent="0.35">
      <c r="J51329" s="830"/>
    </row>
    <row r="51330" spans="10:10" x14ac:dyDescent="0.35">
      <c r="J51330" s="830"/>
    </row>
    <row r="51331" spans="10:10" x14ac:dyDescent="0.35">
      <c r="J51331" s="830"/>
    </row>
    <row r="51332" spans="10:10" x14ac:dyDescent="0.35">
      <c r="J51332" s="830"/>
    </row>
    <row r="51333" spans="10:10" x14ac:dyDescent="0.35">
      <c r="J51333" s="830"/>
    </row>
    <row r="51334" spans="10:10" x14ac:dyDescent="0.35">
      <c r="J51334" s="830"/>
    </row>
    <row r="51335" spans="10:10" x14ac:dyDescent="0.35">
      <c r="J51335" s="830"/>
    </row>
    <row r="51336" spans="10:10" x14ac:dyDescent="0.35">
      <c r="J51336" s="830"/>
    </row>
    <row r="51337" spans="10:10" x14ac:dyDescent="0.35">
      <c r="J51337" s="830"/>
    </row>
    <row r="51338" spans="10:10" x14ac:dyDescent="0.35">
      <c r="J51338" s="830"/>
    </row>
    <row r="51339" spans="10:10" x14ac:dyDescent="0.35">
      <c r="J51339" s="830"/>
    </row>
    <row r="51340" spans="10:10" x14ac:dyDescent="0.35">
      <c r="J51340" s="830"/>
    </row>
    <row r="51341" spans="10:10" x14ac:dyDescent="0.35">
      <c r="J51341" s="830"/>
    </row>
    <row r="51342" spans="10:10" x14ac:dyDescent="0.35">
      <c r="J51342" s="830"/>
    </row>
    <row r="51343" spans="10:10" x14ac:dyDescent="0.35">
      <c r="J51343" s="830"/>
    </row>
    <row r="51344" spans="10:10" x14ac:dyDescent="0.35">
      <c r="J51344" s="830"/>
    </row>
    <row r="51345" spans="10:10" x14ac:dyDescent="0.35">
      <c r="J51345" s="830"/>
    </row>
    <row r="51346" spans="10:10" x14ac:dyDescent="0.35">
      <c r="J51346" s="830"/>
    </row>
    <row r="51347" spans="10:10" x14ac:dyDescent="0.35">
      <c r="J51347" s="830"/>
    </row>
    <row r="51348" spans="10:10" x14ac:dyDescent="0.35">
      <c r="J51348" s="830"/>
    </row>
    <row r="51349" spans="10:10" x14ac:dyDescent="0.35">
      <c r="J51349" s="830"/>
    </row>
    <row r="51350" spans="10:10" x14ac:dyDescent="0.35">
      <c r="J51350" s="830"/>
    </row>
    <row r="51351" spans="10:10" x14ac:dyDescent="0.35">
      <c r="J51351" s="830"/>
    </row>
    <row r="51352" spans="10:10" x14ac:dyDescent="0.35">
      <c r="J51352" s="830"/>
    </row>
    <row r="51353" spans="10:10" x14ac:dyDescent="0.35">
      <c r="J51353" s="830"/>
    </row>
    <row r="51354" spans="10:10" x14ac:dyDescent="0.35">
      <c r="J51354" s="830"/>
    </row>
    <row r="51355" spans="10:10" x14ac:dyDescent="0.35">
      <c r="J51355" s="830"/>
    </row>
    <row r="51356" spans="10:10" x14ac:dyDescent="0.35">
      <c r="J51356" s="830"/>
    </row>
    <row r="51357" spans="10:10" x14ac:dyDescent="0.35">
      <c r="J51357" s="830"/>
    </row>
    <row r="51358" spans="10:10" x14ac:dyDescent="0.35">
      <c r="J51358" s="830"/>
    </row>
    <row r="51359" spans="10:10" x14ac:dyDescent="0.35">
      <c r="J51359" s="830"/>
    </row>
    <row r="51360" spans="10:10" x14ac:dyDescent="0.35">
      <c r="J51360" s="830"/>
    </row>
    <row r="51361" spans="10:10" x14ac:dyDescent="0.35">
      <c r="J51361" s="830"/>
    </row>
    <row r="51362" spans="10:10" x14ac:dyDescent="0.35">
      <c r="J51362" s="830"/>
    </row>
    <row r="51363" spans="10:10" x14ac:dyDescent="0.35">
      <c r="J51363" s="830"/>
    </row>
    <row r="51364" spans="10:10" x14ac:dyDescent="0.35">
      <c r="J51364" s="830"/>
    </row>
    <row r="51365" spans="10:10" x14ac:dyDescent="0.35">
      <c r="J51365" s="830"/>
    </row>
    <row r="51366" spans="10:10" x14ac:dyDescent="0.35">
      <c r="J51366" s="830"/>
    </row>
    <row r="51367" spans="10:10" x14ac:dyDescent="0.35">
      <c r="J51367" s="830"/>
    </row>
    <row r="51368" spans="10:10" x14ac:dyDescent="0.35">
      <c r="J51368" s="830"/>
    </row>
    <row r="51369" spans="10:10" x14ac:dyDescent="0.35">
      <c r="J51369" s="830"/>
    </row>
    <row r="51370" spans="10:10" x14ac:dyDescent="0.35">
      <c r="J51370" s="830"/>
    </row>
    <row r="51371" spans="10:10" x14ac:dyDescent="0.35">
      <c r="J51371" s="830"/>
    </row>
    <row r="51372" spans="10:10" x14ac:dyDescent="0.35">
      <c r="J51372" s="830"/>
    </row>
    <row r="51373" spans="10:10" x14ac:dyDescent="0.35">
      <c r="J51373" s="830"/>
    </row>
    <row r="51374" spans="10:10" x14ac:dyDescent="0.35">
      <c r="J51374" s="830"/>
    </row>
    <row r="51375" spans="10:10" x14ac:dyDescent="0.35">
      <c r="J51375" s="830"/>
    </row>
    <row r="51376" spans="10:10" x14ac:dyDescent="0.35">
      <c r="J51376" s="830"/>
    </row>
    <row r="51377" spans="10:10" x14ac:dyDescent="0.35">
      <c r="J51377" s="830"/>
    </row>
    <row r="51378" spans="10:10" x14ac:dyDescent="0.35">
      <c r="J51378" s="830"/>
    </row>
    <row r="51379" spans="10:10" x14ac:dyDescent="0.35">
      <c r="J51379" s="830"/>
    </row>
    <row r="51380" spans="10:10" x14ac:dyDescent="0.35">
      <c r="J51380" s="830"/>
    </row>
    <row r="51381" spans="10:10" x14ac:dyDescent="0.35">
      <c r="J51381" s="830"/>
    </row>
    <row r="51382" spans="10:10" x14ac:dyDescent="0.35">
      <c r="J51382" s="830"/>
    </row>
    <row r="51383" spans="10:10" x14ac:dyDescent="0.35">
      <c r="J51383" s="830"/>
    </row>
    <row r="51384" spans="10:10" x14ac:dyDescent="0.35">
      <c r="J51384" s="830"/>
    </row>
    <row r="51385" spans="10:10" x14ac:dyDescent="0.35">
      <c r="J51385" s="830"/>
    </row>
    <row r="51386" spans="10:10" x14ac:dyDescent="0.35">
      <c r="J51386" s="830"/>
    </row>
    <row r="51387" spans="10:10" x14ac:dyDescent="0.35">
      <c r="J51387" s="830"/>
    </row>
    <row r="51388" spans="10:10" x14ac:dyDescent="0.35">
      <c r="J51388" s="830"/>
    </row>
    <row r="51389" spans="10:10" x14ac:dyDescent="0.35">
      <c r="J51389" s="830"/>
    </row>
    <row r="51390" spans="10:10" x14ac:dyDescent="0.35">
      <c r="J51390" s="830"/>
    </row>
    <row r="51391" spans="10:10" x14ac:dyDescent="0.35">
      <c r="J51391" s="830"/>
    </row>
    <row r="51392" spans="10:10" x14ac:dyDescent="0.35">
      <c r="J51392" s="830"/>
    </row>
    <row r="51393" spans="10:10" x14ac:dyDescent="0.35">
      <c r="J51393" s="830"/>
    </row>
    <row r="51394" spans="10:10" x14ac:dyDescent="0.35">
      <c r="J51394" s="830"/>
    </row>
    <row r="51395" spans="10:10" x14ac:dyDescent="0.35">
      <c r="J51395" s="830"/>
    </row>
    <row r="51396" spans="10:10" x14ac:dyDescent="0.35">
      <c r="J51396" s="830"/>
    </row>
    <row r="51397" spans="10:10" x14ac:dyDescent="0.35">
      <c r="J51397" s="830"/>
    </row>
    <row r="51398" spans="10:10" x14ac:dyDescent="0.35">
      <c r="J51398" s="830"/>
    </row>
    <row r="51399" spans="10:10" x14ac:dyDescent="0.35">
      <c r="J51399" s="830"/>
    </row>
    <row r="51400" spans="10:10" x14ac:dyDescent="0.35">
      <c r="J51400" s="830"/>
    </row>
    <row r="51401" spans="10:10" x14ac:dyDescent="0.35">
      <c r="J51401" s="830"/>
    </row>
    <row r="51402" spans="10:10" x14ac:dyDescent="0.35">
      <c r="J51402" s="830"/>
    </row>
    <row r="51403" spans="10:10" x14ac:dyDescent="0.35">
      <c r="J51403" s="830"/>
    </row>
    <row r="51404" spans="10:10" x14ac:dyDescent="0.35">
      <c r="J51404" s="830"/>
    </row>
    <row r="51405" spans="10:10" x14ac:dyDescent="0.35">
      <c r="J51405" s="830"/>
    </row>
    <row r="51406" spans="10:10" x14ac:dyDescent="0.35">
      <c r="J51406" s="830"/>
    </row>
    <row r="51407" spans="10:10" x14ac:dyDescent="0.35">
      <c r="J51407" s="830"/>
    </row>
    <row r="51408" spans="10:10" x14ac:dyDescent="0.35">
      <c r="J51408" s="830"/>
    </row>
    <row r="51409" spans="10:10" x14ac:dyDescent="0.35">
      <c r="J51409" s="830"/>
    </row>
    <row r="51410" spans="10:10" x14ac:dyDescent="0.35">
      <c r="J51410" s="830"/>
    </row>
    <row r="51411" spans="10:10" x14ac:dyDescent="0.35">
      <c r="J51411" s="830"/>
    </row>
    <row r="51412" spans="10:10" x14ac:dyDescent="0.35">
      <c r="J51412" s="830"/>
    </row>
    <row r="51413" spans="10:10" x14ac:dyDescent="0.35">
      <c r="J51413" s="830"/>
    </row>
    <row r="51414" spans="10:10" x14ac:dyDescent="0.35">
      <c r="J51414" s="830"/>
    </row>
    <row r="51415" spans="10:10" x14ac:dyDescent="0.35">
      <c r="J51415" s="830"/>
    </row>
    <row r="51416" spans="10:10" x14ac:dyDescent="0.35">
      <c r="J51416" s="830"/>
    </row>
    <row r="51417" spans="10:10" x14ac:dyDescent="0.35">
      <c r="J51417" s="830"/>
    </row>
    <row r="51418" spans="10:10" x14ac:dyDescent="0.35">
      <c r="J51418" s="830"/>
    </row>
    <row r="51419" spans="10:10" x14ac:dyDescent="0.35">
      <c r="J51419" s="830"/>
    </row>
    <row r="51420" spans="10:10" x14ac:dyDescent="0.35">
      <c r="J51420" s="830"/>
    </row>
    <row r="51421" spans="10:10" x14ac:dyDescent="0.35">
      <c r="J51421" s="830"/>
    </row>
    <row r="51422" spans="10:10" x14ac:dyDescent="0.35">
      <c r="J51422" s="830"/>
    </row>
    <row r="51423" spans="10:10" x14ac:dyDescent="0.35">
      <c r="J51423" s="830"/>
    </row>
    <row r="51424" spans="10:10" x14ac:dyDescent="0.35">
      <c r="J51424" s="830"/>
    </row>
    <row r="51425" spans="10:10" x14ac:dyDescent="0.35">
      <c r="J51425" s="830"/>
    </row>
    <row r="51426" spans="10:10" x14ac:dyDescent="0.35">
      <c r="J51426" s="830"/>
    </row>
    <row r="51427" spans="10:10" x14ac:dyDescent="0.35">
      <c r="J51427" s="830"/>
    </row>
    <row r="51428" spans="10:10" x14ac:dyDescent="0.35">
      <c r="J51428" s="830"/>
    </row>
    <row r="51429" spans="10:10" x14ac:dyDescent="0.35">
      <c r="J51429" s="830"/>
    </row>
    <row r="51430" spans="10:10" x14ac:dyDescent="0.35">
      <c r="J51430" s="830"/>
    </row>
    <row r="51431" spans="10:10" x14ac:dyDescent="0.35">
      <c r="J51431" s="830"/>
    </row>
    <row r="51432" spans="10:10" x14ac:dyDescent="0.35">
      <c r="J51432" s="830"/>
    </row>
    <row r="51433" spans="10:10" x14ac:dyDescent="0.35">
      <c r="J51433" s="830"/>
    </row>
    <row r="51434" spans="10:10" x14ac:dyDescent="0.35">
      <c r="J51434" s="830"/>
    </row>
    <row r="51435" spans="10:10" x14ac:dyDescent="0.35">
      <c r="J51435" s="830"/>
    </row>
    <row r="51436" spans="10:10" x14ac:dyDescent="0.35">
      <c r="J51436" s="830"/>
    </row>
    <row r="51437" spans="10:10" x14ac:dyDescent="0.35">
      <c r="J51437" s="830"/>
    </row>
    <row r="51438" spans="10:10" x14ac:dyDescent="0.35">
      <c r="J51438" s="830"/>
    </row>
    <row r="51439" spans="10:10" x14ac:dyDescent="0.35">
      <c r="J51439" s="830"/>
    </row>
    <row r="51440" spans="10:10" x14ac:dyDescent="0.35">
      <c r="J51440" s="830"/>
    </row>
    <row r="51441" spans="10:10" x14ac:dyDescent="0.35">
      <c r="J51441" s="830"/>
    </row>
    <row r="51442" spans="10:10" x14ac:dyDescent="0.35">
      <c r="J51442" s="830"/>
    </row>
    <row r="51443" spans="10:10" x14ac:dyDescent="0.35">
      <c r="J51443" s="830"/>
    </row>
    <row r="51444" spans="10:10" x14ac:dyDescent="0.35">
      <c r="J51444" s="830"/>
    </row>
    <row r="51445" spans="10:10" x14ac:dyDescent="0.35">
      <c r="J51445" s="830"/>
    </row>
    <row r="51446" spans="10:10" x14ac:dyDescent="0.35">
      <c r="J51446" s="830"/>
    </row>
    <row r="51447" spans="10:10" x14ac:dyDescent="0.35">
      <c r="J51447" s="830"/>
    </row>
    <row r="51448" spans="10:10" x14ac:dyDescent="0.35">
      <c r="J51448" s="830"/>
    </row>
    <row r="51449" spans="10:10" x14ac:dyDescent="0.35">
      <c r="J51449" s="830"/>
    </row>
    <row r="51450" spans="10:10" x14ac:dyDescent="0.35">
      <c r="J51450" s="830"/>
    </row>
    <row r="51451" spans="10:10" x14ac:dyDescent="0.35">
      <c r="J51451" s="830"/>
    </row>
    <row r="51452" spans="10:10" x14ac:dyDescent="0.35">
      <c r="J51452" s="830"/>
    </row>
    <row r="51453" spans="10:10" x14ac:dyDescent="0.35">
      <c r="J51453" s="830"/>
    </row>
    <row r="51454" spans="10:10" x14ac:dyDescent="0.35">
      <c r="J51454" s="830"/>
    </row>
    <row r="51455" spans="10:10" x14ac:dyDescent="0.35">
      <c r="J51455" s="830"/>
    </row>
    <row r="51456" spans="10:10" x14ac:dyDescent="0.35">
      <c r="J51456" s="830"/>
    </row>
    <row r="51457" spans="10:10" x14ac:dyDescent="0.35">
      <c r="J51457" s="830"/>
    </row>
    <row r="51458" spans="10:10" x14ac:dyDescent="0.35">
      <c r="J51458" s="830"/>
    </row>
    <row r="51459" spans="10:10" x14ac:dyDescent="0.35">
      <c r="J51459" s="830"/>
    </row>
    <row r="51460" spans="10:10" x14ac:dyDescent="0.35">
      <c r="J51460" s="830"/>
    </row>
    <row r="51461" spans="10:10" x14ac:dyDescent="0.35">
      <c r="J51461" s="830"/>
    </row>
    <row r="51462" spans="10:10" x14ac:dyDescent="0.35">
      <c r="J51462" s="830"/>
    </row>
    <row r="51463" spans="10:10" x14ac:dyDescent="0.35">
      <c r="J51463" s="830"/>
    </row>
    <row r="51464" spans="10:10" x14ac:dyDescent="0.35">
      <c r="J51464" s="830"/>
    </row>
    <row r="51465" spans="10:10" x14ac:dyDescent="0.35">
      <c r="J51465" s="830"/>
    </row>
    <row r="51466" spans="10:10" x14ac:dyDescent="0.35">
      <c r="J51466" s="830"/>
    </row>
    <row r="51467" spans="10:10" x14ac:dyDescent="0.35">
      <c r="J51467" s="830"/>
    </row>
    <row r="51468" spans="10:10" x14ac:dyDescent="0.35">
      <c r="J51468" s="830"/>
    </row>
    <row r="51469" spans="10:10" x14ac:dyDescent="0.35">
      <c r="J51469" s="830"/>
    </row>
    <row r="51470" spans="10:10" x14ac:dyDescent="0.35">
      <c r="J51470" s="830"/>
    </row>
    <row r="51471" spans="10:10" x14ac:dyDescent="0.35">
      <c r="J51471" s="830"/>
    </row>
    <row r="51472" spans="10:10" x14ac:dyDescent="0.35">
      <c r="J51472" s="830"/>
    </row>
    <row r="51473" spans="10:10" x14ac:dyDescent="0.35">
      <c r="J51473" s="830"/>
    </row>
    <row r="51474" spans="10:10" x14ac:dyDescent="0.35">
      <c r="J51474" s="830"/>
    </row>
    <row r="51475" spans="10:10" x14ac:dyDescent="0.35">
      <c r="J51475" s="830"/>
    </row>
    <row r="51476" spans="10:10" x14ac:dyDescent="0.35">
      <c r="J51476" s="830"/>
    </row>
    <row r="51477" spans="10:10" x14ac:dyDescent="0.35">
      <c r="J51477" s="830"/>
    </row>
    <row r="51478" spans="10:10" x14ac:dyDescent="0.35">
      <c r="J51478" s="830"/>
    </row>
    <row r="51479" spans="10:10" x14ac:dyDescent="0.35">
      <c r="J51479" s="830"/>
    </row>
    <row r="51480" spans="10:10" x14ac:dyDescent="0.35">
      <c r="J51480" s="830"/>
    </row>
    <row r="51481" spans="10:10" x14ac:dyDescent="0.35">
      <c r="J51481" s="830"/>
    </row>
    <row r="51482" spans="10:10" x14ac:dyDescent="0.35">
      <c r="J51482" s="830"/>
    </row>
    <row r="51483" spans="10:10" x14ac:dyDescent="0.35">
      <c r="J51483" s="830"/>
    </row>
    <row r="51484" spans="10:10" x14ac:dyDescent="0.35">
      <c r="J51484" s="830"/>
    </row>
    <row r="51485" spans="10:10" x14ac:dyDescent="0.35">
      <c r="J51485" s="830"/>
    </row>
    <row r="51486" spans="10:10" x14ac:dyDescent="0.35">
      <c r="J51486" s="830"/>
    </row>
    <row r="51487" spans="10:10" x14ac:dyDescent="0.35">
      <c r="J51487" s="830"/>
    </row>
    <row r="51488" spans="10:10" x14ac:dyDescent="0.35">
      <c r="J51488" s="830"/>
    </row>
    <row r="51489" spans="10:10" x14ac:dyDescent="0.35">
      <c r="J51489" s="830"/>
    </row>
    <row r="51490" spans="10:10" x14ac:dyDescent="0.35">
      <c r="J51490" s="830"/>
    </row>
    <row r="51491" spans="10:10" x14ac:dyDescent="0.35">
      <c r="J51491" s="830"/>
    </row>
    <row r="51492" spans="10:10" x14ac:dyDescent="0.35">
      <c r="J51492" s="830"/>
    </row>
    <row r="51493" spans="10:10" x14ac:dyDescent="0.35">
      <c r="J51493" s="830"/>
    </row>
    <row r="51494" spans="10:10" x14ac:dyDescent="0.35">
      <c r="J51494" s="830"/>
    </row>
    <row r="51495" spans="10:10" x14ac:dyDescent="0.35">
      <c r="J51495" s="830"/>
    </row>
    <row r="51496" spans="10:10" x14ac:dyDescent="0.35">
      <c r="J51496" s="830"/>
    </row>
    <row r="51497" spans="10:10" x14ac:dyDescent="0.35">
      <c r="J51497" s="830"/>
    </row>
    <row r="51498" spans="10:10" x14ac:dyDescent="0.35">
      <c r="J51498" s="830"/>
    </row>
    <row r="51499" spans="10:10" x14ac:dyDescent="0.35">
      <c r="J51499" s="830"/>
    </row>
    <row r="51500" spans="10:10" x14ac:dyDescent="0.35">
      <c r="J51500" s="830"/>
    </row>
    <row r="51501" spans="10:10" x14ac:dyDescent="0.35">
      <c r="J51501" s="830"/>
    </row>
    <row r="51502" spans="10:10" x14ac:dyDescent="0.35">
      <c r="J51502" s="830"/>
    </row>
    <row r="51503" spans="10:10" x14ac:dyDescent="0.35">
      <c r="J51503" s="830"/>
    </row>
    <row r="51504" spans="10:10" x14ac:dyDescent="0.35">
      <c r="J51504" s="830"/>
    </row>
    <row r="51505" spans="10:10" x14ac:dyDescent="0.35">
      <c r="J51505" s="830"/>
    </row>
    <row r="51506" spans="10:10" x14ac:dyDescent="0.35">
      <c r="J51506" s="830"/>
    </row>
    <row r="51507" spans="10:10" x14ac:dyDescent="0.35">
      <c r="J51507" s="830"/>
    </row>
    <row r="51508" spans="10:10" x14ac:dyDescent="0.35">
      <c r="J51508" s="830"/>
    </row>
    <row r="51509" spans="10:10" x14ac:dyDescent="0.35">
      <c r="J51509" s="830"/>
    </row>
    <row r="51510" spans="10:10" x14ac:dyDescent="0.35">
      <c r="J51510" s="830"/>
    </row>
    <row r="51511" spans="10:10" x14ac:dyDescent="0.35">
      <c r="J51511" s="830"/>
    </row>
    <row r="51512" spans="10:10" x14ac:dyDescent="0.35">
      <c r="J51512" s="830"/>
    </row>
    <row r="51513" spans="10:10" x14ac:dyDescent="0.35">
      <c r="J51513" s="830"/>
    </row>
    <row r="51514" spans="10:10" x14ac:dyDescent="0.35">
      <c r="J51514" s="830"/>
    </row>
    <row r="51515" spans="10:10" x14ac:dyDescent="0.35">
      <c r="J51515" s="830"/>
    </row>
    <row r="51516" spans="10:10" x14ac:dyDescent="0.35">
      <c r="J51516" s="830"/>
    </row>
    <row r="51517" spans="10:10" x14ac:dyDescent="0.35">
      <c r="J51517" s="830"/>
    </row>
    <row r="51518" spans="10:10" x14ac:dyDescent="0.35">
      <c r="J51518" s="830"/>
    </row>
    <row r="51519" spans="10:10" x14ac:dyDescent="0.35">
      <c r="J51519" s="830"/>
    </row>
    <row r="51520" spans="10:10" x14ac:dyDescent="0.35">
      <c r="J51520" s="830"/>
    </row>
    <row r="51521" spans="10:10" x14ac:dyDescent="0.35">
      <c r="J51521" s="830"/>
    </row>
    <row r="51522" spans="10:10" x14ac:dyDescent="0.35">
      <c r="J51522" s="830"/>
    </row>
    <row r="51523" spans="10:10" x14ac:dyDescent="0.35">
      <c r="J51523" s="830"/>
    </row>
    <row r="51531" spans="10:10" x14ac:dyDescent="0.35">
      <c r="J51531" s="830"/>
    </row>
    <row r="51532" spans="10:10" x14ac:dyDescent="0.35">
      <c r="J51532" s="830"/>
    </row>
    <row r="51533" spans="10:10" x14ac:dyDescent="0.35">
      <c r="J51533" s="830"/>
    </row>
    <row r="51534" spans="10:10" x14ac:dyDescent="0.35">
      <c r="J51534" s="830"/>
    </row>
    <row r="51535" spans="10:10" x14ac:dyDescent="0.35">
      <c r="J51535" s="830"/>
    </row>
    <row r="51536" spans="10:10" x14ac:dyDescent="0.35">
      <c r="J51536" s="830"/>
    </row>
    <row r="51537" spans="10:10" x14ac:dyDescent="0.35">
      <c r="J51537" s="830"/>
    </row>
    <row r="51538" spans="10:10" x14ac:dyDescent="0.35">
      <c r="J51538" s="830"/>
    </row>
    <row r="51539" spans="10:10" x14ac:dyDescent="0.35">
      <c r="J51539" s="830"/>
    </row>
    <row r="51540" spans="10:10" x14ac:dyDescent="0.35">
      <c r="J51540" s="830"/>
    </row>
    <row r="51541" spans="10:10" x14ac:dyDescent="0.35">
      <c r="J51541" s="830"/>
    </row>
    <row r="51542" spans="10:10" x14ac:dyDescent="0.35">
      <c r="J51542" s="830"/>
    </row>
    <row r="51543" spans="10:10" x14ac:dyDescent="0.35">
      <c r="J51543" s="830"/>
    </row>
    <row r="51544" spans="10:10" x14ac:dyDescent="0.35">
      <c r="J51544" s="830"/>
    </row>
    <row r="51545" spans="10:10" x14ac:dyDescent="0.35">
      <c r="J51545" s="830"/>
    </row>
    <row r="51546" spans="10:10" x14ac:dyDescent="0.35">
      <c r="J51546" s="830"/>
    </row>
    <row r="51547" spans="10:10" x14ac:dyDescent="0.35">
      <c r="J51547" s="830"/>
    </row>
    <row r="51548" spans="10:10" x14ac:dyDescent="0.35">
      <c r="J51548" s="830"/>
    </row>
    <row r="51549" spans="10:10" x14ac:dyDescent="0.35">
      <c r="J51549" s="830"/>
    </row>
    <row r="51550" spans="10:10" x14ac:dyDescent="0.35">
      <c r="J51550" s="830"/>
    </row>
    <row r="51551" spans="10:10" x14ac:dyDescent="0.35">
      <c r="J51551" s="830"/>
    </row>
    <row r="51558" spans="10:10" x14ac:dyDescent="0.35">
      <c r="J51558" s="830"/>
    </row>
    <row r="51559" spans="10:10" x14ac:dyDescent="0.35">
      <c r="J51559" s="830"/>
    </row>
    <row r="51560" spans="10:10" x14ac:dyDescent="0.35">
      <c r="J51560" s="830"/>
    </row>
    <row r="51561" spans="10:10" x14ac:dyDescent="0.35">
      <c r="J51561" s="830"/>
    </row>
    <row r="51562" spans="10:10" x14ac:dyDescent="0.35">
      <c r="J51562" s="830"/>
    </row>
    <row r="51563" spans="10:10" x14ac:dyDescent="0.35">
      <c r="J51563" s="830"/>
    </row>
    <row r="51564" spans="10:10" x14ac:dyDescent="0.35">
      <c r="J51564" s="830"/>
    </row>
    <row r="51565" spans="10:10" x14ac:dyDescent="0.35">
      <c r="J51565" s="830"/>
    </row>
    <row r="51566" spans="10:10" x14ac:dyDescent="0.35">
      <c r="J51566" s="830"/>
    </row>
    <row r="51567" spans="10:10" x14ac:dyDescent="0.35">
      <c r="J51567" s="830"/>
    </row>
    <row r="51568" spans="10:10" x14ac:dyDescent="0.35">
      <c r="J51568" s="830"/>
    </row>
    <row r="51569" spans="10:10" x14ac:dyDescent="0.35">
      <c r="J51569" s="830"/>
    </row>
    <row r="51570" spans="10:10" x14ac:dyDescent="0.35">
      <c r="J51570" s="830"/>
    </row>
    <row r="51571" spans="10:10" x14ac:dyDescent="0.35">
      <c r="J51571" s="830"/>
    </row>
    <row r="51572" spans="10:10" x14ac:dyDescent="0.35">
      <c r="J51572" s="830"/>
    </row>
    <row r="51573" spans="10:10" x14ac:dyDescent="0.35">
      <c r="J51573" s="830"/>
    </row>
    <row r="51574" spans="10:10" x14ac:dyDescent="0.35">
      <c r="J51574" s="830"/>
    </row>
    <row r="51575" spans="10:10" x14ac:dyDescent="0.35">
      <c r="J51575" s="830"/>
    </row>
    <row r="51576" spans="10:10" x14ac:dyDescent="0.35">
      <c r="J51576" s="830"/>
    </row>
    <row r="51577" spans="10:10" x14ac:dyDescent="0.35">
      <c r="J51577" s="830"/>
    </row>
    <row r="51578" spans="10:10" x14ac:dyDescent="0.35">
      <c r="J51578" s="830"/>
    </row>
    <row r="51579" spans="10:10" x14ac:dyDescent="0.35">
      <c r="J51579" s="830"/>
    </row>
    <row r="51580" spans="10:10" x14ac:dyDescent="0.35">
      <c r="J51580" s="830"/>
    </row>
    <row r="51581" spans="10:10" x14ac:dyDescent="0.35">
      <c r="J51581" s="830"/>
    </row>
    <row r="51582" spans="10:10" x14ac:dyDescent="0.35">
      <c r="J51582" s="830"/>
    </row>
    <row r="51583" spans="10:10" x14ac:dyDescent="0.35">
      <c r="J51583" s="830"/>
    </row>
    <row r="51584" spans="10:10" x14ac:dyDescent="0.35">
      <c r="J51584" s="830"/>
    </row>
    <row r="51585" spans="10:10" x14ac:dyDescent="0.35">
      <c r="J51585" s="830"/>
    </row>
    <row r="51586" spans="10:10" x14ac:dyDescent="0.35">
      <c r="J51586" s="830"/>
    </row>
    <row r="51587" spans="10:10" x14ac:dyDescent="0.35">
      <c r="J51587" s="830"/>
    </row>
    <row r="51588" spans="10:10" x14ac:dyDescent="0.35">
      <c r="J51588" s="830"/>
    </row>
    <row r="51589" spans="10:10" x14ac:dyDescent="0.35">
      <c r="J51589" s="830"/>
    </row>
    <row r="51590" spans="10:10" x14ac:dyDescent="0.35">
      <c r="J51590" s="830"/>
    </row>
    <row r="51591" spans="10:10" x14ac:dyDescent="0.35">
      <c r="J51591" s="830"/>
    </row>
    <row r="51592" spans="10:10" x14ac:dyDescent="0.35">
      <c r="J51592" s="830"/>
    </row>
    <row r="51593" spans="10:10" x14ac:dyDescent="0.35">
      <c r="J51593" s="830"/>
    </row>
    <row r="51594" spans="10:10" x14ac:dyDescent="0.35">
      <c r="J51594" s="830"/>
    </row>
    <row r="51595" spans="10:10" x14ac:dyDescent="0.35">
      <c r="J51595" s="830"/>
    </row>
    <row r="51596" spans="10:10" x14ac:dyDescent="0.35">
      <c r="J51596" s="830"/>
    </row>
    <row r="51597" spans="10:10" x14ac:dyDescent="0.35">
      <c r="J51597" s="830"/>
    </row>
    <row r="51598" spans="10:10" x14ac:dyDescent="0.35">
      <c r="J51598" s="830"/>
    </row>
    <row r="51599" spans="10:10" x14ac:dyDescent="0.35">
      <c r="J51599" s="830"/>
    </row>
    <row r="51600" spans="10:10" x14ac:dyDescent="0.35">
      <c r="J51600" s="830"/>
    </row>
    <row r="51601" spans="10:10" x14ac:dyDescent="0.35">
      <c r="J51601" s="830"/>
    </row>
    <row r="51602" spans="10:10" x14ac:dyDescent="0.35">
      <c r="J51602" s="830"/>
    </row>
    <row r="51603" spans="10:10" x14ac:dyDescent="0.35">
      <c r="J51603" s="830"/>
    </row>
    <row r="51604" spans="10:10" x14ac:dyDescent="0.35">
      <c r="J51604" s="830"/>
    </row>
    <row r="51605" spans="10:10" x14ac:dyDescent="0.35">
      <c r="J51605" s="830"/>
    </row>
    <row r="51606" spans="10:10" x14ac:dyDescent="0.35">
      <c r="J51606" s="830"/>
    </row>
    <row r="51607" spans="10:10" x14ac:dyDescent="0.35">
      <c r="J51607" s="830"/>
    </row>
    <row r="51608" spans="10:10" x14ac:dyDescent="0.35">
      <c r="J51608" s="830"/>
    </row>
    <row r="51609" spans="10:10" x14ac:dyDescent="0.35">
      <c r="J51609" s="830"/>
    </row>
    <row r="51610" spans="10:10" x14ac:dyDescent="0.35">
      <c r="J51610" s="830"/>
    </row>
    <row r="51611" spans="10:10" x14ac:dyDescent="0.35">
      <c r="J51611" s="830"/>
    </row>
    <row r="51612" spans="10:10" x14ac:dyDescent="0.35">
      <c r="J51612" s="830"/>
    </row>
    <row r="51613" spans="10:10" x14ac:dyDescent="0.35">
      <c r="J51613" s="830"/>
    </row>
    <row r="51614" spans="10:10" x14ac:dyDescent="0.35">
      <c r="J51614" s="830"/>
    </row>
    <row r="51615" spans="10:10" x14ac:dyDescent="0.35">
      <c r="J51615" s="830"/>
    </row>
    <row r="51616" spans="10:10" x14ac:dyDescent="0.35">
      <c r="J51616" s="830"/>
    </row>
    <row r="51617" spans="10:10" x14ac:dyDescent="0.35">
      <c r="J51617" s="830"/>
    </row>
    <row r="51618" spans="10:10" x14ac:dyDescent="0.35">
      <c r="J51618" s="830"/>
    </row>
    <row r="51619" spans="10:10" x14ac:dyDescent="0.35">
      <c r="J51619" s="830"/>
    </row>
    <row r="51621" spans="10:10" x14ac:dyDescent="0.35">
      <c r="J51621" s="830"/>
    </row>
    <row r="51622" spans="10:10" x14ac:dyDescent="0.35">
      <c r="J51622" s="830"/>
    </row>
    <row r="51623" spans="10:10" x14ac:dyDescent="0.35">
      <c r="J51623" s="830"/>
    </row>
    <row r="51624" spans="10:10" x14ac:dyDescent="0.35">
      <c r="J51624" s="830"/>
    </row>
    <row r="51625" spans="10:10" x14ac:dyDescent="0.35">
      <c r="J51625" s="830"/>
    </row>
    <row r="51626" spans="10:10" x14ac:dyDescent="0.35">
      <c r="J51626" s="830"/>
    </row>
    <row r="51627" spans="10:10" x14ac:dyDescent="0.35">
      <c r="J51627" s="830"/>
    </row>
    <row r="51628" spans="10:10" x14ac:dyDescent="0.35">
      <c r="J51628" s="830"/>
    </row>
    <row r="51629" spans="10:10" x14ac:dyDescent="0.35">
      <c r="J51629" s="830"/>
    </row>
    <row r="51630" spans="10:10" x14ac:dyDescent="0.35">
      <c r="J51630" s="830"/>
    </row>
    <row r="51631" spans="10:10" x14ac:dyDescent="0.35">
      <c r="J51631" s="830"/>
    </row>
    <row r="51632" spans="10:10" x14ac:dyDescent="0.35">
      <c r="J51632" s="830"/>
    </row>
    <row r="51633" spans="10:10" x14ac:dyDescent="0.35">
      <c r="J51633" s="830"/>
    </row>
    <row r="51634" spans="10:10" x14ac:dyDescent="0.35">
      <c r="J51634" s="830"/>
    </row>
    <row r="51635" spans="10:10" x14ac:dyDescent="0.35">
      <c r="J51635" s="830"/>
    </row>
    <row r="51636" spans="10:10" x14ac:dyDescent="0.35">
      <c r="J51636" s="830"/>
    </row>
    <row r="51637" spans="10:10" x14ac:dyDescent="0.35">
      <c r="J51637" s="830"/>
    </row>
    <row r="51638" spans="10:10" x14ac:dyDescent="0.35">
      <c r="J51638" s="830"/>
    </row>
    <row r="51639" spans="10:10" x14ac:dyDescent="0.35">
      <c r="J51639" s="830"/>
    </row>
    <row r="51640" spans="10:10" x14ac:dyDescent="0.35">
      <c r="J51640" s="830"/>
    </row>
    <row r="51641" spans="10:10" x14ac:dyDescent="0.35">
      <c r="J51641" s="830"/>
    </row>
    <row r="51642" spans="10:10" x14ac:dyDescent="0.35">
      <c r="J51642" s="830"/>
    </row>
    <row r="51643" spans="10:10" x14ac:dyDescent="0.35">
      <c r="J51643" s="830"/>
    </row>
    <row r="51644" spans="10:10" x14ac:dyDescent="0.35">
      <c r="J51644" s="830"/>
    </row>
    <row r="51645" spans="10:10" x14ac:dyDescent="0.35">
      <c r="J51645" s="830"/>
    </row>
    <row r="51646" spans="10:10" x14ac:dyDescent="0.35">
      <c r="J51646" s="830"/>
    </row>
    <row r="51647" spans="10:10" x14ac:dyDescent="0.35">
      <c r="J51647" s="830"/>
    </row>
    <row r="51648" spans="10:10" x14ac:dyDescent="0.35">
      <c r="J51648" s="830"/>
    </row>
    <row r="51649" spans="10:10" x14ac:dyDescent="0.35">
      <c r="J51649" s="830"/>
    </row>
    <row r="51650" spans="10:10" x14ac:dyDescent="0.35">
      <c r="J51650" s="830"/>
    </row>
    <row r="51651" spans="10:10" x14ac:dyDescent="0.35">
      <c r="J51651" s="830"/>
    </row>
    <row r="51652" spans="10:10" x14ac:dyDescent="0.35">
      <c r="J51652" s="830"/>
    </row>
    <row r="51653" spans="10:10" x14ac:dyDescent="0.35">
      <c r="J51653" s="830"/>
    </row>
    <row r="51654" spans="10:10" x14ac:dyDescent="0.35">
      <c r="J51654" s="830"/>
    </row>
    <row r="51655" spans="10:10" x14ac:dyDescent="0.35">
      <c r="J51655" s="830"/>
    </row>
    <row r="51656" spans="10:10" x14ac:dyDescent="0.35">
      <c r="J51656" s="830"/>
    </row>
    <row r="51657" spans="10:10" x14ac:dyDescent="0.35">
      <c r="J51657" s="830"/>
    </row>
    <row r="51658" spans="10:10" x14ac:dyDescent="0.35">
      <c r="J51658" s="830"/>
    </row>
    <row r="51659" spans="10:10" x14ac:dyDescent="0.35">
      <c r="J51659" s="830"/>
    </row>
    <row r="51660" spans="10:10" x14ac:dyDescent="0.35">
      <c r="J51660" s="830"/>
    </row>
    <row r="51661" spans="10:10" x14ac:dyDescent="0.35">
      <c r="J51661" s="830"/>
    </row>
    <row r="51662" spans="10:10" x14ac:dyDescent="0.35">
      <c r="J51662" s="830"/>
    </row>
    <row r="51663" spans="10:10" x14ac:dyDescent="0.35">
      <c r="J51663" s="830"/>
    </row>
    <row r="51664" spans="10:10" x14ac:dyDescent="0.35">
      <c r="J51664" s="830"/>
    </row>
    <row r="51665" spans="10:10" x14ac:dyDescent="0.35">
      <c r="J51665" s="830"/>
    </row>
    <row r="51666" spans="10:10" x14ac:dyDescent="0.35">
      <c r="J51666" s="830"/>
    </row>
    <row r="51667" spans="10:10" x14ac:dyDescent="0.35">
      <c r="J51667" s="830"/>
    </row>
    <row r="51668" spans="10:10" x14ac:dyDescent="0.35">
      <c r="J51668" s="830"/>
    </row>
    <row r="51669" spans="10:10" x14ac:dyDescent="0.35">
      <c r="J51669" s="830"/>
    </row>
    <row r="51670" spans="10:10" x14ac:dyDescent="0.35">
      <c r="J51670" s="830"/>
    </row>
    <row r="51671" spans="10:10" x14ac:dyDescent="0.35">
      <c r="J51671" s="830"/>
    </row>
    <row r="51672" spans="10:10" x14ac:dyDescent="0.35">
      <c r="J51672" s="830"/>
    </row>
    <row r="51673" spans="10:10" x14ac:dyDescent="0.35">
      <c r="J51673" s="830"/>
    </row>
    <row r="51674" spans="10:10" x14ac:dyDescent="0.35">
      <c r="J51674" s="830"/>
    </row>
    <row r="51675" spans="10:10" x14ac:dyDescent="0.35">
      <c r="J51675" s="830"/>
    </row>
    <row r="51676" spans="10:10" x14ac:dyDescent="0.35">
      <c r="J51676" s="830"/>
    </row>
    <row r="51677" spans="10:10" x14ac:dyDescent="0.35">
      <c r="J51677" s="830"/>
    </row>
    <row r="51678" spans="10:10" x14ac:dyDescent="0.35">
      <c r="J51678" s="830"/>
    </row>
    <row r="51679" spans="10:10" x14ac:dyDescent="0.35">
      <c r="J51679" s="830"/>
    </row>
    <row r="51680" spans="10:10" x14ac:dyDescent="0.35">
      <c r="J51680" s="830"/>
    </row>
    <row r="51681" spans="10:10" x14ac:dyDescent="0.35">
      <c r="J51681" s="830"/>
    </row>
    <row r="51682" spans="10:10" x14ac:dyDescent="0.35">
      <c r="J51682" s="830"/>
    </row>
    <row r="51683" spans="10:10" x14ac:dyDescent="0.35">
      <c r="J51683" s="830"/>
    </row>
    <row r="51684" spans="10:10" x14ac:dyDescent="0.35">
      <c r="J51684" s="830"/>
    </row>
    <row r="51685" spans="10:10" x14ac:dyDescent="0.35">
      <c r="J51685" s="830"/>
    </row>
    <row r="51686" spans="10:10" x14ac:dyDescent="0.35">
      <c r="J51686" s="830"/>
    </row>
    <row r="51687" spans="10:10" x14ac:dyDescent="0.35">
      <c r="J51687" s="830"/>
    </row>
    <row r="51688" spans="10:10" x14ac:dyDescent="0.35">
      <c r="J51688" s="830"/>
    </row>
    <row r="51689" spans="10:10" x14ac:dyDescent="0.35">
      <c r="J51689" s="830"/>
    </row>
    <row r="51690" spans="10:10" x14ac:dyDescent="0.35">
      <c r="J51690" s="830"/>
    </row>
    <row r="51691" spans="10:10" x14ac:dyDescent="0.35">
      <c r="J51691" s="830"/>
    </row>
    <row r="51692" spans="10:10" x14ac:dyDescent="0.35">
      <c r="J51692" s="830"/>
    </row>
    <row r="51693" spans="10:10" x14ac:dyDescent="0.35">
      <c r="J51693" s="830"/>
    </row>
    <row r="51694" spans="10:10" x14ac:dyDescent="0.35">
      <c r="J51694" s="830"/>
    </row>
    <row r="51695" spans="10:10" x14ac:dyDescent="0.35">
      <c r="J51695" s="830"/>
    </row>
    <row r="51696" spans="10:10" x14ac:dyDescent="0.35">
      <c r="J51696" s="830"/>
    </row>
    <row r="51697" spans="10:10" x14ac:dyDescent="0.35">
      <c r="J51697" s="830"/>
    </row>
    <row r="51698" spans="10:10" x14ac:dyDescent="0.35">
      <c r="J51698" s="830"/>
    </row>
    <row r="51699" spans="10:10" x14ac:dyDescent="0.35">
      <c r="J51699" s="830"/>
    </row>
    <row r="51700" spans="10:10" x14ac:dyDescent="0.35">
      <c r="J51700" s="830"/>
    </row>
    <row r="51701" spans="10:10" x14ac:dyDescent="0.35">
      <c r="J51701" s="830"/>
    </row>
    <row r="51702" spans="10:10" x14ac:dyDescent="0.35">
      <c r="J51702" s="830"/>
    </row>
    <row r="51703" spans="10:10" x14ac:dyDescent="0.35">
      <c r="J51703" s="830"/>
    </row>
    <row r="51704" spans="10:10" x14ac:dyDescent="0.35">
      <c r="J51704" s="830"/>
    </row>
    <row r="51705" spans="10:10" x14ac:dyDescent="0.35">
      <c r="J51705" s="830"/>
    </row>
    <row r="51706" spans="10:10" x14ac:dyDescent="0.35">
      <c r="J51706" s="830"/>
    </row>
    <row r="51707" spans="10:10" x14ac:dyDescent="0.35">
      <c r="J51707" s="830"/>
    </row>
    <row r="51708" spans="10:10" x14ac:dyDescent="0.35">
      <c r="J51708" s="830"/>
    </row>
    <row r="51709" spans="10:10" x14ac:dyDescent="0.35">
      <c r="J51709" s="830"/>
    </row>
    <row r="51710" spans="10:10" x14ac:dyDescent="0.35">
      <c r="J51710" s="830"/>
    </row>
    <row r="51711" spans="10:10" x14ac:dyDescent="0.35">
      <c r="J51711" s="830"/>
    </row>
    <row r="51712" spans="10:10" x14ac:dyDescent="0.35">
      <c r="J51712" s="830"/>
    </row>
    <row r="51713" spans="10:10" x14ac:dyDescent="0.35">
      <c r="J51713" s="830"/>
    </row>
    <row r="51714" spans="10:10" x14ac:dyDescent="0.35">
      <c r="J51714" s="830"/>
    </row>
    <row r="51715" spans="10:10" x14ac:dyDescent="0.35">
      <c r="J51715" s="830"/>
    </row>
    <row r="51716" spans="10:10" x14ac:dyDescent="0.35">
      <c r="J51716" s="830"/>
    </row>
    <row r="51717" spans="10:10" x14ac:dyDescent="0.35">
      <c r="J51717" s="830"/>
    </row>
    <row r="51718" spans="10:10" x14ac:dyDescent="0.35">
      <c r="J51718" s="830"/>
    </row>
    <row r="51719" spans="10:10" x14ac:dyDescent="0.35">
      <c r="J51719" s="830"/>
    </row>
    <row r="51720" spans="10:10" x14ac:dyDescent="0.35">
      <c r="J51720" s="830"/>
    </row>
    <row r="51721" spans="10:10" x14ac:dyDescent="0.35">
      <c r="J51721" s="830"/>
    </row>
    <row r="51722" spans="10:10" x14ac:dyDescent="0.35">
      <c r="J51722" s="830"/>
    </row>
    <row r="51723" spans="10:10" x14ac:dyDescent="0.35">
      <c r="J51723" s="830"/>
    </row>
    <row r="51724" spans="10:10" x14ac:dyDescent="0.35">
      <c r="J51724" s="830"/>
    </row>
    <row r="51725" spans="10:10" x14ac:dyDescent="0.35">
      <c r="J51725" s="830"/>
    </row>
    <row r="51726" spans="10:10" x14ac:dyDescent="0.35">
      <c r="J51726" s="830"/>
    </row>
    <row r="51727" spans="10:10" x14ac:dyDescent="0.35">
      <c r="J51727" s="830"/>
    </row>
    <row r="51728" spans="10:10" x14ac:dyDescent="0.35">
      <c r="J51728" s="830"/>
    </row>
    <row r="51729" spans="10:10" x14ac:dyDescent="0.35">
      <c r="J51729" s="830"/>
    </row>
    <row r="51730" spans="10:10" x14ac:dyDescent="0.35">
      <c r="J51730" s="830"/>
    </row>
    <row r="51731" spans="10:10" x14ac:dyDescent="0.35">
      <c r="J51731" s="830"/>
    </row>
    <row r="51732" spans="10:10" x14ac:dyDescent="0.35">
      <c r="J51732" s="830"/>
    </row>
    <row r="51733" spans="10:10" x14ac:dyDescent="0.35">
      <c r="J51733" s="830"/>
    </row>
    <row r="51734" spans="10:10" x14ac:dyDescent="0.35">
      <c r="J51734" s="830"/>
    </row>
    <row r="51735" spans="10:10" x14ac:dyDescent="0.35">
      <c r="J51735" s="830"/>
    </row>
    <row r="51736" spans="10:10" x14ac:dyDescent="0.35">
      <c r="J51736" s="830"/>
    </row>
    <row r="51737" spans="10:10" x14ac:dyDescent="0.35">
      <c r="J51737" s="830"/>
    </row>
    <row r="51738" spans="10:10" x14ac:dyDescent="0.35">
      <c r="J51738" s="830"/>
    </row>
    <row r="51739" spans="10:10" x14ac:dyDescent="0.35">
      <c r="J51739" s="830"/>
    </row>
    <row r="51740" spans="10:10" x14ac:dyDescent="0.35">
      <c r="J51740" s="830"/>
    </row>
    <row r="51741" spans="10:10" x14ac:dyDescent="0.35">
      <c r="J51741" s="830"/>
    </row>
    <row r="51742" spans="10:10" x14ac:dyDescent="0.35">
      <c r="J51742" s="830"/>
    </row>
    <row r="51743" spans="10:10" x14ac:dyDescent="0.35">
      <c r="J51743" s="830"/>
    </row>
    <row r="51744" spans="10:10" x14ac:dyDescent="0.35">
      <c r="J51744" s="830"/>
    </row>
    <row r="51745" spans="10:10" x14ac:dyDescent="0.35">
      <c r="J51745" s="830"/>
    </row>
    <row r="51746" spans="10:10" x14ac:dyDescent="0.35">
      <c r="J51746" s="830"/>
    </row>
    <row r="51747" spans="10:10" x14ac:dyDescent="0.35">
      <c r="J51747" s="830"/>
    </row>
    <row r="51748" spans="10:10" x14ac:dyDescent="0.35">
      <c r="J51748" s="830"/>
    </row>
    <row r="51749" spans="10:10" x14ac:dyDescent="0.35">
      <c r="J51749" s="830"/>
    </row>
    <row r="51750" spans="10:10" x14ac:dyDescent="0.35">
      <c r="J51750" s="830"/>
    </row>
    <row r="51751" spans="10:10" x14ac:dyDescent="0.35">
      <c r="J51751" s="830"/>
    </row>
    <row r="51752" spans="10:10" x14ac:dyDescent="0.35">
      <c r="J51752" s="830"/>
    </row>
    <row r="51753" spans="10:10" x14ac:dyDescent="0.35">
      <c r="J51753" s="830"/>
    </row>
    <row r="51754" spans="10:10" x14ac:dyDescent="0.35">
      <c r="J51754" s="830"/>
    </row>
    <row r="51755" spans="10:10" x14ac:dyDescent="0.35">
      <c r="J51755" s="830"/>
    </row>
    <row r="51756" spans="10:10" x14ac:dyDescent="0.35">
      <c r="J51756" s="830"/>
    </row>
    <row r="51757" spans="10:10" x14ac:dyDescent="0.35">
      <c r="J51757" s="830"/>
    </row>
    <row r="51758" spans="10:10" x14ac:dyDescent="0.35">
      <c r="J51758" s="830"/>
    </row>
    <row r="51759" spans="10:10" x14ac:dyDescent="0.35">
      <c r="J51759" s="830"/>
    </row>
    <row r="51760" spans="10:10" x14ac:dyDescent="0.35">
      <c r="J51760" s="830"/>
    </row>
    <row r="51761" spans="10:10" x14ac:dyDescent="0.35">
      <c r="J51761" s="830"/>
    </row>
    <row r="51762" spans="10:10" x14ac:dyDescent="0.35">
      <c r="J51762" s="830"/>
    </row>
    <row r="51763" spans="10:10" x14ac:dyDescent="0.35">
      <c r="J51763" s="830"/>
    </row>
    <row r="51764" spans="10:10" x14ac:dyDescent="0.35">
      <c r="J51764" s="830"/>
    </row>
    <row r="51765" spans="10:10" x14ac:dyDescent="0.35">
      <c r="J51765" s="830"/>
    </row>
    <row r="51766" spans="10:10" x14ac:dyDescent="0.35">
      <c r="J51766" s="830"/>
    </row>
    <row r="51767" spans="10:10" x14ac:dyDescent="0.35">
      <c r="J51767" s="830"/>
    </row>
    <row r="51768" spans="10:10" x14ac:dyDescent="0.35">
      <c r="J51768" s="830"/>
    </row>
    <row r="51769" spans="10:10" x14ac:dyDescent="0.35">
      <c r="J51769" s="830"/>
    </row>
    <row r="51770" spans="10:10" x14ac:dyDescent="0.35">
      <c r="J51770" s="830"/>
    </row>
    <row r="51771" spans="10:10" x14ac:dyDescent="0.35">
      <c r="J51771" s="830"/>
    </row>
    <row r="51772" spans="10:10" x14ac:dyDescent="0.35">
      <c r="J51772" s="830"/>
    </row>
    <row r="51773" spans="10:10" x14ac:dyDescent="0.35">
      <c r="J51773" s="830"/>
    </row>
    <row r="51774" spans="10:10" x14ac:dyDescent="0.35">
      <c r="J51774" s="830"/>
    </row>
    <row r="51775" spans="10:10" x14ac:dyDescent="0.35">
      <c r="J51775" s="830"/>
    </row>
    <row r="51776" spans="10:10" x14ac:dyDescent="0.35">
      <c r="J51776" s="830"/>
    </row>
    <row r="51777" spans="10:10" x14ac:dyDescent="0.35">
      <c r="J51777" s="830"/>
    </row>
    <row r="51778" spans="10:10" x14ac:dyDescent="0.35">
      <c r="J51778" s="830"/>
    </row>
    <row r="51779" spans="10:10" x14ac:dyDescent="0.35">
      <c r="J51779" s="830"/>
    </row>
    <row r="51780" spans="10:10" x14ac:dyDescent="0.35">
      <c r="J51780" s="830"/>
    </row>
    <row r="51781" spans="10:10" x14ac:dyDescent="0.35">
      <c r="J51781" s="830"/>
    </row>
    <row r="51782" spans="10:10" x14ac:dyDescent="0.35">
      <c r="J51782" s="830"/>
    </row>
    <row r="51783" spans="10:10" x14ac:dyDescent="0.35">
      <c r="J51783" s="830"/>
    </row>
    <row r="51784" spans="10:10" x14ac:dyDescent="0.35">
      <c r="J51784" s="830"/>
    </row>
    <row r="51785" spans="10:10" x14ac:dyDescent="0.35">
      <c r="J51785" s="830"/>
    </row>
    <row r="51786" spans="10:10" x14ac:dyDescent="0.35">
      <c r="J51786" s="830"/>
    </row>
    <row r="51787" spans="10:10" x14ac:dyDescent="0.35">
      <c r="J51787" s="830"/>
    </row>
    <row r="51788" spans="10:10" x14ac:dyDescent="0.35">
      <c r="J51788" s="830"/>
    </row>
    <row r="51789" spans="10:10" x14ac:dyDescent="0.35">
      <c r="J51789" s="830"/>
    </row>
    <row r="51790" spans="10:10" x14ac:dyDescent="0.35">
      <c r="J51790" s="830"/>
    </row>
    <row r="51791" spans="10:10" x14ac:dyDescent="0.35">
      <c r="J51791" s="830"/>
    </row>
    <row r="51792" spans="10:10" x14ac:dyDescent="0.35">
      <c r="J51792" s="830"/>
    </row>
    <row r="51793" spans="10:10" x14ac:dyDescent="0.35">
      <c r="J51793" s="830"/>
    </row>
    <row r="51794" spans="10:10" x14ac:dyDescent="0.35">
      <c r="J51794" s="830"/>
    </row>
    <row r="51795" spans="10:10" x14ac:dyDescent="0.35">
      <c r="J51795" s="830"/>
    </row>
    <row r="51796" spans="10:10" x14ac:dyDescent="0.35">
      <c r="J51796" s="830"/>
    </row>
    <row r="51797" spans="10:10" x14ac:dyDescent="0.35">
      <c r="J51797" s="830"/>
    </row>
    <row r="51798" spans="10:10" x14ac:dyDescent="0.35">
      <c r="J51798" s="830"/>
    </row>
    <row r="51799" spans="10:10" x14ac:dyDescent="0.35">
      <c r="J51799" s="830"/>
    </row>
    <row r="51800" spans="10:10" x14ac:dyDescent="0.35">
      <c r="J51800" s="830"/>
    </row>
    <row r="51801" spans="10:10" x14ac:dyDescent="0.35">
      <c r="J51801" s="830"/>
    </row>
    <row r="51802" spans="10:10" x14ac:dyDescent="0.35">
      <c r="J51802" s="830"/>
    </row>
    <row r="51803" spans="10:10" x14ac:dyDescent="0.35">
      <c r="J51803" s="830"/>
    </row>
    <row r="51804" spans="10:10" x14ac:dyDescent="0.35">
      <c r="J51804" s="830"/>
    </row>
    <row r="51805" spans="10:10" x14ac:dyDescent="0.35">
      <c r="J51805" s="830"/>
    </row>
    <row r="51806" spans="10:10" x14ac:dyDescent="0.35">
      <c r="J51806" s="830"/>
    </row>
    <row r="51807" spans="10:10" x14ac:dyDescent="0.35">
      <c r="J51807" s="830"/>
    </row>
    <row r="51808" spans="10:10" x14ac:dyDescent="0.35">
      <c r="J51808" s="830"/>
    </row>
    <row r="51809" spans="10:10" x14ac:dyDescent="0.35">
      <c r="J51809" s="830"/>
    </row>
    <row r="51810" spans="10:10" x14ac:dyDescent="0.35">
      <c r="J51810" s="830"/>
    </row>
    <row r="51811" spans="10:10" x14ac:dyDescent="0.35">
      <c r="J51811" s="830"/>
    </row>
    <row r="51812" spans="10:10" x14ac:dyDescent="0.35">
      <c r="J51812" s="830"/>
    </row>
    <row r="51813" spans="10:10" x14ac:dyDescent="0.35">
      <c r="J51813" s="830"/>
    </row>
    <row r="51814" spans="10:10" x14ac:dyDescent="0.35">
      <c r="J51814" s="830"/>
    </row>
    <row r="51815" spans="10:10" x14ac:dyDescent="0.35">
      <c r="J51815" s="830"/>
    </row>
    <row r="51816" spans="10:10" x14ac:dyDescent="0.35">
      <c r="J51816" s="830"/>
    </row>
    <row r="51817" spans="10:10" x14ac:dyDescent="0.35">
      <c r="J51817" s="830"/>
    </row>
    <row r="51818" spans="10:10" x14ac:dyDescent="0.35">
      <c r="J51818" s="830"/>
    </row>
    <row r="51819" spans="10:10" x14ac:dyDescent="0.35">
      <c r="J51819" s="830"/>
    </row>
    <row r="51820" spans="10:10" x14ac:dyDescent="0.35">
      <c r="J51820" s="830"/>
    </row>
    <row r="51821" spans="10:10" x14ac:dyDescent="0.35">
      <c r="J51821" s="830"/>
    </row>
    <row r="51822" spans="10:10" x14ac:dyDescent="0.35">
      <c r="J51822" s="830"/>
    </row>
    <row r="51823" spans="10:10" x14ac:dyDescent="0.35">
      <c r="J51823" s="830"/>
    </row>
    <row r="51824" spans="10:10" x14ac:dyDescent="0.35">
      <c r="J51824" s="830"/>
    </row>
    <row r="51825" spans="10:10" x14ac:dyDescent="0.35">
      <c r="J51825" s="830"/>
    </row>
    <row r="51826" spans="10:10" x14ac:dyDescent="0.35">
      <c r="J51826" s="830"/>
    </row>
    <row r="51827" spans="10:10" x14ac:dyDescent="0.35">
      <c r="J51827" s="830"/>
    </row>
    <row r="51828" spans="10:10" x14ac:dyDescent="0.35">
      <c r="J51828" s="830"/>
    </row>
    <row r="51829" spans="10:10" x14ac:dyDescent="0.35">
      <c r="J51829" s="830"/>
    </row>
    <row r="51830" spans="10:10" x14ac:dyDescent="0.35">
      <c r="J51830" s="830"/>
    </row>
    <row r="51831" spans="10:10" x14ac:dyDescent="0.35">
      <c r="J51831" s="830"/>
    </row>
    <row r="51832" spans="10:10" x14ac:dyDescent="0.35">
      <c r="J51832" s="830"/>
    </row>
    <row r="51833" spans="10:10" x14ac:dyDescent="0.35">
      <c r="J51833" s="830"/>
    </row>
    <row r="51834" spans="10:10" x14ac:dyDescent="0.35">
      <c r="J51834" s="830"/>
    </row>
    <row r="51835" spans="10:10" x14ac:dyDescent="0.35">
      <c r="J51835" s="830"/>
    </row>
    <row r="51836" spans="10:10" x14ac:dyDescent="0.35">
      <c r="J51836" s="830"/>
    </row>
    <row r="51837" spans="10:10" x14ac:dyDescent="0.35">
      <c r="J51837" s="830"/>
    </row>
    <row r="51838" spans="10:10" x14ac:dyDescent="0.35">
      <c r="J51838" s="830"/>
    </row>
    <row r="51839" spans="10:10" x14ac:dyDescent="0.35">
      <c r="J51839" s="830"/>
    </row>
    <row r="51840" spans="10:10" x14ac:dyDescent="0.35">
      <c r="J51840" s="830"/>
    </row>
    <row r="51841" spans="10:10" x14ac:dyDescent="0.35">
      <c r="J51841" s="830"/>
    </row>
    <row r="51842" spans="10:10" x14ac:dyDescent="0.35">
      <c r="J51842" s="830"/>
    </row>
    <row r="51843" spans="10:10" x14ac:dyDescent="0.35">
      <c r="J51843" s="830"/>
    </row>
    <row r="51844" spans="10:10" x14ac:dyDescent="0.35">
      <c r="J51844" s="830"/>
    </row>
    <row r="51845" spans="10:10" x14ac:dyDescent="0.35">
      <c r="J51845" s="830"/>
    </row>
    <row r="51846" spans="10:10" x14ac:dyDescent="0.35">
      <c r="J51846" s="830"/>
    </row>
    <row r="51847" spans="10:10" x14ac:dyDescent="0.35">
      <c r="J51847" s="830"/>
    </row>
    <row r="51848" spans="10:10" x14ac:dyDescent="0.35">
      <c r="J51848" s="830"/>
    </row>
    <row r="51849" spans="10:10" x14ac:dyDescent="0.35">
      <c r="J51849" s="830"/>
    </row>
    <row r="51850" spans="10:10" x14ac:dyDescent="0.35">
      <c r="J51850" s="830"/>
    </row>
    <row r="51851" spans="10:10" x14ac:dyDescent="0.35">
      <c r="J51851" s="830"/>
    </row>
    <row r="51852" spans="10:10" x14ac:dyDescent="0.35">
      <c r="J51852" s="830"/>
    </row>
    <row r="51853" spans="10:10" x14ac:dyDescent="0.35">
      <c r="J51853" s="830"/>
    </row>
    <row r="51854" spans="10:10" x14ac:dyDescent="0.35">
      <c r="J51854" s="830"/>
    </row>
    <row r="51855" spans="10:10" x14ac:dyDescent="0.35">
      <c r="J51855" s="830"/>
    </row>
    <row r="51856" spans="10:10" x14ac:dyDescent="0.35">
      <c r="J51856" s="830"/>
    </row>
    <row r="51857" spans="10:10" x14ac:dyDescent="0.35">
      <c r="J51857" s="830"/>
    </row>
    <row r="51858" spans="10:10" x14ac:dyDescent="0.35">
      <c r="J51858" s="830"/>
    </row>
    <row r="51859" spans="10:10" x14ac:dyDescent="0.35">
      <c r="J51859" s="830"/>
    </row>
    <row r="51860" spans="10:10" x14ac:dyDescent="0.35">
      <c r="J51860" s="830"/>
    </row>
    <row r="51861" spans="10:10" x14ac:dyDescent="0.35">
      <c r="J51861" s="830"/>
    </row>
    <row r="51862" spans="10:10" x14ac:dyDescent="0.35">
      <c r="J51862" s="830"/>
    </row>
    <row r="51863" spans="10:10" x14ac:dyDescent="0.35">
      <c r="J51863" s="830"/>
    </row>
    <row r="51864" spans="10:10" x14ac:dyDescent="0.35">
      <c r="J51864" s="830"/>
    </row>
    <row r="51865" spans="10:10" x14ac:dyDescent="0.35">
      <c r="J51865" s="830"/>
    </row>
    <row r="51866" spans="10:10" x14ac:dyDescent="0.35">
      <c r="J51866" s="830"/>
    </row>
    <row r="51867" spans="10:10" x14ac:dyDescent="0.35">
      <c r="J51867" s="830"/>
    </row>
    <row r="51868" spans="10:10" x14ac:dyDescent="0.35">
      <c r="J51868" s="830"/>
    </row>
    <row r="51869" spans="10:10" x14ac:dyDescent="0.35">
      <c r="J51869" s="830"/>
    </row>
    <row r="51870" spans="10:10" x14ac:dyDescent="0.35">
      <c r="J51870" s="830"/>
    </row>
    <row r="51871" spans="10:10" x14ac:dyDescent="0.35">
      <c r="J51871" s="830"/>
    </row>
    <row r="51872" spans="10:10" x14ac:dyDescent="0.35">
      <c r="J51872" s="830"/>
    </row>
    <row r="51873" spans="10:10" x14ac:dyDescent="0.35">
      <c r="J51873" s="830"/>
    </row>
    <row r="51874" spans="10:10" x14ac:dyDescent="0.35">
      <c r="J51874" s="830"/>
    </row>
    <row r="51875" spans="10:10" x14ac:dyDescent="0.35">
      <c r="J51875" s="830"/>
    </row>
    <row r="51876" spans="10:10" x14ac:dyDescent="0.35">
      <c r="J51876" s="830"/>
    </row>
    <row r="51877" spans="10:10" x14ac:dyDescent="0.35">
      <c r="J51877" s="830"/>
    </row>
    <row r="51878" spans="10:10" x14ac:dyDescent="0.35">
      <c r="J51878" s="830"/>
    </row>
    <row r="51879" spans="10:10" x14ac:dyDescent="0.35">
      <c r="J51879" s="830"/>
    </row>
    <row r="51880" spans="10:10" x14ac:dyDescent="0.35">
      <c r="J51880" s="830"/>
    </row>
    <row r="51881" spans="10:10" x14ac:dyDescent="0.35">
      <c r="J51881" s="830"/>
    </row>
    <row r="51882" spans="10:10" x14ac:dyDescent="0.35">
      <c r="J51882" s="830"/>
    </row>
    <row r="51883" spans="10:10" x14ac:dyDescent="0.35">
      <c r="J51883" s="830"/>
    </row>
    <row r="51884" spans="10:10" x14ac:dyDescent="0.35">
      <c r="J51884" s="830"/>
    </row>
    <row r="51885" spans="10:10" x14ac:dyDescent="0.35">
      <c r="J51885" s="830"/>
    </row>
    <row r="51886" spans="10:10" x14ac:dyDescent="0.35">
      <c r="J51886" s="830"/>
    </row>
    <row r="51887" spans="10:10" x14ac:dyDescent="0.35">
      <c r="J51887" s="830"/>
    </row>
    <row r="51888" spans="10:10" x14ac:dyDescent="0.35">
      <c r="J51888" s="830"/>
    </row>
    <row r="51889" spans="10:10" x14ac:dyDescent="0.35">
      <c r="J51889" s="830"/>
    </row>
    <row r="51890" spans="10:10" x14ac:dyDescent="0.35">
      <c r="J51890" s="830"/>
    </row>
    <row r="51891" spans="10:10" x14ac:dyDescent="0.35">
      <c r="J51891" s="830"/>
    </row>
    <row r="51892" spans="10:10" x14ac:dyDescent="0.35">
      <c r="J51892" s="830"/>
    </row>
    <row r="51893" spans="10:10" x14ac:dyDescent="0.35">
      <c r="J51893" s="830"/>
    </row>
    <row r="51894" spans="10:10" x14ac:dyDescent="0.35">
      <c r="J51894" s="830"/>
    </row>
    <row r="51895" spans="10:10" x14ac:dyDescent="0.35">
      <c r="J51895" s="830"/>
    </row>
    <row r="51896" spans="10:10" x14ac:dyDescent="0.35">
      <c r="J51896" s="830"/>
    </row>
    <row r="51897" spans="10:10" x14ac:dyDescent="0.35">
      <c r="J51897" s="830"/>
    </row>
    <row r="51898" spans="10:10" x14ac:dyDescent="0.35">
      <c r="J51898" s="830"/>
    </row>
    <row r="51899" spans="10:10" x14ac:dyDescent="0.35">
      <c r="J51899" s="830"/>
    </row>
    <row r="51900" spans="10:10" x14ac:dyDescent="0.35">
      <c r="J51900" s="830"/>
    </row>
    <row r="51901" spans="10:10" x14ac:dyDescent="0.35">
      <c r="J51901" s="830"/>
    </row>
    <row r="51902" spans="10:10" x14ac:dyDescent="0.35">
      <c r="J51902" s="830"/>
    </row>
    <row r="51903" spans="10:10" x14ac:dyDescent="0.35">
      <c r="J51903" s="830"/>
    </row>
    <row r="51904" spans="10:10" x14ac:dyDescent="0.35">
      <c r="J51904" s="830"/>
    </row>
    <row r="51905" spans="10:10" x14ac:dyDescent="0.35">
      <c r="J51905" s="830"/>
    </row>
    <row r="51906" spans="10:10" x14ac:dyDescent="0.35">
      <c r="J51906" s="830"/>
    </row>
    <row r="51907" spans="10:10" x14ac:dyDescent="0.35">
      <c r="J51907" s="830"/>
    </row>
    <row r="51908" spans="10:10" x14ac:dyDescent="0.35">
      <c r="J51908" s="830"/>
    </row>
    <row r="51909" spans="10:10" x14ac:dyDescent="0.35">
      <c r="J51909" s="830"/>
    </row>
    <row r="51910" spans="10:10" x14ac:dyDescent="0.35">
      <c r="J51910" s="830"/>
    </row>
    <row r="51911" spans="10:10" x14ac:dyDescent="0.35">
      <c r="J51911" s="830"/>
    </row>
    <row r="51912" spans="10:10" x14ac:dyDescent="0.35">
      <c r="J51912" s="830"/>
    </row>
    <row r="51913" spans="10:10" x14ac:dyDescent="0.35">
      <c r="J51913" s="830"/>
    </row>
    <row r="51914" spans="10:10" x14ac:dyDescent="0.35">
      <c r="J51914" s="830"/>
    </row>
    <row r="51915" spans="10:10" x14ac:dyDescent="0.35">
      <c r="J51915" s="830"/>
    </row>
    <row r="51916" spans="10:10" x14ac:dyDescent="0.35">
      <c r="J51916" s="830"/>
    </row>
    <row r="51917" spans="10:10" x14ac:dyDescent="0.35">
      <c r="J51917" s="830"/>
    </row>
    <row r="51918" spans="10:10" x14ac:dyDescent="0.35">
      <c r="J51918" s="830"/>
    </row>
    <row r="51919" spans="10:10" x14ac:dyDescent="0.35">
      <c r="J51919" s="830"/>
    </row>
    <row r="51920" spans="10:10" x14ac:dyDescent="0.35">
      <c r="J51920" s="830"/>
    </row>
    <row r="51921" spans="10:10" x14ac:dyDescent="0.35">
      <c r="J51921" s="830"/>
    </row>
    <row r="51922" spans="10:10" x14ac:dyDescent="0.35">
      <c r="J51922" s="830"/>
    </row>
    <row r="51923" spans="10:10" x14ac:dyDescent="0.35">
      <c r="J51923" s="830"/>
    </row>
    <row r="51924" spans="10:10" x14ac:dyDescent="0.35">
      <c r="J51924" s="830"/>
    </row>
    <row r="51925" spans="10:10" x14ac:dyDescent="0.35">
      <c r="J51925" s="830"/>
    </row>
    <row r="51926" spans="10:10" x14ac:dyDescent="0.35">
      <c r="J51926" s="830"/>
    </row>
    <row r="51927" spans="10:10" x14ac:dyDescent="0.35">
      <c r="J51927" s="830"/>
    </row>
    <row r="51928" spans="10:10" x14ac:dyDescent="0.35">
      <c r="J51928" s="830"/>
    </row>
    <row r="51929" spans="10:10" x14ac:dyDescent="0.35">
      <c r="J51929" s="830"/>
    </row>
    <row r="51930" spans="10:10" x14ac:dyDescent="0.35">
      <c r="J51930" s="830"/>
    </row>
    <row r="51931" spans="10:10" x14ac:dyDescent="0.35">
      <c r="J51931" s="830"/>
    </row>
    <row r="51932" spans="10:10" x14ac:dyDescent="0.35">
      <c r="J51932" s="830"/>
    </row>
    <row r="51933" spans="10:10" x14ac:dyDescent="0.35">
      <c r="J51933" s="830"/>
    </row>
    <row r="51934" spans="10:10" x14ac:dyDescent="0.35">
      <c r="J51934" s="830"/>
    </row>
    <row r="51935" spans="10:10" x14ac:dyDescent="0.35">
      <c r="J51935" s="830"/>
    </row>
    <row r="51936" spans="10:10" x14ac:dyDescent="0.35">
      <c r="J51936" s="830"/>
    </row>
    <row r="51937" spans="10:10" x14ac:dyDescent="0.35">
      <c r="J51937" s="830"/>
    </row>
    <row r="51938" spans="10:10" x14ac:dyDescent="0.35">
      <c r="J51938" s="830"/>
    </row>
    <row r="51939" spans="10:10" x14ac:dyDescent="0.35">
      <c r="J51939" s="830"/>
    </row>
    <row r="51940" spans="10:10" x14ac:dyDescent="0.35">
      <c r="J51940" s="830"/>
    </row>
    <row r="51941" spans="10:10" x14ac:dyDescent="0.35">
      <c r="J51941" s="830"/>
    </row>
    <row r="51942" spans="10:10" x14ac:dyDescent="0.35">
      <c r="J51942" s="830"/>
    </row>
    <row r="51943" spans="10:10" x14ac:dyDescent="0.35">
      <c r="J51943" s="830"/>
    </row>
    <row r="51944" spans="10:10" x14ac:dyDescent="0.35">
      <c r="J51944" s="830"/>
    </row>
    <row r="51945" spans="10:10" x14ac:dyDescent="0.35">
      <c r="J51945" s="830"/>
    </row>
    <row r="51946" spans="10:10" x14ac:dyDescent="0.35">
      <c r="J51946" s="830"/>
    </row>
    <row r="51947" spans="10:10" x14ac:dyDescent="0.35">
      <c r="J51947" s="830"/>
    </row>
    <row r="51948" spans="10:10" x14ac:dyDescent="0.35">
      <c r="J51948" s="830"/>
    </row>
    <row r="51949" spans="10:10" x14ac:dyDescent="0.35">
      <c r="J51949" s="830"/>
    </row>
    <row r="51950" spans="10:10" x14ac:dyDescent="0.35">
      <c r="J51950" s="830"/>
    </row>
    <row r="51951" spans="10:10" x14ac:dyDescent="0.35">
      <c r="J51951" s="830"/>
    </row>
    <row r="51952" spans="10:10" x14ac:dyDescent="0.35">
      <c r="J51952" s="830"/>
    </row>
    <row r="51953" spans="10:10" x14ac:dyDescent="0.35">
      <c r="J51953" s="830"/>
    </row>
    <row r="51954" spans="10:10" x14ac:dyDescent="0.35">
      <c r="J51954" s="830"/>
    </row>
    <row r="51955" spans="10:10" x14ac:dyDescent="0.35">
      <c r="J51955" s="830"/>
    </row>
    <row r="51956" spans="10:10" x14ac:dyDescent="0.35">
      <c r="J51956" s="830"/>
    </row>
    <row r="51957" spans="10:10" x14ac:dyDescent="0.35">
      <c r="J51957" s="830"/>
    </row>
    <row r="51958" spans="10:10" x14ac:dyDescent="0.35">
      <c r="J51958" s="830"/>
    </row>
    <row r="51959" spans="10:10" x14ac:dyDescent="0.35">
      <c r="J51959" s="830"/>
    </row>
    <row r="51960" spans="10:10" x14ac:dyDescent="0.35">
      <c r="J51960" s="830"/>
    </row>
    <row r="51961" spans="10:10" x14ac:dyDescent="0.35">
      <c r="J51961" s="830"/>
    </row>
    <row r="51962" spans="10:10" x14ac:dyDescent="0.35">
      <c r="J51962" s="830"/>
    </row>
    <row r="51963" spans="10:10" x14ac:dyDescent="0.35">
      <c r="J51963" s="830"/>
    </row>
    <row r="51964" spans="10:10" x14ac:dyDescent="0.35">
      <c r="J51964" s="830"/>
    </row>
    <row r="51965" spans="10:10" x14ac:dyDescent="0.35">
      <c r="J51965" s="830"/>
    </row>
    <row r="51966" spans="10:10" x14ac:dyDescent="0.35">
      <c r="J51966" s="830"/>
    </row>
    <row r="51967" spans="10:10" x14ac:dyDescent="0.35">
      <c r="J51967" s="830"/>
    </row>
    <row r="51968" spans="10:10" x14ac:dyDescent="0.35">
      <c r="J51968" s="830"/>
    </row>
    <row r="51969" spans="10:10" x14ac:dyDescent="0.35">
      <c r="J51969" s="830"/>
    </row>
    <row r="51970" spans="10:10" x14ac:dyDescent="0.35">
      <c r="J51970" s="830"/>
    </row>
    <row r="51971" spans="10:10" x14ac:dyDescent="0.35">
      <c r="J51971" s="830"/>
    </row>
    <row r="51972" spans="10:10" x14ac:dyDescent="0.35">
      <c r="J51972" s="830"/>
    </row>
    <row r="51973" spans="10:10" x14ac:dyDescent="0.35">
      <c r="J51973" s="830"/>
    </row>
    <row r="51974" spans="10:10" x14ac:dyDescent="0.35">
      <c r="J51974" s="830"/>
    </row>
    <row r="51975" spans="10:10" x14ac:dyDescent="0.35">
      <c r="J51975" s="830"/>
    </row>
    <row r="51976" spans="10:10" x14ac:dyDescent="0.35">
      <c r="J51976" s="830"/>
    </row>
    <row r="51977" spans="10:10" x14ac:dyDescent="0.35">
      <c r="J51977" s="830"/>
    </row>
    <row r="51978" spans="10:10" x14ac:dyDescent="0.35">
      <c r="J51978" s="830"/>
    </row>
    <row r="51979" spans="10:10" x14ac:dyDescent="0.35">
      <c r="J51979" s="830"/>
    </row>
    <row r="51980" spans="10:10" x14ac:dyDescent="0.35">
      <c r="J51980" s="830"/>
    </row>
    <row r="51981" spans="10:10" x14ac:dyDescent="0.35">
      <c r="J51981" s="830"/>
    </row>
    <row r="51982" spans="10:10" x14ac:dyDescent="0.35">
      <c r="J51982" s="830"/>
    </row>
    <row r="51983" spans="10:10" x14ac:dyDescent="0.35">
      <c r="J51983" s="830"/>
    </row>
    <row r="51984" spans="10:10" x14ac:dyDescent="0.35">
      <c r="J51984" s="830"/>
    </row>
    <row r="51985" spans="10:10" x14ac:dyDescent="0.35">
      <c r="J51985" s="830"/>
    </row>
    <row r="51986" spans="10:10" x14ac:dyDescent="0.35">
      <c r="J51986" s="830"/>
    </row>
    <row r="51987" spans="10:10" x14ac:dyDescent="0.35">
      <c r="J51987" s="830"/>
    </row>
    <row r="51988" spans="10:10" x14ac:dyDescent="0.35">
      <c r="J51988" s="830"/>
    </row>
    <row r="51989" spans="10:10" x14ac:dyDescent="0.35">
      <c r="J51989" s="830"/>
    </row>
    <row r="51990" spans="10:10" x14ac:dyDescent="0.35">
      <c r="J51990" s="830"/>
    </row>
    <row r="51991" spans="10:10" x14ac:dyDescent="0.35">
      <c r="J51991" s="830"/>
    </row>
    <row r="51992" spans="10:10" x14ac:dyDescent="0.35">
      <c r="J51992" s="830"/>
    </row>
    <row r="51993" spans="10:10" x14ac:dyDescent="0.35">
      <c r="J51993" s="830"/>
    </row>
    <row r="51994" spans="10:10" x14ac:dyDescent="0.35">
      <c r="J51994" s="830"/>
    </row>
    <row r="51995" spans="10:10" x14ac:dyDescent="0.35">
      <c r="J51995" s="830"/>
    </row>
    <row r="51996" spans="10:10" x14ac:dyDescent="0.35">
      <c r="J51996" s="830"/>
    </row>
    <row r="51997" spans="10:10" x14ac:dyDescent="0.35">
      <c r="J51997" s="830"/>
    </row>
    <row r="51998" spans="10:10" x14ac:dyDescent="0.35">
      <c r="J51998" s="830"/>
    </row>
    <row r="51999" spans="10:10" x14ac:dyDescent="0.35">
      <c r="J51999" s="830"/>
    </row>
    <row r="52000" spans="10:10" x14ac:dyDescent="0.35">
      <c r="J52000" s="830"/>
    </row>
    <row r="52001" spans="10:10" x14ac:dyDescent="0.35">
      <c r="J52001" s="830"/>
    </row>
    <row r="52002" spans="10:10" x14ac:dyDescent="0.35">
      <c r="J52002" s="830"/>
    </row>
    <row r="52003" spans="10:10" x14ac:dyDescent="0.35">
      <c r="J52003" s="830"/>
    </row>
    <row r="52004" spans="10:10" x14ac:dyDescent="0.35">
      <c r="J52004" s="830"/>
    </row>
    <row r="52005" spans="10:10" x14ac:dyDescent="0.35">
      <c r="J52005" s="830"/>
    </row>
    <row r="52006" spans="10:10" x14ac:dyDescent="0.35">
      <c r="J52006" s="830"/>
    </row>
    <row r="52007" spans="10:10" x14ac:dyDescent="0.35">
      <c r="J52007" s="830"/>
    </row>
    <row r="52008" spans="10:10" x14ac:dyDescent="0.35">
      <c r="J52008" s="830"/>
    </row>
    <row r="52009" spans="10:10" x14ac:dyDescent="0.35">
      <c r="J52009" s="830"/>
    </row>
    <row r="52010" spans="10:10" x14ac:dyDescent="0.35">
      <c r="J52010" s="830"/>
    </row>
    <row r="52011" spans="10:10" x14ac:dyDescent="0.35">
      <c r="J52011" s="830"/>
    </row>
    <row r="52012" spans="10:10" x14ac:dyDescent="0.35">
      <c r="J52012" s="830"/>
    </row>
    <row r="52013" spans="10:10" x14ac:dyDescent="0.35">
      <c r="J52013" s="830"/>
    </row>
    <row r="52014" spans="10:10" x14ac:dyDescent="0.35">
      <c r="J52014" s="830"/>
    </row>
    <row r="52015" spans="10:10" x14ac:dyDescent="0.35">
      <c r="J52015" s="830"/>
    </row>
    <row r="52016" spans="10:10" x14ac:dyDescent="0.35">
      <c r="J52016" s="830"/>
    </row>
    <row r="52017" spans="10:10" x14ac:dyDescent="0.35">
      <c r="J52017" s="830"/>
    </row>
    <row r="52018" spans="10:10" x14ac:dyDescent="0.35">
      <c r="J52018" s="830"/>
    </row>
    <row r="52019" spans="10:10" x14ac:dyDescent="0.35">
      <c r="J52019" s="830"/>
    </row>
    <row r="52020" spans="10:10" x14ac:dyDescent="0.35">
      <c r="J52020" s="830"/>
    </row>
    <row r="52021" spans="10:10" x14ac:dyDescent="0.35">
      <c r="J52021" s="830"/>
    </row>
    <row r="52022" spans="10:10" x14ac:dyDescent="0.35">
      <c r="J52022" s="830"/>
    </row>
    <row r="52023" spans="10:10" x14ac:dyDescent="0.35">
      <c r="J52023" s="830"/>
    </row>
    <row r="52024" spans="10:10" x14ac:dyDescent="0.35">
      <c r="J52024" s="830"/>
    </row>
    <row r="52025" spans="10:10" x14ac:dyDescent="0.35">
      <c r="J52025" s="830"/>
    </row>
    <row r="52026" spans="10:10" x14ac:dyDescent="0.35">
      <c r="J52026" s="830"/>
    </row>
    <row r="52027" spans="10:10" x14ac:dyDescent="0.35">
      <c r="J52027" s="830"/>
    </row>
    <row r="52028" spans="10:10" x14ac:dyDescent="0.35">
      <c r="J52028" s="830"/>
    </row>
    <row r="52029" spans="10:10" x14ac:dyDescent="0.35">
      <c r="J52029" s="830"/>
    </row>
    <row r="52030" spans="10:10" x14ac:dyDescent="0.35">
      <c r="J52030" s="830"/>
    </row>
    <row r="52031" spans="10:10" x14ac:dyDescent="0.35">
      <c r="J52031" s="830"/>
    </row>
    <row r="52032" spans="10:10" x14ac:dyDescent="0.35">
      <c r="J52032" s="830"/>
    </row>
    <row r="52033" spans="10:10" x14ac:dyDescent="0.35">
      <c r="J52033" s="830"/>
    </row>
    <row r="52034" spans="10:10" x14ac:dyDescent="0.35">
      <c r="J52034" s="830"/>
    </row>
    <row r="52035" spans="10:10" x14ac:dyDescent="0.35">
      <c r="J52035" s="830"/>
    </row>
    <row r="52036" spans="10:10" x14ac:dyDescent="0.35">
      <c r="J52036" s="830"/>
    </row>
    <row r="52037" spans="10:10" x14ac:dyDescent="0.35">
      <c r="J52037" s="830"/>
    </row>
    <row r="52038" spans="10:10" x14ac:dyDescent="0.35">
      <c r="J52038" s="830"/>
    </row>
    <row r="52039" spans="10:10" x14ac:dyDescent="0.35">
      <c r="J52039" s="830"/>
    </row>
    <row r="52040" spans="10:10" x14ac:dyDescent="0.35">
      <c r="J52040" s="830"/>
    </row>
    <row r="52041" spans="10:10" x14ac:dyDescent="0.35">
      <c r="J52041" s="830"/>
    </row>
    <row r="52042" spans="10:10" x14ac:dyDescent="0.35">
      <c r="J52042" s="830"/>
    </row>
    <row r="52043" spans="10:10" x14ac:dyDescent="0.35">
      <c r="J52043" s="830"/>
    </row>
    <row r="52044" spans="10:10" x14ac:dyDescent="0.35">
      <c r="J52044" s="830"/>
    </row>
    <row r="52045" spans="10:10" x14ac:dyDescent="0.35">
      <c r="J52045" s="830"/>
    </row>
    <row r="52046" spans="10:10" x14ac:dyDescent="0.35">
      <c r="J52046" s="830"/>
    </row>
    <row r="52047" spans="10:10" x14ac:dyDescent="0.35">
      <c r="J52047" s="830"/>
    </row>
    <row r="52048" spans="10:10" x14ac:dyDescent="0.35">
      <c r="J52048" s="830"/>
    </row>
    <row r="52049" spans="10:10" x14ac:dyDescent="0.35">
      <c r="J52049" s="830"/>
    </row>
    <row r="52050" spans="10:10" x14ac:dyDescent="0.35">
      <c r="J52050" s="830"/>
    </row>
    <row r="52051" spans="10:10" x14ac:dyDescent="0.35">
      <c r="J52051" s="830"/>
    </row>
    <row r="52052" spans="10:10" x14ac:dyDescent="0.35">
      <c r="J52052" s="830"/>
    </row>
    <row r="52053" spans="10:10" x14ac:dyDescent="0.35">
      <c r="J52053" s="830"/>
    </row>
    <row r="52054" spans="10:10" x14ac:dyDescent="0.35">
      <c r="J52054" s="830"/>
    </row>
    <row r="52055" spans="10:10" x14ac:dyDescent="0.35">
      <c r="J52055" s="830"/>
    </row>
    <row r="52056" spans="10:10" x14ac:dyDescent="0.35">
      <c r="J52056" s="830"/>
    </row>
    <row r="52057" spans="10:10" x14ac:dyDescent="0.35">
      <c r="J52057" s="830"/>
    </row>
    <row r="52058" spans="10:10" x14ac:dyDescent="0.35">
      <c r="J52058" s="830"/>
    </row>
    <row r="52059" spans="10:10" x14ac:dyDescent="0.35">
      <c r="J52059" s="830"/>
    </row>
    <row r="52060" spans="10:10" x14ac:dyDescent="0.35">
      <c r="J52060" s="830"/>
    </row>
    <row r="52061" spans="10:10" x14ac:dyDescent="0.35">
      <c r="J52061" s="830"/>
    </row>
    <row r="52062" spans="10:10" x14ac:dyDescent="0.35">
      <c r="J52062" s="830"/>
    </row>
    <row r="52063" spans="10:10" x14ac:dyDescent="0.35">
      <c r="J52063" s="830"/>
    </row>
    <row r="52064" spans="10:10" x14ac:dyDescent="0.35">
      <c r="J52064" s="830"/>
    </row>
    <row r="52065" spans="10:10" x14ac:dyDescent="0.35">
      <c r="J52065" s="830"/>
    </row>
    <row r="52066" spans="10:10" x14ac:dyDescent="0.35">
      <c r="J52066" s="830"/>
    </row>
    <row r="52067" spans="10:10" x14ac:dyDescent="0.35">
      <c r="J52067" s="830"/>
    </row>
    <row r="52068" spans="10:10" x14ac:dyDescent="0.35">
      <c r="J52068" s="830"/>
    </row>
    <row r="52069" spans="10:10" x14ac:dyDescent="0.35">
      <c r="J52069" s="830"/>
    </row>
    <row r="52070" spans="10:10" x14ac:dyDescent="0.35">
      <c r="J52070" s="830"/>
    </row>
    <row r="52071" spans="10:10" x14ac:dyDescent="0.35">
      <c r="J52071" s="830"/>
    </row>
    <row r="52072" spans="10:10" x14ac:dyDescent="0.35">
      <c r="J52072" s="830"/>
    </row>
    <row r="52073" spans="10:10" x14ac:dyDescent="0.35">
      <c r="J52073" s="830"/>
    </row>
    <row r="52074" spans="10:10" x14ac:dyDescent="0.35">
      <c r="J52074" s="830"/>
    </row>
    <row r="52075" spans="10:10" x14ac:dyDescent="0.35">
      <c r="J52075" s="830"/>
    </row>
    <row r="52076" spans="10:10" x14ac:dyDescent="0.35">
      <c r="J52076" s="830"/>
    </row>
    <row r="52077" spans="10:10" x14ac:dyDescent="0.35">
      <c r="J52077" s="830"/>
    </row>
    <row r="52078" spans="10:10" x14ac:dyDescent="0.35">
      <c r="J52078" s="830"/>
    </row>
    <row r="52079" spans="10:10" x14ac:dyDescent="0.35">
      <c r="J52079" s="830"/>
    </row>
    <row r="52080" spans="10:10" x14ac:dyDescent="0.35">
      <c r="J52080" s="830"/>
    </row>
    <row r="52081" spans="10:10" x14ac:dyDescent="0.35">
      <c r="J52081" s="830"/>
    </row>
    <row r="52082" spans="10:10" x14ac:dyDescent="0.35">
      <c r="J52082" s="830"/>
    </row>
    <row r="52083" spans="10:10" x14ac:dyDescent="0.35">
      <c r="J52083" s="830"/>
    </row>
    <row r="52084" spans="10:10" x14ac:dyDescent="0.35">
      <c r="J52084" s="830"/>
    </row>
    <row r="52085" spans="10:10" x14ac:dyDescent="0.35">
      <c r="J52085" s="830"/>
    </row>
    <row r="52086" spans="10:10" x14ac:dyDescent="0.35">
      <c r="J52086" s="830"/>
    </row>
    <row r="52087" spans="10:10" x14ac:dyDescent="0.35">
      <c r="J52087" s="830"/>
    </row>
    <row r="52088" spans="10:10" x14ac:dyDescent="0.35">
      <c r="J52088" s="830"/>
    </row>
    <row r="52089" spans="10:10" x14ac:dyDescent="0.35">
      <c r="J52089" s="830"/>
    </row>
    <row r="52090" spans="10:10" x14ac:dyDescent="0.35">
      <c r="J52090" s="830"/>
    </row>
    <row r="52091" spans="10:10" x14ac:dyDescent="0.35">
      <c r="J52091" s="830"/>
    </row>
    <row r="52092" spans="10:10" x14ac:dyDescent="0.35">
      <c r="J52092" s="830"/>
    </row>
    <row r="52093" spans="10:10" x14ac:dyDescent="0.35">
      <c r="J52093" s="830"/>
    </row>
    <row r="52094" spans="10:10" x14ac:dyDescent="0.35">
      <c r="J52094" s="830"/>
    </row>
    <row r="52095" spans="10:10" x14ac:dyDescent="0.35">
      <c r="J52095" s="830"/>
    </row>
    <row r="52096" spans="10:10" x14ac:dyDescent="0.35">
      <c r="J52096" s="830"/>
    </row>
    <row r="52097" spans="10:10" x14ac:dyDescent="0.35">
      <c r="J52097" s="830"/>
    </row>
    <row r="52098" spans="10:10" x14ac:dyDescent="0.35">
      <c r="J52098" s="830"/>
    </row>
    <row r="52099" spans="10:10" x14ac:dyDescent="0.35">
      <c r="J52099" s="830"/>
    </row>
    <row r="52100" spans="10:10" x14ac:dyDescent="0.35">
      <c r="J52100" s="830"/>
    </row>
    <row r="52101" spans="10:10" x14ac:dyDescent="0.35">
      <c r="J52101" s="830"/>
    </row>
    <row r="52102" spans="10:10" x14ac:dyDescent="0.35">
      <c r="J52102" s="830"/>
    </row>
    <row r="52103" spans="10:10" x14ac:dyDescent="0.35">
      <c r="J52103" s="830"/>
    </row>
    <row r="52104" spans="10:10" x14ac:dyDescent="0.35">
      <c r="J52104" s="830"/>
    </row>
    <row r="52105" spans="10:10" x14ac:dyDescent="0.35">
      <c r="J52105" s="830"/>
    </row>
    <row r="52106" spans="10:10" x14ac:dyDescent="0.35">
      <c r="J52106" s="830"/>
    </row>
    <row r="52107" spans="10:10" x14ac:dyDescent="0.35">
      <c r="J52107" s="830"/>
    </row>
    <row r="52108" spans="10:10" x14ac:dyDescent="0.35">
      <c r="J52108" s="830"/>
    </row>
    <row r="52109" spans="10:10" x14ac:dyDescent="0.35">
      <c r="J52109" s="830"/>
    </row>
    <row r="52110" spans="10:10" x14ac:dyDescent="0.35">
      <c r="J52110" s="830"/>
    </row>
    <row r="52111" spans="10:10" x14ac:dyDescent="0.35">
      <c r="J52111" s="830"/>
    </row>
    <row r="52112" spans="10:10" x14ac:dyDescent="0.35">
      <c r="J52112" s="830"/>
    </row>
    <row r="52113" spans="10:10" x14ac:dyDescent="0.35">
      <c r="J52113" s="830"/>
    </row>
    <row r="52114" spans="10:10" x14ac:dyDescent="0.35">
      <c r="J52114" s="830"/>
    </row>
    <row r="52115" spans="10:10" x14ac:dyDescent="0.35">
      <c r="J52115" s="830"/>
    </row>
    <row r="52116" spans="10:10" x14ac:dyDescent="0.35">
      <c r="J52116" s="830"/>
    </row>
    <row r="52117" spans="10:10" x14ac:dyDescent="0.35">
      <c r="J52117" s="830"/>
    </row>
    <row r="52118" spans="10:10" x14ac:dyDescent="0.35">
      <c r="J52118" s="830"/>
    </row>
    <row r="52119" spans="10:10" x14ac:dyDescent="0.35">
      <c r="J52119" s="830"/>
    </row>
    <row r="52120" spans="10:10" x14ac:dyDescent="0.35">
      <c r="J52120" s="830"/>
    </row>
    <row r="52121" spans="10:10" x14ac:dyDescent="0.35">
      <c r="J52121" s="830"/>
    </row>
    <row r="52122" spans="10:10" x14ac:dyDescent="0.35">
      <c r="J52122" s="830"/>
    </row>
    <row r="52123" spans="10:10" x14ac:dyDescent="0.35">
      <c r="J52123" s="830"/>
    </row>
    <row r="52124" spans="10:10" x14ac:dyDescent="0.35">
      <c r="J52124" s="830"/>
    </row>
    <row r="52125" spans="10:10" x14ac:dyDescent="0.35">
      <c r="J52125" s="830"/>
    </row>
    <row r="52126" spans="10:10" x14ac:dyDescent="0.35">
      <c r="J52126" s="830"/>
    </row>
    <row r="52127" spans="10:10" x14ac:dyDescent="0.35">
      <c r="J52127" s="830"/>
    </row>
    <row r="52128" spans="10:10" x14ac:dyDescent="0.35">
      <c r="J52128" s="830"/>
    </row>
    <row r="52129" spans="10:10" x14ac:dyDescent="0.35">
      <c r="J52129" s="830"/>
    </row>
    <row r="52130" spans="10:10" x14ac:dyDescent="0.35">
      <c r="J52130" s="830"/>
    </row>
    <row r="52131" spans="10:10" x14ac:dyDescent="0.35">
      <c r="J52131" s="830"/>
    </row>
    <row r="52132" spans="10:10" x14ac:dyDescent="0.35">
      <c r="J52132" s="830"/>
    </row>
    <row r="52133" spans="10:10" x14ac:dyDescent="0.35">
      <c r="J52133" s="830"/>
    </row>
    <row r="52134" spans="10:10" x14ac:dyDescent="0.35">
      <c r="J52134" s="830"/>
    </row>
    <row r="52135" spans="10:10" x14ac:dyDescent="0.35">
      <c r="J52135" s="830"/>
    </row>
    <row r="52136" spans="10:10" x14ac:dyDescent="0.35">
      <c r="J52136" s="830"/>
    </row>
    <row r="52137" spans="10:10" x14ac:dyDescent="0.35">
      <c r="J52137" s="830"/>
    </row>
    <row r="52138" spans="10:10" x14ac:dyDescent="0.35">
      <c r="J52138" s="830"/>
    </row>
    <row r="52139" spans="10:10" x14ac:dyDescent="0.35">
      <c r="J52139" s="830"/>
    </row>
    <row r="52140" spans="10:10" x14ac:dyDescent="0.35">
      <c r="J52140" s="830"/>
    </row>
    <row r="52141" spans="10:10" x14ac:dyDescent="0.35">
      <c r="J52141" s="830"/>
    </row>
    <row r="52142" spans="10:10" x14ac:dyDescent="0.35">
      <c r="J52142" s="830"/>
    </row>
    <row r="52143" spans="10:10" x14ac:dyDescent="0.35">
      <c r="J52143" s="830"/>
    </row>
    <row r="52144" spans="10:10" x14ac:dyDescent="0.35">
      <c r="J52144" s="830"/>
    </row>
    <row r="52145" spans="10:10" x14ac:dyDescent="0.35">
      <c r="J52145" s="830"/>
    </row>
    <row r="52146" spans="10:10" x14ac:dyDescent="0.35">
      <c r="J52146" s="830"/>
    </row>
    <row r="52147" spans="10:10" x14ac:dyDescent="0.35">
      <c r="J52147" s="830"/>
    </row>
    <row r="52148" spans="10:10" x14ac:dyDescent="0.35">
      <c r="J52148" s="830"/>
    </row>
    <row r="52149" spans="10:10" x14ac:dyDescent="0.35">
      <c r="J52149" s="830"/>
    </row>
    <row r="52150" spans="10:10" x14ac:dyDescent="0.35">
      <c r="J52150" s="830"/>
    </row>
    <row r="52151" spans="10:10" x14ac:dyDescent="0.35">
      <c r="J52151" s="830"/>
    </row>
    <row r="52152" spans="10:10" x14ac:dyDescent="0.35">
      <c r="J52152" s="830"/>
    </row>
    <row r="52153" spans="10:10" x14ac:dyDescent="0.35">
      <c r="J52153" s="830"/>
    </row>
    <row r="52154" spans="10:10" x14ac:dyDescent="0.35">
      <c r="J52154" s="830"/>
    </row>
    <row r="52155" spans="10:10" x14ac:dyDescent="0.35">
      <c r="J52155" s="830"/>
    </row>
    <row r="52156" spans="10:10" x14ac:dyDescent="0.35">
      <c r="J52156" s="830"/>
    </row>
    <row r="52157" spans="10:10" x14ac:dyDescent="0.35">
      <c r="J52157" s="830"/>
    </row>
    <row r="52158" spans="10:10" x14ac:dyDescent="0.35">
      <c r="J52158" s="830"/>
    </row>
    <row r="52159" spans="10:10" x14ac:dyDescent="0.35">
      <c r="J52159" s="830"/>
    </row>
    <row r="52160" spans="10:10" x14ac:dyDescent="0.35">
      <c r="J52160" s="830"/>
    </row>
    <row r="52161" spans="10:10" x14ac:dyDescent="0.35">
      <c r="J52161" s="830"/>
    </row>
    <row r="52162" spans="10:10" x14ac:dyDescent="0.35">
      <c r="J52162" s="830"/>
    </row>
    <row r="52163" spans="10:10" x14ac:dyDescent="0.35">
      <c r="J52163" s="830"/>
    </row>
    <row r="52164" spans="10:10" x14ac:dyDescent="0.35">
      <c r="J52164" s="830"/>
    </row>
    <row r="52165" spans="10:10" x14ac:dyDescent="0.35">
      <c r="J52165" s="830"/>
    </row>
    <row r="52166" spans="10:10" x14ac:dyDescent="0.35">
      <c r="J52166" s="830"/>
    </row>
    <row r="52167" spans="10:10" x14ac:dyDescent="0.35">
      <c r="J52167" s="830"/>
    </row>
    <row r="52168" spans="10:10" x14ac:dyDescent="0.35">
      <c r="J52168" s="830"/>
    </row>
    <row r="52169" spans="10:10" x14ac:dyDescent="0.35">
      <c r="J52169" s="830"/>
    </row>
    <row r="52170" spans="10:10" x14ac:dyDescent="0.35">
      <c r="J52170" s="830"/>
    </row>
    <row r="52171" spans="10:10" x14ac:dyDescent="0.35">
      <c r="J52171" s="830"/>
    </row>
    <row r="52172" spans="10:10" x14ac:dyDescent="0.35">
      <c r="J52172" s="830"/>
    </row>
    <row r="52173" spans="10:10" x14ac:dyDescent="0.35">
      <c r="J52173" s="830"/>
    </row>
    <row r="52174" spans="10:10" x14ac:dyDescent="0.35">
      <c r="J52174" s="830"/>
    </row>
    <row r="52175" spans="10:10" x14ac:dyDescent="0.35">
      <c r="J52175" s="830"/>
    </row>
    <row r="52176" spans="10:10" x14ac:dyDescent="0.35">
      <c r="J52176" s="830"/>
    </row>
    <row r="52177" spans="10:10" x14ac:dyDescent="0.35">
      <c r="J52177" s="830"/>
    </row>
    <row r="52178" spans="10:10" x14ac:dyDescent="0.35">
      <c r="J52178" s="830"/>
    </row>
    <row r="52179" spans="10:10" x14ac:dyDescent="0.35">
      <c r="J52179" s="830"/>
    </row>
    <row r="52180" spans="10:10" x14ac:dyDescent="0.35">
      <c r="J52180" s="830"/>
    </row>
    <row r="52181" spans="10:10" x14ac:dyDescent="0.35">
      <c r="J52181" s="830"/>
    </row>
    <row r="52182" spans="10:10" x14ac:dyDescent="0.35">
      <c r="J52182" s="830"/>
    </row>
    <row r="52189" spans="10:10" x14ac:dyDescent="0.35">
      <c r="J52189" s="830"/>
    </row>
    <row r="52190" spans="10:10" x14ac:dyDescent="0.35">
      <c r="J52190" s="830"/>
    </row>
    <row r="52191" spans="10:10" x14ac:dyDescent="0.35">
      <c r="J52191" s="830"/>
    </row>
    <row r="52192" spans="10:10" x14ac:dyDescent="0.35">
      <c r="J52192" s="830"/>
    </row>
    <row r="52193" spans="10:10" x14ac:dyDescent="0.35">
      <c r="J52193" s="830"/>
    </row>
    <row r="52194" spans="10:10" x14ac:dyDescent="0.35">
      <c r="J52194" s="830"/>
    </row>
    <row r="52195" spans="10:10" x14ac:dyDescent="0.35">
      <c r="J52195" s="830"/>
    </row>
    <row r="52196" spans="10:10" x14ac:dyDescent="0.35">
      <c r="J52196" s="830"/>
    </row>
    <row r="52197" spans="10:10" x14ac:dyDescent="0.35">
      <c r="J52197" s="830"/>
    </row>
    <row r="52198" spans="10:10" x14ac:dyDescent="0.35">
      <c r="J52198" s="830"/>
    </row>
    <row r="52199" spans="10:10" x14ac:dyDescent="0.35">
      <c r="J52199" s="830"/>
    </row>
    <row r="52200" spans="10:10" x14ac:dyDescent="0.35">
      <c r="J52200" s="830"/>
    </row>
    <row r="52201" spans="10:10" x14ac:dyDescent="0.35">
      <c r="J52201" s="830"/>
    </row>
    <row r="52202" spans="10:10" x14ac:dyDescent="0.35">
      <c r="J52202" s="830"/>
    </row>
    <row r="52203" spans="10:10" x14ac:dyDescent="0.35">
      <c r="J52203" s="830"/>
    </row>
    <row r="52215" spans="10:10" x14ac:dyDescent="0.35">
      <c r="J52215" s="830"/>
    </row>
    <row r="52216" spans="10:10" x14ac:dyDescent="0.35">
      <c r="J52216" s="830"/>
    </row>
    <row r="52217" spans="10:10" x14ac:dyDescent="0.35">
      <c r="J52217" s="830"/>
    </row>
    <row r="52218" spans="10:10" x14ac:dyDescent="0.35">
      <c r="J52218" s="830"/>
    </row>
    <row r="52219" spans="10:10" x14ac:dyDescent="0.35">
      <c r="J52219" s="830"/>
    </row>
    <row r="52220" spans="10:10" x14ac:dyDescent="0.35">
      <c r="J52220" s="830"/>
    </row>
    <row r="52221" spans="10:10" x14ac:dyDescent="0.35">
      <c r="J52221" s="830"/>
    </row>
    <row r="52222" spans="10:10" x14ac:dyDescent="0.35">
      <c r="J52222" s="830"/>
    </row>
    <row r="52223" spans="10:10" x14ac:dyDescent="0.35">
      <c r="J52223" s="830"/>
    </row>
    <row r="52224" spans="10:10" x14ac:dyDescent="0.35">
      <c r="J52224" s="830"/>
    </row>
    <row r="52225" spans="10:10" x14ac:dyDescent="0.35">
      <c r="J52225" s="830"/>
    </row>
    <row r="52226" spans="10:10" x14ac:dyDescent="0.35">
      <c r="J52226" s="830"/>
    </row>
    <row r="52227" spans="10:10" x14ac:dyDescent="0.35">
      <c r="J52227" s="830"/>
    </row>
    <row r="52228" spans="10:10" x14ac:dyDescent="0.35">
      <c r="J52228" s="830"/>
    </row>
    <row r="52229" spans="10:10" x14ac:dyDescent="0.35">
      <c r="J52229" s="830"/>
    </row>
    <row r="52230" spans="10:10" x14ac:dyDescent="0.35">
      <c r="J52230" s="830"/>
    </row>
    <row r="52231" spans="10:10" x14ac:dyDescent="0.35">
      <c r="J52231" s="830"/>
    </row>
    <row r="52232" spans="10:10" x14ac:dyDescent="0.35">
      <c r="J52232" s="830"/>
    </row>
    <row r="52233" spans="10:10" x14ac:dyDescent="0.35">
      <c r="J52233" s="830"/>
    </row>
    <row r="52234" spans="10:10" x14ac:dyDescent="0.35">
      <c r="J52234" s="830"/>
    </row>
    <row r="52235" spans="10:10" x14ac:dyDescent="0.35">
      <c r="J52235" s="830"/>
    </row>
    <row r="52236" spans="10:10" x14ac:dyDescent="0.35">
      <c r="J52236" s="830"/>
    </row>
    <row r="52237" spans="10:10" x14ac:dyDescent="0.35">
      <c r="J52237" s="830"/>
    </row>
    <row r="52238" spans="10:10" x14ac:dyDescent="0.35">
      <c r="J52238" s="830"/>
    </row>
    <row r="52239" spans="10:10" x14ac:dyDescent="0.35">
      <c r="J52239" s="830"/>
    </row>
    <row r="52240" spans="10:10" x14ac:dyDescent="0.35">
      <c r="J52240" s="830"/>
    </row>
    <row r="52241" spans="10:10" x14ac:dyDescent="0.35">
      <c r="J52241" s="830"/>
    </row>
    <row r="52242" spans="10:10" x14ac:dyDescent="0.35">
      <c r="J52242" s="830"/>
    </row>
    <row r="52243" spans="10:10" x14ac:dyDescent="0.35">
      <c r="J52243" s="830"/>
    </row>
    <row r="52244" spans="10:10" x14ac:dyDescent="0.35">
      <c r="J52244" s="830"/>
    </row>
    <row r="52245" spans="10:10" x14ac:dyDescent="0.35">
      <c r="J52245" s="830"/>
    </row>
    <row r="52246" spans="10:10" x14ac:dyDescent="0.35">
      <c r="J52246" s="830"/>
    </row>
    <row r="52247" spans="10:10" x14ac:dyDescent="0.35">
      <c r="J52247" s="830"/>
    </row>
    <row r="52248" spans="10:10" x14ac:dyDescent="0.35">
      <c r="J52248" s="830"/>
    </row>
    <row r="52251" spans="10:10" x14ac:dyDescent="0.35">
      <c r="J52251" s="830"/>
    </row>
    <row r="52252" spans="10:10" x14ac:dyDescent="0.35">
      <c r="J52252" s="830"/>
    </row>
    <row r="52253" spans="10:10" x14ac:dyDescent="0.35">
      <c r="J52253" s="830"/>
    </row>
    <row r="52254" spans="10:10" x14ac:dyDescent="0.35">
      <c r="J52254" s="830"/>
    </row>
    <row r="52255" spans="10:10" x14ac:dyDescent="0.35">
      <c r="J52255" s="830"/>
    </row>
    <row r="52256" spans="10:10" x14ac:dyDescent="0.35">
      <c r="J52256" s="830"/>
    </row>
    <row r="52257" spans="10:10" x14ac:dyDescent="0.35">
      <c r="J52257" s="830"/>
    </row>
    <row r="52258" spans="10:10" x14ac:dyDescent="0.35">
      <c r="J52258" s="830"/>
    </row>
    <row r="52259" spans="10:10" x14ac:dyDescent="0.35">
      <c r="J52259" s="830"/>
    </row>
    <row r="52260" spans="10:10" x14ac:dyDescent="0.35">
      <c r="J52260" s="830"/>
    </row>
    <row r="52261" spans="10:10" x14ac:dyDescent="0.35">
      <c r="J52261" s="830"/>
    </row>
    <row r="52262" spans="10:10" x14ac:dyDescent="0.35">
      <c r="J52262" s="830"/>
    </row>
    <row r="52263" spans="10:10" x14ac:dyDescent="0.35">
      <c r="J52263" s="830"/>
    </row>
    <row r="52264" spans="10:10" x14ac:dyDescent="0.35">
      <c r="J52264" s="830"/>
    </row>
    <row r="52265" spans="10:10" x14ac:dyDescent="0.35">
      <c r="J52265" s="830"/>
    </row>
    <row r="52266" spans="10:10" x14ac:dyDescent="0.35">
      <c r="J52266" s="830"/>
    </row>
    <row r="52267" spans="10:10" x14ac:dyDescent="0.35">
      <c r="J52267" s="830"/>
    </row>
    <row r="52268" spans="10:10" x14ac:dyDescent="0.35">
      <c r="J52268" s="830"/>
    </row>
    <row r="52269" spans="10:10" x14ac:dyDescent="0.35">
      <c r="J52269" s="830"/>
    </row>
    <row r="52270" spans="10:10" x14ac:dyDescent="0.35">
      <c r="J52270" s="830"/>
    </row>
    <row r="52271" spans="10:10" x14ac:dyDescent="0.35">
      <c r="J52271" s="830"/>
    </row>
    <row r="52272" spans="10:10" x14ac:dyDescent="0.35">
      <c r="J52272" s="830"/>
    </row>
    <row r="52273" spans="10:10" x14ac:dyDescent="0.35">
      <c r="J52273" s="830"/>
    </row>
    <row r="52274" spans="10:10" x14ac:dyDescent="0.35">
      <c r="J52274" s="830"/>
    </row>
    <row r="52275" spans="10:10" x14ac:dyDescent="0.35">
      <c r="J52275" s="830"/>
    </row>
    <row r="52276" spans="10:10" x14ac:dyDescent="0.35">
      <c r="J52276" s="830"/>
    </row>
    <row r="52277" spans="10:10" x14ac:dyDescent="0.35">
      <c r="J52277" s="830"/>
    </row>
    <row r="52278" spans="10:10" x14ac:dyDescent="0.35">
      <c r="J52278" s="830"/>
    </row>
    <row r="52279" spans="10:10" x14ac:dyDescent="0.35">
      <c r="J52279" s="830"/>
    </row>
    <row r="52280" spans="10:10" x14ac:dyDescent="0.35">
      <c r="J52280" s="830"/>
    </row>
    <row r="52281" spans="10:10" x14ac:dyDescent="0.35">
      <c r="J52281" s="830"/>
    </row>
    <row r="52282" spans="10:10" x14ac:dyDescent="0.35">
      <c r="J52282" s="830"/>
    </row>
    <row r="52283" spans="10:10" x14ac:dyDescent="0.35">
      <c r="J52283" s="830"/>
    </row>
    <row r="52284" spans="10:10" x14ac:dyDescent="0.35">
      <c r="J52284" s="830"/>
    </row>
    <row r="52285" spans="10:10" x14ac:dyDescent="0.35">
      <c r="J52285" s="830"/>
    </row>
    <row r="52286" spans="10:10" x14ac:dyDescent="0.35">
      <c r="J52286" s="830"/>
    </row>
    <row r="52287" spans="10:10" x14ac:dyDescent="0.35">
      <c r="J52287" s="830"/>
    </row>
    <row r="52288" spans="10:10" x14ac:dyDescent="0.35">
      <c r="J52288" s="830"/>
    </row>
    <row r="52289" spans="10:10" x14ac:dyDescent="0.35">
      <c r="J52289" s="830"/>
    </row>
    <row r="52290" spans="10:10" x14ac:dyDescent="0.35">
      <c r="J52290" s="830"/>
    </row>
    <row r="52291" spans="10:10" x14ac:dyDescent="0.35">
      <c r="J52291" s="830"/>
    </row>
    <row r="52292" spans="10:10" x14ac:dyDescent="0.35">
      <c r="J52292" s="830"/>
    </row>
    <row r="52293" spans="10:10" x14ac:dyDescent="0.35">
      <c r="J52293" s="830"/>
    </row>
    <row r="52294" spans="10:10" x14ac:dyDescent="0.35">
      <c r="J52294" s="830"/>
    </row>
    <row r="52295" spans="10:10" x14ac:dyDescent="0.35">
      <c r="J52295" s="830"/>
    </row>
    <row r="52296" spans="10:10" x14ac:dyDescent="0.35">
      <c r="J52296" s="830"/>
    </row>
    <row r="52297" spans="10:10" x14ac:dyDescent="0.35">
      <c r="J52297" s="830"/>
    </row>
    <row r="52298" spans="10:10" x14ac:dyDescent="0.35">
      <c r="J52298" s="830"/>
    </row>
    <row r="52299" spans="10:10" x14ac:dyDescent="0.35">
      <c r="J52299" s="830"/>
    </row>
    <row r="52300" spans="10:10" x14ac:dyDescent="0.35">
      <c r="J52300" s="830"/>
    </row>
    <row r="52301" spans="10:10" x14ac:dyDescent="0.35">
      <c r="J52301" s="830"/>
    </row>
    <row r="52302" spans="10:10" x14ac:dyDescent="0.35">
      <c r="J52302" s="830"/>
    </row>
    <row r="52303" spans="10:10" x14ac:dyDescent="0.35">
      <c r="J52303" s="830"/>
    </row>
    <row r="52304" spans="10:10" x14ac:dyDescent="0.35">
      <c r="J52304" s="830"/>
    </row>
    <row r="52305" spans="10:10" x14ac:dyDescent="0.35">
      <c r="J52305" s="830"/>
    </row>
    <row r="52306" spans="10:10" x14ac:dyDescent="0.35">
      <c r="J52306" s="830"/>
    </row>
    <row r="52307" spans="10:10" x14ac:dyDescent="0.35">
      <c r="J52307" s="830"/>
    </row>
    <row r="52308" spans="10:10" x14ac:dyDescent="0.35">
      <c r="J52308" s="830"/>
    </row>
    <row r="52309" spans="10:10" x14ac:dyDescent="0.35">
      <c r="J52309" s="830"/>
    </row>
    <row r="52310" spans="10:10" x14ac:dyDescent="0.35">
      <c r="J52310" s="830"/>
    </row>
    <row r="52311" spans="10:10" x14ac:dyDescent="0.35">
      <c r="J52311" s="830"/>
    </row>
    <row r="52312" spans="10:10" x14ac:dyDescent="0.35">
      <c r="J52312" s="830"/>
    </row>
    <row r="52313" spans="10:10" x14ac:dyDescent="0.35">
      <c r="J52313" s="830"/>
    </row>
    <row r="52314" spans="10:10" x14ac:dyDescent="0.35">
      <c r="J52314" s="830"/>
    </row>
    <row r="52315" spans="10:10" x14ac:dyDescent="0.35">
      <c r="J52315" s="830"/>
    </row>
    <row r="52316" spans="10:10" x14ac:dyDescent="0.35">
      <c r="J52316" s="830"/>
    </row>
    <row r="52317" spans="10:10" x14ac:dyDescent="0.35">
      <c r="J52317" s="830"/>
    </row>
    <row r="52318" spans="10:10" x14ac:dyDescent="0.35">
      <c r="J52318" s="830"/>
    </row>
    <row r="52319" spans="10:10" x14ac:dyDescent="0.35">
      <c r="J52319" s="830"/>
    </row>
    <row r="52320" spans="10:10" x14ac:dyDescent="0.35">
      <c r="J52320" s="830"/>
    </row>
    <row r="52325" spans="10:10" x14ac:dyDescent="0.35">
      <c r="J52325" s="830"/>
    </row>
    <row r="52326" spans="10:10" x14ac:dyDescent="0.35">
      <c r="J52326" s="830"/>
    </row>
    <row r="52327" spans="10:10" x14ac:dyDescent="0.35">
      <c r="J52327" s="830"/>
    </row>
    <row r="52328" spans="10:10" x14ac:dyDescent="0.35">
      <c r="J52328" s="830"/>
    </row>
    <row r="52329" spans="10:10" x14ac:dyDescent="0.35">
      <c r="J52329" s="830"/>
    </row>
    <row r="52336" spans="10:10" x14ac:dyDescent="0.35">
      <c r="J52336" s="830"/>
    </row>
    <row r="52337" spans="10:10" x14ac:dyDescent="0.35">
      <c r="J52337" s="830"/>
    </row>
    <row r="52338" spans="10:10" x14ac:dyDescent="0.35">
      <c r="J52338" s="830"/>
    </row>
    <row r="52339" spans="10:10" x14ac:dyDescent="0.35">
      <c r="J52339" s="830"/>
    </row>
    <row r="52340" spans="10:10" x14ac:dyDescent="0.35">
      <c r="J52340" s="830"/>
    </row>
    <row r="52341" spans="10:10" x14ac:dyDescent="0.35">
      <c r="J52341" s="830"/>
    </row>
    <row r="52342" spans="10:10" x14ac:dyDescent="0.35">
      <c r="J52342" s="830"/>
    </row>
    <row r="52343" spans="10:10" x14ac:dyDescent="0.35">
      <c r="J52343" s="830"/>
    </row>
    <row r="52344" spans="10:10" x14ac:dyDescent="0.35">
      <c r="J52344" s="830"/>
    </row>
    <row r="52345" spans="10:10" x14ac:dyDescent="0.35">
      <c r="J52345" s="830"/>
    </row>
    <row r="52346" spans="10:10" x14ac:dyDescent="0.35">
      <c r="J52346" s="830"/>
    </row>
    <row r="52347" spans="10:10" x14ac:dyDescent="0.35">
      <c r="J52347" s="830"/>
    </row>
    <row r="52348" spans="10:10" x14ac:dyDescent="0.35">
      <c r="J52348" s="830"/>
    </row>
    <row r="52349" spans="10:10" x14ac:dyDescent="0.35">
      <c r="J52349" s="830"/>
    </row>
    <row r="52350" spans="10:10" x14ac:dyDescent="0.35">
      <c r="J52350" s="830"/>
    </row>
    <row r="52351" spans="10:10" x14ac:dyDescent="0.35">
      <c r="J52351" s="830"/>
    </row>
    <row r="52352" spans="10:10" x14ac:dyDescent="0.35">
      <c r="J52352" s="830"/>
    </row>
    <row r="52353" spans="10:10" x14ac:dyDescent="0.35">
      <c r="J52353" s="830"/>
    </row>
    <row r="52354" spans="10:10" x14ac:dyDescent="0.35">
      <c r="J52354" s="830"/>
    </row>
    <row r="52355" spans="10:10" x14ac:dyDescent="0.35">
      <c r="J52355" s="830"/>
    </row>
    <row r="52356" spans="10:10" x14ac:dyDescent="0.35">
      <c r="J52356" s="830"/>
    </row>
    <row r="52357" spans="10:10" x14ac:dyDescent="0.35">
      <c r="J52357" s="830"/>
    </row>
    <row r="52358" spans="10:10" x14ac:dyDescent="0.35">
      <c r="J52358" s="830"/>
    </row>
    <row r="52359" spans="10:10" x14ac:dyDescent="0.35">
      <c r="J52359" s="830"/>
    </row>
    <row r="52360" spans="10:10" x14ac:dyDescent="0.35">
      <c r="J52360" s="830"/>
    </row>
    <row r="52361" spans="10:10" x14ac:dyDescent="0.35">
      <c r="J52361" s="830"/>
    </row>
    <row r="52362" spans="10:10" x14ac:dyDescent="0.35">
      <c r="J52362" s="830"/>
    </row>
    <row r="52363" spans="10:10" x14ac:dyDescent="0.35">
      <c r="J52363" s="830"/>
    </row>
    <row r="52364" spans="10:10" x14ac:dyDescent="0.35">
      <c r="J52364" s="830"/>
    </row>
    <row r="52365" spans="10:10" x14ac:dyDescent="0.35">
      <c r="J52365" s="830"/>
    </row>
    <row r="52366" spans="10:10" x14ac:dyDescent="0.35">
      <c r="J52366" s="830"/>
    </row>
    <row r="52367" spans="10:10" x14ac:dyDescent="0.35">
      <c r="J52367" s="830"/>
    </row>
    <row r="52368" spans="10:10" x14ac:dyDescent="0.35">
      <c r="J52368" s="830"/>
    </row>
    <row r="52369" spans="10:10" x14ac:dyDescent="0.35">
      <c r="J52369" s="830"/>
    </row>
    <row r="52370" spans="10:10" x14ac:dyDescent="0.35">
      <c r="J52370" s="830"/>
    </row>
    <row r="52371" spans="10:10" x14ac:dyDescent="0.35">
      <c r="J52371" s="830"/>
    </row>
    <row r="52372" spans="10:10" x14ac:dyDescent="0.35">
      <c r="J52372" s="830"/>
    </row>
    <row r="52373" spans="10:10" x14ac:dyDescent="0.35">
      <c r="J52373" s="830"/>
    </row>
    <row r="52374" spans="10:10" x14ac:dyDescent="0.35">
      <c r="J52374" s="830"/>
    </row>
    <row r="52375" spans="10:10" x14ac:dyDescent="0.35">
      <c r="J52375" s="830"/>
    </row>
    <row r="52376" spans="10:10" x14ac:dyDescent="0.35">
      <c r="J52376" s="830"/>
    </row>
    <row r="52377" spans="10:10" x14ac:dyDescent="0.35">
      <c r="J52377" s="830"/>
    </row>
    <row r="52378" spans="10:10" x14ac:dyDescent="0.35">
      <c r="J52378" s="830"/>
    </row>
    <row r="52379" spans="10:10" x14ac:dyDescent="0.35">
      <c r="J52379" s="830"/>
    </row>
    <row r="52380" spans="10:10" x14ac:dyDescent="0.35">
      <c r="J52380" s="830"/>
    </row>
    <row r="52381" spans="10:10" x14ac:dyDescent="0.35">
      <c r="J52381" s="830"/>
    </row>
    <row r="52382" spans="10:10" x14ac:dyDescent="0.35">
      <c r="J52382" s="830"/>
    </row>
    <row r="52383" spans="10:10" x14ac:dyDescent="0.35">
      <c r="J52383" s="830"/>
    </row>
    <row r="52385" spans="10:10" x14ac:dyDescent="0.35">
      <c r="J52385" s="830"/>
    </row>
    <row r="52386" spans="10:10" x14ac:dyDescent="0.35">
      <c r="J52386" s="830"/>
    </row>
    <row r="52387" spans="10:10" x14ac:dyDescent="0.35">
      <c r="J52387" s="830"/>
    </row>
    <row r="52389" spans="10:10" x14ac:dyDescent="0.35">
      <c r="J52389" s="830"/>
    </row>
    <row r="52390" spans="10:10" x14ac:dyDescent="0.35">
      <c r="J52390" s="830"/>
    </row>
    <row r="52393" spans="10:10" x14ac:dyDescent="0.35">
      <c r="J52393" s="830"/>
    </row>
    <row r="52394" spans="10:10" x14ac:dyDescent="0.35">
      <c r="J52394" s="830"/>
    </row>
    <row r="52395" spans="10:10" x14ac:dyDescent="0.35">
      <c r="J52395" s="830"/>
    </row>
    <row r="52396" spans="10:10" x14ac:dyDescent="0.35">
      <c r="J52396" s="830"/>
    </row>
    <row r="52397" spans="10:10" x14ac:dyDescent="0.35">
      <c r="J52397" s="830"/>
    </row>
    <row r="52408" spans="10:10" x14ac:dyDescent="0.35">
      <c r="J52408" s="830"/>
    </row>
    <row r="52409" spans="10:10" x14ac:dyDescent="0.35">
      <c r="J52409" s="830"/>
    </row>
    <row r="52410" spans="10:10" x14ac:dyDescent="0.35">
      <c r="J52410" s="830"/>
    </row>
    <row r="52411" spans="10:10" x14ac:dyDescent="0.35">
      <c r="J52411" s="830"/>
    </row>
    <row r="52412" spans="10:10" x14ac:dyDescent="0.35">
      <c r="J52412" s="830"/>
    </row>
    <row r="52413" spans="10:10" x14ac:dyDescent="0.35">
      <c r="J52413" s="830"/>
    </row>
    <row r="52414" spans="10:10" x14ac:dyDescent="0.35">
      <c r="J52414" s="830"/>
    </row>
    <row r="52415" spans="10:10" x14ac:dyDescent="0.35">
      <c r="J52415" s="830"/>
    </row>
    <row r="52416" spans="10:10" x14ac:dyDescent="0.35">
      <c r="J52416" s="830"/>
    </row>
    <row r="52417" spans="10:10" x14ac:dyDescent="0.35">
      <c r="J52417" s="830"/>
    </row>
    <row r="52418" spans="10:10" x14ac:dyDescent="0.35">
      <c r="J52418" s="830"/>
    </row>
    <row r="52419" spans="10:10" x14ac:dyDescent="0.35">
      <c r="J52419" s="830"/>
    </row>
    <row r="52420" spans="10:10" x14ac:dyDescent="0.35">
      <c r="J52420" s="830"/>
    </row>
    <row r="52421" spans="10:10" x14ac:dyDescent="0.35">
      <c r="J52421" s="830"/>
    </row>
    <row r="52422" spans="10:10" x14ac:dyDescent="0.35">
      <c r="J52422" s="830"/>
    </row>
    <row r="52423" spans="10:10" x14ac:dyDescent="0.35">
      <c r="J52423" s="830"/>
    </row>
    <row r="52424" spans="10:10" x14ac:dyDescent="0.35">
      <c r="J52424" s="830"/>
    </row>
    <row r="52425" spans="10:10" x14ac:dyDescent="0.35">
      <c r="J52425" s="830"/>
    </row>
    <row r="52426" spans="10:10" x14ac:dyDescent="0.35">
      <c r="J52426" s="830"/>
    </row>
    <row r="52427" spans="10:10" x14ac:dyDescent="0.35">
      <c r="J52427" s="830"/>
    </row>
    <row r="52432" spans="10:10" x14ac:dyDescent="0.35">
      <c r="J52432" s="830"/>
    </row>
    <row r="52433" spans="10:10" x14ac:dyDescent="0.35">
      <c r="J52433" s="830"/>
    </row>
    <row r="52434" spans="10:10" x14ac:dyDescent="0.35">
      <c r="J52434" s="830"/>
    </row>
    <row r="52435" spans="10:10" x14ac:dyDescent="0.35">
      <c r="J52435" s="830"/>
    </row>
    <row r="52436" spans="10:10" x14ac:dyDescent="0.35">
      <c r="J52436" s="830"/>
    </row>
    <row r="52437" spans="10:10" x14ac:dyDescent="0.35">
      <c r="J52437" s="830"/>
    </row>
    <row r="52438" spans="10:10" x14ac:dyDescent="0.35">
      <c r="J52438" s="830"/>
    </row>
    <row r="52439" spans="10:10" x14ac:dyDescent="0.35">
      <c r="J52439" s="830"/>
    </row>
    <row r="52440" spans="10:10" x14ac:dyDescent="0.35">
      <c r="J52440" s="830"/>
    </row>
    <row r="52441" spans="10:10" x14ac:dyDescent="0.35">
      <c r="J52441" s="830"/>
    </row>
    <row r="52442" spans="10:10" x14ac:dyDescent="0.35">
      <c r="J52442" s="830"/>
    </row>
    <row r="52443" spans="10:10" x14ac:dyDescent="0.35">
      <c r="J52443" s="830"/>
    </row>
    <row r="52444" spans="10:10" x14ac:dyDescent="0.35">
      <c r="J52444" s="830"/>
    </row>
    <row r="52445" spans="10:10" x14ac:dyDescent="0.35">
      <c r="J52445" s="830"/>
    </row>
    <row r="52446" spans="10:10" x14ac:dyDescent="0.35">
      <c r="J52446" s="830"/>
    </row>
    <row r="52447" spans="10:10" x14ac:dyDescent="0.35">
      <c r="J52447" s="830"/>
    </row>
    <row r="52448" spans="10:10" x14ac:dyDescent="0.35">
      <c r="J52448" s="830"/>
    </row>
    <row r="52449" spans="10:10" x14ac:dyDescent="0.35">
      <c r="J52449" s="830"/>
    </row>
    <row r="52450" spans="10:10" x14ac:dyDescent="0.35">
      <c r="J52450" s="830"/>
    </row>
    <row r="52451" spans="10:10" x14ac:dyDescent="0.35">
      <c r="J52451" s="830"/>
    </row>
    <row r="52452" spans="10:10" x14ac:dyDescent="0.35">
      <c r="J52452" s="830"/>
    </row>
    <row r="52453" spans="10:10" x14ac:dyDescent="0.35">
      <c r="J52453" s="830"/>
    </row>
    <row r="52454" spans="10:10" x14ac:dyDescent="0.35">
      <c r="J52454" s="830"/>
    </row>
    <row r="52455" spans="10:10" x14ac:dyDescent="0.35">
      <c r="J52455" s="830"/>
    </row>
    <row r="52456" spans="10:10" x14ac:dyDescent="0.35">
      <c r="J52456" s="830"/>
    </row>
    <row r="52457" spans="10:10" x14ac:dyDescent="0.35">
      <c r="J52457" s="830"/>
    </row>
    <row r="52458" spans="10:10" x14ac:dyDescent="0.35">
      <c r="J52458" s="830"/>
    </row>
    <row r="52459" spans="10:10" x14ac:dyDescent="0.35">
      <c r="J52459" s="830"/>
    </row>
    <row r="52460" spans="10:10" x14ac:dyDescent="0.35">
      <c r="J52460" s="830"/>
    </row>
    <row r="52461" spans="10:10" x14ac:dyDescent="0.35">
      <c r="J52461" s="830"/>
    </row>
    <row r="52462" spans="10:10" x14ac:dyDescent="0.35">
      <c r="J52462" s="830"/>
    </row>
    <row r="52463" spans="10:10" x14ac:dyDescent="0.35">
      <c r="J52463" s="830"/>
    </row>
    <row r="52464" spans="10:10" x14ac:dyDescent="0.35">
      <c r="J52464" s="830"/>
    </row>
    <row r="52465" spans="10:10" x14ac:dyDescent="0.35">
      <c r="J52465" s="830"/>
    </row>
    <row r="52466" spans="10:10" x14ac:dyDescent="0.35">
      <c r="J52466" s="830"/>
    </row>
    <row r="52467" spans="10:10" x14ac:dyDescent="0.35">
      <c r="J52467" s="830"/>
    </row>
    <row r="52468" spans="10:10" x14ac:dyDescent="0.35">
      <c r="J52468" s="830"/>
    </row>
    <row r="52469" spans="10:10" x14ac:dyDescent="0.35">
      <c r="J52469" s="830"/>
    </row>
    <row r="52470" spans="10:10" x14ac:dyDescent="0.35">
      <c r="J52470" s="830"/>
    </row>
    <row r="52471" spans="10:10" x14ac:dyDescent="0.35">
      <c r="J52471" s="830"/>
    </row>
    <row r="52472" spans="10:10" x14ac:dyDescent="0.35">
      <c r="J52472" s="830"/>
    </row>
    <row r="52473" spans="10:10" x14ac:dyDescent="0.35">
      <c r="J52473" s="830"/>
    </row>
    <row r="52474" spans="10:10" x14ac:dyDescent="0.35">
      <c r="J52474" s="830"/>
    </row>
    <row r="52475" spans="10:10" x14ac:dyDescent="0.35">
      <c r="J52475" s="830"/>
    </row>
    <row r="52476" spans="10:10" x14ac:dyDescent="0.35">
      <c r="J52476" s="830"/>
    </row>
    <row r="52520" spans="10:10" x14ac:dyDescent="0.35">
      <c r="J52520" s="830"/>
    </row>
    <row r="52521" spans="10:10" x14ac:dyDescent="0.35">
      <c r="J52521" s="830"/>
    </row>
    <row r="52522" spans="10:10" x14ac:dyDescent="0.35">
      <c r="J52522" s="830"/>
    </row>
    <row r="52523" spans="10:10" x14ac:dyDescent="0.35">
      <c r="J52523" s="830"/>
    </row>
    <row r="52524" spans="10:10" x14ac:dyDescent="0.35">
      <c r="J52524" s="830"/>
    </row>
    <row r="52525" spans="10:10" x14ac:dyDescent="0.35">
      <c r="J52525" s="830"/>
    </row>
    <row r="52526" spans="10:10" x14ac:dyDescent="0.35">
      <c r="J52526" s="830"/>
    </row>
    <row r="52527" spans="10:10" x14ac:dyDescent="0.35">
      <c r="J52527" s="830"/>
    </row>
    <row r="52528" spans="10:10" x14ac:dyDescent="0.35">
      <c r="J52528" s="830"/>
    </row>
    <row r="52529" spans="10:10" x14ac:dyDescent="0.35">
      <c r="J52529" s="830"/>
    </row>
    <row r="52530" spans="10:10" x14ac:dyDescent="0.35">
      <c r="J52530" s="830"/>
    </row>
    <row r="52531" spans="10:10" x14ac:dyDescent="0.35">
      <c r="J52531" s="830"/>
    </row>
    <row r="52532" spans="10:10" x14ac:dyDescent="0.35">
      <c r="J52532" s="830"/>
    </row>
    <row r="52533" spans="10:10" x14ac:dyDescent="0.35">
      <c r="J52533" s="830"/>
    </row>
    <row r="52534" spans="10:10" x14ac:dyDescent="0.35">
      <c r="J52534" s="830"/>
    </row>
    <row r="52535" spans="10:10" x14ac:dyDescent="0.35">
      <c r="J52535" s="830"/>
    </row>
    <row r="52536" spans="10:10" x14ac:dyDescent="0.35">
      <c r="J52536" s="830"/>
    </row>
    <row r="52537" spans="10:10" x14ac:dyDescent="0.35">
      <c r="J52537" s="830"/>
    </row>
    <row r="52538" spans="10:10" x14ac:dyDescent="0.35">
      <c r="J52538" s="830"/>
    </row>
    <row r="52539" spans="10:10" x14ac:dyDescent="0.35">
      <c r="J52539" s="830"/>
    </row>
    <row r="52540" spans="10:10" x14ac:dyDescent="0.35">
      <c r="J52540" s="830"/>
    </row>
    <row r="52541" spans="10:10" x14ac:dyDescent="0.35">
      <c r="J52541" s="830"/>
    </row>
    <row r="52542" spans="10:10" x14ac:dyDescent="0.35">
      <c r="J52542" s="830"/>
    </row>
    <row r="52543" spans="10:10" x14ac:dyDescent="0.35">
      <c r="J52543" s="830"/>
    </row>
    <row r="52544" spans="10:10" x14ac:dyDescent="0.35">
      <c r="J52544" s="830"/>
    </row>
    <row r="52545" spans="10:10" x14ac:dyDescent="0.35">
      <c r="J52545" s="830"/>
    </row>
    <row r="52546" spans="10:10" x14ac:dyDescent="0.35">
      <c r="J52546" s="830"/>
    </row>
    <row r="52547" spans="10:10" x14ac:dyDescent="0.35">
      <c r="J52547" s="830"/>
    </row>
    <row r="52548" spans="10:10" x14ac:dyDescent="0.35">
      <c r="J52548" s="830"/>
    </row>
    <row r="52549" spans="10:10" x14ac:dyDescent="0.35">
      <c r="J52549" s="830"/>
    </row>
    <row r="52550" spans="10:10" x14ac:dyDescent="0.35">
      <c r="J52550" s="830"/>
    </row>
    <row r="52551" spans="10:10" x14ac:dyDescent="0.35">
      <c r="J52551" s="830"/>
    </row>
    <row r="52552" spans="10:10" x14ac:dyDescent="0.35">
      <c r="J52552" s="830"/>
    </row>
    <row r="52553" spans="10:10" x14ac:dyDescent="0.35">
      <c r="J52553" s="830"/>
    </row>
    <row r="52554" spans="10:10" x14ac:dyDescent="0.35">
      <c r="J52554" s="830"/>
    </row>
    <row r="52555" spans="10:10" x14ac:dyDescent="0.35">
      <c r="J52555" s="830"/>
    </row>
    <row r="52556" spans="10:10" x14ac:dyDescent="0.35">
      <c r="J52556" s="830"/>
    </row>
    <row r="52557" spans="10:10" x14ac:dyDescent="0.35">
      <c r="J52557" s="830"/>
    </row>
    <row r="52558" spans="10:10" x14ac:dyDescent="0.35">
      <c r="J52558" s="830"/>
    </row>
    <row r="52559" spans="10:10" x14ac:dyDescent="0.35">
      <c r="J52559" s="830"/>
    </row>
    <row r="52560" spans="10:10" x14ac:dyDescent="0.35">
      <c r="J52560" s="830"/>
    </row>
    <row r="52561" spans="10:10" x14ac:dyDescent="0.35">
      <c r="J52561" s="830"/>
    </row>
    <row r="52562" spans="10:10" x14ac:dyDescent="0.35">
      <c r="J52562" s="830"/>
    </row>
    <row r="52563" spans="10:10" x14ac:dyDescent="0.35">
      <c r="J52563" s="830"/>
    </row>
    <row r="52564" spans="10:10" x14ac:dyDescent="0.35">
      <c r="J52564" s="830"/>
    </row>
    <row r="52565" spans="10:10" x14ac:dyDescent="0.35">
      <c r="J52565" s="830"/>
    </row>
    <row r="52566" spans="10:10" x14ac:dyDescent="0.35">
      <c r="J52566" s="830"/>
    </row>
    <row r="52567" spans="10:10" x14ac:dyDescent="0.35">
      <c r="J52567" s="830"/>
    </row>
    <row r="52568" spans="10:10" x14ac:dyDescent="0.35">
      <c r="J52568" s="830"/>
    </row>
    <row r="52569" spans="10:10" x14ac:dyDescent="0.35">
      <c r="J52569" s="830"/>
    </row>
    <row r="52570" spans="10:10" x14ac:dyDescent="0.35">
      <c r="J52570" s="830"/>
    </row>
    <row r="52571" spans="10:10" x14ac:dyDescent="0.35">
      <c r="J52571" s="830"/>
    </row>
    <row r="52572" spans="10:10" x14ac:dyDescent="0.35">
      <c r="J52572" s="830"/>
    </row>
    <row r="52573" spans="10:10" x14ac:dyDescent="0.35">
      <c r="J52573" s="830"/>
    </row>
    <row r="52574" spans="10:10" x14ac:dyDescent="0.35">
      <c r="J52574" s="830"/>
    </row>
    <row r="52575" spans="10:10" x14ac:dyDescent="0.35">
      <c r="J52575" s="830"/>
    </row>
    <row r="52576" spans="10:10" x14ac:dyDescent="0.35">
      <c r="J52576" s="830"/>
    </row>
    <row r="52577" spans="10:10" x14ac:dyDescent="0.35">
      <c r="J52577" s="830"/>
    </row>
    <row r="52578" spans="10:10" x14ac:dyDescent="0.35">
      <c r="J52578" s="830"/>
    </row>
    <row r="52579" spans="10:10" x14ac:dyDescent="0.35">
      <c r="J52579" s="830"/>
    </row>
    <row r="52580" spans="10:10" x14ac:dyDescent="0.35">
      <c r="J52580" s="830"/>
    </row>
    <row r="52581" spans="10:10" x14ac:dyDescent="0.35">
      <c r="J52581" s="830"/>
    </row>
    <row r="52582" spans="10:10" x14ac:dyDescent="0.35">
      <c r="J52582" s="830"/>
    </row>
    <row r="52583" spans="10:10" x14ac:dyDescent="0.35">
      <c r="J52583" s="830"/>
    </row>
    <row r="52584" spans="10:10" x14ac:dyDescent="0.35">
      <c r="J52584" s="830"/>
    </row>
    <row r="52585" spans="10:10" x14ac:dyDescent="0.35">
      <c r="J52585" s="830"/>
    </row>
    <row r="52586" spans="10:10" x14ac:dyDescent="0.35">
      <c r="J52586" s="830"/>
    </row>
    <row r="52587" spans="10:10" x14ac:dyDescent="0.35">
      <c r="J52587" s="830"/>
    </row>
    <row r="52588" spans="10:10" x14ac:dyDescent="0.35">
      <c r="J52588" s="830"/>
    </row>
    <row r="52589" spans="10:10" x14ac:dyDescent="0.35">
      <c r="J52589" s="830"/>
    </row>
    <row r="52590" spans="10:10" x14ac:dyDescent="0.35">
      <c r="J52590" s="830"/>
    </row>
    <row r="52591" spans="10:10" x14ac:dyDescent="0.35">
      <c r="J52591" s="830"/>
    </row>
    <row r="52592" spans="10:10" x14ac:dyDescent="0.35">
      <c r="J52592" s="830"/>
    </row>
    <row r="52593" spans="10:10" x14ac:dyDescent="0.35">
      <c r="J52593" s="830"/>
    </row>
    <row r="52594" spans="10:10" x14ac:dyDescent="0.35">
      <c r="J52594" s="830"/>
    </row>
    <row r="52595" spans="10:10" x14ac:dyDescent="0.35">
      <c r="J52595" s="830"/>
    </row>
    <row r="52596" spans="10:10" x14ac:dyDescent="0.35">
      <c r="J52596" s="830"/>
    </row>
    <row r="52597" spans="10:10" x14ac:dyDescent="0.35">
      <c r="J52597" s="830"/>
    </row>
    <row r="52598" spans="10:10" x14ac:dyDescent="0.35">
      <c r="J52598" s="830"/>
    </row>
    <row r="52599" spans="10:10" x14ac:dyDescent="0.35">
      <c r="J52599" s="830"/>
    </row>
    <row r="52600" spans="10:10" x14ac:dyDescent="0.35">
      <c r="J52600" s="830"/>
    </row>
    <row r="52601" spans="10:10" x14ac:dyDescent="0.35">
      <c r="J52601" s="830"/>
    </row>
    <row r="52602" spans="10:10" x14ac:dyDescent="0.35">
      <c r="J52602" s="830"/>
    </row>
    <row r="52603" spans="10:10" x14ac:dyDescent="0.35">
      <c r="J52603" s="830"/>
    </row>
    <row r="52604" spans="10:10" x14ac:dyDescent="0.35">
      <c r="J52604" s="830"/>
    </row>
    <row r="52605" spans="10:10" x14ac:dyDescent="0.35">
      <c r="J52605" s="830"/>
    </row>
    <row r="52606" spans="10:10" x14ac:dyDescent="0.35">
      <c r="J52606" s="830"/>
    </row>
    <row r="52607" spans="10:10" x14ac:dyDescent="0.35">
      <c r="J52607" s="830"/>
    </row>
    <row r="52608" spans="10:10" x14ac:dyDescent="0.35">
      <c r="J52608" s="830"/>
    </row>
    <row r="52609" spans="10:10" x14ac:dyDescent="0.35">
      <c r="J52609" s="830"/>
    </row>
    <row r="52610" spans="10:10" x14ac:dyDescent="0.35">
      <c r="J52610" s="830"/>
    </row>
    <row r="52611" spans="10:10" x14ac:dyDescent="0.35">
      <c r="J52611" s="830"/>
    </row>
    <row r="52612" spans="10:10" x14ac:dyDescent="0.35">
      <c r="J52612" s="830"/>
    </row>
    <row r="52613" spans="10:10" x14ac:dyDescent="0.35">
      <c r="J52613" s="830"/>
    </row>
    <row r="52614" spans="10:10" x14ac:dyDescent="0.35">
      <c r="J52614" s="830"/>
    </row>
    <row r="52615" spans="10:10" x14ac:dyDescent="0.35">
      <c r="J52615" s="830"/>
    </row>
    <row r="52616" spans="10:10" x14ac:dyDescent="0.35">
      <c r="J52616" s="830"/>
    </row>
    <row r="52617" spans="10:10" x14ac:dyDescent="0.35">
      <c r="J52617" s="830"/>
    </row>
    <row r="52618" spans="10:10" x14ac:dyDescent="0.35">
      <c r="J52618" s="830"/>
    </row>
    <row r="52619" spans="10:10" x14ac:dyDescent="0.35">
      <c r="J52619" s="830"/>
    </row>
    <row r="52620" spans="10:10" x14ac:dyDescent="0.35">
      <c r="J52620" s="830"/>
    </row>
    <row r="52621" spans="10:10" x14ac:dyDescent="0.35">
      <c r="J52621" s="830"/>
    </row>
    <row r="52622" spans="10:10" x14ac:dyDescent="0.35">
      <c r="J52622" s="830"/>
    </row>
    <row r="52623" spans="10:10" x14ac:dyDescent="0.35">
      <c r="J52623" s="830"/>
    </row>
    <row r="52624" spans="10:10" x14ac:dyDescent="0.35">
      <c r="J52624" s="830"/>
    </row>
    <row r="52625" spans="10:10" x14ac:dyDescent="0.35">
      <c r="J52625" s="830"/>
    </row>
    <row r="52626" spans="10:10" x14ac:dyDescent="0.35">
      <c r="J52626" s="830"/>
    </row>
    <row r="52627" spans="10:10" x14ac:dyDescent="0.35">
      <c r="J52627" s="830"/>
    </row>
    <row r="52628" spans="10:10" x14ac:dyDescent="0.35">
      <c r="J52628" s="830"/>
    </row>
    <row r="52629" spans="10:10" x14ac:dyDescent="0.35">
      <c r="J52629" s="830"/>
    </row>
    <row r="52630" spans="10:10" x14ac:dyDescent="0.35">
      <c r="J52630" s="830"/>
    </row>
    <row r="52631" spans="10:10" x14ac:dyDescent="0.35">
      <c r="J52631" s="830"/>
    </row>
    <row r="52632" spans="10:10" x14ac:dyDescent="0.35">
      <c r="J52632" s="830"/>
    </row>
    <row r="52633" spans="10:10" x14ac:dyDescent="0.35">
      <c r="J52633" s="830"/>
    </row>
    <row r="52634" spans="10:10" x14ac:dyDescent="0.35">
      <c r="J52634" s="830"/>
    </row>
    <row r="52635" spans="10:10" x14ac:dyDescent="0.35">
      <c r="J52635" s="830"/>
    </row>
    <row r="52636" spans="10:10" x14ac:dyDescent="0.35">
      <c r="J52636" s="830"/>
    </row>
    <row r="52637" spans="10:10" x14ac:dyDescent="0.35">
      <c r="J52637" s="830"/>
    </row>
    <row r="52638" spans="10:10" x14ac:dyDescent="0.35">
      <c r="J52638" s="830"/>
    </row>
    <row r="52639" spans="10:10" x14ac:dyDescent="0.35">
      <c r="J52639" s="830"/>
    </row>
    <row r="52640" spans="10:10" x14ac:dyDescent="0.35">
      <c r="J52640" s="830"/>
    </row>
    <row r="52641" spans="10:10" x14ac:dyDescent="0.35">
      <c r="J52641" s="830"/>
    </row>
    <row r="52642" spans="10:10" x14ac:dyDescent="0.35">
      <c r="J52642" s="830"/>
    </row>
    <row r="52643" spans="10:10" x14ac:dyDescent="0.35">
      <c r="J52643" s="830"/>
    </row>
    <row r="52644" spans="10:10" x14ac:dyDescent="0.35">
      <c r="J52644" s="830"/>
    </row>
    <row r="52645" spans="10:10" x14ac:dyDescent="0.35">
      <c r="J52645" s="830"/>
    </row>
    <row r="52646" spans="10:10" x14ac:dyDescent="0.35">
      <c r="J52646" s="830"/>
    </row>
    <row r="52647" spans="10:10" x14ac:dyDescent="0.35">
      <c r="J52647" s="830"/>
    </row>
    <row r="52648" spans="10:10" x14ac:dyDescent="0.35">
      <c r="J52648" s="830"/>
    </row>
    <row r="52649" spans="10:10" x14ac:dyDescent="0.35">
      <c r="J52649" s="830"/>
    </row>
    <row r="52650" spans="10:10" x14ac:dyDescent="0.35">
      <c r="J52650" s="830"/>
    </row>
    <row r="52651" spans="10:10" x14ac:dyDescent="0.35">
      <c r="J52651" s="830"/>
    </row>
    <row r="52652" spans="10:10" x14ac:dyDescent="0.35">
      <c r="J52652" s="830"/>
    </row>
    <row r="52653" spans="10:10" x14ac:dyDescent="0.35">
      <c r="J52653" s="830"/>
    </row>
    <row r="52654" spans="10:10" x14ac:dyDescent="0.35">
      <c r="J52654" s="830"/>
    </row>
    <row r="52655" spans="10:10" x14ac:dyDescent="0.35">
      <c r="J52655" s="830"/>
    </row>
    <row r="52656" spans="10:10" x14ac:dyDescent="0.35">
      <c r="J52656" s="830"/>
    </row>
    <row r="52657" spans="10:10" x14ac:dyDescent="0.35">
      <c r="J52657" s="830"/>
    </row>
    <row r="52658" spans="10:10" x14ac:dyDescent="0.35">
      <c r="J52658" s="830"/>
    </row>
    <row r="52659" spans="10:10" x14ac:dyDescent="0.35">
      <c r="J52659" s="830"/>
    </row>
    <row r="52660" spans="10:10" x14ac:dyDescent="0.35">
      <c r="J52660" s="830"/>
    </row>
    <row r="52661" spans="10:10" x14ac:dyDescent="0.35">
      <c r="J52661" s="830"/>
    </row>
    <row r="52662" spans="10:10" x14ac:dyDescent="0.35">
      <c r="J52662" s="830"/>
    </row>
    <row r="52663" spans="10:10" x14ac:dyDescent="0.35">
      <c r="J52663" s="830"/>
    </row>
    <row r="52664" spans="10:10" x14ac:dyDescent="0.35">
      <c r="J52664" s="830"/>
    </row>
    <row r="52665" spans="10:10" x14ac:dyDescent="0.35">
      <c r="J52665" s="830"/>
    </row>
    <row r="52666" spans="10:10" x14ac:dyDescent="0.35">
      <c r="J52666" s="830"/>
    </row>
    <row r="52667" spans="10:10" x14ac:dyDescent="0.35">
      <c r="J52667" s="830"/>
    </row>
    <row r="52668" spans="10:10" x14ac:dyDescent="0.35">
      <c r="J52668" s="830"/>
    </row>
    <row r="52669" spans="10:10" x14ac:dyDescent="0.35">
      <c r="J52669" s="830"/>
    </row>
    <row r="52670" spans="10:10" x14ac:dyDescent="0.35">
      <c r="J52670" s="830"/>
    </row>
    <row r="52671" spans="10:10" x14ac:dyDescent="0.35">
      <c r="J52671" s="830"/>
    </row>
    <row r="52672" spans="10:10" x14ac:dyDescent="0.35">
      <c r="J52672" s="830"/>
    </row>
    <row r="52673" spans="10:10" x14ac:dyDescent="0.35">
      <c r="J52673" s="830"/>
    </row>
    <row r="52674" spans="10:10" x14ac:dyDescent="0.35">
      <c r="J52674" s="830"/>
    </row>
    <row r="52675" spans="10:10" x14ac:dyDescent="0.35">
      <c r="J52675" s="830"/>
    </row>
    <row r="52676" spans="10:10" x14ac:dyDescent="0.35">
      <c r="J52676" s="830"/>
    </row>
    <row r="52677" spans="10:10" x14ac:dyDescent="0.35">
      <c r="J52677" s="830"/>
    </row>
    <row r="52678" spans="10:10" x14ac:dyDescent="0.35">
      <c r="J52678" s="830"/>
    </row>
    <row r="52679" spans="10:10" x14ac:dyDescent="0.35">
      <c r="J52679" s="830"/>
    </row>
    <row r="52680" spans="10:10" x14ac:dyDescent="0.35">
      <c r="J52680" s="830"/>
    </row>
    <row r="52681" spans="10:10" x14ac:dyDescent="0.35">
      <c r="J52681" s="830"/>
    </row>
    <row r="52682" spans="10:10" x14ac:dyDescent="0.35">
      <c r="J52682" s="830"/>
    </row>
    <row r="52683" spans="10:10" x14ac:dyDescent="0.35">
      <c r="J52683" s="830"/>
    </row>
    <row r="52684" spans="10:10" x14ac:dyDescent="0.35">
      <c r="J52684" s="830"/>
    </row>
    <row r="52685" spans="10:10" x14ac:dyDescent="0.35">
      <c r="J52685" s="830"/>
    </row>
    <row r="52686" spans="10:10" x14ac:dyDescent="0.35">
      <c r="J52686" s="830"/>
    </row>
    <row r="52687" spans="10:10" x14ac:dyDescent="0.35">
      <c r="J52687" s="830"/>
    </row>
    <row r="52688" spans="10:10" x14ac:dyDescent="0.35">
      <c r="J52688" s="830"/>
    </row>
    <row r="52689" spans="10:10" x14ac:dyDescent="0.35">
      <c r="J52689" s="830"/>
    </row>
    <row r="52690" spans="10:10" x14ac:dyDescent="0.35">
      <c r="J52690" s="830"/>
    </row>
    <row r="52691" spans="10:10" x14ac:dyDescent="0.35">
      <c r="J52691" s="830"/>
    </row>
    <row r="52692" spans="10:10" x14ac:dyDescent="0.35">
      <c r="J52692" s="830"/>
    </row>
    <row r="52693" spans="10:10" x14ac:dyDescent="0.35">
      <c r="J52693" s="830"/>
    </row>
    <row r="52694" spans="10:10" x14ac:dyDescent="0.35">
      <c r="J52694" s="830"/>
    </row>
    <row r="52695" spans="10:10" x14ac:dyDescent="0.35">
      <c r="J52695" s="830"/>
    </row>
    <row r="52696" spans="10:10" x14ac:dyDescent="0.35">
      <c r="J52696" s="830"/>
    </row>
    <row r="52697" spans="10:10" x14ac:dyDescent="0.35">
      <c r="J52697" s="830"/>
    </row>
    <row r="52698" spans="10:10" x14ac:dyDescent="0.35">
      <c r="J52698" s="830"/>
    </row>
    <row r="52699" spans="10:10" x14ac:dyDescent="0.35">
      <c r="J52699" s="830"/>
    </row>
    <row r="52700" spans="10:10" x14ac:dyDescent="0.35">
      <c r="J52700" s="830"/>
    </row>
    <row r="52701" spans="10:10" x14ac:dyDescent="0.35">
      <c r="J52701" s="830"/>
    </row>
    <row r="52702" spans="10:10" x14ac:dyDescent="0.35">
      <c r="J52702" s="830"/>
    </row>
    <row r="52703" spans="10:10" x14ac:dyDescent="0.35">
      <c r="J52703" s="830"/>
    </row>
    <row r="52704" spans="10:10" x14ac:dyDescent="0.35">
      <c r="J52704" s="830"/>
    </row>
    <row r="52705" spans="10:10" x14ac:dyDescent="0.35">
      <c r="J52705" s="830"/>
    </row>
    <row r="52706" spans="10:10" x14ac:dyDescent="0.35">
      <c r="J52706" s="830"/>
    </row>
    <row r="52707" spans="10:10" x14ac:dyDescent="0.35">
      <c r="J52707" s="830"/>
    </row>
    <row r="52708" spans="10:10" x14ac:dyDescent="0.35">
      <c r="J52708" s="830"/>
    </row>
    <row r="52709" spans="10:10" x14ac:dyDescent="0.35">
      <c r="J52709" s="830"/>
    </row>
    <row r="52710" spans="10:10" x14ac:dyDescent="0.35">
      <c r="J52710" s="830"/>
    </row>
    <row r="52711" spans="10:10" x14ac:dyDescent="0.35">
      <c r="J52711" s="830"/>
    </row>
    <row r="52712" spans="10:10" x14ac:dyDescent="0.35">
      <c r="J52712" s="830"/>
    </row>
    <row r="52713" spans="10:10" x14ac:dyDescent="0.35">
      <c r="J52713" s="830"/>
    </row>
    <row r="52714" spans="10:10" x14ac:dyDescent="0.35">
      <c r="J52714" s="830"/>
    </row>
    <row r="52715" spans="10:10" x14ac:dyDescent="0.35">
      <c r="J52715" s="830"/>
    </row>
    <row r="52716" spans="10:10" x14ac:dyDescent="0.35">
      <c r="J52716" s="830"/>
    </row>
    <row r="52717" spans="10:10" x14ac:dyDescent="0.35">
      <c r="J52717" s="830"/>
    </row>
    <row r="52718" spans="10:10" x14ac:dyDescent="0.35">
      <c r="J52718" s="830"/>
    </row>
    <row r="52719" spans="10:10" x14ac:dyDescent="0.35">
      <c r="J52719" s="830"/>
    </row>
    <row r="52720" spans="10:10" x14ac:dyDescent="0.35">
      <c r="J52720" s="830"/>
    </row>
    <row r="52721" spans="10:10" x14ac:dyDescent="0.35">
      <c r="J52721" s="830"/>
    </row>
    <row r="52722" spans="10:10" x14ac:dyDescent="0.35">
      <c r="J52722" s="830"/>
    </row>
    <row r="52723" spans="10:10" x14ac:dyDescent="0.35">
      <c r="J52723" s="830"/>
    </row>
    <row r="52724" spans="10:10" x14ac:dyDescent="0.35">
      <c r="J52724" s="830"/>
    </row>
    <row r="52725" spans="10:10" x14ac:dyDescent="0.35">
      <c r="J52725" s="830"/>
    </row>
    <row r="52726" spans="10:10" x14ac:dyDescent="0.35">
      <c r="J52726" s="830"/>
    </row>
    <row r="52727" spans="10:10" x14ac:dyDescent="0.35">
      <c r="J52727" s="830"/>
    </row>
    <row r="52728" spans="10:10" x14ac:dyDescent="0.35">
      <c r="J52728" s="830"/>
    </row>
    <row r="52729" spans="10:10" x14ac:dyDescent="0.35">
      <c r="J52729" s="830"/>
    </row>
    <row r="52730" spans="10:10" x14ac:dyDescent="0.35">
      <c r="J52730" s="830"/>
    </row>
    <row r="52731" spans="10:10" x14ac:dyDescent="0.35">
      <c r="J52731" s="830"/>
    </row>
    <row r="52732" spans="10:10" x14ac:dyDescent="0.35">
      <c r="J52732" s="830"/>
    </row>
    <row r="52733" spans="10:10" x14ac:dyDescent="0.35">
      <c r="J52733" s="830"/>
    </row>
    <row r="52734" spans="10:10" x14ac:dyDescent="0.35">
      <c r="J52734" s="830"/>
    </row>
    <row r="52735" spans="10:10" x14ac:dyDescent="0.35">
      <c r="J52735" s="830"/>
    </row>
    <row r="52736" spans="10:10" x14ac:dyDescent="0.35">
      <c r="J52736" s="830"/>
    </row>
    <row r="52737" spans="10:10" x14ac:dyDescent="0.35">
      <c r="J52737" s="830"/>
    </row>
    <row r="52738" spans="10:10" x14ac:dyDescent="0.35">
      <c r="J52738" s="830"/>
    </row>
    <row r="52739" spans="10:10" x14ac:dyDescent="0.35">
      <c r="J52739" s="830"/>
    </row>
    <row r="52740" spans="10:10" x14ac:dyDescent="0.35">
      <c r="J52740" s="830"/>
    </row>
    <row r="52741" spans="10:10" x14ac:dyDescent="0.35">
      <c r="J52741" s="830"/>
    </row>
    <row r="52742" spans="10:10" x14ac:dyDescent="0.35">
      <c r="J52742" s="830"/>
    </row>
    <row r="52743" spans="10:10" x14ac:dyDescent="0.35">
      <c r="J52743" s="830"/>
    </row>
    <row r="52744" spans="10:10" x14ac:dyDescent="0.35">
      <c r="J52744" s="830"/>
    </row>
    <row r="52745" spans="10:10" x14ac:dyDescent="0.35">
      <c r="J52745" s="830"/>
    </row>
    <row r="52746" spans="10:10" x14ac:dyDescent="0.35">
      <c r="J52746" s="830"/>
    </row>
    <row r="52747" spans="10:10" x14ac:dyDescent="0.35">
      <c r="J52747" s="830"/>
    </row>
    <row r="52748" spans="10:10" x14ac:dyDescent="0.35">
      <c r="J52748" s="830"/>
    </row>
    <row r="52749" spans="10:10" x14ac:dyDescent="0.35">
      <c r="J52749" s="830"/>
    </row>
    <row r="52750" spans="10:10" x14ac:dyDescent="0.35">
      <c r="J52750" s="830"/>
    </row>
    <row r="52751" spans="10:10" x14ac:dyDescent="0.35">
      <c r="J52751" s="830"/>
    </row>
    <row r="52752" spans="10:10" x14ac:dyDescent="0.35">
      <c r="J52752" s="830"/>
    </row>
    <row r="52753" spans="10:10" x14ac:dyDescent="0.35">
      <c r="J52753" s="830"/>
    </row>
    <row r="52754" spans="10:10" x14ac:dyDescent="0.35">
      <c r="J52754" s="830"/>
    </row>
    <row r="52755" spans="10:10" x14ac:dyDescent="0.35">
      <c r="J52755" s="830"/>
    </row>
    <row r="52756" spans="10:10" x14ac:dyDescent="0.35">
      <c r="J52756" s="830"/>
    </row>
    <row r="52757" spans="10:10" x14ac:dyDescent="0.35">
      <c r="J52757" s="830"/>
    </row>
    <row r="52758" spans="10:10" x14ac:dyDescent="0.35">
      <c r="J52758" s="830"/>
    </row>
    <row r="52759" spans="10:10" x14ac:dyDescent="0.35">
      <c r="J52759" s="830"/>
    </row>
    <row r="52760" spans="10:10" x14ac:dyDescent="0.35">
      <c r="J52760" s="830"/>
    </row>
    <row r="52761" spans="10:10" x14ac:dyDescent="0.35">
      <c r="J52761" s="830"/>
    </row>
    <row r="52762" spans="10:10" x14ac:dyDescent="0.35">
      <c r="J52762" s="830"/>
    </row>
    <row r="52763" spans="10:10" x14ac:dyDescent="0.35">
      <c r="J52763" s="830"/>
    </row>
    <row r="52764" spans="10:10" x14ac:dyDescent="0.35">
      <c r="J52764" s="830"/>
    </row>
    <row r="52765" spans="10:10" x14ac:dyDescent="0.35">
      <c r="J52765" s="830"/>
    </row>
    <row r="52766" spans="10:10" x14ac:dyDescent="0.35">
      <c r="J52766" s="830"/>
    </row>
    <row r="52767" spans="10:10" x14ac:dyDescent="0.35">
      <c r="J52767" s="830"/>
    </row>
    <row r="52768" spans="10:10" x14ac:dyDescent="0.35">
      <c r="J52768" s="830"/>
    </row>
    <row r="52769" spans="10:10" x14ac:dyDescent="0.35">
      <c r="J52769" s="830"/>
    </row>
    <row r="52770" spans="10:10" x14ac:dyDescent="0.35">
      <c r="J52770" s="830"/>
    </row>
    <row r="52771" spans="10:10" x14ac:dyDescent="0.35">
      <c r="J52771" s="830"/>
    </row>
    <row r="52772" spans="10:10" x14ac:dyDescent="0.35">
      <c r="J52772" s="830"/>
    </row>
    <row r="52773" spans="10:10" x14ac:dyDescent="0.35">
      <c r="J52773" s="830"/>
    </row>
    <row r="52774" spans="10:10" x14ac:dyDescent="0.35">
      <c r="J52774" s="830"/>
    </row>
    <row r="52775" spans="10:10" x14ac:dyDescent="0.35">
      <c r="J52775" s="830"/>
    </row>
    <row r="52776" spans="10:10" x14ac:dyDescent="0.35">
      <c r="J52776" s="830"/>
    </row>
    <row r="52777" spans="10:10" x14ac:dyDescent="0.35">
      <c r="J52777" s="830"/>
    </row>
    <row r="52778" spans="10:10" x14ac:dyDescent="0.35">
      <c r="J52778" s="830"/>
    </row>
    <row r="52779" spans="10:10" x14ac:dyDescent="0.35">
      <c r="J52779" s="830"/>
    </row>
    <row r="52780" spans="10:10" x14ac:dyDescent="0.35">
      <c r="J52780" s="830"/>
    </row>
    <row r="52781" spans="10:10" x14ac:dyDescent="0.35">
      <c r="J52781" s="830"/>
    </row>
    <row r="52782" spans="10:10" x14ac:dyDescent="0.35">
      <c r="J52782" s="830"/>
    </row>
    <row r="52783" spans="10:10" x14ac:dyDescent="0.35">
      <c r="J52783" s="830"/>
    </row>
    <row r="52784" spans="10:10" x14ac:dyDescent="0.35">
      <c r="J52784" s="830"/>
    </row>
    <row r="52785" spans="10:10" x14ac:dyDescent="0.35">
      <c r="J52785" s="830"/>
    </row>
    <row r="52786" spans="10:10" x14ac:dyDescent="0.35">
      <c r="J52786" s="830"/>
    </row>
    <row r="52787" spans="10:10" x14ac:dyDescent="0.35">
      <c r="J52787" s="830"/>
    </row>
    <row r="52788" spans="10:10" x14ac:dyDescent="0.35">
      <c r="J52788" s="830"/>
    </row>
    <row r="52789" spans="10:10" x14ac:dyDescent="0.35">
      <c r="J52789" s="830"/>
    </row>
    <row r="52790" spans="10:10" x14ac:dyDescent="0.35">
      <c r="J52790" s="830"/>
    </row>
    <row r="52791" spans="10:10" x14ac:dyDescent="0.35">
      <c r="J52791" s="830"/>
    </row>
    <row r="52792" spans="10:10" x14ac:dyDescent="0.35">
      <c r="J52792" s="830"/>
    </row>
    <row r="52793" spans="10:10" x14ac:dyDescent="0.35">
      <c r="J52793" s="830"/>
    </row>
    <row r="52794" spans="10:10" x14ac:dyDescent="0.35">
      <c r="J52794" s="830"/>
    </row>
    <row r="52795" spans="10:10" x14ac:dyDescent="0.35">
      <c r="J52795" s="830"/>
    </row>
    <row r="52796" spans="10:10" x14ac:dyDescent="0.35">
      <c r="J52796" s="830"/>
    </row>
    <row r="52797" spans="10:10" x14ac:dyDescent="0.35">
      <c r="J52797" s="830"/>
    </row>
    <row r="52798" spans="10:10" x14ac:dyDescent="0.35">
      <c r="J52798" s="830"/>
    </row>
    <row r="52799" spans="10:10" x14ac:dyDescent="0.35">
      <c r="J52799" s="830"/>
    </row>
    <row r="52800" spans="10:10" x14ac:dyDescent="0.35">
      <c r="J52800" s="830"/>
    </row>
    <row r="52801" spans="10:10" x14ac:dyDescent="0.35">
      <c r="J52801" s="830"/>
    </row>
    <row r="52802" spans="10:10" x14ac:dyDescent="0.35">
      <c r="J52802" s="830"/>
    </row>
    <row r="52803" spans="10:10" x14ac:dyDescent="0.35">
      <c r="J52803" s="830"/>
    </row>
    <row r="52804" spans="10:10" x14ac:dyDescent="0.35">
      <c r="J52804" s="830"/>
    </row>
    <row r="52805" spans="10:10" x14ac:dyDescent="0.35">
      <c r="J52805" s="830"/>
    </row>
    <row r="52806" spans="10:10" x14ac:dyDescent="0.35">
      <c r="J52806" s="830"/>
    </row>
    <row r="52807" spans="10:10" x14ac:dyDescent="0.35">
      <c r="J52807" s="830"/>
    </row>
    <row r="52808" spans="10:10" x14ac:dyDescent="0.35">
      <c r="J52808" s="830"/>
    </row>
    <row r="52809" spans="10:10" x14ac:dyDescent="0.35">
      <c r="J52809" s="830"/>
    </row>
    <row r="52810" spans="10:10" x14ac:dyDescent="0.35">
      <c r="J52810" s="830"/>
    </row>
    <row r="52811" spans="10:10" x14ac:dyDescent="0.35">
      <c r="J52811" s="830"/>
    </row>
    <row r="52812" spans="10:10" x14ac:dyDescent="0.35">
      <c r="J52812" s="830"/>
    </row>
    <row r="52813" spans="10:10" x14ac:dyDescent="0.35">
      <c r="J52813" s="830"/>
    </row>
    <row r="52814" spans="10:10" x14ac:dyDescent="0.35">
      <c r="J52814" s="830"/>
    </row>
    <row r="52815" spans="10:10" x14ac:dyDescent="0.35">
      <c r="J52815" s="830"/>
    </row>
    <row r="52816" spans="10:10" x14ac:dyDescent="0.35">
      <c r="J52816" s="830"/>
    </row>
    <row r="52817" spans="10:10" x14ac:dyDescent="0.35">
      <c r="J52817" s="830"/>
    </row>
    <row r="52818" spans="10:10" x14ac:dyDescent="0.35">
      <c r="J52818" s="830"/>
    </row>
    <row r="52819" spans="10:10" x14ac:dyDescent="0.35">
      <c r="J52819" s="830"/>
    </row>
    <row r="52820" spans="10:10" x14ac:dyDescent="0.35">
      <c r="J52820" s="830"/>
    </row>
    <row r="52821" spans="10:10" x14ac:dyDescent="0.35">
      <c r="J52821" s="830"/>
    </row>
    <row r="52822" spans="10:10" x14ac:dyDescent="0.35">
      <c r="J52822" s="830"/>
    </row>
    <row r="52823" spans="10:10" x14ac:dyDescent="0.35">
      <c r="J52823" s="830"/>
    </row>
    <row r="52824" spans="10:10" x14ac:dyDescent="0.35">
      <c r="J52824" s="830"/>
    </row>
    <row r="52825" spans="10:10" x14ac:dyDescent="0.35">
      <c r="J52825" s="830"/>
    </row>
    <row r="52826" spans="10:10" x14ac:dyDescent="0.35">
      <c r="J52826" s="830"/>
    </row>
    <row r="52827" spans="10:10" x14ac:dyDescent="0.35">
      <c r="J52827" s="830"/>
    </row>
    <row r="52828" spans="10:10" x14ac:dyDescent="0.35">
      <c r="J52828" s="830"/>
    </row>
    <row r="52829" spans="10:10" x14ac:dyDescent="0.35">
      <c r="J52829" s="830"/>
    </row>
    <row r="52830" spans="10:10" x14ac:dyDescent="0.35">
      <c r="J52830" s="830"/>
    </row>
    <row r="52831" spans="10:10" x14ac:dyDescent="0.35">
      <c r="J52831" s="830"/>
    </row>
    <row r="52832" spans="10:10" x14ac:dyDescent="0.35">
      <c r="J52832" s="830"/>
    </row>
    <row r="52833" spans="10:10" x14ac:dyDescent="0.35">
      <c r="J52833" s="830"/>
    </row>
    <row r="52834" spans="10:10" x14ac:dyDescent="0.35">
      <c r="J52834" s="830"/>
    </row>
    <row r="52835" spans="10:10" x14ac:dyDescent="0.35">
      <c r="J52835" s="830"/>
    </row>
    <row r="52836" spans="10:10" x14ac:dyDescent="0.35">
      <c r="J52836" s="830"/>
    </row>
    <row r="52837" spans="10:10" x14ac:dyDescent="0.35">
      <c r="J52837" s="830"/>
    </row>
    <row r="52838" spans="10:10" x14ac:dyDescent="0.35">
      <c r="J52838" s="830"/>
    </row>
    <row r="52839" spans="10:10" x14ac:dyDescent="0.35">
      <c r="J52839" s="830"/>
    </row>
    <row r="52840" spans="10:10" x14ac:dyDescent="0.35">
      <c r="J52840" s="830"/>
    </row>
    <row r="52841" spans="10:10" x14ac:dyDescent="0.35">
      <c r="J52841" s="830"/>
    </row>
    <row r="52842" spans="10:10" x14ac:dyDescent="0.35">
      <c r="J52842" s="830"/>
    </row>
    <row r="52843" spans="10:10" x14ac:dyDescent="0.35">
      <c r="J52843" s="830"/>
    </row>
    <row r="52844" spans="10:10" x14ac:dyDescent="0.35">
      <c r="J52844" s="830"/>
    </row>
    <row r="52845" spans="10:10" x14ac:dyDescent="0.35">
      <c r="J52845" s="830"/>
    </row>
    <row r="52846" spans="10:10" x14ac:dyDescent="0.35">
      <c r="J52846" s="830"/>
    </row>
    <row r="52847" spans="10:10" x14ac:dyDescent="0.35">
      <c r="J52847" s="830"/>
    </row>
    <row r="52848" spans="10:10" x14ac:dyDescent="0.35">
      <c r="J52848" s="830"/>
    </row>
    <row r="52849" spans="10:10" x14ac:dyDescent="0.35">
      <c r="J52849" s="830"/>
    </row>
    <row r="52850" spans="10:10" x14ac:dyDescent="0.35">
      <c r="J52850" s="830"/>
    </row>
    <row r="52851" spans="10:10" x14ac:dyDescent="0.35">
      <c r="J52851" s="830"/>
    </row>
    <row r="52852" spans="10:10" x14ac:dyDescent="0.35">
      <c r="J52852" s="830"/>
    </row>
    <row r="52853" spans="10:10" x14ac:dyDescent="0.35">
      <c r="J52853" s="830"/>
    </row>
    <row r="52854" spans="10:10" x14ac:dyDescent="0.35">
      <c r="J52854" s="830"/>
    </row>
    <row r="52855" spans="10:10" x14ac:dyDescent="0.35">
      <c r="J52855" s="830"/>
    </row>
    <row r="52856" spans="10:10" x14ac:dyDescent="0.35">
      <c r="J52856" s="830"/>
    </row>
    <row r="52857" spans="10:10" x14ac:dyDescent="0.35">
      <c r="J52857" s="830"/>
    </row>
    <row r="52858" spans="10:10" x14ac:dyDescent="0.35">
      <c r="J52858" s="830"/>
    </row>
    <row r="52859" spans="10:10" x14ac:dyDescent="0.35">
      <c r="J52859" s="830"/>
    </row>
    <row r="52860" spans="10:10" x14ac:dyDescent="0.35">
      <c r="J52860" s="830"/>
    </row>
    <row r="52861" spans="10:10" x14ac:dyDescent="0.35">
      <c r="J52861" s="830"/>
    </row>
    <row r="52862" spans="10:10" x14ac:dyDescent="0.35">
      <c r="J52862" s="830"/>
    </row>
    <row r="52863" spans="10:10" x14ac:dyDescent="0.35">
      <c r="J52863" s="830"/>
    </row>
    <row r="52864" spans="10:10" x14ac:dyDescent="0.35">
      <c r="J52864" s="830"/>
    </row>
    <row r="52865" spans="10:10" x14ac:dyDescent="0.35">
      <c r="J52865" s="830"/>
    </row>
    <row r="52866" spans="10:10" x14ac:dyDescent="0.35">
      <c r="J52866" s="830"/>
    </row>
    <row r="52867" spans="10:10" x14ac:dyDescent="0.35">
      <c r="J52867" s="830"/>
    </row>
    <row r="52868" spans="10:10" x14ac:dyDescent="0.35">
      <c r="J52868" s="830"/>
    </row>
    <row r="52869" spans="10:10" x14ac:dyDescent="0.35">
      <c r="J52869" s="830"/>
    </row>
    <row r="52870" spans="10:10" x14ac:dyDescent="0.35">
      <c r="J52870" s="830"/>
    </row>
    <row r="52871" spans="10:10" x14ac:dyDescent="0.35">
      <c r="J52871" s="830"/>
    </row>
    <row r="52872" spans="10:10" x14ac:dyDescent="0.35">
      <c r="J52872" s="830"/>
    </row>
    <row r="52873" spans="10:10" x14ac:dyDescent="0.35">
      <c r="J52873" s="830"/>
    </row>
    <row r="52874" spans="10:10" x14ac:dyDescent="0.35">
      <c r="J52874" s="830"/>
    </row>
    <row r="52875" spans="10:10" x14ac:dyDescent="0.35">
      <c r="J52875" s="830"/>
    </row>
    <row r="52876" spans="10:10" x14ac:dyDescent="0.35">
      <c r="J52876" s="830"/>
    </row>
    <row r="52877" spans="10:10" x14ac:dyDescent="0.35">
      <c r="J52877" s="830"/>
    </row>
    <row r="52878" spans="10:10" x14ac:dyDescent="0.35">
      <c r="J52878" s="830"/>
    </row>
    <row r="52879" spans="10:10" x14ac:dyDescent="0.35">
      <c r="J52879" s="830"/>
    </row>
    <row r="52880" spans="10:10" x14ac:dyDescent="0.35">
      <c r="J52880" s="830"/>
    </row>
    <row r="52881" spans="10:10" x14ac:dyDescent="0.35">
      <c r="J52881" s="830"/>
    </row>
    <row r="52882" spans="10:10" x14ac:dyDescent="0.35">
      <c r="J52882" s="830"/>
    </row>
    <row r="52883" spans="10:10" x14ac:dyDescent="0.35">
      <c r="J52883" s="830"/>
    </row>
    <row r="52884" spans="10:10" x14ac:dyDescent="0.35">
      <c r="J52884" s="830"/>
    </row>
    <row r="52885" spans="10:10" x14ac:dyDescent="0.35">
      <c r="J52885" s="830"/>
    </row>
    <row r="52886" spans="10:10" x14ac:dyDescent="0.35">
      <c r="J52886" s="830"/>
    </row>
    <row r="52887" spans="10:10" x14ac:dyDescent="0.35">
      <c r="J52887" s="830"/>
    </row>
    <row r="52888" spans="10:10" x14ac:dyDescent="0.35">
      <c r="J52888" s="830"/>
    </row>
    <row r="52889" spans="10:10" x14ac:dyDescent="0.35">
      <c r="J52889" s="830"/>
    </row>
    <row r="52890" spans="10:10" x14ac:dyDescent="0.35">
      <c r="J52890" s="830"/>
    </row>
    <row r="52891" spans="10:10" x14ac:dyDescent="0.35">
      <c r="J52891" s="830"/>
    </row>
    <row r="52892" spans="10:10" x14ac:dyDescent="0.35">
      <c r="J52892" s="830"/>
    </row>
    <row r="52893" spans="10:10" x14ac:dyDescent="0.35">
      <c r="J52893" s="830"/>
    </row>
    <row r="52894" spans="10:10" x14ac:dyDescent="0.35">
      <c r="J52894" s="830"/>
    </row>
    <row r="52895" spans="10:10" x14ac:dyDescent="0.35">
      <c r="J52895" s="830"/>
    </row>
    <row r="52896" spans="10:10" x14ac:dyDescent="0.35">
      <c r="J52896" s="830"/>
    </row>
    <row r="52897" spans="10:10" x14ac:dyDescent="0.35">
      <c r="J52897" s="830"/>
    </row>
    <row r="52898" spans="10:10" x14ac:dyDescent="0.35">
      <c r="J52898" s="830"/>
    </row>
    <row r="52899" spans="10:10" x14ac:dyDescent="0.35">
      <c r="J52899" s="830"/>
    </row>
    <row r="52900" spans="10:10" x14ac:dyDescent="0.35">
      <c r="J52900" s="830"/>
    </row>
    <row r="52901" spans="10:10" x14ac:dyDescent="0.35">
      <c r="J52901" s="830"/>
    </row>
    <row r="52902" spans="10:10" x14ac:dyDescent="0.35">
      <c r="J52902" s="830"/>
    </row>
    <row r="52903" spans="10:10" x14ac:dyDescent="0.35">
      <c r="J52903" s="830"/>
    </row>
    <row r="52904" spans="10:10" x14ac:dyDescent="0.35">
      <c r="J52904" s="830"/>
    </row>
    <row r="52905" spans="10:10" x14ac:dyDescent="0.35">
      <c r="J52905" s="830"/>
    </row>
    <row r="52906" spans="10:10" x14ac:dyDescent="0.35">
      <c r="J52906" s="830"/>
    </row>
    <row r="52907" spans="10:10" x14ac:dyDescent="0.35">
      <c r="J52907" s="830"/>
    </row>
    <row r="52908" spans="10:10" x14ac:dyDescent="0.35">
      <c r="J52908" s="830"/>
    </row>
    <row r="52909" spans="10:10" x14ac:dyDescent="0.35">
      <c r="J52909" s="830"/>
    </row>
    <row r="52910" spans="10:10" x14ac:dyDescent="0.35">
      <c r="J52910" s="830"/>
    </row>
    <row r="52911" spans="10:10" x14ac:dyDescent="0.35">
      <c r="J52911" s="830"/>
    </row>
    <row r="52912" spans="10:10" x14ac:dyDescent="0.35">
      <c r="J52912" s="830"/>
    </row>
    <row r="52913" spans="10:10" x14ac:dyDescent="0.35">
      <c r="J52913" s="830"/>
    </row>
    <row r="52914" spans="10:10" x14ac:dyDescent="0.35">
      <c r="J52914" s="830"/>
    </row>
    <row r="52915" spans="10:10" x14ac:dyDescent="0.35">
      <c r="J52915" s="830"/>
    </row>
    <row r="52916" spans="10:10" x14ac:dyDescent="0.35">
      <c r="J52916" s="830"/>
    </row>
    <row r="52917" spans="10:10" x14ac:dyDescent="0.35">
      <c r="J52917" s="830"/>
    </row>
    <row r="52918" spans="10:10" x14ac:dyDescent="0.35">
      <c r="J52918" s="830"/>
    </row>
    <row r="52919" spans="10:10" x14ac:dyDescent="0.35">
      <c r="J52919" s="830"/>
    </row>
    <row r="52920" spans="10:10" x14ac:dyDescent="0.35">
      <c r="J52920" s="830"/>
    </row>
    <row r="52921" spans="10:10" x14ac:dyDescent="0.35">
      <c r="J52921" s="830"/>
    </row>
    <row r="52922" spans="10:10" x14ac:dyDescent="0.35">
      <c r="J52922" s="830"/>
    </row>
    <row r="52923" spans="10:10" x14ac:dyDescent="0.35">
      <c r="J52923" s="830"/>
    </row>
    <row r="52924" spans="10:10" x14ac:dyDescent="0.35">
      <c r="J52924" s="830"/>
    </row>
    <row r="52925" spans="10:10" x14ac:dyDescent="0.35">
      <c r="J52925" s="830"/>
    </row>
    <row r="52926" spans="10:10" x14ac:dyDescent="0.35">
      <c r="J52926" s="830"/>
    </row>
    <row r="52927" spans="10:10" x14ac:dyDescent="0.35">
      <c r="J52927" s="830"/>
    </row>
    <row r="52928" spans="10:10" x14ac:dyDescent="0.35">
      <c r="J52928" s="830"/>
    </row>
    <row r="52929" spans="10:10" x14ac:dyDescent="0.35">
      <c r="J52929" s="830"/>
    </row>
    <row r="52930" spans="10:10" x14ac:dyDescent="0.35">
      <c r="J52930" s="830"/>
    </row>
    <row r="52931" spans="10:10" x14ac:dyDescent="0.35">
      <c r="J52931" s="830"/>
    </row>
    <row r="52932" spans="10:10" x14ac:dyDescent="0.35">
      <c r="J52932" s="830"/>
    </row>
    <row r="52933" spans="10:10" x14ac:dyDescent="0.35">
      <c r="J52933" s="830"/>
    </row>
    <row r="52934" spans="10:10" x14ac:dyDescent="0.35">
      <c r="J52934" s="830"/>
    </row>
    <row r="52935" spans="10:10" x14ac:dyDescent="0.35">
      <c r="J52935" s="830"/>
    </row>
    <row r="52936" spans="10:10" x14ac:dyDescent="0.35">
      <c r="J52936" s="830"/>
    </row>
    <row r="52937" spans="10:10" x14ac:dyDescent="0.35">
      <c r="J52937" s="830"/>
    </row>
    <row r="52938" spans="10:10" x14ac:dyDescent="0.35">
      <c r="J52938" s="830"/>
    </row>
    <row r="52939" spans="10:10" x14ac:dyDescent="0.35">
      <c r="J52939" s="830"/>
    </row>
    <row r="52940" spans="10:10" x14ac:dyDescent="0.35">
      <c r="J52940" s="830"/>
    </row>
    <row r="52941" spans="10:10" x14ac:dyDescent="0.35">
      <c r="J52941" s="830"/>
    </row>
    <row r="52942" spans="10:10" x14ac:dyDescent="0.35">
      <c r="J52942" s="830"/>
    </row>
    <row r="52943" spans="10:10" x14ac:dyDescent="0.35">
      <c r="J52943" s="830"/>
    </row>
    <row r="52944" spans="10:10" x14ac:dyDescent="0.35">
      <c r="J52944" s="830"/>
    </row>
    <row r="52945" spans="10:10" x14ac:dyDescent="0.35">
      <c r="J52945" s="830"/>
    </row>
    <row r="52946" spans="10:10" x14ac:dyDescent="0.35">
      <c r="J52946" s="830"/>
    </row>
    <row r="52947" spans="10:10" x14ac:dyDescent="0.35">
      <c r="J52947" s="830"/>
    </row>
    <row r="52948" spans="10:10" x14ac:dyDescent="0.35">
      <c r="J52948" s="830"/>
    </row>
    <row r="52949" spans="10:10" x14ac:dyDescent="0.35">
      <c r="J52949" s="830"/>
    </row>
    <row r="52950" spans="10:10" x14ac:dyDescent="0.35">
      <c r="J52950" s="830"/>
    </row>
    <row r="52951" spans="10:10" x14ac:dyDescent="0.35">
      <c r="J52951" s="830"/>
    </row>
    <row r="52952" spans="10:10" x14ac:dyDescent="0.35">
      <c r="J52952" s="830"/>
    </row>
    <row r="52953" spans="10:10" x14ac:dyDescent="0.35">
      <c r="J52953" s="830"/>
    </row>
    <row r="52954" spans="10:10" x14ac:dyDescent="0.35">
      <c r="J52954" s="830"/>
    </row>
    <row r="52955" spans="10:10" x14ac:dyDescent="0.35">
      <c r="J52955" s="830"/>
    </row>
    <row r="52956" spans="10:10" x14ac:dyDescent="0.35">
      <c r="J52956" s="830"/>
    </row>
    <row r="52957" spans="10:10" x14ac:dyDescent="0.35">
      <c r="J52957" s="830"/>
    </row>
    <row r="52958" spans="10:10" x14ac:dyDescent="0.35">
      <c r="J52958" s="830"/>
    </row>
    <row r="52959" spans="10:10" x14ac:dyDescent="0.35">
      <c r="J52959" s="830"/>
    </row>
    <row r="52960" spans="10:10" x14ac:dyDescent="0.35">
      <c r="J52960" s="830"/>
    </row>
    <row r="52961" spans="10:10" x14ac:dyDescent="0.35">
      <c r="J52961" s="830"/>
    </row>
    <row r="52962" spans="10:10" x14ac:dyDescent="0.35">
      <c r="J52962" s="830"/>
    </row>
    <row r="52963" spans="10:10" x14ac:dyDescent="0.35">
      <c r="J52963" s="830"/>
    </row>
    <row r="52964" spans="10:10" x14ac:dyDescent="0.35">
      <c r="J52964" s="830"/>
    </row>
    <row r="52965" spans="10:10" x14ac:dyDescent="0.35">
      <c r="J52965" s="830"/>
    </row>
    <row r="52966" spans="10:10" x14ac:dyDescent="0.35">
      <c r="J52966" s="830"/>
    </row>
    <row r="52967" spans="10:10" x14ac:dyDescent="0.35">
      <c r="J52967" s="830"/>
    </row>
    <row r="52968" spans="10:10" x14ac:dyDescent="0.35">
      <c r="J52968" s="830"/>
    </row>
    <row r="52969" spans="10:10" x14ac:dyDescent="0.35">
      <c r="J52969" s="830"/>
    </row>
    <row r="52970" spans="10:10" x14ac:dyDescent="0.35">
      <c r="J52970" s="830"/>
    </row>
    <row r="52971" spans="10:10" x14ac:dyDescent="0.35">
      <c r="J52971" s="830"/>
    </row>
    <row r="52972" spans="10:10" x14ac:dyDescent="0.35">
      <c r="J52972" s="830"/>
    </row>
    <row r="52973" spans="10:10" x14ac:dyDescent="0.35">
      <c r="J52973" s="830"/>
    </row>
    <row r="52974" spans="10:10" x14ac:dyDescent="0.35">
      <c r="J52974" s="830"/>
    </row>
    <row r="52975" spans="10:10" x14ac:dyDescent="0.35">
      <c r="J52975" s="830"/>
    </row>
    <row r="52976" spans="10:10" x14ac:dyDescent="0.35">
      <c r="J52976" s="830"/>
    </row>
    <row r="52977" spans="10:10" x14ac:dyDescent="0.35">
      <c r="J52977" s="830"/>
    </row>
    <row r="52978" spans="10:10" x14ac:dyDescent="0.35">
      <c r="J52978" s="830"/>
    </row>
    <row r="52979" spans="10:10" x14ac:dyDescent="0.35">
      <c r="J52979" s="830"/>
    </row>
    <row r="52980" spans="10:10" x14ac:dyDescent="0.35">
      <c r="J52980" s="830"/>
    </row>
    <row r="52981" spans="10:10" x14ac:dyDescent="0.35">
      <c r="J52981" s="830"/>
    </row>
    <row r="52982" spans="10:10" x14ac:dyDescent="0.35">
      <c r="J52982" s="830"/>
    </row>
    <row r="52983" spans="10:10" x14ac:dyDescent="0.35">
      <c r="J52983" s="830"/>
    </row>
    <row r="52984" spans="10:10" x14ac:dyDescent="0.35">
      <c r="J52984" s="830"/>
    </row>
    <row r="52985" spans="10:10" x14ac:dyDescent="0.35">
      <c r="J52985" s="830"/>
    </row>
    <row r="52986" spans="10:10" x14ac:dyDescent="0.35">
      <c r="J52986" s="830"/>
    </row>
    <row r="52987" spans="10:10" x14ac:dyDescent="0.35">
      <c r="J52987" s="830"/>
    </row>
    <row r="52988" spans="10:10" x14ac:dyDescent="0.35">
      <c r="J52988" s="830"/>
    </row>
    <row r="52989" spans="10:10" x14ac:dyDescent="0.35">
      <c r="J52989" s="830"/>
    </row>
    <row r="52990" spans="10:10" x14ac:dyDescent="0.35">
      <c r="J52990" s="830"/>
    </row>
    <row r="52991" spans="10:10" x14ac:dyDescent="0.35">
      <c r="J52991" s="830"/>
    </row>
    <row r="52992" spans="10:10" x14ac:dyDescent="0.35">
      <c r="J52992" s="830"/>
    </row>
    <row r="52993" spans="10:10" x14ac:dyDescent="0.35">
      <c r="J52993" s="830"/>
    </row>
    <row r="52994" spans="10:10" x14ac:dyDescent="0.35">
      <c r="J52994" s="830"/>
    </row>
    <row r="52995" spans="10:10" x14ac:dyDescent="0.35">
      <c r="J52995" s="830"/>
    </row>
    <row r="52996" spans="10:10" x14ac:dyDescent="0.35">
      <c r="J52996" s="830"/>
    </row>
    <row r="52997" spans="10:10" x14ac:dyDescent="0.35">
      <c r="J52997" s="830"/>
    </row>
    <row r="52998" spans="10:10" x14ac:dyDescent="0.35">
      <c r="J52998" s="830"/>
    </row>
    <row r="52999" spans="10:10" x14ac:dyDescent="0.35">
      <c r="J52999" s="830"/>
    </row>
    <row r="53000" spans="10:10" x14ac:dyDescent="0.35">
      <c r="J53000" s="830"/>
    </row>
    <row r="53001" spans="10:10" x14ac:dyDescent="0.35">
      <c r="J53001" s="830"/>
    </row>
    <row r="53002" spans="10:10" x14ac:dyDescent="0.35">
      <c r="J53002" s="830"/>
    </row>
    <row r="53003" spans="10:10" x14ac:dyDescent="0.35">
      <c r="J53003" s="830"/>
    </row>
    <row r="53005" spans="10:10" x14ac:dyDescent="0.35">
      <c r="J53005" s="830"/>
    </row>
    <row r="53006" spans="10:10" x14ac:dyDescent="0.35">
      <c r="J53006" s="830"/>
    </row>
    <row r="53007" spans="10:10" x14ac:dyDescent="0.35">
      <c r="J53007" s="830"/>
    </row>
    <row r="53008" spans="10:10" x14ac:dyDescent="0.35">
      <c r="J53008" s="830"/>
    </row>
    <row r="53009" spans="10:10" x14ac:dyDescent="0.35">
      <c r="J53009" s="830"/>
    </row>
    <row r="53010" spans="10:10" x14ac:dyDescent="0.35">
      <c r="J53010" s="830"/>
    </row>
    <row r="53011" spans="10:10" x14ac:dyDescent="0.35">
      <c r="J53011" s="830"/>
    </row>
    <row r="53012" spans="10:10" x14ac:dyDescent="0.35">
      <c r="J53012" s="830"/>
    </row>
    <row r="53013" spans="10:10" x14ac:dyDescent="0.35">
      <c r="J53013" s="830"/>
    </row>
    <row r="53014" spans="10:10" x14ac:dyDescent="0.35">
      <c r="J53014" s="830"/>
    </row>
    <row r="53015" spans="10:10" x14ac:dyDescent="0.35">
      <c r="J53015" s="830"/>
    </row>
    <row r="53016" spans="10:10" x14ac:dyDescent="0.35">
      <c r="J53016" s="830"/>
    </row>
    <row r="53017" spans="10:10" x14ac:dyDescent="0.35">
      <c r="J53017" s="830"/>
    </row>
    <row r="53018" spans="10:10" x14ac:dyDescent="0.35">
      <c r="J53018" s="830"/>
    </row>
    <row r="53019" spans="10:10" x14ac:dyDescent="0.35">
      <c r="J53019" s="830"/>
    </row>
    <row r="53020" spans="10:10" x14ac:dyDescent="0.35">
      <c r="J53020" s="830"/>
    </row>
    <row r="53021" spans="10:10" x14ac:dyDescent="0.35">
      <c r="J53021" s="830"/>
    </row>
    <row r="53022" spans="10:10" x14ac:dyDescent="0.35">
      <c r="J53022" s="830"/>
    </row>
    <row r="53023" spans="10:10" x14ac:dyDescent="0.35">
      <c r="J53023" s="830"/>
    </row>
    <row r="53024" spans="10:10" x14ac:dyDescent="0.35">
      <c r="J53024" s="830"/>
    </row>
    <row r="53025" spans="10:10" x14ac:dyDescent="0.35">
      <c r="J53025" s="830"/>
    </row>
    <row r="53026" spans="10:10" x14ac:dyDescent="0.35">
      <c r="J53026" s="830"/>
    </row>
    <row r="53027" spans="10:10" x14ac:dyDescent="0.35">
      <c r="J53027" s="830"/>
    </row>
    <row r="53028" spans="10:10" x14ac:dyDescent="0.35">
      <c r="J53028" s="830"/>
    </row>
    <row r="53029" spans="10:10" x14ac:dyDescent="0.35">
      <c r="J53029" s="830"/>
    </row>
    <row r="53030" spans="10:10" x14ac:dyDescent="0.35">
      <c r="J53030" s="830"/>
    </row>
    <row r="53031" spans="10:10" x14ac:dyDescent="0.35">
      <c r="J53031" s="830"/>
    </row>
    <row r="53032" spans="10:10" x14ac:dyDescent="0.35">
      <c r="J53032" s="830"/>
    </row>
    <row r="53033" spans="10:10" x14ac:dyDescent="0.35">
      <c r="J53033" s="830"/>
    </row>
    <row r="53034" spans="10:10" x14ac:dyDescent="0.35">
      <c r="J53034" s="830"/>
    </row>
    <row r="53035" spans="10:10" x14ac:dyDescent="0.35">
      <c r="J53035" s="830"/>
    </row>
    <row r="53036" spans="10:10" x14ac:dyDescent="0.35">
      <c r="J53036" s="830"/>
    </row>
    <row r="53037" spans="10:10" x14ac:dyDescent="0.35">
      <c r="J53037" s="830"/>
    </row>
    <row r="53038" spans="10:10" x14ac:dyDescent="0.35">
      <c r="J53038" s="830"/>
    </row>
    <row r="53039" spans="10:10" x14ac:dyDescent="0.35">
      <c r="J53039" s="830"/>
    </row>
    <row r="53040" spans="10:10" x14ac:dyDescent="0.35">
      <c r="J53040" s="830"/>
    </row>
    <row r="53041" spans="10:10" x14ac:dyDescent="0.35">
      <c r="J53041" s="830"/>
    </row>
    <row r="53042" spans="10:10" x14ac:dyDescent="0.35">
      <c r="J53042" s="830"/>
    </row>
    <row r="53043" spans="10:10" x14ac:dyDescent="0.35">
      <c r="J53043" s="830"/>
    </row>
    <row r="53044" spans="10:10" x14ac:dyDescent="0.35">
      <c r="J53044" s="830"/>
    </row>
    <row r="53045" spans="10:10" x14ac:dyDescent="0.35">
      <c r="J53045" s="830"/>
    </row>
    <row r="53046" spans="10:10" x14ac:dyDescent="0.35">
      <c r="J53046" s="830"/>
    </row>
    <row r="53047" spans="10:10" x14ac:dyDescent="0.35">
      <c r="J53047" s="830"/>
    </row>
    <row r="53048" spans="10:10" x14ac:dyDescent="0.35">
      <c r="J53048" s="830"/>
    </row>
    <row r="53049" spans="10:10" x14ac:dyDescent="0.35">
      <c r="J53049" s="830"/>
    </row>
    <row r="53050" spans="10:10" x14ac:dyDescent="0.35">
      <c r="J53050" s="830"/>
    </row>
    <row r="53051" spans="10:10" x14ac:dyDescent="0.35">
      <c r="J53051" s="830"/>
    </row>
    <row r="53052" spans="10:10" x14ac:dyDescent="0.35">
      <c r="J53052" s="830"/>
    </row>
    <row r="53053" spans="10:10" x14ac:dyDescent="0.35">
      <c r="J53053" s="830"/>
    </row>
    <row r="53054" spans="10:10" x14ac:dyDescent="0.35">
      <c r="J53054" s="830"/>
    </row>
    <row r="53055" spans="10:10" x14ac:dyDescent="0.35">
      <c r="J53055" s="830"/>
    </row>
    <row r="53056" spans="10:10" x14ac:dyDescent="0.35">
      <c r="J53056" s="830"/>
    </row>
    <row r="53057" spans="10:10" x14ac:dyDescent="0.35">
      <c r="J53057" s="830"/>
    </row>
    <row r="53058" spans="10:10" x14ac:dyDescent="0.35">
      <c r="J53058" s="830"/>
    </row>
    <row r="53059" spans="10:10" x14ac:dyDescent="0.35">
      <c r="J53059" s="830"/>
    </row>
    <row r="53060" spans="10:10" x14ac:dyDescent="0.35">
      <c r="J53060" s="830"/>
    </row>
    <row r="53061" spans="10:10" x14ac:dyDescent="0.35">
      <c r="J53061" s="830"/>
    </row>
    <row r="53062" spans="10:10" x14ac:dyDescent="0.35">
      <c r="J53062" s="830"/>
    </row>
    <row r="53063" spans="10:10" x14ac:dyDescent="0.35">
      <c r="J53063" s="830"/>
    </row>
    <row r="53064" spans="10:10" x14ac:dyDescent="0.35">
      <c r="J53064" s="830"/>
    </row>
    <row r="53065" spans="10:10" x14ac:dyDescent="0.35">
      <c r="J53065" s="830"/>
    </row>
    <row r="53066" spans="10:10" x14ac:dyDescent="0.35">
      <c r="J53066" s="830"/>
    </row>
    <row r="53067" spans="10:10" x14ac:dyDescent="0.35">
      <c r="J53067" s="830"/>
    </row>
    <row r="53068" spans="10:10" x14ac:dyDescent="0.35">
      <c r="J53068" s="830"/>
    </row>
    <row r="53069" spans="10:10" x14ac:dyDescent="0.35">
      <c r="J53069" s="830"/>
    </row>
    <row r="53070" spans="10:10" x14ac:dyDescent="0.35">
      <c r="J53070" s="830"/>
    </row>
    <row r="53071" spans="10:10" x14ac:dyDescent="0.35">
      <c r="J53071" s="830"/>
    </row>
    <row r="53072" spans="10:10" x14ac:dyDescent="0.35">
      <c r="J53072" s="830"/>
    </row>
    <row r="53073" spans="10:10" x14ac:dyDescent="0.35">
      <c r="J53073" s="830"/>
    </row>
    <row r="53074" spans="10:10" x14ac:dyDescent="0.35">
      <c r="J53074" s="830"/>
    </row>
    <row r="53075" spans="10:10" x14ac:dyDescent="0.35">
      <c r="J53075" s="830"/>
    </row>
    <row r="53076" spans="10:10" x14ac:dyDescent="0.35">
      <c r="J53076" s="830"/>
    </row>
    <row r="53077" spans="10:10" x14ac:dyDescent="0.35">
      <c r="J53077" s="830"/>
    </row>
    <row r="53078" spans="10:10" x14ac:dyDescent="0.35">
      <c r="J53078" s="830"/>
    </row>
    <row r="53079" spans="10:10" x14ac:dyDescent="0.35">
      <c r="J53079" s="830"/>
    </row>
    <row r="53080" spans="10:10" x14ac:dyDescent="0.35">
      <c r="J53080" s="830"/>
    </row>
    <row r="53081" spans="10:10" x14ac:dyDescent="0.35">
      <c r="J53081" s="830"/>
    </row>
    <row r="53082" spans="10:10" x14ac:dyDescent="0.35">
      <c r="J53082" s="830"/>
    </row>
    <row r="53083" spans="10:10" x14ac:dyDescent="0.35">
      <c r="J53083" s="830"/>
    </row>
    <row r="53084" spans="10:10" x14ac:dyDescent="0.35">
      <c r="J53084" s="830"/>
    </row>
    <row r="53085" spans="10:10" x14ac:dyDescent="0.35">
      <c r="J53085" s="830"/>
    </row>
    <row r="53086" spans="10:10" x14ac:dyDescent="0.35">
      <c r="J53086" s="830"/>
    </row>
    <row r="53087" spans="10:10" x14ac:dyDescent="0.35">
      <c r="J53087" s="830"/>
    </row>
    <row r="53088" spans="10:10" x14ac:dyDescent="0.35">
      <c r="J53088" s="830"/>
    </row>
    <row r="53089" spans="10:10" x14ac:dyDescent="0.35">
      <c r="J53089" s="830"/>
    </row>
    <row r="53090" spans="10:10" x14ac:dyDescent="0.35">
      <c r="J53090" s="830"/>
    </row>
    <row r="53091" spans="10:10" x14ac:dyDescent="0.35">
      <c r="J53091" s="830"/>
    </row>
    <row r="53092" spans="10:10" x14ac:dyDescent="0.35">
      <c r="J53092" s="830"/>
    </row>
    <row r="53093" spans="10:10" x14ac:dyDescent="0.35">
      <c r="J53093" s="830"/>
    </row>
    <row r="53094" spans="10:10" x14ac:dyDescent="0.35">
      <c r="J53094" s="830"/>
    </row>
    <row r="53095" spans="10:10" x14ac:dyDescent="0.35">
      <c r="J53095" s="830"/>
    </row>
    <row r="53096" spans="10:10" x14ac:dyDescent="0.35">
      <c r="J53096" s="830"/>
    </row>
    <row r="53097" spans="10:10" x14ac:dyDescent="0.35">
      <c r="J53097" s="830"/>
    </row>
    <row r="53098" spans="10:10" x14ac:dyDescent="0.35">
      <c r="J53098" s="830"/>
    </row>
    <row r="53099" spans="10:10" x14ac:dyDescent="0.35">
      <c r="J53099" s="830"/>
    </row>
    <row r="53100" spans="10:10" x14ac:dyDescent="0.35">
      <c r="J53100" s="830"/>
    </row>
    <row r="53101" spans="10:10" x14ac:dyDescent="0.35">
      <c r="J53101" s="830"/>
    </row>
    <row r="53102" spans="10:10" x14ac:dyDescent="0.35">
      <c r="J53102" s="830"/>
    </row>
    <row r="53103" spans="10:10" x14ac:dyDescent="0.35">
      <c r="J53103" s="830"/>
    </row>
    <row r="53104" spans="10:10" x14ac:dyDescent="0.35">
      <c r="J53104" s="830"/>
    </row>
    <row r="53105" spans="10:10" x14ac:dyDescent="0.35">
      <c r="J53105" s="830"/>
    </row>
    <row r="53106" spans="10:10" x14ac:dyDescent="0.35">
      <c r="J53106" s="830"/>
    </row>
    <row r="53107" spans="10:10" x14ac:dyDescent="0.35">
      <c r="J53107" s="830"/>
    </row>
    <row r="53108" spans="10:10" x14ac:dyDescent="0.35">
      <c r="J53108" s="830"/>
    </row>
    <row r="53109" spans="10:10" x14ac:dyDescent="0.35">
      <c r="J53109" s="830"/>
    </row>
    <row r="53110" spans="10:10" x14ac:dyDescent="0.35">
      <c r="J53110" s="830"/>
    </row>
    <row r="53111" spans="10:10" x14ac:dyDescent="0.35">
      <c r="J53111" s="830"/>
    </row>
    <row r="53112" spans="10:10" x14ac:dyDescent="0.35">
      <c r="J53112" s="830"/>
    </row>
    <row r="53113" spans="10:10" x14ac:dyDescent="0.35">
      <c r="J53113" s="830"/>
    </row>
    <row r="53114" spans="10:10" x14ac:dyDescent="0.35">
      <c r="J53114" s="830"/>
    </row>
    <row r="53115" spans="10:10" x14ac:dyDescent="0.35">
      <c r="J53115" s="830"/>
    </row>
    <row r="53116" spans="10:10" x14ac:dyDescent="0.35">
      <c r="J53116" s="830"/>
    </row>
    <row r="53117" spans="10:10" x14ac:dyDescent="0.35">
      <c r="J53117" s="830"/>
    </row>
    <row r="53118" spans="10:10" x14ac:dyDescent="0.35">
      <c r="J53118" s="830"/>
    </row>
    <row r="53119" spans="10:10" x14ac:dyDescent="0.35">
      <c r="J53119" s="830"/>
    </row>
    <row r="53120" spans="10:10" x14ac:dyDescent="0.35">
      <c r="J53120" s="830"/>
    </row>
    <row r="53121" spans="10:10" x14ac:dyDescent="0.35">
      <c r="J53121" s="830"/>
    </row>
    <row r="53122" spans="10:10" x14ac:dyDescent="0.35">
      <c r="J53122" s="830"/>
    </row>
    <row r="53123" spans="10:10" x14ac:dyDescent="0.35">
      <c r="J53123" s="830"/>
    </row>
    <row r="53124" spans="10:10" x14ac:dyDescent="0.35">
      <c r="J53124" s="830"/>
    </row>
    <row r="53125" spans="10:10" x14ac:dyDescent="0.35">
      <c r="J53125" s="830"/>
    </row>
    <row r="53126" spans="10:10" x14ac:dyDescent="0.35">
      <c r="J53126" s="830"/>
    </row>
    <row r="53129" spans="10:10" x14ac:dyDescent="0.35">
      <c r="J53129" s="830"/>
    </row>
    <row r="53130" spans="10:10" x14ac:dyDescent="0.35">
      <c r="J53130" s="830"/>
    </row>
    <row r="53131" spans="10:10" x14ac:dyDescent="0.35">
      <c r="J53131" s="830"/>
    </row>
    <row r="53132" spans="10:10" x14ac:dyDescent="0.35">
      <c r="J53132" s="830"/>
    </row>
    <row r="53133" spans="10:10" x14ac:dyDescent="0.35">
      <c r="J53133" s="830"/>
    </row>
    <row r="53134" spans="10:10" x14ac:dyDescent="0.35">
      <c r="J53134" s="830"/>
    </row>
    <row r="53135" spans="10:10" x14ac:dyDescent="0.35">
      <c r="J53135" s="830"/>
    </row>
    <row r="53136" spans="10:10" x14ac:dyDescent="0.35">
      <c r="J53136" s="830"/>
    </row>
    <row r="53137" spans="10:10" x14ac:dyDescent="0.35">
      <c r="J53137" s="830"/>
    </row>
    <row r="53138" spans="10:10" x14ac:dyDescent="0.35">
      <c r="J53138" s="830"/>
    </row>
    <row r="53139" spans="10:10" x14ac:dyDescent="0.35">
      <c r="J53139" s="830"/>
    </row>
    <row r="53140" spans="10:10" x14ac:dyDescent="0.35">
      <c r="J53140" s="830"/>
    </row>
    <row r="53141" spans="10:10" x14ac:dyDescent="0.35">
      <c r="J53141" s="830"/>
    </row>
    <row r="53142" spans="10:10" x14ac:dyDescent="0.35">
      <c r="J53142" s="830"/>
    </row>
    <row r="53143" spans="10:10" x14ac:dyDescent="0.35">
      <c r="J53143" s="830"/>
    </row>
    <row r="53144" spans="10:10" x14ac:dyDescent="0.35">
      <c r="J53144" s="830"/>
    </row>
    <row r="53145" spans="10:10" x14ac:dyDescent="0.35">
      <c r="J53145" s="830"/>
    </row>
    <row r="53146" spans="10:10" x14ac:dyDescent="0.35">
      <c r="J53146" s="830"/>
    </row>
    <row r="53147" spans="10:10" x14ac:dyDescent="0.35">
      <c r="J53147" s="830"/>
    </row>
    <row r="53148" spans="10:10" x14ac:dyDescent="0.35">
      <c r="J53148" s="830"/>
    </row>
    <row r="53149" spans="10:10" x14ac:dyDescent="0.35">
      <c r="J53149" s="830"/>
    </row>
    <row r="53150" spans="10:10" x14ac:dyDescent="0.35">
      <c r="J53150" s="830"/>
    </row>
    <row r="53151" spans="10:10" x14ac:dyDescent="0.35">
      <c r="J53151" s="830"/>
    </row>
    <row r="53152" spans="10:10" x14ac:dyDescent="0.35">
      <c r="J53152" s="830"/>
    </row>
    <row r="53153" spans="10:10" x14ac:dyDescent="0.35">
      <c r="J53153" s="830"/>
    </row>
    <row r="53154" spans="10:10" x14ac:dyDescent="0.35">
      <c r="J53154" s="830"/>
    </row>
    <row r="53155" spans="10:10" x14ac:dyDescent="0.35">
      <c r="J53155" s="830"/>
    </row>
    <row r="53156" spans="10:10" x14ac:dyDescent="0.35">
      <c r="J53156" s="830"/>
    </row>
    <row r="53157" spans="10:10" x14ac:dyDescent="0.35">
      <c r="J53157" s="830"/>
    </row>
    <row r="53158" spans="10:10" x14ac:dyDescent="0.35">
      <c r="J53158" s="830"/>
    </row>
    <row r="53159" spans="10:10" x14ac:dyDescent="0.35">
      <c r="J53159" s="830"/>
    </row>
    <row r="53160" spans="10:10" x14ac:dyDescent="0.35">
      <c r="J53160" s="830"/>
    </row>
    <row r="53161" spans="10:10" x14ac:dyDescent="0.35">
      <c r="J53161" s="830"/>
    </row>
    <row r="53162" spans="10:10" x14ac:dyDescent="0.35">
      <c r="J53162" s="830"/>
    </row>
    <row r="53163" spans="10:10" x14ac:dyDescent="0.35">
      <c r="J53163" s="830"/>
    </row>
    <row r="53164" spans="10:10" x14ac:dyDescent="0.35">
      <c r="J53164" s="830"/>
    </row>
    <row r="53165" spans="10:10" x14ac:dyDescent="0.35">
      <c r="J53165" s="830"/>
    </row>
    <row r="53166" spans="10:10" x14ac:dyDescent="0.35">
      <c r="J53166" s="830"/>
    </row>
    <row r="53167" spans="10:10" x14ac:dyDescent="0.35">
      <c r="J53167" s="830"/>
    </row>
    <row r="53168" spans="10:10" x14ac:dyDescent="0.35">
      <c r="J53168" s="830"/>
    </row>
    <row r="53169" spans="10:10" x14ac:dyDescent="0.35">
      <c r="J53169" s="830"/>
    </row>
    <row r="53170" spans="10:10" x14ac:dyDescent="0.35">
      <c r="J53170" s="830"/>
    </row>
    <row r="53171" spans="10:10" x14ac:dyDescent="0.35">
      <c r="J53171" s="830"/>
    </row>
    <row r="53172" spans="10:10" x14ac:dyDescent="0.35">
      <c r="J53172" s="830"/>
    </row>
    <row r="53173" spans="10:10" x14ac:dyDescent="0.35">
      <c r="J53173" s="830"/>
    </row>
    <row r="53174" spans="10:10" x14ac:dyDescent="0.35">
      <c r="J53174" s="830"/>
    </row>
    <row r="53175" spans="10:10" x14ac:dyDescent="0.35">
      <c r="J53175" s="830"/>
    </row>
    <row r="53176" spans="10:10" x14ac:dyDescent="0.35">
      <c r="J53176" s="830"/>
    </row>
    <row r="53177" spans="10:10" x14ac:dyDescent="0.35">
      <c r="J53177" s="830"/>
    </row>
    <row r="53178" spans="10:10" x14ac:dyDescent="0.35">
      <c r="J53178" s="830"/>
    </row>
    <row r="53179" spans="10:10" x14ac:dyDescent="0.35">
      <c r="J53179" s="830"/>
    </row>
    <row r="53180" spans="10:10" x14ac:dyDescent="0.35">
      <c r="J53180" s="830"/>
    </row>
    <row r="53181" spans="10:10" x14ac:dyDescent="0.35">
      <c r="J53181" s="830"/>
    </row>
    <row r="53182" spans="10:10" x14ac:dyDescent="0.35">
      <c r="J53182" s="830"/>
    </row>
    <row r="53183" spans="10:10" x14ac:dyDescent="0.35">
      <c r="J53183" s="830"/>
    </row>
    <row r="53184" spans="10:10" x14ac:dyDescent="0.35">
      <c r="J53184" s="830"/>
    </row>
    <row r="53185" spans="10:10" x14ac:dyDescent="0.35">
      <c r="J53185" s="830"/>
    </row>
    <row r="53186" spans="10:10" x14ac:dyDescent="0.35">
      <c r="J53186" s="830"/>
    </row>
    <row r="53187" spans="10:10" x14ac:dyDescent="0.35">
      <c r="J53187" s="830"/>
    </row>
    <row r="53188" spans="10:10" x14ac:dyDescent="0.35">
      <c r="J53188" s="830"/>
    </row>
    <row r="53189" spans="10:10" x14ac:dyDescent="0.35">
      <c r="J53189" s="830"/>
    </row>
    <row r="53190" spans="10:10" x14ac:dyDescent="0.35">
      <c r="J53190" s="830"/>
    </row>
    <row r="53191" spans="10:10" x14ac:dyDescent="0.35">
      <c r="J53191" s="830"/>
    </row>
    <row r="53192" spans="10:10" x14ac:dyDescent="0.35">
      <c r="J53192" s="830"/>
    </row>
    <row r="53193" spans="10:10" x14ac:dyDescent="0.35">
      <c r="J53193" s="830"/>
    </row>
    <row r="53194" spans="10:10" x14ac:dyDescent="0.35">
      <c r="J53194" s="830"/>
    </row>
    <row r="53195" spans="10:10" x14ac:dyDescent="0.35">
      <c r="J53195" s="830"/>
    </row>
    <row r="53196" spans="10:10" x14ac:dyDescent="0.35">
      <c r="J53196" s="830"/>
    </row>
    <row r="53197" spans="10:10" x14ac:dyDescent="0.35">
      <c r="J53197" s="830"/>
    </row>
    <row r="53198" spans="10:10" x14ac:dyDescent="0.35">
      <c r="J53198" s="830"/>
    </row>
    <row r="53199" spans="10:10" x14ac:dyDescent="0.35">
      <c r="J53199" s="830"/>
    </row>
    <row r="53200" spans="10:10" x14ac:dyDescent="0.35">
      <c r="J53200" s="830"/>
    </row>
    <row r="53201" spans="10:10" x14ac:dyDescent="0.35">
      <c r="J53201" s="830"/>
    </row>
    <row r="53202" spans="10:10" x14ac:dyDescent="0.35">
      <c r="J53202" s="830"/>
    </row>
    <row r="53203" spans="10:10" x14ac:dyDescent="0.35">
      <c r="J53203" s="830"/>
    </row>
    <row r="53204" spans="10:10" x14ac:dyDescent="0.35">
      <c r="J53204" s="830"/>
    </row>
    <row r="53205" spans="10:10" x14ac:dyDescent="0.35">
      <c r="J53205" s="830"/>
    </row>
    <row r="53206" spans="10:10" x14ac:dyDescent="0.35">
      <c r="J53206" s="830"/>
    </row>
    <row r="53207" spans="10:10" x14ac:dyDescent="0.35">
      <c r="J53207" s="830"/>
    </row>
    <row r="53208" spans="10:10" x14ac:dyDescent="0.35">
      <c r="J53208" s="830"/>
    </row>
    <row r="53209" spans="10:10" x14ac:dyDescent="0.35">
      <c r="J53209" s="830"/>
    </row>
    <row r="53210" spans="10:10" x14ac:dyDescent="0.35">
      <c r="J53210" s="830"/>
    </row>
    <row r="53211" spans="10:10" x14ac:dyDescent="0.35">
      <c r="J53211" s="830"/>
    </row>
    <row r="53212" spans="10:10" x14ac:dyDescent="0.35">
      <c r="J53212" s="830"/>
    </row>
    <row r="53213" spans="10:10" x14ac:dyDescent="0.35">
      <c r="J53213" s="830"/>
    </row>
    <row r="53214" spans="10:10" x14ac:dyDescent="0.35">
      <c r="J53214" s="830"/>
    </row>
    <row r="53215" spans="10:10" x14ac:dyDescent="0.35">
      <c r="J53215" s="830"/>
    </row>
    <row r="53216" spans="10:10" x14ac:dyDescent="0.35">
      <c r="J53216" s="830"/>
    </row>
    <row r="53217" spans="10:10" x14ac:dyDescent="0.35">
      <c r="J53217" s="830"/>
    </row>
    <row r="53218" spans="10:10" x14ac:dyDescent="0.35">
      <c r="J53218" s="830"/>
    </row>
    <row r="53219" spans="10:10" x14ac:dyDescent="0.35">
      <c r="J53219" s="830"/>
    </row>
    <row r="53220" spans="10:10" x14ac:dyDescent="0.35">
      <c r="J53220" s="830"/>
    </row>
    <row r="53221" spans="10:10" x14ac:dyDescent="0.35">
      <c r="J53221" s="830"/>
    </row>
    <row r="53222" spans="10:10" x14ac:dyDescent="0.35">
      <c r="J53222" s="830"/>
    </row>
    <row r="53223" spans="10:10" x14ac:dyDescent="0.35">
      <c r="J53223" s="830"/>
    </row>
    <row r="53224" spans="10:10" x14ac:dyDescent="0.35">
      <c r="J53224" s="830"/>
    </row>
    <row r="53225" spans="10:10" x14ac:dyDescent="0.35">
      <c r="J53225" s="830"/>
    </row>
    <row r="53226" spans="10:10" x14ac:dyDescent="0.35">
      <c r="J53226" s="830"/>
    </row>
    <row r="53227" spans="10:10" x14ac:dyDescent="0.35">
      <c r="J53227" s="830"/>
    </row>
    <row r="53228" spans="10:10" x14ac:dyDescent="0.35">
      <c r="J53228" s="830"/>
    </row>
    <row r="53229" spans="10:10" x14ac:dyDescent="0.35">
      <c r="J53229" s="830"/>
    </row>
    <row r="53230" spans="10:10" x14ac:dyDescent="0.35">
      <c r="J53230" s="830"/>
    </row>
    <row r="53231" spans="10:10" x14ac:dyDescent="0.35">
      <c r="J53231" s="830"/>
    </row>
    <row r="53232" spans="10:10" x14ac:dyDescent="0.35">
      <c r="J53232" s="830"/>
    </row>
    <row r="53233" spans="10:10" x14ac:dyDescent="0.35">
      <c r="J53233" s="830"/>
    </row>
    <row r="53234" spans="10:10" x14ac:dyDescent="0.35">
      <c r="J53234" s="830"/>
    </row>
    <row r="53235" spans="10:10" x14ac:dyDescent="0.35">
      <c r="J53235" s="830"/>
    </row>
    <row r="53236" spans="10:10" x14ac:dyDescent="0.35">
      <c r="J53236" s="830"/>
    </row>
    <row r="53237" spans="10:10" x14ac:dyDescent="0.35">
      <c r="J53237" s="830"/>
    </row>
    <row r="53238" spans="10:10" x14ac:dyDescent="0.35">
      <c r="J53238" s="830"/>
    </row>
    <row r="53239" spans="10:10" x14ac:dyDescent="0.35">
      <c r="J53239" s="830"/>
    </row>
    <row r="53240" spans="10:10" x14ac:dyDescent="0.35">
      <c r="J53240" s="830"/>
    </row>
    <row r="53241" spans="10:10" x14ac:dyDescent="0.35">
      <c r="J53241" s="830"/>
    </row>
    <row r="53242" spans="10:10" x14ac:dyDescent="0.35">
      <c r="J53242" s="830"/>
    </row>
    <row r="53243" spans="10:10" x14ac:dyDescent="0.35">
      <c r="J53243" s="830"/>
    </row>
    <row r="53244" spans="10:10" x14ac:dyDescent="0.35">
      <c r="J53244" s="830"/>
    </row>
    <row r="53245" spans="10:10" x14ac:dyDescent="0.35">
      <c r="J53245" s="830"/>
    </row>
    <row r="53246" spans="10:10" x14ac:dyDescent="0.35">
      <c r="J53246" s="830"/>
    </row>
    <row r="53247" spans="10:10" x14ac:dyDescent="0.35">
      <c r="J53247" s="830"/>
    </row>
    <row r="53248" spans="10:10" x14ac:dyDescent="0.35">
      <c r="J53248" s="830"/>
    </row>
    <row r="53249" spans="10:10" x14ac:dyDescent="0.35">
      <c r="J53249" s="830"/>
    </row>
    <row r="53250" spans="10:10" x14ac:dyDescent="0.35">
      <c r="J53250" s="830"/>
    </row>
    <row r="53251" spans="10:10" x14ac:dyDescent="0.35">
      <c r="J53251" s="830"/>
    </row>
    <row r="53252" spans="10:10" x14ac:dyDescent="0.35">
      <c r="J53252" s="830"/>
    </row>
    <row r="53253" spans="10:10" x14ac:dyDescent="0.35">
      <c r="J53253" s="830"/>
    </row>
    <row r="53254" spans="10:10" x14ac:dyDescent="0.35">
      <c r="J53254" s="830"/>
    </row>
    <row r="53255" spans="10:10" x14ac:dyDescent="0.35">
      <c r="J53255" s="830"/>
    </row>
    <row r="53256" spans="10:10" x14ac:dyDescent="0.35">
      <c r="J53256" s="830"/>
    </row>
    <row r="53257" spans="10:10" x14ac:dyDescent="0.35">
      <c r="J53257" s="830"/>
    </row>
    <row r="53258" spans="10:10" x14ac:dyDescent="0.35">
      <c r="J53258" s="830"/>
    </row>
    <row r="53259" spans="10:10" x14ac:dyDescent="0.35">
      <c r="J53259" s="830"/>
    </row>
    <row r="53260" spans="10:10" x14ac:dyDescent="0.35">
      <c r="J53260" s="830"/>
    </row>
    <row r="53261" spans="10:10" x14ac:dyDescent="0.35">
      <c r="J53261" s="830"/>
    </row>
    <row r="53262" spans="10:10" x14ac:dyDescent="0.35">
      <c r="J53262" s="830"/>
    </row>
    <row r="53263" spans="10:10" x14ac:dyDescent="0.35">
      <c r="J53263" s="830"/>
    </row>
    <row r="53264" spans="10:10" x14ac:dyDescent="0.35">
      <c r="J53264" s="830"/>
    </row>
    <row r="53265" spans="10:10" x14ac:dyDescent="0.35">
      <c r="J53265" s="830"/>
    </row>
    <row r="53266" spans="10:10" x14ac:dyDescent="0.35">
      <c r="J53266" s="830"/>
    </row>
    <row r="53267" spans="10:10" x14ac:dyDescent="0.35">
      <c r="J53267" s="830"/>
    </row>
    <row r="53268" spans="10:10" x14ac:dyDescent="0.35">
      <c r="J53268" s="830"/>
    </row>
    <row r="53269" spans="10:10" x14ac:dyDescent="0.35">
      <c r="J53269" s="830"/>
    </row>
    <row r="53270" spans="10:10" x14ac:dyDescent="0.35">
      <c r="J53270" s="830"/>
    </row>
    <row r="53271" spans="10:10" x14ac:dyDescent="0.35">
      <c r="J53271" s="830"/>
    </row>
    <row r="53272" spans="10:10" x14ac:dyDescent="0.35">
      <c r="J53272" s="830"/>
    </row>
    <row r="53273" spans="10:10" x14ac:dyDescent="0.35">
      <c r="J53273" s="830"/>
    </row>
    <row r="53274" spans="10:10" x14ac:dyDescent="0.35">
      <c r="J53274" s="830"/>
    </row>
    <row r="53275" spans="10:10" x14ac:dyDescent="0.35">
      <c r="J53275" s="830"/>
    </row>
    <row r="53276" spans="10:10" x14ac:dyDescent="0.35">
      <c r="J53276" s="830"/>
    </row>
    <row r="53277" spans="10:10" x14ac:dyDescent="0.35">
      <c r="J53277" s="830"/>
    </row>
    <row r="53278" spans="10:10" x14ac:dyDescent="0.35">
      <c r="J53278" s="830"/>
    </row>
    <row r="53279" spans="10:10" x14ac:dyDescent="0.35">
      <c r="J53279" s="830"/>
    </row>
    <row r="53280" spans="10:10" x14ac:dyDescent="0.35">
      <c r="J53280" s="830"/>
    </row>
    <row r="53281" spans="10:10" x14ac:dyDescent="0.35">
      <c r="J53281" s="830"/>
    </row>
    <row r="53282" spans="10:10" x14ac:dyDescent="0.35">
      <c r="J53282" s="830"/>
    </row>
    <row r="53283" spans="10:10" x14ac:dyDescent="0.35">
      <c r="J53283" s="830"/>
    </row>
    <row r="53284" spans="10:10" x14ac:dyDescent="0.35">
      <c r="J53284" s="830"/>
    </row>
    <row r="53285" spans="10:10" x14ac:dyDescent="0.35">
      <c r="J53285" s="830"/>
    </row>
    <row r="53286" spans="10:10" x14ac:dyDescent="0.35">
      <c r="J53286" s="830"/>
    </row>
    <row r="53287" spans="10:10" x14ac:dyDescent="0.35">
      <c r="J53287" s="830"/>
    </row>
    <row r="53288" spans="10:10" x14ac:dyDescent="0.35">
      <c r="J53288" s="830"/>
    </row>
    <row r="53289" spans="10:10" x14ac:dyDescent="0.35">
      <c r="J53289" s="830"/>
    </row>
    <row r="53290" spans="10:10" x14ac:dyDescent="0.35">
      <c r="J53290" s="830"/>
    </row>
    <row r="53291" spans="10:10" x14ac:dyDescent="0.35">
      <c r="J53291" s="830"/>
    </row>
    <row r="53292" spans="10:10" x14ac:dyDescent="0.35">
      <c r="J53292" s="830"/>
    </row>
    <row r="53293" spans="10:10" x14ac:dyDescent="0.35">
      <c r="J53293" s="830"/>
    </row>
    <row r="53294" spans="10:10" x14ac:dyDescent="0.35">
      <c r="J53294" s="830"/>
    </row>
    <row r="53295" spans="10:10" x14ac:dyDescent="0.35">
      <c r="J53295" s="830"/>
    </row>
    <row r="53296" spans="10:10" x14ac:dyDescent="0.35">
      <c r="J53296" s="830"/>
    </row>
    <row r="53297" spans="10:10" x14ac:dyDescent="0.35">
      <c r="J53297" s="830"/>
    </row>
    <row r="53298" spans="10:10" x14ac:dyDescent="0.35">
      <c r="J53298" s="830"/>
    </row>
    <row r="53299" spans="10:10" x14ac:dyDescent="0.35">
      <c r="J53299" s="830"/>
    </row>
    <row r="53300" spans="10:10" x14ac:dyDescent="0.35">
      <c r="J53300" s="830"/>
    </row>
    <row r="53301" spans="10:10" x14ac:dyDescent="0.35">
      <c r="J53301" s="830"/>
    </row>
    <row r="53302" spans="10:10" x14ac:dyDescent="0.35">
      <c r="J53302" s="830"/>
    </row>
    <row r="53303" spans="10:10" x14ac:dyDescent="0.35">
      <c r="J53303" s="830"/>
    </row>
    <row r="53304" spans="10:10" x14ac:dyDescent="0.35">
      <c r="J53304" s="830"/>
    </row>
    <row r="53305" spans="10:10" x14ac:dyDescent="0.35">
      <c r="J53305" s="830"/>
    </row>
    <row r="53306" spans="10:10" x14ac:dyDescent="0.35">
      <c r="J53306" s="830"/>
    </row>
    <row r="53307" spans="10:10" x14ac:dyDescent="0.35">
      <c r="J53307" s="830"/>
    </row>
    <row r="53308" spans="10:10" x14ac:dyDescent="0.35">
      <c r="J53308" s="830"/>
    </row>
    <row r="53309" spans="10:10" x14ac:dyDescent="0.35">
      <c r="J53309" s="830"/>
    </row>
    <row r="53310" spans="10:10" x14ac:dyDescent="0.35">
      <c r="J53310" s="830"/>
    </row>
    <row r="53311" spans="10:10" x14ac:dyDescent="0.35">
      <c r="J53311" s="830"/>
    </row>
    <row r="53312" spans="10:10" x14ac:dyDescent="0.35">
      <c r="J53312" s="830"/>
    </row>
    <row r="53313" spans="10:10" x14ac:dyDescent="0.35">
      <c r="J53313" s="830"/>
    </row>
    <row r="53314" spans="10:10" x14ac:dyDescent="0.35">
      <c r="J53314" s="830"/>
    </row>
    <row r="53315" spans="10:10" x14ac:dyDescent="0.35">
      <c r="J53315" s="830"/>
    </row>
    <row r="53316" spans="10:10" x14ac:dyDescent="0.35">
      <c r="J53316" s="830"/>
    </row>
    <row r="53317" spans="10:10" x14ac:dyDescent="0.35">
      <c r="J53317" s="830"/>
    </row>
    <row r="53318" spans="10:10" x14ac:dyDescent="0.35">
      <c r="J53318" s="830"/>
    </row>
    <row r="53319" spans="10:10" x14ac:dyDescent="0.35">
      <c r="J53319" s="830"/>
    </row>
    <row r="53320" spans="10:10" x14ac:dyDescent="0.35">
      <c r="J53320" s="830"/>
    </row>
    <row r="53321" spans="10:10" x14ac:dyDescent="0.35">
      <c r="J53321" s="830"/>
    </row>
    <row r="53322" spans="10:10" x14ac:dyDescent="0.35">
      <c r="J53322" s="830"/>
    </row>
    <row r="53323" spans="10:10" x14ac:dyDescent="0.35">
      <c r="J53323" s="830"/>
    </row>
    <row r="53324" spans="10:10" x14ac:dyDescent="0.35">
      <c r="J53324" s="830"/>
    </row>
    <row r="53325" spans="10:10" x14ac:dyDescent="0.35">
      <c r="J53325" s="830"/>
    </row>
    <row r="53326" spans="10:10" x14ac:dyDescent="0.35">
      <c r="J53326" s="830"/>
    </row>
    <row r="53327" spans="10:10" x14ac:dyDescent="0.35">
      <c r="J53327" s="830"/>
    </row>
    <row r="53328" spans="10:10" x14ac:dyDescent="0.35">
      <c r="J53328" s="830"/>
    </row>
    <row r="53329" spans="10:10" x14ac:dyDescent="0.35">
      <c r="J53329" s="830"/>
    </row>
    <row r="53330" spans="10:10" x14ac:dyDescent="0.35">
      <c r="J53330" s="830"/>
    </row>
    <row r="53331" spans="10:10" x14ac:dyDescent="0.35">
      <c r="J53331" s="830"/>
    </row>
    <row r="53332" spans="10:10" x14ac:dyDescent="0.35">
      <c r="J53332" s="830"/>
    </row>
    <row r="53333" spans="10:10" x14ac:dyDescent="0.35">
      <c r="J53333" s="830"/>
    </row>
    <row r="53334" spans="10:10" x14ac:dyDescent="0.35">
      <c r="J53334" s="830"/>
    </row>
    <row r="53335" spans="10:10" x14ac:dyDescent="0.35">
      <c r="J53335" s="830"/>
    </row>
    <row r="53336" spans="10:10" x14ac:dyDescent="0.35">
      <c r="J53336" s="830"/>
    </row>
    <row r="53337" spans="10:10" x14ac:dyDescent="0.35">
      <c r="J53337" s="830"/>
    </row>
    <row r="53338" spans="10:10" x14ac:dyDescent="0.35">
      <c r="J53338" s="830"/>
    </row>
    <row r="53339" spans="10:10" x14ac:dyDescent="0.35">
      <c r="J53339" s="830"/>
    </row>
    <row r="53340" spans="10:10" x14ac:dyDescent="0.35">
      <c r="J53340" s="830"/>
    </row>
    <row r="53341" spans="10:10" x14ac:dyDescent="0.35">
      <c r="J53341" s="830"/>
    </row>
    <row r="53342" spans="10:10" x14ac:dyDescent="0.35">
      <c r="J53342" s="830"/>
    </row>
    <row r="53343" spans="10:10" x14ac:dyDescent="0.35">
      <c r="J53343" s="830"/>
    </row>
    <row r="53344" spans="10:10" x14ac:dyDescent="0.35">
      <c r="J53344" s="830"/>
    </row>
    <row r="53345" spans="10:10" x14ac:dyDescent="0.35">
      <c r="J53345" s="830"/>
    </row>
    <row r="53346" spans="10:10" x14ac:dyDescent="0.35">
      <c r="J53346" s="830"/>
    </row>
    <row r="53347" spans="10:10" x14ac:dyDescent="0.35">
      <c r="J53347" s="830"/>
    </row>
    <row r="53348" spans="10:10" x14ac:dyDescent="0.35">
      <c r="J53348" s="830"/>
    </row>
    <row r="53349" spans="10:10" x14ac:dyDescent="0.35">
      <c r="J53349" s="830"/>
    </row>
    <row r="53350" spans="10:10" x14ac:dyDescent="0.35">
      <c r="J53350" s="830"/>
    </row>
    <row r="53351" spans="10:10" x14ac:dyDescent="0.35">
      <c r="J53351" s="830"/>
    </row>
    <row r="53352" spans="10:10" x14ac:dyDescent="0.35">
      <c r="J53352" s="830"/>
    </row>
    <row r="53353" spans="10:10" x14ac:dyDescent="0.35">
      <c r="J53353" s="830"/>
    </row>
    <row r="53354" spans="10:10" x14ac:dyDescent="0.35">
      <c r="J53354" s="830"/>
    </row>
    <row r="53355" spans="10:10" x14ac:dyDescent="0.35">
      <c r="J53355" s="830"/>
    </row>
    <row r="53356" spans="10:10" x14ac:dyDescent="0.35">
      <c r="J53356" s="830"/>
    </row>
    <row r="53357" spans="10:10" x14ac:dyDescent="0.35">
      <c r="J53357" s="830"/>
    </row>
    <row r="53358" spans="10:10" x14ac:dyDescent="0.35">
      <c r="J53358" s="830"/>
    </row>
    <row r="53359" spans="10:10" x14ac:dyDescent="0.35">
      <c r="J53359" s="830"/>
    </row>
    <row r="53360" spans="10:10" x14ac:dyDescent="0.35">
      <c r="J53360" s="830"/>
    </row>
    <row r="53361" spans="10:10" x14ac:dyDescent="0.35">
      <c r="J53361" s="830"/>
    </row>
    <row r="53362" spans="10:10" x14ac:dyDescent="0.35">
      <c r="J53362" s="830"/>
    </row>
    <row r="53363" spans="10:10" x14ac:dyDescent="0.35">
      <c r="J53363" s="830"/>
    </row>
    <row r="53364" spans="10:10" x14ac:dyDescent="0.35">
      <c r="J53364" s="830"/>
    </row>
    <row r="53365" spans="10:10" x14ac:dyDescent="0.35">
      <c r="J53365" s="830"/>
    </row>
    <row r="53366" spans="10:10" x14ac:dyDescent="0.35">
      <c r="J53366" s="830"/>
    </row>
    <row r="53367" spans="10:10" x14ac:dyDescent="0.35">
      <c r="J53367" s="830"/>
    </row>
    <row r="53368" spans="10:10" x14ac:dyDescent="0.35">
      <c r="J53368" s="830"/>
    </row>
    <row r="53369" spans="10:10" x14ac:dyDescent="0.35">
      <c r="J53369" s="830"/>
    </row>
    <row r="53370" spans="10:10" x14ac:dyDescent="0.35">
      <c r="J53370" s="830"/>
    </row>
    <row r="53371" spans="10:10" x14ac:dyDescent="0.35">
      <c r="J53371" s="830"/>
    </row>
    <row r="53372" spans="10:10" x14ac:dyDescent="0.35">
      <c r="J53372" s="830"/>
    </row>
    <row r="53373" spans="10:10" x14ac:dyDescent="0.35">
      <c r="J53373" s="830"/>
    </row>
    <row r="53374" spans="10:10" x14ac:dyDescent="0.35">
      <c r="J53374" s="830"/>
    </row>
    <row r="53375" spans="10:10" x14ac:dyDescent="0.35">
      <c r="J53375" s="830"/>
    </row>
    <row r="53376" spans="10:10" x14ac:dyDescent="0.35">
      <c r="J53376" s="830"/>
    </row>
    <row r="53377" spans="10:10" x14ac:dyDescent="0.35">
      <c r="J53377" s="830"/>
    </row>
    <row r="53378" spans="10:10" x14ac:dyDescent="0.35">
      <c r="J53378" s="830"/>
    </row>
    <row r="53379" spans="10:10" x14ac:dyDescent="0.35">
      <c r="J53379" s="830"/>
    </row>
    <row r="53380" spans="10:10" x14ac:dyDescent="0.35">
      <c r="J53380" s="830"/>
    </row>
    <row r="53381" spans="10:10" x14ac:dyDescent="0.35">
      <c r="J53381" s="830"/>
    </row>
    <row r="53382" spans="10:10" x14ac:dyDescent="0.35">
      <c r="J53382" s="830"/>
    </row>
    <row r="53383" spans="10:10" x14ac:dyDescent="0.35">
      <c r="J53383" s="830"/>
    </row>
    <row r="53384" spans="10:10" x14ac:dyDescent="0.35">
      <c r="J53384" s="830"/>
    </row>
    <row r="53385" spans="10:10" x14ac:dyDescent="0.35">
      <c r="J53385" s="830"/>
    </row>
    <row r="53386" spans="10:10" x14ac:dyDescent="0.35">
      <c r="J53386" s="830"/>
    </row>
    <row r="53387" spans="10:10" x14ac:dyDescent="0.35">
      <c r="J53387" s="830"/>
    </row>
    <row r="53388" spans="10:10" x14ac:dyDescent="0.35">
      <c r="J53388" s="830"/>
    </row>
    <row r="53389" spans="10:10" x14ac:dyDescent="0.35">
      <c r="J53389" s="830"/>
    </row>
    <row r="53390" spans="10:10" x14ac:dyDescent="0.35">
      <c r="J53390" s="830"/>
    </row>
    <row r="53391" spans="10:10" x14ac:dyDescent="0.35">
      <c r="J53391" s="830"/>
    </row>
    <row r="53392" spans="10:10" x14ac:dyDescent="0.35">
      <c r="J53392" s="830"/>
    </row>
    <row r="53393" spans="10:10" x14ac:dyDescent="0.35">
      <c r="J53393" s="830"/>
    </row>
    <row r="53394" spans="10:10" x14ac:dyDescent="0.35">
      <c r="J53394" s="830"/>
    </row>
    <row r="53395" spans="10:10" x14ac:dyDescent="0.35">
      <c r="J53395" s="830"/>
    </row>
    <row r="53396" spans="10:10" x14ac:dyDescent="0.35">
      <c r="J53396" s="830"/>
    </row>
    <row r="53397" spans="10:10" x14ac:dyDescent="0.35">
      <c r="J53397" s="830"/>
    </row>
    <row r="53398" spans="10:10" x14ac:dyDescent="0.35">
      <c r="J53398" s="830"/>
    </row>
    <row r="53399" spans="10:10" x14ac:dyDescent="0.35">
      <c r="J53399" s="830"/>
    </row>
    <row r="53400" spans="10:10" x14ac:dyDescent="0.35">
      <c r="J53400" s="830"/>
    </row>
    <row r="53401" spans="10:10" x14ac:dyDescent="0.35">
      <c r="J53401" s="830"/>
    </row>
    <row r="53402" spans="10:10" x14ac:dyDescent="0.35">
      <c r="J53402" s="830"/>
    </row>
    <row r="53403" spans="10:10" x14ac:dyDescent="0.35">
      <c r="J53403" s="830"/>
    </row>
    <row r="53404" spans="10:10" x14ac:dyDescent="0.35">
      <c r="J53404" s="830"/>
    </row>
    <row r="53405" spans="10:10" x14ac:dyDescent="0.35">
      <c r="J53405" s="830"/>
    </row>
    <row r="53406" spans="10:10" x14ac:dyDescent="0.35">
      <c r="J53406" s="830"/>
    </row>
    <row r="53407" spans="10:10" x14ac:dyDescent="0.35">
      <c r="J53407" s="830"/>
    </row>
    <row r="53408" spans="10:10" x14ac:dyDescent="0.35">
      <c r="J53408" s="830"/>
    </row>
    <row r="53409" spans="10:10" x14ac:dyDescent="0.35">
      <c r="J53409" s="830"/>
    </row>
    <row r="53410" spans="10:10" x14ac:dyDescent="0.35">
      <c r="J53410" s="830"/>
    </row>
    <row r="53411" spans="10:10" x14ac:dyDescent="0.35">
      <c r="J53411" s="830"/>
    </row>
    <row r="53412" spans="10:10" x14ac:dyDescent="0.35">
      <c r="J53412" s="830"/>
    </row>
    <row r="53413" spans="10:10" x14ac:dyDescent="0.35">
      <c r="J53413" s="830"/>
    </row>
    <row r="53414" spans="10:10" x14ac:dyDescent="0.35">
      <c r="J53414" s="830"/>
    </row>
    <row r="53415" spans="10:10" x14ac:dyDescent="0.35">
      <c r="J53415" s="830"/>
    </row>
    <row r="53416" spans="10:10" x14ac:dyDescent="0.35">
      <c r="J53416" s="830"/>
    </row>
    <row r="53417" spans="10:10" x14ac:dyDescent="0.35">
      <c r="J53417" s="830"/>
    </row>
    <row r="53418" spans="10:10" x14ac:dyDescent="0.35">
      <c r="J53418" s="830"/>
    </row>
    <row r="53419" spans="10:10" x14ac:dyDescent="0.35">
      <c r="J53419" s="830"/>
    </row>
    <row r="53420" spans="10:10" x14ac:dyDescent="0.35">
      <c r="J53420" s="830"/>
    </row>
    <row r="53421" spans="10:10" x14ac:dyDescent="0.35">
      <c r="J53421" s="830"/>
    </row>
    <row r="53422" spans="10:10" x14ac:dyDescent="0.35">
      <c r="J53422" s="830"/>
    </row>
    <row r="53423" spans="10:10" x14ac:dyDescent="0.35">
      <c r="J53423" s="830"/>
    </row>
    <row r="53424" spans="10:10" x14ac:dyDescent="0.35">
      <c r="J53424" s="830"/>
    </row>
    <row r="53425" spans="10:10" x14ac:dyDescent="0.35">
      <c r="J53425" s="830"/>
    </row>
    <row r="53426" spans="10:10" x14ac:dyDescent="0.35">
      <c r="J53426" s="830"/>
    </row>
    <row r="53427" spans="10:10" x14ac:dyDescent="0.35">
      <c r="J53427" s="830"/>
    </row>
    <row r="53428" spans="10:10" x14ac:dyDescent="0.35">
      <c r="J53428" s="830"/>
    </row>
    <row r="53429" spans="10:10" x14ac:dyDescent="0.35">
      <c r="J53429" s="830"/>
    </row>
    <row r="53430" spans="10:10" x14ac:dyDescent="0.35">
      <c r="J53430" s="830"/>
    </row>
    <row r="53431" spans="10:10" x14ac:dyDescent="0.35">
      <c r="J53431" s="830"/>
    </row>
    <row r="53432" spans="10:10" x14ac:dyDescent="0.35">
      <c r="J53432" s="830"/>
    </row>
    <row r="53433" spans="10:10" x14ac:dyDescent="0.35">
      <c r="J53433" s="830"/>
    </row>
    <row r="53434" spans="10:10" x14ac:dyDescent="0.35">
      <c r="J53434" s="830"/>
    </row>
    <row r="53435" spans="10:10" x14ac:dyDescent="0.35">
      <c r="J53435" s="830"/>
    </row>
    <row r="53436" spans="10:10" x14ac:dyDescent="0.35">
      <c r="J53436" s="830"/>
    </row>
    <row r="53437" spans="10:10" x14ac:dyDescent="0.35">
      <c r="J53437" s="830"/>
    </row>
    <row r="53438" spans="10:10" x14ac:dyDescent="0.35">
      <c r="J53438" s="830"/>
    </row>
    <row r="53439" spans="10:10" x14ac:dyDescent="0.35">
      <c r="J53439" s="830"/>
    </row>
    <row r="53440" spans="10:10" x14ac:dyDescent="0.35">
      <c r="J53440" s="830"/>
    </row>
    <row r="53441" spans="10:10" x14ac:dyDescent="0.35">
      <c r="J53441" s="830"/>
    </row>
    <row r="53442" spans="10:10" x14ac:dyDescent="0.35">
      <c r="J53442" s="830"/>
    </row>
    <row r="53443" spans="10:10" x14ac:dyDescent="0.35">
      <c r="J53443" s="830"/>
    </row>
    <row r="53444" spans="10:10" x14ac:dyDescent="0.35">
      <c r="J53444" s="830"/>
    </row>
    <row r="53445" spans="10:10" x14ac:dyDescent="0.35">
      <c r="J53445" s="830"/>
    </row>
    <row r="53446" spans="10:10" x14ac:dyDescent="0.35">
      <c r="J53446" s="830"/>
    </row>
    <row r="53447" spans="10:10" x14ac:dyDescent="0.35">
      <c r="J53447" s="830"/>
    </row>
    <row r="53448" spans="10:10" x14ac:dyDescent="0.35">
      <c r="J53448" s="830"/>
    </row>
    <row r="53449" spans="10:10" x14ac:dyDescent="0.35">
      <c r="J53449" s="830"/>
    </row>
    <row r="53450" spans="10:10" x14ac:dyDescent="0.35">
      <c r="J53450" s="830"/>
    </row>
    <row r="53451" spans="10:10" x14ac:dyDescent="0.35">
      <c r="J53451" s="830"/>
    </row>
    <row r="53452" spans="10:10" x14ac:dyDescent="0.35">
      <c r="J53452" s="830"/>
    </row>
    <row r="53453" spans="10:10" x14ac:dyDescent="0.35">
      <c r="J53453" s="830"/>
    </row>
    <row r="53454" spans="10:10" x14ac:dyDescent="0.35">
      <c r="J53454" s="830"/>
    </row>
    <row r="53455" spans="10:10" x14ac:dyDescent="0.35">
      <c r="J53455" s="830"/>
    </row>
    <row r="53456" spans="10:10" x14ac:dyDescent="0.35">
      <c r="J53456" s="830"/>
    </row>
    <row r="53457" spans="10:10" x14ac:dyDescent="0.35">
      <c r="J53457" s="830"/>
    </row>
    <row r="53458" spans="10:10" x14ac:dyDescent="0.35">
      <c r="J53458" s="830"/>
    </row>
    <row r="53459" spans="10:10" x14ac:dyDescent="0.35">
      <c r="J53459" s="830"/>
    </row>
    <row r="53460" spans="10:10" x14ac:dyDescent="0.35">
      <c r="J53460" s="830"/>
    </row>
    <row r="53461" spans="10:10" x14ac:dyDescent="0.35">
      <c r="J53461" s="830"/>
    </row>
    <row r="53462" spans="10:10" x14ac:dyDescent="0.35">
      <c r="J53462" s="830"/>
    </row>
    <row r="53463" spans="10:10" x14ac:dyDescent="0.35">
      <c r="J53463" s="830"/>
    </row>
    <row r="53464" spans="10:10" x14ac:dyDescent="0.35">
      <c r="J53464" s="830"/>
    </row>
    <row r="53465" spans="10:10" x14ac:dyDescent="0.35">
      <c r="J53465" s="830"/>
    </row>
    <row r="53466" spans="10:10" x14ac:dyDescent="0.35">
      <c r="J53466" s="830"/>
    </row>
    <row r="53467" spans="10:10" x14ac:dyDescent="0.35">
      <c r="J53467" s="830"/>
    </row>
    <row r="53468" spans="10:10" x14ac:dyDescent="0.35">
      <c r="J53468" s="830"/>
    </row>
    <row r="53469" spans="10:10" x14ac:dyDescent="0.35">
      <c r="J53469" s="830"/>
    </row>
    <row r="53470" spans="10:10" x14ac:dyDescent="0.35">
      <c r="J53470" s="830"/>
    </row>
    <row r="53471" spans="10:10" x14ac:dyDescent="0.35">
      <c r="J53471" s="830"/>
    </row>
    <row r="53472" spans="10:10" x14ac:dyDescent="0.35">
      <c r="J53472" s="830"/>
    </row>
    <row r="53473" spans="10:10" x14ac:dyDescent="0.35">
      <c r="J53473" s="830"/>
    </row>
    <row r="53474" spans="10:10" x14ac:dyDescent="0.35">
      <c r="J53474" s="830"/>
    </row>
    <row r="53475" spans="10:10" x14ac:dyDescent="0.35">
      <c r="J53475" s="830"/>
    </row>
    <row r="53476" spans="10:10" x14ac:dyDescent="0.35">
      <c r="J53476" s="830"/>
    </row>
    <row r="53477" spans="10:10" x14ac:dyDescent="0.35">
      <c r="J53477" s="830"/>
    </row>
    <row r="53478" spans="10:10" x14ac:dyDescent="0.35">
      <c r="J53478" s="830"/>
    </row>
    <row r="53479" spans="10:10" x14ac:dyDescent="0.35">
      <c r="J53479" s="830"/>
    </row>
    <row r="53480" spans="10:10" x14ac:dyDescent="0.35">
      <c r="J53480" s="830"/>
    </row>
    <row r="53481" spans="10:10" x14ac:dyDescent="0.35">
      <c r="J53481" s="830"/>
    </row>
    <row r="53482" spans="10:10" x14ac:dyDescent="0.35">
      <c r="J53482" s="830"/>
    </row>
    <row r="53483" spans="10:10" x14ac:dyDescent="0.35">
      <c r="J53483" s="830"/>
    </row>
    <row r="53484" spans="10:10" x14ac:dyDescent="0.35">
      <c r="J53484" s="830"/>
    </row>
    <row r="53485" spans="10:10" x14ac:dyDescent="0.35">
      <c r="J53485" s="830"/>
    </row>
    <row r="53486" spans="10:10" x14ac:dyDescent="0.35">
      <c r="J53486" s="830"/>
    </row>
    <row r="53487" spans="10:10" x14ac:dyDescent="0.35">
      <c r="J53487" s="830"/>
    </row>
    <row r="53488" spans="10:10" x14ac:dyDescent="0.35">
      <c r="J53488" s="830"/>
    </row>
    <row r="53489" spans="10:10" x14ac:dyDescent="0.35">
      <c r="J53489" s="830"/>
    </row>
    <row r="53490" spans="10:10" x14ac:dyDescent="0.35">
      <c r="J53490" s="830"/>
    </row>
    <row r="53491" spans="10:10" x14ac:dyDescent="0.35">
      <c r="J53491" s="830"/>
    </row>
    <row r="53492" spans="10:10" x14ac:dyDescent="0.35">
      <c r="J53492" s="830"/>
    </row>
    <row r="53493" spans="10:10" x14ac:dyDescent="0.35">
      <c r="J53493" s="830"/>
    </row>
    <row r="53494" spans="10:10" x14ac:dyDescent="0.35">
      <c r="J53494" s="830"/>
    </row>
    <row r="53495" spans="10:10" x14ac:dyDescent="0.35">
      <c r="J53495" s="830"/>
    </row>
    <row r="53496" spans="10:10" x14ac:dyDescent="0.35">
      <c r="J53496" s="830"/>
    </row>
    <row r="53497" spans="10:10" x14ac:dyDescent="0.35">
      <c r="J53497" s="830"/>
    </row>
    <row r="53498" spans="10:10" x14ac:dyDescent="0.35">
      <c r="J53498" s="830"/>
    </row>
    <row r="53499" spans="10:10" x14ac:dyDescent="0.35">
      <c r="J53499" s="830"/>
    </row>
    <row r="53500" spans="10:10" x14ac:dyDescent="0.35">
      <c r="J53500" s="830"/>
    </row>
    <row r="53501" spans="10:10" x14ac:dyDescent="0.35">
      <c r="J53501" s="830"/>
    </row>
    <row r="53502" spans="10:10" x14ac:dyDescent="0.35">
      <c r="J53502" s="830"/>
    </row>
    <row r="53503" spans="10:10" x14ac:dyDescent="0.35">
      <c r="J53503" s="830"/>
    </row>
    <row r="53504" spans="10:10" x14ac:dyDescent="0.35">
      <c r="J53504" s="830"/>
    </row>
    <row r="53505" spans="10:10" x14ac:dyDescent="0.35">
      <c r="J53505" s="830"/>
    </row>
    <row r="53506" spans="10:10" x14ac:dyDescent="0.35">
      <c r="J53506" s="830"/>
    </row>
    <row r="53507" spans="10:10" x14ac:dyDescent="0.35">
      <c r="J53507" s="830"/>
    </row>
    <row r="53508" spans="10:10" x14ac:dyDescent="0.35">
      <c r="J53508" s="830"/>
    </row>
    <row r="53509" spans="10:10" x14ac:dyDescent="0.35">
      <c r="J53509" s="830"/>
    </row>
    <row r="53510" spans="10:10" x14ac:dyDescent="0.35">
      <c r="J53510" s="830"/>
    </row>
    <row r="53511" spans="10:10" x14ac:dyDescent="0.35">
      <c r="J53511" s="830"/>
    </row>
    <row r="53512" spans="10:10" x14ac:dyDescent="0.35">
      <c r="J53512" s="830"/>
    </row>
    <row r="53513" spans="10:10" x14ac:dyDescent="0.35">
      <c r="J53513" s="830"/>
    </row>
    <row r="53514" spans="10:10" x14ac:dyDescent="0.35">
      <c r="J53514" s="830"/>
    </row>
    <row r="53515" spans="10:10" x14ac:dyDescent="0.35">
      <c r="J53515" s="830"/>
    </row>
    <row r="53516" spans="10:10" x14ac:dyDescent="0.35">
      <c r="J53516" s="830"/>
    </row>
    <row r="53517" spans="10:10" x14ac:dyDescent="0.35">
      <c r="J53517" s="830"/>
    </row>
    <row r="53518" spans="10:10" x14ac:dyDescent="0.35">
      <c r="J53518" s="830"/>
    </row>
    <row r="53519" spans="10:10" x14ac:dyDescent="0.35">
      <c r="J53519" s="830"/>
    </row>
    <row r="53520" spans="10:10" x14ac:dyDescent="0.35">
      <c r="J53520" s="830"/>
    </row>
    <row r="53521" spans="10:10" x14ac:dyDescent="0.35">
      <c r="J53521" s="830"/>
    </row>
    <row r="53522" spans="10:10" x14ac:dyDescent="0.35">
      <c r="J53522" s="830"/>
    </row>
    <row r="53523" spans="10:10" x14ac:dyDescent="0.35">
      <c r="J53523" s="830"/>
    </row>
    <row r="53524" spans="10:10" x14ac:dyDescent="0.35">
      <c r="J53524" s="830"/>
    </row>
    <row r="53525" spans="10:10" x14ac:dyDescent="0.35">
      <c r="J53525" s="830"/>
    </row>
    <row r="53526" spans="10:10" x14ac:dyDescent="0.35">
      <c r="J53526" s="830"/>
    </row>
    <row r="53527" spans="10:10" x14ac:dyDescent="0.35">
      <c r="J53527" s="830"/>
    </row>
    <row r="53528" spans="10:10" x14ac:dyDescent="0.35">
      <c r="J53528" s="830"/>
    </row>
    <row r="53529" spans="10:10" x14ac:dyDescent="0.35">
      <c r="J53529" s="830"/>
    </row>
    <row r="53530" spans="10:10" x14ac:dyDescent="0.35">
      <c r="J53530" s="830"/>
    </row>
    <row r="53531" spans="10:10" x14ac:dyDescent="0.35">
      <c r="J53531" s="830"/>
    </row>
    <row r="53532" spans="10:10" x14ac:dyDescent="0.35">
      <c r="J53532" s="830"/>
    </row>
    <row r="53533" spans="10:10" x14ac:dyDescent="0.35">
      <c r="J53533" s="830"/>
    </row>
    <row r="53534" spans="10:10" x14ac:dyDescent="0.35">
      <c r="J53534" s="830"/>
    </row>
    <row r="53535" spans="10:10" x14ac:dyDescent="0.35">
      <c r="J53535" s="830"/>
    </row>
    <row r="53536" spans="10:10" x14ac:dyDescent="0.35">
      <c r="J53536" s="830"/>
    </row>
    <row r="53537" spans="10:10" x14ac:dyDescent="0.35">
      <c r="J53537" s="830"/>
    </row>
    <row r="53538" spans="10:10" x14ac:dyDescent="0.35">
      <c r="J53538" s="830"/>
    </row>
    <row r="53539" spans="10:10" x14ac:dyDescent="0.35">
      <c r="J53539" s="830"/>
    </row>
    <row r="53540" spans="10:10" x14ac:dyDescent="0.35">
      <c r="J53540" s="830"/>
    </row>
    <row r="53541" spans="10:10" x14ac:dyDescent="0.35">
      <c r="J53541" s="830"/>
    </row>
    <row r="53542" spans="10:10" x14ac:dyDescent="0.35">
      <c r="J53542" s="830"/>
    </row>
    <row r="53543" spans="10:10" x14ac:dyDescent="0.35">
      <c r="J53543" s="830"/>
    </row>
    <row r="53544" spans="10:10" x14ac:dyDescent="0.35">
      <c r="J53544" s="830"/>
    </row>
    <row r="53545" spans="10:10" x14ac:dyDescent="0.35">
      <c r="J53545" s="830"/>
    </row>
    <row r="53546" spans="10:10" x14ac:dyDescent="0.35">
      <c r="J53546" s="830"/>
    </row>
    <row r="53547" spans="10:10" x14ac:dyDescent="0.35">
      <c r="J53547" s="830"/>
    </row>
    <row r="53548" spans="10:10" x14ac:dyDescent="0.35">
      <c r="J53548" s="830"/>
    </row>
    <row r="53549" spans="10:10" x14ac:dyDescent="0.35">
      <c r="J53549" s="830"/>
    </row>
    <row r="53550" spans="10:10" x14ac:dyDescent="0.35">
      <c r="J53550" s="830"/>
    </row>
    <row r="53551" spans="10:10" x14ac:dyDescent="0.35">
      <c r="J53551" s="830"/>
    </row>
    <row r="53552" spans="10:10" x14ac:dyDescent="0.35">
      <c r="J53552" s="830"/>
    </row>
    <row r="53553" spans="10:10" x14ac:dyDescent="0.35">
      <c r="J53553" s="830"/>
    </row>
    <row r="53554" spans="10:10" x14ac:dyDescent="0.35">
      <c r="J53554" s="830"/>
    </row>
    <row r="53555" spans="10:10" x14ac:dyDescent="0.35">
      <c r="J53555" s="830"/>
    </row>
    <row r="53556" spans="10:10" x14ac:dyDescent="0.35">
      <c r="J53556" s="830"/>
    </row>
    <row r="53557" spans="10:10" x14ac:dyDescent="0.35">
      <c r="J53557" s="830"/>
    </row>
    <row r="53558" spans="10:10" x14ac:dyDescent="0.35">
      <c r="J53558" s="830"/>
    </row>
    <row r="53559" spans="10:10" x14ac:dyDescent="0.35">
      <c r="J53559" s="830"/>
    </row>
    <row r="53560" spans="10:10" x14ac:dyDescent="0.35">
      <c r="J53560" s="830"/>
    </row>
    <row r="53561" spans="10:10" x14ac:dyDescent="0.35">
      <c r="J53561" s="830"/>
    </row>
    <row r="53562" spans="10:10" x14ac:dyDescent="0.35">
      <c r="J53562" s="830"/>
    </row>
    <row r="53563" spans="10:10" x14ac:dyDescent="0.35">
      <c r="J53563" s="830"/>
    </row>
    <row r="53564" spans="10:10" x14ac:dyDescent="0.35">
      <c r="J53564" s="830"/>
    </row>
    <row r="53565" spans="10:10" x14ac:dyDescent="0.35">
      <c r="J53565" s="830"/>
    </row>
    <row r="53566" spans="10:10" x14ac:dyDescent="0.35">
      <c r="J53566" s="830"/>
    </row>
    <row r="53567" spans="10:10" x14ac:dyDescent="0.35">
      <c r="J53567" s="830"/>
    </row>
    <row r="53568" spans="10:10" x14ac:dyDescent="0.35">
      <c r="J53568" s="830"/>
    </row>
    <row r="53569" spans="10:10" x14ac:dyDescent="0.35">
      <c r="J53569" s="830"/>
    </row>
    <row r="53570" spans="10:10" x14ac:dyDescent="0.35">
      <c r="J53570" s="830"/>
    </row>
    <row r="53571" spans="10:10" x14ac:dyDescent="0.35">
      <c r="J53571" s="830"/>
    </row>
    <row r="53572" spans="10:10" x14ac:dyDescent="0.35">
      <c r="J53572" s="830"/>
    </row>
    <row r="53573" spans="10:10" x14ac:dyDescent="0.35">
      <c r="J53573" s="830"/>
    </row>
    <row r="53574" spans="10:10" x14ac:dyDescent="0.35">
      <c r="J53574" s="830"/>
    </row>
    <row r="53575" spans="10:10" x14ac:dyDescent="0.35">
      <c r="J53575" s="830"/>
    </row>
    <row r="53576" spans="10:10" x14ac:dyDescent="0.35">
      <c r="J53576" s="830"/>
    </row>
    <row r="53577" spans="10:10" x14ac:dyDescent="0.35">
      <c r="J53577" s="830"/>
    </row>
    <row r="53578" spans="10:10" x14ac:dyDescent="0.35">
      <c r="J53578" s="830"/>
    </row>
    <row r="53579" spans="10:10" x14ac:dyDescent="0.35">
      <c r="J53579" s="830"/>
    </row>
    <row r="53580" spans="10:10" x14ac:dyDescent="0.35">
      <c r="J53580" s="830"/>
    </row>
    <row r="53581" spans="10:10" x14ac:dyDescent="0.35">
      <c r="J53581" s="830"/>
    </row>
    <row r="53582" spans="10:10" x14ac:dyDescent="0.35">
      <c r="J53582" s="830"/>
    </row>
    <row r="53583" spans="10:10" x14ac:dyDescent="0.35">
      <c r="J53583" s="830"/>
    </row>
    <row r="53584" spans="10:10" x14ac:dyDescent="0.35">
      <c r="J53584" s="830"/>
    </row>
    <row r="53585" spans="10:10" x14ac:dyDescent="0.35">
      <c r="J53585" s="830"/>
    </row>
    <row r="53586" spans="10:10" x14ac:dyDescent="0.35">
      <c r="J53586" s="830"/>
    </row>
    <row r="53587" spans="10:10" x14ac:dyDescent="0.35">
      <c r="J53587" s="830"/>
    </row>
    <row r="53588" spans="10:10" x14ac:dyDescent="0.35">
      <c r="J53588" s="830"/>
    </row>
    <row r="53589" spans="10:10" x14ac:dyDescent="0.35">
      <c r="J53589" s="830"/>
    </row>
    <row r="53590" spans="10:10" x14ac:dyDescent="0.35">
      <c r="J53590" s="830"/>
    </row>
    <row r="53591" spans="10:10" x14ac:dyDescent="0.35">
      <c r="J53591" s="830"/>
    </row>
    <row r="53592" spans="10:10" x14ac:dyDescent="0.35">
      <c r="J53592" s="830"/>
    </row>
    <row r="53593" spans="10:10" x14ac:dyDescent="0.35">
      <c r="J53593" s="830"/>
    </row>
    <row r="53594" spans="10:10" x14ac:dyDescent="0.35">
      <c r="J53594" s="830"/>
    </row>
    <row r="53595" spans="10:10" x14ac:dyDescent="0.35">
      <c r="J53595" s="830"/>
    </row>
    <row r="53596" spans="10:10" x14ac:dyDescent="0.35">
      <c r="J53596" s="830"/>
    </row>
    <row r="53597" spans="10:10" x14ac:dyDescent="0.35">
      <c r="J53597" s="830"/>
    </row>
    <row r="53598" spans="10:10" x14ac:dyDescent="0.35">
      <c r="J53598" s="830"/>
    </row>
    <row r="53599" spans="10:10" x14ac:dyDescent="0.35">
      <c r="J53599" s="830"/>
    </row>
    <row r="53600" spans="10:10" x14ac:dyDescent="0.35">
      <c r="J53600" s="830"/>
    </row>
    <row r="53601" spans="10:10" x14ac:dyDescent="0.35">
      <c r="J53601" s="830"/>
    </row>
    <row r="53602" spans="10:10" x14ac:dyDescent="0.35">
      <c r="J53602" s="830"/>
    </row>
    <row r="53603" spans="10:10" x14ac:dyDescent="0.35">
      <c r="J53603" s="830"/>
    </row>
    <row r="53604" spans="10:10" x14ac:dyDescent="0.35">
      <c r="J53604" s="830"/>
    </row>
    <row r="53605" spans="10:10" x14ac:dyDescent="0.35">
      <c r="J53605" s="830"/>
    </row>
    <row r="53606" spans="10:10" x14ac:dyDescent="0.35">
      <c r="J53606" s="830"/>
    </row>
    <row r="53607" spans="10:10" x14ac:dyDescent="0.35">
      <c r="J53607" s="830"/>
    </row>
    <row r="53608" spans="10:10" x14ac:dyDescent="0.35">
      <c r="J53608" s="830"/>
    </row>
    <row r="53609" spans="10:10" x14ac:dyDescent="0.35">
      <c r="J53609" s="830"/>
    </row>
    <row r="53610" spans="10:10" x14ac:dyDescent="0.35">
      <c r="J53610" s="830"/>
    </row>
    <row r="53611" spans="10:10" x14ac:dyDescent="0.35">
      <c r="J53611" s="830"/>
    </row>
    <row r="53612" spans="10:10" x14ac:dyDescent="0.35">
      <c r="J53612" s="830"/>
    </row>
    <row r="53613" spans="10:10" x14ac:dyDescent="0.35">
      <c r="J53613" s="830"/>
    </row>
    <row r="53614" spans="10:10" x14ac:dyDescent="0.35">
      <c r="J53614" s="830"/>
    </row>
    <row r="53615" spans="10:10" x14ac:dyDescent="0.35">
      <c r="J53615" s="830"/>
    </row>
    <row r="53616" spans="10:10" x14ac:dyDescent="0.35">
      <c r="J53616" s="830"/>
    </row>
    <row r="53617" spans="10:10" x14ac:dyDescent="0.35">
      <c r="J53617" s="830"/>
    </row>
    <row r="53618" spans="10:10" x14ac:dyDescent="0.35">
      <c r="J53618" s="830"/>
    </row>
    <row r="53619" spans="10:10" x14ac:dyDescent="0.35">
      <c r="J53619" s="830"/>
    </row>
    <row r="53620" spans="10:10" x14ac:dyDescent="0.35">
      <c r="J53620" s="830"/>
    </row>
    <row r="53621" spans="10:10" x14ac:dyDescent="0.35">
      <c r="J53621" s="830"/>
    </row>
    <row r="53622" spans="10:10" x14ac:dyDescent="0.35">
      <c r="J53622" s="830"/>
    </row>
    <row r="53623" spans="10:10" x14ac:dyDescent="0.35">
      <c r="J53623" s="830"/>
    </row>
    <row r="53624" spans="10:10" x14ac:dyDescent="0.35">
      <c r="J53624" s="830"/>
    </row>
    <row r="53625" spans="10:10" x14ac:dyDescent="0.35">
      <c r="J53625" s="830"/>
    </row>
    <row r="53626" spans="10:10" x14ac:dyDescent="0.35">
      <c r="J53626" s="830"/>
    </row>
    <row r="53627" spans="10:10" x14ac:dyDescent="0.35">
      <c r="J53627" s="830"/>
    </row>
    <row r="53628" spans="10:10" x14ac:dyDescent="0.35">
      <c r="J53628" s="830"/>
    </row>
    <row r="53629" spans="10:10" x14ac:dyDescent="0.35">
      <c r="J53629" s="830"/>
    </row>
    <row r="53630" spans="10:10" x14ac:dyDescent="0.35">
      <c r="J53630" s="830"/>
    </row>
    <row r="53631" spans="10:10" x14ac:dyDescent="0.35">
      <c r="J53631" s="830"/>
    </row>
    <row r="53632" spans="10:10" x14ac:dyDescent="0.35">
      <c r="J53632" s="830"/>
    </row>
    <row r="53633" spans="10:10" x14ac:dyDescent="0.35">
      <c r="J53633" s="830"/>
    </row>
    <row r="53634" spans="10:10" x14ac:dyDescent="0.35">
      <c r="J53634" s="830"/>
    </row>
    <row r="53635" spans="10:10" x14ac:dyDescent="0.35">
      <c r="J53635" s="830"/>
    </row>
    <row r="53636" spans="10:10" x14ac:dyDescent="0.35">
      <c r="J53636" s="830"/>
    </row>
    <row r="53637" spans="10:10" x14ac:dyDescent="0.35">
      <c r="J53637" s="830"/>
    </row>
    <row r="53638" spans="10:10" x14ac:dyDescent="0.35">
      <c r="J53638" s="830"/>
    </row>
    <row r="53639" spans="10:10" x14ac:dyDescent="0.35">
      <c r="J53639" s="830"/>
    </row>
    <row r="53640" spans="10:10" x14ac:dyDescent="0.35">
      <c r="J53640" s="830"/>
    </row>
    <row r="53641" spans="10:10" x14ac:dyDescent="0.35">
      <c r="J53641" s="830"/>
    </row>
    <row r="53642" spans="10:10" x14ac:dyDescent="0.35">
      <c r="J53642" s="830"/>
    </row>
    <row r="53643" spans="10:10" x14ac:dyDescent="0.35">
      <c r="J53643" s="830"/>
    </row>
    <row r="53644" spans="10:10" x14ac:dyDescent="0.35">
      <c r="J53644" s="830"/>
    </row>
    <row r="53645" spans="10:10" x14ac:dyDescent="0.35">
      <c r="J53645" s="830"/>
    </row>
    <row r="53646" spans="10:10" x14ac:dyDescent="0.35">
      <c r="J53646" s="830"/>
    </row>
    <row r="53647" spans="10:10" x14ac:dyDescent="0.35">
      <c r="J53647" s="830"/>
    </row>
    <row r="53648" spans="10:10" x14ac:dyDescent="0.35">
      <c r="J53648" s="830"/>
    </row>
    <row r="53649" spans="10:10" x14ac:dyDescent="0.35">
      <c r="J53649" s="830"/>
    </row>
    <row r="53650" spans="10:10" x14ac:dyDescent="0.35">
      <c r="J53650" s="830"/>
    </row>
    <row r="53651" spans="10:10" x14ac:dyDescent="0.35">
      <c r="J53651" s="830"/>
    </row>
    <row r="53652" spans="10:10" x14ac:dyDescent="0.35">
      <c r="J53652" s="830"/>
    </row>
    <row r="53653" spans="10:10" x14ac:dyDescent="0.35">
      <c r="J53653" s="830"/>
    </row>
    <row r="53654" spans="10:10" x14ac:dyDescent="0.35">
      <c r="J53654" s="830"/>
    </row>
    <row r="53655" spans="10:10" x14ac:dyDescent="0.35">
      <c r="J53655" s="830"/>
    </row>
    <row r="53656" spans="10:10" x14ac:dyDescent="0.35">
      <c r="J53656" s="830"/>
    </row>
    <row r="53657" spans="10:10" x14ac:dyDescent="0.35">
      <c r="J53657" s="830"/>
    </row>
    <row r="53658" spans="10:10" x14ac:dyDescent="0.35">
      <c r="J53658" s="830"/>
    </row>
    <row r="53659" spans="10:10" x14ac:dyDescent="0.35">
      <c r="J53659" s="830"/>
    </row>
    <row r="53660" spans="10:10" x14ac:dyDescent="0.35">
      <c r="J53660" s="830"/>
    </row>
    <row r="53661" spans="10:10" x14ac:dyDescent="0.35">
      <c r="J53661" s="830"/>
    </row>
    <row r="53662" spans="10:10" x14ac:dyDescent="0.35">
      <c r="J53662" s="830"/>
    </row>
    <row r="53663" spans="10:10" x14ac:dyDescent="0.35">
      <c r="J53663" s="830"/>
    </row>
    <row r="53664" spans="10:10" x14ac:dyDescent="0.35">
      <c r="J53664" s="830"/>
    </row>
    <row r="53665" spans="10:10" x14ac:dyDescent="0.35">
      <c r="J53665" s="830"/>
    </row>
    <row r="53666" spans="10:10" x14ac:dyDescent="0.35">
      <c r="J53666" s="830"/>
    </row>
    <row r="53667" spans="10:10" x14ac:dyDescent="0.35">
      <c r="J53667" s="830"/>
    </row>
    <row r="53668" spans="10:10" x14ac:dyDescent="0.35">
      <c r="J53668" s="830"/>
    </row>
    <row r="53669" spans="10:10" x14ac:dyDescent="0.35">
      <c r="J53669" s="830"/>
    </row>
    <row r="53670" spans="10:10" x14ac:dyDescent="0.35">
      <c r="J53670" s="830"/>
    </row>
    <row r="53671" spans="10:10" x14ac:dyDescent="0.35">
      <c r="J53671" s="830"/>
    </row>
    <row r="53672" spans="10:10" x14ac:dyDescent="0.35">
      <c r="J53672" s="830"/>
    </row>
    <row r="53673" spans="10:10" x14ac:dyDescent="0.35">
      <c r="J53673" s="830"/>
    </row>
    <row r="53674" spans="10:10" x14ac:dyDescent="0.35">
      <c r="J53674" s="830"/>
    </row>
    <row r="53675" spans="10:10" x14ac:dyDescent="0.35">
      <c r="J53675" s="830"/>
    </row>
    <row r="53676" spans="10:10" x14ac:dyDescent="0.35">
      <c r="J53676" s="830"/>
    </row>
    <row r="53677" spans="10:10" x14ac:dyDescent="0.35">
      <c r="J53677" s="830"/>
    </row>
    <row r="53678" spans="10:10" x14ac:dyDescent="0.35">
      <c r="J53678" s="830"/>
    </row>
    <row r="53679" spans="10:10" x14ac:dyDescent="0.35">
      <c r="J53679" s="830"/>
    </row>
    <row r="53680" spans="10:10" x14ac:dyDescent="0.35">
      <c r="J53680" s="830"/>
    </row>
    <row r="53681" spans="10:10" x14ac:dyDescent="0.35">
      <c r="J53681" s="830"/>
    </row>
    <row r="53682" spans="10:10" x14ac:dyDescent="0.35">
      <c r="J53682" s="830"/>
    </row>
    <row r="53683" spans="10:10" x14ac:dyDescent="0.35">
      <c r="J53683" s="830"/>
    </row>
    <row r="53684" spans="10:10" x14ac:dyDescent="0.35">
      <c r="J53684" s="830"/>
    </row>
    <row r="53685" spans="10:10" x14ac:dyDescent="0.35">
      <c r="J53685" s="830"/>
    </row>
    <row r="53686" spans="10:10" x14ac:dyDescent="0.35">
      <c r="J53686" s="830"/>
    </row>
    <row r="53687" spans="10:10" x14ac:dyDescent="0.35">
      <c r="J53687" s="830"/>
    </row>
    <row r="53688" spans="10:10" x14ac:dyDescent="0.35">
      <c r="J53688" s="830"/>
    </row>
    <row r="53689" spans="10:10" x14ac:dyDescent="0.35">
      <c r="J53689" s="830"/>
    </row>
    <row r="53690" spans="10:10" x14ac:dyDescent="0.35">
      <c r="J53690" s="830"/>
    </row>
    <row r="53691" spans="10:10" x14ac:dyDescent="0.35">
      <c r="J53691" s="830"/>
    </row>
    <row r="53692" spans="10:10" x14ac:dyDescent="0.35">
      <c r="J53692" s="830"/>
    </row>
    <row r="53693" spans="10:10" x14ac:dyDescent="0.35">
      <c r="J53693" s="830"/>
    </row>
    <row r="53694" spans="10:10" x14ac:dyDescent="0.35">
      <c r="J53694" s="830"/>
    </row>
    <row r="53695" spans="10:10" x14ac:dyDescent="0.35">
      <c r="J53695" s="830"/>
    </row>
    <row r="53696" spans="10:10" x14ac:dyDescent="0.35">
      <c r="J53696" s="830"/>
    </row>
    <row r="53697" spans="10:10" x14ac:dyDescent="0.35">
      <c r="J53697" s="830"/>
    </row>
    <row r="53698" spans="10:10" x14ac:dyDescent="0.35">
      <c r="J53698" s="830"/>
    </row>
    <row r="53699" spans="10:10" x14ac:dyDescent="0.35">
      <c r="J53699" s="830"/>
    </row>
    <row r="53700" spans="10:10" x14ac:dyDescent="0.35">
      <c r="J53700" s="830"/>
    </row>
    <row r="53701" spans="10:10" x14ac:dyDescent="0.35">
      <c r="J53701" s="830"/>
    </row>
    <row r="53702" spans="10:10" x14ac:dyDescent="0.35">
      <c r="J53702" s="830"/>
    </row>
    <row r="53703" spans="10:10" x14ac:dyDescent="0.35">
      <c r="J53703" s="830"/>
    </row>
    <row r="53704" spans="10:10" x14ac:dyDescent="0.35">
      <c r="J53704" s="830"/>
    </row>
    <row r="53705" spans="10:10" x14ac:dyDescent="0.35">
      <c r="J53705" s="830"/>
    </row>
    <row r="53706" spans="10:10" x14ac:dyDescent="0.35">
      <c r="J53706" s="830"/>
    </row>
    <row r="53707" spans="10:10" x14ac:dyDescent="0.35">
      <c r="J53707" s="830"/>
    </row>
    <row r="53708" spans="10:10" x14ac:dyDescent="0.35">
      <c r="J53708" s="830"/>
    </row>
    <row r="53709" spans="10:10" x14ac:dyDescent="0.35">
      <c r="J53709" s="830"/>
    </row>
    <row r="53710" spans="10:10" x14ac:dyDescent="0.35">
      <c r="J53710" s="830"/>
    </row>
    <row r="53711" spans="10:10" x14ac:dyDescent="0.35">
      <c r="J53711" s="830"/>
    </row>
    <row r="53712" spans="10:10" x14ac:dyDescent="0.35">
      <c r="J53712" s="830"/>
    </row>
    <row r="53713" spans="10:10" x14ac:dyDescent="0.35">
      <c r="J53713" s="830"/>
    </row>
    <row r="53714" spans="10:10" x14ac:dyDescent="0.35">
      <c r="J53714" s="830"/>
    </row>
    <row r="53715" spans="10:10" x14ac:dyDescent="0.35">
      <c r="J53715" s="830"/>
    </row>
    <row r="53716" spans="10:10" x14ac:dyDescent="0.35">
      <c r="J53716" s="830"/>
    </row>
    <row r="53717" spans="10:10" x14ac:dyDescent="0.35">
      <c r="J53717" s="830"/>
    </row>
    <row r="53718" spans="10:10" x14ac:dyDescent="0.35">
      <c r="J53718" s="830"/>
    </row>
    <row r="53719" spans="10:10" x14ac:dyDescent="0.35">
      <c r="J53719" s="830"/>
    </row>
    <row r="53720" spans="10:10" x14ac:dyDescent="0.35">
      <c r="J53720" s="830"/>
    </row>
    <row r="53721" spans="10:10" x14ac:dyDescent="0.35">
      <c r="J53721" s="830"/>
    </row>
    <row r="53722" spans="10:10" x14ac:dyDescent="0.35">
      <c r="J53722" s="830"/>
    </row>
    <row r="53723" spans="10:10" x14ac:dyDescent="0.35">
      <c r="J53723" s="830"/>
    </row>
    <row r="53724" spans="10:10" x14ac:dyDescent="0.35">
      <c r="J53724" s="830"/>
    </row>
    <row r="53725" spans="10:10" x14ac:dyDescent="0.35">
      <c r="J53725" s="830"/>
    </row>
    <row r="53726" spans="10:10" x14ac:dyDescent="0.35">
      <c r="J53726" s="830"/>
    </row>
    <row r="53727" spans="10:10" x14ac:dyDescent="0.35">
      <c r="J53727" s="830"/>
    </row>
    <row r="53728" spans="10:10" x14ac:dyDescent="0.35">
      <c r="J53728" s="830"/>
    </row>
    <row r="53729" spans="10:10" x14ac:dyDescent="0.35">
      <c r="J53729" s="830"/>
    </row>
    <row r="53730" spans="10:10" x14ac:dyDescent="0.35">
      <c r="J53730" s="830"/>
    </row>
    <row r="53731" spans="10:10" x14ac:dyDescent="0.35">
      <c r="J53731" s="830"/>
    </row>
    <row r="53732" spans="10:10" x14ac:dyDescent="0.35">
      <c r="J53732" s="830"/>
    </row>
    <row r="53733" spans="10:10" x14ac:dyDescent="0.35">
      <c r="J53733" s="830"/>
    </row>
    <row r="53734" spans="10:10" x14ac:dyDescent="0.35">
      <c r="J53734" s="830"/>
    </row>
    <row r="53735" spans="10:10" x14ac:dyDescent="0.35">
      <c r="J53735" s="830"/>
    </row>
    <row r="53736" spans="10:10" x14ac:dyDescent="0.35">
      <c r="J53736" s="830"/>
    </row>
    <row r="53737" spans="10:10" x14ac:dyDescent="0.35">
      <c r="J53737" s="830"/>
    </row>
    <row r="53738" spans="10:10" x14ac:dyDescent="0.35">
      <c r="J53738" s="830"/>
    </row>
    <row r="53739" spans="10:10" x14ac:dyDescent="0.35">
      <c r="J53739" s="830"/>
    </row>
    <row r="53740" spans="10:10" x14ac:dyDescent="0.35">
      <c r="J53740" s="830"/>
    </row>
    <row r="53741" spans="10:10" x14ac:dyDescent="0.35">
      <c r="J53741" s="830"/>
    </row>
    <row r="53742" spans="10:10" x14ac:dyDescent="0.35">
      <c r="J53742" s="830"/>
    </row>
    <row r="53743" spans="10:10" x14ac:dyDescent="0.35">
      <c r="J53743" s="830"/>
    </row>
    <row r="53744" spans="10:10" x14ac:dyDescent="0.35">
      <c r="J53744" s="830"/>
    </row>
    <row r="53745" spans="10:10" x14ac:dyDescent="0.35">
      <c r="J53745" s="830"/>
    </row>
    <row r="53746" spans="10:10" x14ac:dyDescent="0.35">
      <c r="J53746" s="830"/>
    </row>
    <row r="53747" spans="10:10" x14ac:dyDescent="0.35">
      <c r="J53747" s="830"/>
    </row>
    <row r="53748" spans="10:10" x14ac:dyDescent="0.35">
      <c r="J53748" s="830"/>
    </row>
    <row r="53749" spans="10:10" x14ac:dyDescent="0.35">
      <c r="J53749" s="830"/>
    </row>
    <row r="53750" spans="10:10" x14ac:dyDescent="0.35">
      <c r="J53750" s="830"/>
    </row>
    <row r="53751" spans="10:10" x14ac:dyDescent="0.35">
      <c r="J53751" s="830"/>
    </row>
    <row r="53752" spans="10:10" x14ac:dyDescent="0.35">
      <c r="J53752" s="830"/>
    </row>
    <row r="53753" spans="10:10" x14ac:dyDescent="0.35">
      <c r="J53753" s="830"/>
    </row>
    <row r="53754" spans="10:10" x14ac:dyDescent="0.35">
      <c r="J53754" s="830"/>
    </row>
    <row r="53755" spans="10:10" x14ac:dyDescent="0.35">
      <c r="J53755" s="830"/>
    </row>
    <row r="53756" spans="10:10" x14ac:dyDescent="0.35">
      <c r="J53756" s="830"/>
    </row>
    <row r="53757" spans="10:10" x14ac:dyDescent="0.35">
      <c r="J53757" s="830"/>
    </row>
    <row r="53758" spans="10:10" x14ac:dyDescent="0.35">
      <c r="J53758" s="830"/>
    </row>
    <row r="53759" spans="10:10" x14ac:dyDescent="0.35">
      <c r="J53759" s="830"/>
    </row>
    <row r="53760" spans="10:10" x14ac:dyDescent="0.35">
      <c r="J53760" s="830"/>
    </row>
    <row r="53761" spans="10:10" x14ac:dyDescent="0.35">
      <c r="J53761" s="830"/>
    </row>
    <row r="53762" spans="10:10" x14ac:dyDescent="0.35">
      <c r="J53762" s="830"/>
    </row>
    <row r="53763" spans="10:10" x14ac:dyDescent="0.35">
      <c r="J53763" s="830"/>
    </row>
    <row r="53764" spans="10:10" x14ac:dyDescent="0.35">
      <c r="J53764" s="830"/>
    </row>
    <row r="53765" spans="10:10" x14ac:dyDescent="0.35">
      <c r="J53765" s="830"/>
    </row>
    <row r="53766" spans="10:10" x14ac:dyDescent="0.35">
      <c r="J53766" s="830"/>
    </row>
    <row r="53767" spans="10:10" x14ac:dyDescent="0.35">
      <c r="J53767" s="830"/>
    </row>
    <row r="53768" spans="10:10" x14ac:dyDescent="0.35">
      <c r="J53768" s="830"/>
    </row>
    <row r="53769" spans="10:10" x14ac:dyDescent="0.35">
      <c r="J53769" s="830"/>
    </row>
    <row r="53770" spans="10:10" x14ac:dyDescent="0.35">
      <c r="J53770" s="830"/>
    </row>
    <row r="53771" spans="10:10" x14ac:dyDescent="0.35">
      <c r="J53771" s="830"/>
    </row>
    <row r="53772" spans="10:10" x14ac:dyDescent="0.35">
      <c r="J53772" s="830"/>
    </row>
    <row r="53773" spans="10:10" x14ac:dyDescent="0.35">
      <c r="J53773" s="830"/>
    </row>
    <row r="53774" spans="10:10" x14ac:dyDescent="0.35">
      <c r="J53774" s="830"/>
    </row>
    <row r="53775" spans="10:10" x14ac:dyDescent="0.35">
      <c r="J53775" s="830"/>
    </row>
    <row r="53776" spans="10:10" x14ac:dyDescent="0.35">
      <c r="J53776" s="830"/>
    </row>
    <row r="53777" spans="10:10" x14ac:dyDescent="0.35">
      <c r="J53777" s="830"/>
    </row>
    <row r="53778" spans="10:10" x14ac:dyDescent="0.35">
      <c r="J53778" s="830"/>
    </row>
    <row r="53779" spans="10:10" x14ac:dyDescent="0.35">
      <c r="J53779" s="830"/>
    </row>
    <row r="53780" spans="10:10" x14ac:dyDescent="0.35">
      <c r="J53780" s="830"/>
    </row>
    <row r="53781" spans="10:10" x14ac:dyDescent="0.35">
      <c r="J53781" s="830"/>
    </row>
    <row r="53782" spans="10:10" x14ac:dyDescent="0.35">
      <c r="J53782" s="830"/>
    </row>
    <row r="53783" spans="10:10" x14ac:dyDescent="0.35">
      <c r="J53783" s="830"/>
    </row>
    <row r="53784" spans="10:10" x14ac:dyDescent="0.35">
      <c r="J53784" s="830"/>
    </row>
    <row r="53785" spans="10:10" x14ac:dyDescent="0.35">
      <c r="J53785" s="830"/>
    </row>
    <row r="53786" spans="10:10" x14ac:dyDescent="0.35">
      <c r="J53786" s="830"/>
    </row>
    <row r="53787" spans="10:10" x14ac:dyDescent="0.35">
      <c r="J53787" s="830"/>
    </row>
    <row r="53788" spans="10:10" x14ac:dyDescent="0.35">
      <c r="J53788" s="830"/>
    </row>
    <row r="53789" spans="10:10" x14ac:dyDescent="0.35">
      <c r="J53789" s="830"/>
    </row>
    <row r="53790" spans="10:10" x14ac:dyDescent="0.35">
      <c r="J53790" s="830"/>
    </row>
    <row r="53791" spans="10:10" x14ac:dyDescent="0.35">
      <c r="J53791" s="830"/>
    </row>
    <row r="53792" spans="10:10" x14ac:dyDescent="0.35">
      <c r="J53792" s="830"/>
    </row>
    <row r="53793" spans="10:10" x14ac:dyDescent="0.35">
      <c r="J53793" s="830"/>
    </row>
    <row r="53794" spans="10:10" x14ac:dyDescent="0.35">
      <c r="J53794" s="830"/>
    </row>
    <row r="53795" spans="10:10" x14ac:dyDescent="0.35">
      <c r="J53795" s="830"/>
    </row>
    <row r="53796" spans="10:10" x14ac:dyDescent="0.35">
      <c r="J53796" s="830"/>
    </row>
    <row r="53797" spans="10:10" x14ac:dyDescent="0.35">
      <c r="J53797" s="830"/>
    </row>
    <row r="53798" spans="10:10" x14ac:dyDescent="0.35">
      <c r="J53798" s="830"/>
    </row>
    <row r="53799" spans="10:10" x14ac:dyDescent="0.35">
      <c r="J53799" s="830"/>
    </row>
    <row r="53800" spans="10:10" x14ac:dyDescent="0.35">
      <c r="J53800" s="830"/>
    </row>
    <row r="53801" spans="10:10" x14ac:dyDescent="0.35">
      <c r="J53801" s="830"/>
    </row>
    <row r="53802" spans="10:10" x14ac:dyDescent="0.35">
      <c r="J53802" s="830"/>
    </row>
    <row r="53803" spans="10:10" x14ac:dyDescent="0.35">
      <c r="J53803" s="830"/>
    </row>
    <row r="53804" spans="10:10" x14ac:dyDescent="0.35">
      <c r="J53804" s="830"/>
    </row>
    <row r="53805" spans="10:10" x14ac:dyDescent="0.35">
      <c r="J53805" s="830"/>
    </row>
    <row r="53806" spans="10:10" x14ac:dyDescent="0.35">
      <c r="J53806" s="830"/>
    </row>
    <row r="53807" spans="10:10" x14ac:dyDescent="0.35">
      <c r="J53807" s="830"/>
    </row>
    <row r="53808" spans="10:10" x14ac:dyDescent="0.35">
      <c r="J53808" s="830"/>
    </row>
    <row r="53809" spans="10:10" x14ac:dyDescent="0.35">
      <c r="J53809" s="830"/>
    </row>
    <row r="53810" spans="10:10" x14ac:dyDescent="0.35">
      <c r="J53810" s="830"/>
    </row>
    <row r="53811" spans="10:10" x14ac:dyDescent="0.35">
      <c r="J53811" s="830"/>
    </row>
    <row r="53812" spans="10:10" x14ac:dyDescent="0.35">
      <c r="J53812" s="830"/>
    </row>
    <row r="53813" spans="10:10" x14ac:dyDescent="0.35">
      <c r="J53813" s="830"/>
    </row>
    <row r="53814" spans="10:10" x14ac:dyDescent="0.35">
      <c r="J53814" s="830"/>
    </row>
    <row r="53815" spans="10:10" x14ac:dyDescent="0.35">
      <c r="J53815" s="830"/>
    </row>
    <row r="53816" spans="10:10" x14ac:dyDescent="0.35">
      <c r="J53816" s="830"/>
    </row>
    <row r="53817" spans="10:10" x14ac:dyDescent="0.35">
      <c r="J53817" s="830"/>
    </row>
    <row r="53818" spans="10:10" x14ac:dyDescent="0.35">
      <c r="J53818" s="830"/>
    </row>
    <row r="53819" spans="10:10" x14ac:dyDescent="0.35">
      <c r="J53819" s="830"/>
    </row>
    <row r="53820" spans="10:10" x14ac:dyDescent="0.35">
      <c r="J53820" s="830"/>
    </row>
    <row r="53821" spans="10:10" x14ac:dyDescent="0.35">
      <c r="J53821" s="830"/>
    </row>
    <row r="53822" spans="10:10" x14ac:dyDescent="0.35">
      <c r="J53822" s="830"/>
    </row>
    <row r="53823" spans="10:10" x14ac:dyDescent="0.35">
      <c r="J53823" s="830"/>
    </row>
    <row r="53824" spans="10:10" x14ac:dyDescent="0.35">
      <c r="J53824" s="830"/>
    </row>
    <row r="53825" spans="10:10" x14ac:dyDescent="0.35">
      <c r="J53825" s="830"/>
    </row>
    <row r="53826" spans="10:10" x14ac:dyDescent="0.35">
      <c r="J53826" s="830"/>
    </row>
    <row r="53827" spans="10:10" x14ac:dyDescent="0.35">
      <c r="J53827" s="830"/>
    </row>
    <row r="53828" spans="10:10" x14ac:dyDescent="0.35">
      <c r="J53828" s="830"/>
    </row>
    <row r="53829" spans="10:10" x14ac:dyDescent="0.35">
      <c r="J53829" s="830"/>
    </row>
    <row r="53830" spans="10:10" x14ac:dyDescent="0.35">
      <c r="J53830" s="830"/>
    </row>
    <row r="53831" spans="10:10" x14ac:dyDescent="0.35">
      <c r="J53831" s="830"/>
    </row>
    <row r="53832" spans="10:10" x14ac:dyDescent="0.35">
      <c r="J53832" s="830"/>
    </row>
    <row r="53833" spans="10:10" x14ac:dyDescent="0.35">
      <c r="J53833" s="830"/>
    </row>
    <row r="53834" spans="10:10" x14ac:dyDescent="0.35">
      <c r="J53834" s="830"/>
    </row>
    <row r="53835" spans="10:10" x14ac:dyDescent="0.35">
      <c r="J53835" s="830"/>
    </row>
    <row r="53836" spans="10:10" x14ac:dyDescent="0.35">
      <c r="J53836" s="830"/>
    </row>
    <row r="53837" spans="10:10" x14ac:dyDescent="0.35">
      <c r="J53837" s="830"/>
    </row>
    <row r="53838" spans="10:10" x14ac:dyDescent="0.35">
      <c r="J53838" s="830"/>
    </row>
    <row r="53839" spans="10:10" x14ac:dyDescent="0.35">
      <c r="J53839" s="830"/>
    </row>
    <row r="53840" spans="10:10" x14ac:dyDescent="0.35">
      <c r="J53840" s="830"/>
    </row>
    <row r="53841" spans="10:10" x14ac:dyDescent="0.35">
      <c r="J53841" s="830"/>
    </row>
    <row r="53842" spans="10:10" x14ac:dyDescent="0.35">
      <c r="J53842" s="830"/>
    </row>
    <row r="53843" spans="10:10" x14ac:dyDescent="0.35">
      <c r="J53843" s="830"/>
    </row>
    <row r="53844" spans="10:10" x14ac:dyDescent="0.35">
      <c r="J53844" s="830"/>
    </row>
    <row r="53845" spans="10:10" x14ac:dyDescent="0.35">
      <c r="J53845" s="830"/>
    </row>
    <row r="53846" spans="10:10" x14ac:dyDescent="0.35">
      <c r="J53846" s="830"/>
    </row>
    <row r="53847" spans="10:10" x14ac:dyDescent="0.35">
      <c r="J53847" s="830"/>
    </row>
    <row r="53848" spans="10:10" x14ac:dyDescent="0.35">
      <c r="J53848" s="830"/>
    </row>
    <row r="53849" spans="10:10" x14ac:dyDescent="0.35">
      <c r="J53849" s="830"/>
    </row>
    <row r="53850" spans="10:10" x14ac:dyDescent="0.35">
      <c r="J53850" s="830"/>
    </row>
    <row r="53851" spans="10:10" x14ac:dyDescent="0.35">
      <c r="J53851" s="830"/>
    </row>
    <row r="53852" spans="10:10" x14ac:dyDescent="0.35">
      <c r="J53852" s="830"/>
    </row>
    <row r="53853" spans="10:10" x14ac:dyDescent="0.35">
      <c r="J53853" s="830"/>
    </row>
    <row r="53854" spans="10:10" x14ac:dyDescent="0.35">
      <c r="J53854" s="830"/>
    </row>
    <row r="53855" spans="10:10" x14ac:dyDescent="0.35">
      <c r="J53855" s="830"/>
    </row>
    <row r="53856" spans="10:10" x14ac:dyDescent="0.35">
      <c r="J53856" s="830"/>
    </row>
    <row r="53857" spans="10:10" x14ac:dyDescent="0.35">
      <c r="J53857" s="830"/>
    </row>
    <row r="53858" spans="10:10" x14ac:dyDescent="0.35">
      <c r="J53858" s="830"/>
    </row>
    <row r="53859" spans="10:10" x14ac:dyDescent="0.35">
      <c r="J53859" s="830"/>
    </row>
    <row r="53860" spans="10:10" x14ac:dyDescent="0.35">
      <c r="J53860" s="830"/>
    </row>
    <row r="53861" spans="10:10" x14ac:dyDescent="0.35">
      <c r="J53861" s="830"/>
    </row>
    <row r="53862" spans="10:10" x14ac:dyDescent="0.35">
      <c r="J53862" s="830"/>
    </row>
    <row r="53863" spans="10:10" x14ac:dyDescent="0.35">
      <c r="J53863" s="830"/>
    </row>
    <row r="53864" spans="10:10" x14ac:dyDescent="0.35">
      <c r="J53864" s="830"/>
    </row>
    <row r="53865" spans="10:10" x14ac:dyDescent="0.35">
      <c r="J53865" s="830"/>
    </row>
    <row r="53866" spans="10:10" x14ac:dyDescent="0.35">
      <c r="J53866" s="830"/>
    </row>
    <row r="53867" spans="10:10" x14ac:dyDescent="0.35">
      <c r="J53867" s="830"/>
    </row>
    <row r="53868" spans="10:10" x14ac:dyDescent="0.35">
      <c r="J53868" s="830"/>
    </row>
    <row r="53869" spans="10:10" x14ac:dyDescent="0.35">
      <c r="J53869" s="830"/>
    </row>
    <row r="53870" spans="10:10" x14ac:dyDescent="0.35">
      <c r="J53870" s="830"/>
    </row>
    <row r="53871" spans="10:10" x14ac:dyDescent="0.35">
      <c r="J53871" s="830"/>
    </row>
    <row r="53872" spans="10:10" x14ac:dyDescent="0.35">
      <c r="J53872" s="830"/>
    </row>
    <row r="53873" spans="10:10" x14ac:dyDescent="0.35">
      <c r="J53873" s="830"/>
    </row>
    <row r="53874" spans="10:10" x14ac:dyDescent="0.35">
      <c r="J53874" s="830"/>
    </row>
    <row r="53875" spans="10:10" x14ac:dyDescent="0.35">
      <c r="J53875" s="830"/>
    </row>
    <row r="53876" spans="10:10" x14ac:dyDescent="0.35">
      <c r="J53876" s="830"/>
    </row>
    <row r="53877" spans="10:10" x14ac:dyDescent="0.35">
      <c r="J53877" s="830"/>
    </row>
    <row r="53878" spans="10:10" x14ac:dyDescent="0.35">
      <c r="J53878" s="830"/>
    </row>
    <row r="53879" spans="10:10" x14ac:dyDescent="0.35">
      <c r="J53879" s="830"/>
    </row>
    <row r="53880" spans="10:10" x14ac:dyDescent="0.35">
      <c r="J53880" s="830"/>
    </row>
    <row r="53881" spans="10:10" x14ac:dyDescent="0.35">
      <c r="J53881" s="830"/>
    </row>
    <row r="53882" spans="10:10" x14ac:dyDescent="0.35">
      <c r="J53882" s="830"/>
    </row>
    <row r="53883" spans="10:10" x14ac:dyDescent="0.35">
      <c r="J53883" s="830"/>
    </row>
    <row r="53884" spans="10:10" x14ac:dyDescent="0.35">
      <c r="J53884" s="830"/>
    </row>
    <row r="53885" spans="10:10" x14ac:dyDescent="0.35">
      <c r="J53885" s="830"/>
    </row>
    <row r="53886" spans="10:10" x14ac:dyDescent="0.35">
      <c r="J53886" s="830"/>
    </row>
    <row r="53887" spans="10:10" x14ac:dyDescent="0.35">
      <c r="J53887" s="830"/>
    </row>
    <row r="53888" spans="10:10" x14ac:dyDescent="0.35">
      <c r="J53888" s="830"/>
    </row>
    <row r="53889" spans="10:10" x14ac:dyDescent="0.35">
      <c r="J53889" s="830"/>
    </row>
    <row r="53890" spans="10:10" x14ac:dyDescent="0.35">
      <c r="J53890" s="830"/>
    </row>
    <row r="53891" spans="10:10" x14ac:dyDescent="0.35">
      <c r="J53891" s="830"/>
    </row>
    <row r="53892" spans="10:10" x14ac:dyDescent="0.35">
      <c r="J53892" s="830"/>
    </row>
    <row r="53893" spans="10:10" x14ac:dyDescent="0.35">
      <c r="J53893" s="830"/>
    </row>
    <row r="53894" spans="10:10" x14ac:dyDescent="0.35">
      <c r="J53894" s="830"/>
    </row>
    <row r="53895" spans="10:10" x14ac:dyDescent="0.35">
      <c r="J53895" s="830"/>
    </row>
    <row r="53896" spans="10:10" x14ac:dyDescent="0.35">
      <c r="J53896" s="830"/>
    </row>
    <row r="53897" spans="10:10" x14ac:dyDescent="0.35">
      <c r="J53897" s="830"/>
    </row>
    <row r="53898" spans="10:10" x14ac:dyDescent="0.35">
      <c r="J53898" s="830"/>
    </row>
    <row r="53899" spans="10:10" x14ac:dyDescent="0.35">
      <c r="J53899" s="830"/>
    </row>
    <row r="53900" spans="10:10" x14ac:dyDescent="0.35">
      <c r="J53900" s="830"/>
    </row>
    <row r="53901" spans="10:10" x14ac:dyDescent="0.35">
      <c r="J53901" s="830"/>
    </row>
    <row r="53902" spans="10:10" x14ac:dyDescent="0.35">
      <c r="J53902" s="830"/>
    </row>
    <row r="53903" spans="10:10" x14ac:dyDescent="0.35">
      <c r="J53903" s="830"/>
    </row>
    <row r="53904" spans="10:10" x14ac:dyDescent="0.35">
      <c r="J53904" s="830"/>
    </row>
    <row r="53905" spans="10:10" x14ac:dyDescent="0.35">
      <c r="J53905" s="830"/>
    </row>
    <row r="53906" spans="10:10" x14ac:dyDescent="0.35">
      <c r="J53906" s="830"/>
    </row>
    <row r="53907" spans="10:10" x14ac:dyDescent="0.35">
      <c r="J53907" s="830"/>
    </row>
    <row r="53908" spans="10:10" x14ac:dyDescent="0.35">
      <c r="J53908" s="830"/>
    </row>
    <row r="53909" spans="10:10" x14ac:dyDescent="0.35">
      <c r="J53909" s="830"/>
    </row>
    <row r="53910" spans="10:10" x14ac:dyDescent="0.35">
      <c r="J53910" s="830"/>
    </row>
    <row r="53911" spans="10:10" x14ac:dyDescent="0.35">
      <c r="J53911" s="830"/>
    </row>
    <row r="53912" spans="10:10" x14ac:dyDescent="0.35">
      <c r="J53912" s="830"/>
    </row>
    <row r="53913" spans="10:10" x14ac:dyDescent="0.35">
      <c r="J53913" s="830"/>
    </row>
    <row r="53914" spans="10:10" x14ac:dyDescent="0.35">
      <c r="J53914" s="830"/>
    </row>
    <row r="53915" spans="10:10" x14ac:dyDescent="0.35">
      <c r="J53915" s="830"/>
    </row>
    <row r="53916" spans="10:10" x14ac:dyDescent="0.35">
      <c r="J53916" s="830"/>
    </row>
    <row r="53917" spans="10:10" x14ac:dyDescent="0.35">
      <c r="J53917" s="830"/>
    </row>
    <row r="53918" spans="10:10" x14ac:dyDescent="0.35">
      <c r="J53918" s="830"/>
    </row>
    <row r="53919" spans="10:10" x14ac:dyDescent="0.35">
      <c r="J53919" s="830"/>
    </row>
    <row r="53926" spans="10:10" x14ac:dyDescent="0.35">
      <c r="J53926" s="830"/>
    </row>
    <row r="53927" spans="10:10" x14ac:dyDescent="0.35">
      <c r="J53927" s="830"/>
    </row>
    <row r="53929" spans="10:10" x14ac:dyDescent="0.35">
      <c r="J53929" s="830"/>
    </row>
    <row r="53930" spans="10:10" x14ac:dyDescent="0.35">
      <c r="J53930" s="830"/>
    </row>
    <row r="53931" spans="10:10" x14ac:dyDescent="0.35">
      <c r="J53931" s="830"/>
    </row>
    <row r="53932" spans="10:10" x14ac:dyDescent="0.35">
      <c r="J53932" s="830"/>
    </row>
    <row r="53933" spans="10:10" x14ac:dyDescent="0.35">
      <c r="J53933" s="830"/>
    </row>
    <row r="53934" spans="10:10" x14ac:dyDescent="0.35">
      <c r="J53934" s="830"/>
    </row>
    <row r="53935" spans="10:10" x14ac:dyDescent="0.35">
      <c r="J53935" s="830"/>
    </row>
    <row r="53936" spans="10:10" x14ac:dyDescent="0.35">
      <c r="J53936" s="830"/>
    </row>
    <row r="53937" spans="10:10" x14ac:dyDescent="0.35">
      <c r="J53937" s="830"/>
    </row>
    <row r="53938" spans="10:10" x14ac:dyDescent="0.35">
      <c r="J53938" s="830"/>
    </row>
    <row r="53939" spans="10:10" x14ac:dyDescent="0.35">
      <c r="J53939" s="830"/>
    </row>
    <row r="53940" spans="10:10" x14ac:dyDescent="0.35">
      <c r="J53940" s="830"/>
    </row>
    <row r="53941" spans="10:10" x14ac:dyDescent="0.35">
      <c r="J53941" s="830"/>
    </row>
    <row r="53942" spans="10:10" x14ac:dyDescent="0.35">
      <c r="J53942" s="830"/>
    </row>
    <row r="53943" spans="10:10" x14ac:dyDescent="0.35">
      <c r="J53943" s="830"/>
    </row>
    <row r="53944" spans="10:10" x14ac:dyDescent="0.35">
      <c r="J53944" s="830"/>
    </row>
    <row r="53945" spans="10:10" x14ac:dyDescent="0.35">
      <c r="J53945" s="830"/>
    </row>
    <row r="53946" spans="10:10" x14ac:dyDescent="0.35">
      <c r="J53946" s="830"/>
    </row>
    <row r="53947" spans="10:10" x14ac:dyDescent="0.35">
      <c r="J53947" s="830"/>
    </row>
    <row r="53948" spans="10:10" x14ac:dyDescent="0.35">
      <c r="J53948" s="830"/>
    </row>
    <row r="53949" spans="10:10" x14ac:dyDescent="0.35">
      <c r="J53949" s="830"/>
    </row>
    <row r="53950" spans="10:10" x14ac:dyDescent="0.35">
      <c r="J53950" s="830"/>
    </row>
    <row r="53951" spans="10:10" x14ac:dyDescent="0.35">
      <c r="J53951" s="830"/>
    </row>
    <row r="53952" spans="10:10" x14ac:dyDescent="0.35">
      <c r="J53952" s="830"/>
    </row>
    <row r="53953" spans="10:10" x14ac:dyDescent="0.35">
      <c r="J53953" s="830"/>
    </row>
    <row r="53954" spans="10:10" x14ac:dyDescent="0.35">
      <c r="J53954" s="830"/>
    </row>
    <row r="53955" spans="10:10" x14ac:dyDescent="0.35">
      <c r="J53955" s="830"/>
    </row>
    <row r="53956" spans="10:10" x14ac:dyDescent="0.35">
      <c r="J53956" s="830"/>
    </row>
    <row r="53957" spans="10:10" x14ac:dyDescent="0.35">
      <c r="J53957" s="830"/>
    </row>
    <row r="53958" spans="10:10" x14ac:dyDescent="0.35">
      <c r="J53958" s="830"/>
    </row>
    <row r="53959" spans="10:10" x14ac:dyDescent="0.35">
      <c r="J53959" s="830"/>
    </row>
    <row r="53960" spans="10:10" x14ac:dyDescent="0.35">
      <c r="J53960" s="830"/>
    </row>
    <row r="53961" spans="10:10" x14ac:dyDescent="0.35">
      <c r="J53961" s="830"/>
    </row>
    <row r="53962" spans="10:10" x14ac:dyDescent="0.35">
      <c r="J53962" s="830"/>
    </row>
    <row r="53963" spans="10:10" x14ac:dyDescent="0.35">
      <c r="J53963" s="830"/>
    </row>
    <row r="53964" spans="10:10" x14ac:dyDescent="0.35">
      <c r="J53964" s="830"/>
    </row>
    <row r="53965" spans="10:10" x14ac:dyDescent="0.35">
      <c r="J53965" s="830"/>
    </row>
    <row r="53966" spans="10:10" x14ac:dyDescent="0.35">
      <c r="J53966" s="830"/>
    </row>
    <row r="53967" spans="10:10" x14ac:dyDescent="0.35">
      <c r="J53967" s="830"/>
    </row>
    <row r="53968" spans="10:10" x14ac:dyDescent="0.35">
      <c r="J53968" s="830"/>
    </row>
    <row r="53969" spans="10:10" x14ac:dyDescent="0.35">
      <c r="J53969" s="830"/>
    </row>
    <row r="53970" spans="10:10" x14ac:dyDescent="0.35">
      <c r="J53970" s="830"/>
    </row>
    <row r="53971" spans="10:10" x14ac:dyDescent="0.35">
      <c r="J53971" s="830"/>
    </row>
    <row r="53972" spans="10:10" x14ac:dyDescent="0.35">
      <c r="J53972" s="830"/>
    </row>
    <row r="53973" spans="10:10" x14ac:dyDescent="0.35">
      <c r="J53973" s="830"/>
    </row>
    <row r="53974" spans="10:10" x14ac:dyDescent="0.35">
      <c r="J53974" s="830"/>
    </row>
    <row r="53975" spans="10:10" x14ac:dyDescent="0.35">
      <c r="J53975" s="830"/>
    </row>
    <row r="53976" spans="10:10" x14ac:dyDescent="0.35">
      <c r="J53976" s="830"/>
    </row>
    <row r="53977" spans="10:10" x14ac:dyDescent="0.35">
      <c r="J53977" s="830"/>
    </row>
    <row r="53978" spans="10:10" x14ac:dyDescent="0.35">
      <c r="J53978" s="830"/>
    </row>
    <row r="53979" spans="10:10" x14ac:dyDescent="0.35">
      <c r="J53979" s="830"/>
    </row>
    <row r="53980" spans="10:10" x14ac:dyDescent="0.35">
      <c r="J53980" s="830"/>
    </row>
    <row r="53981" spans="10:10" x14ac:dyDescent="0.35">
      <c r="J53981" s="830"/>
    </row>
    <row r="53982" spans="10:10" x14ac:dyDescent="0.35">
      <c r="J53982" s="830"/>
    </row>
    <row r="53983" spans="10:10" x14ac:dyDescent="0.35">
      <c r="J53983" s="830"/>
    </row>
    <row r="53984" spans="10:10" x14ac:dyDescent="0.35">
      <c r="J53984" s="830"/>
    </row>
    <row r="53985" spans="10:10" x14ac:dyDescent="0.35">
      <c r="J53985" s="830"/>
    </row>
    <row r="53986" spans="10:10" x14ac:dyDescent="0.35">
      <c r="J53986" s="830"/>
    </row>
    <row r="53987" spans="10:10" x14ac:dyDescent="0.35">
      <c r="J53987" s="830"/>
    </row>
    <row r="53988" spans="10:10" x14ac:dyDescent="0.35">
      <c r="J53988" s="830"/>
    </row>
    <row r="53989" spans="10:10" x14ac:dyDescent="0.35">
      <c r="J53989" s="830"/>
    </row>
    <row r="53990" spans="10:10" x14ac:dyDescent="0.35">
      <c r="J53990" s="830"/>
    </row>
    <row r="53991" spans="10:10" x14ac:dyDescent="0.35">
      <c r="J53991" s="830"/>
    </row>
    <row r="53992" spans="10:10" x14ac:dyDescent="0.35">
      <c r="J53992" s="830"/>
    </row>
    <row r="53993" spans="10:10" x14ac:dyDescent="0.35">
      <c r="J53993" s="830"/>
    </row>
    <row r="53994" spans="10:10" x14ac:dyDescent="0.35">
      <c r="J53994" s="830"/>
    </row>
    <row r="53995" spans="10:10" x14ac:dyDescent="0.35">
      <c r="J53995" s="830"/>
    </row>
    <row r="53996" spans="10:10" x14ac:dyDescent="0.35">
      <c r="J53996" s="830"/>
    </row>
    <row r="53997" spans="10:10" x14ac:dyDescent="0.35">
      <c r="J53997" s="830"/>
    </row>
    <row r="53998" spans="10:10" x14ac:dyDescent="0.35">
      <c r="J53998" s="830"/>
    </row>
    <row r="53999" spans="10:10" x14ac:dyDescent="0.35">
      <c r="J53999" s="830"/>
    </row>
    <row r="54000" spans="10:10" x14ac:dyDescent="0.35">
      <c r="J54000" s="830"/>
    </row>
    <row r="54001" spans="10:10" x14ac:dyDescent="0.35">
      <c r="J54001" s="830"/>
    </row>
    <row r="54002" spans="10:10" x14ac:dyDescent="0.35">
      <c r="J54002" s="830"/>
    </row>
    <row r="54003" spans="10:10" x14ac:dyDescent="0.35">
      <c r="J54003" s="830"/>
    </row>
    <row r="54004" spans="10:10" x14ac:dyDescent="0.35">
      <c r="J54004" s="830"/>
    </row>
    <row r="54005" spans="10:10" x14ac:dyDescent="0.35">
      <c r="J54005" s="830"/>
    </row>
    <row r="54006" spans="10:10" x14ac:dyDescent="0.35">
      <c r="J54006" s="830"/>
    </row>
    <row r="54007" spans="10:10" x14ac:dyDescent="0.35">
      <c r="J54007" s="830"/>
    </row>
    <row r="54008" spans="10:10" x14ac:dyDescent="0.35">
      <c r="J54008" s="830"/>
    </row>
    <row r="54009" spans="10:10" x14ac:dyDescent="0.35">
      <c r="J54009" s="830"/>
    </row>
    <row r="54010" spans="10:10" x14ac:dyDescent="0.35">
      <c r="J54010" s="830"/>
    </row>
    <row r="54011" spans="10:10" x14ac:dyDescent="0.35">
      <c r="J54011" s="830"/>
    </row>
    <row r="54012" spans="10:10" x14ac:dyDescent="0.35">
      <c r="J54012" s="830"/>
    </row>
    <row r="54013" spans="10:10" x14ac:dyDescent="0.35">
      <c r="J54013" s="830"/>
    </row>
    <row r="54014" spans="10:10" x14ac:dyDescent="0.35">
      <c r="J54014" s="830"/>
    </row>
    <row r="54015" spans="10:10" x14ac:dyDescent="0.35">
      <c r="J54015" s="830"/>
    </row>
    <row r="54016" spans="10:10" x14ac:dyDescent="0.35">
      <c r="J54016" s="830"/>
    </row>
    <row r="54017" spans="10:10" x14ac:dyDescent="0.35">
      <c r="J54017" s="830"/>
    </row>
    <row r="54018" spans="10:10" x14ac:dyDescent="0.35">
      <c r="J54018" s="830"/>
    </row>
    <row r="54019" spans="10:10" x14ac:dyDescent="0.35">
      <c r="J54019" s="830"/>
    </row>
    <row r="54020" spans="10:10" x14ac:dyDescent="0.35">
      <c r="J54020" s="830"/>
    </row>
    <row r="54021" spans="10:10" x14ac:dyDescent="0.35">
      <c r="J54021" s="830"/>
    </row>
    <row r="54022" spans="10:10" x14ac:dyDescent="0.35">
      <c r="J54022" s="830"/>
    </row>
    <row r="54023" spans="10:10" x14ac:dyDescent="0.35">
      <c r="J54023" s="830"/>
    </row>
    <row r="54024" spans="10:10" x14ac:dyDescent="0.35">
      <c r="J54024" s="830"/>
    </row>
    <row r="54025" spans="10:10" x14ac:dyDescent="0.35">
      <c r="J54025" s="830"/>
    </row>
    <row r="54026" spans="10:10" x14ac:dyDescent="0.35">
      <c r="J54026" s="830"/>
    </row>
    <row r="54027" spans="10:10" x14ac:dyDescent="0.35">
      <c r="J54027" s="830"/>
    </row>
    <row r="54028" spans="10:10" x14ac:dyDescent="0.35">
      <c r="J54028" s="830"/>
    </row>
    <row r="54029" spans="10:10" x14ac:dyDescent="0.35">
      <c r="J54029" s="830"/>
    </row>
    <row r="54030" spans="10:10" x14ac:dyDescent="0.35">
      <c r="J54030" s="830"/>
    </row>
    <row r="54031" spans="10:10" x14ac:dyDescent="0.35">
      <c r="J54031" s="830"/>
    </row>
    <row r="54032" spans="10:10" x14ac:dyDescent="0.35">
      <c r="J54032" s="830"/>
    </row>
    <row r="54033" spans="10:10" x14ac:dyDescent="0.35">
      <c r="J54033" s="830"/>
    </row>
    <row r="54034" spans="10:10" x14ac:dyDescent="0.35">
      <c r="J54034" s="830"/>
    </row>
    <row r="54035" spans="10:10" x14ac:dyDescent="0.35">
      <c r="J54035" s="830"/>
    </row>
    <row r="54036" spans="10:10" x14ac:dyDescent="0.35">
      <c r="J54036" s="830"/>
    </row>
    <row r="54037" spans="10:10" x14ac:dyDescent="0.35">
      <c r="J54037" s="830"/>
    </row>
    <row r="54038" spans="10:10" x14ac:dyDescent="0.35">
      <c r="J54038" s="830"/>
    </row>
    <row r="54039" spans="10:10" x14ac:dyDescent="0.35">
      <c r="J54039" s="830"/>
    </row>
    <row r="54040" spans="10:10" x14ac:dyDescent="0.35">
      <c r="J54040" s="830"/>
    </row>
    <row r="54041" spans="10:10" x14ac:dyDescent="0.35">
      <c r="J54041" s="830"/>
    </row>
    <row r="54042" spans="10:10" x14ac:dyDescent="0.35">
      <c r="J54042" s="830"/>
    </row>
    <row r="54043" spans="10:10" x14ac:dyDescent="0.35">
      <c r="J54043" s="830"/>
    </row>
    <row r="54044" spans="10:10" x14ac:dyDescent="0.35">
      <c r="J54044" s="830"/>
    </row>
    <row r="54045" spans="10:10" x14ac:dyDescent="0.35">
      <c r="J54045" s="830"/>
    </row>
    <row r="54046" spans="10:10" x14ac:dyDescent="0.35">
      <c r="J54046" s="830"/>
    </row>
    <row r="54047" spans="10:10" x14ac:dyDescent="0.35">
      <c r="J54047" s="830"/>
    </row>
    <row r="54048" spans="10:10" x14ac:dyDescent="0.35">
      <c r="J54048" s="830"/>
    </row>
    <row r="54049" spans="10:10" x14ac:dyDescent="0.35">
      <c r="J54049" s="830"/>
    </row>
    <row r="54050" spans="10:10" x14ac:dyDescent="0.35">
      <c r="J54050" s="830"/>
    </row>
    <row r="54051" spans="10:10" x14ac:dyDescent="0.35">
      <c r="J54051" s="830"/>
    </row>
    <row r="54052" spans="10:10" x14ac:dyDescent="0.35">
      <c r="J54052" s="830"/>
    </row>
    <row r="54053" spans="10:10" x14ac:dyDescent="0.35">
      <c r="J54053" s="830"/>
    </row>
    <row r="54054" spans="10:10" x14ac:dyDescent="0.35">
      <c r="J54054" s="830"/>
    </row>
    <row r="54055" spans="10:10" x14ac:dyDescent="0.35">
      <c r="J54055" s="830"/>
    </row>
    <row r="54056" spans="10:10" x14ac:dyDescent="0.35">
      <c r="J54056" s="830"/>
    </row>
    <row r="54057" spans="10:10" x14ac:dyDescent="0.35">
      <c r="J54057" s="830"/>
    </row>
    <row r="54058" spans="10:10" x14ac:dyDescent="0.35">
      <c r="J54058" s="830"/>
    </row>
    <row r="54059" spans="10:10" x14ac:dyDescent="0.35">
      <c r="J54059" s="830"/>
    </row>
    <row r="54060" spans="10:10" x14ac:dyDescent="0.35">
      <c r="J54060" s="830"/>
    </row>
    <row r="54061" spans="10:10" x14ac:dyDescent="0.35">
      <c r="J54061" s="830"/>
    </row>
    <row r="54062" spans="10:10" x14ac:dyDescent="0.35">
      <c r="J54062" s="830"/>
    </row>
    <row r="54063" spans="10:10" x14ac:dyDescent="0.35">
      <c r="J54063" s="830"/>
    </row>
    <row r="54064" spans="10:10" x14ac:dyDescent="0.35">
      <c r="J54064" s="830"/>
    </row>
    <row r="54065" spans="10:10" x14ac:dyDescent="0.35">
      <c r="J54065" s="830"/>
    </row>
    <row r="54066" spans="10:10" x14ac:dyDescent="0.35">
      <c r="J54066" s="830"/>
    </row>
    <row r="54067" spans="10:10" x14ac:dyDescent="0.35">
      <c r="J54067" s="830"/>
    </row>
    <row r="54068" spans="10:10" x14ac:dyDescent="0.35">
      <c r="J54068" s="830"/>
    </row>
    <row r="54069" spans="10:10" x14ac:dyDescent="0.35">
      <c r="J54069" s="830"/>
    </row>
    <row r="54070" spans="10:10" x14ac:dyDescent="0.35">
      <c r="J54070" s="830"/>
    </row>
    <row r="54071" spans="10:10" x14ac:dyDescent="0.35">
      <c r="J54071" s="830"/>
    </row>
    <row r="54072" spans="10:10" x14ac:dyDescent="0.35">
      <c r="J54072" s="830"/>
    </row>
    <row r="54073" spans="10:10" x14ac:dyDescent="0.35">
      <c r="J54073" s="830"/>
    </row>
    <row r="54074" spans="10:10" x14ac:dyDescent="0.35">
      <c r="J54074" s="830"/>
    </row>
    <row r="54075" spans="10:10" x14ac:dyDescent="0.35">
      <c r="J54075" s="830"/>
    </row>
    <row r="54076" spans="10:10" x14ac:dyDescent="0.35">
      <c r="J54076" s="830"/>
    </row>
    <row r="54077" spans="10:10" x14ac:dyDescent="0.35">
      <c r="J54077" s="830"/>
    </row>
    <row r="54078" spans="10:10" x14ac:dyDescent="0.35">
      <c r="J54078" s="830"/>
    </row>
    <row r="54079" spans="10:10" x14ac:dyDescent="0.35">
      <c r="J54079" s="830"/>
    </row>
    <row r="54080" spans="10:10" x14ac:dyDescent="0.35">
      <c r="J54080" s="830"/>
    </row>
    <row r="54081" spans="10:10" x14ac:dyDescent="0.35">
      <c r="J54081" s="830"/>
    </row>
    <row r="54082" spans="10:10" x14ac:dyDescent="0.35">
      <c r="J54082" s="830"/>
    </row>
    <row r="54083" spans="10:10" x14ac:dyDescent="0.35">
      <c r="J54083" s="830"/>
    </row>
    <row r="54084" spans="10:10" x14ac:dyDescent="0.35">
      <c r="J54084" s="830"/>
    </row>
    <row r="54085" spans="10:10" x14ac:dyDescent="0.35">
      <c r="J54085" s="830"/>
    </row>
    <row r="54086" spans="10:10" x14ac:dyDescent="0.35">
      <c r="J54086" s="830"/>
    </row>
    <row r="54087" spans="10:10" x14ac:dyDescent="0.35">
      <c r="J54087" s="830"/>
    </row>
    <row r="54088" spans="10:10" x14ac:dyDescent="0.35">
      <c r="J54088" s="830"/>
    </row>
    <row r="54089" spans="10:10" x14ac:dyDescent="0.35">
      <c r="J54089" s="830"/>
    </row>
    <row r="54090" spans="10:10" x14ac:dyDescent="0.35">
      <c r="J54090" s="830"/>
    </row>
    <row r="54091" spans="10:10" x14ac:dyDescent="0.35">
      <c r="J54091" s="830"/>
    </row>
    <row r="54092" spans="10:10" x14ac:dyDescent="0.35">
      <c r="J54092" s="830"/>
    </row>
    <row r="54093" spans="10:10" x14ac:dyDescent="0.35">
      <c r="J54093" s="830"/>
    </row>
    <row r="54094" spans="10:10" x14ac:dyDescent="0.35">
      <c r="J54094" s="830"/>
    </row>
    <row r="54095" spans="10:10" x14ac:dyDescent="0.35">
      <c r="J54095" s="830"/>
    </row>
    <row r="54096" spans="10:10" x14ac:dyDescent="0.35">
      <c r="J54096" s="830"/>
    </row>
    <row r="54097" spans="10:10" x14ac:dyDescent="0.35">
      <c r="J54097" s="830"/>
    </row>
    <row r="54098" spans="10:10" x14ac:dyDescent="0.35">
      <c r="J54098" s="830"/>
    </row>
    <row r="54099" spans="10:10" x14ac:dyDescent="0.35">
      <c r="J54099" s="830"/>
    </row>
    <row r="54100" spans="10:10" x14ac:dyDescent="0.35">
      <c r="J54100" s="830"/>
    </row>
    <row r="54101" spans="10:10" x14ac:dyDescent="0.35">
      <c r="J54101" s="830"/>
    </row>
    <row r="54102" spans="10:10" x14ac:dyDescent="0.35">
      <c r="J54102" s="830"/>
    </row>
    <row r="54103" spans="10:10" x14ac:dyDescent="0.35">
      <c r="J54103" s="830"/>
    </row>
    <row r="54104" spans="10:10" x14ac:dyDescent="0.35">
      <c r="J54104" s="830"/>
    </row>
    <row r="54105" spans="10:10" x14ac:dyDescent="0.35">
      <c r="J54105" s="830"/>
    </row>
    <row r="54106" spans="10:10" x14ac:dyDescent="0.35">
      <c r="J54106" s="830"/>
    </row>
    <row r="54107" spans="10:10" x14ac:dyDescent="0.35">
      <c r="J54107" s="830"/>
    </row>
    <row r="54108" spans="10:10" x14ac:dyDescent="0.35">
      <c r="J54108" s="830"/>
    </row>
    <row r="54109" spans="10:10" x14ac:dyDescent="0.35">
      <c r="J54109" s="830"/>
    </row>
    <row r="54110" spans="10:10" x14ac:dyDescent="0.35">
      <c r="J54110" s="830"/>
    </row>
    <row r="54111" spans="10:10" x14ac:dyDescent="0.35">
      <c r="J54111" s="830"/>
    </row>
    <row r="54112" spans="10:10" x14ac:dyDescent="0.35">
      <c r="J54112" s="830"/>
    </row>
    <row r="54113" spans="10:10" x14ac:dyDescent="0.35">
      <c r="J54113" s="830"/>
    </row>
    <row r="54114" spans="10:10" x14ac:dyDescent="0.35">
      <c r="J54114" s="830"/>
    </row>
    <row r="54115" spans="10:10" x14ac:dyDescent="0.35">
      <c r="J54115" s="830"/>
    </row>
    <row r="54116" spans="10:10" x14ac:dyDescent="0.35">
      <c r="J54116" s="830"/>
    </row>
    <row r="54117" spans="10:10" x14ac:dyDescent="0.35">
      <c r="J54117" s="830"/>
    </row>
    <row r="54118" spans="10:10" x14ac:dyDescent="0.35">
      <c r="J54118" s="830"/>
    </row>
    <row r="54119" spans="10:10" x14ac:dyDescent="0.35">
      <c r="J54119" s="830"/>
    </row>
    <row r="54120" spans="10:10" x14ac:dyDescent="0.35">
      <c r="J54120" s="830"/>
    </row>
    <row r="54121" spans="10:10" x14ac:dyDescent="0.35">
      <c r="J54121" s="830"/>
    </row>
    <row r="54122" spans="10:10" x14ac:dyDescent="0.35">
      <c r="J54122" s="830"/>
    </row>
    <row r="54123" spans="10:10" x14ac:dyDescent="0.35">
      <c r="J54123" s="830"/>
    </row>
    <row r="54124" spans="10:10" x14ac:dyDescent="0.35">
      <c r="J54124" s="830"/>
    </row>
    <row r="54125" spans="10:10" x14ac:dyDescent="0.35">
      <c r="J54125" s="830"/>
    </row>
    <row r="54126" spans="10:10" x14ac:dyDescent="0.35">
      <c r="J54126" s="830"/>
    </row>
    <row r="54127" spans="10:10" x14ac:dyDescent="0.35">
      <c r="J54127" s="830"/>
    </row>
    <row r="54128" spans="10:10" x14ac:dyDescent="0.35">
      <c r="J54128" s="830"/>
    </row>
    <row r="54129" spans="10:10" x14ac:dyDescent="0.35">
      <c r="J54129" s="830"/>
    </row>
    <row r="54130" spans="10:10" x14ac:dyDescent="0.35">
      <c r="J54130" s="830"/>
    </row>
    <row r="54131" spans="10:10" x14ac:dyDescent="0.35">
      <c r="J54131" s="830"/>
    </row>
    <row r="54132" spans="10:10" x14ac:dyDescent="0.35">
      <c r="J54132" s="830"/>
    </row>
    <row r="54133" spans="10:10" x14ac:dyDescent="0.35">
      <c r="J54133" s="830"/>
    </row>
    <row r="54134" spans="10:10" x14ac:dyDescent="0.35">
      <c r="J54134" s="830"/>
    </row>
    <row r="54135" spans="10:10" x14ac:dyDescent="0.35">
      <c r="J54135" s="830"/>
    </row>
    <row r="54136" spans="10:10" x14ac:dyDescent="0.35">
      <c r="J54136" s="830"/>
    </row>
    <row r="54137" spans="10:10" x14ac:dyDescent="0.35">
      <c r="J54137" s="830"/>
    </row>
    <row r="54138" spans="10:10" x14ac:dyDescent="0.35">
      <c r="J54138" s="830"/>
    </row>
    <row r="54139" spans="10:10" x14ac:dyDescent="0.35">
      <c r="J54139" s="830"/>
    </row>
    <row r="54140" spans="10:10" x14ac:dyDescent="0.35">
      <c r="J54140" s="830"/>
    </row>
    <row r="54141" spans="10:10" x14ac:dyDescent="0.35">
      <c r="J54141" s="830"/>
    </row>
    <row r="54142" spans="10:10" x14ac:dyDescent="0.35">
      <c r="J54142" s="830"/>
    </row>
    <row r="54143" spans="10:10" x14ac:dyDescent="0.35">
      <c r="J54143" s="830"/>
    </row>
    <row r="54144" spans="10:10" x14ac:dyDescent="0.35">
      <c r="J54144" s="830"/>
    </row>
    <row r="54145" spans="10:10" x14ac:dyDescent="0.35">
      <c r="J54145" s="830"/>
    </row>
    <row r="54146" spans="10:10" x14ac:dyDescent="0.35">
      <c r="J54146" s="830"/>
    </row>
    <row r="54147" spans="10:10" x14ac:dyDescent="0.35">
      <c r="J54147" s="830"/>
    </row>
    <row r="54148" spans="10:10" x14ac:dyDescent="0.35">
      <c r="J54148" s="830"/>
    </row>
    <row r="54149" spans="10:10" x14ac:dyDescent="0.35">
      <c r="J54149" s="830"/>
    </row>
    <row r="54150" spans="10:10" x14ac:dyDescent="0.35">
      <c r="J54150" s="830"/>
    </row>
    <row r="54151" spans="10:10" x14ac:dyDescent="0.35">
      <c r="J54151" s="830"/>
    </row>
    <row r="54152" spans="10:10" x14ac:dyDescent="0.35">
      <c r="J54152" s="830"/>
    </row>
    <row r="54153" spans="10:10" x14ac:dyDescent="0.35">
      <c r="J54153" s="830"/>
    </row>
    <row r="54154" spans="10:10" x14ac:dyDescent="0.35">
      <c r="J54154" s="830"/>
    </row>
    <row r="54155" spans="10:10" x14ac:dyDescent="0.35">
      <c r="J54155" s="830"/>
    </row>
    <row r="54156" spans="10:10" x14ac:dyDescent="0.35">
      <c r="J54156" s="830"/>
    </row>
    <row r="54157" spans="10:10" x14ac:dyDescent="0.35">
      <c r="J54157" s="830"/>
    </row>
    <row r="54158" spans="10:10" x14ac:dyDescent="0.35">
      <c r="J54158" s="830"/>
    </row>
    <row r="54159" spans="10:10" x14ac:dyDescent="0.35">
      <c r="J54159" s="830"/>
    </row>
    <row r="54160" spans="10:10" x14ac:dyDescent="0.35">
      <c r="J54160" s="830"/>
    </row>
    <row r="54161" spans="10:10" x14ac:dyDescent="0.35">
      <c r="J54161" s="830"/>
    </row>
    <row r="54162" spans="10:10" x14ac:dyDescent="0.35">
      <c r="J54162" s="830"/>
    </row>
    <row r="54163" spans="10:10" x14ac:dyDescent="0.35">
      <c r="J54163" s="830"/>
    </row>
    <row r="54164" spans="10:10" x14ac:dyDescent="0.35">
      <c r="J54164" s="830"/>
    </row>
    <row r="54165" spans="10:10" x14ac:dyDescent="0.35">
      <c r="J54165" s="830"/>
    </row>
    <row r="54166" spans="10:10" x14ac:dyDescent="0.35">
      <c r="J54166" s="830"/>
    </row>
    <row r="54167" spans="10:10" x14ac:dyDescent="0.35">
      <c r="J54167" s="830"/>
    </row>
    <row r="54168" spans="10:10" x14ac:dyDescent="0.35">
      <c r="J54168" s="830"/>
    </row>
    <row r="54169" spans="10:10" x14ac:dyDescent="0.35">
      <c r="J54169" s="830"/>
    </row>
    <row r="54170" spans="10:10" x14ac:dyDescent="0.35">
      <c r="J54170" s="830"/>
    </row>
    <row r="54171" spans="10:10" x14ac:dyDescent="0.35">
      <c r="J54171" s="830"/>
    </row>
    <row r="54172" spans="10:10" x14ac:dyDescent="0.35">
      <c r="J54172" s="830"/>
    </row>
    <row r="54173" spans="10:10" x14ac:dyDescent="0.35">
      <c r="J54173" s="830"/>
    </row>
    <row r="54174" spans="10:10" x14ac:dyDescent="0.35">
      <c r="J54174" s="830"/>
    </row>
    <row r="54175" spans="10:10" x14ac:dyDescent="0.35">
      <c r="J54175" s="830"/>
    </row>
    <row r="54176" spans="10:10" x14ac:dyDescent="0.35">
      <c r="J54176" s="830"/>
    </row>
    <row r="54177" spans="10:10" x14ac:dyDescent="0.35">
      <c r="J54177" s="830"/>
    </row>
    <row r="54178" spans="10:10" x14ac:dyDescent="0.35">
      <c r="J54178" s="830"/>
    </row>
    <row r="54179" spans="10:10" x14ac:dyDescent="0.35">
      <c r="J54179" s="830"/>
    </row>
    <row r="54180" spans="10:10" x14ac:dyDescent="0.35">
      <c r="J54180" s="830"/>
    </row>
    <row r="54181" spans="10:10" x14ac:dyDescent="0.35">
      <c r="J54181" s="830"/>
    </row>
    <row r="54182" spans="10:10" x14ac:dyDescent="0.35">
      <c r="J54182" s="830"/>
    </row>
    <row r="54183" spans="10:10" x14ac:dyDescent="0.35">
      <c r="J54183" s="830"/>
    </row>
    <row r="54184" spans="10:10" x14ac:dyDescent="0.35">
      <c r="J54184" s="830"/>
    </row>
    <row r="54185" spans="10:10" x14ac:dyDescent="0.35">
      <c r="J54185" s="830"/>
    </row>
    <row r="54186" spans="10:10" x14ac:dyDescent="0.35">
      <c r="J54186" s="830"/>
    </row>
    <row r="54187" spans="10:10" x14ac:dyDescent="0.35">
      <c r="J54187" s="830"/>
    </row>
    <row r="54188" spans="10:10" x14ac:dyDescent="0.35">
      <c r="J54188" s="830"/>
    </row>
    <row r="54189" spans="10:10" x14ac:dyDescent="0.35">
      <c r="J54189" s="830"/>
    </row>
    <row r="54190" spans="10:10" x14ac:dyDescent="0.35">
      <c r="J54190" s="830"/>
    </row>
    <row r="54191" spans="10:10" x14ac:dyDescent="0.35">
      <c r="J54191" s="830"/>
    </row>
    <row r="54198" spans="10:10" x14ac:dyDescent="0.35">
      <c r="J54198" s="830"/>
    </row>
    <row r="54199" spans="10:10" x14ac:dyDescent="0.35">
      <c r="J54199" s="830"/>
    </row>
    <row r="54200" spans="10:10" x14ac:dyDescent="0.35">
      <c r="J54200" s="830"/>
    </row>
    <row r="54201" spans="10:10" x14ac:dyDescent="0.35">
      <c r="J54201" s="830"/>
    </row>
    <row r="54246" spans="10:10" x14ac:dyDescent="0.35">
      <c r="J54246" s="830"/>
    </row>
    <row r="54247" spans="10:10" x14ac:dyDescent="0.35">
      <c r="J54247" s="830"/>
    </row>
    <row r="54248" spans="10:10" x14ac:dyDescent="0.35">
      <c r="J54248" s="830"/>
    </row>
    <row r="54249" spans="10:10" x14ac:dyDescent="0.35">
      <c r="J54249" s="830"/>
    </row>
    <row r="54250" spans="10:10" x14ac:dyDescent="0.35">
      <c r="J54250" s="830"/>
    </row>
    <row r="54251" spans="10:10" x14ac:dyDescent="0.35">
      <c r="J54251" s="830"/>
    </row>
    <row r="54252" spans="10:10" x14ac:dyDescent="0.35">
      <c r="J54252" s="830"/>
    </row>
    <row r="54253" spans="10:10" x14ac:dyDescent="0.35">
      <c r="J54253" s="830"/>
    </row>
    <row r="54272" spans="10:10" x14ac:dyDescent="0.35">
      <c r="J54272" s="830"/>
    </row>
    <row r="54273" spans="10:10" x14ac:dyDescent="0.35">
      <c r="J54273" s="830"/>
    </row>
    <row r="54274" spans="10:10" x14ac:dyDescent="0.35">
      <c r="J54274" s="830"/>
    </row>
    <row r="54275" spans="10:10" x14ac:dyDescent="0.35">
      <c r="J54275" s="830"/>
    </row>
    <row r="54276" spans="10:10" x14ac:dyDescent="0.35">
      <c r="J54276" s="830"/>
    </row>
    <row r="54277" spans="10:10" x14ac:dyDescent="0.35">
      <c r="J54277" s="830"/>
    </row>
    <row r="54278" spans="10:10" x14ac:dyDescent="0.35">
      <c r="J54278" s="830"/>
    </row>
    <row r="54279" spans="10:10" x14ac:dyDescent="0.35">
      <c r="J54279" s="830"/>
    </row>
    <row r="54280" spans="10:10" x14ac:dyDescent="0.35">
      <c r="J54280" s="830"/>
    </row>
    <row r="54281" spans="10:10" x14ac:dyDescent="0.35">
      <c r="J54281" s="830"/>
    </row>
    <row r="54282" spans="10:10" x14ac:dyDescent="0.35">
      <c r="J54282" s="830"/>
    </row>
    <row r="54283" spans="10:10" x14ac:dyDescent="0.35">
      <c r="J54283" s="830"/>
    </row>
    <row r="54284" spans="10:10" x14ac:dyDescent="0.35">
      <c r="J54284" s="830"/>
    </row>
    <row r="54285" spans="10:10" x14ac:dyDescent="0.35">
      <c r="J54285" s="830"/>
    </row>
    <row r="54286" spans="10:10" x14ac:dyDescent="0.35">
      <c r="J54286" s="830"/>
    </row>
    <row r="54287" spans="10:10" x14ac:dyDescent="0.35">
      <c r="J54287" s="830"/>
    </row>
    <row r="54288" spans="10:10" x14ac:dyDescent="0.35">
      <c r="J54288" s="830"/>
    </row>
    <row r="54289" spans="10:10" x14ac:dyDescent="0.35">
      <c r="J54289" s="830"/>
    </row>
    <row r="54290" spans="10:10" x14ac:dyDescent="0.35">
      <c r="J54290" s="830"/>
    </row>
    <row r="54291" spans="10:10" x14ac:dyDescent="0.35">
      <c r="J54291" s="830"/>
    </row>
    <row r="54292" spans="10:10" x14ac:dyDescent="0.35">
      <c r="J54292" s="830"/>
    </row>
    <row r="54293" spans="10:10" x14ac:dyDescent="0.35">
      <c r="J54293" s="830"/>
    </row>
    <row r="54294" spans="10:10" x14ac:dyDescent="0.35">
      <c r="J54294" s="830"/>
    </row>
    <row r="54295" spans="10:10" x14ac:dyDescent="0.35">
      <c r="J54295" s="830"/>
    </row>
    <row r="54296" spans="10:10" x14ac:dyDescent="0.35">
      <c r="J54296" s="830"/>
    </row>
    <row r="54297" spans="10:10" x14ac:dyDescent="0.35">
      <c r="J54297" s="830"/>
    </row>
    <row r="54298" spans="10:10" x14ac:dyDescent="0.35">
      <c r="J54298" s="830"/>
    </row>
    <row r="54299" spans="10:10" x14ac:dyDescent="0.35">
      <c r="J54299" s="830"/>
    </row>
    <row r="54300" spans="10:10" x14ac:dyDescent="0.35">
      <c r="J54300" s="830"/>
    </row>
    <row r="54301" spans="10:10" x14ac:dyDescent="0.35">
      <c r="J54301" s="830"/>
    </row>
    <row r="54302" spans="10:10" x14ac:dyDescent="0.35">
      <c r="J54302" s="830"/>
    </row>
    <row r="54303" spans="10:10" x14ac:dyDescent="0.35">
      <c r="J54303" s="830"/>
    </row>
    <row r="54304" spans="10:10" x14ac:dyDescent="0.35">
      <c r="J54304" s="830"/>
    </row>
    <row r="54305" spans="10:10" x14ac:dyDescent="0.35">
      <c r="J54305" s="830"/>
    </row>
    <row r="54306" spans="10:10" x14ac:dyDescent="0.35">
      <c r="J54306" s="830"/>
    </row>
    <row r="54307" spans="10:10" x14ac:dyDescent="0.35">
      <c r="J54307" s="830"/>
    </row>
    <row r="54308" spans="10:10" x14ac:dyDescent="0.35">
      <c r="J54308" s="830"/>
    </row>
    <row r="54309" spans="10:10" x14ac:dyDescent="0.35">
      <c r="J54309" s="830"/>
    </row>
    <row r="54310" spans="10:10" x14ac:dyDescent="0.35">
      <c r="J54310" s="830"/>
    </row>
    <row r="54311" spans="10:10" x14ac:dyDescent="0.35">
      <c r="J54311" s="830"/>
    </row>
    <row r="54312" spans="10:10" x14ac:dyDescent="0.35">
      <c r="J54312" s="830"/>
    </row>
    <row r="54313" spans="10:10" x14ac:dyDescent="0.35">
      <c r="J54313" s="830"/>
    </row>
    <row r="54314" spans="10:10" x14ac:dyDescent="0.35">
      <c r="J54314" s="830"/>
    </row>
    <row r="54315" spans="10:10" x14ac:dyDescent="0.35">
      <c r="J54315" s="830"/>
    </row>
    <row r="54316" spans="10:10" x14ac:dyDescent="0.35">
      <c r="J54316" s="830"/>
    </row>
    <row r="54324" spans="10:10" x14ac:dyDescent="0.35">
      <c r="J54324" s="830"/>
    </row>
    <row r="54325" spans="10:10" x14ac:dyDescent="0.35">
      <c r="J54325" s="830"/>
    </row>
    <row r="54326" spans="10:10" x14ac:dyDescent="0.35">
      <c r="J54326" s="830"/>
    </row>
    <row r="54327" spans="10:10" x14ac:dyDescent="0.35">
      <c r="J54327" s="830"/>
    </row>
    <row r="54328" spans="10:10" x14ac:dyDescent="0.35">
      <c r="J54328" s="830"/>
    </row>
    <row r="54329" spans="10:10" x14ac:dyDescent="0.35">
      <c r="J54329" s="830"/>
    </row>
    <row r="54330" spans="10:10" x14ac:dyDescent="0.35">
      <c r="J54330" s="830"/>
    </row>
    <row r="54331" spans="10:10" x14ac:dyDescent="0.35">
      <c r="J54331" s="830"/>
    </row>
    <row r="54332" spans="10:10" x14ac:dyDescent="0.35">
      <c r="J54332" s="830"/>
    </row>
    <row r="54333" spans="10:10" x14ac:dyDescent="0.35">
      <c r="J54333" s="830"/>
    </row>
    <row r="54334" spans="10:10" x14ac:dyDescent="0.35">
      <c r="J54334" s="830"/>
    </row>
    <row r="54335" spans="10:10" x14ac:dyDescent="0.35">
      <c r="J54335" s="830"/>
    </row>
    <row r="54336" spans="10:10" x14ac:dyDescent="0.35">
      <c r="J54336" s="830"/>
    </row>
    <row r="54337" spans="10:10" x14ac:dyDescent="0.35">
      <c r="J54337" s="830"/>
    </row>
    <row r="54338" spans="10:10" x14ac:dyDescent="0.35">
      <c r="J54338" s="830"/>
    </row>
    <row r="54339" spans="10:10" x14ac:dyDescent="0.35">
      <c r="J54339" s="830"/>
    </row>
    <row r="54340" spans="10:10" x14ac:dyDescent="0.35">
      <c r="J54340" s="830"/>
    </row>
    <row r="54341" spans="10:10" x14ac:dyDescent="0.35">
      <c r="J54341" s="830"/>
    </row>
    <row r="54342" spans="10:10" x14ac:dyDescent="0.35">
      <c r="J54342" s="830"/>
    </row>
    <row r="54343" spans="10:10" x14ac:dyDescent="0.35">
      <c r="J54343" s="830"/>
    </row>
    <row r="54344" spans="10:10" x14ac:dyDescent="0.35">
      <c r="J54344" s="830"/>
    </row>
    <row r="54345" spans="10:10" x14ac:dyDescent="0.35">
      <c r="J54345" s="830"/>
    </row>
    <row r="54346" spans="10:10" x14ac:dyDescent="0.35">
      <c r="J54346" s="830"/>
    </row>
    <row r="54347" spans="10:10" x14ac:dyDescent="0.35">
      <c r="J54347" s="830"/>
    </row>
    <row r="54348" spans="10:10" x14ac:dyDescent="0.35">
      <c r="J54348" s="830"/>
    </row>
    <row r="54349" spans="10:10" x14ac:dyDescent="0.35">
      <c r="J54349" s="830"/>
    </row>
    <row r="54350" spans="10:10" x14ac:dyDescent="0.35">
      <c r="J54350" s="830"/>
    </row>
    <row r="54351" spans="10:10" x14ac:dyDescent="0.35">
      <c r="J54351" s="830"/>
    </row>
    <row r="54352" spans="10:10" x14ac:dyDescent="0.35">
      <c r="J54352" s="830"/>
    </row>
    <row r="54353" spans="10:10" x14ac:dyDescent="0.35">
      <c r="J54353" s="830"/>
    </row>
    <row r="54354" spans="10:10" x14ac:dyDescent="0.35">
      <c r="J54354" s="830"/>
    </row>
    <row r="54355" spans="10:10" x14ac:dyDescent="0.35">
      <c r="J54355" s="830"/>
    </row>
    <row r="54356" spans="10:10" x14ac:dyDescent="0.35">
      <c r="J54356" s="830"/>
    </row>
    <row r="54357" spans="10:10" x14ac:dyDescent="0.35">
      <c r="J54357" s="830"/>
    </row>
    <row r="54358" spans="10:10" x14ac:dyDescent="0.35">
      <c r="J54358" s="830"/>
    </row>
    <row r="54359" spans="10:10" x14ac:dyDescent="0.35">
      <c r="J54359" s="830"/>
    </row>
    <row r="54360" spans="10:10" x14ac:dyDescent="0.35">
      <c r="J54360" s="830"/>
    </row>
    <row r="54361" spans="10:10" x14ac:dyDescent="0.35">
      <c r="J54361" s="830"/>
    </row>
    <row r="54362" spans="10:10" x14ac:dyDescent="0.35">
      <c r="J54362" s="830"/>
    </row>
    <row r="54363" spans="10:10" x14ac:dyDescent="0.35">
      <c r="J54363" s="830"/>
    </row>
    <row r="54364" spans="10:10" x14ac:dyDescent="0.35">
      <c r="J54364" s="830"/>
    </row>
    <row r="54365" spans="10:10" x14ac:dyDescent="0.35">
      <c r="J54365" s="830"/>
    </row>
    <row r="54366" spans="10:10" x14ac:dyDescent="0.35">
      <c r="J54366" s="830"/>
    </row>
    <row r="54367" spans="10:10" x14ac:dyDescent="0.35">
      <c r="J54367" s="830"/>
    </row>
    <row r="54368" spans="10:10" x14ac:dyDescent="0.35">
      <c r="J54368" s="830"/>
    </row>
    <row r="54369" spans="10:10" x14ac:dyDescent="0.35">
      <c r="J54369" s="830"/>
    </row>
    <row r="54370" spans="10:10" x14ac:dyDescent="0.35">
      <c r="J54370" s="830"/>
    </row>
    <row r="54371" spans="10:10" x14ac:dyDescent="0.35">
      <c r="J54371" s="830"/>
    </row>
    <row r="54372" spans="10:10" x14ac:dyDescent="0.35">
      <c r="J54372" s="830"/>
    </row>
    <row r="54373" spans="10:10" x14ac:dyDescent="0.35">
      <c r="J54373" s="830"/>
    </row>
    <row r="54376" spans="10:10" x14ac:dyDescent="0.35">
      <c r="J54376" s="830"/>
    </row>
    <row r="54377" spans="10:10" x14ac:dyDescent="0.35">
      <c r="J54377" s="830"/>
    </row>
    <row r="54378" spans="10:10" x14ac:dyDescent="0.35">
      <c r="J54378" s="830"/>
    </row>
    <row r="54379" spans="10:10" x14ac:dyDescent="0.35">
      <c r="J54379" s="830"/>
    </row>
    <row r="54380" spans="10:10" x14ac:dyDescent="0.35">
      <c r="J54380" s="830"/>
    </row>
    <row r="54381" spans="10:10" x14ac:dyDescent="0.35">
      <c r="J54381" s="830"/>
    </row>
    <row r="54382" spans="10:10" x14ac:dyDescent="0.35">
      <c r="J54382" s="830"/>
    </row>
    <row r="54383" spans="10:10" x14ac:dyDescent="0.35">
      <c r="J54383" s="830"/>
    </row>
    <row r="54390" spans="10:10" x14ac:dyDescent="0.35">
      <c r="J54390" s="830"/>
    </row>
    <row r="54391" spans="10:10" x14ac:dyDescent="0.35">
      <c r="J54391" s="830"/>
    </row>
    <row r="54392" spans="10:10" x14ac:dyDescent="0.35">
      <c r="J54392" s="830"/>
    </row>
    <row r="54393" spans="10:10" x14ac:dyDescent="0.35">
      <c r="J54393" s="830"/>
    </row>
    <row r="54394" spans="10:10" x14ac:dyDescent="0.35">
      <c r="J54394" s="830"/>
    </row>
    <row r="54395" spans="10:10" x14ac:dyDescent="0.35">
      <c r="J54395" s="830"/>
    </row>
    <row r="54396" spans="10:10" x14ac:dyDescent="0.35">
      <c r="J54396" s="830"/>
    </row>
    <row r="54397" spans="10:10" x14ac:dyDescent="0.35">
      <c r="J54397" s="830"/>
    </row>
    <row r="54398" spans="10:10" x14ac:dyDescent="0.35">
      <c r="J54398" s="830"/>
    </row>
    <row r="54399" spans="10:10" x14ac:dyDescent="0.35">
      <c r="J54399" s="830"/>
    </row>
    <row r="54406" spans="10:10" x14ac:dyDescent="0.35">
      <c r="J54406" s="830"/>
    </row>
    <row r="54407" spans="10:10" x14ac:dyDescent="0.35">
      <c r="J54407" s="830"/>
    </row>
    <row r="54408" spans="10:10" x14ac:dyDescent="0.35">
      <c r="J54408" s="830"/>
    </row>
    <row r="54409" spans="10:10" x14ac:dyDescent="0.35">
      <c r="J54409" s="830"/>
    </row>
    <row r="54410" spans="10:10" x14ac:dyDescent="0.35">
      <c r="J54410" s="830"/>
    </row>
    <row r="54411" spans="10:10" x14ac:dyDescent="0.35">
      <c r="J54411" s="830"/>
    </row>
    <row r="54426" spans="10:10" x14ac:dyDescent="0.35">
      <c r="J54426" s="830"/>
    </row>
    <row r="54427" spans="10:10" x14ac:dyDescent="0.35">
      <c r="J54427" s="830"/>
    </row>
    <row r="54428" spans="10:10" x14ac:dyDescent="0.35">
      <c r="J54428" s="830"/>
    </row>
    <row r="54429" spans="10:10" x14ac:dyDescent="0.35">
      <c r="J54429" s="830"/>
    </row>
    <row r="54430" spans="10:10" x14ac:dyDescent="0.35">
      <c r="J54430" s="830"/>
    </row>
    <row r="54431" spans="10:10" x14ac:dyDescent="0.35">
      <c r="J54431" s="830"/>
    </row>
    <row r="54432" spans="10:10" x14ac:dyDescent="0.35">
      <c r="J54432" s="830"/>
    </row>
    <row r="54433" spans="10:10" x14ac:dyDescent="0.35">
      <c r="J54433" s="830"/>
    </row>
    <row r="54434" spans="10:10" x14ac:dyDescent="0.35">
      <c r="J54434" s="830"/>
    </row>
    <row r="54435" spans="10:10" x14ac:dyDescent="0.35">
      <c r="J54435" s="830"/>
    </row>
    <row r="54436" spans="10:10" x14ac:dyDescent="0.35">
      <c r="J54436" s="830"/>
    </row>
    <row r="54437" spans="10:10" x14ac:dyDescent="0.35">
      <c r="J54437" s="830"/>
    </row>
    <row r="54438" spans="10:10" x14ac:dyDescent="0.35">
      <c r="J54438" s="830"/>
    </row>
    <row r="54439" spans="10:10" x14ac:dyDescent="0.35">
      <c r="J54439" s="830"/>
    </row>
    <row r="54440" spans="10:10" x14ac:dyDescent="0.35">
      <c r="J54440" s="830"/>
    </row>
    <row r="54441" spans="10:10" x14ac:dyDescent="0.35">
      <c r="J54441" s="830"/>
    </row>
    <row r="54442" spans="10:10" x14ac:dyDescent="0.35">
      <c r="J54442" s="830"/>
    </row>
    <row r="54443" spans="10:10" x14ac:dyDescent="0.35">
      <c r="J54443" s="830"/>
    </row>
    <row r="54444" spans="10:10" x14ac:dyDescent="0.35">
      <c r="J54444" s="830"/>
    </row>
    <row r="54445" spans="10:10" x14ac:dyDescent="0.35">
      <c r="J54445" s="830"/>
    </row>
    <row r="54446" spans="10:10" x14ac:dyDescent="0.35">
      <c r="J54446" s="830"/>
    </row>
    <row r="54447" spans="10:10" x14ac:dyDescent="0.35">
      <c r="J54447" s="830"/>
    </row>
    <row r="54448" spans="10:10" x14ac:dyDescent="0.35">
      <c r="J54448" s="830"/>
    </row>
    <row r="54449" spans="10:10" x14ac:dyDescent="0.35">
      <c r="J54449" s="830"/>
    </row>
    <row r="54450" spans="10:10" x14ac:dyDescent="0.35">
      <c r="J54450" s="830"/>
    </row>
    <row r="54451" spans="10:10" x14ac:dyDescent="0.35">
      <c r="J54451" s="830"/>
    </row>
    <row r="54452" spans="10:10" x14ac:dyDescent="0.35">
      <c r="J54452" s="830"/>
    </row>
    <row r="54453" spans="10:10" x14ac:dyDescent="0.35">
      <c r="J54453" s="830"/>
    </row>
    <row r="54454" spans="10:10" x14ac:dyDescent="0.35">
      <c r="J54454" s="830"/>
    </row>
    <row r="54455" spans="10:10" x14ac:dyDescent="0.35">
      <c r="J54455" s="830"/>
    </row>
    <row r="54456" spans="10:10" x14ac:dyDescent="0.35">
      <c r="J54456" s="830"/>
    </row>
    <row r="54457" spans="10:10" x14ac:dyDescent="0.35">
      <c r="J54457" s="830"/>
    </row>
    <row r="54458" spans="10:10" x14ac:dyDescent="0.35">
      <c r="J54458" s="830"/>
    </row>
    <row r="54459" spans="10:10" x14ac:dyDescent="0.35">
      <c r="J54459" s="830"/>
    </row>
    <row r="54460" spans="10:10" x14ac:dyDescent="0.35">
      <c r="J54460" s="830"/>
    </row>
    <row r="54461" spans="10:10" x14ac:dyDescent="0.35">
      <c r="J54461" s="830"/>
    </row>
    <row r="54462" spans="10:10" x14ac:dyDescent="0.35">
      <c r="J54462" s="830"/>
    </row>
    <row r="54463" spans="10:10" x14ac:dyDescent="0.35">
      <c r="J54463" s="830"/>
    </row>
    <row r="54464" spans="10:10" x14ac:dyDescent="0.35">
      <c r="J54464" s="830"/>
    </row>
    <row r="54465" spans="10:10" x14ac:dyDescent="0.35">
      <c r="J54465" s="830"/>
    </row>
    <row r="54466" spans="10:10" x14ac:dyDescent="0.35">
      <c r="J54466" s="830"/>
    </row>
    <row r="54467" spans="10:10" x14ac:dyDescent="0.35">
      <c r="J54467" s="830"/>
    </row>
    <row r="54468" spans="10:10" x14ac:dyDescent="0.35">
      <c r="J54468" s="830"/>
    </row>
    <row r="54469" spans="10:10" x14ac:dyDescent="0.35">
      <c r="J54469" s="830"/>
    </row>
    <row r="54470" spans="10:10" x14ac:dyDescent="0.35">
      <c r="J54470" s="830"/>
    </row>
    <row r="54471" spans="10:10" x14ac:dyDescent="0.35">
      <c r="J54471" s="830"/>
    </row>
    <row r="54472" spans="10:10" x14ac:dyDescent="0.35">
      <c r="J54472" s="830"/>
    </row>
    <row r="54473" spans="10:10" x14ac:dyDescent="0.35">
      <c r="J54473" s="830"/>
    </row>
    <row r="54474" spans="10:10" x14ac:dyDescent="0.35">
      <c r="J54474" s="830"/>
    </row>
    <row r="54475" spans="10:10" x14ac:dyDescent="0.35">
      <c r="J54475" s="830"/>
    </row>
    <row r="54476" spans="10:10" x14ac:dyDescent="0.35">
      <c r="J54476" s="830"/>
    </row>
    <row r="54477" spans="10:10" x14ac:dyDescent="0.35">
      <c r="J54477" s="830"/>
    </row>
    <row r="54478" spans="10:10" x14ac:dyDescent="0.35">
      <c r="J54478" s="830"/>
    </row>
    <row r="54479" spans="10:10" x14ac:dyDescent="0.35">
      <c r="J54479" s="830"/>
    </row>
    <row r="54480" spans="10:10" x14ac:dyDescent="0.35">
      <c r="J54480" s="830"/>
    </row>
    <row r="54481" spans="10:10" x14ac:dyDescent="0.35">
      <c r="J54481" s="830"/>
    </row>
    <row r="54482" spans="10:10" x14ac:dyDescent="0.35">
      <c r="J54482" s="830"/>
    </row>
    <row r="54483" spans="10:10" x14ac:dyDescent="0.35">
      <c r="J54483" s="830"/>
    </row>
    <row r="54484" spans="10:10" x14ac:dyDescent="0.35">
      <c r="J54484" s="830"/>
    </row>
    <row r="54485" spans="10:10" x14ac:dyDescent="0.35">
      <c r="J54485" s="830"/>
    </row>
    <row r="54486" spans="10:10" x14ac:dyDescent="0.35">
      <c r="J54486" s="830"/>
    </row>
    <row r="54487" spans="10:10" x14ac:dyDescent="0.35">
      <c r="J54487" s="830"/>
    </row>
    <row r="54488" spans="10:10" x14ac:dyDescent="0.35">
      <c r="J54488" s="830"/>
    </row>
    <row r="54489" spans="10:10" x14ac:dyDescent="0.35">
      <c r="J54489" s="830"/>
    </row>
    <row r="54490" spans="10:10" x14ac:dyDescent="0.35">
      <c r="J54490" s="830"/>
    </row>
    <row r="54491" spans="10:10" x14ac:dyDescent="0.35">
      <c r="J54491" s="830"/>
    </row>
    <row r="54492" spans="10:10" x14ac:dyDescent="0.35">
      <c r="J54492" s="830"/>
    </row>
    <row r="54493" spans="10:10" x14ac:dyDescent="0.35">
      <c r="J54493" s="830"/>
    </row>
    <row r="54494" spans="10:10" x14ac:dyDescent="0.35">
      <c r="J54494" s="830"/>
    </row>
    <row r="54495" spans="10:10" x14ac:dyDescent="0.35">
      <c r="J54495" s="830"/>
    </row>
    <row r="54496" spans="10:10" x14ac:dyDescent="0.35">
      <c r="J54496" s="830"/>
    </row>
    <row r="54527" spans="10:10" x14ac:dyDescent="0.35">
      <c r="J54527" s="830"/>
    </row>
    <row r="54528" spans="10:10" x14ac:dyDescent="0.35">
      <c r="J54528" s="830"/>
    </row>
    <row r="54529" spans="10:10" x14ac:dyDescent="0.35">
      <c r="J54529" s="830"/>
    </row>
    <row r="54530" spans="10:10" x14ac:dyDescent="0.35">
      <c r="J54530" s="830"/>
    </row>
    <row r="54531" spans="10:10" x14ac:dyDescent="0.35">
      <c r="J54531" s="830"/>
    </row>
    <row r="54532" spans="10:10" x14ac:dyDescent="0.35">
      <c r="J54532" s="830"/>
    </row>
    <row r="54533" spans="10:10" x14ac:dyDescent="0.35">
      <c r="J54533" s="830"/>
    </row>
    <row r="54534" spans="10:10" x14ac:dyDescent="0.35">
      <c r="J54534" s="830"/>
    </row>
    <row r="54535" spans="10:10" x14ac:dyDescent="0.35">
      <c r="J54535" s="830"/>
    </row>
    <row r="54536" spans="10:10" x14ac:dyDescent="0.35">
      <c r="J54536" s="830"/>
    </row>
    <row r="54537" spans="10:10" x14ac:dyDescent="0.35">
      <c r="J54537" s="830"/>
    </row>
    <row r="54538" spans="10:10" x14ac:dyDescent="0.35">
      <c r="J54538" s="830"/>
    </row>
    <row r="54539" spans="10:10" x14ac:dyDescent="0.35">
      <c r="J54539" s="830"/>
    </row>
    <row r="54540" spans="10:10" x14ac:dyDescent="0.35">
      <c r="J54540" s="830"/>
    </row>
    <row r="54541" spans="10:10" x14ac:dyDescent="0.35">
      <c r="J54541" s="830"/>
    </row>
    <row r="54542" spans="10:10" x14ac:dyDescent="0.35">
      <c r="J54542" s="830"/>
    </row>
    <row r="54543" spans="10:10" x14ac:dyDescent="0.35">
      <c r="J54543" s="830"/>
    </row>
    <row r="54544" spans="10:10" x14ac:dyDescent="0.35">
      <c r="J54544" s="830"/>
    </row>
    <row r="54545" spans="10:10" x14ac:dyDescent="0.35">
      <c r="J54545" s="830"/>
    </row>
    <row r="54546" spans="10:10" x14ac:dyDescent="0.35">
      <c r="J54546" s="830"/>
    </row>
    <row r="54547" spans="10:10" x14ac:dyDescent="0.35">
      <c r="J54547" s="830"/>
    </row>
    <row r="54548" spans="10:10" x14ac:dyDescent="0.35">
      <c r="J54548" s="830"/>
    </row>
    <row r="54549" spans="10:10" x14ac:dyDescent="0.35">
      <c r="J54549" s="830"/>
    </row>
    <row r="54550" spans="10:10" x14ac:dyDescent="0.35">
      <c r="J54550" s="830"/>
    </row>
    <row r="54556" spans="10:10" x14ac:dyDescent="0.35">
      <c r="J54556" s="830"/>
    </row>
    <row r="54557" spans="10:10" x14ac:dyDescent="0.35">
      <c r="J54557" s="830"/>
    </row>
    <row r="54558" spans="10:10" x14ac:dyDescent="0.35">
      <c r="J54558" s="830"/>
    </row>
    <row r="54559" spans="10:10" x14ac:dyDescent="0.35">
      <c r="J54559" s="830"/>
    </row>
    <row r="54560" spans="10:10" x14ac:dyDescent="0.35">
      <c r="J54560" s="830"/>
    </row>
    <row r="54561" spans="10:10" x14ac:dyDescent="0.35">
      <c r="J54561" s="830"/>
    </row>
    <row r="54570" spans="10:10" x14ac:dyDescent="0.35">
      <c r="J54570" s="830"/>
    </row>
    <row r="54571" spans="10:10" x14ac:dyDescent="0.35">
      <c r="J54571" s="830"/>
    </row>
    <row r="54572" spans="10:10" x14ac:dyDescent="0.35">
      <c r="J54572" s="830"/>
    </row>
    <row r="54573" spans="10:10" x14ac:dyDescent="0.35">
      <c r="J54573" s="830"/>
    </row>
    <row r="54574" spans="10:10" x14ac:dyDescent="0.35">
      <c r="J54574" s="830"/>
    </row>
    <row r="54575" spans="10:10" x14ac:dyDescent="0.35">
      <c r="J54575" s="830"/>
    </row>
    <row r="54576" spans="10:10" x14ac:dyDescent="0.35">
      <c r="J54576" s="830"/>
    </row>
    <row r="54577" spans="10:10" x14ac:dyDescent="0.35">
      <c r="J54577" s="830"/>
    </row>
    <row r="54578" spans="10:10" x14ac:dyDescent="0.35">
      <c r="J54578" s="830"/>
    </row>
    <row r="54579" spans="10:10" x14ac:dyDescent="0.35">
      <c r="J54579" s="830"/>
    </row>
    <row r="54580" spans="10:10" x14ac:dyDescent="0.35">
      <c r="J54580" s="830"/>
    </row>
    <row r="54581" spans="10:10" x14ac:dyDescent="0.35">
      <c r="J54581" s="830"/>
    </row>
    <row r="54582" spans="10:10" x14ac:dyDescent="0.35">
      <c r="J54582" s="830"/>
    </row>
    <row r="54583" spans="10:10" x14ac:dyDescent="0.35">
      <c r="J54583" s="830"/>
    </row>
    <row r="54584" spans="10:10" x14ac:dyDescent="0.35">
      <c r="J54584" s="830"/>
    </row>
    <row r="54585" spans="10:10" x14ac:dyDescent="0.35">
      <c r="J54585" s="830"/>
    </row>
    <row r="54586" spans="10:10" x14ac:dyDescent="0.35">
      <c r="J54586" s="830"/>
    </row>
    <row r="54587" spans="10:10" x14ac:dyDescent="0.35">
      <c r="J54587" s="830"/>
    </row>
    <row r="54588" spans="10:10" x14ac:dyDescent="0.35">
      <c r="J54588" s="830"/>
    </row>
    <row r="54589" spans="10:10" x14ac:dyDescent="0.35">
      <c r="J54589" s="830"/>
    </row>
    <row r="54590" spans="10:10" x14ac:dyDescent="0.35">
      <c r="J54590" s="830"/>
    </row>
    <row r="54591" spans="10:10" x14ac:dyDescent="0.35">
      <c r="J54591" s="830"/>
    </row>
    <row r="54592" spans="10:10" x14ac:dyDescent="0.35">
      <c r="J54592" s="830"/>
    </row>
    <row r="54593" spans="10:10" x14ac:dyDescent="0.35">
      <c r="J54593" s="830"/>
    </row>
    <row r="54594" spans="10:10" x14ac:dyDescent="0.35">
      <c r="J54594" s="830"/>
    </row>
    <row r="54595" spans="10:10" x14ac:dyDescent="0.35">
      <c r="J54595" s="830"/>
    </row>
    <row r="54596" spans="10:10" x14ac:dyDescent="0.35">
      <c r="J54596" s="830"/>
    </row>
    <row r="54597" spans="10:10" x14ac:dyDescent="0.35">
      <c r="J54597" s="830"/>
    </row>
    <row r="54598" spans="10:10" x14ac:dyDescent="0.35">
      <c r="J54598" s="830"/>
    </row>
    <row r="54599" spans="10:10" x14ac:dyDescent="0.35">
      <c r="J54599" s="830"/>
    </row>
    <row r="54600" spans="10:10" x14ac:dyDescent="0.35">
      <c r="J54600" s="830"/>
    </row>
    <row r="54601" spans="10:10" x14ac:dyDescent="0.35">
      <c r="J54601" s="830"/>
    </row>
    <row r="54602" spans="10:10" x14ac:dyDescent="0.35">
      <c r="J54602" s="830"/>
    </row>
    <row r="54603" spans="10:10" x14ac:dyDescent="0.35">
      <c r="J54603" s="830"/>
    </row>
    <row r="54604" spans="10:10" x14ac:dyDescent="0.35">
      <c r="J54604" s="830"/>
    </row>
    <row r="54605" spans="10:10" x14ac:dyDescent="0.35">
      <c r="J54605" s="830"/>
    </row>
    <row r="54606" spans="10:10" x14ac:dyDescent="0.35">
      <c r="J54606" s="830"/>
    </row>
    <row r="54607" spans="10:10" x14ac:dyDescent="0.35">
      <c r="J54607" s="830"/>
    </row>
    <row r="54608" spans="10:10" x14ac:dyDescent="0.35">
      <c r="J54608" s="830"/>
    </row>
    <row r="54609" spans="10:10" x14ac:dyDescent="0.35">
      <c r="J54609" s="830"/>
    </row>
    <row r="54610" spans="10:10" x14ac:dyDescent="0.35">
      <c r="J54610" s="830"/>
    </row>
    <row r="54611" spans="10:10" x14ac:dyDescent="0.35">
      <c r="J54611" s="830"/>
    </row>
    <row r="54612" spans="10:10" x14ac:dyDescent="0.35">
      <c r="J54612" s="830"/>
    </row>
    <row r="54613" spans="10:10" x14ac:dyDescent="0.35">
      <c r="J54613" s="830"/>
    </row>
    <row r="54614" spans="10:10" x14ac:dyDescent="0.35">
      <c r="J54614" s="830"/>
    </row>
    <row r="54615" spans="10:10" x14ac:dyDescent="0.35">
      <c r="J54615" s="830"/>
    </row>
    <row r="54616" spans="10:10" x14ac:dyDescent="0.35">
      <c r="J54616" s="830"/>
    </row>
    <row r="54617" spans="10:10" x14ac:dyDescent="0.35">
      <c r="J54617" s="830"/>
    </row>
    <row r="54618" spans="10:10" x14ac:dyDescent="0.35">
      <c r="J54618" s="830"/>
    </row>
    <row r="54619" spans="10:10" x14ac:dyDescent="0.35">
      <c r="J54619" s="830"/>
    </row>
    <row r="54620" spans="10:10" x14ac:dyDescent="0.35">
      <c r="J54620" s="830"/>
    </row>
    <row r="54621" spans="10:10" x14ac:dyDescent="0.35">
      <c r="J54621" s="830"/>
    </row>
    <row r="54622" spans="10:10" x14ac:dyDescent="0.35">
      <c r="J54622" s="830"/>
    </row>
    <row r="54623" spans="10:10" x14ac:dyDescent="0.35">
      <c r="J54623" s="830"/>
    </row>
    <row r="54624" spans="10:10" x14ac:dyDescent="0.35">
      <c r="J54624" s="830"/>
    </row>
    <row r="54625" spans="10:10" x14ac:dyDescent="0.35">
      <c r="J54625" s="830"/>
    </row>
    <row r="54626" spans="10:10" x14ac:dyDescent="0.35">
      <c r="J54626" s="830"/>
    </row>
    <row r="54627" spans="10:10" x14ac:dyDescent="0.35">
      <c r="J54627" s="830"/>
    </row>
    <row r="54628" spans="10:10" x14ac:dyDescent="0.35">
      <c r="J54628" s="830"/>
    </row>
    <row r="54629" spans="10:10" x14ac:dyDescent="0.35">
      <c r="J54629" s="830"/>
    </row>
    <row r="54630" spans="10:10" x14ac:dyDescent="0.35">
      <c r="J54630" s="830"/>
    </row>
    <row r="54631" spans="10:10" x14ac:dyDescent="0.35">
      <c r="J54631" s="830"/>
    </row>
    <row r="54632" spans="10:10" x14ac:dyDescent="0.35">
      <c r="J54632" s="830"/>
    </row>
    <row r="54633" spans="10:10" x14ac:dyDescent="0.35">
      <c r="J54633" s="830"/>
    </row>
    <row r="54634" spans="10:10" x14ac:dyDescent="0.35">
      <c r="J54634" s="830"/>
    </row>
    <row r="54635" spans="10:10" x14ac:dyDescent="0.35">
      <c r="J54635" s="830"/>
    </row>
    <row r="54636" spans="10:10" x14ac:dyDescent="0.35">
      <c r="J54636" s="830"/>
    </row>
    <row r="54637" spans="10:10" x14ac:dyDescent="0.35">
      <c r="J54637" s="830"/>
    </row>
    <row r="54638" spans="10:10" x14ac:dyDescent="0.35">
      <c r="J54638" s="830"/>
    </row>
    <row r="54639" spans="10:10" x14ac:dyDescent="0.35">
      <c r="J54639" s="830"/>
    </row>
    <row r="54640" spans="10:10" x14ac:dyDescent="0.35">
      <c r="J54640" s="830"/>
    </row>
    <row r="54641" spans="10:10" x14ac:dyDescent="0.35">
      <c r="J54641" s="830"/>
    </row>
    <row r="54642" spans="10:10" x14ac:dyDescent="0.35">
      <c r="J54642" s="830"/>
    </row>
    <row r="54643" spans="10:10" x14ac:dyDescent="0.35">
      <c r="J54643" s="830"/>
    </row>
    <row r="54644" spans="10:10" x14ac:dyDescent="0.35">
      <c r="J54644" s="830"/>
    </row>
    <row r="54645" spans="10:10" x14ac:dyDescent="0.35">
      <c r="J54645" s="830"/>
    </row>
    <row r="54646" spans="10:10" x14ac:dyDescent="0.35">
      <c r="J54646" s="830"/>
    </row>
    <row r="54655" spans="10:10" x14ac:dyDescent="0.35">
      <c r="J54655" s="830"/>
    </row>
    <row r="54656" spans="10:10" x14ac:dyDescent="0.35">
      <c r="J54656" s="830"/>
    </row>
    <row r="54657" spans="10:10" x14ac:dyDescent="0.35">
      <c r="J54657" s="830"/>
    </row>
    <row r="54658" spans="10:10" x14ac:dyDescent="0.35">
      <c r="J54658" s="830"/>
    </row>
    <row r="54659" spans="10:10" x14ac:dyDescent="0.35">
      <c r="J54659" s="830"/>
    </row>
    <row r="54660" spans="10:10" x14ac:dyDescent="0.35">
      <c r="J54660" s="830"/>
    </row>
    <row r="54661" spans="10:10" x14ac:dyDescent="0.35">
      <c r="J54661" s="830"/>
    </row>
    <row r="54662" spans="10:10" x14ac:dyDescent="0.35">
      <c r="J54662" s="830"/>
    </row>
    <row r="54663" spans="10:10" x14ac:dyDescent="0.35">
      <c r="J54663" s="830"/>
    </row>
    <row r="54664" spans="10:10" x14ac:dyDescent="0.35">
      <c r="J54664" s="830"/>
    </row>
    <row r="54665" spans="10:10" x14ac:dyDescent="0.35">
      <c r="J54665" s="830"/>
    </row>
    <row r="54666" spans="10:10" x14ac:dyDescent="0.35">
      <c r="J54666" s="830"/>
    </row>
    <row r="54667" spans="10:10" x14ac:dyDescent="0.35">
      <c r="J54667" s="830"/>
    </row>
    <row r="54668" spans="10:10" x14ac:dyDescent="0.35">
      <c r="J54668" s="830"/>
    </row>
    <row r="54669" spans="10:10" x14ac:dyDescent="0.35">
      <c r="J54669" s="830"/>
    </row>
    <row r="54670" spans="10:10" x14ac:dyDescent="0.35">
      <c r="J54670" s="830"/>
    </row>
    <row r="54671" spans="10:10" x14ac:dyDescent="0.35">
      <c r="J54671" s="830"/>
    </row>
    <row r="54672" spans="10:10" x14ac:dyDescent="0.35">
      <c r="J54672" s="830"/>
    </row>
    <row r="54673" spans="10:10" x14ac:dyDescent="0.35">
      <c r="J54673" s="830"/>
    </row>
    <row r="54674" spans="10:10" x14ac:dyDescent="0.35">
      <c r="J54674" s="830"/>
    </row>
    <row r="54675" spans="10:10" x14ac:dyDescent="0.35">
      <c r="J54675" s="830"/>
    </row>
    <row r="54676" spans="10:10" x14ac:dyDescent="0.35">
      <c r="J54676" s="830"/>
    </row>
    <row r="54677" spans="10:10" x14ac:dyDescent="0.35">
      <c r="J54677" s="830"/>
    </row>
    <row r="54678" spans="10:10" x14ac:dyDescent="0.35">
      <c r="J54678" s="830"/>
    </row>
    <row r="54679" spans="10:10" x14ac:dyDescent="0.35">
      <c r="J54679" s="830"/>
    </row>
    <row r="54680" spans="10:10" x14ac:dyDescent="0.35">
      <c r="J54680" s="830"/>
    </row>
    <row r="54681" spans="10:10" x14ac:dyDescent="0.35">
      <c r="J54681" s="830"/>
    </row>
    <row r="54788" spans="10:10" x14ac:dyDescent="0.35">
      <c r="J54788" s="830"/>
    </row>
    <row r="54789" spans="10:10" x14ac:dyDescent="0.35">
      <c r="J54789" s="830"/>
    </row>
    <row r="54806" spans="10:10" x14ac:dyDescent="0.35">
      <c r="J54806" s="830"/>
    </row>
    <row r="54807" spans="10:10" x14ac:dyDescent="0.35">
      <c r="J54807" s="830"/>
    </row>
    <row r="54808" spans="10:10" x14ac:dyDescent="0.35">
      <c r="J54808" s="830"/>
    </row>
    <row r="54809" spans="10:10" x14ac:dyDescent="0.35">
      <c r="J54809" s="830"/>
    </row>
    <row r="54810" spans="10:10" x14ac:dyDescent="0.35">
      <c r="J54810" s="830"/>
    </row>
    <row r="54811" spans="10:10" x14ac:dyDescent="0.35">
      <c r="J54811" s="830"/>
    </row>
    <row r="54812" spans="10:10" x14ac:dyDescent="0.35">
      <c r="J54812" s="830"/>
    </row>
    <row r="54813" spans="10:10" x14ac:dyDescent="0.35">
      <c r="J54813" s="830"/>
    </row>
    <row r="54814" spans="10:10" x14ac:dyDescent="0.35">
      <c r="J54814" s="830"/>
    </row>
    <row r="54815" spans="10:10" x14ac:dyDescent="0.35">
      <c r="J54815" s="830"/>
    </row>
    <row r="54816" spans="10:10" x14ac:dyDescent="0.35">
      <c r="J54816" s="830"/>
    </row>
    <row r="54817" spans="10:10" x14ac:dyDescent="0.35">
      <c r="J54817" s="830"/>
    </row>
    <row r="54818" spans="10:10" x14ac:dyDescent="0.35">
      <c r="J54818" s="830"/>
    </row>
    <row r="54819" spans="10:10" x14ac:dyDescent="0.35">
      <c r="J54819" s="830"/>
    </row>
    <row r="54820" spans="10:10" x14ac:dyDescent="0.35">
      <c r="J54820" s="830"/>
    </row>
    <row r="54821" spans="10:10" x14ac:dyDescent="0.35">
      <c r="J54821" s="830"/>
    </row>
    <row r="54822" spans="10:10" x14ac:dyDescent="0.35">
      <c r="J54822" s="830"/>
    </row>
    <row r="54823" spans="10:10" x14ac:dyDescent="0.35">
      <c r="J54823" s="830"/>
    </row>
    <row r="54824" spans="10:10" x14ac:dyDescent="0.35">
      <c r="J54824" s="830"/>
    </row>
    <row r="54825" spans="10:10" x14ac:dyDescent="0.35">
      <c r="J54825" s="830"/>
    </row>
    <row r="54826" spans="10:10" x14ac:dyDescent="0.35">
      <c r="J54826" s="830"/>
    </row>
    <row r="54827" spans="10:10" x14ac:dyDescent="0.35">
      <c r="J54827" s="830"/>
    </row>
    <row r="54828" spans="10:10" x14ac:dyDescent="0.35">
      <c r="J54828" s="830"/>
    </row>
    <row r="54829" spans="10:10" x14ac:dyDescent="0.35">
      <c r="J54829" s="830"/>
    </row>
    <row r="54830" spans="10:10" x14ac:dyDescent="0.35">
      <c r="J54830" s="830"/>
    </row>
    <row r="54831" spans="10:10" x14ac:dyDescent="0.35">
      <c r="J54831" s="830"/>
    </row>
    <row r="54832" spans="10:10" x14ac:dyDescent="0.35">
      <c r="J54832" s="830"/>
    </row>
    <row r="54833" spans="10:10" x14ac:dyDescent="0.35">
      <c r="J54833" s="830"/>
    </row>
    <row r="54834" spans="10:10" x14ac:dyDescent="0.35">
      <c r="J54834" s="830"/>
    </row>
    <row r="54835" spans="10:10" x14ac:dyDescent="0.35">
      <c r="J54835" s="830"/>
    </row>
    <row r="54836" spans="10:10" x14ac:dyDescent="0.35">
      <c r="J54836" s="830"/>
    </row>
    <row r="54837" spans="10:10" x14ac:dyDescent="0.35">
      <c r="J54837" s="830"/>
    </row>
    <row r="54838" spans="10:10" x14ac:dyDescent="0.35">
      <c r="J54838" s="830"/>
    </row>
    <row r="54839" spans="10:10" x14ac:dyDescent="0.35">
      <c r="J54839" s="830"/>
    </row>
    <row r="54840" spans="10:10" x14ac:dyDescent="0.35">
      <c r="J54840" s="830"/>
    </row>
    <row r="54841" spans="10:10" x14ac:dyDescent="0.35">
      <c r="J54841" s="830"/>
    </row>
    <row r="54842" spans="10:10" x14ac:dyDescent="0.35">
      <c r="J54842" s="830"/>
    </row>
    <row r="54843" spans="10:10" x14ac:dyDescent="0.35">
      <c r="J54843" s="830"/>
    </row>
    <row r="54844" spans="10:10" x14ac:dyDescent="0.35">
      <c r="J54844" s="830"/>
    </row>
    <row r="54845" spans="10:10" x14ac:dyDescent="0.35">
      <c r="J54845" s="830"/>
    </row>
    <row r="54846" spans="10:10" x14ac:dyDescent="0.35">
      <c r="J54846" s="830"/>
    </row>
    <row r="54847" spans="10:10" x14ac:dyDescent="0.35">
      <c r="J54847" s="830"/>
    </row>
    <row r="54848" spans="10:10" x14ac:dyDescent="0.35">
      <c r="J54848" s="830"/>
    </row>
    <row r="54849" spans="10:10" x14ac:dyDescent="0.35">
      <c r="J54849" s="830"/>
    </row>
    <row r="54850" spans="10:10" x14ac:dyDescent="0.35">
      <c r="J54850" s="830"/>
    </row>
    <row r="54851" spans="10:10" x14ac:dyDescent="0.35">
      <c r="J54851" s="830"/>
    </row>
    <row r="54852" spans="10:10" x14ac:dyDescent="0.35">
      <c r="J54852" s="830"/>
    </row>
    <row r="54853" spans="10:10" x14ac:dyDescent="0.35">
      <c r="J54853" s="830"/>
    </row>
    <row r="54854" spans="10:10" x14ac:dyDescent="0.35">
      <c r="J54854" s="830"/>
    </row>
    <row r="54855" spans="10:10" x14ac:dyDescent="0.35">
      <c r="J54855" s="830"/>
    </row>
    <row r="54856" spans="10:10" x14ac:dyDescent="0.35">
      <c r="J54856" s="830"/>
    </row>
    <row r="54857" spans="10:10" x14ac:dyDescent="0.35">
      <c r="J54857" s="830"/>
    </row>
    <row r="54858" spans="10:10" x14ac:dyDescent="0.35">
      <c r="J54858" s="830"/>
    </row>
    <row r="54859" spans="10:10" x14ac:dyDescent="0.35">
      <c r="J54859" s="830"/>
    </row>
    <row r="54860" spans="10:10" x14ac:dyDescent="0.35">
      <c r="J54860" s="830"/>
    </row>
    <row r="54861" spans="10:10" x14ac:dyDescent="0.35">
      <c r="J54861" s="830"/>
    </row>
    <row r="54862" spans="10:10" x14ac:dyDescent="0.35">
      <c r="J54862" s="830"/>
    </row>
    <row r="54863" spans="10:10" x14ac:dyDescent="0.35">
      <c r="J54863" s="830"/>
    </row>
    <row r="54864" spans="10:10" x14ac:dyDescent="0.35">
      <c r="J54864" s="830"/>
    </row>
    <row r="54865" spans="10:10" x14ac:dyDescent="0.35">
      <c r="J54865" s="830"/>
    </row>
    <row r="54866" spans="10:10" x14ac:dyDescent="0.35">
      <c r="J54866" s="830"/>
    </row>
    <row r="54867" spans="10:10" x14ac:dyDescent="0.35">
      <c r="J54867" s="830"/>
    </row>
    <row r="54868" spans="10:10" x14ac:dyDescent="0.35">
      <c r="J54868" s="830"/>
    </row>
    <row r="54869" spans="10:10" x14ac:dyDescent="0.35">
      <c r="J54869" s="830"/>
    </row>
    <row r="54870" spans="10:10" x14ac:dyDescent="0.35">
      <c r="J54870" s="830"/>
    </row>
    <row r="54871" spans="10:10" x14ac:dyDescent="0.35">
      <c r="J54871" s="830"/>
    </row>
    <row r="54872" spans="10:10" x14ac:dyDescent="0.35">
      <c r="J54872" s="830"/>
    </row>
    <row r="54873" spans="10:10" x14ac:dyDescent="0.35">
      <c r="J54873" s="830"/>
    </row>
    <row r="54874" spans="10:10" x14ac:dyDescent="0.35">
      <c r="J54874" s="830"/>
    </row>
    <row r="54875" spans="10:10" x14ac:dyDescent="0.35">
      <c r="J54875" s="830"/>
    </row>
    <row r="54876" spans="10:10" x14ac:dyDescent="0.35">
      <c r="J54876" s="830"/>
    </row>
    <row r="54877" spans="10:10" x14ac:dyDescent="0.35">
      <c r="J54877" s="830"/>
    </row>
    <row r="54878" spans="10:10" x14ac:dyDescent="0.35">
      <c r="J54878" s="830"/>
    </row>
    <row r="54879" spans="10:10" x14ac:dyDescent="0.35">
      <c r="J54879" s="830"/>
    </row>
    <row r="54880" spans="10:10" x14ac:dyDescent="0.35">
      <c r="J54880" s="830"/>
    </row>
    <row r="54881" spans="10:10" x14ac:dyDescent="0.35">
      <c r="J54881" s="830"/>
    </row>
    <row r="54882" spans="10:10" x14ac:dyDescent="0.35">
      <c r="J54882" s="830"/>
    </row>
    <row r="54883" spans="10:10" x14ac:dyDescent="0.35">
      <c r="J54883" s="830"/>
    </row>
    <row r="54884" spans="10:10" x14ac:dyDescent="0.35">
      <c r="J54884" s="830"/>
    </row>
    <row r="54885" spans="10:10" x14ac:dyDescent="0.35">
      <c r="J54885" s="830"/>
    </row>
    <row r="54886" spans="10:10" x14ac:dyDescent="0.35">
      <c r="J54886" s="830"/>
    </row>
    <row r="54887" spans="10:10" x14ac:dyDescent="0.35">
      <c r="J54887" s="830"/>
    </row>
    <row r="54888" spans="10:10" x14ac:dyDescent="0.35">
      <c r="J54888" s="830"/>
    </row>
    <row r="54893" spans="10:10" x14ac:dyDescent="0.35">
      <c r="J54893" s="830"/>
    </row>
    <row r="54894" spans="10:10" x14ac:dyDescent="0.35">
      <c r="J54894" s="830"/>
    </row>
    <row r="54895" spans="10:10" x14ac:dyDescent="0.35">
      <c r="J54895" s="830"/>
    </row>
    <row r="54896" spans="10:10" x14ac:dyDescent="0.35">
      <c r="J54896" s="830"/>
    </row>
    <row r="54897" spans="10:10" x14ac:dyDescent="0.35">
      <c r="J54897" s="830"/>
    </row>
    <row r="54898" spans="10:10" x14ac:dyDescent="0.35">
      <c r="J54898" s="830"/>
    </row>
    <row r="54899" spans="10:10" x14ac:dyDescent="0.35">
      <c r="J54899" s="830"/>
    </row>
    <row r="54900" spans="10:10" x14ac:dyDescent="0.35">
      <c r="J54900" s="830"/>
    </row>
    <row r="54901" spans="10:10" x14ac:dyDescent="0.35">
      <c r="J54901" s="830"/>
    </row>
    <row r="54902" spans="10:10" x14ac:dyDescent="0.35">
      <c r="J54902" s="830"/>
    </row>
    <row r="54903" spans="10:10" x14ac:dyDescent="0.35">
      <c r="J54903" s="830"/>
    </row>
    <row r="54904" spans="10:10" x14ac:dyDescent="0.35">
      <c r="J54904" s="830"/>
    </row>
    <row r="54905" spans="10:10" x14ac:dyDescent="0.35">
      <c r="J54905" s="830"/>
    </row>
    <row r="54906" spans="10:10" x14ac:dyDescent="0.35">
      <c r="J54906" s="830"/>
    </row>
    <row r="54907" spans="10:10" x14ac:dyDescent="0.35">
      <c r="J54907" s="830"/>
    </row>
    <row r="54908" spans="10:10" x14ac:dyDescent="0.35">
      <c r="J54908" s="830"/>
    </row>
    <row r="54909" spans="10:10" x14ac:dyDescent="0.35">
      <c r="J54909" s="830"/>
    </row>
    <row r="54910" spans="10:10" x14ac:dyDescent="0.35">
      <c r="J54910" s="830"/>
    </row>
    <row r="54911" spans="10:10" x14ac:dyDescent="0.35">
      <c r="J54911" s="830"/>
    </row>
    <row r="54912" spans="10:10" x14ac:dyDescent="0.35">
      <c r="J54912" s="830"/>
    </row>
    <row r="54913" spans="10:10" x14ac:dyDescent="0.35">
      <c r="J54913" s="830"/>
    </row>
    <row r="54914" spans="10:10" x14ac:dyDescent="0.35">
      <c r="J54914" s="830"/>
    </row>
    <row r="54915" spans="10:10" x14ac:dyDescent="0.35">
      <c r="J54915" s="830"/>
    </row>
    <row r="54916" spans="10:10" x14ac:dyDescent="0.35">
      <c r="J54916" s="830"/>
    </row>
    <row r="54917" spans="10:10" x14ac:dyDescent="0.35">
      <c r="J54917" s="830"/>
    </row>
    <row r="54918" spans="10:10" x14ac:dyDescent="0.35">
      <c r="J54918" s="830"/>
    </row>
    <row r="54919" spans="10:10" x14ac:dyDescent="0.35">
      <c r="J54919" s="830"/>
    </row>
    <row r="54920" spans="10:10" x14ac:dyDescent="0.35">
      <c r="J54920" s="830"/>
    </row>
    <row r="54921" spans="10:10" x14ac:dyDescent="0.35">
      <c r="J54921" s="830"/>
    </row>
    <row r="54922" spans="10:10" x14ac:dyDescent="0.35">
      <c r="J54922" s="830"/>
    </row>
    <row r="54923" spans="10:10" x14ac:dyDescent="0.35">
      <c r="J54923" s="830"/>
    </row>
    <row r="54924" spans="10:10" x14ac:dyDescent="0.35">
      <c r="J54924" s="830"/>
    </row>
    <row r="54925" spans="10:10" x14ac:dyDescent="0.35">
      <c r="J54925" s="830"/>
    </row>
    <row r="54926" spans="10:10" x14ac:dyDescent="0.35">
      <c r="J54926" s="830"/>
    </row>
    <row r="54927" spans="10:10" x14ac:dyDescent="0.35">
      <c r="J54927" s="830"/>
    </row>
    <row r="54928" spans="10:10" x14ac:dyDescent="0.35">
      <c r="J54928" s="830"/>
    </row>
    <row r="54929" spans="10:10" x14ac:dyDescent="0.35">
      <c r="J54929" s="830"/>
    </row>
    <row r="54930" spans="10:10" x14ac:dyDescent="0.35">
      <c r="J54930" s="830"/>
    </row>
    <row r="54931" spans="10:10" x14ac:dyDescent="0.35">
      <c r="J54931" s="830"/>
    </row>
    <row r="54932" spans="10:10" x14ac:dyDescent="0.35">
      <c r="J54932" s="830"/>
    </row>
    <row r="54933" spans="10:10" x14ac:dyDescent="0.35">
      <c r="J54933" s="830"/>
    </row>
    <row r="54934" spans="10:10" x14ac:dyDescent="0.35">
      <c r="J54934" s="830"/>
    </row>
    <row r="54935" spans="10:10" x14ac:dyDescent="0.35">
      <c r="J54935" s="830"/>
    </row>
    <row r="54936" spans="10:10" x14ac:dyDescent="0.35">
      <c r="J54936" s="830"/>
    </row>
    <row r="54937" spans="10:10" x14ac:dyDescent="0.35">
      <c r="J54937" s="830"/>
    </row>
    <row r="54938" spans="10:10" x14ac:dyDescent="0.35">
      <c r="J54938" s="830"/>
    </row>
    <row r="54939" spans="10:10" x14ac:dyDescent="0.35">
      <c r="J54939" s="830"/>
    </row>
    <row r="54940" spans="10:10" x14ac:dyDescent="0.35">
      <c r="J54940" s="830"/>
    </row>
    <row r="54941" spans="10:10" x14ac:dyDescent="0.35">
      <c r="J54941" s="830"/>
    </row>
    <row r="54942" spans="10:10" x14ac:dyDescent="0.35">
      <c r="J54942" s="830"/>
    </row>
    <row r="54943" spans="10:10" x14ac:dyDescent="0.35">
      <c r="J54943" s="830"/>
    </row>
    <row r="54944" spans="10:10" x14ac:dyDescent="0.35">
      <c r="J54944" s="830"/>
    </row>
    <row r="54945" spans="10:10" x14ac:dyDescent="0.35">
      <c r="J54945" s="830"/>
    </row>
    <row r="54946" spans="10:10" x14ac:dyDescent="0.35">
      <c r="J54946" s="830"/>
    </row>
    <row r="54947" spans="10:10" x14ac:dyDescent="0.35">
      <c r="J54947" s="830"/>
    </row>
    <row r="54948" spans="10:10" x14ac:dyDescent="0.35">
      <c r="J54948" s="830"/>
    </row>
    <row r="54949" spans="10:10" x14ac:dyDescent="0.35">
      <c r="J54949" s="830"/>
    </row>
    <row r="54950" spans="10:10" x14ac:dyDescent="0.35">
      <c r="J54950" s="830"/>
    </row>
    <row r="54951" spans="10:10" x14ac:dyDescent="0.35">
      <c r="J54951" s="830"/>
    </row>
    <row r="54952" spans="10:10" x14ac:dyDescent="0.35">
      <c r="J54952" s="830"/>
    </row>
    <row r="54953" spans="10:10" x14ac:dyDescent="0.35">
      <c r="J54953" s="830"/>
    </row>
    <row r="54954" spans="10:10" x14ac:dyDescent="0.35">
      <c r="J54954" s="830"/>
    </row>
    <row r="54955" spans="10:10" x14ac:dyDescent="0.35">
      <c r="J54955" s="830"/>
    </row>
    <row r="54956" spans="10:10" x14ac:dyDescent="0.35">
      <c r="J54956" s="830"/>
    </row>
    <row r="54957" spans="10:10" x14ac:dyDescent="0.35">
      <c r="J54957" s="830"/>
    </row>
    <row r="54958" spans="10:10" x14ac:dyDescent="0.35">
      <c r="J54958" s="830"/>
    </row>
    <row r="54959" spans="10:10" x14ac:dyDescent="0.35">
      <c r="J54959" s="830"/>
    </row>
    <row r="54960" spans="10:10" x14ac:dyDescent="0.35">
      <c r="J54960" s="830"/>
    </row>
    <row r="54961" spans="10:10" x14ac:dyDescent="0.35">
      <c r="J54961" s="830"/>
    </row>
    <row r="54962" spans="10:10" x14ac:dyDescent="0.35">
      <c r="J54962" s="830"/>
    </row>
    <row r="54963" spans="10:10" x14ac:dyDescent="0.35">
      <c r="J54963" s="830"/>
    </row>
    <row r="54964" spans="10:10" x14ac:dyDescent="0.35">
      <c r="J54964" s="830"/>
    </row>
    <row r="54965" spans="10:10" x14ac:dyDescent="0.35">
      <c r="J54965" s="830"/>
    </row>
    <row r="54966" spans="10:10" x14ac:dyDescent="0.35">
      <c r="J54966" s="830"/>
    </row>
    <row r="54967" spans="10:10" x14ac:dyDescent="0.35">
      <c r="J54967" s="830"/>
    </row>
    <row r="54968" spans="10:10" x14ac:dyDescent="0.35">
      <c r="J54968" s="830"/>
    </row>
    <row r="54969" spans="10:10" x14ac:dyDescent="0.35">
      <c r="J54969" s="830"/>
    </row>
    <row r="54970" spans="10:10" x14ac:dyDescent="0.35">
      <c r="J54970" s="830"/>
    </row>
    <row r="54971" spans="10:10" x14ac:dyDescent="0.35">
      <c r="J54971" s="830"/>
    </row>
    <row r="54972" spans="10:10" x14ac:dyDescent="0.35">
      <c r="J54972" s="830"/>
    </row>
    <row r="54973" spans="10:10" x14ac:dyDescent="0.35">
      <c r="J54973" s="830"/>
    </row>
    <row r="54976" spans="10:10" x14ac:dyDescent="0.35">
      <c r="J54976" s="830"/>
    </row>
    <row r="54977" spans="10:10" x14ac:dyDescent="0.35">
      <c r="J54977" s="830"/>
    </row>
    <row r="54978" spans="10:10" x14ac:dyDescent="0.35">
      <c r="J54978" s="830"/>
    </row>
    <row r="54982" spans="10:10" x14ac:dyDescent="0.35">
      <c r="J54982" s="830"/>
    </row>
    <row r="54983" spans="10:10" x14ac:dyDescent="0.35">
      <c r="J54983" s="830"/>
    </row>
    <row r="54984" spans="10:10" x14ac:dyDescent="0.35">
      <c r="J54984" s="830"/>
    </row>
    <row r="54985" spans="10:10" x14ac:dyDescent="0.35">
      <c r="J54985" s="830"/>
    </row>
    <row r="54986" spans="10:10" x14ac:dyDescent="0.35">
      <c r="J54986" s="830"/>
    </row>
    <row r="54987" spans="10:10" x14ac:dyDescent="0.35">
      <c r="J54987" s="830"/>
    </row>
    <row r="54988" spans="10:10" x14ac:dyDescent="0.35">
      <c r="J54988" s="830"/>
    </row>
    <row r="54989" spans="10:10" x14ac:dyDescent="0.35">
      <c r="J54989" s="830"/>
    </row>
    <row r="54990" spans="10:10" x14ac:dyDescent="0.35">
      <c r="J54990" s="830"/>
    </row>
    <row r="54991" spans="10:10" x14ac:dyDescent="0.35">
      <c r="J54991" s="830"/>
    </row>
    <row r="54992" spans="10:10" x14ac:dyDescent="0.35">
      <c r="J54992" s="830"/>
    </row>
    <row r="54993" spans="10:10" x14ac:dyDescent="0.35">
      <c r="J54993" s="830"/>
    </row>
    <row r="54994" spans="10:10" x14ac:dyDescent="0.35">
      <c r="J54994" s="830"/>
    </row>
    <row r="54998" spans="10:10" x14ac:dyDescent="0.35">
      <c r="J54998" s="830"/>
    </row>
    <row r="54999" spans="10:10" x14ac:dyDescent="0.35">
      <c r="J54999" s="830"/>
    </row>
    <row r="55000" spans="10:10" x14ac:dyDescent="0.35">
      <c r="J55000" s="830"/>
    </row>
    <row r="55001" spans="10:10" x14ac:dyDescent="0.35">
      <c r="J55001" s="830"/>
    </row>
    <row r="55002" spans="10:10" x14ac:dyDescent="0.35">
      <c r="J55002" s="830"/>
    </row>
    <row r="55003" spans="10:10" x14ac:dyDescent="0.35">
      <c r="J55003" s="830"/>
    </row>
    <row r="55004" spans="10:10" x14ac:dyDescent="0.35">
      <c r="J55004" s="830"/>
    </row>
    <row r="55005" spans="10:10" x14ac:dyDescent="0.35">
      <c r="J55005" s="830"/>
    </row>
    <row r="55006" spans="10:10" x14ac:dyDescent="0.35">
      <c r="J55006" s="830"/>
    </row>
    <row r="55007" spans="10:10" x14ac:dyDescent="0.35">
      <c r="J55007" s="830"/>
    </row>
    <row r="55008" spans="10:10" x14ac:dyDescent="0.35">
      <c r="J55008" s="830"/>
    </row>
    <row r="55009" spans="10:10" x14ac:dyDescent="0.35">
      <c r="J55009" s="830"/>
    </row>
    <row r="55010" spans="10:10" x14ac:dyDescent="0.35">
      <c r="J55010" s="830"/>
    </row>
    <row r="55011" spans="10:10" x14ac:dyDescent="0.35">
      <c r="J55011" s="830"/>
    </row>
    <row r="55012" spans="10:10" x14ac:dyDescent="0.35">
      <c r="J55012" s="830"/>
    </row>
    <row r="55013" spans="10:10" x14ac:dyDescent="0.35">
      <c r="J55013" s="830"/>
    </row>
    <row r="55014" spans="10:10" x14ac:dyDescent="0.35">
      <c r="J55014" s="830"/>
    </row>
    <row r="55015" spans="10:10" x14ac:dyDescent="0.35">
      <c r="J55015" s="830"/>
    </row>
    <row r="55016" spans="10:10" x14ac:dyDescent="0.35">
      <c r="J55016" s="830"/>
    </row>
    <row r="55017" spans="10:10" x14ac:dyDescent="0.35">
      <c r="J55017" s="830"/>
    </row>
    <row r="55018" spans="10:10" x14ac:dyDescent="0.35">
      <c r="J55018" s="830"/>
    </row>
    <row r="55019" spans="10:10" x14ac:dyDescent="0.35">
      <c r="J55019" s="830"/>
    </row>
    <row r="55020" spans="10:10" x14ac:dyDescent="0.35">
      <c r="J55020" s="830"/>
    </row>
    <row r="55021" spans="10:10" x14ac:dyDescent="0.35">
      <c r="J55021" s="830"/>
    </row>
    <row r="55022" spans="10:10" x14ac:dyDescent="0.35">
      <c r="J55022" s="830"/>
    </row>
    <row r="55023" spans="10:10" x14ac:dyDescent="0.35">
      <c r="J55023" s="830"/>
    </row>
    <row r="55024" spans="10:10" x14ac:dyDescent="0.35">
      <c r="J55024" s="830"/>
    </row>
    <row r="55025" spans="10:10" x14ac:dyDescent="0.35">
      <c r="J55025" s="830"/>
    </row>
    <row r="55026" spans="10:10" x14ac:dyDescent="0.35">
      <c r="J55026" s="830"/>
    </row>
    <row r="55027" spans="10:10" x14ac:dyDescent="0.35">
      <c r="J55027" s="830"/>
    </row>
    <row r="55028" spans="10:10" x14ac:dyDescent="0.35">
      <c r="J55028" s="830"/>
    </row>
    <row r="55029" spans="10:10" x14ac:dyDescent="0.35">
      <c r="J55029" s="830"/>
    </row>
    <row r="55030" spans="10:10" x14ac:dyDescent="0.35">
      <c r="J55030" s="830"/>
    </row>
    <row r="55031" spans="10:10" x14ac:dyDescent="0.35">
      <c r="J55031" s="830"/>
    </row>
    <row r="55032" spans="10:10" x14ac:dyDescent="0.35">
      <c r="J55032" s="830"/>
    </row>
    <row r="55033" spans="10:10" x14ac:dyDescent="0.35">
      <c r="J55033" s="830"/>
    </row>
    <row r="55034" spans="10:10" x14ac:dyDescent="0.35">
      <c r="J55034" s="830"/>
    </row>
    <row r="55035" spans="10:10" x14ac:dyDescent="0.35">
      <c r="J55035" s="830"/>
    </row>
    <row r="55036" spans="10:10" x14ac:dyDescent="0.35">
      <c r="J55036" s="830"/>
    </row>
    <row r="55037" spans="10:10" x14ac:dyDescent="0.35">
      <c r="J55037" s="830"/>
    </row>
    <row r="55038" spans="10:10" x14ac:dyDescent="0.35">
      <c r="J55038" s="830"/>
    </row>
    <row r="55039" spans="10:10" x14ac:dyDescent="0.35">
      <c r="J55039" s="830"/>
    </row>
    <row r="55040" spans="10:10" x14ac:dyDescent="0.35">
      <c r="J55040" s="830"/>
    </row>
    <row r="55041" spans="10:10" x14ac:dyDescent="0.35">
      <c r="J55041" s="830"/>
    </row>
    <row r="55042" spans="10:10" x14ac:dyDescent="0.35">
      <c r="J55042" s="830"/>
    </row>
    <row r="55043" spans="10:10" x14ac:dyDescent="0.35">
      <c r="J55043" s="830"/>
    </row>
    <row r="55044" spans="10:10" x14ac:dyDescent="0.35">
      <c r="J55044" s="830"/>
    </row>
    <row r="55045" spans="10:10" x14ac:dyDescent="0.35">
      <c r="J55045" s="830"/>
    </row>
    <row r="55046" spans="10:10" x14ac:dyDescent="0.35">
      <c r="J55046" s="830"/>
    </row>
    <row r="55047" spans="10:10" x14ac:dyDescent="0.35">
      <c r="J55047" s="830"/>
    </row>
    <row r="55048" spans="10:10" x14ac:dyDescent="0.35">
      <c r="J55048" s="830"/>
    </row>
    <row r="55049" spans="10:10" x14ac:dyDescent="0.35">
      <c r="J55049" s="830"/>
    </row>
    <row r="55050" spans="10:10" x14ac:dyDescent="0.35">
      <c r="J55050" s="830"/>
    </row>
    <row r="55051" spans="10:10" x14ac:dyDescent="0.35">
      <c r="J55051" s="830"/>
    </row>
    <row r="55052" spans="10:10" x14ac:dyDescent="0.35">
      <c r="J55052" s="830"/>
    </row>
    <row r="55053" spans="10:10" x14ac:dyDescent="0.35">
      <c r="J55053" s="830"/>
    </row>
    <row r="55054" spans="10:10" x14ac:dyDescent="0.35">
      <c r="J55054" s="830"/>
    </row>
    <row r="55055" spans="10:10" x14ac:dyDescent="0.35">
      <c r="J55055" s="830"/>
    </row>
    <row r="55056" spans="10:10" x14ac:dyDescent="0.35">
      <c r="J55056" s="830"/>
    </row>
    <row r="55057" spans="10:10" x14ac:dyDescent="0.35">
      <c r="J55057" s="830"/>
    </row>
    <row r="55058" spans="10:10" x14ac:dyDescent="0.35">
      <c r="J55058" s="830"/>
    </row>
    <row r="55059" spans="10:10" x14ac:dyDescent="0.35">
      <c r="J55059" s="830"/>
    </row>
    <row r="55060" spans="10:10" x14ac:dyDescent="0.35">
      <c r="J55060" s="830"/>
    </row>
    <row r="55061" spans="10:10" x14ac:dyDescent="0.35">
      <c r="J55061" s="830"/>
    </row>
    <row r="55062" spans="10:10" x14ac:dyDescent="0.35">
      <c r="J55062" s="830"/>
    </row>
    <row r="55063" spans="10:10" x14ac:dyDescent="0.35">
      <c r="J55063" s="830"/>
    </row>
    <row r="55064" spans="10:10" x14ac:dyDescent="0.35">
      <c r="J55064" s="830"/>
    </row>
    <row r="55065" spans="10:10" x14ac:dyDescent="0.35">
      <c r="J55065" s="830"/>
    </row>
    <row r="55066" spans="10:10" x14ac:dyDescent="0.35">
      <c r="J55066" s="830"/>
    </row>
    <row r="55067" spans="10:10" x14ac:dyDescent="0.35">
      <c r="J55067" s="830"/>
    </row>
    <row r="55068" spans="10:10" x14ac:dyDescent="0.35">
      <c r="J55068" s="830"/>
    </row>
    <row r="55069" spans="10:10" x14ac:dyDescent="0.35">
      <c r="J55069" s="830"/>
    </row>
    <row r="55070" spans="10:10" x14ac:dyDescent="0.35">
      <c r="J55070" s="830"/>
    </row>
    <row r="55071" spans="10:10" x14ac:dyDescent="0.35">
      <c r="J55071" s="830"/>
    </row>
    <row r="55072" spans="10:10" x14ac:dyDescent="0.35">
      <c r="J55072" s="830"/>
    </row>
    <row r="55073" spans="10:10" x14ac:dyDescent="0.35">
      <c r="J55073" s="830"/>
    </row>
    <row r="55074" spans="10:10" x14ac:dyDescent="0.35">
      <c r="J55074" s="830"/>
    </row>
    <row r="55075" spans="10:10" x14ac:dyDescent="0.35">
      <c r="J55075" s="830"/>
    </row>
    <row r="55076" spans="10:10" x14ac:dyDescent="0.35">
      <c r="J55076" s="830"/>
    </row>
    <row r="55077" spans="10:10" x14ac:dyDescent="0.35">
      <c r="J55077" s="830"/>
    </row>
    <row r="55078" spans="10:10" x14ac:dyDescent="0.35">
      <c r="J55078" s="830"/>
    </row>
    <row r="55079" spans="10:10" x14ac:dyDescent="0.35">
      <c r="J55079" s="830"/>
    </row>
    <row r="55080" spans="10:10" x14ac:dyDescent="0.35">
      <c r="J55080" s="830"/>
    </row>
    <row r="55081" spans="10:10" x14ac:dyDescent="0.35">
      <c r="J55081" s="830"/>
    </row>
    <row r="55082" spans="10:10" x14ac:dyDescent="0.35">
      <c r="J55082" s="830"/>
    </row>
    <row r="55083" spans="10:10" x14ac:dyDescent="0.35">
      <c r="J55083" s="830"/>
    </row>
    <row r="55084" spans="10:10" x14ac:dyDescent="0.35">
      <c r="J55084" s="830"/>
    </row>
    <row r="55085" spans="10:10" x14ac:dyDescent="0.35">
      <c r="J55085" s="830"/>
    </row>
    <row r="55086" spans="10:10" x14ac:dyDescent="0.35">
      <c r="J55086" s="830"/>
    </row>
    <row r="55087" spans="10:10" x14ac:dyDescent="0.35">
      <c r="J55087" s="830"/>
    </row>
    <row r="55088" spans="10:10" x14ac:dyDescent="0.35">
      <c r="J55088" s="830"/>
    </row>
    <row r="55089" spans="10:10" x14ac:dyDescent="0.35">
      <c r="J55089" s="830"/>
    </row>
    <row r="55090" spans="10:10" x14ac:dyDescent="0.35">
      <c r="J55090" s="830"/>
    </row>
    <row r="55091" spans="10:10" x14ac:dyDescent="0.35">
      <c r="J55091" s="830"/>
    </row>
    <row r="55092" spans="10:10" x14ac:dyDescent="0.35">
      <c r="J55092" s="830"/>
    </row>
    <row r="55093" spans="10:10" x14ac:dyDescent="0.35">
      <c r="J55093" s="830"/>
    </row>
    <row r="55094" spans="10:10" x14ac:dyDescent="0.35">
      <c r="J55094" s="830"/>
    </row>
    <row r="55095" spans="10:10" x14ac:dyDescent="0.35">
      <c r="J55095" s="830"/>
    </row>
    <row r="55096" spans="10:10" x14ac:dyDescent="0.35">
      <c r="J55096" s="830"/>
    </row>
    <row r="55097" spans="10:10" x14ac:dyDescent="0.35">
      <c r="J55097" s="830"/>
    </row>
    <row r="55098" spans="10:10" x14ac:dyDescent="0.35">
      <c r="J55098" s="830"/>
    </row>
    <row r="55099" spans="10:10" x14ac:dyDescent="0.35">
      <c r="J55099" s="830"/>
    </row>
    <row r="55100" spans="10:10" x14ac:dyDescent="0.35">
      <c r="J55100" s="830"/>
    </row>
    <row r="55101" spans="10:10" x14ac:dyDescent="0.35">
      <c r="J55101" s="830"/>
    </row>
    <row r="55102" spans="10:10" x14ac:dyDescent="0.35">
      <c r="J55102" s="830"/>
    </row>
    <row r="55103" spans="10:10" x14ac:dyDescent="0.35">
      <c r="J55103" s="830"/>
    </row>
    <row r="55104" spans="10:10" x14ac:dyDescent="0.35">
      <c r="J55104" s="830"/>
    </row>
    <row r="55105" spans="10:10" x14ac:dyDescent="0.35">
      <c r="J55105" s="830"/>
    </row>
    <row r="55106" spans="10:10" x14ac:dyDescent="0.35">
      <c r="J55106" s="830"/>
    </row>
    <row r="55107" spans="10:10" x14ac:dyDescent="0.35">
      <c r="J55107" s="830"/>
    </row>
    <row r="55108" spans="10:10" x14ac:dyDescent="0.35">
      <c r="J55108" s="830"/>
    </row>
    <row r="55109" spans="10:10" x14ac:dyDescent="0.35">
      <c r="J55109" s="830"/>
    </row>
    <row r="55110" spans="10:10" x14ac:dyDescent="0.35">
      <c r="J55110" s="830"/>
    </row>
    <row r="55111" spans="10:10" x14ac:dyDescent="0.35">
      <c r="J55111" s="830"/>
    </row>
    <row r="55112" spans="10:10" x14ac:dyDescent="0.35">
      <c r="J55112" s="830"/>
    </row>
    <row r="55113" spans="10:10" x14ac:dyDescent="0.35">
      <c r="J55113" s="830"/>
    </row>
    <row r="55114" spans="10:10" x14ac:dyDescent="0.35">
      <c r="J55114" s="830"/>
    </row>
    <row r="55115" spans="10:10" x14ac:dyDescent="0.35">
      <c r="J55115" s="830"/>
    </row>
    <row r="55116" spans="10:10" x14ac:dyDescent="0.35">
      <c r="J55116" s="830"/>
    </row>
    <row r="55117" spans="10:10" x14ac:dyDescent="0.35">
      <c r="J55117" s="830"/>
    </row>
    <row r="55121" spans="10:10" x14ac:dyDescent="0.35">
      <c r="J55121" s="830"/>
    </row>
    <row r="55122" spans="10:10" x14ac:dyDescent="0.35">
      <c r="J55122" s="830"/>
    </row>
    <row r="55123" spans="10:10" x14ac:dyDescent="0.35">
      <c r="J55123" s="830"/>
    </row>
    <row r="55124" spans="10:10" x14ac:dyDescent="0.35">
      <c r="J55124" s="830"/>
    </row>
    <row r="55125" spans="10:10" x14ac:dyDescent="0.35">
      <c r="J55125" s="830"/>
    </row>
    <row r="55126" spans="10:10" x14ac:dyDescent="0.35">
      <c r="J55126" s="830"/>
    </row>
    <row r="55127" spans="10:10" x14ac:dyDescent="0.35">
      <c r="J55127" s="830"/>
    </row>
    <row r="55128" spans="10:10" x14ac:dyDescent="0.35">
      <c r="J55128" s="830"/>
    </row>
    <row r="55129" spans="10:10" x14ac:dyDescent="0.35">
      <c r="J55129" s="830"/>
    </row>
    <row r="55130" spans="10:10" x14ac:dyDescent="0.35">
      <c r="J55130" s="830"/>
    </row>
    <row r="55131" spans="10:10" x14ac:dyDescent="0.35">
      <c r="J55131" s="830"/>
    </row>
    <row r="55132" spans="10:10" x14ac:dyDescent="0.35">
      <c r="J55132" s="830"/>
    </row>
    <row r="55133" spans="10:10" x14ac:dyDescent="0.35">
      <c r="J55133" s="830"/>
    </row>
    <row r="55134" spans="10:10" x14ac:dyDescent="0.35">
      <c r="J55134" s="830"/>
    </row>
    <row r="55135" spans="10:10" x14ac:dyDescent="0.35">
      <c r="J55135" s="830"/>
    </row>
    <row r="55136" spans="10:10" x14ac:dyDescent="0.35">
      <c r="J55136" s="830"/>
    </row>
    <row r="55141" spans="10:10" x14ac:dyDescent="0.35">
      <c r="J55141" s="830"/>
    </row>
    <row r="55142" spans="10:10" x14ac:dyDescent="0.35">
      <c r="J55142" s="830"/>
    </row>
    <row r="55143" spans="10:10" x14ac:dyDescent="0.35">
      <c r="J55143" s="830"/>
    </row>
    <row r="55144" spans="10:10" x14ac:dyDescent="0.35">
      <c r="J55144" s="830"/>
    </row>
    <row r="55145" spans="10:10" x14ac:dyDescent="0.35">
      <c r="J55145" s="830"/>
    </row>
    <row r="55146" spans="10:10" x14ac:dyDescent="0.35">
      <c r="J55146" s="830"/>
    </row>
    <row r="55147" spans="10:10" x14ac:dyDescent="0.35">
      <c r="J55147" s="830"/>
    </row>
    <row r="55148" spans="10:10" x14ac:dyDescent="0.35">
      <c r="J55148" s="830"/>
    </row>
    <row r="55149" spans="10:10" x14ac:dyDescent="0.35">
      <c r="J55149" s="830"/>
    </row>
    <row r="55150" spans="10:10" x14ac:dyDescent="0.35">
      <c r="J55150" s="830"/>
    </row>
    <row r="55151" spans="10:10" x14ac:dyDescent="0.35">
      <c r="J55151" s="830"/>
    </row>
    <row r="55152" spans="10:10" x14ac:dyDescent="0.35">
      <c r="J55152" s="830"/>
    </row>
    <row r="55153" spans="10:10" x14ac:dyDescent="0.35">
      <c r="J55153" s="830"/>
    </row>
    <row r="55154" spans="10:10" x14ac:dyDescent="0.35">
      <c r="J55154" s="830"/>
    </row>
    <row r="55155" spans="10:10" x14ac:dyDescent="0.35">
      <c r="J55155" s="830"/>
    </row>
    <row r="55156" spans="10:10" x14ac:dyDescent="0.35">
      <c r="J55156" s="830"/>
    </row>
    <row r="55157" spans="10:10" x14ac:dyDescent="0.35">
      <c r="J55157" s="830"/>
    </row>
    <row r="55158" spans="10:10" x14ac:dyDescent="0.35">
      <c r="J55158" s="830"/>
    </row>
    <row r="55159" spans="10:10" x14ac:dyDescent="0.35">
      <c r="J55159" s="830"/>
    </row>
    <row r="55160" spans="10:10" x14ac:dyDescent="0.35">
      <c r="J55160" s="830"/>
    </row>
    <row r="55161" spans="10:10" x14ac:dyDescent="0.35">
      <c r="J55161" s="830"/>
    </row>
    <row r="55162" spans="10:10" x14ac:dyDescent="0.35">
      <c r="J55162" s="830"/>
    </row>
    <row r="55163" spans="10:10" x14ac:dyDescent="0.35">
      <c r="J55163" s="830"/>
    </row>
    <row r="55164" spans="10:10" x14ac:dyDescent="0.35">
      <c r="J55164" s="830"/>
    </row>
    <row r="55165" spans="10:10" x14ac:dyDescent="0.35">
      <c r="J55165" s="830"/>
    </row>
    <row r="55166" spans="10:10" x14ac:dyDescent="0.35">
      <c r="J55166" s="830"/>
    </row>
    <row r="55167" spans="10:10" x14ac:dyDescent="0.35">
      <c r="J55167" s="830"/>
    </row>
    <row r="55168" spans="10:10" x14ac:dyDescent="0.35">
      <c r="J55168" s="830"/>
    </row>
    <row r="55169" spans="10:10" x14ac:dyDescent="0.35">
      <c r="J55169" s="830"/>
    </row>
    <row r="55170" spans="10:10" x14ac:dyDescent="0.35">
      <c r="J55170" s="830"/>
    </row>
    <row r="55171" spans="10:10" x14ac:dyDescent="0.35">
      <c r="J55171" s="830"/>
    </row>
    <row r="55172" spans="10:10" x14ac:dyDescent="0.35">
      <c r="J55172" s="830"/>
    </row>
    <row r="55173" spans="10:10" x14ac:dyDescent="0.35">
      <c r="J55173" s="830"/>
    </row>
    <row r="55174" spans="10:10" x14ac:dyDescent="0.35">
      <c r="J55174" s="830"/>
    </row>
    <row r="55175" spans="10:10" x14ac:dyDescent="0.35">
      <c r="J55175" s="830"/>
    </row>
    <row r="55176" spans="10:10" x14ac:dyDescent="0.35">
      <c r="J55176" s="830"/>
    </row>
    <row r="55177" spans="10:10" x14ac:dyDescent="0.35">
      <c r="J55177" s="830"/>
    </row>
    <row r="55178" spans="10:10" x14ac:dyDescent="0.35">
      <c r="J55178" s="830"/>
    </row>
    <row r="55179" spans="10:10" x14ac:dyDescent="0.35">
      <c r="J55179" s="830"/>
    </row>
    <row r="55180" spans="10:10" x14ac:dyDescent="0.35">
      <c r="J55180" s="830"/>
    </row>
    <row r="55181" spans="10:10" x14ac:dyDescent="0.35">
      <c r="J55181" s="830"/>
    </row>
    <row r="55182" spans="10:10" x14ac:dyDescent="0.35">
      <c r="J55182" s="830"/>
    </row>
    <row r="55183" spans="10:10" x14ac:dyDescent="0.35">
      <c r="J55183" s="830"/>
    </row>
    <row r="55188" spans="10:10" x14ac:dyDescent="0.35">
      <c r="J55188" s="830"/>
    </row>
    <row r="55189" spans="10:10" x14ac:dyDescent="0.35">
      <c r="J55189" s="830"/>
    </row>
    <row r="55190" spans="10:10" x14ac:dyDescent="0.35">
      <c r="J55190" s="830"/>
    </row>
    <row r="55191" spans="10:10" x14ac:dyDescent="0.35">
      <c r="J55191" s="830"/>
    </row>
    <row r="55192" spans="10:10" x14ac:dyDescent="0.35">
      <c r="J55192" s="830"/>
    </row>
    <row r="55193" spans="10:10" x14ac:dyDescent="0.35">
      <c r="J55193" s="830"/>
    </row>
    <row r="55194" spans="10:10" x14ac:dyDescent="0.35">
      <c r="J55194" s="830"/>
    </row>
    <row r="55195" spans="10:10" x14ac:dyDescent="0.35">
      <c r="J55195" s="830"/>
    </row>
    <row r="55196" spans="10:10" x14ac:dyDescent="0.35">
      <c r="J55196" s="830"/>
    </row>
    <row r="55197" spans="10:10" x14ac:dyDescent="0.35">
      <c r="J55197" s="830"/>
    </row>
    <row r="55198" spans="10:10" x14ac:dyDescent="0.35">
      <c r="J55198" s="830"/>
    </row>
    <row r="55199" spans="10:10" x14ac:dyDescent="0.35">
      <c r="J55199" s="830"/>
    </row>
    <row r="55200" spans="10:10" x14ac:dyDescent="0.35">
      <c r="J55200" s="830"/>
    </row>
    <row r="55201" spans="10:10" x14ac:dyDescent="0.35">
      <c r="J55201" s="830"/>
    </row>
    <row r="55202" spans="10:10" x14ac:dyDescent="0.35">
      <c r="J55202" s="830"/>
    </row>
    <row r="55203" spans="10:10" x14ac:dyDescent="0.35">
      <c r="J55203" s="830"/>
    </row>
    <row r="55204" spans="10:10" x14ac:dyDescent="0.35">
      <c r="J55204" s="830"/>
    </row>
    <row r="55205" spans="10:10" x14ac:dyDescent="0.35">
      <c r="J55205" s="830"/>
    </row>
    <row r="55206" spans="10:10" x14ac:dyDescent="0.35">
      <c r="J55206" s="830"/>
    </row>
    <row r="55207" spans="10:10" x14ac:dyDescent="0.35">
      <c r="J55207" s="830"/>
    </row>
    <row r="55208" spans="10:10" x14ac:dyDescent="0.35">
      <c r="J55208" s="830"/>
    </row>
    <row r="55209" spans="10:10" x14ac:dyDescent="0.35">
      <c r="J55209" s="830"/>
    </row>
    <row r="55210" spans="10:10" x14ac:dyDescent="0.35">
      <c r="J55210" s="830"/>
    </row>
    <row r="55211" spans="10:10" x14ac:dyDescent="0.35">
      <c r="J55211" s="830"/>
    </row>
    <row r="55212" spans="10:10" x14ac:dyDescent="0.35">
      <c r="J55212" s="830"/>
    </row>
    <row r="55213" spans="10:10" x14ac:dyDescent="0.35">
      <c r="J55213" s="830"/>
    </row>
    <row r="55214" spans="10:10" x14ac:dyDescent="0.35">
      <c r="J55214" s="830"/>
    </row>
    <row r="55215" spans="10:10" x14ac:dyDescent="0.35">
      <c r="J55215" s="830"/>
    </row>
    <row r="55216" spans="10:10" x14ac:dyDescent="0.35">
      <c r="J55216" s="830"/>
    </row>
    <row r="55217" spans="10:10" x14ac:dyDescent="0.35">
      <c r="J55217" s="830"/>
    </row>
    <row r="55218" spans="10:10" x14ac:dyDescent="0.35">
      <c r="J55218" s="830"/>
    </row>
    <row r="55219" spans="10:10" x14ac:dyDescent="0.35">
      <c r="J55219" s="830"/>
    </row>
    <row r="55220" spans="10:10" x14ac:dyDescent="0.35">
      <c r="J55220" s="830"/>
    </row>
    <row r="55221" spans="10:10" x14ac:dyDescent="0.35">
      <c r="J55221" s="830"/>
    </row>
    <row r="55222" spans="10:10" x14ac:dyDescent="0.35">
      <c r="J55222" s="830"/>
    </row>
    <row r="55223" spans="10:10" x14ac:dyDescent="0.35">
      <c r="J55223" s="830"/>
    </row>
    <row r="55224" spans="10:10" x14ac:dyDescent="0.35">
      <c r="J55224" s="830"/>
    </row>
    <row r="55225" spans="10:10" x14ac:dyDescent="0.35">
      <c r="J55225" s="830"/>
    </row>
    <row r="55226" spans="10:10" x14ac:dyDescent="0.35">
      <c r="J55226" s="830"/>
    </row>
    <row r="55227" spans="10:10" x14ac:dyDescent="0.35">
      <c r="J55227" s="830"/>
    </row>
    <row r="55228" spans="10:10" x14ac:dyDescent="0.35">
      <c r="J55228" s="830"/>
    </row>
    <row r="55229" spans="10:10" x14ac:dyDescent="0.35">
      <c r="J55229" s="830"/>
    </row>
    <row r="55230" spans="10:10" x14ac:dyDescent="0.35">
      <c r="J55230" s="830"/>
    </row>
    <row r="55231" spans="10:10" x14ac:dyDescent="0.35">
      <c r="J55231" s="830"/>
    </row>
    <row r="55232" spans="10:10" x14ac:dyDescent="0.35">
      <c r="J55232" s="830"/>
    </row>
    <row r="55233" spans="10:10" x14ac:dyDescent="0.35">
      <c r="J55233" s="830"/>
    </row>
    <row r="55234" spans="10:10" x14ac:dyDescent="0.35">
      <c r="J55234" s="830"/>
    </row>
    <row r="55235" spans="10:10" x14ac:dyDescent="0.35">
      <c r="J55235" s="830"/>
    </row>
    <row r="55236" spans="10:10" x14ac:dyDescent="0.35">
      <c r="J55236" s="830"/>
    </row>
    <row r="55237" spans="10:10" x14ac:dyDescent="0.35">
      <c r="J55237" s="830"/>
    </row>
    <row r="55238" spans="10:10" x14ac:dyDescent="0.35">
      <c r="J55238" s="830"/>
    </row>
    <row r="55239" spans="10:10" x14ac:dyDescent="0.35">
      <c r="J55239" s="830"/>
    </row>
    <row r="55240" spans="10:10" x14ac:dyDescent="0.35">
      <c r="J55240" s="830"/>
    </row>
    <row r="55241" spans="10:10" x14ac:dyDescent="0.35">
      <c r="J55241" s="830"/>
    </row>
    <row r="55242" spans="10:10" x14ac:dyDescent="0.35">
      <c r="J55242" s="830"/>
    </row>
    <row r="55243" spans="10:10" x14ac:dyDescent="0.35">
      <c r="J55243" s="830"/>
    </row>
    <row r="55244" spans="10:10" x14ac:dyDescent="0.35">
      <c r="J55244" s="830"/>
    </row>
    <row r="55245" spans="10:10" x14ac:dyDescent="0.35">
      <c r="J55245" s="830"/>
    </row>
    <row r="55246" spans="10:10" x14ac:dyDescent="0.35">
      <c r="J55246" s="830"/>
    </row>
    <row r="55247" spans="10:10" x14ac:dyDescent="0.35">
      <c r="J55247" s="830"/>
    </row>
    <row r="55248" spans="10:10" x14ac:dyDescent="0.35">
      <c r="J55248" s="830"/>
    </row>
    <row r="55249" spans="10:10" x14ac:dyDescent="0.35">
      <c r="J55249" s="830"/>
    </row>
    <row r="55250" spans="10:10" x14ac:dyDescent="0.35">
      <c r="J55250" s="830"/>
    </row>
    <row r="55251" spans="10:10" x14ac:dyDescent="0.35">
      <c r="J55251" s="830"/>
    </row>
    <row r="55252" spans="10:10" x14ac:dyDescent="0.35">
      <c r="J55252" s="830"/>
    </row>
    <row r="55253" spans="10:10" x14ac:dyDescent="0.35">
      <c r="J55253" s="830"/>
    </row>
    <row r="55254" spans="10:10" x14ac:dyDescent="0.35">
      <c r="J55254" s="830"/>
    </row>
    <row r="55255" spans="10:10" x14ac:dyDescent="0.35">
      <c r="J55255" s="830"/>
    </row>
    <row r="55256" spans="10:10" x14ac:dyDescent="0.35">
      <c r="J55256" s="830"/>
    </row>
    <row r="55257" spans="10:10" x14ac:dyDescent="0.35">
      <c r="J55257" s="830"/>
    </row>
    <row r="55258" spans="10:10" x14ac:dyDescent="0.35">
      <c r="J55258" s="830"/>
    </row>
    <row r="55259" spans="10:10" x14ac:dyDescent="0.35">
      <c r="J55259" s="830"/>
    </row>
    <row r="55260" spans="10:10" x14ac:dyDescent="0.35">
      <c r="J55260" s="830"/>
    </row>
    <row r="55261" spans="10:10" x14ac:dyDescent="0.35">
      <c r="J55261" s="830"/>
    </row>
    <row r="55262" spans="10:10" x14ac:dyDescent="0.35">
      <c r="J55262" s="830"/>
    </row>
    <row r="55263" spans="10:10" x14ac:dyDescent="0.35">
      <c r="J55263" s="830"/>
    </row>
    <row r="55264" spans="10:10" x14ac:dyDescent="0.35">
      <c r="J55264" s="830"/>
    </row>
    <row r="55265" spans="10:10" x14ac:dyDescent="0.35">
      <c r="J55265" s="830"/>
    </row>
    <row r="55266" spans="10:10" x14ac:dyDescent="0.35">
      <c r="J55266" s="830"/>
    </row>
    <row r="55267" spans="10:10" x14ac:dyDescent="0.35">
      <c r="J55267" s="830"/>
    </row>
    <row r="55268" spans="10:10" x14ac:dyDescent="0.35">
      <c r="J55268" s="830"/>
    </row>
    <row r="55269" spans="10:10" x14ac:dyDescent="0.35">
      <c r="J55269" s="830"/>
    </row>
    <row r="55270" spans="10:10" x14ac:dyDescent="0.35">
      <c r="J55270" s="830"/>
    </row>
    <row r="55271" spans="10:10" x14ac:dyDescent="0.35">
      <c r="J55271" s="830"/>
    </row>
    <row r="55272" spans="10:10" x14ac:dyDescent="0.35">
      <c r="J55272" s="830"/>
    </row>
    <row r="55273" spans="10:10" x14ac:dyDescent="0.35">
      <c r="J55273" s="830"/>
    </row>
    <row r="55274" spans="10:10" x14ac:dyDescent="0.35">
      <c r="J55274" s="830"/>
    </row>
    <row r="55275" spans="10:10" x14ac:dyDescent="0.35">
      <c r="J55275" s="830"/>
    </row>
    <row r="55276" spans="10:10" x14ac:dyDescent="0.35">
      <c r="J55276" s="830"/>
    </row>
    <row r="55277" spans="10:10" x14ac:dyDescent="0.35">
      <c r="J55277" s="830"/>
    </row>
    <row r="55278" spans="10:10" x14ac:dyDescent="0.35">
      <c r="J55278" s="830"/>
    </row>
    <row r="55279" spans="10:10" x14ac:dyDescent="0.35">
      <c r="J55279" s="830"/>
    </row>
    <row r="55280" spans="10:10" x14ac:dyDescent="0.35">
      <c r="J55280" s="830"/>
    </row>
    <row r="55284" spans="10:10" x14ac:dyDescent="0.35">
      <c r="J55284" s="830"/>
    </row>
    <row r="55285" spans="10:10" x14ac:dyDescent="0.35">
      <c r="J55285" s="830"/>
    </row>
    <row r="55286" spans="10:10" x14ac:dyDescent="0.35">
      <c r="J55286" s="830"/>
    </row>
    <row r="55287" spans="10:10" x14ac:dyDescent="0.35">
      <c r="J55287" s="830"/>
    </row>
    <row r="55288" spans="10:10" x14ac:dyDescent="0.35">
      <c r="J55288" s="830"/>
    </row>
    <row r="55289" spans="10:10" x14ac:dyDescent="0.35">
      <c r="J55289" s="830"/>
    </row>
    <row r="55290" spans="10:10" x14ac:dyDescent="0.35">
      <c r="J55290" s="830"/>
    </row>
    <row r="55291" spans="10:10" x14ac:dyDescent="0.35">
      <c r="J55291" s="830"/>
    </row>
    <row r="55292" spans="10:10" x14ac:dyDescent="0.35">
      <c r="J55292" s="830"/>
    </row>
    <row r="55293" spans="10:10" x14ac:dyDescent="0.35">
      <c r="J55293" s="830"/>
    </row>
    <row r="55294" spans="10:10" x14ac:dyDescent="0.35">
      <c r="J55294" s="830"/>
    </row>
    <row r="55295" spans="10:10" x14ac:dyDescent="0.35">
      <c r="J55295" s="830"/>
    </row>
    <row r="55296" spans="10:10" x14ac:dyDescent="0.35">
      <c r="J55296" s="830"/>
    </row>
    <row r="55297" spans="10:10" x14ac:dyDescent="0.35">
      <c r="J55297" s="830"/>
    </row>
    <row r="55304" spans="10:10" x14ac:dyDescent="0.35">
      <c r="J55304" s="830"/>
    </row>
    <row r="55305" spans="10:10" x14ac:dyDescent="0.35">
      <c r="J55305" s="830"/>
    </row>
    <row r="55306" spans="10:10" x14ac:dyDescent="0.35">
      <c r="J55306" s="830"/>
    </row>
    <row r="55307" spans="10:10" x14ac:dyDescent="0.35">
      <c r="J55307" s="830"/>
    </row>
    <row r="55308" spans="10:10" x14ac:dyDescent="0.35">
      <c r="J55308" s="830"/>
    </row>
    <row r="55309" spans="10:10" x14ac:dyDescent="0.35">
      <c r="J55309" s="830"/>
    </row>
    <row r="55310" spans="10:10" x14ac:dyDescent="0.35">
      <c r="J55310" s="830"/>
    </row>
    <row r="55311" spans="10:10" x14ac:dyDescent="0.35">
      <c r="J55311" s="830"/>
    </row>
    <row r="55312" spans="10:10" x14ac:dyDescent="0.35">
      <c r="J55312" s="830"/>
    </row>
    <row r="55313" spans="10:10" x14ac:dyDescent="0.35">
      <c r="J55313" s="830"/>
    </row>
    <row r="55320" spans="10:10" x14ac:dyDescent="0.35">
      <c r="J55320" s="830"/>
    </row>
    <row r="55321" spans="10:10" x14ac:dyDescent="0.35">
      <c r="J55321" s="830"/>
    </row>
    <row r="55322" spans="10:10" x14ac:dyDescent="0.35">
      <c r="J55322" s="830"/>
    </row>
    <row r="55323" spans="10:10" x14ac:dyDescent="0.35">
      <c r="J55323" s="830"/>
    </row>
    <row r="55324" spans="10:10" x14ac:dyDescent="0.35">
      <c r="J55324" s="830"/>
    </row>
    <row r="55325" spans="10:10" x14ac:dyDescent="0.35">
      <c r="J55325" s="830"/>
    </row>
    <row r="55326" spans="10:10" x14ac:dyDescent="0.35">
      <c r="J55326" s="830"/>
    </row>
    <row r="55327" spans="10:10" x14ac:dyDescent="0.35">
      <c r="J55327" s="830"/>
    </row>
    <row r="55328" spans="10:10" x14ac:dyDescent="0.35">
      <c r="J55328" s="830"/>
    </row>
    <row r="55329" spans="10:10" x14ac:dyDescent="0.35">
      <c r="J55329" s="830"/>
    </row>
    <row r="55330" spans="10:10" x14ac:dyDescent="0.35">
      <c r="J55330" s="830"/>
    </row>
    <row r="55331" spans="10:10" x14ac:dyDescent="0.35">
      <c r="J55331" s="830"/>
    </row>
    <row r="55332" spans="10:10" x14ac:dyDescent="0.35">
      <c r="J55332" s="830"/>
    </row>
    <row r="55333" spans="10:10" x14ac:dyDescent="0.35">
      <c r="J55333" s="830"/>
    </row>
    <row r="55334" spans="10:10" x14ac:dyDescent="0.35">
      <c r="J55334" s="830"/>
    </row>
    <row r="55335" spans="10:10" x14ac:dyDescent="0.35">
      <c r="J55335" s="830"/>
    </row>
    <row r="55336" spans="10:10" x14ac:dyDescent="0.35">
      <c r="J55336" s="830"/>
    </row>
    <row r="55337" spans="10:10" x14ac:dyDescent="0.35">
      <c r="J55337" s="830"/>
    </row>
    <row r="55338" spans="10:10" x14ac:dyDescent="0.35">
      <c r="J55338" s="830"/>
    </row>
    <row r="55339" spans="10:10" x14ac:dyDescent="0.35">
      <c r="J55339" s="830"/>
    </row>
    <row r="55340" spans="10:10" x14ac:dyDescent="0.35">
      <c r="J55340" s="830"/>
    </row>
    <row r="55341" spans="10:10" x14ac:dyDescent="0.35">
      <c r="J55341" s="830"/>
    </row>
    <row r="55342" spans="10:10" x14ac:dyDescent="0.35">
      <c r="J55342" s="830"/>
    </row>
    <row r="55343" spans="10:10" x14ac:dyDescent="0.35">
      <c r="J55343" s="830"/>
    </row>
    <row r="55344" spans="10:10" x14ac:dyDescent="0.35">
      <c r="J55344" s="830"/>
    </row>
    <row r="55345" spans="10:10" x14ac:dyDescent="0.35">
      <c r="J55345" s="830"/>
    </row>
    <row r="55346" spans="10:10" x14ac:dyDescent="0.35">
      <c r="J55346" s="830"/>
    </row>
    <row r="55347" spans="10:10" x14ac:dyDescent="0.35">
      <c r="J55347" s="830"/>
    </row>
    <row r="55348" spans="10:10" x14ac:dyDescent="0.35">
      <c r="J55348" s="830"/>
    </row>
    <row r="55349" spans="10:10" x14ac:dyDescent="0.35">
      <c r="J55349" s="830"/>
    </row>
    <row r="55350" spans="10:10" x14ac:dyDescent="0.35">
      <c r="J55350" s="830"/>
    </row>
    <row r="55351" spans="10:10" x14ac:dyDescent="0.35">
      <c r="J55351" s="830"/>
    </row>
    <row r="55352" spans="10:10" x14ac:dyDescent="0.35">
      <c r="J55352" s="830"/>
    </row>
    <row r="55353" spans="10:10" x14ac:dyDescent="0.35">
      <c r="J55353" s="830"/>
    </row>
    <row r="55354" spans="10:10" x14ac:dyDescent="0.35">
      <c r="J55354" s="830"/>
    </row>
    <row r="55355" spans="10:10" x14ac:dyDescent="0.35">
      <c r="J55355" s="830"/>
    </row>
    <row r="55356" spans="10:10" x14ac:dyDescent="0.35">
      <c r="J55356" s="830"/>
    </row>
    <row r="55357" spans="10:10" x14ac:dyDescent="0.35">
      <c r="J55357" s="830"/>
    </row>
    <row r="55358" spans="10:10" x14ac:dyDescent="0.35">
      <c r="J55358" s="830"/>
    </row>
    <row r="55359" spans="10:10" x14ac:dyDescent="0.35">
      <c r="J55359" s="830"/>
    </row>
    <row r="55378" spans="10:10" x14ac:dyDescent="0.35">
      <c r="J55378" s="830"/>
    </row>
    <row r="55381" spans="10:10" x14ac:dyDescent="0.35">
      <c r="J55381" s="830"/>
    </row>
    <row r="55382" spans="10:10" x14ac:dyDescent="0.35">
      <c r="J55382" s="830"/>
    </row>
    <row r="55383" spans="10:10" x14ac:dyDescent="0.35">
      <c r="J55383" s="830"/>
    </row>
    <row r="55388" spans="10:10" x14ac:dyDescent="0.35">
      <c r="J55388" s="830"/>
    </row>
    <row r="55389" spans="10:10" x14ac:dyDescent="0.35">
      <c r="J55389" s="830"/>
    </row>
    <row r="55390" spans="10:10" x14ac:dyDescent="0.35">
      <c r="J55390" s="830"/>
    </row>
    <row r="55391" spans="10:10" x14ac:dyDescent="0.35">
      <c r="J55391" s="830"/>
    </row>
    <row r="55392" spans="10:10" x14ac:dyDescent="0.35">
      <c r="J55392" s="830"/>
    </row>
    <row r="55393" spans="10:10" x14ac:dyDescent="0.35">
      <c r="J55393" s="830"/>
    </row>
    <row r="55394" spans="10:10" x14ac:dyDescent="0.35">
      <c r="J55394" s="830"/>
    </row>
    <row r="55395" spans="10:10" x14ac:dyDescent="0.35">
      <c r="J55395" s="830"/>
    </row>
    <row r="55396" spans="10:10" x14ac:dyDescent="0.35">
      <c r="J55396" s="830"/>
    </row>
    <row r="55397" spans="10:10" x14ac:dyDescent="0.35">
      <c r="J55397" s="830"/>
    </row>
    <row r="55398" spans="10:10" x14ac:dyDescent="0.35">
      <c r="J55398" s="830"/>
    </row>
    <row r="55399" spans="10:10" x14ac:dyDescent="0.35">
      <c r="J55399" s="830"/>
    </row>
    <row r="55400" spans="10:10" x14ac:dyDescent="0.35">
      <c r="J55400" s="830"/>
    </row>
    <row r="55401" spans="10:10" x14ac:dyDescent="0.35">
      <c r="J55401" s="830"/>
    </row>
    <row r="55402" spans="10:10" x14ac:dyDescent="0.35">
      <c r="J55402" s="830"/>
    </row>
    <row r="55403" spans="10:10" x14ac:dyDescent="0.35">
      <c r="J55403" s="830"/>
    </row>
    <row r="55404" spans="10:10" x14ac:dyDescent="0.35">
      <c r="J55404" s="830"/>
    </row>
    <row r="55405" spans="10:10" x14ac:dyDescent="0.35">
      <c r="J55405" s="830"/>
    </row>
    <row r="55406" spans="10:10" x14ac:dyDescent="0.35">
      <c r="J55406" s="830"/>
    </row>
    <row r="55407" spans="10:10" x14ac:dyDescent="0.35">
      <c r="J55407" s="830"/>
    </row>
    <row r="55408" spans="10:10" x14ac:dyDescent="0.35">
      <c r="J55408" s="830"/>
    </row>
    <row r="55409" spans="10:10" x14ac:dyDescent="0.35">
      <c r="J55409" s="830"/>
    </row>
    <row r="55410" spans="10:10" x14ac:dyDescent="0.35">
      <c r="J55410" s="830"/>
    </row>
    <row r="55411" spans="10:10" x14ac:dyDescent="0.35">
      <c r="J55411" s="830"/>
    </row>
    <row r="55412" spans="10:10" x14ac:dyDescent="0.35">
      <c r="J55412" s="830"/>
    </row>
    <row r="55413" spans="10:10" x14ac:dyDescent="0.35">
      <c r="J55413" s="830"/>
    </row>
    <row r="55414" spans="10:10" x14ac:dyDescent="0.35">
      <c r="J55414" s="830"/>
    </row>
    <row r="55415" spans="10:10" x14ac:dyDescent="0.35">
      <c r="J55415" s="830"/>
    </row>
    <row r="55416" spans="10:10" x14ac:dyDescent="0.35">
      <c r="J55416" s="830"/>
    </row>
    <row r="55417" spans="10:10" x14ac:dyDescent="0.35">
      <c r="J55417" s="830"/>
    </row>
    <row r="55418" spans="10:10" x14ac:dyDescent="0.35">
      <c r="J55418" s="830"/>
    </row>
    <row r="55419" spans="10:10" x14ac:dyDescent="0.35">
      <c r="J55419" s="830"/>
    </row>
    <row r="55420" spans="10:10" x14ac:dyDescent="0.35">
      <c r="J55420" s="830"/>
    </row>
    <row r="55421" spans="10:10" x14ac:dyDescent="0.35">
      <c r="J55421" s="830"/>
    </row>
    <row r="55422" spans="10:10" x14ac:dyDescent="0.35">
      <c r="J55422" s="830"/>
    </row>
    <row r="55423" spans="10:10" x14ac:dyDescent="0.35">
      <c r="J55423" s="830"/>
    </row>
    <row r="55424" spans="10:10" x14ac:dyDescent="0.35">
      <c r="J55424" s="830"/>
    </row>
    <row r="55425" spans="10:10" x14ac:dyDescent="0.35">
      <c r="J55425" s="830"/>
    </row>
    <row r="55426" spans="10:10" x14ac:dyDescent="0.35">
      <c r="J55426" s="830"/>
    </row>
    <row r="55427" spans="10:10" x14ac:dyDescent="0.35">
      <c r="J55427" s="830"/>
    </row>
    <row r="55428" spans="10:10" x14ac:dyDescent="0.35">
      <c r="J55428" s="830"/>
    </row>
    <row r="55429" spans="10:10" x14ac:dyDescent="0.35">
      <c r="J55429" s="830"/>
    </row>
    <row r="55430" spans="10:10" x14ac:dyDescent="0.35">
      <c r="J55430" s="830"/>
    </row>
    <row r="55431" spans="10:10" x14ac:dyDescent="0.35">
      <c r="J55431" s="830"/>
    </row>
    <row r="55432" spans="10:10" x14ac:dyDescent="0.35">
      <c r="J55432" s="830"/>
    </row>
    <row r="55433" spans="10:10" x14ac:dyDescent="0.35">
      <c r="J55433" s="830"/>
    </row>
    <row r="55434" spans="10:10" x14ac:dyDescent="0.35">
      <c r="J55434" s="830"/>
    </row>
    <row r="55435" spans="10:10" x14ac:dyDescent="0.35">
      <c r="J55435" s="830"/>
    </row>
    <row r="55436" spans="10:10" x14ac:dyDescent="0.35">
      <c r="J55436" s="830"/>
    </row>
    <row r="55437" spans="10:10" x14ac:dyDescent="0.35">
      <c r="J55437" s="830"/>
    </row>
    <row r="55438" spans="10:10" x14ac:dyDescent="0.35">
      <c r="J55438" s="830"/>
    </row>
    <row r="55439" spans="10:10" x14ac:dyDescent="0.35">
      <c r="J55439" s="830"/>
    </row>
    <row r="55440" spans="10:10" x14ac:dyDescent="0.35">
      <c r="J55440" s="830"/>
    </row>
    <row r="55441" spans="10:10" x14ac:dyDescent="0.35">
      <c r="J55441" s="830"/>
    </row>
    <row r="55442" spans="10:10" x14ac:dyDescent="0.35">
      <c r="J55442" s="830"/>
    </row>
    <row r="55443" spans="10:10" x14ac:dyDescent="0.35">
      <c r="J55443" s="830"/>
    </row>
    <row r="55444" spans="10:10" x14ac:dyDescent="0.35">
      <c r="J55444" s="830"/>
    </row>
    <row r="55445" spans="10:10" x14ac:dyDescent="0.35">
      <c r="J55445" s="830"/>
    </row>
    <row r="55446" spans="10:10" x14ac:dyDescent="0.35">
      <c r="J55446" s="830"/>
    </row>
    <row r="55447" spans="10:10" x14ac:dyDescent="0.35">
      <c r="J55447" s="830"/>
    </row>
    <row r="55448" spans="10:10" x14ac:dyDescent="0.35">
      <c r="J55448" s="830"/>
    </row>
    <row r="55449" spans="10:10" x14ac:dyDescent="0.35">
      <c r="J55449" s="830"/>
    </row>
    <row r="55450" spans="10:10" x14ac:dyDescent="0.35">
      <c r="J55450" s="830"/>
    </row>
    <row r="55451" spans="10:10" x14ac:dyDescent="0.35">
      <c r="J55451" s="830"/>
    </row>
    <row r="55452" spans="10:10" x14ac:dyDescent="0.35">
      <c r="J55452" s="830"/>
    </row>
    <row r="55453" spans="10:10" x14ac:dyDescent="0.35">
      <c r="J55453" s="830"/>
    </row>
    <row r="55454" spans="10:10" x14ac:dyDescent="0.35">
      <c r="J55454" s="830"/>
    </row>
    <row r="55455" spans="10:10" x14ac:dyDescent="0.35">
      <c r="J55455" s="830"/>
    </row>
    <row r="55456" spans="10:10" x14ac:dyDescent="0.35">
      <c r="J55456" s="830"/>
    </row>
    <row r="55457" spans="10:10" x14ac:dyDescent="0.35">
      <c r="J55457" s="830"/>
    </row>
    <row r="55458" spans="10:10" x14ac:dyDescent="0.35">
      <c r="J55458" s="830"/>
    </row>
    <row r="55459" spans="10:10" x14ac:dyDescent="0.35">
      <c r="J55459" s="830"/>
    </row>
    <row r="55460" spans="10:10" x14ac:dyDescent="0.35">
      <c r="J55460" s="830"/>
    </row>
    <row r="55461" spans="10:10" x14ac:dyDescent="0.35">
      <c r="J55461" s="830"/>
    </row>
    <row r="55462" spans="10:10" x14ac:dyDescent="0.35">
      <c r="J55462" s="830"/>
    </row>
    <row r="55463" spans="10:10" x14ac:dyDescent="0.35">
      <c r="J55463" s="830"/>
    </row>
    <row r="55464" spans="10:10" x14ac:dyDescent="0.35">
      <c r="J55464" s="830"/>
    </row>
    <row r="55465" spans="10:10" x14ac:dyDescent="0.35">
      <c r="J55465" s="830"/>
    </row>
    <row r="55466" spans="10:10" x14ac:dyDescent="0.35">
      <c r="J55466" s="830"/>
    </row>
    <row r="55467" spans="10:10" x14ac:dyDescent="0.35">
      <c r="J55467" s="830"/>
    </row>
    <row r="55468" spans="10:10" x14ac:dyDescent="0.35">
      <c r="J55468" s="830"/>
    </row>
    <row r="55469" spans="10:10" x14ac:dyDescent="0.35">
      <c r="J55469" s="830"/>
    </row>
    <row r="55470" spans="10:10" x14ac:dyDescent="0.35">
      <c r="J55470" s="830"/>
    </row>
    <row r="55471" spans="10:10" x14ac:dyDescent="0.35">
      <c r="J55471" s="830"/>
    </row>
    <row r="55472" spans="10:10" x14ac:dyDescent="0.35">
      <c r="J55472" s="830"/>
    </row>
    <row r="55473" spans="10:10" x14ac:dyDescent="0.35">
      <c r="J55473" s="830"/>
    </row>
    <row r="55474" spans="10:10" x14ac:dyDescent="0.35">
      <c r="J55474" s="830"/>
    </row>
    <row r="55475" spans="10:10" x14ac:dyDescent="0.35">
      <c r="J55475" s="830"/>
    </row>
    <row r="55476" spans="10:10" x14ac:dyDescent="0.35">
      <c r="J55476" s="830"/>
    </row>
    <row r="55477" spans="10:10" x14ac:dyDescent="0.35">
      <c r="J55477" s="830"/>
    </row>
    <row r="55479" spans="10:10" x14ac:dyDescent="0.35">
      <c r="J55479" s="830"/>
    </row>
    <row r="55480" spans="10:10" x14ac:dyDescent="0.35">
      <c r="J55480" s="830"/>
    </row>
    <row r="55481" spans="10:10" x14ac:dyDescent="0.35">
      <c r="J55481" s="830"/>
    </row>
    <row r="55482" spans="10:10" x14ac:dyDescent="0.35">
      <c r="J55482" s="830"/>
    </row>
    <row r="55483" spans="10:10" x14ac:dyDescent="0.35">
      <c r="J55483" s="830"/>
    </row>
    <row r="55484" spans="10:10" x14ac:dyDescent="0.35">
      <c r="J55484" s="830"/>
    </row>
    <row r="55485" spans="10:10" x14ac:dyDescent="0.35">
      <c r="J55485" s="830"/>
    </row>
    <row r="55486" spans="10:10" x14ac:dyDescent="0.35">
      <c r="J55486" s="830"/>
    </row>
    <row r="55487" spans="10:10" x14ac:dyDescent="0.35">
      <c r="J55487" s="830"/>
    </row>
    <row r="55488" spans="10:10" x14ac:dyDescent="0.35">
      <c r="J55488" s="830"/>
    </row>
    <row r="55489" spans="10:10" x14ac:dyDescent="0.35">
      <c r="J55489" s="830"/>
    </row>
    <row r="55490" spans="10:10" x14ac:dyDescent="0.35">
      <c r="J55490" s="830"/>
    </row>
    <row r="55491" spans="10:10" x14ac:dyDescent="0.35">
      <c r="J55491" s="830"/>
    </row>
    <row r="55492" spans="10:10" x14ac:dyDescent="0.35">
      <c r="J55492" s="830"/>
    </row>
    <row r="55493" spans="10:10" x14ac:dyDescent="0.35">
      <c r="J55493" s="830"/>
    </row>
    <row r="55494" spans="10:10" x14ac:dyDescent="0.35">
      <c r="J55494" s="830"/>
    </row>
    <row r="55495" spans="10:10" x14ac:dyDescent="0.35">
      <c r="J55495" s="830"/>
    </row>
    <row r="55496" spans="10:10" x14ac:dyDescent="0.35">
      <c r="J55496" s="830"/>
    </row>
    <row r="55497" spans="10:10" x14ac:dyDescent="0.35">
      <c r="J55497" s="830"/>
    </row>
    <row r="55498" spans="10:10" x14ac:dyDescent="0.35">
      <c r="J55498" s="830"/>
    </row>
    <row r="55499" spans="10:10" x14ac:dyDescent="0.35">
      <c r="J55499" s="830"/>
    </row>
    <row r="55500" spans="10:10" x14ac:dyDescent="0.35">
      <c r="J55500" s="830"/>
    </row>
    <row r="55501" spans="10:10" x14ac:dyDescent="0.35">
      <c r="J55501" s="830"/>
    </row>
    <row r="55502" spans="10:10" x14ac:dyDescent="0.35">
      <c r="J55502" s="830"/>
    </row>
    <row r="55507" spans="10:10" x14ac:dyDescent="0.35">
      <c r="J55507" s="830"/>
    </row>
    <row r="55508" spans="10:10" x14ac:dyDescent="0.35">
      <c r="J55508" s="830"/>
    </row>
    <row r="55509" spans="10:10" x14ac:dyDescent="0.35">
      <c r="J55509" s="830"/>
    </row>
    <row r="55510" spans="10:10" x14ac:dyDescent="0.35">
      <c r="J55510" s="830"/>
    </row>
    <row r="55511" spans="10:10" x14ac:dyDescent="0.35">
      <c r="J55511" s="830"/>
    </row>
    <row r="55512" spans="10:10" x14ac:dyDescent="0.35">
      <c r="J55512" s="830"/>
    </row>
    <row r="55513" spans="10:10" x14ac:dyDescent="0.35">
      <c r="J55513" s="830"/>
    </row>
    <row r="55514" spans="10:10" x14ac:dyDescent="0.35">
      <c r="J55514" s="830"/>
    </row>
    <row r="55515" spans="10:10" x14ac:dyDescent="0.35">
      <c r="J55515" s="830"/>
    </row>
    <row r="55516" spans="10:10" x14ac:dyDescent="0.35">
      <c r="J55516" s="830"/>
    </row>
    <row r="55517" spans="10:10" x14ac:dyDescent="0.35">
      <c r="J55517" s="830"/>
    </row>
    <row r="55518" spans="10:10" x14ac:dyDescent="0.35">
      <c r="J55518" s="830"/>
    </row>
    <row r="55519" spans="10:10" x14ac:dyDescent="0.35">
      <c r="J55519" s="830"/>
    </row>
    <row r="55520" spans="10:10" x14ac:dyDescent="0.35">
      <c r="J55520" s="830"/>
    </row>
    <row r="55521" spans="10:10" x14ac:dyDescent="0.35">
      <c r="J55521" s="830"/>
    </row>
    <row r="55522" spans="10:10" x14ac:dyDescent="0.35">
      <c r="J55522" s="830"/>
    </row>
    <row r="55523" spans="10:10" x14ac:dyDescent="0.35">
      <c r="J55523" s="830"/>
    </row>
    <row r="55524" spans="10:10" x14ac:dyDescent="0.35">
      <c r="J55524" s="830"/>
    </row>
    <row r="55525" spans="10:10" x14ac:dyDescent="0.35">
      <c r="J55525" s="830"/>
    </row>
    <row r="55526" spans="10:10" x14ac:dyDescent="0.35">
      <c r="J55526" s="830"/>
    </row>
    <row r="55527" spans="10:10" x14ac:dyDescent="0.35">
      <c r="J55527" s="830"/>
    </row>
    <row r="55528" spans="10:10" x14ac:dyDescent="0.35">
      <c r="J55528" s="830"/>
    </row>
    <row r="55529" spans="10:10" x14ac:dyDescent="0.35">
      <c r="J55529" s="830"/>
    </row>
    <row r="55530" spans="10:10" x14ac:dyDescent="0.35">
      <c r="J55530" s="830"/>
    </row>
    <row r="55531" spans="10:10" x14ac:dyDescent="0.35">
      <c r="J55531" s="830"/>
    </row>
    <row r="55532" spans="10:10" x14ac:dyDescent="0.35">
      <c r="J55532" s="830"/>
    </row>
    <row r="55533" spans="10:10" x14ac:dyDescent="0.35">
      <c r="J55533" s="830"/>
    </row>
    <row r="55534" spans="10:10" x14ac:dyDescent="0.35">
      <c r="J55534" s="830"/>
    </row>
    <row r="55535" spans="10:10" x14ac:dyDescent="0.35">
      <c r="J55535" s="830"/>
    </row>
    <row r="55536" spans="10:10" x14ac:dyDescent="0.35">
      <c r="J55536" s="830"/>
    </row>
    <row r="55537" spans="10:10" x14ac:dyDescent="0.35">
      <c r="J55537" s="830"/>
    </row>
    <row r="55538" spans="10:10" x14ac:dyDescent="0.35">
      <c r="J55538" s="830"/>
    </row>
    <row r="55539" spans="10:10" x14ac:dyDescent="0.35">
      <c r="J55539" s="830"/>
    </row>
    <row r="55540" spans="10:10" x14ac:dyDescent="0.35">
      <c r="J55540" s="830"/>
    </row>
    <row r="55541" spans="10:10" x14ac:dyDescent="0.35">
      <c r="J55541" s="830"/>
    </row>
    <row r="55542" spans="10:10" x14ac:dyDescent="0.35">
      <c r="J55542" s="830"/>
    </row>
    <row r="55543" spans="10:10" x14ac:dyDescent="0.35">
      <c r="J55543" s="830"/>
    </row>
    <row r="55544" spans="10:10" x14ac:dyDescent="0.35">
      <c r="J55544" s="830"/>
    </row>
    <row r="55545" spans="10:10" x14ac:dyDescent="0.35">
      <c r="J55545" s="830"/>
    </row>
    <row r="55546" spans="10:10" x14ac:dyDescent="0.35">
      <c r="J55546" s="830"/>
    </row>
    <row r="55547" spans="10:10" x14ac:dyDescent="0.35">
      <c r="J55547" s="830"/>
    </row>
    <row r="55548" spans="10:10" x14ac:dyDescent="0.35">
      <c r="J55548" s="830"/>
    </row>
    <row r="55549" spans="10:10" x14ac:dyDescent="0.35">
      <c r="J55549" s="830"/>
    </row>
    <row r="55550" spans="10:10" x14ac:dyDescent="0.35">
      <c r="J55550" s="830"/>
    </row>
    <row r="55551" spans="10:10" x14ac:dyDescent="0.35">
      <c r="J55551" s="830"/>
    </row>
    <row r="55552" spans="10:10" x14ac:dyDescent="0.35">
      <c r="J55552" s="830"/>
    </row>
    <row r="55553" spans="10:10" x14ac:dyDescent="0.35">
      <c r="J55553" s="830"/>
    </row>
    <row r="55554" spans="10:10" x14ac:dyDescent="0.35">
      <c r="J55554" s="830"/>
    </row>
    <row r="55555" spans="10:10" x14ac:dyDescent="0.35">
      <c r="J55555" s="830"/>
    </row>
    <row r="55556" spans="10:10" x14ac:dyDescent="0.35">
      <c r="J55556" s="830"/>
    </row>
    <row r="55557" spans="10:10" x14ac:dyDescent="0.35">
      <c r="J55557" s="830"/>
    </row>
    <row r="55559" spans="10:10" x14ac:dyDescent="0.35">
      <c r="J55559" s="830"/>
    </row>
    <row r="55560" spans="10:10" x14ac:dyDescent="0.35">
      <c r="J55560" s="830"/>
    </row>
    <row r="55561" spans="10:10" x14ac:dyDescent="0.35">
      <c r="J55561" s="830"/>
    </row>
    <row r="55562" spans="10:10" x14ac:dyDescent="0.35">
      <c r="J55562" s="830"/>
    </row>
    <row r="55563" spans="10:10" x14ac:dyDescent="0.35">
      <c r="J55563" s="830"/>
    </row>
    <row r="55564" spans="10:10" x14ac:dyDescent="0.35">
      <c r="J55564" s="830"/>
    </row>
    <row r="55565" spans="10:10" x14ac:dyDescent="0.35">
      <c r="J55565" s="830"/>
    </row>
    <row r="55566" spans="10:10" x14ac:dyDescent="0.35">
      <c r="J55566" s="830"/>
    </row>
    <row r="55567" spans="10:10" x14ac:dyDescent="0.35">
      <c r="J55567" s="830"/>
    </row>
    <row r="55568" spans="10:10" x14ac:dyDescent="0.35">
      <c r="J55568" s="830"/>
    </row>
    <row r="55569" spans="10:10" x14ac:dyDescent="0.35">
      <c r="J55569" s="830"/>
    </row>
    <row r="55570" spans="10:10" x14ac:dyDescent="0.35">
      <c r="J55570" s="830"/>
    </row>
    <row r="55571" spans="10:10" x14ac:dyDescent="0.35">
      <c r="J55571" s="830"/>
    </row>
    <row r="55572" spans="10:10" x14ac:dyDescent="0.35">
      <c r="J55572" s="830"/>
    </row>
    <row r="55573" spans="10:10" x14ac:dyDescent="0.35">
      <c r="J55573" s="830"/>
    </row>
    <row r="55574" spans="10:10" x14ac:dyDescent="0.35">
      <c r="J55574" s="830"/>
    </row>
    <row r="55575" spans="10:10" x14ac:dyDescent="0.35">
      <c r="J55575" s="830"/>
    </row>
    <row r="55576" spans="10:10" x14ac:dyDescent="0.35">
      <c r="J55576" s="830"/>
    </row>
    <row r="55577" spans="10:10" x14ac:dyDescent="0.35">
      <c r="J55577" s="830"/>
    </row>
    <row r="55578" spans="10:10" x14ac:dyDescent="0.35">
      <c r="J55578" s="830"/>
    </row>
    <row r="55579" spans="10:10" x14ac:dyDescent="0.35">
      <c r="J55579" s="830"/>
    </row>
    <row r="55580" spans="10:10" x14ac:dyDescent="0.35">
      <c r="J55580" s="830"/>
    </row>
    <row r="55581" spans="10:10" x14ac:dyDescent="0.35">
      <c r="J55581" s="830"/>
    </row>
    <row r="55582" spans="10:10" x14ac:dyDescent="0.35">
      <c r="J55582" s="830"/>
    </row>
    <row r="55583" spans="10:10" x14ac:dyDescent="0.35">
      <c r="J55583" s="830"/>
    </row>
    <row r="55584" spans="10:10" x14ac:dyDescent="0.35">
      <c r="J55584" s="830"/>
    </row>
    <row r="55585" spans="10:10" x14ac:dyDescent="0.35">
      <c r="J55585" s="830"/>
    </row>
    <row r="55586" spans="10:10" x14ac:dyDescent="0.35">
      <c r="J55586" s="830"/>
    </row>
    <row r="55587" spans="10:10" x14ac:dyDescent="0.35">
      <c r="J55587" s="830"/>
    </row>
    <row r="55588" spans="10:10" x14ac:dyDescent="0.35">
      <c r="J55588" s="830"/>
    </row>
    <row r="55589" spans="10:10" x14ac:dyDescent="0.35">
      <c r="J55589" s="830"/>
    </row>
    <row r="55590" spans="10:10" x14ac:dyDescent="0.35">
      <c r="J55590" s="830"/>
    </row>
    <row r="55591" spans="10:10" x14ac:dyDescent="0.35">
      <c r="J55591" s="830"/>
    </row>
    <row r="55592" spans="10:10" x14ac:dyDescent="0.35">
      <c r="J55592" s="830"/>
    </row>
    <row r="55593" spans="10:10" x14ac:dyDescent="0.35">
      <c r="J55593" s="830"/>
    </row>
    <row r="55594" spans="10:10" x14ac:dyDescent="0.35">
      <c r="J55594" s="830"/>
    </row>
    <row r="55595" spans="10:10" x14ac:dyDescent="0.35">
      <c r="J55595" s="830"/>
    </row>
    <row r="55596" spans="10:10" x14ac:dyDescent="0.35">
      <c r="J55596" s="830"/>
    </row>
    <row r="55597" spans="10:10" x14ac:dyDescent="0.35">
      <c r="J55597" s="830"/>
    </row>
    <row r="55598" spans="10:10" x14ac:dyDescent="0.35">
      <c r="J55598" s="830"/>
    </row>
    <row r="55599" spans="10:10" x14ac:dyDescent="0.35">
      <c r="J55599" s="830"/>
    </row>
    <row r="55600" spans="10:10" x14ac:dyDescent="0.35">
      <c r="J55600" s="830"/>
    </row>
    <row r="55601" spans="10:10" x14ac:dyDescent="0.35">
      <c r="J55601" s="830"/>
    </row>
    <row r="55602" spans="10:10" x14ac:dyDescent="0.35">
      <c r="J55602" s="830"/>
    </row>
    <row r="55603" spans="10:10" x14ac:dyDescent="0.35">
      <c r="J55603" s="830"/>
    </row>
    <row r="55604" spans="10:10" x14ac:dyDescent="0.35">
      <c r="J55604" s="830"/>
    </row>
    <row r="55605" spans="10:10" x14ac:dyDescent="0.35">
      <c r="J55605" s="830"/>
    </row>
    <row r="55606" spans="10:10" x14ac:dyDescent="0.35">
      <c r="J55606" s="830"/>
    </row>
    <row r="55607" spans="10:10" x14ac:dyDescent="0.35">
      <c r="J55607" s="830"/>
    </row>
    <row r="55608" spans="10:10" x14ac:dyDescent="0.35">
      <c r="J55608" s="830"/>
    </row>
    <row r="55609" spans="10:10" x14ac:dyDescent="0.35">
      <c r="J55609" s="830"/>
    </row>
    <row r="55610" spans="10:10" x14ac:dyDescent="0.35">
      <c r="J55610" s="830"/>
    </row>
    <row r="55611" spans="10:10" x14ac:dyDescent="0.35">
      <c r="J55611" s="830"/>
    </row>
    <row r="55612" spans="10:10" x14ac:dyDescent="0.35">
      <c r="J55612" s="830"/>
    </row>
    <row r="55613" spans="10:10" x14ac:dyDescent="0.35">
      <c r="J55613" s="830"/>
    </row>
    <row r="55614" spans="10:10" x14ac:dyDescent="0.35">
      <c r="J55614" s="830"/>
    </row>
    <row r="55615" spans="10:10" x14ac:dyDescent="0.35">
      <c r="J55615" s="830"/>
    </row>
    <row r="55616" spans="10:10" x14ac:dyDescent="0.35">
      <c r="J55616" s="830"/>
    </row>
    <row r="55617" spans="10:10" x14ac:dyDescent="0.35">
      <c r="J55617" s="830"/>
    </row>
    <row r="55618" spans="10:10" x14ac:dyDescent="0.35">
      <c r="J55618" s="830"/>
    </row>
    <row r="55619" spans="10:10" x14ac:dyDescent="0.35">
      <c r="J55619" s="830"/>
    </row>
    <row r="55620" spans="10:10" x14ac:dyDescent="0.35">
      <c r="J55620" s="830"/>
    </row>
    <row r="55621" spans="10:10" x14ac:dyDescent="0.35">
      <c r="J55621" s="830"/>
    </row>
    <row r="55622" spans="10:10" x14ac:dyDescent="0.35">
      <c r="J55622" s="830"/>
    </row>
    <row r="55623" spans="10:10" x14ac:dyDescent="0.35">
      <c r="J55623" s="830"/>
    </row>
    <row r="55624" spans="10:10" x14ac:dyDescent="0.35">
      <c r="J55624" s="830"/>
    </row>
    <row r="55625" spans="10:10" x14ac:dyDescent="0.35">
      <c r="J55625" s="830"/>
    </row>
    <row r="55626" spans="10:10" x14ac:dyDescent="0.35">
      <c r="J55626" s="830"/>
    </row>
    <row r="55627" spans="10:10" x14ac:dyDescent="0.35">
      <c r="J55627" s="830"/>
    </row>
    <row r="55628" spans="10:10" x14ac:dyDescent="0.35">
      <c r="J55628" s="830"/>
    </row>
    <row r="55631" spans="10:10" x14ac:dyDescent="0.35">
      <c r="J55631" s="830"/>
    </row>
    <row r="55636" spans="10:10" x14ac:dyDescent="0.35">
      <c r="J55636" s="830"/>
    </row>
    <row r="55637" spans="10:10" x14ac:dyDescent="0.35">
      <c r="J55637" s="830"/>
    </row>
    <row r="55638" spans="10:10" x14ac:dyDescent="0.35">
      <c r="J55638" s="830"/>
    </row>
    <row r="55639" spans="10:10" x14ac:dyDescent="0.35">
      <c r="J55639" s="830"/>
    </row>
    <row r="55640" spans="10:10" x14ac:dyDescent="0.35">
      <c r="J55640" s="830"/>
    </row>
    <row r="55642" spans="10:10" x14ac:dyDescent="0.35">
      <c r="J55642" s="830"/>
    </row>
    <row r="55643" spans="10:10" x14ac:dyDescent="0.35">
      <c r="J55643" s="830"/>
    </row>
    <row r="55644" spans="10:10" x14ac:dyDescent="0.35">
      <c r="J55644" s="830"/>
    </row>
    <row r="55645" spans="10:10" x14ac:dyDescent="0.35">
      <c r="J55645" s="830"/>
    </row>
    <row r="55646" spans="10:10" x14ac:dyDescent="0.35">
      <c r="J55646" s="830"/>
    </row>
    <row r="55647" spans="10:10" x14ac:dyDescent="0.35">
      <c r="J55647" s="830"/>
    </row>
    <row r="55648" spans="10:10" x14ac:dyDescent="0.35">
      <c r="J55648" s="830"/>
    </row>
    <row r="55649" spans="10:10" x14ac:dyDescent="0.35">
      <c r="J55649" s="830"/>
    </row>
    <row r="55650" spans="10:10" x14ac:dyDescent="0.35">
      <c r="J55650" s="830"/>
    </row>
    <row r="55651" spans="10:10" x14ac:dyDescent="0.35">
      <c r="J55651" s="830"/>
    </row>
    <row r="55652" spans="10:10" x14ac:dyDescent="0.35">
      <c r="J55652" s="830"/>
    </row>
    <row r="55653" spans="10:10" x14ac:dyDescent="0.35">
      <c r="J55653" s="830"/>
    </row>
    <row r="55654" spans="10:10" x14ac:dyDescent="0.35">
      <c r="J55654" s="830"/>
    </row>
    <row r="55655" spans="10:10" x14ac:dyDescent="0.35">
      <c r="J55655" s="830"/>
    </row>
    <row r="55656" spans="10:10" x14ac:dyDescent="0.35">
      <c r="J55656" s="830"/>
    </row>
    <row r="55657" spans="10:10" x14ac:dyDescent="0.35">
      <c r="J55657" s="830"/>
    </row>
    <row r="55658" spans="10:10" x14ac:dyDescent="0.35">
      <c r="J55658" s="830"/>
    </row>
    <row r="55659" spans="10:10" x14ac:dyDescent="0.35">
      <c r="J55659" s="830"/>
    </row>
    <row r="55660" spans="10:10" x14ac:dyDescent="0.35">
      <c r="J55660" s="830"/>
    </row>
    <row r="55661" spans="10:10" x14ac:dyDescent="0.35">
      <c r="J55661" s="830"/>
    </row>
    <row r="55662" spans="10:10" x14ac:dyDescent="0.35">
      <c r="J55662" s="830"/>
    </row>
    <row r="55663" spans="10:10" x14ac:dyDescent="0.35">
      <c r="J55663" s="830"/>
    </row>
    <row r="55664" spans="10:10" x14ac:dyDescent="0.35">
      <c r="J55664" s="830"/>
    </row>
    <row r="55665" spans="10:10" x14ac:dyDescent="0.35">
      <c r="J55665" s="830"/>
    </row>
    <row r="55666" spans="10:10" x14ac:dyDescent="0.35">
      <c r="J55666" s="830"/>
    </row>
    <row r="55667" spans="10:10" x14ac:dyDescent="0.35">
      <c r="J55667" s="830"/>
    </row>
    <row r="55668" spans="10:10" x14ac:dyDescent="0.35">
      <c r="J55668" s="830"/>
    </row>
    <row r="55671" spans="10:10" x14ac:dyDescent="0.35">
      <c r="J55671" s="830"/>
    </row>
    <row r="55672" spans="10:10" x14ac:dyDescent="0.35">
      <c r="J55672" s="830"/>
    </row>
    <row r="55673" spans="10:10" x14ac:dyDescent="0.35">
      <c r="J55673" s="830"/>
    </row>
    <row r="55674" spans="10:10" x14ac:dyDescent="0.35">
      <c r="J55674" s="830"/>
    </row>
    <row r="55675" spans="10:10" x14ac:dyDescent="0.35">
      <c r="J55675" s="830"/>
    </row>
    <row r="55676" spans="10:10" x14ac:dyDescent="0.35">
      <c r="J55676" s="830"/>
    </row>
    <row r="55677" spans="10:10" x14ac:dyDescent="0.35">
      <c r="J55677" s="830"/>
    </row>
    <row r="55678" spans="10:10" x14ac:dyDescent="0.35">
      <c r="J55678" s="830"/>
    </row>
    <row r="55679" spans="10:10" x14ac:dyDescent="0.35">
      <c r="J55679" s="830"/>
    </row>
    <row r="55684" spans="10:10" x14ac:dyDescent="0.35">
      <c r="J55684" s="830"/>
    </row>
    <row r="55685" spans="10:10" x14ac:dyDescent="0.35">
      <c r="J55685" s="830"/>
    </row>
    <row r="55686" spans="10:10" x14ac:dyDescent="0.35">
      <c r="J55686" s="830"/>
    </row>
    <row r="55687" spans="10:10" x14ac:dyDescent="0.35">
      <c r="J55687" s="830"/>
    </row>
    <row r="55688" spans="10:10" x14ac:dyDescent="0.35">
      <c r="J55688" s="830"/>
    </row>
    <row r="55693" spans="10:10" x14ac:dyDescent="0.35">
      <c r="J55693" s="830"/>
    </row>
    <row r="55694" spans="10:10" x14ac:dyDescent="0.35">
      <c r="J55694" s="830"/>
    </row>
    <row r="55695" spans="10:10" x14ac:dyDescent="0.35">
      <c r="J55695" s="830"/>
    </row>
    <row r="55696" spans="10:10" x14ac:dyDescent="0.35">
      <c r="J55696" s="830"/>
    </row>
    <row r="55697" spans="10:10" x14ac:dyDescent="0.35">
      <c r="J55697" s="830"/>
    </row>
    <row r="55698" spans="10:10" x14ac:dyDescent="0.35">
      <c r="J55698" s="830"/>
    </row>
    <row r="55699" spans="10:10" x14ac:dyDescent="0.35">
      <c r="J55699" s="830"/>
    </row>
    <row r="55700" spans="10:10" x14ac:dyDescent="0.35">
      <c r="J55700" s="830"/>
    </row>
    <row r="55701" spans="10:10" x14ac:dyDescent="0.35">
      <c r="J55701" s="830"/>
    </row>
    <row r="55702" spans="10:10" x14ac:dyDescent="0.35">
      <c r="J55702" s="830"/>
    </row>
    <row r="55703" spans="10:10" x14ac:dyDescent="0.35">
      <c r="J55703" s="830"/>
    </row>
    <row r="55704" spans="10:10" x14ac:dyDescent="0.35">
      <c r="J55704" s="830"/>
    </row>
    <row r="55705" spans="10:10" x14ac:dyDescent="0.35">
      <c r="J55705" s="830"/>
    </row>
    <row r="55706" spans="10:10" x14ac:dyDescent="0.35">
      <c r="J55706" s="830"/>
    </row>
    <row r="55707" spans="10:10" x14ac:dyDescent="0.35">
      <c r="J55707" s="830"/>
    </row>
    <row r="55708" spans="10:10" x14ac:dyDescent="0.35">
      <c r="J55708" s="830"/>
    </row>
    <row r="55723" spans="10:10" x14ac:dyDescent="0.35">
      <c r="J55723" s="830"/>
    </row>
    <row r="55724" spans="10:10" x14ac:dyDescent="0.35">
      <c r="J55724" s="830"/>
    </row>
    <row r="55725" spans="10:10" x14ac:dyDescent="0.35">
      <c r="J55725" s="830"/>
    </row>
    <row r="55726" spans="10:10" x14ac:dyDescent="0.35">
      <c r="J55726" s="830"/>
    </row>
    <row r="55727" spans="10:10" x14ac:dyDescent="0.35">
      <c r="J55727" s="830"/>
    </row>
    <row r="55728" spans="10:10" x14ac:dyDescent="0.35">
      <c r="J55728" s="830"/>
    </row>
    <row r="55729" spans="10:10" x14ac:dyDescent="0.35">
      <c r="J55729" s="830"/>
    </row>
    <row r="55730" spans="10:10" x14ac:dyDescent="0.35">
      <c r="J55730" s="830"/>
    </row>
    <row r="55731" spans="10:10" x14ac:dyDescent="0.35">
      <c r="J55731" s="830"/>
    </row>
    <row r="55732" spans="10:10" x14ac:dyDescent="0.35">
      <c r="J55732" s="830"/>
    </row>
    <row r="55733" spans="10:10" x14ac:dyDescent="0.35">
      <c r="J55733" s="830"/>
    </row>
    <row r="55734" spans="10:10" x14ac:dyDescent="0.35">
      <c r="J55734" s="830"/>
    </row>
    <row r="55749" spans="10:10" x14ac:dyDescent="0.35">
      <c r="J55749" s="830"/>
    </row>
    <row r="55750" spans="10:10" x14ac:dyDescent="0.35">
      <c r="J55750" s="830"/>
    </row>
    <row r="55753" spans="10:10" x14ac:dyDescent="0.35">
      <c r="J55753" s="830"/>
    </row>
    <row r="55754" spans="10:10" x14ac:dyDescent="0.35">
      <c r="J55754" s="830"/>
    </row>
    <row r="55755" spans="10:10" x14ac:dyDescent="0.35">
      <c r="J55755" s="830"/>
    </row>
    <row r="55756" spans="10:10" x14ac:dyDescent="0.35">
      <c r="J55756" s="830"/>
    </row>
    <row r="55757" spans="10:10" x14ac:dyDescent="0.35">
      <c r="J55757" s="830"/>
    </row>
    <row r="55758" spans="10:10" x14ac:dyDescent="0.35">
      <c r="J55758" s="830"/>
    </row>
    <row r="55759" spans="10:10" x14ac:dyDescent="0.35">
      <c r="J55759" s="830"/>
    </row>
    <row r="55760" spans="10:10" x14ac:dyDescent="0.35">
      <c r="J55760" s="830"/>
    </row>
    <row r="55761" spans="10:10" x14ac:dyDescent="0.35">
      <c r="J55761" s="830"/>
    </row>
    <row r="55762" spans="10:10" x14ac:dyDescent="0.35">
      <c r="J55762" s="830"/>
    </row>
    <row r="55763" spans="10:10" x14ac:dyDescent="0.35">
      <c r="J55763" s="830"/>
    </row>
    <row r="55764" spans="10:10" x14ac:dyDescent="0.35">
      <c r="J55764" s="830"/>
    </row>
    <row r="55765" spans="10:10" x14ac:dyDescent="0.35">
      <c r="J55765" s="830"/>
    </row>
    <row r="55766" spans="10:10" x14ac:dyDescent="0.35">
      <c r="J55766" s="830"/>
    </row>
    <row r="55767" spans="10:10" x14ac:dyDescent="0.35">
      <c r="J55767" s="830"/>
    </row>
    <row r="55768" spans="10:10" x14ac:dyDescent="0.35">
      <c r="J55768" s="830"/>
    </row>
    <row r="55769" spans="10:10" x14ac:dyDescent="0.35">
      <c r="J55769" s="830"/>
    </row>
    <row r="55770" spans="10:10" x14ac:dyDescent="0.35">
      <c r="J55770" s="830"/>
    </row>
    <row r="55771" spans="10:10" x14ac:dyDescent="0.35">
      <c r="J55771" s="830"/>
    </row>
    <row r="55772" spans="10:10" x14ac:dyDescent="0.35">
      <c r="J55772" s="830"/>
    </row>
    <row r="55773" spans="10:10" x14ac:dyDescent="0.35">
      <c r="J55773" s="830"/>
    </row>
    <row r="55774" spans="10:10" x14ac:dyDescent="0.35">
      <c r="J55774" s="830"/>
    </row>
    <row r="55775" spans="10:10" x14ac:dyDescent="0.35">
      <c r="J55775" s="830"/>
    </row>
    <row r="55776" spans="10:10" x14ac:dyDescent="0.35">
      <c r="J55776" s="830"/>
    </row>
    <row r="55777" spans="10:10" x14ac:dyDescent="0.35">
      <c r="J55777" s="830"/>
    </row>
    <row r="55778" spans="10:10" x14ac:dyDescent="0.35">
      <c r="J55778" s="830"/>
    </row>
    <row r="55779" spans="10:10" x14ac:dyDescent="0.35">
      <c r="J55779" s="830"/>
    </row>
    <row r="55780" spans="10:10" x14ac:dyDescent="0.35">
      <c r="J55780" s="830"/>
    </row>
    <row r="55781" spans="10:10" x14ac:dyDescent="0.35">
      <c r="J55781" s="830"/>
    </row>
    <row r="55782" spans="10:10" x14ac:dyDescent="0.35">
      <c r="J55782" s="830"/>
    </row>
    <row r="55783" spans="10:10" x14ac:dyDescent="0.35">
      <c r="J55783" s="830"/>
    </row>
    <row r="55784" spans="10:10" x14ac:dyDescent="0.35">
      <c r="J55784" s="830"/>
    </row>
    <row r="55785" spans="10:10" x14ac:dyDescent="0.35">
      <c r="J55785" s="830"/>
    </row>
    <row r="55786" spans="10:10" x14ac:dyDescent="0.35">
      <c r="J55786" s="830"/>
    </row>
    <row r="55787" spans="10:10" x14ac:dyDescent="0.35">
      <c r="J55787" s="830"/>
    </row>
    <row r="55788" spans="10:10" x14ac:dyDescent="0.35">
      <c r="J55788" s="830"/>
    </row>
    <row r="55789" spans="10:10" x14ac:dyDescent="0.35">
      <c r="J55789" s="830"/>
    </row>
    <row r="55790" spans="10:10" x14ac:dyDescent="0.35">
      <c r="J55790" s="830"/>
    </row>
    <row r="55791" spans="10:10" x14ac:dyDescent="0.35">
      <c r="J55791" s="830"/>
    </row>
    <row r="55792" spans="10:10" x14ac:dyDescent="0.35">
      <c r="J55792" s="830"/>
    </row>
    <row r="55793" spans="10:10" x14ac:dyDescent="0.35">
      <c r="J55793" s="830"/>
    </row>
    <row r="55794" spans="10:10" x14ac:dyDescent="0.35">
      <c r="J55794" s="830"/>
    </row>
    <row r="55795" spans="10:10" x14ac:dyDescent="0.35">
      <c r="J55795" s="830"/>
    </row>
    <row r="55796" spans="10:10" x14ac:dyDescent="0.35">
      <c r="J55796" s="830"/>
    </row>
    <row r="55797" spans="10:10" x14ac:dyDescent="0.35">
      <c r="J55797" s="830"/>
    </row>
    <row r="55798" spans="10:10" x14ac:dyDescent="0.35">
      <c r="J55798" s="830"/>
    </row>
    <row r="55799" spans="10:10" x14ac:dyDescent="0.35">
      <c r="J55799" s="830"/>
    </row>
    <row r="55800" spans="10:10" x14ac:dyDescent="0.35">
      <c r="J55800" s="830"/>
    </row>
    <row r="55801" spans="10:10" x14ac:dyDescent="0.35">
      <c r="J55801" s="830"/>
    </row>
    <row r="55802" spans="10:10" x14ac:dyDescent="0.35">
      <c r="J55802" s="830"/>
    </row>
    <row r="55803" spans="10:10" x14ac:dyDescent="0.35">
      <c r="J55803" s="830"/>
    </row>
    <row r="55804" spans="10:10" x14ac:dyDescent="0.35">
      <c r="J55804" s="830"/>
    </row>
    <row r="55805" spans="10:10" x14ac:dyDescent="0.35">
      <c r="J55805" s="830"/>
    </row>
    <row r="55806" spans="10:10" x14ac:dyDescent="0.35">
      <c r="J55806" s="830"/>
    </row>
    <row r="55807" spans="10:10" x14ac:dyDescent="0.35">
      <c r="J55807" s="830"/>
    </row>
    <row r="55808" spans="10:10" x14ac:dyDescent="0.35">
      <c r="J55808" s="830"/>
    </row>
    <row r="55809" spans="10:10" x14ac:dyDescent="0.35">
      <c r="J55809" s="830"/>
    </row>
    <row r="55810" spans="10:10" x14ac:dyDescent="0.35">
      <c r="J55810" s="830"/>
    </row>
    <row r="55811" spans="10:10" x14ac:dyDescent="0.35">
      <c r="J55811" s="830"/>
    </row>
    <row r="55812" spans="10:10" x14ac:dyDescent="0.35">
      <c r="J55812" s="830"/>
    </row>
    <row r="55813" spans="10:10" x14ac:dyDescent="0.35">
      <c r="J55813" s="830"/>
    </row>
    <row r="55814" spans="10:10" x14ac:dyDescent="0.35">
      <c r="J55814" s="830"/>
    </row>
    <row r="55815" spans="10:10" x14ac:dyDescent="0.35">
      <c r="J55815" s="830"/>
    </row>
    <row r="55816" spans="10:10" x14ac:dyDescent="0.35">
      <c r="J55816" s="830"/>
    </row>
    <row r="55817" spans="10:10" x14ac:dyDescent="0.35">
      <c r="J55817" s="830"/>
    </row>
    <row r="55818" spans="10:10" x14ac:dyDescent="0.35">
      <c r="J55818" s="830"/>
    </row>
    <row r="55819" spans="10:10" x14ac:dyDescent="0.35">
      <c r="J55819" s="830"/>
    </row>
    <row r="55820" spans="10:10" x14ac:dyDescent="0.35">
      <c r="J55820" s="830"/>
    </row>
    <row r="55821" spans="10:10" x14ac:dyDescent="0.35">
      <c r="J55821" s="830"/>
    </row>
    <row r="55822" spans="10:10" x14ac:dyDescent="0.35">
      <c r="J55822" s="830"/>
    </row>
    <row r="55823" spans="10:10" x14ac:dyDescent="0.35">
      <c r="J55823" s="830"/>
    </row>
    <row r="55824" spans="10:10" x14ac:dyDescent="0.35">
      <c r="J55824" s="830"/>
    </row>
    <row r="55825" spans="10:10" x14ac:dyDescent="0.35">
      <c r="J55825" s="830"/>
    </row>
    <row r="55826" spans="10:10" x14ac:dyDescent="0.35">
      <c r="J55826" s="830"/>
    </row>
    <row r="55827" spans="10:10" x14ac:dyDescent="0.35">
      <c r="J55827" s="830"/>
    </row>
    <row r="55828" spans="10:10" x14ac:dyDescent="0.35">
      <c r="J55828" s="830"/>
    </row>
    <row r="55829" spans="10:10" x14ac:dyDescent="0.35">
      <c r="J55829" s="830"/>
    </row>
    <row r="55830" spans="10:10" x14ac:dyDescent="0.35">
      <c r="J55830" s="830"/>
    </row>
    <row r="55831" spans="10:10" x14ac:dyDescent="0.35">
      <c r="J55831" s="830"/>
    </row>
    <row r="55832" spans="10:10" x14ac:dyDescent="0.35">
      <c r="J55832" s="830"/>
    </row>
    <row r="55833" spans="10:10" x14ac:dyDescent="0.35">
      <c r="J55833" s="830"/>
    </row>
    <row r="55834" spans="10:10" x14ac:dyDescent="0.35">
      <c r="J55834" s="830"/>
    </row>
    <row r="55835" spans="10:10" x14ac:dyDescent="0.35">
      <c r="J55835" s="830"/>
    </row>
    <row r="55836" spans="10:10" x14ac:dyDescent="0.35">
      <c r="J55836" s="830"/>
    </row>
    <row r="55837" spans="10:10" x14ac:dyDescent="0.35">
      <c r="J55837" s="830"/>
    </row>
    <row r="55838" spans="10:10" x14ac:dyDescent="0.35">
      <c r="J55838" s="830"/>
    </row>
    <row r="55839" spans="10:10" x14ac:dyDescent="0.35">
      <c r="J55839" s="830"/>
    </row>
    <row r="55840" spans="10:10" x14ac:dyDescent="0.35">
      <c r="J55840" s="830"/>
    </row>
    <row r="55841" spans="10:10" x14ac:dyDescent="0.35">
      <c r="J55841" s="830"/>
    </row>
    <row r="55842" spans="10:10" x14ac:dyDescent="0.35">
      <c r="J55842" s="830"/>
    </row>
    <row r="55843" spans="10:10" x14ac:dyDescent="0.35">
      <c r="J55843" s="830"/>
    </row>
    <row r="55844" spans="10:10" x14ac:dyDescent="0.35">
      <c r="J55844" s="830"/>
    </row>
    <row r="55845" spans="10:10" x14ac:dyDescent="0.35">
      <c r="J55845" s="830"/>
    </row>
    <row r="55846" spans="10:10" x14ac:dyDescent="0.35">
      <c r="J55846" s="830"/>
    </row>
    <row r="55847" spans="10:10" x14ac:dyDescent="0.35">
      <c r="J55847" s="830"/>
    </row>
    <row r="55848" spans="10:10" x14ac:dyDescent="0.35">
      <c r="J55848" s="830"/>
    </row>
    <row r="55849" spans="10:10" x14ac:dyDescent="0.35">
      <c r="J55849" s="830"/>
    </row>
    <row r="55850" spans="10:10" x14ac:dyDescent="0.35">
      <c r="J55850" s="830"/>
    </row>
    <row r="55851" spans="10:10" x14ac:dyDescent="0.35">
      <c r="J55851" s="830"/>
    </row>
    <row r="55852" spans="10:10" x14ac:dyDescent="0.35">
      <c r="J55852" s="830"/>
    </row>
    <row r="55853" spans="10:10" x14ac:dyDescent="0.35">
      <c r="J55853" s="830"/>
    </row>
    <row r="55854" spans="10:10" x14ac:dyDescent="0.35">
      <c r="J55854" s="830"/>
    </row>
    <row r="55855" spans="10:10" x14ac:dyDescent="0.35">
      <c r="J55855" s="830"/>
    </row>
    <row r="55856" spans="10:10" x14ac:dyDescent="0.35">
      <c r="J55856" s="830"/>
    </row>
    <row r="55857" spans="10:10" x14ac:dyDescent="0.35">
      <c r="J55857" s="830"/>
    </row>
    <row r="55858" spans="10:10" x14ac:dyDescent="0.35">
      <c r="J55858" s="830"/>
    </row>
    <row r="55859" spans="10:10" x14ac:dyDescent="0.35">
      <c r="J55859" s="830"/>
    </row>
    <row r="55860" spans="10:10" x14ac:dyDescent="0.35">
      <c r="J55860" s="830"/>
    </row>
    <row r="55861" spans="10:10" x14ac:dyDescent="0.35">
      <c r="J55861" s="830"/>
    </row>
    <row r="55862" spans="10:10" x14ac:dyDescent="0.35">
      <c r="J55862" s="830"/>
    </row>
    <row r="55863" spans="10:10" x14ac:dyDescent="0.35">
      <c r="J55863" s="830"/>
    </row>
    <row r="55864" spans="10:10" x14ac:dyDescent="0.35">
      <c r="J55864" s="830"/>
    </row>
    <row r="55865" spans="10:10" x14ac:dyDescent="0.35">
      <c r="J55865" s="830"/>
    </row>
    <row r="55866" spans="10:10" x14ac:dyDescent="0.35">
      <c r="J55866" s="830"/>
    </row>
    <row r="55867" spans="10:10" x14ac:dyDescent="0.35">
      <c r="J55867" s="830"/>
    </row>
    <row r="55868" spans="10:10" x14ac:dyDescent="0.35">
      <c r="J55868" s="830"/>
    </row>
    <row r="55869" spans="10:10" x14ac:dyDescent="0.35">
      <c r="J55869" s="830"/>
    </row>
    <row r="55870" spans="10:10" x14ac:dyDescent="0.35">
      <c r="J55870" s="830"/>
    </row>
    <row r="55871" spans="10:10" x14ac:dyDescent="0.35">
      <c r="J55871" s="830"/>
    </row>
    <row r="55872" spans="10:10" x14ac:dyDescent="0.35">
      <c r="J55872" s="830"/>
    </row>
    <row r="55873" spans="10:10" x14ac:dyDescent="0.35">
      <c r="J55873" s="830"/>
    </row>
    <row r="55874" spans="10:10" x14ac:dyDescent="0.35">
      <c r="J55874" s="830"/>
    </row>
    <row r="55875" spans="10:10" x14ac:dyDescent="0.35">
      <c r="J55875" s="830"/>
    </row>
    <row r="55876" spans="10:10" x14ac:dyDescent="0.35">
      <c r="J55876" s="830"/>
    </row>
    <row r="55877" spans="10:10" x14ac:dyDescent="0.35">
      <c r="J55877" s="830"/>
    </row>
    <row r="55878" spans="10:10" x14ac:dyDescent="0.35">
      <c r="J55878" s="830"/>
    </row>
    <row r="55879" spans="10:10" x14ac:dyDescent="0.35">
      <c r="J55879" s="830"/>
    </row>
    <row r="55880" spans="10:10" x14ac:dyDescent="0.35">
      <c r="J55880" s="830"/>
    </row>
    <row r="55881" spans="10:10" x14ac:dyDescent="0.35">
      <c r="J55881" s="830"/>
    </row>
    <row r="55882" spans="10:10" x14ac:dyDescent="0.35">
      <c r="J55882" s="830"/>
    </row>
    <row r="55883" spans="10:10" x14ac:dyDescent="0.35">
      <c r="J55883" s="830"/>
    </row>
    <row r="55884" spans="10:10" x14ac:dyDescent="0.35">
      <c r="J55884" s="830"/>
    </row>
    <row r="55885" spans="10:10" x14ac:dyDescent="0.35">
      <c r="J55885" s="830"/>
    </row>
    <row r="55886" spans="10:10" x14ac:dyDescent="0.35">
      <c r="J55886" s="830"/>
    </row>
    <row r="55887" spans="10:10" x14ac:dyDescent="0.35">
      <c r="J55887" s="830"/>
    </row>
    <row r="55888" spans="10:10" x14ac:dyDescent="0.35">
      <c r="J55888" s="830"/>
    </row>
    <row r="55889" spans="10:10" x14ac:dyDescent="0.35">
      <c r="J55889" s="830"/>
    </row>
    <row r="55890" spans="10:10" x14ac:dyDescent="0.35">
      <c r="J55890" s="830"/>
    </row>
    <row r="55891" spans="10:10" x14ac:dyDescent="0.35">
      <c r="J55891" s="830"/>
    </row>
    <row r="55892" spans="10:10" x14ac:dyDescent="0.35">
      <c r="J55892" s="830"/>
    </row>
    <row r="55893" spans="10:10" x14ac:dyDescent="0.35">
      <c r="J55893" s="830"/>
    </row>
    <row r="55894" spans="10:10" x14ac:dyDescent="0.35">
      <c r="J55894" s="830"/>
    </row>
    <row r="55895" spans="10:10" x14ac:dyDescent="0.35">
      <c r="J55895" s="830"/>
    </row>
    <row r="55896" spans="10:10" x14ac:dyDescent="0.35">
      <c r="J55896" s="830"/>
    </row>
    <row r="55897" spans="10:10" x14ac:dyDescent="0.35">
      <c r="J55897" s="830"/>
    </row>
    <row r="55898" spans="10:10" x14ac:dyDescent="0.35">
      <c r="J55898" s="830"/>
    </row>
    <row r="55899" spans="10:10" x14ac:dyDescent="0.35">
      <c r="J55899" s="830"/>
    </row>
    <row r="55900" spans="10:10" x14ac:dyDescent="0.35">
      <c r="J55900" s="830"/>
    </row>
    <row r="55901" spans="10:10" x14ac:dyDescent="0.35">
      <c r="J55901" s="830"/>
    </row>
    <row r="55902" spans="10:10" x14ac:dyDescent="0.35">
      <c r="J55902" s="830"/>
    </row>
    <row r="55903" spans="10:10" x14ac:dyDescent="0.35">
      <c r="J55903" s="830"/>
    </row>
    <row r="55904" spans="10:10" x14ac:dyDescent="0.35">
      <c r="J55904" s="830"/>
    </row>
    <row r="55905" spans="10:10" x14ac:dyDescent="0.35">
      <c r="J55905" s="830"/>
    </row>
    <row r="55906" spans="10:10" x14ac:dyDescent="0.35">
      <c r="J55906" s="830"/>
    </row>
    <row r="55907" spans="10:10" x14ac:dyDescent="0.35">
      <c r="J55907" s="830"/>
    </row>
    <row r="55908" spans="10:10" x14ac:dyDescent="0.35">
      <c r="J55908" s="830"/>
    </row>
    <row r="55909" spans="10:10" x14ac:dyDescent="0.35">
      <c r="J55909" s="830"/>
    </row>
    <row r="55910" spans="10:10" x14ac:dyDescent="0.35">
      <c r="J55910" s="830"/>
    </row>
    <row r="55911" spans="10:10" x14ac:dyDescent="0.35">
      <c r="J55911" s="830"/>
    </row>
    <row r="55912" spans="10:10" x14ac:dyDescent="0.35">
      <c r="J55912" s="830"/>
    </row>
    <row r="55913" spans="10:10" x14ac:dyDescent="0.35">
      <c r="J55913" s="830"/>
    </row>
    <row r="55914" spans="10:10" x14ac:dyDescent="0.35">
      <c r="J55914" s="830"/>
    </row>
    <row r="55915" spans="10:10" x14ac:dyDescent="0.35">
      <c r="J55915" s="830"/>
    </row>
    <row r="55916" spans="10:10" x14ac:dyDescent="0.35">
      <c r="J55916" s="830"/>
    </row>
    <row r="55917" spans="10:10" x14ac:dyDescent="0.35">
      <c r="J55917" s="830"/>
    </row>
    <row r="55918" spans="10:10" x14ac:dyDescent="0.35">
      <c r="J55918" s="830"/>
    </row>
    <row r="55919" spans="10:10" x14ac:dyDescent="0.35">
      <c r="J55919" s="830"/>
    </row>
    <row r="55920" spans="10:10" x14ac:dyDescent="0.35">
      <c r="J55920" s="830"/>
    </row>
    <row r="55921" spans="10:10" x14ac:dyDescent="0.35">
      <c r="J55921" s="830"/>
    </row>
    <row r="55922" spans="10:10" x14ac:dyDescent="0.35">
      <c r="J55922" s="830"/>
    </row>
    <row r="55923" spans="10:10" x14ac:dyDescent="0.35">
      <c r="J55923" s="830"/>
    </row>
    <row r="55924" spans="10:10" x14ac:dyDescent="0.35">
      <c r="J55924" s="830"/>
    </row>
    <row r="55925" spans="10:10" x14ac:dyDescent="0.35">
      <c r="J55925" s="830"/>
    </row>
    <row r="55926" spans="10:10" x14ac:dyDescent="0.35">
      <c r="J55926" s="830"/>
    </row>
    <row r="55927" spans="10:10" x14ac:dyDescent="0.35">
      <c r="J55927" s="830"/>
    </row>
    <row r="55928" spans="10:10" x14ac:dyDescent="0.35">
      <c r="J55928" s="830"/>
    </row>
    <row r="55929" spans="10:10" x14ac:dyDescent="0.35">
      <c r="J55929" s="830"/>
    </row>
    <row r="55930" spans="10:10" x14ac:dyDescent="0.35">
      <c r="J55930" s="830"/>
    </row>
    <row r="55931" spans="10:10" x14ac:dyDescent="0.35">
      <c r="J55931" s="830"/>
    </row>
    <row r="55932" spans="10:10" x14ac:dyDescent="0.35">
      <c r="J55932" s="830"/>
    </row>
    <row r="55933" spans="10:10" x14ac:dyDescent="0.35">
      <c r="J55933" s="830"/>
    </row>
    <row r="55934" spans="10:10" x14ac:dyDescent="0.35">
      <c r="J55934" s="830"/>
    </row>
    <row r="55935" spans="10:10" x14ac:dyDescent="0.35">
      <c r="J55935" s="830"/>
    </row>
    <row r="55936" spans="10:10" x14ac:dyDescent="0.35">
      <c r="J55936" s="830"/>
    </row>
    <row r="55937" spans="10:10" x14ac:dyDescent="0.35">
      <c r="J55937" s="830"/>
    </row>
    <row r="55938" spans="10:10" x14ac:dyDescent="0.35">
      <c r="J55938" s="830"/>
    </row>
    <row r="55939" spans="10:10" x14ac:dyDescent="0.35">
      <c r="J55939" s="830"/>
    </row>
    <row r="55940" spans="10:10" x14ac:dyDescent="0.35">
      <c r="J55940" s="830"/>
    </row>
    <row r="55941" spans="10:10" x14ac:dyDescent="0.35">
      <c r="J55941" s="830"/>
    </row>
    <row r="55942" spans="10:10" x14ac:dyDescent="0.35">
      <c r="J55942" s="830"/>
    </row>
    <row r="55943" spans="10:10" x14ac:dyDescent="0.35">
      <c r="J55943" s="830"/>
    </row>
    <row r="55944" spans="10:10" x14ac:dyDescent="0.35">
      <c r="J55944" s="830"/>
    </row>
    <row r="55945" spans="10:10" x14ac:dyDescent="0.35">
      <c r="J55945" s="830"/>
    </row>
    <row r="55946" spans="10:10" x14ac:dyDescent="0.35">
      <c r="J55946" s="830"/>
    </row>
    <row r="55947" spans="10:10" x14ac:dyDescent="0.35">
      <c r="J55947" s="830"/>
    </row>
    <row r="55948" spans="10:10" x14ac:dyDescent="0.35">
      <c r="J55948" s="830"/>
    </row>
    <row r="55949" spans="10:10" x14ac:dyDescent="0.35">
      <c r="J55949" s="830"/>
    </row>
    <row r="55950" spans="10:10" x14ac:dyDescent="0.35">
      <c r="J55950" s="830"/>
    </row>
    <row r="55951" spans="10:10" x14ac:dyDescent="0.35">
      <c r="J55951" s="830"/>
    </row>
    <row r="55952" spans="10:10" x14ac:dyDescent="0.35">
      <c r="J55952" s="830"/>
    </row>
    <row r="55953" spans="10:10" x14ac:dyDescent="0.35">
      <c r="J55953" s="830"/>
    </row>
    <row r="55954" spans="10:10" x14ac:dyDescent="0.35">
      <c r="J55954" s="830"/>
    </row>
    <row r="55955" spans="10:10" x14ac:dyDescent="0.35">
      <c r="J55955" s="830"/>
    </row>
    <row r="55956" spans="10:10" x14ac:dyDescent="0.35">
      <c r="J55956" s="830"/>
    </row>
    <row r="55957" spans="10:10" x14ac:dyDescent="0.35">
      <c r="J55957" s="830"/>
    </row>
    <row r="55958" spans="10:10" x14ac:dyDescent="0.35">
      <c r="J55958" s="830"/>
    </row>
    <row r="55959" spans="10:10" x14ac:dyDescent="0.35">
      <c r="J55959" s="830"/>
    </row>
    <row r="55960" spans="10:10" x14ac:dyDescent="0.35">
      <c r="J55960" s="830"/>
    </row>
    <row r="55961" spans="10:10" x14ac:dyDescent="0.35">
      <c r="J55961" s="830"/>
    </row>
    <row r="55962" spans="10:10" x14ac:dyDescent="0.35">
      <c r="J55962" s="830"/>
    </row>
    <row r="55963" spans="10:10" x14ac:dyDescent="0.35">
      <c r="J55963" s="830"/>
    </row>
    <row r="55964" spans="10:10" x14ac:dyDescent="0.35">
      <c r="J55964" s="830"/>
    </row>
    <row r="55965" spans="10:10" x14ac:dyDescent="0.35">
      <c r="J55965" s="830"/>
    </row>
    <row r="55966" spans="10:10" x14ac:dyDescent="0.35">
      <c r="J55966" s="830"/>
    </row>
    <row r="55967" spans="10:10" x14ac:dyDescent="0.35">
      <c r="J55967" s="830"/>
    </row>
    <row r="55968" spans="10:10" x14ac:dyDescent="0.35">
      <c r="J55968" s="830"/>
    </row>
    <row r="55969" spans="10:10" x14ac:dyDescent="0.35">
      <c r="J55969" s="830"/>
    </row>
    <row r="55970" spans="10:10" x14ac:dyDescent="0.35">
      <c r="J55970" s="830"/>
    </row>
    <row r="55971" spans="10:10" x14ac:dyDescent="0.35">
      <c r="J55971" s="830"/>
    </row>
    <row r="55972" spans="10:10" x14ac:dyDescent="0.35">
      <c r="J55972" s="830"/>
    </row>
    <row r="55973" spans="10:10" x14ac:dyDescent="0.35">
      <c r="J55973" s="830"/>
    </row>
    <row r="55974" spans="10:10" x14ac:dyDescent="0.35">
      <c r="J55974" s="830"/>
    </row>
    <row r="55975" spans="10:10" x14ac:dyDescent="0.35">
      <c r="J55975" s="830"/>
    </row>
    <row r="55976" spans="10:10" x14ac:dyDescent="0.35">
      <c r="J55976" s="830"/>
    </row>
    <row r="55977" spans="10:10" x14ac:dyDescent="0.35">
      <c r="J55977" s="830"/>
    </row>
    <row r="55978" spans="10:10" x14ac:dyDescent="0.35">
      <c r="J55978" s="830"/>
    </row>
    <row r="55979" spans="10:10" x14ac:dyDescent="0.35">
      <c r="J55979" s="830"/>
    </row>
    <row r="55980" spans="10:10" x14ac:dyDescent="0.35">
      <c r="J55980" s="830"/>
    </row>
    <row r="55981" spans="10:10" x14ac:dyDescent="0.35">
      <c r="J55981" s="830"/>
    </row>
    <row r="55982" spans="10:10" x14ac:dyDescent="0.35">
      <c r="J55982" s="830"/>
    </row>
    <row r="55983" spans="10:10" x14ac:dyDescent="0.35">
      <c r="J55983" s="830"/>
    </row>
    <row r="55984" spans="10:10" x14ac:dyDescent="0.35">
      <c r="J55984" s="830"/>
    </row>
    <row r="55985" spans="10:10" x14ac:dyDescent="0.35">
      <c r="J55985" s="830"/>
    </row>
    <row r="55986" spans="10:10" x14ac:dyDescent="0.35">
      <c r="J55986" s="830"/>
    </row>
    <row r="55987" spans="10:10" x14ac:dyDescent="0.35">
      <c r="J55987" s="830"/>
    </row>
    <row r="55988" spans="10:10" x14ac:dyDescent="0.35">
      <c r="J55988" s="830"/>
    </row>
    <row r="55989" spans="10:10" x14ac:dyDescent="0.35">
      <c r="J55989" s="830"/>
    </row>
    <row r="55990" spans="10:10" x14ac:dyDescent="0.35">
      <c r="J55990" s="830"/>
    </row>
    <row r="55991" spans="10:10" x14ac:dyDescent="0.35">
      <c r="J55991" s="830"/>
    </row>
    <row r="55992" spans="10:10" x14ac:dyDescent="0.35">
      <c r="J55992" s="830"/>
    </row>
    <row r="55993" spans="10:10" x14ac:dyDescent="0.35">
      <c r="J55993" s="830"/>
    </row>
    <row r="55994" spans="10:10" x14ac:dyDescent="0.35">
      <c r="J55994" s="830"/>
    </row>
    <row r="55995" spans="10:10" x14ac:dyDescent="0.35">
      <c r="J55995" s="830"/>
    </row>
    <row r="55996" spans="10:10" x14ac:dyDescent="0.35">
      <c r="J55996" s="830"/>
    </row>
    <row r="55997" spans="10:10" x14ac:dyDescent="0.35">
      <c r="J55997" s="830"/>
    </row>
    <row r="55998" spans="10:10" x14ac:dyDescent="0.35">
      <c r="J55998" s="830"/>
    </row>
    <row r="55999" spans="10:10" x14ac:dyDescent="0.35">
      <c r="J55999" s="830"/>
    </row>
    <row r="56000" spans="10:10" x14ac:dyDescent="0.35">
      <c r="J56000" s="830"/>
    </row>
    <row r="56001" spans="10:10" x14ac:dyDescent="0.35">
      <c r="J56001" s="830"/>
    </row>
    <row r="56002" spans="10:10" x14ac:dyDescent="0.35">
      <c r="J56002" s="830"/>
    </row>
    <row r="56003" spans="10:10" x14ac:dyDescent="0.35">
      <c r="J56003" s="830"/>
    </row>
    <row r="56004" spans="10:10" x14ac:dyDescent="0.35">
      <c r="J56004" s="830"/>
    </row>
    <row r="56005" spans="10:10" x14ac:dyDescent="0.35">
      <c r="J56005" s="830"/>
    </row>
    <row r="56006" spans="10:10" x14ac:dyDescent="0.35">
      <c r="J56006" s="830"/>
    </row>
    <row r="56007" spans="10:10" x14ac:dyDescent="0.35">
      <c r="J56007" s="830"/>
    </row>
    <row r="56008" spans="10:10" x14ac:dyDescent="0.35">
      <c r="J56008" s="830"/>
    </row>
    <row r="56009" spans="10:10" x14ac:dyDescent="0.35">
      <c r="J56009" s="830"/>
    </row>
    <row r="56010" spans="10:10" x14ac:dyDescent="0.35">
      <c r="J56010" s="830"/>
    </row>
    <row r="56011" spans="10:10" x14ac:dyDescent="0.35">
      <c r="J56011" s="830"/>
    </row>
    <row r="56012" spans="10:10" x14ac:dyDescent="0.35">
      <c r="J56012" s="830"/>
    </row>
    <row r="56013" spans="10:10" x14ac:dyDescent="0.35">
      <c r="J56013" s="830"/>
    </row>
    <row r="56014" spans="10:10" x14ac:dyDescent="0.35">
      <c r="J56014" s="830"/>
    </row>
    <row r="56015" spans="10:10" x14ac:dyDescent="0.35">
      <c r="J56015" s="830"/>
    </row>
    <row r="56016" spans="10:10" x14ac:dyDescent="0.35">
      <c r="J56016" s="830"/>
    </row>
    <row r="56017" spans="10:10" x14ac:dyDescent="0.35">
      <c r="J56017" s="830"/>
    </row>
    <row r="56018" spans="10:10" x14ac:dyDescent="0.35">
      <c r="J56018" s="830"/>
    </row>
    <row r="56019" spans="10:10" x14ac:dyDescent="0.35">
      <c r="J56019" s="830"/>
    </row>
    <row r="56020" spans="10:10" x14ac:dyDescent="0.35">
      <c r="J56020" s="830"/>
    </row>
    <row r="56021" spans="10:10" x14ac:dyDescent="0.35">
      <c r="J56021" s="830"/>
    </row>
    <row r="56022" spans="10:10" x14ac:dyDescent="0.35">
      <c r="J56022" s="830"/>
    </row>
    <row r="56023" spans="10:10" x14ac:dyDescent="0.35">
      <c r="J56023" s="830"/>
    </row>
    <row r="56024" spans="10:10" x14ac:dyDescent="0.35">
      <c r="J56024" s="830"/>
    </row>
    <row r="56025" spans="10:10" x14ac:dyDescent="0.35">
      <c r="J56025" s="830"/>
    </row>
    <row r="56026" spans="10:10" x14ac:dyDescent="0.35">
      <c r="J56026" s="830"/>
    </row>
    <row r="56027" spans="10:10" x14ac:dyDescent="0.35">
      <c r="J56027" s="830"/>
    </row>
    <row r="56028" spans="10:10" x14ac:dyDescent="0.35">
      <c r="J56028" s="830"/>
    </row>
    <row r="56029" spans="10:10" x14ac:dyDescent="0.35">
      <c r="J56029" s="830"/>
    </row>
    <row r="56030" spans="10:10" x14ac:dyDescent="0.35">
      <c r="J56030" s="830"/>
    </row>
    <row r="56031" spans="10:10" x14ac:dyDescent="0.35">
      <c r="J56031" s="830"/>
    </row>
    <row r="56032" spans="10:10" x14ac:dyDescent="0.35">
      <c r="J56032" s="830"/>
    </row>
    <row r="56033" spans="10:10" x14ac:dyDescent="0.35">
      <c r="J56033" s="830"/>
    </row>
    <row r="56034" spans="10:10" x14ac:dyDescent="0.35">
      <c r="J56034" s="830"/>
    </row>
    <row r="56035" spans="10:10" x14ac:dyDescent="0.35">
      <c r="J56035" s="830"/>
    </row>
    <row r="56036" spans="10:10" x14ac:dyDescent="0.35">
      <c r="J56036" s="830"/>
    </row>
    <row r="56037" spans="10:10" x14ac:dyDescent="0.35">
      <c r="J56037" s="830"/>
    </row>
    <row r="56038" spans="10:10" x14ac:dyDescent="0.35">
      <c r="J56038" s="830"/>
    </row>
    <row r="56039" spans="10:10" x14ac:dyDescent="0.35">
      <c r="J56039" s="830"/>
    </row>
    <row r="56040" spans="10:10" x14ac:dyDescent="0.35">
      <c r="J56040" s="830"/>
    </row>
    <row r="56041" spans="10:10" x14ac:dyDescent="0.35">
      <c r="J56041" s="830"/>
    </row>
    <row r="56042" spans="10:10" x14ac:dyDescent="0.35">
      <c r="J56042" s="830"/>
    </row>
    <row r="56048" spans="10:10" x14ac:dyDescent="0.35">
      <c r="J56048" s="830"/>
    </row>
    <row r="56049" spans="10:10" x14ac:dyDescent="0.35">
      <c r="J56049" s="830"/>
    </row>
    <row r="56050" spans="10:10" x14ac:dyDescent="0.35">
      <c r="J56050" s="830"/>
    </row>
    <row r="56051" spans="10:10" x14ac:dyDescent="0.35">
      <c r="J56051" s="830"/>
    </row>
    <row r="56052" spans="10:10" x14ac:dyDescent="0.35">
      <c r="J56052" s="830"/>
    </row>
    <row r="56053" spans="10:10" x14ac:dyDescent="0.35">
      <c r="J56053" s="830"/>
    </row>
    <row r="56054" spans="10:10" x14ac:dyDescent="0.35">
      <c r="J56054" s="830"/>
    </row>
    <row r="56055" spans="10:10" x14ac:dyDescent="0.35">
      <c r="J56055" s="830"/>
    </row>
    <row r="56056" spans="10:10" x14ac:dyDescent="0.35">
      <c r="J56056" s="830"/>
    </row>
    <row r="56057" spans="10:10" x14ac:dyDescent="0.35">
      <c r="J56057" s="830"/>
    </row>
    <row r="56058" spans="10:10" x14ac:dyDescent="0.35">
      <c r="J56058" s="830"/>
    </row>
    <row r="56059" spans="10:10" x14ac:dyDescent="0.35">
      <c r="J56059" s="830"/>
    </row>
    <row r="56060" spans="10:10" x14ac:dyDescent="0.35">
      <c r="J56060" s="830"/>
    </row>
    <row r="56061" spans="10:10" x14ac:dyDescent="0.35">
      <c r="J56061" s="830"/>
    </row>
    <row r="56062" spans="10:10" x14ac:dyDescent="0.35">
      <c r="J56062" s="830"/>
    </row>
    <row r="56063" spans="10:10" x14ac:dyDescent="0.35">
      <c r="J56063" s="830"/>
    </row>
    <row r="56064" spans="10:10" x14ac:dyDescent="0.35">
      <c r="J56064" s="830"/>
    </row>
    <row r="56065" spans="10:10" x14ac:dyDescent="0.35">
      <c r="J56065" s="830"/>
    </row>
    <row r="56066" spans="10:10" x14ac:dyDescent="0.35">
      <c r="J56066" s="830"/>
    </row>
    <row r="56067" spans="10:10" x14ac:dyDescent="0.35">
      <c r="J56067" s="830"/>
    </row>
    <row r="56068" spans="10:10" x14ac:dyDescent="0.35">
      <c r="J56068" s="830"/>
    </row>
    <row r="56069" spans="10:10" x14ac:dyDescent="0.35">
      <c r="J56069" s="830"/>
    </row>
    <row r="56070" spans="10:10" x14ac:dyDescent="0.35">
      <c r="J56070" s="830"/>
    </row>
    <row r="56071" spans="10:10" x14ac:dyDescent="0.35">
      <c r="J56071" s="830"/>
    </row>
    <row r="56072" spans="10:10" x14ac:dyDescent="0.35">
      <c r="J56072" s="830"/>
    </row>
    <row r="56073" spans="10:10" x14ac:dyDescent="0.35">
      <c r="J56073" s="830"/>
    </row>
    <row r="56074" spans="10:10" x14ac:dyDescent="0.35">
      <c r="J56074" s="830"/>
    </row>
    <row r="56075" spans="10:10" x14ac:dyDescent="0.35">
      <c r="J56075" s="830"/>
    </row>
    <row r="56076" spans="10:10" x14ac:dyDescent="0.35">
      <c r="J56076" s="830"/>
    </row>
    <row r="56077" spans="10:10" x14ac:dyDescent="0.35">
      <c r="J56077" s="830"/>
    </row>
    <row r="56078" spans="10:10" x14ac:dyDescent="0.35">
      <c r="J56078" s="830"/>
    </row>
    <row r="56079" spans="10:10" x14ac:dyDescent="0.35">
      <c r="J56079" s="830"/>
    </row>
    <row r="56080" spans="10:10" x14ac:dyDescent="0.35">
      <c r="J56080" s="830"/>
    </row>
    <row r="56081" spans="10:10" x14ac:dyDescent="0.35">
      <c r="J56081" s="830"/>
    </row>
    <row r="56082" spans="10:10" x14ac:dyDescent="0.35">
      <c r="J56082" s="830"/>
    </row>
    <row r="56083" spans="10:10" x14ac:dyDescent="0.35">
      <c r="J56083" s="830"/>
    </row>
    <row r="56084" spans="10:10" x14ac:dyDescent="0.35">
      <c r="J56084" s="830"/>
    </row>
    <row r="56085" spans="10:10" x14ac:dyDescent="0.35">
      <c r="J56085" s="830"/>
    </row>
    <row r="56086" spans="10:10" x14ac:dyDescent="0.35">
      <c r="J56086" s="830"/>
    </row>
    <row r="56087" spans="10:10" x14ac:dyDescent="0.35">
      <c r="J56087" s="830"/>
    </row>
    <row r="56088" spans="10:10" x14ac:dyDescent="0.35">
      <c r="J56088" s="830"/>
    </row>
    <row r="56089" spans="10:10" x14ac:dyDescent="0.35">
      <c r="J56089" s="830"/>
    </row>
    <row r="56090" spans="10:10" x14ac:dyDescent="0.35">
      <c r="J56090" s="830"/>
    </row>
    <row r="56091" spans="10:10" x14ac:dyDescent="0.35">
      <c r="J56091" s="830"/>
    </row>
    <row r="56092" spans="10:10" x14ac:dyDescent="0.35">
      <c r="J56092" s="830"/>
    </row>
    <row r="56093" spans="10:10" x14ac:dyDescent="0.35">
      <c r="J56093" s="830"/>
    </row>
    <row r="56094" spans="10:10" x14ac:dyDescent="0.35">
      <c r="J56094" s="830"/>
    </row>
    <row r="56095" spans="10:10" x14ac:dyDescent="0.35">
      <c r="J56095" s="830"/>
    </row>
    <row r="56096" spans="10:10" x14ac:dyDescent="0.35">
      <c r="J56096" s="830"/>
    </row>
    <row r="56097" spans="10:10" x14ac:dyDescent="0.35">
      <c r="J56097" s="830"/>
    </row>
    <row r="56098" spans="10:10" x14ac:dyDescent="0.35">
      <c r="J56098" s="830"/>
    </row>
    <row r="56099" spans="10:10" x14ac:dyDescent="0.35">
      <c r="J56099" s="830"/>
    </row>
    <row r="56100" spans="10:10" x14ac:dyDescent="0.35">
      <c r="J56100" s="830"/>
    </row>
    <row r="56101" spans="10:10" x14ac:dyDescent="0.35">
      <c r="J56101" s="830"/>
    </row>
    <row r="56102" spans="10:10" x14ac:dyDescent="0.35">
      <c r="J56102" s="830"/>
    </row>
    <row r="56103" spans="10:10" x14ac:dyDescent="0.35">
      <c r="J56103" s="830"/>
    </row>
    <row r="56104" spans="10:10" x14ac:dyDescent="0.35">
      <c r="J56104" s="830"/>
    </row>
    <row r="56105" spans="10:10" x14ac:dyDescent="0.35">
      <c r="J56105" s="830"/>
    </row>
    <row r="56106" spans="10:10" x14ac:dyDescent="0.35">
      <c r="J56106" s="830"/>
    </row>
    <row r="56107" spans="10:10" x14ac:dyDescent="0.35">
      <c r="J56107" s="830"/>
    </row>
    <row r="56108" spans="10:10" x14ac:dyDescent="0.35">
      <c r="J56108" s="830"/>
    </row>
    <row r="56109" spans="10:10" x14ac:dyDescent="0.35">
      <c r="J56109" s="830"/>
    </row>
    <row r="56110" spans="10:10" x14ac:dyDescent="0.35">
      <c r="J56110" s="830"/>
    </row>
    <row r="56111" spans="10:10" x14ac:dyDescent="0.35">
      <c r="J56111" s="830"/>
    </row>
    <row r="56112" spans="10:10" x14ac:dyDescent="0.35">
      <c r="J56112" s="830"/>
    </row>
    <row r="56113" spans="10:10" x14ac:dyDescent="0.35">
      <c r="J56113" s="830"/>
    </row>
    <row r="56114" spans="10:10" x14ac:dyDescent="0.35">
      <c r="J56114" s="830"/>
    </row>
    <row r="56115" spans="10:10" x14ac:dyDescent="0.35">
      <c r="J56115" s="830"/>
    </row>
    <row r="56116" spans="10:10" x14ac:dyDescent="0.35">
      <c r="J56116" s="830"/>
    </row>
    <row r="56117" spans="10:10" x14ac:dyDescent="0.35">
      <c r="J56117" s="830"/>
    </row>
    <row r="56118" spans="10:10" x14ac:dyDescent="0.35">
      <c r="J56118" s="830"/>
    </row>
    <row r="56119" spans="10:10" x14ac:dyDescent="0.35">
      <c r="J56119" s="830"/>
    </row>
    <row r="56120" spans="10:10" x14ac:dyDescent="0.35">
      <c r="J56120" s="830"/>
    </row>
    <row r="56121" spans="10:10" x14ac:dyDescent="0.35">
      <c r="J56121" s="830"/>
    </row>
    <row r="56122" spans="10:10" x14ac:dyDescent="0.35">
      <c r="J56122" s="830"/>
    </row>
    <row r="56123" spans="10:10" x14ac:dyDescent="0.35">
      <c r="J56123" s="830"/>
    </row>
    <row r="56124" spans="10:10" x14ac:dyDescent="0.35">
      <c r="J56124" s="830"/>
    </row>
    <row r="56125" spans="10:10" x14ac:dyDescent="0.35">
      <c r="J56125" s="830"/>
    </row>
    <row r="56126" spans="10:10" x14ac:dyDescent="0.35">
      <c r="J56126" s="830"/>
    </row>
    <row r="56127" spans="10:10" x14ac:dyDescent="0.35">
      <c r="J56127" s="830"/>
    </row>
    <row r="56128" spans="10:10" x14ac:dyDescent="0.35">
      <c r="J56128" s="830"/>
    </row>
    <row r="56129" spans="10:10" x14ac:dyDescent="0.35">
      <c r="J56129" s="830"/>
    </row>
    <row r="56130" spans="10:10" x14ac:dyDescent="0.35">
      <c r="J56130" s="830"/>
    </row>
    <row r="56131" spans="10:10" x14ac:dyDescent="0.35">
      <c r="J56131" s="830"/>
    </row>
    <row r="56132" spans="10:10" x14ac:dyDescent="0.35">
      <c r="J56132" s="830"/>
    </row>
    <row r="56133" spans="10:10" x14ac:dyDescent="0.35">
      <c r="J56133" s="830"/>
    </row>
    <row r="56134" spans="10:10" x14ac:dyDescent="0.35">
      <c r="J56134" s="830"/>
    </row>
    <row r="56135" spans="10:10" x14ac:dyDescent="0.35">
      <c r="J56135" s="830"/>
    </row>
    <row r="56136" spans="10:10" x14ac:dyDescent="0.35">
      <c r="J56136" s="830"/>
    </row>
    <row r="56137" spans="10:10" x14ac:dyDescent="0.35">
      <c r="J56137" s="830"/>
    </row>
    <row r="56138" spans="10:10" x14ac:dyDescent="0.35">
      <c r="J56138" s="830"/>
    </row>
    <row r="56139" spans="10:10" x14ac:dyDescent="0.35">
      <c r="J56139" s="830"/>
    </row>
    <row r="56140" spans="10:10" x14ac:dyDescent="0.35">
      <c r="J56140" s="830"/>
    </row>
    <row r="56141" spans="10:10" x14ac:dyDescent="0.35">
      <c r="J56141" s="830"/>
    </row>
    <row r="56142" spans="10:10" x14ac:dyDescent="0.35">
      <c r="J56142" s="830"/>
    </row>
    <row r="56143" spans="10:10" x14ac:dyDescent="0.35">
      <c r="J56143" s="830"/>
    </row>
    <row r="56144" spans="10:10" x14ac:dyDescent="0.35">
      <c r="J56144" s="830"/>
    </row>
    <row r="56145" spans="10:10" x14ac:dyDescent="0.35">
      <c r="J56145" s="830"/>
    </row>
    <row r="56146" spans="10:10" x14ac:dyDescent="0.35">
      <c r="J56146" s="830"/>
    </row>
    <row r="56147" spans="10:10" x14ac:dyDescent="0.35">
      <c r="J56147" s="830"/>
    </row>
    <row r="56148" spans="10:10" x14ac:dyDescent="0.35">
      <c r="J56148" s="830"/>
    </row>
    <row r="56149" spans="10:10" x14ac:dyDescent="0.35">
      <c r="J56149" s="830"/>
    </row>
    <row r="56150" spans="10:10" x14ac:dyDescent="0.35">
      <c r="J56150" s="830"/>
    </row>
    <row r="56151" spans="10:10" x14ac:dyDescent="0.35">
      <c r="J56151" s="830"/>
    </row>
    <row r="56152" spans="10:10" x14ac:dyDescent="0.35">
      <c r="J56152" s="830"/>
    </row>
    <row r="56153" spans="10:10" x14ac:dyDescent="0.35">
      <c r="J56153" s="830"/>
    </row>
    <row r="56154" spans="10:10" x14ac:dyDescent="0.35">
      <c r="J56154" s="830"/>
    </row>
    <row r="56155" spans="10:10" x14ac:dyDescent="0.35">
      <c r="J56155" s="830"/>
    </row>
    <row r="56156" spans="10:10" x14ac:dyDescent="0.35">
      <c r="J56156" s="830"/>
    </row>
    <row r="56157" spans="10:10" x14ac:dyDescent="0.35">
      <c r="J56157" s="830"/>
    </row>
    <row r="56158" spans="10:10" x14ac:dyDescent="0.35">
      <c r="J56158" s="830"/>
    </row>
    <row r="56159" spans="10:10" x14ac:dyDescent="0.35">
      <c r="J56159" s="830"/>
    </row>
    <row r="56160" spans="10:10" x14ac:dyDescent="0.35">
      <c r="J56160" s="830"/>
    </row>
    <row r="56161" spans="10:10" x14ac:dyDescent="0.35">
      <c r="J56161" s="830"/>
    </row>
    <row r="56162" spans="10:10" x14ac:dyDescent="0.35">
      <c r="J56162" s="830"/>
    </row>
    <row r="56163" spans="10:10" x14ac:dyDescent="0.35">
      <c r="J56163" s="830"/>
    </row>
    <row r="56164" spans="10:10" x14ac:dyDescent="0.35">
      <c r="J56164" s="830"/>
    </row>
    <row r="56165" spans="10:10" x14ac:dyDescent="0.35">
      <c r="J56165" s="830"/>
    </row>
    <row r="56166" spans="10:10" x14ac:dyDescent="0.35">
      <c r="J56166" s="830"/>
    </row>
    <row r="56167" spans="10:10" x14ac:dyDescent="0.35">
      <c r="J56167" s="830"/>
    </row>
    <row r="56168" spans="10:10" x14ac:dyDescent="0.35">
      <c r="J56168" s="830"/>
    </row>
    <row r="56169" spans="10:10" x14ac:dyDescent="0.35">
      <c r="J56169" s="830"/>
    </row>
    <row r="56170" spans="10:10" x14ac:dyDescent="0.35">
      <c r="J56170" s="830"/>
    </row>
    <row r="56171" spans="10:10" x14ac:dyDescent="0.35">
      <c r="J56171" s="830"/>
    </row>
    <row r="56172" spans="10:10" x14ac:dyDescent="0.35">
      <c r="J56172" s="830"/>
    </row>
    <row r="56173" spans="10:10" x14ac:dyDescent="0.35">
      <c r="J56173" s="830"/>
    </row>
    <row r="56174" spans="10:10" x14ac:dyDescent="0.35">
      <c r="J56174" s="830"/>
    </row>
    <row r="56175" spans="10:10" x14ac:dyDescent="0.35">
      <c r="J56175" s="830"/>
    </row>
    <row r="56176" spans="10:10" x14ac:dyDescent="0.35">
      <c r="J56176" s="830"/>
    </row>
    <row r="56177" spans="10:10" x14ac:dyDescent="0.35">
      <c r="J56177" s="830"/>
    </row>
    <row r="56178" spans="10:10" x14ac:dyDescent="0.35">
      <c r="J56178" s="830"/>
    </row>
    <row r="56179" spans="10:10" x14ac:dyDescent="0.35">
      <c r="J56179" s="830"/>
    </row>
    <row r="56180" spans="10:10" x14ac:dyDescent="0.35">
      <c r="J56180" s="830"/>
    </row>
    <row r="56181" spans="10:10" x14ac:dyDescent="0.35">
      <c r="J56181" s="830"/>
    </row>
    <row r="56182" spans="10:10" x14ac:dyDescent="0.35">
      <c r="J56182" s="830"/>
    </row>
    <row r="56183" spans="10:10" x14ac:dyDescent="0.35">
      <c r="J56183" s="830"/>
    </row>
    <row r="56184" spans="10:10" x14ac:dyDescent="0.35">
      <c r="J56184" s="830"/>
    </row>
    <row r="56185" spans="10:10" x14ac:dyDescent="0.35">
      <c r="J56185" s="830"/>
    </row>
    <row r="56186" spans="10:10" x14ac:dyDescent="0.35">
      <c r="J56186" s="830"/>
    </row>
    <row r="56187" spans="10:10" x14ac:dyDescent="0.35">
      <c r="J56187" s="830"/>
    </row>
    <row r="56188" spans="10:10" x14ac:dyDescent="0.35">
      <c r="J56188" s="830"/>
    </row>
    <row r="56192" spans="10:10" x14ac:dyDescent="0.35">
      <c r="J56192" s="830"/>
    </row>
    <row r="56193" spans="10:10" x14ac:dyDescent="0.35">
      <c r="J56193" s="830"/>
    </row>
    <row r="56194" spans="10:10" x14ac:dyDescent="0.35">
      <c r="J56194" s="830"/>
    </row>
    <row r="56195" spans="10:10" x14ac:dyDescent="0.35">
      <c r="J56195" s="830"/>
    </row>
    <row r="56196" spans="10:10" x14ac:dyDescent="0.35">
      <c r="J56196" s="830"/>
    </row>
    <row r="56197" spans="10:10" x14ac:dyDescent="0.35">
      <c r="J56197" s="830"/>
    </row>
    <row r="56198" spans="10:10" x14ac:dyDescent="0.35">
      <c r="J56198" s="830"/>
    </row>
    <row r="56199" spans="10:10" x14ac:dyDescent="0.35">
      <c r="J56199" s="830"/>
    </row>
    <row r="56200" spans="10:10" x14ac:dyDescent="0.35">
      <c r="J56200" s="830"/>
    </row>
    <row r="56201" spans="10:10" x14ac:dyDescent="0.35">
      <c r="J56201" s="830"/>
    </row>
    <row r="56202" spans="10:10" x14ac:dyDescent="0.35">
      <c r="J56202" s="830"/>
    </row>
    <row r="56203" spans="10:10" x14ac:dyDescent="0.35">
      <c r="J56203" s="830"/>
    </row>
    <row r="56204" spans="10:10" x14ac:dyDescent="0.35">
      <c r="J56204" s="830"/>
    </row>
    <row r="56205" spans="10:10" x14ac:dyDescent="0.35">
      <c r="J56205" s="830"/>
    </row>
    <row r="56206" spans="10:10" x14ac:dyDescent="0.35">
      <c r="J56206" s="830"/>
    </row>
    <row r="56207" spans="10:10" x14ac:dyDescent="0.35">
      <c r="J56207" s="830"/>
    </row>
    <row r="56208" spans="10:10" x14ac:dyDescent="0.35">
      <c r="J56208" s="830"/>
    </row>
    <row r="56209" spans="10:10" x14ac:dyDescent="0.35">
      <c r="J56209" s="830"/>
    </row>
    <row r="56210" spans="10:10" x14ac:dyDescent="0.35">
      <c r="J56210" s="830"/>
    </row>
    <row r="56211" spans="10:10" x14ac:dyDescent="0.35">
      <c r="J56211" s="830"/>
    </row>
    <row r="56212" spans="10:10" x14ac:dyDescent="0.35">
      <c r="J56212" s="830"/>
    </row>
    <row r="56213" spans="10:10" x14ac:dyDescent="0.35">
      <c r="J56213" s="830"/>
    </row>
    <row r="56214" spans="10:10" x14ac:dyDescent="0.35">
      <c r="J56214" s="830"/>
    </row>
    <row r="56215" spans="10:10" x14ac:dyDescent="0.35">
      <c r="J56215" s="830"/>
    </row>
    <row r="56216" spans="10:10" x14ac:dyDescent="0.35">
      <c r="J56216" s="830"/>
    </row>
    <row r="56217" spans="10:10" x14ac:dyDescent="0.35">
      <c r="J56217" s="830"/>
    </row>
    <row r="56218" spans="10:10" x14ac:dyDescent="0.35">
      <c r="J56218" s="830"/>
    </row>
    <row r="56219" spans="10:10" x14ac:dyDescent="0.35">
      <c r="J56219" s="830"/>
    </row>
    <row r="56220" spans="10:10" x14ac:dyDescent="0.35">
      <c r="J56220" s="830"/>
    </row>
    <row r="56221" spans="10:10" x14ac:dyDescent="0.35">
      <c r="J56221" s="830"/>
    </row>
    <row r="56222" spans="10:10" x14ac:dyDescent="0.35">
      <c r="J56222" s="830"/>
    </row>
    <row r="56223" spans="10:10" x14ac:dyDescent="0.35">
      <c r="J56223" s="830"/>
    </row>
    <row r="56224" spans="10:10" x14ac:dyDescent="0.35">
      <c r="J56224" s="830"/>
    </row>
    <row r="56225" spans="10:10" x14ac:dyDescent="0.35">
      <c r="J56225" s="830"/>
    </row>
    <row r="56226" spans="10:10" x14ac:dyDescent="0.35">
      <c r="J56226" s="830"/>
    </row>
    <row r="56227" spans="10:10" x14ac:dyDescent="0.35">
      <c r="J56227" s="830"/>
    </row>
    <row r="56228" spans="10:10" x14ac:dyDescent="0.35">
      <c r="J56228" s="830"/>
    </row>
    <row r="56229" spans="10:10" x14ac:dyDescent="0.35">
      <c r="J56229" s="830"/>
    </row>
    <row r="56230" spans="10:10" x14ac:dyDescent="0.35">
      <c r="J56230" s="830"/>
    </row>
    <row r="56231" spans="10:10" x14ac:dyDescent="0.35">
      <c r="J56231" s="830"/>
    </row>
    <row r="56232" spans="10:10" x14ac:dyDescent="0.35">
      <c r="J56232" s="830"/>
    </row>
    <row r="56233" spans="10:10" x14ac:dyDescent="0.35">
      <c r="J56233" s="830"/>
    </row>
    <row r="56234" spans="10:10" x14ac:dyDescent="0.35">
      <c r="J56234" s="830"/>
    </row>
    <row r="56235" spans="10:10" x14ac:dyDescent="0.35">
      <c r="J56235" s="830"/>
    </row>
    <row r="56236" spans="10:10" x14ac:dyDescent="0.35">
      <c r="J56236" s="830"/>
    </row>
    <row r="56237" spans="10:10" x14ac:dyDescent="0.35">
      <c r="J56237" s="830"/>
    </row>
    <row r="56238" spans="10:10" x14ac:dyDescent="0.35">
      <c r="J56238" s="830"/>
    </row>
    <row r="56239" spans="10:10" x14ac:dyDescent="0.35">
      <c r="J56239" s="830"/>
    </row>
    <row r="56240" spans="10:10" x14ac:dyDescent="0.35">
      <c r="J56240" s="830"/>
    </row>
    <row r="56241" spans="10:10" x14ac:dyDescent="0.35">
      <c r="J56241" s="830"/>
    </row>
    <row r="56242" spans="10:10" x14ac:dyDescent="0.35">
      <c r="J56242" s="830"/>
    </row>
    <row r="56243" spans="10:10" x14ac:dyDescent="0.35">
      <c r="J56243" s="830"/>
    </row>
    <row r="56244" spans="10:10" x14ac:dyDescent="0.35">
      <c r="J56244" s="830"/>
    </row>
    <row r="56245" spans="10:10" x14ac:dyDescent="0.35">
      <c r="J56245" s="830"/>
    </row>
    <row r="56246" spans="10:10" x14ac:dyDescent="0.35">
      <c r="J56246" s="830"/>
    </row>
    <row r="56247" spans="10:10" x14ac:dyDescent="0.35">
      <c r="J56247" s="830"/>
    </row>
    <row r="56248" spans="10:10" x14ac:dyDescent="0.35">
      <c r="J56248" s="830"/>
    </row>
    <row r="56249" spans="10:10" x14ac:dyDescent="0.35">
      <c r="J56249" s="830"/>
    </row>
    <row r="56250" spans="10:10" x14ac:dyDescent="0.35">
      <c r="J56250" s="830"/>
    </row>
    <row r="56251" spans="10:10" x14ac:dyDescent="0.35">
      <c r="J56251" s="830"/>
    </row>
    <row r="56252" spans="10:10" x14ac:dyDescent="0.35">
      <c r="J56252" s="830"/>
    </row>
    <row r="56253" spans="10:10" x14ac:dyDescent="0.35">
      <c r="J56253" s="830"/>
    </row>
    <row r="56254" spans="10:10" x14ac:dyDescent="0.35">
      <c r="J56254" s="830"/>
    </row>
    <row r="56255" spans="10:10" x14ac:dyDescent="0.35">
      <c r="J56255" s="830"/>
    </row>
    <row r="56258" spans="10:10" x14ac:dyDescent="0.35">
      <c r="J56258" s="830"/>
    </row>
    <row r="56259" spans="10:10" x14ac:dyDescent="0.35">
      <c r="J56259" s="830"/>
    </row>
    <row r="56260" spans="10:10" x14ac:dyDescent="0.35">
      <c r="J56260" s="830"/>
    </row>
    <row r="56261" spans="10:10" x14ac:dyDescent="0.35">
      <c r="J56261" s="830"/>
    </row>
    <row r="56262" spans="10:10" x14ac:dyDescent="0.35">
      <c r="J56262" s="830"/>
    </row>
    <row r="56263" spans="10:10" x14ac:dyDescent="0.35">
      <c r="J56263" s="830"/>
    </row>
    <row r="56264" spans="10:10" x14ac:dyDescent="0.35">
      <c r="J56264" s="830"/>
    </row>
    <row r="56265" spans="10:10" x14ac:dyDescent="0.35">
      <c r="J56265" s="830"/>
    </row>
    <row r="56266" spans="10:10" x14ac:dyDescent="0.35">
      <c r="J56266" s="830"/>
    </row>
    <row r="56267" spans="10:10" x14ac:dyDescent="0.35">
      <c r="J56267" s="830"/>
    </row>
    <row r="56268" spans="10:10" x14ac:dyDescent="0.35">
      <c r="J56268" s="830"/>
    </row>
    <row r="56269" spans="10:10" x14ac:dyDescent="0.35">
      <c r="J56269" s="830"/>
    </row>
    <row r="56270" spans="10:10" x14ac:dyDescent="0.35">
      <c r="J56270" s="830"/>
    </row>
    <row r="56271" spans="10:10" x14ac:dyDescent="0.35">
      <c r="J56271" s="830"/>
    </row>
    <row r="56272" spans="10:10" x14ac:dyDescent="0.35">
      <c r="J56272" s="830"/>
    </row>
    <row r="56273" spans="10:10" x14ac:dyDescent="0.35">
      <c r="J56273" s="830"/>
    </row>
    <row r="56274" spans="10:10" x14ac:dyDescent="0.35">
      <c r="J56274" s="830"/>
    </row>
    <row r="56275" spans="10:10" x14ac:dyDescent="0.35">
      <c r="J56275" s="830"/>
    </row>
    <row r="56276" spans="10:10" x14ac:dyDescent="0.35">
      <c r="J56276" s="830"/>
    </row>
    <row r="56277" spans="10:10" x14ac:dyDescent="0.35">
      <c r="J56277" s="830"/>
    </row>
    <row r="56278" spans="10:10" x14ac:dyDescent="0.35">
      <c r="J56278" s="830"/>
    </row>
    <row r="56279" spans="10:10" x14ac:dyDescent="0.35">
      <c r="J56279" s="830"/>
    </row>
    <row r="56280" spans="10:10" x14ac:dyDescent="0.35">
      <c r="J56280" s="830"/>
    </row>
    <row r="56281" spans="10:10" x14ac:dyDescent="0.35">
      <c r="J56281" s="830"/>
    </row>
    <row r="56282" spans="10:10" x14ac:dyDescent="0.35">
      <c r="J56282" s="830"/>
    </row>
    <row r="56283" spans="10:10" x14ac:dyDescent="0.35">
      <c r="J56283" s="830"/>
    </row>
    <row r="56284" spans="10:10" x14ac:dyDescent="0.35">
      <c r="J56284" s="830"/>
    </row>
    <row r="56285" spans="10:10" x14ac:dyDescent="0.35">
      <c r="J56285" s="830"/>
    </row>
    <row r="56286" spans="10:10" x14ac:dyDescent="0.35">
      <c r="J56286" s="830"/>
    </row>
    <row r="56287" spans="10:10" x14ac:dyDescent="0.35">
      <c r="J56287" s="830"/>
    </row>
    <row r="56288" spans="10:10" x14ac:dyDescent="0.35">
      <c r="J56288" s="830"/>
    </row>
    <row r="56289" spans="10:10" x14ac:dyDescent="0.35">
      <c r="J56289" s="830"/>
    </row>
    <row r="56290" spans="10:10" x14ac:dyDescent="0.35">
      <c r="J56290" s="830"/>
    </row>
    <row r="56291" spans="10:10" x14ac:dyDescent="0.35">
      <c r="J56291" s="830"/>
    </row>
    <row r="56292" spans="10:10" x14ac:dyDescent="0.35">
      <c r="J56292" s="830"/>
    </row>
    <row r="56293" spans="10:10" x14ac:dyDescent="0.35">
      <c r="J56293" s="830"/>
    </row>
    <row r="56294" spans="10:10" x14ac:dyDescent="0.35">
      <c r="J56294" s="830"/>
    </row>
    <row r="56295" spans="10:10" x14ac:dyDescent="0.35">
      <c r="J56295" s="830"/>
    </row>
    <row r="56296" spans="10:10" x14ac:dyDescent="0.35">
      <c r="J56296" s="830"/>
    </row>
    <row r="56297" spans="10:10" x14ac:dyDescent="0.35">
      <c r="J56297" s="830"/>
    </row>
    <row r="56298" spans="10:10" x14ac:dyDescent="0.35">
      <c r="J56298" s="830"/>
    </row>
    <row r="56299" spans="10:10" x14ac:dyDescent="0.35">
      <c r="J56299" s="830"/>
    </row>
    <row r="56300" spans="10:10" x14ac:dyDescent="0.35">
      <c r="J56300" s="830"/>
    </row>
    <row r="56301" spans="10:10" x14ac:dyDescent="0.35">
      <c r="J56301" s="830"/>
    </row>
    <row r="56302" spans="10:10" x14ac:dyDescent="0.35">
      <c r="J56302" s="830"/>
    </row>
    <row r="56303" spans="10:10" x14ac:dyDescent="0.35">
      <c r="J56303" s="830"/>
    </row>
    <row r="56304" spans="10:10" x14ac:dyDescent="0.35">
      <c r="J56304" s="830"/>
    </row>
    <row r="56305" spans="10:10" x14ac:dyDescent="0.35">
      <c r="J56305" s="830"/>
    </row>
    <row r="56306" spans="10:10" x14ac:dyDescent="0.35">
      <c r="J56306" s="830"/>
    </row>
    <row r="56307" spans="10:10" x14ac:dyDescent="0.35">
      <c r="J56307" s="830"/>
    </row>
    <row r="56308" spans="10:10" x14ac:dyDescent="0.35">
      <c r="J56308" s="830"/>
    </row>
    <row r="56309" spans="10:10" x14ac:dyDescent="0.35">
      <c r="J56309" s="830"/>
    </row>
    <row r="56310" spans="10:10" x14ac:dyDescent="0.35">
      <c r="J56310" s="830"/>
    </row>
    <row r="56311" spans="10:10" x14ac:dyDescent="0.35">
      <c r="J56311" s="830"/>
    </row>
    <row r="56312" spans="10:10" x14ac:dyDescent="0.35">
      <c r="J56312" s="830"/>
    </row>
    <row r="56313" spans="10:10" x14ac:dyDescent="0.35">
      <c r="J56313" s="830"/>
    </row>
    <row r="56314" spans="10:10" x14ac:dyDescent="0.35">
      <c r="J56314" s="830"/>
    </row>
    <row r="56315" spans="10:10" x14ac:dyDescent="0.35">
      <c r="J56315" s="830"/>
    </row>
    <row r="56316" spans="10:10" x14ac:dyDescent="0.35">
      <c r="J56316" s="830"/>
    </row>
    <row r="56317" spans="10:10" x14ac:dyDescent="0.35">
      <c r="J56317" s="830"/>
    </row>
    <row r="56318" spans="10:10" x14ac:dyDescent="0.35">
      <c r="J56318" s="830"/>
    </row>
    <row r="56319" spans="10:10" x14ac:dyDescent="0.35">
      <c r="J56319" s="830"/>
    </row>
    <row r="56320" spans="10:10" x14ac:dyDescent="0.35">
      <c r="J56320" s="830"/>
    </row>
    <row r="56321" spans="10:10" x14ac:dyDescent="0.35">
      <c r="J56321" s="830"/>
    </row>
    <row r="56322" spans="10:10" x14ac:dyDescent="0.35">
      <c r="J56322" s="830"/>
    </row>
    <row r="56323" spans="10:10" x14ac:dyDescent="0.35">
      <c r="J56323" s="830"/>
    </row>
    <row r="56324" spans="10:10" x14ac:dyDescent="0.35">
      <c r="J56324" s="830"/>
    </row>
    <row r="56325" spans="10:10" x14ac:dyDescent="0.35">
      <c r="J56325" s="830"/>
    </row>
    <row r="56326" spans="10:10" x14ac:dyDescent="0.35">
      <c r="J56326" s="830"/>
    </row>
    <row r="56327" spans="10:10" x14ac:dyDescent="0.35">
      <c r="J56327" s="830"/>
    </row>
    <row r="56328" spans="10:10" x14ac:dyDescent="0.35">
      <c r="J56328" s="830"/>
    </row>
    <row r="56329" spans="10:10" x14ac:dyDescent="0.35">
      <c r="J56329" s="830"/>
    </row>
    <row r="56330" spans="10:10" x14ac:dyDescent="0.35">
      <c r="J56330" s="830"/>
    </row>
    <row r="56331" spans="10:10" x14ac:dyDescent="0.35">
      <c r="J56331" s="830"/>
    </row>
    <row r="56332" spans="10:10" x14ac:dyDescent="0.35">
      <c r="J56332" s="830"/>
    </row>
    <row r="56333" spans="10:10" x14ac:dyDescent="0.35">
      <c r="J56333" s="830"/>
    </row>
    <row r="56334" spans="10:10" x14ac:dyDescent="0.35">
      <c r="J56334" s="830"/>
    </row>
    <row r="56335" spans="10:10" x14ac:dyDescent="0.35">
      <c r="J56335" s="830"/>
    </row>
    <row r="56336" spans="10:10" x14ac:dyDescent="0.35">
      <c r="J56336" s="830"/>
    </row>
    <row r="56337" spans="10:10" x14ac:dyDescent="0.35">
      <c r="J56337" s="830"/>
    </row>
    <row r="56338" spans="10:10" x14ac:dyDescent="0.35">
      <c r="J56338" s="830"/>
    </row>
    <row r="56339" spans="10:10" x14ac:dyDescent="0.35">
      <c r="J56339" s="830"/>
    </row>
    <row r="56340" spans="10:10" x14ac:dyDescent="0.35">
      <c r="J56340" s="830"/>
    </row>
    <row r="56341" spans="10:10" x14ac:dyDescent="0.35">
      <c r="J56341" s="830"/>
    </row>
    <row r="56342" spans="10:10" x14ac:dyDescent="0.35">
      <c r="J56342" s="830"/>
    </row>
    <row r="56343" spans="10:10" x14ac:dyDescent="0.35">
      <c r="J56343" s="830"/>
    </row>
    <row r="56344" spans="10:10" x14ac:dyDescent="0.35">
      <c r="J56344" s="830"/>
    </row>
    <row r="56345" spans="10:10" x14ac:dyDescent="0.35">
      <c r="J56345" s="830"/>
    </row>
    <row r="56346" spans="10:10" x14ac:dyDescent="0.35">
      <c r="J56346" s="830"/>
    </row>
    <row r="56347" spans="10:10" x14ac:dyDescent="0.35">
      <c r="J56347" s="830"/>
    </row>
    <row r="56348" spans="10:10" x14ac:dyDescent="0.35">
      <c r="J56348" s="830"/>
    </row>
    <row r="56349" spans="10:10" x14ac:dyDescent="0.35">
      <c r="J56349" s="830"/>
    </row>
    <row r="56350" spans="10:10" x14ac:dyDescent="0.35">
      <c r="J56350" s="830"/>
    </row>
    <row r="56351" spans="10:10" x14ac:dyDescent="0.35">
      <c r="J56351" s="830"/>
    </row>
    <row r="56352" spans="10:10" x14ac:dyDescent="0.35">
      <c r="J56352" s="830"/>
    </row>
    <row r="56353" spans="10:10" x14ac:dyDescent="0.35">
      <c r="J56353" s="830"/>
    </row>
    <row r="56354" spans="10:10" x14ac:dyDescent="0.35">
      <c r="J56354" s="830"/>
    </row>
    <row r="56355" spans="10:10" x14ac:dyDescent="0.35">
      <c r="J56355" s="830"/>
    </row>
    <row r="56356" spans="10:10" x14ac:dyDescent="0.35">
      <c r="J56356" s="830"/>
    </row>
    <row r="56357" spans="10:10" x14ac:dyDescent="0.35">
      <c r="J56357" s="830"/>
    </row>
    <row r="56358" spans="10:10" x14ac:dyDescent="0.35">
      <c r="J56358" s="830"/>
    </row>
    <row r="56359" spans="10:10" x14ac:dyDescent="0.35">
      <c r="J56359" s="830"/>
    </row>
    <row r="56360" spans="10:10" x14ac:dyDescent="0.35">
      <c r="J56360" s="830"/>
    </row>
    <row r="56361" spans="10:10" x14ac:dyDescent="0.35">
      <c r="J56361" s="830"/>
    </row>
    <row r="56362" spans="10:10" x14ac:dyDescent="0.35">
      <c r="J56362" s="830"/>
    </row>
    <row r="56363" spans="10:10" x14ac:dyDescent="0.35">
      <c r="J56363" s="830"/>
    </row>
    <row r="56364" spans="10:10" x14ac:dyDescent="0.35">
      <c r="J56364" s="830"/>
    </row>
    <row r="56365" spans="10:10" x14ac:dyDescent="0.35">
      <c r="J56365" s="830"/>
    </row>
    <row r="56366" spans="10:10" x14ac:dyDescent="0.35">
      <c r="J56366" s="830"/>
    </row>
    <row r="56367" spans="10:10" x14ac:dyDescent="0.35">
      <c r="J56367" s="830"/>
    </row>
    <row r="56368" spans="10:10" x14ac:dyDescent="0.35">
      <c r="J56368" s="830"/>
    </row>
    <row r="56369" spans="10:10" x14ac:dyDescent="0.35">
      <c r="J56369" s="830"/>
    </row>
    <row r="56370" spans="10:10" x14ac:dyDescent="0.35">
      <c r="J56370" s="830"/>
    </row>
    <row r="56371" spans="10:10" x14ac:dyDescent="0.35">
      <c r="J56371" s="830"/>
    </row>
    <row r="56372" spans="10:10" x14ac:dyDescent="0.35">
      <c r="J56372" s="830"/>
    </row>
    <row r="56373" spans="10:10" x14ac:dyDescent="0.35">
      <c r="J56373" s="830"/>
    </row>
    <row r="56374" spans="10:10" x14ac:dyDescent="0.35">
      <c r="J56374" s="830"/>
    </row>
    <row r="56375" spans="10:10" x14ac:dyDescent="0.35">
      <c r="J56375" s="830"/>
    </row>
    <row r="56376" spans="10:10" x14ac:dyDescent="0.35">
      <c r="J56376" s="830"/>
    </row>
    <row r="56377" spans="10:10" x14ac:dyDescent="0.35">
      <c r="J56377" s="830"/>
    </row>
    <row r="56378" spans="10:10" x14ac:dyDescent="0.35">
      <c r="J56378" s="830"/>
    </row>
    <row r="56379" spans="10:10" x14ac:dyDescent="0.35">
      <c r="J56379" s="830"/>
    </row>
    <row r="56380" spans="10:10" x14ac:dyDescent="0.35">
      <c r="J56380" s="830"/>
    </row>
    <row r="56381" spans="10:10" x14ac:dyDescent="0.35">
      <c r="J56381" s="830"/>
    </row>
    <row r="56382" spans="10:10" x14ac:dyDescent="0.35">
      <c r="J56382" s="830"/>
    </row>
    <row r="56383" spans="10:10" x14ac:dyDescent="0.35">
      <c r="J56383" s="830"/>
    </row>
    <row r="56384" spans="10:10" x14ac:dyDescent="0.35">
      <c r="J56384" s="830"/>
    </row>
    <row r="56385" spans="10:10" x14ac:dyDescent="0.35">
      <c r="J56385" s="830"/>
    </row>
    <row r="56386" spans="10:10" x14ac:dyDescent="0.35">
      <c r="J56386" s="830"/>
    </row>
    <row r="56387" spans="10:10" x14ac:dyDescent="0.35">
      <c r="J56387" s="830"/>
    </row>
    <row r="56388" spans="10:10" x14ac:dyDescent="0.35">
      <c r="J56388" s="830"/>
    </row>
    <row r="56389" spans="10:10" x14ac:dyDescent="0.35">
      <c r="J56389" s="830"/>
    </row>
    <row r="56390" spans="10:10" x14ac:dyDescent="0.35">
      <c r="J56390" s="830"/>
    </row>
    <row r="56391" spans="10:10" x14ac:dyDescent="0.35">
      <c r="J56391" s="830"/>
    </row>
    <row r="56392" spans="10:10" x14ac:dyDescent="0.35">
      <c r="J56392" s="830"/>
    </row>
    <row r="56393" spans="10:10" x14ac:dyDescent="0.35">
      <c r="J56393" s="830"/>
    </row>
    <row r="56394" spans="10:10" x14ac:dyDescent="0.35">
      <c r="J56394" s="830"/>
    </row>
    <row r="56395" spans="10:10" x14ac:dyDescent="0.35">
      <c r="J56395" s="830"/>
    </row>
    <row r="56396" spans="10:10" x14ac:dyDescent="0.35">
      <c r="J56396" s="830"/>
    </row>
    <row r="56397" spans="10:10" x14ac:dyDescent="0.35">
      <c r="J56397" s="830"/>
    </row>
    <row r="56398" spans="10:10" x14ac:dyDescent="0.35">
      <c r="J56398" s="830"/>
    </row>
    <row r="56399" spans="10:10" x14ac:dyDescent="0.35">
      <c r="J56399" s="830"/>
    </row>
    <row r="56400" spans="10:10" x14ac:dyDescent="0.35">
      <c r="J56400" s="830"/>
    </row>
    <row r="56401" spans="10:10" x14ac:dyDescent="0.35">
      <c r="J56401" s="830"/>
    </row>
    <row r="56402" spans="10:10" x14ac:dyDescent="0.35">
      <c r="J56402" s="830"/>
    </row>
    <row r="56403" spans="10:10" x14ac:dyDescent="0.35">
      <c r="J56403" s="830"/>
    </row>
    <row r="56404" spans="10:10" x14ac:dyDescent="0.35">
      <c r="J56404" s="830"/>
    </row>
    <row r="56405" spans="10:10" x14ac:dyDescent="0.35">
      <c r="J56405" s="830"/>
    </row>
    <row r="56406" spans="10:10" x14ac:dyDescent="0.35">
      <c r="J56406" s="830"/>
    </row>
    <row r="56407" spans="10:10" x14ac:dyDescent="0.35">
      <c r="J56407" s="830"/>
    </row>
    <row r="56408" spans="10:10" x14ac:dyDescent="0.35">
      <c r="J56408" s="830"/>
    </row>
    <row r="56409" spans="10:10" x14ac:dyDescent="0.35">
      <c r="J56409" s="830"/>
    </row>
    <row r="56410" spans="10:10" x14ac:dyDescent="0.35">
      <c r="J56410" s="830"/>
    </row>
    <row r="56411" spans="10:10" x14ac:dyDescent="0.35">
      <c r="J56411" s="830"/>
    </row>
    <row r="56412" spans="10:10" x14ac:dyDescent="0.35">
      <c r="J56412" s="830"/>
    </row>
    <row r="56413" spans="10:10" x14ac:dyDescent="0.35">
      <c r="J56413" s="830"/>
    </row>
    <row r="56414" spans="10:10" x14ac:dyDescent="0.35">
      <c r="J56414" s="830"/>
    </row>
    <row r="56415" spans="10:10" x14ac:dyDescent="0.35">
      <c r="J56415" s="830"/>
    </row>
    <row r="56416" spans="10:10" x14ac:dyDescent="0.35">
      <c r="J56416" s="830"/>
    </row>
    <row r="56417" spans="10:10" x14ac:dyDescent="0.35">
      <c r="J56417" s="830"/>
    </row>
    <row r="56418" spans="10:10" x14ac:dyDescent="0.35">
      <c r="J56418" s="830"/>
    </row>
    <row r="56419" spans="10:10" x14ac:dyDescent="0.35">
      <c r="J56419" s="830"/>
    </row>
    <row r="56420" spans="10:10" x14ac:dyDescent="0.35">
      <c r="J56420" s="830"/>
    </row>
    <row r="56421" spans="10:10" x14ac:dyDescent="0.35">
      <c r="J56421" s="830"/>
    </row>
    <row r="56422" spans="10:10" x14ac:dyDescent="0.35">
      <c r="J56422" s="830"/>
    </row>
    <row r="56423" spans="10:10" x14ac:dyDescent="0.35">
      <c r="J56423" s="830"/>
    </row>
    <row r="56424" spans="10:10" x14ac:dyDescent="0.35">
      <c r="J56424" s="830"/>
    </row>
    <row r="56425" spans="10:10" x14ac:dyDescent="0.35">
      <c r="J56425" s="830"/>
    </row>
    <row r="56426" spans="10:10" x14ac:dyDescent="0.35">
      <c r="J56426" s="830"/>
    </row>
    <row r="56427" spans="10:10" x14ac:dyDescent="0.35">
      <c r="J56427" s="830"/>
    </row>
    <row r="56428" spans="10:10" x14ac:dyDescent="0.35">
      <c r="J56428" s="830"/>
    </row>
    <row r="56429" spans="10:10" x14ac:dyDescent="0.35">
      <c r="J56429" s="830"/>
    </row>
    <row r="56430" spans="10:10" x14ac:dyDescent="0.35">
      <c r="J56430" s="830"/>
    </row>
    <row r="56431" spans="10:10" x14ac:dyDescent="0.35">
      <c r="J56431" s="830"/>
    </row>
    <row r="56432" spans="10:10" x14ac:dyDescent="0.35">
      <c r="J56432" s="830"/>
    </row>
    <row r="56433" spans="10:10" x14ac:dyDescent="0.35">
      <c r="J56433" s="830"/>
    </row>
    <row r="56434" spans="10:10" x14ac:dyDescent="0.35">
      <c r="J56434" s="830"/>
    </row>
    <row r="56435" spans="10:10" x14ac:dyDescent="0.35">
      <c r="J56435" s="830"/>
    </row>
    <row r="56436" spans="10:10" x14ac:dyDescent="0.35">
      <c r="J56436" s="830"/>
    </row>
    <row r="56437" spans="10:10" x14ac:dyDescent="0.35">
      <c r="J56437" s="830"/>
    </row>
    <row r="56438" spans="10:10" x14ac:dyDescent="0.35">
      <c r="J56438" s="830"/>
    </row>
    <row r="56439" spans="10:10" x14ac:dyDescent="0.35">
      <c r="J56439" s="830"/>
    </row>
    <row r="56440" spans="10:10" x14ac:dyDescent="0.35">
      <c r="J56440" s="830"/>
    </row>
    <row r="56441" spans="10:10" x14ac:dyDescent="0.35">
      <c r="J56441" s="830"/>
    </row>
    <row r="56442" spans="10:10" x14ac:dyDescent="0.35">
      <c r="J56442" s="830"/>
    </row>
    <row r="56443" spans="10:10" x14ac:dyDescent="0.35">
      <c r="J56443" s="830"/>
    </row>
    <row r="56444" spans="10:10" x14ac:dyDescent="0.35">
      <c r="J56444" s="830"/>
    </row>
    <row r="56445" spans="10:10" x14ac:dyDescent="0.35">
      <c r="J56445" s="830"/>
    </row>
    <row r="56446" spans="10:10" x14ac:dyDescent="0.35">
      <c r="J56446" s="830"/>
    </row>
    <row r="56447" spans="10:10" x14ac:dyDescent="0.35">
      <c r="J56447" s="830"/>
    </row>
    <row r="56448" spans="10:10" x14ac:dyDescent="0.35">
      <c r="J56448" s="830"/>
    </row>
    <row r="56449" spans="10:10" x14ac:dyDescent="0.35">
      <c r="J56449" s="830"/>
    </row>
    <row r="56450" spans="10:10" x14ac:dyDescent="0.35">
      <c r="J56450" s="830"/>
    </row>
    <row r="56451" spans="10:10" x14ac:dyDescent="0.35">
      <c r="J56451" s="830"/>
    </row>
    <row r="56452" spans="10:10" x14ac:dyDescent="0.35">
      <c r="J56452" s="830"/>
    </row>
    <row r="56453" spans="10:10" x14ac:dyDescent="0.35">
      <c r="J56453" s="830"/>
    </row>
    <row r="56454" spans="10:10" x14ac:dyDescent="0.35">
      <c r="J56454" s="830"/>
    </row>
    <row r="56455" spans="10:10" x14ac:dyDescent="0.35">
      <c r="J56455" s="830"/>
    </row>
    <row r="56456" spans="10:10" x14ac:dyDescent="0.35">
      <c r="J56456" s="830"/>
    </row>
    <row r="56457" spans="10:10" x14ac:dyDescent="0.35">
      <c r="J56457" s="830"/>
    </row>
    <row r="56458" spans="10:10" x14ac:dyDescent="0.35">
      <c r="J56458" s="830"/>
    </row>
    <row r="56459" spans="10:10" x14ac:dyDescent="0.35">
      <c r="J56459" s="830"/>
    </row>
    <row r="56460" spans="10:10" x14ac:dyDescent="0.35">
      <c r="J56460" s="830"/>
    </row>
    <row r="56461" spans="10:10" x14ac:dyDescent="0.35">
      <c r="J56461" s="830"/>
    </row>
    <row r="56462" spans="10:10" x14ac:dyDescent="0.35">
      <c r="J56462" s="830"/>
    </row>
    <row r="56463" spans="10:10" x14ac:dyDescent="0.35">
      <c r="J56463" s="830"/>
    </row>
    <row r="56464" spans="10:10" x14ac:dyDescent="0.35">
      <c r="J56464" s="830"/>
    </row>
    <row r="56465" spans="10:10" x14ac:dyDescent="0.35">
      <c r="J56465" s="830"/>
    </row>
    <row r="56466" spans="10:10" x14ac:dyDescent="0.35">
      <c r="J56466" s="830"/>
    </row>
    <row r="56467" spans="10:10" x14ac:dyDescent="0.35">
      <c r="J56467" s="830"/>
    </row>
    <row r="56468" spans="10:10" x14ac:dyDescent="0.35">
      <c r="J56468" s="830"/>
    </row>
    <row r="56469" spans="10:10" x14ac:dyDescent="0.35">
      <c r="J56469" s="830"/>
    </row>
    <row r="56470" spans="10:10" x14ac:dyDescent="0.35">
      <c r="J56470" s="830"/>
    </row>
    <row r="56471" spans="10:10" x14ac:dyDescent="0.35">
      <c r="J56471" s="830"/>
    </row>
    <row r="56472" spans="10:10" x14ac:dyDescent="0.35">
      <c r="J56472" s="830"/>
    </row>
    <row r="56473" spans="10:10" x14ac:dyDescent="0.35">
      <c r="J56473" s="830"/>
    </row>
    <row r="56474" spans="10:10" x14ac:dyDescent="0.35">
      <c r="J56474" s="830"/>
    </row>
    <row r="56475" spans="10:10" x14ac:dyDescent="0.35">
      <c r="J56475" s="830"/>
    </row>
    <row r="56476" spans="10:10" x14ac:dyDescent="0.35">
      <c r="J56476" s="830"/>
    </row>
    <row r="56477" spans="10:10" x14ac:dyDescent="0.35">
      <c r="J56477" s="830"/>
    </row>
    <row r="56478" spans="10:10" x14ac:dyDescent="0.35">
      <c r="J56478" s="830"/>
    </row>
    <row r="56479" spans="10:10" x14ac:dyDescent="0.35">
      <c r="J56479" s="830"/>
    </row>
    <row r="56480" spans="10:10" x14ac:dyDescent="0.35">
      <c r="J56480" s="830"/>
    </row>
    <row r="56481" spans="10:10" x14ac:dyDescent="0.35">
      <c r="J56481" s="830"/>
    </row>
    <row r="56482" spans="10:10" x14ac:dyDescent="0.35">
      <c r="J56482" s="830"/>
    </row>
    <row r="56483" spans="10:10" x14ac:dyDescent="0.35">
      <c r="J56483" s="830"/>
    </row>
    <row r="56484" spans="10:10" x14ac:dyDescent="0.35">
      <c r="J56484" s="830"/>
    </row>
    <row r="56485" spans="10:10" x14ac:dyDescent="0.35">
      <c r="J56485" s="830"/>
    </row>
    <row r="56486" spans="10:10" x14ac:dyDescent="0.35">
      <c r="J56486" s="830"/>
    </row>
    <row r="56487" spans="10:10" x14ac:dyDescent="0.35">
      <c r="J56487" s="830"/>
    </row>
    <row r="56488" spans="10:10" x14ac:dyDescent="0.35">
      <c r="J56488" s="830"/>
    </row>
    <row r="56489" spans="10:10" x14ac:dyDescent="0.35">
      <c r="J56489" s="830"/>
    </row>
    <row r="56490" spans="10:10" x14ac:dyDescent="0.35">
      <c r="J56490" s="830"/>
    </row>
    <row r="56491" spans="10:10" x14ac:dyDescent="0.35">
      <c r="J56491" s="830"/>
    </row>
    <row r="56492" spans="10:10" x14ac:dyDescent="0.35">
      <c r="J56492" s="830"/>
    </row>
    <row r="56493" spans="10:10" x14ac:dyDescent="0.35">
      <c r="J56493" s="830"/>
    </row>
    <row r="56494" spans="10:10" x14ac:dyDescent="0.35">
      <c r="J56494" s="830"/>
    </row>
    <row r="56495" spans="10:10" x14ac:dyDescent="0.35">
      <c r="J56495" s="830"/>
    </row>
    <row r="56496" spans="10:10" x14ac:dyDescent="0.35">
      <c r="J56496" s="830"/>
    </row>
    <row r="56497" spans="10:10" x14ac:dyDescent="0.35">
      <c r="J56497" s="830"/>
    </row>
    <row r="56498" spans="10:10" x14ac:dyDescent="0.35">
      <c r="J56498" s="830"/>
    </row>
    <row r="56499" spans="10:10" x14ac:dyDescent="0.35">
      <c r="J56499" s="830"/>
    </row>
    <row r="56500" spans="10:10" x14ac:dyDescent="0.35">
      <c r="J56500" s="830"/>
    </row>
    <row r="56501" spans="10:10" x14ac:dyDescent="0.35">
      <c r="J56501" s="830"/>
    </row>
    <row r="56502" spans="10:10" x14ac:dyDescent="0.35">
      <c r="J56502" s="830"/>
    </row>
    <row r="56503" spans="10:10" x14ac:dyDescent="0.35">
      <c r="J56503" s="830"/>
    </row>
    <row r="56504" spans="10:10" x14ac:dyDescent="0.35">
      <c r="J56504" s="830"/>
    </row>
    <row r="56505" spans="10:10" x14ac:dyDescent="0.35">
      <c r="J56505" s="830"/>
    </row>
    <row r="56506" spans="10:10" x14ac:dyDescent="0.35">
      <c r="J56506" s="830"/>
    </row>
    <row r="56507" spans="10:10" x14ac:dyDescent="0.35">
      <c r="J56507" s="830"/>
    </row>
    <row r="56508" spans="10:10" x14ac:dyDescent="0.35">
      <c r="J56508" s="830"/>
    </row>
    <row r="56509" spans="10:10" x14ac:dyDescent="0.35">
      <c r="J56509" s="830"/>
    </row>
    <row r="56510" spans="10:10" x14ac:dyDescent="0.35">
      <c r="J56510" s="830"/>
    </row>
    <row r="56511" spans="10:10" x14ac:dyDescent="0.35">
      <c r="J56511" s="830"/>
    </row>
    <row r="56512" spans="10:10" x14ac:dyDescent="0.35">
      <c r="J56512" s="830"/>
    </row>
    <row r="56513" spans="10:10" x14ac:dyDescent="0.35">
      <c r="J56513" s="830"/>
    </row>
    <row r="56514" spans="10:10" x14ac:dyDescent="0.35">
      <c r="J56514" s="830"/>
    </row>
    <row r="56515" spans="10:10" x14ac:dyDescent="0.35">
      <c r="J56515" s="830"/>
    </row>
    <row r="56516" spans="10:10" x14ac:dyDescent="0.35">
      <c r="J56516" s="830"/>
    </row>
    <row r="56517" spans="10:10" x14ac:dyDescent="0.35">
      <c r="J56517" s="830"/>
    </row>
    <row r="56518" spans="10:10" x14ac:dyDescent="0.35">
      <c r="J56518" s="830"/>
    </row>
    <row r="56519" spans="10:10" x14ac:dyDescent="0.35">
      <c r="J56519" s="830"/>
    </row>
    <row r="56520" spans="10:10" x14ac:dyDescent="0.35">
      <c r="J56520" s="830"/>
    </row>
    <row r="56521" spans="10:10" x14ac:dyDescent="0.35">
      <c r="J56521" s="830"/>
    </row>
    <row r="56522" spans="10:10" x14ac:dyDescent="0.35">
      <c r="J56522" s="830"/>
    </row>
    <row r="56523" spans="10:10" x14ac:dyDescent="0.35">
      <c r="J56523" s="830"/>
    </row>
    <row r="56524" spans="10:10" x14ac:dyDescent="0.35">
      <c r="J56524" s="830"/>
    </row>
    <row r="56525" spans="10:10" x14ac:dyDescent="0.35">
      <c r="J56525" s="830"/>
    </row>
    <row r="56526" spans="10:10" x14ac:dyDescent="0.35">
      <c r="J56526" s="830"/>
    </row>
    <row r="56527" spans="10:10" x14ac:dyDescent="0.35">
      <c r="J56527" s="830"/>
    </row>
    <row r="56528" spans="10:10" x14ac:dyDescent="0.35">
      <c r="J56528" s="830"/>
    </row>
    <row r="56529" spans="10:10" x14ac:dyDescent="0.35">
      <c r="J56529" s="830"/>
    </row>
    <row r="56530" spans="10:10" x14ac:dyDescent="0.35">
      <c r="J56530" s="830"/>
    </row>
    <row r="56531" spans="10:10" x14ac:dyDescent="0.35">
      <c r="J56531" s="830"/>
    </row>
    <row r="56532" spans="10:10" x14ac:dyDescent="0.35">
      <c r="J56532" s="830"/>
    </row>
    <row r="56533" spans="10:10" x14ac:dyDescent="0.35">
      <c r="J56533" s="830"/>
    </row>
    <row r="56534" spans="10:10" x14ac:dyDescent="0.35">
      <c r="J56534" s="830"/>
    </row>
    <row r="56535" spans="10:10" x14ac:dyDescent="0.35">
      <c r="J56535" s="830"/>
    </row>
    <row r="56536" spans="10:10" x14ac:dyDescent="0.35">
      <c r="J56536" s="830"/>
    </row>
    <row r="56537" spans="10:10" x14ac:dyDescent="0.35">
      <c r="J56537" s="830"/>
    </row>
    <row r="56538" spans="10:10" x14ac:dyDescent="0.35">
      <c r="J56538" s="830"/>
    </row>
    <row r="56539" spans="10:10" x14ac:dyDescent="0.35">
      <c r="J56539" s="830"/>
    </row>
    <row r="56540" spans="10:10" x14ac:dyDescent="0.35">
      <c r="J56540" s="830"/>
    </row>
    <row r="56541" spans="10:10" x14ac:dyDescent="0.35">
      <c r="J56541" s="830"/>
    </row>
    <row r="56542" spans="10:10" x14ac:dyDescent="0.35">
      <c r="J56542" s="830"/>
    </row>
    <row r="56543" spans="10:10" x14ac:dyDescent="0.35">
      <c r="J56543" s="830"/>
    </row>
    <row r="56544" spans="10:10" x14ac:dyDescent="0.35">
      <c r="J56544" s="830"/>
    </row>
    <row r="56545" spans="10:10" x14ac:dyDescent="0.35">
      <c r="J56545" s="830"/>
    </row>
    <row r="56546" spans="10:10" x14ac:dyDescent="0.35">
      <c r="J56546" s="830"/>
    </row>
    <row r="56547" spans="10:10" x14ac:dyDescent="0.35">
      <c r="J56547" s="830"/>
    </row>
    <row r="56548" spans="10:10" x14ac:dyDescent="0.35">
      <c r="J56548" s="830"/>
    </row>
    <row r="56549" spans="10:10" x14ac:dyDescent="0.35">
      <c r="J56549" s="830"/>
    </row>
    <row r="56550" spans="10:10" x14ac:dyDescent="0.35">
      <c r="J56550" s="830"/>
    </row>
    <row r="56551" spans="10:10" x14ac:dyDescent="0.35">
      <c r="J56551" s="830"/>
    </row>
    <row r="56552" spans="10:10" x14ac:dyDescent="0.35">
      <c r="J56552" s="830"/>
    </row>
    <row r="56553" spans="10:10" x14ac:dyDescent="0.35">
      <c r="J56553" s="830"/>
    </row>
    <row r="56554" spans="10:10" x14ac:dyDescent="0.35">
      <c r="J56554" s="830"/>
    </row>
    <row r="56555" spans="10:10" x14ac:dyDescent="0.35">
      <c r="J56555" s="830"/>
    </row>
    <row r="56556" spans="10:10" x14ac:dyDescent="0.35">
      <c r="J56556" s="830"/>
    </row>
    <row r="56557" spans="10:10" x14ac:dyDescent="0.35">
      <c r="J56557" s="830"/>
    </row>
    <row r="56558" spans="10:10" x14ac:dyDescent="0.35">
      <c r="J56558" s="830"/>
    </row>
    <row r="56559" spans="10:10" x14ac:dyDescent="0.35">
      <c r="J56559" s="830"/>
    </row>
    <row r="56560" spans="10:10" x14ac:dyDescent="0.35">
      <c r="J56560" s="830"/>
    </row>
    <row r="56561" spans="10:10" x14ac:dyDescent="0.35">
      <c r="J56561" s="830"/>
    </row>
    <row r="56562" spans="10:10" x14ac:dyDescent="0.35">
      <c r="J56562" s="830"/>
    </row>
    <row r="56563" spans="10:10" x14ac:dyDescent="0.35">
      <c r="J56563" s="830"/>
    </row>
    <row r="56564" spans="10:10" x14ac:dyDescent="0.35">
      <c r="J56564" s="830"/>
    </row>
    <row r="56565" spans="10:10" x14ac:dyDescent="0.35">
      <c r="J56565" s="830"/>
    </row>
    <row r="56566" spans="10:10" x14ac:dyDescent="0.35">
      <c r="J56566" s="830"/>
    </row>
    <row r="56567" spans="10:10" x14ac:dyDescent="0.35">
      <c r="J56567" s="830"/>
    </row>
    <row r="56568" spans="10:10" x14ac:dyDescent="0.35">
      <c r="J56568" s="830"/>
    </row>
    <row r="56569" spans="10:10" x14ac:dyDescent="0.35">
      <c r="J56569" s="830"/>
    </row>
    <row r="56570" spans="10:10" x14ac:dyDescent="0.35">
      <c r="J56570" s="830"/>
    </row>
    <row r="56571" spans="10:10" x14ac:dyDescent="0.35">
      <c r="J56571" s="830"/>
    </row>
    <row r="56572" spans="10:10" x14ac:dyDescent="0.35">
      <c r="J56572" s="830"/>
    </row>
    <row r="56573" spans="10:10" x14ac:dyDescent="0.35">
      <c r="J56573" s="830"/>
    </row>
    <row r="56574" spans="10:10" x14ac:dyDescent="0.35">
      <c r="J56574" s="830"/>
    </row>
    <row r="56575" spans="10:10" x14ac:dyDescent="0.35">
      <c r="J56575" s="830"/>
    </row>
    <row r="56576" spans="10:10" x14ac:dyDescent="0.35">
      <c r="J56576" s="830"/>
    </row>
    <row r="56577" spans="10:10" x14ac:dyDescent="0.35">
      <c r="J56577" s="830"/>
    </row>
    <row r="56578" spans="10:10" x14ac:dyDescent="0.35">
      <c r="J56578" s="830"/>
    </row>
    <row r="56579" spans="10:10" x14ac:dyDescent="0.35">
      <c r="J56579" s="830"/>
    </row>
    <row r="56580" spans="10:10" x14ac:dyDescent="0.35">
      <c r="J56580" s="830"/>
    </row>
    <row r="56581" spans="10:10" x14ac:dyDescent="0.35">
      <c r="J56581" s="830"/>
    </row>
    <row r="56582" spans="10:10" x14ac:dyDescent="0.35">
      <c r="J56582" s="830"/>
    </row>
    <row r="56583" spans="10:10" x14ac:dyDescent="0.35">
      <c r="J56583" s="830"/>
    </row>
    <row r="56584" spans="10:10" x14ac:dyDescent="0.35">
      <c r="J56584" s="830"/>
    </row>
    <row r="56585" spans="10:10" x14ac:dyDescent="0.35">
      <c r="J56585" s="830"/>
    </row>
    <row r="56586" spans="10:10" x14ac:dyDescent="0.35">
      <c r="J56586" s="830"/>
    </row>
    <row r="56587" spans="10:10" x14ac:dyDescent="0.35">
      <c r="J56587" s="830"/>
    </row>
    <row r="56588" spans="10:10" x14ac:dyDescent="0.35">
      <c r="J56588" s="830"/>
    </row>
    <row r="56589" spans="10:10" x14ac:dyDescent="0.35">
      <c r="J56589" s="830"/>
    </row>
    <row r="56590" spans="10:10" x14ac:dyDescent="0.35">
      <c r="J56590" s="830"/>
    </row>
    <row r="56591" spans="10:10" x14ac:dyDescent="0.35">
      <c r="J56591" s="830"/>
    </row>
    <row r="56592" spans="10:10" x14ac:dyDescent="0.35">
      <c r="J56592" s="830"/>
    </row>
    <row r="56593" spans="10:10" x14ac:dyDescent="0.35">
      <c r="J56593" s="830"/>
    </row>
    <row r="56594" spans="10:10" x14ac:dyDescent="0.35">
      <c r="J56594" s="830"/>
    </row>
    <row r="56595" spans="10:10" x14ac:dyDescent="0.35">
      <c r="J56595" s="830"/>
    </row>
    <row r="56596" spans="10:10" x14ac:dyDescent="0.35">
      <c r="J56596" s="830"/>
    </row>
    <row r="56597" spans="10:10" x14ac:dyDescent="0.35">
      <c r="J56597" s="830"/>
    </row>
    <row r="56598" spans="10:10" x14ac:dyDescent="0.35">
      <c r="J56598" s="830"/>
    </row>
    <row r="56599" spans="10:10" x14ac:dyDescent="0.35">
      <c r="J56599" s="830"/>
    </row>
    <row r="56600" spans="10:10" x14ac:dyDescent="0.35">
      <c r="J56600" s="830"/>
    </row>
    <row r="56601" spans="10:10" x14ac:dyDescent="0.35">
      <c r="J56601" s="830"/>
    </row>
    <row r="56602" spans="10:10" x14ac:dyDescent="0.35">
      <c r="J56602" s="830"/>
    </row>
    <row r="56603" spans="10:10" x14ac:dyDescent="0.35">
      <c r="J56603" s="830"/>
    </row>
    <row r="56604" spans="10:10" x14ac:dyDescent="0.35">
      <c r="J56604" s="830"/>
    </row>
    <row r="56605" spans="10:10" x14ac:dyDescent="0.35">
      <c r="J56605" s="830"/>
    </row>
    <row r="56606" spans="10:10" x14ac:dyDescent="0.35">
      <c r="J56606" s="830"/>
    </row>
    <row r="56607" spans="10:10" x14ac:dyDescent="0.35">
      <c r="J56607" s="830"/>
    </row>
    <row r="56608" spans="10:10" x14ac:dyDescent="0.35">
      <c r="J56608" s="830"/>
    </row>
    <row r="56609" spans="10:10" x14ac:dyDescent="0.35">
      <c r="J56609" s="830"/>
    </row>
    <row r="56610" spans="10:10" x14ac:dyDescent="0.35">
      <c r="J56610" s="830"/>
    </row>
    <row r="56611" spans="10:10" x14ac:dyDescent="0.35">
      <c r="J56611" s="830"/>
    </row>
    <row r="56612" spans="10:10" x14ac:dyDescent="0.35">
      <c r="J56612" s="830"/>
    </row>
    <row r="56613" spans="10:10" x14ac:dyDescent="0.35">
      <c r="J56613" s="830"/>
    </row>
    <row r="56614" spans="10:10" x14ac:dyDescent="0.35">
      <c r="J56614" s="830"/>
    </row>
    <row r="56615" spans="10:10" x14ac:dyDescent="0.35">
      <c r="J56615" s="830"/>
    </row>
    <row r="56616" spans="10:10" x14ac:dyDescent="0.35">
      <c r="J56616" s="830"/>
    </row>
    <row r="56617" spans="10:10" x14ac:dyDescent="0.35">
      <c r="J56617" s="830"/>
    </row>
    <row r="56618" spans="10:10" x14ac:dyDescent="0.35">
      <c r="J56618" s="830"/>
    </row>
    <row r="56619" spans="10:10" x14ac:dyDescent="0.35">
      <c r="J56619" s="830"/>
    </row>
    <row r="56620" spans="10:10" x14ac:dyDescent="0.35">
      <c r="J56620" s="830"/>
    </row>
    <row r="56621" spans="10:10" x14ac:dyDescent="0.35">
      <c r="J56621" s="830"/>
    </row>
    <row r="56622" spans="10:10" x14ac:dyDescent="0.35">
      <c r="J56622" s="830"/>
    </row>
    <row r="56623" spans="10:10" x14ac:dyDescent="0.35">
      <c r="J56623" s="830"/>
    </row>
    <row r="56624" spans="10:10" x14ac:dyDescent="0.35">
      <c r="J56624" s="830"/>
    </row>
    <row r="56625" spans="10:10" x14ac:dyDescent="0.35">
      <c r="J56625" s="830"/>
    </row>
    <row r="56626" spans="10:10" x14ac:dyDescent="0.35">
      <c r="J56626" s="830"/>
    </row>
    <row r="56627" spans="10:10" x14ac:dyDescent="0.35">
      <c r="J56627" s="830"/>
    </row>
    <row r="56628" spans="10:10" x14ac:dyDescent="0.35">
      <c r="J56628" s="830"/>
    </row>
    <row r="56629" spans="10:10" x14ac:dyDescent="0.35">
      <c r="J56629" s="830"/>
    </row>
    <row r="56630" spans="10:10" x14ac:dyDescent="0.35">
      <c r="J56630" s="830"/>
    </row>
    <row r="56631" spans="10:10" x14ac:dyDescent="0.35">
      <c r="J56631" s="830"/>
    </row>
    <row r="56632" spans="10:10" x14ac:dyDescent="0.35">
      <c r="J56632" s="830"/>
    </row>
    <row r="56633" spans="10:10" x14ac:dyDescent="0.35">
      <c r="J56633" s="830"/>
    </row>
    <row r="56634" spans="10:10" x14ac:dyDescent="0.35">
      <c r="J56634" s="830"/>
    </row>
    <row r="56635" spans="10:10" x14ac:dyDescent="0.35">
      <c r="J56635" s="830"/>
    </row>
    <row r="56636" spans="10:10" x14ac:dyDescent="0.35">
      <c r="J56636" s="830"/>
    </row>
    <row r="56637" spans="10:10" x14ac:dyDescent="0.35">
      <c r="J56637" s="830"/>
    </row>
    <row r="56638" spans="10:10" x14ac:dyDescent="0.35">
      <c r="J56638" s="830"/>
    </row>
    <row r="56639" spans="10:10" x14ac:dyDescent="0.35">
      <c r="J56639" s="830"/>
    </row>
    <row r="56640" spans="10:10" x14ac:dyDescent="0.35">
      <c r="J56640" s="830"/>
    </row>
    <row r="56641" spans="10:10" x14ac:dyDescent="0.35">
      <c r="J56641" s="830"/>
    </row>
    <row r="56642" spans="10:10" x14ac:dyDescent="0.35">
      <c r="J56642" s="830"/>
    </row>
    <row r="56643" spans="10:10" x14ac:dyDescent="0.35">
      <c r="J56643" s="830"/>
    </row>
    <row r="56644" spans="10:10" x14ac:dyDescent="0.35">
      <c r="J56644" s="830"/>
    </row>
    <row r="56645" spans="10:10" x14ac:dyDescent="0.35">
      <c r="J56645" s="830"/>
    </row>
    <row r="56646" spans="10:10" x14ac:dyDescent="0.35">
      <c r="J56646" s="830"/>
    </row>
    <row r="56647" spans="10:10" x14ac:dyDescent="0.35">
      <c r="J56647" s="830"/>
    </row>
    <row r="56648" spans="10:10" x14ac:dyDescent="0.35">
      <c r="J56648" s="830"/>
    </row>
    <row r="56649" spans="10:10" x14ac:dyDescent="0.35">
      <c r="J56649" s="830"/>
    </row>
    <row r="56650" spans="10:10" x14ac:dyDescent="0.35">
      <c r="J56650" s="830"/>
    </row>
    <row r="56651" spans="10:10" x14ac:dyDescent="0.35">
      <c r="J56651" s="830"/>
    </row>
    <row r="56652" spans="10:10" x14ac:dyDescent="0.35">
      <c r="J56652" s="830"/>
    </row>
    <row r="56653" spans="10:10" x14ac:dyDescent="0.35">
      <c r="J56653" s="830"/>
    </row>
    <row r="56654" spans="10:10" x14ac:dyDescent="0.35">
      <c r="J56654" s="830"/>
    </row>
    <row r="56655" spans="10:10" x14ac:dyDescent="0.35">
      <c r="J56655" s="830"/>
    </row>
    <row r="56656" spans="10:10" x14ac:dyDescent="0.35">
      <c r="J56656" s="830"/>
    </row>
    <row r="56657" spans="10:10" x14ac:dyDescent="0.35">
      <c r="J56657" s="830"/>
    </row>
    <row r="56658" spans="10:10" x14ac:dyDescent="0.35">
      <c r="J56658" s="830"/>
    </row>
    <row r="56659" spans="10:10" x14ac:dyDescent="0.35">
      <c r="J56659" s="830"/>
    </row>
    <row r="56660" spans="10:10" x14ac:dyDescent="0.35">
      <c r="J56660" s="830"/>
    </row>
    <row r="56661" spans="10:10" x14ac:dyDescent="0.35">
      <c r="J56661" s="830"/>
    </row>
    <row r="56662" spans="10:10" x14ac:dyDescent="0.35">
      <c r="J56662" s="830"/>
    </row>
    <row r="56663" spans="10:10" x14ac:dyDescent="0.35">
      <c r="J56663" s="830"/>
    </row>
    <row r="56664" spans="10:10" x14ac:dyDescent="0.35">
      <c r="J56664" s="830"/>
    </row>
    <row r="56665" spans="10:10" x14ac:dyDescent="0.35">
      <c r="J56665" s="830"/>
    </row>
    <row r="56666" spans="10:10" x14ac:dyDescent="0.35">
      <c r="J56666" s="830"/>
    </row>
    <row r="56667" spans="10:10" x14ac:dyDescent="0.35">
      <c r="J56667" s="830"/>
    </row>
    <row r="56668" spans="10:10" x14ac:dyDescent="0.35">
      <c r="J56668" s="830"/>
    </row>
    <row r="56669" spans="10:10" x14ac:dyDescent="0.35">
      <c r="J56669" s="830"/>
    </row>
    <row r="56670" spans="10:10" x14ac:dyDescent="0.35">
      <c r="J56670" s="830"/>
    </row>
    <row r="56671" spans="10:10" x14ac:dyDescent="0.35">
      <c r="J56671" s="830"/>
    </row>
    <row r="56672" spans="10:10" x14ac:dyDescent="0.35">
      <c r="J56672" s="830"/>
    </row>
    <row r="56673" spans="10:10" x14ac:dyDescent="0.35">
      <c r="J56673" s="830"/>
    </row>
    <row r="56674" spans="10:10" x14ac:dyDescent="0.35">
      <c r="J56674" s="830"/>
    </row>
    <row r="56675" spans="10:10" x14ac:dyDescent="0.35">
      <c r="J56675" s="830"/>
    </row>
    <row r="56676" spans="10:10" x14ac:dyDescent="0.35">
      <c r="J56676" s="830"/>
    </row>
    <row r="56677" spans="10:10" x14ac:dyDescent="0.35">
      <c r="J56677" s="830"/>
    </row>
    <row r="56678" spans="10:10" x14ac:dyDescent="0.35">
      <c r="J56678" s="830"/>
    </row>
    <row r="56679" spans="10:10" x14ac:dyDescent="0.35">
      <c r="J56679" s="830"/>
    </row>
    <row r="56680" spans="10:10" x14ac:dyDescent="0.35">
      <c r="J56680" s="830"/>
    </row>
    <row r="56681" spans="10:10" x14ac:dyDescent="0.35">
      <c r="J56681" s="830"/>
    </row>
    <row r="56682" spans="10:10" x14ac:dyDescent="0.35">
      <c r="J56682" s="830"/>
    </row>
    <row r="56683" spans="10:10" x14ac:dyDescent="0.35">
      <c r="J56683" s="830"/>
    </row>
    <row r="56684" spans="10:10" x14ac:dyDescent="0.35">
      <c r="J56684" s="830"/>
    </row>
    <row r="56685" spans="10:10" x14ac:dyDescent="0.35">
      <c r="J56685" s="830"/>
    </row>
    <row r="56686" spans="10:10" x14ac:dyDescent="0.35">
      <c r="J56686" s="830"/>
    </row>
    <row r="56687" spans="10:10" x14ac:dyDescent="0.35">
      <c r="J56687" s="830"/>
    </row>
    <row r="56688" spans="10:10" x14ac:dyDescent="0.35">
      <c r="J56688" s="830"/>
    </row>
    <row r="56689" spans="10:10" x14ac:dyDescent="0.35">
      <c r="J56689" s="830"/>
    </row>
    <row r="56690" spans="10:10" x14ac:dyDescent="0.35">
      <c r="J56690" s="830"/>
    </row>
    <row r="56691" spans="10:10" x14ac:dyDescent="0.35">
      <c r="J56691" s="830"/>
    </row>
    <row r="56692" spans="10:10" x14ac:dyDescent="0.35">
      <c r="J56692" s="830"/>
    </row>
    <row r="56693" spans="10:10" x14ac:dyDescent="0.35">
      <c r="J56693" s="830"/>
    </row>
    <row r="56694" spans="10:10" x14ac:dyDescent="0.35">
      <c r="J56694" s="830"/>
    </row>
    <row r="56695" spans="10:10" x14ac:dyDescent="0.35">
      <c r="J56695" s="830"/>
    </row>
    <row r="56696" spans="10:10" x14ac:dyDescent="0.35">
      <c r="J56696" s="830"/>
    </row>
    <row r="56697" spans="10:10" x14ac:dyDescent="0.35">
      <c r="J56697" s="830"/>
    </row>
    <row r="56698" spans="10:10" x14ac:dyDescent="0.35">
      <c r="J56698" s="830"/>
    </row>
    <row r="56699" spans="10:10" x14ac:dyDescent="0.35">
      <c r="J56699" s="830"/>
    </row>
    <row r="56700" spans="10:10" x14ac:dyDescent="0.35">
      <c r="J56700" s="830"/>
    </row>
    <row r="56701" spans="10:10" x14ac:dyDescent="0.35">
      <c r="J56701" s="830"/>
    </row>
    <row r="56702" spans="10:10" x14ac:dyDescent="0.35">
      <c r="J56702" s="830"/>
    </row>
    <row r="56703" spans="10:10" x14ac:dyDescent="0.35">
      <c r="J56703" s="830"/>
    </row>
    <row r="56704" spans="10:10" x14ac:dyDescent="0.35">
      <c r="J56704" s="830"/>
    </row>
    <row r="56705" spans="10:10" x14ac:dyDescent="0.35">
      <c r="J56705" s="830"/>
    </row>
    <row r="56706" spans="10:10" x14ac:dyDescent="0.35">
      <c r="J56706" s="830"/>
    </row>
    <row r="56707" spans="10:10" x14ac:dyDescent="0.35">
      <c r="J56707" s="830"/>
    </row>
    <row r="56708" spans="10:10" x14ac:dyDescent="0.35">
      <c r="J56708" s="830"/>
    </row>
    <row r="56709" spans="10:10" x14ac:dyDescent="0.35">
      <c r="J56709" s="830"/>
    </row>
    <row r="56710" spans="10:10" x14ac:dyDescent="0.35">
      <c r="J56710" s="830"/>
    </row>
    <row r="56711" spans="10:10" x14ac:dyDescent="0.35">
      <c r="J56711" s="830"/>
    </row>
    <row r="56712" spans="10:10" x14ac:dyDescent="0.35">
      <c r="J56712" s="830"/>
    </row>
    <row r="56713" spans="10:10" x14ac:dyDescent="0.35">
      <c r="J56713" s="830"/>
    </row>
    <row r="56714" spans="10:10" x14ac:dyDescent="0.35">
      <c r="J56714" s="830"/>
    </row>
    <row r="56715" spans="10:10" x14ac:dyDescent="0.35">
      <c r="J56715" s="830"/>
    </row>
    <row r="56716" spans="10:10" x14ac:dyDescent="0.35">
      <c r="J56716" s="830"/>
    </row>
    <row r="56717" spans="10:10" x14ac:dyDescent="0.35">
      <c r="J56717" s="830"/>
    </row>
    <row r="56718" spans="10:10" x14ac:dyDescent="0.35">
      <c r="J56718" s="830"/>
    </row>
    <row r="56719" spans="10:10" x14ac:dyDescent="0.35">
      <c r="J56719" s="830"/>
    </row>
    <row r="56720" spans="10:10" x14ac:dyDescent="0.35">
      <c r="J56720" s="830"/>
    </row>
    <row r="56721" spans="10:10" x14ac:dyDescent="0.35">
      <c r="J56721" s="830"/>
    </row>
    <row r="56722" spans="10:10" x14ac:dyDescent="0.35">
      <c r="J56722" s="830"/>
    </row>
    <row r="56723" spans="10:10" x14ac:dyDescent="0.35">
      <c r="J56723" s="830"/>
    </row>
    <row r="56724" spans="10:10" x14ac:dyDescent="0.35">
      <c r="J56724" s="830"/>
    </row>
    <row r="56725" spans="10:10" x14ac:dyDescent="0.35">
      <c r="J56725" s="830"/>
    </row>
    <row r="56726" spans="10:10" x14ac:dyDescent="0.35">
      <c r="J56726" s="830"/>
    </row>
    <row r="56727" spans="10:10" x14ac:dyDescent="0.35">
      <c r="J56727" s="830"/>
    </row>
    <row r="56728" spans="10:10" x14ac:dyDescent="0.35">
      <c r="J56728" s="830"/>
    </row>
    <row r="56729" spans="10:10" x14ac:dyDescent="0.35">
      <c r="J56729" s="830"/>
    </row>
    <row r="56730" spans="10:10" x14ac:dyDescent="0.35">
      <c r="J56730" s="830"/>
    </row>
    <row r="56731" spans="10:10" x14ac:dyDescent="0.35">
      <c r="J56731" s="830"/>
    </row>
    <row r="56732" spans="10:10" x14ac:dyDescent="0.35">
      <c r="J56732" s="830"/>
    </row>
    <row r="56733" spans="10:10" x14ac:dyDescent="0.35">
      <c r="J56733" s="830"/>
    </row>
    <row r="56734" spans="10:10" x14ac:dyDescent="0.35">
      <c r="J56734" s="830"/>
    </row>
    <row r="56735" spans="10:10" x14ac:dyDescent="0.35">
      <c r="J56735" s="830"/>
    </row>
    <row r="56736" spans="10:10" x14ac:dyDescent="0.35">
      <c r="J56736" s="830"/>
    </row>
    <row r="56737" spans="10:10" x14ac:dyDescent="0.35">
      <c r="J56737" s="830"/>
    </row>
    <row r="56738" spans="10:10" x14ac:dyDescent="0.35">
      <c r="J56738" s="830"/>
    </row>
    <row r="56739" spans="10:10" x14ac:dyDescent="0.35">
      <c r="J56739" s="830"/>
    </row>
    <row r="56740" spans="10:10" x14ac:dyDescent="0.35">
      <c r="J56740" s="830"/>
    </row>
    <row r="56741" spans="10:10" x14ac:dyDescent="0.35">
      <c r="J56741" s="830"/>
    </row>
    <row r="56742" spans="10:10" x14ac:dyDescent="0.35">
      <c r="J56742" s="830"/>
    </row>
    <row r="56743" spans="10:10" x14ac:dyDescent="0.35">
      <c r="J56743" s="830"/>
    </row>
    <row r="56744" spans="10:10" x14ac:dyDescent="0.35">
      <c r="J56744" s="830"/>
    </row>
    <row r="56745" spans="10:10" x14ac:dyDescent="0.35">
      <c r="J56745" s="830"/>
    </row>
    <row r="56746" spans="10:10" x14ac:dyDescent="0.35">
      <c r="J56746" s="830"/>
    </row>
    <row r="56747" spans="10:10" x14ac:dyDescent="0.35">
      <c r="J56747" s="830"/>
    </row>
    <row r="56748" spans="10:10" x14ac:dyDescent="0.35">
      <c r="J56748" s="830"/>
    </row>
    <row r="56749" spans="10:10" x14ac:dyDescent="0.35">
      <c r="J56749" s="830"/>
    </row>
    <row r="56750" spans="10:10" x14ac:dyDescent="0.35">
      <c r="J56750" s="830"/>
    </row>
    <row r="56751" spans="10:10" x14ac:dyDescent="0.35">
      <c r="J56751" s="830"/>
    </row>
    <row r="56752" spans="10:10" x14ac:dyDescent="0.35">
      <c r="J56752" s="830"/>
    </row>
    <row r="56753" spans="10:10" x14ac:dyDescent="0.35">
      <c r="J56753" s="830"/>
    </row>
    <row r="56754" spans="10:10" x14ac:dyDescent="0.35">
      <c r="J56754" s="830"/>
    </row>
    <row r="56755" spans="10:10" x14ac:dyDescent="0.35">
      <c r="J56755" s="830"/>
    </row>
    <row r="56756" spans="10:10" x14ac:dyDescent="0.35">
      <c r="J56756" s="830"/>
    </row>
    <row r="56757" spans="10:10" x14ac:dyDescent="0.35">
      <c r="J56757" s="830"/>
    </row>
    <row r="56758" spans="10:10" x14ac:dyDescent="0.35">
      <c r="J56758" s="830"/>
    </row>
    <row r="56759" spans="10:10" x14ac:dyDescent="0.35">
      <c r="J56759" s="830"/>
    </row>
    <row r="56760" spans="10:10" x14ac:dyDescent="0.35">
      <c r="J56760" s="830"/>
    </row>
    <row r="56761" spans="10:10" x14ac:dyDescent="0.35">
      <c r="J56761" s="830"/>
    </row>
    <row r="56762" spans="10:10" x14ac:dyDescent="0.35">
      <c r="J56762" s="830"/>
    </row>
    <row r="56763" spans="10:10" x14ac:dyDescent="0.35">
      <c r="J56763" s="830"/>
    </row>
    <row r="56764" spans="10:10" x14ac:dyDescent="0.35">
      <c r="J56764" s="830"/>
    </row>
    <row r="56768" spans="10:10" x14ac:dyDescent="0.35">
      <c r="J56768" s="830"/>
    </row>
    <row r="56769" spans="10:10" x14ac:dyDescent="0.35">
      <c r="J56769" s="830"/>
    </row>
    <row r="56770" spans="10:10" x14ac:dyDescent="0.35">
      <c r="J56770" s="830"/>
    </row>
    <row r="56771" spans="10:10" x14ac:dyDescent="0.35">
      <c r="J56771" s="830"/>
    </row>
    <row r="56772" spans="10:10" x14ac:dyDescent="0.35">
      <c r="J56772" s="830"/>
    </row>
    <row r="56773" spans="10:10" x14ac:dyDescent="0.35">
      <c r="J56773" s="830"/>
    </row>
    <row r="56774" spans="10:10" x14ac:dyDescent="0.35">
      <c r="J56774" s="830"/>
    </row>
    <row r="56775" spans="10:10" x14ac:dyDescent="0.35">
      <c r="J56775" s="830"/>
    </row>
    <row r="56776" spans="10:10" x14ac:dyDescent="0.35">
      <c r="J56776" s="830"/>
    </row>
    <row r="56777" spans="10:10" x14ac:dyDescent="0.35">
      <c r="J56777" s="830"/>
    </row>
    <row r="56778" spans="10:10" x14ac:dyDescent="0.35">
      <c r="J56778" s="830"/>
    </row>
    <row r="56779" spans="10:10" x14ac:dyDescent="0.35">
      <c r="J56779" s="830"/>
    </row>
    <row r="56780" spans="10:10" x14ac:dyDescent="0.35">
      <c r="J56780" s="830"/>
    </row>
    <row r="56781" spans="10:10" x14ac:dyDescent="0.35">
      <c r="J56781" s="830"/>
    </row>
    <row r="56782" spans="10:10" x14ac:dyDescent="0.35">
      <c r="J56782" s="830"/>
    </row>
    <row r="56783" spans="10:10" x14ac:dyDescent="0.35">
      <c r="J56783" s="830"/>
    </row>
    <row r="56784" spans="10:10" x14ac:dyDescent="0.35">
      <c r="J56784" s="830"/>
    </row>
    <row r="56785" spans="10:10" x14ac:dyDescent="0.35">
      <c r="J56785" s="830"/>
    </row>
    <row r="56786" spans="10:10" x14ac:dyDescent="0.35">
      <c r="J56786" s="830"/>
    </row>
    <row r="56787" spans="10:10" x14ac:dyDescent="0.35">
      <c r="J56787" s="830"/>
    </row>
    <row r="56788" spans="10:10" x14ac:dyDescent="0.35">
      <c r="J56788" s="830"/>
    </row>
    <row r="56789" spans="10:10" x14ac:dyDescent="0.35">
      <c r="J56789" s="830"/>
    </row>
    <row r="56790" spans="10:10" x14ac:dyDescent="0.35">
      <c r="J56790" s="830"/>
    </row>
    <row r="56791" spans="10:10" x14ac:dyDescent="0.35">
      <c r="J56791" s="830"/>
    </row>
    <row r="56792" spans="10:10" x14ac:dyDescent="0.35">
      <c r="J56792" s="830"/>
    </row>
    <row r="56793" spans="10:10" x14ac:dyDescent="0.35">
      <c r="J56793" s="830"/>
    </row>
    <row r="56794" spans="10:10" x14ac:dyDescent="0.35">
      <c r="J56794" s="830"/>
    </row>
    <row r="56795" spans="10:10" x14ac:dyDescent="0.35">
      <c r="J56795" s="830"/>
    </row>
    <row r="56796" spans="10:10" x14ac:dyDescent="0.35">
      <c r="J56796" s="830"/>
    </row>
    <row r="56797" spans="10:10" x14ac:dyDescent="0.35">
      <c r="J56797" s="830"/>
    </row>
    <row r="56798" spans="10:10" x14ac:dyDescent="0.35">
      <c r="J56798" s="830"/>
    </row>
    <row r="56799" spans="10:10" x14ac:dyDescent="0.35">
      <c r="J56799" s="830"/>
    </row>
    <row r="56800" spans="10:10" x14ac:dyDescent="0.35">
      <c r="J56800" s="830"/>
    </row>
    <row r="56801" spans="10:10" x14ac:dyDescent="0.35">
      <c r="J56801" s="830"/>
    </row>
    <row r="56802" spans="10:10" x14ac:dyDescent="0.35">
      <c r="J56802" s="830"/>
    </row>
    <row r="56803" spans="10:10" x14ac:dyDescent="0.35">
      <c r="J56803" s="830"/>
    </row>
    <row r="56804" spans="10:10" x14ac:dyDescent="0.35">
      <c r="J56804" s="830"/>
    </row>
    <row r="56805" spans="10:10" x14ac:dyDescent="0.35">
      <c r="J56805" s="830"/>
    </row>
    <row r="56806" spans="10:10" x14ac:dyDescent="0.35">
      <c r="J56806" s="830"/>
    </row>
    <row r="56807" spans="10:10" x14ac:dyDescent="0.35">
      <c r="J56807" s="830"/>
    </row>
    <row r="56808" spans="10:10" x14ac:dyDescent="0.35">
      <c r="J56808" s="830"/>
    </row>
    <row r="56809" spans="10:10" x14ac:dyDescent="0.35">
      <c r="J56809" s="830"/>
    </row>
    <row r="56810" spans="10:10" x14ac:dyDescent="0.35">
      <c r="J56810" s="830"/>
    </row>
    <row r="56811" spans="10:10" x14ac:dyDescent="0.35">
      <c r="J56811" s="830"/>
    </row>
    <row r="56812" spans="10:10" x14ac:dyDescent="0.35">
      <c r="J56812" s="830"/>
    </row>
    <row r="56813" spans="10:10" x14ac:dyDescent="0.35">
      <c r="J56813" s="830"/>
    </row>
    <row r="56814" spans="10:10" x14ac:dyDescent="0.35">
      <c r="J56814" s="830"/>
    </row>
    <row r="56815" spans="10:10" x14ac:dyDescent="0.35">
      <c r="J56815" s="830"/>
    </row>
    <row r="56816" spans="10:10" x14ac:dyDescent="0.35">
      <c r="J56816" s="830"/>
    </row>
    <row r="56817" spans="10:10" x14ac:dyDescent="0.35">
      <c r="J56817" s="830"/>
    </row>
    <row r="56818" spans="10:10" x14ac:dyDescent="0.35">
      <c r="J56818" s="830"/>
    </row>
    <row r="56819" spans="10:10" x14ac:dyDescent="0.35">
      <c r="J56819" s="830"/>
    </row>
    <row r="56820" spans="10:10" x14ac:dyDescent="0.35">
      <c r="J56820" s="830"/>
    </row>
    <row r="56821" spans="10:10" x14ac:dyDescent="0.35">
      <c r="J56821" s="830"/>
    </row>
    <row r="56822" spans="10:10" x14ac:dyDescent="0.35">
      <c r="J56822" s="830"/>
    </row>
    <row r="56823" spans="10:10" x14ac:dyDescent="0.35">
      <c r="J56823" s="830"/>
    </row>
    <row r="56824" spans="10:10" x14ac:dyDescent="0.35">
      <c r="J56824" s="830"/>
    </row>
    <row r="56825" spans="10:10" x14ac:dyDescent="0.35">
      <c r="J56825" s="830"/>
    </row>
    <row r="56826" spans="10:10" x14ac:dyDescent="0.35">
      <c r="J56826" s="830"/>
    </row>
    <row r="56827" spans="10:10" x14ac:dyDescent="0.35">
      <c r="J56827" s="830"/>
    </row>
    <row r="56828" spans="10:10" x14ac:dyDescent="0.35">
      <c r="J56828" s="830"/>
    </row>
    <row r="56829" spans="10:10" x14ac:dyDescent="0.35">
      <c r="J56829" s="830"/>
    </row>
    <row r="56830" spans="10:10" x14ac:dyDescent="0.35">
      <c r="J56830" s="830"/>
    </row>
    <row r="56831" spans="10:10" x14ac:dyDescent="0.35">
      <c r="J56831" s="830"/>
    </row>
    <row r="56832" spans="10:10" x14ac:dyDescent="0.35">
      <c r="J56832" s="830"/>
    </row>
    <row r="56833" spans="10:10" x14ac:dyDescent="0.35">
      <c r="J56833" s="830"/>
    </row>
    <row r="56834" spans="10:10" x14ac:dyDescent="0.35">
      <c r="J56834" s="830"/>
    </row>
    <row r="56835" spans="10:10" x14ac:dyDescent="0.35">
      <c r="J56835" s="830"/>
    </row>
    <row r="56836" spans="10:10" x14ac:dyDescent="0.35">
      <c r="J56836" s="830"/>
    </row>
    <row r="56837" spans="10:10" x14ac:dyDescent="0.35">
      <c r="J56837" s="830"/>
    </row>
    <row r="56838" spans="10:10" x14ac:dyDescent="0.35">
      <c r="J56838" s="830"/>
    </row>
    <row r="56839" spans="10:10" x14ac:dyDescent="0.35">
      <c r="J56839" s="830"/>
    </row>
    <row r="56840" spans="10:10" x14ac:dyDescent="0.35">
      <c r="J56840" s="830"/>
    </row>
    <row r="56841" spans="10:10" x14ac:dyDescent="0.35">
      <c r="J56841" s="830"/>
    </row>
    <row r="56842" spans="10:10" x14ac:dyDescent="0.35">
      <c r="J56842" s="830"/>
    </row>
    <row r="56843" spans="10:10" x14ac:dyDescent="0.35">
      <c r="J56843" s="830"/>
    </row>
    <row r="56844" spans="10:10" x14ac:dyDescent="0.35">
      <c r="J56844" s="830"/>
    </row>
    <row r="56845" spans="10:10" x14ac:dyDescent="0.35">
      <c r="J56845" s="830"/>
    </row>
    <row r="56846" spans="10:10" x14ac:dyDescent="0.35">
      <c r="J56846" s="830"/>
    </row>
    <row r="56847" spans="10:10" x14ac:dyDescent="0.35">
      <c r="J56847" s="830"/>
    </row>
    <row r="56848" spans="10:10" x14ac:dyDescent="0.35">
      <c r="J56848" s="830"/>
    </row>
    <row r="56849" spans="10:10" x14ac:dyDescent="0.35">
      <c r="J56849" s="830"/>
    </row>
    <row r="56850" spans="10:10" x14ac:dyDescent="0.35">
      <c r="J56850" s="830"/>
    </row>
    <row r="56851" spans="10:10" x14ac:dyDescent="0.35">
      <c r="J56851" s="830"/>
    </row>
    <row r="56852" spans="10:10" x14ac:dyDescent="0.35">
      <c r="J56852" s="830"/>
    </row>
    <row r="56853" spans="10:10" x14ac:dyDescent="0.35">
      <c r="J56853" s="830"/>
    </row>
    <row r="56854" spans="10:10" x14ac:dyDescent="0.35">
      <c r="J56854" s="830"/>
    </row>
    <row r="56855" spans="10:10" x14ac:dyDescent="0.35">
      <c r="J56855" s="830"/>
    </row>
    <row r="56856" spans="10:10" x14ac:dyDescent="0.35">
      <c r="J56856" s="830"/>
    </row>
    <row r="56857" spans="10:10" x14ac:dyDescent="0.35">
      <c r="J56857" s="830"/>
    </row>
    <row r="56858" spans="10:10" x14ac:dyDescent="0.35">
      <c r="J56858" s="830"/>
    </row>
    <row r="56859" spans="10:10" x14ac:dyDescent="0.35">
      <c r="J56859" s="830"/>
    </row>
    <row r="56860" spans="10:10" x14ac:dyDescent="0.35">
      <c r="J56860" s="830"/>
    </row>
    <row r="56861" spans="10:10" x14ac:dyDescent="0.35">
      <c r="J56861" s="830"/>
    </row>
    <row r="56862" spans="10:10" x14ac:dyDescent="0.35">
      <c r="J56862" s="830"/>
    </row>
    <row r="56863" spans="10:10" x14ac:dyDescent="0.35">
      <c r="J56863" s="830"/>
    </row>
    <row r="56864" spans="10:10" x14ac:dyDescent="0.35">
      <c r="J56864" s="830"/>
    </row>
    <row r="56865" spans="10:10" x14ac:dyDescent="0.35">
      <c r="J56865" s="830"/>
    </row>
    <row r="56866" spans="10:10" x14ac:dyDescent="0.35">
      <c r="J56866" s="830"/>
    </row>
    <row r="56867" spans="10:10" x14ac:dyDescent="0.35">
      <c r="J56867" s="830"/>
    </row>
    <row r="56868" spans="10:10" x14ac:dyDescent="0.35">
      <c r="J56868" s="830"/>
    </row>
    <row r="56869" spans="10:10" x14ac:dyDescent="0.35">
      <c r="J56869" s="830"/>
    </row>
    <row r="56870" spans="10:10" x14ac:dyDescent="0.35">
      <c r="J56870" s="830"/>
    </row>
    <row r="56871" spans="10:10" x14ac:dyDescent="0.35">
      <c r="J56871" s="830"/>
    </row>
    <row r="56872" spans="10:10" x14ac:dyDescent="0.35">
      <c r="J56872" s="830"/>
    </row>
    <row r="56873" spans="10:10" x14ac:dyDescent="0.35">
      <c r="J56873" s="830"/>
    </row>
    <row r="56874" spans="10:10" x14ac:dyDescent="0.35">
      <c r="J56874" s="830"/>
    </row>
    <row r="56875" spans="10:10" x14ac:dyDescent="0.35">
      <c r="J56875" s="830"/>
    </row>
    <row r="56876" spans="10:10" x14ac:dyDescent="0.35">
      <c r="J56876" s="830"/>
    </row>
    <row r="56877" spans="10:10" x14ac:dyDescent="0.35">
      <c r="J56877" s="830"/>
    </row>
    <row r="56878" spans="10:10" x14ac:dyDescent="0.35">
      <c r="J56878" s="830"/>
    </row>
    <row r="56879" spans="10:10" x14ac:dyDescent="0.35">
      <c r="J56879" s="830"/>
    </row>
    <row r="56880" spans="10:10" x14ac:dyDescent="0.35">
      <c r="J56880" s="830"/>
    </row>
    <row r="56881" spans="10:10" x14ac:dyDescent="0.35">
      <c r="J56881" s="830"/>
    </row>
    <row r="56882" spans="10:10" x14ac:dyDescent="0.35">
      <c r="J56882" s="830"/>
    </row>
    <row r="56883" spans="10:10" x14ac:dyDescent="0.35">
      <c r="J56883" s="830"/>
    </row>
    <row r="56884" spans="10:10" x14ac:dyDescent="0.35">
      <c r="J56884" s="830"/>
    </row>
    <row r="56885" spans="10:10" x14ac:dyDescent="0.35">
      <c r="J56885" s="830"/>
    </row>
    <row r="56886" spans="10:10" x14ac:dyDescent="0.35">
      <c r="J56886" s="830"/>
    </row>
    <row r="56887" spans="10:10" x14ac:dyDescent="0.35">
      <c r="J56887" s="830"/>
    </row>
    <row r="56888" spans="10:10" x14ac:dyDescent="0.35">
      <c r="J56888" s="830"/>
    </row>
    <row r="56889" spans="10:10" x14ac:dyDescent="0.35">
      <c r="J56889" s="830"/>
    </row>
    <row r="56890" spans="10:10" x14ac:dyDescent="0.35">
      <c r="J56890" s="830"/>
    </row>
    <row r="56891" spans="10:10" x14ac:dyDescent="0.35">
      <c r="J56891" s="830"/>
    </row>
    <row r="56892" spans="10:10" x14ac:dyDescent="0.35">
      <c r="J56892" s="830"/>
    </row>
    <row r="56893" spans="10:10" x14ac:dyDescent="0.35">
      <c r="J56893" s="830"/>
    </row>
    <row r="56894" spans="10:10" x14ac:dyDescent="0.35">
      <c r="J56894" s="830"/>
    </row>
    <row r="56895" spans="10:10" x14ac:dyDescent="0.35">
      <c r="J56895" s="830"/>
    </row>
    <row r="56896" spans="10:10" x14ac:dyDescent="0.35">
      <c r="J56896" s="830"/>
    </row>
    <row r="56897" spans="10:10" x14ac:dyDescent="0.35">
      <c r="J56897" s="830"/>
    </row>
    <row r="56898" spans="10:10" x14ac:dyDescent="0.35">
      <c r="J56898" s="830"/>
    </row>
    <row r="56899" spans="10:10" x14ac:dyDescent="0.35">
      <c r="J56899" s="830"/>
    </row>
    <row r="56900" spans="10:10" x14ac:dyDescent="0.35">
      <c r="J56900" s="830"/>
    </row>
    <row r="56901" spans="10:10" x14ac:dyDescent="0.35">
      <c r="J56901" s="830"/>
    </row>
    <row r="56902" spans="10:10" x14ac:dyDescent="0.35">
      <c r="J56902" s="830"/>
    </row>
    <row r="56903" spans="10:10" x14ac:dyDescent="0.35">
      <c r="J56903" s="830"/>
    </row>
    <row r="56904" spans="10:10" x14ac:dyDescent="0.35">
      <c r="J56904" s="830"/>
    </row>
    <row r="56905" spans="10:10" x14ac:dyDescent="0.35">
      <c r="J56905" s="830"/>
    </row>
    <row r="56906" spans="10:10" x14ac:dyDescent="0.35">
      <c r="J56906" s="830"/>
    </row>
    <row r="56907" spans="10:10" x14ac:dyDescent="0.35">
      <c r="J56907" s="830"/>
    </row>
    <row r="56908" spans="10:10" x14ac:dyDescent="0.35">
      <c r="J56908" s="830"/>
    </row>
    <row r="56909" spans="10:10" x14ac:dyDescent="0.35">
      <c r="J56909" s="830"/>
    </row>
    <row r="56910" spans="10:10" x14ac:dyDescent="0.35">
      <c r="J56910" s="830"/>
    </row>
    <row r="56911" spans="10:10" x14ac:dyDescent="0.35">
      <c r="J56911" s="830"/>
    </row>
    <row r="56912" spans="10:10" x14ac:dyDescent="0.35">
      <c r="J56912" s="830"/>
    </row>
    <row r="56913" spans="10:10" x14ac:dyDescent="0.35">
      <c r="J56913" s="830"/>
    </row>
    <row r="56914" spans="10:10" x14ac:dyDescent="0.35">
      <c r="J56914" s="830"/>
    </row>
    <row r="56915" spans="10:10" x14ac:dyDescent="0.35">
      <c r="J56915" s="830"/>
    </row>
    <row r="56916" spans="10:10" x14ac:dyDescent="0.35">
      <c r="J56916" s="830"/>
    </row>
    <row r="56917" spans="10:10" x14ac:dyDescent="0.35">
      <c r="J56917" s="830"/>
    </row>
    <row r="56918" spans="10:10" x14ac:dyDescent="0.35">
      <c r="J56918" s="830"/>
    </row>
    <row r="56919" spans="10:10" x14ac:dyDescent="0.35">
      <c r="J56919" s="830"/>
    </row>
    <row r="56920" spans="10:10" x14ac:dyDescent="0.35">
      <c r="J56920" s="830"/>
    </row>
    <row r="56921" spans="10:10" x14ac:dyDescent="0.35">
      <c r="J56921" s="830"/>
    </row>
    <row r="56922" spans="10:10" x14ac:dyDescent="0.35">
      <c r="J56922" s="830"/>
    </row>
    <row r="56923" spans="10:10" x14ac:dyDescent="0.35">
      <c r="J56923" s="830"/>
    </row>
    <row r="56924" spans="10:10" x14ac:dyDescent="0.35">
      <c r="J56924" s="830"/>
    </row>
    <row r="56925" spans="10:10" x14ac:dyDescent="0.35">
      <c r="J56925" s="830"/>
    </row>
    <row r="56926" spans="10:10" x14ac:dyDescent="0.35">
      <c r="J56926" s="830"/>
    </row>
    <row r="56927" spans="10:10" x14ac:dyDescent="0.35">
      <c r="J56927" s="830"/>
    </row>
    <row r="56928" spans="10:10" x14ac:dyDescent="0.35">
      <c r="J56928" s="830"/>
    </row>
    <row r="56929" spans="10:10" x14ac:dyDescent="0.35">
      <c r="J56929" s="830"/>
    </row>
    <row r="56930" spans="10:10" x14ac:dyDescent="0.35">
      <c r="J56930" s="830"/>
    </row>
    <row r="56931" spans="10:10" x14ac:dyDescent="0.35">
      <c r="J56931" s="830"/>
    </row>
    <row r="56932" spans="10:10" x14ac:dyDescent="0.35">
      <c r="J56932" s="830"/>
    </row>
    <row r="56933" spans="10:10" x14ac:dyDescent="0.35">
      <c r="J56933" s="830"/>
    </row>
    <row r="56934" spans="10:10" x14ac:dyDescent="0.35">
      <c r="J56934" s="830"/>
    </row>
    <row r="56935" spans="10:10" x14ac:dyDescent="0.35">
      <c r="J56935" s="830"/>
    </row>
    <row r="56936" spans="10:10" x14ac:dyDescent="0.35">
      <c r="J56936" s="830"/>
    </row>
    <row r="56937" spans="10:10" x14ac:dyDescent="0.35">
      <c r="J56937" s="830"/>
    </row>
    <row r="56938" spans="10:10" x14ac:dyDescent="0.35">
      <c r="J56938" s="830"/>
    </row>
    <row r="56939" spans="10:10" x14ac:dyDescent="0.35">
      <c r="J56939" s="830"/>
    </row>
    <row r="56940" spans="10:10" x14ac:dyDescent="0.35">
      <c r="J56940" s="830"/>
    </row>
    <row r="56941" spans="10:10" x14ac:dyDescent="0.35">
      <c r="J56941" s="830"/>
    </row>
    <row r="56942" spans="10:10" x14ac:dyDescent="0.35">
      <c r="J56942" s="830"/>
    </row>
    <row r="56943" spans="10:10" x14ac:dyDescent="0.35">
      <c r="J56943" s="830"/>
    </row>
    <row r="56944" spans="10:10" x14ac:dyDescent="0.35">
      <c r="J56944" s="830"/>
    </row>
    <row r="56945" spans="10:10" x14ac:dyDescent="0.35">
      <c r="J56945" s="830"/>
    </row>
    <row r="56946" spans="10:10" x14ac:dyDescent="0.35">
      <c r="J56946" s="830"/>
    </row>
    <row r="56947" spans="10:10" x14ac:dyDescent="0.35">
      <c r="J56947" s="830"/>
    </row>
    <row r="56948" spans="10:10" x14ac:dyDescent="0.35">
      <c r="J56948" s="830"/>
    </row>
    <row r="56949" spans="10:10" x14ac:dyDescent="0.35">
      <c r="J56949" s="830"/>
    </row>
    <row r="56950" spans="10:10" x14ac:dyDescent="0.35">
      <c r="J56950" s="830"/>
    </row>
    <row r="56951" spans="10:10" x14ac:dyDescent="0.35">
      <c r="J56951" s="830"/>
    </row>
    <row r="56952" spans="10:10" x14ac:dyDescent="0.35">
      <c r="J56952" s="830"/>
    </row>
    <row r="56953" spans="10:10" x14ac:dyDescent="0.35">
      <c r="J56953" s="830"/>
    </row>
    <row r="56954" spans="10:10" x14ac:dyDescent="0.35">
      <c r="J56954" s="830"/>
    </row>
    <row r="56955" spans="10:10" x14ac:dyDescent="0.35">
      <c r="J56955" s="830"/>
    </row>
    <row r="56956" spans="10:10" x14ac:dyDescent="0.35">
      <c r="J56956" s="830"/>
    </row>
    <row r="56957" spans="10:10" x14ac:dyDescent="0.35">
      <c r="J56957" s="830"/>
    </row>
    <row r="56958" spans="10:10" x14ac:dyDescent="0.35">
      <c r="J56958" s="830"/>
    </row>
    <row r="56959" spans="10:10" x14ac:dyDescent="0.35">
      <c r="J56959" s="830"/>
    </row>
    <row r="56960" spans="10:10" x14ac:dyDescent="0.35">
      <c r="J56960" s="830"/>
    </row>
    <row r="56961" spans="10:10" x14ac:dyDescent="0.35">
      <c r="J56961" s="830"/>
    </row>
    <row r="56962" spans="10:10" x14ac:dyDescent="0.35">
      <c r="J56962" s="830"/>
    </row>
    <row r="56963" spans="10:10" x14ac:dyDescent="0.35">
      <c r="J56963" s="830"/>
    </row>
    <row r="56964" spans="10:10" x14ac:dyDescent="0.35">
      <c r="J56964" s="830"/>
    </row>
    <row r="56965" spans="10:10" x14ac:dyDescent="0.35">
      <c r="J56965" s="830"/>
    </row>
    <row r="56966" spans="10:10" x14ac:dyDescent="0.35">
      <c r="J56966" s="830"/>
    </row>
    <row r="56967" spans="10:10" x14ac:dyDescent="0.35">
      <c r="J56967" s="830"/>
    </row>
    <row r="56968" spans="10:10" x14ac:dyDescent="0.35">
      <c r="J56968" s="830"/>
    </row>
    <row r="56969" spans="10:10" x14ac:dyDescent="0.35">
      <c r="J56969" s="830"/>
    </row>
    <row r="56970" spans="10:10" x14ac:dyDescent="0.35">
      <c r="J56970" s="830"/>
    </row>
    <row r="56971" spans="10:10" x14ac:dyDescent="0.35">
      <c r="J56971" s="830"/>
    </row>
    <row r="56972" spans="10:10" x14ac:dyDescent="0.35">
      <c r="J56972" s="830"/>
    </row>
    <row r="56973" spans="10:10" x14ac:dyDescent="0.35">
      <c r="J56973" s="830"/>
    </row>
    <row r="56974" spans="10:10" x14ac:dyDescent="0.35">
      <c r="J56974" s="830"/>
    </row>
    <row r="56975" spans="10:10" x14ac:dyDescent="0.35">
      <c r="J56975" s="830"/>
    </row>
    <row r="56976" spans="10:10" x14ac:dyDescent="0.35">
      <c r="J56976" s="830"/>
    </row>
    <row r="56977" spans="10:10" x14ac:dyDescent="0.35">
      <c r="J56977" s="830"/>
    </row>
    <row r="56978" spans="10:10" x14ac:dyDescent="0.35">
      <c r="J56978" s="830"/>
    </row>
    <row r="56979" spans="10:10" x14ac:dyDescent="0.35">
      <c r="J56979" s="830"/>
    </row>
    <row r="56980" spans="10:10" x14ac:dyDescent="0.35">
      <c r="J56980" s="830"/>
    </row>
    <row r="56981" spans="10:10" x14ac:dyDescent="0.35">
      <c r="J56981" s="830"/>
    </row>
    <row r="56982" spans="10:10" x14ac:dyDescent="0.35">
      <c r="J56982" s="830"/>
    </row>
    <row r="56983" spans="10:10" x14ac:dyDescent="0.35">
      <c r="J56983" s="830"/>
    </row>
    <row r="56984" spans="10:10" x14ac:dyDescent="0.35">
      <c r="J56984" s="830"/>
    </row>
    <row r="56985" spans="10:10" x14ac:dyDescent="0.35">
      <c r="J56985" s="830"/>
    </row>
    <row r="56986" spans="10:10" x14ac:dyDescent="0.35">
      <c r="J56986" s="830"/>
    </row>
    <row r="56987" spans="10:10" x14ac:dyDescent="0.35">
      <c r="J56987" s="830"/>
    </row>
    <row r="56988" spans="10:10" x14ac:dyDescent="0.35">
      <c r="J56988" s="830"/>
    </row>
    <row r="56989" spans="10:10" x14ac:dyDescent="0.35">
      <c r="J56989" s="830"/>
    </row>
    <row r="56990" spans="10:10" x14ac:dyDescent="0.35">
      <c r="J56990" s="830"/>
    </row>
    <row r="56991" spans="10:10" x14ac:dyDescent="0.35">
      <c r="J56991" s="830"/>
    </row>
    <row r="56992" spans="10:10" x14ac:dyDescent="0.35">
      <c r="J56992" s="830"/>
    </row>
    <row r="56993" spans="10:10" x14ac:dyDescent="0.35">
      <c r="J56993" s="830"/>
    </row>
    <row r="56994" spans="10:10" x14ac:dyDescent="0.35">
      <c r="J56994" s="830"/>
    </row>
    <row r="56995" spans="10:10" x14ac:dyDescent="0.35">
      <c r="J56995" s="830"/>
    </row>
    <row r="56996" spans="10:10" x14ac:dyDescent="0.35">
      <c r="J56996" s="830"/>
    </row>
    <row r="56997" spans="10:10" x14ac:dyDescent="0.35">
      <c r="J56997" s="830"/>
    </row>
    <row r="56998" spans="10:10" x14ac:dyDescent="0.35">
      <c r="J56998" s="830"/>
    </row>
    <row r="56999" spans="10:10" x14ac:dyDescent="0.35">
      <c r="J56999" s="830"/>
    </row>
    <row r="57000" spans="10:10" x14ac:dyDescent="0.35">
      <c r="J57000" s="830"/>
    </row>
    <row r="57001" spans="10:10" x14ac:dyDescent="0.35">
      <c r="J57001" s="830"/>
    </row>
    <row r="57002" spans="10:10" x14ac:dyDescent="0.35">
      <c r="J57002" s="830"/>
    </row>
    <row r="57003" spans="10:10" x14ac:dyDescent="0.35">
      <c r="J57003" s="830"/>
    </row>
    <row r="57004" spans="10:10" x14ac:dyDescent="0.35">
      <c r="J57004" s="830"/>
    </row>
    <row r="57005" spans="10:10" x14ac:dyDescent="0.35">
      <c r="J57005" s="830"/>
    </row>
    <row r="57006" spans="10:10" x14ac:dyDescent="0.35">
      <c r="J57006" s="830"/>
    </row>
    <row r="57007" spans="10:10" x14ac:dyDescent="0.35">
      <c r="J57007" s="830"/>
    </row>
    <row r="57008" spans="10:10" x14ac:dyDescent="0.35">
      <c r="J57008" s="830"/>
    </row>
    <row r="57009" spans="10:10" x14ac:dyDescent="0.35">
      <c r="J57009" s="830"/>
    </row>
    <row r="57010" spans="10:10" x14ac:dyDescent="0.35">
      <c r="J57010" s="830"/>
    </row>
    <row r="57011" spans="10:10" x14ac:dyDescent="0.35">
      <c r="J57011" s="830"/>
    </row>
    <row r="57012" spans="10:10" x14ac:dyDescent="0.35">
      <c r="J57012" s="830"/>
    </row>
    <row r="57013" spans="10:10" x14ac:dyDescent="0.35">
      <c r="J57013" s="830"/>
    </row>
    <row r="57014" spans="10:10" x14ac:dyDescent="0.35">
      <c r="J57014" s="830"/>
    </row>
    <row r="57015" spans="10:10" x14ac:dyDescent="0.35">
      <c r="J57015" s="830"/>
    </row>
    <row r="57016" spans="10:10" x14ac:dyDescent="0.35">
      <c r="J57016" s="830"/>
    </row>
    <row r="57017" spans="10:10" x14ac:dyDescent="0.35">
      <c r="J57017" s="830"/>
    </row>
    <row r="57018" spans="10:10" x14ac:dyDescent="0.35">
      <c r="J57018" s="830"/>
    </row>
    <row r="57019" spans="10:10" x14ac:dyDescent="0.35">
      <c r="J57019" s="830"/>
    </row>
    <row r="57020" spans="10:10" x14ac:dyDescent="0.35">
      <c r="J57020" s="830"/>
    </row>
    <row r="57021" spans="10:10" x14ac:dyDescent="0.35">
      <c r="J57021" s="830"/>
    </row>
    <row r="57022" spans="10:10" x14ac:dyDescent="0.35">
      <c r="J57022" s="830"/>
    </row>
    <row r="57023" spans="10:10" x14ac:dyDescent="0.35">
      <c r="J57023" s="830"/>
    </row>
    <row r="57024" spans="10:10" x14ac:dyDescent="0.35">
      <c r="J57024" s="830"/>
    </row>
    <row r="57025" spans="10:10" x14ac:dyDescent="0.35">
      <c r="J57025" s="830"/>
    </row>
    <row r="57026" spans="10:10" x14ac:dyDescent="0.35">
      <c r="J57026" s="830"/>
    </row>
    <row r="57027" spans="10:10" x14ac:dyDescent="0.35">
      <c r="J57027" s="830"/>
    </row>
    <row r="57028" spans="10:10" x14ac:dyDescent="0.35">
      <c r="J57028" s="830"/>
    </row>
    <row r="57029" spans="10:10" x14ac:dyDescent="0.35">
      <c r="J57029" s="830"/>
    </row>
    <row r="57030" spans="10:10" x14ac:dyDescent="0.35">
      <c r="J57030" s="830"/>
    </row>
    <row r="57031" spans="10:10" x14ac:dyDescent="0.35">
      <c r="J57031" s="830"/>
    </row>
    <row r="57032" spans="10:10" x14ac:dyDescent="0.35">
      <c r="J57032" s="830"/>
    </row>
    <row r="57033" spans="10:10" x14ac:dyDescent="0.35">
      <c r="J57033" s="830"/>
    </row>
    <row r="57034" spans="10:10" x14ac:dyDescent="0.35">
      <c r="J57034" s="830"/>
    </row>
    <row r="57035" spans="10:10" x14ac:dyDescent="0.35">
      <c r="J57035" s="830"/>
    </row>
    <row r="57036" spans="10:10" x14ac:dyDescent="0.35">
      <c r="J57036" s="830"/>
    </row>
    <row r="57037" spans="10:10" x14ac:dyDescent="0.35">
      <c r="J57037" s="830"/>
    </row>
    <row r="57038" spans="10:10" x14ac:dyDescent="0.35">
      <c r="J57038" s="830"/>
    </row>
    <row r="57039" spans="10:10" x14ac:dyDescent="0.35">
      <c r="J57039" s="830"/>
    </row>
    <row r="57040" spans="10:10" x14ac:dyDescent="0.35">
      <c r="J57040" s="830"/>
    </row>
    <row r="57041" spans="10:10" x14ac:dyDescent="0.35">
      <c r="J57041" s="830"/>
    </row>
    <row r="57042" spans="10:10" x14ac:dyDescent="0.35">
      <c r="J57042" s="830"/>
    </row>
    <row r="57043" spans="10:10" x14ac:dyDescent="0.35">
      <c r="J57043" s="830"/>
    </row>
    <row r="57044" spans="10:10" x14ac:dyDescent="0.35">
      <c r="J57044" s="830"/>
    </row>
    <row r="57045" spans="10:10" x14ac:dyDescent="0.35">
      <c r="J57045" s="830"/>
    </row>
    <row r="57046" spans="10:10" x14ac:dyDescent="0.35">
      <c r="J57046" s="830"/>
    </row>
    <row r="57047" spans="10:10" x14ac:dyDescent="0.35">
      <c r="J57047" s="830"/>
    </row>
    <row r="57048" spans="10:10" x14ac:dyDescent="0.35">
      <c r="J57048" s="830"/>
    </row>
    <row r="57049" spans="10:10" x14ac:dyDescent="0.35">
      <c r="J57049" s="830"/>
    </row>
    <row r="57050" spans="10:10" x14ac:dyDescent="0.35">
      <c r="J57050" s="830"/>
    </row>
    <row r="57051" spans="10:10" x14ac:dyDescent="0.35">
      <c r="J57051" s="830"/>
    </row>
    <row r="57052" spans="10:10" x14ac:dyDescent="0.35">
      <c r="J57052" s="830"/>
    </row>
    <row r="57053" spans="10:10" x14ac:dyDescent="0.35">
      <c r="J57053" s="830"/>
    </row>
    <row r="57054" spans="10:10" x14ac:dyDescent="0.35">
      <c r="J57054" s="830"/>
    </row>
    <row r="57055" spans="10:10" x14ac:dyDescent="0.35">
      <c r="J57055" s="830"/>
    </row>
    <row r="57056" spans="10:10" x14ac:dyDescent="0.35">
      <c r="J57056" s="830"/>
    </row>
    <row r="57057" spans="10:10" x14ac:dyDescent="0.35">
      <c r="J57057" s="830"/>
    </row>
    <row r="57058" spans="10:10" x14ac:dyDescent="0.35">
      <c r="J57058" s="830"/>
    </row>
    <row r="57059" spans="10:10" x14ac:dyDescent="0.35">
      <c r="J57059" s="830"/>
    </row>
    <row r="57060" spans="10:10" x14ac:dyDescent="0.35">
      <c r="J57060" s="830"/>
    </row>
    <row r="57061" spans="10:10" x14ac:dyDescent="0.35">
      <c r="J57061" s="830"/>
    </row>
    <row r="57062" spans="10:10" x14ac:dyDescent="0.35">
      <c r="J57062" s="830"/>
    </row>
    <row r="57063" spans="10:10" x14ac:dyDescent="0.35">
      <c r="J57063" s="830"/>
    </row>
    <row r="57064" spans="10:10" x14ac:dyDescent="0.35">
      <c r="J57064" s="830"/>
    </row>
    <row r="57065" spans="10:10" x14ac:dyDescent="0.35">
      <c r="J57065" s="830"/>
    </row>
    <row r="57066" spans="10:10" x14ac:dyDescent="0.35">
      <c r="J57066" s="830"/>
    </row>
    <row r="57067" spans="10:10" x14ac:dyDescent="0.35">
      <c r="J57067" s="830"/>
    </row>
    <row r="57068" spans="10:10" x14ac:dyDescent="0.35">
      <c r="J57068" s="830"/>
    </row>
    <row r="57069" spans="10:10" x14ac:dyDescent="0.35">
      <c r="J57069" s="830"/>
    </row>
    <row r="57070" spans="10:10" x14ac:dyDescent="0.35">
      <c r="J57070" s="830"/>
    </row>
    <row r="57071" spans="10:10" x14ac:dyDescent="0.35">
      <c r="J57071" s="830"/>
    </row>
    <row r="57072" spans="10:10" x14ac:dyDescent="0.35">
      <c r="J57072" s="830"/>
    </row>
    <row r="57073" spans="10:10" x14ac:dyDescent="0.35">
      <c r="J57073" s="830"/>
    </row>
    <row r="57074" spans="10:10" x14ac:dyDescent="0.35">
      <c r="J57074" s="830"/>
    </row>
    <row r="57075" spans="10:10" x14ac:dyDescent="0.35">
      <c r="J57075" s="830"/>
    </row>
    <row r="57076" spans="10:10" x14ac:dyDescent="0.35">
      <c r="J57076" s="830"/>
    </row>
    <row r="57077" spans="10:10" x14ac:dyDescent="0.35">
      <c r="J57077" s="830"/>
    </row>
    <row r="57078" spans="10:10" x14ac:dyDescent="0.35">
      <c r="J57078" s="830"/>
    </row>
    <row r="57079" spans="10:10" x14ac:dyDescent="0.35">
      <c r="J57079" s="830"/>
    </row>
    <row r="57080" spans="10:10" x14ac:dyDescent="0.35">
      <c r="J57080" s="830"/>
    </row>
    <row r="57081" spans="10:10" x14ac:dyDescent="0.35">
      <c r="J57081" s="830"/>
    </row>
    <row r="57082" spans="10:10" x14ac:dyDescent="0.35">
      <c r="J57082" s="830"/>
    </row>
    <row r="57083" spans="10:10" x14ac:dyDescent="0.35">
      <c r="J57083" s="830"/>
    </row>
    <row r="57084" spans="10:10" x14ac:dyDescent="0.35">
      <c r="J57084" s="830"/>
    </row>
    <row r="57085" spans="10:10" x14ac:dyDescent="0.35">
      <c r="J57085" s="830"/>
    </row>
    <row r="57086" spans="10:10" x14ac:dyDescent="0.35">
      <c r="J57086" s="830"/>
    </row>
    <row r="57087" spans="10:10" x14ac:dyDescent="0.35">
      <c r="J57087" s="830"/>
    </row>
    <row r="57088" spans="10:10" x14ac:dyDescent="0.35">
      <c r="J57088" s="830"/>
    </row>
    <row r="57089" spans="10:10" x14ac:dyDescent="0.35">
      <c r="J57089" s="830"/>
    </row>
    <row r="57090" spans="10:10" x14ac:dyDescent="0.35">
      <c r="J57090" s="830"/>
    </row>
    <row r="57091" spans="10:10" x14ac:dyDescent="0.35">
      <c r="J57091" s="830"/>
    </row>
    <row r="57092" spans="10:10" x14ac:dyDescent="0.35">
      <c r="J57092" s="830"/>
    </row>
    <row r="57093" spans="10:10" x14ac:dyDescent="0.35">
      <c r="J57093" s="830"/>
    </row>
    <row r="57094" spans="10:10" x14ac:dyDescent="0.35">
      <c r="J57094" s="830"/>
    </row>
    <row r="57095" spans="10:10" x14ac:dyDescent="0.35">
      <c r="J57095" s="830"/>
    </row>
    <row r="57096" spans="10:10" x14ac:dyDescent="0.35">
      <c r="J57096" s="830"/>
    </row>
    <row r="57104" spans="10:10" x14ac:dyDescent="0.35">
      <c r="J57104" s="830"/>
    </row>
    <row r="57105" spans="10:10" x14ac:dyDescent="0.35">
      <c r="J57105" s="830"/>
    </row>
    <row r="57106" spans="10:10" x14ac:dyDescent="0.35">
      <c r="J57106" s="830"/>
    </row>
    <row r="57107" spans="10:10" x14ac:dyDescent="0.35">
      <c r="J57107" s="830"/>
    </row>
    <row r="57108" spans="10:10" x14ac:dyDescent="0.35">
      <c r="J57108" s="830"/>
    </row>
    <row r="57109" spans="10:10" x14ac:dyDescent="0.35">
      <c r="J57109" s="830"/>
    </row>
    <row r="57110" spans="10:10" x14ac:dyDescent="0.35">
      <c r="J57110" s="830"/>
    </row>
    <row r="57111" spans="10:10" x14ac:dyDescent="0.35">
      <c r="J57111" s="830"/>
    </row>
    <row r="57112" spans="10:10" x14ac:dyDescent="0.35">
      <c r="J57112" s="830"/>
    </row>
    <row r="57113" spans="10:10" x14ac:dyDescent="0.35">
      <c r="J57113" s="830"/>
    </row>
    <row r="57114" spans="10:10" x14ac:dyDescent="0.35">
      <c r="J57114" s="830"/>
    </row>
    <row r="57115" spans="10:10" x14ac:dyDescent="0.35">
      <c r="J57115" s="830"/>
    </row>
    <row r="57116" spans="10:10" x14ac:dyDescent="0.35">
      <c r="J57116" s="830"/>
    </row>
    <row r="57117" spans="10:10" x14ac:dyDescent="0.35">
      <c r="J57117" s="830"/>
    </row>
    <row r="57118" spans="10:10" x14ac:dyDescent="0.35">
      <c r="J57118" s="830"/>
    </row>
    <row r="57119" spans="10:10" x14ac:dyDescent="0.35">
      <c r="J57119" s="830"/>
    </row>
    <row r="57120" spans="10:10" x14ac:dyDescent="0.35">
      <c r="J57120" s="830"/>
    </row>
    <row r="57121" spans="10:10" x14ac:dyDescent="0.35">
      <c r="J57121" s="830"/>
    </row>
    <row r="57122" spans="10:10" x14ac:dyDescent="0.35">
      <c r="J57122" s="830"/>
    </row>
    <row r="57123" spans="10:10" x14ac:dyDescent="0.35">
      <c r="J57123" s="830"/>
    </row>
    <row r="57124" spans="10:10" x14ac:dyDescent="0.35">
      <c r="J57124" s="830"/>
    </row>
    <row r="57131" spans="10:10" x14ac:dyDescent="0.35">
      <c r="J57131" s="830"/>
    </row>
    <row r="57132" spans="10:10" x14ac:dyDescent="0.35">
      <c r="J57132" s="830"/>
    </row>
    <row r="57133" spans="10:10" x14ac:dyDescent="0.35">
      <c r="J57133" s="830"/>
    </row>
    <row r="57134" spans="10:10" x14ac:dyDescent="0.35">
      <c r="J57134" s="830"/>
    </row>
    <row r="57135" spans="10:10" x14ac:dyDescent="0.35">
      <c r="J57135" s="830"/>
    </row>
    <row r="57136" spans="10:10" x14ac:dyDescent="0.35">
      <c r="J57136" s="830"/>
    </row>
    <row r="57137" spans="10:10" x14ac:dyDescent="0.35">
      <c r="J57137" s="830"/>
    </row>
    <row r="57138" spans="10:10" x14ac:dyDescent="0.35">
      <c r="J57138" s="830"/>
    </row>
    <row r="57139" spans="10:10" x14ac:dyDescent="0.35">
      <c r="J57139" s="830"/>
    </row>
    <row r="57140" spans="10:10" x14ac:dyDescent="0.35">
      <c r="J57140" s="830"/>
    </row>
    <row r="57141" spans="10:10" x14ac:dyDescent="0.35">
      <c r="J57141" s="830"/>
    </row>
    <row r="57142" spans="10:10" x14ac:dyDescent="0.35">
      <c r="J57142" s="830"/>
    </row>
    <row r="57143" spans="10:10" x14ac:dyDescent="0.35">
      <c r="J57143" s="830"/>
    </row>
    <row r="57144" spans="10:10" x14ac:dyDescent="0.35">
      <c r="J57144" s="830"/>
    </row>
    <row r="57145" spans="10:10" x14ac:dyDescent="0.35">
      <c r="J57145" s="830"/>
    </row>
    <row r="57146" spans="10:10" x14ac:dyDescent="0.35">
      <c r="J57146" s="830"/>
    </row>
    <row r="57147" spans="10:10" x14ac:dyDescent="0.35">
      <c r="J57147" s="830"/>
    </row>
    <row r="57148" spans="10:10" x14ac:dyDescent="0.35">
      <c r="J57148" s="830"/>
    </row>
    <row r="57149" spans="10:10" x14ac:dyDescent="0.35">
      <c r="J57149" s="830"/>
    </row>
    <row r="57150" spans="10:10" x14ac:dyDescent="0.35">
      <c r="J57150" s="830"/>
    </row>
    <row r="57151" spans="10:10" x14ac:dyDescent="0.35">
      <c r="J57151" s="830"/>
    </row>
    <row r="57152" spans="10:10" x14ac:dyDescent="0.35">
      <c r="J57152" s="830"/>
    </row>
    <row r="57153" spans="10:10" x14ac:dyDescent="0.35">
      <c r="J57153" s="830"/>
    </row>
    <row r="57154" spans="10:10" x14ac:dyDescent="0.35">
      <c r="J57154" s="830"/>
    </row>
    <row r="57155" spans="10:10" x14ac:dyDescent="0.35">
      <c r="J57155" s="830"/>
    </row>
    <row r="57156" spans="10:10" x14ac:dyDescent="0.35">
      <c r="J57156" s="830"/>
    </row>
    <row r="57157" spans="10:10" x14ac:dyDescent="0.35">
      <c r="J57157" s="830"/>
    </row>
    <row r="57158" spans="10:10" x14ac:dyDescent="0.35">
      <c r="J57158" s="830"/>
    </row>
    <row r="57159" spans="10:10" x14ac:dyDescent="0.35">
      <c r="J57159" s="830"/>
    </row>
    <row r="57160" spans="10:10" x14ac:dyDescent="0.35">
      <c r="J57160" s="830"/>
    </row>
    <row r="57161" spans="10:10" x14ac:dyDescent="0.35">
      <c r="J57161" s="830"/>
    </row>
    <row r="57162" spans="10:10" x14ac:dyDescent="0.35">
      <c r="J57162" s="830"/>
    </row>
    <row r="57163" spans="10:10" x14ac:dyDescent="0.35">
      <c r="J57163" s="830"/>
    </row>
    <row r="57164" spans="10:10" x14ac:dyDescent="0.35">
      <c r="J57164" s="830"/>
    </row>
    <row r="57165" spans="10:10" x14ac:dyDescent="0.35">
      <c r="J57165" s="830"/>
    </row>
    <row r="57166" spans="10:10" x14ac:dyDescent="0.35">
      <c r="J57166" s="830"/>
    </row>
    <row r="57167" spans="10:10" x14ac:dyDescent="0.35">
      <c r="J57167" s="830"/>
    </row>
    <row r="57168" spans="10:10" x14ac:dyDescent="0.35">
      <c r="J57168" s="830"/>
    </row>
    <row r="57169" spans="10:10" x14ac:dyDescent="0.35">
      <c r="J57169" s="830"/>
    </row>
    <row r="57170" spans="10:10" x14ac:dyDescent="0.35">
      <c r="J57170" s="830"/>
    </row>
    <row r="57171" spans="10:10" x14ac:dyDescent="0.35">
      <c r="J57171" s="830"/>
    </row>
    <row r="57172" spans="10:10" x14ac:dyDescent="0.35">
      <c r="J57172" s="830"/>
    </row>
    <row r="57173" spans="10:10" x14ac:dyDescent="0.35">
      <c r="J57173" s="830"/>
    </row>
    <row r="57174" spans="10:10" x14ac:dyDescent="0.35">
      <c r="J57174" s="830"/>
    </row>
    <row r="57175" spans="10:10" x14ac:dyDescent="0.35">
      <c r="J57175" s="830"/>
    </row>
    <row r="57176" spans="10:10" x14ac:dyDescent="0.35">
      <c r="J57176" s="830"/>
    </row>
    <row r="57177" spans="10:10" x14ac:dyDescent="0.35">
      <c r="J57177" s="830"/>
    </row>
    <row r="57178" spans="10:10" x14ac:dyDescent="0.35">
      <c r="J57178" s="830"/>
    </row>
    <row r="57179" spans="10:10" x14ac:dyDescent="0.35">
      <c r="J57179" s="830"/>
    </row>
    <row r="57180" spans="10:10" x14ac:dyDescent="0.35">
      <c r="J57180" s="830"/>
    </row>
    <row r="57181" spans="10:10" x14ac:dyDescent="0.35">
      <c r="J57181" s="830"/>
    </row>
    <row r="57182" spans="10:10" x14ac:dyDescent="0.35">
      <c r="J57182" s="830"/>
    </row>
    <row r="57183" spans="10:10" x14ac:dyDescent="0.35">
      <c r="J57183" s="830"/>
    </row>
    <row r="57184" spans="10:10" x14ac:dyDescent="0.35">
      <c r="J57184" s="830"/>
    </row>
    <row r="57185" spans="10:10" x14ac:dyDescent="0.35">
      <c r="J57185" s="830"/>
    </row>
    <row r="57186" spans="10:10" x14ac:dyDescent="0.35">
      <c r="J57186" s="830"/>
    </row>
    <row r="57187" spans="10:10" x14ac:dyDescent="0.35">
      <c r="J57187" s="830"/>
    </row>
    <row r="57188" spans="10:10" x14ac:dyDescent="0.35">
      <c r="J57188" s="830"/>
    </row>
    <row r="57189" spans="10:10" x14ac:dyDescent="0.35">
      <c r="J57189" s="830"/>
    </row>
    <row r="57190" spans="10:10" x14ac:dyDescent="0.35">
      <c r="J57190" s="830"/>
    </row>
    <row r="57191" spans="10:10" x14ac:dyDescent="0.35">
      <c r="J57191" s="830"/>
    </row>
    <row r="57192" spans="10:10" x14ac:dyDescent="0.35">
      <c r="J57192" s="830"/>
    </row>
    <row r="57194" spans="10:10" x14ac:dyDescent="0.35">
      <c r="J57194" s="830"/>
    </row>
    <row r="57195" spans="10:10" x14ac:dyDescent="0.35">
      <c r="J57195" s="830"/>
    </row>
    <row r="57196" spans="10:10" x14ac:dyDescent="0.35">
      <c r="J57196" s="830"/>
    </row>
    <row r="57197" spans="10:10" x14ac:dyDescent="0.35">
      <c r="J57197" s="830"/>
    </row>
    <row r="57198" spans="10:10" x14ac:dyDescent="0.35">
      <c r="J57198" s="830"/>
    </row>
    <row r="57199" spans="10:10" x14ac:dyDescent="0.35">
      <c r="J57199" s="830"/>
    </row>
    <row r="57200" spans="10:10" x14ac:dyDescent="0.35">
      <c r="J57200" s="830"/>
    </row>
    <row r="57201" spans="10:10" x14ac:dyDescent="0.35">
      <c r="J57201" s="830"/>
    </row>
    <row r="57202" spans="10:10" x14ac:dyDescent="0.35">
      <c r="J57202" s="830"/>
    </row>
    <row r="57203" spans="10:10" x14ac:dyDescent="0.35">
      <c r="J57203" s="830"/>
    </row>
    <row r="57204" spans="10:10" x14ac:dyDescent="0.35">
      <c r="J57204" s="830"/>
    </row>
    <row r="57205" spans="10:10" x14ac:dyDescent="0.35">
      <c r="J57205" s="830"/>
    </row>
    <row r="57206" spans="10:10" x14ac:dyDescent="0.35">
      <c r="J57206" s="830"/>
    </row>
    <row r="57207" spans="10:10" x14ac:dyDescent="0.35">
      <c r="J57207" s="830"/>
    </row>
    <row r="57208" spans="10:10" x14ac:dyDescent="0.35">
      <c r="J57208" s="830"/>
    </row>
    <row r="57209" spans="10:10" x14ac:dyDescent="0.35">
      <c r="J57209" s="830"/>
    </row>
    <row r="57210" spans="10:10" x14ac:dyDescent="0.35">
      <c r="J57210" s="830"/>
    </row>
    <row r="57211" spans="10:10" x14ac:dyDescent="0.35">
      <c r="J57211" s="830"/>
    </row>
    <row r="57212" spans="10:10" x14ac:dyDescent="0.35">
      <c r="J57212" s="830"/>
    </row>
    <row r="57213" spans="10:10" x14ac:dyDescent="0.35">
      <c r="J57213" s="830"/>
    </row>
    <row r="57214" spans="10:10" x14ac:dyDescent="0.35">
      <c r="J57214" s="830"/>
    </row>
    <row r="57215" spans="10:10" x14ac:dyDescent="0.35">
      <c r="J57215" s="830"/>
    </row>
    <row r="57216" spans="10:10" x14ac:dyDescent="0.35">
      <c r="J57216" s="830"/>
    </row>
    <row r="57217" spans="10:10" x14ac:dyDescent="0.35">
      <c r="J57217" s="830"/>
    </row>
    <row r="57218" spans="10:10" x14ac:dyDescent="0.35">
      <c r="J57218" s="830"/>
    </row>
    <row r="57219" spans="10:10" x14ac:dyDescent="0.35">
      <c r="J57219" s="830"/>
    </row>
    <row r="57220" spans="10:10" x14ac:dyDescent="0.35">
      <c r="J57220" s="830"/>
    </row>
    <row r="57221" spans="10:10" x14ac:dyDescent="0.35">
      <c r="J57221" s="830"/>
    </row>
    <row r="57222" spans="10:10" x14ac:dyDescent="0.35">
      <c r="J57222" s="830"/>
    </row>
    <row r="57223" spans="10:10" x14ac:dyDescent="0.35">
      <c r="J57223" s="830"/>
    </row>
    <row r="57224" spans="10:10" x14ac:dyDescent="0.35">
      <c r="J57224" s="830"/>
    </row>
    <row r="57225" spans="10:10" x14ac:dyDescent="0.35">
      <c r="J57225" s="830"/>
    </row>
    <row r="57226" spans="10:10" x14ac:dyDescent="0.35">
      <c r="J57226" s="830"/>
    </row>
    <row r="57227" spans="10:10" x14ac:dyDescent="0.35">
      <c r="J57227" s="830"/>
    </row>
    <row r="57228" spans="10:10" x14ac:dyDescent="0.35">
      <c r="J57228" s="830"/>
    </row>
    <row r="57229" spans="10:10" x14ac:dyDescent="0.35">
      <c r="J57229" s="830"/>
    </row>
    <row r="57230" spans="10:10" x14ac:dyDescent="0.35">
      <c r="J57230" s="830"/>
    </row>
    <row r="57231" spans="10:10" x14ac:dyDescent="0.35">
      <c r="J57231" s="830"/>
    </row>
    <row r="57232" spans="10:10" x14ac:dyDescent="0.35">
      <c r="J57232" s="830"/>
    </row>
    <row r="57233" spans="10:10" x14ac:dyDescent="0.35">
      <c r="J57233" s="830"/>
    </row>
    <row r="57234" spans="10:10" x14ac:dyDescent="0.35">
      <c r="J57234" s="830"/>
    </row>
    <row r="57235" spans="10:10" x14ac:dyDescent="0.35">
      <c r="J57235" s="830"/>
    </row>
    <row r="57236" spans="10:10" x14ac:dyDescent="0.35">
      <c r="J57236" s="830"/>
    </row>
    <row r="57237" spans="10:10" x14ac:dyDescent="0.35">
      <c r="J57237" s="830"/>
    </row>
    <row r="57238" spans="10:10" x14ac:dyDescent="0.35">
      <c r="J57238" s="830"/>
    </row>
    <row r="57239" spans="10:10" x14ac:dyDescent="0.35">
      <c r="J57239" s="830"/>
    </row>
    <row r="57240" spans="10:10" x14ac:dyDescent="0.35">
      <c r="J57240" s="830"/>
    </row>
    <row r="57241" spans="10:10" x14ac:dyDescent="0.35">
      <c r="J57241" s="830"/>
    </row>
    <row r="57242" spans="10:10" x14ac:dyDescent="0.35">
      <c r="J57242" s="830"/>
    </row>
    <row r="57243" spans="10:10" x14ac:dyDescent="0.35">
      <c r="J57243" s="830"/>
    </row>
    <row r="57244" spans="10:10" x14ac:dyDescent="0.35">
      <c r="J57244" s="830"/>
    </row>
    <row r="57245" spans="10:10" x14ac:dyDescent="0.35">
      <c r="J57245" s="830"/>
    </row>
    <row r="57246" spans="10:10" x14ac:dyDescent="0.35">
      <c r="J57246" s="830"/>
    </row>
    <row r="57247" spans="10:10" x14ac:dyDescent="0.35">
      <c r="J57247" s="830"/>
    </row>
    <row r="57248" spans="10:10" x14ac:dyDescent="0.35">
      <c r="J57248" s="830"/>
    </row>
    <row r="57249" spans="10:10" x14ac:dyDescent="0.35">
      <c r="J57249" s="830"/>
    </row>
    <row r="57250" spans="10:10" x14ac:dyDescent="0.35">
      <c r="J57250" s="830"/>
    </row>
    <row r="57251" spans="10:10" x14ac:dyDescent="0.35">
      <c r="J57251" s="830"/>
    </row>
    <row r="57252" spans="10:10" x14ac:dyDescent="0.35">
      <c r="J57252" s="830"/>
    </row>
    <row r="57253" spans="10:10" x14ac:dyDescent="0.35">
      <c r="J57253" s="830"/>
    </row>
    <row r="57254" spans="10:10" x14ac:dyDescent="0.35">
      <c r="J57254" s="830"/>
    </row>
    <row r="57255" spans="10:10" x14ac:dyDescent="0.35">
      <c r="J57255" s="830"/>
    </row>
    <row r="57256" spans="10:10" x14ac:dyDescent="0.35">
      <c r="J57256" s="830"/>
    </row>
    <row r="57257" spans="10:10" x14ac:dyDescent="0.35">
      <c r="J57257" s="830"/>
    </row>
    <row r="57258" spans="10:10" x14ac:dyDescent="0.35">
      <c r="J57258" s="830"/>
    </row>
    <row r="57259" spans="10:10" x14ac:dyDescent="0.35">
      <c r="J57259" s="830"/>
    </row>
    <row r="57260" spans="10:10" x14ac:dyDescent="0.35">
      <c r="J57260" s="830"/>
    </row>
    <row r="57261" spans="10:10" x14ac:dyDescent="0.35">
      <c r="J57261" s="830"/>
    </row>
    <row r="57262" spans="10:10" x14ac:dyDescent="0.35">
      <c r="J57262" s="830"/>
    </row>
    <row r="57263" spans="10:10" x14ac:dyDescent="0.35">
      <c r="J57263" s="830"/>
    </row>
    <row r="57264" spans="10:10" x14ac:dyDescent="0.35">
      <c r="J57264" s="830"/>
    </row>
    <row r="57265" spans="10:10" x14ac:dyDescent="0.35">
      <c r="J57265" s="830"/>
    </row>
    <row r="57266" spans="10:10" x14ac:dyDescent="0.35">
      <c r="J57266" s="830"/>
    </row>
    <row r="57267" spans="10:10" x14ac:dyDescent="0.35">
      <c r="J57267" s="830"/>
    </row>
    <row r="57268" spans="10:10" x14ac:dyDescent="0.35">
      <c r="J57268" s="830"/>
    </row>
    <row r="57269" spans="10:10" x14ac:dyDescent="0.35">
      <c r="J57269" s="830"/>
    </row>
    <row r="57270" spans="10:10" x14ac:dyDescent="0.35">
      <c r="J57270" s="830"/>
    </row>
    <row r="57271" spans="10:10" x14ac:dyDescent="0.35">
      <c r="J57271" s="830"/>
    </row>
    <row r="57272" spans="10:10" x14ac:dyDescent="0.35">
      <c r="J57272" s="830"/>
    </row>
    <row r="57273" spans="10:10" x14ac:dyDescent="0.35">
      <c r="J57273" s="830"/>
    </row>
    <row r="57274" spans="10:10" x14ac:dyDescent="0.35">
      <c r="J57274" s="830"/>
    </row>
    <row r="57275" spans="10:10" x14ac:dyDescent="0.35">
      <c r="J57275" s="830"/>
    </row>
    <row r="57276" spans="10:10" x14ac:dyDescent="0.35">
      <c r="J57276" s="830"/>
    </row>
    <row r="57277" spans="10:10" x14ac:dyDescent="0.35">
      <c r="J57277" s="830"/>
    </row>
    <row r="57278" spans="10:10" x14ac:dyDescent="0.35">
      <c r="J57278" s="830"/>
    </row>
    <row r="57279" spans="10:10" x14ac:dyDescent="0.35">
      <c r="J57279" s="830"/>
    </row>
    <row r="57280" spans="10:10" x14ac:dyDescent="0.35">
      <c r="J57280" s="830"/>
    </row>
    <row r="57281" spans="10:10" x14ac:dyDescent="0.35">
      <c r="J57281" s="830"/>
    </row>
    <row r="57282" spans="10:10" x14ac:dyDescent="0.35">
      <c r="J57282" s="830"/>
    </row>
    <row r="57283" spans="10:10" x14ac:dyDescent="0.35">
      <c r="J57283" s="830"/>
    </row>
    <row r="57284" spans="10:10" x14ac:dyDescent="0.35">
      <c r="J57284" s="830"/>
    </row>
    <row r="57285" spans="10:10" x14ac:dyDescent="0.35">
      <c r="J57285" s="830"/>
    </row>
    <row r="57286" spans="10:10" x14ac:dyDescent="0.35">
      <c r="J57286" s="830"/>
    </row>
    <row r="57287" spans="10:10" x14ac:dyDescent="0.35">
      <c r="J57287" s="830"/>
    </row>
    <row r="57288" spans="10:10" x14ac:dyDescent="0.35">
      <c r="J57288" s="830"/>
    </row>
    <row r="57289" spans="10:10" x14ac:dyDescent="0.35">
      <c r="J57289" s="830"/>
    </row>
    <row r="57290" spans="10:10" x14ac:dyDescent="0.35">
      <c r="J57290" s="830"/>
    </row>
    <row r="57291" spans="10:10" x14ac:dyDescent="0.35">
      <c r="J57291" s="830"/>
    </row>
    <row r="57292" spans="10:10" x14ac:dyDescent="0.35">
      <c r="J57292" s="830"/>
    </row>
    <row r="57293" spans="10:10" x14ac:dyDescent="0.35">
      <c r="J57293" s="830"/>
    </row>
    <row r="57294" spans="10:10" x14ac:dyDescent="0.35">
      <c r="J57294" s="830"/>
    </row>
    <row r="57295" spans="10:10" x14ac:dyDescent="0.35">
      <c r="J57295" s="830"/>
    </row>
    <row r="57296" spans="10:10" x14ac:dyDescent="0.35">
      <c r="J57296" s="830"/>
    </row>
    <row r="57297" spans="10:10" x14ac:dyDescent="0.35">
      <c r="J57297" s="830"/>
    </row>
    <row r="57298" spans="10:10" x14ac:dyDescent="0.35">
      <c r="J57298" s="830"/>
    </row>
    <row r="57299" spans="10:10" x14ac:dyDescent="0.35">
      <c r="J57299" s="830"/>
    </row>
    <row r="57300" spans="10:10" x14ac:dyDescent="0.35">
      <c r="J57300" s="830"/>
    </row>
    <row r="57301" spans="10:10" x14ac:dyDescent="0.35">
      <c r="J57301" s="830"/>
    </row>
    <row r="57302" spans="10:10" x14ac:dyDescent="0.35">
      <c r="J57302" s="830"/>
    </row>
    <row r="57303" spans="10:10" x14ac:dyDescent="0.35">
      <c r="J57303" s="830"/>
    </row>
    <row r="57304" spans="10:10" x14ac:dyDescent="0.35">
      <c r="J57304" s="830"/>
    </row>
    <row r="57305" spans="10:10" x14ac:dyDescent="0.35">
      <c r="J57305" s="830"/>
    </row>
    <row r="57306" spans="10:10" x14ac:dyDescent="0.35">
      <c r="J57306" s="830"/>
    </row>
    <row r="57307" spans="10:10" x14ac:dyDescent="0.35">
      <c r="J57307" s="830"/>
    </row>
    <row r="57308" spans="10:10" x14ac:dyDescent="0.35">
      <c r="J57308" s="830"/>
    </row>
    <row r="57309" spans="10:10" x14ac:dyDescent="0.35">
      <c r="J57309" s="830"/>
    </row>
    <row r="57310" spans="10:10" x14ac:dyDescent="0.35">
      <c r="J57310" s="830"/>
    </row>
    <row r="57311" spans="10:10" x14ac:dyDescent="0.35">
      <c r="J57311" s="830"/>
    </row>
    <row r="57312" spans="10:10" x14ac:dyDescent="0.35">
      <c r="J57312" s="830"/>
    </row>
    <row r="57313" spans="10:10" x14ac:dyDescent="0.35">
      <c r="J57313" s="830"/>
    </row>
    <row r="57314" spans="10:10" x14ac:dyDescent="0.35">
      <c r="J57314" s="830"/>
    </row>
    <row r="57315" spans="10:10" x14ac:dyDescent="0.35">
      <c r="J57315" s="830"/>
    </row>
    <row r="57316" spans="10:10" x14ac:dyDescent="0.35">
      <c r="J57316" s="830"/>
    </row>
    <row r="57317" spans="10:10" x14ac:dyDescent="0.35">
      <c r="J57317" s="830"/>
    </row>
    <row r="57318" spans="10:10" x14ac:dyDescent="0.35">
      <c r="J57318" s="830"/>
    </row>
    <row r="57319" spans="10:10" x14ac:dyDescent="0.35">
      <c r="J57319" s="830"/>
    </row>
    <row r="57320" spans="10:10" x14ac:dyDescent="0.35">
      <c r="J57320" s="830"/>
    </row>
    <row r="57321" spans="10:10" x14ac:dyDescent="0.35">
      <c r="J57321" s="830"/>
    </row>
    <row r="57322" spans="10:10" x14ac:dyDescent="0.35">
      <c r="J57322" s="830"/>
    </row>
    <row r="57323" spans="10:10" x14ac:dyDescent="0.35">
      <c r="J57323" s="830"/>
    </row>
    <row r="57324" spans="10:10" x14ac:dyDescent="0.35">
      <c r="J57324" s="830"/>
    </row>
    <row r="57325" spans="10:10" x14ac:dyDescent="0.35">
      <c r="J57325" s="830"/>
    </row>
    <row r="57326" spans="10:10" x14ac:dyDescent="0.35">
      <c r="J57326" s="830"/>
    </row>
    <row r="57327" spans="10:10" x14ac:dyDescent="0.35">
      <c r="J57327" s="830"/>
    </row>
    <row r="57328" spans="10:10" x14ac:dyDescent="0.35">
      <c r="J57328" s="830"/>
    </row>
    <row r="57329" spans="10:10" x14ac:dyDescent="0.35">
      <c r="J57329" s="830"/>
    </row>
    <row r="57330" spans="10:10" x14ac:dyDescent="0.35">
      <c r="J57330" s="830"/>
    </row>
    <row r="57331" spans="10:10" x14ac:dyDescent="0.35">
      <c r="J57331" s="830"/>
    </row>
    <row r="57332" spans="10:10" x14ac:dyDescent="0.35">
      <c r="J57332" s="830"/>
    </row>
    <row r="57333" spans="10:10" x14ac:dyDescent="0.35">
      <c r="J57333" s="830"/>
    </row>
    <row r="57334" spans="10:10" x14ac:dyDescent="0.35">
      <c r="J57334" s="830"/>
    </row>
    <row r="57335" spans="10:10" x14ac:dyDescent="0.35">
      <c r="J57335" s="830"/>
    </row>
    <row r="57336" spans="10:10" x14ac:dyDescent="0.35">
      <c r="J57336" s="830"/>
    </row>
    <row r="57337" spans="10:10" x14ac:dyDescent="0.35">
      <c r="J57337" s="830"/>
    </row>
    <row r="57338" spans="10:10" x14ac:dyDescent="0.35">
      <c r="J57338" s="830"/>
    </row>
    <row r="57339" spans="10:10" x14ac:dyDescent="0.35">
      <c r="J57339" s="830"/>
    </row>
    <row r="57340" spans="10:10" x14ac:dyDescent="0.35">
      <c r="J57340" s="830"/>
    </row>
    <row r="57341" spans="10:10" x14ac:dyDescent="0.35">
      <c r="J57341" s="830"/>
    </row>
    <row r="57342" spans="10:10" x14ac:dyDescent="0.35">
      <c r="J57342" s="830"/>
    </row>
    <row r="57343" spans="10:10" x14ac:dyDescent="0.35">
      <c r="J57343" s="830"/>
    </row>
    <row r="57344" spans="10:10" x14ac:dyDescent="0.35">
      <c r="J57344" s="830"/>
    </row>
    <row r="57345" spans="10:10" x14ac:dyDescent="0.35">
      <c r="J57345" s="830"/>
    </row>
    <row r="57346" spans="10:10" x14ac:dyDescent="0.35">
      <c r="J57346" s="830"/>
    </row>
    <row r="57347" spans="10:10" x14ac:dyDescent="0.35">
      <c r="J57347" s="830"/>
    </row>
    <row r="57348" spans="10:10" x14ac:dyDescent="0.35">
      <c r="J57348" s="830"/>
    </row>
    <row r="57349" spans="10:10" x14ac:dyDescent="0.35">
      <c r="J57349" s="830"/>
    </row>
    <row r="57350" spans="10:10" x14ac:dyDescent="0.35">
      <c r="J57350" s="830"/>
    </row>
    <row r="57351" spans="10:10" x14ac:dyDescent="0.35">
      <c r="J57351" s="830"/>
    </row>
    <row r="57352" spans="10:10" x14ac:dyDescent="0.35">
      <c r="J57352" s="830"/>
    </row>
    <row r="57353" spans="10:10" x14ac:dyDescent="0.35">
      <c r="J57353" s="830"/>
    </row>
    <row r="57354" spans="10:10" x14ac:dyDescent="0.35">
      <c r="J57354" s="830"/>
    </row>
    <row r="57355" spans="10:10" x14ac:dyDescent="0.35">
      <c r="J57355" s="830"/>
    </row>
    <row r="57356" spans="10:10" x14ac:dyDescent="0.35">
      <c r="J57356" s="830"/>
    </row>
    <row r="57357" spans="10:10" x14ac:dyDescent="0.35">
      <c r="J57357" s="830"/>
    </row>
    <row r="57358" spans="10:10" x14ac:dyDescent="0.35">
      <c r="J57358" s="830"/>
    </row>
    <row r="57359" spans="10:10" x14ac:dyDescent="0.35">
      <c r="J57359" s="830"/>
    </row>
    <row r="57360" spans="10:10" x14ac:dyDescent="0.35">
      <c r="J57360" s="830"/>
    </row>
    <row r="57361" spans="10:10" x14ac:dyDescent="0.35">
      <c r="J57361" s="830"/>
    </row>
    <row r="57362" spans="10:10" x14ac:dyDescent="0.35">
      <c r="J57362" s="830"/>
    </row>
    <row r="57363" spans="10:10" x14ac:dyDescent="0.35">
      <c r="J57363" s="830"/>
    </row>
    <row r="57364" spans="10:10" x14ac:dyDescent="0.35">
      <c r="J57364" s="830"/>
    </row>
    <row r="57365" spans="10:10" x14ac:dyDescent="0.35">
      <c r="J57365" s="830"/>
    </row>
    <row r="57366" spans="10:10" x14ac:dyDescent="0.35">
      <c r="J57366" s="830"/>
    </row>
    <row r="57367" spans="10:10" x14ac:dyDescent="0.35">
      <c r="J57367" s="830"/>
    </row>
    <row r="57368" spans="10:10" x14ac:dyDescent="0.35">
      <c r="J57368" s="830"/>
    </row>
    <row r="57369" spans="10:10" x14ac:dyDescent="0.35">
      <c r="J57369" s="830"/>
    </row>
    <row r="57370" spans="10:10" x14ac:dyDescent="0.35">
      <c r="J57370" s="830"/>
    </row>
    <row r="57371" spans="10:10" x14ac:dyDescent="0.35">
      <c r="J57371" s="830"/>
    </row>
    <row r="57372" spans="10:10" x14ac:dyDescent="0.35">
      <c r="J57372" s="830"/>
    </row>
    <row r="57373" spans="10:10" x14ac:dyDescent="0.35">
      <c r="J57373" s="830"/>
    </row>
    <row r="57374" spans="10:10" x14ac:dyDescent="0.35">
      <c r="J57374" s="830"/>
    </row>
    <row r="57375" spans="10:10" x14ac:dyDescent="0.35">
      <c r="J57375" s="830"/>
    </row>
    <row r="57376" spans="10:10" x14ac:dyDescent="0.35">
      <c r="J57376" s="830"/>
    </row>
    <row r="57377" spans="10:10" x14ac:dyDescent="0.35">
      <c r="J57377" s="830"/>
    </row>
    <row r="57378" spans="10:10" x14ac:dyDescent="0.35">
      <c r="J57378" s="830"/>
    </row>
    <row r="57379" spans="10:10" x14ac:dyDescent="0.35">
      <c r="J57379" s="830"/>
    </row>
    <row r="57380" spans="10:10" x14ac:dyDescent="0.35">
      <c r="J57380" s="830"/>
    </row>
    <row r="57381" spans="10:10" x14ac:dyDescent="0.35">
      <c r="J57381" s="830"/>
    </row>
    <row r="57382" spans="10:10" x14ac:dyDescent="0.35">
      <c r="J57382" s="830"/>
    </row>
    <row r="57383" spans="10:10" x14ac:dyDescent="0.35">
      <c r="J57383" s="830"/>
    </row>
    <row r="57384" spans="10:10" x14ac:dyDescent="0.35">
      <c r="J57384" s="830"/>
    </row>
    <row r="57385" spans="10:10" x14ac:dyDescent="0.35">
      <c r="J57385" s="830"/>
    </row>
    <row r="57386" spans="10:10" x14ac:dyDescent="0.35">
      <c r="J57386" s="830"/>
    </row>
    <row r="57387" spans="10:10" x14ac:dyDescent="0.35">
      <c r="J57387" s="830"/>
    </row>
    <row r="57388" spans="10:10" x14ac:dyDescent="0.35">
      <c r="J57388" s="830"/>
    </row>
    <row r="57389" spans="10:10" x14ac:dyDescent="0.35">
      <c r="J57389" s="830"/>
    </row>
    <row r="57390" spans="10:10" x14ac:dyDescent="0.35">
      <c r="J57390" s="830"/>
    </row>
    <row r="57391" spans="10:10" x14ac:dyDescent="0.35">
      <c r="J57391" s="830"/>
    </row>
    <row r="57392" spans="10:10" x14ac:dyDescent="0.35">
      <c r="J57392" s="830"/>
    </row>
    <row r="57393" spans="10:10" x14ac:dyDescent="0.35">
      <c r="J57393" s="830"/>
    </row>
    <row r="57394" spans="10:10" x14ac:dyDescent="0.35">
      <c r="J57394" s="830"/>
    </row>
    <row r="57395" spans="10:10" x14ac:dyDescent="0.35">
      <c r="J57395" s="830"/>
    </row>
    <row r="57396" spans="10:10" x14ac:dyDescent="0.35">
      <c r="J57396" s="830"/>
    </row>
    <row r="57397" spans="10:10" x14ac:dyDescent="0.35">
      <c r="J57397" s="830"/>
    </row>
    <row r="57398" spans="10:10" x14ac:dyDescent="0.35">
      <c r="J57398" s="830"/>
    </row>
    <row r="57399" spans="10:10" x14ac:dyDescent="0.35">
      <c r="J57399" s="830"/>
    </row>
    <row r="57400" spans="10:10" x14ac:dyDescent="0.35">
      <c r="J57400" s="830"/>
    </row>
    <row r="57401" spans="10:10" x14ac:dyDescent="0.35">
      <c r="J57401" s="830"/>
    </row>
    <row r="57402" spans="10:10" x14ac:dyDescent="0.35">
      <c r="J57402" s="830"/>
    </row>
    <row r="57403" spans="10:10" x14ac:dyDescent="0.35">
      <c r="J57403" s="830"/>
    </row>
    <row r="57404" spans="10:10" x14ac:dyDescent="0.35">
      <c r="J57404" s="830"/>
    </row>
    <row r="57405" spans="10:10" x14ac:dyDescent="0.35">
      <c r="J57405" s="830"/>
    </row>
    <row r="57406" spans="10:10" x14ac:dyDescent="0.35">
      <c r="J57406" s="830"/>
    </row>
    <row r="57407" spans="10:10" x14ac:dyDescent="0.35">
      <c r="J57407" s="830"/>
    </row>
    <row r="57408" spans="10:10" x14ac:dyDescent="0.35">
      <c r="J57408" s="830"/>
    </row>
    <row r="57409" spans="10:10" x14ac:dyDescent="0.35">
      <c r="J57409" s="830"/>
    </row>
    <row r="57410" spans="10:10" x14ac:dyDescent="0.35">
      <c r="J57410" s="830"/>
    </row>
    <row r="57411" spans="10:10" x14ac:dyDescent="0.35">
      <c r="J57411" s="830"/>
    </row>
    <row r="57412" spans="10:10" x14ac:dyDescent="0.35">
      <c r="J57412" s="830"/>
    </row>
    <row r="57413" spans="10:10" x14ac:dyDescent="0.35">
      <c r="J57413" s="830"/>
    </row>
    <row r="57414" spans="10:10" x14ac:dyDescent="0.35">
      <c r="J57414" s="830"/>
    </row>
    <row r="57415" spans="10:10" x14ac:dyDescent="0.35">
      <c r="J57415" s="830"/>
    </row>
    <row r="57416" spans="10:10" x14ac:dyDescent="0.35">
      <c r="J57416" s="830"/>
    </row>
    <row r="57417" spans="10:10" x14ac:dyDescent="0.35">
      <c r="J57417" s="830"/>
    </row>
    <row r="57418" spans="10:10" x14ac:dyDescent="0.35">
      <c r="J57418" s="830"/>
    </row>
    <row r="57419" spans="10:10" x14ac:dyDescent="0.35">
      <c r="J57419" s="830"/>
    </row>
    <row r="57420" spans="10:10" x14ac:dyDescent="0.35">
      <c r="J57420" s="830"/>
    </row>
    <row r="57421" spans="10:10" x14ac:dyDescent="0.35">
      <c r="J57421" s="830"/>
    </row>
    <row r="57422" spans="10:10" x14ac:dyDescent="0.35">
      <c r="J57422" s="830"/>
    </row>
    <row r="57423" spans="10:10" x14ac:dyDescent="0.35">
      <c r="J57423" s="830"/>
    </row>
    <row r="57424" spans="10:10" x14ac:dyDescent="0.35">
      <c r="J57424" s="830"/>
    </row>
    <row r="57425" spans="10:10" x14ac:dyDescent="0.35">
      <c r="J57425" s="830"/>
    </row>
    <row r="57426" spans="10:10" x14ac:dyDescent="0.35">
      <c r="J57426" s="830"/>
    </row>
    <row r="57427" spans="10:10" x14ac:dyDescent="0.35">
      <c r="J57427" s="830"/>
    </row>
    <row r="57428" spans="10:10" x14ac:dyDescent="0.35">
      <c r="J57428" s="830"/>
    </row>
    <row r="57429" spans="10:10" x14ac:dyDescent="0.35">
      <c r="J57429" s="830"/>
    </row>
    <row r="57430" spans="10:10" x14ac:dyDescent="0.35">
      <c r="J57430" s="830"/>
    </row>
    <row r="57431" spans="10:10" x14ac:dyDescent="0.35">
      <c r="J57431" s="830"/>
    </row>
    <row r="57432" spans="10:10" x14ac:dyDescent="0.35">
      <c r="J57432" s="830"/>
    </row>
    <row r="57433" spans="10:10" x14ac:dyDescent="0.35">
      <c r="J57433" s="830"/>
    </row>
    <row r="57434" spans="10:10" x14ac:dyDescent="0.35">
      <c r="J57434" s="830"/>
    </row>
    <row r="57435" spans="10:10" x14ac:dyDescent="0.35">
      <c r="J57435" s="830"/>
    </row>
    <row r="57436" spans="10:10" x14ac:dyDescent="0.35">
      <c r="J57436" s="830"/>
    </row>
    <row r="57437" spans="10:10" x14ac:dyDescent="0.35">
      <c r="J57437" s="830"/>
    </row>
    <row r="57438" spans="10:10" x14ac:dyDescent="0.35">
      <c r="J57438" s="830"/>
    </row>
    <row r="57439" spans="10:10" x14ac:dyDescent="0.35">
      <c r="J57439" s="830"/>
    </row>
    <row r="57440" spans="10:10" x14ac:dyDescent="0.35">
      <c r="J57440" s="830"/>
    </row>
    <row r="57441" spans="10:10" x14ac:dyDescent="0.35">
      <c r="J57441" s="830"/>
    </row>
    <row r="57442" spans="10:10" x14ac:dyDescent="0.35">
      <c r="J57442" s="830"/>
    </row>
    <row r="57443" spans="10:10" x14ac:dyDescent="0.35">
      <c r="J57443" s="830"/>
    </row>
    <row r="57444" spans="10:10" x14ac:dyDescent="0.35">
      <c r="J57444" s="830"/>
    </row>
    <row r="57445" spans="10:10" x14ac:dyDescent="0.35">
      <c r="J57445" s="830"/>
    </row>
    <row r="57446" spans="10:10" x14ac:dyDescent="0.35">
      <c r="J57446" s="830"/>
    </row>
    <row r="57447" spans="10:10" x14ac:dyDescent="0.35">
      <c r="J57447" s="830"/>
    </row>
    <row r="57448" spans="10:10" x14ac:dyDescent="0.35">
      <c r="J57448" s="830"/>
    </row>
    <row r="57449" spans="10:10" x14ac:dyDescent="0.35">
      <c r="J57449" s="830"/>
    </row>
    <row r="57450" spans="10:10" x14ac:dyDescent="0.35">
      <c r="J57450" s="830"/>
    </row>
    <row r="57451" spans="10:10" x14ac:dyDescent="0.35">
      <c r="J57451" s="830"/>
    </row>
    <row r="57452" spans="10:10" x14ac:dyDescent="0.35">
      <c r="J57452" s="830"/>
    </row>
    <row r="57453" spans="10:10" x14ac:dyDescent="0.35">
      <c r="J57453" s="830"/>
    </row>
    <row r="57454" spans="10:10" x14ac:dyDescent="0.35">
      <c r="J57454" s="830"/>
    </row>
    <row r="57455" spans="10:10" x14ac:dyDescent="0.35">
      <c r="J57455" s="830"/>
    </row>
    <row r="57456" spans="10:10" x14ac:dyDescent="0.35">
      <c r="J57456" s="830"/>
    </row>
    <row r="57457" spans="10:10" x14ac:dyDescent="0.35">
      <c r="J57457" s="830"/>
    </row>
    <row r="57458" spans="10:10" x14ac:dyDescent="0.35">
      <c r="J57458" s="830"/>
    </row>
    <row r="57459" spans="10:10" x14ac:dyDescent="0.35">
      <c r="J57459" s="830"/>
    </row>
    <row r="57460" spans="10:10" x14ac:dyDescent="0.35">
      <c r="J57460" s="830"/>
    </row>
    <row r="57461" spans="10:10" x14ac:dyDescent="0.35">
      <c r="J57461" s="830"/>
    </row>
    <row r="57462" spans="10:10" x14ac:dyDescent="0.35">
      <c r="J57462" s="830"/>
    </row>
    <row r="57463" spans="10:10" x14ac:dyDescent="0.35">
      <c r="J57463" s="830"/>
    </row>
    <row r="57464" spans="10:10" x14ac:dyDescent="0.35">
      <c r="J57464" s="830"/>
    </row>
    <row r="57465" spans="10:10" x14ac:dyDescent="0.35">
      <c r="J57465" s="830"/>
    </row>
    <row r="57466" spans="10:10" x14ac:dyDescent="0.35">
      <c r="J57466" s="830"/>
    </row>
    <row r="57467" spans="10:10" x14ac:dyDescent="0.35">
      <c r="J57467" s="830"/>
    </row>
    <row r="57468" spans="10:10" x14ac:dyDescent="0.35">
      <c r="J57468" s="830"/>
    </row>
    <row r="57469" spans="10:10" x14ac:dyDescent="0.35">
      <c r="J57469" s="830"/>
    </row>
    <row r="57470" spans="10:10" x14ac:dyDescent="0.35">
      <c r="J57470" s="830"/>
    </row>
    <row r="57471" spans="10:10" x14ac:dyDescent="0.35">
      <c r="J57471" s="830"/>
    </row>
    <row r="57472" spans="10:10" x14ac:dyDescent="0.35">
      <c r="J57472" s="830"/>
    </row>
    <row r="57473" spans="10:10" x14ac:dyDescent="0.35">
      <c r="J57473" s="830"/>
    </row>
    <row r="57474" spans="10:10" x14ac:dyDescent="0.35">
      <c r="J57474" s="830"/>
    </row>
    <row r="57475" spans="10:10" x14ac:dyDescent="0.35">
      <c r="J57475" s="830"/>
    </row>
    <row r="57476" spans="10:10" x14ac:dyDescent="0.35">
      <c r="J57476" s="830"/>
    </row>
    <row r="57477" spans="10:10" x14ac:dyDescent="0.35">
      <c r="J57477" s="830"/>
    </row>
    <row r="57478" spans="10:10" x14ac:dyDescent="0.35">
      <c r="J57478" s="830"/>
    </row>
    <row r="57479" spans="10:10" x14ac:dyDescent="0.35">
      <c r="J57479" s="830"/>
    </row>
    <row r="57480" spans="10:10" x14ac:dyDescent="0.35">
      <c r="J57480" s="830"/>
    </row>
    <row r="57481" spans="10:10" x14ac:dyDescent="0.35">
      <c r="J57481" s="830"/>
    </row>
    <row r="57482" spans="10:10" x14ac:dyDescent="0.35">
      <c r="J57482" s="830"/>
    </row>
    <row r="57483" spans="10:10" x14ac:dyDescent="0.35">
      <c r="J57483" s="830"/>
    </row>
    <row r="57484" spans="10:10" x14ac:dyDescent="0.35">
      <c r="J57484" s="830"/>
    </row>
    <row r="57485" spans="10:10" x14ac:dyDescent="0.35">
      <c r="J57485" s="830"/>
    </row>
    <row r="57486" spans="10:10" x14ac:dyDescent="0.35">
      <c r="J57486" s="830"/>
    </row>
    <row r="57487" spans="10:10" x14ac:dyDescent="0.35">
      <c r="J57487" s="830"/>
    </row>
    <row r="57488" spans="10:10" x14ac:dyDescent="0.35">
      <c r="J57488" s="830"/>
    </row>
    <row r="57489" spans="10:10" x14ac:dyDescent="0.35">
      <c r="J57489" s="830"/>
    </row>
    <row r="57490" spans="10:10" x14ac:dyDescent="0.35">
      <c r="J57490" s="830"/>
    </row>
    <row r="57491" spans="10:10" x14ac:dyDescent="0.35">
      <c r="J57491" s="830"/>
    </row>
    <row r="57492" spans="10:10" x14ac:dyDescent="0.35">
      <c r="J57492" s="830"/>
    </row>
    <row r="57493" spans="10:10" x14ac:dyDescent="0.35">
      <c r="J57493" s="830"/>
    </row>
    <row r="57494" spans="10:10" x14ac:dyDescent="0.35">
      <c r="J57494" s="830"/>
    </row>
    <row r="57495" spans="10:10" x14ac:dyDescent="0.35">
      <c r="J57495" s="830"/>
    </row>
    <row r="57496" spans="10:10" x14ac:dyDescent="0.35">
      <c r="J57496" s="830"/>
    </row>
    <row r="57497" spans="10:10" x14ac:dyDescent="0.35">
      <c r="J57497" s="830"/>
    </row>
    <row r="57498" spans="10:10" x14ac:dyDescent="0.35">
      <c r="J57498" s="830"/>
    </row>
    <row r="57499" spans="10:10" x14ac:dyDescent="0.35">
      <c r="J57499" s="830"/>
    </row>
    <row r="57500" spans="10:10" x14ac:dyDescent="0.35">
      <c r="J57500" s="830"/>
    </row>
    <row r="57501" spans="10:10" x14ac:dyDescent="0.35">
      <c r="J57501" s="830"/>
    </row>
    <row r="57502" spans="10:10" x14ac:dyDescent="0.35">
      <c r="J57502" s="830"/>
    </row>
    <row r="57503" spans="10:10" x14ac:dyDescent="0.35">
      <c r="J57503" s="830"/>
    </row>
    <row r="57504" spans="10:10" x14ac:dyDescent="0.35">
      <c r="J57504" s="830"/>
    </row>
    <row r="57505" spans="10:10" x14ac:dyDescent="0.35">
      <c r="J57505" s="830"/>
    </row>
    <row r="57506" spans="10:10" x14ac:dyDescent="0.35">
      <c r="J57506" s="830"/>
    </row>
    <row r="57507" spans="10:10" x14ac:dyDescent="0.35">
      <c r="J57507" s="830"/>
    </row>
    <row r="57508" spans="10:10" x14ac:dyDescent="0.35">
      <c r="J57508" s="830"/>
    </row>
    <row r="57509" spans="10:10" x14ac:dyDescent="0.35">
      <c r="J57509" s="830"/>
    </row>
    <row r="57510" spans="10:10" x14ac:dyDescent="0.35">
      <c r="J57510" s="830"/>
    </row>
    <row r="57511" spans="10:10" x14ac:dyDescent="0.35">
      <c r="J57511" s="830"/>
    </row>
    <row r="57512" spans="10:10" x14ac:dyDescent="0.35">
      <c r="J57512" s="830"/>
    </row>
    <row r="57513" spans="10:10" x14ac:dyDescent="0.35">
      <c r="J57513" s="830"/>
    </row>
    <row r="57514" spans="10:10" x14ac:dyDescent="0.35">
      <c r="J57514" s="830"/>
    </row>
    <row r="57515" spans="10:10" x14ac:dyDescent="0.35">
      <c r="J57515" s="830"/>
    </row>
    <row r="57516" spans="10:10" x14ac:dyDescent="0.35">
      <c r="J57516" s="830"/>
    </row>
    <row r="57517" spans="10:10" x14ac:dyDescent="0.35">
      <c r="J57517" s="830"/>
    </row>
    <row r="57518" spans="10:10" x14ac:dyDescent="0.35">
      <c r="J57518" s="830"/>
    </row>
    <row r="57519" spans="10:10" x14ac:dyDescent="0.35">
      <c r="J57519" s="830"/>
    </row>
    <row r="57520" spans="10:10" x14ac:dyDescent="0.35">
      <c r="J57520" s="830"/>
    </row>
    <row r="57521" spans="10:10" x14ac:dyDescent="0.35">
      <c r="J57521" s="830"/>
    </row>
    <row r="57522" spans="10:10" x14ac:dyDescent="0.35">
      <c r="J57522" s="830"/>
    </row>
    <row r="57523" spans="10:10" x14ac:dyDescent="0.35">
      <c r="J57523" s="830"/>
    </row>
    <row r="57524" spans="10:10" x14ac:dyDescent="0.35">
      <c r="J57524" s="830"/>
    </row>
    <row r="57525" spans="10:10" x14ac:dyDescent="0.35">
      <c r="J57525" s="830"/>
    </row>
    <row r="57526" spans="10:10" x14ac:dyDescent="0.35">
      <c r="J57526" s="830"/>
    </row>
    <row r="57527" spans="10:10" x14ac:dyDescent="0.35">
      <c r="J57527" s="830"/>
    </row>
    <row r="57528" spans="10:10" x14ac:dyDescent="0.35">
      <c r="J57528" s="830"/>
    </row>
    <row r="57529" spans="10:10" x14ac:dyDescent="0.35">
      <c r="J57529" s="830"/>
    </row>
    <row r="57530" spans="10:10" x14ac:dyDescent="0.35">
      <c r="J57530" s="830"/>
    </row>
    <row r="57531" spans="10:10" x14ac:dyDescent="0.35">
      <c r="J57531" s="830"/>
    </row>
    <row r="57532" spans="10:10" x14ac:dyDescent="0.35">
      <c r="J57532" s="830"/>
    </row>
    <row r="57533" spans="10:10" x14ac:dyDescent="0.35">
      <c r="J57533" s="830"/>
    </row>
    <row r="57534" spans="10:10" x14ac:dyDescent="0.35">
      <c r="J57534" s="830"/>
    </row>
    <row r="57535" spans="10:10" x14ac:dyDescent="0.35">
      <c r="J57535" s="830"/>
    </row>
    <row r="57536" spans="10:10" x14ac:dyDescent="0.35">
      <c r="J57536" s="830"/>
    </row>
    <row r="57537" spans="10:10" x14ac:dyDescent="0.35">
      <c r="J57537" s="830"/>
    </row>
    <row r="57538" spans="10:10" x14ac:dyDescent="0.35">
      <c r="J57538" s="830"/>
    </row>
    <row r="57539" spans="10:10" x14ac:dyDescent="0.35">
      <c r="J57539" s="830"/>
    </row>
    <row r="57540" spans="10:10" x14ac:dyDescent="0.35">
      <c r="J57540" s="830"/>
    </row>
    <row r="57541" spans="10:10" x14ac:dyDescent="0.35">
      <c r="J57541" s="830"/>
    </row>
    <row r="57542" spans="10:10" x14ac:dyDescent="0.35">
      <c r="J57542" s="830"/>
    </row>
    <row r="57543" spans="10:10" x14ac:dyDescent="0.35">
      <c r="J57543" s="830"/>
    </row>
    <row r="57544" spans="10:10" x14ac:dyDescent="0.35">
      <c r="J57544" s="830"/>
    </row>
    <row r="57545" spans="10:10" x14ac:dyDescent="0.35">
      <c r="J57545" s="830"/>
    </row>
    <row r="57546" spans="10:10" x14ac:dyDescent="0.35">
      <c r="J57546" s="830"/>
    </row>
    <row r="57547" spans="10:10" x14ac:dyDescent="0.35">
      <c r="J57547" s="830"/>
    </row>
    <row r="57548" spans="10:10" x14ac:dyDescent="0.35">
      <c r="J57548" s="830"/>
    </row>
    <row r="57549" spans="10:10" x14ac:dyDescent="0.35">
      <c r="J57549" s="830"/>
    </row>
    <row r="57550" spans="10:10" x14ac:dyDescent="0.35">
      <c r="J57550" s="830"/>
    </row>
    <row r="57551" spans="10:10" x14ac:dyDescent="0.35">
      <c r="J57551" s="830"/>
    </row>
    <row r="57552" spans="10:10" x14ac:dyDescent="0.35">
      <c r="J57552" s="830"/>
    </row>
    <row r="57553" spans="10:10" x14ac:dyDescent="0.35">
      <c r="J57553" s="830"/>
    </row>
    <row r="57554" spans="10:10" x14ac:dyDescent="0.35">
      <c r="J57554" s="830"/>
    </row>
    <row r="57555" spans="10:10" x14ac:dyDescent="0.35">
      <c r="J57555" s="830"/>
    </row>
    <row r="57556" spans="10:10" x14ac:dyDescent="0.35">
      <c r="J57556" s="830"/>
    </row>
    <row r="57557" spans="10:10" x14ac:dyDescent="0.35">
      <c r="J57557" s="830"/>
    </row>
    <row r="57558" spans="10:10" x14ac:dyDescent="0.35">
      <c r="J57558" s="830"/>
    </row>
    <row r="57559" spans="10:10" x14ac:dyDescent="0.35">
      <c r="J57559" s="830"/>
    </row>
    <row r="57560" spans="10:10" x14ac:dyDescent="0.35">
      <c r="J57560" s="830"/>
    </row>
    <row r="57561" spans="10:10" x14ac:dyDescent="0.35">
      <c r="J57561" s="830"/>
    </row>
    <row r="57562" spans="10:10" x14ac:dyDescent="0.35">
      <c r="J57562" s="830"/>
    </row>
    <row r="57563" spans="10:10" x14ac:dyDescent="0.35">
      <c r="J57563" s="830"/>
    </row>
    <row r="57564" spans="10:10" x14ac:dyDescent="0.35">
      <c r="J57564" s="830"/>
    </row>
    <row r="57565" spans="10:10" x14ac:dyDescent="0.35">
      <c r="J57565" s="830"/>
    </row>
    <row r="57566" spans="10:10" x14ac:dyDescent="0.35">
      <c r="J57566" s="830"/>
    </row>
    <row r="57567" spans="10:10" x14ac:dyDescent="0.35">
      <c r="J57567" s="830"/>
    </row>
    <row r="57568" spans="10:10" x14ac:dyDescent="0.35">
      <c r="J57568" s="830"/>
    </row>
    <row r="57569" spans="10:10" x14ac:dyDescent="0.35">
      <c r="J57569" s="830"/>
    </row>
    <row r="57570" spans="10:10" x14ac:dyDescent="0.35">
      <c r="J57570" s="830"/>
    </row>
    <row r="57571" spans="10:10" x14ac:dyDescent="0.35">
      <c r="J57571" s="830"/>
    </row>
    <row r="57572" spans="10:10" x14ac:dyDescent="0.35">
      <c r="J57572" s="830"/>
    </row>
    <row r="57573" spans="10:10" x14ac:dyDescent="0.35">
      <c r="J57573" s="830"/>
    </row>
    <row r="57574" spans="10:10" x14ac:dyDescent="0.35">
      <c r="J57574" s="830"/>
    </row>
    <row r="57575" spans="10:10" x14ac:dyDescent="0.35">
      <c r="J57575" s="830"/>
    </row>
    <row r="57576" spans="10:10" x14ac:dyDescent="0.35">
      <c r="J57576" s="830"/>
    </row>
    <row r="57577" spans="10:10" x14ac:dyDescent="0.35">
      <c r="J57577" s="830"/>
    </row>
    <row r="57578" spans="10:10" x14ac:dyDescent="0.35">
      <c r="J57578" s="830"/>
    </row>
    <row r="57579" spans="10:10" x14ac:dyDescent="0.35">
      <c r="J57579" s="830"/>
    </row>
    <row r="57580" spans="10:10" x14ac:dyDescent="0.35">
      <c r="J57580" s="830"/>
    </row>
    <row r="57581" spans="10:10" x14ac:dyDescent="0.35">
      <c r="J57581" s="830"/>
    </row>
    <row r="57582" spans="10:10" x14ac:dyDescent="0.35">
      <c r="J57582" s="830"/>
    </row>
    <row r="57583" spans="10:10" x14ac:dyDescent="0.35">
      <c r="J57583" s="830"/>
    </row>
    <row r="57584" spans="10:10" x14ac:dyDescent="0.35">
      <c r="J57584" s="830"/>
    </row>
    <row r="57585" spans="10:10" x14ac:dyDescent="0.35">
      <c r="J57585" s="830"/>
    </row>
    <row r="57586" spans="10:10" x14ac:dyDescent="0.35">
      <c r="J57586" s="830"/>
    </row>
    <row r="57587" spans="10:10" x14ac:dyDescent="0.35">
      <c r="J57587" s="830"/>
    </row>
    <row r="57588" spans="10:10" x14ac:dyDescent="0.35">
      <c r="J57588" s="830"/>
    </row>
    <row r="57589" spans="10:10" x14ac:dyDescent="0.35">
      <c r="J57589" s="830"/>
    </row>
    <row r="57590" spans="10:10" x14ac:dyDescent="0.35">
      <c r="J57590" s="830"/>
    </row>
    <row r="57591" spans="10:10" x14ac:dyDescent="0.35">
      <c r="J57591" s="830"/>
    </row>
    <row r="57592" spans="10:10" x14ac:dyDescent="0.35">
      <c r="J57592" s="830"/>
    </row>
    <row r="57593" spans="10:10" x14ac:dyDescent="0.35">
      <c r="J57593" s="830"/>
    </row>
    <row r="57594" spans="10:10" x14ac:dyDescent="0.35">
      <c r="J57594" s="830"/>
    </row>
    <row r="57595" spans="10:10" x14ac:dyDescent="0.35">
      <c r="J57595" s="830"/>
    </row>
    <row r="57596" spans="10:10" x14ac:dyDescent="0.35">
      <c r="J57596" s="830"/>
    </row>
    <row r="57597" spans="10:10" x14ac:dyDescent="0.35">
      <c r="J57597" s="830"/>
    </row>
    <row r="57598" spans="10:10" x14ac:dyDescent="0.35">
      <c r="J57598" s="830"/>
    </row>
    <row r="57599" spans="10:10" x14ac:dyDescent="0.35">
      <c r="J57599" s="830"/>
    </row>
    <row r="57600" spans="10:10" x14ac:dyDescent="0.35">
      <c r="J57600" s="830"/>
    </row>
    <row r="57601" spans="10:10" x14ac:dyDescent="0.35">
      <c r="J57601" s="830"/>
    </row>
    <row r="57602" spans="10:10" x14ac:dyDescent="0.35">
      <c r="J57602" s="830"/>
    </row>
    <row r="57603" spans="10:10" x14ac:dyDescent="0.35">
      <c r="J57603" s="830"/>
    </row>
    <row r="57604" spans="10:10" x14ac:dyDescent="0.35">
      <c r="J57604" s="830"/>
    </row>
    <row r="57605" spans="10:10" x14ac:dyDescent="0.35">
      <c r="J57605" s="830"/>
    </row>
    <row r="57606" spans="10:10" x14ac:dyDescent="0.35">
      <c r="J57606" s="830"/>
    </row>
    <row r="57607" spans="10:10" x14ac:dyDescent="0.35">
      <c r="J57607" s="830"/>
    </row>
    <row r="57608" spans="10:10" x14ac:dyDescent="0.35">
      <c r="J57608" s="830"/>
    </row>
    <row r="57609" spans="10:10" x14ac:dyDescent="0.35">
      <c r="J57609" s="830"/>
    </row>
    <row r="57610" spans="10:10" x14ac:dyDescent="0.35">
      <c r="J57610" s="830"/>
    </row>
    <row r="57611" spans="10:10" x14ac:dyDescent="0.35">
      <c r="J57611" s="830"/>
    </row>
    <row r="57612" spans="10:10" x14ac:dyDescent="0.35">
      <c r="J57612" s="830"/>
    </row>
    <row r="57613" spans="10:10" x14ac:dyDescent="0.35">
      <c r="J57613" s="830"/>
    </row>
    <row r="57614" spans="10:10" x14ac:dyDescent="0.35">
      <c r="J57614" s="830"/>
    </row>
    <row r="57615" spans="10:10" x14ac:dyDescent="0.35">
      <c r="J57615" s="830"/>
    </row>
    <row r="57616" spans="10:10" x14ac:dyDescent="0.35">
      <c r="J57616" s="830"/>
    </row>
    <row r="57617" spans="10:10" x14ac:dyDescent="0.35">
      <c r="J57617" s="830"/>
    </row>
    <row r="57618" spans="10:10" x14ac:dyDescent="0.35">
      <c r="J57618" s="830"/>
    </row>
    <row r="57619" spans="10:10" x14ac:dyDescent="0.35">
      <c r="J57619" s="830"/>
    </row>
    <row r="57620" spans="10:10" x14ac:dyDescent="0.35">
      <c r="J57620" s="830"/>
    </row>
    <row r="57621" spans="10:10" x14ac:dyDescent="0.35">
      <c r="J57621" s="830"/>
    </row>
    <row r="57622" spans="10:10" x14ac:dyDescent="0.35">
      <c r="J57622" s="830"/>
    </row>
    <row r="57623" spans="10:10" x14ac:dyDescent="0.35">
      <c r="J57623" s="830"/>
    </row>
    <row r="57624" spans="10:10" x14ac:dyDescent="0.35">
      <c r="J57624" s="830"/>
    </row>
    <row r="57625" spans="10:10" x14ac:dyDescent="0.35">
      <c r="J57625" s="830"/>
    </row>
    <row r="57626" spans="10:10" x14ac:dyDescent="0.35">
      <c r="J57626" s="830"/>
    </row>
    <row r="57627" spans="10:10" x14ac:dyDescent="0.35">
      <c r="J57627" s="830"/>
    </row>
    <row r="57628" spans="10:10" x14ac:dyDescent="0.35">
      <c r="J57628" s="830"/>
    </row>
    <row r="57629" spans="10:10" x14ac:dyDescent="0.35">
      <c r="J57629" s="830"/>
    </row>
    <row r="57630" spans="10:10" x14ac:dyDescent="0.35">
      <c r="J57630" s="830"/>
    </row>
    <row r="57631" spans="10:10" x14ac:dyDescent="0.35">
      <c r="J57631" s="830"/>
    </row>
    <row r="57632" spans="10:10" x14ac:dyDescent="0.35">
      <c r="J57632" s="830"/>
    </row>
    <row r="57633" spans="10:10" x14ac:dyDescent="0.35">
      <c r="J57633" s="830"/>
    </row>
    <row r="57634" spans="10:10" x14ac:dyDescent="0.35">
      <c r="J57634" s="830"/>
    </row>
    <row r="57635" spans="10:10" x14ac:dyDescent="0.35">
      <c r="J57635" s="830"/>
    </row>
    <row r="57636" spans="10:10" x14ac:dyDescent="0.35">
      <c r="J57636" s="830"/>
    </row>
    <row r="57637" spans="10:10" x14ac:dyDescent="0.35">
      <c r="J57637" s="830"/>
    </row>
    <row r="57638" spans="10:10" x14ac:dyDescent="0.35">
      <c r="J57638" s="830"/>
    </row>
    <row r="57639" spans="10:10" x14ac:dyDescent="0.35">
      <c r="J57639" s="830"/>
    </row>
    <row r="57640" spans="10:10" x14ac:dyDescent="0.35">
      <c r="J57640" s="830"/>
    </row>
    <row r="57641" spans="10:10" x14ac:dyDescent="0.35">
      <c r="J57641" s="830"/>
    </row>
    <row r="57642" spans="10:10" x14ac:dyDescent="0.35">
      <c r="J57642" s="830"/>
    </row>
    <row r="57643" spans="10:10" x14ac:dyDescent="0.35">
      <c r="J57643" s="830"/>
    </row>
    <row r="57644" spans="10:10" x14ac:dyDescent="0.35">
      <c r="J57644" s="830"/>
    </row>
    <row r="57645" spans="10:10" x14ac:dyDescent="0.35">
      <c r="J57645" s="830"/>
    </row>
    <row r="57646" spans="10:10" x14ac:dyDescent="0.35">
      <c r="J57646" s="830"/>
    </row>
    <row r="57647" spans="10:10" x14ac:dyDescent="0.35">
      <c r="J57647" s="830"/>
    </row>
    <row r="57648" spans="10:10" x14ac:dyDescent="0.35">
      <c r="J57648" s="830"/>
    </row>
    <row r="57649" spans="10:10" x14ac:dyDescent="0.35">
      <c r="J57649" s="830"/>
    </row>
    <row r="57650" spans="10:10" x14ac:dyDescent="0.35">
      <c r="J57650" s="830"/>
    </row>
    <row r="57651" spans="10:10" x14ac:dyDescent="0.35">
      <c r="J57651" s="830"/>
    </row>
    <row r="57652" spans="10:10" x14ac:dyDescent="0.35">
      <c r="J57652" s="830"/>
    </row>
    <row r="57653" spans="10:10" x14ac:dyDescent="0.35">
      <c r="J57653" s="830"/>
    </row>
    <row r="57654" spans="10:10" x14ac:dyDescent="0.35">
      <c r="J57654" s="830"/>
    </row>
    <row r="57655" spans="10:10" x14ac:dyDescent="0.35">
      <c r="J57655" s="830"/>
    </row>
    <row r="57656" spans="10:10" x14ac:dyDescent="0.35">
      <c r="J57656" s="830"/>
    </row>
    <row r="57657" spans="10:10" x14ac:dyDescent="0.35">
      <c r="J57657" s="830"/>
    </row>
    <row r="57658" spans="10:10" x14ac:dyDescent="0.35">
      <c r="J57658" s="830"/>
    </row>
    <row r="57659" spans="10:10" x14ac:dyDescent="0.35">
      <c r="J57659" s="830"/>
    </row>
    <row r="57660" spans="10:10" x14ac:dyDescent="0.35">
      <c r="J57660" s="830"/>
    </row>
    <row r="57661" spans="10:10" x14ac:dyDescent="0.35">
      <c r="J57661" s="830"/>
    </row>
    <row r="57662" spans="10:10" x14ac:dyDescent="0.35">
      <c r="J57662" s="830"/>
    </row>
    <row r="57663" spans="10:10" x14ac:dyDescent="0.35">
      <c r="J57663" s="830"/>
    </row>
    <row r="57664" spans="10:10" x14ac:dyDescent="0.35">
      <c r="J57664" s="830"/>
    </row>
    <row r="57665" spans="10:10" x14ac:dyDescent="0.35">
      <c r="J57665" s="830"/>
    </row>
    <row r="57666" spans="10:10" x14ac:dyDescent="0.35">
      <c r="J57666" s="830"/>
    </row>
    <row r="57667" spans="10:10" x14ac:dyDescent="0.35">
      <c r="J57667" s="830"/>
    </row>
    <row r="57668" spans="10:10" x14ac:dyDescent="0.35">
      <c r="J57668" s="830"/>
    </row>
    <row r="57669" spans="10:10" x14ac:dyDescent="0.35">
      <c r="J57669" s="830"/>
    </row>
    <row r="57670" spans="10:10" x14ac:dyDescent="0.35">
      <c r="J57670" s="830"/>
    </row>
    <row r="57671" spans="10:10" x14ac:dyDescent="0.35">
      <c r="J57671" s="830"/>
    </row>
    <row r="57672" spans="10:10" x14ac:dyDescent="0.35">
      <c r="J57672" s="830"/>
    </row>
    <row r="57673" spans="10:10" x14ac:dyDescent="0.35">
      <c r="J57673" s="830"/>
    </row>
    <row r="57674" spans="10:10" x14ac:dyDescent="0.35">
      <c r="J57674" s="830"/>
    </row>
    <row r="57675" spans="10:10" x14ac:dyDescent="0.35">
      <c r="J57675" s="830"/>
    </row>
    <row r="57676" spans="10:10" x14ac:dyDescent="0.35">
      <c r="J57676" s="830"/>
    </row>
    <row r="57677" spans="10:10" x14ac:dyDescent="0.35">
      <c r="J57677" s="830"/>
    </row>
    <row r="57678" spans="10:10" x14ac:dyDescent="0.35">
      <c r="J57678" s="830"/>
    </row>
    <row r="57679" spans="10:10" x14ac:dyDescent="0.35">
      <c r="J57679" s="830"/>
    </row>
    <row r="57680" spans="10:10" x14ac:dyDescent="0.35">
      <c r="J57680" s="830"/>
    </row>
    <row r="57681" spans="10:10" x14ac:dyDescent="0.35">
      <c r="J57681" s="830"/>
    </row>
    <row r="57682" spans="10:10" x14ac:dyDescent="0.35">
      <c r="J57682" s="830"/>
    </row>
    <row r="57683" spans="10:10" x14ac:dyDescent="0.35">
      <c r="J57683" s="830"/>
    </row>
    <row r="57684" spans="10:10" x14ac:dyDescent="0.35">
      <c r="J57684" s="830"/>
    </row>
    <row r="57685" spans="10:10" x14ac:dyDescent="0.35">
      <c r="J57685" s="830"/>
    </row>
    <row r="57686" spans="10:10" x14ac:dyDescent="0.35">
      <c r="J57686" s="830"/>
    </row>
    <row r="57687" spans="10:10" x14ac:dyDescent="0.35">
      <c r="J57687" s="830"/>
    </row>
    <row r="57688" spans="10:10" x14ac:dyDescent="0.35">
      <c r="J57688" s="830"/>
    </row>
    <row r="57689" spans="10:10" x14ac:dyDescent="0.35">
      <c r="J57689" s="830"/>
    </row>
    <row r="57690" spans="10:10" x14ac:dyDescent="0.35">
      <c r="J57690" s="830"/>
    </row>
    <row r="57691" spans="10:10" x14ac:dyDescent="0.35">
      <c r="J57691" s="830"/>
    </row>
    <row r="57692" spans="10:10" x14ac:dyDescent="0.35">
      <c r="J57692" s="830"/>
    </row>
    <row r="57693" spans="10:10" x14ac:dyDescent="0.35">
      <c r="J57693" s="830"/>
    </row>
    <row r="57694" spans="10:10" x14ac:dyDescent="0.35">
      <c r="J57694" s="830"/>
    </row>
    <row r="57695" spans="10:10" x14ac:dyDescent="0.35">
      <c r="J57695" s="830"/>
    </row>
    <row r="57696" spans="10:10" x14ac:dyDescent="0.35">
      <c r="J57696" s="830"/>
    </row>
    <row r="57697" spans="10:10" x14ac:dyDescent="0.35">
      <c r="J57697" s="830"/>
    </row>
    <row r="57698" spans="10:10" x14ac:dyDescent="0.35">
      <c r="J57698" s="830"/>
    </row>
    <row r="57699" spans="10:10" x14ac:dyDescent="0.35">
      <c r="J57699" s="830"/>
    </row>
    <row r="57700" spans="10:10" x14ac:dyDescent="0.35">
      <c r="J57700" s="830"/>
    </row>
    <row r="57701" spans="10:10" x14ac:dyDescent="0.35">
      <c r="J57701" s="830"/>
    </row>
    <row r="57702" spans="10:10" x14ac:dyDescent="0.35">
      <c r="J57702" s="830"/>
    </row>
    <row r="57703" spans="10:10" x14ac:dyDescent="0.35">
      <c r="J57703" s="830"/>
    </row>
    <row r="57704" spans="10:10" x14ac:dyDescent="0.35">
      <c r="J57704" s="830"/>
    </row>
    <row r="57705" spans="10:10" x14ac:dyDescent="0.35">
      <c r="J57705" s="830"/>
    </row>
    <row r="57706" spans="10:10" x14ac:dyDescent="0.35">
      <c r="J57706" s="830"/>
    </row>
    <row r="57707" spans="10:10" x14ac:dyDescent="0.35">
      <c r="J57707" s="830"/>
    </row>
    <row r="57708" spans="10:10" x14ac:dyDescent="0.35">
      <c r="J57708" s="830"/>
    </row>
    <row r="57709" spans="10:10" x14ac:dyDescent="0.35">
      <c r="J57709" s="830"/>
    </row>
    <row r="57710" spans="10:10" x14ac:dyDescent="0.35">
      <c r="J57710" s="830"/>
    </row>
    <row r="57711" spans="10:10" x14ac:dyDescent="0.35">
      <c r="J57711" s="830"/>
    </row>
    <row r="57712" spans="10:10" x14ac:dyDescent="0.35">
      <c r="J57712" s="830"/>
    </row>
    <row r="57713" spans="10:10" x14ac:dyDescent="0.35">
      <c r="J57713" s="830"/>
    </row>
    <row r="57714" spans="10:10" x14ac:dyDescent="0.35">
      <c r="J57714" s="830"/>
    </row>
    <row r="57715" spans="10:10" x14ac:dyDescent="0.35">
      <c r="J57715" s="830"/>
    </row>
    <row r="57716" spans="10:10" x14ac:dyDescent="0.35">
      <c r="J57716" s="830"/>
    </row>
    <row r="57717" spans="10:10" x14ac:dyDescent="0.35">
      <c r="J57717" s="830"/>
    </row>
    <row r="57718" spans="10:10" x14ac:dyDescent="0.35">
      <c r="J57718" s="830"/>
    </row>
    <row r="57719" spans="10:10" x14ac:dyDescent="0.35">
      <c r="J57719" s="830"/>
    </row>
    <row r="57720" spans="10:10" x14ac:dyDescent="0.35">
      <c r="J57720" s="830"/>
    </row>
    <row r="57721" spans="10:10" x14ac:dyDescent="0.35">
      <c r="J57721" s="830"/>
    </row>
    <row r="57722" spans="10:10" x14ac:dyDescent="0.35">
      <c r="J57722" s="830"/>
    </row>
    <row r="57723" spans="10:10" x14ac:dyDescent="0.35">
      <c r="J57723" s="830"/>
    </row>
    <row r="57724" spans="10:10" x14ac:dyDescent="0.35">
      <c r="J57724" s="830"/>
    </row>
    <row r="57725" spans="10:10" x14ac:dyDescent="0.35">
      <c r="J57725" s="830"/>
    </row>
    <row r="57726" spans="10:10" x14ac:dyDescent="0.35">
      <c r="J57726" s="830"/>
    </row>
    <row r="57727" spans="10:10" x14ac:dyDescent="0.35">
      <c r="J57727" s="830"/>
    </row>
    <row r="57728" spans="10:10" x14ac:dyDescent="0.35">
      <c r="J57728" s="830"/>
    </row>
    <row r="57729" spans="10:10" x14ac:dyDescent="0.35">
      <c r="J57729" s="830"/>
    </row>
    <row r="57730" spans="10:10" x14ac:dyDescent="0.35">
      <c r="J57730" s="830"/>
    </row>
    <row r="57731" spans="10:10" x14ac:dyDescent="0.35">
      <c r="J57731" s="830"/>
    </row>
    <row r="57732" spans="10:10" x14ac:dyDescent="0.35">
      <c r="J57732" s="830"/>
    </row>
    <row r="57733" spans="10:10" x14ac:dyDescent="0.35">
      <c r="J57733" s="830"/>
    </row>
    <row r="57734" spans="10:10" x14ac:dyDescent="0.35">
      <c r="J57734" s="830"/>
    </row>
    <row r="57735" spans="10:10" x14ac:dyDescent="0.35">
      <c r="J57735" s="830"/>
    </row>
    <row r="57736" spans="10:10" x14ac:dyDescent="0.35">
      <c r="J57736" s="830"/>
    </row>
    <row r="57737" spans="10:10" x14ac:dyDescent="0.35">
      <c r="J57737" s="830"/>
    </row>
    <row r="57738" spans="10:10" x14ac:dyDescent="0.35">
      <c r="J57738" s="830"/>
    </row>
    <row r="57739" spans="10:10" x14ac:dyDescent="0.35">
      <c r="J57739" s="830"/>
    </row>
    <row r="57740" spans="10:10" x14ac:dyDescent="0.35">
      <c r="J57740" s="830"/>
    </row>
    <row r="57741" spans="10:10" x14ac:dyDescent="0.35">
      <c r="J57741" s="830"/>
    </row>
    <row r="57742" spans="10:10" x14ac:dyDescent="0.35">
      <c r="J57742" s="830"/>
    </row>
    <row r="57743" spans="10:10" x14ac:dyDescent="0.35">
      <c r="J57743" s="830"/>
    </row>
    <row r="57744" spans="10:10" x14ac:dyDescent="0.35">
      <c r="J57744" s="830"/>
    </row>
    <row r="57745" spans="10:10" x14ac:dyDescent="0.35">
      <c r="J57745" s="830"/>
    </row>
    <row r="57746" spans="10:10" x14ac:dyDescent="0.35">
      <c r="J57746" s="830"/>
    </row>
    <row r="57747" spans="10:10" x14ac:dyDescent="0.35">
      <c r="J57747" s="830"/>
    </row>
    <row r="57748" spans="10:10" x14ac:dyDescent="0.35">
      <c r="J57748" s="830"/>
    </row>
    <row r="57749" spans="10:10" x14ac:dyDescent="0.35">
      <c r="J57749" s="830"/>
    </row>
    <row r="57750" spans="10:10" x14ac:dyDescent="0.35">
      <c r="J57750" s="830"/>
    </row>
    <row r="57751" spans="10:10" x14ac:dyDescent="0.35">
      <c r="J57751" s="830"/>
    </row>
    <row r="57752" spans="10:10" x14ac:dyDescent="0.35">
      <c r="J57752" s="830"/>
    </row>
    <row r="57753" spans="10:10" x14ac:dyDescent="0.35">
      <c r="J57753" s="830"/>
    </row>
    <row r="57754" spans="10:10" x14ac:dyDescent="0.35">
      <c r="J57754" s="830"/>
    </row>
    <row r="57755" spans="10:10" x14ac:dyDescent="0.35">
      <c r="J57755" s="830"/>
    </row>
    <row r="57762" spans="10:10" x14ac:dyDescent="0.35">
      <c r="J57762" s="830"/>
    </row>
    <row r="57763" spans="10:10" x14ac:dyDescent="0.35">
      <c r="J57763" s="830"/>
    </row>
    <row r="57764" spans="10:10" x14ac:dyDescent="0.35">
      <c r="J57764" s="830"/>
    </row>
    <row r="57765" spans="10:10" x14ac:dyDescent="0.35">
      <c r="J57765" s="830"/>
    </row>
    <row r="57766" spans="10:10" x14ac:dyDescent="0.35">
      <c r="J57766" s="830"/>
    </row>
    <row r="57767" spans="10:10" x14ac:dyDescent="0.35">
      <c r="J57767" s="830"/>
    </row>
    <row r="57768" spans="10:10" x14ac:dyDescent="0.35">
      <c r="J57768" s="830"/>
    </row>
    <row r="57769" spans="10:10" x14ac:dyDescent="0.35">
      <c r="J57769" s="830"/>
    </row>
    <row r="57770" spans="10:10" x14ac:dyDescent="0.35">
      <c r="J57770" s="830"/>
    </row>
    <row r="57771" spans="10:10" x14ac:dyDescent="0.35">
      <c r="J57771" s="830"/>
    </row>
    <row r="57772" spans="10:10" x14ac:dyDescent="0.35">
      <c r="J57772" s="830"/>
    </row>
    <row r="57773" spans="10:10" x14ac:dyDescent="0.35">
      <c r="J57773" s="830"/>
    </row>
    <row r="57774" spans="10:10" x14ac:dyDescent="0.35">
      <c r="J57774" s="830"/>
    </row>
    <row r="57775" spans="10:10" x14ac:dyDescent="0.35">
      <c r="J57775" s="830"/>
    </row>
    <row r="57776" spans="10:10" x14ac:dyDescent="0.35">
      <c r="J57776" s="830"/>
    </row>
    <row r="57788" spans="10:10" x14ac:dyDescent="0.35">
      <c r="J57788" s="830"/>
    </row>
    <row r="57789" spans="10:10" x14ac:dyDescent="0.35">
      <c r="J57789" s="830"/>
    </row>
    <row r="57790" spans="10:10" x14ac:dyDescent="0.35">
      <c r="J57790" s="830"/>
    </row>
    <row r="57791" spans="10:10" x14ac:dyDescent="0.35">
      <c r="J57791" s="830"/>
    </row>
    <row r="57792" spans="10:10" x14ac:dyDescent="0.35">
      <c r="J57792" s="830"/>
    </row>
    <row r="57793" spans="10:10" x14ac:dyDescent="0.35">
      <c r="J57793" s="830"/>
    </row>
    <row r="57794" spans="10:10" x14ac:dyDescent="0.35">
      <c r="J57794" s="830"/>
    </row>
    <row r="57795" spans="10:10" x14ac:dyDescent="0.35">
      <c r="J57795" s="830"/>
    </row>
    <row r="57796" spans="10:10" x14ac:dyDescent="0.35">
      <c r="J57796" s="830"/>
    </row>
    <row r="57797" spans="10:10" x14ac:dyDescent="0.35">
      <c r="J57797" s="830"/>
    </row>
    <row r="57798" spans="10:10" x14ac:dyDescent="0.35">
      <c r="J57798" s="830"/>
    </row>
    <row r="57799" spans="10:10" x14ac:dyDescent="0.35">
      <c r="J57799" s="830"/>
    </row>
    <row r="57800" spans="10:10" x14ac:dyDescent="0.35">
      <c r="J57800" s="830"/>
    </row>
    <row r="57801" spans="10:10" x14ac:dyDescent="0.35">
      <c r="J57801" s="830"/>
    </row>
    <row r="57802" spans="10:10" x14ac:dyDescent="0.35">
      <c r="J57802" s="830"/>
    </row>
    <row r="57803" spans="10:10" x14ac:dyDescent="0.35">
      <c r="J57803" s="830"/>
    </row>
    <row r="57804" spans="10:10" x14ac:dyDescent="0.35">
      <c r="J57804" s="830"/>
    </row>
    <row r="57805" spans="10:10" x14ac:dyDescent="0.35">
      <c r="J57805" s="830"/>
    </row>
    <row r="57806" spans="10:10" x14ac:dyDescent="0.35">
      <c r="J57806" s="830"/>
    </row>
    <row r="57807" spans="10:10" x14ac:dyDescent="0.35">
      <c r="J57807" s="830"/>
    </row>
    <row r="57808" spans="10:10" x14ac:dyDescent="0.35">
      <c r="J57808" s="830"/>
    </row>
    <row r="57809" spans="10:10" x14ac:dyDescent="0.35">
      <c r="J57809" s="830"/>
    </row>
    <row r="57810" spans="10:10" x14ac:dyDescent="0.35">
      <c r="J57810" s="830"/>
    </row>
    <row r="57811" spans="10:10" x14ac:dyDescent="0.35">
      <c r="J57811" s="830"/>
    </row>
    <row r="57812" spans="10:10" x14ac:dyDescent="0.35">
      <c r="J57812" s="830"/>
    </row>
    <row r="57813" spans="10:10" x14ac:dyDescent="0.35">
      <c r="J57813" s="830"/>
    </row>
    <row r="57814" spans="10:10" x14ac:dyDescent="0.35">
      <c r="J57814" s="830"/>
    </row>
    <row r="57815" spans="10:10" x14ac:dyDescent="0.35">
      <c r="J57815" s="830"/>
    </row>
    <row r="57816" spans="10:10" x14ac:dyDescent="0.35">
      <c r="J57816" s="830"/>
    </row>
    <row r="57817" spans="10:10" x14ac:dyDescent="0.35">
      <c r="J57817" s="830"/>
    </row>
    <row r="57818" spans="10:10" x14ac:dyDescent="0.35">
      <c r="J57818" s="830"/>
    </row>
    <row r="57819" spans="10:10" x14ac:dyDescent="0.35">
      <c r="J57819" s="830"/>
    </row>
    <row r="57820" spans="10:10" x14ac:dyDescent="0.35">
      <c r="J57820" s="830"/>
    </row>
    <row r="57821" spans="10:10" x14ac:dyDescent="0.35">
      <c r="J57821" s="830"/>
    </row>
    <row r="57824" spans="10:10" x14ac:dyDescent="0.35">
      <c r="J57824" s="830"/>
    </row>
    <row r="57825" spans="10:10" x14ac:dyDescent="0.35">
      <c r="J57825" s="830"/>
    </row>
    <row r="57826" spans="10:10" x14ac:dyDescent="0.35">
      <c r="J57826" s="830"/>
    </row>
    <row r="57827" spans="10:10" x14ac:dyDescent="0.35">
      <c r="J57827" s="830"/>
    </row>
    <row r="57828" spans="10:10" x14ac:dyDescent="0.35">
      <c r="J57828" s="830"/>
    </row>
    <row r="57829" spans="10:10" x14ac:dyDescent="0.35">
      <c r="J57829" s="830"/>
    </row>
    <row r="57830" spans="10:10" x14ac:dyDescent="0.35">
      <c r="J57830" s="830"/>
    </row>
    <row r="57831" spans="10:10" x14ac:dyDescent="0.35">
      <c r="J57831" s="830"/>
    </row>
    <row r="57832" spans="10:10" x14ac:dyDescent="0.35">
      <c r="J57832" s="830"/>
    </row>
    <row r="57833" spans="10:10" x14ac:dyDescent="0.35">
      <c r="J57833" s="830"/>
    </row>
    <row r="57834" spans="10:10" x14ac:dyDescent="0.35">
      <c r="J57834" s="830"/>
    </row>
    <row r="57835" spans="10:10" x14ac:dyDescent="0.35">
      <c r="J57835" s="830"/>
    </row>
    <row r="57836" spans="10:10" x14ac:dyDescent="0.35">
      <c r="J57836" s="830"/>
    </row>
    <row r="57837" spans="10:10" x14ac:dyDescent="0.35">
      <c r="J57837" s="830"/>
    </row>
    <row r="57838" spans="10:10" x14ac:dyDescent="0.35">
      <c r="J57838" s="830"/>
    </row>
    <row r="57839" spans="10:10" x14ac:dyDescent="0.35">
      <c r="J57839" s="830"/>
    </row>
    <row r="57840" spans="10:10" x14ac:dyDescent="0.35">
      <c r="J57840" s="830"/>
    </row>
    <row r="57841" spans="10:10" x14ac:dyDescent="0.35">
      <c r="J57841" s="830"/>
    </row>
    <row r="57842" spans="10:10" x14ac:dyDescent="0.35">
      <c r="J57842" s="830"/>
    </row>
    <row r="57843" spans="10:10" x14ac:dyDescent="0.35">
      <c r="J57843" s="830"/>
    </row>
    <row r="57844" spans="10:10" x14ac:dyDescent="0.35">
      <c r="J57844" s="830"/>
    </row>
    <row r="57845" spans="10:10" x14ac:dyDescent="0.35">
      <c r="J57845" s="830"/>
    </row>
    <row r="57846" spans="10:10" x14ac:dyDescent="0.35">
      <c r="J57846" s="830"/>
    </row>
    <row r="57847" spans="10:10" x14ac:dyDescent="0.35">
      <c r="J57847" s="830"/>
    </row>
    <row r="57848" spans="10:10" x14ac:dyDescent="0.35">
      <c r="J57848" s="830"/>
    </row>
    <row r="57849" spans="10:10" x14ac:dyDescent="0.35">
      <c r="J57849" s="830"/>
    </row>
    <row r="57850" spans="10:10" x14ac:dyDescent="0.35">
      <c r="J57850" s="830"/>
    </row>
    <row r="57851" spans="10:10" x14ac:dyDescent="0.35">
      <c r="J57851" s="830"/>
    </row>
    <row r="57852" spans="10:10" x14ac:dyDescent="0.35">
      <c r="J57852" s="830"/>
    </row>
    <row r="57853" spans="10:10" x14ac:dyDescent="0.35">
      <c r="J57853" s="830"/>
    </row>
    <row r="57854" spans="10:10" x14ac:dyDescent="0.35">
      <c r="J57854" s="830"/>
    </row>
    <row r="57855" spans="10:10" x14ac:dyDescent="0.35">
      <c r="J57855" s="830"/>
    </row>
    <row r="57856" spans="10:10" x14ac:dyDescent="0.35">
      <c r="J57856" s="830"/>
    </row>
    <row r="57857" spans="10:10" x14ac:dyDescent="0.35">
      <c r="J57857" s="830"/>
    </row>
    <row r="57858" spans="10:10" x14ac:dyDescent="0.35">
      <c r="J57858" s="830"/>
    </row>
    <row r="57859" spans="10:10" x14ac:dyDescent="0.35">
      <c r="J57859" s="830"/>
    </row>
    <row r="57860" spans="10:10" x14ac:dyDescent="0.35">
      <c r="J57860" s="830"/>
    </row>
    <row r="57861" spans="10:10" x14ac:dyDescent="0.35">
      <c r="J57861" s="830"/>
    </row>
    <row r="57862" spans="10:10" x14ac:dyDescent="0.35">
      <c r="J57862" s="830"/>
    </row>
    <row r="57863" spans="10:10" x14ac:dyDescent="0.35">
      <c r="J57863" s="830"/>
    </row>
    <row r="57864" spans="10:10" x14ac:dyDescent="0.35">
      <c r="J57864" s="830"/>
    </row>
    <row r="57865" spans="10:10" x14ac:dyDescent="0.35">
      <c r="J57865" s="830"/>
    </row>
    <row r="57866" spans="10:10" x14ac:dyDescent="0.35">
      <c r="J57866" s="830"/>
    </row>
    <row r="57867" spans="10:10" x14ac:dyDescent="0.35">
      <c r="J57867" s="830"/>
    </row>
    <row r="57868" spans="10:10" x14ac:dyDescent="0.35">
      <c r="J57868" s="830"/>
    </row>
    <row r="57869" spans="10:10" x14ac:dyDescent="0.35">
      <c r="J57869" s="830"/>
    </row>
    <row r="57870" spans="10:10" x14ac:dyDescent="0.35">
      <c r="J57870" s="830"/>
    </row>
    <row r="57871" spans="10:10" x14ac:dyDescent="0.35">
      <c r="J57871" s="830"/>
    </row>
    <row r="57872" spans="10:10" x14ac:dyDescent="0.35">
      <c r="J57872" s="830"/>
    </row>
    <row r="57873" spans="10:10" x14ac:dyDescent="0.35">
      <c r="J57873" s="830"/>
    </row>
    <row r="57874" spans="10:10" x14ac:dyDescent="0.35">
      <c r="J57874" s="830"/>
    </row>
    <row r="57875" spans="10:10" x14ac:dyDescent="0.35">
      <c r="J57875" s="830"/>
    </row>
    <row r="57876" spans="10:10" x14ac:dyDescent="0.35">
      <c r="J57876" s="830"/>
    </row>
    <row r="57877" spans="10:10" x14ac:dyDescent="0.35">
      <c r="J57877" s="830"/>
    </row>
    <row r="57878" spans="10:10" x14ac:dyDescent="0.35">
      <c r="J57878" s="830"/>
    </row>
    <row r="57879" spans="10:10" x14ac:dyDescent="0.35">
      <c r="J57879" s="830"/>
    </row>
    <row r="57880" spans="10:10" x14ac:dyDescent="0.35">
      <c r="J57880" s="830"/>
    </row>
    <row r="57881" spans="10:10" x14ac:dyDescent="0.35">
      <c r="J57881" s="830"/>
    </row>
    <row r="57882" spans="10:10" x14ac:dyDescent="0.35">
      <c r="J57882" s="830"/>
    </row>
    <row r="57883" spans="10:10" x14ac:dyDescent="0.35">
      <c r="J57883" s="830"/>
    </row>
    <row r="57884" spans="10:10" x14ac:dyDescent="0.35">
      <c r="J57884" s="830"/>
    </row>
    <row r="57885" spans="10:10" x14ac:dyDescent="0.35">
      <c r="J57885" s="830"/>
    </row>
    <row r="57886" spans="10:10" x14ac:dyDescent="0.35">
      <c r="J57886" s="830"/>
    </row>
    <row r="57887" spans="10:10" x14ac:dyDescent="0.35">
      <c r="J57887" s="830"/>
    </row>
    <row r="57888" spans="10:10" x14ac:dyDescent="0.35">
      <c r="J57888" s="830"/>
    </row>
    <row r="57889" spans="10:10" x14ac:dyDescent="0.35">
      <c r="J57889" s="830"/>
    </row>
    <row r="57890" spans="10:10" x14ac:dyDescent="0.35">
      <c r="J57890" s="830"/>
    </row>
    <row r="57891" spans="10:10" x14ac:dyDescent="0.35">
      <c r="J57891" s="830"/>
    </row>
    <row r="57892" spans="10:10" x14ac:dyDescent="0.35">
      <c r="J57892" s="830"/>
    </row>
    <row r="57893" spans="10:10" x14ac:dyDescent="0.35">
      <c r="J57893" s="830"/>
    </row>
    <row r="57898" spans="10:10" x14ac:dyDescent="0.35">
      <c r="J57898" s="830"/>
    </row>
    <row r="57899" spans="10:10" x14ac:dyDescent="0.35">
      <c r="J57899" s="830"/>
    </row>
    <row r="57900" spans="10:10" x14ac:dyDescent="0.35">
      <c r="J57900" s="830"/>
    </row>
    <row r="57901" spans="10:10" x14ac:dyDescent="0.35">
      <c r="J57901" s="830"/>
    </row>
    <row r="57902" spans="10:10" x14ac:dyDescent="0.35">
      <c r="J57902" s="830"/>
    </row>
    <row r="57909" spans="10:10" x14ac:dyDescent="0.35">
      <c r="J57909" s="830"/>
    </row>
    <row r="57910" spans="10:10" x14ac:dyDescent="0.35">
      <c r="J57910" s="830"/>
    </row>
    <row r="57911" spans="10:10" x14ac:dyDescent="0.35">
      <c r="J57911" s="830"/>
    </row>
    <row r="57912" spans="10:10" x14ac:dyDescent="0.35">
      <c r="J57912" s="830"/>
    </row>
    <row r="57913" spans="10:10" x14ac:dyDescent="0.35">
      <c r="J57913" s="830"/>
    </row>
    <row r="57914" spans="10:10" x14ac:dyDescent="0.35">
      <c r="J57914" s="830"/>
    </row>
    <row r="57915" spans="10:10" x14ac:dyDescent="0.35">
      <c r="J57915" s="830"/>
    </row>
    <row r="57916" spans="10:10" x14ac:dyDescent="0.35">
      <c r="J57916" s="830"/>
    </row>
    <row r="57917" spans="10:10" x14ac:dyDescent="0.35">
      <c r="J57917" s="830"/>
    </row>
    <row r="57918" spans="10:10" x14ac:dyDescent="0.35">
      <c r="J57918" s="830"/>
    </row>
    <row r="57919" spans="10:10" x14ac:dyDescent="0.35">
      <c r="J57919" s="830"/>
    </row>
    <row r="57920" spans="10:10" x14ac:dyDescent="0.35">
      <c r="J57920" s="830"/>
    </row>
    <row r="57921" spans="10:10" x14ac:dyDescent="0.35">
      <c r="J57921" s="830"/>
    </row>
    <row r="57922" spans="10:10" x14ac:dyDescent="0.35">
      <c r="J57922" s="830"/>
    </row>
    <row r="57923" spans="10:10" x14ac:dyDescent="0.35">
      <c r="J57923" s="830"/>
    </row>
    <row r="57924" spans="10:10" x14ac:dyDescent="0.35">
      <c r="J57924" s="830"/>
    </row>
    <row r="57925" spans="10:10" x14ac:dyDescent="0.35">
      <c r="J57925" s="830"/>
    </row>
    <row r="57926" spans="10:10" x14ac:dyDescent="0.35">
      <c r="J57926" s="830"/>
    </row>
    <row r="57927" spans="10:10" x14ac:dyDescent="0.35">
      <c r="J57927" s="830"/>
    </row>
    <row r="57928" spans="10:10" x14ac:dyDescent="0.35">
      <c r="J57928" s="830"/>
    </row>
    <row r="57929" spans="10:10" x14ac:dyDescent="0.35">
      <c r="J57929" s="830"/>
    </row>
    <row r="57930" spans="10:10" x14ac:dyDescent="0.35">
      <c r="J57930" s="830"/>
    </row>
    <row r="57931" spans="10:10" x14ac:dyDescent="0.35">
      <c r="J57931" s="830"/>
    </row>
    <row r="57932" spans="10:10" x14ac:dyDescent="0.35">
      <c r="J57932" s="830"/>
    </row>
    <row r="57933" spans="10:10" x14ac:dyDescent="0.35">
      <c r="J57933" s="830"/>
    </row>
    <row r="57934" spans="10:10" x14ac:dyDescent="0.35">
      <c r="J57934" s="830"/>
    </row>
    <row r="57935" spans="10:10" x14ac:dyDescent="0.35">
      <c r="J57935" s="830"/>
    </row>
    <row r="57936" spans="10:10" x14ac:dyDescent="0.35">
      <c r="J57936" s="830"/>
    </row>
    <row r="57937" spans="10:10" x14ac:dyDescent="0.35">
      <c r="J57937" s="830"/>
    </row>
    <row r="57938" spans="10:10" x14ac:dyDescent="0.35">
      <c r="J57938" s="830"/>
    </row>
    <row r="57939" spans="10:10" x14ac:dyDescent="0.35">
      <c r="J57939" s="830"/>
    </row>
    <row r="57940" spans="10:10" x14ac:dyDescent="0.35">
      <c r="J57940" s="830"/>
    </row>
    <row r="57941" spans="10:10" x14ac:dyDescent="0.35">
      <c r="J57941" s="830"/>
    </row>
    <row r="57942" spans="10:10" x14ac:dyDescent="0.35">
      <c r="J57942" s="830"/>
    </row>
    <row r="57943" spans="10:10" x14ac:dyDescent="0.35">
      <c r="J57943" s="830"/>
    </row>
    <row r="57944" spans="10:10" x14ac:dyDescent="0.35">
      <c r="J57944" s="830"/>
    </row>
    <row r="57945" spans="10:10" x14ac:dyDescent="0.35">
      <c r="J57945" s="830"/>
    </row>
    <row r="57946" spans="10:10" x14ac:dyDescent="0.35">
      <c r="J57946" s="830"/>
    </row>
    <row r="57947" spans="10:10" x14ac:dyDescent="0.35">
      <c r="J57947" s="830"/>
    </row>
    <row r="57948" spans="10:10" x14ac:dyDescent="0.35">
      <c r="J57948" s="830"/>
    </row>
    <row r="57949" spans="10:10" x14ac:dyDescent="0.35">
      <c r="J57949" s="830"/>
    </row>
    <row r="57950" spans="10:10" x14ac:dyDescent="0.35">
      <c r="J57950" s="830"/>
    </row>
    <row r="57951" spans="10:10" x14ac:dyDescent="0.35">
      <c r="J57951" s="830"/>
    </row>
    <row r="57952" spans="10:10" x14ac:dyDescent="0.35">
      <c r="J57952" s="830"/>
    </row>
    <row r="57953" spans="10:10" x14ac:dyDescent="0.35">
      <c r="J57953" s="830"/>
    </row>
    <row r="57954" spans="10:10" x14ac:dyDescent="0.35">
      <c r="J57954" s="830"/>
    </row>
    <row r="57955" spans="10:10" x14ac:dyDescent="0.35">
      <c r="J57955" s="830"/>
    </row>
    <row r="57956" spans="10:10" x14ac:dyDescent="0.35">
      <c r="J57956" s="830"/>
    </row>
    <row r="57958" spans="10:10" x14ac:dyDescent="0.35">
      <c r="J57958" s="830"/>
    </row>
    <row r="57959" spans="10:10" x14ac:dyDescent="0.35">
      <c r="J57959" s="830"/>
    </row>
    <row r="57960" spans="10:10" x14ac:dyDescent="0.35">
      <c r="J57960" s="830"/>
    </row>
    <row r="57962" spans="10:10" x14ac:dyDescent="0.35">
      <c r="J57962" s="830"/>
    </row>
    <row r="57963" spans="10:10" x14ac:dyDescent="0.35">
      <c r="J57963" s="830"/>
    </row>
    <row r="57966" spans="10:10" x14ac:dyDescent="0.35">
      <c r="J57966" s="830"/>
    </row>
    <row r="57967" spans="10:10" x14ac:dyDescent="0.35">
      <c r="J57967" s="830"/>
    </row>
    <row r="57968" spans="10:10" x14ac:dyDescent="0.35">
      <c r="J57968" s="830"/>
    </row>
    <row r="57969" spans="10:10" x14ac:dyDescent="0.35">
      <c r="J57969" s="830"/>
    </row>
    <row r="57970" spans="10:10" x14ac:dyDescent="0.35">
      <c r="J57970" s="830"/>
    </row>
    <row r="57981" spans="10:10" x14ac:dyDescent="0.35">
      <c r="J57981" s="830"/>
    </row>
    <row r="57982" spans="10:10" x14ac:dyDescent="0.35">
      <c r="J57982" s="830"/>
    </row>
    <row r="57983" spans="10:10" x14ac:dyDescent="0.35">
      <c r="J57983" s="830"/>
    </row>
    <row r="57984" spans="10:10" x14ac:dyDescent="0.35">
      <c r="J57984" s="830"/>
    </row>
    <row r="57985" spans="10:10" x14ac:dyDescent="0.35">
      <c r="J57985" s="830"/>
    </row>
    <row r="57986" spans="10:10" x14ac:dyDescent="0.35">
      <c r="J57986" s="830"/>
    </row>
    <row r="57987" spans="10:10" x14ac:dyDescent="0.35">
      <c r="J57987" s="830"/>
    </row>
    <row r="57988" spans="10:10" x14ac:dyDescent="0.35">
      <c r="J57988" s="830"/>
    </row>
    <row r="57989" spans="10:10" x14ac:dyDescent="0.35">
      <c r="J57989" s="830"/>
    </row>
    <row r="57990" spans="10:10" x14ac:dyDescent="0.35">
      <c r="J57990" s="830"/>
    </row>
    <row r="57991" spans="10:10" x14ac:dyDescent="0.35">
      <c r="J57991" s="830"/>
    </row>
    <row r="57992" spans="10:10" x14ac:dyDescent="0.35">
      <c r="J57992" s="830"/>
    </row>
    <row r="57993" spans="10:10" x14ac:dyDescent="0.35">
      <c r="J57993" s="830"/>
    </row>
    <row r="57994" spans="10:10" x14ac:dyDescent="0.35">
      <c r="J57994" s="830"/>
    </row>
    <row r="57995" spans="10:10" x14ac:dyDescent="0.35">
      <c r="J57995" s="830"/>
    </row>
    <row r="57996" spans="10:10" x14ac:dyDescent="0.35">
      <c r="J57996" s="830"/>
    </row>
    <row r="57997" spans="10:10" x14ac:dyDescent="0.35">
      <c r="J57997" s="830"/>
    </row>
    <row r="57998" spans="10:10" x14ac:dyDescent="0.35">
      <c r="J57998" s="830"/>
    </row>
    <row r="57999" spans="10:10" x14ac:dyDescent="0.35">
      <c r="J57999" s="830"/>
    </row>
    <row r="58000" spans="10:10" x14ac:dyDescent="0.35">
      <c r="J58000" s="830"/>
    </row>
    <row r="58005" spans="10:10" x14ac:dyDescent="0.35">
      <c r="J58005" s="830"/>
    </row>
    <row r="58006" spans="10:10" x14ac:dyDescent="0.35">
      <c r="J58006" s="830"/>
    </row>
    <row r="58007" spans="10:10" x14ac:dyDescent="0.35">
      <c r="J58007" s="830"/>
    </row>
    <row r="58008" spans="10:10" x14ac:dyDescent="0.35">
      <c r="J58008" s="830"/>
    </row>
    <row r="58009" spans="10:10" x14ac:dyDescent="0.35">
      <c r="J58009" s="830"/>
    </row>
    <row r="58010" spans="10:10" x14ac:dyDescent="0.35">
      <c r="J58010" s="830"/>
    </row>
    <row r="58011" spans="10:10" x14ac:dyDescent="0.35">
      <c r="J58011" s="830"/>
    </row>
    <row r="58012" spans="10:10" x14ac:dyDescent="0.35">
      <c r="J58012" s="830"/>
    </row>
    <row r="58013" spans="10:10" x14ac:dyDescent="0.35">
      <c r="J58013" s="830"/>
    </row>
    <row r="58014" spans="10:10" x14ac:dyDescent="0.35">
      <c r="J58014" s="830"/>
    </row>
    <row r="58015" spans="10:10" x14ac:dyDescent="0.35">
      <c r="J58015" s="830"/>
    </row>
    <row r="58016" spans="10:10" x14ac:dyDescent="0.35">
      <c r="J58016" s="830"/>
    </row>
    <row r="58017" spans="10:10" x14ac:dyDescent="0.35">
      <c r="J58017" s="830"/>
    </row>
    <row r="58018" spans="10:10" x14ac:dyDescent="0.35">
      <c r="J58018" s="830"/>
    </row>
    <row r="58019" spans="10:10" x14ac:dyDescent="0.35">
      <c r="J58019" s="830"/>
    </row>
    <row r="58020" spans="10:10" x14ac:dyDescent="0.35">
      <c r="J58020" s="830"/>
    </row>
    <row r="58021" spans="10:10" x14ac:dyDescent="0.35">
      <c r="J58021" s="830"/>
    </row>
    <row r="58022" spans="10:10" x14ac:dyDescent="0.35">
      <c r="J58022" s="830"/>
    </row>
    <row r="58023" spans="10:10" x14ac:dyDescent="0.35">
      <c r="J58023" s="830"/>
    </row>
    <row r="58024" spans="10:10" x14ac:dyDescent="0.35">
      <c r="J58024" s="830"/>
    </row>
    <row r="58025" spans="10:10" x14ac:dyDescent="0.35">
      <c r="J58025" s="830"/>
    </row>
    <row r="58026" spans="10:10" x14ac:dyDescent="0.35">
      <c r="J58026" s="830"/>
    </row>
    <row r="58027" spans="10:10" x14ac:dyDescent="0.35">
      <c r="J58027" s="830"/>
    </row>
    <row r="58028" spans="10:10" x14ac:dyDescent="0.35">
      <c r="J58028" s="830"/>
    </row>
    <row r="58029" spans="10:10" x14ac:dyDescent="0.35">
      <c r="J58029" s="830"/>
    </row>
    <row r="58030" spans="10:10" x14ac:dyDescent="0.35">
      <c r="J58030" s="830"/>
    </row>
    <row r="58031" spans="10:10" x14ac:dyDescent="0.35">
      <c r="J58031" s="830"/>
    </row>
    <row r="58032" spans="10:10" x14ac:dyDescent="0.35">
      <c r="J58032" s="830"/>
    </row>
    <row r="58033" spans="10:10" x14ac:dyDescent="0.35">
      <c r="J58033" s="830"/>
    </row>
    <row r="58034" spans="10:10" x14ac:dyDescent="0.35">
      <c r="J58034" s="830"/>
    </row>
    <row r="58035" spans="10:10" x14ac:dyDescent="0.35">
      <c r="J58035" s="830"/>
    </row>
    <row r="58036" spans="10:10" x14ac:dyDescent="0.35">
      <c r="J58036" s="830"/>
    </row>
    <row r="58037" spans="10:10" x14ac:dyDescent="0.35">
      <c r="J58037" s="830"/>
    </row>
    <row r="58038" spans="10:10" x14ac:dyDescent="0.35">
      <c r="J58038" s="830"/>
    </row>
    <row r="58039" spans="10:10" x14ac:dyDescent="0.35">
      <c r="J58039" s="830"/>
    </row>
    <row r="58040" spans="10:10" x14ac:dyDescent="0.35">
      <c r="J58040" s="830"/>
    </row>
    <row r="58041" spans="10:10" x14ac:dyDescent="0.35">
      <c r="J58041" s="830"/>
    </row>
    <row r="58042" spans="10:10" x14ac:dyDescent="0.35">
      <c r="J58042" s="830"/>
    </row>
    <row r="58043" spans="10:10" x14ac:dyDescent="0.35">
      <c r="J58043" s="830"/>
    </row>
    <row r="58044" spans="10:10" x14ac:dyDescent="0.35">
      <c r="J58044" s="830"/>
    </row>
    <row r="58045" spans="10:10" x14ac:dyDescent="0.35">
      <c r="J58045" s="830"/>
    </row>
    <row r="58046" spans="10:10" x14ac:dyDescent="0.35">
      <c r="J58046" s="830"/>
    </row>
    <row r="58047" spans="10:10" x14ac:dyDescent="0.35">
      <c r="J58047" s="830"/>
    </row>
    <row r="58048" spans="10:10" x14ac:dyDescent="0.35">
      <c r="J58048" s="830"/>
    </row>
    <row r="58049" spans="10:10" x14ac:dyDescent="0.35">
      <c r="J58049" s="830"/>
    </row>
    <row r="58072" spans="10:10" x14ac:dyDescent="0.35">
      <c r="J58072" s="830"/>
    </row>
    <row r="58073" spans="10:10" x14ac:dyDescent="0.35">
      <c r="J58073" s="830"/>
    </row>
    <row r="58074" spans="10:10" x14ac:dyDescent="0.35">
      <c r="J58074" s="830"/>
    </row>
    <row r="58075" spans="10:10" x14ac:dyDescent="0.35">
      <c r="J58075" s="830"/>
    </row>
    <row r="58076" spans="10:10" x14ac:dyDescent="0.35">
      <c r="J58076" s="830"/>
    </row>
    <row r="58077" spans="10:10" x14ac:dyDescent="0.35">
      <c r="J58077" s="830"/>
    </row>
    <row r="58078" spans="10:10" x14ac:dyDescent="0.35">
      <c r="J58078" s="830"/>
    </row>
    <row r="58079" spans="10:10" x14ac:dyDescent="0.35">
      <c r="J58079" s="830"/>
    </row>
    <row r="58080" spans="10:10" x14ac:dyDescent="0.35">
      <c r="J58080" s="830"/>
    </row>
    <row r="58081" spans="10:10" x14ac:dyDescent="0.35">
      <c r="J58081" s="830"/>
    </row>
    <row r="58093" spans="10:10" x14ac:dyDescent="0.35">
      <c r="J58093" s="830"/>
    </row>
    <row r="58094" spans="10:10" x14ac:dyDescent="0.35">
      <c r="J58094" s="830"/>
    </row>
    <row r="58095" spans="10:10" x14ac:dyDescent="0.35">
      <c r="J58095" s="830"/>
    </row>
    <row r="58096" spans="10:10" x14ac:dyDescent="0.35">
      <c r="J58096" s="830"/>
    </row>
    <row r="58097" spans="10:10" x14ac:dyDescent="0.35">
      <c r="J58097" s="830"/>
    </row>
    <row r="58098" spans="10:10" x14ac:dyDescent="0.35">
      <c r="J58098" s="830"/>
    </row>
    <row r="58099" spans="10:10" x14ac:dyDescent="0.35">
      <c r="J58099" s="830"/>
    </row>
    <row r="58100" spans="10:10" x14ac:dyDescent="0.35">
      <c r="J58100" s="830"/>
    </row>
    <row r="58101" spans="10:10" x14ac:dyDescent="0.35">
      <c r="J58101" s="830"/>
    </row>
    <row r="58102" spans="10:10" x14ac:dyDescent="0.35">
      <c r="J58102" s="830"/>
    </row>
    <row r="58103" spans="10:10" x14ac:dyDescent="0.35">
      <c r="J58103" s="830"/>
    </row>
    <row r="58104" spans="10:10" x14ac:dyDescent="0.35">
      <c r="J58104" s="830"/>
    </row>
    <row r="58105" spans="10:10" x14ac:dyDescent="0.35">
      <c r="J58105" s="830"/>
    </row>
    <row r="58106" spans="10:10" x14ac:dyDescent="0.35">
      <c r="J58106" s="830"/>
    </row>
    <row r="58107" spans="10:10" x14ac:dyDescent="0.35">
      <c r="J58107" s="830"/>
    </row>
    <row r="58108" spans="10:10" x14ac:dyDescent="0.35">
      <c r="J58108" s="830"/>
    </row>
    <row r="58109" spans="10:10" x14ac:dyDescent="0.35">
      <c r="J58109" s="830"/>
    </row>
    <row r="58110" spans="10:10" x14ac:dyDescent="0.35">
      <c r="J58110" s="830"/>
    </row>
    <row r="58111" spans="10:10" x14ac:dyDescent="0.35">
      <c r="J58111" s="830"/>
    </row>
    <row r="58112" spans="10:10" x14ac:dyDescent="0.35">
      <c r="J58112" s="830"/>
    </row>
    <row r="58113" spans="10:10" x14ac:dyDescent="0.35">
      <c r="J58113" s="830"/>
    </row>
    <row r="58114" spans="10:10" x14ac:dyDescent="0.35">
      <c r="J58114" s="830"/>
    </row>
    <row r="58115" spans="10:10" x14ac:dyDescent="0.35">
      <c r="J58115" s="830"/>
    </row>
    <row r="58116" spans="10:10" x14ac:dyDescent="0.35">
      <c r="J58116" s="830"/>
    </row>
    <row r="58117" spans="10:10" x14ac:dyDescent="0.35">
      <c r="J58117" s="830"/>
    </row>
    <row r="58118" spans="10:10" x14ac:dyDescent="0.35">
      <c r="J58118" s="830"/>
    </row>
    <row r="58119" spans="10:10" x14ac:dyDescent="0.35">
      <c r="J58119" s="830"/>
    </row>
    <row r="58120" spans="10:10" x14ac:dyDescent="0.35">
      <c r="J58120" s="830"/>
    </row>
    <row r="58121" spans="10:10" x14ac:dyDescent="0.35">
      <c r="J58121" s="830"/>
    </row>
    <row r="58122" spans="10:10" x14ac:dyDescent="0.35">
      <c r="J58122" s="830"/>
    </row>
    <row r="58123" spans="10:10" x14ac:dyDescent="0.35">
      <c r="J58123" s="830"/>
    </row>
    <row r="58124" spans="10:10" x14ac:dyDescent="0.35">
      <c r="J58124" s="830"/>
    </row>
    <row r="58125" spans="10:10" x14ac:dyDescent="0.35">
      <c r="J58125" s="830"/>
    </row>
    <row r="58126" spans="10:10" x14ac:dyDescent="0.35">
      <c r="J58126" s="830"/>
    </row>
    <row r="58127" spans="10:10" x14ac:dyDescent="0.35">
      <c r="J58127" s="830"/>
    </row>
    <row r="58128" spans="10:10" x14ac:dyDescent="0.35">
      <c r="J58128" s="830"/>
    </row>
    <row r="58129" spans="10:10" x14ac:dyDescent="0.35">
      <c r="J58129" s="830"/>
    </row>
    <row r="58130" spans="10:10" x14ac:dyDescent="0.35">
      <c r="J58130" s="830"/>
    </row>
    <row r="58131" spans="10:10" x14ac:dyDescent="0.35">
      <c r="J58131" s="830"/>
    </row>
    <row r="58132" spans="10:10" x14ac:dyDescent="0.35">
      <c r="J58132" s="830"/>
    </row>
    <row r="58133" spans="10:10" x14ac:dyDescent="0.35">
      <c r="J58133" s="830"/>
    </row>
    <row r="58134" spans="10:10" x14ac:dyDescent="0.35">
      <c r="J58134" s="830"/>
    </row>
    <row r="58135" spans="10:10" x14ac:dyDescent="0.35">
      <c r="J58135" s="830"/>
    </row>
    <row r="58136" spans="10:10" x14ac:dyDescent="0.35">
      <c r="J58136" s="830"/>
    </row>
    <row r="58137" spans="10:10" x14ac:dyDescent="0.35">
      <c r="J58137" s="830"/>
    </row>
    <row r="58138" spans="10:10" x14ac:dyDescent="0.35">
      <c r="J58138" s="830"/>
    </row>
    <row r="58139" spans="10:10" x14ac:dyDescent="0.35">
      <c r="J58139" s="830"/>
    </row>
    <row r="58140" spans="10:10" x14ac:dyDescent="0.35">
      <c r="J58140" s="830"/>
    </row>
    <row r="58141" spans="10:10" x14ac:dyDescent="0.35">
      <c r="J58141" s="830"/>
    </row>
    <row r="58142" spans="10:10" x14ac:dyDescent="0.35">
      <c r="J58142" s="830"/>
    </row>
    <row r="58143" spans="10:10" x14ac:dyDescent="0.35">
      <c r="J58143" s="830"/>
    </row>
    <row r="58144" spans="10:10" x14ac:dyDescent="0.35">
      <c r="J58144" s="830"/>
    </row>
    <row r="58145" spans="10:10" x14ac:dyDescent="0.35">
      <c r="J58145" s="830"/>
    </row>
    <row r="58146" spans="10:10" x14ac:dyDescent="0.35">
      <c r="J58146" s="830"/>
    </row>
    <row r="58147" spans="10:10" x14ac:dyDescent="0.35">
      <c r="J58147" s="830"/>
    </row>
    <row r="58148" spans="10:10" x14ac:dyDescent="0.35">
      <c r="J58148" s="830"/>
    </row>
    <row r="58149" spans="10:10" x14ac:dyDescent="0.35">
      <c r="J58149" s="830"/>
    </row>
    <row r="58150" spans="10:10" x14ac:dyDescent="0.35">
      <c r="J58150" s="830"/>
    </row>
    <row r="58151" spans="10:10" x14ac:dyDescent="0.35">
      <c r="J58151" s="830"/>
    </row>
    <row r="58152" spans="10:10" x14ac:dyDescent="0.35">
      <c r="J58152" s="830"/>
    </row>
    <row r="58153" spans="10:10" x14ac:dyDescent="0.35">
      <c r="J58153" s="830"/>
    </row>
    <row r="58154" spans="10:10" x14ac:dyDescent="0.35">
      <c r="J58154" s="830"/>
    </row>
    <row r="58155" spans="10:10" x14ac:dyDescent="0.35">
      <c r="J58155" s="830"/>
    </row>
    <row r="58156" spans="10:10" x14ac:dyDescent="0.35">
      <c r="J58156" s="830"/>
    </row>
    <row r="58157" spans="10:10" x14ac:dyDescent="0.35">
      <c r="J58157" s="830"/>
    </row>
    <row r="58158" spans="10:10" x14ac:dyDescent="0.35">
      <c r="J58158" s="830"/>
    </row>
    <row r="58159" spans="10:10" x14ac:dyDescent="0.35">
      <c r="J58159" s="830"/>
    </row>
    <row r="58160" spans="10:10" x14ac:dyDescent="0.35">
      <c r="J58160" s="830"/>
    </row>
    <row r="58161" spans="10:10" x14ac:dyDescent="0.35">
      <c r="J58161" s="830"/>
    </row>
    <row r="58162" spans="10:10" x14ac:dyDescent="0.35">
      <c r="J58162" s="830"/>
    </row>
    <row r="58163" spans="10:10" x14ac:dyDescent="0.35">
      <c r="J58163" s="830"/>
    </row>
    <row r="58164" spans="10:10" x14ac:dyDescent="0.35">
      <c r="J58164" s="830"/>
    </row>
    <row r="58165" spans="10:10" x14ac:dyDescent="0.35">
      <c r="J58165" s="830"/>
    </row>
    <row r="58166" spans="10:10" x14ac:dyDescent="0.35">
      <c r="J58166" s="830"/>
    </row>
    <row r="58167" spans="10:10" x14ac:dyDescent="0.35">
      <c r="J58167" s="830"/>
    </row>
    <row r="58168" spans="10:10" x14ac:dyDescent="0.35">
      <c r="J58168" s="830"/>
    </row>
    <row r="58169" spans="10:10" x14ac:dyDescent="0.35">
      <c r="J58169" s="830"/>
    </row>
    <row r="58170" spans="10:10" x14ac:dyDescent="0.35">
      <c r="J58170" s="830"/>
    </row>
    <row r="58171" spans="10:10" x14ac:dyDescent="0.35">
      <c r="J58171" s="830"/>
    </row>
    <row r="58172" spans="10:10" x14ac:dyDescent="0.35">
      <c r="J58172" s="830"/>
    </row>
    <row r="58173" spans="10:10" x14ac:dyDescent="0.35">
      <c r="J58173" s="830"/>
    </row>
    <row r="58174" spans="10:10" x14ac:dyDescent="0.35">
      <c r="J58174" s="830"/>
    </row>
    <row r="58175" spans="10:10" x14ac:dyDescent="0.35">
      <c r="J58175" s="830"/>
    </row>
    <row r="58176" spans="10:10" x14ac:dyDescent="0.35">
      <c r="J58176" s="830"/>
    </row>
    <row r="58177" spans="10:10" x14ac:dyDescent="0.35">
      <c r="J58177" s="830"/>
    </row>
    <row r="58178" spans="10:10" x14ac:dyDescent="0.35">
      <c r="J58178" s="830"/>
    </row>
    <row r="58179" spans="10:10" x14ac:dyDescent="0.35">
      <c r="J58179" s="830"/>
    </row>
    <row r="58180" spans="10:10" x14ac:dyDescent="0.35">
      <c r="J58180" s="830"/>
    </row>
    <row r="58181" spans="10:10" x14ac:dyDescent="0.35">
      <c r="J58181" s="830"/>
    </row>
    <row r="58182" spans="10:10" x14ac:dyDescent="0.35">
      <c r="J58182" s="830"/>
    </row>
    <row r="58183" spans="10:10" x14ac:dyDescent="0.35">
      <c r="J58183" s="830"/>
    </row>
    <row r="58184" spans="10:10" x14ac:dyDescent="0.35">
      <c r="J58184" s="830"/>
    </row>
    <row r="58185" spans="10:10" x14ac:dyDescent="0.35">
      <c r="J58185" s="830"/>
    </row>
    <row r="58186" spans="10:10" x14ac:dyDescent="0.35">
      <c r="J58186" s="830"/>
    </row>
    <row r="58187" spans="10:10" x14ac:dyDescent="0.35">
      <c r="J58187" s="830"/>
    </row>
    <row r="58188" spans="10:10" x14ac:dyDescent="0.35">
      <c r="J58188" s="830"/>
    </row>
    <row r="58189" spans="10:10" x14ac:dyDescent="0.35">
      <c r="J58189" s="830"/>
    </row>
    <row r="58190" spans="10:10" x14ac:dyDescent="0.35">
      <c r="J58190" s="830"/>
    </row>
    <row r="58191" spans="10:10" x14ac:dyDescent="0.35">
      <c r="J58191" s="830"/>
    </row>
    <row r="58192" spans="10:10" x14ac:dyDescent="0.35">
      <c r="J58192" s="830"/>
    </row>
    <row r="58193" spans="10:10" x14ac:dyDescent="0.35">
      <c r="J58193" s="830"/>
    </row>
    <row r="58194" spans="10:10" x14ac:dyDescent="0.35">
      <c r="J58194" s="830"/>
    </row>
    <row r="58195" spans="10:10" x14ac:dyDescent="0.35">
      <c r="J58195" s="830"/>
    </row>
    <row r="58196" spans="10:10" x14ac:dyDescent="0.35">
      <c r="J58196" s="830"/>
    </row>
    <row r="58197" spans="10:10" x14ac:dyDescent="0.35">
      <c r="J58197" s="830"/>
    </row>
    <row r="58198" spans="10:10" x14ac:dyDescent="0.35">
      <c r="J58198" s="830"/>
    </row>
    <row r="58199" spans="10:10" x14ac:dyDescent="0.35">
      <c r="J58199" s="830"/>
    </row>
    <row r="58200" spans="10:10" x14ac:dyDescent="0.35">
      <c r="J58200" s="830"/>
    </row>
    <row r="58201" spans="10:10" x14ac:dyDescent="0.35">
      <c r="J58201" s="830"/>
    </row>
    <row r="58202" spans="10:10" x14ac:dyDescent="0.35">
      <c r="J58202" s="830"/>
    </row>
    <row r="58203" spans="10:10" x14ac:dyDescent="0.35">
      <c r="J58203" s="830"/>
    </row>
    <row r="58204" spans="10:10" x14ac:dyDescent="0.35">
      <c r="J58204" s="830"/>
    </row>
    <row r="58205" spans="10:10" x14ac:dyDescent="0.35">
      <c r="J58205" s="830"/>
    </row>
    <row r="58206" spans="10:10" x14ac:dyDescent="0.35">
      <c r="J58206" s="830"/>
    </row>
    <row r="58207" spans="10:10" x14ac:dyDescent="0.35">
      <c r="J58207" s="830"/>
    </row>
    <row r="58208" spans="10:10" x14ac:dyDescent="0.35">
      <c r="J58208" s="830"/>
    </row>
    <row r="58209" spans="10:10" x14ac:dyDescent="0.35">
      <c r="J58209" s="830"/>
    </row>
    <row r="58210" spans="10:10" x14ac:dyDescent="0.35">
      <c r="J58210" s="830"/>
    </row>
    <row r="58211" spans="10:10" x14ac:dyDescent="0.35">
      <c r="J58211" s="830"/>
    </row>
    <row r="58212" spans="10:10" x14ac:dyDescent="0.35">
      <c r="J58212" s="830"/>
    </row>
    <row r="58213" spans="10:10" x14ac:dyDescent="0.35">
      <c r="J58213" s="830"/>
    </row>
    <row r="58214" spans="10:10" x14ac:dyDescent="0.35">
      <c r="J58214" s="830"/>
    </row>
    <row r="58215" spans="10:10" x14ac:dyDescent="0.35">
      <c r="J58215" s="830"/>
    </row>
    <row r="58216" spans="10:10" x14ac:dyDescent="0.35">
      <c r="J58216" s="830"/>
    </row>
    <row r="58217" spans="10:10" x14ac:dyDescent="0.35">
      <c r="J58217" s="830"/>
    </row>
    <row r="58218" spans="10:10" x14ac:dyDescent="0.35">
      <c r="J58218" s="830"/>
    </row>
    <row r="58219" spans="10:10" x14ac:dyDescent="0.35">
      <c r="J58219" s="830"/>
    </row>
    <row r="58220" spans="10:10" x14ac:dyDescent="0.35">
      <c r="J58220" s="830"/>
    </row>
    <row r="58221" spans="10:10" x14ac:dyDescent="0.35">
      <c r="J58221" s="830"/>
    </row>
    <row r="58222" spans="10:10" x14ac:dyDescent="0.35">
      <c r="J58222" s="830"/>
    </row>
    <row r="58223" spans="10:10" x14ac:dyDescent="0.35">
      <c r="J58223" s="830"/>
    </row>
    <row r="58224" spans="10:10" x14ac:dyDescent="0.35">
      <c r="J58224" s="830"/>
    </row>
    <row r="58225" spans="10:10" x14ac:dyDescent="0.35">
      <c r="J58225" s="830"/>
    </row>
    <row r="58226" spans="10:10" x14ac:dyDescent="0.35">
      <c r="J58226" s="830"/>
    </row>
    <row r="58227" spans="10:10" x14ac:dyDescent="0.35">
      <c r="J58227" s="830"/>
    </row>
    <row r="58228" spans="10:10" x14ac:dyDescent="0.35">
      <c r="J58228" s="830"/>
    </row>
    <row r="58229" spans="10:10" x14ac:dyDescent="0.35">
      <c r="J58229" s="830"/>
    </row>
    <row r="58230" spans="10:10" x14ac:dyDescent="0.35">
      <c r="J58230" s="830"/>
    </row>
    <row r="58231" spans="10:10" x14ac:dyDescent="0.35">
      <c r="J58231" s="830"/>
    </row>
    <row r="58232" spans="10:10" x14ac:dyDescent="0.35">
      <c r="J58232" s="830"/>
    </row>
    <row r="58233" spans="10:10" x14ac:dyDescent="0.35">
      <c r="J58233" s="830"/>
    </row>
    <row r="58234" spans="10:10" x14ac:dyDescent="0.35">
      <c r="J58234" s="830"/>
    </row>
    <row r="58235" spans="10:10" x14ac:dyDescent="0.35">
      <c r="J58235" s="830"/>
    </row>
    <row r="58236" spans="10:10" x14ac:dyDescent="0.35">
      <c r="J58236" s="830"/>
    </row>
    <row r="58237" spans="10:10" x14ac:dyDescent="0.35">
      <c r="J58237" s="830"/>
    </row>
    <row r="58238" spans="10:10" x14ac:dyDescent="0.35">
      <c r="J58238" s="830"/>
    </row>
    <row r="58239" spans="10:10" x14ac:dyDescent="0.35">
      <c r="J58239" s="830"/>
    </row>
    <row r="58240" spans="10:10" x14ac:dyDescent="0.35">
      <c r="J58240" s="830"/>
    </row>
    <row r="58241" spans="10:10" x14ac:dyDescent="0.35">
      <c r="J58241" s="830"/>
    </row>
    <row r="58242" spans="10:10" x14ac:dyDescent="0.35">
      <c r="J58242" s="830"/>
    </row>
    <row r="58243" spans="10:10" x14ac:dyDescent="0.35">
      <c r="J58243" s="830"/>
    </row>
    <row r="58244" spans="10:10" x14ac:dyDescent="0.35">
      <c r="J58244" s="830"/>
    </row>
    <row r="58245" spans="10:10" x14ac:dyDescent="0.35">
      <c r="J58245" s="830"/>
    </row>
    <row r="58246" spans="10:10" x14ac:dyDescent="0.35">
      <c r="J58246" s="830"/>
    </row>
    <row r="58247" spans="10:10" x14ac:dyDescent="0.35">
      <c r="J58247" s="830"/>
    </row>
    <row r="58248" spans="10:10" x14ac:dyDescent="0.35">
      <c r="J58248" s="830"/>
    </row>
    <row r="58249" spans="10:10" x14ac:dyDescent="0.35">
      <c r="J58249" s="830"/>
    </row>
    <row r="58250" spans="10:10" x14ac:dyDescent="0.35">
      <c r="J58250" s="830"/>
    </row>
    <row r="58251" spans="10:10" x14ac:dyDescent="0.35">
      <c r="J58251" s="830"/>
    </row>
    <row r="58252" spans="10:10" x14ac:dyDescent="0.35">
      <c r="J58252" s="830"/>
    </row>
    <row r="58253" spans="10:10" x14ac:dyDescent="0.35">
      <c r="J58253" s="830"/>
    </row>
    <row r="58254" spans="10:10" x14ac:dyDescent="0.35">
      <c r="J58254" s="830"/>
    </row>
    <row r="58255" spans="10:10" x14ac:dyDescent="0.35">
      <c r="J58255" s="830"/>
    </row>
    <row r="58256" spans="10:10" x14ac:dyDescent="0.35">
      <c r="J58256" s="830"/>
    </row>
    <row r="58257" spans="10:10" x14ac:dyDescent="0.35">
      <c r="J58257" s="830"/>
    </row>
    <row r="58258" spans="10:10" x14ac:dyDescent="0.35">
      <c r="J58258" s="830"/>
    </row>
    <row r="58259" spans="10:10" x14ac:dyDescent="0.35">
      <c r="J58259" s="830"/>
    </row>
    <row r="58260" spans="10:10" x14ac:dyDescent="0.35">
      <c r="J58260" s="830"/>
    </row>
    <row r="58261" spans="10:10" x14ac:dyDescent="0.35">
      <c r="J58261" s="830"/>
    </row>
    <row r="58262" spans="10:10" x14ac:dyDescent="0.35">
      <c r="J58262" s="830"/>
    </row>
    <row r="58263" spans="10:10" x14ac:dyDescent="0.35">
      <c r="J58263" s="830"/>
    </row>
    <row r="58264" spans="10:10" x14ac:dyDescent="0.35">
      <c r="J58264" s="830"/>
    </row>
    <row r="58265" spans="10:10" x14ac:dyDescent="0.35">
      <c r="J58265" s="830"/>
    </row>
    <row r="58266" spans="10:10" x14ac:dyDescent="0.35">
      <c r="J58266" s="830"/>
    </row>
    <row r="58267" spans="10:10" x14ac:dyDescent="0.35">
      <c r="J58267" s="830"/>
    </row>
    <row r="58268" spans="10:10" x14ac:dyDescent="0.35">
      <c r="J58268" s="830"/>
    </row>
    <row r="58269" spans="10:10" x14ac:dyDescent="0.35">
      <c r="J58269" s="830"/>
    </row>
    <row r="58270" spans="10:10" x14ac:dyDescent="0.35">
      <c r="J58270" s="830"/>
    </row>
    <row r="58271" spans="10:10" x14ac:dyDescent="0.35">
      <c r="J58271" s="830"/>
    </row>
    <row r="58272" spans="10:10" x14ac:dyDescent="0.35">
      <c r="J58272" s="830"/>
    </row>
    <row r="58273" spans="10:10" x14ac:dyDescent="0.35">
      <c r="J58273" s="830"/>
    </row>
    <row r="58274" spans="10:10" x14ac:dyDescent="0.35">
      <c r="J58274" s="830"/>
    </row>
    <row r="58275" spans="10:10" x14ac:dyDescent="0.35">
      <c r="J58275" s="830"/>
    </row>
    <row r="58276" spans="10:10" x14ac:dyDescent="0.35">
      <c r="J58276" s="830"/>
    </row>
    <row r="58277" spans="10:10" x14ac:dyDescent="0.35">
      <c r="J58277" s="830"/>
    </row>
    <row r="58278" spans="10:10" x14ac:dyDescent="0.35">
      <c r="J58278" s="830"/>
    </row>
    <row r="58279" spans="10:10" x14ac:dyDescent="0.35">
      <c r="J58279" s="830"/>
    </row>
    <row r="58280" spans="10:10" x14ac:dyDescent="0.35">
      <c r="J58280" s="830"/>
    </row>
    <row r="58281" spans="10:10" x14ac:dyDescent="0.35">
      <c r="J58281" s="830"/>
    </row>
    <row r="58282" spans="10:10" x14ac:dyDescent="0.35">
      <c r="J58282" s="830"/>
    </row>
    <row r="58283" spans="10:10" x14ac:dyDescent="0.35">
      <c r="J58283" s="830"/>
    </row>
    <row r="58284" spans="10:10" x14ac:dyDescent="0.35">
      <c r="J58284" s="830"/>
    </row>
    <row r="58285" spans="10:10" x14ac:dyDescent="0.35">
      <c r="J58285" s="830"/>
    </row>
    <row r="58286" spans="10:10" x14ac:dyDescent="0.35">
      <c r="J58286" s="830"/>
    </row>
    <row r="58287" spans="10:10" x14ac:dyDescent="0.35">
      <c r="J58287" s="830"/>
    </row>
    <row r="58288" spans="10:10" x14ac:dyDescent="0.35">
      <c r="J58288" s="830"/>
    </row>
    <row r="58289" spans="10:10" x14ac:dyDescent="0.35">
      <c r="J58289" s="830"/>
    </row>
    <row r="58290" spans="10:10" x14ac:dyDescent="0.35">
      <c r="J58290" s="830"/>
    </row>
    <row r="58291" spans="10:10" x14ac:dyDescent="0.35">
      <c r="J58291" s="830"/>
    </row>
    <row r="58292" spans="10:10" x14ac:dyDescent="0.35">
      <c r="J58292" s="830"/>
    </row>
    <row r="58293" spans="10:10" x14ac:dyDescent="0.35">
      <c r="J58293" s="830"/>
    </row>
    <row r="58294" spans="10:10" x14ac:dyDescent="0.35">
      <c r="J58294" s="830"/>
    </row>
    <row r="58295" spans="10:10" x14ac:dyDescent="0.35">
      <c r="J58295" s="830"/>
    </row>
    <row r="58296" spans="10:10" x14ac:dyDescent="0.35">
      <c r="J58296" s="830"/>
    </row>
    <row r="58297" spans="10:10" x14ac:dyDescent="0.35">
      <c r="J58297" s="830"/>
    </row>
    <row r="58298" spans="10:10" x14ac:dyDescent="0.35">
      <c r="J58298" s="830"/>
    </row>
    <row r="58299" spans="10:10" x14ac:dyDescent="0.35">
      <c r="J58299" s="830"/>
    </row>
    <row r="58300" spans="10:10" x14ac:dyDescent="0.35">
      <c r="J58300" s="830"/>
    </row>
    <row r="58301" spans="10:10" x14ac:dyDescent="0.35">
      <c r="J58301" s="830"/>
    </row>
    <row r="58302" spans="10:10" x14ac:dyDescent="0.35">
      <c r="J58302" s="830"/>
    </row>
    <row r="58303" spans="10:10" x14ac:dyDescent="0.35">
      <c r="J58303" s="830"/>
    </row>
    <row r="58304" spans="10:10" x14ac:dyDescent="0.35">
      <c r="J58304" s="830"/>
    </row>
    <row r="58305" spans="10:10" x14ac:dyDescent="0.35">
      <c r="J58305" s="830"/>
    </row>
    <row r="58306" spans="10:10" x14ac:dyDescent="0.35">
      <c r="J58306" s="830"/>
    </row>
    <row r="58307" spans="10:10" x14ac:dyDescent="0.35">
      <c r="J58307" s="830"/>
    </row>
    <row r="58308" spans="10:10" x14ac:dyDescent="0.35">
      <c r="J58308" s="830"/>
    </row>
    <row r="58309" spans="10:10" x14ac:dyDescent="0.35">
      <c r="J58309" s="830"/>
    </row>
    <row r="58310" spans="10:10" x14ac:dyDescent="0.35">
      <c r="J58310" s="830"/>
    </row>
    <row r="58311" spans="10:10" x14ac:dyDescent="0.35">
      <c r="J58311" s="830"/>
    </row>
    <row r="58312" spans="10:10" x14ac:dyDescent="0.35">
      <c r="J58312" s="830"/>
    </row>
    <row r="58313" spans="10:10" x14ac:dyDescent="0.35">
      <c r="J58313" s="830"/>
    </row>
    <row r="58314" spans="10:10" x14ac:dyDescent="0.35">
      <c r="J58314" s="830"/>
    </row>
    <row r="58315" spans="10:10" x14ac:dyDescent="0.35">
      <c r="J58315" s="830"/>
    </row>
    <row r="58316" spans="10:10" x14ac:dyDescent="0.35">
      <c r="J58316" s="830"/>
    </row>
    <row r="58317" spans="10:10" x14ac:dyDescent="0.35">
      <c r="J58317" s="830"/>
    </row>
    <row r="58318" spans="10:10" x14ac:dyDescent="0.35">
      <c r="J58318" s="830"/>
    </row>
    <row r="58319" spans="10:10" x14ac:dyDescent="0.35">
      <c r="J58319" s="830"/>
    </row>
    <row r="58320" spans="10:10" x14ac:dyDescent="0.35">
      <c r="J58320" s="830"/>
    </row>
    <row r="58321" spans="10:10" x14ac:dyDescent="0.35">
      <c r="J58321" s="830"/>
    </row>
    <row r="58322" spans="10:10" x14ac:dyDescent="0.35">
      <c r="J58322" s="830"/>
    </row>
    <row r="58323" spans="10:10" x14ac:dyDescent="0.35">
      <c r="J58323" s="830"/>
    </row>
    <row r="58324" spans="10:10" x14ac:dyDescent="0.35">
      <c r="J58324" s="830"/>
    </row>
    <row r="58325" spans="10:10" x14ac:dyDescent="0.35">
      <c r="J58325" s="830"/>
    </row>
    <row r="58326" spans="10:10" x14ac:dyDescent="0.35">
      <c r="J58326" s="830"/>
    </row>
    <row r="58327" spans="10:10" x14ac:dyDescent="0.35">
      <c r="J58327" s="830"/>
    </row>
    <row r="58328" spans="10:10" x14ac:dyDescent="0.35">
      <c r="J58328" s="830"/>
    </row>
    <row r="58329" spans="10:10" x14ac:dyDescent="0.35">
      <c r="J58329" s="830"/>
    </row>
    <row r="58330" spans="10:10" x14ac:dyDescent="0.35">
      <c r="J58330" s="830"/>
    </row>
    <row r="58331" spans="10:10" x14ac:dyDescent="0.35">
      <c r="J58331" s="830"/>
    </row>
    <row r="58332" spans="10:10" x14ac:dyDescent="0.35">
      <c r="J58332" s="830"/>
    </row>
    <row r="58333" spans="10:10" x14ac:dyDescent="0.35">
      <c r="J58333" s="830"/>
    </row>
    <row r="58334" spans="10:10" x14ac:dyDescent="0.35">
      <c r="J58334" s="830"/>
    </row>
    <row r="58335" spans="10:10" x14ac:dyDescent="0.35">
      <c r="J58335" s="830"/>
    </row>
    <row r="58336" spans="10:10" x14ac:dyDescent="0.35">
      <c r="J58336" s="830"/>
    </row>
    <row r="58337" spans="10:10" x14ac:dyDescent="0.35">
      <c r="J58337" s="830"/>
    </row>
    <row r="58338" spans="10:10" x14ac:dyDescent="0.35">
      <c r="J58338" s="830"/>
    </row>
    <row r="58339" spans="10:10" x14ac:dyDescent="0.35">
      <c r="J58339" s="830"/>
    </row>
    <row r="58340" spans="10:10" x14ac:dyDescent="0.35">
      <c r="J58340" s="830"/>
    </row>
    <row r="58341" spans="10:10" x14ac:dyDescent="0.35">
      <c r="J58341" s="830"/>
    </row>
    <row r="58342" spans="10:10" x14ac:dyDescent="0.35">
      <c r="J58342" s="830"/>
    </row>
    <row r="58343" spans="10:10" x14ac:dyDescent="0.35">
      <c r="J58343" s="830"/>
    </row>
    <row r="58344" spans="10:10" x14ac:dyDescent="0.35">
      <c r="J58344" s="830"/>
    </row>
    <row r="58345" spans="10:10" x14ac:dyDescent="0.35">
      <c r="J58345" s="830"/>
    </row>
    <row r="58346" spans="10:10" x14ac:dyDescent="0.35">
      <c r="J58346" s="830"/>
    </row>
    <row r="58347" spans="10:10" x14ac:dyDescent="0.35">
      <c r="J58347" s="830"/>
    </row>
    <row r="58348" spans="10:10" x14ac:dyDescent="0.35">
      <c r="J58348" s="830"/>
    </row>
    <row r="58349" spans="10:10" x14ac:dyDescent="0.35">
      <c r="J58349" s="830"/>
    </row>
    <row r="58350" spans="10:10" x14ac:dyDescent="0.35">
      <c r="J58350" s="830"/>
    </row>
    <row r="58351" spans="10:10" x14ac:dyDescent="0.35">
      <c r="J58351" s="830"/>
    </row>
    <row r="58352" spans="10:10" x14ac:dyDescent="0.35">
      <c r="J58352" s="830"/>
    </row>
    <row r="58353" spans="10:10" x14ac:dyDescent="0.35">
      <c r="J58353" s="830"/>
    </row>
    <row r="58354" spans="10:10" x14ac:dyDescent="0.35">
      <c r="J58354" s="830"/>
    </row>
    <row r="58355" spans="10:10" x14ac:dyDescent="0.35">
      <c r="J58355" s="830"/>
    </row>
    <row r="58356" spans="10:10" x14ac:dyDescent="0.35">
      <c r="J58356" s="830"/>
    </row>
    <row r="58357" spans="10:10" x14ac:dyDescent="0.35">
      <c r="J58357" s="830"/>
    </row>
    <row r="58358" spans="10:10" x14ac:dyDescent="0.35">
      <c r="J58358" s="830"/>
    </row>
    <row r="58359" spans="10:10" x14ac:dyDescent="0.35">
      <c r="J58359" s="830"/>
    </row>
    <row r="58360" spans="10:10" x14ac:dyDescent="0.35">
      <c r="J58360" s="830"/>
    </row>
    <row r="58361" spans="10:10" x14ac:dyDescent="0.35">
      <c r="J58361" s="830"/>
    </row>
    <row r="58362" spans="10:10" x14ac:dyDescent="0.35">
      <c r="J58362" s="830"/>
    </row>
    <row r="58363" spans="10:10" x14ac:dyDescent="0.35">
      <c r="J58363" s="830"/>
    </row>
    <row r="58364" spans="10:10" x14ac:dyDescent="0.35">
      <c r="J58364" s="830"/>
    </row>
    <row r="58365" spans="10:10" x14ac:dyDescent="0.35">
      <c r="J58365" s="830"/>
    </row>
    <row r="58366" spans="10:10" x14ac:dyDescent="0.35">
      <c r="J58366" s="830"/>
    </row>
    <row r="58367" spans="10:10" x14ac:dyDescent="0.35">
      <c r="J58367" s="830"/>
    </row>
    <row r="58368" spans="10:10" x14ac:dyDescent="0.35">
      <c r="J58368" s="830"/>
    </row>
    <row r="58369" spans="10:10" x14ac:dyDescent="0.35">
      <c r="J58369" s="830"/>
    </row>
    <row r="58370" spans="10:10" x14ac:dyDescent="0.35">
      <c r="J58370" s="830"/>
    </row>
    <row r="58371" spans="10:10" x14ac:dyDescent="0.35">
      <c r="J58371" s="830"/>
    </row>
    <row r="58372" spans="10:10" x14ac:dyDescent="0.35">
      <c r="J58372" s="830"/>
    </row>
    <row r="58373" spans="10:10" x14ac:dyDescent="0.35">
      <c r="J58373" s="830"/>
    </row>
    <row r="58374" spans="10:10" x14ac:dyDescent="0.35">
      <c r="J58374" s="830"/>
    </row>
    <row r="58375" spans="10:10" x14ac:dyDescent="0.35">
      <c r="J58375" s="830"/>
    </row>
    <row r="58376" spans="10:10" x14ac:dyDescent="0.35">
      <c r="J58376" s="830"/>
    </row>
    <row r="58377" spans="10:10" x14ac:dyDescent="0.35">
      <c r="J58377" s="830"/>
    </row>
    <row r="58378" spans="10:10" x14ac:dyDescent="0.35">
      <c r="J58378" s="830"/>
    </row>
    <row r="58379" spans="10:10" x14ac:dyDescent="0.35">
      <c r="J58379" s="830"/>
    </row>
    <row r="58380" spans="10:10" x14ac:dyDescent="0.35">
      <c r="J58380" s="830"/>
    </row>
    <row r="58381" spans="10:10" x14ac:dyDescent="0.35">
      <c r="J58381" s="830"/>
    </row>
    <row r="58382" spans="10:10" x14ac:dyDescent="0.35">
      <c r="J58382" s="830"/>
    </row>
    <row r="58383" spans="10:10" x14ac:dyDescent="0.35">
      <c r="J58383" s="830"/>
    </row>
    <row r="58384" spans="10:10" x14ac:dyDescent="0.35">
      <c r="J58384" s="830"/>
    </row>
    <row r="58385" spans="10:10" x14ac:dyDescent="0.35">
      <c r="J58385" s="830"/>
    </row>
    <row r="58386" spans="10:10" x14ac:dyDescent="0.35">
      <c r="J58386" s="830"/>
    </row>
    <row r="58387" spans="10:10" x14ac:dyDescent="0.35">
      <c r="J58387" s="830"/>
    </row>
    <row r="58388" spans="10:10" x14ac:dyDescent="0.35">
      <c r="J58388" s="830"/>
    </row>
    <row r="58389" spans="10:10" x14ac:dyDescent="0.35">
      <c r="J58389" s="830"/>
    </row>
    <row r="58390" spans="10:10" x14ac:dyDescent="0.35">
      <c r="J58390" s="830"/>
    </row>
    <row r="58391" spans="10:10" x14ac:dyDescent="0.35">
      <c r="J58391" s="830"/>
    </row>
    <row r="58392" spans="10:10" x14ac:dyDescent="0.35">
      <c r="J58392" s="830"/>
    </row>
    <row r="58393" spans="10:10" x14ac:dyDescent="0.35">
      <c r="J58393" s="830"/>
    </row>
    <row r="58394" spans="10:10" x14ac:dyDescent="0.35">
      <c r="J58394" s="830"/>
    </row>
    <row r="58395" spans="10:10" x14ac:dyDescent="0.35">
      <c r="J58395" s="830"/>
    </row>
    <row r="58396" spans="10:10" x14ac:dyDescent="0.35">
      <c r="J58396" s="830"/>
    </row>
    <row r="58397" spans="10:10" x14ac:dyDescent="0.35">
      <c r="J58397" s="830"/>
    </row>
    <row r="58398" spans="10:10" x14ac:dyDescent="0.35">
      <c r="J58398" s="830"/>
    </row>
    <row r="58399" spans="10:10" x14ac:dyDescent="0.35">
      <c r="J58399" s="830"/>
    </row>
    <row r="58400" spans="10:10" x14ac:dyDescent="0.35">
      <c r="J58400" s="830"/>
    </row>
    <row r="58401" spans="10:10" x14ac:dyDescent="0.35">
      <c r="J58401" s="830"/>
    </row>
    <row r="58402" spans="10:10" x14ac:dyDescent="0.35">
      <c r="J58402" s="830"/>
    </row>
    <row r="58403" spans="10:10" x14ac:dyDescent="0.35">
      <c r="J58403" s="830"/>
    </row>
    <row r="58404" spans="10:10" x14ac:dyDescent="0.35">
      <c r="J58404" s="830"/>
    </row>
    <row r="58405" spans="10:10" x14ac:dyDescent="0.35">
      <c r="J58405" s="830"/>
    </row>
    <row r="58406" spans="10:10" x14ac:dyDescent="0.35">
      <c r="J58406" s="830"/>
    </row>
    <row r="58407" spans="10:10" x14ac:dyDescent="0.35">
      <c r="J58407" s="830"/>
    </row>
    <row r="58408" spans="10:10" x14ac:dyDescent="0.35">
      <c r="J58408" s="830"/>
    </row>
    <row r="58409" spans="10:10" x14ac:dyDescent="0.35">
      <c r="J58409" s="830"/>
    </row>
    <row r="58410" spans="10:10" x14ac:dyDescent="0.35">
      <c r="J58410" s="830"/>
    </row>
    <row r="58411" spans="10:10" x14ac:dyDescent="0.35">
      <c r="J58411" s="830"/>
    </row>
    <row r="58412" spans="10:10" x14ac:dyDescent="0.35">
      <c r="J58412" s="830"/>
    </row>
    <row r="58413" spans="10:10" x14ac:dyDescent="0.35">
      <c r="J58413" s="830"/>
    </row>
    <row r="58414" spans="10:10" x14ac:dyDescent="0.35">
      <c r="J58414" s="830"/>
    </row>
    <row r="58415" spans="10:10" x14ac:dyDescent="0.35">
      <c r="J58415" s="830"/>
    </row>
    <row r="58416" spans="10:10" x14ac:dyDescent="0.35">
      <c r="J58416" s="830"/>
    </row>
    <row r="58417" spans="10:10" x14ac:dyDescent="0.35">
      <c r="J58417" s="830"/>
    </row>
    <row r="58418" spans="10:10" x14ac:dyDescent="0.35">
      <c r="J58418" s="830"/>
    </row>
    <row r="58419" spans="10:10" x14ac:dyDescent="0.35">
      <c r="J58419" s="830"/>
    </row>
    <row r="58420" spans="10:10" x14ac:dyDescent="0.35">
      <c r="J58420" s="830"/>
    </row>
    <row r="58421" spans="10:10" x14ac:dyDescent="0.35">
      <c r="J58421" s="830"/>
    </row>
    <row r="58422" spans="10:10" x14ac:dyDescent="0.35">
      <c r="J58422" s="830"/>
    </row>
    <row r="58423" spans="10:10" x14ac:dyDescent="0.35">
      <c r="J58423" s="830"/>
    </row>
    <row r="58424" spans="10:10" x14ac:dyDescent="0.35">
      <c r="J58424" s="830"/>
    </row>
    <row r="58425" spans="10:10" x14ac:dyDescent="0.35">
      <c r="J58425" s="830"/>
    </row>
    <row r="58426" spans="10:10" x14ac:dyDescent="0.35">
      <c r="J58426" s="830"/>
    </row>
    <row r="58427" spans="10:10" x14ac:dyDescent="0.35">
      <c r="J58427" s="830"/>
    </row>
    <row r="58428" spans="10:10" x14ac:dyDescent="0.35">
      <c r="J58428" s="830"/>
    </row>
    <row r="58429" spans="10:10" x14ac:dyDescent="0.35">
      <c r="J58429" s="830"/>
    </row>
    <row r="58430" spans="10:10" x14ac:dyDescent="0.35">
      <c r="J58430" s="830"/>
    </row>
    <row r="58431" spans="10:10" x14ac:dyDescent="0.35">
      <c r="J58431" s="830"/>
    </row>
    <row r="58432" spans="10:10" x14ac:dyDescent="0.35">
      <c r="J58432" s="830"/>
    </row>
    <row r="58433" spans="10:10" x14ac:dyDescent="0.35">
      <c r="J58433" s="830"/>
    </row>
    <row r="58434" spans="10:10" x14ac:dyDescent="0.35">
      <c r="J58434" s="830"/>
    </row>
    <row r="58435" spans="10:10" x14ac:dyDescent="0.35">
      <c r="J58435" s="830"/>
    </row>
    <row r="58436" spans="10:10" x14ac:dyDescent="0.35">
      <c r="J58436" s="830"/>
    </row>
    <row r="58437" spans="10:10" x14ac:dyDescent="0.35">
      <c r="J58437" s="830"/>
    </row>
    <row r="58438" spans="10:10" x14ac:dyDescent="0.35">
      <c r="J58438" s="830"/>
    </row>
    <row r="58439" spans="10:10" x14ac:dyDescent="0.35">
      <c r="J58439" s="830"/>
    </row>
    <row r="58440" spans="10:10" x14ac:dyDescent="0.35">
      <c r="J58440" s="830"/>
    </row>
    <row r="58441" spans="10:10" x14ac:dyDescent="0.35">
      <c r="J58441" s="830"/>
    </row>
    <row r="58442" spans="10:10" x14ac:dyDescent="0.35">
      <c r="J58442" s="830"/>
    </row>
    <row r="58443" spans="10:10" x14ac:dyDescent="0.35">
      <c r="J58443" s="830"/>
    </row>
    <row r="58444" spans="10:10" x14ac:dyDescent="0.35">
      <c r="J58444" s="830"/>
    </row>
    <row r="58445" spans="10:10" x14ac:dyDescent="0.35">
      <c r="J58445" s="830"/>
    </row>
    <row r="58446" spans="10:10" x14ac:dyDescent="0.35">
      <c r="J58446" s="830"/>
    </row>
    <row r="58447" spans="10:10" x14ac:dyDescent="0.35">
      <c r="J58447" s="830"/>
    </row>
    <row r="58448" spans="10:10" x14ac:dyDescent="0.35">
      <c r="J58448" s="830"/>
    </row>
    <row r="58449" spans="10:10" x14ac:dyDescent="0.35">
      <c r="J58449" s="830"/>
    </row>
    <row r="58450" spans="10:10" x14ac:dyDescent="0.35">
      <c r="J58450" s="830"/>
    </row>
    <row r="58451" spans="10:10" x14ac:dyDescent="0.35">
      <c r="J58451" s="830"/>
    </row>
    <row r="58452" spans="10:10" x14ac:dyDescent="0.35">
      <c r="J58452" s="830"/>
    </row>
    <row r="58453" spans="10:10" x14ac:dyDescent="0.35">
      <c r="J58453" s="830"/>
    </row>
    <row r="58454" spans="10:10" x14ac:dyDescent="0.35">
      <c r="J58454" s="830"/>
    </row>
    <row r="58455" spans="10:10" x14ac:dyDescent="0.35">
      <c r="J58455" s="830"/>
    </row>
    <row r="58456" spans="10:10" x14ac:dyDescent="0.35">
      <c r="J58456" s="830"/>
    </row>
    <row r="58457" spans="10:10" x14ac:dyDescent="0.35">
      <c r="J58457" s="830"/>
    </row>
    <row r="58458" spans="10:10" x14ac:dyDescent="0.35">
      <c r="J58458" s="830"/>
    </row>
    <row r="58459" spans="10:10" x14ac:dyDescent="0.35">
      <c r="J58459" s="830"/>
    </row>
    <row r="58460" spans="10:10" x14ac:dyDescent="0.35">
      <c r="J58460" s="830"/>
    </row>
    <row r="58461" spans="10:10" x14ac:dyDescent="0.35">
      <c r="J58461" s="830"/>
    </row>
    <row r="58462" spans="10:10" x14ac:dyDescent="0.35">
      <c r="J58462" s="830"/>
    </row>
    <row r="58463" spans="10:10" x14ac:dyDescent="0.35">
      <c r="J58463" s="830"/>
    </row>
    <row r="58464" spans="10:10" x14ac:dyDescent="0.35">
      <c r="J58464" s="830"/>
    </row>
    <row r="58465" spans="10:10" x14ac:dyDescent="0.35">
      <c r="J58465" s="830"/>
    </row>
    <row r="58466" spans="10:10" x14ac:dyDescent="0.35">
      <c r="J58466" s="830"/>
    </row>
    <row r="58467" spans="10:10" x14ac:dyDescent="0.35">
      <c r="J58467" s="830"/>
    </row>
    <row r="58468" spans="10:10" x14ac:dyDescent="0.35">
      <c r="J58468" s="830"/>
    </row>
    <row r="58469" spans="10:10" x14ac:dyDescent="0.35">
      <c r="J58469" s="830"/>
    </row>
    <row r="58470" spans="10:10" x14ac:dyDescent="0.35">
      <c r="J58470" s="830"/>
    </row>
    <row r="58471" spans="10:10" x14ac:dyDescent="0.35">
      <c r="J58471" s="830"/>
    </row>
    <row r="58472" spans="10:10" x14ac:dyDescent="0.35">
      <c r="J58472" s="830"/>
    </row>
    <row r="58473" spans="10:10" x14ac:dyDescent="0.35">
      <c r="J58473" s="830"/>
    </row>
    <row r="58474" spans="10:10" x14ac:dyDescent="0.35">
      <c r="J58474" s="830"/>
    </row>
    <row r="58475" spans="10:10" x14ac:dyDescent="0.35">
      <c r="J58475" s="830"/>
    </row>
    <row r="58476" spans="10:10" x14ac:dyDescent="0.35">
      <c r="J58476" s="830"/>
    </row>
    <row r="58477" spans="10:10" x14ac:dyDescent="0.35">
      <c r="J58477" s="830"/>
    </row>
    <row r="58478" spans="10:10" x14ac:dyDescent="0.35">
      <c r="J58478" s="830"/>
    </row>
    <row r="58479" spans="10:10" x14ac:dyDescent="0.35">
      <c r="J58479" s="830"/>
    </row>
    <row r="58480" spans="10:10" x14ac:dyDescent="0.35">
      <c r="J58480" s="830"/>
    </row>
    <row r="58481" spans="10:10" x14ac:dyDescent="0.35">
      <c r="J58481" s="830"/>
    </row>
    <row r="58482" spans="10:10" x14ac:dyDescent="0.35">
      <c r="J58482" s="830"/>
    </row>
    <row r="58483" spans="10:10" x14ac:dyDescent="0.35">
      <c r="J58483" s="830"/>
    </row>
    <row r="58484" spans="10:10" x14ac:dyDescent="0.35">
      <c r="J58484" s="830"/>
    </row>
    <row r="58485" spans="10:10" x14ac:dyDescent="0.35">
      <c r="J58485" s="830"/>
    </row>
    <row r="58486" spans="10:10" x14ac:dyDescent="0.35">
      <c r="J58486" s="830"/>
    </row>
    <row r="58487" spans="10:10" x14ac:dyDescent="0.35">
      <c r="J58487" s="830"/>
    </row>
    <row r="58488" spans="10:10" x14ac:dyDescent="0.35">
      <c r="J58488" s="830"/>
    </row>
    <row r="58489" spans="10:10" x14ac:dyDescent="0.35">
      <c r="J58489" s="830"/>
    </row>
    <row r="58490" spans="10:10" x14ac:dyDescent="0.35">
      <c r="J58490" s="830"/>
    </row>
    <row r="58491" spans="10:10" x14ac:dyDescent="0.35">
      <c r="J58491" s="830"/>
    </row>
    <row r="58492" spans="10:10" x14ac:dyDescent="0.35">
      <c r="J58492" s="830"/>
    </row>
    <row r="58493" spans="10:10" x14ac:dyDescent="0.35">
      <c r="J58493" s="830"/>
    </row>
    <row r="58494" spans="10:10" x14ac:dyDescent="0.35">
      <c r="J58494" s="830"/>
    </row>
    <row r="58495" spans="10:10" x14ac:dyDescent="0.35">
      <c r="J58495" s="830"/>
    </row>
    <row r="58496" spans="10:10" x14ac:dyDescent="0.35">
      <c r="J58496" s="830"/>
    </row>
    <row r="58497" spans="10:10" x14ac:dyDescent="0.35">
      <c r="J58497" s="830"/>
    </row>
    <row r="58498" spans="10:10" x14ac:dyDescent="0.35">
      <c r="J58498" s="830"/>
    </row>
    <row r="58499" spans="10:10" x14ac:dyDescent="0.35">
      <c r="J58499" s="830"/>
    </row>
    <row r="58500" spans="10:10" x14ac:dyDescent="0.35">
      <c r="J58500" s="830"/>
    </row>
    <row r="58501" spans="10:10" x14ac:dyDescent="0.35">
      <c r="J58501" s="830"/>
    </row>
    <row r="58502" spans="10:10" x14ac:dyDescent="0.35">
      <c r="J58502" s="830"/>
    </row>
    <row r="58503" spans="10:10" x14ac:dyDescent="0.35">
      <c r="J58503" s="830"/>
    </row>
    <row r="58504" spans="10:10" x14ac:dyDescent="0.35">
      <c r="J58504" s="830"/>
    </row>
    <row r="58505" spans="10:10" x14ac:dyDescent="0.35">
      <c r="J58505" s="830"/>
    </row>
    <row r="58506" spans="10:10" x14ac:dyDescent="0.35">
      <c r="J58506" s="830"/>
    </row>
    <row r="58507" spans="10:10" x14ac:dyDescent="0.35">
      <c r="J58507" s="830"/>
    </row>
    <row r="58508" spans="10:10" x14ac:dyDescent="0.35">
      <c r="J58508" s="830"/>
    </row>
    <row r="58509" spans="10:10" x14ac:dyDescent="0.35">
      <c r="J58509" s="830"/>
    </row>
    <row r="58510" spans="10:10" x14ac:dyDescent="0.35">
      <c r="J58510" s="830"/>
    </row>
    <row r="58511" spans="10:10" x14ac:dyDescent="0.35">
      <c r="J58511" s="830"/>
    </row>
    <row r="58512" spans="10:10" x14ac:dyDescent="0.35">
      <c r="J58512" s="830"/>
    </row>
    <row r="58513" spans="10:10" x14ac:dyDescent="0.35">
      <c r="J58513" s="830"/>
    </row>
    <row r="58514" spans="10:10" x14ac:dyDescent="0.35">
      <c r="J58514" s="830"/>
    </row>
    <row r="58515" spans="10:10" x14ac:dyDescent="0.35">
      <c r="J58515" s="830"/>
    </row>
    <row r="58516" spans="10:10" x14ac:dyDescent="0.35">
      <c r="J58516" s="830"/>
    </row>
    <row r="58517" spans="10:10" x14ac:dyDescent="0.35">
      <c r="J58517" s="830"/>
    </row>
    <row r="58518" spans="10:10" x14ac:dyDescent="0.35">
      <c r="J58518" s="830"/>
    </row>
    <row r="58519" spans="10:10" x14ac:dyDescent="0.35">
      <c r="J58519" s="830"/>
    </row>
    <row r="58520" spans="10:10" x14ac:dyDescent="0.35">
      <c r="J58520" s="830"/>
    </row>
    <row r="58521" spans="10:10" x14ac:dyDescent="0.35">
      <c r="J58521" s="830"/>
    </row>
    <row r="58522" spans="10:10" x14ac:dyDescent="0.35">
      <c r="J58522" s="830"/>
    </row>
    <row r="58523" spans="10:10" x14ac:dyDescent="0.35">
      <c r="J58523" s="830"/>
    </row>
    <row r="58524" spans="10:10" x14ac:dyDescent="0.35">
      <c r="J58524" s="830"/>
    </row>
    <row r="58525" spans="10:10" x14ac:dyDescent="0.35">
      <c r="J58525" s="830"/>
    </row>
    <row r="58526" spans="10:10" x14ac:dyDescent="0.35">
      <c r="J58526" s="830"/>
    </row>
    <row r="58527" spans="10:10" x14ac:dyDescent="0.35">
      <c r="J58527" s="830"/>
    </row>
    <row r="58528" spans="10:10" x14ac:dyDescent="0.35">
      <c r="J58528" s="830"/>
    </row>
    <row r="58529" spans="10:10" x14ac:dyDescent="0.35">
      <c r="J58529" s="830"/>
    </row>
    <row r="58530" spans="10:10" x14ac:dyDescent="0.35">
      <c r="J58530" s="830"/>
    </row>
    <row r="58531" spans="10:10" x14ac:dyDescent="0.35">
      <c r="J58531" s="830"/>
    </row>
    <row r="58532" spans="10:10" x14ac:dyDescent="0.35">
      <c r="J58532" s="830"/>
    </row>
    <row r="58533" spans="10:10" x14ac:dyDescent="0.35">
      <c r="J58533" s="830"/>
    </row>
    <row r="58534" spans="10:10" x14ac:dyDescent="0.35">
      <c r="J58534" s="830"/>
    </row>
    <row r="58535" spans="10:10" x14ac:dyDescent="0.35">
      <c r="J58535" s="830"/>
    </row>
    <row r="58536" spans="10:10" x14ac:dyDescent="0.35">
      <c r="J58536" s="830"/>
    </row>
    <row r="58537" spans="10:10" x14ac:dyDescent="0.35">
      <c r="J58537" s="830"/>
    </row>
    <row r="58538" spans="10:10" x14ac:dyDescent="0.35">
      <c r="J58538" s="830"/>
    </row>
    <row r="58539" spans="10:10" x14ac:dyDescent="0.35">
      <c r="J58539" s="830"/>
    </row>
    <row r="58540" spans="10:10" x14ac:dyDescent="0.35">
      <c r="J58540" s="830"/>
    </row>
    <row r="58541" spans="10:10" x14ac:dyDescent="0.35">
      <c r="J58541" s="830"/>
    </row>
    <row r="58542" spans="10:10" x14ac:dyDescent="0.35">
      <c r="J58542" s="830"/>
    </row>
    <row r="58543" spans="10:10" x14ac:dyDescent="0.35">
      <c r="J58543" s="830"/>
    </row>
    <row r="58544" spans="10:10" x14ac:dyDescent="0.35">
      <c r="J58544" s="830"/>
    </row>
    <row r="58545" spans="10:10" x14ac:dyDescent="0.35">
      <c r="J58545" s="830"/>
    </row>
    <row r="58546" spans="10:10" x14ac:dyDescent="0.35">
      <c r="J58546" s="830"/>
    </row>
    <row r="58547" spans="10:10" x14ac:dyDescent="0.35">
      <c r="J58547" s="830"/>
    </row>
    <row r="58548" spans="10:10" x14ac:dyDescent="0.35">
      <c r="J58548" s="830"/>
    </row>
    <row r="58549" spans="10:10" x14ac:dyDescent="0.35">
      <c r="J58549" s="830"/>
    </row>
    <row r="58550" spans="10:10" x14ac:dyDescent="0.35">
      <c r="J58550" s="830"/>
    </row>
    <row r="58551" spans="10:10" x14ac:dyDescent="0.35">
      <c r="J58551" s="830"/>
    </row>
    <row r="58552" spans="10:10" x14ac:dyDescent="0.35">
      <c r="J58552" s="830"/>
    </row>
    <row r="58553" spans="10:10" x14ac:dyDescent="0.35">
      <c r="J58553" s="830"/>
    </row>
    <row r="58554" spans="10:10" x14ac:dyDescent="0.35">
      <c r="J58554" s="830"/>
    </row>
    <row r="58555" spans="10:10" x14ac:dyDescent="0.35">
      <c r="J58555" s="830"/>
    </row>
    <row r="58556" spans="10:10" x14ac:dyDescent="0.35">
      <c r="J58556" s="830"/>
    </row>
    <row r="58557" spans="10:10" x14ac:dyDescent="0.35">
      <c r="J58557" s="830"/>
    </row>
    <row r="58558" spans="10:10" x14ac:dyDescent="0.35">
      <c r="J58558" s="830"/>
    </row>
    <row r="58559" spans="10:10" x14ac:dyDescent="0.35">
      <c r="J58559" s="830"/>
    </row>
    <row r="58560" spans="10:10" x14ac:dyDescent="0.35">
      <c r="J58560" s="830"/>
    </row>
    <row r="58561" spans="10:10" x14ac:dyDescent="0.35">
      <c r="J58561" s="830"/>
    </row>
    <row r="58562" spans="10:10" x14ac:dyDescent="0.35">
      <c r="J58562" s="830"/>
    </row>
    <row r="58563" spans="10:10" x14ac:dyDescent="0.35">
      <c r="J58563" s="830"/>
    </row>
    <row r="58564" spans="10:10" x14ac:dyDescent="0.35">
      <c r="J58564" s="830"/>
    </row>
    <row r="58565" spans="10:10" x14ac:dyDescent="0.35">
      <c r="J58565" s="830"/>
    </row>
    <row r="58566" spans="10:10" x14ac:dyDescent="0.35">
      <c r="J58566" s="830"/>
    </row>
    <row r="58567" spans="10:10" x14ac:dyDescent="0.35">
      <c r="J58567" s="830"/>
    </row>
    <row r="58568" spans="10:10" x14ac:dyDescent="0.35">
      <c r="J58568" s="830"/>
    </row>
    <row r="58569" spans="10:10" x14ac:dyDescent="0.35">
      <c r="J58569" s="830"/>
    </row>
    <row r="58570" spans="10:10" x14ac:dyDescent="0.35">
      <c r="J58570" s="830"/>
    </row>
    <row r="58571" spans="10:10" x14ac:dyDescent="0.35">
      <c r="J58571" s="830"/>
    </row>
    <row r="58572" spans="10:10" x14ac:dyDescent="0.35">
      <c r="J58572" s="830"/>
    </row>
    <row r="58573" spans="10:10" x14ac:dyDescent="0.35">
      <c r="J58573" s="830"/>
    </row>
    <row r="58574" spans="10:10" x14ac:dyDescent="0.35">
      <c r="J58574" s="830"/>
    </row>
    <row r="58575" spans="10:10" x14ac:dyDescent="0.35">
      <c r="J58575" s="830"/>
    </row>
    <row r="58576" spans="10:10" x14ac:dyDescent="0.35">
      <c r="J58576" s="830"/>
    </row>
    <row r="58578" spans="10:10" x14ac:dyDescent="0.35">
      <c r="J58578" s="830"/>
    </row>
    <row r="58579" spans="10:10" x14ac:dyDescent="0.35">
      <c r="J58579" s="830"/>
    </row>
    <row r="58580" spans="10:10" x14ac:dyDescent="0.35">
      <c r="J58580" s="830"/>
    </row>
    <row r="58581" spans="10:10" x14ac:dyDescent="0.35">
      <c r="J58581" s="830"/>
    </row>
    <row r="58582" spans="10:10" x14ac:dyDescent="0.35">
      <c r="J58582" s="830"/>
    </row>
    <row r="58583" spans="10:10" x14ac:dyDescent="0.35">
      <c r="J58583" s="830"/>
    </row>
    <row r="58584" spans="10:10" x14ac:dyDescent="0.35">
      <c r="J58584" s="830"/>
    </row>
    <row r="58585" spans="10:10" x14ac:dyDescent="0.35">
      <c r="J58585" s="830"/>
    </row>
    <row r="58586" spans="10:10" x14ac:dyDescent="0.35">
      <c r="J58586" s="830"/>
    </row>
    <row r="58587" spans="10:10" x14ac:dyDescent="0.35">
      <c r="J58587" s="830"/>
    </row>
    <row r="58588" spans="10:10" x14ac:dyDescent="0.35">
      <c r="J58588" s="830"/>
    </row>
    <row r="58589" spans="10:10" x14ac:dyDescent="0.35">
      <c r="J58589" s="830"/>
    </row>
    <row r="58590" spans="10:10" x14ac:dyDescent="0.35">
      <c r="J58590" s="830"/>
    </row>
    <row r="58591" spans="10:10" x14ac:dyDescent="0.35">
      <c r="J58591" s="830"/>
    </row>
    <row r="58592" spans="10:10" x14ac:dyDescent="0.35">
      <c r="J58592" s="830"/>
    </row>
    <row r="58593" spans="10:10" x14ac:dyDescent="0.35">
      <c r="J58593" s="830"/>
    </row>
    <row r="58594" spans="10:10" x14ac:dyDescent="0.35">
      <c r="J58594" s="830"/>
    </row>
    <row r="58595" spans="10:10" x14ac:dyDescent="0.35">
      <c r="J58595" s="830"/>
    </row>
    <row r="58596" spans="10:10" x14ac:dyDescent="0.35">
      <c r="J58596" s="830"/>
    </row>
    <row r="58597" spans="10:10" x14ac:dyDescent="0.35">
      <c r="J58597" s="830"/>
    </row>
    <row r="58598" spans="10:10" x14ac:dyDescent="0.35">
      <c r="J58598" s="830"/>
    </row>
    <row r="58599" spans="10:10" x14ac:dyDescent="0.35">
      <c r="J58599" s="830"/>
    </row>
    <row r="58600" spans="10:10" x14ac:dyDescent="0.35">
      <c r="J58600" s="830"/>
    </row>
    <row r="58601" spans="10:10" x14ac:dyDescent="0.35">
      <c r="J58601" s="830"/>
    </row>
    <row r="58602" spans="10:10" x14ac:dyDescent="0.35">
      <c r="J58602" s="830"/>
    </row>
    <row r="58603" spans="10:10" x14ac:dyDescent="0.35">
      <c r="J58603" s="830"/>
    </row>
    <row r="58604" spans="10:10" x14ac:dyDescent="0.35">
      <c r="J58604" s="830"/>
    </row>
    <row r="58605" spans="10:10" x14ac:dyDescent="0.35">
      <c r="J58605" s="830"/>
    </row>
    <row r="58606" spans="10:10" x14ac:dyDescent="0.35">
      <c r="J58606" s="830"/>
    </row>
    <row r="58607" spans="10:10" x14ac:dyDescent="0.35">
      <c r="J58607" s="830"/>
    </row>
    <row r="58608" spans="10:10" x14ac:dyDescent="0.35">
      <c r="J58608" s="830"/>
    </row>
    <row r="58609" spans="10:10" x14ac:dyDescent="0.35">
      <c r="J58609" s="830"/>
    </row>
    <row r="58610" spans="10:10" x14ac:dyDescent="0.35">
      <c r="J58610" s="830"/>
    </row>
    <row r="58611" spans="10:10" x14ac:dyDescent="0.35">
      <c r="J58611" s="830"/>
    </row>
    <row r="58612" spans="10:10" x14ac:dyDescent="0.35">
      <c r="J58612" s="830"/>
    </row>
    <row r="58613" spans="10:10" x14ac:dyDescent="0.35">
      <c r="J58613" s="830"/>
    </row>
    <row r="58614" spans="10:10" x14ac:dyDescent="0.35">
      <c r="J58614" s="830"/>
    </row>
    <row r="58615" spans="10:10" x14ac:dyDescent="0.35">
      <c r="J58615" s="830"/>
    </row>
    <row r="58616" spans="10:10" x14ac:dyDescent="0.35">
      <c r="J58616" s="830"/>
    </row>
    <row r="58617" spans="10:10" x14ac:dyDescent="0.35">
      <c r="J58617" s="830"/>
    </row>
    <row r="58618" spans="10:10" x14ac:dyDescent="0.35">
      <c r="J58618" s="830"/>
    </row>
    <row r="58619" spans="10:10" x14ac:dyDescent="0.35">
      <c r="J58619" s="830"/>
    </row>
    <row r="58620" spans="10:10" x14ac:dyDescent="0.35">
      <c r="J58620" s="830"/>
    </row>
    <row r="58621" spans="10:10" x14ac:dyDescent="0.35">
      <c r="J58621" s="830"/>
    </row>
    <row r="58622" spans="10:10" x14ac:dyDescent="0.35">
      <c r="J58622" s="830"/>
    </row>
    <row r="58623" spans="10:10" x14ac:dyDescent="0.35">
      <c r="J58623" s="830"/>
    </row>
    <row r="58624" spans="10:10" x14ac:dyDescent="0.35">
      <c r="J58624" s="830"/>
    </row>
    <row r="58625" spans="10:10" x14ac:dyDescent="0.35">
      <c r="J58625" s="830"/>
    </row>
    <row r="58626" spans="10:10" x14ac:dyDescent="0.35">
      <c r="J58626" s="830"/>
    </row>
    <row r="58627" spans="10:10" x14ac:dyDescent="0.35">
      <c r="J58627" s="830"/>
    </row>
    <row r="58628" spans="10:10" x14ac:dyDescent="0.35">
      <c r="J58628" s="830"/>
    </row>
    <row r="58629" spans="10:10" x14ac:dyDescent="0.35">
      <c r="J58629" s="830"/>
    </row>
    <row r="58630" spans="10:10" x14ac:dyDescent="0.35">
      <c r="J58630" s="830"/>
    </row>
    <row r="58631" spans="10:10" x14ac:dyDescent="0.35">
      <c r="J58631" s="830"/>
    </row>
    <row r="58632" spans="10:10" x14ac:dyDescent="0.35">
      <c r="J58632" s="830"/>
    </row>
    <row r="58633" spans="10:10" x14ac:dyDescent="0.35">
      <c r="J58633" s="830"/>
    </row>
    <row r="58634" spans="10:10" x14ac:dyDescent="0.35">
      <c r="J58634" s="830"/>
    </row>
    <row r="58635" spans="10:10" x14ac:dyDescent="0.35">
      <c r="J58635" s="830"/>
    </row>
    <row r="58636" spans="10:10" x14ac:dyDescent="0.35">
      <c r="J58636" s="830"/>
    </row>
    <row r="58637" spans="10:10" x14ac:dyDescent="0.35">
      <c r="J58637" s="830"/>
    </row>
    <row r="58638" spans="10:10" x14ac:dyDescent="0.35">
      <c r="J58638" s="830"/>
    </row>
    <row r="58639" spans="10:10" x14ac:dyDescent="0.35">
      <c r="J58639" s="830"/>
    </row>
    <row r="58640" spans="10:10" x14ac:dyDescent="0.35">
      <c r="J58640" s="830"/>
    </row>
    <row r="58641" spans="10:10" x14ac:dyDescent="0.35">
      <c r="J58641" s="830"/>
    </row>
    <row r="58642" spans="10:10" x14ac:dyDescent="0.35">
      <c r="J58642" s="830"/>
    </row>
    <row r="58643" spans="10:10" x14ac:dyDescent="0.35">
      <c r="J58643" s="830"/>
    </row>
    <row r="58644" spans="10:10" x14ac:dyDescent="0.35">
      <c r="J58644" s="830"/>
    </row>
    <row r="58645" spans="10:10" x14ac:dyDescent="0.35">
      <c r="J58645" s="830"/>
    </row>
    <row r="58646" spans="10:10" x14ac:dyDescent="0.35">
      <c r="J58646" s="830"/>
    </row>
    <row r="58647" spans="10:10" x14ac:dyDescent="0.35">
      <c r="J58647" s="830"/>
    </row>
    <row r="58648" spans="10:10" x14ac:dyDescent="0.35">
      <c r="J58648" s="830"/>
    </row>
    <row r="58649" spans="10:10" x14ac:dyDescent="0.35">
      <c r="J58649" s="830"/>
    </row>
    <row r="58650" spans="10:10" x14ac:dyDescent="0.35">
      <c r="J58650" s="830"/>
    </row>
    <row r="58651" spans="10:10" x14ac:dyDescent="0.35">
      <c r="J58651" s="830"/>
    </row>
    <row r="58652" spans="10:10" x14ac:dyDescent="0.35">
      <c r="J58652" s="830"/>
    </row>
    <row r="58653" spans="10:10" x14ac:dyDescent="0.35">
      <c r="J58653" s="830"/>
    </row>
    <row r="58654" spans="10:10" x14ac:dyDescent="0.35">
      <c r="J58654" s="830"/>
    </row>
    <row r="58655" spans="10:10" x14ac:dyDescent="0.35">
      <c r="J58655" s="830"/>
    </row>
    <row r="58656" spans="10:10" x14ac:dyDescent="0.35">
      <c r="J58656" s="830"/>
    </row>
    <row r="58657" spans="10:10" x14ac:dyDescent="0.35">
      <c r="J58657" s="830"/>
    </row>
    <row r="58658" spans="10:10" x14ac:dyDescent="0.35">
      <c r="J58658" s="830"/>
    </row>
    <row r="58659" spans="10:10" x14ac:dyDescent="0.35">
      <c r="J58659" s="830"/>
    </row>
    <row r="58660" spans="10:10" x14ac:dyDescent="0.35">
      <c r="J58660" s="830"/>
    </row>
    <row r="58661" spans="10:10" x14ac:dyDescent="0.35">
      <c r="J58661" s="830"/>
    </row>
    <row r="58662" spans="10:10" x14ac:dyDescent="0.35">
      <c r="J58662" s="830"/>
    </row>
    <row r="58663" spans="10:10" x14ac:dyDescent="0.35">
      <c r="J58663" s="830"/>
    </row>
    <row r="58664" spans="10:10" x14ac:dyDescent="0.35">
      <c r="J58664" s="830"/>
    </row>
    <row r="58665" spans="10:10" x14ac:dyDescent="0.35">
      <c r="J58665" s="830"/>
    </row>
    <row r="58666" spans="10:10" x14ac:dyDescent="0.35">
      <c r="J58666" s="830"/>
    </row>
    <row r="58667" spans="10:10" x14ac:dyDescent="0.35">
      <c r="J58667" s="830"/>
    </row>
    <row r="58668" spans="10:10" x14ac:dyDescent="0.35">
      <c r="J58668" s="830"/>
    </row>
    <row r="58669" spans="10:10" x14ac:dyDescent="0.35">
      <c r="J58669" s="830"/>
    </row>
    <row r="58670" spans="10:10" x14ac:dyDescent="0.35">
      <c r="J58670" s="830"/>
    </row>
    <row r="58671" spans="10:10" x14ac:dyDescent="0.35">
      <c r="J58671" s="830"/>
    </row>
    <row r="58672" spans="10:10" x14ac:dyDescent="0.35">
      <c r="J58672" s="830"/>
    </row>
    <row r="58673" spans="10:10" x14ac:dyDescent="0.35">
      <c r="J58673" s="830"/>
    </row>
    <row r="58674" spans="10:10" x14ac:dyDescent="0.35">
      <c r="J58674" s="830"/>
    </row>
    <row r="58675" spans="10:10" x14ac:dyDescent="0.35">
      <c r="J58675" s="830"/>
    </row>
    <row r="58676" spans="10:10" x14ac:dyDescent="0.35">
      <c r="J58676" s="830"/>
    </row>
    <row r="58677" spans="10:10" x14ac:dyDescent="0.35">
      <c r="J58677" s="830"/>
    </row>
    <row r="58678" spans="10:10" x14ac:dyDescent="0.35">
      <c r="J58678" s="830"/>
    </row>
    <row r="58679" spans="10:10" x14ac:dyDescent="0.35">
      <c r="J58679" s="830"/>
    </row>
    <row r="58680" spans="10:10" x14ac:dyDescent="0.35">
      <c r="J58680" s="830"/>
    </row>
    <row r="58681" spans="10:10" x14ac:dyDescent="0.35">
      <c r="J58681" s="830"/>
    </row>
    <row r="58682" spans="10:10" x14ac:dyDescent="0.35">
      <c r="J58682" s="830"/>
    </row>
    <row r="58683" spans="10:10" x14ac:dyDescent="0.35">
      <c r="J58683" s="830"/>
    </row>
    <row r="58684" spans="10:10" x14ac:dyDescent="0.35">
      <c r="J58684" s="830"/>
    </row>
    <row r="58685" spans="10:10" x14ac:dyDescent="0.35">
      <c r="J58685" s="830"/>
    </row>
    <row r="58686" spans="10:10" x14ac:dyDescent="0.35">
      <c r="J58686" s="830"/>
    </row>
    <row r="58687" spans="10:10" x14ac:dyDescent="0.35">
      <c r="J58687" s="830"/>
    </row>
    <row r="58688" spans="10:10" x14ac:dyDescent="0.35">
      <c r="J58688" s="830"/>
    </row>
    <row r="58689" spans="10:10" x14ac:dyDescent="0.35">
      <c r="J58689" s="830"/>
    </row>
    <row r="58690" spans="10:10" x14ac:dyDescent="0.35">
      <c r="J58690" s="830"/>
    </row>
    <row r="58691" spans="10:10" x14ac:dyDescent="0.35">
      <c r="J58691" s="830"/>
    </row>
    <row r="58692" spans="10:10" x14ac:dyDescent="0.35">
      <c r="J58692" s="830"/>
    </row>
    <row r="58693" spans="10:10" x14ac:dyDescent="0.35">
      <c r="J58693" s="830"/>
    </row>
    <row r="58694" spans="10:10" x14ac:dyDescent="0.35">
      <c r="J58694" s="830"/>
    </row>
    <row r="58695" spans="10:10" x14ac:dyDescent="0.35">
      <c r="J58695" s="830"/>
    </row>
    <row r="58696" spans="10:10" x14ac:dyDescent="0.35">
      <c r="J58696" s="830"/>
    </row>
    <row r="58697" spans="10:10" x14ac:dyDescent="0.35">
      <c r="J58697" s="830"/>
    </row>
    <row r="58698" spans="10:10" x14ac:dyDescent="0.35">
      <c r="J58698" s="830"/>
    </row>
    <row r="58699" spans="10:10" x14ac:dyDescent="0.35">
      <c r="J58699" s="830"/>
    </row>
    <row r="58702" spans="10:10" x14ac:dyDescent="0.35">
      <c r="J58702" s="830"/>
    </row>
    <row r="58703" spans="10:10" x14ac:dyDescent="0.35">
      <c r="J58703" s="830"/>
    </row>
    <row r="58704" spans="10:10" x14ac:dyDescent="0.35">
      <c r="J58704" s="830"/>
    </row>
    <row r="58705" spans="10:10" x14ac:dyDescent="0.35">
      <c r="J58705" s="830"/>
    </row>
    <row r="58706" spans="10:10" x14ac:dyDescent="0.35">
      <c r="J58706" s="830"/>
    </row>
    <row r="58707" spans="10:10" x14ac:dyDescent="0.35">
      <c r="J58707" s="830"/>
    </row>
    <row r="58708" spans="10:10" x14ac:dyDescent="0.35">
      <c r="J58708" s="830"/>
    </row>
    <row r="58709" spans="10:10" x14ac:dyDescent="0.35">
      <c r="J58709" s="830"/>
    </row>
    <row r="58710" spans="10:10" x14ac:dyDescent="0.35">
      <c r="J58710" s="830"/>
    </row>
    <row r="58711" spans="10:10" x14ac:dyDescent="0.35">
      <c r="J58711" s="830"/>
    </row>
    <row r="58712" spans="10:10" x14ac:dyDescent="0.35">
      <c r="J58712" s="830"/>
    </row>
    <row r="58713" spans="10:10" x14ac:dyDescent="0.35">
      <c r="J58713" s="830"/>
    </row>
    <row r="58714" spans="10:10" x14ac:dyDescent="0.35">
      <c r="J58714" s="830"/>
    </row>
    <row r="58715" spans="10:10" x14ac:dyDescent="0.35">
      <c r="J58715" s="830"/>
    </row>
    <row r="58716" spans="10:10" x14ac:dyDescent="0.35">
      <c r="J58716" s="830"/>
    </row>
    <row r="58717" spans="10:10" x14ac:dyDescent="0.35">
      <c r="J58717" s="830"/>
    </row>
    <row r="58718" spans="10:10" x14ac:dyDescent="0.35">
      <c r="J58718" s="830"/>
    </row>
    <row r="58719" spans="10:10" x14ac:dyDescent="0.35">
      <c r="J58719" s="830"/>
    </row>
    <row r="58720" spans="10:10" x14ac:dyDescent="0.35">
      <c r="J58720" s="830"/>
    </row>
    <row r="58721" spans="10:10" x14ac:dyDescent="0.35">
      <c r="J58721" s="830"/>
    </row>
    <row r="58722" spans="10:10" x14ac:dyDescent="0.35">
      <c r="J58722" s="830"/>
    </row>
    <row r="58723" spans="10:10" x14ac:dyDescent="0.35">
      <c r="J58723" s="830"/>
    </row>
    <row r="58724" spans="10:10" x14ac:dyDescent="0.35">
      <c r="J58724" s="830"/>
    </row>
    <row r="58725" spans="10:10" x14ac:dyDescent="0.35">
      <c r="J58725" s="830"/>
    </row>
    <row r="58726" spans="10:10" x14ac:dyDescent="0.35">
      <c r="J58726" s="830"/>
    </row>
    <row r="58727" spans="10:10" x14ac:dyDescent="0.35">
      <c r="J58727" s="830"/>
    </row>
    <row r="58728" spans="10:10" x14ac:dyDescent="0.35">
      <c r="J58728" s="830"/>
    </row>
    <row r="58729" spans="10:10" x14ac:dyDescent="0.35">
      <c r="J58729" s="830"/>
    </row>
    <row r="58730" spans="10:10" x14ac:dyDescent="0.35">
      <c r="J58730" s="830"/>
    </row>
    <row r="58731" spans="10:10" x14ac:dyDescent="0.35">
      <c r="J58731" s="830"/>
    </row>
    <row r="58732" spans="10:10" x14ac:dyDescent="0.35">
      <c r="J58732" s="830"/>
    </row>
    <row r="58733" spans="10:10" x14ac:dyDescent="0.35">
      <c r="J58733" s="830"/>
    </row>
    <row r="58734" spans="10:10" x14ac:dyDescent="0.35">
      <c r="J58734" s="830"/>
    </row>
    <row r="58735" spans="10:10" x14ac:dyDescent="0.35">
      <c r="J58735" s="830"/>
    </row>
    <row r="58736" spans="10:10" x14ac:dyDescent="0.35">
      <c r="J58736" s="830"/>
    </row>
    <row r="58737" spans="10:10" x14ac:dyDescent="0.35">
      <c r="J58737" s="830"/>
    </row>
    <row r="58738" spans="10:10" x14ac:dyDescent="0.35">
      <c r="J58738" s="830"/>
    </row>
    <row r="58739" spans="10:10" x14ac:dyDescent="0.35">
      <c r="J58739" s="830"/>
    </row>
    <row r="58740" spans="10:10" x14ac:dyDescent="0.35">
      <c r="J58740" s="830"/>
    </row>
    <row r="58741" spans="10:10" x14ac:dyDescent="0.35">
      <c r="J58741" s="830"/>
    </row>
    <row r="58742" spans="10:10" x14ac:dyDescent="0.35">
      <c r="J58742" s="830"/>
    </row>
    <row r="58743" spans="10:10" x14ac:dyDescent="0.35">
      <c r="J58743" s="830"/>
    </row>
    <row r="58744" spans="10:10" x14ac:dyDescent="0.35">
      <c r="J58744" s="830"/>
    </row>
    <row r="58745" spans="10:10" x14ac:dyDescent="0.35">
      <c r="J58745" s="830"/>
    </row>
    <row r="58746" spans="10:10" x14ac:dyDescent="0.35">
      <c r="J58746" s="830"/>
    </row>
    <row r="58747" spans="10:10" x14ac:dyDescent="0.35">
      <c r="J58747" s="830"/>
    </row>
    <row r="58748" spans="10:10" x14ac:dyDescent="0.35">
      <c r="J58748" s="830"/>
    </row>
    <row r="58749" spans="10:10" x14ac:dyDescent="0.35">
      <c r="J58749" s="830"/>
    </row>
    <row r="58750" spans="10:10" x14ac:dyDescent="0.35">
      <c r="J58750" s="830"/>
    </row>
    <row r="58751" spans="10:10" x14ac:dyDescent="0.35">
      <c r="J58751" s="830"/>
    </row>
    <row r="58752" spans="10:10" x14ac:dyDescent="0.35">
      <c r="J58752" s="830"/>
    </row>
    <row r="58753" spans="10:10" x14ac:dyDescent="0.35">
      <c r="J58753" s="830"/>
    </row>
    <row r="58754" spans="10:10" x14ac:dyDescent="0.35">
      <c r="J58754" s="830"/>
    </row>
    <row r="58755" spans="10:10" x14ac:dyDescent="0.35">
      <c r="J58755" s="830"/>
    </row>
    <row r="58756" spans="10:10" x14ac:dyDescent="0.35">
      <c r="J58756" s="830"/>
    </row>
    <row r="58757" spans="10:10" x14ac:dyDescent="0.35">
      <c r="J58757" s="830"/>
    </row>
    <row r="58758" spans="10:10" x14ac:dyDescent="0.35">
      <c r="J58758" s="830"/>
    </row>
    <row r="58759" spans="10:10" x14ac:dyDescent="0.35">
      <c r="J58759" s="830"/>
    </row>
    <row r="58760" spans="10:10" x14ac:dyDescent="0.35">
      <c r="J58760" s="830"/>
    </row>
    <row r="58761" spans="10:10" x14ac:dyDescent="0.35">
      <c r="J58761" s="830"/>
    </row>
    <row r="58762" spans="10:10" x14ac:dyDescent="0.35">
      <c r="J58762" s="830"/>
    </row>
    <row r="58763" spans="10:10" x14ac:dyDescent="0.35">
      <c r="J58763" s="830"/>
    </row>
    <row r="58764" spans="10:10" x14ac:dyDescent="0.35">
      <c r="J58764" s="830"/>
    </row>
    <row r="58765" spans="10:10" x14ac:dyDescent="0.35">
      <c r="J58765" s="830"/>
    </row>
    <row r="58766" spans="10:10" x14ac:dyDescent="0.35">
      <c r="J58766" s="830"/>
    </row>
    <row r="58767" spans="10:10" x14ac:dyDescent="0.35">
      <c r="J58767" s="830"/>
    </row>
    <row r="58768" spans="10:10" x14ac:dyDescent="0.35">
      <c r="J58768" s="830"/>
    </row>
    <row r="58769" spans="10:10" x14ac:dyDescent="0.35">
      <c r="J58769" s="830"/>
    </row>
    <row r="58770" spans="10:10" x14ac:dyDescent="0.35">
      <c r="J58770" s="830"/>
    </row>
    <row r="58771" spans="10:10" x14ac:dyDescent="0.35">
      <c r="J58771" s="830"/>
    </row>
    <row r="58772" spans="10:10" x14ac:dyDescent="0.35">
      <c r="J58772" s="830"/>
    </row>
    <row r="58773" spans="10:10" x14ac:dyDescent="0.35">
      <c r="J58773" s="830"/>
    </row>
    <row r="58774" spans="10:10" x14ac:dyDescent="0.35">
      <c r="J58774" s="830"/>
    </row>
    <row r="58775" spans="10:10" x14ac:dyDescent="0.35">
      <c r="J58775" s="830"/>
    </row>
    <row r="58776" spans="10:10" x14ac:dyDescent="0.35">
      <c r="J58776" s="830"/>
    </row>
    <row r="58777" spans="10:10" x14ac:dyDescent="0.35">
      <c r="J58777" s="830"/>
    </row>
    <row r="58778" spans="10:10" x14ac:dyDescent="0.35">
      <c r="J58778" s="830"/>
    </row>
    <row r="58779" spans="10:10" x14ac:dyDescent="0.35">
      <c r="J58779" s="830"/>
    </row>
    <row r="58780" spans="10:10" x14ac:dyDescent="0.35">
      <c r="J58780" s="830"/>
    </row>
    <row r="58781" spans="10:10" x14ac:dyDescent="0.35">
      <c r="J58781" s="830"/>
    </row>
    <row r="58782" spans="10:10" x14ac:dyDescent="0.35">
      <c r="J58782" s="830"/>
    </row>
    <row r="58783" spans="10:10" x14ac:dyDescent="0.35">
      <c r="J58783" s="830"/>
    </row>
    <row r="58784" spans="10:10" x14ac:dyDescent="0.35">
      <c r="J58784" s="830"/>
    </row>
    <row r="58785" spans="10:10" x14ac:dyDescent="0.35">
      <c r="J58785" s="830"/>
    </row>
    <row r="58786" spans="10:10" x14ac:dyDescent="0.35">
      <c r="J58786" s="830"/>
    </row>
    <row r="58787" spans="10:10" x14ac:dyDescent="0.35">
      <c r="J58787" s="830"/>
    </row>
    <row r="58788" spans="10:10" x14ac:dyDescent="0.35">
      <c r="J58788" s="830"/>
    </row>
    <row r="58789" spans="10:10" x14ac:dyDescent="0.35">
      <c r="J58789" s="830"/>
    </row>
    <row r="58790" spans="10:10" x14ac:dyDescent="0.35">
      <c r="J58790" s="830"/>
    </row>
    <row r="58791" spans="10:10" x14ac:dyDescent="0.35">
      <c r="J58791" s="830"/>
    </row>
    <row r="58792" spans="10:10" x14ac:dyDescent="0.35">
      <c r="J58792" s="830"/>
    </row>
    <row r="58793" spans="10:10" x14ac:dyDescent="0.35">
      <c r="J58793" s="830"/>
    </row>
    <row r="58794" spans="10:10" x14ac:dyDescent="0.35">
      <c r="J58794" s="830"/>
    </row>
    <row r="58795" spans="10:10" x14ac:dyDescent="0.35">
      <c r="J58795" s="830"/>
    </row>
    <row r="58796" spans="10:10" x14ac:dyDescent="0.35">
      <c r="J58796" s="830"/>
    </row>
    <row r="58797" spans="10:10" x14ac:dyDescent="0.35">
      <c r="J58797" s="830"/>
    </row>
    <row r="58798" spans="10:10" x14ac:dyDescent="0.35">
      <c r="J58798" s="830"/>
    </row>
    <row r="58799" spans="10:10" x14ac:dyDescent="0.35">
      <c r="J58799" s="830"/>
    </row>
    <row r="58800" spans="10:10" x14ac:dyDescent="0.35">
      <c r="J58800" s="830"/>
    </row>
    <row r="58801" spans="10:10" x14ac:dyDescent="0.35">
      <c r="J58801" s="830"/>
    </row>
    <row r="58802" spans="10:10" x14ac:dyDescent="0.35">
      <c r="J58802" s="830"/>
    </row>
    <row r="58803" spans="10:10" x14ac:dyDescent="0.35">
      <c r="J58803" s="830"/>
    </row>
    <row r="58804" spans="10:10" x14ac:dyDescent="0.35">
      <c r="J58804" s="830"/>
    </row>
    <row r="58805" spans="10:10" x14ac:dyDescent="0.35">
      <c r="J58805" s="830"/>
    </row>
    <row r="58806" spans="10:10" x14ac:dyDescent="0.35">
      <c r="J58806" s="830"/>
    </row>
    <row r="58807" spans="10:10" x14ac:dyDescent="0.35">
      <c r="J58807" s="830"/>
    </row>
    <row r="58808" spans="10:10" x14ac:dyDescent="0.35">
      <c r="J58808" s="830"/>
    </row>
    <row r="58809" spans="10:10" x14ac:dyDescent="0.35">
      <c r="J58809" s="830"/>
    </row>
    <row r="58810" spans="10:10" x14ac:dyDescent="0.35">
      <c r="J58810" s="830"/>
    </row>
    <row r="58811" spans="10:10" x14ac:dyDescent="0.35">
      <c r="J58811" s="830"/>
    </row>
    <row r="58812" spans="10:10" x14ac:dyDescent="0.35">
      <c r="J58812" s="830"/>
    </row>
    <row r="58813" spans="10:10" x14ac:dyDescent="0.35">
      <c r="J58813" s="830"/>
    </row>
    <row r="58814" spans="10:10" x14ac:dyDescent="0.35">
      <c r="J58814" s="830"/>
    </row>
    <row r="58815" spans="10:10" x14ac:dyDescent="0.35">
      <c r="J58815" s="830"/>
    </row>
    <row r="58816" spans="10:10" x14ac:dyDescent="0.35">
      <c r="J58816" s="830"/>
    </row>
    <row r="58817" spans="10:10" x14ac:dyDescent="0.35">
      <c r="J58817" s="830"/>
    </row>
    <row r="58818" spans="10:10" x14ac:dyDescent="0.35">
      <c r="J58818" s="830"/>
    </row>
    <row r="58819" spans="10:10" x14ac:dyDescent="0.35">
      <c r="J58819" s="830"/>
    </row>
    <row r="58820" spans="10:10" x14ac:dyDescent="0.35">
      <c r="J58820" s="830"/>
    </row>
    <row r="58821" spans="10:10" x14ac:dyDescent="0.35">
      <c r="J58821" s="830"/>
    </row>
    <row r="58822" spans="10:10" x14ac:dyDescent="0.35">
      <c r="J58822" s="830"/>
    </row>
    <row r="58823" spans="10:10" x14ac:dyDescent="0.35">
      <c r="J58823" s="830"/>
    </row>
    <row r="58824" spans="10:10" x14ac:dyDescent="0.35">
      <c r="J58824" s="830"/>
    </row>
    <row r="58825" spans="10:10" x14ac:dyDescent="0.35">
      <c r="J58825" s="830"/>
    </row>
    <row r="58826" spans="10:10" x14ac:dyDescent="0.35">
      <c r="J58826" s="830"/>
    </row>
    <row r="58827" spans="10:10" x14ac:dyDescent="0.35">
      <c r="J58827" s="830"/>
    </row>
    <row r="58828" spans="10:10" x14ac:dyDescent="0.35">
      <c r="J58828" s="830"/>
    </row>
    <row r="58829" spans="10:10" x14ac:dyDescent="0.35">
      <c r="J58829" s="830"/>
    </row>
    <row r="58830" spans="10:10" x14ac:dyDescent="0.35">
      <c r="J58830" s="830"/>
    </row>
    <row r="58831" spans="10:10" x14ac:dyDescent="0.35">
      <c r="J58831" s="830"/>
    </row>
    <row r="58832" spans="10:10" x14ac:dyDescent="0.35">
      <c r="J58832" s="830"/>
    </row>
    <row r="58833" spans="10:10" x14ac:dyDescent="0.35">
      <c r="J58833" s="830"/>
    </row>
    <row r="58834" spans="10:10" x14ac:dyDescent="0.35">
      <c r="J58834" s="830"/>
    </row>
    <row r="58835" spans="10:10" x14ac:dyDescent="0.35">
      <c r="J58835" s="830"/>
    </row>
    <row r="58836" spans="10:10" x14ac:dyDescent="0.35">
      <c r="J58836" s="830"/>
    </row>
    <row r="58837" spans="10:10" x14ac:dyDescent="0.35">
      <c r="J58837" s="830"/>
    </row>
    <row r="58838" spans="10:10" x14ac:dyDescent="0.35">
      <c r="J58838" s="830"/>
    </row>
    <row r="58839" spans="10:10" x14ac:dyDescent="0.35">
      <c r="J58839" s="830"/>
    </row>
    <row r="58840" spans="10:10" x14ac:dyDescent="0.35">
      <c r="J58840" s="830"/>
    </row>
    <row r="58841" spans="10:10" x14ac:dyDescent="0.35">
      <c r="J58841" s="830"/>
    </row>
    <row r="58842" spans="10:10" x14ac:dyDescent="0.35">
      <c r="J58842" s="830"/>
    </row>
    <row r="58843" spans="10:10" x14ac:dyDescent="0.35">
      <c r="J58843" s="830"/>
    </row>
    <row r="58844" spans="10:10" x14ac:dyDescent="0.35">
      <c r="J58844" s="830"/>
    </row>
    <row r="58845" spans="10:10" x14ac:dyDescent="0.35">
      <c r="J58845" s="830"/>
    </row>
    <row r="58846" spans="10:10" x14ac:dyDescent="0.35">
      <c r="J58846" s="830"/>
    </row>
    <row r="58847" spans="10:10" x14ac:dyDescent="0.35">
      <c r="J58847" s="830"/>
    </row>
    <row r="58848" spans="10:10" x14ac:dyDescent="0.35">
      <c r="J58848" s="830"/>
    </row>
    <row r="58849" spans="10:10" x14ac:dyDescent="0.35">
      <c r="J58849" s="830"/>
    </row>
    <row r="58850" spans="10:10" x14ac:dyDescent="0.35">
      <c r="J58850" s="830"/>
    </row>
    <row r="58851" spans="10:10" x14ac:dyDescent="0.35">
      <c r="J58851" s="830"/>
    </row>
    <row r="58852" spans="10:10" x14ac:dyDescent="0.35">
      <c r="J58852" s="830"/>
    </row>
    <row r="58853" spans="10:10" x14ac:dyDescent="0.35">
      <c r="J58853" s="830"/>
    </row>
    <row r="58854" spans="10:10" x14ac:dyDescent="0.35">
      <c r="J58854" s="830"/>
    </row>
    <row r="58855" spans="10:10" x14ac:dyDescent="0.35">
      <c r="J58855" s="830"/>
    </row>
    <row r="58856" spans="10:10" x14ac:dyDescent="0.35">
      <c r="J58856" s="830"/>
    </row>
    <row r="58857" spans="10:10" x14ac:dyDescent="0.35">
      <c r="J58857" s="830"/>
    </row>
    <row r="58858" spans="10:10" x14ac:dyDescent="0.35">
      <c r="J58858" s="830"/>
    </row>
    <row r="58859" spans="10:10" x14ac:dyDescent="0.35">
      <c r="J58859" s="830"/>
    </row>
    <row r="58860" spans="10:10" x14ac:dyDescent="0.35">
      <c r="J58860" s="830"/>
    </row>
    <row r="58861" spans="10:10" x14ac:dyDescent="0.35">
      <c r="J58861" s="830"/>
    </row>
    <row r="58862" spans="10:10" x14ac:dyDescent="0.35">
      <c r="J58862" s="830"/>
    </row>
    <row r="58863" spans="10:10" x14ac:dyDescent="0.35">
      <c r="J58863" s="830"/>
    </row>
    <row r="58864" spans="10:10" x14ac:dyDescent="0.35">
      <c r="J58864" s="830"/>
    </row>
    <row r="58865" spans="10:10" x14ac:dyDescent="0.35">
      <c r="J58865" s="830"/>
    </row>
    <row r="58866" spans="10:10" x14ac:dyDescent="0.35">
      <c r="J58866" s="830"/>
    </row>
    <row r="58867" spans="10:10" x14ac:dyDescent="0.35">
      <c r="J58867" s="830"/>
    </row>
    <row r="58868" spans="10:10" x14ac:dyDescent="0.35">
      <c r="J58868" s="830"/>
    </row>
    <row r="58869" spans="10:10" x14ac:dyDescent="0.35">
      <c r="J58869" s="830"/>
    </row>
    <row r="58870" spans="10:10" x14ac:dyDescent="0.35">
      <c r="J58870" s="830"/>
    </row>
    <row r="58871" spans="10:10" x14ac:dyDescent="0.35">
      <c r="J58871" s="830"/>
    </row>
    <row r="58872" spans="10:10" x14ac:dyDescent="0.35">
      <c r="J58872" s="830"/>
    </row>
    <row r="58873" spans="10:10" x14ac:dyDescent="0.35">
      <c r="J58873" s="830"/>
    </row>
    <row r="58874" spans="10:10" x14ac:dyDescent="0.35">
      <c r="J58874" s="830"/>
    </row>
    <row r="58875" spans="10:10" x14ac:dyDescent="0.35">
      <c r="J58875" s="830"/>
    </row>
    <row r="58876" spans="10:10" x14ac:dyDescent="0.35">
      <c r="J58876" s="830"/>
    </row>
    <row r="58877" spans="10:10" x14ac:dyDescent="0.35">
      <c r="J58877" s="830"/>
    </row>
    <row r="58878" spans="10:10" x14ac:dyDescent="0.35">
      <c r="J58878" s="830"/>
    </row>
    <row r="58879" spans="10:10" x14ac:dyDescent="0.35">
      <c r="J58879" s="830"/>
    </row>
    <row r="58880" spans="10:10" x14ac:dyDescent="0.35">
      <c r="J58880" s="830"/>
    </row>
    <row r="58881" spans="10:10" x14ac:dyDescent="0.35">
      <c r="J58881" s="830"/>
    </row>
    <row r="58882" spans="10:10" x14ac:dyDescent="0.35">
      <c r="J58882" s="830"/>
    </row>
    <row r="58883" spans="10:10" x14ac:dyDescent="0.35">
      <c r="J58883" s="830"/>
    </row>
    <row r="58884" spans="10:10" x14ac:dyDescent="0.35">
      <c r="J58884" s="830"/>
    </row>
    <row r="58885" spans="10:10" x14ac:dyDescent="0.35">
      <c r="J58885" s="830"/>
    </row>
    <row r="58886" spans="10:10" x14ac:dyDescent="0.35">
      <c r="J58886" s="830"/>
    </row>
    <row r="58887" spans="10:10" x14ac:dyDescent="0.35">
      <c r="J58887" s="830"/>
    </row>
    <row r="58888" spans="10:10" x14ac:dyDescent="0.35">
      <c r="J58888" s="830"/>
    </row>
    <row r="58889" spans="10:10" x14ac:dyDescent="0.35">
      <c r="J58889" s="830"/>
    </row>
    <row r="58890" spans="10:10" x14ac:dyDescent="0.35">
      <c r="J58890" s="830"/>
    </row>
    <row r="58891" spans="10:10" x14ac:dyDescent="0.35">
      <c r="J58891" s="830"/>
    </row>
    <row r="58892" spans="10:10" x14ac:dyDescent="0.35">
      <c r="J58892" s="830"/>
    </row>
    <row r="58893" spans="10:10" x14ac:dyDescent="0.35">
      <c r="J58893" s="830"/>
    </row>
    <row r="58894" spans="10:10" x14ac:dyDescent="0.35">
      <c r="J58894" s="830"/>
    </row>
    <row r="58895" spans="10:10" x14ac:dyDescent="0.35">
      <c r="J58895" s="830"/>
    </row>
    <row r="58896" spans="10:10" x14ac:dyDescent="0.35">
      <c r="J58896" s="830"/>
    </row>
    <row r="58897" spans="10:10" x14ac:dyDescent="0.35">
      <c r="J58897" s="830"/>
    </row>
    <row r="58898" spans="10:10" x14ac:dyDescent="0.35">
      <c r="J58898" s="830"/>
    </row>
    <row r="58899" spans="10:10" x14ac:dyDescent="0.35">
      <c r="J58899" s="830"/>
    </row>
    <row r="58900" spans="10:10" x14ac:dyDescent="0.35">
      <c r="J58900" s="830"/>
    </row>
    <row r="58901" spans="10:10" x14ac:dyDescent="0.35">
      <c r="J58901" s="830"/>
    </row>
    <row r="58902" spans="10:10" x14ac:dyDescent="0.35">
      <c r="J58902" s="830"/>
    </row>
    <row r="58903" spans="10:10" x14ac:dyDescent="0.35">
      <c r="J58903" s="830"/>
    </row>
    <row r="58904" spans="10:10" x14ac:dyDescent="0.35">
      <c r="J58904" s="830"/>
    </row>
    <row r="58905" spans="10:10" x14ac:dyDescent="0.35">
      <c r="J58905" s="830"/>
    </row>
    <row r="58906" spans="10:10" x14ac:dyDescent="0.35">
      <c r="J58906" s="830"/>
    </row>
    <row r="58907" spans="10:10" x14ac:dyDescent="0.35">
      <c r="J58907" s="830"/>
    </row>
    <row r="58908" spans="10:10" x14ac:dyDescent="0.35">
      <c r="J58908" s="830"/>
    </row>
    <row r="58909" spans="10:10" x14ac:dyDescent="0.35">
      <c r="J58909" s="830"/>
    </row>
    <row r="58910" spans="10:10" x14ac:dyDescent="0.35">
      <c r="J58910" s="830"/>
    </row>
    <row r="58911" spans="10:10" x14ac:dyDescent="0.35">
      <c r="J58911" s="830"/>
    </row>
    <row r="58912" spans="10:10" x14ac:dyDescent="0.35">
      <c r="J58912" s="830"/>
    </row>
    <row r="58913" spans="10:10" x14ac:dyDescent="0.35">
      <c r="J58913" s="830"/>
    </row>
    <row r="58914" spans="10:10" x14ac:dyDescent="0.35">
      <c r="J58914" s="830"/>
    </row>
    <row r="58915" spans="10:10" x14ac:dyDescent="0.35">
      <c r="J58915" s="830"/>
    </row>
    <row r="58916" spans="10:10" x14ac:dyDescent="0.35">
      <c r="J58916" s="830"/>
    </row>
    <row r="58917" spans="10:10" x14ac:dyDescent="0.35">
      <c r="J58917" s="830"/>
    </row>
    <row r="58918" spans="10:10" x14ac:dyDescent="0.35">
      <c r="J58918" s="830"/>
    </row>
    <row r="58919" spans="10:10" x14ac:dyDescent="0.35">
      <c r="J58919" s="830"/>
    </row>
    <row r="58920" spans="10:10" x14ac:dyDescent="0.35">
      <c r="J58920" s="830"/>
    </row>
    <row r="58921" spans="10:10" x14ac:dyDescent="0.35">
      <c r="J58921" s="830"/>
    </row>
    <row r="58922" spans="10:10" x14ac:dyDescent="0.35">
      <c r="J58922" s="830"/>
    </row>
    <row r="58923" spans="10:10" x14ac:dyDescent="0.35">
      <c r="J58923" s="830"/>
    </row>
    <row r="58924" spans="10:10" x14ac:dyDescent="0.35">
      <c r="J58924" s="830"/>
    </row>
    <row r="58925" spans="10:10" x14ac:dyDescent="0.35">
      <c r="J58925" s="830"/>
    </row>
    <row r="58926" spans="10:10" x14ac:dyDescent="0.35">
      <c r="J58926" s="830"/>
    </row>
    <row r="58927" spans="10:10" x14ac:dyDescent="0.35">
      <c r="J58927" s="830"/>
    </row>
    <row r="58928" spans="10:10" x14ac:dyDescent="0.35">
      <c r="J58928" s="830"/>
    </row>
    <row r="58929" spans="10:10" x14ac:dyDescent="0.35">
      <c r="J58929" s="830"/>
    </row>
    <row r="58930" spans="10:10" x14ac:dyDescent="0.35">
      <c r="J58930" s="830"/>
    </row>
    <row r="58931" spans="10:10" x14ac:dyDescent="0.35">
      <c r="J58931" s="830"/>
    </row>
    <row r="58932" spans="10:10" x14ac:dyDescent="0.35">
      <c r="J58932" s="830"/>
    </row>
    <row r="58933" spans="10:10" x14ac:dyDescent="0.35">
      <c r="J58933" s="830"/>
    </row>
    <row r="58934" spans="10:10" x14ac:dyDescent="0.35">
      <c r="J58934" s="830"/>
    </row>
    <row r="58935" spans="10:10" x14ac:dyDescent="0.35">
      <c r="J58935" s="830"/>
    </row>
    <row r="58936" spans="10:10" x14ac:dyDescent="0.35">
      <c r="J58936" s="830"/>
    </row>
    <row r="58937" spans="10:10" x14ac:dyDescent="0.35">
      <c r="J58937" s="830"/>
    </row>
    <row r="58938" spans="10:10" x14ac:dyDescent="0.35">
      <c r="J58938" s="830"/>
    </row>
    <row r="58939" spans="10:10" x14ac:dyDescent="0.35">
      <c r="J58939" s="830"/>
    </row>
    <row r="58940" spans="10:10" x14ac:dyDescent="0.35">
      <c r="J58940" s="830"/>
    </row>
    <row r="58941" spans="10:10" x14ac:dyDescent="0.35">
      <c r="J58941" s="830"/>
    </row>
    <row r="58942" spans="10:10" x14ac:dyDescent="0.35">
      <c r="J58942" s="830"/>
    </row>
    <row r="58943" spans="10:10" x14ac:dyDescent="0.35">
      <c r="J58943" s="830"/>
    </row>
    <row r="58944" spans="10:10" x14ac:dyDescent="0.35">
      <c r="J58944" s="830"/>
    </row>
    <row r="58945" spans="10:10" x14ac:dyDescent="0.35">
      <c r="J58945" s="830"/>
    </row>
    <row r="58946" spans="10:10" x14ac:dyDescent="0.35">
      <c r="J58946" s="830"/>
    </row>
    <row r="58947" spans="10:10" x14ac:dyDescent="0.35">
      <c r="J58947" s="830"/>
    </row>
    <row r="58948" spans="10:10" x14ac:dyDescent="0.35">
      <c r="J58948" s="830"/>
    </row>
    <row r="58949" spans="10:10" x14ac:dyDescent="0.35">
      <c r="J58949" s="830"/>
    </row>
    <row r="58950" spans="10:10" x14ac:dyDescent="0.35">
      <c r="J58950" s="830"/>
    </row>
    <row r="58951" spans="10:10" x14ac:dyDescent="0.35">
      <c r="J58951" s="830"/>
    </row>
    <row r="58952" spans="10:10" x14ac:dyDescent="0.35">
      <c r="J58952" s="830"/>
    </row>
    <row r="58953" spans="10:10" x14ac:dyDescent="0.35">
      <c r="J58953" s="830"/>
    </row>
    <row r="58954" spans="10:10" x14ac:dyDescent="0.35">
      <c r="J58954" s="830"/>
    </row>
    <row r="58955" spans="10:10" x14ac:dyDescent="0.35">
      <c r="J58955" s="830"/>
    </row>
    <row r="58956" spans="10:10" x14ac:dyDescent="0.35">
      <c r="J58956" s="830"/>
    </row>
    <row r="58957" spans="10:10" x14ac:dyDescent="0.35">
      <c r="J58957" s="830"/>
    </row>
    <row r="58958" spans="10:10" x14ac:dyDescent="0.35">
      <c r="J58958" s="830"/>
    </row>
    <row r="58959" spans="10:10" x14ac:dyDescent="0.35">
      <c r="J58959" s="830"/>
    </row>
    <row r="58960" spans="10:10" x14ac:dyDescent="0.35">
      <c r="J58960" s="830"/>
    </row>
    <row r="58961" spans="10:10" x14ac:dyDescent="0.35">
      <c r="J58961" s="830"/>
    </row>
    <row r="58962" spans="10:10" x14ac:dyDescent="0.35">
      <c r="J58962" s="830"/>
    </row>
    <row r="58963" spans="10:10" x14ac:dyDescent="0.35">
      <c r="J58963" s="830"/>
    </row>
    <row r="58964" spans="10:10" x14ac:dyDescent="0.35">
      <c r="J58964" s="830"/>
    </row>
    <row r="58965" spans="10:10" x14ac:dyDescent="0.35">
      <c r="J58965" s="830"/>
    </row>
    <row r="58966" spans="10:10" x14ac:dyDescent="0.35">
      <c r="J58966" s="830"/>
    </row>
    <row r="58967" spans="10:10" x14ac:dyDescent="0.35">
      <c r="J58967" s="830"/>
    </row>
    <row r="58968" spans="10:10" x14ac:dyDescent="0.35">
      <c r="J58968" s="830"/>
    </row>
    <row r="58969" spans="10:10" x14ac:dyDescent="0.35">
      <c r="J58969" s="830"/>
    </row>
    <row r="58970" spans="10:10" x14ac:dyDescent="0.35">
      <c r="J58970" s="830"/>
    </row>
    <row r="58971" spans="10:10" x14ac:dyDescent="0.35">
      <c r="J58971" s="830"/>
    </row>
    <row r="58972" spans="10:10" x14ac:dyDescent="0.35">
      <c r="J58972" s="830"/>
    </row>
    <row r="58973" spans="10:10" x14ac:dyDescent="0.35">
      <c r="J58973" s="830"/>
    </row>
    <row r="58974" spans="10:10" x14ac:dyDescent="0.35">
      <c r="J58974" s="830"/>
    </row>
    <row r="58975" spans="10:10" x14ac:dyDescent="0.35">
      <c r="J58975" s="830"/>
    </row>
    <row r="58976" spans="10:10" x14ac:dyDescent="0.35">
      <c r="J58976" s="830"/>
    </row>
    <row r="58977" spans="10:10" x14ac:dyDescent="0.35">
      <c r="J58977" s="830"/>
    </row>
    <row r="58978" spans="10:10" x14ac:dyDescent="0.35">
      <c r="J58978" s="830"/>
    </row>
    <row r="58979" spans="10:10" x14ac:dyDescent="0.35">
      <c r="J58979" s="830"/>
    </row>
    <row r="58980" spans="10:10" x14ac:dyDescent="0.35">
      <c r="J58980" s="830"/>
    </row>
    <row r="58981" spans="10:10" x14ac:dyDescent="0.35">
      <c r="J58981" s="830"/>
    </row>
    <row r="58982" spans="10:10" x14ac:dyDescent="0.35">
      <c r="J58982" s="830"/>
    </row>
    <row r="58983" spans="10:10" x14ac:dyDescent="0.35">
      <c r="J58983" s="830"/>
    </row>
    <row r="58984" spans="10:10" x14ac:dyDescent="0.35">
      <c r="J58984" s="830"/>
    </row>
    <row r="58985" spans="10:10" x14ac:dyDescent="0.35">
      <c r="J58985" s="830"/>
    </row>
    <row r="58986" spans="10:10" x14ac:dyDescent="0.35">
      <c r="J58986" s="830"/>
    </row>
    <row r="58987" spans="10:10" x14ac:dyDescent="0.35">
      <c r="J58987" s="830"/>
    </row>
    <row r="58988" spans="10:10" x14ac:dyDescent="0.35">
      <c r="J58988" s="830"/>
    </row>
    <row r="58989" spans="10:10" x14ac:dyDescent="0.35">
      <c r="J58989" s="830"/>
    </row>
    <row r="58990" spans="10:10" x14ac:dyDescent="0.35">
      <c r="J58990" s="830"/>
    </row>
    <row r="58991" spans="10:10" x14ac:dyDescent="0.35">
      <c r="J58991" s="830"/>
    </row>
    <row r="58992" spans="10:10" x14ac:dyDescent="0.35">
      <c r="J58992" s="830"/>
    </row>
    <row r="58993" spans="10:10" x14ac:dyDescent="0.35">
      <c r="J58993" s="830"/>
    </row>
    <row r="58994" spans="10:10" x14ac:dyDescent="0.35">
      <c r="J58994" s="830"/>
    </row>
    <row r="58995" spans="10:10" x14ac:dyDescent="0.35">
      <c r="J58995" s="830"/>
    </row>
    <row r="58996" spans="10:10" x14ac:dyDescent="0.35">
      <c r="J58996" s="830"/>
    </row>
    <row r="58997" spans="10:10" x14ac:dyDescent="0.35">
      <c r="J58997" s="830"/>
    </row>
    <row r="58998" spans="10:10" x14ac:dyDescent="0.35">
      <c r="J58998" s="830"/>
    </row>
    <row r="58999" spans="10:10" x14ac:dyDescent="0.35">
      <c r="J58999" s="830"/>
    </row>
    <row r="59000" spans="10:10" x14ac:dyDescent="0.35">
      <c r="J59000" s="830"/>
    </row>
    <row r="59001" spans="10:10" x14ac:dyDescent="0.35">
      <c r="J59001" s="830"/>
    </row>
    <row r="59002" spans="10:10" x14ac:dyDescent="0.35">
      <c r="J59002" s="830"/>
    </row>
    <row r="59003" spans="10:10" x14ac:dyDescent="0.35">
      <c r="J59003" s="830"/>
    </row>
    <row r="59004" spans="10:10" x14ac:dyDescent="0.35">
      <c r="J59004" s="830"/>
    </row>
    <row r="59005" spans="10:10" x14ac:dyDescent="0.35">
      <c r="J59005" s="830"/>
    </row>
    <row r="59006" spans="10:10" x14ac:dyDescent="0.35">
      <c r="J59006" s="830"/>
    </row>
    <row r="59007" spans="10:10" x14ac:dyDescent="0.35">
      <c r="J59007" s="830"/>
    </row>
    <row r="59008" spans="10:10" x14ac:dyDescent="0.35">
      <c r="J59008" s="830"/>
    </row>
    <row r="59009" spans="10:10" x14ac:dyDescent="0.35">
      <c r="J59009" s="830"/>
    </row>
    <row r="59010" spans="10:10" x14ac:dyDescent="0.35">
      <c r="J59010" s="830"/>
    </row>
    <row r="59011" spans="10:10" x14ac:dyDescent="0.35">
      <c r="J59011" s="830"/>
    </row>
    <row r="59012" spans="10:10" x14ac:dyDescent="0.35">
      <c r="J59012" s="830"/>
    </row>
    <row r="59013" spans="10:10" x14ac:dyDescent="0.35">
      <c r="J59013" s="830"/>
    </row>
    <row r="59014" spans="10:10" x14ac:dyDescent="0.35">
      <c r="J59014" s="830"/>
    </row>
    <row r="59015" spans="10:10" x14ac:dyDescent="0.35">
      <c r="J59015" s="830"/>
    </row>
    <row r="59016" spans="10:10" x14ac:dyDescent="0.35">
      <c r="J59016" s="830"/>
    </row>
    <row r="59017" spans="10:10" x14ac:dyDescent="0.35">
      <c r="J59017" s="830"/>
    </row>
    <row r="59018" spans="10:10" x14ac:dyDescent="0.35">
      <c r="J59018" s="830"/>
    </row>
    <row r="59019" spans="10:10" x14ac:dyDescent="0.35">
      <c r="J59019" s="830"/>
    </row>
    <row r="59020" spans="10:10" x14ac:dyDescent="0.35">
      <c r="J59020" s="830"/>
    </row>
    <row r="59021" spans="10:10" x14ac:dyDescent="0.35">
      <c r="J59021" s="830"/>
    </row>
    <row r="59022" spans="10:10" x14ac:dyDescent="0.35">
      <c r="J59022" s="830"/>
    </row>
    <row r="59023" spans="10:10" x14ac:dyDescent="0.35">
      <c r="J59023" s="830"/>
    </row>
    <row r="59024" spans="10:10" x14ac:dyDescent="0.35">
      <c r="J59024" s="830"/>
    </row>
    <row r="59025" spans="10:10" x14ac:dyDescent="0.35">
      <c r="J59025" s="830"/>
    </row>
    <row r="59026" spans="10:10" x14ac:dyDescent="0.35">
      <c r="J59026" s="830"/>
    </row>
    <row r="59027" spans="10:10" x14ac:dyDescent="0.35">
      <c r="J59027" s="830"/>
    </row>
    <row r="59028" spans="10:10" x14ac:dyDescent="0.35">
      <c r="J59028" s="830"/>
    </row>
    <row r="59029" spans="10:10" x14ac:dyDescent="0.35">
      <c r="J59029" s="830"/>
    </row>
    <row r="59030" spans="10:10" x14ac:dyDescent="0.35">
      <c r="J59030" s="830"/>
    </row>
    <row r="59031" spans="10:10" x14ac:dyDescent="0.35">
      <c r="J59031" s="830"/>
    </row>
    <row r="59032" spans="10:10" x14ac:dyDescent="0.35">
      <c r="J59032" s="830"/>
    </row>
    <row r="59033" spans="10:10" x14ac:dyDescent="0.35">
      <c r="J59033" s="830"/>
    </row>
    <row r="59034" spans="10:10" x14ac:dyDescent="0.35">
      <c r="J59034" s="830"/>
    </row>
    <row r="59035" spans="10:10" x14ac:dyDescent="0.35">
      <c r="J59035" s="830"/>
    </row>
    <row r="59036" spans="10:10" x14ac:dyDescent="0.35">
      <c r="J59036" s="830"/>
    </row>
    <row r="59037" spans="10:10" x14ac:dyDescent="0.35">
      <c r="J59037" s="830"/>
    </row>
    <row r="59038" spans="10:10" x14ac:dyDescent="0.35">
      <c r="J59038" s="830"/>
    </row>
    <row r="59039" spans="10:10" x14ac:dyDescent="0.35">
      <c r="J59039" s="830"/>
    </row>
    <row r="59040" spans="10:10" x14ac:dyDescent="0.35">
      <c r="J59040" s="830"/>
    </row>
    <row r="59041" spans="10:10" x14ac:dyDescent="0.35">
      <c r="J59041" s="830"/>
    </row>
    <row r="59042" spans="10:10" x14ac:dyDescent="0.35">
      <c r="J59042" s="830"/>
    </row>
    <row r="59043" spans="10:10" x14ac:dyDescent="0.35">
      <c r="J59043" s="830"/>
    </row>
    <row r="59044" spans="10:10" x14ac:dyDescent="0.35">
      <c r="J59044" s="830"/>
    </row>
    <row r="59045" spans="10:10" x14ac:dyDescent="0.35">
      <c r="J59045" s="830"/>
    </row>
    <row r="59046" spans="10:10" x14ac:dyDescent="0.35">
      <c r="J59046" s="830"/>
    </row>
    <row r="59047" spans="10:10" x14ac:dyDescent="0.35">
      <c r="J59047" s="830"/>
    </row>
    <row r="59048" spans="10:10" x14ac:dyDescent="0.35">
      <c r="J59048" s="830"/>
    </row>
    <row r="59049" spans="10:10" x14ac:dyDescent="0.35">
      <c r="J59049" s="830"/>
    </row>
    <row r="59050" spans="10:10" x14ac:dyDescent="0.35">
      <c r="J59050" s="830"/>
    </row>
    <row r="59051" spans="10:10" x14ac:dyDescent="0.35">
      <c r="J59051" s="830"/>
    </row>
    <row r="59052" spans="10:10" x14ac:dyDescent="0.35">
      <c r="J59052" s="830"/>
    </row>
    <row r="59053" spans="10:10" x14ac:dyDescent="0.35">
      <c r="J59053" s="830"/>
    </row>
    <row r="59054" spans="10:10" x14ac:dyDescent="0.35">
      <c r="J59054" s="830"/>
    </row>
    <row r="59055" spans="10:10" x14ac:dyDescent="0.35">
      <c r="J59055" s="830"/>
    </row>
    <row r="59056" spans="10:10" x14ac:dyDescent="0.35">
      <c r="J59056" s="830"/>
    </row>
    <row r="59057" spans="10:10" x14ac:dyDescent="0.35">
      <c r="J59057" s="830"/>
    </row>
    <row r="59058" spans="10:10" x14ac:dyDescent="0.35">
      <c r="J59058" s="830"/>
    </row>
    <row r="59059" spans="10:10" x14ac:dyDescent="0.35">
      <c r="J59059" s="830"/>
    </row>
    <row r="59060" spans="10:10" x14ac:dyDescent="0.35">
      <c r="J59060" s="830"/>
    </row>
    <row r="59061" spans="10:10" x14ac:dyDescent="0.35">
      <c r="J59061" s="830"/>
    </row>
    <row r="59062" spans="10:10" x14ac:dyDescent="0.35">
      <c r="J59062" s="830"/>
    </row>
    <row r="59063" spans="10:10" x14ac:dyDescent="0.35">
      <c r="J59063" s="830"/>
    </row>
    <row r="59064" spans="10:10" x14ac:dyDescent="0.35">
      <c r="J59064" s="830"/>
    </row>
    <row r="59065" spans="10:10" x14ac:dyDescent="0.35">
      <c r="J59065" s="830"/>
    </row>
    <row r="59066" spans="10:10" x14ac:dyDescent="0.35">
      <c r="J59066" s="830"/>
    </row>
    <row r="59067" spans="10:10" x14ac:dyDescent="0.35">
      <c r="J59067" s="830"/>
    </row>
    <row r="59068" spans="10:10" x14ac:dyDescent="0.35">
      <c r="J59068" s="830"/>
    </row>
    <row r="59069" spans="10:10" x14ac:dyDescent="0.35">
      <c r="J59069" s="830"/>
    </row>
    <row r="59070" spans="10:10" x14ac:dyDescent="0.35">
      <c r="J59070" s="830"/>
    </row>
    <row r="59071" spans="10:10" x14ac:dyDescent="0.35">
      <c r="J59071" s="830"/>
    </row>
    <row r="59072" spans="10:10" x14ac:dyDescent="0.35">
      <c r="J59072" s="830"/>
    </row>
    <row r="59073" spans="10:10" x14ac:dyDescent="0.35">
      <c r="J59073" s="830"/>
    </row>
    <row r="59074" spans="10:10" x14ac:dyDescent="0.35">
      <c r="J59074" s="830"/>
    </row>
    <row r="59075" spans="10:10" x14ac:dyDescent="0.35">
      <c r="J59075" s="830"/>
    </row>
    <row r="59076" spans="10:10" x14ac:dyDescent="0.35">
      <c r="J59076" s="830"/>
    </row>
    <row r="59077" spans="10:10" x14ac:dyDescent="0.35">
      <c r="J59077" s="830"/>
    </row>
    <row r="59078" spans="10:10" x14ac:dyDescent="0.35">
      <c r="J59078" s="830"/>
    </row>
    <row r="59079" spans="10:10" x14ac:dyDescent="0.35">
      <c r="J59079" s="830"/>
    </row>
    <row r="59080" spans="10:10" x14ac:dyDescent="0.35">
      <c r="J59080" s="830"/>
    </row>
    <row r="59081" spans="10:10" x14ac:dyDescent="0.35">
      <c r="J59081" s="830"/>
    </row>
    <row r="59082" spans="10:10" x14ac:dyDescent="0.35">
      <c r="J59082" s="830"/>
    </row>
    <row r="59083" spans="10:10" x14ac:dyDescent="0.35">
      <c r="J59083" s="830"/>
    </row>
    <row r="59084" spans="10:10" x14ac:dyDescent="0.35">
      <c r="J59084" s="830"/>
    </row>
    <row r="59085" spans="10:10" x14ac:dyDescent="0.35">
      <c r="J59085" s="830"/>
    </row>
    <row r="59086" spans="10:10" x14ac:dyDescent="0.35">
      <c r="J59086" s="830"/>
    </row>
    <row r="59087" spans="10:10" x14ac:dyDescent="0.35">
      <c r="J59087" s="830"/>
    </row>
    <row r="59088" spans="10:10" x14ac:dyDescent="0.35">
      <c r="J59088" s="830"/>
    </row>
    <row r="59089" spans="10:10" x14ac:dyDescent="0.35">
      <c r="J59089" s="830"/>
    </row>
    <row r="59090" spans="10:10" x14ac:dyDescent="0.35">
      <c r="J59090" s="830"/>
    </row>
    <row r="59091" spans="10:10" x14ac:dyDescent="0.35">
      <c r="J59091" s="830"/>
    </row>
    <row r="59092" spans="10:10" x14ac:dyDescent="0.35">
      <c r="J59092" s="830"/>
    </row>
    <row r="59093" spans="10:10" x14ac:dyDescent="0.35">
      <c r="J59093" s="830"/>
    </row>
    <row r="59094" spans="10:10" x14ac:dyDescent="0.35">
      <c r="J59094" s="830"/>
    </row>
    <row r="59095" spans="10:10" x14ac:dyDescent="0.35">
      <c r="J59095" s="830"/>
    </row>
    <row r="59096" spans="10:10" x14ac:dyDescent="0.35">
      <c r="J59096" s="830"/>
    </row>
    <row r="59097" spans="10:10" x14ac:dyDescent="0.35">
      <c r="J59097" s="830"/>
    </row>
    <row r="59098" spans="10:10" x14ac:dyDescent="0.35">
      <c r="J59098" s="830"/>
    </row>
    <row r="59099" spans="10:10" x14ac:dyDescent="0.35">
      <c r="J59099" s="830"/>
    </row>
    <row r="59100" spans="10:10" x14ac:dyDescent="0.35">
      <c r="J59100" s="830"/>
    </row>
    <row r="59101" spans="10:10" x14ac:dyDescent="0.35">
      <c r="J59101" s="830"/>
    </row>
    <row r="59102" spans="10:10" x14ac:dyDescent="0.35">
      <c r="J59102" s="830"/>
    </row>
    <row r="59103" spans="10:10" x14ac:dyDescent="0.35">
      <c r="J59103" s="830"/>
    </row>
    <row r="59104" spans="10:10" x14ac:dyDescent="0.35">
      <c r="J59104" s="830"/>
    </row>
    <row r="59105" spans="10:10" x14ac:dyDescent="0.35">
      <c r="J59105" s="830"/>
    </row>
    <row r="59106" spans="10:10" x14ac:dyDescent="0.35">
      <c r="J59106" s="830"/>
    </row>
    <row r="59107" spans="10:10" x14ac:dyDescent="0.35">
      <c r="J59107" s="830"/>
    </row>
    <row r="59108" spans="10:10" x14ac:dyDescent="0.35">
      <c r="J59108" s="830"/>
    </row>
    <row r="59109" spans="10:10" x14ac:dyDescent="0.35">
      <c r="J59109" s="830"/>
    </row>
    <row r="59110" spans="10:10" x14ac:dyDescent="0.35">
      <c r="J59110" s="830"/>
    </row>
    <row r="59111" spans="10:10" x14ac:dyDescent="0.35">
      <c r="J59111" s="830"/>
    </row>
    <row r="59112" spans="10:10" x14ac:dyDescent="0.35">
      <c r="J59112" s="830"/>
    </row>
    <row r="59113" spans="10:10" x14ac:dyDescent="0.35">
      <c r="J59113" s="830"/>
    </row>
    <row r="59114" spans="10:10" x14ac:dyDescent="0.35">
      <c r="J59114" s="830"/>
    </row>
    <row r="59115" spans="10:10" x14ac:dyDescent="0.35">
      <c r="J59115" s="830"/>
    </row>
    <row r="59116" spans="10:10" x14ac:dyDescent="0.35">
      <c r="J59116" s="830"/>
    </row>
    <row r="59117" spans="10:10" x14ac:dyDescent="0.35">
      <c r="J59117" s="830"/>
    </row>
    <row r="59118" spans="10:10" x14ac:dyDescent="0.35">
      <c r="J59118" s="830"/>
    </row>
    <row r="59119" spans="10:10" x14ac:dyDescent="0.35">
      <c r="J59119" s="830"/>
    </row>
    <row r="59120" spans="10:10" x14ac:dyDescent="0.35">
      <c r="J59120" s="830"/>
    </row>
    <row r="59121" spans="10:10" x14ac:dyDescent="0.35">
      <c r="J59121" s="830"/>
    </row>
    <row r="59122" spans="10:10" x14ac:dyDescent="0.35">
      <c r="J59122" s="830"/>
    </row>
    <row r="59123" spans="10:10" x14ac:dyDescent="0.35">
      <c r="J59123" s="830"/>
    </row>
    <row r="59124" spans="10:10" x14ac:dyDescent="0.35">
      <c r="J59124" s="830"/>
    </row>
    <row r="59125" spans="10:10" x14ac:dyDescent="0.35">
      <c r="J59125" s="830"/>
    </row>
    <row r="59126" spans="10:10" x14ac:dyDescent="0.35">
      <c r="J59126" s="830"/>
    </row>
    <row r="59127" spans="10:10" x14ac:dyDescent="0.35">
      <c r="J59127" s="830"/>
    </row>
    <row r="59128" spans="10:10" x14ac:dyDescent="0.35">
      <c r="J59128" s="830"/>
    </row>
    <row r="59129" spans="10:10" x14ac:dyDescent="0.35">
      <c r="J59129" s="830"/>
    </row>
    <row r="59130" spans="10:10" x14ac:dyDescent="0.35">
      <c r="J59130" s="830"/>
    </row>
    <row r="59131" spans="10:10" x14ac:dyDescent="0.35">
      <c r="J59131" s="830"/>
    </row>
    <row r="59132" spans="10:10" x14ac:dyDescent="0.35">
      <c r="J59132" s="830"/>
    </row>
    <row r="59133" spans="10:10" x14ac:dyDescent="0.35">
      <c r="J59133" s="830"/>
    </row>
    <row r="59134" spans="10:10" x14ac:dyDescent="0.35">
      <c r="J59134" s="830"/>
    </row>
    <row r="59135" spans="10:10" x14ac:dyDescent="0.35">
      <c r="J59135" s="830"/>
    </row>
    <row r="59136" spans="10:10" x14ac:dyDescent="0.35">
      <c r="J59136" s="830"/>
    </row>
    <row r="59137" spans="10:10" x14ac:dyDescent="0.35">
      <c r="J59137" s="830"/>
    </row>
    <row r="59138" spans="10:10" x14ac:dyDescent="0.35">
      <c r="J59138" s="830"/>
    </row>
    <row r="59139" spans="10:10" x14ac:dyDescent="0.35">
      <c r="J59139" s="830"/>
    </row>
    <row r="59140" spans="10:10" x14ac:dyDescent="0.35">
      <c r="J59140" s="830"/>
    </row>
    <row r="59141" spans="10:10" x14ac:dyDescent="0.35">
      <c r="J59141" s="830"/>
    </row>
    <row r="59142" spans="10:10" x14ac:dyDescent="0.35">
      <c r="J59142" s="830"/>
    </row>
    <row r="59143" spans="10:10" x14ac:dyDescent="0.35">
      <c r="J59143" s="830"/>
    </row>
    <row r="59144" spans="10:10" x14ac:dyDescent="0.35">
      <c r="J59144" s="830"/>
    </row>
    <row r="59145" spans="10:10" x14ac:dyDescent="0.35">
      <c r="J59145" s="830"/>
    </row>
    <row r="59146" spans="10:10" x14ac:dyDescent="0.35">
      <c r="J59146" s="830"/>
    </row>
    <row r="59147" spans="10:10" x14ac:dyDescent="0.35">
      <c r="J59147" s="830"/>
    </row>
    <row r="59148" spans="10:10" x14ac:dyDescent="0.35">
      <c r="J59148" s="830"/>
    </row>
    <row r="59149" spans="10:10" x14ac:dyDescent="0.35">
      <c r="J59149" s="830"/>
    </row>
    <row r="59150" spans="10:10" x14ac:dyDescent="0.35">
      <c r="J59150" s="830"/>
    </row>
    <row r="59151" spans="10:10" x14ac:dyDescent="0.35">
      <c r="J59151" s="830"/>
    </row>
    <row r="59152" spans="10:10" x14ac:dyDescent="0.35">
      <c r="J59152" s="830"/>
    </row>
    <row r="59153" spans="10:10" x14ac:dyDescent="0.35">
      <c r="J59153" s="830"/>
    </row>
    <row r="59154" spans="10:10" x14ac:dyDescent="0.35">
      <c r="J59154" s="830"/>
    </row>
    <row r="59155" spans="10:10" x14ac:dyDescent="0.35">
      <c r="J59155" s="830"/>
    </row>
    <row r="59156" spans="10:10" x14ac:dyDescent="0.35">
      <c r="J59156" s="830"/>
    </row>
    <row r="59157" spans="10:10" x14ac:dyDescent="0.35">
      <c r="J59157" s="830"/>
    </row>
    <row r="59158" spans="10:10" x14ac:dyDescent="0.35">
      <c r="J59158" s="830"/>
    </row>
    <row r="59159" spans="10:10" x14ac:dyDescent="0.35">
      <c r="J59159" s="830"/>
    </row>
    <row r="59160" spans="10:10" x14ac:dyDescent="0.35">
      <c r="J59160" s="830"/>
    </row>
    <row r="59161" spans="10:10" x14ac:dyDescent="0.35">
      <c r="J59161" s="830"/>
    </row>
    <row r="59162" spans="10:10" x14ac:dyDescent="0.35">
      <c r="J59162" s="830"/>
    </row>
    <row r="59163" spans="10:10" x14ac:dyDescent="0.35">
      <c r="J59163" s="830"/>
    </row>
    <row r="59164" spans="10:10" x14ac:dyDescent="0.35">
      <c r="J59164" s="830"/>
    </row>
    <row r="59165" spans="10:10" x14ac:dyDescent="0.35">
      <c r="J59165" s="830"/>
    </row>
    <row r="59166" spans="10:10" x14ac:dyDescent="0.35">
      <c r="J59166" s="830"/>
    </row>
    <row r="59167" spans="10:10" x14ac:dyDescent="0.35">
      <c r="J59167" s="830"/>
    </row>
    <row r="59168" spans="10:10" x14ac:dyDescent="0.35">
      <c r="J59168" s="830"/>
    </row>
    <row r="59169" spans="10:10" x14ac:dyDescent="0.35">
      <c r="J59169" s="830"/>
    </row>
    <row r="59170" spans="10:10" x14ac:dyDescent="0.35">
      <c r="J59170" s="830"/>
    </row>
    <row r="59171" spans="10:10" x14ac:dyDescent="0.35">
      <c r="J59171" s="830"/>
    </row>
    <row r="59172" spans="10:10" x14ac:dyDescent="0.35">
      <c r="J59172" s="830"/>
    </row>
    <row r="59173" spans="10:10" x14ac:dyDescent="0.35">
      <c r="J59173" s="830"/>
    </row>
    <row r="59174" spans="10:10" x14ac:dyDescent="0.35">
      <c r="J59174" s="830"/>
    </row>
    <row r="59175" spans="10:10" x14ac:dyDescent="0.35">
      <c r="J59175" s="830"/>
    </row>
    <row r="59176" spans="10:10" x14ac:dyDescent="0.35">
      <c r="J59176" s="830"/>
    </row>
    <row r="59177" spans="10:10" x14ac:dyDescent="0.35">
      <c r="J59177" s="830"/>
    </row>
    <row r="59178" spans="10:10" x14ac:dyDescent="0.35">
      <c r="J59178" s="830"/>
    </row>
    <row r="59179" spans="10:10" x14ac:dyDescent="0.35">
      <c r="J59179" s="830"/>
    </row>
    <row r="59180" spans="10:10" x14ac:dyDescent="0.35">
      <c r="J59180" s="830"/>
    </row>
    <row r="59181" spans="10:10" x14ac:dyDescent="0.35">
      <c r="J59181" s="830"/>
    </row>
    <row r="59182" spans="10:10" x14ac:dyDescent="0.35">
      <c r="J59182" s="830"/>
    </row>
    <row r="59183" spans="10:10" x14ac:dyDescent="0.35">
      <c r="J59183" s="830"/>
    </row>
    <row r="59184" spans="10:10" x14ac:dyDescent="0.35">
      <c r="J59184" s="830"/>
    </row>
    <row r="59185" spans="10:10" x14ac:dyDescent="0.35">
      <c r="J59185" s="830"/>
    </row>
    <row r="59186" spans="10:10" x14ac:dyDescent="0.35">
      <c r="J59186" s="830"/>
    </row>
    <row r="59187" spans="10:10" x14ac:dyDescent="0.35">
      <c r="J59187" s="830"/>
    </row>
    <row r="59188" spans="10:10" x14ac:dyDescent="0.35">
      <c r="J59188" s="830"/>
    </row>
    <row r="59189" spans="10:10" x14ac:dyDescent="0.35">
      <c r="J59189" s="830"/>
    </row>
    <row r="59190" spans="10:10" x14ac:dyDescent="0.35">
      <c r="J59190" s="830"/>
    </row>
    <row r="59191" spans="10:10" x14ac:dyDescent="0.35">
      <c r="J59191" s="830"/>
    </row>
    <row r="59192" spans="10:10" x14ac:dyDescent="0.35">
      <c r="J59192" s="830"/>
    </row>
    <row r="59193" spans="10:10" x14ac:dyDescent="0.35">
      <c r="J59193" s="830"/>
    </row>
    <row r="59194" spans="10:10" x14ac:dyDescent="0.35">
      <c r="J59194" s="830"/>
    </row>
    <row r="59195" spans="10:10" x14ac:dyDescent="0.35">
      <c r="J59195" s="830"/>
    </row>
    <row r="59196" spans="10:10" x14ac:dyDescent="0.35">
      <c r="J59196" s="830"/>
    </row>
    <row r="59197" spans="10:10" x14ac:dyDescent="0.35">
      <c r="J59197" s="830"/>
    </row>
    <row r="59198" spans="10:10" x14ac:dyDescent="0.35">
      <c r="J59198" s="830"/>
    </row>
    <row r="59199" spans="10:10" x14ac:dyDescent="0.35">
      <c r="J59199" s="830"/>
    </row>
    <row r="59200" spans="10:10" x14ac:dyDescent="0.35">
      <c r="J59200" s="830"/>
    </row>
    <row r="59201" spans="10:10" x14ac:dyDescent="0.35">
      <c r="J59201" s="830"/>
    </row>
    <row r="59202" spans="10:10" x14ac:dyDescent="0.35">
      <c r="J59202" s="830"/>
    </row>
    <row r="59203" spans="10:10" x14ac:dyDescent="0.35">
      <c r="J59203" s="830"/>
    </row>
    <row r="59204" spans="10:10" x14ac:dyDescent="0.35">
      <c r="J59204" s="830"/>
    </row>
    <row r="59205" spans="10:10" x14ac:dyDescent="0.35">
      <c r="J59205" s="830"/>
    </row>
    <row r="59206" spans="10:10" x14ac:dyDescent="0.35">
      <c r="J59206" s="830"/>
    </row>
    <row r="59207" spans="10:10" x14ac:dyDescent="0.35">
      <c r="J59207" s="830"/>
    </row>
    <row r="59208" spans="10:10" x14ac:dyDescent="0.35">
      <c r="J59208" s="830"/>
    </row>
    <row r="59209" spans="10:10" x14ac:dyDescent="0.35">
      <c r="J59209" s="830"/>
    </row>
    <row r="59210" spans="10:10" x14ac:dyDescent="0.35">
      <c r="J59210" s="830"/>
    </row>
    <row r="59211" spans="10:10" x14ac:dyDescent="0.35">
      <c r="J59211" s="830"/>
    </row>
    <row r="59212" spans="10:10" x14ac:dyDescent="0.35">
      <c r="J59212" s="830"/>
    </row>
    <row r="59213" spans="10:10" x14ac:dyDescent="0.35">
      <c r="J59213" s="830"/>
    </row>
    <row r="59214" spans="10:10" x14ac:dyDescent="0.35">
      <c r="J59214" s="830"/>
    </row>
    <row r="59215" spans="10:10" x14ac:dyDescent="0.35">
      <c r="J59215" s="830"/>
    </row>
    <row r="59216" spans="10:10" x14ac:dyDescent="0.35">
      <c r="J59216" s="830"/>
    </row>
    <row r="59217" spans="10:10" x14ac:dyDescent="0.35">
      <c r="J59217" s="830"/>
    </row>
    <row r="59218" spans="10:10" x14ac:dyDescent="0.35">
      <c r="J59218" s="830"/>
    </row>
    <row r="59219" spans="10:10" x14ac:dyDescent="0.35">
      <c r="J59219" s="830"/>
    </row>
    <row r="59220" spans="10:10" x14ac:dyDescent="0.35">
      <c r="J59220" s="830"/>
    </row>
    <row r="59221" spans="10:10" x14ac:dyDescent="0.35">
      <c r="J59221" s="830"/>
    </row>
    <row r="59222" spans="10:10" x14ac:dyDescent="0.35">
      <c r="J59222" s="830"/>
    </row>
    <row r="59223" spans="10:10" x14ac:dyDescent="0.35">
      <c r="J59223" s="830"/>
    </row>
    <row r="59224" spans="10:10" x14ac:dyDescent="0.35">
      <c r="J59224" s="830"/>
    </row>
    <row r="59225" spans="10:10" x14ac:dyDescent="0.35">
      <c r="J59225" s="830"/>
    </row>
    <row r="59226" spans="10:10" x14ac:dyDescent="0.35">
      <c r="J59226" s="830"/>
    </row>
    <row r="59227" spans="10:10" x14ac:dyDescent="0.35">
      <c r="J59227" s="830"/>
    </row>
    <row r="59228" spans="10:10" x14ac:dyDescent="0.35">
      <c r="J59228" s="830"/>
    </row>
    <row r="59229" spans="10:10" x14ac:dyDescent="0.35">
      <c r="J59229" s="830"/>
    </row>
    <row r="59230" spans="10:10" x14ac:dyDescent="0.35">
      <c r="J59230" s="830"/>
    </row>
    <row r="59231" spans="10:10" x14ac:dyDescent="0.35">
      <c r="J59231" s="830"/>
    </row>
    <row r="59232" spans="10:10" x14ac:dyDescent="0.35">
      <c r="J59232" s="830"/>
    </row>
    <row r="59233" spans="10:10" x14ac:dyDescent="0.35">
      <c r="J59233" s="830"/>
    </row>
    <row r="59234" spans="10:10" x14ac:dyDescent="0.35">
      <c r="J59234" s="830"/>
    </row>
    <row r="59235" spans="10:10" x14ac:dyDescent="0.35">
      <c r="J59235" s="830"/>
    </row>
    <row r="59236" spans="10:10" x14ac:dyDescent="0.35">
      <c r="J59236" s="830"/>
    </row>
    <row r="59237" spans="10:10" x14ac:dyDescent="0.35">
      <c r="J59237" s="830"/>
    </row>
    <row r="59238" spans="10:10" x14ac:dyDescent="0.35">
      <c r="J59238" s="830"/>
    </row>
    <row r="59239" spans="10:10" x14ac:dyDescent="0.35">
      <c r="J59239" s="830"/>
    </row>
    <row r="59240" spans="10:10" x14ac:dyDescent="0.35">
      <c r="J59240" s="830"/>
    </row>
    <row r="59241" spans="10:10" x14ac:dyDescent="0.35">
      <c r="J59241" s="830"/>
    </row>
    <row r="59242" spans="10:10" x14ac:dyDescent="0.35">
      <c r="J59242" s="830"/>
    </row>
    <row r="59243" spans="10:10" x14ac:dyDescent="0.35">
      <c r="J59243" s="830"/>
    </row>
    <row r="59244" spans="10:10" x14ac:dyDescent="0.35">
      <c r="J59244" s="830"/>
    </row>
    <row r="59245" spans="10:10" x14ac:dyDescent="0.35">
      <c r="J59245" s="830"/>
    </row>
    <row r="59246" spans="10:10" x14ac:dyDescent="0.35">
      <c r="J59246" s="830"/>
    </row>
    <row r="59247" spans="10:10" x14ac:dyDescent="0.35">
      <c r="J59247" s="830"/>
    </row>
    <row r="59248" spans="10:10" x14ac:dyDescent="0.35">
      <c r="J59248" s="830"/>
    </row>
    <row r="59249" spans="10:10" x14ac:dyDescent="0.35">
      <c r="J59249" s="830"/>
    </row>
    <row r="59250" spans="10:10" x14ac:dyDescent="0.35">
      <c r="J59250" s="830"/>
    </row>
    <row r="59251" spans="10:10" x14ac:dyDescent="0.35">
      <c r="J59251" s="830"/>
    </row>
    <row r="59252" spans="10:10" x14ac:dyDescent="0.35">
      <c r="J59252" s="830"/>
    </row>
    <row r="59253" spans="10:10" x14ac:dyDescent="0.35">
      <c r="J59253" s="830"/>
    </row>
    <row r="59254" spans="10:10" x14ac:dyDescent="0.35">
      <c r="J59254" s="830"/>
    </row>
    <row r="59255" spans="10:10" x14ac:dyDescent="0.35">
      <c r="J59255" s="830"/>
    </row>
    <row r="59256" spans="10:10" x14ac:dyDescent="0.35">
      <c r="J59256" s="830"/>
    </row>
    <row r="59257" spans="10:10" x14ac:dyDescent="0.35">
      <c r="J59257" s="830"/>
    </row>
    <row r="59258" spans="10:10" x14ac:dyDescent="0.35">
      <c r="J59258" s="830"/>
    </row>
    <row r="59259" spans="10:10" x14ac:dyDescent="0.35">
      <c r="J59259" s="830"/>
    </row>
    <row r="59260" spans="10:10" x14ac:dyDescent="0.35">
      <c r="J59260" s="830"/>
    </row>
    <row r="59261" spans="10:10" x14ac:dyDescent="0.35">
      <c r="J59261" s="830"/>
    </row>
    <row r="59262" spans="10:10" x14ac:dyDescent="0.35">
      <c r="J59262" s="830"/>
    </row>
    <row r="59263" spans="10:10" x14ac:dyDescent="0.35">
      <c r="J59263" s="830"/>
    </row>
    <row r="59264" spans="10:10" x14ac:dyDescent="0.35">
      <c r="J59264" s="830"/>
    </row>
    <row r="59265" spans="10:10" x14ac:dyDescent="0.35">
      <c r="J59265" s="830"/>
    </row>
    <row r="59266" spans="10:10" x14ac:dyDescent="0.35">
      <c r="J59266" s="830"/>
    </row>
    <row r="59267" spans="10:10" x14ac:dyDescent="0.35">
      <c r="J59267" s="830"/>
    </row>
    <row r="59268" spans="10:10" x14ac:dyDescent="0.35">
      <c r="J59268" s="830"/>
    </row>
    <row r="59269" spans="10:10" x14ac:dyDescent="0.35">
      <c r="J59269" s="830"/>
    </row>
    <row r="59270" spans="10:10" x14ac:dyDescent="0.35">
      <c r="J59270" s="830"/>
    </row>
    <row r="59271" spans="10:10" x14ac:dyDescent="0.35">
      <c r="J59271" s="830"/>
    </row>
    <row r="59272" spans="10:10" x14ac:dyDescent="0.35">
      <c r="J59272" s="830"/>
    </row>
    <row r="59273" spans="10:10" x14ac:dyDescent="0.35">
      <c r="J59273" s="830"/>
    </row>
    <row r="59274" spans="10:10" x14ac:dyDescent="0.35">
      <c r="J59274" s="830"/>
    </row>
    <row r="59275" spans="10:10" x14ac:dyDescent="0.35">
      <c r="J59275" s="830"/>
    </row>
    <row r="59276" spans="10:10" x14ac:dyDescent="0.35">
      <c r="J59276" s="830"/>
    </row>
    <row r="59277" spans="10:10" x14ac:dyDescent="0.35">
      <c r="J59277" s="830"/>
    </row>
    <row r="59278" spans="10:10" x14ac:dyDescent="0.35">
      <c r="J59278" s="830"/>
    </row>
    <row r="59279" spans="10:10" x14ac:dyDescent="0.35">
      <c r="J59279" s="830"/>
    </row>
    <row r="59280" spans="10:10" x14ac:dyDescent="0.35">
      <c r="J59280" s="830"/>
    </row>
    <row r="59281" spans="10:10" x14ac:dyDescent="0.35">
      <c r="J59281" s="830"/>
    </row>
    <row r="59282" spans="10:10" x14ac:dyDescent="0.35">
      <c r="J59282" s="830"/>
    </row>
    <row r="59283" spans="10:10" x14ac:dyDescent="0.35">
      <c r="J59283" s="830"/>
    </row>
    <row r="59284" spans="10:10" x14ac:dyDescent="0.35">
      <c r="J59284" s="830"/>
    </row>
    <row r="59285" spans="10:10" x14ac:dyDescent="0.35">
      <c r="J59285" s="830"/>
    </row>
    <row r="59286" spans="10:10" x14ac:dyDescent="0.35">
      <c r="J59286" s="830"/>
    </row>
    <row r="59287" spans="10:10" x14ac:dyDescent="0.35">
      <c r="J59287" s="830"/>
    </row>
    <row r="59288" spans="10:10" x14ac:dyDescent="0.35">
      <c r="J59288" s="830"/>
    </row>
    <row r="59289" spans="10:10" x14ac:dyDescent="0.35">
      <c r="J59289" s="830"/>
    </row>
    <row r="59290" spans="10:10" x14ac:dyDescent="0.35">
      <c r="J59290" s="830"/>
    </row>
    <row r="59291" spans="10:10" x14ac:dyDescent="0.35">
      <c r="J59291" s="830"/>
    </row>
    <row r="59292" spans="10:10" x14ac:dyDescent="0.35">
      <c r="J59292" s="830"/>
    </row>
    <row r="59293" spans="10:10" x14ac:dyDescent="0.35">
      <c r="J59293" s="830"/>
    </row>
    <row r="59294" spans="10:10" x14ac:dyDescent="0.35">
      <c r="J59294" s="830"/>
    </row>
    <row r="59295" spans="10:10" x14ac:dyDescent="0.35">
      <c r="J59295" s="830"/>
    </row>
    <row r="59296" spans="10:10" x14ac:dyDescent="0.35">
      <c r="J59296" s="830"/>
    </row>
    <row r="59297" spans="10:10" x14ac:dyDescent="0.35">
      <c r="J59297" s="830"/>
    </row>
    <row r="59298" spans="10:10" x14ac:dyDescent="0.35">
      <c r="J59298" s="830"/>
    </row>
    <row r="59299" spans="10:10" x14ac:dyDescent="0.35">
      <c r="J59299" s="830"/>
    </row>
    <row r="59300" spans="10:10" x14ac:dyDescent="0.35">
      <c r="J59300" s="830"/>
    </row>
    <row r="59301" spans="10:10" x14ac:dyDescent="0.35">
      <c r="J59301" s="830"/>
    </row>
    <row r="59302" spans="10:10" x14ac:dyDescent="0.35">
      <c r="J59302" s="830"/>
    </row>
    <row r="59303" spans="10:10" x14ac:dyDescent="0.35">
      <c r="J59303" s="830"/>
    </row>
    <row r="59304" spans="10:10" x14ac:dyDescent="0.35">
      <c r="J59304" s="830"/>
    </row>
    <row r="59305" spans="10:10" x14ac:dyDescent="0.35">
      <c r="J59305" s="830"/>
    </row>
    <row r="59306" spans="10:10" x14ac:dyDescent="0.35">
      <c r="J59306" s="830"/>
    </row>
    <row r="59307" spans="10:10" x14ac:dyDescent="0.35">
      <c r="J59307" s="830"/>
    </row>
    <row r="59308" spans="10:10" x14ac:dyDescent="0.35">
      <c r="J59308" s="830"/>
    </row>
    <row r="59309" spans="10:10" x14ac:dyDescent="0.35">
      <c r="J59309" s="830"/>
    </row>
    <row r="59310" spans="10:10" x14ac:dyDescent="0.35">
      <c r="J59310" s="830"/>
    </row>
    <row r="59311" spans="10:10" x14ac:dyDescent="0.35">
      <c r="J59311" s="830"/>
    </row>
    <row r="59312" spans="10:10" x14ac:dyDescent="0.35">
      <c r="J59312" s="830"/>
    </row>
    <row r="59313" spans="10:10" x14ac:dyDescent="0.35">
      <c r="J59313" s="830"/>
    </row>
    <row r="59314" spans="10:10" x14ac:dyDescent="0.35">
      <c r="J59314" s="830"/>
    </row>
    <row r="59315" spans="10:10" x14ac:dyDescent="0.35">
      <c r="J59315" s="830"/>
    </row>
    <row r="59316" spans="10:10" x14ac:dyDescent="0.35">
      <c r="J59316" s="830"/>
    </row>
    <row r="59317" spans="10:10" x14ac:dyDescent="0.35">
      <c r="J59317" s="830"/>
    </row>
    <row r="59318" spans="10:10" x14ac:dyDescent="0.35">
      <c r="J59318" s="830"/>
    </row>
    <row r="59319" spans="10:10" x14ac:dyDescent="0.35">
      <c r="J59319" s="830"/>
    </row>
    <row r="59320" spans="10:10" x14ac:dyDescent="0.35">
      <c r="J59320" s="830"/>
    </row>
    <row r="59321" spans="10:10" x14ac:dyDescent="0.35">
      <c r="J59321" s="830"/>
    </row>
    <row r="59322" spans="10:10" x14ac:dyDescent="0.35">
      <c r="J59322" s="830"/>
    </row>
    <row r="59323" spans="10:10" x14ac:dyDescent="0.35">
      <c r="J59323" s="830"/>
    </row>
    <row r="59324" spans="10:10" x14ac:dyDescent="0.35">
      <c r="J59324" s="830"/>
    </row>
    <row r="59325" spans="10:10" x14ac:dyDescent="0.35">
      <c r="J59325" s="830"/>
    </row>
    <row r="59326" spans="10:10" x14ac:dyDescent="0.35">
      <c r="J59326" s="830"/>
    </row>
    <row r="59327" spans="10:10" x14ac:dyDescent="0.35">
      <c r="J59327" s="830"/>
    </row>
    <row r="59328" spans="10:10" x14ac:dyDescent="0.35">
      <c r="J59328" s="830"/>
    </row>
    <row r="59329" spans="10:10" x14ac:dyDescent="0.35">
      <c r="J59329" s="830"/>
    </row>
    <row r="59330" spans="10:10" x14ac:dyDescent="0.35">
      <c r="J59330" s="830"/>
    </row>
    <row r="59331" spans="10:10" x14ac:dyDescent="0.35">
      <c r="J59331" s="830"/>
    </row>
    <row r="59332" spans="10:10" x14ac:dyDescent="0.35">
      <c r="J59332" s="830"/>
    </row>
    <row r="59333" spans="10:10" x14ac:dyDescent="0.35">
      <c r="J59333" s="830"/>
    </row>
    <row r="59334" spans="10:10" x14ac:dyDescent="0.35">
      <c r="J59334" s="830"/>
    </row>
    <row r="59335" spans="10:10" x14ac:dyDescent="0.35">
      <c r="J59335" s="830"/>
    </row>
    <row r="59336" spans="10:10" x14ac:dyDescent="0.35">
      <c r="J59336" s="830"/>
    </row>
    <row r="59337" spans="10:10" x14ac:dyDescent="0.35">
      <c r="J59337" s="830"/>
    </row>
    <row r="59338" spans="10:10" x14ac:dyDescent="0.35">
      <c r="J59338" s="830"/>
    </row>
    <row r="59339" spans="10:10" x14ac:dyDescent="0.35">
      <c r="J59339" s="830"/>
    </row>
    <row r="59340" spans="10:10" x14ac:dyDescent="0.35">
      <c r="J59340" s="830"/>
    </row>
    <row r="59341" spans="10:10" x14ac:dyDescent="0.35">
      <c r="J59341" s="830"/>
    </row>
    <row r="59342" spans="10:10" x14ac:dyDescent="0.35">
      <c r="J59342" s="830"/>
    </row>
    <row r="59343" spans="10:10" x14ac:dyDescent="0.35">
      <c r="J59343" s="830"/>
    </row>
    <row r="59344" spans="10:10" x14ac:dyDescent="0.35">
      <c r="J59344" s="830"/>
    </row>
    <row r="59345" spans="10:10" x14ac:dyDescent="0.35">
      <c r="J59345" s="830"/>
    </row>
    <row r="59346" spans="10:10" x14ac:dyDescent="0.35">
      <c r="J59346" s="830"/>
    </row>
    <row r="59347" spans="10:10" x14ac:dyDescent="0.35">
      <c r="J59347" s="830"/>
    </row>
    <row r="59348" spans="10:10" x14ac:dyDescent="0.35">
      <c r="J59348" s="830"/>
    </row>
    <row r="59349" spans="10:10" x14ac:dyDescent="0.35">
      <c r="J59349" s="830"/>
    </row>
    <row r="59350" spans="10:10" x14ac:dyDescent="0.35">
      <c r="J59350" s="830"/>
    </row>
    <row r="59351" spans="10:10" x14ac:dyDescent="0.35">
      <c r="J59351" s="830"/>
    </row>
    <row r="59352" spans="10:10" x14ac:dyDescent="0.35">
      <c r="J59352" s="830"/>
    </row>
    <row r="59353" spans="10:10" x14ac:dyDescent="0.35">
      <c r="J59353" s="830"/>
    </row>
    <row r="59354" spans="10:10" x14ac:dyDescent="0.35">
      <c r="J59354" s="830"/>
    </row>
    <row r="59355" spans="10:10" x14ac:dyDescent="0.35">
      <c r="J59355" s="830"/>
    </row>
    <row r="59356" spans="10:10" x14ac:dyDescent="0.35">
      <c r="J59356" s="830"/>
    </row>
    <row r="59357" spans="10:10" x14ac:dyDescent="0.35">
      <c r="J59357" s="830"/>
    </row>
    <row r="59358" spans="10:10" x14ac:dyDescent="0.35">
      <c r="J59358" s="830"/>
    </row>
    <row r="59359" spans="10:10" x14ac:dyDescent="0.35">
      <c r="J59359" s="830"/>
    </row>
    <row r="59360" spans="10:10" x14ac:dyDescent="0.35">
      <c r="J59360" s="830"/>
    </row>
    <row r="59361" spans="10:10" x14ac:dyDescent="0.35">
      <c r="J59361" s="830"/>
    </row>
    <row r="59362" spans="10:10" x14ac:dyDescent="0.35">
      <c r="J59362" s="830"/>
    </row>
    <row r="59363" spans="10:10" x14ac:dyDescent="0.35">
      <c r="J59363" s="830"/>
    </row>
    <row r="59364" spans="10:10" x14ac:dyDescent="0.35">
      <c r="J59364" s="830"/>
    </row>
    <row r="59365" spans="10:10" x14ac:dyDescent="0.35">
      <c r="J59365" s="830"/>
    </row>
    <row r="59366" spans="10:10" x14ac:dyDescent="0.35">
      <c r="J59366" s="830"/>
    </row>
    <row r="59367" spans="10:10" x14ac:dyDescent="0.35">
      <c r="J59367" s="830"/>
    </row>
    <row r="59368" spans="10:10" x14ac:dyDescent="0.35">
      <c r="J59368" s="830"/>
    </row>
    <row r="59369" spans="10:10" x14ac:dyDescent="0.35">
      <c r="J59369" s="830"/>
    </row>
    <row r="59370" spans="10:10" x14ac:dyDescent="0.35">
      <c r="J59370" s="830"/>
    </row>
    <row r="59371" spans="10:10" x14ac:dyDescent="0.35">
      <c r="J59371" s="830"/>
    </row>
    <row r="59372" spans="10:10" x14ac:dyDescent="0.35">
      <c r="J59372" s="830"/>
    </row>
    <row r="59373" spans="10:10" x14ac:dyDescent="0.35">
      <c r="J59373" s="830"/>
    </row>
    <row r="59374" spans="10:10" x14ac:dyDescent="0.35">
      <c r="J59374" s="830"/>
    </row>
    <row r="59375" spans="10:10" x14ac:dyDescent="0.35">
      <c r="J59375" s="830"/>
    </row>
    <row r="59376" spans="10:10" x14ac:dyDescent="0.35">
      <c r="J59376" s="830"/>
    </row>
    <row r="59377" spans="10:10" x14ac:dyDescent="0.35">
      <c r="J59377" s="830"/>
    </row>
    <row r="59378" spans="10:10" x14ac:dyDescent="0.35">
      <c r="J59378" s="830"/>
    </row>
    <row r="59379" spans="10:10" x14ac:dyDescent="0.35">
      <c r="J59379" s="830"/>
    </row>
    <row r="59380" spans="10:10" x14ac:dyDescent="0.35">
      <c r="J59380" s="830"/>
    </row>
    <row r="59381" spans="10:10" x14ac:dyDescent="0.35">
      <c r="J59381" s="830"/>
    </row>
    <row r="59382" spans="10:10" x14ac:dyDescent="0.35">
      <c r="J59382" s="830"/>
    </row>
    <row r="59383" spans="10:10" x14ac:dyDescent="0.35">
      <c r="J59383" s="830"/>
    </row>
    <row r="59384" spans="10:10" x14ac:dyDescent="0.35">
      <c r="J59384" s="830"/>
    </row>
    <row r="59385" spans="10:10" x14ac:dyDescent="0.35">
      <c r="J59385" s="830"/>
    </row>
    <row r="59386" spans="10:10" x14ac:dyDescent="0.35">
      <c r="J59386" s="830"/>
    </row>
    <row r="59387" spans="10:10" x14ac:dyDescent="0.35">
      <c r="J59387" s="830"/>
    </row>
    <row r="59388" spans="10:10" x14ac:dyDescent="0.35">
      <c r="J59388" s="830"/>
    </row>
    <row r="59389" spans="10:10" x14ac:dyDescent="0.35">
      <c r="J59389" s="830"/>
    </row>
    <row r="59390" spans="10:10" x14ac:dyDescent="0.35">
      <c r="J59390" s="830"/>
    </row>
    <row r="59391" spans="10:10" x14ac:dyDescent="0.35">
      <c r="J59391" s="830"/>
    </row>
    <row r="59392" spans="10:10" x14ac:dyDescent="0.35">
      <c r="J59392" s="830"/>
    </row>
    <row r="59393" spans="10:10" x14ac:dyDescent="0.35">
      <c r="J59393" s="830"/>
    </row>
    <row r="59394" spans="10:10" x14ac:dyDescent="0.35">
      <c r="J59394" s="830"/>
    </row>
    <row r="59395" spans="10:10" x14ac:dyDescent="0.35">
      <c r="J59395" s="830"/>
    </row>
    <row r="59396" spans="10:10" x14ac:dyDescent="0.35">
      <c r="J59396" s="830"/>
    </row>
    <row r="59397" spans="10:10" x14ac:dyDescent="0.35">
      <c r="J59397" s="830"/>
    </row>
    <row r="59398" spans="10:10" x14ac:dyDescent="0.35">
      <c r="J59398" s="830"/>
    </row>
    <row r="59399" spans="10:10" x14ac:dyDescent="0.35">
      <c r="J59399" s="830"/>
    </row>
    <row r="59400" spans="10:10" x14ac:dyDescent="0.35">
      <c r="J59400" s="830"/>
    </row>
    <row r="59401" spans="10:10" x14ac:dyDescent="0.35">
      <c r="J59401" s="830"/>
    </row>
    <row r="59402" spans="10:10" x14ac:dyDescent="0.35">
      <c r="J59402" s="830"/>
    </row>
    <row r="59403" spans="10:10" x14ac:dyDescent="0.35">
      <c r="J59403" s="830"/>
    </row>
    <row r="59404" spans="10:10" x14ac:dyDescent="0.35">
      <c r="J59404" s="830"/>
    </row>
    <row r="59405" spans="10:10" x14ac:dyDescent="0.35">
      <c r="J59405" s="830"/>
    </row>
    <row r="59406" spans="10:10" x14ac:dyDescent="0.35">
      <c r="J59406" s="830"/>
    </row>
    <row r="59407" spans="10:10" x14ac:dyDescent="0.35">
      <c r="J59407" s="830"/>
    </row>
    <row r="59408" spans="10:10" x14ac:dyDescent="0.35">
      <c r="J59408" s="830"/>
    </row>
    <row r="59409" spans="10:10" x14ac:dyDescent="0.35">
      <c r="J59409" s="830"/>
    </row>
    <row r="59410" spans="10:10" x14ac:dyDescent="0.35">
      <c r="J59410" s="830"/>
    </row>
    <row r="59411" spans="10:10" x14ac:dyDescent="0.35">
      <c r="J59411" s="830"/>
    </row>
    <row r="59412" spans="10:10" x14ac:dyDescent="0.35">
      <c r="J59412" s="830"/>
    </row>
    <row r="59413" spans="10:10" x14ac:dyDescent="0.35">
      <c r="J59413" s="830"/>
    </row>
    <row r="59414" spans="10:10" x14ac:dyDescent="0.35">
      <c r="J59414" s="830"/>
    </row>
    <row r="59415" spans="10:10" x14ac:dyDescent="0.35">
      <c r="J59415" s="830"/>
    </row>
    <row r="59416" spans="10:10" x14ac:dyDescent="0.35">
      <c r="J59416" s="830"/>
    </row>
    <row r="59417" spans="10:10" x14ac:dyDescent="0.35">
      <c r="J59417" s="830"/>
    </row>
    <row r="59418" spans="10:10" x14ac:dyDescent="0.35">
      <c r="J59418" s="830"/>
    </row>
    <row r="59419" spans="10:10" x14ac:dyDescent="0.35">
      <c r="J59419" s="830"/>
    </row>
    <row r="59420" spans="10:10" x14ac:dyDescent="0.35">
      <c r="J59420" s="830"/>
    </row>
    <row r="59421" spans="10:10" x14ac:dyDescent="0.35">
      <c r="J59421" s="830"/>
    </row>
    <row r="59422" spans="10:10" x14ac:dyDescent="0.35">
      <c r="J59422" s="830"/>
    </row>
    <row r="59423" spans="10:10" x14ac:dyDescent="0.35">
      <c r="J59423" s="830"/>
    </row>
    <row r="59424" spans="10:10" x14ac:dyDescent="0.35">
      <c r="J59424" s="830"/>
    </row>
    <row r="59425" spans="10:10" x14ac:dyDescent="0.35">
      <c r="J59425" s="830"/>
    </row>
    <row r="59426" spans="10:10" x14ac:dyDescent="0.35">
      <c r="J59426" s="830"/>
    </row>
    <row r="59427" spans="10:10" x14ac:dyDescent="0.35">
      <c r="J59427" s="830"/>
    </row>
    <row r="59428" spans="10:10" x14ac:dyDescent="0.35">
      <c r="J59428" s="830"/>
    </row>
    <row r="59429" spans="10:10" x14ac:dyDescent="0.35">
      <c r="J59429" s="830"/>
    </row>
    <row r="59430" spans="10:10" x14ac:dyDescent="0.35">
      <c r="J59430" s="830"/>
    </row>
    <row r="59431" spans="10:10" x14ac:dyDescent="0.35">
      <c r="J59431" s="830"/>
    </row>
    <row r="59432" spans="10:10" x14ac:dyDescent="0.35">
      <c r="J59432" s="830"/>
    </row>
    <row r="59433" spans="10:10" x14ac:dyDescent="0.35">
      <c r="J59433" s="830"/>
    </row>
    <row r="59434" spans="10:10" x14ac:dyDescent="0.35">
      <c r="J59434" s="830"/>
    </row>
    <row r="59435" spans="10:10" x14ac:dyDescent="0.35">
      <c r="J59435" s="830"/>
    </row>
    <row r="59436" spans="10:10" x14ac:dyDescent="0.35">
      <c r="J59436" s="830"/>
    </row>
    <row r="59437" spans="10:10" x14ac:dyDescent="0.35">
      <c r="J59437" s="830"/>
    </row>
    <row r="59438" spans="10:10" x14ac:dyDescent="0.35">
      <c r="J59438" s="830"/>
    </row>
    <row r="59439" spans="10:10" x14ac:dyDescent="0.35">
      <c r="J59439" s="830"/>
    </row>
    <row r="59440" spans="10:10" x14ac:dyDescent="0.35">
      <c r="J59440" s="830"/>
    </row>
    <row r="59441" spans="10:10" x14ac:dyDescent="0.35">
      <c r="J59441" s="830"/>
    </row>
    <row r="59442" spans="10:10" x14ac:dyDescent="0.35">
      <c r="J59442" s="830"/>
    </row>
    <row r="59443" spans="10:10" x14ac:dyDescent="0.35">
      <c r="J59443" s="830"/>
    </row>
    <row r="59444" spans="10:10" x14ac:dyDescent="0.35">
      <c r="J59444" s="830"/>
    </row>
    <row r="59445" spans="10:10" x14ac:dyDescent="0.35">
      <c r="J59445" s="830"/>
    </row>
    <row r="59446" spans="10:10" x14ac:dyDescent="0.35">
      <c r="J59446" s="830"/>
    </row>
    <row r="59447" spans="10:10" x14ac:dyDescent="0.35">
      <c r="J59447" s="830"/>
    </row>
    <row r="59448" spans="10:10" x14ac:dyDescent="0.35">
      <c r="J59448" s="830"/>
    </row>
    <row r="59449" spans="10:10" x14ac:dyDescent="0.35">
      <c r="J59449" s="830"/>
    </row>
    <row r="59450" spans="10:10" x14ac:dyDescent="0.35">
      <c r="J59450" s="830"/>
    </row>
    <row r="59451" spans="10:10" x14ac:dyDescent="0.35">
      <c r="J59451" s="830"/>
    </row>
    <row r="59452" spans="10:10" x14ac:dyDescent="0.35">
      <c r="J59452" s="830"/>
    </row>
    <row r="59453" spans="10:10" x14ac:dyDescent="0.35">
      <c r="J59453" s="830"/>
    </row>
    <row r="59454" spans="10:10" x14ac:dyDescent="0.35">
      <c r="J59454" s="830"/>
    </row>
    <row r="59455" spans="10:10" x14ac:dyDescent="0.35">
      <c r="J59455" s="830"/>
    </row>
    <row r="59456" spans="10:10" x14ac:dyDescent="0.35">
      <c r="J59456" s="830"/>
    </row>
    <row r="59457" spans="10:10" x14ac:dyDescent="0.35">
      <c r="J59457" s="830"/>
    </row>
    <row r="59458" spans="10:10" x14ac:dyDescent="0.35">
      <c r="J59458" s="830"/>
    </row>
    <row r="59459" spans="10:10" x14ac:dyDescent="0.35">
      <c r="J59459" s="830"/>
    </row>
    <row r="59460" spans="10:10" x14ac:dyDescent="0.35">
      <c r="J59460" s="830"/>
    </row>
    <row r="59461" spans="10:10" x14ac:dyDescent="0.35">
      <c r="J59461" s="830"/>
    </row>
    <row r="59462" spans="10:10" x14ac:dyDescent="0.35">
      <c r="J59462" s="830"/>
    </row>
    <row r="59463" spans="10:10" x14ac:dyDescent="0.35">
      <c r="J59463" s="830"/>
    </row>
    <row r="59464" spans="10:10" x14ac:dyDescent="0.35">
      <c r="J59464" s="830"/>
    </row>
    <row r="59465" spans="10:10" x14ac:dyDescent="0.35">
      <c r="J59465" s="830"/>
    </row>
    <row r="59466" spans="10:10" x14ac:dyDescent="0.35">
      <c r="J59466" s="830"/>
    </row>
    <row r="59467" spans="10:10" x14ac:dyDescent="0.35">
      <c r="J59467" s="830"/>
    </row>
    <row r="59468" spans="10:10" x14ac:dyDescent="0.35">
      <c r="J59468" s="830"/>
    </row>
    <row r="59469" spans="10:10" x14ac:dyDescent="0.35">
      <c r="J59469" s="830"/>
    </row>
    <row r="59470" spans="10:10" x14ac:dyDescent="0.35">
      <c r="J59470" s="830"/>
    </row>
    <row r="59471" spans="10:10" x14ac:dyDescent="0.35">
      <c r="J59471" s="830"/>
    </row>
    <row r="59472" spans="10:10" x14ac:dyDescent="0.35">
      <c r="J59472" s="830"/>
    </row>
    <row r="59473" spans="10:10" x14ac:dyDescent="0.35">
      <c r="J59473" s="830"/>
    </row>
    <row r="59474" spans="10:10" x14ac:dyDescent="0.35">
      <c r="J59474" s="830"/>
    </row>
    <row r="59475" spans="10:10" x14ac:dyDescent="0.35">
      <c r="J59475" s="830"/>
    </row>
    <row r="59476" spans="10:10" x14ac:dyDescent="0.35">
      <c r="J59476" s="830"/>
    </row>
    <row r="59477" spans="10:10" x14ac:dyDescent="0.35">
      <c r="J59477" s="830"/>
    </row>
    <row r="59478" spans="10:10" x14ac:dyDescent="0.35">
      <c r="J59478" s="830"/>
    </row>
    <row r="59479" spans="10:10" x14ac:dyDescent="0.35">
      <c r="J59479" s="830"/>
    </row>
    <row r="59480" spans="10:10" x14ac:dyDescent="0.35">
      <c r="J59480" s="830"/>
    </row>
    <row r="59481" spans="10:10" x14ac:dyDescent="0.35">
      <c r="J59481" s="830"/>
    </row>
    <row r="59482" spans="10:10" x14ac:dyDescent="0.35">
      <c r="J59482" s="830"/>
    </row>
    <row r="59483" spans="10:10" x14ac:dyDescent="0.35">
      <c r="J59483" s="830"/>
    </row>
    <row r="59484" spans="10:10" x14ac:dyDescent="0.35">
      <c r="J59484" s="830"/>
    </row>
    <row r="59485" spans="10:10" x14ac:dyDescent="0.35">
      <c r="J59485" s="830"/>
    </row>
    <row r="59486" spans="10:10" x14ac:dyDescent="0.35">
      <c r="J59486" s="830"/>
    </row>
    <row r="59487" spans="10:10" x14ac:dyDescent="0.35">
      <c r="J59487" s="830"/>
    </row>
    <row r="59488" spans="10:10" x14ac:dyDescent="0.35">
      <c r="J59488" s="830"/>
    </row>
    <row r="59489" spans="10:10" x14ac:dyDescent="0.35">
      <c r="J59489" s="830"/>
    </row>
    <row r="59490" spans="10:10" x14ac:dyDescent="0.35">
      <c r="J59490" s="830"/>
    </row>
    <row r="59491" spans="10:10" x14ac:dyDescent="0.35">
      <c r="J59491" s="830"/>
    </row>
    <row r="59492" spans="10:10" x14ac:dyDescent="0.35">
      <c r="J59492" s="830"/>
    </row>
    <row r="59499" spans="10:10" x14ac:dyDescent="0.35">
      <c r="J59499" s="830"/>
    </row>
    <row r="59500" spans="10:10" x14ac:dyDescent="0.35">
      <c r="J59500" s="830"/>
    </row>
    <row r="59502" spans="10:10" x14ac:dyDescent="0.35">
      <c r="J59502" s="830"/>
    </row>
    <row r="59503" spans="10:10" x14ac:dyDescent="0.35">
      <c r="J59503" s="830"/>
    </row>
    <row r="59504" spans="10:10" x14ac:dyDescent="0.35">
      <c r="J59504" s="830"/>
    </row>
    <row r="59505" spans="10:10" x14ac:dyDescent="0.35">
      <c r="J59505" s="830"/>
    </row>
    <row r="59506" spans="10:10" x14ac:dyDescent="0.35">
      <c r="J59506" s="830"/>
    </row>
    <row r="59507" spans="10:10" x14ac:dyDescent="0.35">
      <c r="J59507" s="830"/>
    </row>
    <row r="59508" spans="10:10" x14ac:dyDescent="0.35">
      <c r="J59508" s="830"/>
    </row>
    <row r="59509" spans="10:10" x14ac:dyDescent="0.35">
      <c r="J59509" s="830"/>
    </row>
    <row r="59510" spans="10:10" x14ac:dyDescent="0.35">
      <c r="J59510" s="830"/>
    </row>
    <row r="59511" spans="10:10" x14ac:dyDescent="0.35">
      <c r="J59511" s="830"/>
    </row>
    <row r="59512" spans="10:10" x14ac:dyDescent="0.35">
      <c r="J59512" s="830"/>
    </row>
    <row r="59513" spans="10:10" x14ac:dyDescent="0.35">
      <c r="J59513" s="830"/>
    </row>
    <row r="59514" spans="10:10" x14ac:dyDescent="0.35">
      <c r="J59514" s="830"/>
    </row>
    <row r="59515" spans="10:10" x14ac:dyDescent="0.35">
      <c r="J59515" s="830"/>
    </row>
    <row r="59516" spans="10:10" x14ac:dyDescent="0.35">
      <c r="J59516" s="830"/>
    </row>
    <row r="59517" spans="10:10" x14ac:dyDescent="0.35">
      <c r="J59517" s="830"/>
    </row>
    <row r="59518" spans="10:10" x14ac:dyDescent="0.35">
      <c r="J59518" s="830"/>
    </row>
    <row r="59519" spans="10:10" x14ac:dyDescent="0.35">
      <c r="J59519" s="830"/>
    </row>
    <row r="59520" spans="10:10" x14ac:dyDescent="0.35">
      <c r="J59520" s="830"/>
    </row>
    <row r="59521" spans="10:10" x14ac:dyDescent="0.35">
      <c r="J59521" s="830"/>
    </row>
    <row r="59522" spans="10:10" x14ac:dyDescent="0.35">
      <c r="J59522" s="830"/>
    </row>
    <row r="59523" spans="10:10" x14ac:dyDescent="0.35">
      <c r="J59523" s="830"/>
    </row>
    <row r="59524" spans="10:10" x14ac:dyDescent="0.35">
      <c r="J59524" s="830"/>
    </row>
    <row r="59525" spans="10:10" x14ac:dyDescent="0.35">
      <c r="J59525" s="830"/>
    </row>
    <row r="59526" spans="10:10" x14ac:dyDescent="0.35">
      <c r="J59526" s="830"/>
    </row>
    <row r="59527" spans="10:10" x14ac:dyDescent="0.35">
      <c r="J59527" s="830"/>
    </row>
    <row r="59528" spans="10:10" x14ac:dyDescent="0.35">
      <c r="J59528" s="830"/>
    </row>
    <row r="59529" spans="10:10" x14ac:dyDescent="0.35">
      <c r="J59529" s="830"/>
    </row>
    <row r="59530" spans="10:10" x14ac:dyDescent="0.35">
      <c r="J59530" s="830"/>
    </row>
    <row r="59531" spans="10:10" x14ac:dyDescent="0.35">
      <c r="J59531" s="830"/>
    </row>
    <row r="59532" spans="10:10" x14ac:dyDescent="0.35">
      <c r="J59532" s="830"/>
    </row>
    <row r="59533" spans="10:10" x14ac:dyDescent="0.35">
      <c r="J59533" s="830"/>
    </row>
    <row r="59534" spans="10:10" x14ac:dyDescent="0.35">
      <c r="J59534" s="830"/>
    </row>
    <row r="59535" spans="10:10" x14ac:dyDescent="0.35">
      <c r="J59535" s="830"/>
    </row>
    <row r="59536" spans="10:10" x14ac:dyDescent="0.35">
      <c r="J59536" s="830"/>
    </row>
    <row r="59537" spans="10:10" x14ac:dyDescent="0.35">
      <c r="J59537" s="830"/>
    </row>
    <row r="59538" spans="10:10" x14ac:dyDescent="0.35">
      <c r="J59538" s="830"/>
    </row>
    <row r="59539" spans="10:10" x14ac:dyDescent="0.35">
      <c r="J59539" s="830"/>
    </row>
    <row r="59540" spans="10:10" x14ac:dyDescent="0.35">
      <c r="J59540" s="830"/>
    </row>
    <row r="59541" spans="10:10" x14ac:dyDescent="0.35">
      <c r="J59541" s="830"/>
    </row>
    <row r="59542" spans="10:10" x14ac:dyDescent="0.35">
      <c r="J59542" s="830"/>
    </row>
    <row r="59543" spans="10:10" x14ac:dyDescent="0.35">
      <c r="J59543" s="830"/>
    </row>
    <row r="59544" spans="10:10" x14ac:dyDescent="0.35">
      <c r="J59544" s="830"/>
    </row>
    <row r="59545" spans="10:10" x14ac:dyDescent="0.35">
      <c r="J59545" s="830"/>
    </row>
    <row r="59546" spans="10:10" x14ac:dyDescent="0.35">
      <c r="J59546" s="830"/>
    </row>
    <row r="59547" spans="10:10" x14ac:dyDescent="0.35">
      <c r="J59547" s="830"/>
    </row>
    <row r="59548" spans="10:10" x14ac:dyDescent="0.35">
      <c r="J59548" s="830"/>
    </row>
    <row r="59549" spans="10:10" x14ac:dyDescent="0.35">
      <c r="J59549" s="830"/>
    </row>
    <row r="59550" spans="10:10" x14ac:dyDescent="0.35">
      <c r="J59550" s="830"/>
    </row>
    <row r="59551" spans="10:10" x14ac:dyDescent="0.35">
      <c r="J59551" s="830"/>
    </row>
    <row r="59552" spans="10:10" x14ac:dyDescent="0.35">
      <c r="J59552" s="830"/>
    </row>
    <row r="59553" spans="10:10" x14ac:dyDescent="0.35">
      <c r="J59553" s="830"/>
    </row>
    <row r="59554" spans="10:10" x14ac:dyDescent="0.35">
      <c r="J59554" s="830"/>
    </row>
    <row r="59555" spans="10:10" x14ac:dyDescent="0.35">
      <c r="J59555" s="830"/>
    </row>
    <row r="59556" spans="10:10" x14ac:dyDescent="0.35">
      <c r="J59556" s="830"/>
    </row>
    <row r="59557" spans="10:10" x14ac:dyDescent="0.35">
      <c r="J59557" s="830"/>
    </row>
    <row r="59558" spans="10:10" x14ac:dyDescent="0.35">
      <c r="J59558" s="830"/>
    </row>
    <row r="59559" spans="10:10" x14ac:dyDescent="0.35">
      <c r="J59559" s="830"/>
    </row>
    <row r="59560" spans="10:10" x14ac:dyDescent="0.35">
      <c r="J59560" s="830"/>
    </row>
    <row r="59561" spans="10:10" x14ac:dyDescent="0.35">
      <c r="J59561" s="830"/>
    </row>
    <row r="59562" spans="10:10" x14ac:dyDescent="0.35">
      <c r="J59562" s="830"/>
    </row>
    <row r="59563" spans="10:10" x14ac:dyDescent="0.35">
      <c r="J59563" s="830"/>
    </row>
    <row r="59564" spans="10:10" x14ac:dyDescent="0.35">
      <c r="J59564" s="830"/>
    </row>
    <row r="59565" spans="10:10" x14ac:dyDescent="0.35">
      <c r="J59565" s="830"/>
    </row>
    <row r="59566" spans="10:10" x14ac:dyDescent="0.35">
      <c r="J59566" s="830"/>
    </row>
    <row r="59567" spans="10:10" x14ac:dyDescent="0.35">
      <c r="J59567" s="830"/>
    </row>
    <row r="59568" spans="10:10" x14ac:dyDescent="0.35">
      <c r="J59568" s="830"/>
    </row>
    <row r="59569" spans="10:10" x14ac:dyDescent="0.35">
      <c r="J59569" s="830"/>
    </row>
    <row r="59570" spans="10:10" x14ac:dyDescent="0.35">
      <c r="J59570" s="830"/>
    </row>
    <row r="59571" spans="10:10" x14ac:dyDescent="0.35">
      <c r="J59571" s="830"/>
    </row>
    <row r="59572" spans="10:10" x14ac:dyDescent="0.35">
      <c r="J59572" s="830"/>
    </row>
    <row r="59573" spans="10:10" x14ac:dyDescent="0.35">
      <c r="J59573" s="830"/>
    </row>
    <row r="59574" spans="10:10" x14ac:dyDescent="0.35">
      <c r="J59574" s="830"/>
    </row>
    <row r="59575" spans="10:10" x14ac:dyDescent="0.35">
      <c r="J59575" s="830"/>
    </row>
    <row r="59576" spans="10:10" x14ac:dyDescent="0.35">
      <c r="J59576" s="830"/>
    </row>
    <row r="59577" spans="10:10" x14ac:dyDescent="0.35">
      <c r="J59577" s="830"/>
    </row>
    <row r="59578" spans="10:10" x14ac:dyDescent="0.35">
      <c r="J59578" s="830"/>
    </row>
    <row r="59579" spans="10:10" x14ac:dyDescent="0.35">
      <c r="J59579" s="830"/>
    </row>
    <row r="59580" spans="10:10" x14ac:dyDescent="0.35">
      <c r="J59580" s="830"/>
    </row>
    <row r="59581" spans="10:10" x14ac:dyDescent="0.35">
      <c r="J59581" s="830"/>
    </row>
    <row r="59582" spans="10:10" x14ac:dyDescent="0.35">
      <c r="J59582" s="830"/>
    </row>
    <row r="59583" spans="10:10" x14ac:dyDescent="0.35">
      <c r="J59583" s="830"/>
    </row>
    <row r="59584" spans="10:10" x14ac:dyDescent="0.35">
      <c r="J59584" s="830"/>
    </row>
    <row r="59585" spans="10:10" x14ac:dyDescent="0.35">
      <c r="J59585" s="830"/>
    </row>
    <row r="59586" spans="10:10" x14ac:dyDescent="0.35">
      <c r="J59586" s="830"/>
    </row>
    <row r="59587" spans="10:10" x14ac:dyDescent="0.35">
      <c r="J59587" s="830"/>
    </row>
    <row r="59588" spans="10:10" x14ac:dyDescent="0.35">
      <c r="J59588" s="830"/>
    </row>
    <row r="59589" spans="10:10" x14ac:dyDescent="0.35">
      <c r="J59589" s="830"/>
    </row>
    <row r="59590" spans="10:10" x14ac:dyDescent="0.35">
      <c r="J59590" s="830"/>
    </row>
    <row r="59591" spans="10:10" x14ac:dyDescent="0.35">
      <c r="J59591" s="830"/>
    </row>
    <row r="59592" spans="10:10" x14ac:dyDescent="0.35">
      <c r="J59592" s="830"/>
    </row>
    <row r="59593" spans="10:10" x14ac:dyDescent="0.35">
      <c r="J59593" s="830"/>
    </row>
    <row r="59594" spans="10:10" x14ac:dyDescent="0.35">
      <c r="J59594" s="830"/>
    </row>
    <row r="59595" spans="10:10" x14ac:dyDescent="0.35">
      <c r="J59595" s="830"/>
    </row>
    <row r="59596" spans="10:10" x14ac:dyDescent="0.35">
      <c r="J59596" s="830"/>
    </row>
    <row r="59597" spans="10:10" x14ac:dyDescent="0.35">
      <c r="J59597" s="830"/>
    </row>
    <row r="59598" spans="10:10" x14ac:dyDescent="0.35">
      <c r="J59598" s="830"/>
    </row>
    <row r="59599" spans="10:10" x14ac:dyDescent="0.35">
      <c r="J59599" s="830"/>
    </row>
    <row r="59600" spans="10:10" x14ac:dyDescent="0.35">
      <c r="J59600" s="830"/>
    </row>
    <row r="59601" spans="10:10" x14ac:dyDescent="0.35">
      <c r="J59601" s="830"/>
    </row>
    <row r="59602" spans="10:10" x14ac:dyDescent="0.35">
      <c r="J59602" s="830"/>
    </row>
    <row r="59603" spans="10:10" x14ac:dyDescent="0.35">
      <c r="J59603" s="830"/>
    </row>
    <row r="59604" spans="10:10" x14ac:dyDescent="0.35">
      <c r="J59604" s="830"/>
    </row>
    <row r="59605" spans="10:10" x14ac:dyDescent="0.35">
      <c r="J59605" s="830"/>
    </row>
    <row r="59606" spans="10:10" x14ac:dyDescent="0.35">
      <c r="J59606" s="830"/>
    </row>
    <row r="59607" spans="10:10" x14ac:dyDescent="0.35">
      <c r="J59607" s="830"/>
    </row>
    <row r="59608" spans="10:10" x14ac:dyDescent="0.35">
      <c r="J59608" s="830"/>
    </row>
    <row r="59609" spans="10:10" x14ac:dyDescent="0.35">
      <c r="J59609" s="830"/>
    </row>
    <row r="59610" spans="10:10" x14ac:dyDescent="0.35">
      <c r="J59610" s="830"/>
    </row>
    <row r="59611" spans="10:10" x14ac:dyDescent="0.35">
      <c r="J59611" s="830"/>
    </row>
    <row r="59612" spans="10:10" x14ac:dyDescent="0.35">
      <c r="J59612" s="830"/>
    </row>
    <row r="59613" spans="10:10" x14ac:dyDescent="0.35">
      <c r="J59613" s="830"/>
    </row>
    <row r="59614" spans="10:10" x14ac:dyDescent="0.35">
      <c r="J59614" s="830"/>
    </row>
    <row r="59615" spans="10:10" x14ac:dyDescent="0.35">
      <c r="J59615" s="830"/>
    </row>
    <row r="59616" spans="10:10" x14ac:dyDescent="0.35">
      <c r="J59616" s="830"/>
    </row>
    <row r="59617" spans="10:10" x14ac:dyDescent="0.35">
      <c r="J59617" s="830"/>
    </row>
    <row r="59618" spans="10:10" x14ac:dyDescent="0.35">
      <c r="J59618" s="830"/>
    </row>
    <row r="59619" spans="10:10" x14ac:dyDescent="0.35">
      <c r="J59619" s="830"/>
    </row>
    <row r="59620" spans="10:10" x14ac:dyDescent="0.35">
      <c r="J59620" s="830"/>
    </row>
    <row r="59621" spans="10:10" x14ac:dyDescent="0.35">
      <c r="J59621" s="830"/>
    </row>
    <row r="59622" spans="10:10" x14ac:dyDescent="0.35">
      <c r="J59622" s="830"/>
    </row>
    <row r="59623" spans="10:10" x14ac:dyDescent="0.35">
      <c r="J59623" s="830"/>
    </row>
    <row r="59624" spans="10:10" x14ac:dyDescent="0.35">
      <c r="J59624" s="830"/>
    </row>
    <row r="59625" spans="10:10" x14ac:dyDescent="0.35">
      <c r="J59625" s="830"/>
    </row>
    <row r="59626" spans="10:10" x14ac:dyDescent="0.35">
      <c r="J59626" s="830"/>
    </row>
    <row r="59627" spans="10:10" x14ac:dyDescent="0.35">
      <c r="J59627" s="830"/>
    </row>
    <row r="59628" spans="10:10" x14ac:dyDescent="0.35">
      <c r="J59628" s="830"/>
    </row>
    <row r="59629" spans="10:10" x14ac:dyDescent="0.35">
      <c r="J59629" s="830"/>
    </row>
    <row r="59630" spans="10:10" x14ac:dyDescent="0.35">
      <c r="J59630" s="830"/>
    </row>
    <row r="59631" spans="10:10" x14ac:dyDescent="0.35">
      <c r="J59631" s="830"/>
    </row>
    <row r="59632" spans="10:10" x14ac:dyDescent="0.35">
      <c r="J59632" s="830"/>
    </row>
    <row r="59633" spans="10:10" x14ac:dyDescent="0.35">
      <c r="J59633" s="830"/>
    </row>
    <row r="59634" spans="10:10" x14ac:dyDescent="0.35">
      <c r="J59634" s="830"/>
    </row>
    <row r="59635" spans="10:10" x14ac:dyDescent="0.35">
      <c r="J59635" s="830"/>
    </row>
    <row r="59636" spans="10:10" x14ac:dyDescent="0.35">
      <c r="J59636" s="830"/>
    </row>
    <row r="59637" spans="10:10" x14ac:dyDescent="0.35">
      <c r="J59637" s="830"/>
    </row>
    <row r="59638" spans="10:10" x14ac:dyDescent="0.35">
      <c r="J59638" s="830"/>
    </row>
    <row r="59639" spans="10:10" x14ac:dyDescent="0.35">
      <c r="J59639" s="830"/>
    </row>
    <row r="59640" spans="10:10" x14ac:dyDescent="0.35">
      <c r="J59640" s="830"/>
    </row>
    <row r="59641" spans="10:10" x14ac:dyDescent="0.35">
      <c r="J59641" s="830"/>
    </row>
    <row r="59642" spans="10:10" x14ac:dyDescent="0.35">
      <c r="J59642" s="830"/>
    </row>
    <row r="59643" spans="10:10" x14ac:dyDescent="0.35">
      <c r="J59643" s="830"/>
    </row>
    <row r="59644" spans="10:10" x14ac:dyDescent="0.35">
      <c r="J59644" s="830"/>
    </row>
    <row r="59645" spans="10:10" x14ac:dyDescent="0.35">
      <c r="J59645" s="830"/>
    </row>
    <row r="59646" spans="10:10" x14ac:dyDescent="0.35">
      <c r="J59646" s="830"/>
    </row>
    <row r="59647" spans="10:10" x14ac:dyDescent="0.35">
      <c r="J59647" s="830"/>
    </row>
    <row r="59648" spans="10:10" x14ac:dyDescent="0.35">
      <c r="J59648" s="830"/>
    </row>
    <row r="59649" spans="10:10" x14ac:dyDescent="0.35">
      <c r="J59649" s="830"/>
    </row>
    <row r="59650" spans="10:10" x14ac:dyDescent="0.35">
      <c r="J59650" s="830"/>
    </row>
    <row r="59651" spans="10:10" x14ac:dyDescent="0.35">
      <c r="J59651" s="830"/>
    </row>
    <row r="59652" spans="10:10" x14ac:dyDescent="0.35">
      <c r="J59652" s="830"/>
    </row>
    <row r="59653" spans="10:10" x14ac:dyDescent="0.35">
      <c r="J59653" s="830"/>
    </row>
    <row r="59654" spans="10:10" x14ac:dyDescent="0.35">
      <c r="J59654" s="830"/>
    </row>
    <row r="59655" spans="10:10" x14ac:dyDescent="0.35">
      <c r="J59655" s="830"/>
    </row>
    <row r="59656" spans="10:10" x14ac:dyDescent="0.35">
      <c r="J59656" s="830"/>
    </row>
    <row r="59657" spans="10:10" x14ac:dyDescent="0.35">
      <c r="J59657" s="830"/>
    </row>
    <row r="59658" spans="10:10" x14ac:dyDescent="0.35">
      <c r="J59658" s="830"/>
    </row>
    <row r="59659" spans="10:10" x14ac:dyDescent="0.35">
      <c r="J59659" s="830"/>
    </row>
    <row r="59660" spans="10:10" x14ac:dyDescent="0.35">
      <c r="J59660" s="830"/>
    </row>
    <row r="59661" spans="10:10" x14ac:dyDescent="0.35">
      <c r="J59661" s="830"/>
    </row>
    <row r="59662" spans="10:10" x14ac:dyDescent="0.35">
      <c r="J59662" s="830"/>
    </row>
    <row r="59663" spans="10:10" x14ac:dyDescent="0.35">
      <c r="J59663" s="830"/>
    </row>
    <row r="59664" spans="10:10" x14ac:dyDescent="0.35">
      <c r="J59664" s="830"/>
    </row>
    <row r="59665" spans="10:10" x14ac:dyDescent="0.35">
      <c r="J59665" s="830"/>
    </row>
    <row r="59666" spans="10:10" x14ac:dyDescent="0.35">
      <c r="J59666" s="830"/>
    </row>
    <row r="59667" spans="10:10" x14ac:dyDescent="0.35">
      <c r="J59667" s="830"/>
    </row>
    <row r="59668" spans="10:10" x14ac:dyDescent="0.35">
      <c r="J59668" s="830"/>
    </row>
    <row r="59669" spans="10:10" x14ac:dyDescent="0.35">
      <c r="J59669" s="830"/>
    </row>
    <row r="59670" spans="10:10" x14ac:dyDescent="0.35">
      <c r="J59670" s="830"/>
    </row>
    <row r="59671" spans="10:10" x14ac:dyDescent="0.35">
      <c r="J59671" s="830"/>
    </row>
    <row r="59672" spans="10:10" x14ac:dyDescent="0.35">
      <c r="J59672" s="830"/>
    </row>
    <row r="59673" spans="10:10" x14ac:dyDescent="0.35">
      <c r="J59673" s="830"/>
    </row>
    <row r="59674" spans="10:10" x14ac:dyDescent="0.35">
      <c r="J59674" s="830"/>
    </row>
    <row r="59675" spans="10:10" x14ac:dyDescent="0.35">
      <c r="J59675" s="830"/>
    </row>
    <row r="59676" spans="10:10" x14ac:dyDescent="0.35">
      <c r="J59676" s="830"/>
    </row>
    <row r="59677" spans="10:10" x14ac:dyDescent="0.35">
      <c r="J59677" s="830"/>
    </row>
    <row r="59678" spans="10:10" x14ac:dyDescent="0.35">
      <c r="J59678" s="830"/>
    </row>
    <row r="59679" spans="10:10" x14ac:dyDescent="0.35">
      <c r="J59679" s="830"/>
    </row>
    <row r="59680" spans="10:10" x14ac:dyDescent="0.35">
      <c r="J59680" s="830"/>
    </row>
    <row r="59681" spans="10:10" x14ac:dyDescent="0.35">
      <c r="J59681" s="830"/>
    </row>
    <row r="59682" spans="10:10" x14ac:dyDescent="0.35">
      <c r="J59682" s="830"/>
    </row>
    <row r="59683" spans="10:10" x14ac:dyDescent="0.35">
      <c r="J59683" s="830"/>
    </row>
    <row r="59684" spans="10:10" x14ac:dyDescent="0.35">
      <c r="J59684" s="830"/>
    </row>
    <row r="59685" spans="10:10" x14ac:dyDescent="0.35">
      <c r="J59685" s="830"/>
    </row>
    <row r="59686" spans="10:10" x14ac:dyDescent="0.35">
      <c r="J59686" s="830"/>
    </row>
    <row r="59687" spans="10:10" x14ac:dyDescent="0.35">
      <c r="J59687" s="830"/>
    </row>
    <row r="59688" spans="10:10" x14ac:dyDescent="0.35">
      <c r="J59688" s="830"/>
    </row>
    <row r="59689" spans="10:10" x14ac:dyDescent="0.35">
      <c r="J59689" s="830"/>
    </row>
    <row r="59690" spans="10:10" x14ac:dyDescent="0.35">
      <c r="J59690" s="830"/>
    </row>
    <row r="59691" spans="10:10" x14ac:dyDescent="0.35">
      <c r="J59691" s="830"/>
    </row>
    <row r="59692" spans="10:10" x14ac:dyDescent="0.35">
      <c r="J59692" s="830"/>
    </row>
    <row r="59693" spans="10:10" x14ac:dyDescent="0.35">
      <c r="J59693" s="830"/>
    </row>
    <row r="59694" spans="10:10" x14ac:dyDescent="0.35">
      <c r="J59694" s="830"/>
    </row>
    <row r="59695" spans="10:10" x14ac:dyDescent="0.35">
      <c r="J59695" s="830"/>
    </row>
    <row r="59696" spans="10:10" x14ac:dyDescent="0.35">
      <c r="J59696" s="830"/>
    </row>
    <row r="59697" spans="10:10" x14ac:dyDescent="0.35">
      <c r="J59697" s="830"/>
    </row>
    <row r="59698" spans="10:10" x14ac:dyDescent="0.35">
      <c r="J59698" s="830"/>
    </row>
    <row r="59699" spans="10:10" x14ac:dyDescent="0.35">
      <c r="J59699" s="830"/>
    </row>
    <row r="59700" spans="10:10" x14ac:dyDescent="0.35">
      <c r="J59700" s="830"/>
    </row>
    <row r="59701" spans="10:10" x14ac:dyDescent="0.35">
      <c r="J59701" s="830"/>
    </row>
    <row r="59702" spans="10:10" x14ac:dyDescent="0.35">
      <c r="J59702" s="830"/>
    </row>
    <row r="59703" spans="10:10" x14ac:dyDescent="0.35">
      <c r="J59703" s="830"/>
    </row>
    <row r="59704" spans="10:10" x14ac:dyDescent="0.35">
      <c r="J59704" s="830"/>
    </row>
    <row r="59705" spans="10:10" x14ac:dyDescent="0.35">
      <c r="J59705" s="830"/>
    </row>
    <row r="59706" spans="10:10" x14ac:dyDescent="0.35">
      <c r="J59706" s="830"/>
    </row>
    <row r="59707" spans="10:10" x14ac:dyDescent="0.35">
      <c r="J59707" s="830"/>
    </row>
    <row r="59708" spans="10:10" x14ac:dyDescent="0.35">
      <c r="J59708" s="830"/>
    </row>
    <row r="59709" spans="10:10" x14ac:dyDescent="0.35">
      <c r="J59709" s="830"/>
    </row>
    <row r="59710" spans="10:10" x14ac:dyDescent="0.35">
      <c r="J59710" s="830"/>
    </row>
    <row r="59711" spans="10:10" x14ac:dyDescent="0.35">
      <c r="J59711" s="830"/>
    </row>
    <row r="59712" spans="10:10" x14ac:dyDescent="0.35">
      <c r="J59712" s="830"/>
    </row>
    <row r="59713" spans="10:10" x14ac:dyDescent="0.35">
      <c r="J59713" s="830"/>
    </row>
    <row r="59714" spans="10:10" x14ac:dyDescent="0.35">
      <c r="J59714" s="830"/>
    </row>
    <row r="59715" spans="10:10" x14ac:dyDescent="0.35">
      <c r="J59715" s="830"/>
    </row>
    <row r="59716" spans="10:10" x14ac:dyDescent="0.35">
      <c r="J59716" s="830"/>
    </row>
    <row r="59717" spans="10:10" x14ac:dyDescent="0.35">
      <c r="J59717" s="830"/>
    </row>
    <row r="59718" spans="10:10" x14ac:dyDescent="0.35">
      <c r="J59718" s="830"/>
    </row>
    <row r="59719" spans="10:10" x14ac:dyDescent="0.35">
      <c r="J59719" s="830"/>
    </row>
    <row r="59720" spans="10:10" x14ac:dyDescent="0.35">
      <c r="J59720" s="830"/>
    </row>
    <row r="59721" spans="10:10" x14ac:dyDescent="0.35">
      <c r="J59721" s="830"/>
    </row>
    <row r="59722" spans="10:10" x14ac:dyDescent="0.35">
      <c r="J59722" s="830"/>
    </row>
    <row r="59723" spans="10:10" x14ac:dyDescent="0.35">
      <c r="J59723" s="830"/>
    </row>
    <row r="59724" spans="10:10" x14ac:dyDescent="0.35">
      <c r="J59724" s="830"/>
    </row>
    <row r="59725" spans="10:10" x14ac:dyDescent="0.35">
      <c r="J59725" s="830"/>
    </row>
    <row r="59726" spans="10:10" x14ac:dyDescent="0.35">
      <c r="J59726" s="830"/>
    </row>
    <row r="59727" spans="10:10" x14ac:dyDescent="0.35">
      <c r="J59727" s="830"/>
    </row>
    <row r="59728" spans="10:10" x14ac:dyDescent="0.35">
      <c r="J59728" s="830"/>
    </row>
    <row r="59729" spans="10:10" x14ac:dyDescent="0.35">
      <c r="J59729" s="830"/>
    </row>
    <row r="59730" spans="10:10" x14ac:dyDescent="0.35">
      <c r="J59730" s="830"/>
    </row>
    <row r="59731" spans="10:10" x14ac:dyDescent="0.35">
      <c r="J59731" s="830"/>
    </row>
    <row r="59732" spans="10:10" x14ac:dyDescent="0.35">
      <c r="J59732" s="830"/>
    </row>
    <row r="59733" spans="10:10" x14ac:dyDescent="0.35">
      <c r="J59733" s="830"/>
    </row>
    <row r="59734" spans="10:10" x14ac:dyDescent="0.35">
      <c r="J59734" s="830"/>
    </row>
    <row r="59735" spans="10:10" x14ac:dyDescent="0.35">
      <c r="J59735" s="830"/>
    </row>
    <row r="59736" spans="10:10" x14ac:dyDescent="0.35">
      <c r="J59736" s="830"/>
    </row>
    <row r="59737" spans="10:10" x14ac:dyDescent="0.35">
      <c r="J59737" s="830"/>
    </row>
    <row r="59738" spans="10:10" x14ac:dyDescent="0.35">
      <c r="J59738" s="830"/>
    </row>
    <row r="59739" spans="10:10" x14ac:dyDescent="0.35">
      <c r="J59739" s="830"/>
    </row>
    <row r="59740" spans="10:10" x14ac:dyDescent="0.35">
      <c r="J59740" s="830"/>
    </row>
    <row r="59741" spans="10:10" x14ac:dyDescent="0.35">
      <c r="J59741" s="830"/>
    </row>
    <row r="59742" spans="10:10" x14ac:dyDescent="0.35">
      <c r="J59742" s="830"/>
    </row>
    <row r="59743" spans="10:10" x14ac:dyDescent="0.35">
      <c r="J59743" s="830"/>
    </row>
    <row r="59744" spans="10:10" x14ac:dyDescent="0.35">
      <c r="J59744" s="830"/>
    </row>
    <row r="59745" spans="10:10" x14ac:dyDescent="0.35">
      <c r="J59745" s="830"/>
    </row>
    <row r="59746" spans="10:10" x14ac:dyDescent="0.35">
      <c r="J59746" s="830"/>
    </row>
    <row r="59747" spans="10:10" x14ac:dyDescent="0.35">
      <c r="J59747" s="830"/>
    </row>
    <row r="59748" spans="10:10" x14ac:dyDescent="0.35">
      <c r="J59748" s="830"/>
    </row>
    <row r="59749" spans="10:10" x14ac:dyDescent="0.35">
      <c r="J59749" s="830"/>
    </row>
    <row r="59750" spans="10:10" x14ac:dyDescent="0.35">
      <c r="J59750" s="830"/>
    </row>
    <row r="59751" spans="10:10" x14ac:dyDescent="0.35">
      <c r="J59751" s="830"/>
    </row>
    <row r="59752" spans="10:10" x14ac:dyDescent="0.35">
      <c r="J59752" s="830"/>
    </row>
    <row r="59753" spans="10:10" x14ac:dyDescent="0.35">
      <c r="J59753" s="830"/>
    </row>
    <row r="59754" spans="10:10" x14ac:dyDescent="0.35">
      <c r="J59754" s="830"/>
    </row>
    <row r="59755" spans="10:10" x14ac:dyDescent="0.35">
      <c r="J59755" s="830"/>
    </row>
    <row r="59756" spans="10:10" x14ac:dyDescent="0.35">
      <c r="J59756" s="830"/>
    </row>
    <row r="59757" spans="10:10" x14ac:dyDescent="0.35">
      <c r="J59757" s="830"/>
    </row>
    <row r="59758" spans="10:10" x14ac:dyDescent="0.35">
      <c r="J59758" s="830"/>
    </row>
    <row r="59759" spans="10:10" x14ac:dyDescent="0.35">
      <c r="J59759" s="830"/>
    </row>
    <row r="59760" spans="10:10" x14ac:dyDescent="0.35">
      <c r="J59760" s="830"/>
    </row>
    <row r="59761" spans="10:10" x14ac:dyDescent="0.35">
      <c r="J59761" s="830"/>
    </row>
    <row r="59762" spans="10:10" x14ac:dyDescent="0.35">
      <c r="J59762" s="830"/>
    </row>
    <row r="59763" spans="10:10" x14ac:dyDescent="0.35">
      <c r="J59763" s="830"/>
    </row>
    <row r="59764" spans="10:10" x14ac:dyDescent="0.35">
      <c r="J59764" s="830"/>
    </row>
    <row r="59771" spans="10:10" x14ac:dyDescent="0.35">
      <c r="J59771" s="830"/>
    </row>
    <row r="59772" spans="10:10" x14ac:dyDescent="0.35">
      <c r="J59772" s="830"/>
    </row>
    <row r="59773" spans="10:10" x14ac:dyDescent="0.35">
      <c r="J59773" s="830"/>
    </row>
    <row r="59774" spans="10:10" x14ac:dyDescent="0.35">
      <c r="J59774" s="830"/>
    </row>
    <row r="59819" spans="10:10" x14ac:dyDescent="0.35">
      <c r="J59819" s="830"/>
    </row>
    <row r="59820" spans="10:10" x14ac:dyDescent="0.35">
      <c r="J59820" s="830"/>
    </row>
    <row r="59821" spans="10:10" x14ac:dyDescent="0.35">
      <c r="J59821" s="830"/>
    </row>
    <row r="59822" spans="10:10" x14ac:dyDescent="0.35">
      <c r="J59822" s="830"/>
    </row>
    <row r="59823" spans="10:10" x14ac:dyDescent="0.35">
      <c r="J59823" s="830"/>
    </row>
    <row r="59824" spans="10:10" x14ac:dyDescent="0.35">
      <c r="J59824" s="830"/>
    </row>
    <row r="59825" spans="10:10" x14ac:dyDescent="0.35">
      <c r="J59825" s="830"/>
    </row>
    <row r="59826" spans="10:10" x14ac:dyDescent="0.35">
      <c r="J59826" s="830"/>
    </row>
    <row r="59845" spans="10:10" x14ac:dyDescent="0.35">
      <c r="J59845" s="830"/>
    </row>
    <row r="59846" spans="10:10" x14ac:dyDescent="0.35">
      <c r="J59846" s="830"/>
    </row>
    <row r="59847" spans="10:10" x14ac:dyDescent="0.35">
      <c r="J59847" s="830"/>
    </row>
    <row r="59848" spans="10:10" x14ac:dyDescent="0.35">
      <c r="J59848" s="830"/>
    </row>
    <row r="59849" spans="10:10" x14ac:dyDescent="0.35">
      <c r="J59849" s="830"/>
    </row>
    <row r="59850" spans="10:10" x14ac:dyDescent="0.35">
      <c r="J59850" s="830"/>
    </row>
    <row r="59851" spans="10:10" x14ac:dyDescent="0.35">
      <c r="J59851" s="830"/>
    </row>
    <row r="59852" spans="10:10" x14ac:dyDescent="0.35">
      <c r="J59852" s="830"/>
    </row>
    <row r="59853" spans="10:10" x14ac:dyDescent="0.35">
      <c r="J59853" s="830"/>
    </row>
    <row r="59854" spans="10:10" x14ac:dyDescent="0.35">
      <c r="J59854" s="830"/>
    </row>
    <row r="59855" spans="10:10" x14ac:dyDescent="0.35">
      <c r="J59855" s="830"/>
    </row>
    <row r="59856" spans="10:10" x14ac:dyDescent="0.35">
      <c r="J59856" s="830"/>
    </row>
    <row r="59857" spans="10:10" x14ac:dyDescent="0.35">
      <c r="J59857" s="830"/>
    </row>
    <row r="59858" spans="10:10" x14ac:dyDescent="0.35">
      <c r="J59858" s="830"/>
    </row>
    <row r="59859" spans="10:10" x14ac:dyDescent="0.35">
      <c r="J59859" s="830"/>
    </row>
    <row r="59860" spans="10:10" x14ac:dyDescent="0.35">
      <c r="J59860" s="830"/>
    </row>
    <row r="59861" spans="10:10" x14ac:dyDescent="0.35">
      <c r="J59861" s="830"/>
    </row>
    <row r="59862" spans="10:10" x14ac:dyDescent="0.35">
      <c r="J59862" s="830"/>
    </row>
    <row r="59863" spans="10:10" x14ac:dyDescent="0.35">
      <c r="J59863" s="830"/>
    </row>
    <row r="59864" spans="10:10" x14ac:dyDescent="0.35">
      <c r="J59864" s="830"/>
    </row>
    <row r="59865" spans="10:10" x14ac:dyDescent="0.35">
      <c r="J59865" s="830"/>
    </row>
    <row r="59866" spans="10:10" x14ac:dyDescent="0.35">
      <c r="J59866" s="830"/>
    </row>
    <row r="59867" spans="10:10" x14ac:dyDescent="0.35">
      <c r="J59867" s="830"/>
    </row>
    <row r="59868" spans="10:10" x14ac:dyDescent="0.35">
      <c r="J59868" s="830"/>
    </row>
    <row r="59869" spans="10:10" x14ac:dyDescent="0.35">
      <c r="J59869" s="830"/>
    </row>
    <row r="59870" spans="10:10" x14ac:dyDescent="0.35">
      <c r="J59870" s="830"/>
    </row>
    <row r="59871" spans="10:10" x14ac:dyDescent="0.35">
      <c r="J59871" s="830"/>
    </row>
    <row r="59872" spans="10:10" x14ac:dyDescent="0.35">
      <c r="J59872" s="830"/>
    </row>
    <row r="59873" spans="10:10" x14ac:dyDescent="0.35">
      <c r="J59873" s="830"/>
    </row>
    <row r="59874" spans="10:10" x14ac:dyDescent="0.35">
      <c r="J59874" s="830"/>
    </row>
    <row r="59875" spans="10:10" x14ac:dyDescent="0.35">
      <c r="J59875" s="830"/>
    </row>
    <row r="59876" spans="10:10" x14ac:dyDescent="0.35">
      <c r="J59876" s="830"/>
    </row>
    <row r="59877" spans="10:10" x14ac:dyDescent="0.35">
      <c r="J59877" s="830"/>
    </row>
    <row r="59878" spans="10:10" x14ac:dyDescent="0.35">
      <c r="J59878" s="830"/>
    </row>
    <row r="59879" spans="10:10" x14ac:dyDescent="0.35">
      <c r="J59879" s="830"/>
    </row>
    <row r="59880" spans="10:10" x14ac:dyDescent="0.35">
      <c r="J59880" s="830"/>
    </row>
    <row r="59881" spans="10:10" x14ac:dyDescent="0.35">
      <c r="J59881" s="830"/>
    </row>
    <row r="59882" spans="10:10" x14ac:dyDescent="0.35">
      <c r="J59882" s="830"/>
    </row>
    <row r="59883" spans="10:10" x14ac:dyDescent="0.35">
      <c r="J59883" s="830"/>
    </row>
    <row r="59884" spans="10:10" x14ac:dyDescent="0.35">
      <c r="J59884" s="830"/>
    </row>
    <row r="59885" spans="10:10" x14ac:dyDescent="0.35">
      <c r="J59885" s="830"/>
    </row>
    <row r="59886" spans="10:10" x14ac:dyDescent="0.35">
      <c r="J59886" s="830"/>
    </row>
    <row r="59887" spans="10:10" x14ac:dyDescent="0.35">
      <c r="J59887" s="830"/>
    </row>
    <row r="59888" spans="10:10" x14ac:dyDescent="0.35">
      <c r="J59888" s="830"/>
    </row>
    <row r="59889" spans="10:10" x14ac:dyDescent="0.35">
      <c r="J59889" s="830"/>
    </row>
    <row r="59897" spans="10:10" x14ac:dyDescent="0.35">
      <c r="J59897" s="830"/>
    </row>
    <row r="59898" spans="10:10" x14ac:dyDescent="0.35">
      <c r="J59898" s="830"/>
    </row>
    <row r="59899" spans="10:10" x14ac:dyDescent="0.35">
      <c r="J59899" s="830"/>
    </row>
    <row r="59900" spans="10:10" x14ac:dyDescent="0.35">
      <c r="J59900" s="830"/>
    </row>
    <row r="59901" spans="10:10" x14ac:dyDescent="0.35">
      <c r="J59901" s="830"/>
    </row>
    <row r="59902" spans="10:10" x14ac:dyDescent="0.35">
      <c r="J59902" s="830"/>
    </row>
    <row r="59903" spans="10:10" x14ac:dyDescent="0.35">
      <c r="J59903" s="830"/>
    </row>
    <row r="59904" spans="10:10" x14ac:dyDescent="0.35">
      <c r="J59904" s="830"/>
    </row>
    <row r="59905" spans="10:10" x14ac:dyDescent="0.35">
      <c r="J59905" s="830"/>
    </row>
    <row r="59906" spans="10:10" x14ac:dyDescent="0.35">
      <c r="J59906" s="830"/>
    </row>
    <row r="59907" spans="10:10" x14ac:dyDescent="0.35">
      <c r="J59907" s="830"/>
    </row>
    <row r="59908" spans="10:10" x14ac:dyDescent="0.35">
      <c r="J59908" s="830"/>
    </row>
    <row r="59909" spans="10:10" x14ac:dyDescent="0.35">
      <c r="J59909" s="830"/>
    </row>
    <row r="59910" spans="10:10" x14ac:dyDescent="0.35">
      <c r="J59910" s="830"/>
    </row>
    <row r="59911" spans="10:10" x14ac:dyDescent="0.35">
      <c r="J59911" s="830"/>
    </row>
    <row r="59912" spans="10:10" x14ac:dyDescent="0.35">
      <c r="J59912" s="830"/>
    </row>
    <row r="59913" spans="10:10" x14ac:dyDescent="0.35">
      <c r="J59913" s="830"/>
    </row>
    <row r="59914" spans="10:10" x14ac:dyDescent="0.35">
      <c r="J59914" s="830"/>
    </row>
    <row r="59915" spans="10:10" x14ac:dyDescent="0.35">
      <c r="J59915" s="830"/>
    </row>
    <row r="59916" spans="10:10" x14ac:dyDescent="0.35">
      <c r="J59916" s="830"/>
    </row>
    <row r="59917" spans="10:10" x14ac:dyDescent="0.35">
      <c r="J59917" s="830"/>
    </row>
    <row r="59918" spans="10:10" x14ac:dyDescent="0.35">
      <c r="J59918" s="830"/>
    </row>
    <row r="59919" spans="10:10" x14ac:dyDescent="0.35">
      <c r="J59919" s="830"/>
    </row>
    <row r="59920" spans="10:10" x14ac:dyDescent="0.35">
      <c r="J59920" s="830"/>
    </row>
    <row r="59921" spans="10:10" x14ac:dyDescent="0.35">
      <c r="J59921" s="830"/>
    </row>
    <row r="59922" spans="10:10" x14ac:dyDescent="0.35">
      <c r="J59922" s="830"/>
    </row>
    <row r="59923" spans="10:10" x14ac:dyDescent="0.35">
      <c r="J59923" s="830"/>
    </row>
    <row r="59924" spans="10:10" x14ac:dyDescent="0.35">
      <c r="J59924" s="830"/>
    </row>
    <row r="59925" spans="10:10" x14ac:dyDescent="0.35">
      <c r="J59925" s="830"/>
    </row>
    <row r="59926" spans="10:10" x14ac:dyDescent="0.35">
      <c r="J59926" s="830"/>
    </row>
    <row r="59927" spans="10:10" x14ac:dyDescent="0.35">
      <c r="J59927" s="830"/>
    </row>
    <row r="59928" spans="10:10" x14ac:dyDescent="0.35">
      <c r="J59928" s="830"/>
    </row>
    <row r="59929" spans="10:10" x14ac:dyDescent="0.35">
      <c r="J59929" s="830"/>
    </row>
    <row r="59930" spans="10:10" x14ac:dyDescent="0.35">
      <c r="J59930" s="830"/>
    </row>
    <row r="59931" spans="10:10" x14ac:dyDescent="0.35">
      <c r="J59931" s="830"/>
    </row>
    <row r="59932" spans="10:10" x14ac:dyDescent="0.35">
      <c r="J59932" s="830"/>
    </row>
    <row r="59933" spans="10:10" x14ac:dyDescent="0.35">
      <c r="J59933" s="830"/>
    </row>
    <row r="59934" spans="10:10" x14ac:dyDescent="0.35">
      <c r="J59934" s="830"/>
    </row>
    <row r="59935" spans="10:10" x14ac:dyDescent="0.35">
      <c r="J59935" s="830"/>
    </row>
    <row r="59936" spans="10:10" x14ac:dyDescent="0.35">
      <c r="J59936" s="830"/>
    </row>
    <row r="59937" spans="10:10" x14ac:dyDescent="0.35">
      <c r="J59937" s="830"/>
    </row>
    <row r="59938" spans="10:10" x14ac:dyDescent="0.35">
      <c r="J59938" s="830"/>
    </row>
    <row r="59939" spans="10:10" x14ac:dyDescent="0.35">
      <c r="J59939" s="830"/>
    </row>
    <row r="59940" spans="10:10" x14ac:dyDescent="0.35">
      <c r="J59940" s="830"/>
    </row>
    <row r="59941" spans="10:10" x14ac:dyDescent="0.35">
      <c r="J59941" s="830"/>
    </row>
    <row r="59942" spans="10:10" x14ac:dyDescent="0.35">
      <c r="J59942" s="830"/>
    </row>
    <row r="59943" spans="10:10" x14ac:dyDescent="0.35">
      <c r="J59943" s="830"/>
    </row>
    <row r="59944" spans="10:10" x14ac:dyDescent="0.35">
      <c r="J59944" s="830"/>
    </row>
    <row r="59945" spans="10:10" x14ac:dyDescent="0.35">
      <c r="J59945" s="830"/>
    </row>
    <row r="59946" spans="10:10" x14ac:dyDescent="0.35">
      <c r="J59946" s="830"/>
    </row>
    <row r="59949" spans="10:10" x14ac:dyDescent="0.35">
      <c r="J59949" s="830"/>
    </row>
    <row r="59950" spans="10:10" x14ac:dyDescent="0.35">
      <c r="J59950" s="830"/>
    </row>
    <row r="59951" spans="10:10" x14ac:dyDescent="0.35">
      <c r="J59951" s="830"/>
    </row>
    <row r="59952" spans="10:10" x14ac:dyDescent="0.35">
      <c r="J59952" s="830"/>
    </row>
    <row r="59953" spans="10:10" x14ac:dyDescent="0.35">
      <c r="J59953" s="830"/>
    </row>
    <row r="59954" spans="10:10" x14ac:dyDescent="0.35">
      <c r="J59954" s="830"/>
    </row>
    <row r="59955" spans="10:10" x14ac:dyDescent="0.35">
      <c r="J59955" s="830"/>
    </row>
    <row r="59956" spans="10:10" x14ac:dyDescent="0.35">
      <c r="J59956" s="830"/>
    </row>
    <row r="59963" spans="10:10" x14ac:dyDescent="0.35">
      <c r="J59963" s="830"/>
    </row>
    <row r="59964" spans="10:10" x14ac:dyDescent="0.35">
      <c r="J59964" s="830"/>
    </row>
    <row r="59965" spans="10:10" x14ac:dyDescent="0.35">
      <c r="J59965" s="830"/>
    </row>
    <row r="59966" spans="10:10" x14ac:dyDescent="0.35">
      <c r="J59966" s="830"/>
    </row>
    <row r="59967" spans="10:10" x14ac:dyDescent="0.35">
      <c r="J59967" s="830"/>
    </row>
    <row r="59968" spans="10:10" x14ac:dyDescent="0.35">
      <c r="J59968" s="830"/>
    </row>
    <row r="59969" spans="10:10" x14ac:dyDescent="0.35">
      <c r="J59969" s="830"/>
    </row>
    <row r="59970" spans="10:10" x14ac:dyDescent="0.35">
      <c r="J59970" s="830"/>
    </row>
    <row r="59971" spans="10:10" x14ac:dyDescent="0.35">
      <c r="J59971" s="830"/>
    </row>
    <row r="59972" spans="10:10" x14ac:dyDescent="0.35">
      <c r="J59972" s="830"/>
    </row>
    <row r="59979" spans="10:10" x14ac:dyDescent="0.35">
      <c r="J59979" s="830"/>
    </row>
    <row r="59980" spans="10:10" x14ac:dyDescent="0.35">
      <c r="J59980" s="830"/>
    </row>
    <row r="59981" spans="10:10" x14ac:dyDescent="0.35">
      <c r="J59981" s="830"/>
    </row>
    <row r="59982" spans="10:10" x14ac:dyDescent="0.35">
      <c r="J59982" s="830"/>
    </row>
    <row r="59983" spans="10:10" x14ac:dyDescent="0.35">
      <c r="J59983" s="830"/>
    </row>
    <row r="59984" spans="10:10" x14ac:dyDescent="0.35">
      <c r="J59984" s="830"/>
    </row>
    <row r="59999" spans="10:10" x14ac:dyDescent="0.35">
      <c r="J59999" s="830"/>
    </row>
    <row r="60000" spans="10:10" x14ac:dyDescent="0.35">
      <c r="J60000" s="830"/>
    </row>
    <row r="60001" spans="10:10" x14ac:dyDescent="0.35">
      <c r="J60001" s="830"/>
    </row>
    <row r="60002" spans="10:10" x14ac:dyDescent="0.35">
      <c r="J60002" s="830"/>
    </row>
    <row r="60003" spans="10:10" x14ac:dyDescent="0.35">
      <c r="J60003" s="830"/>
    </row>
    <row r="60004" spans="10:10" x14ac:dyDescent="0.35">
      <c r="J60004" s="830"/>
    </row>
    <row r="60005" spans="10:10" x14ac:dyDescent="0.35">
      <c r="J60005" s="830"/>
    </row>
    <row r="60006" spans="10:10" x14ac:dyDescent="0.35">
      <c r="J60006" s="830"/>
    </row>
    <row r="60007" spans="10:10" x14ac:dyDescent="0.35">
      <c r="J60007" s="830"/>
    </row>
    <row r="60008" spans="10:10" x14ac:dyDescent="0.35">
      <c r="J60008" s="830"/>
    </row>
    <row r="60009" spans="10:10" x14ac:dyDescent="0.35">
      <c r="J60009" s="830"/>
    </row>
    <row r="60010" spans="10:10" x14ac:dyDescent="0.35">
      <c r="J60010" s="830"/>
    </row>
    <row r="60011" spans="10:10" x14ac:dyDescent="0.35">
      <c r="J60011" s="830"/>
    </row>
    <row r="60012" spans="10:10" x14ac:dyDescent="0.35">
      <c r="J60012" s="830"/>
    </row>
    <row r="60013" spans="10:10" x14ac:dyDescent="0.35">
      <c r="J60013" s="830"/>
    </row>
    <row r="60014" spans="10:10" x14ac:dyDescent="0.35">
      <c r="J60014" s="830"/>
    </row>
    <row r="60015" spans="10:10" x14ac:dyDescent="0.35">
      <c r="J60015" s="830"/>
    </row>
    <row r="60016" spans="10:10" x14ac:dyDescent="0.35">
      <c r="J60016" s="830"/>
    </row>
    <row r="60017" spans="10:10" x14ac:dyDescent="0.35">
      <c r="J60017" s="830"/>
    </row>
    <row r="60018" spans="10:10" x14ac:dyDescent="0.35">
      <c r="J60018" s="830"/>
    </row>
    <row r="60019" spans="10:10" x14ac:dyDescent="0.35">
      <c r="J60019" s="830"/>
    </row>
    <row r="60020" spans="10:10" x14ac:dyDescent="0.35">
      <c r="J60020" s="830"/>
    </row>
    <row r="60021" spans="10:10" x14ac:dyDescent="0.35">
      <c r="J60021" s="830"/>
    </row>
    <row r="60022" spans="10:10" x14ac:dyDescent="0.35">
      <c r="J60022" s="830"/>
    </row>
    <row r="60023" spans="10:10" x14ac:dyDescent="0.35">
      <c r="J60023" s="830"/>
    </row>
    <row r="60024" spans="10:10" x14ac:dyDescent="0.35">
      <c r="J60024" s="830"/>
    </row>
    <row r="60025" spans="10:10" x14ac:dyDescent="0.35">
      <c r="J60025" s="830"/>
    </row>
    <row r="60026" spans="10:10" x14ac:dyDescent="0.35">
      <c r="J60026" s="830"/>
    </row>
    <row r="60027" spans="10:10" x14ac:dyDescent="0.35">
      <c r="J60027" s="830"/>
    </row>
    <row r="60028" spans="10:10" x14ac:dyDescent="0.35">
      <c r="J60028" s="830"/>
    </row>
    <row r="60029" spans="10:10" x14ac:dyDescent="0.35">
      <c r="J60029" s="830"/>
    </row>
    <row r="60030" spans="10:10" x14ac:dyDescent="0.35">
      <c r="J60030" s="830"/>
    </row>
    <row r="60031" spans="10:10" x14ac:dyDescent="0.35">
      <c r="J60031" s="830"/>
    </row>
    <row r="60032" spans="10:10" x14ac:dyDescent="0.35">
      <c r="J60032" s="830"/>
    </row>
    <row r="60033" spans="10:10" x14ac:dyDescent="0.35">
      <c r="J60033" s="830"/>
    </row>
    <row r="60034" spans="10:10" x14ac:dyDescent="0.35">
      <c r="J60034" s="830"/>
    </row>
    <row r="60035" spans="10:10" x14ac:dyDescent="0.35">
      <c r="J60035" s="830"/>
    </row>
    <row r="60036" spans="10:10" x14ac:dyDescent="0.35">
      <c r="J60036" s="830"/>
    </row>
    <row r="60037" spans="10:10" x14ac:dyDescent="0.35">
      <c r="J60037" s="830"/>
    </row>
    <row r="60038" spans="10:10" x14ac:dyDescent="0.35">
      <c r="J60038" s="830"/>
    </row>
    <row r="60039" spans="10:10" x14ac:dyDescent="0.35">
      <c r="J60039" s="830"/>
    </row>
    <row r="60040" spans="10:10" x14ac:dyDescent="0.35">
      <c r="J60040" s="830"/>
    </row>
    <row r="60041" spans="10:10" x14ac:dyDescent="0.35">
      <c r="J60041" s="830"/>
    </row>
    <row r="60042" spans="10:10" x14ac:dyDescent="0.35">
      <c r="J60042" s="830"/>
    </row>
    <row r="60043" spans="10:10" x14ac:dyDescent="0.35">
      <c r="J60043" s="830"/>
    </row>
    <row r="60044" spans="10:10" x14ac:dyDescent="0.35">
      <c r="J60044" s="830"/>
    </row>
    <row r="60045" spans="10:10" x14ac:dyDescent="0.35">
      <c r="J60045" s="830"/>
    </row>
    <row r="60046" spans="10:10" x14ac:dyDescent="0.35">
      <c r="J60046" s="830"/>
    </row>
    <row r="60047" spans="10:10" x14ac:dyDescent="0.35">
      <c r="J60047" s="830"/>
    </row>
    <row r="60048" spans="10:10" x14ac:dyDescent="0.35">
      <c r="J60048" s="830"/>
    </row>
    <row r="60049" spans="10:10" x14ac:dyDescent="0.35">
      <c r="J60049" s="830"/>
    </row>
    <row r="60050" spans="10:10" x14ac:dyDescent="0.35">
      <c r="J60050" s="830"/>
    </row>
    <row r="60051" spans="10:10" x14ac:dyDescent="0.35">
      <c r="J60051" s="830"/>
    </row>
    <row r="60052" spans="10:10" x14ac:dyDescent="0.35">
      <c r="J60052" s="830"/>
    </row>
    <row r="60053" spans="10:10" x14ac:dyDescent="0.35">
      <c r="J60053" s="830"/>
    </row>
    <row r="60054" spans="10:10" x14ac:dyDescent="0.35">
      <c r="J60054" s="830"/>
    </row>
    <row r="60055" spans="10:10" x14ac:dyDescent="0.35">
      <c r="J60055" s="830"/>
    </row>
    <row r="60056" spans="10:10" x14ac:dyDescent="0.35">
      <c r="J60056" s="830"/>
    </row>
    <row r="60057" spans="10:10" x14ac:dyDescent="0.35">
      <c r="J60057" s="830"/>
    </row>
    <row r="60058" spans="10:10" x14ac:dyDescent="0.35">
      <c r="J60058" s="830"/>
    </row>
    <row r="60059" spans="10:10" x14ac:dyDescent="0.35">
      <c r="J60059" s="830"/>
    </row>
    <row r="60060" spans="10:10" x14ac:dyDescent="0.35">
      <c r="J60060" s="830"/>
    </row>
    <row r="60061" spans="10:10" x14ac:dyDescent="0.35">
      <c r="J60061" s="830"/>
    </row>
    <row r="60062" spans="10:10" x14ac:dyDescent="0.35">
      <c r="J60062" s="830"/>
    </row>
    <row r="60063" spans="10:10" x14ac:dyDescent="0.35">
      <c r="J60063" s="830"/>
    </row>
    <row r="60064" spans="10:10" x14ac:dyDescent="0.35">
      <c r="J60064" s="830"/>
    </row>
    <row r="60065" spans="10:10" x14ac:dyDescent="0.35">
      <c r="J60065" s="830"/>
    </row>
    <row r="60066" spans="10:10" x14ac:dyDescent="0.35">
      <c r="J60066" s="830"/>
    </row>
    <row r="60067" spans="10:10" x14ac:dyDescent="0.35">
      <c r="J60067" s="830"/>
    </row>
    <row r="60068" spans="10:10" x14ac:dyDescent="0.35">
      <c r="J60068" s="830"/>
    </row>
    <row r="60069" spans="10:10" x14ac:dyDescent="0.35">
      <c r="J60069" s="830"/>
    </row>
    <row r="60100" spans="10:10" x14ac:dyDescent="0.35">
      <c r="J60100" s="830"/>
    </row>
    <row r="60101" spans="10:10" x14ac:dyDescent="0.35">
      <c r="J60101" s="830"/>
    </row>
    <row r="60102" spans="10:10" x14ac:dyDescent="0.35">
      <c r="J60102" s="830"/>
    </row>
    <row r="60103" spans="10:10" x14ac:dyDescent="0.35">
      <c r="J60103" s="830"/>
    </row>
    <row r="60104" spans="10:10" x14ac:dyDescent="0.35">
      <c r="J60104" s="830"/>
    </row>
    <row r="60105" spans="10:10" x14ac:dyDescent="0.35">
      <c r="J60105" s="830"/>
    </row>
    <row r="60106" spans="10:10" x14ac:dyDescent="0.35">
      <c r="J60106" s="830"/>
    </row>
    <row r="60107" spans="10:10" x14ac:dyDescent="0.35">
      <c r="J60107" s="830"/>
    </row>
    <row r="60108" spans="10:10" x14ac:dyDescent="0.35">
      <c r="J60108" s="830"/>
    </row>
    <row r="60109" spans="10:10" x14ac:dyDescent="0.35">
      <c r="J60109" s="830"/>
    </row>
    <row r="60110" spans="10:10" x14ac:dyDescent="0.35">
      <c r="J60110" s="830"/>
    </row>
    <row r="60111" spans="10:10" x14ac:dyDescent="0.35">
      <c r="J60111" s="830"/>
    </row>
    <row r="60112" spans="10:10" x14ac:dyDescent="0.35">
      <c r="J60112" s="830"/>
    </row>
    <row r="60113" spans="10:10" x14ac:dyDescent="0.35">
      <c r="J60113" s="830"/>
    </row>
    <row r="60114" spans="10:10" x14ac:dyDescent="0.35">
      <c r="J60114" s="830"/>
    </row>
    <row r="60115" spans="10:10" x14ac:dyDescent="0.35">
      <c r="J60115" s="830"/>
    </row>
    <row r="60116" spans="10:10" x14ac:dyDescent="0.35">
      <c r="J60116" s="830"/>
    </row>
    <row r="60117" spans="10:10" x14ac:dyDescent="0.35">
      <c r="J60117" s="830"/>
    </row>
    <row r="60118" spans="10:10" x14ac:dyDescent="0.35">
      <c r="J60118" s="830"/>
    </row>
    <row r="60119" spans="10:10" x14ac:dyDescent="0.35">
      <c r="J60119" s="830"/>
    </row>
    <row r="60120" spans="10:10" x14ac:dyDescent="0.35">
      <c r="J60120" s="830"/>
    </row>
    <row r="60121" spans="10:10" x14ac:dyDescent="0.35">
      <c r="J60121" s="830"/>
    </row>
    <row r="60122" spans="10:10" x14ac:dyDescent="0.35">
      <c r="J60122" s="830"/>
    </row>
    <row r="60123" spans="10:10" x14ac:dyDescent="0.35">
      <c r="J60123" s="830"/>
    </row>
    <row r="60129" spans="10:10" x14ac:dyDescent="0.35">
      <c r="J60129" s="830"/>
    </row>
    <row r="60130" spans="10:10" x14ac:dyDescent="0.35">
      <c r="J60130" s="830"/>
    </row>
    <row r="60131" spans="10:10" x14ac:dyDescent="0.35">
      <c r="J60131" s="830"/>
    </row>
    <row r="60132" spans="10:10" x14ac:dyDescent="0.35">
      <c r="J60132" s="830"/>
    </row>
    <row r="60133" spans="10:10" x14ac:dyDescent="0.35">
      <c r="J60133" s="830"/>
    </row>
    <row r="60134" spans="10:10" x14ac:dyDescent="0.35">
      <c r="J60134" s="830"/>
    </row>
    <row r="60143" spans="10:10" x14ac:dyDescent="0.35">
      <c r="J60143" s="830"/>
    </row>
    <row r="60144" spans="10:10" x14ac:dyDescent="0.35">
      <c r="J60144" s="830"/>
    </row>
    <row r="60145" spans="10:10" x14ac:dyDescent="0.35">
      <c r="J60145" s="830"/>
    </row>
    <row r="60146" spans="10:10" x14ac:dyDescent="0.35">
      <c r="J60146" s="830"/>
    </row>
    <row r="60147" spans="10:10" x14ac:dyDescent="0.35">
      <c r="J60147" s="830"/>
    </row>
    <row r="60148" spans="10:10" x14ac:dyDescent="0.35">
      <c r="J60148" s="830"/>
    </row>
    <row r="60149" spans="10:10" x14ac:dyDescent="0.35">
      <c r="J60149" s="830"/>
    </row>
    <row r="60150" spans="10:10" x14ac:dyDescent="0.35">
      <c r="J60150" s="830"/>
    </row>
    <row r="60151" spans="10:10" x14ac:dyDescent="0.35">
      <c r="J60151" s="830"/>
    </row>
    <row r="60152" spans="10:10" x14ac:dyDescent="0.35">
      <c r="J60152" s="830"/>
    </row>
    <row r="60153" spans="10:10" x14ac:dyDescent="0.35">
      <c r="J60153" s="830"/>
    </row>
    <row r="60154" spans="10:10" x14ac:dyDescent="0.35">
      <c r="J60154" s="830"/>
    </row>
    <row r="60155" spans="10:10" x14ac:dyDescent="0.35">
      <c r="J60155" s="830"/>
    </row>
    <row r="60156" spans="10:10" x14ac:dyDescent="0.35">
      <c r="J60156" s="830"/>
    </row>
    <row r="60157" spans="10:10" x14ac:dyDescent="0.35">
      <c r="J60157" s="830"/>
    </row>
    <row r="60158" spans="10:10" x14ac:dyDescent="0.35">
      <c r="J60158" s="830"/>
    </row>
    <row r="60159" spans="10:10" x14ac:dyDescent="0.35">
      <c r="J60159" s="830"/>
    </row>
    <row r="60160" spans="10:10" x14ac:dyDescent="0.35">
      <c r="J60160" s="830"/>
    </row>
    <row r="60161" spans="10:10" x14ac:dyDescent="0.35">
      <c r="J60161" s="830"/>
    </row>
    <row r="60162" spans="10:10" x14ac:dyDescent="0.35">
      <c r="J60162" s="830"/>
    </row>
    <row r="60163" spans="10:10" x14ac:dyDescent="0.35">
      <c r="J60163" s="830"/>
    </row>
    <row r="60164" spans="10:10" x14ac:dyDescent="0.35">
      <c r="J60164" s="830"/>
    </row>
    <row r="60165" spans="10:10" x14ac:dyDescent="0.35">
      <c r="J60165" s="830"/>
    </row>
    <row r="60166" spans="10:10" x14ac:dyDescent="0.35">
      <c r="J60166" s="830"/>
    </row>
    <row r="60167" spans="10:10" x14ac:dyDescent="0.35">
      <c r="J60167" s="830"/>
    </row>
    <row r="60168" spans="10:10" x14ac:dyDescent="0.35">
      <c r="J60168" s="830"/>
    </row>
    <row r="60169" spans="10:10" x14ac:dyDescent="0.35">
      <c r="J60169" s="830"/>
    </row>
    <row r="60170" spans="10:10" x14ac:dyDescent="0.35">
      <c r="J60170" s="830"/>
    </row>
    <row r="60171" spans="10:10" x14ac:dyDescent="0.35">
      <c r="J60171" s="830"/>
    </row>
    <row r="60172" spans="10:10" x14ac:dyDescent="0.35">
      <c r="J60172" s="830"/>
    </row>
    <row r="60173" spans="10:10" x14ac:dyDescent="0.35">
      <c r="J60173" s="830"/>
    </row>
    <row r="60174" spans="10:10" x14ac:dyDescent="0.35">
      <c r="J60174" s="830"/>
    </row>
    <row r="60175" spans="10:10" x14ac:dyDescent="0.35">
      <c r="J60175" s="830"/>
    </row>
    <row r="60176" spans="10:10" x14ac:dyDescent="0.35">
      <c r="J60176" s="830"/>
    </row>
    <row r="60177" spans="10:10" x14ac:dyDescent="0.35">
      <c r="J60177" s="830"/>
    </row>
    <row r="60178" spans="10:10" x14ac:dyDescent="0.35">
      <c r="J60178" s="830"/>
    </row>
    <row r="60179" spans="10:10" x14ac:dyDescent="0.35">
      <c r="J60179" s="830"/>
    </row>
    <row r="60180" spans="10:10" x14ac:dyDescent="0.35">
      <c r="J60180" s="830"/>
    </row>
    <row r="60181" spans="10:10" x14ac:dyDescent="0.35">
      <c r="J60181" s="830"/>
    </row>
    <row r="60182" spans="10:10" x14ac:dyDescent="0.35">
      <c r="J60182" s="830"/>
    </row>
    <row r="60183" spans="10:10" x14ac:dyDescent="0.35">
      <c r="J60183" s="830"/>
    </row>
    <row r="60184" spans="10:10" x14ac:dyDescent="0.35">
      <c r="J60184" s="830"/>
    </row>
    <row r="60185" spans="10:10" x14ac:dyDescent="0.35">
      <c r="J60185" s="830"/>
    </row>
    <row r="60186" spans="10:10" x14ac:dyDescent="0.35">
      <c r="J60186" s="830"/>
    </row>
    <row r="60187" spans="10:10" x14ac:dyDescent="0.35">
      <c r="J60187" s="830"/>
    </row>
    <row r="60188" spans="10:10" x14ac:dyDescent="0.35">
      <c r="J60188" s="830"/>
    </row>
    <row r="60189" spans="10:10" x14ac:dyDescent="0.35">
      <c r="J60189" s="830"/>
    </row>
    <row r="60190" spans="10:10" x14ac:dyDescent="0.35">
      <c r="J60190" s="830"/>
    </row>
    <row r="60191" spans="10:10" x14ac:dyDescent="0.35">
      <c r="J60191" s="830"/>
    </row>
    <row r="60192" spans="10:10" x14ac:dyDescent="0.35">
      <c r="J60192" s="830"/>
    </row>
    <row r="60193" spans="10:10" x14ac:dyDescent="0.35">
      <c r="J60193" s="830"/>
    </row>
    <row r="60194" spans="10:10" x14ac:dyDescent="0.35">
      <c r="J60194" s="830"/>
    </row>
    <row r="60195" spans="10:10" x14ac:dyDescent="0.35">
      <c r="J60195" s="830"/>
    </row>
    <row r="60196" spans="10:10" x14ac:dyDescent="0.35">
      <c r="J60196" s="830"/>
    </row>
    <row r="60197" spans="10:10" x14ac:dyDescent="0.35">
      <c r="J60197" s="830"/>
    </row>
    <row r="60198" spans="10:10" x14ac:dyDescent="0.35">
      <c r="J60198" s="830"/>
    </row>
    <row r="60199" spans="10:10" x14ac:dyDescent="0.35">
      <c r="J60199" s="830"/>
    </row>
    <row r="60200" spans="10:10" x14ac:dyDescent="0.35">
      <c r="J60200" s="830"/>
    </row>
    <row r="60201" spans="10:10" x14ac:dyDescent="0.35">
      <c r="J60201" s="830"/>
    </row>
    <row r="60202" spans="10:10" x14ac:dyDescent="0.35">
      <c r="J60202" s="830"/>
    </row>
    <row r="60203" spans="10:10" x14ac:dyDescent="0.35">
      <c r="J60203" s="830"/>
    </row>
    <row r="60204" spans="10:10" x14ac:dyDescent="0.35">
      <c r="J60204" s="830"/>
    </row>
    <row r="60205" spans="10:10" x14ac:dyDescent="0.35">
      <c r="J60205" s="830"/>
    </row>
    <row r="60206" spans="10:10" x14ac:dyDescent="0.35">
      <c r="J60206" s="830"/>
    </row>
    <row r="60207" spans="10:10" x14ac:dyDescent="0.35">
      <c r="J60207" s="830"/>
    </row>
    <row r="60208" spans="10:10" x14ac:dyDescent="0.35">
      <c r="J60208" s="830"/>
    </row>
    <row r="60209" spans="10:10" x14ac:dyDescent="0.35">
      <c r="J60209" s="830"/>
    </row>
    <row r="60210" spans="10:10" x14ac:dyDescent="0.35">
      <c r="J60210" s="830"/>
    </row>
    <row r="60211" spans="10:10" x14ac:dyDescent="0.35">
      <c r="J60211" s="830"/>
    </row>
    <row r="60212" spans="10:10" x14ac:dyDescent="0.35">
      <c r="J60212" s="830"/>
    </row>
    <row r="60213" spans="10:10" x14ac:dyDescent="0.35">
      <c r="J60213" s="830"/>
    </row>
    <row r="60214" spans="10:10" x14ac:dyDescent="0.35">
      <c r="J60214" s="830"/>
    </row>
    <row r="60215" spans="10:10" x14ac:dyDescent="0.35">
      <c r="J60215" s="830"/>
    </row>
    <row r="60216" spans="10:10" x14ac:dyDescent="0.35">
      <c r="J60216" s="830"/>
    </row>
    <row r="60217" spans="10:10" x14ac:dyDescent="0.35">
      <c r="J60217" s="830"/>
    </row>
    <row r="60218" spans="10:10" x14ac:dyDescent="0.35">
      <c r="J60218" s="830"/>
    </row>
    <row r="60219" spans="10:10" x14ac:dyDescent="0.35">
      <c r="J60219" s="830"/>
    </row>
    <row r="60228" spans="10:10" x14ac:dyDescent="0.35">
      <c r="J60228" s="830"/>
    </row>
    <row r="60229" spans="10:10" x14ac:dyDescent="0.35">
      <c r="J60229" s="830"/>
    </row>
    <row r="60230" spans="10:10" x14ac:dyDescent="0.35">
      <c r="J60230" s="830"/>
    </row>
    <row r="60231" spans="10:10" x14ac:dyDescent="0.35">
      <c r="J60231" s="830"/>
    </row>
    <row r="60232" spans="10:10" x14ac:dyDescent="0.35">
      <c r="J60232" s="830"/>
    </row>
    <row r="60233" spans="10:10" x14ac:dyDescent="0.35">
      <c r="J60233" s="830"/>
    </row>
    <row r="60234" spans="10:10" x14ac:dyDescent="0.35">
      <c r="J60234" s="830"/>
    </row>
    <row r="60235" spans="10:10" x14ac:dyDescent="0.35">
      <c r="J60235" s="830"/>
    </row>
    <row r="60236" spans="10:10" x14ac:dyDescent="0.35">
      <c r="J60236" s="830"/>
    </row>
    <row r="60237" spans="10:10" x14ac:dyDescent="0.35">
      <c r="J60237" s="830"/>
    </row>
    <row r="60238" spans="10:10" x14ac:dyDescent="0.35">
      <c r="J60238" s="830"/>
    </row>
    <row r="60239" spans="10:10" x14ac:dyDescent="0.35">
      <c r="J60239" s="830"/>
    </row>
    <row r="60240" spans="10:10" x14ac:dyDescent="0.35">
      <c r="J60240" s="830"/>
    </row>
    <row r="60241" spans="10:10" x14ac:dyDescent="0.35">
      <c r="J60241" s="830"/>
    </row>
    <row r="60242" spans="10:10" x14ac:dyDescent="0.35">
      <c r="J60242" s="830"/>
    </row>
    <row r="60243" spans="10:10" x14ac:dyDescent="0.35">
      <c r="J60243" s="830"/>
    </row>
    <row r="60244" spans="10:10" x14ac:dyDescent="0.35">
      <c r="J60244" s="830"/>
    </row>
    <row r="60245" spans="10:10" x14ac:dyDescent="0.35">
      <c r="J60245" s="830"/>
    </row>
    <row r="60246" spans="10:10" x14ac:dyDescent="0.35">
      <c r="J60246" s="830"/>
    </row>
    <row r="60247" spans="10:10" x14ac:dyDescent="0.35">
      <c r="J60247" s="830"/>
    </row>
    <row r="60248" spans="10:10" x14ac:dyDescent="0.35">
      <c r="J60248" s="830"/>
    </row>
    <row r="60249" spans="10:10" x14ac:dyDescent="0.35">
      <c r="J60249" s="830"/>
    </row>
    <row r="60250" spans="10:10" x14ac:dyDescent="0.35">
      <c r="J60250" s="830"/>
    </row>
    <row r="60251" spans="10:10" x14ac:dyDescent="0.35">
      <c r="J60251" s="830"/>
    </row>
    <row r="60252" spans="10:10" x14ac:dyDescent="0.35">
      <c r="J60252" s="830"/>
    </row>
    <row r="60253" spans="10:10" x14ac:dyDescent="0.35">
      <c r="J60253" s="830"/>
    </row>
    <row r="60254" spans="10:10" x14ac:dyDescent="0.35">
      <c r="J60254" s="830"/>
    </row>
    <row r="60361" spans="10:10" x14ac:dyDescent="0.35">
      <c r="J60361" s="830"/>
    </row>
    <row r="60362" spans="10:10" x14ac:dyDescent="0.35">
      <c r="J60362" s="830"/>
    </row>
    <row r="60379" spans="10:10" x14ac:dyDescent="0.35">
      <c r="J60379" s="830"/>
    </row>
    <row r="60380" spans="10:10" x14ac:dyDescent="0.35">
      <c r="J60380" s="830"/>
    </row>
    <row r="60381" spans="10:10" x14ac:dyDescent="0.35">
      <c r="J60381" s="830"/>
    </row>
    <row r="60382" spans="10:10" x14ac:dyDescent="0.35">
      <c r="J60382" s="830"/>
    </row>
    <row r="60383" spans="10:10" x14ac:dyDescent="0.35">
      <c r="J60383" s="830"/>
    </row>
    <row r="60384" spans="10:10" x14ac:dyDescent="0.35">
      <c r="J60384" s="830"/>
    </row>
    <row r="60385" spans="10:10" x14ac:dyDescent="0.35">
      <c r="J60385" s="830"/>
    </row>
    <row r="60386" spans="10:10" x14ac:dyDescent="0.35">
      <c r="J60386" s="830"/>
    </row>
    <row r="60387" spans="10:10" x14ac:dyDescent="0.35">
      <c r="J60387" s="830"/>
    </row>
    <row r="60388" spans="10:10" x14ac:dyDescent="0.35">
      <c r="J60388" s="830"/>
    </row>
    <row r="60389" spans="10:10" x14ac:dyDescent="0.35">
      <c r="J60389" s="830"/>
    </row>
    <row r="60390" spans="10:10" x14ac:dyDescent="0.35">
      <c r="J60390" s="830"/>
    </row>
    <row r="60391" spans="10:10" x14ac:dyDescent="0.35">
      <c r="J60391" s="830"/>
    </row>
    <row r="60392" spans="10:10" x14ac:dyDescent="0.35">
      <c r="J60392" s="830"/>
    </row>
    <row r="60393" spans="10:10" x14ac:dyDescent="0.35">
      <c r="J60393" s="830"/>
    </row>
    <row r="60394" spans="10:10" x14ac:dyDescent="0.35">
      <c r="J60394" s="830"/>
    </row>
    <row r="60395" spans="10:10" x14ac:dyDescent="0.35">
      <c r="J60395" s="830"/>
    </row>
    <row r="60396" spans="10:10" x14ac:dyDescent="0.35">
      <c r="J60396" s="830"/>
    </row>
    <row r="60397" spans="10:10" x14ac:dyDescent="0.35">
      <c r="J60397" s="830"/>
    </row>
    <row r="60398" spans="10:10" x14ac:dyDescent="0.35">
      <c r="J60398" s="830"/>
    </row>
    <row r="60399" spans="10:10" x14ac:dyDescent="0.35">
      <c r="J60399" s="830"/>
    </row>
    <row r="60400" spans="10:10" x14ac:dyDescent="0.35">
      <c r="J60400" s="830"/>
    </row>
    <row r="60401" spans="10:10" x14ac:dyDescent="0.35">
      <c r="J60401" s="830"/>
    </row>
    <row r="60402" spans="10:10" x14ac:dyDescent="0.35">
      <c r="J60402" s="830"/>
    </row>
    <row r="60403" spans="10:10" x14ac:dyDescent="0.35">
      <c r="J60403" s="830"/>
    </row>
    <row r="60404" spans="10:10" x14ac:dyDescent="0.35">
      <c r="J60404" s="830"/>
    </row>
    <row r="60405" spans="10:10" x14ac:dyDescent="0.35">
      <c r="J60405" s="830"/>
    </row>
    <row r="60406" spans="10:10" x14ac:dyDescent="0.35">
      <c r="J60406" s="830"/>
    </row>
    <row r="60407" spans="10:10" x14ac:dyDescent="0.35">
      <c r="J60407" s="830"/>
    </row>
    <row r="60408" spans="10:10" x14ac:dyDescent="0.35">
      <c r="J60408" s="830"/>
    </row>
    <row r="60409" spans="10:10" x14ac:dyDescent="0.35">
      <c r="J60409" s="830"/>
    </row>
    <row r="60410" spans="10:10" x14ac:dyDescent="0.35">
      <c r="J60410" s="830"/>
    </row>
    <row r="60411" spans="10:10" x14ac:dyDescent="0.35">
      <c r="J60411" s="830"/>
    </row>
    <row r="60412" spans="10:10" x14ac:dyDescent="0.35">
      <c r="J60412" s="830"/>
    </row>
    <row r="60413" spans="10:10" x14ac:dyDescent="0.35">
      <c r="J60413" s="830"/>
    </row>
    <row r="60414" spans="10:10" x14ac:dyDescent="0.35">
      <c r="J60414" s="830"/>
    </row>
    <row r="60415" spans="10:10" x14ac:dyDescent="0.35">
      <c r="J60415" s="830"/>
    </row>
    <row r="60416" spans="10:10" x14ac:dyDescent="0.35">
      <c r="J60416" s="830"/>
    </row>
    <row r="60417" spans="10:10" x14ac:dyDescent="0.35">
      <c r="J60417" s="830"/>
    </row>
    <row r="60418" spans="10:10" x14ac:dyDescent="0.35">
      <c r="J60418" s="830"/>
    </row>
    <row r="60419" spans="10:10" x14ac:dyDescent="0.35">
      <c r="J60419" s="830"/>
    </row>
    <row r="60420" spans="10:10" x14ac:dyDescent="0.35">
      <c r="J60420" s="830"/>
    </row>
    <row r="60421" spans="10:10" x14ac:dyDescent="0.35">
      <c r="J60421" s="830"/>
    </row>
    <row r="60422" spans="10:10" x14ac:dyDescent="0.35">
      <c r="J60422" s="830"/>
    </row>
    <row r="60423" spans="10:10" x14ac:dyDescent="0.35">
      <c r="J60423" s="830"/>
    </row>
    <row r="60424" spans="10:10" x14ac:dyDescent="0.35">
      <c r="J60424" s="830"/>
    </row>
    <row r="60425" spans="10:10" x14ac:dyDescent="0.35">
      <c r="J60425" s="830"/>
    </row>
    <row r="60426" spans="10:10" x14ac:dyDescent="0.35">
      <c r="J60426" s="830"/>
    </row>
    <row r="60427" spans="10:10" x14ac:dyDescent="0.35">
      <c r="J60427" s="830"/>
    </row>
    <row r="60428" spans="10:10" x14ac:dyDescent="0.35">
      <c r="J60428" s="830"/>
    </row>
    <row r="60429" spans="10:10" x14ac:dyDescent="0.35">
      <c r="J60429" s="830"/>
    </row>
    <row r="60430" spans="10:10" x14ac:dyDescent="0.35">
      <c r="J60430" s="830"/>
    </row>
    <row r="60431" spans="10:10" x14ac:dyDescent="0.35">
      <c r="J60431" s="830"/>
    </row>
    <row r="60432" spans="10:10" x14ac:dyDescent="0.35">
      <c r="J60432" s="830"/>
    </row>
    <row r="60433" spans="10:10" x14ac:dyDescent="0.35">
      <c r="J60433" s="830"/>
    </row>
    <row r="60434" spans="10:10" x14ac:dyDescent="0.35">
      <c r="J60434" s="830"/>
    </row>
    <row r="60435" spans="10:10" x14ac:dyDescent="0.35">
      <c r="J60435" s="830"/>
    </row>
    <row r="60436" spans="10:10" x14ac:dyDescent="0.35">
      <c r="J60436" s="830"/>
    </row>
    <row r="60437" spans="10:10" x14ac:dyDescent="0.35">
      <c r="J60437" s="830"/>
    </row>
    <row r="60438" spans="10:10" x14ac:dyDescent="0.35">
      <c r="J60438" s="830"/>
    </row>
    <row r="60439" spans="10:10" x14ac:dyDescent="0.35">
      <c r="J60439" s="830"/>
    </row>
    <row r="60440" spans="10:10" x14ac:dyDescent="0.35">
      <c r="J60440" s="830"/>
    </row>
    <row r="60441" spans="10:10" x14ac:dyDescent="0.35">
      <c r="J60441" s="830"/>
    </row>
    <row r="60442" spans="10:10" x14ac:dyDescent="0.35">
      <c r="J60442" s="830"/>
    </row>
    <row r="60443" spans="10:10" x14ac:dyDescent="0.35">
      <c r="J60443" s="830"/>
    </row>
    <row r="60444" spans="10:10" x14ac:dyDescent="0.35">
      <c r="J60444" s="830"/>
    </row>
    <row r="60445" spans="10:10" x14ac:dyDescent="0.35">
      <c r="J60445" s="830"/>
    </row>
    <row r="60446" spans="10:10" x14ac:dyDescent="0.35">
      <c r="J60446" s="830"/>
    </row>
    <row r="60447" spans="10:10" x14ac:dyDescent="0.35">
      <c r="J60447" s="830"/>
    </row>
    <row r="60448" spans="10:10" x14ac:dyDescent="0.35">
      <c r="J60448" s="830"/>
    </row>
    <row r="60449" spans="10:10" x14ac:dyDescent="0.35">
      <c r="J60449" s="830"/>
    </row>
    <row r="60450" spans="10:10" x14ac:dyDescent="0.35">
      <c r="J60450" s="830"/>
    </row>
    <row r="60451" spans="10:10" x14ac:dyDescent="0.35">
      <c r="J60451" s="830"/>
    </row>
    <row r="60452" spans="10:10" x14ac:dyDescent="0.35">
      <c r="J60452" s="830"/>
    </row>
    <row r="60453" spans="10:10" x14ac:dyDescent="0.35">
      <c r="J60453" s="830"/>
    </row>
    <row r="60454" spans="10:10" x14ac:dyDescent="0.35">
      <c r="J60454" s="830"/>
    </row>
    <row r="60455" spans="10:10" x14ac:dyDescent="0.35">
      <c r="J60455" s="830"/>
    </row>
    <row r="60456" spans="10:10" x14ac:dyDescent="0.35">
      <c r="J60456" s="830"/>
    </row>
    <row r="60457" spans="10:10" x14ac:dyDescent="0.35">
      <c r="J60457" s="830"/>
    </row>
    <row r="60458" spans="10:10" x14ac:dyDescent="0.35">
      <c r="J60458" s="830"/>
    </row>
    <row r="60459" spans="10:10" x14ac:dyDescent="0.35">
      <c r="J60459" s="830"/>
    </row>
    <row r="60460" spans="10:10" x14ac:dyDescent="0.35">
      <c r="J60460" s="830"/>
    </row>
    <row r="60461" spans="10:10" x14ac:dyDescent="0.35">
      <c r="J60461" s="830"/>
    </row>
    <row r="60466" spans="10:10" x14ac:dyDescent="0.35">
      <c r="J60466" s="830"/>
    </row>
    <row r="60467" spans="10:10" x14ac:dyDescent="0.35">
      <c r="J60467" s="830"/>
    </row>
    <row r="60468" spans="10:10" x14ac:dyDescent="0.35">
      <c r="J60468" s="830"/>
    </row>
    <row r="60469" spans="10:10" x14ac:dyDescent="0.35">
      <c r="J60469" s="830"/>
    </row>
    <row r="60470" spans="10:10" x14ac:dyDescent="0.35">
      <c r="J60470" s="830"/>
    </row>
    <row r="60471" spans="10:10" x14ac:dyDescent="0.35">
      <c r="J60471" s="830"/>
    </row>
    <row r="60472" spans="10:10" x14ac:dyDescent="0.35">
      <c r="J60472" s="830"/>
    </row>
    <row r="60473" spans="10:10" x14ac:dyDescent="0.35">
      <c r="J60473" s="830"/>
    </row>
    <row r="60474" spans="10:10" x14ac:dyDescent="0.35">
      <c r="J60474" s="830"/>
    </row>
    <row r="60475" spans="10:10" x14ac:dyDescent="0.35">
      <c r="J60475" s="830"/>
    </row>
    <row r="60476" spans="10:10" x14ac:dyDescent="0.35">
      <c r="J60476" s="830"/>
    </row>
    <row r="60477" spans="10:10" x14ac:dyDescent="0.35">
      <c r="J60477" s="830"/>
    </row>
    <row r="60478" spans="10:10" x14ac:dyDescent="0.35">
      <c r="J60478" s="830"/>
    </row>
    <row r="60479" spans="10:10" x14ac:dyDescent="0.35">
      <c r="J60479" s="830"/>
    </row>
    <row r="60480" spans="10:10" x14ac:dyDescent="0.35">
      <c r="J60480" s="830"/>
    </row>
    <row r="60481" spans="10:10" x14ac:dyDescent="0.35">
      <c r="J60481" s="830"/>
    </row>
    <row r="60482" spans="10:10" x14ac:dyDescent="0.35">
      <c r="J60482" s="830"/>
    </row>
    <row r="60483" spans="10:10" x14ac:dyDescent="0.35">
      <c r="J60483" s="830"/>
    </row>
    <row r="60484" spans="10:10" x14ac:dyDescent="0.35">
      <c r="J60484" s="830"/>
    </row>
    <row r="60485" spans="10:10" x14ac:dyDescent="0.35">
      <c r="J60485" s="830"/>
    </row>
    <row r="60486" spans="10:10" x14ac:dyDescent="0.35">
      <c r="J60486" s="830"/>
    </row>
    <row r="60487" spans="10:10" x14ac:dyDescent="0.35">
      <c r="J60487" s="830"/>
    </row>
    <row r="60488" spans="10:10" x14ac:dyDescent="0.35">
      <c r="J60488" s="830"/>
    </row>
    <row r="60489" spans="10:10" x14ac:dyDescent="0.35">
      <c r="J60489" s="830"/>
    </row>
    <row r="60490" spans="10:10" x14ac:dyDescent="0.35">
      <c r="J60490" s="830"/>
    </row>
    <row r="60491" spans="10:10" x14ac:dyDescent="0.35">
      <c r="J60491" s="830"/>
    </row>
    <row r="60492" spans="10:10" x14ac:dyDescent="0.35">
      <c r="J60492" s="830"/>
    </row>
    <row r="60493" spans="10:10" x14ac:dyDescent="0.35">
      <c r="J60493" s="830"/>
    </row>
    <row r="60494" spans="10:10" x14ac:dyDescent="0.35">
      <c r="J60494" s="830"/>
    </row>
    <row r="60495" spans="10:10" x14ac:dyDescent="0.35">
      <c r="J60495" s="830"/>
    </row>
    <row r="60496" spans="10:10" x14ac:dyDescent="0.35">
      <c r="J60496" s="830"/>
    </row>
    <row r="60497" spans="10:10" x14ac:dyDescent="0.35">
      <c r="J60497" s="830"/>
    </row>
    <row r="60498" spans="10:10" x14ac:dyDescent="0.35">
      <c r="J60498" s="830"/>
    </row>
    <row r="60499" spans="10:10" x14ac:dyDescent="0.35">
      <c r="J60499" s="830"/>
    </row>
    <row r="60500" spans="10:10" x14ac:dyDescent="0.35">
      <c r="J60500" s="830"/>
    </row>
    <row r="60501" spans="10:10" x14ac:dyDescent="0.35">
      <c r="J60501" s="830"/>
    </row>
    <row r="60502" spans="10:10" x14ac:dyDescent="0.35">
      <c r="J60502" s="830"/>
    </row>
    <row r="60503" spans="10:10" x14ac:dyDescent="0.35">
      <c r="J60503" s="830"/>
    </row>
    <row r="60504" spans="10:10" x14ac:dyDescent="0.35">
      <c r="J60504" s="830"/>
    </row>
    <row r="60505" spans="10:10" x14ac:dyDescent="0.35">
      <c r="J60505" s="830"/>
    </row>
    <row r="60506" spans="10:10" x14ac:dyDescent="0.35">
      <c r="J60506" s="830"/>
    </row>
    <row r="60507" spans="10:10" x14ac:dyDescent="0.35">
      <c r="J60507" s="830"/>
    </row>
    <row r="60508" spans="10:10" x14ac:dyDescent="0.35">
      <c r="J60508" s="830"/>
    </row>
    <row r="60509" spans="10:10" x14ac:dyDescent="0.35">
      <c r="J60509" s="830"/>
    </row>
    <row r="60510" spans="10:10" x14ac:dyDescent="0.35">
      <c r="J60510" s="830"/>
    </row>
    <row r="60511" spans="10:10" x14ac:dyDescent="0.35">
      <c r="J60511" s="830"/>
    </row>
    <row r="60512" spans="10:10" x14ac:dyDescent="0.35">
      <c r="J60512" s="830"/>
    </row>
    <row r="60513" spans="10:10" x14ac:dyDescent="0.35">
      <c r="J60513" s="830"/>
    </row>
    <row r="60514" spans="10:10" x14ac:dyDescent="0.35">
      <c r="J60514" s="830"/>
    </row>
    <row r="60515" spans="10:10" x14ac:dyDescent="0.35">
      <c r="J60515" s="830"/>
    </row>
    <row r="60516" spans="10:10" x14ac:dyDescent="0.35">
      <c r="J60516" s="830"/>
    </row>
    <row r="60517" spans="10:10" x14ac:dyDescent="0.35">
      <c r="J60517" s="830"/>
    </row>
    <row r="60518" spans="10:10" x14ac:dyDescent="0.35">
      <c r="J60518" s="830"/>
    </row>
    <row r="60519" spans="10:10" x14ac:dyDescent="0.35">
      <c r="J60519" s="830"/>
    </row>
    <row r="60520" spans="10:10" x14ac:dyDescent="0.35">
      <c r="J60520" s="830"/>
    </row>
    <row r="60521" spans="10:10" x14ac:dyDescent="0.35">
      <c r="J60521" s="830"/>
    </row>
    <row r="60522" spans="10:10" x14ac:dyDescent="0.35">
      <c r="J60522" s="830"/>
    </row>
    <row r="60523" spans="10:10" x14ac:dyDescent="0.35">
      <c r="J60523" s="830"/>
    </row>
    <row r="60524" spans="10:10" x14ac:dyDescent="0.35">
      <c r="J60524" s="830"/>
    </row>
    <row r="60525" spans="10:10" x14ac:dyDescent="0.35">
      <c r="J60525" s="830"/>
    </row>
    <row r="60526" spans="10:10" x14ac:dyDescent="0.35">
      <c r="J60526" s="830"/>
    </row>
    <row r="60527" spans="10:10" x14ac:dyDescent="0.35">
      <c r="J60527" s="830"/>
    </row>
    <row r="60528" spans="10:10" x14ac:dyDescent="0.35">
      <c r="J60528" s="830"/>
    </row>
    <row r="60529" spans="10:10" x14ac:dyDescent="0.35">
      <c r="J60529" s="830"/>
    </row>
    <row r="60530" spans="10:10" x14ac:dyDescent="0.35">
      <c r="J60530" s="830"/>
    </row>
    <row r="60531" spans="10:10" x14ac:dyDescent="0.35">
      <c r="J60531" s="830"/>
    </row>
    <row r="60532" spans="10:10" x14ac:dyDescent="0.35">
      <c r="J60532" s="830"/>
    </row>
    <row r="60533" spans="10:10" x14ac:dyDescent="0.35">
      <c r="J60533" s="830"/>
    </row>
    <row r="60534" spans="10:10" x14ac:dyDescent="0.35">
      <c r="J60534" s="830"/>
    </row>
    <row r="60535" spans="10:10" x14ac:dyDescent="0.35">
      <c r="J60535" s="830"/>
    </row>
    <row r="60536" spans="10:10" x14ac:dyDescent="0.35">
      <c r="J60536" s="830"/>
    </row>
    <row r="60537" spans="10:10" x14ac:dyDescent="0.35">
      <c r="J60537" s="830"/>
    </row>
    <row r="60538" spans="10:10" x14ac:dyDescent="0.35">
      <c r="J60538" s="830"/>
    </row>
    <row r="60539" spans="10:10" x14ac:dyDescent="0.35">
      <c r="J60539" s="830"/>
    </row>
    <row r="60540" spans="10:10" x14ac:dyDescent="0.35">
      <c r="J60540" s="830"/>
    </row>
    <row r="60541" spans="10:10" x14ac:dyDescent="0.35">
      <c r="J60541" s="830"/>
    </row>
    <row r="60542" spans="10:10" x14ac:dyDescent="0.35">
      <c r="J60542" s="830"/>
    </row>
    <row r="60543" spans="10:10" x14ac:dyDescent="0.35">
      <c r="J60543" s="830"/>
    </row>
    <row r="60544" spans="10:10" x14ac:dyDescent="0.35">
      <c r="J60544" s="830"/>
    </row>
    <row r="60545" spans="10:10" x14ac:dyDescent="0.35">
      <c r="J60545" s="830"/>
    </row>
    <row r="60546" spans="10:10" x14ac:dyDescent="0.35">
      <c r="J60546" s="830"/>
    </row>
    <row r="60549" spans="10:10" x14ac:dyDescent="0.35">
      <c r="J60549" s="830"/>
    </row>
    <row r="60550" spans="10:10" x14ac:dyDescent="0.35">
      <c r="J60550" s="830"/>
    </row>
    <row r="60551" spans="10:10" x14ac:dyDescent="0.35">
      <c r="J60551" s="830"/>
    </row>
    <row r="60555" spans="10:10" x14ac:dyDescent="0.35">
      <c r="J60555" s="830"/>
    </row>
    <row r="60556" spans="10:10" x14ac:dyDescent="0.35">
      <c r="J60556" s="830"/>
    </row>
    <row r="60557" spans="10:10" x14ac:dyDescent="0.35">
      <c r="J60557" s="830"/>
    </row>
    <row r="60558" spans="10:10" x14ac:dyDescent="0.35">
      <c r="J60558" s="830"/>
    </row>
    <row r="60559" spans="10:10" x14ac:dyDescent="0.35">
      <c r="J60559" s="830"/>
    </row>
    <row r="60560" spans="10:10" x14ac:dyDescent="0.35">
      <c r="J60560" s="830"/>
    </row>
    <row r="60561" spans="10:10" x14ac:dyDescent="0.35">
      <c r="J60561" s="830"/>
    </row>
    <row r="60562" spans="10:10" x14ac:dyDescent="0.35">
      <c r="J60562" s="830"/>
    </row>
    <row r="60563" spans="10:10" x14ac:dyDescent="0.35">
      <c r="J60563" s="830"/>
    </row>
    <row r="60564" spans="10:10" x14ac:dyDescent="0.35">
      <c r="J60564" s="830"/>
    </row>
    <row r="60565" spans="10:10" x14ac:dyDescent="0.35">
      <c r="J60565" s="830"/>
    </row>
    <row r="60566" spans="10:10" x14ac:dyDescent="0.35">
      <c r="J60566" s="830"/>
    </row>
    <row r="60567" spans="10:10" x14ac:dyDescent="0.35">
      <c r="J60567" s="830"/>
    </row>
    <row r="60571" spans="10:10" x14ac:dyDescent="0.35">
      <c r="J60571" s="830"/>
    </row>
    <row r="60572" spans="10:10" x14ac:dyDescent="0.35">
      <c r="J60572" s="830"/>
    </row>
    <row r="60573" spans="10:10" x14ac:dyDescent="0.35">
      <c r="J60573" s="830"/>
    </row>
    <row r="60574" spans="10:10" x14ac:dyDescent="0.35">
      <c r="J60574" s="830"/>
    </row>
    <row r="60575" spans="10:10" x14ac:dyDescent="0.35">
      <c r="J60575" s="830"/>
    </row>
    <row r="60576" spans="10:10" x14ac:dyDescent="0.35">
      <c r="J60576" s="830"/>
    </row>
    <row r="60577" spans="10:10" x14ac:dyDescent="0.35">
      <c r="J60577" s="830"/>
    </row>
    <row r="60578" spans="10:10" x14ac:dyDescent="0.35">
      <c r="J60578" s="830"/>
    </row>
    <row r="60579" spans="10:10" x14ac:dyDescent="0.35">
      <c r="J60579" s="830"/>
    </row>
    <row r="60580" spans="10:10" x14ac:dyDescent="0.35">
      <c r="J60580" s="830"/>
    </row>
    <row r="60581" spans="10:10" x14ac:dyDescent="0.35">
      <c r="J60581" s="830"/>
    </row>
    <row r="60582" spans="10:10" x14ac:dyDescent="0.35">
      <c r="J60582" s="830"/>
    </row>
    <row r="60583" spans="10:10" x14ac:dyDescent="0.35">
      <c r="J60583" s="830"/>
    </row>
    <row r="60584" spans="10:10" x14ac:dyDescent="0.35">
      <c r="J60584" s="830"/>
    </row>
    <row r="60585" spans="10:10" x14ac:dyDescent="0.35">
      <c r="J60585" s="830"/>
    </row>
    <row r="60586" spans="10:10" x14ac:dyDescent="0.35">
      <c r="J60586" s="830"/>
    </row>
    <row r="60587" spans="10:10" x14ac:dyDescent="0.35">
      <c r="J60587" s="830"/>
    </row>
    <row r="60588" spans="10:10" x14ac:dyDescent="0.35">
      <c r="J60588" s="830"/>
    </row>
    <row r="60589" spans="10:10" x14ac:dyDescent="0.35">
      <c r="J60589" s="830"/>
    </row>
    <row r="60590" spans="10:10" x14ac:dyDescent="0.35">
      <c r="J60590" s="830"/>
    </row>
    <row r="60591" spans="10:10" x14ac:dyDescent="0.35">
      <c r="J60591" s="830"/>
    </row>
    <row r="60592" spans="10:10" x14ac:dyDescent="0.35">
      <c r="J60592" s="830"/>
    </row>
    <row r="60593" spans="10:10" x14ac:dyDescent="0.35">
      <c r="J60593" s="830"/>
    </row>
    <row r="60594" spans="10:10" x14ac:dyDescent="0.35">
      <c r="J60594" s="830"/>
    </row>
    <row r="60595" spans="10:10" x14ac:dyDescent="0.35">
      <c r="J60595" s="830"/>
    </row>
    <row r="60596" spans="10:10" x14ac:dyDescent="0.35">
      <c r="J60596" s="830"/>
    </row>
    <row r="60597" spans="10:10" x14ac:dyDescent="0.35">
      <c r="J60597" s="830"/>
    </row>
    <row r="60598" spans="10:10" x14ac:dyDescent="0.35">
      <c r="J60598" s="830"/>
    </row>
    <row r="60599" spans="10:10" x14ac:dyDescent="0.35">
      <c r="J60599" s="830"/>
    </row>
    <row r="60600" spans="10:10" x14ac:dyDescent="0.35">
      <c r="J60600" s="830"/>
    </row>
    <row r="60601" spans="10:10" x14ac:dyDescent="0.35">
      <c r="J60601" s="830"/>
    </row>
    <row r="60602" spans="10:10" x14ac:dyDescent="0.35">
      <c r="J60602" s="830"/>
    </row>
    <row r="60603" spans="10:10" x14ac:dyDescent="0.35">
      <c r="J60603" s="830"/>
    </row>
    <row r="60604" spans="10:10" x14ac:dyDescent="0.35">
      <c r="J60604" s="830"/>
    </row>
    <row r="60605" spans="10:10" x14ac:dyDescent="0.35">
      <c r="J60605" s="830"/>
    </row>
    <row r="60606" spans="10:10" x14ac:dyDescent="0.35">
      <c r="J60606" s="830"/>
    </row>
    <row r="60607" spans="10:10" x14ac:dyDescent="0.35">
      <c r="J60607" s="830"/>
    </row>
    <row r="60608" spans="10:10" x14ac:dyDescent="0.35">
      <c r="J60608" s="830"/>
    </row>
    <row r="60609" spans="10:10" x14ac:dyDescent="0.35">
      <c r="J60609" s="830"/>
    </row>
    <row r="60610" spans="10:10" x14ac:dyDescent="0.35">
      <c r="J60610" s="830"/>
    </row>
    <row r="60611" spans="10:10" x14ac:dyDescent="0.35">
      <c r="J60611" s="830"/>
    </row>
    <row r="60612" spans="10:10" x14ac:dyDescent="0.35">
      <c r="J60612" s="830"/>
    </row>
    <row r="60613" spans="10:10" x14ac:dyDescent="0.35">
      <c r="J60613" s="830"/>
    </row>
    <row r="60614" spans="10:10" x14ac:dyDescent="0.35">
      <c r="J60614" s="830"/>
    </row>
    <row r="60615" spans="10:10" x14ac:dyDescent="0.35">
      <c r="J60615" s="830"/>
    </row>
    <row r="60616" spans="10:10" x14ac:dyDescent="0.35">
      <c r="J60616" s="830"/>
    </row>
    <row r="60617" spans="10:10" x14ac:dyDescent="0.35">
      <c r="J60617" s="830"/>
    </row>
    <row r="60618" spans="10:10" x14ac:dyDescent="0.35">
      <c r="J60618" s="830"/>
    </row>
    <row r="60619" spans="10:10" x14ac:dyDescent="0.35">
      <c r="J60619" s="830"/>
    </row>
    <row r="60620" spans="10:10" x14ac:dyDescent="0.35">
      <c r="J60620" s="830"/>
    </row>
    <row r="60621" spans="10:10" x14ac:dyDescent="0.35">
      <c r="J60621" s="830"/>
    </row>
    <row r="60622" spans="10:10" x14ac:dyDescent="0.35">
      <c r="J60622" s="830"/>
    </row>
    <row r="60623" spans="10:10" x14ac:dyDescent="0.35">
      <c r="J60623" s="830"/>
    </row>
    <row r="60624" spans="10:10" x14ac:dyDescent="0.35">
      <c r="J60624" s="830"/>
    </row>
    <row r="60625" spans="10:10" x14ac:dyDescent="0.35">
      <c r="J60625" s="830"/>
    </row>
    <row r="60626" spans="10:10" x14ac:dyDescent="0.35">
      <c r="J60626" s="830"/>
    </row>
    <row r="60627" spans="10:10" x14ac:dyDescent="0.35">
      <c r="J60627" s="830"/>
    </row>
    <row r="60628" spans="10:10" x14ac:dyDescent="0.35">
      <c r="J60628" s="830"/>
    </row>
    <row r="60629" spans="10:10" x14ac:dyDescent="0.35">
      <c r="J60629" s="830"/>
    </row>
    <row r="60630" spans="10:10" x14ac:dyDescent="0.35">
      <c r="J60630" s="830"/>
    </row>
    <row r="60631" spans="10:10" x14ac:dyDescent="0.35">
      <c r="J60631" s="830"/>
    </row>
    <row r="60632" spans="10:10" x14ac:dyDescent="0.35">
      <c r="J60632" s="830"/>
    </row>
    <row r="60633" spans="10:10" x14ac:dyDescent="0.35">
      <c r="J60633" s="830"/>
    </row>
    <row r="60634" spans="10:10" x14ac:dyDescent="0.35">
      <c r="J60634" s="830"/>
    </row>
    <row r="60635" spans="10:10" x14ac:dyDescent="0.35">
      <c r="J60635" s="830"/>
    </row>
    <row r="60636" spans="10:10" x14ac:dyDescent="0.35">
      <c r="J60636" s="830"/>
    </row>
    <row r="60637" spans="10:10" x14ac:dyDescent="0.35">
      <c r="J60637" s="830"/>
    </row>
    <row r="60638" spans="10:10" x14ac:dyDescent="0.35">
      <c r="J60638" s="830"/>
    </row>
    <row r="60639" spans="10:10" x14ac:dyDescent="0.35">
      <c r="J60639" s="830"/>
    </row>
    <row r="60640" spans="10:10" x14ac:dyDescent="0.35">
      <c r="J60640" s="830"/>
    </row>
    <row r="60641" spans="10:10" x14ac:dyDescent="0.35">
      <c r="J60641" s="830"/>
    </row>
    <row r="60642" spans="10:10" x14ac:dyDescent="0.35">
      <c r="J60642" s="830"/>
    </row>
    <row r="60643" spans="10:10" x14ac:dyDescent="0.35">
      <c r="J60643" s="830"/>
    </row>
    <row r="60644" spans="10:10" x14ac:dyDescent="0.35">
      <c r="J60644" s="830"/>
    </row>
    <row r="60645" spans="10:10" x14ac:dyDescent="0.35">
      <c r="J60645" s="830"/>
    </row>
    <row r="60646" spans="10:10" x14ac:dyDescent="0.35">
      <c r="J60646" s="830"/>
    </row>
    <row r="60647" spans="10:10" x14ac:dyDescent="0.35">
      <c r="J60647" s="830"/>
    </row>
    <row r="60648" spans="10:10" x14ac:dyDescent="0.35">
      <c r="J60648" s="830"/>
    </row>
    <row r="60649" spans="10:10" x14ac:dyDescent="0.35">
      <c r="J60649" s="830"/>
    </row>
    <row r="60650" spans="10:10" x14ac:dyDescent="0.35">
      <c r="J60650" s="830"/>
    </row>
    <row r="60651" spans="10:10" x14ac:dyDescent="0.35">
      <c r="J60651" s="830"/>
    </row>
    <row r="60652" spans="10:10" x14ac:dyDescent="0.35">
      <c r="J60652" s="830"/>
    </row>
    <row r="60653" spans="10:10" x14ac:dyDescent="0.35">
      <c r="J60653" s="830"/>
    </row>
    <row r="60654" spans="10:10" x14ac:dyDescent="0.35">
      <c r="J60654" s="830"/>
    </row>
    <row r="60655" spans="10:10" x14ac:dyDescent="0.35">
      <c r="J60655" s="830"/>
    </row>
    <row r="60656" spans="10:10" x14ac:dyDescent="0.35">
      <c r="J60656" s="830"/>
    </row>
    <row r="60657" spans="10:10" x14ac:dyDescent="0.35">
      <c r="J60657" s="830"/>
    </row>
    <row r="60658" spans="10:10" x14ac:dyDescent="0.35">
      <c r="J60658" s="830"/>
    </row>
    <row r="60659" spans="10:10" x14ac:dyDescent="0.35">
      <c r="J60659" s="830"/>
    </row>
    <row r="60660" spans="10:10" x14ac:dyDescent="0.35">
      <c r="J60660" s="830"/>
    </row>
    <row r="60661" spans="10:10" x14ac:dyDescent="0.35">
      <c r="J60661" s="830"/>
    </row>
    <row r="60662" spans="10:10" x14ac:dyDescent="0.35">
      <c r="J60662" s="830"/>
    </row>
    <row r="60663" spans="10:10" x14ac:dyDescent="0.35">
      <c r="J60663" s="830"/>
    </row>
    <row r="60664" spans="10:10" x14ac:dyDescent="0.35">
      <c r="J60664" s="830"/>
    </row>
    <row r="60665" spans="10:10" x14ac:dyDescent="0.35">
      <c r="J60665" s="830"/>
    </row>
    <row r="60666" spans="10:10" x14ac:dyDescent="0.35">
      <c r="J60666" s="830"/>
    </row>
    <row r="60667" spans="10:10" x14ac:dyDescent="0.35">
      <c r="J60667" s="830"/>
    </row>
    <row r="60668" spans="10:10" x14ac:dyDescent="0.35">
      <c r="J60668" s="830"/>
    </row>
    <row r="60669" spans="10:10" x14ac:dyDescent="0.35">
      <c r="J60669" s="830"/>
    </row>
    <row r="60670" spans="10:10" x14ac:dyDescent="0.35">
      <c r="J60670" s="830"/>
    </row>
    <row r="60671" spans="10:10" x14ac:dyDescent="0.35">
      <c r="J60671" s="830"/>
    </row>
    <row r="60672" spans="10:10" x14ac:dyDescent="0.35">
      <c r="J60672" s="830"/>
    </row>
    <row r="60673" spans="10:10" x14ac:dyDescent="0.35">
      <c r="J60673" s="830"/>
    </row>
    <row r="60674" spans="10:10" x14ac:dyDescent="0.35">
      <c r="J60674" s="830"/>
    </row>
    <row r="60675" spans="10:10" x14ac:dyDescent="0.35">
      <c r="J60675" s="830"/>
    </row>
    <row r="60676" spans="10:10" x14ac:dyDescent="0.35">
      <c r="J60676" s="830"/>
    </row>
    <row r="60677" spans="10:10" x14ac:dyDescent="0.35">
      <c r="J60677" s="830"/>
    </row>
    <row r="60678" spans="10:10" x14ac:dyDescent="0.35">
      <c r="J60678" s="830"/>
    </row>
    <row r="60679" spans="10:10" x14ac:dyDescent="0.35">
      <c r="J60679" s="830"/>
    </row>
    <row r="60680" spans="10:10" x14ac:dyDescent="0.35">
      <c r="J60680" s="830"/>
    </row>
    <row r="60681" spans="10:10" x14ac:dyDescent="0.35">
      <c r="J60681" s="830"/>
    </row>
    <row r="60682" spans="10:10" x14ac:dyDescent="0.35">
      <c r="J60682" s="830"/>
    </row>
    <row r="60683" spans="10:10" x14ac:dyDescent="0.35">
      <c r="J60683" s="830"/>
    </row>
    <row r="60684" spans="10:10" x14ac:dyDescent="0.35">
      <c r="J60684" s="830"/>
    </row>
    <row r="60685" spans="10:10" x14ac:dyDescent="0.35">
      <c r="J60685" s="830"/>
    </row>
    <row r="60686" spans="10:10" x14ac:dyDescent="0.35">
      <c r="J60686" s="830"/>
    </row>
    <row r="60687" spans="10:10" x14ac:dyDescent="0.35">
      <c r="J60687" s="830"/>
    </row>
    <row r="60688" spans="10:10" x14ac:dyDescent="0.35">
      <c r="J60688" s="830"/>
    </row>
    <row r="60689" spans="10:10" x14ac:dyDescent="0.35">
      <c r="J60689" s="830"/>
    </row>
    <row r="60690" spans="10:10" x14ac:dyDescent="0.35">
      <c r="J60690" s="830"/>
    </row>
    <row r="60691" spans="10:10" x14ac:dyDescent="0.35">
      <c r="J60691" s="830"/>
    </row>
    <row r="60692" spans="10:10" x14ac:dyDescent="0.35">
      <c r="J60692" s="830"/>
    </row>
    <row r="60693" spans="10:10" x14ac:dyDescent="0.35">
      <c r="J60693" s="830"/>
    </row>
    <row r="60694" spans="10:10" x14ac:dyDescent="0.35">
      <c r="J60694" s="830"/>
    </row>
    <row r="60695" spans="10:10" x14ac:dyDescent="0.35">
      <c r="J60695" s="830"/>
    </row>
    <row r="60696" spans="10:10" x14ac:dyDescent="0.35">
      <c r="J60696" s="830"/>
    </row>
    <row r="60697" spans="10:10" x14ac:dyDescent="0.35">
      <c r="J60697" s="830"/>
    </row>
    <row r="60698" spans="10:10" x14ac:dyDescent="0.35">
      <c r="J60698" s="830"/>
    </row>
    <row r="60699" spans="10:10" x14ac:dyDescent="0.35">
      <c r="J60699" s="830"/>
    </row>
    <row r="60700" spans="10:10" x14ac:dyDescent="0.35">
      <c r="J60700" s="830"/>
    </row>
    <row r="60701" spans="10:10" x14ac:dyDescent="0.35">
      <c r="J60701" s="830"/>
    </row>
    <row r="60702" spans="10:10" x14ac:dyDescent="0.35">
      <c r="J60702" s="830"/>
    </row>
    <row r="60703" spans="10:10" x14ac:dyDescent="0.35">
      <c r="J60703" s="830"/>
    </row>
    <row r="60704" spans="10:10" x14ac:dyDescent="0.35">
      <c r="J60704" s="830"/>
    </row>
    <row r="60705" spans="10:10" x14ac:dyDescent="0.35">
      <c r="J60705" s="830"/>
    </row>
    <row r="60706" spans="10:10" x14ac:dyDescent="0.35">
      <c r="J60706" s="830"/>
    </row>
    <row r="60707" spans="10:10" x14ac:dyDescent="0.35">
      <c r="J60707" s="830"/>
    </row>
    <row r="60708" spans="10:10" x14ac:dyDescent="0.35">
      <c r="J60708" s="830"/>
    </row>
    <row r="60709" spans="10:10" x14ac:dyDescent="0.35">
      <c r="J60709" s="830"/>
    </row>
    <row r="60710" spans="10:10" x14ac:dyDescent="0.35">
      <c r="J60710" s="830"/>
    </row>
    <row r="60711" spans="10:10" x14ac:dyDescent="0.35">
      <c r="J60711" s="830"/>
    </row>
    <row r="60712" spans="10:10" x14ac:dyDescent="0.35">
      <c r="J60712" s="830"/>
    </row>
    <row r="60713" spans="10:10" x14ac:dyDescent="0.35">
      <c r="J60713" s="830"/>
    </row>
    <row r="60714" spans="10:10" x14ac:dyDescent="0.35">
      <c r="J60714" s="830"/>
    </row>
    <row r="60715" spans="10:10" x14ac:dyDescent="0.35">
      <c r="J60715" s="830"/>
    </row>
    <row r="60716" spans="10:10" x14ac:dyDescent="0.35">
      <c r="J60716" s="830"/>
    </row>
    <row r="60717" spans="10:10" x14ac:dyDescent="0.35">
      <c r="J60717" s="830"/>
    </row>
    <row r="60718" spans="10:10" x14ac:dyDescent="0.35">
      <c r="J60718" s="830"/>
    </row>
    <row r="60719" spans="10:10" x14ac:dyDescent="0.35">
      <c r="J60719" s="830"/>
    </row>
    <row r="60720" spans="10:10" x14ac:dyDescent="0.35">
      <c r="J60720" s="830"/>
    </row>
    <row r="60721" spans="10:10" x14ac:dyDescent="0.35">
      <c r="J60721" s="830"/>
    </row>
    <row r="60722" spans="10:10" x14ac:dyDescent="0.35">
      <c r="J60722" s="830"/>
    </row>
    <row r="60723" spans="10:10" x14ac:dyDescent="0.35">
      <c r="J60723" s="830"/>
    </row>
    <row r="60724" spans="10:10" x14ac:dyDescent="0.35">
      <c r="J60724" s="830"/>
    </row>
    <row r="60725" spans="10:10" x14ac:dyDescent="0.35">
      <c r="J60725" s="830"/>
    </row>
    <row r="60726" spans="10:10" x14ac:dyDescent="0.35">
      <c r="J60726" s="830"/>
    </row>
    <row r="60727" spans="10:10" x14ac:dyDescent="0.35">
      <c r="J60727" s="830"/>
    </row>
    <row r="60728" spans="10:10" x14ac:dyDescent="0.35">
      <c r="J60728" s="830"/>
    </row>
    <row r="60729" spans="10:10" x14ac:dyDescent="0.35">
      <c r="J60729" s="830"/>
    </row>
    <row r="60730" spans="10:10" x14ac:dyDescent="0.35">
      <c r="J60730" s="830"/>
    </row>
    <row r="60731" spans="10:10" x14ac:dyDescent="0.35">
      <c r="J60731" s="830"/>
    </row>
    <row r="60732" spans="10:10" x14ac:dyDescent="0.35">
      <c r="J60732" s="830"/>
    </row>
    <row r="60733" spans="10:10" x14ac:dyDescent="0.35">
      <c r="J60733" s="830"/>
    </row>
    <row r="60734" spans="10:10" x14ac:dyDescent="0.35">
      <c r="J60734" s="830"/>
    </row>
    <row r="60735" spans="10:10" x14ac:dyDescent="0.35">
      <c r="J60735" s="830"/>
    </row>
    <row r="60736" spans="10:10" x14ac:dyDescent="0.35">
      <c r="J60736" s="830"/>
    </row>
    <row r="60737" spans="10:10" x14ac:dyDescent="0.35">
      <c r="J60737" s="830"/>
    </row>
    <row r="60738" spans="10:10" x14ac:dyDescent="0.35">
      <c r="J60738" s="830"/>
    </row>
    <row r="60739" spans="10:10" x14ac:dyDescent="0.35">
      <c r="J60739" s="830"/>
    </row>
    <row r="60740" spans="10:10" x14ac:dyDescent="0.35">
      <c r="J60740" s="830"/>
    </row>
    <row r="60741" spans="10:10" x14ac:dyDescent="0.35">
      <c r="J60741" s="830"/>
    </row>
    <row r="60742" spans="10:10" x14ac:dyDescent="0.35">
      <c r="J60742" s="830"/>
    </row>
    <row r="60743" spans="10:10" x14ac:dyDescent="0.35">
      <c r="J60743" s="830"/>
    </row>
    <row r="60744" spans="10:10" x14ac:dyDescent="0.35">
      <c r="J60744" s="830"/>
    </row>
    <row r="60745" spans="10:10" x14ac:dyDescent="0.35">
      <c r="J60745" s="830"/>
    </row>
    <row r="60746" spans="10:10" x14ac:dyDescent="0.35">
      <c r="J60746" s="830"/>
    </row>
    <row r="60747" spans="10:10" x14ac:dyDescent="0.35">
      <c r="J60747" s="830"/>
    </row>
    <row r="60748" spans="10:10" x14ac:dyDescent="0.35">
      <c r="J60748" s="830"/>
    </row>
    <row r="60749" spans="10:10" x14ac:dyDescent="0.35">
      <c r="J60749" s="830"/>
    </row>
    <row r="60750" spans="10:10" x14ac:dyDescent="0.35">
      <c r="J60750" s="830"/>
    </row>
    <row r="60751" spans="10:10" x14ac:dyDescent="0.35">
      <c r="J60751" s="830"/>
    </row>
    <row r="60752" spans="10:10" x14ac:dyDescent="0.35">
      <c r="J60752" s="830"/>
    </row>
    <row r="60753" spans="10:10" x14ac:dyDescent="0.35">
      <c r="J60753" s="830"/>
    </row>
    <row r="60754" spans="10:10" x14ac:dyDescent="0.35">
      <c r="J60754" s="830"/>
    </row>
    <row r="60755" spans="10:10" x14ac:dyDescent="0.35">
      <c r="J60755" s="830"/>
    </row>
    <row r="60756" spans="10:10" x14ac:dyDescent="0.35">
      <c r="J60756" s="830"/>
    </row>
    <row r="60761" spans="10:10" x14ac:dyDescent="0.35">
      <c r="J60761" s="830"/>
    </row>
    <row r="60762" spans="10:10" x14ac:dyDescent="0.35">
      <c r="J60762" s="830"/>
    </row>
    <row r="60763" spans="10:10" x14ac:dyDescent="0.35">
      <c r="J60763" s="830"/>
    </row>
    <row r="60764" spans="10:10" x14ac:dyDescent="0.35">
      <c r="J60764" s="830"/>
    </row>
    <row r="60765" spans="10:10" x14ac:dyDescent="0.35">
      <c r="J60765" s="830"/>
    </row>
    <row r="60766" spans="10:10" x14ac:dyDescent="0.35">
      <c r="J60766" s="830"/>
    </row>
    <row r="60767" spans="10:10" x14ac:dyDescent="0.35">
      <c r="J60767" s="830"/>
    </row>
    <row r="60768" spans="10:10" x14ac:dyDescent="0.35">
      <c r="J60768" s="830"/>
    </row>
    <row r="60769" spans="10:10" x14ac:dyDescent="0.35">
      <c r="J60769" s="830"/>
    </row>
    <row r="60770" spans="10:10" x14ac:dyDescent="0.35">
      <c r="J60770" s="830"/>
    </row>
    <row r="60771" spans="10:10" x14ac:dyDescent="0.35">
      <c r="J60771" s="830"/>
    </row>
    <row r="60772" spans="10:10" x14ac:dyDescent="0.35">
      <c r="J60772" s="830"/>
    </row>
    <row r="60773" spans="10:10" x14ac:dyDescent="0.35">
      <c r="J60773" s="830"/>
    </row>
    <row r="60774" spans="10:10" x14ac:dyDescent="0.35">
      <c r="J60774" s="830"/>
    </row>
    <row r="60775" spans="10:10" x14ac:dyDescent="0.35">
      <c r="J60775" s="830"/>
    </row>
    <row r="60776" spans="10:10" x14ac:dyDescent="0.35">
      <c r="J60776" s="830"/>
    </row>
    <row r="60777" spans="10:10" x14ac:dyDescent="0.35">
      <c r="J60777" s="830"/>
    </row>
    <row r="60778" spans="10:10" x14ac:dyDescent="0.35">
      <c r="J60778" s="830"/>
    </row>
    <row r="60779" spans="10:10" x14ac:dyDescent="0.35">
      <c r="J60779" s="830"/>
    </row>
    <row r="60780" spans="10:10" x14ac:dyDescent="0.35">
      <c r="J60780" s="830"/>
    </row>
    <row r="60781" spans="10:10" x14ac:dyDescent="0.35">
      <c r="J60781" s="830"/>
    </row>
    <row r="60782" spans="10:10" x14ac:dyDescent="0.35">
      <c r="J60782" s="830"/>
    </row>
    <row r="60783" spans="10:10" x14ac:dyDescent="0.35">
      <c r="J60783" s="830"/>
    </row>
    <row r="60784" spans="10:10" x14ac:dyDescent="0.35">
      <c r="J60784" s="830"/>
    </row>
    <row r="60785" spans="10:10" x14ac:dyDescent="0.35">
      <c r="J60785" s="830"/>
    </row>
    <row r="60786" spans="10:10" x14ac:dyDescent="0.35">
      <c r="J60786" s="830"/>
    </row>
    <row r="60787" spans="10:10" x14ac:dyDescent="0.35">
      <c r="J60787" s="830"/>
    </row>
    <row r="60788" spans="10:10" x14ac:dyDescent="0.35">
      <c r="J60788" s="830"/>
    </row>
    <row r="60789" spans="10:10" x14ac:dyDescent="0.35">
      <c r="J60789" s="830"/>
    </row>
    <row r="60790" spans="10:10" x14ac:dyDescent="0.35">
      <c r="J60790" s="830"/>
    </row>
    <row r="60791" spans="10:10" x14ac:dyDescent="0.35">
      <c r="J60791" s="830"/>
    </row>
    <row r="60792" spans="10:10" x14ac:dyDescent="0.35">
      <c r="J60792" s="830"/>
    </row>
    <row r="60793" spans="10:10" x14ac:dyDescent="0.35">
      <c r="J60793" s="830"/>
    </row>
    <row r="60794" spans="10:10" x14ac:dyDescent="0.35">
      <c r="J60794" s="830"/>
    </row>
    <row r="60795" spans="10:10" x14ac:dyDescent="0.35">
      <c r="J60795" s="830"/>
    </row>
    <row r="60796" spans="10:10" x14ac:dyDescent="0.35">
      <c r="J60796" s="830"/>
    </row>
    <row r="60797" spans="10:10" x14ac:dyDescent="0.35">
      <c r="J60797" s="830"/>
    </row>
    <row r="60798" spans="10:10" x14ac:dyDescent="0.35">
      <c r="J60798" s="830"/>
    </row>
    <row r="60799" spans="10:10" x14ac:dyDescent="0.35">
      <c r="J60799" s="830"/>
    </row>
    <row r="60800" spans="10:10" x14ac:dyDescent="0.35">
      <c r="J60800" s="830"/>
    </row>
    <row r="60801" spans="10:10" x14ac:dyDescent="0.35">
      <c r="J60801" s="830"/>
    </row>
    <row r="60802" spans="10:10" x14ac:dyDescent="0.35">
      <c r="J60802" s="830"/>
    </row>
    <row r="60803" spans="10:10" x14ac:dyDescent="0.35">
      <c r="J60803" s="830"/>
    </row>
    <row r="60804" spans="10:10" x14ac:dyDescent="0.35">
      <c r="J60804" s="830"/>
    </row>
    <row r="60805" spans="10:10" x14ac:dyDescent="0.35">
      <c r="J60805" s="830"/>
    </row>
    <row r="60806" spans="10:10" x14ac:dyDescent="0.35">
      <c r="J60806" s="830"/>
    </row>
    <row r="60807" spans="10:10" x14ac:dyDescent="0.35">
      <c r="J60807" s="830"/>
    </row>
    <row r="60808" spans="10:10" x14ac:dyDescent="0.35">
      <c r="J60808" s="830"/>
    </row>
    <row r="60809" spans="10:10" x14ac:dyDescent="0.35">
      <c r="J60809" s="830"/>
    </row>
    <row r="60810" spans="10:10" x14ac:dyDescent="0.35">
      <c r="J60810" s="830"/>
    </row>
    <row r="60811" spans="10:10" x14ac:dyDescent="0.35">
      <c r="J60811" s="830"/>
    </row>
    <row r="60812" spans="10:10" x14ac:dyDescent="0.35">
      <c r="J60812" s="830"/>
    </row>
    <row r="60813" spans="10:10" x14ac:dyDescent="0.35">
      <c r="J60813" s="830"/>
    </row>
    <row r="60814" spans="10:10" x14ac:dyDescent="0.35">
      <c r="J60814" s="830"/>
    </row>
    <row r="60815" spans="10:10" x14ac:dyDescent="0.35">
      <c r="J60815" s="830"/>
    </row>
    <row r="60816" spans="10:10" x14ac:dyDescent="0.35">
      <c r="J60816" s="830"/>
    </row>
    <row r="60817" spans="10:10" x14ac:dyDescent="0.35">
      <c r="J60817" s="830"/>
    </row>
    <row r="60818" spans="10:10" x14ac:dyDescent="0.35">
      <c r="J60818" s="830"/>
    </row>
    <row r="60819" spans="10:10" x14ac:dyDescent="0.35">
      <c r="J60819" s="830"/>
    </row>
    <row r="60820" spans="10:10" x14ac:dyDescent="0.35">
      <c r="J60820" s="830"/>
    </row>
    <row r="60821" spans="10:10" x14ac:dyDescent="0.35">
      <c r="J60821" s="830"/>
    </row>
    <row r="60822" spans="10:10" x14ac:dyDescent="0.35">
      <c r="J60822" s="830"/>
    </row>
    <row r="60823" spans="10:10" x14ac:dyDescent="0.35">
      <c r="J60823" s="830"/>
    </row>
    <row r="60824" spans="10:10" x14ac:dyDescent="0.35">
      <c r="J60824" s="830"/>
    </row>
    <row r="60825" spans="10:10" x14ac:dyDescent="0.35">
      <c r="J60825" s="830"/>
    </row>
    <row r="60826" spans="10:10" x14ac:dyDescent="0.35">
      <c r="J60826" s="830"/>
    </row>
    <row r="60827" spans="10:10" x14ac:dyDescent="0.35">
      <c r="J60827" s="830"/>
    </row>
    <row r="60828" spans="10:10" x14ac:dyDescent="0.35">
      <c r="J60828" s="830"/>
    </row>
    <row r="60829" spans="10:10" x14ac:dyDescent="0.35">
      <c r="J60829" s="830"/>
    </row>
    <row r="60830" spans="10:10" x14ac:dyDescent="0.35">
      <c r="J60830" s="830"/>
    </row>
    <row r="60831" spans="10:10" x14ac:dyDescent="0.35">
      <c r="J60831" s="830"/>
    </row>
    <row r="60832" spans="10:10" x14ac:dyDescent="0.35">
      <c r="J60832" s="830"/>
    </row>
    <row r="60833" spans="10:10" x14ac:dyDescent="0.35">
      <c r="J60833" s="830"/>
    </row>
    <row r="60834" spans="10:10" x14ac:dyDescent="0.35">
      <c r="J60834" s="830"/>
    </row>
    <row r="60835" spans="10:10" x14ac:dyDescent="0.35">
      <c r="J60835" s="830"/>
    </row>
    <row r="60836" spans="10:10" x14ac:dyDescent="0.35">
      <c r="J60836" s="830"/>
    </row>
    <row r="60837" spans="10:10" x14ac:dyDescent="0.35">
      <c r="J60837" s="830"/>
    </row>
    <row r="60838" spans="10:10" x14ac:dyDescent="0.35">
      <c r="J60838" s="830"/>
    </row>
    <row r="60839" spans="10:10" x14ac:dyDescent="0.35">
      <c r="J60839" s="830"/>
    </row>
    <row r="60840" spans="10:10" x14ac:dyDescent="0.35">
      <c r="J60840" s="830"/>
    </row>
    <row r="60841" spans="10:10" x14ac:dyDescent="0.35">
      <c r="J60841" s="830"/>
    </row>
    <row r="60842" spans="10:10" x14ac:dyDescent="0.35">
      <c r="J60842" s="830"/>
    </row>
    <row r="60843" spans="10:10" x14ac:dyDescent="0.35">
      <c r="J60843" s="830"/>
    </row>
    <row r="60844" spans="10:10" x14ac:dyDescent="0.35">
      <c r="J60844" s="830"/>
    </row>
    <row r="60845" spans="10:10" x14ac:dyDescent="0.35">
      <c r="J60845" s="830"/>
    </row>
    <row r="60846" spans="10:10" x14ac:dyDescent="0.35">
      <c r="J60846" s="830"/>
    </row>
    <row r="60847" spans="10:10" x14ac:dyDescent="0.35">
      <c r="J60847" s="830"/>
    </row>
    <row r="60848" spans="10:10" x14ac:dyDescent="0.35">
      <c r="J60848" s="830"/>
    </row>
    <row r="60849" spans="10:10" x14ac:dyDescent="0.35">
      <c r="J60849" s="830"/>
    </row>
    <row r="60850" spans="10:10" x14ac:dyDescent="0.35">
      <c r="J60850" s="830"/>
    </row>
    <row r="60851" spans="10:10" x14ac:dyDescent="0.35">
      <c r="J60851" s="830"/>
    </row>
    <row r="60852" spans="10:10" x14ac:dyDescent="0.35">
      <c r="J60852" s="830"/>
    </row>
    <row r="60853" spans="10:10" x14ac:dyDescent="0.35">
      <c r="J60853" s="830"/>
    </row>
    <row r="60857" spans="10:10" x14ac:dyDescent="0.35">
      <c r="J60857" s="830"/>
    </row>
    <row r="60858" spans="10:10" x14ac:dyDescent="0.35">
      <c r="J60858" s="830"/>
    </row>
    <row r="60859" spans="10:10" x14ac:dyDescent="0.35">
      <c r="J60859" s="830"/>
    </row>
    <row r="60860" spans="10:10" x14ac:dyDescent="0.35">
      <c r="J60860" s="830"/>
    </row>
    <row r="60861" spans="10:10" x14ac:dyDescent="0.35">
      <c r="J60861" s="830"/>
    </row>
    <row r="60862" spans="10:10" x14ac:dyDescent="0.35">
      <c r="J60862" s="830"/>
    </row>
    <row r="60863" spans="10:10" x14ac:dyDescent="0.35">
      <c r="J60863" s="830"/>
    </row>
    <row r="60864" spans="10:10" x14ac:dyDescent="0.35">
      <c r="J60864" s="830"/>
    </row>
    <row r="60865" spans="10:10" x14ac:dyDescent="0.35">
      <c r="J60865" s="830"/>
    </row>
    <row r="60866" spans="10:10" x14ac:dyDescent="0.35">
      <c r="J60866" s="830"/>
    </row>
    <row r="60867" spans="10:10" x14ac:dyDescent="0.35">
      <c r="J60867" s="830"/>
    </row>
    <row r="60868" spans="10:10" x14ac:dyDescent="0.35">
      <c r="J60868" s="830"/>
    </row>
    <row r="60869" spans="10:10" x14ac:dyDescent="0.35">
      <c r="J60869" s="830"/>
    </row>
    <row r="60870" spans="10:10" x14ac:dyDescent="0.35">
      <c r="J60870" s="830"/>
    </row>
    <row r="60877" spans="10:10" x14ac:dyDescent="0.35">
      <c r="J60877" s="830"/>
    </row>
    <row r="60878" spans="10:10" x14ac:dyDescent="0.35">
      <c r="J60878" s="830"/>
    </row>
    <row r="60879" spans="10:10" x14ac:dyDescent="0.35">
      <c r="J60879" s="830"/>
    </row>
    <row r="60880" spans="10:10" x14ac:dyDescent="0.35">
      <c r="J60880" s="830"/>
    </row>
    <row r="60881" spans="10:10" x14ac:dyDescent="0.35">
      <c r="J60881" s="830"/>
    </row>
    <row r="60882" spans="10:10" x14ac:dyDescent="0.35">
      <c r="J60882" s="830"/>
    </row>
    <row r="60883" spans="10:10" x14ac:dyDescent="0.35">
      <c r="J60883" s="830"/>
    </row>
    <row r="60884" spans="10:10" x14ac:dyDescent="0.35">
      <c r="J60884" s="830"/>
    </row>
    <row r="60885" spans="10:10" x14ac:dyDescent="0.35">
      <c r="J60885" s="830"/>
    </row>
    <row r="60886" spans="10:10" x14ac:dyDescent="0.35">
      <c r="J60886" s="830"/>
    </row>
    <row r="60893" spans="10:10" x14ac:dyDescent="0.35">
      <c r="J60893" s="830"/>
    </row>
    <row r="60894" spans="10:10" x14ac:dyDescent="0.35">
      <c r="J60894" s="830"/>
    </row>
    <row r="60895" spans="10:10" x14ac:dyDescent="0.35">
      <c r="J60895" s="830"/>
    </row>
    <row r="60896" spans="10:10" x14ac:dyDescent="0.35">
      <c r="J60896" s="830"/>
    </row>
    <row r="60897" spans="10:10" x14ac:dyDescent="0.35">
      <c r="J60897" s="830"/>
    </row>
    <row r="60898" spans="10:10" x14ac:dyDescent="0.35">
      <c r="J60898" s="830"/>
    </row>
    <row r="60899" spans="10:10" x14ac:dyDescent="0.35">
      <c r="J60899" s="830"/>
    </row>
    <row r="60900" spans="10:10" x14ac:dyDescent="0.35">
      <c r="J60900" s="830"/>
    </row>
    <row r="60901" spans="10:10" x14ac:dyDescent="0.35">
      <c r="J60901" s="830"/>
    </row>
    <row r="60902" spans="10:10" x14ac:dyDescent="0.35">
      <c r="J60902" s="830"/>
    </row>
    <row r="60903" spans="10:10" x14ac:dyDescent="0.35">
      <c r="J60903" s="830"/>
    </row>
    <row r="60904" spans="10:10" x14ac:dyDescent="0.35">
      <c r="J60904" s="830"/>
    </row>
    <row r="60905" spans="10:10" x14ac:dyDescent="0.35">
      <c r="J60905" s="830"/>
    </row>
    <row r="60906" spans="10:10" x14ac:dyDescent="0.35">
      <c r="J60906" s="830"/>
    </row>
    <row r="60907" spans="10:10" x14ac:dyDescent="0.35">
      <c r="J60907" s="830"/>
    </row>
    <row r="60908" spans="10:10" x14ac:dyDescent="0.35">
      <c r="J60908" s="830"/>
    </row>
    <row r="60909" spans="10:10" x14ac:dyDescent="0.35">
      <c r="J60909" s="830"/>
    </row>
    <row r="60910" spans="10:10" x14ac:dyDescent="0.35">
      <c r="J60910" s="830"/>
    </row>
    <row r="60911" spans="10:10" x14ac:dyDescent="0.35">
      <c r="J60911" s="830"/>
    </row>
    <row r="60912" spans="10:10" x14ac:dyDescent="0.35">
      <c r="J60912" s="830"/>
    </row>
    <row r="60913" spans="10:10" x14ac:dyDescent="0.35">
      <c r="J60913" s="830"/>
    </row>
    <row r="60914" spans="10:10" x14ac:dyDescent="0.35">
      <c r="J60914" s="830"/>
    </row>
    <row r="60915" spans="10:10" x14ac:dyDescent="0.35">
      <c r="J60915" s="830"/>
    </row>
    <row r="60916" spans="10:10" x14ac:dyDescent="0.35">
      <c r="J60916" s="830"/>
    </row>
    <row r="60917" spans="10:10" x14ac:dyDescent="0.35">
      <c r="J60917" s="830"/>
    </row>
    <row r="60918" spans="10:10" x14ac:dyDescent="0.35">
      <c r="J60918" s="830"/>
    </row>
    <row r="60919" spans="10:10" x14ac:dyDescent="0.35">
      <c r="J60919" s="830"/>
    </row>
    <row r="60920" spans="10:10" x14ac:dyDescent="0.35">
      <c r="J60920" s="830"/>
    </row>
    <row r="60921" spans="10:10" x14ac:dyDescent="0.35">
      <c r="J60921" s="830"/>
    </row>
    <row r="60922" spans="10:10" x14ac:dyDescent="0.35">
      <c r="J60922" s="830"/>
    </row>
    <row r="60923" spans="10:10" x14ac:dyDescent="0.35">
      <c r="J60923" s="830"/>
    </row>
    <row r="60924" spans="10:10" x14ac:dyDescent="0.35">
      <c r="J60924" s="830"/>
    </row>
    <row r="60925" spans="10:10" x14ac:dyDescent="0.35">
      <c r="J60925" s="830"/>
    </row>
    <row r="60926" spans="10:10" x14ac:dyDescent="0.35">
      <c r="J60926" s="830"/>
    </row>
    <row r="60927" spans="10:10" x14ac:dyDescent="0.35">
      <c r="J60927" s="830"/>
    </row>
    <row r="60928" spans="10:10" x14ac:dyDescent="0.35">
      <c r="J60928" s="830"/>
    </row>
    <row r="60929" spans="10:10" x14ac:dyDescent="0.35">
      <c r="J60929" s="830"/>
    </row>
    <row r="60930" spans="10:10" x14ac:dyDescent="0.35">
      <c r="J60930" s="830"/>
    </row>
    <row r="60931" spans="10:10" x14ac:dyDescent="0.35">
      <c r="J60931" s="830"/>
    </row>
    <row r="60932" spans="10:10" x14ac:dyDescent="0.35">
      <c r="J60932" s="830"/>
    </row>
    <row r="60951" spans="10:10" x14ac:dyDescent="0.35">
      <c r="J60951" s="830"/>
    </row>
    <row r="60954" spans="10:10" x14ac:dyDescent="0.35">
      <c r="J60954" s="830"/>
    </row>
    <row r="60955" spans="10:10" x14ac:dyDescent="0.35">
      <c r="J60955" s="830"/>
    </row>
    <row r="60956" spans="10:10" x14ac:dyDescent="0.35">
      <c r="J60956" s="830"/>
    </row>
    <row r="60957" spans="10:10" x14ac:dyDescent="0.35">
      <c r="J60957" s="830"/>
    </row>
    <row r="60958" spans="10:10" x14ac:dyDescent="0.35">
      <c r="J60958" s="830"/>
    </row>
    <row r="60959" spans="10:10" x14ac:dyDescent="0.35">
      <c r="J60959" s="830"/>
    </row>
    <row r="60960" spans="10:10" x14ac:dyDescent="0.35">
      <c r="J60960" s="830"/>
    </row>
    <row r="60961" spans="10:10" x14ac:dyDescent="0.35">
      <c r="J60961" s="830"/>
    </row>
    <row r="60962" spans="10:10" x14ac:dyDescent="0.35">
      <c r="J60962" s="830"/>
    </row>
    <row r="60963" spans="10:10" x14ac:dyDescent="0.35">
      <c r="J60963" s="830"/>
    </row>
    <row r="60964" spans="10:10" x14ac:dyDescent="0.35">
      <c r="J60964" s="830"/>
    </row>
    <row r="60965" spans="10:10" x14ac:dyDescent="0.35">
      <c r="J60965" s="830"/>
    </row>
    <row r="60966" spans="10:10" x14ac:dyDescent="0.35">
      <c r="J60966" s="830"/>
    </row>
    <row r="60967" spans="10:10" x14ac:dyDescent="0.35">
      <c r="J60967" s="830"/>
    </row>
    <row r="60968" spans="10:10" x14ac:dyDescent="0.35">
      <c r="J60968" s="830"/>
    </row>
    <row r="60969" spans="10:10" x14ac:dyDescent="0.35">
      <c r="J60969" s="830"/>
    </row>
    <row r="60970" spans="10:10" x14ac:dyDescent="0.35">
      <c r="J60970" s="830"/>
    </row>
    <row r="60971" spans="10:10" x14ac:dyDescent="0.35">
      <c r="J60971" s="830"/>
    </row>
    <row r="60972" spans="10:10" x14ac:dyDescent="0.35">
      <c r="J60972" s="830"/>
    </row>
    <row r="60973" spans="10:10" x14ac:dyDescent="0.35">
      <c r="J60973" s="830"/>
    </row>
    <row r="60974" spans="10:10" x14ac:dyDescent="0.35">
      <c r="J60974" s="830"/>
    </row>
    <row r="60975" spans="10:10" x14ac:dyDescent="0.35">
      <c r="J60975" s="830"/>
    </row>
    <row r="60976" spans="10:10" x14ac:dyDescent="0.35">
      <c r="J60976" s="830"/>
    </row>
    <row r="60977" spans="10:10" x14ac:dyDescent="0.35">
      <c r="J60977" s="830"/>
    </row>
    <row r="60978" spans="10:10" x14ac:dyDescent="0.35">
      <c r="J60978" s="830"/>
    </row>
    <row r="60979" spans="10:10" x14ac:dyDescent="0.35">
      <c r="J60979" s="830"/>
    </row>
    <row r="60980" spans="10:10" x14ac:dyDescent="0.35">
      <c r="J60980" s="830"/>
    </row>
    <row r="60981" spans="10:10" x14ac:dyDescent="0.35">
      <c r="J60981" s="830"/>
    </row>
    <row r="60982" spans="10:10" x14ac:dyDescent="0.35">
      <c r="J60982" s="830"/>
    </row>
    <row r="60983" spans="10:10" x14ac:dyDescent="0.35">
      <c r="J60983" s="830"/>
    </row>
    <row r="60984" spans="10:10" x14ac:dyDescent="0.35">
      <c r="J60984" s="830"/>
    </row>
    <row r="60985" spans="10:10" x14ac:dyDescent="0.35">
      <c r="J60985" s="830"/>
    </row>
    <row r="60986" spans="10:10" x14ac:dyDescent="0.35">
      <c r="J60986" s="830"/>
    </row>
    <row r="60987" spans="10:10" x14ac:dyDescent="0.35">
      <c r="J60987" s="830"/>
    </row>
    <row r="60988" spans="10:10" x14ac:dyDescent="0.35">
      <c r="J60988" s="830"/>
    </row>
    <row r="60989" spans="10:10" x14ac:dyDescent="0.35">
      <c r="J60989" s="830"/>
    </row>
    <row r="60990" spans="10:10" x14ac:dyDescent="0.35">
      <c r="J60990" s="830"/>
    </row>
    <row r="60991" spans="10:10" x14ac:dyDescent="0.35">
      <c r="J60991" s="830"/>
    </row>
    <row r="60992" spans="10:10" x14ac:dyDescent="0.35">
      <c r="J60992" s="830"/>
    </row>
    <row r="60993" spans="10:10" x14ac:dyDescent="0.35">
      <c r="J60993" s="830"/>
    </row>
    <row r="60994" spans="10:10" x14ac:dyDescent="0.35">
      <c r="J60994" s="830"/>
    </row>
    <row r="60995" spans="10:10" x14ac:dyDescent="0.35">
      <c r="J60995" s="830"/>
    </row>
    <row r="60996" spans="10:10" x14ac:dyDescent="0.35">
      <c r="J60996" s="830"/>
    </row>
    <row r="60997" spans="10:10" x14ac:dyDescent="0.35">
      <c r="J60997" s="830"/>
    </row>
    <row r="60998" spans="10:10" x14ac:dyDescent="0.35">
      <c r="J60998" s="830"/>
    </row>
    <row r="60999" spans="10:10" x14ac:dyDescent="0.35">
      <c r="J60999" s="830"/>
    </row>
    <row r="61000" spans="10:10" x14ac:dyDescent="0.35">
      <c r="J61000" s="830"/>
    </row>
    <row r="61001" spans="10:10" x14ac:dyDescent="0.35">
      <c r="J61001" s="830"/>
    </row>
    <row r="61002" spans="10:10" x14ac:dyDescent="0.35">
      <c r="J61002" s="830"/>
    </row>
    <row r="61003" spans="10:10" x14ac:dyDescent="0.35">
      <c r="J61003" s="830"/>
    </row>
    <row r="61004" spans="10:10" x14ac:dyDescent="0.35">
      <c r="J61004" s="830"/>
    </row>
    <row r="61005" spans="10:10" x14ac:dyDescent="0.35">
      <c r="J61005" s="830"/>
    </row>
    <row r="61006" spans="10:10" x14ac:dyDescent="0.35">
      <c r="J61006" s="830"/>
    </row>
    <row r="61007" spans="10:10" x14ac:dyDescent="0.35">
      <c r="J61007" s="830"/>
    </row>
    <row r="61008" spans="10:10" x14ac:dyDescent="0.35">
      <c r="J61008" s="830"/>
    </row>
    <row r="61009" spans="10:10" x14ac:dyDescent="0.35">
      <c r="J61009" s="830"/>
    </row>
    <row r="61010" spans="10:10" x14ac:dyDescent="0.35">
      <c r="J61010" s="830"/>
    </row>
    <row r="61011" spans="10:10" x14ac:dyDescent="0.35">
      <c r="J61011" s="830"/>
    </row>
    <row r="61012" spans="10:10" x14ac:dyDescent="0.35">
      <c r="J61012" s="830"/>
    </row>
    <row r="61013" spans="10:10" x14ac:dyDescent="0.35">
      <c r="J61013" s="830"/>
    </row>
    <row r="61014" spans="10:10" x14ac:dyDescent="0.35">
      <c r="J61014" s="830"/>
    </row>
    <row r="61015" spans="10:10" x14ac:dyDescent="0.35">
      <c r="J61015" s="830"/>
    </row>
    <row r="61016" spans="10:10" x14ac:dyDescent="0.35">
      <c r="J61016" s="830"/>
    </row>
    <row r="61017" spans="10:10" x14ac:dyDescent="0.35">
      <c r="J61017" s="830"/>
    </row>
    <row r="61018" spans="10:10" x14ac:dyDescent="0.35">
      <c r="J61018" s="830"/>
    </row>
    <row r="61019" spans="10:10" x14ac:dyDescent="0.35">
      <c r="J61019" s="830"/>
    </row>
    <row r="61020" spans="10:10" x14ac:dyDescent="0.35">
      <c r="J61020" s="830"/>
    </row>
    <row r="61021" spans="10:10" x14ac:dyDescent="0.35">
      <c r="J61021" s="830"/>
    </row>
    <row r="61022" spans="10:10" x14ac:dyDescent="0.35">
      <c r="J61022" s="830"/>
    </row>
    <row r="61023" spans="10:10" x14ac:dyDescent="0.35">
      <c r="J61023" s="830"/>
    </row>
    <row r="61024" spans="10:10" x14ac:dyDescent="0.35">
      <c r="J61024" s="830"/>
    </row>
    <row r="61025" spans="10:10" x14ac:dyDescent="0.35">
      <c r="J61025" s="830"/>
    </row>
    <row r="61026" spans="10:10" x14ac:dyDescent="0.35">
      <c r="J61026" s="830"/>
    </row>
    <row r="61027" spans="10:10" x14ac:dyDescent="0.35">
      <c r="J61027" s="830"/>
    </row>
    <row r="61028" spans="10:10" x14ac:dyDescent="0.35">
      <c r="J61028" s="830"/>
    </row>
    <row r="61029" spans="10:10" x14ac:dyDescent="0.35">
      <c r="J61029" s="830"/>
    </row>
    <row r="61030" spans="10:10" x14ac:dyDescent="0.35">
      <c r="J61030" s="830"/>
    </row>
    <row r="61031" spans="10:10" x14ac:dyDescent="0.35">
      <c r="J61031" s="830"/>
    </row>
    <row r="61032" spans="10:10" x14ac:dyDescent="0.35">
      <c r="J61032" s="830"/>
    </row>
    <row r="61033" spans="10:10" x14ac:dyDescent="0.35">
      <c r="J61033" s="830"/>
    </row>
    <row r="61034" spans="10:10" x14ac:dyDescent="0.35">
      <c r="J61034" s="830"/>
    </row>
    <row r="61035" spans="10:10" x14ac:dyDescent="0.35">
      <c r="J61035" s="830"/>
    </row>
    <row r="61036" spans="10:10" x14ac:dyDescent="0.35">
      <c r="J61036" s="830"/>
    </row>
    <row r="61037" spans="10:10" x14ac:dyDescent="0.35">
      <c r="J61037" s="830"/>
    </row>
    <row r="61038" spans="10:10" x14ac:dyDescent="0.35">
      <c r="J61038" s="830"/>
    </row>
    <row r="61039" spans="10:10" x14ac:dyDescent="0.35">
      <c r="J61039" s="830"/>
    </row>
    <row r="61040" spans="10:10" x14ac:dyDescent="0.35">
      <c r="J61040" s="830"/>
    </row>
    <row r="61041" spans="10:10" x14ac:dyDescent="0.35">
      <c r="J61041" s="830"/>
    </row>
    <row r="61042" spans="10:10" x14ac:dyDescent="0.35">
      <c r="J61042" s="830"/>
    </row>
    <row r="61043" spans="10:10" x14ac:dyDescent="0.35">
      <c r="J61043" s="830"/>
    </row>
    <row r="61044" spans="10:10" x14ac:dyDescent="0.35">
      <c r="J61044" s="830"/>
    </row>
    <row r="61045" spans="10:10" x14ac:dyDescent="0.35">
      <c r="J61045" s="830"/>
    </row>
    <row r="61046" spans="10:10" x14ac:dyDescent="0.35">
      <c r="J61046" s="830"/>
    </row>
    <row r="61047" spans="10:10" x14ac:dyDescent="0.35">
      <c r="J61047" s="830"/>
    </row>
    <row r="61048" spans="10:10" x14ac:dyDescent="0.35">
      <c r="J61048" s="830"/>
    </row>
    <row r="61049" spans="10:10" x14ac:dyDescent="0.35">
      <c r="J61049" s="830"/>
    </row>
    <row r="61050" spans="10:10" x14ac:dyDescent="0.35">
      <c r="J61050" s="830"/>
    </row>
    <row r="61052" spans="10:10" x14ac:dyDescent="0.35">
      <c r="J61052" s="830"/>
    </row>
    <row r="61053" spans="10:10" x14ac:dyDescent="0.35">
      <c r="J61053" s="830"/>
    </row>
    <row r="61054" spans="10:10" x14ac:dyDescent="0.35">
      <c r="J61054" s="830"/>
    </row>
    <row r="61055" spans="10:10" x14ac:dyDescent="0.35">
      <c r="J61055" s="830"/>
    </row>
    <row r="61056" spans="10:10" x14ac:dyDescent="0.35">
      <c r="J61056" s="830"/>
    </row>
    <row r="61057" spans="10:10" x14ac:dyDescent="0.35">
      <c r="J61057" s="830"/>
    </row>
    <row r="61058" spans="10:10" x14ac:dyDescent="0.35">
      <c r="J61058" s="830"/>
    </row>
    <row r="61059" spans="10:10" x14ac:dyDescent="0.35">
      <c r="J61059" s="830"/>
    </row>
    <row r="61060" spans="10:10" x14ac:dyDescent="0.35">
      <c r="J61060" s="830"/>
    </row>
    <row r="61061" spans="10:10" x14ac:dyDescent="0.35">
      <c r="J61061" s="830"/>
    </row>
    <row r="61062" spans="10:10" x14ac:dyDescent="0.35">
      <c r="J61062" s="830"/>
    </row>
    <row r="61063" spans="10:10" x14ac:dyDescent="0.35">
      <c r="J61063" s="830"/>
    </row>
    <row r="61064" spans="10:10" x14ac:dyDescent="0.35">
      <c r="J61064" s="830"/>
    </row>
    <row r="61065" spans="10:10" x14ac:dyDescent="0.35">
      <c r="J61065" s="830"/>
    </row>
    <row r="61066" spans="10:10" x14ac:dyDescent="0.35">
      <c r="J61066" s="830"/>
    </row>
    <row r="61067" spans="10:10" x14ac:dyDescent="0.35">
      <c r="J61067" s="830"/>
    </row>
    <row r="61068" spans="10:10" x14ac:dyDescent="0.35">
      <c r="J61068" s="830"/>
    </row>
    <row r="61069" spans="10:10" x14ac:dyDescent="0.35">
      <c r="J61069" s="830"/>
    </row>
    <row r="61070" spans="10:10" x14ac:dyDescent="0.35">
      <c r="J61070" s="830"/>
    </row>
    <row r="61071" spans="10:10" x14ac:dyDescent="0.35">
      <c r="J61071" s="830"/>
    </row>
    <row r="61072" spans="10:10" x14ac:dyDescent="0.35">
      <c r="J61072" s="830"/>
    </row>
    <row r="61073" spans="10:10" x14ac:dyDescent="0.35">
      <c r="J61073" s="830"/>
    </row>
    <row r="61074" spans="10:10" x14ac:dyDescent="0.35">
      <c r="J61074" s="830"/>
    </row>
    <row r="61075" spans="10:10" x14ac:dyDescent="0.35">
      <c r="J61075" s="830"/>
    </row>
    <row r="61080" spans="10:10" x14ac:dyDescent="0.35">
      <c r="J61080" s="830"/>
    </row>
    <row r="61081" spans="10:10" x14ac:dyDescent="0.35">
      <c r="J61081" s="830"/>
    </row>
    <row r="61082" spans="10:10" x14ac:dyDescent="0.35">
      <c r="J61082" s="830"/>
    </row>
    <row r="61083" spans="10:10" x14ac:dyDescent="0.35">
      <c r="J61083" s="830"/>
    </row>
    <row r="61084" spans="10:10" x14ac:dyDescent="0.35">
      <c r="J61084" s="830"/>
    </row>
    <row r="61085" spans="10:10" x14ac:dyDescent="0.35">
      <c r="J61085" s="830"/>
    </row>
    <row r="61086" spans="10:10" x14ac:dyDescent="0.35">
      <c r="J61086" s="830"/>
    </row>
    <row r="61087" spans="10:10" x14ac:dyDescent="0.35">
      <c r="J61087" s="830"/>
    </row>
    <row r="61088" spans="10:10" x14ac:dyDescent="0.35">
      <c r="J61088" s="830"/>
    </row>
    <row r="61089" spans="10:10" x14ac:dyDescent="0.35">
      <c r="J61089" s="830"/>
    </row>
    <row r="61090" spans="10:10" x14ac:dyDescent="0.35">
      <c r="J61090" s="830"/>
    </row>
    <row r="61091" spans="10:10" x14ac:dyDescent="0.35">
      <c r="J61091" s="830"/>
    </row>
    <row r="61092" spans="10:10" x14ac:dyDescent="0.35">
      <c r="J61092" s="830"/>
    </row>
    <row r="61093" spans="10:10" x14ac:dyDescent="0.35">
      <c r="J61093" s="830"/>
    </row>
    <row r="61094" spans="10:10" x14ac:dyDescent="0.35">
      <c r="J61094" s="830"/>
    </row>
    <row r="61095" spans="10:10" x14ac:dyDescent="0.35">
      <c r="J61095" s="830"/>
    </row>
    <row r="61096" spans="10:10" x14ac:dyDescent="0.35">
      <c r="J61096" s="830"/>
    </row>
    <row r="61097" spans="10:10" x14ac:dyDescent="0.35">
      <c r="J61097" s="830"/>
    </row>
    <row r="61098" spans="10:10" x14ac:dyDescent="0.35">
      <c r="J61098" s="830"/>
    </row>
    <row r="61099" spans="10:10" x14ac:dyDescent="0.35">
      <c r="J61099" s="830"/>
    </row>
    <row r="61100" spans="10:10" x14ac:dyDescent="0.35">
      <c r="J61100" s="830"/>
    </row>
    <row r="61101" spans="10:10" x14ac:dyDescent="0.35">
      <c r="J61101" s="830"/>
    </row>
    <row r="61102" spans="10:10" x14ac:dyDescent="0.35">
      <c r="J61102" s="830"/>
    </row>
    <row r="61103" spans="10:10" x14ac:dyDescent="0.35">
      <c r="J61103" s="830"/>
    </row>
    <row r="61104" spans="10:10" x14ac:dyDescent="0.35">
      <c r="J61104" s="830"/>
    </row>
    <row r="61105" spans="10:10" x14ac:dyDescent="0.35">
      <c r="J61105" s="830"/>
    </row>
    <row r="61106" spans="10:10" x14ac:dyDescent="0.35">
      <c r="J61106" s="830"/>
    </row>
    <row r="61107" spans="10:10" x14ac:dyDescent="0.35">
      <c r="J61107" s="830"/>
    </row>
    <row r="61108" spans="10:10" x14ac:dyDescent="0.35">
      <c r="J61108" s="830"/>
    </row>
    <row r="61109" spans="10:10" x14ac:dyDescent="0.35">
      <c r="J61109" s="830"/>
    </row>
    <row r="61110" spans="10:10" x14ac:dyDescent="0.35">
      <c r="J61110" s="830"/>
    </row>
    <row r="61111" spans="10:10" x14ac:dyDescent="0.35">
      <c r="J61111" s="830"/>
    </row>
    <row r="61112" spans="10:10" x14ac:dyDescent="0.35">
      <c r="J61112" s="830"/>
    </row>
    <row r="61113" spans="10:10" x14ac:dyDescent="0.35">
      <c r="J61113" s="830"/>
    </row>
    <row r="61114" spans="10:10" x14ac:dyDescent="0.35">
      <c r="J61114" s="830"/>
    </row>
    <row r="61115" spans="10:10" x14ac:dyDescent="0.35">
      <c r="J61115" s="830"/>
    </row>
    <row r="61116" spans="10:10" x14ac:dyDescent="0.35">
      <c r="J61116" s="830"/>
    </row>
    <row r="61117" spans="10:10" x14ac:dyDescent="0.35">
      <c r="J61117" s="830"/>
    </row>
    <row r="61118" spans="10:10" x14ac:dyDescent="0.35">
      <c r="J61118" s="830"/>
    </row>
    <row r="61119" spans="10:10" x14ac:dyDescent="0.35">
      <c r="J61119" s="830"/>
    </row>
    <row r="61120" spans="10:10" x14ac:dyDescent="0.35">
      <c r="J61120" s="830"/>
    </row>
    <row r="61121" spans="10:10" x14ac:dyDescent="0.35">
      <c r="J61121" s="830"/>
    </row>
    <row r="61122" spans="10:10" x14ac:dyDescent="0.35">
      <c r="J61122" s="830"/>
    </row>
    <row r="61123" spans="10:10" x14ac:dyDescent="0.35">
      <c r="J61123" s="830"/>
    </row>
    <row r="61124" spans="10:10" x14ac:dyDescent="0.35">
      <c r="J61124" s="830"/>
    </row>
    <row r="61125" spans="10:10" x14ac:dyDescent="0.35">
      <c r="J61125" s="830"/>
    </row>
    <row r="61126" spans="10:10" x14ac:dyDescent="0.35">
      <c r="J61126" s="830"/>
    </row>
    <row r="61127" spans="10:10" x14ac:dyDescent="0.35">
      <c r="J61127" s="830"/>
    </row>
    <row r="61128" spans="10:10" x14ac:dyDescent="0.35">
      <c r="J61128" s="830"/>
    </row>
    <row r="61129" spans="10:10" x14ac:dyDescent="0.35">
      <c r="J61129" s="830"/>
    </row>
    <row r="61130" spans="10:10" x14ac:dyDescent="0.35">
      <c r="J61130" s="830"/>
    </row>
    <row r="61132" spans="10:10" x14ac:dyDescent="0.35">
      <c r="J61132" s="830"/>
    </row>
    <row r="61133" spans="10:10" x14ac:dyDescent="0.35">
      <c r="J61133" s="830"/>
    </row>
    <row r="61134" spans="10:10" x14ac:dyDescent="0.35">
      <c r="J61134" s="830"/>
    </row>
    <row r="61135" spans="10:10" x14ac:dyDescent="0.35">
      <c r="J61135" s="830"/>
    </row>
    <row r="61136" spans="10:10" x14ac:dyDescent="0.35">
      <c r="J61136" s="830"/>
    </row>
    <row r="61137" spans="10:10" x14ac:dyDescent="0.35">
      <c r="J61137" s="830"/>
    </row>
    <row r="61138" spans="10:10" x14ac:dyDescent="0.35">
      <c r="J61138" s="830"/>
    </row>
    <row r="61139" spans="10:10" x14ac:dyDescent="0.35">
      <c r="J61139" s="830"/>
    </row>
    <row r="61140" spans="10:10" x14ac:dyDescent="0.35">
      <c r="J61140" s="830"/>
    </row>
    <row r="61141" spans="10:10" x14ac:dyDescent="0.35">
      <c r="J61141" s="830"/>
    </row>
    <row r="61142" spans="10:10" x14ac:dyDescent="0.35">
      <c r="J61142" s="830"/>
    </row>
    <row r="61143" spans="10:10" x14ac:dyDescent="0.35">
      <c r="J61143" s="830"/>
    </row>
    <row r="61144" spans="10:10" x14ac:dyDescent="0.35">
      <c r="J61144" s="830"/>
    </row>
    <row r="61145" spans="10:10" x14ac:dyDescent="0.35">
      <c r="J61145" s="830"/>
    </row>
    <row r="61146" spans="10:10" x14ac:dyDescent="0.35">
      <c r="J61146" s="830"/>
    </row>
    <row r="61147" spans="10:10" x14ac:dyDescent="0.35">
      <c r="J61147" s="830"/>
    </row>
    <row r="61148" spans="10:10" x14ac:dyDescent="0.35">
      <c r="J61148" s="830"/>
    </row>
    <row r="61149" spans="10:10" x14ac:dyDescent="0.35">
      <c r="J61149" s="830"/>
    </row>
    <row r="61150" spans="10:10" x14ac:dyDescent="0.35">
      <c r="J61150" s="830"/>
    </row>
    <row r="61151" spans="10:10" x14ac:dyDescent="0.35">
      <c r="J61151" s="830"/>
    </row>
    <row r="61152" spans="10:10" x14ac:dyDescent="0.35">
      <c r="J61152" s="830"/>
    </row>
    <row r="61153" spans="10:10" x14ac:dyDescent="0.35">
      <c r="J61153" s="830"/>
    </row>
    <row r="61154" spans="10:10" x14ac:dyDescent="0.35">
      <c r="J61154" s="830"/>
    </row>
    <row r="61155" spans="10:10" x14ac:dyDescent="0.35">
      <c r="J61155" s="830"/>
    </row>
    <row r="61156" spans="10:10" x14ac:dyDescent="0.35">
      <c r="J61156" s="830"/>
    </row>
    <row r="61157" spans="10:10" x14ac:dyDescent="0.35">
      <c r="J61157" s="830"/>
    </row>
    <row r="61158" spans="10:10" x14ac:dyDescent="0.35">
      <c r="J61158" s="830"/>
    </row>
    <row r="61159" spans="10:10" x14ac:dyDescent="0.35">
      <c r="J61159" s="830"/>
    </row>
    <row r="61160" spans="10:10" x14ac:dyDescent="0.35">
      <c r="J61160" s="830"/>
    </row>
    <row r="61161" spans="10:10" x14ac:dyDescent="0.35">
      <c r="J61161" s="830"/>
    </row>
    <row r="61162" spans="10:10" x14ac:dyDescent="0.35">
      <c r="J61162" s="830"/>
    </row>
    <row r="61163" spans="10:10" x14ac:dyDescent="0.35">
      <c r="J61163" s="830"/>
    </row>
    <row r="61164" spans="10:10" x14ac:dyDescent="0.35">
      <c r="J61164" s="830"/>
    </row>
    <row r="61165" spans="10:10" x14ac:dyDescent="0.35">
      <c r="J61165" s="830"/>
    </row>
    <row r="61166" spans="10:10" x14ac:dyDescent="0.35">
      <c r="J61166" s="830"/>
    </row>
    <row r="61167" spans="10:10" x14ac:dyDescent="0.35">
      <c r="J61167" s="830"/>
    </row>
    <row r="61168" spans="10:10" x14ac:dyDescent="0.35">
      <c r="J61168" s="830"/>
    </row>
    <row r="61169" spans="10:10" x14ac:dyDescent="0.35">
      <c r="J61169" s="830"/>
    </row>
    <row r="61170" spans="10:10" x14ac:dyDescent="0.35">
      <c r="J61170" s="830"/>
    </row>
    <row r="61171" spans="10:10" x14ac:dyDescent="0.35">
      <c r="J61171" s="830"/>
    </row>
    <row r="61172" spans="10:10" x14ac:dyDescent="0.35">
      <c r="J61172" s="830"/>
    </row>
    <row r="61173" spans="10:10" x14ac:dyDescent="0.35">
      <c r="J61173" s="830"/>
    </row>
    <row r="61174" spans="10:10" x14ac:dyDescent="0.35">
      <c r="J61174" s="830"/>
    </row>
    <row r="61175" spans="10:10" x14ac:dyDescent="0.35">
      <c r="J61175" s="830"/>
    </row>
    <row r="61176" spans="10:10" x14ac:dyDescent="0.35">
      <c r="J61176" s="830"/>
    </row>
    <row r="61177" spans="10:10" x14ac:dyDescent="0.35">
      <c r="J61177" s="830"/>
    </row>
    <row r="61178" spans="10:10" x14ac:dyDescent="0.35">
      <c r="J61178" s="830"/>
    </row>
    <row r="61179" spans="10:10" x14ac:dyDescent="0.35">
      <c r="J61179" s="830"/>
    </row>
    <row r="61180" spans="10:10" x14ac:dyDescent="0.35">
      <c r="J61180" s="830"/>
    </row>
    <row r="61181" spans="10:10" x14ac:dyDescent="0.35">
      <c r="J61181" s="830"/>
    </row>
    <row r="61182" spans="10:10" x14ac:dyDescent="0.35">
      <c r="J61182" s="830"/>
    </row>
    <row r="61183" spans="10:10" x14ac:dyDescent="0.35">
      <c r="J61183" s="830"/>
    </row>
    <row r="61184" spans="10:10" x14ac:dyDescent="0.35">
      <c r="J61184" s="830"/>
    </row>
    <row r="61185" spans="10:10" x14ac:dyDescent="0.35">
      <c r="J61185" s="830"/>
    </row>
    <row r="61186" spans="10:10" x14ac:dyDescent="0.35">
      <c r="J61186" s="830"/>
    </row>
    <row r="61187" spans="10:10" x14ac:dyDescent="0.35">
      <c r="J61187" s="830"/>
    </row>
    <row r="61188" spans="10:10" x14ac:dyDescent="0.35">
      <c r="J61188" s="830"/>
    </row>
    <row r="61189" spans="10:10" x14ac:dyDescent="0.35">
      <c r="J61189" s="830"/>
    </row>
    <row r="61190" spans="10:10" x14ac:dyDescent="0.35">
      <c r="J61190" s="830"/>
    </row>
    <row r="61191" spans="10:10" x14ac:dyDescent="0.35">
      <c r="J61191" s="830"/>
    </row>
    <row r="61192" spans="10:10" x14ac:dyDescent="0.35">
      <c r="J61192" s="830"/>
    </row>
    <row r="61193" spans="10:10" x14ac:dyDescent="0.35">
      <c r="J61193" s="830"/>
    </row>
    <row r="61194" spans="10:10" x14ac:dyDescent="0.35">
      <c r="J61194" s="830"/>
    </row>
    <row r="61195" spans="10:10" x14ac:dyDescent="0.35">
      <c r="J61195" s="830"/>
    </row>
    <row r="61196" spans="10:10" x14ac:dyDescent="0.35">
      <c r="J61196" s="830"/>
    </row>
    <row r="61197" spans="10:10" x14ac:dyDescent="0.35">
      <c r="J61197" s="830"/>
    </row>
    <row r="61198" spans="10:10" x14ac:dyDescent="0.35">
      <c r="J61198" s="830"/>
    </row>
    <row r="61199" spans="10:10" x14ac:dyDescent="0.35">
      <c r="J61199" s="830"/>
    </row>
    <row r="61200" spans="10:10" x14ac:dyDescent="0.35">
      <c r="J61200" s="830"/>
    </row>
    <row r="61201" spans="10:10" x14ac:dyDescent="0.35">
      <c r="J61201" s="830"/>
    </row>
    <row r="61204" spans="10:10" x14ac:dyDescent="0.35">
      <c r="J61204" s="830"/>
    </row>
    <row r="61209" spans="10:10" x14ac:dyDescent="0.35">
      <c r="J61209" s="830"/>
    </row>
    <row r="61210" spans="10:10" x14ac:dyDescent="0.35">
      <c r="J61210" s="830"/>
    </row>
    <row r="61211" spans="10:10" x14ac:dyDescent="0.35">
      <c r="J61211" s="830"/>
    </row>
    <row r="61212" spans="10:10" x14ac:dyDescent="0.35">
      <c r="J61212" s="830"/>
    </row>
    <row r="61213" spans="10:10" x14ac:dyDescent="0.35">
      <c r="J61213" s="830"/>
    </row>
    <row r="61215" spans="10:10" x14ac:dyDescent="0.35">
      <c r="J61215" s="830"/>
    </row>
    <row r="61216" spans="10:10" x14ac:dyDescent="0.35">
      <c r="J61216" s="830"/>
    </row>
    <row r="61217" spans="10:10" x14ac:dyDescent="0.35">
      <c r="J61217" s="830"/>
    </row>
    <row r="61218" spans="10:10" x14ac:dyDescent="0.35">
      <c r="J61218" s="830"/>
    </row>
    <row r="61219" spans="10:10" x14ac:dyDescent="0.35">
      <c r="J61219" s="830"/>
    </row>
    <row r="61220" spans="10:10" x14ac:dyDescent="0.35">
      <c r="J61220" s="830"/>
    </row>
    <row r="61221" spans="10:10" x14ac:dyDescent="0.35">
      <c r="J61221" s="830"/>
    </row>
    <row r="61222" spans="10:10" x14ac:dyDescent="0.35">
      <c r="J61222" s="830"/>
    </row>
    <row r="61223" spans="10:10" x14ac:dyDescent="0.35">
      <c r="J61223" s="830"/>
    </row>
    <row r="61224" spans="10:10" x14ac:dyDescent="0.35">
      <c r="J61224" s="830"/>
    </row>
    <row r="61225" spans="10:10" x14ac:dyDescent="0.35">
      <c r="J61225" s="830"/>
    </row>
    <row r="61226" spans="10:10" x14ac:dyDescent="0.35">
      <c r="J61226" s="830"/>
    </row>
    <row r="61227" spans="10:10" x14ac:dyDescent="0.35">
      <c r="J61227" s="830"/>
    </row>
    <row r="61228" spans="10:10" x14ac:dyDescent="0.35">
      <c r="J61228" s="830"/>
    </row>
    <row r="61229" spans="10:10" x14ac:dyDescent="0.35">
      <c r="J61229" s="830"/>
    </row>
    <row r="61230" spans="10:10" x14ac:dyDescent="0.35">
      <c r="J61230" s="830"/>
    </row>
    <row r="61231" spans="10:10" x14ac:dyDescent="0.35">
      <c r="J61231" s="830"/>
    </row>
    <row r="61232" spans="10:10" x14ac:dyDescent="0.35">
      <c r="J61232" s="830"/>
    </row>
    <row r="61233" spans="10:10" x14ac:dyDescent="0.35">
      <c r="J61233" s="830"/>
    </row>
    <row r="61234" spans="10:10" x14ac:dyDescent="0.35">
      <c r="J61234" s="830"/>
    </row>
    <row r="61235" spans="10:10" x14ac:dyDescent="0.35">
      <c r="J61235" s="830"/>
    </row>
    <row r="61236" spans="10:10" x14ac:dyDescent="0.35">
      <c r="J61236" s="830"/>
    </row>
    <row r="61237" spans="10:10" x14ac:dyDescent="0.35">
      <c r="J61237" s="830"/>
    </row>
    <row r="61238" spans="10:10" x14ac:dyDescent="0.35">
      <c r="J61238" s="830"/>
    </row>
    <row r="61239" spans="10:10" x14ac:dyDescent="0.35">
      <c r="J61239" s="830"/>
    </row>
    <row r="61240" spans="10:10" x14ac:dyDescent="0.35">
      <c r="J61240" s="830"/>
    </row>
    <row r="61241" spans="10:10" x14ac:dyDescent="0.35">
      <c r="J61241" s="830"/>
    </row>
    <row r="61244" spans="10:10" x14ac:dyDescent="0.35">
      <c r="J61244" s="830"/>
    </row>
    <row r="61245" spans="10:10" x14ac:dyDescent="0.35">
      <c r="J61245" s="830"/>
    </row>
    <row r="61246" spans="10:10" x14ac:dyDescent="0.35">
      <c r="J61246" s="830"/>
    </row>
    <row r="61247" spans="10:10" x14ac:dyDescent="0.35">
      <c r="J61247" s="830"/>
    </row>
    <row r="61248" spans="10:10" x14ac:dyDescent="0.35">
      <c r="J61248" s="830"/>
    </row>
    <row r="61249" spans="10:10" x14ac:dyDescent="0.35">
      <c r="J61249" s="830"/>
    </row>
    <row r="61250" spans="10:10" x14ac:dyDescent="0.35">
      <c r="J61250" s="830"/>
    </row>
    <row r="61251" spans="10:10" x14ac:dyDescent="0.35">
      <c r="J61251" s="830"/>
    </row>
    <row r="61252" spans="10:10" x14ac:dyDescent="0.35">
      <c r="J61252" s="830"/>
    </row>
    <row r="61257" spans="10:10" x14ac:dyDescent="0.35">
      <c r="J61257" s="830"/>
    </row>
    <row r="61258" spans="10:10" x14ac:dyDescent="0.35">
      <c r="J61258" s="830"/>
    </row>
    <row r="61259" spans="10:10" x14ac:dyDescent="0.35">
      <c r="J61259" s="830"/>
    </row>
    <row r="61260" spans="10:10" x14ac:dyDescent="0.35">
      <c r="J61260" s="830"/>
    </row>
    <row r="61261" spans="10:10" x14ac:dyDescent="0.35">
      <c r="J61261" s="830"/>
    </row>
    <row r="61266" spans="10:10" x14ac:dyDescent="0.35">
      <c r="J61266" s="830"/>
    </row>
    <row r="61267" spans="10:10" x14ac:dyDescent="0.35">
      <c r="J61267" s="830"/>
    </row>
    <row r="61268" spans="10:10" x14ac:dyDescent="0.35">
      <c r="J61268" s="830"/>
    </row>
    <row r="61269" spans="10:10" x14ac:dyDescent="0.35">
      <c r="J61269" s="830"/>
    </row>
    <row r="61270" spans="10:10" x14ac:dyDescent="0.35">
      <c r="J61270" s="830"/>
    </row>
    <row r="61271" spans="10:10" x14ac:dyDescent="0.35">
      <c r="J61271" s="830"/>
    </row>
    <row r="61272" spans="10:10" x14ac:dyDescent="0.35">
      <c r="J61272" s="830"/>
    </row>
    <row r="61273" spans="10:10" x14ac:dyDescent="0.35">
      <c r="J61273" s="830"/>
    </row>
    <row r="61274" spans="10:10" x14ac:dyDescent="0.35">
      <c r="J61274" s="830"/>
    </row>
    <row r="61275" spans="10:10" x14ac:dyDescent="0.35">
      <c r="J61275" s="830"/>
    </row>
    <row r="61276" spans="10:10" x14ac:dyDescent="0.35">
      <c r="J61276" s="830"/>
    </row>
    <row r="61277" spans="10:10" x14ac:dyDescent="0.35">
      <c r="J61277" s="830"/>
    </row>
    <row r="61278" spans="10:10" x14ac:dyDescent="0.35">
      <c r="J61278" s="830"/>
    </row>
    <row r="61279" spans="10:10" x14ac:dyDescent="0.35">
      <c r="J61279" s="830"/>
    </row>
    <row r="61280" spans="10:10" x14ac:dyDescent="0.35">
      <c r="J61280" s="830"/>
    </row>
    <row r="61281" spans="10:10" x14ac:dyDescent="0.35">
      <c r="J61281" s="830"/>
    </row>
    <row r="61296" spans="10:10" x14ac:dyDescent="0.35">
      <c r="J61296" s="830"/>
    </row>
    <row r="61297" spans="10:10" x14ac:dyDescent="0.35">
      <c r="J61297" s="830"/>
    </row>
    <row r="61298" spans="10:10" x14ac:dyDescent="0.35">
      <c r="J61298" s="830"/>
    </row>
    <row r="61299" spans="10:10" x14ac:dyDescent="0.35">
      <c r="J61299" s="830"/>
    </row>
    <row r="61300" spans="10:10" x14ac:dyDescent="0.35">
      <c r="J61300" s="830"/>
    </row>
    <row r="61301" spans="10:10" x14ac:dyDescent="0.35">
      <c r="J61301" s="830"/>
    </row>
    <row r="61302" spans="10:10" x14ac:dyDescent="0.35">
      <c r="J61302" s="830"/>
    </row>
    <row r="61303" spans="10:10" x14ac:dyDescent="0.35">
      <c r="J61303" s="830"/>
    </row>
    <row r="61304" spans="10:10" x14ac:dyDescent="0.35">
      <c r="J61304" s="830"/>
    </row>
    <row r="61305" spans="10:10" x14ac:dyDescent="0.35">
      <c r="J61305" s="830"/>
    </row>
    <row r="61306" spans="10:10" x14ac:dyDescent="0.35">
      <c r="J61306" s="830"/>
    </row>
    <row r="61307" spans="10:10" x14ac:dyDescent="0.35">
      <c r="J61307" s="830"/>
    </row>
    <row r="61322" spans="10:10" x14ac:dyDescent="0.35">
      <c r="J61322" s="830"/>
    </row>
    <row r="61323" spans="10:10" x14ac:dyDescent="0.35">
      <c r="J61323" s="830"/>
    </row>
    <row r="61326" spans="10:10" x14ac:dyDescent="0.35">
      <c r="J61326" s="830"/>
    </row>
    <row r="61327" spans="10:10" x14ac:dyDescent="0.35">
      <c r="J61327" s="830"/>
    </row>
    <row r="61328" spans="10:10" x14ac:dyDescent="0.35">
      <c r="J61328" s="830"/>
    </row>
    <row r="61329" spans="10:10" x14ac:dyDescent="0.35">
      <c r="J61329" s="830"/>
    </row>
    <row r="61330" spans="10:10" x14ac:dyDescent="0.35">
      <c r="J61330" s="830"/>
    </row>
    <row r="61331" spans="10:10" x14ac:dyDescent="0.35">
      <c r="J61331" s="830"/>
    </row>
    <row r="61332" spans="10:10" x14ac:dyDescent="0.35">
      <c r="J61332" s="830"/>
    </row>
    <row r="61333" spans="10:10" x14ac:dyDescent="0.35">
      <c r="J61333" s="830"/>
    </row>
    <row r="61334" spans="10:10" x14ac:dyDescent="0.35">
      <c r="J61334" s="830"/>
    </row>
    <row r="61335" spans="10:10" x14ac:dyDescent="0.35">
      <c r="J61335" s="830"/>
    </row>
    <row r="61336" spans="10:10" x14ac:dyDescent="0.35">
      <c r="J61336" s="830"/>
    </row>
    <row r="61337" spans="10:10" x14ac:dyDescent="0.35">
      <c r="J61337" s="830"/>
    </row>
    <row r="61338" spans="10:10" x14ac:dyDescent="0.35">
      <c r="J61338" s="830"/>
    </row>
    <row r="61339" spans="10:10" x14ac:dyDescent="0.35">
      <c r="J61339" s="830"/>
    </row>
    <row r="61340" spans="10:10" x14ac:dyDescent="0.35">
      <c r="J61340" s="830"/>
    </row>
    <row r="61341" spans="10:10" x14ac:dyDescent="0.35">
      <c r="J61341" s="830"/>
    </row>
    <row r="61342" spans="10:10" x14ac:dyDescent="0.35">
      <c r="J61342" s="830"/>
    </row>
    <row r="61343" spans="10:10" x14ac:dyDescent="0.35">
      <c r="J61343" s="830"/>
    </row>
    <row r="61344" spans="10:10" x14ac:dyDescent="0.35">
      <c r="J61344" s="830"/>
    </row>
    <row r="61345" spans="10:10" x14ac:dyDescent="0.35">
      <c r="J61345" s="830"/>
    </row>
    <row r="61346" spans="10:10" x14ac:dyDescent="0.35">
      <c r="J61346" s="830"/>
    </row>
    <row r="61347" spans="10:10" x14ac:dyDescent="0.35">
      <c r="J61347" s="830"/>
    </row>
    <row r="61348" spans="10:10" x14ac:dyDescent="0.35">
      <c r="J61348" s="830"/>
    </row>
    <row r="61349" spans="10:10" x14ac:dyDescent="0.35">
      <c r="J61349" s="830"/>
    </row>
    <row r="61350" spans="10:10" x14ac:dyDescent="0.35">
      <c r="J61350" s="830"/>
    </row>
    <row r="61351" spans="10:10" x14ac:dyDescent="0.35">
      <c r="J61351" s="830"/>
    </row>
    <row r="61352" spans="10:10" x14ac:dyDescent="0.35">
      <c r="J61352" s="830"/>
    </row>
    <row r="61353" spans="10:10" x14ac:dyDescent="0.35">
      <c r="J61353" s="830"/>
    </row>
    <row r="61354" spans="10:10" x14ac:dyDescent="0.35">
      <c r="J61354" s="830"/>
    </row>
    <row r="61355" spans="10:10" x14ac:dyDescent="0.35">
      <c r="J61355" s="830"/>
    </row>
    <row r="61356" spans="10:10" x14ac:dyDescent="0.35">
      <c r="J61356" s="830"/>
    </row>
    <row r="61357" spans="10:10" x14ac:dyDescent="0.35">
      <c r="J61357" s="830"/>
    </row>
    <row r="61358" spans="10:10" x14ac:dyDescent="0.35">
      <c r="J61358" s="830"/>
    </row>
    <row r="61359" spans="10:10" x14ac:dyDescent="0.35">
      <c r="J61359" s="830"/>
    </row>
    <row r="61360" spans="10:10" x14ac:dyDescent="0.35">
      <c r="J61360" s="830"/>
    </row>
    <row r="61361" spans="10:10" x14ac:dyDescent="0.35">
      <c r="J61361" s="830"/>
    </row>
    <row r="61362" spans="10:10" x14ac:dyDescent="0.35">
      <c r="J61362" s="830"/>
    </row>
    <row r="61363" spans="10:10" x14ac:dyDescent="0.35">
      <c r="J61363" s="830"/>
    </row>
    <row r="61364" spans="10:10" x14ac:dyDescent="0.35">
      <c r="J61364" s="830"/>
    </row>
    <row r="61365" spans="10:10" x14ac:dyDescent="0.35">
      <c r="J61365" s="830"/>
    </row>
    <row r="61366" spans="10:10" x14ac:dyDescent="0.35">
      <c r="J61366" s="830"/>
    </row>
    <row r="61367" spans="10:10" x14ac:dyDescent="0.35">
      <c r="J61367" s="830"/>
    </row>
    <row r="61368" spans="10:10" x14ac:dyDescent="0.35">
      <c r="J61368" s="830"/>
    </row>
    <row r="61369" spans="10:10" x14ac:dyDescent="0.35">
      <c r="J61369" s="830"/>
    </row>
    <row r="61370" spans="10:10" x14ac:dyDescent="0.35">
      <c r="J61370" s="830"/>
    </row>
    <row r="61371" spans="10:10" x14ac:dyDescent="0.35">
      <c r="J61371" s="830"/>
    </row>
    <row r="61372" spans="10:10" x14ac:dyDescent="0.35">
      <c r="J61372" s="830"/>
    </row>
    <row r="61373" spans="10:10" x14ac:dyDescent="0.35">
      <c r="J61373" s="830"/>
    </row>
    <row r="61374" spans="10:10" x14ac:dyDescent="0.35">
      <c r="J61374" s="830"/>
    </row>
    <row r="61375" spans="10:10" x14ac:dyDescent="0.35">
      <c r="J61375" s="830"/>
    </row>
    <row r="61376" spans="10:10" x14ac:dyDescent="0.35">
      <c r="J61376" s="830"/>
    </row>
    <row r="61377" spans="10:10" x14ac:dyDescent="0.35">
      <c r="J61377" s="830"/>
    </row>
    <row r="61378" spans="10:10" x14ac:dyDescent="0.35">
      <c r="J61378" s="830"/>
    </row>
    <row r="61379" spans="10:10" x14ac:dyDescent="0.35">
      <c r="J61379" s="830"/>
    </row>
    <row r="61380" spans="10:10" x14ac:dyDescent="0.35">
      <c r="J61380" s="830"/>
    </row>
    <row r="61381" spans="10:10" x14ac:dyDescent="0.35">
      <c r="J61381" s="830"/>
    </row>
    <row r="61382" spans="10:10" x14ac:dyDescent="0.35">
      <c r="J61382" s="830"/>
    </row>
    <row r="61383" spans="10:10" x14ac:dyDescent="0.35">
      <c r="J61383" s="830"/>
    </row>
    <row r="61384" spans="10:10" x14ac:dyDescent="0.35">
      <c r="J61384" s="830"/>
    </row>
    <row r="61385" spans="10:10" x14ac:dyDescent="0.35">
      <c r="J61385" s="830"/>
    </row>
    <row r="61386" spans="10:10" x14ac:dyDescent="0.35">
      <c r="J61386" s="830"/>
    </row>
    <row r="61387" spans="10:10" x14ac:dyDescent="0.35">
      <c r="J61387" s="830"/>
    </row>
    <row r="61388" spans="10:10" x14ac:dyDescent="0.35">
      <c r="J61388" s="830"/>
    </row>
    <row r="61389" spans="10:10" x14ac:dyDescent="0.35">
      <c r="J61389" s="830"/>
    </row>
    <row r="61390" spans="10:10" x14ac:dyDescent="0.35">
      <c r="J61390" s="830"/>
    </row>
    <row r="61391" spans="10:10" x14ac:dyDescent="0.35">
      <c r="J61391" s="830"/>
    </row>
    <row r="61392" spans="10:10" x14ac:dyDescent="0.35">
      <c r="J61392" s="830"/>
    </row>
    <row r="61393" spans="10:10" x14ac:dyDescent="0.35">
      <c r="J61393" s="830"/>
    </row>
    <row r="61394" spans="10:10" x14ac:dyDescent="0.35">
      <c r="J61394" s="830"/>
    </row>
    <row r="61395" spans="10:10" x14ac:dyDescent="0.35">
      <c r="J61395" s="830"/>
    </row>
    <row r="61396" spans="10:10" x14ac:dyDescent="0.35">
      <c r="J61396" s="830"/>
    </row>
    <row r="61397" spans="10:10" x14ac:dyDescent="0.35">
      <c r="J61397" s="830"/>
    </row>
    <row r="61398" spans="10:10" x14ac:dyDescent="0.35">
      <c r="J61398" s="830"/>
    </row>
    <row r="61399" spans="10:10" x14ac:dyDescent="0.35">
      <c r="J61399" s="830"/>
    </row>
    <row r="61400" spans="10:10" x14ac:dyDescent="0.35">
      <c r="J61400" s="830"/>
    </row>
    <row r="61401" spans="10:10" x14ac:dyDescent="0.35">
      <c r="J61401" s="830"/>
    </row>
    <row r="61402" spans="10:10" x14ac:dyDescent="0.35">
      <c r="J61402" s="830"/>
    </row>
    <row r="61403" spans="10:10" x14ac:dyDescent="0.35">
      <c r="J61403" s="830"/>
    </row>
    <row r="61404" spans="10:10" x14ac:dyDescent="0.35">
      <c r="J61404" s="830"/>
    </row>
    <row r="61405" spans="10:10" x14ac:dyDescent="0.35">
      <c r="J61405" s="830"/>
    </row>
    <row r="61406" spans="10:10" x14ac:dyDescent="0.35">
      <c r="J61406" s="830"/>
    </row>
    <row r="61407" spans="10:10" x14ac:dyDescent="0.35">
      <c r="J61407" s="830"/>
    </row>
    <row r="61408" spans="10:10" x14ac:dyDescent="0.35">
      <c r="J61408" s="830"/>
    </row>
    <row r="61409" spans="10:10" x14ac:dyDescent="0.35">
      <c r="J61409" s="830"/>
    </row>
    <row r="61410" spans="10:10" x14ac:dyDescent="0.35">
      <c r="J61410" s="830"/>
    </row>
    <row r="61411" spans="10:10" x14ac:dyDescent="0.35">
      <c r="J61411" s="830"/>
    </row>
    <row r="61412" spans="10:10" x14ac:dyDescent="0.35">
      <c r="J61412" s="830"/>
    </row>
    <row r="61413" spans="10:10" x14ac:dyDescent="0.35">
      <c r="J61413" s="830"/>
    </row>
    <row r="61414" spans="10:10" x14ac:dyDescent="0.35">
      <c r="J61414" s="830"/>
    </row>
    <row r="61415" spans="10:10" x14ac:dyDescent="0.35">
      <c r="J61415" s="830"/>
    </row>
    <row r="61416" spans="10:10" x14ac:dyDescent="0.35">
      <c r="J61416" s="830"/>
    </row>
    <row r="61417" spans="10:10" x14ac:dyDescent="0.35">
      <c r="J61417" s="830"/>
    </row>
    <row r="61418" spans="10:10" x14ac:dyDescent="0.35">
      <c r="J61418" s="830"/>
    </row>
    <row r="61419" spans="10:10" x14ac:dyDescent="0.35">
      <c r="J61419" s="830"/>
    </row>
    <row r="61420" spans="10:10" x14ac:dyDescent="0.35">
      <c r="J61420" s="830"/>
    </row>
    <row r="61421" spans="10:10" x14ac:dyDescent="0.35">
      <c r="J61421" s="830"/>
    </row>
    <row r="61422" spans="10:10" x14ac:dyDescent="0.35">
      <c r="J61422" s="830"/>
    </row>
    <row r="61423" spans="10:10" x14ac:dyDescent="0.35">
      <c r="J61423" s="830"/>
    </row>
    <row r="61424" spans="10:10" x14ac:dyDescent="0.35">
      <c r="J61424" s="830"/>
    </row>
    <row r="61425" spans="10:10" x14ac:dyDescent="0.35">
      <c r="J61425" s="830"/>
    </row>
    <row r="61426" spans="10:10" x14ac:dyDescent="0.35">
      <c r="J61426" s="830"/>
    </row>
    <row r="61427" spans="10:10" x14ac:dyDescent="0.35">
      <c r="J61427" s="830"/>
    </row>
    <row r="61428" spans="10:10" x14ac:dyDescent="0.35">
      <c r="J61428" s="830"/>
    </row>
    <row r="61429" spans="10:10" x14ac:dyDescent="0.35">
      <c r="J61429" s="830"/>
    </row>
    <row r="61430" spans="10:10" x14ac:dyDescent="0.35">
      <c r="J61430" s="830"/>
    </row>
    <row r="61431" spans="10:10" x14ac:dyDescent="0.35">
      <c r="J61431" s="830"/>
    </row>
    <row r="61432" spans="10:10" x14ac:dyDescent="0.35">
      <c r="J61432" s="830"/>
    </row>
    <row r="61433" spans="10:10" x14ac:dyDescent="0.35">
      <c r="J61433" s="830"/>
    </row>
    <row r="61434" spans="10:10" x14ac:dyDescent="0.35">
      <c r="J61434" s="830"/>
    </row>
    <row r="61435" spans="10:10" x14ac:dyDescent="0.35">
      <c r="J61435" s="830"/>
    </row>
    <row r="61436" spans="10:10" x14ac:dyDescent="0.35">
      <c r="J61436" s="830"/>
    </row>
    <row r="61437" spans="10:10" x14ac:dyDescent="0.35">
      <c r="J61437" s="830"/>
    </row>
    <row r="61438" spans="10:10" x14ac:dyDescent="0.35">
      <c r="J61438" s="830"/>
    </row>
    <row r="61439" spans="10:10" x14ac:dyDescent="0.35">
      <c r="J61439" s="830"/>
    </row>
    <row r="61440" spans="10:10" x14ac:dyDescent="0.35">
      <c r="J61440" s="830"/>
    </row>
    <row r="61441" spans="10:10" x14ac:dyDescent="0.35">
      <c r="J61441" s="830"/>
    </row>
    <row r="61442" spans="10:10" x14ac:dyDescent="0.35">
      <c r="J61442" s="830"/>
    </row>
    <row r="61443" spans="10:10" x14ac:dyDescent="0.35">
      <c r="J61443" s="830"/>
    </row>
    <row r="61444" spans="10:10" x14ac:dyDescent="0.35">
      <c r="J61444" s="830"/>
    </row>
    <row r="61445" spans="10:10" x14ac:dyDescent="0.35">
      <c r="J61445" s="830"/>
    </row>
    <row r="61446" spans="10:10" x14ac:dyDescent="0.35">
      <c r="J61446" s="830"/>
    </row>
    <row r="61447" spans="10:10" x14ac:dyDescent="0.35">
      <c r="J61447" s="830"/>
    </row>
    <row r="61448" spans="10:10" x14ac:dyDescent="0.35">
      <c r="J61448" s="830"/>
    </row>
    <row r="61449" spans="10:10" x14ac:dyDescent="0.35">
      <c r="J61449" s="830"/>
    </row>
    <row r="61450" spans="10:10" x14ac:dyDescent="0.35">
      <c r="J61450" s="830"/>
    </row>
    <row r="61451" spans="10:10" x14ac:dyDescent="0.35">
      <c r="J61451" s="830"/>
    </row>
    <row r="61452" spans="10:10" x14ac:dyDescent="0.35">
      <c r="J61452" s="830"/>
    </row>
    <row r="61453" spans="10:10" x14ac:dyDescent="0.35">
      <c r="J61453" s="830"/>
    </row>
    <row r="61454" spans="10:10" x14ac:dyDescent="0.35">
      <c r="J61454" s="830"/>
    </row>
    <row r="61455" spans="10:10" x14ac:dyDescent="0.35">
      <c r="J61455" s="830"/>
    </row>
    <row r="61456" spans="10:10" x14ac:dyDescent="0.35">
      <c r="J61456" s="830"/>
    </row>
    <row r="61457" spans="10:10" x14ac:dyDescent="0.35">
      <c r="J61457" s="830"/>
    </row>
    <row r="61458" spans="10:10" x14ac:dyDescent="0.35">
      <c r="J61458" s="830"/>
    </row>
    <row r="61459" spans="10:10" x14ac:dyDescent="0.35">
      <c r="J61459" s="830"/>
    </row>
    <row r="61460" spans="10:10" x14ac:dyDescent="0.35">
      <c r="J61460" s="830"/>
    </row>
    <row r="61461" spans="10:10" x14ac:dyDescent="0.35">
      <c r="J61461" s="830"/>
    </row>
    <row r="61462" spans="10:10" x14ac:dyDescent="0.35">
      <c r="J61462" s="830"/>
    </row>
    <row r="61463" spans="10:10" x14ac:dyDescent="0.35">
      <c r="J61463" s="830"/>
    </row>
    <row r="61464" spans="10:10" x14ac:dyDescent="0.35">
      <c r="J61464" s="830"/>
    </row>
    <row r="61465" spans="10:10" x14ac:dyDescent="0.35">
      <c r="J61465" s="830"/>
    </row>
    <row r="61466" spans="10:10" x14ac:dyDescent="0.35">
      <c r="J61466" s="830"/>
    </row>
    <row r="61467" spans="10:10" x14ac:dyDescent="0.35">
      <c r="J61467" s="830"/>
    </row>
    <row r="61468" spans="10:10" x14ac:dyDescent="0.35">
      <c r="J61468" s="830"/>
    </row>
    <row r="61469" spans="10:10" x14ac:dyDescent="0.35">
      <c r="J61469" s="830"/>
    </row>
    <row r="61470" spans="10:10" x14ac:dyDescent="0.35">
      <c r="J61470" s="830"/>
    </row>
    <row r="61471" spans="10:10" x14ac:dyDescent="0.35">
      <c r="J61471" s="830"/>
    </row>
    <row r="61472" spans="10:10" x14ac:dyDescent="0.35">
      <c r="J61472" s="830"/>
    </row>
    <row r="61473" spans="10:10" x14ac:dyDescent="0.35">
      <c r="J61473" s="830"/>
    </row>
    <row r="61474" spans="10:10" x14ac:dyDescent="0.35">
      <c r="J61474" s="830"/>
    </row>
    <row r="61475" spans="10:10" x14ac:dyDescent="0.35">
      <c r="J61475" s="830"/>
    </row>
    <row r="61476" spans="10:10" x14ac:dyDescent="0.35">
      <c r="J61476" s="830"/>
    </row>
    <row r="61477" spans="10:10" x14ac:dyDescent="0.35">
      <c r="J61477" s="830"/>
    </row>
    <row r="61478" spans="10:10" x14ac:dyDescent="0.35">
      <c r="J61478" s="830"/>
    </row>
    <row r="61479" spans="10:10" x14ac:dyDescent="0.35">
      <c r="J61479" s="830"/>
    </row>
    <row r="61480" spans="10:10" x14ac:dyDescent="0.35">
      <c r="J61480" s="830"/>
    </row>
    <row r="61481" spans="10:10" x14ac:dyDescent="0.35">
      <c r="J61481" s="830"/>
    </row>
    <row r="61482" spans="10:10" x14ac:dyDescent="0.35">
      <c r="J61482" s="830"/>
    </row>
    <row r="61483" spans="10:10" x14ac:dyDescent="0.35">
      <c r="J61483" s="830"/>
    </row>
    <row r="61484" spans="10:10" x14ac:dyDescent="0.35">
      <c r="J61484" s="830"/>
    </row>
    <row r="61485" spans="10:10" x14ac:dyDescent="0.35">
      <c r="J61485" s="830"/>
    </row>
    <row r="61486" spans="10:10" x14ac:dyDescent="0.35">
      <c r="J61486" s="830"/>
    </row>
    <row r="61487" spans="10:10" x14ac:dyDescent="0.35">
      <c r="J61487" s="830"/>
    </row>
    <row r="61488" spans="10:10" x14ac:dyDescent="0.35">
      <c r="J61488" s="830"/>
    </row>
    <row r="61489" spans="10:10" x14ac:dyDescent="0.35">
      <c r="J61489" s="830"/>
    </row>
    <row r="61490" spans="10:10" x14ac:dyDescent="0.35">
      <c r="J61490" s="830"/>
    </row>
    <row r="61491" spans="10:10" x14ac:dyDescent="0.35">
      <c r="J61491" s="830"/>
    </row>
    <row r="61492" spans="10:10" x14ac:dyDescent="0.35">
      <c r="J61492" s="830"/>
    </row>
    <row r="61493" spans="10:10" x14ac:dyDescent="0.35">
      <c r="J61493" s="830"/>
    </row>
    <row r="61494" spans="10:10" x14ac:dyDescent="0.35">
      <c r="J61494" s="830"/>
    </row>
    <row r="61495" spans="10:10" x14ac:dyDescent="0.35">
      <c r="J61495" s="830"/>
    </row>
    <row r="61496" spans="10:10" x14ac:dyDescent="0.35">
      <c r="J61496" s="830"/>
    </row>
    <row r="61497" spans="10:10" x14ac:dyDescent="0.35">
      <c r="J61497" s="830"/>
    </row>
    <row r="61498" spans="10:10" x14ac:dyDescent="0.35">
      <c r="J61498" s="830"/>
    </row>
    <row r="61499" spans="10:10" x14ac:dyDescent="0.35">
      <c r="J61499" s="830"/>
    </row>
    <row r="61500" spans="10:10" x14ac:dyDescent="0.35">
      <c r="J61500" s="830"/>
    </row>
    <row r="61501" spans="10:10" x14ac:dyDescent="0.35">
      <c r="J61501" s="830"/>
    </row>
    <row r="61502" spans="10:10" x14ac:dyDescent="0.35">
      <c r="J61502" s="830"/>
    </row>
    <row r="61503" spans="10:10" x14ac:dyDescent="0.35">
      <c r="J61503" s="830"/>
    </row>
    <row r="61504" spans="10:10" x14ac:dyDescent="0.35">
      <c r="J61504" s="830"/>
    </row>
    <row r="61505" spans="10:10" x14ac:dyDescent="0.35">
      <c r="J61505" s="830"/>
    </row>
    <row r="61506" spans="10:10" x14ac:dyDescent="0.35">
      <c r="J61506" s="830"/>
    </row>
    <row r="61507" spans="10:10" x14ac:dyDescent="0.35">
      <c r="J61507" s="830"/>
    </row>
    <row r="61508" spans="10:10" x14ac:dyDescent="0.35">
      <c r="J61508" s="830"/>
    </row>
    <row r="61509" spans="10:10" x14ac:dyDescent="0.35">
      <c r="J61509" s="830"/>
    </row>
    <row r="61510" spans="10:10" x14ac:dyDescent="0.35">
      <c r="J61510" s="830"/>
    </row>
    <row r="61511" spans="10:10" x14ac:dyDescent="0.35">
      <c r="J61511" s="830"/>
    </row>
    <row r="61512" spans="10:10" x14ac:dyDescent="0.35">
      <c r="J61512" s="830"/>
    </row>
    <row r="61513" spans="10:10" x14ac:dyDescent="0.35">
      <c r="J61513" s="830"/>
    </row>
    <row r="61514" spans="10:10" x14ac:dyDescent="0.35">
      <c r="J61514" s="830"/>
    </row>
    <row r="61515" spans="10:10" x14ac:dyDescent="0.35">
      <c r="J61515" s="830"/>
    </row>
    <row r="61516" spans="10:10" x14ac:dyDescent="0.35">
      <c r="J61516" s="830"/>
    </row>
    <row r="61517" spans="10:10" x14ac:dyDescent="0.35">
      <c r="J61517" s="830"/>
    </row>
    <row r="61518" spans="10:10" x14ac:dyDescent="0.35">
      <c r="J61518" s="830"/>
    </row>
    <row r="61519" spans="10:10" x14ac:dyDescent="0.35">
      <c r="J61519" s="830"/>
    </row>
    <row r="61520" spans="10:10" x14ac:dyDescent="0.35">
      <c r="J61520" s="830"/>
    </row>
    <row r="61521" spans="10:10" x14ac:dyDescent="0.35">
      <c r="J61521" s="830"/>
    </row>
    <row r="61522" spans="10:10" x14ac:dyDescent="0.35">
      <c r="J61522" s="830"/>
    </row>
    <row r="61523" spans="10:10" x14ac:dyDescent="0.35">
      <c r="J61523" s="830"/>
    </row>
    <row r="61524" spans="10:10" x14ac:dyDescent="0.35">
      <c r="J61524" s="830"/>
    </row>
    <row r="61525" spans="10:10" x14ac:dyDescent="0.35">
      <c r="J61525" s="830"/>
    </row>
    <row r="61526" spans="10:10" x14ac:dyDescent="0.35">
      <c r="J61526" s="830"/>
    </row>
    <row r="61527" spans="10:10" x14ac:dyDescent="0.35">
      <c r="J61527" s="830"/>
    </row>
    <row r="61528" spans="10:10" x14ac:dyDescent="0.35">
      <c r="J61528" s="830"/>
    </row>
    <row r="61529" spans="10:10" x14ac:dyDescent="0.35">
      <c r="J61529" s="830"/>
    </row>
    <row r="61530" spans="10:10" x14ac:dyDescent="0.35">
      <c r="J61530" s="830"/>
    </row>
    <row r="61531" spans="10:10" x14ac:dyDescent="0.35">
      <c r="J61531" s="830"/>
    </row>
    <row r="61532" spans="10:10" x14ac:dyDescent="0.35">
      <c r="J61532" s="830"/>
    </row>
    <row r="61533" spans="10:10" x14ac:dyDescent="0.35">
      <c r="J61533" s="830"/>
    </row>
    <row r="61534" spans="10:10" x14ac:dyDescent="0.35">
      <c r="J61534" s="830"/>
    </row>
    <row r="61535" spans="10:10" x14ac:dyDescent="0.35">
      <c r="J61535" s="830"/>
    </row>
    <row r="61536" spans="10:10" x14ac:dyDescent="0.35">
      <c r="J61536" s="830"/>
    </row>
    <row r="61537" spans="10:10" x14ac:dyDescent="0.35">
      <c r="J61537" s="830"/>
    </row>
    <row r="61538" spans="10:10" x14ac:dyDescent="0.35">
      <c r="J61538" s="830"/>
    </row>
    <row r="61539" spans="10:10" x14ac:dyDescent="0.35">
      <c r="J61539" s="830"/>
    </row>
    <row r="61540" spans="10:10" x14ac:dyDescent="0.35">
      <c r="J61540" s="830"/>
    </row>
    <row r="61541" spans="10:10" x14ac:dyDescent="0.35">
      <c r="J61541" s="830"/>
    </row>
    <row r="61542" spans="10:10" x14ac:dyDescent="0.35">
      <c r="J61542" s="830"/>
    </row>
    <row r="61543" spans="10:10" x14ac:dyDescent="0.35">
      <c r="J61543" s="830"/>
    </row>
    <row r="61544" spans="10:10" x14ac:dyDescent="0.35">
      <c r="J61544" s="830"/>
    </row>
    <row r="61545" spans="10:10" x14ac:dyDescent="0.35">
      <c r="J61545" s="830"/>
    </row>
    <row r="61546" spans="10:10" x14ac:dyDescent="0.35">
      <c r="J61546" s="830"/>
    </row>
    <row r="61547" spans="10:10" x14ac:dyDescent="0.35">
      <c r="J61547" s="830"/>
    </row>
    <row r="61548" spans="10:10" x14ac:dyDescent="0.35">
      <c r="J61548" s="830"/>
    </row>
    <row r="61549" spans="10:10" x14ac:dyDescent="0.35">
      <c r="J61549" s="830"/>
    </row>
    <row r="61550" spans="10:10" x14ac:dyDescent="0.35">
      <c r="J61550" s="830"/>
    </row>
    <row r="61551" spans="10:10" x14ac:dyDescent="0.35">
      <c r="J61551" s="830"/>
    </row>
    <row r="61552" spans="10:10" x14ac:dyDescent="0.35">
      <c r="J61552" s="830"/>
    </row>
    <row r="61553" spans="10:10" x14ac:dyDescent="0.35">
      <c r="J61553" s="830"/>
    </row>
    <row r="61554" spans="10:10" x14ac:dyDescent="0.35">
      <c r="J61554" s="830"/>
    </row>
    <row r="61555" spans="10:10" x14ac:dyDescent="0.35">
      <c r="J61555" s="830"/>
    </row>
    <row r="61556" spans="10:10" x14ac:dyDescent="0.35">
      <c r="J61556" s="830"/>
    </row>
    <row r="61557" spans="10:10" x14ac:dyDescent="0.35">
      <c r="J61557" s="830"/>
    </row>
    <row r="61558" spans="10:10" x14ac:dyDescent="0.35">
      <c r="J61558" s="830"/>
    </row>
    <row r="61559" spans="10:10" x14ac:dyDescent="0.35">
      <c r="J61559" s="830"/>
    </row>
    <row r="61560" spans="10:10" x14ac:dyDescent="0.35">
      <c r="J61560" s="830"/>
    </row>
    <row r="61561" spans="10:10" x14ac:dyDescent="0.35">
      <c r="J61561" s="830"/>
    </row>
    <row r="61562" spans="10:10" x14ac:dyDescent="0.35">
      <c r="J61562" s="830"/>
    </row>
    <row r="61563" spans="10:10" x14ac:dyDescent="0.35">
      <c r="J61563" s="830"/>
    </row>
    <row r="61564" spans="10:10" x14ac:dyDescent="0.35">
      <c r="J61564" s="830"/>
    </row>
    <row r="61565" spans="10:10" x14ac:dyDescent="0.35">
      <c r="J61565" s="830"/>
    </row>
    <row r="61566" spans="10:10" x14ac:dyDescent="0.35">
      <c r="J61566" s="830"/>
    </row>
    <row r="61567" spans="10:10" x14ac:dyDescent="0.35">
      <c r="J61567" s="830"/>
    </row>
    <row r="61568" spans="10:10" x14ac:dyDescent="0.35">
      <c r="J61568" s="830"/>
    </row>
    <row r="61569" spans="10:10" x14ac:dyDescent="0.35">
      <c r="J61569" s="830"/>
    </row>
    <row r="61570" spans="10:10" x14ac:dyDescent="0.35">
      <c r="J61570" s="830"/>
    </row>
    <row r="61571" spans="10:10" x14ac:dyDescent="0.35">
      <c r="J61571" s="830"/>
    </row>
    <row r="61572" spans="10:10" x14ac:dyDescent="0.35">
      <c r="J61572" s="830"/>
    </row>
    <row r="61573" spans="10:10" x14ac:dyDescent="0.35">
      <c r="J61573" s="830"/>
    </row>
    <row r="61574" spans="10:10" x14ac:dyDescent="0.35">
      <c r="J61574" s="830"/>
    </row>
    <row r="61575" spans="10:10" x14ac:dyDescent="0.35">
      <c r="J61575" s="830"/>
    </row>
    <row r="61576" spans="10:10" x14ac:dyDescent="0.35">
      <c r="J61576" s="830"/>
    </row>
    <row r="61577" spans="10:10" x14ac:dyDescent="0.35">
      <c r="J61577" s="830"/>
    </row>
    <row r="61578" spans="10:10" x14ac:dyDescent="0.35">
      <c r="J61578" s="830"/>
    </row>
    <row r="61579" spans="10:10" x14ac:dyDescent="0.35">
      <c r="J61579" s="830"/>
    </row>
    <row r="61580" spans="10:10" x14ac:dyDescent="0.35">
      <c r="J61580" s="830"/>
    </row>
    <row r="61581" spans="10:10" x14ac:dyDescent="0.35">
      <c r="J61581" s="830"/>
    </row>
    <row r="61582" spans="10:10" x14ac:dyDescent="0.35">
      <c r="J61582" s="830"/>
    </row>
    <row r="61583" spans="10:10" x14ac:dyDescent="0.35">
      <c r="J61583" s="830"/>
    </row>
    <row r="61584" spans="10:10" x14ac:dyDescent="0.35">
      <c r="J61584" s="830"/>
    </row>
    <row r="61585" spans="10:10" x14ac:dyDescent="0.35">
      <c r="J61585" s="830"/>
    </row>
    <row r="61586" spans="10:10" x14ac:dyDescent="0.35">
      <c r="J61586" s="830"/>
    </row>
    <row r="61587" spans="10:10" x14ac:dyDescent="0.35">
      <c r="J61587" s="830"/>
    </row>
    <row r="61588" spans="10:10" x14ac:dyDescent="0.35">
      <c r="J61588" s="830"/>
    </row>
    <row r="61589" spans="10:10" x14ac:dyDescent="0.35">
      <c r="J61589" s="830"/>
    </row>
    <row r="61590" spans="10:10" x14ac:dyDescent="0.35">
      <c r="J61590" s="830"/>
    </row>
    <row r="61591" spans="10:10" x14ac:dyDescent="0.35">
      <c r="J61591" s="830"/>
    </row>
    <row r="61592" spans="10:10" x14ac:dyDescent="0.35">
      <c r="J61592" s="830"/>
    </row>
    <row r="61593" spans="10:10" x14ac:dyDescent="0.35">
      <c r="J61593" s="830"/>
    </row>
    <row r="61594" spans="10:10" x14ac:dyDescent="0.35">
      <c r="J61594" s="830"/>
    </row>
    <row r="61595" spans="10:10" x14ac:dyDescent="0.35">
      <c r="J61595" s="830"/>
    </row>
    <row r="61596" spans="10:10" x14ac:dyDescent="0.35">
      <c r="J61596" s="830"/>
    </row>
    <row r="61597" spans="10:10" x14ac:dyDescent="0.35">
      <c r="J61597" s="830"/>
    </row>
    <row r="61598" spans="10:10" x14ac:dyDescent="0.35">
      <c r="J61598" s="830"/>
    </row>
    <row r="61599" spans="10:10" x14ac:dyDescent="0.35">
      <c r="J61599" s="830"/>
    </row>
    <row r="61600" spans="10:10" x14ac:dyDescent="0.35">
      <c r="J61600" s="830"/>
    </row>
    <row r="61601" spans="10:10" x14ac:dyDescent="0.35">
      <c r="J61601" s="830"/>
    </row>
    <row r="61602" spans="10:10" x14ac:dyDescent="0.35">
      <c r="J61602" s="830"/>
    </row>
    <row r="61603" spans="10:10" x14ac:dyDescent="0.35">
      <c r="J61603" s="830"/>
    </row>
    <row r="61604" spans="10:10" x14ac:dyDescent="0.35">
      <c r="J61604" s="830"/>
    </row>
    <row r="61605" spans="10:10" x14ac:dyDescent="0.35">
      <c r="J61605" s="830"/>
    </row>
    <row r="61606" spans="10:10" x14ac:dyDescent="0.35">
      <c r="J61606" s="830"/>
    </row>
    <row r="61607" spans="10:10" x14ac:dyDescent="0.35">
      <c r="J61607" s="830"/>
    </row>
    <row r="61608" spans="10:10" x14ac:dyDescent="0.35">
      <c r="J61608" s="830"/>
    </row>
    <row r="61609" spans="10:10" x14ac:dyDescent="0.35">
      <c r="J61609" s="830"/>
    </row>
    <row r="61610" spans="10:10" x14ac:dyDescent="0.35">
      <c r="J61610" s="830"/>
    </row>
    <row r="61611" spans="10:10" x14ac:dyDescent="0.35">
      <c r="J61611" s="830"/>
    </row>
    <row r="61612" spans="10:10" x14ac:dyDescent="0.35">
      <c r="J61612" s="830"/>
    </row>
    <row r="61613" spans="10:10" x14ac:dyDescent="0.35">
      <c r="J61613" s="830"/>
    </row>
    <row r="61614" spans="10:10" x14ac:dyDescent="0.35">
      <c r="J61614" s="830"/>
    </row>
    <row r="61615" spans="10:10" x14ac:dyDescent="0.35">
      <c r="J61615" s="830"/>
    </row>
    <row r="61621" spans="10:10" x14ac:dyDescent="0.35">
      <c r="J61621" s="830"/>
    </row>
    <row r="61622" spans="10:10" x14ac:dyDescent="0.35">
      <c r="J61622" s="830"/>
    </row>
    <row r="61623" spans="10:10" x14ac:dyDescent="0.35">
      <c r="J61623" s="830"/>
    </row>
    <row r="61624" spans="10:10" x14ac:dyDescent="0.35">
      <c r="J61624" s="830"/>
    </row>
    <row r="61625" spans="10:10" x14ac:dyDescent="0.35">
      <c r="J61625" s="830"/>
    </row>
    <row r="61626" spans="10:10" x14ac:dyDescent="0.35">
      <c r="J61626" s="830"/>
    </row>
    <row r="61627" spans="10:10" x14ac:dyDescent="0.35">
      <c r="J61627" s="830"/>
    </row>
    <row r="61628" spans="10:10" x14ac:dyDescent="0.35">
      <c r="J61628" s="830"/>
    </row>
    <row r="61629" spans="10:10" x14ac:dyDescent="0.35">
      <c r="J61629" s="830"/>
    </row>
    <row r="61630" spans="10:10" x14ac:dyDescent="0.35">
      <c r="J61630" s="830"/>
    </row>
    <row r="61631" spans="10:10" x14ac:dyDescent="0.35">
      <c r="J61631" s="830"/>
    </row>
    <row r="61632" spans="10:10" x14ac:dyDescent="0.35">
      <c r="J61632" s="830"/>
    </row>
    <row r="61633" spans="10:10" x14ac:dyDescent="0.35">
      <c r="J61633" s="830"/>
    </row>
    <row r="61634" spans="10:10" x14ac:dyDescent="0.35">
      <c r="J61634" s="830"/>
    </row>
    <row r="61635" spans="10:10" x14ac:dyDescent="0.35">
      <c r="J61635" s="830"/>
    </row>
    <row r="61636" spans="10:10" x14ac:dyDescent="0.35">
      <c r="J61636" s="830"/>
    </row>
    <row r="61637" spans="10:10" x14ac:dyDescent="0.35">
      <c r="J61637" s="830"/>
    </row>
    <row r="61638" spans="10:10" x14ac:dyDescent="0.35">
      <c r="J61638" s="830"/>
    </row>
    <row r="61639" spans="10:10" x14ac:dyDescent="0.35">
      <c r="J61639" s="830"/>
    </row>
    <row r="61640" spans="10:10" x14ac:dyDescent="0.35">
      <c r="J61640" s="830"/>
    </row>
    <row r="61641" spans="10:10" x14ac:dyDescent="0.35">
      <c r="J61641" s="830"/>
    </row>
    <row r="61642" spans="10:10" x14ac:dyDescent="0.35">
      <c r="J61642" s="830"/>
    </row>
    <row r="61643" spans="10:10" x14ac:dyDescent="0.35">
      <c r="J61643" s="830"/>
    </row>
    <row r="61644" spans="10:10" x14ac:dyDescent="0.35">
      <c r="J61644" s="830"/>
    </row>
    <row r="61645" spans="10:10" x14ac:dyDescent="0.35">
      <c r="J61645" s="830"/>
    </row>
    <row r="61646" spans="10:10" x14ac:dyDescent="0.35">
      <c r="J61646" s="830"/>
    </row>
    <row r="61647" spans="10:10" x14ac:dyDescent="0.35">
      <c r="J61647" s="830"/>
    </row>
    <row r="61648" spans="10:10" x14ac:dyDescent="0.35">
      <c r="J61648" s="830"/>
    </row>
    <row r="61649" spans="10:10" x14ac:dyDescent="0.35">
      <c r="J61649" s="830"/>
    </row>
    <row r="61650" spans="10:10" x14ac:dyDescent="0.35">
      <c r="J61650" s="830"/>
    </row>
    <row r="61651" spans="10:10" x14ac:dyDescent="0.35">
      <c r="J61651" s="830"/>
    </row>
    <row r="61652" spans="10:10" x14ac:dyDescent="0.35">
      <c r="J61652" s="830"/>
    </row>
    <row r="61653" spans="10:10" x14ac:dyDescent="0.35">
      <c r="J61653" s="830"/>
    </row>
    <row r="61654" spans="10:10" x14ac:dyDescent="0.35">
      <c r="J61654" s="830"/>
    </row>
    <row r="61655" spans="10:10" x14ac:dyDescent="0.35">
      <c r="J61655" s="830"/>
    </row>
    <row r="61656" spans="10:10" x14ac:dyDescent="0.35">
      <c r="J61656" s="830"/>
    </row>
    <row r="61657" spans="10:10" x14ac:dyDescent="0.35">
      <c r="J61657" s="830"/>
    </row>
    <row r="61658" spans="10:10" x14ac:dyDescent="0.35">
      <c r="J61658" s="830"/>
    </row>
    <row r="61659" spans="10:10" x14ac:dyDescent="0.35">
      <c r="J61659" s="830"/>
    </row>
    <row r="61660" spans="10:10" x14ac:dyDescent="0.35">
      <c r="J61660" s="830"/>
    </row>
    <row r="61661" spans="10:10" x14ac:dyDescent="0.35">
      <c r="J61661" s="830"/>
    </row>
    <row r="61662" spans="10:10" x14ac:dyDescent="0.35">
      <c r="J61662" s="830"/>
    </row>
    <row r="61663" spans="10:10" x14ac:dyDescent="0.35">
      <c r="J61663" s="830"/>
    </row>
    <row r="61664" spans="10:10" x14ac:dyDescent="0.35">
      <c r="J61664" s="830"/>
    </row>
    <row r="61665" spans="10:10" x14ac:dyDescent="0.35">
      <c r="J61665" s="830"/>
    </row>
    <row r="61666" spans="10:10" x14ac:dyDescent="0.35">
      <c r="J61666" s="830"/>
    </row>
    <row r="61667" spans="10:10" x14ac:dyDescent="0.35">
      <c r="J61667" s="830"/>
    </row>
    <row r="61668" spans="10:10" x14ac:dyDescent="0.35">
      <c r="J61668" s="830"/>
    </row>
    <row r="61669" spans="10:10" x14ac:dyDescent="0.35">
      <c r="J61669" s="830"/>
    </row>
    <row r="61670" spans="10:10" x14ac:dyDescent="0.35">
      <c r="J61670" s="830"/>
    </row>
    <row r="61671" spans="10:10" x14ac:dyDescent="0.35">
      <c r="J61671" s="830"/>
    </row>
    <row r="61672" spans="10:10" x14ac:dyDescent="0.35">
      <c r="J61672" s="830"/>
    </row>
    <row r="61673" spans="10:10" x14ac:dyDescent="0.35">
      <c r="J61673" s="830"/>
    </row>
    <row r="61674" spans="10:10" x14ac:dyDescent="0.35">
      <c r="J61674" s="830"/>
    </row>
    <row r="61675" spans="10:10" x14ac:dyDescent="0.35">
      <c r="J61675" s="830"/>
    </row>
    <row r="61676" spans="10:10" x14ac:dyDescent="0.35">
      <c r="J61676" s="830"/>
    </row>
    <row r="61677" spans="10:10" x14ac:dyDescent="0.35">
      <c r="J61677" s="830"/>
    </row>
    <row r="61678" spans="10:10" x14ac:dyDescent="0.35">
      <c r="J61678" s="830"/>
    </row>
    <row r="61679" spans="10:10" x14ac:dyDescent="0.35">
      <c r="J61679" s="830"/>
    </row>
    <row r="61680" spans="10:10" x14ac:dyDescent="0.35">
      <c r="J61680" s="830"/>
    </row>
    <row r="61681" spans="10:10" x14ac:dyDescent="0.35">
      <c r="J61681" s="830"/>
    </row>
    <row r="61682" spans="10:10" x14ac:dyDescent="0.35">
      <c r="J61682" s="830"/>
    </row>
    <row r="61683" spans="10:10" x14ac:dyDescent="0.35">
      <c r="J61683" s="830"/>
    </row>
    <row r="61684" spans="10:10" x14ac:dyDescent="0.35">
      <c r="J61684" s="830"/>
    </row>
    <row r="61685" spans="10:10" x14ac:dyDescent="0.35">
      <c r="J61685" s="830"/>
    </row>
    <row r="61686" spans="10:10" x14ac:dyDescent="0.35">
      <c r="J61686" s="830"/>
    </row>
    <row r="61687" spans="10:10" x14ac:dyDescent="0.35">
      <c r="J61687" s="830"/>
    </row>
    <row r="61688" spans="10:10" x14ac:dyDescent="0.35">
      <c r="J61688" s="830"/>
    </row>
    <row r="61689" spans="10:10" x14ac:dyDescent="0.35">
      <c r="J61689" s="830"/>
    </row>
    <row r="61690" spans="10:10" x14ac:dyDescent="0.35">
      <c r="J61690" s="830"/>
    </row>
    <row r="61691" spans="10:10" x14ac:dyDescent="0.35">
      <c r="J61691" s="830"/>
    </row>
    <row r="61692" spans="10:10" x14ac:dyDescent="0.35">
      <c r="J61692" s="830"/>
    </row>
    <row r="61693" spans="10:10" x14ac:dyDescent="0.35">
      <c r="J61693" s="830"/>
    </row>
    <row r="61694" spans="10:10" x14ac:dyDescent="0.35">
      <c r="J61694" s="830"/>
    </row>
    <row r="61695" spans="10:10" x14ac:dyDescent="0.35">
      <c r="J61695" s="830"/>
    </row>
    <row r="61696" spans="10:10" x14ac:dyDescent="0.35">
      <c r="J61696" s="830"/>
    </row>
    <row r="61697" spans="10:10" x14ac:dyDescent="0.35">
      <c r="J61697" s="830"/>
    </row>
    <row r="61698" spans="10:10" x14ac:dyDescent="0.35">
      <c r="J61698" s="830"/>
    </row>
    <row r="61699" spans="10:10" x14ac:dyDescent="0.35">
      <c r="J61699" s="830"/>
    </row>
    <row r="61700" spans="10:10" x14ac:dyDescent="0.35">
      <c r="J61700" s="830"/>
    </row>
    <row r="61701" spans="10:10" x14ac:dyDescent="0.35">
      <c r="J61701" s="830"/>
    </row>
    <row r="61702" spans="10:10" x14ac:dyDescent="0.35">
      <c r="J61702" s="830"/>
    </row>
    <row r="61703" spans="10:10" x14ac:dyDescent="0.35">
      <c r="J61703" s="830"/>
    </row>
    <row r="61704" spans="10:10" x14ac:dyDescent="0.35">
      <c r="J61704" s="830"/>
    </row>
    <row r="61705" spans="10:10" x14ac:dyDescent="0.35">
      <c r="J61705" s="830"/>
    </row>
    <row r="61706" spans="10:10" x14ac:dyDescent="0.35">
      <c r="J61706" s="830"/>
    </row>
    <row r="61707" spans="10:10" x14ac:dyDescent="0.35">
      <c r="J61707" s="830"/>
    </row>
    <row r="61708" spans="10:10" x14ac:dyDescent="0.35">
      <c r="J61708" s="830"/>
    </row>
    <row r="61709" spans="10:10" x14ac:dyDescent="0.35">
      <c r="J61709" s="830"/>
    </row>
    <row r="61710" spans="10:10" x14ac:dyDescent="0.35">
      <c r="J61710" s="830"/>
    </row>
    <row r="61711" spans="10:10" x14ac:dyDescent="0.35">
      <c r="J61711" s="830"/>
    </row>
    <row r="61712" spans="10:10" x14ac:dyDescent="0.35">
      <c r="J61712" s="830"/>
    </row>
    <row r="61713" spans="10:10" x14ac:dyDescent="0.35">
      <c r="J61713" s="830"/>
    </row>
    <row r="61714" spans="10:10" x14ac:dyDescent="0.35">
      <c r="J61714" s="830"/>
    </row>
    <row r="61715" spans="10:10" x14ac:dyDescent="0.35">
      <c r="J61715" s="830"/>
    </row>
    <row r="61716" spans="10:10" x14ac:dyDescent="0.35">
      <c r="J61716" s="830"/>
    </row>
    <row r="61717" spans="10:10" x14ac:dyDescent="0.35">
      <c r="J61717" s="830"/>
    </row>
    <row r="61718" spans="10:10" x14ac:dyDescent="0.35">
      <c r="J61718" s="830"/>
    </row>
    <row r="61719" spans="10:10" x14ac:dyDescent="0.35">
      <c r="J61719" s="830"/>
    </row>
    <row r="61720" spans="10:10" x14ac:dyDescent="0.35">
      <c r="J61720" s="830"/>
    </row>
    <row r="61721" spans="10:10" x14ac:dyDescent="0.35">
      <c r="J61721" s="830"/>
    </row>
    <row r="61722" spans="10:10" x14ac:dyDescent="0.35">
      <c r="J61722" s="830"/>
    </row>
    <row r="61723" spans="10:10" x14ac:dyDescent="0.35">
      <c r="J61723" s="830"/>
    </row>
    <row r="61724" spans="10:10" x14ac:dyDescent="0.35">
      <c r="J61724" s="830"/>
    </row>
    <row r="61725" spans="10:10" x14ac:dyDescent="0.35">
      <c r="J61725" s="830"/>
    </row>
    <row r="61726" spans="10:10" x14ac:dyDescent="0.35">
      <c r="J61726" s="830"/>
    </row>
    <row r="61727" spans="10:10" x14ac:dyDescent="0.35">
      <c r="J61727" s="830"/>
    </row>
    <row r="61728" spans="10:10" x14ac:dyDescent="0.35">
      <c r="J61728" s="830"/>
    </row>
    <row r="61729" spans="10:10" x14ac:dyDescent="0.35">
      <c r="J61729" s="830"/>
    </row>
    <row r="61730" spans="10:10" x14ac:dyDescent="0.35">
      <c r="J61730" s="830"/>
    </row>
    <row r="61731" spans="10:10" x14ac:dyDescent="0.35">
      <c r="J61731" s="830"/>
    </row>
    <row r="61732" spans="10:10" x14ac:dyDescent="0.35">
      <c r="J61732" s="830"/>
    </row>
    <row r="61733" spans="10:10" x14ac:dyDescent="0.35">
      <c r="J61733" s="830"/>
    </row>
    <row r="61734" spans="10:10" x14ac:dyDescent="0.35">
      <c r="J61734" s="830"/>
    </row>
    <row r="61735" spans="10:10" x14ac:dyDescent="0.35">
      <c r="J61735" s="830"/>
    </row>
    <row r="61736" spans="10:10" x14ac:dyDescent="0.35">
      <c r="J61736" s="830"/>
    </row>
    <row r="61737" spans="10:10" x14ac:dyDescent="0.35">
      <c r="J61737" s="830"/>
    </row>
    <row r="61738" spans="10:10" x14ac:dyDescent="0.35">
      <c r="J61738" s="830"/>
    </row>
    <row r="61739" spans="10:10" x14ac:dyDescent="0.35">
      <c r="J61739" s="830"/>
    </row>
    <row r="61740" spans="10:10" x14ac:dyDescent="0.35">
      <c r="J61740" s="830"/>
    </row>
    <row r="61741" spans="10:10" x14ac:dyDescent="0.35">
      <c r="J61741" s="830"/>
    </row>
    <row r="61742" spans="10:10" x14ac:dyDescent="0.35">
      <c r="J61742" s="830"/>
    </row>
    <row r="61743" spans="10:10" x14ac:dyDescent="0.35">
      <c r="J61743" s="830"/>
    </row>
    <row r="61744" spans="10:10" x14ac:dyDescent="0.35">
      <c r="J61744" s="830"/>
    </row>
    <row r="61745" spans="10:10" x14ac:dyDescent="0.35">
      <c r="J61745" s="830"/>
    </row>
    <row r="61746" spans="10:10" x14ac:dyDescent="0.35">
      <c r="J61746" s="830"/>
    </row>
    <row r="61747" spans="10:10" x14ac:dyDescent="0.35">
      <c r="J61747" s="830"/>
    </row>
    <row r="61748" spans="10:10" x14ac:dyDescent="0.35">
      <c r="J61748" s="830"/>
    </row>
    <row r="61749" spans="10:10" x14ac:dyDescent="0.35">
      <c r="J61749" s="830"/>
    </row>
    <row r="61750" spans="10:10" x14ac:dyDescent="0.35">
      <c r="J61750" s="830"/>
    </row>
    <row r="61751" spans="10:10" x14ac:dyDescent="0.35">
      <c r="J61751" s="830"/>
    </row>
    <row r="61752" spans="10:10" x14ac:dyDescent="0.35">
      <c r="J61752" s="830"/>
    </row>
    <row r="61753" spans="10:10" x14ac:dyDescent="0.35">
      <c r="J61753" s="830"/>
    </row>
    <row r="61754" spans="10:10" x14ac:dyDescent="0.35">
      <c r="J61754" s="830"/>
    </row>
    <row r="61755" spans="10:10" x14ac:dyDescent="0.35">
      <c r="J61755" s="830"/>
    </row>
    <row r="61756" spans="10:10" x14ac:dyDescent="0.35">
      <c r="J61756" s="830"/>
    </row>
    <row r="61757" spans="10:10" x14ac:dyDescent="0.35">
      <c r="J61757" s="830"/>
    </row>
    <row r="61758" spans="10:10" x14ac:dyDescent="0.35">
      <c r="J61758" s="830"/>
    </row>
    <row r="61759" spans="10:10" x14ac:dyDescent="0.35">
      <c r="J61759" s="830"/>
    </row>
    <row r="61760" spans="10:10" x14ac:dyDescent="0.35">
      <c r="J61760" s="830"/>
    </row>
    <row r="61761" spans="10:10" x14ac:dyDescent="0.35">
      <c r="J61761" s="830"/>
    </row>
    <row r="61765" spans="10:10" x14ac:dyDescent="0.35">
      <c r="J61765" s="830"/>
    </row>
    <row r="61766" spans="10:10" x14ac:dyDescent="0.35">
      <c r="J61766" s="830"/>
    </row>
    <row r="61767" spans="10:10" x14ac:dyDescent="0.35">
      <c r="J61767" s="830"/>
    </row>
    <row r="61768" spans="10:10" x14ac:dyDescent="0.35">
      <c r="J61768" s="830"/>
    </row>
    <row r="61769" spans="10:10" x14ac:dyDescent="0.35">
      <c r="J61769" s="830"/>
    </row>
    <row r="61770" spans="10:10" x14ac:dyDescent="0.35">
      <c r="J61770" s="830"/>
    </row>
    <row r="61771" spans="10:10" x14ac:dyDescent="0.35">
      <c r="J61771" s="830"/>
    </row>
    <row r="61772" spans="10:10" x14ac:dyDescent="0.35">
      <c r="J61772" s="830"/>
    </row>
    <row r="61773" spans="10:10" x14ac:dyDescent="0.35">
      <c r="J61773" s="830"/>
    </row>
    <row r="61774" spans="10:10" x14ac:dyDescent="0.35">
      <c r="J61774" s="830"/>
    </row>
    <row r="61775" spans="10:10" x14ac:dyDescent="0.35">
      <c r="J61775" s="830"/>
    </row>
    <row r="61776" spans="10:10" x14ac:dyDescent="0.35">
      <c r="J61776" s="830"/>
    </row>
    <row r="61777" spans="10:10" x14ac:dyDescent="0.35">
      <c r="J61777" s="830"/>
    </row>
    <row r="61778" spans="10:10" x14ac:dyDescent="0.35">
      <c r="J61778" s="830"/>
    </row>
    <row r="61779" spans="10:10" x14ac:dyDescent="0.35">
      <c r="J61779" s="830"/>
    </row>
    <row r="61780" spans="10:10" x14ac:dyDescent="0.35">
      <c r="J61780" s="830"/>
    </row>
    <row r="61781" spans="10:10" x14ac:dyDescent="0.35">
      <c r="J61781" s="830"/>
    </row>
    <row r="61782" spans="10:10" x14ac:dyDescent="0.35">
      <c r="J61782" s="830"/>
    </row>
    <row r="61783" spans="10:10" x14ac:dyDescent="0.35">
      <c r="J61783" s="830"/>
    </row>
    <row r="61784" spans="10:10" x14ac:dyDescent="0.35">
      <c r="J61784" s="830"/>
    </row>
    <row r="61785" spans="10:10" x14ac:dyDescent="0.35">
      <c r="J61785" s="830"/>
    </row>
    <row r="61786" spans="10:10" x14ac:dyDescent="0.35">
      <c r="J61786" s="830"/>
    </row>
    <row r="61787" spans="10:10" x14ac:dyDescent="0.35">
      <c r="J61787" s="830"/>
    </row>
    <row r="61788" spans="10:10" x14ac:dyDescent="0.35">
      <c r="J61788" s="830"/>
    </row>
    <row r="61789" spans="10:10" x14ac:dyDescent="0.35">
      <c r="J61789" s="830"/>
    </row>
    <row r="61790" spans="10:10" x14ac:dyDescent="0.35">
      <c r="J61790" s="830"/>
    </row>
    <row r="61791" spans="10:10" x14ac:dyDescent="0.35">
      <c r="J61791" s="830"/>
    </row>
    <row r="61792" spans="10:10" x14ac:dyDescent="0.35">
      <c r="J61792" s="830"/>
    </row>
    <row r="61793" spans="10:10" x14ac:dyDescent="0.35">
      <c r="J61793" s="830"/>
    </row>
    <row r="61794" spans="10:10" x14ac:dyDescent="0.35">
      <c r="J61794" s="830"/>
    </row>
    <row r="61795" spans="10:10" x14ac:dyDescent="0.35">
      <c r="J61795" s="830"/>
    </row>
    <row r="61796" spans="10:10" x14ac:dyDescent="0.35">
      <c r="J61796" s="830"/>
    </row>
    <row r="61797" spans="10:10" x14ac:dyDescent="0.35">
      <c r="J61797" s="830"/>
    </row>
    <row r="61798" spans="10:10" x14ac:dyDescent="0.35">
      <c r="J61798" s="830"/>
    </row>
    <row r="61799" spans="10:10" x14ac:dyDescent="0.35">
      <c r="J61799" s="830"/>
    </row>
    <row r="61800" spans="10:10" x14ac:dyDescent="0.35">
      <c r="J61800" s="830"/>
    </row>
    <row r="61801" spans="10:10" x14ac:dyDescent="0.35">
      <c r="J61801" s="830"/>
    </row>
    <row r="61802" spans="10:10" x14ac:dyDescent="0.35">
      <c r="J61802" s="830"/>
    </row>
    <row r="61803" spans="10:10" x14ac:dyDescent="0.35">
      <c r="J61803" s="830"/>
    </row>
    <row r="61804" spans="10:10" x14ac:dyDescent="0.35">
      <c r="J61804" s="830"/>
    </row>
    <row r="61805" spans="10:10" x14ac:dyDescent="0.35">
      <c r="J61805" s="830"/>
    </row>
    <row r="61806" spans="10:10" x14ac:dyDescent="0.35">
      <c r="J61806" s="830"/>
    </row>
    <row r="61807" spans="10:10" x14ac:dyDescent="0.35">
      <c r="J61807" s="830"/>
    </row>
    <row r="61808" spans="10:10" x14ac:dyDescent="0.35">
      <c r="J61808" s="830"/>
    </row>
    <row r="61809" spans="10:10" x14ac:dyDescent="0.35">
      <c r="J61809" s="830"/>
    </row>
    <row r="61810" spans="10:10" x14ac:dyDescent="0.35">
      <c r="J61810" s="830"/>
    </row>
    <row r="61811" spans="10:10" x14ac:dyDescent="0.35">
      <c r="J61811" s="830"/>
    </row>
    <row r="61812" spans="10:10" x14ac:dyDescent="0.35">
      <c r="J61812" s="830"/>
    </row>
    <row r="61813" spans="10:10" x14ac:dyDescent="0.35">
      <c r="J61813" s="830"/>
    </row>
    <row r="61814" spans="10:10" x14ac:dyDescent="0.35">
      <c r="J61814" s="830"/>
    </row>
    <row r="61815" spans="10:10" x14ac:dyDescent="0.35">
      <c r="J61815" s="830"/>
    </row>
    <row r="61816" spans="10:10" x14ac:dyDescent="0.35">
      <c r="J61816" s="830"/>
    </row>
    <row r="61817" spans="10:10" x14ac:dyDescent="0.35">
      <c r="J61817" s="830"/>
    </row>
    <row r="61818" spans="10:10" x14ac:dyDescent="0.35">
      <c r="J61818" s="830"/>
    </row>
    <row r="61819" spans="10:10" x14ac:dyDescent="0.35">
      <c r="J61819" s="830"/>
    </row>
    <row r="61820" spans="10:10" x14ac:dyDescent="0.35">
      <c r="J61820" s="830"/>
    </row>
    <row r="61821" spans="10:10" x14ac:dyDescent="0.35">
      <c r="J61821" s="830"/>
    </row>
    <row r="61822" spans="10:10" x14ac:dyDescent="0.35">
      <c r="J61822" s="830"/>
    </row>
    <row r="61823" spans="10:10" x14ac:dyDescent="0.35">
      <c r="J61823" s="830"/>
    </row>
    <row r="61824" spans="10:10" x14ac:dyDescent="0.35">
      <c r="J61824" s="830"/>
    </row>
    <row r="61825" spans="10:10" x14ac:dyDescent="0.35">
      <c r="J61825" s="830"/>
    </row>
    <row r="61826" spans="10:10" x14ac:dyDescent="0.35">
      <c r="J61826" s="830"/>
    </row>
    <row r="61827" spans="10:10" x14ac:dyDescent="0.35">
      <c r="J61827" s="830"/>
    </row>
    <row r="61828" spans="10:10" x14ac:dyDescent="0.35">
      <c r="J61828" s="830"/>
    </row>
    <row r="61831" spans="10:10" x14ac:dyDescent="0.35">
      <c r="J61831" s="830"/>
    </row>
    <row r="61832" spans="10:10" x14ac:dyDescent="0.35">
      <c r="J61832" s="830"/>
    </row>
    <row r="61833" spans="10:10" x14ac:dyDescent="0.35">
      <c r="J61833" s="830"/>
    </row>
    <row r="61834" spans="10:10" x14ac:dyDescent="0.35">
      <c r="J61834" s="830"/>
    </row>
    <row r="61835" spans="10:10" x14ac:dyDescent="0.35">
      <c r="J61835" s="830"/>
    </row>
    <row r="61836" spans="10:10" x14ac:dyDescent="0.35">
      <c r="J61836" s="830"/>
    </row>
    <row r="61837" spans="10:10" x14ac:dyDescent="0.35">
      <c r="J61837" s="830"/>
    </row>
    <row r="61838" spans="10:10" x14ac:dyDescent="0.35">
      <c r="J61838" s="830"/>
    </row>
    <row r="61839" spans="10:10" x14ac:dyDescent="0.35">
      <c r="J61839" s="830"/>
    </row>
    <row r="61840" spans="10:10" x14ac:dyDescent="0.35">
      <c r="J61840" s="830"/>
    </row>
    <row r="61841" spans="10:10" x14ac:dyDescent="0.35">
      <c r="J61841" s="830"/>
    </row>
    <row r="61842" spans="10:10" x14ac:dyDescent="0.35">
      <c r="J61842" s="830"/>
    </row>
    <row r="61843" spans="10:10" x14ac:dyDescent="0.35">
      <c r="J61843" s="830"/>
    </row>
    <row r="61844" spans="10:10" x14ac:dyDescent="0.35">
      <c r="J61844" s="830"/>
    </row>
    <row r="61845" spans="10:10" x14ac:dyDescent="0.35">
      <c r="J61845" s="830"/>
    </row>
    <row r="61846" spans="10:10" x14ac:dyDescent="0.35">
      <c r="J61846" s="830"/>
    </row>
    <row r="61847" spans="10:10" x14ac:dyDescent="0.35">
      <c r="J61847" s="830"/>
    </row>
    <row r="61848" spans="10:10" x14ac:dyDescent="0.35">
      <c r="J61848" s="830"/>
    </row>
    <row r="61849" spans="10:10" x14ac:dyDescent="0.35">
      <c r="J61849" s="830"/>
    </row>
    <row r="61850" spans="10:10" x14ac:dyDescent="0.35">
      <c r="J61850" s="830"/>
    </row>
    <row r="61851" spans="10:10" x14ac:dyDescent="0.35">
      <c r="J61851" s="830"/>
    </row>
    <row r="61852" spans="10:10" x14ac:dyDescent="0.35">
      <c r="J61852" s="830"/>
    </row>
    <row r="61853" spans="10:10" x14ac:dyDescent="0.35">
      <c r="J61853" s="830"/>
    </row>
    <row r="61854" spans="10:10" x14ac:dyDescent="0.35">
      <c r="J61854" s="830"/>
    </row>
    <row r="61855" spans="10:10" x14ac:dyDescent="0.35">
      <c r="J61855" s="830"/>
    </row>
    <row r="61856" spans="10:10" x14ac:dyDescent="0.35">
      <c r="J61856" s="830"/>
    </row>
    <row r="61857" spans="10:10" x14ac:dyDescent="0.35">
      <c r="J61857" s="830"/>
    </row>
    <row r="61858" spans="10:10" x14ac:dyDescent="0.35">
      <c r="J61858" s="830"/>
    </row>
    <row r="61859" spans="10:10" x14ac:dyDescent="0.35">
      <c r="J61859" s="830"/>
    </row>
    <row r="61860" spans="10:10" x14ac:dyDescent="0.35">
      <c r="J61860" s="830"/>
    </row>
    <row r="61861" spans="10:10" x14ac:dyDescent="0.35">
      <c r="J61861" s="830"/>
    </row>
    <row r="61862" spans="10:10" x14ac:dyDescent="0.35">
      <c r="J61862" s="830"/>
    </row>
    <row r="61863" spans="10:10" x14ac:dyDescent="0.35">
      <c r="J61863" s="830"/>
    </row>
    <row r="61864" spans="10:10" x14ac:dyDescent="0.35">
      <c r="J61864" s="830"/>
    </row>
    <row r="61865" spans="10:10" x14ac:dyDescent="0.35">
      <c r="J61865" s="830"/>
    </row>
    <row r="61866" spans="10:10" x14ac:dyDescent="0.35">
      <c r="J61866" s="830"/>
    </row>
    <row r="61867" spans="10:10" x14ac:dyDescent="0.35">
      <c r="J61867" s="830"/>
    </row>
    <row r="61868" spans="10:10" x14ac:dyDescent="0.35">
      <c r="J61868" s="830"/>
    </row>
    <row r="61869" spans="10:10" x14ac:dyDescent="0.35">
      <c r="J61869" s="830"/>
    </row>
    <row r="61870" spans="10:10" x14ac:dyDescent="0.35">
      <c r="J61870" s="830"/>
    </row>
    <row r="61871" spans="10:10" x14ac:dyDescent="0.35">
      <c r="J61871" s="830"/>
    </row>
    <row r="61872" spans="10:10" x14ac:dyDescent="0.35">
      <c r="J61872" s="830"/>
    </row>
    <row r="61873" spans="10:10" x14ac:dyDescent="0.35">
      <c r="J61873" s="830"/>
    </row>
    <row r="61874" spans="10:10" x14ac:dyDescent="0.35">
      <c r="J61874" s="830"/>
    </row>
    <row r="61875" spans="10:10" x14ac:dyDescent="0.35">
      <c r="J61875" s="830"/>
    </row>
    <row r="61876" spans="10:10" x14ac:dyDescent="0.35">
      <c r="J61876" s="830"/>
    </row>
    <row r="61877" spans="10:10" x14ac:dyDescent="0.35">
      <c r="J61877" s="830"/>
    </row>
    <row r="61878" spans="10:10" x14ac:dyDescent="0.35">
      <c r="J61878" s="830"/>
    </row>
    <row r="61879" spans="10:10" x14ac:dyDescent="0.35">
      <c r="J61879" s="830"/>
    </row>
    <row r="61880" spans="10:10" x14ac:dyDescent="0.35">
      <c r="J61880" s="830"/>
    </row>
    <row r="61881" spans="10:10" x14ac:dyDescent="0.35">
      <c r="J61881" s="830"/>
    </row>
    <row r="61882" spans="10:10" x14ac:dyDescent="0.35">
      <c r="J61882" s="830"/>
    </row>
    <row r="61883" spans="10:10" x14ac:dyDescent="0.35">
      <c r="J61883" s="830"/>
    </row>
    <row r="61884" spans="10:10" x14ac:dyDescent="0.35">
      <c r="J61884" s="830"/>
    </row>
    <row r="61885" spans="10:10" x14ac:dyDescent="0.35">
      <c r="J61885" s="830"/>
    </row>
    <row r="61886" spans="10:10" x14ac:dyDescent="0.35">
      <c r="J61886" s="830"/>
    </row>
    <row r="61887" spans="10:10" x14ac:dyDescent="0.35">
      <c r="J61887" s="830"/>
    </row>
    <row r="61888" spans="10:10" x14ac:dyDescent="0.35">
      <c r="J61888" s="830"/>
    </row>
    <row r="61889" spans="10:10" x14ac:dyDescent="0.35">
      <c r="J61889" s="830"/>
    </row>
    <row r="61890" spans="10:10" x14ac:dyDescent="0.35">
      <c r="J61890" s="830"/>
    </row>
    <row r="61891" spans="10:10" x14ac:dyDescent="0.35">
      <c r="J61891" s="830"/>
    </row>
    <row r="61892" spans="10:10" x14ac:dyDescent="0.35">
      <c r="J61892" s="830"/>
    </row>
    <row r="61893" spans="10:10" x14ac:dyDescent="0.35">
      <c r="J61893" s="830"/>
    </row>
    <row r="61894" spans="10:10" x14ac:dyDescent="0.35">
      <c r="J61894" s="830"/>
    </row>
    <row r="61895" spans="10:10" x14ac:dyDescent="0.35">
      <c r="J61895" s="830"/>
    </row>
    <row r="61896" spans="10:10" x14ac:dyDescent="0.35">
      <c r="J61896" s="830"/>
    </row>
    <row r="61897" spans="10:10" x14ac:dyDescent="0.35">
      <c r="J61897" s="830"/>
    </row>
    <row r="61898" spans="10:10" x14ac:dyDescent="0.35">
      <c r="J61898" s="830"/>
    </row>
    <row r="61899" spans="10:10" x14ac:dyDescent="0.35">
      <c r="J61899" s="830"/>
    </row>
    <row r="61900" spans="10:10" x14ac:dyDescent="0.35">
      <c r="J61900" s="830"/>
    </row>
    <row r="61901" spans="10:10" x14ac:dyDescent="0.35">
      <c r="J61901" s="830"/>
    </row>
    <row r="61902" spans="10:10" x14ac:dyDescent="0.35">
      <c r="J61902" s="830"/>
    </row>
    <row r="61903" spans="10:10" x14ac:dyDescent="0.35">
      <c r="J61903" s="830"/>
    </row>
    <row r="61904" spans="10:10" x14ac:dyDescent="0.35">
      <c r="J61904" s="830"/>
    </row>
    <row r="61905" spans="10:10" x14ac:dyDescent="0.35">
      <c r="J61905" s="830"/>
    </row>
    <row r="61906" spans="10:10" x14ac:dyDescent="0.35">
      <c r="J61906" s="830"/>
    </row>
    <row r="61907" spans="10:10" x14ac:dyDescent="0.35">
      <c r="J61907" s="830"/>
    </row>
    <row r="61908" spans="10:10" x14ac:dyDescent="0.35">
      <c r="J61908" s="830"/>
    </row>
    <row r="61909" spans="10:10" x14ac:dyDescent="0.35">
      <c r="J61909" s="830"/>
    </row>
    <row r="61910" spans="10:10" x14ac:dyDescent="0.35">
      <c r="J61910" s="830"/>
    </row>
    <row r="61911" spans="10:10" x14ac:dyDescent="0.35">
      <c r="J61911" s="830"/>
    </row>
    <row r="61912" spans="10:10" x14ac:dyDescent="0.35">
      <c r="J61912" s="830"/>
    </row>
    <row r="61913" spans="10:10" x14ac:dyDescent="0.35">
      <c r="J61913" s="830"/>
    </row>
    <row r="61914" spans="10:10" x14ac:dyDescent="0.35">
      <c r="J61914" s="830"/>
    </row>
    <row r="61915" spans="10:10" x14ac:dyDescent="0.35">
      <c r="J61915" s="830"/>
    </row>
    <row r="61916" spans="10:10" x14ac:dyDescent="0.35">
      <c r="J61916" s="830"/>
    </row>
    <row r="61917" spans="10:10" x14ac:dyDescent="0.35">
      <c r="J61917" s="830"/>
    </row>
    <row r="61918" spans="10:10" x14ac:dyDescent="0.35">
      <c r="J61918" s="830"/>
    </row>
    <row r="61919" spans="10:10" x14ac:dyDescent="0.35">
      <c r="J61919" s="830"/>
    </row>
    <row r="61920" spans="10:10" x14ac:dyDescent="0.35">
      <c r="J61920" s="830"/>
    </row>
    <row r="61921" spans="10:10" x14ac:dyDescent="0.35">
      <c r="J61921" s="830"/>
    </row>
    <row r="61922" spans="10:10" x14ac:dyDescent="0.35">
      <c r="J61922" s="830"/>
    </row>
    <row r="61923" spans="10:10" x14ac:dyDescent="0.35">
      <c r="J61923" s="830"/>
    </row>
    <row r="61924" spans="10:10" x14ac:dyDescent="0.35">
      <c r="J61924" s="830"/>
    </row>
    <row r="61925" spans="10:10" x14ac:dyDescent="0.35">
      <c r="J61925" s="830"/>
    </row>
    <row r="61926" spans="10:10" x14ac:dyDescent="0.35">
      <c r="J61926" s="830"/>
    </row>
    <row r="61927" spans="10:10" x14ac:dyDescent="0.35">
      <c r="J61927" s="830"/>
    </row>
    <row r="61928" spans="10:10" x14ac:dyDescent="0.35">
      <c r="J61928" s="830"/>
    </row>
    <row r="61929" spans="10:10" x14ac:dyDescent="0.35">
      <c r="J61929" s="830"/>
    </row>
    <row r="61930" spans="10:10" x14ac:dyDescent="0.35">
      <c r="J61930" s="830"/>
    </row>
    <row r="61931" spans="10:10" x14ac:dyDescent="0.35">
      <c r="J61931" s="830"/>
    </row>
    <row r="61932" spans="10:10" x14ac:dyDescent="0.35">
      <c r="J61932" s="830"/>
    </row>
    <row r="61933" spans="10:10" x14ac:dyDescent="0.35">
      <c r="J61933" s="830"/>
    </row>
    <row r="61934" spans="10:10" x14ac:dyDescent="0.35">
      <c r="J61934" s="830"/>
    </row>
    <row r="61935" spans="10:10" x14ac:dyDescent="0.35">
      <c r="J61935" s="830"/>
    </row>
    <row r="61936" spans="10:10" x14ac:dyDescent="0.35">
      <c r="J61936" s="830"/>
    </row>
    <row r="61937" spans="10:10" x14ac:dyDescent="0.35">
      <c r="J61937" s="830"/>
    </row>
    <row r="61938" spans="10:10" x14ac:dyDescent="0.35">
      <c r="J61938" s="830"/>
    </row>
    <row r="61939" spans="10:10" x14ac:dyDescent="0.35">
      <c r="J61939" s="830"/>
    </row>
    <row r="61940" spans="10:10" x14ac:dyDescent="0.35">
      <c r="J61940" s="830"/>
    </row>
    <row r="61941" spans="10:10" x14ac:dyDescent="0.35">
      <c r="J61941" s="830"/>
    </row>
    <row r="61942" spans="10:10" x14ac:dyDescent="0.35">
      <c r="J61942" s="830"/>
    </row>
    <row r="61943" spans="10:10" x14ac:dyDescent="0.35">
      <c r="J61943" s="830"/>
    </row>
    <row r="61944" spans="10:10" x14ac:dyDescent="0.35">
      <c r="J61944" s="830"/>
    </row>
    <row r="61945" spans="10:10" x14ac:dyDescent="0.35">
      <c r="J61945" s="830"/>
    </row>
    <row r="61946" spans="10:10" x14ac:dyDescent="0.35">
      <c r="J61946" s="830"/>
    </row>
    <row r="61947" spans="10:10" x14ac:dyDescent="0.35">
      <c r="J61947" s="830"/>
    </row>
    <row r="61948" spans="10:10" x14ac:dyDescent="0.35">
      <c r="J61948" s="830"/>
    </row>
    <row r="61949" spans="10:10" x14ac:dyDescent="0.35">
      <c r="J61949" s="830"/>
    </row>
    <row r="61950" spans="10:10" x14ac:dyDescent="0.35">
      <c r="J61950" s="830"/>
    </row>
    <row r="61951" spans="10:10" x14ac:dyDescent="0.35">
      <c r="J61951" s="830"/>
    </row>
    <row r="61952" spans="10:10" x14ac:dyDescent="0.35">
      <c r="J61952" s="830"/>
    </row>
    <row r="61953" spans="10:10" x14ac:dyDescent="0.35">
      <c r="J61953" s="830"/>
    </row>
    <row r="61954" spans="10:10" x14ac:dyDescent="0.35">
      <c r="J61954" s="830"/>
    </row>
    <row r="61955" spans="10:10" x14ac:dyDescent="0.35">
      <c r="J61955" s="830"/>
    </row>
    <row r="61956" spans="10:10" x14ac:dyDescent="0.35">
      <c r="J61956" s="830"/>
    </row>
    <row r="61957" spans="10:10" x14ac:dyDescent="0.35">
      <c r="J61957" s="830"/>
    </row>
    <row r="61958" spans="10:10" x14ac:dyDescent="0.35">
      <c r="J61958" s="830"/>
    </row>
    <row r="61959" spans="10:10" x14ac:dyDescent="0.35">
      <c r="J61959" s="830"/>
    </row>
    <row r="61960" spans="10:10" x14ac:dyDescent="0.35">
      <c r="J61960" s="830"/>
    </row>
    <row r="61961" spans="10:10" x14ac:dyDescent="0.35">
      <c r="J61961" s="830"/>
    </row>
    <row r="61962" spans="10:10" x14ac:dyDescent="0.35">
      <c r="J61962" s="830"/>
    </row>
    <row r="61963" spans="10:10" x14ac:dyDescent="0.35">
      <c r="J61963" s="830"/>
    </row>
    <row r="61964" spans="10:10" x14ac:dyDescent="0.35">
      <c r="J61964" s="830"/>
    </row>
    <row r="61965" spans="10:10" x14ac:dyDescent="0.35">
      <c r="J61965" s="830"/>
    </row>
    <row r="61966" spans="10:10" x14ac:dyDescent="0.35">
      <c r="J61966" s="830"/>
    </row>
    <row r="61967" spans="10:10" x14ac:dyDescent="0.35">
      <c r="J61967" s="830"/>
    </row>
    <row r="61968" spans="10:10" x14ac:dyDescent="0.35">
      <c r="J61968" s="830"/>
    </row>
    <row r="61969" spans="10:10" x14ac:dyDescent="0.35">
      <c r="J61969" s="830"/>
    </row>
    <row r="61970" spans="10:10" x14ac:dyDescent="0.35">
      <c r="J61970" s="830"/>
    </row>
    <row r="61971" spans="10:10" x14ac:dyDescent="0.35">
      <c r="J61971" s="830"/>
    </row>
    <row r="61972" spans="10:10" x14ac:dyDescent="0.35">
      <c r="J61972" s="830"/>
    </row>
    <row r="61973" spans="10:10" x14ac:dyDescent="0.35">
      <c r="J61973" s="830"/>
    </row>
    <row r="61974" spans="10:10" x14ac:dyDescent="0.35">
      <c r="J61974" s="830"/>
    </row>
    <row r="61975" spans="10:10" x14ac:dyDescent="0.35">
      <c r="J61975" s="830"/>
    </row>
    <row r="61976" spans="10:10" x14ac:dyDescent="0.35">
      <c r="J61976" s="830"/>
    </row>
    <row r="61977" spans="10:10" x14ac:dyDescent="0.35">
      <c r="J61977" s="830"/>
    </row>
    <row r="61978" spans="10:10" x14ac:dyDescent="0.35">
      <c r="J61978" s="830"/>
    </row>
    <row r="61979" spans="10:10" x14ac:dyDescent="0.35">
      <c r="J61979" s="830"/>
    </row>
    <row r="61980" spans="10:10" x14ac:dyDescent="0.35">
      <c r="J61980" s="830"/>
    </row>
    <row r="61981" spans="10:10" x14ac:dyDescent="0.35">
      <c r="J61981" s="830"/>
    </row>
    <row r="61982" spans="10:10" x14ac:dyDescent="0.35">
      <c r="J61982" s="830"/>
    </row>
    <row r="61983" spans="10:10" x14ac:dyDescent="0.35">
      <c r="J61983" s="830"/>
    </row>
    <row r="61984" spans="10:10" x14ac:dyDescent="0.35">
      <c r="J61984" s="830"/>
    </row>
    <row r="61985" spans="10:10" x14ac:dyDescent="0.35">
      <c r="J61985" s="830"/>
    </row>
    <row r="61986" spans="10:10" x14ac:dyDescent="0.35">
      <c r="J61986" s="830"/>
    </row>
    <row r="61987" spans="10:10" x14ac:dyDescent="0.35">
      <c r="J61987" s="830"/>
    </row>
    <row r="61988" spans="10:10" x14ac:dyDescent="0.35">
      <c r="J61988" s="830"/>
    </row>
    <row r="61989" spans="10:10" x14ac:dyDescent="0.35">
      <c r="J61989" s="830"/>
    </row>
    <row r="61990" spans="10:10" x14ac:dyDescent="0.35">
      <c r="J61990" s="830"/>
    </row>
    <row r="61991" spans="10:10" x14ac:dyDescent="0.35">
      <c r="J61991" s="830"/>
    </row>
    <row r="61992" spans="10:10" x14ac:dyDescent="0.35">
      <c r="J61992" s="830"/>
    </row>
    <row r="61993" spans="10:10" x14ac:dyDescent="0.35">
      <c r="J61993" s="830"/>
    </row>
    <row r="61994" spans="10:10" x14ac:dyDescent="0.35">
      <c r="J61994" s="830"/>
    </row>
    <row r="61995" spans="10:10" x14ac:dyDescent="0.35">
      <c r="J61995" s="830"/>
    </row>
    <row r="61996" spans="10:10" x14ac:dyDescent="0.35">
      <c r="J61996" s="830"/>
    </row>
    <row r="61997" spans="10:10" x14ac:dyDescent="0.35">
      <c r="J61997" s="830"/>
    </row>
    <row r="61998" spans="10:10" x14ac:dyDescent="0.35">
      <c r="J61998" s="830"/>
    </row>
    <row r="61999" spans="10:10" x14ac:dyDescent="0.35">
      <c r="J61999" s="830"/>
    </row>
    <row r="62000" spans="10:10" x14ac:dyDescent="0.35">
      <c r="J62000" s="830"/>
    </row>
    <row r="62001" spans="10:10" x14ac:dyDescent="0.35">
      <c r="J62001" s="830"/>
    </row>
    <row r="62002" spans="10:10" x14ac:dyDescent="0.35">
      <c r="J62002" s="830"/>
    </row>
    <row r="62003" spans="10:10" x14ac:dyDescent="0.35">
      <c r="J62003" s="830"/>
    </row>
    <row r="62004" spans="10:10" x14ac:dyDescent="0.35">
      <c r="J62004" s="830"/>
    </row>
    <row r="62005" spans="10:10" x14ac:dyDescent="0.35">
      <c r="J62005" s="830"/>
    </row>
    <row r="62006" spans="10:10" x14ac:dyDescent="0.35">
      <c r="J62006" s="830"/>
    </row>
    <row r="62007" spans="10:10" x14ac:dyDescent="0.35">
      <c r="J62007" s="830"/>
    </row>
    <row r="62008" spans="10:10" x14ac:dyDescent="0.35">
      <c r="J62008" s="830"/>
    </row>
    <row r="62009" spans="10:10" x14ac:dyDescent="0.35">
      <c r="J62009" s="830"/>
    </row>
    <row r="62010" spans="10:10" x14ac:dyDescent="0.35">
      <c r="J62010" s="830"/>
    </row>
    <row r="62011" spans="10:10" x14ac:dyDescent="0.35">
      <c r="J62011" s="830"/>
    </row>
    <row r="62012" spans="10:10" x14ac:dyDescent="0.35">
      <c r="J62012" s="830"/>
    </row>
    <row r="62013" spans="10:10" x14ac:dyDescent="0.35">
      <c r="J62013" s="830"/>
    </row>
    <row r="62014" spans="10:10" x14ac:dyDescent="0.35">
      <c r="J62014" s="830"/>
    </row>
    <row r="62015" spans="10:10" x14ac:dyDescent="0.35">
      <c r="J62015" s="830"/>
    </row>
    <row r="62016" spans="10:10" x14ac:dyDescent="0.35">
      <c r="J62016" s="830"/>
    </row>
    <row r="62017" spans="10:10" x14ac:dyDescent="0.35">
      <c r="J62017" s="830"/>
    </row>
    <row r="62018" spans="10:10" x14ac:dyDescent="0.35">
      <c r="J62018" s="830"/>
    </row>
    <row r="62019" spans="10:10" x14ac:dyDescent="0.35">
      <c r="J62019" s="830"/>
    </row>
    <row r="62020" spans="10:10" x14ac:dyDescent="0.35">
      <c r="J62020" s="830"/>
    </row>
    <row r="62021" spans="10:10" x14ac:dyDescent="0.35">
      <c r="J62021" s="830"/>
    </row>
    <row r="62022" spans="10:10" x14ac:dyDescent="0.35">
      <c r="J62022" s="830"/>
    </row>
    <row r="62023" spans="10:10" x14ac:dyDescent="0.35">
      <c r="J62023" s="830"/>
    </row>
    <row r="62024" spans="10:10" x14ac:dyDescent="0.35">
      <c r="J62024" s="830"/>
    </row>
    <row r="62025" spans="10:10" x14ac:dyDescent="0.35">
      <c r="J62025" s="830"/>
    </row>
    <row r="62026" spans="10:10" x14ac:dyDescent="0.35">
      <c r="J62026" s="830"/>
    </row>
    <row r="62027" spans="10:10" x14ac:dyDescent="0.35">
      <c r="J62027" s="830"/>
    </row>
    <row r="62028" spans="10:10" x14ac:dyDescent="0.35">
      <c r="J62028" s="830"/>
    </row>
    <row r="62029" spans="10:10" x14ac:dyDescent="0.35">
      <c r="J62029" s="830"/>
    </row>
    <row r="62030" spans="10:10" x14ac:dyDescent="0.35">
      <c r="J62030" s="830"/>
    </row>
    <row r="62031" spans="10:10" x14ac:dyDescent="0.35">
      <c r="J62031" s="830"/>
    </row>
    <row r="62032" spans="10:10" x14ac:dyDescent="0.35">
      <c r="J62032" s="830"/>
    </row>
    <row r="62033" spans="10:10" x14ac:dyDescent="0.35">
      <c r="J62033" s="830"/>
    </row>
    <row r="62034" spans="10:10" x14ac:dyDescent="0.35">
      <c r="J62034" s="830"/>
    </row>
    <row r="62035" spans="10:10" x14ac:dyDescent="0.35">
      <c r="J62035" s="830"/>
    </row>
    <row r="62036" spans="10:10" x14ac:dyDescent="0.35">
      <c r="J62036" s="830"/>
    </row>
    <row r="62037" spans="10:10" x14ac:dyDescent="0.35">
      <c r="J62037" s="830"/>
    </row>
    <row r="62038" spans="10:10" x14ac:dyDescent="0.35">
      <c r="J62038" s="830"/>
    </row>
    <row r="62039" spans="10:10" x14ac:dyDescent="0.35">
      <c r="J62039" s="830"/>
    </row>
    <row r="62040" spans="10:10" x14ac:dyDescent="0.35">
      <c r="J62040" s="830"/>
    </row>
    <row r="62041" spans="10:10" x14ac:dyDescent="0.35">
      <c r="J62041" s="830"/>
    </row>
    <row r="62042" spans="10:10" x14ac:dyDescent="0.35">
      <c r="J62042" s="830"/>
    </row>
    <row r="62043" spans="10:10" x14ac:dyDescent="0.35">
      <c r="J62043" s="830"/>
    </row>
    <row r="62044" spans="10:10" x14ac:dyDescent="0.35">
      <c r="J62044" s="830"/>
    </row>
    <row r="62045" spans="10:10" x14ac:dyDescent="0.35">
      <c r="J62045" s="830"/>
    </row>
    <row r="62046" spans="10:10" x14ac:dyDescent="0.35">
      <c r="J62046" s="830"/>
    </row>
    <row r="62047" spans="10:10" x14ac:dyDescent="0.35">
      <c r="J62047" s="830"/>
    </row>
    <row r="62048" spans="10:10" x14ac:dyDescent="0.35">
      <c r="J62048" s="830"/>
    </row>
    <row r="62049" spans="10:10" x14ac:dyDescent="0.35">
      <c r="J62049" s="830"/>
    </row>
    <row r="62050" spans="10:10" x14ac:dyDescent="0.35">
      <c r="J62050" s="830"/>
    </row>
    <row r="62051" spans="10:10" x14ac:dyDescent="0.35">
      <c r="J62051" s="830"/>
    </row>
    <row r="62052" spans="10:10" x14ac:dyDescent="0.35">
      <c r="J62052" s="830"/>
    </row>
    <row r="62053" spans="10:10" x14ac:dyDescent="0.35">
      <c r="J62053" s="830"/>
    </row>
    <row r="62054" spans="10:10" x14ac:dyDescent="0.35">
      <c r="J62054" s="830"/>
    </row>
    <row r="62055" spans="10:10" x14ac:dyDescent="0.35">
      <c r="J62055" s="830"/>
    </row>
    <row r="62056" spans="10:10" x14ac:dyDescent="0.35">
      <c r="J62056" s="830"/>
    </row>
    <row r="62057" spans="10:10" x14ac:dyDescent="0.35">
      <c r="J62057" s="830"/>
    </row>
    <row r="62058" spans="10:10" x14ac:dyDescent="0.35">
      <c r="J62058" s="830"/>
    </row>
    <row r="62059" spans="10:10" x14ac:dyDescent="0.35">
      <c r="J62059" s="830"/>
    </row>
    <row r="62060" spans="10:10" x14ac:dyDescent="0.35">
      <c r="J62060" s="830"/>
    </row>
    <row r="62061" spans="10:10" x14ac:dyDescent="0.35">
      <c r="J62061" s="830"/>
    </row>
    <row r="62062" spans="10:10" x14ac:dyDescent="0.35">
      <c r="J62062" s="830"/>
    </row>
    <row r="62063" spans="10:10" x14ac:dyDescent="0.35">
      <c r="J62063" s="830"/>
    </row>
    <row r="62064" spans="10:10" x14ac:dyDescent="0.35">
      <c r="J62064" s="830"/>
    </row>
    <row r="62065" spans="10:10" x14ac:dyDescent="0.35">
      <c r="J62065" s="830"/>
    </row>
    <row r="62066" spans="10:10" x14ac:dyDescent="0.35">
      <c r="J62066" s="830"/>
    </row>
    <row r="62067" spans="10:10" x14ac:dyDescent="0.35">
      <c r="J62067" s="830"/>
    </row>
    <row r="62068" spans="10:10" x14ac:dyDescent="0.35">
      <c r="J62068" s="830"/>
    </row>
    <row r="62069" spans="10:10" x14ac:dyDescent="0.35">
      <c r="J62069" s="830"/>
    </row>
    <row r="62070" spans="10:10" x14ac:dyDescent="0.35">
      <c r="J62070" s="830"/>
    </row>
    <row r="62071" spans="10:10" x14ac:dyDescent="0.35">
      <c r="J62071" s="830"/>
    </row>
    <row r="62072" spans="10:10" x14ac:dyDescent="0.35">
      <c r="J62072" s="830"/>
    </row>
    <row r="62073" spans="10:10" x14ac:dyDescent="0.35">
      <c r="J62073" s="830"/>
    </row>
    <row r="62074" spans="10:10" x14ac:dyDescent="0.35">
      <c r="J62074" s="830"/>
    </row>
    <row r="62075" spans="10:10" x14ac:dyDescent="0.35">
      <c r="J62075" s="830"/>
    </row>
    <row r="62076" spans="10:10" x14ac:dyDescent="0.35">
      <c r="J62076" s="830"/>
    </row>
    <row r="62077" spans="10:10" x14ac:dyDescent="0.35">
      <c r="J62077" s="830"/>
    </row>
    <row r="62078" spans="10:10" x14ac:dyDescent="0.35">
      <c r="J62078" s="830"/>
    </row>
    <row r="62079" spans="10:10" x14ac:dyDescent="0.35">
      <c r="J62079" s="830"/>
    </row>
    <row r="62080" spans="10:10" x14ac:dyDescent="0.35">
      <c r="J62080" s="830"/>
    </row>
    <row r="62081" spans="10:10" x14ac:dyDescent="0.35">
      <c r="J62081" s="830"/>
    </row>
    <row r="62082" spans="10:10" x14ac:dyDescent="0.35">
      <c r="J62082" s="830"/>
    </row>
    <row r="62083" spans="10:10" x14ac:dyDescent="0.35">
      <c r="J62083" s="830"/>
    </row>
    <row r="62084" spans="10:10" x14ac:dyDescent="0.35">
      <c r="J62084" s="830"/>
    </row>
    <row r="62085" spans="10:10" x14ac:dyDescent="0.35">
      <c r="J62085" s="830"/>
    </row>
    <row r="62086" spans="10:10" x14ac:dyDescent="0.35">
      <c r="J62086" s="830"/>
    </row>
    <row r="62087" spans="10:10" x14ac:dyDescent="0.35">
      <c r="J62087" s="830"/>
    </row>
    <row r="62088" spans="10:10" x14ac:dyDescent="0.35">
      <c r="J62088" s="830"/>
    </row>
    <row r="62089" spans="10:10" x14ac:dyDescent="0.35">
      <c r="J62089" s="830"/>
    </row>
    <row r="62090" spans="10:10" x14ac:dyDescent="0.35">
      <c r="J62090" s="830"/>
    </row>
    <row r="62091" spans="10:10" x14ac:dyDescent="0.35">
      <c r="J62091" s="830"/>
    </row>
    <row r="62092" spans="10:10" x14ac:dyDescent="0.35">
      <c r="J62092" s="830"/>
    </row>
    <row r="62093" spans="10:10" x14ac:dyDescent="0.35">
      <c r="J62093" s="830"/>
    </row>
    <row r="62094" spans="10:10" x14ac:dyDescent="0.35">
      <c r="J62094" s="830"/>
    </row>
    <row r="62095" spans="10:10" x14ac:dyDescent="0.35">
      <c r="J62095" s="830"/>
    </row>
    <row r="62096" spans="10:10" x14ac:dyDescent="0.35">
      <c r="J62096" s="830"/>
    </row>
    <row r="62097" spans="10:10" x14ac:dyDescent="0.35">
      <c r="J62097" s="830"/>
    </row>
    <row r="62098" spans="10:10" x14ac:dyDescent="0.35">
      <c r="J62098" s="830"/>
    </row>
    <row r="62099" spans="10:10" x14ac:dyDescent="0.35">
      <c r="J62099" s="830"/>
    </row>
    <row r="62100" spans="10:10" x14ac:dyDescent="0.35">
      <c r="J62100" s="830"/>
    </row>
    <row r="62101" spans="10:10" x14ac:dyDescent="0.35">
      <c r="J62101" s="830"/>
    </row>
    <row r="62102" spans="10:10" x14ac:dyDescent="0.35">
      <c r="J62102" s="830"/>
    </row>
    <row r="62103" spans="10:10" x14ac:dyDescent="0.35">
      <c r="J62103" s="830"/>
    </row>
    <row r="62104" spans="10:10" x14ac:dyDescent="0.35">
      <c r="J62104" s="830"/>
    </row>
    <row r="62105" spans="10:10" x14ac:dyDescent="0.35">
      <c r="J62105" s="830"/>
    </row>
    <row r="62106" spans="10:10" x14ac:dyDescent="0.35">
      <c r="J62106" s="830"/>
    </row>
    <row r="62107" spans="10:10" x14ac:dyDescent="0.35">
      <c r="J62107" s="830"/>
    </row>
    <row r="62108" spans="10:10" x14ac:dyDescent="0.35">
      <c r="J62108" s="830"/>
    </row>
    <row r="62109" spans="10:10" x14ac:dyDescent="0.35">
      <c r="J62109" s="830"/>
    </row>
    <row r="62110" spans="10:10" x14ac:dyDescent="0.35">
      <c r="J62110" s="830"/>
    </row>
    <row r="62111" spans="10:10" x14ac:dyDescent="0.35">
      <c r="J62111" s="830"/>
    </row>
    <row r="62112" spans="10:10" x14ac:dyDescent="0.35">
      <c r="J62112" s="830"/>
    </row>
    <row r="62113" spans="10:10" x14ac:dyDescent="0.35">
      <c r="J62113" s="830"/>
    </row>
    <row r="62114" spans="10:10" x14ac:dyDescent="0.35">
      <c r="J62114" s="830"/>
    </row>
    <row r="62115" spans="10:10" x14ac:dyDescent="0.35">
      <c r="J62115" s="830"/>
    </row>
    <row r="62116" spans="10:10" x14ac:dyDescent="0.35">
      <c r="J62116" s="830"/>
    </row>
    <row r="62117" spans="10:10" x14ac:dyDescent="0.35">
      <c r="J62117" s="830"/>
    </row>
    <row r="62118" spans="10:10" x14ac:dyDescent="0.35">
      <c r="J62118" s="830"/>
    </row>
    <row r="62119" spans="10:10" x14ac:dyDescent="0.35">
      <c r="J62119" s="830"/>
    </row>
    <row r="62120" spans="10:10" x14ac:dyDescent="0.35">
      <c r="J62120" s="830"/>
    </row>
    <row r="62121" spans="10:10" x14ac:dyDescent="0.35">
      <c r="J62121" s="830"/>
    </row>
    <row r="62122" spans="10:10" x14ac:dyDescent="0.35">
      <c r="J62122" s="830"/>
    </row>
    <row r="62123" spans="10:10" x14ac:dyDescent="0.35">
      <c r="J62123" s="830"/>
    </row>
    <row r="62124" spans="10:10" x14ac:dyDescent="0.35">
      <c r="J62124" s="830"/>
    </row>
    <row r="62125" spans="10:10" x14ac:dyDescent="0.35">
      <c r="J62125" s="830"/>
    </row>
    <row r="62126" spans="10:10" x14ac:dyDescent="0.35">
      <c r="J62126" s="830"/>
    </row>
    <row r="62127" spans="10:10" x14ac:dyDescent="0.35">
      <c r="J62127" s="830"/>
    </row>
    <row r="62128" spans="10:10" x14ac:dyDescent="0.35">
      <c r="J62128" s="830"/>
    </row>
    <row r="62129" spans="10:10" x14ac:dyDescent="0.35">
      <c r="J62129" s="830"/>
    </row>
    <row r="62130" spans="10:10" x14ac:dyDescent="0.35">
      <c r="J62130" s="830"/>
    </row>
    <row r="62131" spans="10:10" x14ac:dyDescent="0.35">
      <c r="J62131" s="830"/>
    </row>
    <row r="62132" spans="10:10" x14ac:dyDescent="0.35">
      <c r="J62132" s="830"/>
    </row>
    <row r="62133" spans="10:10" x14ac:dyDescent="0.35">
      <c r="J62133" s="830"/>
    </row>
    <row r="62134" spans="10:10" x14ac:dyDescent="0.35">
      <c r="J62134" s="830"/>
    </row>
    <row r="62135" spans="10:10" x14ac:dyDescent="0.35">
      <c r="J62135" s="830"/>
    </row>
    <row r="62136" spans="10:10" x14ac:dyDescent="0.35">
      <c r="J62136" s="830"/>
    </row>
    <row r="62137" spans="10:10" x14ac:dyDescent="0.35">
      <c r="J62137" s="830"/>
    </row>
    <row r="62138" spans="10:10" x14ac:dyDescent="0.35">
      <c r="J62138" s="830"/>
    </row>
    <row r="62139" spans="10:10" x14ac:dyDescent="0.35">
      <c r="J62139" s="830"/>
    </row>
    <row r="62140" spans="10:10" x14ac:dyDescent="0.35">
      <c r="J62140" s="830"/>
    </row>
    <row r="62141" spans="10:10" x14ac:dyDescent="0.35">
      <c r="J62141" s="830"/>
    </row>
    <row r="62142" spans="10:10" x14ac:dyDescent="0.35">
      <c r="J62142" s="830"/>
    </row>
    <row r="62143" spans="10:10" x14ac:dyDescent="0.35">
      <c r="J62143" s="830"/>
    </row>
    <row r="62144" spans="10:10" x14ac:dyDescent="0.35">
      <c r="J62144" s="830"/>
    </row>
    <row r="62145" spans="10:10" x14ac:dyDescent="0.35">
      <c r="J62145" s="830"/>
    </row>
    <row r="62146" spans="10:10" x14ac:dyDescent="0.35">
      <c r="J62146" s="830"/>
    </row>
    <row r="62147" spans="10:10" x14ac:dyDescent="0.35">
      <c r="J62147" s="830"/>
    </row>
    <row r="62148" spans="10:10" x14ac:dyDescent="0.35">
      <c r="J62148" s="830"/>
    </row>
    <row r="62149" spans="10:10" x14ac:dyDescent="0.35">
      <c r="J62149" s="830"/>
    </row>
    <row r="62150" spans="10:10" x14ac:dyDescent="0.35">
      <c r="J62150" s="830"/>
    </row>
    <row r="62151" spans="10:10" x14ac:dyDescent="0.35">
      <c r="J62151" s="830"/>
    </row>
    <row r="62152" spans="10:10" x14ac:dyDescent="0.35">
      <c r="J62152" s="830"/>
    </row>
    <row r="62153" spans="10:10" x14ac:dyDescent="0.35">
      <c r="J62153" s="830"/>
    </row>
    <row r="62154" spans="10:10" x14ac:dyDescent="0.35">
      <c r="J62154" s="830"/>
    </row>
    <row r="62155" spans="10:10" x14ac:dyDescent="0.35">
      <c r="J62155" s="830"/>
    </row>
    <row r="62156" spans="10:10" x14ac:dyDescent="0.35">
      <c r="J62156" s="830"/>
    </row>
    <row r="62157" spans="10:10" x14ac:dyDescent="0.35">
      <c r="J62157" s="830"/>
    </row>
    <row r="62158" spans="10:10" x14ac:dyDescent="0.35">
      <c r="J62158" s="830"/>
    </row>
    <row r="62159" spans="10:10" x14ac:dyDescent="0.35">
      <c r="J62159" s="830"/>
    </row>
    <row r="62160" spans="10:10" x14ac:dyDescent="0.35">
      <c r="J62160" s="830"/>
    </row>
    <row r="62161" spans="10:10" x14ac:dyDescent="0.35">
      <c r="J62161" s="830"/>
    </row>
    <row r="62162" spans="10:10" x14ac:dyDescent="0.35">
      <c r="J62162" s="830"/>
    </row>
    <row r="62163" spans="10:10" x14ac:dyDescent="0.35">
      <c r="J62163" s="830"/>
    </row>
    <row r="62164" spans="10:10" x14ac:dyDescent="0.35">
      <c r="J62164" s="830"/>
    </row>
    <row r="62165" spans="10:10" x14ac:dyDescent="0.35">
      <c r="J62165" s="830"/>
    </row>
    <row r="62166" spans="10:10" x14ac:dyDescent="0.35">
      <c r="J62166" s="830"/>
    </row>
    <row r="62167" spans="10:10" x14ac:dyDescent="0.35">
      <c r="J62167" s="830"/>
    </row>
    <row r="62168" spans="10:10" x14ac:dyDescent="0.35">
      <c r="J62168" s="830"/>
    </row>
    <row r="62169" spans="10:10" x14ac:dyDescent="0.35">
      <c r="J62169" s="830"/>
    </row>
    <row r="62170" spans="10:10" x14ac:dyDescent="0.35">
      <c r="J62170" s="830"/>
    </row>
    <row r="62171" spans="10:10" x14ac:dyDescent="0.35">
      <c r="J62171" s="830"/>
    </row>
    <row r="62172" spans="10:10" x14ac:dyDescent="0.35">
      <c r="J62172" s="830"/>
    </row>
    <row r="62173" spans="10:10" x14ac:dyDescent="0.35">
      <c r="J62173" s="830"/>
    </row>
    <row r="62174" spans="10:10" x14ac:dyDescent="0.35">
      <c r="J62174" s="830"/>
    </row>
    <row r="62175" spans="10:10" x14ac:dyDescent="0.35">
      <c r="J62175" s="830"/>
    </row>
    <row r="62176" spans="10:10" x14ac:dyDescent="0.35">
      <c r="J62176" s="830"/>
    </row>
    <row r="62177" spans="10:10" x14ac:dyDescent="0.35">
      <c r="J62177" s="830"/>
    </row>
    <row r="62178" spans="10:10" x14ac:dyDescent="0.35">
      <c r="J62178" s="830"/>
    </row>
    <row r="62179" spans="10:10" x14ac:dyDescent="0.35">
      <c r="J62179" s="830"/>
    </row>
    <row r="62180" spans="10:10" x14ac:dyDescent="0.35">
      <c r="J62180" s="830"/>
    </row>
    <row r="62181" spans="10:10" x14ac:dyDescent="0.35">
      <c r="J62181" s="830"/>
    </row>
    <row r="62182" spans="10:10" x14ac:dyDescent="0.35">
      <c r="J62182" s="830"/>
    </row>
    <row r="62183" spans="10:10" x14ac:dyDescent="0.35">
      <c r="J62183" s="830"/>
    </row>
    <row r="62184" spans="10:10" x14ac:dyDescent="0.35">
      <c r="J62184" s="830"/>
    </row>
    <row r="62185" spans="10:10" x14ac:dyDescent="0.35">
      <c r="J62185" s="830"/>
    </row>
    <row r="62186" spans="10:10" x14ac:dyDescent="0.35">
      <c r="J62186" s="830"/>
    </row>
    <row r="62187" spans="10:10" x14ac:dyDescent="0.35">
      <c r="J62187" s="830"/>
    </row>
    <row r="62188" spans="10:10" x14ac:dyDescent="0.35">
      <c r="J62188" s="830"/>
    </row>
    <row r="62189" spans="10:10" x14ac:dyDescent="0.35">
      <c r="J62189" s="830"/>
    </row>
    <row r="62190" spans="10:10" x14ac:dyDescent="0.35">
      <c r="J62190" s="830"/>
    </row>
    <row r="62191" spans="10:10" x14ac:dyDescent="0.35">
      <c r="J62191" s="830"/>
    </row>
    <row r="62192" spans="10:10" x14ac:dyDescent="0.35">
      <c r="J62192" s="830"/>
    </row>
    <row r="62193" spans="10:10" x14ac:dyDescent="0.35">
      <c r="J62193" s="830"/>
    </row>
    <row r="62194" spans="10:10" x14ac:dyDescent="0.35">
      <c r="J62194" s="830"/>
    </row>
    <row r="62195" spans="10:10" x14ac:dyDescent="0.35">
      <c r="J62195" s="830"/>
    </row>
    <row r="62196" spans="10:10" x14ac:dyDescent="0.35">
      <c r="J62196" s="830"/>
    </row>
    <row r="62197" spans="10:10" x14ac:dyDescent="0.35">
      <c r="J62197" s="830"/>
    </row>
    <row r="62198" spans="10:10" x14ac:dyDescent="0.35">
      <c r="J62198" s="830"/>
    </row>
    <row r="62199" spans="10:10" x14ac:dyDescent="0.35">
      <c r="J62199" s="830"/>
    </row>
    <row r="62200" spans="10:10" x14ac:dyDescent="0.35">
      <c r="J62200" s="830"/>
    </row>
    <row r="62201" spans="10:10" x14ac:dyDescent="0.35">
      <c r="J62201" s="830"/>
    </row>
    <row r="62202" spans="10:10" x14ac:dyDescent="0.35">
      <c r="J62202" s="830"/>
    </row>
    <row r="62203" spans="10:10" x14ac:dyDescent="0.35">
      <c r="J62203" s="830"/>
    </row>
    <row r="62204" spans="10:10" x14ac:dyDescent="0.35">
      <c r="J62204" s="830"/>
    </row>
    <row r="62205" spans="10:10" x14ac:dyDescent="0.35">
      <c r="J62205" s="830"/>
    </row>
    <row r="62206" spans="10:10" x14ac:dyDescent="0.35">
      <c r="J62206" s="830"/>
    </row>
    <row r="62207" spans="10:10" x14ac:dyDescent="0.35">
      <c r="J62207" s="830"/>
    </row>
    <row r="62208" spans="10:10" x14ac:dyDescent="0.35">
      <c r="J62208" s="830"/>
    </row>
    <row r="62209" spans="10:10" x14ac:dyDescent="0.35">
      <c r="J62209" s="830"/>
    </row>
    <row r="62210" spans="10:10" x14ac:dyDescent="0.35">
      <c r="J62210" s="830"/>
    </row>
    <row r="62211" spans="10:10" x14ac:dyDescent="0.35">
      <c r="J62211" s="830"/>
    </row>
    <row r="62212" spans="10:10" x14ac:dyDescent="0.35">
      <c r="J62212" s="830"/>
    </row>
    <row r="62213" spans="10:10" x14ac:dyDescent="0.35">
      <c r="J62213" s="830"/>
    </row>
    <row r="62214" spans="10:10" x14ac:dyDescent="0.35">
      <c r="J62214" s="830"/>
    </row>
    <row r="62215" spans="10:10" x14ac:dyDescent="0.35">
      <c r="J62215" s="830"/>
    </row>
    <row r="62216" spans="10:10" x14ac:dyDescent="0.35">
      <c r="J62216" s="830"/>
    </row>
    <row r="62217" spans="10:10" x14ac:dyDescent="0.35">
      <c r="J62217" s="830"/>
    </row>
    <row r="62218" spans="10:10" x14ac:dyDescent="0.35">
      <c r="J62218" s="830"/>
    </row>
    <row r="62219" spans="10:10" x14ac:dyDescent="0.35">
      <c r="J62219" s="830"/>
    </row>
    <row r="62220" spans="10:10" x14ac:dyDescent="0.35">
      <c r="J62220" s="830"/>
    </row>
    <row r="62221" spans="10:10" x14ac:dyDescent="0.35">
      <c r="J62221" s="830"/>
    </row>
    <row r="62222" spans="10:10" x14ac:dyDescent="0.35">
      <c r="J62222" s="830"/>
    </row>
    <row r="62223" spans="10:10" x14ac:dyDescent="0.35">
      <c r="J62223" s="830"/>
    </row>
    <row r="62224" spans="10:10" x14ac:dyDescent="0.35">
      <c r="J62224" s="830"/>
    </row>
    <row r="62225" spans="10:10" x14ac:dyDescent="0.35">
      <c r="J62225" s="830"/>
    </row>
    <row r="62226" spans="10:10" x14ac:dyDescent="0.35">
      <c r="J62226" s="830"/>
    </row>
    <row r="62227" spans="10:10" x14ac:dyDescent="0.35">
      <c r="J62227" s="830"/>
    </row>
    <row r="62228" spans="10:10" x14ac:dyDescent="0.35">
      <c r="J62228" s="830"/>
    </row>
    <row r="62229" spans="10:10" x14ac:dyDescent="0.35">
      <c r="J62229" s="830"/>
    </row>
    <row r="62230" spans="10:10" x14ac:dyDescent="0.35">
      <c r="J62230" s="830"/>
    </row>
    <row r="62231" spans="10:10" x14ac:dyDescent="0.35">
      <c r="J62231" s="830"/>
    </row>
    <row r="62232" spans="10:10" x14ac:dyDescent="0.35">
      <c r="J62232" s="830"/>
    </row>
    <row r="62233" spans="10:10" x14ac:dyDescent="0.35">
      <c r="J62233" s="830"/>
    </row>
    <row r="62234" spans="10:10" x14ac:dyDescent="0.35">
      <c r="J62234" s="830"/>
    </row>
    <row r="62235" spans="10:10" x14ac:dyDescent="0.35">
      <c r="J62235" s="830"/>
    </row>
    <row r="62236" spans="10:10" x14ac:dyDescent="0.35">
      <c r="J62236" s="830"/>
    </row>
    <row r="62237" spans="10:10" x14ac:dyDescent="0.35">
      <c r="J62237" s="830"/>
    </row>
    <row r="62238" spans="10:10" x14ac:dyDescent="0.35">
      <c r="J62238" s="830"/>
    </row>
    <row r="62239" spans="10:10" x14ac:dyDescent="0.35">
      <c r="J62239" s="830"/>
    </row>
    <row r="62240" spans="10:10" x14ac:dyDescent="0.35">
      <c r="J62240" s="830"/>
    </row>
    <row r="62241" spans="10:10" x14ac:dyDescent="0.35">
      <c r="J62241" s="830"/>
    </row>
    <row r="62242" spans="10:10" x14ac:dyDescent="0.35">
      <c r="J62242" s="830"/>
    </row>
    <row r="62243" spans="10:10" x14ac:dyDescent="0.35">
      <c r="J62243" s="830"/>
    </row>
    <row r="62244" spans="10:10" x14ac:dyDescent="0.35">
      <c r="J62244" s="830"/>
    </row>
    <row r="62245" spans="10:10" x14ac:dyDescent="0.35">
      <c r="J62245" s="830"/>
    </row>
    <row r="62246" spans="10:10" x14ac:dyDescent="0.35">
      <c r="J62246" s="830"/>
    </row>
    <row r="62247" spans="10:10" x14ac:dyDescent="0.35">
      <c r="J62247" s="830"/>
    </row>
    <row r="62248" spans="10:10" x14ac:dyDescent="0.35">
      <c r="J62248" s="830"/>
    </row>
    <row r="62249" spans="10:10" x14ac:dyDescent="0.35">
      <c r="J62249" s="830"/>
    </row>
    <row r="62250" spans="10:10" x14ac:dyDescent="0.35">
      <c r="J62250" s="830"/>
    </row>
    <row r="62251" spans="10:10" x14ac:dyDescent="0.35">
      <c r="J62251" s="830"/>
    </row>
    <row r="62252" spans="10:10" x14ac:dyDescent="0.35">
      <c r="J62252" s="830"/>
    </row>
    <row r="62253" spans="10:10" x14ac:dyDescent="0.35">
      <c r="J62253" s="830"/>
    </row>
    <row r="62254" spans="10:10" x14ac:dyDescent="0.35">
      <c r="J62254" s="830"/>
    </row>
    <row r="62255" spans="10:10" x14ac:dyDescent="0.35">
      <c r="J62255" s="830"/>
    </row>
    <row r="62256" spans="10:10" x14ac:dyDescent="0.35">
      <c r="J62256" s="830"/>
    </row>
    <row r="62257" spans="10:10" x14ac:dyDescent="0.35">
      <c r="J62257" s="830"/>
    </row>
    <row r="62258" spans="10:10" x14ac:dyDescent="0.35">
      <c r="J62258" s="830"/>
    </row>
    <row r="62259" spans="10:10" x14ac:dyDescent="0.35">
      <c r="J62259" s="830"/>
    </row>
    <row r="62260" spans="10:10" x14ac:dyDescent="0.35">
      <c r="J62260" s="830"/>
    </row>
    <row r="62261" spans="10:10" x14ac:dyDescent="0.35">
      <c r="J62261" s="830"/>
    </row>
    <row r="62262" spans="10:10" x14ac:dyDescent="0.35">
      <c r="J62262" s="830"/>
    </row>
    <row r="62263" spans="10:10" x14ac:dyDescent="0.35">
      <c r="J62263" s="830"/>
    </row>
    <row r="62264" spans="10:10" x14ac:dyDescent="0.35">
      <c r="J62264" s="830"/>
    </row>
    <row r="62265" spans="10:10" x14ac:dyDescent="0.35">
      <c r="J62265" s="830"/>
    </row>
    <row r="62266" spans="10:10" x14ac:dyDescent="0.35">
      <c r="J62266" s="830"/>
    </row>
    <row r="62267" spans="10:10" x14ac:dyDescent="0.35">
      <c r="J62267" s="830"/>
    </row>
    <row r="62268" spans="10:10" x14ac:dyDescent="0.35">
      <c r="J62268" s="830"/>
    </row>
    <row r="62269" spans="10:10" x14ac:dyDescent="0.35">
      <c r="J62269" s="830"/>
    </row>
    <row r="62270" spans="10:10" x14ac:dyDescent="0.35">
      <c r="J62270" s="830"/>
    </row>
    <row r="62271" spans="10:10" x14ac:dyDescent="0.35">
      <c r="J62271" s="830"/>
    </row>
    <row r="62272" spans="10:10" x14ac:dyDescent="0.35">
      <c r="J62272" s="830"/>
    </row>
    <row r="62273" spans="10:10" x14ac:dyDescent="0.35">
      <c r="J62273" s="830"/>
    </row>
    <row r="62274" spans="10:10" x14ac:dyDescent="0.35">
      <c r="J62274" s="830"/>
    </row>
    <row r="62275" spans="10:10" x14ac:dyDescent="0.35">
      <c r="J62275" s="830"/>
    </row>
    <row r="62276" spans="10:10" x14ac:dyDescent="0.35">
      <c r="J62276" s="830"/>
    </row>
    <row r="62277" spans="10:10" x14ac:dyDescent="0.35">
      <c r="J62277" s="830"/>
    </row>
    <row r="62278" spans="10:10" x14ac:dyDescent="0.35">
      <c r="J62278" s="830"/>
    </row>
    <row r="62279" spans="10:10" x14ac:dyDescent="0.35">
      <c r="J62279" s="830"/>
    </row>
    <row r="62280" spans="10:10" x14ac:dyDescent="0.35">
      <c r="J62280" s="830"/>
    </row>
    <row r="62281" spans="10:10" x14ac:dyDescent="0.35">
      <c r="J62281" s="830"/>
    </row>
    <row r="62282" spans="10:10" x14ac:dyDescent="0.35">
      <c r="J62282" s="830"/>
    </row>
    <row r="62283" spans="10:10" x14ac:dyDescent="0.35">
      <c r="J62283" s="830"/>
    </row>
    <row r="62284" spans="10:10" x14ac:dyDescent="0.35">
      <c r="J62284" s="830"/>
    </row>
    <row r="62285" spans="10:10" x14ac:dyDescent="0.35">
      <c r="J62285" s="830"/>
    </row>
    <row r="62286" spans="10:10" x14ac:dyDescent="0.35">
      <c r="J62286" s="830"/>
    </row>
    <row r="62287" spans="10:10" x14ac:dyDescent="0.35">
      <c r="J62287" s="830"/>
    </row>
    <row r="62288" spans="10:10" x14ac:dyDescent="0.35">
      <c r="J62288" s="830"/>
    </row>
    <row r="62289" spans="10:10" x14ac:dyDescent="0.35">
      <c r="J62289" s="830"/>
    </row>
    <row r="62290" spans="10:10" x14ac:dyDescent="0.35">
      <c r="J62290" s="830"/>
    </row>
    <row r="62291" spans="10:10" x14ac:dyDescent="0.35">
      <c r="J62291" s="830"/>
    </row>
    <row r="62292" spans="10:10" x14ac:dyDescent="0.35">
      <c r="J62292" s="830"/>
    </row>
    <row r="62293" spans="10:10" x14ac:dyDescent="0.35">
      <c r="J62293" s="830"/>
    </row>
    <row r="62294" spans="10:10" x14ac:dyDescent="0.35">
      <c r="J62294" s="830"/>
    </row>
    <row r="62295" spans="10:10" x14ac:dyDescent="0.35">
      <c r="J62295" s="830"/>
    </row>
    <row r="62296" spans="10:10" x14ac:dyDescent="0.35">
      <c r="J62296" s="830"/>
    </row>
    <row r="62297" spans="10:10" x14ac:dyDescent="0.35">
      <c r="J62297" s="830"/>
    </row>
    <row r="62298" spans="10:10" x14ac:dyDescent="0.35">
      <c r="J62298" s="830"/>
    </row>
    <row r="62299" spans="10:10" x14ac:dyDescent="0.35">
      <c r="J62299" s="830"/>
    </row>
    <row r="62300" spans="10:10" x14ac:dyDescent="0.35">
      <c r="J62300" s="830"/>
    </row>
    <row r="62301" spans="10:10" x14ac:dyDescent="0.35">
      <c r="J62301" s="830"/>
    </row>
    <row r="62302" spans="10:10" x14ac:dyDescent="0.35">
      <c r="J62302" s="830"/>
    </row>
    <row r="62303" spans="10:10" x14ac:dyDescent="0.35">
      <c r="J62303" s="830"/>
    </row>
    <row r="62304" spans="10:10" x14ac:dyDescent="0.35">
      <c r="J62304" s="830"/>
    </row>
    <row r="62305" spans="10:10" x14ac:dyDescent="0.35">
      <c r="J62305" s="830"/>
    </row>
    <row r="62306" spans="10:10" x14ac:dyDescent="0.35">
      <c r="J62306" s="830"/>
    </row>
    <row r="62307" spans="10:10" x14ac:dyDescent="0.35">
      <c r="J62307" s="830"/>
    </row>
    <row r="62308" spans="10:10" x14ac:dyDescent="0.35">
      <c r="J62308" s="830"/>
    </row>
    <row r="62309" spans="10:10" x14ac:dyDescent="0.35">
      <c r="J62309" s="830"/>
    </row>
    <row r="62310" spans="10:10" x14ac:dyDescent="0.35">
      <c r="J62310" s="830"/>
    </row>
    <row r="62311" spans="10:10" x14ac:dyDescent="0.35">
      <c r="J62311" s="830"/>
    </row>
    <row r="62312" spans="10:10" x14ac:dyDescent="0.35">
      <c r="J62312" s="830"/>
    </row>
    <row r="62313" spans="10:10" x14ac:dyDescent="0.35">
      <c r="J62313" s="830"/>
    </row>
    <row r="62314" spans="10:10" x14ac:dyDescent="0.35">
      <c r="J62314" s="830"/>
    </row>
    <row r="62315" spans="10:10" x14ac:dyDescent="0.35">
      <c r="J62315" s="830"/>
    </row>
    <row r="62316" spans="10:10" x14ac:dyDescent="0.35">
      <c r="J62316" s="830"/>
    </row>
    <row r="62317" spans="10:10" x14ac:dyDescent="0.35">
      <c r="J62317" s="830"/>
    </row>
    <row r="62318" spans="10:10" x14ac:dyDescent="0.35">
      <c r="J62318" s="830"/>
    </row>
    <row r="62319" spans="10:10" x14ac:dyDescent="0.35">
      <c r="J62319" s="830"/>
    </row>
    <row r="62320" spans="10:10" x14ac:dyDescent="0.35">
      <c r="J62320" s="830"/>
    </row>
    <row r="62321" spans="10:10" x14ac:dyDescent="0.35">
      <c r="J62321" s="830"/>
    </row>
    <row r="62322" spans="10:10" x14ac:dyDescent="0.35">
      <c r="J62322" s="830"/>
    </row>
    <row r="62323" spans="10:10" x14ac:dyDescent="0.35">
      <c r="J62323" s="830"/>
    </row>
    <row r="62324" spans="10:10" x14ac:dyDescent="0.35">
      <c r="J62324" s="830"/>
    </row>
    <row r="62325" spans="10:10" x14ac:dyDescent="0.35">
      <c r="J62325" s="830"/>
    </row>
    <row r="62326" spans="10:10" x14ac:dyDescent="0.35">
      <c r="J62326" s="830"/>
    </row>
    <row r="62327" spans="10:10" x14ac:dyDescent="0.35">
      <c r="J62327" s="830"/>
    </row>
    <row r="62328" spans="10:10" x14ac:dyDescent="0.35">
      <c r="J62328" s="830"/>
    </row>
    <row r="62329" spans="10:10" x14ac:dyDescent="0.35">
      <c r="J62329" s="830"/>
    </row>
    <row r="62330" spans="10:10" x14ac:dyDescent="0.35">
      <c r="J62330" s="830"/>
    </row>
    <row r="62331" spans="10:10" x14ac:dyDescent="0.35">
      <c r="J62331" s="830"/>
    </row>
    <row r="62332" spans="10:10" x14ac:dyDescent="0.35">
      <c r="J62332" s="830"/>
    </row>
    <row r="62333" spans="10:10" x14ac:dyDescent="0.35">
      <c r="J62333" s="830"/>
    </row>
    <row r="62334" spans="10:10" x14ac:dyDescent="0.35">
      <c r="J62334" s="830"/>
    </row>
    <row r="62335" spans="10:10" x14ac:dyDescent="0.35">
      <c r="J62335" s="830"/>
    </row>
    <row r="62336" spans="10:10" x14ac:dyDescent="0.35">
      <c r="J62336" s="830"/>
    </row>
    <row r="62337" spans="10:10" x14ac:dyDescent="0.35">
      <c r="J62337" s="830"/>
    </row>
    <row r="62341" spans="10:10" x14ac:dyDescent="0.35">
      <c r="J62341" s="830"/>
    </row>
    <row r="62342" spans="10:10" x14ac:dyDescent="0.35">
      <c r="J62342" s="830"/>
    </row>
    <row r="62343" spans="10:10" x14ac:dyDescent="0.35">
      <c r="J62343" s="830"/>
    </row>
    <row r="62344" spans="10:10" x14ac:dyDescent="0.35">
      <c r="J62344" s="830"/>
    </row>
    <row r="62345" spans="10:10" x14ac:dyDescent="0.35">
      <c r="J62345" s="830"/>
    </row>
    <row r="62346" spans="10:10" x14ac:dyDescent="0.35">
      <c r="J62346" s="830"/>
    </row>
    <row r="62347" spans="10:10" x14ac:dyDescent="0.35">
      <c r="J62347" s="830"/>
    </row>
    <row r="62348" spans="10:10" x14ac:dyDescent="0.35">
      <c r="J62348" s="830"/>
    </row>
    <row r="62349" spans="10:10" x14ac:dyDescent="0.35">
      <c r="J62349" s="830"/>
    </row>
    <row r="62350" spans="10:10" x14ac:dyDescent="0.35">
      <c r="J62350" s="830"/>
    </row>
    <row r="62351" spans="10:10" x14ac:dyDescent="0.35">
      <c r="J62351" s="830"/>
    </row>
    <row r="62352" spans="10:10" x14ac:dyDescent="0.35">
      <c r="J62352" s="830"/>
    </row>
    <row r="62353" spans="10:10" x14ac:dyDescent="0.35">
      <c r="J62353" s="830"/>
    </row>
    <row r="62354" spans="10:10" x14ac:dyDescent="0.35">
      <c r="J62354" s="830"/>
    </row>
    <row r="62355" spans="10:10" x14ac:dyDescent="0.35">
      <c r="J62355" s="830"/>
    </row>
    <row r="62356" spans="10:10" x14ac:dyDescent="0.35">
      <c r="J62356" s="830"/>
    </row>
    <row r="62357" spans="10:10" x14ac:dyDescent="0.35">
      <c r="J62357" s="830"/>
    </row>
    <row r="62358" spans="10:10" x14ac:dyDescent="0.35">
      <c r="J62358" s="830"/>
    </row>
    <row r="62359" spans="10:10" x14ac:dyDescent="0.35">
      <c r="J62359" s="830"/>
    </row>
    <row r="62360" spans="10:10" x14ac:dyDescent="0.35">
      <c r="J62360" s="830"/>
    </row>
    <row r="62361" spans="10:10" x14ac:dyDescent="0.35">
      <c r="J62361" s="830"/>
    </row>
    <row r="62362" spans="10:10" x14ac:dyDescent="0.35">
      <c r="J62362" s="830"/>
    </row>
    <row r="62363" spans="10:10" x14ac:dyDescent="0.35">
      <c r="J62363" s="830"/>
    </row>
    <row r="62364" spans="10:10" x14ac:dyDescent="0.35">
      <c r="J62364" s="830"/>
    </row>
    <row r="62365" spans="10:10" x14ac:dyDescent="0.35">
      <c r="J62365" s="830"/>
    </row>
    <row r="62366" spans="10:10" x14ac:dyDescent="0.35">
      <c r="J62366" s="830"/>
    </row>
    <row r="62367" spans="10:10" x14ac:dyDescent="0.35">
      <c r="J62367" s="830"/>
    </row>
    <row r="62368" spans="10:10" x14ac:dyDescent="0.35">
      <c r="J62368" s="830"/>
    </row>
    <row r="62369" spans="10:10" x14ac:dyDescent="0.35">
      <c r="J62369" s="830"/>
    </row>
    <row r="62370" spans="10:10" x14ac:dyDescent="0.35">
      <c r="J62370" s="830"/>
    </row>
    <row r="62371" spans="10:10" x14ac:dyDescent="0.35">
      <c r="J62371" s="830"/>
    </row>
    <row r="62372" spans="10:10" x14ac:dyDescent="0.35">
      <c r="J62372" s="830"/>
    </row>
    <row r="62373" spans="10:10" x14ac:dyDescent="0.35">
      <c r="J62373" s="830"/>
    </row>
    <row r="62374" spans="10:10" x14ac:dyDescent="0.35">
      <c r="J62374" s="830"/>
    </row>
    <row r="62375" spans="10:10" x14ac:dyDescent="0.35">
      <c r="J62375" s="830"/>
    </row>
    <row r="62376" spans="10:10" x14ac:dyDescent="0.35">
      <c r="J62376" s="830"/>
    </row>
    <row r="62377" spans="10:10" x14ac:dyDescent="0.35">
      <c r="J62377" s="830"/>
    </row>
    <row r="62378" spans="10:10" x14ac:dyDescent="0.35">
      <c r="J62378" s="830"/>
    </row>
    <row r="62379" spans="10:10" x14ac:dyDescent="0.35">
      <c r="J62379" s="830"/>
    </row>
    <row r="62380" spans="10:10" x14ac:dyDescent="0.35">
      <c r="J62380" s="830"/>
    </row>
    <row r="62381" spans="10:10" x14ac:dyDescent="0.35">
      <c r="J62381" s="830"/>
    </row>
    <row r="62382" spans="10:10" x14ac:dyDescent="0.35">
      <c r="J62382" s="830"/>
    </row>
    <row r="62383" spans="10:10" x14ac:dyDescent="0.35">
      <c r="J62383" s="830"/>
    </row>
    <row r="62384" spans="10:10" x14ac:dyDescent="0.35">
      <c r="J62384" s="830"/>
    </row>
    <row r="62385" spans="10:10" x14ac:dyDescent="0.35">
      <c r="J62385" s="830"/>
    </row>
    <row r="62386" spans="10:10" x14ac:dyDescent="0.35">
      <c r="J62386" s="830"/>
    </row>
    <row r="62387" spans="10:10" x14ac:dyDescent="0.35">
      <c r="J62387" s="830"/>
    </row>
    <row r="62388" spans="10:10" x14ac:dyDescent="0.35">
      <c r="J62388" s="830"/>
    </row>
    <row r="62389" spans="10:10" x14ac:dyDescent="0.35">
      <c r="J62389" s="830"/>
    </row>
    <row r="62390" spans="10:10" x14ac:dyDescent="0.35">
      <c r="J62390" s="830"/>
    </row>
    <row r="62391" spans="10:10" x14ac:dyDescent="0.35">
      <c r="J62391" s="830"/>
    </row>
    <row r="62392" spans="10:10" x14ac:dyDescent="0.35">
      <c r="J62392" s="830"/>
    </row>
    <row r="62393" spans="10:10" x14ac:dyDescent="0.35">
      <c r="J62393" s="830"/>
    </row>
    <row r="62394" spans="10:10" x14ac:dyDescent="0.35">
      <c r="J62394" s="830"/>
    </row>
    <row r="62395" spans="10:10" x14ac:dyDescent="0.35">
      <c r="J62395" s="830"/>
    </row>
    <row r="62396" spans="10:10" x14ac:dyDescent="0.35">
      <c r="J62396" s="830"/>
    </row>
    <row r="62397" spans="10:10" x14ac:dyDescent="0.35">
      <c r="J62397" s="830"/>
    </row>
    <row r="62398" spans="10:10" x14ac:dyDescent="0.35">
      <c r="J62398" s="830"/>
    </row>
    <row r="62399" spans="10:10" x14ac:dyDescent="0.35">
      <c r="J62399" s="830"/>
    </row>
    <row r="62400" spans="10:10" x14ac:dyDescent="0.35">
      <c r="J62400" s="830"/>
    </row>
    <row r="62401" spans="10:10" x14ac:dyDescent="0.35">
      <c r="J62401" s="830"/>
    </row>
    <row r="62402" spans="10:10" x14ac:dyDescent="0.35">
      <c r="J62402" s="830"/>
    </row>
    <row r="62403" spans="10:10" x14ac:dyDescent="0.35">
      <c r="J62403" s="830"/>
    </row>
    <row r="62404" spans="10:10" x14ac:dyDescent="0.35">
      <c r="J62404" s="830"/>
    </row>
    <row r="62405" spans="10:10" x14ac:dyDescent="0.35">
      <c r="J62405" s="830"/>
    </row>
    <row r="62406" spans="10:10" x14ac:dyDescent="0.35">
      <c r="J62406" s="830"/>
    </row>
    <row r="62407" spans="10:10" x14ac:dyDescent="0.35">
      <c r="J62407" s="830"/>
    </row>
    <row r="62408" spans="10:10" x14ac:dyDescent="0.35">
      <c r="J62408" s="830"/>
    </row>
    <row r="62409" spans="10:10" x14ac:dyDescent="0.35">
      <c r="J62409" s="830"/>
    </row>
    <row r="62410" spans="10:10" x14ac:dyDescent="0.35">
      <c r="J62410" s="830"/>
    </row>
    <row r="62411" spans="10:10" x14ac:dyDescent="0.35">
      <c r="J62411" s="830"/>
    </row>
    <row r="62412" spans="10:10" x14ac:dyDescent="0.35">
      <c r="J62412" s="830"/>
    </row>
    <row r="62413" spans="10:10" x14ac:dyDescent="0.35">
      <c r="J62413" s="830"/>
    </row>
    <row r="62414" spans="10:10" x14ac:dyDescent="0.35">
      <c r="J62414" s="830"/>
    </row>
    <row r="62415" spans="10:10" x14ac:dyDescent="0.35">
      <c r="J62415" s="830"/>
    </row>
    <row r="62416" spans="10:10" x14ac:dyDescent="0.35">
      <c r="J62416" s="830"/>
    </row>
    <row r="62417" spans="10:10" x14ac:dyDescent="0.35">
      <c r="J62417" s="830"/>
    </row>
    <row r="62418" spans="10:10" x14ac:dyDescent="0.35">
      <c r="J62418" s="830"/>
    </row>
    <row r="62419" spans="10:10" x14ac:dyDescent="0.35">
      <c r="J62419" s="830"/>
    </row>
    <row r="62420" spans="10:10" x14ac:dyDescent="0.35">
      <c r="J62420" s="830"/>
    </row>
    <row r="62421" spans="10:10" x14ac:dyDescent="0.35">
      <c r="J62421" s="830"/>
    </row>
    <row r="62422" spans="10:10" x14ac:dyDescent="0.35">
      <c r="J62422" s="830"/>
    </row>
    <row r="62423" spans="10:10" x14ac:dyDescent="0.35">
      <c r="J62423" s="830"/>
    </row>
    <row r="62424" spans="10:10" x14ac:dyDescent="0.35">
      <c r="J62424" s="830"/>
    </row>
    <row r="62425" spans="10:10" x14ac:dyDescent="0.35">
      <c r="J62425" s="830"/>
    </row>
    <row r="62426" spans="10:10" x14ac:dyDescent="0.35">
      <c r="J62426" s="830"/>
    </row>
    <row r="62427" spans="10:10" x14ac:dyDescent="0.35">
      <c r="J62427" s="830"/>
    </row>
    <row r="62428" spans="10:10" x14ac:dyDescent="0.35">
      <c r="J62428" s="830"/>
    </row>
    <row r="62429" spans="10:10" x14ac:dyDescent="0.35">
      <c r="J62429" s="830"/>
    </row>
    <row r="62430" spans="10:10" x14ac:dyDescent="0.35">
      <c r="J62430" s="830"/>
    </row>
    <row r="62431" spans="10:10" x14ac:dyDescent="0.35">
      <c r="J62431" s="830"/>
    </row>
    <row r="62432" spans="10:10" x14ac:dyDescent="0.35">
      <c r="J62432" s="830"/>
    </row>
    <row r="62433" spans="10:10" x14ac:dyDescent="0.35">
      <c r="J62433" s="830"/>
    </row>
    <row r="62434" spans="10:10" x14ac:dyDescent="0.35">
      <c r="J62434" s="830"/>
    </row>
    <row r="62435" spans="10:10" x14ac:dyDescent="0.35">
      <c r="J62435" s="830"/>
    </row>
    <row r="62436" spans="10:10" x14ac:dyDescent="0.35">
      <c r="J62436" s="830"/>
    </row>
    <row r="62437" spans="10:10" x14ac:dyDescent="0.35">
      <c r="J62437" s="830"/>
    </row>
    <row r="62438" spans="10:10" x14ac:dyDescent="0.35">
      <c r="J62438" s="830"/>
    </row>
    <row r="62439" spans="10:10" x14ac:dyDescent="0.35">
      <c r="J62439" s="830"/>
    </row>
    <row r="62440" spans="10:10" x14ac:dyDescent="0.35">
      <c r="J62440" s="830"/>
    </row>
    <row r="62441" spans="10:10" x14ac:dyDescent="0.35">
      <c r="J62441" s="830"/>
    </row>
    <row r="62442" spans="10:10" x14ac:dyDescent="0.35">
      <c r="J62442" s="830"/>
    </row>
    <row r="62443" spans="10:10" x14ac:dyDescent="0.35">
      <c r="J62443" s="830"/>
    </row>
    <row r="62444" spans="10:10" x14ac:dyDescent="0.35">
      <c r="J62444" s="830"/>
    </row>
    <row r="62445" spans="10:10" x14ac:dyDescent="0.35">
      <c r="J62445" s="830"/>
    </row>
    <row r="62446" spans="10:10" x14ac:dyDescent="0.35">
      <c r="J62446" s="830"/>
    </row>
    <row r="62447" spans="10:10" x14ac:dyDescent="0.35">
      <c r="J62447" s="830"/>
    </row>
    <row r="62448" spans="10:10" x14ac:dyDescent="0.35">
      <c r="J62448" s="830"/>
    </row>
    <row r="62449" spans="10:10" x14ac:dyDescent="0.35">
      <c r="J62449" s="830"/>
    </row>
    <row r="62450" spans="10:10" x14ac:dyDescent="0.35">
      <c r="J62450" s="830"/>
    </row>
    <row r="62451" spans="10:10" x14ac:dyDescent="0.35">
      <c r="J62451" s="830"/>
    </row>
    <row r="62452" spans="10:10" x14ac:dyDescent="0.35">
      <c r="J62452" s="830"/>
    </row>
    <row r="62453" spans="10:10" x14ac:dyDescent="0.35">
      <c r="J62453" s="830"/>
    </row>
    <row r="62454" spans="10:10" x14ac:dyDescent="0.35">
      <c r="J62454" s="830"/>
    </row>
    <row r="62455" spans="10:10" x14ac:dyDescent="0.35">
      <c r="J62455" s="830"/>
    </row>
    <row r="62456" spans="10:10" x14ac:dyDescent="0.35">
      <c r="J62456" s="830"/>
    </row>
    <row r="62457" spans="10:10" x14ac:dyDescent="0.35">
      <c r="J62457" s="830"/>
    </row>
    <row r="62458" spans="10:10" x14ac:dyDescent="0.35">
      <c r="J62458" s="830"/>
    </row>
    <row r="62459" spans="10:10" x14ac:dyDescent="0.35">
      <c r="J62459" s="830"/>
    </row>
    <row r="62460" spans="10:10" x14ac:dyDescent="0.35">
      <c r="J62460" s="830"/>
    </row>
    <row r="62461" spans="10:10" x14ac:dyDescent="0.35">
      <c r="J62461" s="830"/>
    </row>
    <row r="62462" spans="10:10" x14ac:dyDescent="0.35">
      <c r="J62462" s="830"/>
    </row>
    <row r="62463" spans="10:10" x14ac:dyDescent="0.35">
      <c r="J62463" s="830"/>
    </row>
    <row r="62464" spans="10:10" x14ac:dyDescent="0.35">
      <c r="J62464" s="830"/>
    </row>
    <row r="62465" spans="10:10" x14ac:dyDescent="0.35">
      <c r="J62465" s="830"/>
    </row>
    <row r="62466" spans="10:10" x14ac:dyDescent="0.35">
      <c r="J62466" s="830"/>
    </row>
    <row r="62467" spans="10:10" x14ac:dyDescent="0.35">
      <c r="J62467" s="830"/>
    </row>
    <row r="62468" spans="10:10" x14ac:dyDescent="0.35">
      <c r="J62468" s="830"/>
    </row>
    <row r="62469" spans="10:10" x14ac:dyDescent="0.35">
      <c r="J62469" s="830"/>
    </row>
    <row r="62470" spans="10:10" x14ac:dyDescent="0.35">
      <c r="J62470" s="830"/>
    </row>
    <row r="62471" spans="10:10" x14ac:dyDescent="0.35">
      <c r="J62471" s="830"/>
    </row>
    <row r="62472" spans="10:10" x14ac:dyDescent="0.35">
      <c r="J62472" s="830"/>
    </row>
    <row r="62473" spans="10:10" x14ac:dyDescent="0.35">
      <c r="J62473" s="830"/>
    </row>
    <row r="62474" spans="10:10" x14ac:dyDescent="0.35">
      <c r="J62474" s="830"/>
    </row>
    <row r="62475" spans="10:10" x14ac:dyDescent="0.35">
      <c r="J62475" s="830"/>
    </row>
    <row r="62476" spans="10:10" x14ac:dyDescent="0.35">
      <c r="J62476" s="830"/>
    </row>
    <row r="62477" spans="10:10" x14ac:dyDescent="0.35">
      <c r="J62477" s="830"/>
    </row>
    <row r="62478" spans="10:10" x14ac:dyDescent="0.35">
      <c r="J62478" s="830"/>
    </row>
    <row r="62479" spans="10:10" x14ac:dyDescent="0.35">
      <c r="J62479" s="830"/>
    </row>
    <row r="62480" spans="10:10" x14ac:dyDescent="0.35">
      <c r="J62480" s="830"/>
    </row>
    <row r="62481" spans="10:10" x14ac:dyDescent="0.35">
      <c r="J62481" s="830"/>
    </row>
    <row r="62482" spans="10:10" x14ac:dyDescent="0.35">
      <c r="J62482" s="830"/>
    </row>
    <row r="62483" spans="10:10" x14ac:dyDescent="0.35">
      <c r="J62483" s="830"/>
    </row>
    <row r="62484" spans="10:10" x14ac:dyDescent="0.35">
      <c r="J62484" s="830"/>
    </row>
    <row r="62485" spans="10:10" x14ac:dyDescent="0.35">
      <c r="J62485" s="830"/>
    </row>
    <row r="62486" spans="10:10" x14ac:dyDescent="0.35">
      <c r="J62486" s="830"/>
    </row>
    <row r="62487" spans="10:10" x14ac:dyDescent="0.35">
      <c r="J62487" s="830"/>
    </row>
    <row r="62488" spans="10:10" x14ac:dyDescent="0.35">
      <c r="J62488" s="830"/>
    </row>
    <row r="62489" spans="10:10" x14ac:dyDescent="0.35">
      <c r="J62489" s="830"/>
    </row>
    <row r="62490" spans="10:10" x14ac:dyDescent="0.35">
      <c r="J62490" s="830"/>
    </row>
    <row r="62491" spans="10:10" x14ac:dyDescent="0.35">
      <c r="J62491" s="830"/>
    </row>
    <row r="62492" spans="10:10" x14ac:dyDescent="0.35">
      <c r="J62492" s="830"/>
    </row>
    <row r="62493" spans="10:10" x14ac:dyDescent="0.35">
      <c r="J62493" s="830"/>
    </row>
    <row r="62494" spans="10:10" x14ac:dyDescent="0.35">
      <c r="J62494" s="830"/>
    </row>
    <row r="62495" spans="10:10" x14ac:dyDescent="0.35">
      <c r="J62495" s="830"/>
    </row>
    <row r="62496" spans="10:10" x14ac:dyDescent="0.35">
      <c r="J62496" s="830"/>
    </row>
    <row r="62497" spans="10:10" x14ac:dyDescent="0.35">
      <c r="J62497" s="830"/>
    </row>
    <row r="62498" spans="10:10" x14ac:dyDescent="0.35">
      <c r="J62498" s="830"/>
    </row>
    <row r="62499" spans="10:10" x14ac:dyDescent="0.35">
      <c r="J62499" s="830"/>
    </row>
    <row r="62500" spans="10:10" x14ac:dyDescent="0.35">
      <c r="J62500" s="830"/>
    </row>
    <row r="62501" spans="10:10" x14ac:dyDescent="0.35">
      <c r="J62501" s="830"/>
    </row>
    <row r="62502" spans="10:10" x14ac:dyDescent="0.35">
      <c r="J62502" s="830"/>
    </row>
    <row r="62503" spans="10:10" x14ac:dyDescent="0.35">
      <c r="J62503" s="830"/>
    </row>
    <row r="62504" spans="10:10" x14ac:dyDescent="0.35">
      <c r="J62504" s="830"/>
    </row>
    <row r="62505" spans="10:10" x14ac:dyDescent="0.35">
      <c r="J62505" s="830"/>
    </row>
    <row r="62506" spans="10:10" x14ac:dyDescent="0.35">
      <c r="J62506" s="830"/>
    </row>
    <row r="62507" spans="10:10" x14ac:dyDescent="0.35">
      <c r="J62507" s="830"/>
    </row>
    <row r="62508" spans="10:10" x14ac:dyDescent="0.35">
      <c r="J62508" s="830"/>
    </row>
    <row r="62509" spans="10:10" x14ac:dyDescent="0.35">
      <c r="J62509" s="830"/>
    </row>
    <row r="62510" spans="10:10" x14ac:dyDescent="0.35">
      <c r="J62510" s="830"/>
    </row>
    <row r="62511" spans="10:10" x14ac:dyDescent="0.35">
      <c r="J62511" s="830"/>
    </row>
    <row r="62512" spans="10:10" x14ac:dyDescent="0.35">
      <c r="J62512" s="830"/>
    </row>
    <row r="62513" spans="10:10" x14ac:dyDescent="0.35">
      <c r="J62513" s="830"/>
    </row>
    <row r="62514" spans="10:10" x14ac:dyDescent="0.35">
      <c r="J62514" s="830"/>
    </row>
    <row r="62515" spans="10:10" x14ac:dyDescent="0.35">
      <c r="J62515" s="830"/>
    </row>
    <row r="62516" spans="10:10" x14ac:dyDescent="0.35">
      <c r="J62516" s="830"/>
    </row>
    <row r="62517" spans="10:10" x14ac:dyDescent="0.35">
      <c r="J62517" s="830"/>
    </row>
    <row r="62518" spans="10:10" x14ac:dyDescent="0.35">
      <c r="J62518" s="830"/>
    </row>
    <row r="62519" spans="10:10" x14ac:dyDescent="0.35">
      <c r="J62519" s="830"/>
    </row>
    <row r="62520" spans="10:10" x14ac:dyDescent="0.35">
      <c r="J62520" s="830"/>
    </row>
    <row r="62521" spans="10:10" x14ac:dyDescent="0.35">
      <c r="J62521" s="830"/>
    </row>
    <row r="62522" spans="10:10" x14ac:dyDescent="0.35">
      <c r="J62522" s="830"/>
    </row>
    <row r="62523" spans="10:10" x14ac:dyDescent="0.35">
      <c r="J62523" s="830"/>
    </row>
    <row r="62524" spans="10:10" x14ac:dyDescent="0.35">
      <c r="J62524" s="830"/>
    </row>
    <row r="62525" spans="10:10" x14ac:dyDescent="0.35">
      <c r="J62525" s="830"/>
    </row>
    <row r="62526" spans="10:10" x14ac:dyDescent="0.35">
      <c r="J62526" s="830"/>
    </row>
    <row r="62527" spans="10:10" x14ac:dyDescent="0.35">
      <c r="J62527" s="830"/>
    </row>
    <row r="62528" spans="10:10" x14ac:dyDescent="0.35">
      <c r="J62528" s="830"/>
    </row>
    <row r="62529" spans="10:10" x14ac:dyDescent="0.35">
      <c r="J62529" s="830"/>
    </row>
    <row r="62530" spans="10:10" x14ac:dyDescent="0.35">
      <c r="J62530" s="830"/>
    </row>
    <row r="62531" spans="10:10" x14ac:dyDescent="0.35">
      <c r="J62531" s="830"/>
    </row>
    <row r="62532" spans="10:10" x14ac:dyDescent="0.35">
      <c r="J62532" s="830"/>
    </row>
    <row r="62533" spans="10:10" x14ac:dyDescent="0.35">
      <c r="J62533" s="830"/>
    </row>
    <row r="62534" spans="10:10" x14ac:dyDescent="0.35">
      <c r="J62534" s="830"/>
    </row>
    <row r="62535" spans="10:10" x14ac:dyDescent="0.35">
      <c r="J62535" s="830"/>
    </row>
    <row r="62536" spans="10:10" x14ac:dyDescent="0.35">
      <c r="J62536" s="830"/>
    </row>
    <row r="62537" spans="10:10" x14ac:dyDescent="0.35">
      <c r="J62537" s="830"/>
    </row>
    <row r="62538" spans="10:10" x14ac:dyDescent="0.35">
      <c r="J62538" s="830"/>
    </row>
    <row r="62539" spans="10:10" x14ac:dyDescent="0.35">
      <c r="J62539" s="830"/>
    </row>
    <row r="62540" spans="10:10" x14ac:dyDescent="0.35">
      <c r="J62540" s="830"/>
    </row>
    <row r="62541" spans="10:10" x14ac:dyDescent="0.35">
      <c r="J62541" s="830"/>
    </row>
    <row r="62542" spans="10:10" x14ac:dyDescent="0.35">
      <c r="J62542" s="830"/>
    </row>
    <row r="62543" spans="10:10" x14ac:dyDescent="0.35">
      <c r="J62543" s="830"/>
    </row>
    <row r="62544" spans="10:10" x14ac:dyDescent="0.35">
      <c r="J62544" s="830"/>
    </row>
    <row r="62545" spans="10:10" x14ac:dyDescent="0.35">
      <c r="J62545" s="830"/>
    </row>
    <row r="62546" spans="10:10" x14ac:dyDescent="0.35">
      <c r="J62546" s="830"/>
    </row>
    <row r="62547" spans="10:10" x14ac:dyDescent="0.35">
      <c r="J62547" s="830"/>
    </row>
    <row r="62548" spans="10:10" x14ac:dyDescent="0.35">
      <c r="J62548" s="830"/>
    </row>
    <row r="62549" spans="10:10" x14ac:dyDescent="0.35">
      <c r="J62549" s="830"/>
    </row>
    <row r="62550" spans="10:10" x14ac:dyDescent="0.35">
      <c r="J62550" s="830"/>
    </row>
    <row r="62551" spans="10:10" x14ac:dyDescent="0.35">
      <c r="J62551" s="830"/>
    </row>
    <row r="62552" spans="10:10" x14ac:dyDescent="0.35">
      <c r="J62552" s="830"/>
    </row>
    <row r="62553" spans="10:10" x14ac:dyDescent="0.35">
      <c r="J62553" s="830"/>
    </row>
    <row r="62554" spans="10:10" x14ac:dyDescent="0.35">
      <c r="J62554" s="830"/>
    </row>
    <row r="62555" spans="10:10" x14ac:dyDescent="0.35">
      <c r="J62555" s="830"/>
    </row>
    <row r="62556" spans="10:10" x14ac:dyDescent="0.35">
      <c r="J62556" s="830"/>
    </row>
    <row r="62557" spans="10:10" x14ac:dyDescent="0.35">
      <c r="J62557" s="830"/>
    </row>
    <row r="62558" spans="10:10" x14ac:dyDescent="0.35">
      <c r="J62558" s="830"/>
    </row>
    <row r="62559" spans="10:10" x14ac:dyDescent="0.35">
      <c r="J62559" s="830"/>
    </row>
    <row r="62560" spans="10:10" x14ac:dyDescent="0.35">
      <c r="J62560" s="830"/>
    </row>
    <row r="62561" spans="10:10" x14ac:dyDescent="0.35">
      <c r="J62561" s="830"/>
    </row>
    <row r="62562" spans="10:10" x14ac:dyDescent="0.35">
      <c r="J62562" s="830"/>
    </row>
    <row r="62563" spans="10:10" x14ac:dyDescent="0.35">
      <c r="J62563" s="830"/>
    </row>
    <row r="62564" spans="10:10" x14ac:dyDescent="0.35">
      <c r="J62564" s="830"/>
    </row>
    <row r="62565" spans="10:10" x14ac:dyDescent="0.35">
      <c r="J62565" s="830"/>
    </row>
    <row r="62566" spans="10:10" x14ac:dyDescent="0.35">
      <c r="J62566" s="830"/>
    </row>
    <row r="62567" spans="10:10" x14ac:dyDescent="0.35">
      <c r="J62567" s="830"/>
    </row>
    <row r="62568" spans="10:10" x14ac:dyDescent="0.35">
      <c r="J62568" s="830"/>
    </row>
    <row r="62569" spans="10:10" x14ac:dyDescent="0.35">
      <c r="J62569" s="830"/>
    </row>
    <row r="62570" spans="10:10" x14ac:dyDescent="0.35">
      <c r="J62570" s="830"/>
    </row>
    <row r="62571" spans="10:10" x14ac:dyDescent="0.35">
      <c r="J62571" s="830"/>
    </row>
    <row r="62572" spans="10:10" x14ac:dyDescent="0.35">
      <c r="J62572" s="830"/>
    </row>
    <row r="62573" spans="10:10" x14ac:dyDescent="0.35">
      <c r="J62573" s="830"/>
    </row>
    <row r="62574" spans="10:10" x14ac:dyDescent="0.35">
      <c r="J62574" s="830"/>
    </row>
    <row r="62575" spans="10:10" x14ac:dyDescent="0.35">
      <c r="J62575" s="830"/>
    </row>
    <row r="62576" spans="10:10" x14ac:dyDescent="0.35">
      <c r="J62576" s="830"/>
    </row>
    <row r="62577" spans="10:10" x14ac:dyDescent="0.35">
      <c r="J62577" s="830"/>
    </row>
    <row r="62578" spans="10:10" x14ac:dyDescent="0.35">
      <c r="J62578" s="830"/>
    </row>
    <row r="62579" spans="10:10" x14ac:dyDescent="0.35">
      <c r="J62579" s="830"/>
    </row>
    <row r="62580" spans="10:10" x14ac:dyDescent="0.35">
      <c r="J62580" s="830"/>
    </row>
    <row r="62581" spans="10:10" x14ac:dyDescent="0.35">
      <c r="J62581" s="830"/>
    </row>
    <row r="62582" spans="10:10" x14ac:dyDescent="0.35">
      <c r="J62582" s="830"/>
    </row>
    <row r="62583" spans="10:10" x14ac:dyDescent="0.35">
      <c r="J62583" s="830"/>
    </row>
    <row r="62584" spans="10:10" x14ac:dyDescent="0.35">
      <c r="J62584" s="830"/>
    </row>
    <row r="62585" spans="10:10" x14ac:dyDescent="0.35">
      <c r="J62585" s="830"/>
    </row>
    <row r="62586" spans="10:10" x14ac:dyDescent="0.35">
      <c r="J62586" s="830"/>
    </row>
    <row r="62587" spans="10:10" x14ac:dyDescent="0.35">
      <c r="J62587" s="830"/>
    </row>
    <row r="62588" spans="10:10" x14ac:dyDescent="0.35">
      <c r="J62588" s="830"/>
    </row>
    <row r="62589" spans="10:10" x14ac:dyDescent="0.35">
      <c r="J62589" s="830"/>
    </row>
    <row r="62590" spans="10:10" x14ac:dyDescent="0.35">
      <c r="J62590" s="830"/>
    </row>
    <row r="62591" spans="10:10" x14ac:dyDescent="0.35">
      <c r="J62591" s="830"/>
    </row>
    <row r="62592" spans="10:10" x14ac:dyDescent="0.35">
      <c r="J62592" s="830"/>
    </row>
    <row r="62593" spans="10:10" x14ac:dyDescent="0.35">
      <c r="J62593" s="830"/>
    </row>
    <row r="62594" spans="10:10" x14ac:dyDescent="0.35">
      <c r="J62594" s="830"/>
    </row>
    <row r="62595" spans="10:10" x14ac:dyDescent="0.35">
      <c r="J62595" s="830"/>
    </row>
    <row r="62596" spans="10:10" x14ac:dyDescent="0.35">
      <c r="J62596" s="830"/>
    </row>
    <row r="62597" spans="10:10" x14ac:dyDescent="0.35">
      <c r="J62597" s="830"/>
    </row>
    <row r="62598" spans="10:10" x14ac:dyDescent="0.35">
      <c r="J62598" s="830"/>
    </row>
    <row r="62599" spans="10:10" x14ac:dyDescent="0.35">
      <c r="J62599" s="830"/>
    </row>
    <row r="62600" spans="10:10" x14ac:dyDescent="0.35">
      <c r="J62600" s="830"/>
    </row>
    <row r="62601" spans="10:10" x14ac:dyDescent="0.35">
      <c r="J62601" s="830"/>
    </row>
    <row r="62602" spans="10:10" x14ac:dyDescent="0.35">
      <c r="J62602" s="830"/>
    </row>
    <row r="62603" spans="10:10" x14ac:dyDescent="0.35">
      <c r="J62603" s="830"/>
    </row>
    <row r="62604" spans="10:10" x14ac:dyDescent="0.35">
      <c r="J62604" s="830"/>
    </row>
    <row r="62605" spans="10:10" x14ac:dyDescent="0.35">
      <c r="J62605" s="830"/>
    </row>
    <row r="62606" spans="10:10" x14ac:dyDescent="0.35">
      <c r="J62606" s="830"/>
    </row>
    <row r="62607" spans="10:10" x14ac:dyDescent="0.35">
      <c r="J62607" s="830"/>
    </row>
    <row r="62608" spans="10:10" x14ac:dyDescent="0.35">
      <c r="J62608" s="830"/>
    </row>
    <row r="62609" spans="10:10" x14ac:dyDescent="0.35">
      <c r="J62609" s="830"/>
    </row>
    <row r="62610" spans="10:10" x14ac:dyDescent="0.35">
      <c r="J62610" s="830"/>
    </row>
    <row r="62611" spans="10:10" x14ac:dyDescent="0.35">
      <c r="J62611" s="830"/>
    </row>
    <row r="62612" spans="10:10" x14ac:dyDescent="0.35">
      <c r="J62612" s="830"/>
    </row>
    <row r="62613" spans="10:10" x14ac:dyDescent="0.35">
      <c r="J62613" s="830"/>
    </row>
    <row r="62614" spans="10:10" x14ac:dyDescent="0.35">
      <c r="J62614" s="830"/>
    </row>
    <row r="62615" spans="10:10" x14ac:dyDescent="0.35">
      <c r="J62615" s="830"/>
    </row>
    <row r="62616" spans="10:10" x14ac:dyDescent="0.35">
      <c r="J62616" s="830"/>
    </row>
    <row r="62617" spans="10:10" x14ac:dyDescent="0.35">
      <c r="J62617" s="830"/>
    </row>
    <row r="62618" spans="10:10" x14ac:dyDescent="0.35">
      <c r="J62618" s="830"/>
    </row>
    <row r="62619" spans="10:10" x14ac:dyDescent="0.35">
      <c r="J62619" s="830"/>
    </row>
    <row r="62620" spans="10:10" x14ac:dyDescent="0.35">
      <c r="J62620" s="830"/>
    </row>
    <row r="62621" spans="10:10" x14ac:dyDescent="0.35">
      <c r="J62621" s="830"/>
    </row>
    <row r="62622" spans="10:10" x14ac:dyDescent="0.35">
      <c r="J62622" s="830"/>
    </row>
    <row r="62623" spans="10:10" x14ac:dyDescent="0.35">
      <c r="J62623" s="830"/>
    </row>
    <row r="62624" spans="10:10" x14ac:dyDescent="0.35">
      <c r="J62624" s="830"/>
    </row>
    <row r="62625" spans="10:10" x14ac:dyDescent="0.35">
      <c r="J62625" s="830"/>
    </row>
    <row r="62626" spans="10:10" x14ac:dyDescent="0.35">
      <c r="J62626" s="830"/>
    </row>
    <row r="62627" spans="10:10" x14ac:dyDescent="0.35">
      <c r="J62627" s="830"/>
    </row>
    <row r="62628" spans="10:10" x14ac:dyDescent="0.35">
      <c r="J62628" s="830"/>
    </row>
    <row r="62629" spans="10:10" x14ac:dyDescent="0.35">
      <c r="J62629" s="830"/>
    </row>
    <row r="62630" spans="10:10" x14ac:dyDescent="0.35">
      <c r="J62630" s="830"/>
    </row>
    <row r="62631" spans="10:10" x14ac:dyDescent="0.35">
      <c r="J62631" s="830"/>
    </row>
    <row r="62632" spans="10:10" x14ac:dyDescent="0.35">
      <c r="J62632" s="830"/>
    </row>
    <row r="62633" spans="10:10" x14ac:dyDescent="0.35">
      <c r="J62633" s="830"/>
    </row>
    <row r="62634" spans="10:10" x14ac:dyDescent="0.35">
      <c r="J62634" s="830"/>
    </row>
    <row r="62635" spans="10:10" x14ac:dyDescent="0.35">
      <c r="J62635" s="830"/>
    </row>
    <row r="62636" spans="10:10" x14ac:dyDescent="0.35">
      <c r="J62636" s="830"/>
    </row>
    <row r="62637" spans="10:10" x14ac:dyDescent="0.35">
      <c r="J62637" s="830"/>
    </row>
    <row r="62638" spans="10:10" x14ac:dyDescent="0.35">
      <c r="J62638" s="830"/>
    </row>
    <row r="62639" spans="10:10" x14ac:dyDescent="0.35">
      <c r="J62639" s="830"/>
    </row>
    <row r="62640" spans="10:10" x14ac:dyDescent="0.35">
      <c r="J62640" s="830"/>
    </row>
    <row r="62641" spans="10:10" x14ac:dyDescent="0.35">
      <c r="J62641" s="830"/>
    </row>
    <row r="62642" spans="10:10" x14ac:dyDescent="0.35">
      <c r="J62642" s="830"/>
    </row>
    <row r="62643" spans="10:10" x14ac:dyDescent="0.35">
      <c r="J62643" s="830"/>
    </row>
    <row r="62644" spans="10:10" x14ac:dyDescent="0.35">
      <c r="J62644" s="830"/>
    </row>
    <row r="62645" spans="10:10" x14ac:dyDescent="0.35">
      <c r="J62645" s="830"/>
    </row>
    <row r="62646" spans="10:10" x14ac:dyDescent="0.35">
      <c r="J62646" s="830"/>
    </row>
    <row r="62647" spans="10:10" x14ac:dyDescent="0.35">
      <c r="J62647" s="830"/>
    </row>
    <row r="62648" spans="10:10" x14ac:dyDescent="0.35">
      <c r="J62648" s="830"/>
    </row>
    <row r="62649" spans="10:10" x14ac:dyDescent="0.35">
      <c r="J62649" s="830"/>
    </row>
    <row r="62650" spans="10:10" x14ac:dyDescent="0.35">
      <c r="J62650" s="830"/>
    </row>
    <row r="62651" spans="10:10" x14ac:dyDescent="0.35">
      <c r="J62651" s="830"/>
    </row>
    <row r="62652" spans="10:10" x14ac:dyDescent="0.35">
      <c r="J62652" s="830"/>
    </row>
    <row r="62653" spans="10:10" x14ac:dyDescent="0.35">
      <c r="J62653" s="830"/>
    </row>
    <row r="62654" spans="10:10" x14ac:dyDescent="0.35">
      <c r="J62654" s="830"/>
    </row>
    <row r="62655" spans="10:10" x14ac:dyDescent="0.35">
      <c r="J62655" s="830"/>
    </row>
    <row r="62656" spans="10:10" x14ac:dyDescent="0.35">
      <c r="J62656" s="830"/>
    </row>
    <row r="62657" spans="10:10" x14ac:dyDescent="0.35">
      <c r="J62657" s="830"/>
    </row>
    <row r="62658" spans="10:10" x14ac:dyDescent="0.35">
      <c r="J62658" s="830"/>
    </row>
    <row r="62659" spans="10:10" x14ac:dyDescent="0.35">
      <c r="J62659" s="830"/>
    </row>
    <row r="62660" spans="10:10" x14ac:dyDescent="0.35">
      <c r="J62660" s="830"/>
    </row>
    <row r="62661" spans="10:10" x14ac:dyDescent="0.35">
      <c r="J62661" s="830"/>
    </row>
    <row r="62662" spans="10:10" x14ac:dyDescent="0.35">
      <c r="J62662" s="830"/>
    </row>
    <row r="62663" spans="10:10" x14ac:dyDescent="0.35">
      <c r="J62663" s="830"/>
    </row>
    <row r="62664" spans="10:10" x14ac:dyDescent="0.35">
      <c r="J62664" s="830"/>
    </row>
    <row r="62665" spans="10:10" x14ac:dyDescent="0.35">
      <c r="J62665" s="830"/>
    </row>
    <row r="62666" spans="10:10" x14ac:dyDescent="0.35">
      <c r="J62666" s="830"/>
    </row>
    <row r="62667" spans="10:10" x14ac:dyDescent="0.35">
      <c r="J62667" s="830"/>
    </row>
    <row r="62668" spans="10:10" x14ac:dyDescent="0.35">
      <c r="J62668" s="830"/>
    </row>
    <row r="62669" spans="10:10" x14ac:dyDescent="0.35">
      <c r="J62669" s="830"/>
    </row>
    <row r="62677" spans="10:10" x14ac:dyDescent="0.35">
      <c r="J62677" s="830"/>
    </row>
    <row r="62678" spans="10:10" x14ac:dyDescent="0.35">
      <c r="J62678" s="830"/>
    </row>
    <row r="62679" spans="10:10" x14ac:dyDescent="0.35">
      <c r="J62679" s="830"/>
    </row>
    <row r="62680" spans="10:10" x14ac:dyDescent="0.35">
      <c r="J62680" s="830"/>
    </row>
    <row r="62681" spans="10:10" x14ac:dyDescent="0.35">
      <c r="J62681" s="830"/>
    </row>
    <row r="62682" spans="10:10" x14ac:dyDescent="0.35">
      <c r="J62682" s="830"/>
    </row>
    <row r="62683" spans="10:10" x14ac:dyDescent="0.35">
      <c r="J62683" s="830"/>
    </row>
    <row r="62684" spans="10:10" x14ac:dyDescent="0.35">
      <c r="J62684" s="830"/>
    </row>
    <row r="62685" spans="10:10" x14ac:dyDescent="0.35">
      <c r="J62685" s="830"/>
    </row>
    <row r="62686" spans="10:10" x14ac:dyDescent="0.35">
      <c r="J62686" s="830"/>
    </row>
    <row r="62687" spans="10:10" x14ac:dyDescent="0.35">
      <c r="J62687" s="830"/>
    </row>
    <row r="62688" spans="10:10" x14ac:dyDescent="0.35">
      <c r="J62688" s="830"/>
    </row>
    <row r="62689" spans="10:10" x14ac:dyDescent="0.35">
      <c r="J62689" s="830"/>
    </row>
    <row r="62690" spans="10:10" x14ac:dyDescent="0.35">
      <c r="J62690" s="830"/>
    </row>
    <row r="62691" spans="10:10" x14ac:dyDescent="0.35">
      <c r="J62691" s="830"/>
    </row>
    <row r="62692" spans="10:10" x14ac:dyDescent="0.35">
      <c r="J62692" s="830"/>
    </row>
    <row r="62693" spans="10:10" x14ac:dyDescent="0.35">
      <c r="J62693" s="830"/>
    </row>
    <row r="62694" spans="10:10" x14ac:dyDescent="0.35">
      <c r="J62694" s="830"/>
    </row>
    <row r="62695" spans="10:10" x14ac:dyDescent="0.35">
      <c r="J62695" s="830"/>
    </row>
    <row r="62696" spans="10:10" x14ac:dyDescent="0.35">
      <c r="J62696" s="830"/>
    </row>
    <row r="62697" spans="10:10" x14ac:dyDescent="0.35">
      <c r="J62697" s="830"/>
    </row>
    <row r="62704" spans="10:10" x14ac:dyDescent="0.35">
      <c r="J62704" s="830"/>
    </row>
    <row r="62705" spans="10:10" x14ac:dyDescent="0.35">
      <c r="J62705" s="830"/>
    </row>
    <row r="62706" spans="10:10" x14ac:dyDescent="0.35">
      <c r="J62706" s="830"/>
    </row>
    <row r="62707" spans="10:10" x14ac:dyDescent="0.35">
      <c r="J62707" s="830"/>
    </row>
    <row r="62708" spans="10:10" x14ac:dyDescent="0.35">
      <c r="J62708" s="830"/>
    </row>
    <row r="62709" spans="10:10" x14ac:dyDescent="0.35">
      <c r="J62709" s="830"/>
    </row>
    <row r="62710" spans="10:10" x14ac:dyDescent="0.35">
      <c r="J62710" s="830"/>
    </row>
    <row r="62711" spans="10:10" x14ac:dyDescent="0.35">
      <c r="J62711" s="830"/>
    </row>
    <row r="62712" spans="10:10" x14ac:dyDescent="0.35">
      <c r="J62712" s="830"/>
    </row>
    <row r="62713" spans="10:10" x14ac:dyDescent="0.35">
      <c r="J62713" s="830"/>
    </row>
    <row r="62714" spans="10:10" x14ac:dyDescent="0.35">
      <c r="J62714" s="830"/>
    </row>
    <row r="62715" spans="10:10" x14ac:dyDescent="0.35">
      <c r="J62715" s="830"/>
    </row>
    <row r="62716" spans="10:10" x14ac:dyDescent="0.35">
      <c r="J62716" s="830"/>
    </row>
    <row r="62717" spans="10:10" x14ac:dyDescent="0.35">
      <c r="J62717" s="830"/>
    </row>
    <row r="62718" spans="10:10" x14ac:dyDescent="0.35">
      <c r="J62718" s="830"/>
    </row>
    <row r="62719" spans="10:10" x14ac:dyDescent="0.35">
      <c r="J62719" s="830"/>
    </row>
    <row r="62720" spans="10:10" x14ac:dyDescent="0.35">
      <c r="J62720" s="830"/>
    </row>
    <row r="62721" spans="10:10" x14ac:dyDescent="0.35">
      <c r="J62721" s="830"/>
    </row>
    <row r="62722" spans="10:10" x14ac:dyDescent="0.35">
      <c r="J62722" s="830"/>
    </row>
    <row r="62723" spans="10:10" x14ac:dyDescent="0.35">
      <c r="J62723" s="830"/>
    </row>
    <row r="62724" spans="10:10" x14ac:dyDescent="0.35">
      <c r="J62724" s="830"/>
    </row>
    <row r="62725" spans="10:10" x14ac:dyDescent="0.35">
      <c r="J62725" s="830"/>
    </row>
    <row r="62726" spans="10:10" x14ac:dyDescent="0.35">
      <c r="J62726" s="830"/>
    </row>
    <row r="62727" spans="10:10" x14ac:dyDescent="0.35">
      <c r="J62727" s="830"/>
    </row>
    <row r="62728" spans="10:10" x14ac:dyDescent="0.35">
      <c r="J62728" s="830"/>
    </row>
    <row r="62729" spans="10:10" x14ac:dyDescent="0.35">
      <c r="J62729" s="830"/>
    </row>
    <row r="62730" spans="10:10" x14ac:dyDescent="0.35">
      <c r="J62730" s="830"/>
    </row>
    <row r="62731" spans="10:10" x14ac:dyDescent="0.35">
      <c r="J62731" s="830"/>
    </row>
    <row r="62732" spans="10:10" x14ac:dyDescent="0.35">
      <c r="J62732" s="830"/>
    </row>
    <row r="62733" spans="10:10" x14ac:dyDescent="0.35">
      <c r="J62733" s="830"/>
    </row>
    <row r="62734" spans="10:10" x14ac:dyDescent="0.35">
      <c r="J62734" s="830"/>
    </row>
    <row r="62735" spans="10:10" x14ac:dyDescent="0.35">
      <c r="J62735" s="830"/>
    </row>
    <row r="62736" spans="10:10" x14ac:dyDescent="0.35">
      <c r="J62736" s="830"/>
    </row>
    <row r="62737" spans="10:10" x14ac:dyDescent="0.35">
      <c r="J62737" s="830"/>
    </row>
    <row r="62738" spans="10:10" x14ac:dyDescent="0.35">
      <c r="J62738" s="830"/>
    </row>
    <row r="62739" spans="10:10" x14ac:dyDescent="0.35">
      <c r="J62739" s="830"/>
    </row>
    <row r="62740" spans="10:10" x14ac:dyDescent="0.35">
      <c r="J62740" s="830"/>
    </row>
    <row r="62741" spans="10:10" x14ac:dyDescent="0.35">
      <c r="J62741" s="830"/>
    </row>
    <row r="62742" spans="10:10" x14ac:dyDescent="0.35">
      <c r="J62742" s="830"/>
    </row>
    <row r="62743" spans="10:10" x14ac:dyDescent="0.35">
      <c r="J62743" s="830"/>
    </row>
    <row r="62744" spans="10:10" x14ac:dyDescent="0.35">
      <c r="J62744" s="830"/>
    </row>
    <row r="62745" spans="10:10" x14ac:dyDescent="0.35">
      <c r="J62745" s="830"/>
    </row>
    <row r="62746" spans="10:10" x14ac:dyDescent="0.35">
      <c r="J62746" s="830"/>
    </row>
    <row r="62747" spans="10:10" x14ac:dyDescent="0.35">
      <c r="J62747" s="830"/>
    </row>
    <row r="62748" spans="10:10" x14ac:dyDescent="0.35">
      <c r="J62748" s="830"/>
    </row>
    <row r="62749" spans="10:10" x14ac:dyDescent="0.35">
      <c r="J62749" s="830"/>
    </row>
    <row r="62750" spans="10:10" x14ac:dyDescent="0.35">
      <c r="J62750" s="830"/>
    </row>
    <row r="62751" spans="10:10" x14ac:dyDescent="0.35">
      <c r="J62751" s="830"/>
    </row>
    <row r="62752" spans="10:10" x14ac:dyDescent="0.35">
      <c r="J62752" s="830"/>
    </row>
    <row r="62753" spans="10:10" x14ac:dyDescent="0.35">
      <c r="J62753" s="830"/>
    </row>
    <row r="62754" spans="10:10" x14ac:dyDescent="0.35">
      <c r="J62754" s="830"/>
    </row>
    <row r="62755" spans="10:10" x14ac:dyDescent="0.35">
      <c r="J62755" s="830"/>
    </row>
    <row r="62756" spans="10:10" x14ac:dyDescent="0.35">
      <c r="J62756" s="830"/>
    </row>
    <row r="62757" spans="10:10" x14ac:dyDescent="0.35">
      <c r="J62757" s="830"/>
    </row>
    <row r="62758" spans="10:10" x14ac:dyDescent="0.35">
      <c r="J62758" s="830"/>
    </row>
    <row r="62759" spans="10:10" x14ac:dyDescent="0.35">
      <c r="J62759" s="830"/>
    </row>
    <row r="62760" spans="10:10" x14ac:dyDescent="0.35">
      <c r="J62760" s="830"/>
    </row>
    <row r="62761" spans="10:10" x14ac:dyDescent="0.35">
      <c r="J62761" s="830"/>
    </row>
    <row r="62762" spans="10:10" x14ac:dyDescent="0.35">
      <c r="J62762" s="830"/>
    </row>
    <row r="62763" spans="10:10" x14ac:dyDescent="0.35">
      <c r="J62763" s="830"/>
    </row>
    <row r="62764" spans="10:10" x14ac:dyDescent="0.35">
      <c r="J62764" s="830"/>
    </row>
    <row r="62765" spans="10:10" x14ac:dyDescent="0.35">
      <c r="J62765" s="830"/>
    </row>
    <row r="62767" spans="10:10" x14ac:dyDescent="0.35">
      <c r="J62767" s="830"/>
    </row>
    <row r="62768" spans="10:10" x14ac:dyDescent="0.35">
      <c r="J62768" s="830"/>
    </row>
    <row r="62769" spans="10:10" x14ac:dyDescent="0.35">
      <c r="J62769" s="830"/>
    </row>
    <row r="62770" spans="10:10" x14ac:dyDescent="0.35">
      <c r="J62770" s="830"/>
    </row>
    <row r="62771" spans="10:10" x14ac:dyDescent="0.35">
      <c r="J62771" s="830"/>
    </row>
    <row r="62772" spans="10:10" x14ac:dyDescent="0.35">
      <c r="J62772" s="830"/>
    </row>
    <row r="62773" spans="10:10" x14ac:dyDescent="0.35">
      <c r="J62773" s="830"/>
    </row>
    <row r="62774" spans="10:10" x14ac:dyDescent="0.35">
      <c r="J62774" s="830"/>
    </row>
    <row r="62775" spans="10:10" x14ac:dyDescent="0.35">
      <c r="J62775" s="830"/>
    </row>
    <row r="62776" spans="10:10" x14ac:dyDescent="0.35">
      <c r="J62776" s="830"/>
    </row>
    <row r="62777" spans="10:10" x14ac:dyDescent="0.35">
      <c r="J62777" s="830"/>
    </row>
    <row r="62778" spans="10:10" x14ac:dyDescent="0.35">
      <c r="J62778" s="830"/>
    </row>
    <row r="62779" spans="10:10" x14ac:dyDescent="0.35">
      <c r="J62779" s="830"/>
    </row>
    <row r="62780" spans="10:10" x14ac:dyDescent="0.35">
      <c r="J62780" s="830"/>
    </row>
    <row r="62781" spans="10:10" x14ac:dyDescent="0.35">
      <c r="J62781" s="830"/>
    </row>
    <row r="62782" spans="10:10" x14ac:dyDescent="0.35">
      <c r="J62782" s="830"/>
    </row>
    <row r="62783" spans="10:10" x14ac:dyDescent="0.35">
      <c r="J62783" s="830"/>
    </row>
    <row r="62784" spans="10:10" x14ac:dyDescent="0.35">
      <c r="J62784" s="830"/>
    </row>
    <row r="62785" spans="10:10" x14ac:dyDescent="0.35">
      <c r="J62785" s="830"/>
    </row>
    <row r="62786" spans="10:10" x14ac:dyDescent="0.35">
      <c r="J62786" s="830"/>
    </row>
    <row r="62787" spans="10:10" x14ac:dyDescent="0.35">
      <c r="J62787" s="830"/>
    </row>
    <row r="62788" spans="10:10" x14ac:dyDescent="0.35">
      <c r="J62788" s="830"/>
    </row>
    <row r="62789" spans="10:10" x14ac:dyDescent="0.35">
      <c r="J62789" s="830"/>
    </row>
    <row r="62790" spans="10:10" x14ac:dyDescent="0.35">
      <c r="J62790" s="830"/>
    </row>
    <row r="62791" spans="10:10" x14ac:dyDescent="0.35">
      <c r="J62791" s="830"/>
    </row>
    <row r="62792" spans="10:10" x14ac:dyDescent="0.35">
      <c r="J62792" s="830"/>
    </row>
    <row r="62793" spans="10:10" x14ac:dyDescent="0.35">
      <c r="J62793" s="830"/>
    </row>
    <row r="62794" spans="10:10" x14ac:dyDescent="0.35">
      <c r="J62794" s="830"/>
    </row>
    <row r="62795" spans="10:10" x14ac:dyDescent="0.35">
      <c r="J62795" s="830"/>
    </row>
    <row r="62796" spans="10:10" x14ac:dyDescent="0.35">
      <c r="J62796" s="830"/>
    </row>
    <row r="62797" spans="10:10" x14ac:dyDescent="0.35">
      <c r="J62797" s="830"/>
    </row>
    <row r="62798" spans="10:10" x14ac:dyDescent="0.35">
      <c r="J62798" s="830"/>
    </row>
    <row r="62799" spans="10:10" x14ac:dyDescent="0.35">
      <c r="J62799" s="830"/>
    </row>
    <row r="62800" spans="10:10" x14ac:dyDescent="0.35">
      <c r="J62800" s="830"/>
    </row>
    <row r="62801" spans="10:10" x14ac:dyDescent="0.35">
      <c r="J62801" s="830"/>
    </row>
    <row r="62802" spans="10:10" x14ac:dyDescent="0.35">
      <c r="J62802" s="830"/>
    </row>
    <row r="62803" spans="10:10" x14ac:dyDescent="0.35">
      <c r="J62803" s="830"/>
    </row>
    <row r="62804" spans="10:10" x14ac:dyDescent="0.35">
      <c r="J62804" s="830"/>
    </row>
    <row r="62805" spans="10:10" x14ac:dyDescent="0.35">
      <c r="J62805" s="830"/>
    </row>
    <row r="62806" spans="10:10" x14ac:dyDescent="0.35">
      <c r="J62806" s="830"/>
    </row>
    <row r="62807" spans="10:10" x14ac:dyDescent="0.35">
      <c r="J62807" s="830"/>
    </row>
    <row r="62808" spans="10:10" x14ac:dyDescent="0.35">
      <c r="J62808" s="830"/>
    </row>
    <row r="62809" spans="10:10" x14ac:dyDescent="0.35">
      <c r="J62809" s="830"/>
    </row>
    <row r="62810" spans="10:10" x14ac:dyDescent="0.35">
      <c r="J62810" s="830"/>
    </row>
    <row r="62811" spans="10:10" x14ac:dyDescent="0.35">
      <c r="J62811" s="830"/>
    </row>
    <row r="62812" spans="10:10" x14ac:dyDescent="0.35">
      <c r="J62812" s="830"/>
    </row>
    <row r="62813" spans="10:10" x14ac:dyDescent="0.35">
      <c r="J62813" s="830"/>
    </row>
    <row r="62814" spans="10:10" x14ac:dyDescent="0.35">
      <c r="J62814" s="830"/>
    </row>
    <row r="62815" spans="10:10" x14ac:dyDescent="0.35">
      <c r="J62815" s="830"/>
    </row>
    <row r="62816" spans="10:10" x14ac:dyDescent="0.35">
      <c r="J62816" s="830"/>
    </row>
    <row r="62817" spans="10:10" x14ac:dyDescent="0.35">
      <c r="J62817" s="830"/>
    </row>
    <row r="62818" spans="10:10" x14ac:dyDescent="0.35">
      <c r="J62818" s="830"/>
    </row>
    <row r="62819" spans="10:10" x14ac:dyDescent="0.35">
      <c r="J62819" s="830"/>
    </row>
    <row r="62820" spans="10:10" x14ac:dyDescent="0.35">
      <c r="J62820" s="830"/>
    </row>
    <row r="62821" spans="10:10" x14ac:dyDescent="0.35">
      <c r="J62821" s="830"/>
    </row>
    <row r="62822" spans="10:10" x14ac:dyDescent="0.35">
      <c r="J62822" s="830"/>
    </row>
    <row r="62823" spans="10:10" x14ac:dyDescent="0.35">
      <c r="J62823" s="830"/>
    </row>
    <row r="62824" spans="10:10" x14ac:dyDescent="0.35">
      <c r="J62824" s="830"/>
    </row>
    <row r="62825" spans="10:10" x14ac:dyDescent="0.35">
      <c r="J62825" s="830"/>
    </row>
    <row r="62826" spans="10:10" x14ac:dyDescent="0.35">
      <c r="J62826" s="830"/>
    </row>
    <row r="62827" spans="10:10" x14ac:dyDescent="0.35">
      <c r="J62827" s="830"/>
    </row>
    <row r="62828" spans="10:10" x14ac:dyDescent="0.35">
      <c r="J62828" s="830"/>
    </row>
    <row r="62829" spans="10:10" x14ac:dyDescent="0.35">
      <c r="J62829" s="830"/>
    </row>
    <row r="62830" spans="10:10" x14ac:dyDescent="0.35">
      <c r="J62830" s="830"/>
    </row>
    <row r="62831" spans="10:10" x14ac:dyDescent="0.35">
      <c r="J62831" s="830"/>
    </row>
    <row r="62832" spans="10:10" x14ac:dyDescent="0.35">
      <c r="J62832" s="830"/>
    </row>
    <row r="62833" spans="10:10" x14ac:dyDescent="0.35">
      <c r="J62833" s="830"/>
    </row>
    <row r="62834" spans="10:10" x14ac:dyDescent="0.35">
      <c r="J62834" s="830"/>
    </row>
    <row r="62835" spans="10:10" x14ac:dyDescent="0.35">
      <c r="J62835" s="830"/>
    </row>
    <row r="62836" spans="10:10" x14ac:dyDescent="0.35">
      <c r="J62836" s="830"/>
    </row>
    <row r="62837" spans="10:10" x14ac:dyDescent="0.35">
      <c r="J62837" s="830"/>
    </row>
    <row r="62838" spans="10:10" x14ac:dyDescent="0.35">
      <c r="J62838" s="830"/>
    </row>
    <row r="62839" spans="10:10" x14ac:dyDescent="0.35">
      <c r="J62839" s="830"/>
    </row>
    <row r="62840" spans="10:10" x14ac:dyDescent="0.35">
      <c r="J62840" s="830"/>
    </row>
    <row r="62841" spans="10:10" x14ac:dyDescent="0.35">
      <c r="J62841" s="830"/>
    </row>
    <row r="62842" spans="10:10" x14ac:dyDescent="0.35">
      <c r="J62842" s="830"/>
    </row>
    <row r="62843" spans="10:10" x14ac:dyDescent="0.35">
      <c r="J62843" s="830"/>
    </row>
    <row r="62844" spans="10:10" x14ac:dyDescent="0.35">
      <c r="J62844" s="830"/>
    </row>
    <row r="62845" spans="10:10" x14ac:dyDescent="0.35">
      <c r="J62845" s="830"/>
    </row>
    <row r="62846" spans="10:10" x14ac:dyDescent="0.35">
      <c r="J62846" s="830"/>
    </row>
    <row r="62847" spans="10:10" x14ac:dyDescent="0.35">
      <c r="J62847" s="830"/>
    </row>
    <row r="62848" spans="10:10" x14ac:dyDescent="0.35">
      <c r="J62848" s="830"/>
    </row>
    <row r="62849" spans="10:10" x14ac:dyDescent="0.35">
      <c r="J62849" s="830"/>
    </row>
    <row r="62850" spans="10:10" x14ac:dyDescent="0.35">
      <c r="J62850" s="830"/>
    </row>
    <row r="62851" spans="10:10" x14ac:dyDescent="0.35">
      <c r="J62851" s="830"/>
    </row>
    <row r="62852" spans="10:10" x14ac:dyDescent="0.35">
      <c r="J62852" s="830"/>
    </row>
    <row r="62853" spans="10:10" x14ac:dyDescent="0.35">
      <c r="J62853" s="830"/>
    </row>
    <row r="62854" spans="10:10" x14ac:dyDescent="0.35">
      <c r="J62854" s="830"/>
    </row>
    <row r="62855" spans="10:10" x14ac:dyDescent="0.35">
      <c r="J62855" s="830"/>
    </row>
    <row r="62856" spans="10:10" x14ac:dyDescent="0.35">
      <c r="J62856" s="830"/>
    </row>
    <row r="62857" spans="10:10" x14ac:dyDescent="0.35">
      <c r="J62857" s="830"/>
    </row>
    <row r="62858" spans="10:10" x14ac:dyDescent="0.35">
      <c r="J62858" s="830"/>
    </row>
    <row r="62859" spans="10:10" x14ac:dyDescent="0.35">
      <c r="J62859" s="830"/>
    </row>
    <row r="62860" spans="10:10" x14ac:dyDescent="0.35">
      <c r="J62860" s="830"/>
    </row>
    <row r="62861" spans="10:10" x14ac:dyDescent="0.35">
      <c r="J62861" s="830"/>
    </row>
    <row r="62862" spans="10:10" x14ac:dyDescent="0.35">
      <c r="J62862" s="830"/>
    </row>
    <row r="62863" spans="10:10" x14ac:dyDescent="0.35">
      <c r="J62863" s="830"/>
    </row>
    <row r="62864" spans="10:10" x14ac:dyDescent="0.35">
      <c r="J62864" s="830"/>
    </row>
    <row r="62865" spans="10:10" x14ac:dyDescent="0.35">
      <c r="J62865" s="830"/>
    </row>
    <row r="62866" spans="10:10" x14ac:dyDescent="0.35">
      <c r="J62866" s="830"/>
    </row>
    <row r="62867" spans="10:10" x14ac:dyDescent="0.35">
      <c r="J62867" s="830"/>
    </row>
    <row r="62868" spans="10:10" x14ac:dyDescent="0.35">
      <c r="J62868" s="830"/>
    </row>
    <row r="62869" spans="10:10" x14ac:dyDescent="0.35">
      <c r="J62869" s="830"/>
    </row>
    <row r="62870" spans="10:10" x14ac:dyDescent="0.35">
      <c r="J62870" s="830"/>
    </row>
    <row r="62871" spans="10:10" x14ac:dyDescent="0.35">
      <c r="J62871" s="830"/>
    </row>
    <row r="62872" spans="10:10" x14ac:dyDescent="0.35">
      <c r="J62872" s="830"/>
    </row>
    <row r="62873" spans="10:10" x14ac:dyDescent="0.35">
      <c r="J62873" s="830"/>
    </row>
    <row r="62874" spans="10:10" x14ac:dyDescent="0.35">
      <c r="J62874" s="830"/>
    </row>
    <row r="62875" spans="10:10" x14ac:dyDescent="0.35">
      <c r="J62875" s="830"/>
    </row>
    <row r="62876" spans="10:10" x14ac:dyDescent="0.35">
      <c r="J62876" s="830"/>
    </row>
    <row r="62877" spans="10:10" x14ac:dyDescent="0.35">
      <c r="J62877" s="830"/>
    </row>
    <row r="62878" spans="10:10" x14ac:dyDescent="0.35">
      <c r="J62878" s="830"/>
    </row>
    <row r="62879" spans="10:10" x14ac:dyDescent="0.35">
      <c r="J62879" s="830"/>
    </row>
    <row r="62880" spans="10:10" x14ac:dyDescent="0.35">
      <c r="J62880" s="830"/>
    </row>
    <row r="62881" spans="10:10" x14ac:dyDescent="0.35">
      <c r="J62881" s="830"/>
    </row>
    <row r="62882" spans="10:10" x14ac:dyDescent="0.35">
      <c r="J62882" s="830"/>
    </row>
    <row r="62883" spans="10:10" x14ac:dyDescent="0.35">
      <c r="J62883" s="830"/>
    </row>
    <row r="62884" spans="10:10" x14ac:dyDescent="0.35">
      <c r="J62884" s="830"/>
    </row>
    <row r="62885" spans="10:10" x14ac:dyDescent="0.35">
      <c r="J62885" s="830"/>
    </row>
    <row r="62886" spans="10:10" x14ac:dyDescent="0.35">
      <c r="J62886" s="830"/>
    </row>
    <row r="62887" spans="10:10" x14ac:dyDescent="0.35">
      <c r="J62887" s="830"/>
    </row>
    <row r="62888" spans="10:10" x14ac:dyDescent="0.35">
      <c r="J62888" s="830"/>
    </row>
    <row r="62889" spans="10:10" x14ac:dyDescent="0.35">
      <c r="J62889" s="830"/>
    </row>
    <row r="62890" spans="10:10" x14ac:dyDescent="0.35">
      <c r="J62890" s="830"/>
    </row>
    <row r="62891" spans="10:10" x14ac:dyDescent="0.35">
      <c r="J62891" s="830"/>
    </row>
    <row r="62892" spans="10:10" x14ac:dyDescent="0.35">
      <c r="J62892" s="830"/>
    </row>
    <row r="62893" spans="10:10" x14ac:dyDescent="0.35">
      <c r="J62893" s="830"/>
    </row>
    <row r="62894" spans="10:10" x14ac:dyDescent="0.35">
      <c r="J62894" s="830"/>
    </row>
    <row r="62895" spans="10:10" x14ac:dyDescent="0.35">
      <c r="J62895" s="830"/>
    </row>
    <row r="62896" spans="10:10" x14ac:dyDescent="0.35">
      <c r="J62896" s="830"/>
    </row>
    <row r="62897" spans="10:10" x14ac:dyDescent="0.35">
      <c r="J62897" s="830"/>
    </row>
    <row r="62898" spans="10:10" x14ac:dyDescent="0.35">
      <c r="J62898" s="830"/>
    </row>
    <row r="62899" spans="10:10" x14ac:dyDescent="0.35">
      <c r="J62899" s="830"/>
    </row>
    <row r="62900" spans="10:10" x14ac:dyDescent="0.35">
      <c r="J62900" s="830"/>
    </row>
    <row r="62901" spans="10:10" x14ac:dyDescent="0.35">
      <c r="J62901" s="830"/>
    </row>
    <row r="62902" spans="10:10" x14ac:dyDescent="0.35">
      <c r="J62902" s="830"/>
    </row>
    <row r="62903" spans="10:10" x14ac:dyDescent="0.35">
      <c r="J62903" s="830"/>
    </row>
    <row r="62904" spans="10:10" x14ac:dyDescent="0.35">
      <c r="J62904" s="830"/>
    </row>
    <row r="62905" spans="10:10" x14ac:dyDescent="0.35">
      <c r="J62905" s="830"/>
    </row>
    <row r="62906" spans="10:10" x14ac:dyDescent="0.35">
      <c r="J62906" s="830"/>
    </row>
    <row r="62907" spans="10:10" x14ac:dyDescent="0.35">
      <c r="J62907" s="830"/>
    </row>
    <row r="62908" spans="10:10" x14ac:dyDescent="0.35">
      <c r="J62908" s="830"/>
    </row>
    <row r="62909" spans="10:10" x14ac:dyDescent="0.35">
      <c r="J62909" s="830"/>
    </row>
    <row r="62910" spans="10:10" x14ac:dyDescent="0.35">
      <c r="J62910" s="830"/>
    </row>
    <row r="62911" spans="10:10" x14ac:dyDescent="0.35">
      <c r="J62911" s="830"/>
    </row>
    <row r="62912" spans="10:10" x14ac:dyDescent="0.35">
      <c r="J62912" s="830"/>
    </row>
    <row r="62913" spans="10:10" x14ac:dyDescent="0.35">
      <c r="J62913" s="830"/>
    </row>
    <row r="62914" spans="10:10" x14ac:dyDescent="0.35">
      <c r="J62914" s="830"/>
    </row>
    <row r="62915" spans="10:10" x14ac:dyDescent="0.35">
      <c r="J62915" s="830"/>
    </row>
    <row r="62916" spans="10:10" x14ac:dyDescent="0.35">
      <c r="J62916" s="830"/>
    </row>
    <row r="62917" spans="10:10" x14ac:dyDescent="0.35">
      <c r="J62917" s="830"/>
    </row>
    <row r="62918" spans="10:10" x14ac:dyDescent="0.35">
      <c r="J62918" s="830"/>
    </row>
    <row r="62919" spans="10:10" x14ac:dyDescent="0.35">
      <c r="J62919" s="830"/>
    </row>
    <row r="62920" spans="10:10" x14ac:dyDescent="0.35">
      <c r="J62920" s="830"/>
    </row>
    <row r="62921" spans="10:10" x14ac:dyDescent="0.35">
      <c r="J62921" s="830"/>
    </row>
    <row r="62922" spans="10:10" x14ac:dyDescent="0.35">
      <c r="J62922" s="830"/>
    </row>
    <row r="62923" spans="10:10" x14ac:dyDescent="0.35">
      <c r="J62923" s="830"/>
    </row>
    <row r="62924" spans="10:10" x14ac:dyDescent="0.35">
      <c r="J62924" s="830"/>
    </row>
    <row r="62925" spans="10:10" x14ac:dyDescent="0.35">
      <c r="J62925" s="830"/>
    </row>
    <row r="62926" spans="10:10" x14ac:dyDescent="0.35">
      <c r="J62926" s="830"/>
    </row>
    <row r="62927" spans="10:10" x14ac:dyDescent="0.35">
      <c r="J62927" s="830"/>
    </row>
    <row r="62928" spans="10:10" x14ac:dyDescent="0.35">
      <c r="J62928" s="830"/>
    </row>
    <row r="62929" spans="10:10" x14ac:dyDescent="0.35">
      <c r="J62929" s="830"/>
    </row>
    <row r="62930" spans="10:10" x14ac:dyDescent="0.35">
      <c r="J62930" s="830"/>
    </row>
    <row r="62931" spans="10:10" x14ac:dyDescent="0.35">
      <c r="J62931" s="830"/>
    </row>
    <row r="62932" spans="10:10" x14ac:dyDescent="0.35">
      <c r="J62932" s="830"/>
    </row>
    <row r="62933" spans="10:10" x14ac:dyDescent="0.35">
      <c r="J62933" s="830"/>
    </row>
    <row r="62934" spans="10:10" x14ac:dyDescent="0.35">
      <c r="J62934" s="830"/>
    </row>
    <row r="62935" spans="10:10" x14ac:dyDescent="0.35">
      <c r="J62935" s="830"/>
    </row>
    <row r="62936" spans="10:10" x14ac:dyDescent="0.35">
      <c r="J62936" s="830"/>
    </row>
    <row r="62937" spans="10:10" x14ac:dyDescent="0.35">
      <c r="J62937" s="830"/>
    </row>
    <row r="62938" spans="10:10" x14ac:dyDescent="0.35">
      <c r="J62938" s="830"/>
    </row>
    <row r="62939" spans="10:10" x14ac:dyDescent="0.35">
      <c r="J62939" s="830"/>
    </row>
    <row r="62940" spans="10:10" x14ac:dyDescent="0.35">
      <c r="J62940" s="830"/>
    </row>
    <row r="62941" spans="10:10" x14ac:dyDescent="0.35">
      <c r="J62941" s="830"/>
    </row>
    <row r="62942" spans="10:10" x14ac:dyDescent="0.35">
      <c r="J62942" s="830"/>
    </row>
    <row r="62943" spans="10:10" x14ac:dyDescent="0.35">
      <c r="J62943" s="830"/>
    </row>
    <row r="62944" spans="10:10" x14ac:dyDescent="0.35">
      <c r="J62944" s="830"/>
    </row>
    <row r="62945" spans="10:10" x14ac:dyDescent="0.35">
      <c r="J62945" s="830"/>
    </row>
    <row r="62946" spans="10:10" x14ac:dyDescent="0.35">
      <c r="J62946" s="830"/>
    </row>
    <row r="62947" spans="10:10" x14ac:dyDescent="0.35">
      <c r="J62947" s="830"/>
    </row>
    <row r="62948" spans="10:10" x14ac:dyDescent="0.35">
      <c r="J62948" s="830"/>
    </row>
    <row r="62949" spans="10:10" x14ac:dyDescent="0.35">
      <c r="J62949" s="830"/>
    </row>
    <row r="62950" spans="10:10" x14ac:dyDescent="0.35">
      <c r="J62950" s="830"/>
    </row>
    <row r="62951" spans="10:10" x14ac:dyDescent="0.35">
      <c r="J62951" s="830"/>
    </row>
    <row r="62952" spans="10:10" x14ac:dyDescent="0.35">
      <c r="J62952" s="830"/>
    </row>
    <row r="62953" spans="10:10" x14ac:dyDescent="0.35">
      <c r="J62953" s="830"/>
    </row>
    <row r="62954" spans="10:10" x14ac:dyDescent="0.35">
      <c r="J62954" s="830"/>
    </row>
    <row r="62955" spans="10:10" x14ac:dyDescent="0.35">
      <c r="J62955" s="830"/>
    </row>
    <row r="62956" spans="10:10" x14ac:dyDescent="0.35">
      <c r="J62956" s="830"/>
    </row>
    <row r="62957" spans="10:10" x14ac:dyDescent="0.35">
      <c r="J62957" s="830"/>
    </row>
    <row r="62958" spans="10:10" x14ac:dyDescent="0.35">
      <c r="J62958" s="830"/>
    </row>
    <row r="62959" spans="10:10" x14ac:dyDescent="0.35">
      <c r="J62959" s="830"/>
    </row>
    <row r="62960" spans="10:10" x14ac:dyDescent="0.35">
      <c r="J62960" s="830"/>
    </row>
    <row r="62961" spans="10:10" x14ac:dyDescent="0.35">
      <c r="J62961" s="830"/>
    </row>
    <row r="62962" spans="10:10" x14ac:dyDescent="0.35">
      <c r="J62962" s="830"/>
    </row>
    <row r="62963" spans="10:10" x14ac:dyDescent="0.35">
      <c r="J62963" s="830"/>
    </row>
    <row r="62964" spans="10:10" x14ac:dyDescent="0.35">
      <c r="J62964" s="830"/>
    </row>
    <row r="62965" spans="10:10" x14ac:dyDescent="0.35">
      <c r="J62965" s="830"/>
    </row>
    <row r="62966" spans="10:10" x14ac:dyDescent="0.35">
      <c r="J62966" s="830"/>
    </row>
    <row r="62967" spans="10:10" x14ac:dyDescent="0.35">
      <c r="J62967" s="830"/>
    </row>
    <row r="62968" spans="10:10" x14ac:dyDescent="0.35">
      <c r="J62968" s="830"/>
    </row>
    <row r="62969" spans="10:10" x14ac:dyDescent="0.35">
      <c r="J62969" s="830"/>
    </row>
    <row r="62970" spans="10:10" x14ac:dyDescent="0.35">
      <c r="J62970" s="830"/>
    </row>
    <row r="62971" spans="10:10" x14ac:dyDescent="0.35">
      <c r="J62971" s="830"/>
    </row>
    <row r="62972" spans="10:10" x14ac:dyDescent="0.35">
      <c r="J62972" s="830"/>
    </row>
    <row r="62973" spans="10:10" x14ac:dyDescent="0.35">
      <c r="J62973" s="830"/>
    </row>
    <row r="62974" spans="10:10" x14ac:dyDescent="0.35">
      <c r="J62974" s="830"/>
    </row>
    <row r="62975" spans="10:10" x14ac:dyDescent="0.35">
      <c r="J62975" s="830"/>
    </row>
    <row r="62976" spans="10:10" x14ac:dyDescent="0.35">
      <c r="J62976" s="830"/>
    </row>
    <row r="62977" spans="10:10" x14ac:dyDescent="0.35">
      <c r="J62977" s="830"/>
    </row>
    <row r="62978" spans="10:10" x14ac:dyDescent="0.35">
      <c r="J62978" s="830"/>
    </row>
    <row r="62979" spans="10:10" x14ac:dyDescent="0.35">
      <c r="J62979" s="830"/>
    </row>
    <row r="62980" spans="10:10" x14ac:dyDescent="0.35">
      <c r="J62980" s="830"/>
    </row>
    <row r="62981" spans="10:10" x14ac:dyDescent="0.35">
      <c r="J62981" s="830"/>
    </row>
    <row r="62982" spans="10:10" x14ac:dyDescent="0.35">
      <c r="J62982" s="830"/>
    </row>
    <row r="62983" spans="10:10" x14ac:dyDescent="0.35">
      <c r="J62983" s="830"/>
    </row>
    <row r="62984" spans="10:10" x14ac:dyDescent="0.35">
      <c r="J62984" s="830"/>
    </row>
    <row r="62985" spans="10:10" x14ac:dyDescent="0.35">
      <c r="J62985" s="830"/>
    </row>
    <row r="62986" spans="10:10" x14ac:dyDescent="0.35">
      <c r="J62986" s="830"/>
    </row>
    <row r="62987" spans="10:10" x14ac:dyDescent="0.35">
      <c r="J62987" s="830"/>
    </row>
    <row r="62988" spans="10:10" x14ac:dyDescent="0.35">
      <c r="J62988" s="830"/>
    </row>
    <row r="62989" spans="10:10" x14ac:dyDescent="0.35">
      <c r="J62989" s="830"/>
    </row>
    <row r="62990" spans="10:10" x14ac:dyDescent="0.35">
      <c r="J62990" s="830"/>
    </row>
    <row r="62991" spans="10:10" x14ac:dyDescent="0.35">
      <c r="J62991" s="830"/>
    </row>
    <row r="62992" spans="10:10" x14ac:dyDescent="0.35">
      <c r="J62992" s="830"/>
    </row>
    <row r="62993" spans="10:10" x14ac:dyDescent="0.35">
      <c r="J62993" s="830"/>
    </row>
    <row r="62994" spans="10:10" x14ac:dyDescent="0.35">
      <c r="J62994" s="830"/>
    </row>
    <row r="62995" spans="10:10" x14ac:dyDescent="0.35">
      <c r="J62995" s="830"/>
    </row>
    <row r="62996" spans="10:10" x14ac:dyDescent="0.35">
      <c r="J62996" s="830"/>
    </row>
    <row r="62997" spans="10:10" x14ac:dyDescent="0.35">
      <c r="J62997" s="830"/>
    </row>
    <row r="62998" spans="10:10" x14ac:dyDescent="0.35">
      <c r="J62998" s="830"/>
    </row>
    <row r="62999" spans="10:10" x14ac:dyDescent="0.35">
      <c r="J62999" s="830"/>
    </row>
    <row r="63000" spans="10:10" x14ac:dyDescent="0.35">
      <c r="J63000" s="830"/>
    </row>
    <row r="63001" spans="10:10" x14ac:dyDescent="0.35">
      <c r="J63001" s="830"/>
    </row>
    <row r="63002" spans="10:10" x14ac:dyDescent="0.35">
      <c r="J63002" s="830"/>
    </row>
    <row r="63003" spans="10:10" x14ac:dyDescent="0.35">
      <c r="J63003" s="830"/>
    </row>
    <row r="63004" spans="10:10" x14ac:dyDescent="0.35">
      <c r="J63004" s="830"/>
    </row>
    <row r="63005" spans="10:10" x14ac:dyDescent="0.35">
      <c r="J63005" s="830"/>
    </row>
    <row r="63006" spans="10:10" x14ac:dyDescent="0.35">
      <c r="J63006" s="830"/>
    </row>
    <row r="63007" spans="10:10" x14ac:dyDescent="0.35">
      <c r="J63007" s="830"/>
    </row>
    <row r="63008" spans="10:10" x14ac:dyDescent="0.35">
      <c r="J63008" s="830"/>
    </row>
    <row r="63009" spans="10:10" x14ac:dyDescent="0.35">
      <c r="J63009" s="830"/>
    </row>
    <row r="63010" spans="10:10" x14ac:dyDescent="0.35">
      <c r="J63010" s="830"/>
    </row>
    <row r="63011" spans="10:10" x14ac:dyDescent="0.35">
      <c r="J63011" s="830"/>
    </row>
    <row r="63012" spans="10:10" x14ac:dyDescent="0.35">
      <c r="J63012" s="830"/>
    </row>
    <row r="63013" spans="10:10" x14ac:dyDescent="0.35">
      <c r="J63013" s="830"/>
    </row>
    <row r="63014" spans="10:10" x14ac:dyDescent="0.35">
      <c r="J63014" s="830"/>
    </row>
    <row r="63015" spans="10:10" x14ac:dyDescent="0.35">
      <c r="J63015" s="830"/>
    </row>
    <row r="63016" spans="10:10" x14ac:dyDescent="0.35">
      <c r="J63016" s="830"/>
    </row>
    <row r="63017" spans="10:10" x14ac:dyDescent="0.35">
      <c r="J63017" s="830"/>
    </row>
    <row r="63018" spans="10:10" x14ac:dyDescent="0.35">
      <c r="J63018" s="830"/>
    </row>
    <row r="63019" spans="10:10" x14ac:dyDescent="0.35">
      <c r="J63019" s="830"/>
    </row>
    <row r="63020" spans="10:10" x14ac:dyDescent="0.35">
      <c r="J63020" s="830"/>
    </row>
    <row r="63021" spans="10:10" x14ac:dyDescent="0.35">
      <c r="J63021" s="830"/>
    </row>
    <row r="63022" spans="10:10" x14ac:dyDescent="0.35">
      <c r="J63022" s="830"/>
    </row>
    <row r="63023" spans="10:10" x14ac:dyDescent="0.35">
      <c r="J63023" s="830"/>
    </row>
    <row r="63024" spans="10:10" x14ac:dyDescent="0.35">
      <c r="J63024" s="830"/>
    </row>
    <row r="63025" spans="10:10" x14ac:dyDescent="0.35">
      <c r="J63025" s="830"/>
    </row>
    <row r="63026" spans="10:10" x14ac:dyDescent="0.35">
      <c r="J63026" s="830"/>
    </row>
    <row r="63027" spans="10:10" x14ac:dyDescent="0.35">
      <c r="J63027" s="830"/>
    </row>
    <row r="63028" spans="10:10" x14ac:dyDescent="0.35">
      <c r="J63028" s="830"/>
    </row>
    <row r="63029" spans="10:10" x14ac:dyDescent="0.35">
      <c r="J63029" s="830"/>
    </row>
    <row r="63030" spans="10:10" x14ac:dyDescent="0.35">
      <c r="J63030" s="830"/>
    </row>
    <row r="63031" spans="10:10" x14ac:dyDescent="0.35">
      <c r="J63031" s="830"/>
    </row>
    <row r="63032" spans="10:10" x14ac:dyDescent="0.35">
      <c r="J63032" s="830"/>
    </row>
    <row r="63033" spans="10:10" x14ac:dyDescent="0.35">
      <c r="J63033" s="830"/>
    </row>
    <row r="63034" spans="10:10" x14ac:dyDescent="0.35">
      <c r="J63034" s="830"/>
    </row>
    <row r="63035" spans="10:10" x14ac:dyDescent="0.35">
      <c r="J63035" s="830"/>
    </row>
    <row r="63036" spans="10:10" x14ac:dyDescent="0.35">
      <c r="J63036" s="830"/>
    </row>
    <row r="63037" spans="10:10" x14ac:dyDescent="0.35">
      <c r="J63037" s="830"/>
    </row>
    <row r="63038" spans="10:10" x14ac:dyDescent="0.35">
      <c r="J63038" s="830"/>
    </row>
    <row r="63039" spans="10:10" x14ac:dyDescent="0.35">
      <c r="J63039" s="830"/>
    </row>
    <row r="63040" spans="10:10" x14ac:dyDescent="0.35">
      <c r="J63040" s="830"/>
    </row>
    <row r="63041" spans="10:10" x14ac:dyDescent="0.35">
      <c r="J63041" s="830"/>
    </row>
    <row r="63042" spans="10:10" x14ac:dyDescent="0.35">
      <c r="J63042" s="830"/>
    </row>
    <row r="63043" spans="10:10" x14ac:dyDescent="0.35">
      <c r="J63043" s="830"/>
    </row>
    <row r="63044" spans="10:10" x14ac:dyDescent="0.35">
      <c r="J63044" s="830"/>
    </row>
    <row r="63045" spans="10:10" x14ac:dyDescent="0.35">
      <c r="J63045" s="830"/>
    </row>
    <row r="63046" spans="10:10" x14ac:dyDescent="0.35">
      <c r="J63046" s="830"/>
    </row>
    <row r="63047" spans="10:10" x14ac:dyDescent="0.35">
      <c r="J63047" s="830"/>
    </row>
    <row r="63048" spans="10:10" x14ac:dyDescent="0.35">
      <c r="J63048" s="830"/>
    </row>
    <row r="63049" spans="10:10" x14ac:dyDescent="0.35">
      <c r="J63049" s="830"/>
    </row>
    <row r="63050" spans="10:10" x14ac:dyDescent="0.35">
      <c r="J63050" s="830"/>
    </row>
    <row r="63051" spans="10:10" x14ac:dyDescent="0.35">
      <c r="J63051" s="830"/>
    </row>
    <row r="63052" spans="10:10" x14ac:dyDescent="0.35">
      <c r="J63052" s="830"/>
    </row>
    <row r="63053" spans="10:10" x14ac:dyDescent="0.35">
      <c r="J63053" s="830"/>
    </row>
    <row r="63054" spans="10:10" x14ac:dyDescent="0.35">
      <c r="J63054" s="830"/>
    </row>
    <row r="63055" spans="10:10" x14ac:dyDescent="0.35">
      <c r="J63055" s="830"/>
    </row>
    <row r="63056" spans="10:10" x14ac:dyDescent="0.35">
      <c r="J63056" s="830"/>
    </row>
    <row r="63057" spans="10:10" x14ac:dyDescent="0.35">
      <c r="J63057" s="830"/>
    </row>
    <row r="63058" spans="10:10" x14ac:dyDescent="0.35">
      <c r="J63058" s="830"/>
    </row>
    <row r="63059" spans="10:10" x14ac:dyDescent="0.35">
      <c r="J63059" s="830"/>
    </row>
    <row r="63060" spans="10:10" x14ac:dyDescent="0.35">
      <c r="J63060" s="830"/>
    </row>
    <row r="63061" spans="10:10" x14ac:dyDescent="0.35">
      <c r="J63061" s="830"/>
    </row>
    <row r="63062" spans="10:10" x14ac:dyDescent="0.35">
      <c r="J63062" s="830"/>
    </row>
    <row r="63063" spans="10:10" x14ac:dyDescent="0.35">
      <c r="J63063" s="830"/>
    </row>
    <row r="63064" spans="10:10" x14ac:dyDescent="0.35">
      <c r="J63064" s="830"/>
    </row>
    <row r="63065" spans="10:10" x14ac:dyDescent="0.35">
      <c r="J63065" s="830"/>
    </row>
    <row r="63066" spans="10:10" x14ac:dyDescent="0.35">
      <c r="J63066" s="830"/>
    </row>
    <row r="63067" spans="10:10" x14ac:dyDescent="0.35">
      <c r="J63067" s="830"/>
    </row>
    <row r="63068" spans="10:10" x14ac:dyDescent="0.35">
      <c r="J63068" s="830"/>
    </row>
    <row r="63069" spans="10:10" x14ac:dyDescent="0.35">
      <c r="J63069" s="830"/>
    </row>
    <row r="63070" spans="10:10" x14ac:dyDescent="0.35">
      <c r="J63070" s="830"/>
    </row>
    <row r="63071" spans="10:10" x14ac:dyDescent="0.35">
      <c r="J63071" s="830"/>
    </row>
    <row r="63072" spans="10:10" x14ac:dyDescent="0.35">
      <c r="J63072" s="830"/>
    </row>
    <row r="63073" spans="10:10" x14ac:dyDescent="0.35">
      <c r="J63073" s="830"/>
    </row>
    <row r="63074" spans="10:10" x14ac:dyDescent="0.35">
      <c r="J63074" s="830"/>
    </row>
    <row r="63075" spans="10:10" x14ac:dyDescent="0.35">
      <c r="J63075" s="830"/>
    </row>
    <row r="63076" spans="10:10" x14ac:dyDescent="0.35">
      <c r="J63076" s="830"/>
    </row>
    <row r="63077" spans="10:10" x14ac:dyDescent="0.35">
      <c r="J63077" s="830"/>
    </row>
    <row r="63078" spans="10:10" x14ac:dyDescent="0.35">
      <c r="J63078" s="830"/>
    </row>
    <row r="63079" spans="10:10" x14ac:dyDescent="0.35">
      <c r="J63079" s="830"/>
    </row>
    <row r="63080" spans="10:10" x14ac:dyDescent="0.35">
      <c r="J63080" s="830"/>
    </row>
    <row r="63081" spans="10:10" x14ac:dyDescent="0.35">
      <c r="J63081" s="830"/>
    </row>
    <row r="63082" spans="10:10" x14ac:dyDescent="0.35">
      <c r="J63082" s="830"/>
    </row>
    <row r="63083" spans="10:10" x14ac:dyDescent="0.35">
      <c r="J63083" s="830"/>
    </row>
    <row r="63084" spans="10:10" x14ac:dyDescent="0.35">
      <c r="J63084" s="830"/>
    </row>
    <row r="63085" spans="10:10" x14ac:dyDescent="0.35">
      <c r="J63085" s="830"/>
    </row>
    <row r="63086" spans="10:10" x14ac:dyDescent="0.35">
      <c r="J63086" s="830"/>
    </row>
    <row r="63087" spans="10:10" x14ac:dyDescent="0.35">
      <c r="J63087" s="830"/>
    </row>
    <row r="63088" spans="10:10" x14ac:dyDescent="0.35">
      <c r="J63088" s="830"/>
    </row>
    <row r="63089" spans="10:10" x14ac:dyDescent="0.35">
      <c r="J63089" s="830"/>
    </row>
    <row r="63090" spans="10:10" x14ac:dyDescent="0.35">
      <c r="J63090" s="830"/>
    </row>
    <row r="63091" spans="10:10" x14ac:dyDescent="0.35">
      <c r="J63091" s="830"/>
    </row>
    <row r="63092" spans="10:10" x14ac:dyDescent="0.35">
      <c r="J63092" s="830"/>
    </row>
    <row r="63093" spans="10:10" x14ac:dyDescent="0.35">
      <c r="J63093" s="830"/>
    </row>
    <row r="63094" spans="10:10" x14ac:dyDescent="0.35">
      <c r="J63094" s="830"/>
    </row>
    <row r="63095" spans="10:10" x14ac:dyDescent="0.35">
      <c r="J63095" s="830"/>
    </row>
    <row r="63096" spans="10:10" x14ac:dyDescent="0.35">
      <c r="J63096" s="830"/>
    </row>
    <row r="63097" spans="10:10" x14ac:dyDescent="0.35">
      <c r="J63097" s="830"/>
    </row>
    <row r="63098" spans="10:10" x14ac:dyDescent="0.35">
      <c r="J63098" s="830"/>
    </row>
    <row r="63099" spans="10:10" x14ac:dyDescent="0.35">
      <c r="J63099" s="830"/>
    </row>
    <row r="63100" spans="10:10" x14ac:dyDescent="0.35">
      <c r="J63100" s="830"/>
    </row>
    <row r="63101" spans="10:10" x14ac:dyDescent="0.35">
      <c r="J63101" s="830"/>
    </row>
    <row r="63102" spans="10:10" x14ac:dyDescent="0.35">
      <c r="J63102" s="830"/>
    </row>
    <row r="63103" spans="10:10" x14ac:dyDescent="0.35">
      <c r="J63103" s="830"/>
    </row>
    <row r="63104" spans="10:10" x14ac:dyDescent="0.35">
      <c r="J63104" s="830"/>
    </row>
    <row r="63105" spans="10:10" x14ac:dyDescent="0.35">
      <c r="J63105" s="830"/>
    </row>
    <row r="63106" spans="10:10" x14ac:dyDescent="0.35">
      <c r="J63106" s="830"/>
    </row>
    <row r="63107" spans="10:10" x14ac:dyDescent="0.35">
      <c r="J63107" s="830"/>
    </row>
    <row r="63108" spans="10:10" x14ac:dyDescent="0.35">
      <c r="J63108" s="830"/>
    </row>
    <row r="63109" spans="10:10" x14ac:dyDescent="0.35">
      <c r="J63109" s="830"/>
    </row>
    <row r="63110" spans="10:10" x14ac:dyDescent="0.35">
      <c r="J63110" s="830"/>
    </row>
    <row r="63111" spans="10:10" x14ac:dyDescent="0.35">
      <c r="J63111" s="830"/>
    </row>
    <row r="63112" spans="10:10" x14ac:dyDescent="0.35">
      <c r="J63112" s="830"/>
    </row>
    <row r="63113" spans="10:10" x14ac:dyDescent="0.35">
      <c r="J63113" s="830"/>
    </row>
    <row r="63114" spans="10:10" x14ac:dyDescent="0.35">
      <c r="J63114" s="830"/>
    </row>
    <row r="63115" spans="10:10" x14ac:dyDescent="0.35">
      <c r="J63115" s="830"/>
    </row>
    <row r="63116" spans="10:10" x14ac:dyDescent="0.35">
      <c r="J63116" s="830"/>
    </row>
    <row r="63117" spans="10:10" x14ac:dyDescent="0.35">
      <c r="J63117" s="830"/>
    </row>
    <row r="63118" spans="10:10" x14ac:dyDescent="0.35">
      <c r="J63118" s="830"/>
    </row>
    <row r="63119" spans="10:10" x14ac:dyDescent="0.35">
      <c r="J63119" s="830"/>
    </row>
    <row r="63120" spans="10:10" x14ac:dyDescent="0.35">
      <c r="J63120" s="830"/>
    </row>
    <row r="63121" spans="10:10" x14ac:dyDescent="0.35">
      <c r="J63121" s="830"/>
    </row>
    <row r="63122" spans="10:10" x14ac:dyDescent="0.35">
      <c r="J63122" s="830"/>
    </row>
    <row r="63123" spans="10:10" x14ac:dyDescent="0.35">
      <c r="J63123" s="830"/>
    </row>
    <row r="63124" spans="10:10" x14ac:dyDescent="0.35">
      <c r="J63124" s="830"/>
    </row>
    <row r="63125" spans="10:10" x14ac:dyDescent="0.35">
      <c r="J63125" s="830"/>
    </row>
    <row r="63126" spans="10:10" x14ac:dyDescent="0.35">
      <c r="J63126" s="830"/>
    </row>
    <row r="63127" spans="10:10" x14ac:dyDescent="0.35">
      <c r="J63127" s="830"/>
    </row>
    <row r="63128" spans="10:10" x14ac:dyDescent="0.35">
      <c r="J63128" s="830"/>
    </row>
    <row r="63129" spans="10:10" x14ac:dyDescent="0.35">
      <c r="J63129" s="830"/>
    </row>
    <row r="63130" spans="10:10" x14ac:dyDescent="0.35">
      <c r="J63130" s="830"/>
    </row>
    <row r="63131" spans="10:10" x14ac:dyDescent="0.35">
      <c r="J63131" s="830"/>
    </row>
    <row r="63132" spans="10:10" x14ac:dyDescent="0.35">
      <c r="J63132" s="830"/>
    </row>
    <row r="63133" spans="10:10" x14ac:dyDescent="0.35">
      <c r="J63133" s="830"/>
    </row>
    <row r="63134" spans="10:10" x14ac:dyDescent="0.35">
      <c r="J63134" s="830"/>
    </row>
    <row r="63135" spans="10:10" x14ac:dyDescent="0.35">
      <c r="J63135" s="830"/>
    </row>
    <row r="63136" spans="10:10" x14ac:dyDescent="0.35">
      <c r="J63136" s="830"/>
    </row>
    <row r="63137" spans="10:10" x14ac:dyDescent="0.35">
      <c r="J63137" s="830"/>
    </row>
    <row r="63138" spans="10:10" x14ac:dyDescent="0.35">
      <c r="J63138" s="830"/>
    </row>
    <row r="63139" spans="10:10" x14ac:dyDescent="0.35">
      <c r="J63139" s="830"/>
    </row>
    <row r="63140" spans="10:10" x14ac:dyDescent="0.35">
      <c r="J63140" s="830"/>
    </row>
    <row r="63141" spans="10:10" x14ac:dyDescent="0.35">
      <c r="J63141" s="830"/>
    </row>
    <row r="63142" spans="10:10" x14ac:dyDescent="0.35">
      <c r="J63142" s="830"/>
    </row>
    <row r="63143" spans="10:10" x14ac:dyDescent="0.35">
      <c r="J63143" s="830"/>
    </row>
    <row r="63144" spans="10:10" x14ac:dyDescent="0.35">
      <c r="J63144" s="830"/>
    </row>
    <row r="63145" spans="10:10" x14ac:dyDescent="0.35">
      <c r="J63145" s="830"/>
    </row>
    <row r="63146" spans="10:10" x14ac:dyDescent="0.35">
      <c r="J63146" s="830"/>
    </row>
    <row r="63147" spans="10:10" x14ac:dyDescent="0.35">
      <c r="J63147" s="830"/>
    </row>
    <row r="63148" spans="10:10" x14ac:dyDescent="0.35">
      <c r="J63148" s="830"/>
    </row>
    <row r="63149" spans="10:10" x14ac:dyDescent="0.35">
      <c r="J63149" s="830"/>
    </row>
    <row r="63150" spans="10:10" x14ac:dyDescent="0.35">
      <c r="J63150" s="830"/>
    </row>
    <row r="63151" spans="10:10" x14ac:dyDescent="0.35">
      <c r="J63151" s="830"/>
    </row>
    <row r="63152" spans="10:10" x14ac:dyDescent="0.35">
      <c r="J63152" s="830"/>
    </row>
    <row r="63153" spans="10:10" x14ac:dyDescent="0.35">
      <c r="J63153" s="830"/>
    </row>
    <row r="63154" spans="10:10" x14ac:dyDescent="0.35">
      <c r="J63154" s="830"/>
    </row>
    <row r="63155" spans="10:10" x14ac:dyDescent="0.35">
      <c r="J63155" s="830"/>
    </row>
    <row r="63156" spans="10:10" x14ac:dyDescent="0.35">
      <c r="J63156" s="830"/>
    </row>
    <row r="63157" spans="10:10" x14ac:dyDescent="0.35">
      <c r="J63157" s="830"/>
    </row>
    <row r="63158" spans="10:10" x14ac:dyDescent="0.35">
      <c r="J63158" s="830"/>
    </row>
    <row r="63159" spans="10:10" x14ac:dyDescent="0.35">
      <c r="J63159" s="830"/>
    </row>
    <row r="63160" spans="10:10" x14ac:dyDescent="0.35">
      <c r="J63160" s="830"/>
    </row>
    <row r="63161" spans="10:10" x14ac:dyDescent="0.35">
      <c r="J63161" s="830"/>
    </row>
    <row r="63162" spans="10:10" x14ac:dyDescent="0.35">
      <c r="J63162" s="830"/>
    </row>
    <row r="63163" spans="10:10" x14ac:dyDescent="0.35">
      <c r="J63163" s="830"/>
    </row>
    <row r="63164" spans="10:10" x14ac:dyDescent="0.35">
      <c r="J63164" s="830"/>
    </row>
    <row r="63165" spans="10:10" x14ac:dyDescent="0.35">
      <c r="J63165" s="830"/>
    </row>
    <row r="63166" spans="10:10" x14ac:dyDescent="0.35">
      <c r="J63166" s="830"/>
    </row>
    <row r="63167" spans="10:10" x14ac:dyDescent="0.35">
      <c r="J63167" s="830"/>
    </row>
    <row r="63168" spans="10:10" x14ac:dyDescent="0.35">
      <c r="J63168" s="830"/>
    </row>
    <row r="63169" spans="10:10" x14ac:dyDescent="0.35">
      <c r="J63169" s="830"/>
    </row>
    <row r="63170" spans="10:10" x14ac:dyDescent="0.35">
      <c r="J63170" s="830"/>
    </row>
    <row r="63171" spans="10:10" x14ac:dyDescent="0.35">
      <c r="J63171" s="830"/>
    </row>
    <row r="63172" spans="10:10" x14ac:dyDescent="0.35">
      <c r="J63172" s="830"/>
    </row>
    <row r="63173" spans="10:10" x14ac:dyDescent="0.35">
      <c r="J63173" s="830"/>
    </row>
    <row r="63174" spans="10:10" x14ac:dyDescent="0.35">
      <c r="J63174" s="830"/>
    </row>
    <row r="63175" spans="10:10" x14ac:dyDescent="0.35">
      <c r="J63175" s="830"/>
    </row>
    <row r="63176" spans="10:10" x14ac:dyDescent="0.35">
      <c r="J63176" s="830"/>
    </row>
    <row r="63177" spans="10:10" x14ac:dyDescent="0.35">
      <c r="J63177" s="830"/>
    </row>
    <row r="63178" spans="10:10" x14ac:dyDescent="0.35">
      <c r="J63178" s="830"/>
    </row>
    <row r="63179" spans="10:10" x14ac:dyDescent="0.35">
      <c r="J63179" s="830"/>
    </row>
    <row r="63180" spans="10:10" x14ac:dyDescent="0.35">
      <c r="J63180" s="830"/>
    </row>
    <row r="63181" spans="10:10" x14ac:dyDescent="0.35">
      <c r="J63181" s="830"/>
    </row>
    <row r="63182" spans="10:10" x14ac:dyDescent="0.35">
      <c r="J63182" s="830"/>
    </row>
    <row r="63183" spans="10:10" x14ac:dyDescent="0.35">
      <c r="J63183" s="830"/>
    </row>
    <row r="63184" spans="10:10" x14ac:dyDescent="0.35">
      <c r="J63184" s="830"/>
    </row>
    <row r="63185" spans="10:10" x14ac:dyDescent="0.35">
      <c r="J63185" s="830"/>
    </row>
    <row r="63186" spans="10:10" x14ac:dyDescent="0.35">
      <c r="J63186" s="830"/>
    </row>
    <row r="63187" spans="10:10" x14ac:dyDescent="0.35">
      <c r="J63187" s="830"/>
    </row>
    <row r="63188" spans="10:10" x14ac:dyDescent="0.35">
      <c r="J63188" s="830"/>
    </row>
    <row r="63189" spans="10:10" x14ac:dyDescent="0.35">
      <c r="J63189" s="830"/>
    </row>
    <row r="63190" spans="10:10" x14ac:dyDescent="0.35">
      <c r="J63190" s="830"/>
    </row>
    <row r="63191" spans="10:10" x14ac:dyDescent="0.35">
      <c r="J63191" s="830"/>
    </row>
    <row r="63192" spans="10:10" x14ac:dyDescent="0.35">
      <c r="J63192" s="830"/>
    </row>
    <row r="63193" spans="10:10" x14ac:dyDescent="0.35">
      <c r="J63193" s="830"/>
    </row>
    <row r="63194" spans="10:10" x14ac:dyDescent="0.35">
      <c r="J63194" s="830"/>
    </row>
    <row r="63195" spans="10:10" x14ac:dyDescent="0.35">
      <c r="J63195" s="830"/>
    </row>
    <row r="63196" spans="10:10" x14ac:dyDescent="0.35">
      <c r="J63196" s="830"/>
    </row>
    <row r="63197" spans="10:10" x14ac:dyDescent="0.35">
      <c r="J63197" s="830"/>
    </row>
    <row r="63198" spans="10:10" x14ac:dyDescent="0.35">
      <c r="J63198" s="830"/>
    </row>
    <row r="63199" spans="10:10" x14ac:dyDescent="0.35">
      <c r="J63199" s="830"/>
    </row>
    <row r="63200" spans="10:10" x14ac:dyDescent="0.35">
      <c r="J63200" s="830"/>
    </row>
    <row r="63201" spans="10:10" x14ac:dyDescent="0.35">
      <c r="J63201" s="830"/>
    </row>
    <row r="63202" spans="10:10" x14ac:dyDescent="0.35">
      <c r="J63202" s="830"/>
    </row>
    <row r="63203" spans="10:10" x14ac:dyDescent="0.35">
      <c r="J63203" s="830"/>
    </row>
    <row r="63204" spans="10:10" x14ac:dyDescent="0.35">
      <c r="J63204" s="830"/>
    </row>
    <row r="63205" spans="10:10" x14ac:dyDescent="0.35">
      <c r="J63205" s="830"/>
    </row>
    <row r="63206" spans="10:10" x14ac:dyDescent="0.35">
      <c r="J63206" s="830"/>
    </row>
    <row r="63207" spans="10:10" x14ac:dyDescent="0.35">
      <c r="J63207" s="830"/>
    </row>
    <row r="63208" spans="10:10" x14ac:dyDescent="0.35">
      <c r="J63208" s="830"/>
    </row>
    <row r="63209" spans="10:10" x14ac:dyDescent="0.35">
      <c r="J63209" s="830"/>
    </row>
    <row r="63210" spans="10:10" x14ac:dyDescent="0.35">
      <c r="J63210" s="830"/>
    </row>
    <row r="63211" spans="10:10" x14ac:dyDescent="0.35">
      <c r="J63211" s="830"/>
    </row>
    <row r="63212" spans="10:10" x14ac:dyDescent="0.35">
      <c r="J63212" s="830"/>
    </row>
    <row r="63213" spans="10:10" x14ac:dyDescent="0.35">
      <c r="J63213" s="830"/>
    </row>
    <row r="63214" spans="10:10" x14ac:dyDescent="0.35">
      <c r="J63214" s="830"/>
    </row>
    <row r="63215" spans="10:10" x14ac:dyDescent="0.35">
      <c r="J63215" s="830"/>
    </row>
    <row r="63216" spans="10:10" x14ac:dyDescent="0.35">
      <c r="J63216" s="830"/>
    </row>
    <row r="63217" spans="10:10" x14ac:dyDescent="0.35">
      <c r="J63217" s="830"/>
    </row>
    <row r="63218" spans="10:10" x14ac:dyDescent="0.35">
      <c r="J63218" s="830"/>
    </row>
    <row r="63219" spans="10:10" x14ac:dyDescent="0.35">
      <c r="J63219" s="830"/>
    </row>
    <row r="63220" spans="10:10" x14ac:dyDescent="0.35">
      <c r="J63220" s="830"/>
    </row>
    <row r="63221" spans="10:10" x14ac:dyDescent="0.35">
      <c r="J63221" s="830"/>
    </row>
    <row r="63222" spans="10:10" x14ac:dyDescent="0.35">
      <c r="J63222" s="830"/>
    </row>
    <row r="63223" spans="10:10" x14ac:dyDescent="0.35">
      <c r="J63223" s="830"/>
    </row>
    <row r="63224" spans="10:10" x14ac:dyDescent="0.35">
      <c r="J63224" s="830"/>
    </row>
    <row r="63225" spans="10:10" x14ac:dyDescent="0.35">
      <c r="J63225" s="830"/>
    </row>
    <row r="63226" spans="10:10" x14ac:dyDescent="0.35">
      <c r="J63226" s="830"/>
    </row>
    <row r="63227" spans="10:10" x14ac:dyDescent="0.35">
      <c r="J63227" s="830"/>
    </row>
    <row r="63228" spans="10:10" x14ac:dyDescent="0.35">
      <c r="J63228" s="830"/>
    </row>
    <row r="63229" spans="10:10" x14ac:dyDescent="0.35">
      <c r="J63229" s="830"/>
    </row>
    <row r="63230" spans="10:10" x14ac:dyDescent="0.35">
      <c r="J63230" s="830"/>
    </row>
    <row r="63231" spans="10:10" x14ac:dyDescent="0.35">
      <c r="J63231" s="830"/>
    </row>
    <row r="63232" spans="10:10" x14ac:dyDescent="0.35">
      <c r="J63232" s="830"/>
    </row>
    <row r="63233" spans="10:10" x14ac:dyDescent="0.35">
      <c r="J63233" s="830"/>
    </row>
    <row r="63234" spans="10:10" x14ac:dyDescent="0.35">
      <c r="J63234" s="830"/>
    </row>
    <row r="63235" spans="10:10" x14ac:dyDescent="0.35">
      <c r="J63235" s="830"/>
    </row>
    <row r="63236" spans="10:10" x14ac:dyDescent="0.35">
      <c r="J63236" s="830"/>
    </row>
    <row r="63237" spans="10:10" x14ac:dyDescent="0.35">
      <c r="J63237" s="830"/>
    </row>
    <row r="63238" spans="10:10" x14ac:dyDescent="0.35">
      <c r="J63238" s="830"/>
    </row>
    <row r="63239" spans="10:10" x14ac:dyDescent="0.35">
      <c r="J63239" s="830"/>
    </row>
    <row r="63240" spans="10:10" x14ac:dyDescent="0.35">
      <c r="J63240" s="830"/>
    </row>
    <row r="63241" spans="10:10" x14ac:dyDescent="0.35">
      <c r="J63241" s="830"/>
    </row>
    <row r="63242" spans="10:10" x14ac:dyDescent="0.35">
      <c r="J63242" s="830"/>
    </row>
    <row r="63243" spans="10:10" x14ac:dyDescent="0.35">
      <c r="J63243" s="830"/>
    </row>
    <row r="63244" spans="10:10" x14ac:dyDescent="0.35">
      <c r="J63244" s="830"/>
    </row>
    <row r="63245" spans="10:10" x14ac:dyDescent="0.35">
      <c r="J63245" s="830"/>
    </row>
    <row r="63246" spans="10:10" x14ac:dyDescent="0.35">
      <c r="J63246" s="830"/>
    </row>
    <row r="63247" spans="10:10" x14ac:dyDescent="0.35">
      <c r="J63247" s="830"/>
    </row>
    <row r="63248" spans="10:10" x14ac:dyDescent="0.35">
      <c r="J63248" s="830"/>
    </row>
    <row r="63249" spans="10:10" x14ac:dyDescent="0.35">
      <c r="J63249" s="830"/>
    </row>
    <row r="63250" spans="10:10" x14ac:dyDescent="0.35">
      <c r="J63250" s="830"/>
    </row>
    <row r="63251" spans="10:10" x14ac:dyDescent="0.35">
      <c r="J63251" s="830"/>
    </row>
    <row r="63252" spans="10:10" x14ac:dyDescent="0.35">
      <c r="J63252" s="830"/>
    </row>
    <row r="63253" spans="10:10" x14ac:dyDescent="0.35">
      <c r="J63253" s="830"/>
    </row>
    <row r="63254" spans="10:10" x14ac:dyDescent="0.35">
      <c r="J63254" s="830"/>
    </row>
    <row r="63255" spans="10:10" x14ac:dyDescent="0.35">
      <c r="J63255" s="830"/>
    </row>
    <row r="63256" spans="10:10" x14ac:dyDescent="0.35">
      <c r="J63256" s="830"/>
    </row>
    <row r="63257" spans="10:10" x14ac:dyDescent="0.35">
      <c r="J63257" s="830"/>
    </row>
    <row r="63258" spans="10:10" x14ac:dyDescent="0.35">
      <c r="J63258" s="830"/>
    </row>
    <row r="63259" spans="10:10" x14ac:dyDescent="0.35">
      <c r="J63259" s="830"/>
    </row>
    <row r="63260" spans="10:10" x14ac:dyDescent="0.35">
      <c r="J63260" s="830"/>
    </row>
    <row r="63261" spans="10:10" x14ac:dyDescent="0.35">
      <c r="J63261" s="830"/>
    </row>
    <row r="63262" spans="10:10" x14ac:dyDescent="0.35">
      <c r="J63262" s="830"/>
    </row>
    <row r="63263" spans="10:10" x14ac:dyDescent="0.35">
      <c r="J63263" s="830"/>
    </row>
    <row r="63264" spans="10:10" x14ac:dyDescent="0.35">
      <c r="J63264" s="830"/>
    </row>
    <row r="63265" spans="10:10" x14ac:dyDescent="0.35">
      <c r="J63265" s="830"/>
    </row>
    <row r="63266" spans="10:10" x14ac:dyDescent="0.35">
      <c r="J63266" s="830"/>
    </row>
    <row r="63267" spans="10:10" x14ac:dyDescent="0.35">
      <c r="J63267" s="830"/>
    </row>
    <row r="63268" spans="10:10" x14ac:dyDescent="0.35">
      <c r="J63268" s="830"/>
    </row>
    <row r="63269" spans="10:10" x14ac:dyDescent="0.35">
      <c r="J63269" s="830"/>
    </row>
    <row r="63270" spans="10:10" x14ac:dyDescent="0.35">
      <c r="J63270" s="830"/>
    </row>
    <row r="63271" spans="10:10" x14ac:dyDescent="0.35">
      <c r="J63271" s="830"/>
    </row>
    <row r="63272" spans="10:10" x14ac:dyDescent="0.35">
      <c r="J63272" s="830"/>
    </row>
    <row r="63273" spans="10:10" x14ac:dyDescent="0.35">
      <c r="J63273" s="830"/>
    </row>
    <row r="63274" spans="10:10" x14ac:dyDescent="0.35">
      <c r="J63274" s="830"/>
    </row>
    <row r="63275" spans="10:10" x14ac:dyDescent="0.35">
      <c r="J63275" s="830"/>
    </row>
    <row r="63276" spans="10:10" x14ac:dyDescent="0.35">
      <c r="J63276" s="830"/>
    </row>
    <row r="63277" spans="10:10" x14ac:dyDescent="0.35">
      <c r="J63277" s="830"/>
    </row>
    <row r="63278" spans="10:10" x14ac:dyDescent="0.35">
      <c r="J63278" s="830"/>
    </row>
    <row r="63279" spans="10:10" x14ac:dyDescent="0.35">
      <c r="J63279" s="830"/>
    </row>
    <row r="63280" spans="10:10" x14ac:dyDescent="0.35">
      <c r="J63280" s="830"/>
    </row>
    <row r="63281" spans="10:10" x14ac:dyDescent="0.35">
      <c r="J63281" s="830"/>
    </row>
    <row r="63282" spans="10:10" x14ac:dyDescent="0.35">
      <c r="J63282" s="830"/>
    </row>
    <row r="63283" spans="10:10" x14ac:dyDescent="0.35">
      <c r="J63283" s="830"/>
    </row>
    <row r="63284" spans="10:10" x14ac:dyDescent="0.35">
      <c r="J63284" s="830"/>
    </row>
    <row r="63285" spans="10:10" x14ac:dyDescent="0.35">
      <c r="J63285" s="830"/>
    </row>
    <row r="63286" spans="10:10" x14ac:dyDescent="0.35">
      <c r="J63286" s="830"/>
    </row>
    <row r="63287" spans="10:10" x14ac:dyDescent="0.35">
      <c r="J63287" s="830"/>
    </row>
    <row r="63288" spans="10:10" x14ac:dyDescent="0.35">
      <c r="J63288" s="830"/>
    </row>
    <row r="63289" spans="10:10" x14ac:dyDescent="0.35">
      <c r="J63289" s="830"/>
    </row>
    <row r="63290" spans="10:10" x14ac:dyDescent="0.35">
      <c r="J63290" s="830"/>
    </row>
    <row r="63291" spans="10:10" x14ac:dyDescent="0.35">
      <c r="J63291" s="830"/>
    </row>
    <row r="63292" spans="10:10" x14ac:dyDescent="0.35">
      <c r="J63292" s="830"/>
    </row>
    <row r="63293" spans="10:10" x14ac:dyDescent="0.35">
      <c r="J63293" s="830"/>
    </row>
    <row r="63294" spans="10:10" x14ac:dyDescent="0.35">
      <c r="J63294" s="830"/>
    </row>
    <row r="63295" spans="10:10" x14ac:dyDescent="0.35">
      <c r="J63295" s="830"/>
    </row>
    <row r="63296" spans="10:10" x14ac:dyDescent="0.35">
      <c r="J63296" s="830"/>
    </row>
    <row r="63297" spans="10:10" x14ac:dyDescent="0.35">
      <c r="J63297" s="830"/>
    </row>
    <row r="63298" spans="10:10" x14ac:dyDescent="0.35">
      <c r="J63298" s="830"/>
    </row>
    <row r="63299" spans="10:10" x14ac:dyDescent="0.35">
      <c r="J63299" s="830"/>
    </row>
    <row r="63300" spans="10:10" x14ac:dyDescent="0.35">
      <c r="J63300" s="830"/>
    </row>
    <row r="63301" spans="10:10" x14ac:dyDescent="0.35">
      <c r="J63301" s="830"/>
    </row>
    <row r="63302" spans="10:10" x14ac:dyDescent="0.35">
      <c r="J63302" s="830"/>
    </row>
    <row r="63303" spans="10:10" x14ac:dyDescent="0.35">
      <c r="J63303" s="830"/>
    </row>
    <row r="63304" spans="10:10" x14ac:dyDescent="0.35">
      <c r="J63304" s="830"/>
    </row>
    <row r="63305" spans="10:10" x14ac:dyDescent="0.35">
      <c r="J63305" s="830"/>
    </row>
    <row r="63306" spans="10:10" x14ac:dyDescent="0.35">
      <c r="J63306" s="830"/>
    </row>
    <row r="63307" spans="10:10" x14ac:dyDescent="0.35">
      <c r="J63307" s="830"/>
    </row>
    <row r="63308" spans="10:10" x14ac:dyDescent="0.35">
      <c r="J63308" s="830"/>
    </row>
    <row r="63309" spans="10:10" x14ac:dyDescent="0.35">
      <c r="J63309" s="830"/>
    </row>
    <row r="63310" spans="10:10" x14ac:dyDescent="0.35">
      <c r="J63310" s="830"/>
    </row>
    <row r="63311" spans="10:10" x14ac:dyDescent="0.35">
      <c r="J63311" s="830"/>
    </row>
    <row r="63312" spans="10:10" x14ac:dyDescent="0.35">
      <c r="J63312" s="830"/>
    </row>
    <row r="63313" spans="10:10" x14ac:dyDescent="0.35">
      <c r="J63313" s="830"/>
    </row>
    <row r="63314" spans="10:10" x14ac:dyDescent="0.35">
      <c r="J63314" s="830"/>
    </row>
    <row r="63315" spans="10:10" x14ac:dyDescent="0.35">
      <c r="J63315" s="830"/>
    </row>
    <row r="63316" spans="10:10" x14ac:dyDescent="0.35">
      <c r="J63316" s="830"/>
    </row>
    <row r="63317" spans="10:10" x14ac:dyDescent="0.35">
      <c r="J63317" s="830"/>
    </row>
    <row r="63318" spans="10:10" x14ac:dyDescent="0.35">
      <c r="J63318" s="830"/>
    </row>
    <row r="63319" spans="10:10" x14ac:dyDescent="0.35">
      <c r="J63319" s="830"/>
    </row>
    <row r="63320" spans="10:10" x14ac:dyDescent="0.35">
      <c r="J63320" s="830"/>
    </row>
    <row r="63321" spans="10:10" x14ac:dyDescent="0.35">
      <c r="J63321" s="830"/>
    </row>
    <row r="63322" spans="10:10" x14ac:dyDescent="0.35">
      <c r="J63322" s="830"/>
    </row>
    <row r="63323" spans="10:10" x14ac:dyDescent="0.35">
      <c r="J63323" s="830"/>
    </row>
    <row r="63324" spans="10:10" x14ac:dyDescent="0.35">
      <c r="J63324" s="830"/>
    </row>
    <row r="63325" spans="10:10" x14ac:dyDescent="0.35">
      <c r="J63325" s="830"/>
    </row>
    <row r="63326" spans="10:10" x14ac:dyDescent="0.35">
      <c r="J63326" s="830"/>
    </row>
    <row r="63327" spans="10:10" x14ac:dyDescent="0.35">
      <c r="J63327" s="830"/>
    </row>
    <row r="63328" spans="10:10" x14ac:dyDescent="0.35">
      <c r="J63328" s="830"/>
    </row>
    <row r="63335" spans="10:10" x14ac:dyDescent="0.35">
      <c r="J63335" s="830"/>
    </row>
    <row r="63336" spans="10:10" x14ac:dyDescent="0.35">
      <c r="J63336" s="830"/>
    </row>
    <row r="63337" spans="10:10" x14ac:dyDescent="0.35">
      <c r="J63337" s="830"/>
    </row>
    <row r="63338" spans="10:10" x14ac:dyDescent="0.35">
      <c r="J63338" s="830"/>
    </row>
    <row r="63339" spans="10:10" x14ac:dyDescent="0.35">
      <c r="J63339" s="830"/>
    </row>
    <row r="63340" spans="10:10" x14ac:dyDescent="0.35">
      <c r="J63340" s="830"/>
    </row>
    <row r="63341" spans="10:10" x14ac:dyDescent="0.35">
      <c r="J63341" s="830"/>
    </row>
    <row r="63342" spans="10:10" x14ac:dyDescent="0.35">
      <c r="J63342" s="830"/>
    </row>
    <row r="63343" spans="10:10" x14ac:dyDescent="0.35">
      <c r="J63343" s="830"/>
    </row>
    <row r="63344" spans="10:10" x14ac:dyDescent="0.35">
      <c r="J63344" s="830"/>
    </row>
    <row r="63345" spans="10:10" x14ac:dyDescent="0.35">
      <c r="J63345" s="830"/>
    </row>
    <row r="63346" spans="10:10" x14ac:dyDescent="0.35">
      <c r="J63346" s="830"/>
    </row>
    <row r="63347" spans="10:10" x14ac:dyDescent="0.35">
      <c r="J63347" s="830"/>
    </row>
    <row r="63348" spans="10:10" x14ac:dyDescent="0.35">
      <c r="J63348" s="830"/>
    </row>
    <row r="63349" spans="10:10" x14ac:dyDescent="0.35">
      <c r="J63349" s="830"/>
    </row>
    <row r="63361" spans="10:10" x14ac:dyDescent="0.35">
      <c r="J63361" s="830"/>
    </row>
    <row r="63362" spans="10:10" x14ac:dyDescent="0.35">
      <c r="J63362" s="830"/>
    </row>
    <row r="63363" spans="10:10" x14ac:dyDescent="0.35">
      <c r="J63363" s="830"/>
    </row>
    <row r="63364" spans="10:10" x14ac:dyDescent="0.35">
      <c r="J63364" s="830"/>
    </row>
    <row r="63365" spans="10:10" x14ac:dyDescent="0.35">
      <c r="J63365" s="830"/>
    </row>
    <row r="63366" spans="10:10" x14ac:dyDescent="0.35">
      <c r="J63366" s="830"/>
    </row>
    <row r="63367" spans="10:10" x14ac:dyDescent="0.35">
      <c r="J63367" s="830"/>
    </row>
    <row r="63368" spans="10:10" x14ac:dyDescent="0.35">
      <c r="J63368" s="830"/>
    </row>
    <row r="63369" spans="10:10" x14ac:dyDescent="0.35">
      <c r="J63369" s="830"/>
    </row>
    <row r="63370" spans="10:10" x14ac:dyDescent="0.35">
      <c r="J63370" s="830"/>
    </row>
    <row r="63371" spans="10:10" x14ac:dyDescent="0.35">
      <c r="J63371" s="830"/>
    </row>
    <row r="63372" spans="10:10" x14ac:dyDescent="0.35">
      <c r="J63372" s="830"/>
    </row>
    <row r="63373" spans="10:10" x14ac:dyDescent="0.35">
      <c r="J63373" s="830"/>
    </row>
    <row r="63374" spans="10:10" x14ac:dyDescent="0.35">
      <c r="J63374" s="830"/>
    </row>
    <row r="63375" spans="10:10" x14ac:dyDescent="0.35">
      <c r="J63375" s="830"/>
    </row>
    <row r="63376" spans="10:10" x14ac:dyDescent="0.35">
      <c r="J63376" s="830"/>
    </row>
    <row r="63377" spans="10:10" x14ac:dyDescent="0.35">
      <c r="J63377" s="830"/>
    </row>
    <row r="63378" spans="10:10" x14ac:dyDescent="0.35">
      <c r="J63378" s="830"/>
    </row>
    <row r="63379" spans="10:10" x14ac:dyDescent="0.35">
      <c r="J63379" s="830"/>
    </row>
    <row r="63380" spans="10:10" x14ac:dyDescent="0.35">
      <c r="J63380" s="830"/>
    </row>
    <row r="63381" spans="10:10" x14ac:dyDescent="0.35">
      <c r="J63381" s="830"/>
    </row>
    <row r="63382" spans="10:10" x14ac:dyDescent="0.35">
      <c r="J63382" s="830"/>
    </row>
    <row r="63383" spans="10:10" x14ac:dyDescent="0.35">
      <c r="J63383" s="830"/>
    </row>
    <row r="63384" spans="10:10" x14ac:dyDescent="0.35">
      <c r="J63384" s="830"/>
    </row>
    <row r="63385" spans="10:10" x14ac:dyDescent="0.35">
      <c r="J63385" s="830"/>
    </row>
    <row r="63386" spans="10:10" x14ac:dyDescent="0.35">
      <c r="J63386" s="830"/>
    </row>
    <row r="63387" spans="10:10" x14ac:dyDescent="0.35">
      <c r="J63387" s="830"/>
    </row>
    <row r="63388" spans="10:10" x14ac:dyDescent="0.35">
      <c r="J63388" s="830"/>
    </row>
    <row r="63389" spans="10:10" x14ac:dyDescent="0.35">
      <c r="J63389" s="830"/>
    </row>
    <row r="63390" spans="10:10" x14ac:dyDescent="0.35">
      <c r="J63390" s="830"/>
    </row>
    <row r="63391" spans="10:10" x14ac:dyDescent="0.35">
      <c r="J63391" s="830"/>
    </row>
    <row r="63392" spans="10:10" x14ac:dyDescent="0.35">
      <c r="J63392" s="830"/>
    </row>
    <row r="63393" spans="10:10" x14ac:dyDescent="0.35">
      <c r="J63393" s="830"/>
    </row>
    <row r="63394" spans="10:10" x14ac:dyDescent="0.35">
      <c r="J63394" s="830"/>
    </row>
    <row r="63397" spans="10:10" x14ac:dyDescent="0.35">
      <c r="J63397" s="830"/>
    </row>
    <row r="63398" spans="10:10" x14ac:dyDescent="0.35">
      <c r="J63398" s="830"/>
    </row>
    <row r="63399" spans="10:10" x14ac:dyDescent="0.35">
      <c r="J63399" s="830"/>
    </row>
    <row r="63400" spans="10:10" x14ac:dyDescent="0.35">
      <c r="J63400" s="830"/>
    </row>
    <row r="63401" spans="10:10" x14ac:dyDescent="0.35">
      <c r="J63401" s="830"/>
    </row>
    <row r="63402" spans="10:10" x14ac:dyDescent="0.35">
      <c r="J63402" s="830"/>
    </row>
    <row r="63403" spans="10:10" x14ac:dyDescent="0.35">
      <c r="J63403" s="830"/>
    </row>
    <row r="63404" spans="10:10" x14ac:dyDescent="0.35">
      <c r="J63404" s="830"/>
    </row>
    <row r="63405" spans="10:10" x14ac:dyDescent="0.35">
      <c r="J63405" s="830"/>
    </row>
    <row r="63406" spans="10:10" x14ac:dyDescent="0.35">
      <c r="J63406" s="830"/>
    </row>
    <row r="63407" spans="10:10" x14ac:dyDescent="0.35">
      <c r="J63407" s="830"/>
    </row>
    <row r="63408" spans="10:10" x14ac:dyDescent="0.35">
      <c r="J63408" s="830"/>
    </row>
    <row r="63409" spans="10:10" x14ac:dyDescent="0.35">
      <c r="J63409" s="830"/>
    </row>
    <row r="63410" spans="10:10" x14ac:dyDescent="0.35">
      <c r="J63410" s="830"/>
    </row>
    <row r="63411" spans="10:10" x14ac:dyDescent="0.35">
      <c r="J63411" s="830"/>
    </row>
    <row r="63412" spans="10:10" x14ac:dyDescent="0.35">
      <c r="J63412" s="830"/>
    </row>
    <row r="63413" spans="10:10" x14ac:dyDescent="0.35">
      <c r="J63413" s="830"/>
    </row>
    <row r="63414" spans="10:10" x14ac:dyDescent="0.35">
      <c r="J63414" s="830"/>
    </row>
    <row r="63415" spans="10:10" x14ac:dyDescent="0.35">
      <c r="J63415" s="830"/>
    </row>
    <row r="63416" spans="10:10" x14ac:dyDescent="0.35">
      <c r="J63416" s="830"/>
    </row>
    <row r="63417" spans="10:10" x14ac:dyDescent="0.35">
      <c r="J63417" s="830"/>
    </row>
    <row r="63418" spans="10:10" x14ac:dyDescent="0.35">
      <c r="J63418" s="830"/>
    </row>
    <row r="63419" spans="10:10" x14ac:dyDescent="0.35">
      <c r="J63419" s="830"/>
    </row>
    <row r="63420" spans="10:10" x14ac:dyDescent="0.35">
      <c r="J63420" s="830"/>
    </row>
    <row r="63421" spans="10:10" x14ac:dyDescent="0.35">
      <c r="J63421" s="830"/>
    </row>
    <row r="63422" spans="10:10" x14ac:dyDescent="0.35">
      <c r="J63422" s="830"/>
    </row>
    <row r="63423" spans="10:10" x14ac:dyDescent="0.35">
      <c r="J63423" s="830"/>
    </row>
    <row r="63424" spans="10:10" x14ac:dyDescent="0.35">
      <c r="J63424" s="830"/>
    </row>
    <row r="63425" spans="10:10" x14ac:dyDescent="0.35">
      <c r="J63425" s="830"/>
    </row>
    <row r="63426" spans="10:10" x14ac:dyDescent="0.35">
      <c r="J63426" s="830"/>
    </row>
    <row r="63427" spans="10:10" x14ac:dyDescent="0.35">
      <c r="J63427" s="830"/>
    </row>
    <row r="63428" spans="10:10" x14ac:dyDescent="0.35">
      <c r="J63428" s="830"/>
    </row>
    <row r="63429" spans="10:10" x14ac:dyDescent="0.35">
      <c r="J63429" s="830"/>
    </row>
    <row r="63430" spans="10:10" x14ac:dyDescent="0.35">
      <c r="J63430" s="830"/>
    </row>
    <row r="63431" spans="10:10" x14ac:dyDescent="0.35">
      <c r="J63431" s="830"/>
    </row>
    <row r="63432" spans="10:10" x14ac:dyDescent="0.35">
      <c r="J63432" s="830"/>
    </row>
    <row r="63433" spans="10:10" x14ac:dyDescent="0.35">
      <c r="J63433" s="830"/>
    </row>
    <row r="63434" spans="10:10" x14ac:dyDescent="0.35">
      <c r="J63434" s="830"/>
    </row>
    <row r="63435" spans="10:10" x14ac:dyDescent="0.35">
      <c r="J63435" s="830"/>
    </row>
    <row r="63436" spans="10:10" x14ac:dyDescent="0.35">
      <c r="J63436" s="830"/>
    </row>
    <row r="63437" spans="10:10" x14ac:dyDescent="0.35">
      <c r="J63437" s="830"/>
    </row>
    <row r="63438" spans="10:10" x14ac:dyDescent="0.35">
      <c r="J63438" s="830"/>
    </row>
    <row r="63439" spans="10:10" x14ac:dyDescent="0.35">
      <c r="J63439" s="830"/>
    </row>
    <row r="63440" spans="10:10" x14ac:dyDescent="0.35">
      <c r="J63440" s="830"/>
    </row>
    <row r="63441" spans="10:10" x14ac:dyDescent="0.35">
      <c r="J63441" s="830"/>
    </row>
    <row r="63442" spans="10:10" x14ac:dyDescent="0.35">
      <c r="J63442" s="830"/>
    </row>
    <row r="63443" spans="10:10" x14ac:dyDescent="0.35">
      <c r="J63443" s="830"/>
    </row>
    <row r="63444" spans="10:10" x14ac:dyDescent="0.35">
      <c r="J63444" s="830"/>
    </row>
    <row r="63445" spans="10:10" x14ac:dyDescent="0.35">
      <c r="J63445" s="830"/>
    </row>
    <row r="63446" spans="10:10" x14ac:dyDescent="0.35">
      <c r="J63446" s="830"/>
    </row>
    <row r="63447" spans="10:10" x14ac:dyDescent="0.35">
      <c r="J63447" s="830"/>
    </row>
    <row r="63448" spans="10:10" x14ac:dyDescent="0.35">
      <c r="J63448" s="830"/>
    </row>
    <row r="63449" spans="10:10" x14ac:dyDescent="0.35">
      <c r="J63449" s="830"/>
    </row>
    <row r="63450" spans="10:10" x14ac:dyDescent="0.35">
      <c r="J63450" s="830"/>
    </row>
    <row r="63451" spans="10:10" x14ac:dyDescent="0.35">
      <c r="J63451" s="830"/>
    </row>
    <row r="63452" spans="10:10" x14ac:dyDescent="0.35">
      <c r="J63452" s="830"/>
    </row>
    <row r="63453" spans="10:10" x14ac:dyDescent="0.35">
      <c r="J63453" s="830"/>
    </row>
    <row r="63454" spans="10:10" x14ac:dyDescent="0.35">
      <c r="J63454" s="830"/>
    </row>
    <row r="63455" spans="10:10" x14ac:dyDescent="0.35">
      <c r="J63455" s="830"/>
    </row>
    <row r="63456" spans="10:10" x14ac:dyDescent="0.35">
      <c r="J63456" s="830"/>
    </row>
    <row r="63457" spans="10:10" x14ac:dyDescent="0.35">
      <c r="J63457" s="830"/>
    </row>
    <row r="63458" spans="10:10" x14ac:dyDescent="0.35">
      <c r="J63458" s="830"/>
    </row>
    <row r="63459" spans="10:10" x14ac:dyDescent="0.35">
      <c r="J63459" s="830"/>
    </row>
    <row r="63460" spans="10:10" x14ac:dyDescent="0.35">
      <c r="J63460" s="830"/>
    </row>
    <row r="63461" spans="10:10" x14ac:dyDescent="0.35">
      <c r="J63461" s="830"/>
    </row>
    <row r="63462" spans="10:10" x14ac:dyDescent="0.35">
      <c r="J63462" s="830"/>
    </row>
    <row r="63463" spans="10:10" x14ac:dyDescent="0.35">
      <c r="J63463" s="830"/>
    </row>
    <row r="63464" spans="10:10" x14ac:dyDescent="0.35">
      <c r="J63464" s="830"/>
    </row>
    <row r="63465" spans="10:10" x14ac:dyDescent="0.35">
      <c r="J63465" s="830"/>
    </row>
    <row r="63466" spans="10:10" x14ac:dyDescent="0.35">
      <c r="J63466" s="830"/>
    </row>
    <row r="63471" spans="10:10" x14ac:dyDescent="0.35">
      <c r="J63471" s="830"/>
    </row>
    <row r="63472" spans="10:10" x14ac:dyDescent="0.35">
      <c r="J63472" s="830"/>
    </row>
    <row r="63473" spans="10:10" x14ac:dyDescent="0.35">
      <c r="J63473" s="830"/>
    </row>
    <row r="63474" spans="10:10" x14ac:dyDescent="0.35">
      <c r="J63474" s="830"/>
    </row>
    <row r="63475" spans="10:10" x14ac:dyDescent="0.35">
      <c r="J63475" s="830"/>
    </row>
    <row r="63482" spans="10:10" x14ac:dyDescent="0.35">
      <c r="J63482" s="830"/>
    </row>
    <row r="63483" spans="10:10" x14ac:dyDescent="0.35">
      <c r="J63483" s="830"/>
    </row>
    <row r="63484" spans="10:10" x14ac:dyDescent="0.35">
      <c r="J63484" s="830"/>
    </row>
    <row r="63485" spans="10:10" x14ac:dyDescent="0.35">
      <c r="J63485" s="830"/>
    </row>
    <row r="63486" spans="10:10" x14ac:dyDescent="0.35">
      <c r="J63486" s="830"/>
    </row>
    <row r="63487" spans="10:10" x14ac:dyDescent="0.35">
      <c r="J63487" s="830"/>
    </row>
    <row r="63488" spans="10:10" x14ac:dyDescent="0.35">
      <c r="J63488" s="830"/>
    </row>
    <row r="63489" spans="10:10" x14ac:dyDescent="0.35">
      <c r="J63489" s="830"/>
    </row>
    <row r="63490" spans="10:10" x14ac:dyDescent="0.35">
      <c r="J63490" s="830"/>
    </row>
    <row r="63491" spans="10:10" x14ac:dyDescent="0.35">
      <c r="J63491" s="830"/>
    </row>
    <row r="63492" spans="10:10" x14ac:dyDescent="0.35">
      <c r="J63492" s="830"/>
    </row>
    <row r="63493" spans="10:10" x14ac:dyDescent="0.35">
      <c r="J63493" s="830"/>
    </row>
    <row r="63494" spans="10:10" x14ac:dyDescent="0.35">
      <c r="J63494" s="830"/>
    </row>
    <row r="63495" spans="10:10" x14ac:dyDescent="0.35">
      <c r="J63495" s="830"/>
    </row>
    <row r="63496" spans="10:10" x14ac:dyDescent="0.35">
      <c r="J63496" s="830"/>
    </row>
    <row r="63497" spans="10:10" x14ac:dyDescent="0.35">
      <c r="J63497" s="830"/>
    </row>
    <row r="63498" spans="10:10" x14ac:dyDescent="0.35">
      <c r="J63498" s="830"/>
    </row>
    <row r="63499" spans="10:10" x14ac:dyDescent="0.35">
      <c r="J63499" s="830"/>
    </row>
    <row r="63500" spans="10:10" x14ac:dyDescent="0.35">
      <c r="J63500" s="830"/>
    </row>
    <row r="63501" spans="10:10" x14ac:dyDescent="0.35">
      <c r="J63501" s="830"/>
    </row>
    <row r="63502" spans="10:10" x14ac:dyDescent="0.35">
      <c r="J63502" s="830"/>
    </row>
    <row r="63503" spans="10:10" x14ac:dyDescent="0.35">
      <c r="J63503" s="830"/>
    </row>
    <row r="63504" spans="10:10" x14ac:dyDescent="0.35">
      <c r="J63504" s="830"/>
    </row>
    <row r="63505" spans="10:10" x14ac:dyDescent="0.35">
      <c r="J63505" s="830"/>
    </row>
    <row r="63506" spans="10:10" x14ac:dyDescent="0.35">
      <c r="J63506" s="830"/>
    </row>
    <row r="63507" spans="10:10" x14ac:dyDescent="0.35">
      <c r="J63507" s="830"/>
    </row>
    <row r="63508" spans="10:10" x14ac:dyDescent="0.35">
      <c r="J63508" s="830"/>
    </row>
    <row r="63509" spans="10:10" x14ac:dyDescent="0.35">
      <c r="J63509" s="830"/>
    </row>
    <row r="63510" spans="10:10" x14ac:dyDescent="0.35">
      <c r="J63510" s="830"/>
    </row>
    <row r="63511" spans="10:10" x14ac:dyDescent="0.35">
      <c r="J63511" s="830"/>
    </row>
    <row r="63512" spans="10:10" x14ac:dyDescent="0.35">
      <c r="J63512" s="830"/>
    </row>
    <row r="63513" spans="10:10" x14ac:dyDescent="0.35">
      <c r="J63513" s="830"/>
    </row>
    <row r="63514" spans="10:10" x14ac:dyDescent="0.35">
      <c r="J63514" s="830"/>
    </row>
    <row r="63515" spans="10:10" x14ac:dyDescent="0.35">
      <c r="J63515" s="830"/>
    </row>
    <row r="63516" spans="10:10" x14ac:dyDescent="0.35">
      <c r="J63516" s="830"/>
    </row>
    <row r="63517" spans="10:10" x14ac:dyDescent="0.35">
      <c r="J63517" s="830"/>
    </row>
    <row r="63518" spans="10:10" x14ac:dyDescent="0.35">
      <c r="J63518" s="830"/>
    </row>
    <row r="63519" spans="10:10" x14ac:dyDescent="0.35">
      <c r="J63519" s="830"/>
    </row>
    <row r="63520" spans="10:10" x14ac:dyDescent="0.35">
      <c r="J63520" s="830"/>
    </row>
    <row r="63521" spans="10:10" x14ac:dyDescent="0.35">
      <c r="J63521" s="830"/>
    </row>
    <row r="63522" spans="10:10" x14ac:dyDescent="0.35">
      <c r="J63522" s="830"/>
    </row>
    <row r="63523" spans="10:10" x14ac:dyDescent="0.35">
      <c r="J63523" s="830"/>
    </row>
    <row r="63524" spans="10:10" x14ac:dyDescent="0.35">
      <c r="J63524" s="830"/>
    </row>
    <row r="63525" spans="10:10" x14ac:dyDescent="0.35">
      <c r="J63525" s="830"/>
    </row>
    <row r="63526" spans="10:10" x14ac:dyDescent="0.35">
      <c r="J63526" s="830"/>
    </row>
    <row r="63527" spans="10:10" x14ac:dyDescent="0.35">
      <c r="J63527" s="830"/>
    </row>
    <row r="63528" spans="10:10" x14ac:dyDescent="0.35">
      <c r="J63528" s="830"/>
    </row>
    <row r="63529" spans="10:10" x14ac:dyDescent="0.35">
      <c r="J63529" s="830"/>
    </row>
    <row r="63531" spans="10:10" x14ac:dyDescent="0.35">
      <c r="J63531" s="830"/>
    </row>
    <row r="63532" spans="10:10" x14ac:dyDescent="0.35">
      <c r="J63532" s="830"/>
    </row>
    <row r="63533" spans="10:10" x14ac:dyDescent="0.35">
      <c r="J63533" s="830"/>
    </row>
    <row r="63535" spans="10:10" x14ac:dyDescent="0.35">
      <c r="J63535" s="830"/>
    </row>
    <row r="63536" spans="10:10" x14ac:dyDescent="0.35">
      <c r="J63536" s="830"/>
    </row>
    <row r="63539" spans="10:10" x14ac:dyDescent="0.35">
      <c r="J63539" s="830"/>
    </row>
    <row r="63540" spans="10:10" x14ac:dyDescent="0.35">
      <c r="J63540" s="830"/>
    </row>
    <row r="63541" spans="10:10" x14ac:dyDescent="0.35">
      <c r="J63541" s="830"/>
    </row>
    <row r="63542" spans="10:10" x14ac:dyDescent="0.35">
      <c r="J63542" s="830"/>
    </row>
    <row r="63543" spans="10:10" x14ac:dyDescent="0.35">
      <c r="J63543" s="830"/>
    </row>
    <row r="63554" spans="10:10" x14ac:dyDescent="0.35">
      <c r="J63554" s="830"/>
    </row>
    <row r="63555" spans="10:10" x14ac:dyDescent="0.35">
      <c r="J63555" s="830"/>
    </row>
    <row r="63556" spans="10:10" x14ac:dyDescent="0.35">
      <c r="J63556" s="830"/>
    </row>
    <row r="63557" spans="10:10" x14ac:dyDescent="0.35">
      <c r="J63557" s="830"/>
    </row>
    <row r="63558" spans="10:10" x14ac:dyDescent="0.35">
      <c r="J63558" s="830"/>
    </row>
    <row r="63559" spans="10:10" x14ac:dyDescent="0.35">
      <c r="J63559" s="830"/>
    </row>
    <row r="63560" spans="10:10" x14ac:dyDescent="0.35">
      <c r="J63560" s="830"/>
    </row>
    <row r="63561" spans="10:10" x14ac:dyDescent="0.35">
      <c r="J63561" s="830"/>
    </row>
    <row r="63562" spans="10:10" x14ac:dyDescent="0.35">
      <c r="J63562" s="830"/>
    </row>
    <row r="63563" spans="10:10" x14ac:dyDescent="0.35">
      <c r="J63563" s="830"/>
    </row>
    <row r="63564" spans="10:10" x14ac:dyDescent="0.35">
      <c r="J63564" s="830"/>
    </row>
    <row r="63565" spans="10:10" x14ac:dyDescent="0.35">
      <c r="J63565" s="830"/>
    </row>
    <row r="63566" spans="10:10" x14ac:dyDescent="0.35">
      <c r="J63566" s="830"/>
    </row>
    <row r="63567" spans="10:10" x14ac:dyDescent="0.35">
      <c r="J63567" s="830"/>
    </row>
    <row r="63568" spans="10:10" x14ac:dyDescent="0.35">
      <c r="J63568" s="830"/>
    </row>
    <row r="63569" spans="10:10" x14ac:dyDescent="0.35">
      <c r="J63569" s="830"/>
    </row>
    <row r="63570" spans="10:10" x14ac:dyDescent="0.35">
      <c r="J63570" s="830"/>
    </row>
    <row r="63571" spans="10:10" x14ac:dyDescent="0.35">
      <c r="J63571" s="830"/>
    </row>
    <row r="63572" spans="10:10" x14ac:dyDescent="0.35">
      <c r="J63572" s="830"/>
    </row>
    <row r="63573" spans="10:10" x14ac:dyDescent="0.35">
      <c r="J63573" s="830"/>
    </row>
    <row r="63578" spans="10:10" x14ac:dyDescent="0.35">
      <c r="J63578" s="830"/>
    </row>
    <row r="63579" spans="10:10" x14ac:dyDescent="0.35">
      <c r="J63579" s="830"/>
    </row>
    <row r="63580" spans="10:10" x14ac:dyDescent="0.35">
      <c r="J63580" s="830"/>
    </row>
    <row r="63581" spans="10:10" x14ac:dyDescent="0.35">
      <c r="J63581" s="830"/>
    </row>
    <row r="63582" spans="10:10" x14ac:dyDescent="0.35">
      <c r="J63582" s="830"/>
    </row>
    <row r="63583" spans="10:10" x14ac:dyDescent="0.35">
      <c r="J63583" s="830"/>
    </row>
    <row r="63584" spans="10:10" x14ac:dyDescent="0.35">
      <c r="J63584" s="830"/>
    </row>
    <row r="63585" spans="10:10" x14ac:dyDescent="0.35">
      <c r="J63585" s="830"/>
    </row>
    <row r="63586" spans="10:10" x14ac:dyDescent="0.35">
      <c r="J63586" s="830"/>
    </row>
    <row r="63587" spans="10:10" x14ac:dyDescent="0.35">
      <c r="J63587" s="830"/>
    </row>
    <row r="63588" spans="10:10" x14ac:dyDescent="0.35">
      <c r="J63588" s="830"/>
    </row>
    <row r="63589" spans="10:10" x14ac:dyDescent="0.35">
      <c r="J63589" s="830"/>
    </row>
    <row r="63590" spans="10:10" x14ac:dyDescent="0.35">
      <c r="J63590" s="830"/>
    </row>
    <row r="63591" spans="10:10" x14ac:dyDescent="0.35">
      <c r="J63591" s="830"/>
    </row>
    <row r="63592" spans="10:10" x14ac:dyDescent="0.35">
      <c r="J63592" s="830"/>
    </row>
    <row r="63593" spans="10:10" x14ac:dyDescent="0.35">
      <c r="J63593" s="830"/>
    </row>
    <row r="63594" spans="10:10" x14ac:dyDescent="0.35">
      <c r="J63594" s="830"/>
    </row>
    <row r="63595" spans="10:10" x14ac:dyDescent="0.35">
      <c r="J63595" s="830"/>
    </row>
    <row r="63596" spans="10:10" x14ac:dyDescent="0.35">
      <c r="J63596" s="830"/>
    </row>
    <row r="63597" spans="10:10" x14ac:dyDescent="0.35">
      <c r="J63597" s="830"/>
    </row>
    <row r="63598" spans="10:10" x14ac:dyDescent="0.35">
      <c r="J63598" s="830"/>
    </row>
    <row r="63599" spans="10:10" x14ac:dyDescent="0.35">
      <c r="J63599" s="830"/>
    </row>
    <row r="63600" spans="10:10" x14ac:dyDescent="0.35">
      <c r="J63600" s="830"/>
    </row>
    <row r="63601" spans="10:10" x14ac:dyDescent="0.35">
      <c r="J63601" s="830"/>
    </row>
    <row r="63602" spans="10:10" x14ac:dyDescent="0.35">
      <c r="J63602" s="830"/>
    </row>
    <row r="63603" spans="10:10" x14ac:dyDescent="0.35">
      <c r="J63603" s="830"/>
    </row>
    <row r="63604" spans="10:10" x14ac:dyDescent="0.35">
      <c r="J63604" s="830"/>
    </row>
    <row r="63605" spans="10:10" x14ac:dyDescent="0.35">
      <c r="J63605" s="830"/>
    </row>
    <row r="63606" spans="10:10" x14ac:dyDescent="0.35">
      <c r="J63606" s="830"/>
    </row>
    <row r="63607" spans="10:10" x14ac:dyDescent="0.35">
      <c r="J63607" s="830"/>
    </row>
    <row r="63608" spans="10:10" x14ac:dyDescent="0.35">
      <c r="J63608" s="830"/>
    </row>
    <row r="63609" spans="10:10" x14ac:dyDescent="0.35">
      <c r="J63609" s="830"/>
    </row>
    <row r="63610" spans="10:10" x14ac:dyDescent="0.35">
      <c r="J63610" s="830"/>
    </row>
    <row r="63611" spans="10:10" x14ac:dyDescent="0.35">
      <c r="J63611" s="830"/>
    </row>
    <row r="63612" spans="10:10" x14ac:dyDescent="0.35">
      <c r="J63612" s="830"/>
    </row>
    <row r="63613" spans="10:10" x14ac:dyDescent="0.35">
      <c r="J63613" s="830"/>
    </row>
    <row r="63614" spans="10:10" x14ac:dyDescent="0.35">
      <c r="J63614" s="830"/>
    </row>
    <row r="63615" spans="10:10" x14ac:dyDescent="0.35">
      <c r="J63615" s="830"/>
    </row>
    <row r="63616" spans="10:10" x14ac:dyDescent="0.35">
      <c r="J63616" s="830"/>
    </row>
    <row r="63617" spans="10:10" x14ac:dyDescent="0.35">
      <c r="J63617" s="830"/>
    </row>
    <row r="63618" spans="10:10" x14ac:dyDescent="0.35">
      <c r="J63618" s="830"/>
    </row>
    <row r="63619" spans="10:10" x14ac:dyDescent="0.35">
      <c r="J63619" s="830"/>
    </row>
    <row r="63620" spans="10:10" x14ac:dyDescent="0.35">
      <c r="J63620" s="830"/>
    </row>
    <row r="63621" spans="10:10" x14ac:dyDescent="0.35">
      <c r="J63621" s="830"/>
    </row>
    <row r="63622" spans="10:10" x14ac:dyDescent="0.35">
      <c r="J63622" s="830"/>
    </row>
    <row r="63666" spans="10:10" x14ac:dyDescent="0.35">
      <c r="J63666" s="830"/>
    </row>
    <row r="63667" spans="10:10" x14ac:dyDescent="0.35">
      <c r="J63667" s="830"/>
    </row>
    <row r="63668" spans="10:10" x14ac:dyDescent="0.35">
      <c r="J63668" s="830"/>
    </row>
    <row r="63669" spans="10:10" x14ac:dyDescent="0.35">
      <c r="J63669" s="830"/>
    </row>
    <row r="63670" spans="10:10" x14ac:dyDescent="0.35">
      <c r="J63670" s="830"/>
    </row>
    <row r="63671" spans="10:10" x14ac:dyDescent="0.35">
      <c r="J63671" s="830"/>
    </row>
    <row r="63672" spans="10:10" x14ac:dyDescent="0.35">
      <c r="J63672" s="830"/>
    </row>
    <row r="63673" spans="10:10" x14ac:dyDescent="0.35">
      <c r="J63673" s="830"/>
    </row>
    <row r="63674" spans="10:10" x14ac:dyDescent="0.35">
      <c r="J63674" s="830"/>
    </row>
    <row r="63675" spans="10:10" x14ac:dyDescent="0.35">
      <c r="J63675" s="830"/>
    </row>
    <row r="63676" spans="10:10" x14ac:dyDescent="0.35">
      <c r="J63676" s="830"/>
    </row>
    <row r="63677" spans="10:10" x14ac:dyDescent="0.35">
      <c r="J63677" s="830"/>
    </row>
    <row r="63678" spans="10:10" x14ac:dyDescent="0.35">
      <c r="J63678" s="830"/>
    </row>
    <row r="63679" spans="10:10" x14ac:dyDescent="0.35">
      <c r="J63679" s="830"/>
    </row>
    <row r="63680" spans="10:10" x14ac:dyDescent="0.35">
      <c r="J63680" s="830"/>
    </row>
    <row r="63681" spans="10:10" x14ac:dyDescent="0.35">
      <c r="J63681" s="830"/>
    </row>
    <row r="63682" spans="10:10" x14ac:dyDescent="0.35">
      <c r="J63682" s="830"/>
    </row>
    <row r="63683" spans="10:10" x14ac:dyDescent="0.35">
      <c r="J63683" s="830"/>
    </row>
    <row r="63684" spans="10:10" x14ac:dyDescent="0.35">
      <c r="J63684" s="830"/>
    </row>
    <row r="63685" spans="10:10" x14ac:dyDescent="0.35">
      <c r="J63685" s="830"/>
    </row>
    <row r="63686" spans="10:10" x14ac:dyDescent="0.35">
      <c r="J63686" s="830"/>
    </row>
    <row r="63687" spans="10:10" x14ac:dyDescent="0.35">
      <c r="J63687" s="830"/>
    </row>
    <row r="63688" spans="10:10" x14ac:dyDescent="0.35">
      <c r="J63688" s="830"/>
    </row>
    <row r="63689" spans="10:10" x14ac:dyDescent="0.35">
      <c r="J63689" s="830"/>
    </row>
    <row r="63690" spans="10:10" x14ac:dyDescent="0.35">
      <c r="J63690" s="830"/>
    </row>
    <row r="63691" spans="10:10" x14ac:dyDescent="0.35">
      <c r="J63691" s="830"/>
    </row>
    <row r="63692" spans="10:10" x14ac:dyDescent="0.35">
      <c r="J63692" s="830"/>
    </row>
    <row r="63693" spans="10:10" x14ac:dyDescent="0.35">
      <c r="J63693" s="830"/>
    </row>
    <row r="63694" spans="10:10" x14ac:dyDescent="0.35">
      <c r="J63694" s="830"/>
    </row>
    <row r="63695" spans="10:10" x14ac:dyDescent="0.35">
      <c r="J63695" s="830"/>
    </row>
    <row r="63696" spans="10:10" x14ac:dyDescent="0.35">
      <c r="J63696" s="830"/>
    </row>
    <row r="63697" spans="10:10" x14ac:dyDescent="0.35">
      <c r="J63697" s="830"/>
    </row>
    <row r="63698" spans="10:10" x14ac:dyDescent="0.35">
      <c r="J63698" s="830"/>
    </row>
    <row r="63699" spans="10:10" x14ac:dyDescent="0.35">
      <c r="J63699" s="830"/>
    </row>
    <row r="63700" spans="10:10" x14ac:dyDescent="0.35">
      <c r="J63700" s="830"/>
    </row>
    <row r="63701" spans="10:10" x14ac:dyDescent="0.35">
      <c r="J63701" s="830"/>
    </row>
    <row r="63702" spans="10:10" x14ac:dyDescent="0.35">
      <c r="J63702" s="830"/>
    </row>
    <row r="63703" spans="10:10" x14ac:dyDescent="0.35">
      <c r="J63703" s="830"/>
    </row>
    <row r="63704" spans="10:10" x14ac:dyDescent="0.35">
      <c r="J63704" s="830"/>
    </row>
    <row r="63705" spans="10:10" x14ac:dyDescent="0.35">
      <c r="J63705" s="830"/>
    </row>
    <row r="63706" spans="10:10" x14ac:dyDescent="0.35">
      <c r="J63706" s="830"/>
    </row>
    <row r="63707" spans="10:10" x14ac:dyDescent="0.35">
      <c r="J63707" s="830"/>
    </row>
    <row r="63708" spans="10:10" x14ac:dyDescent="0.35">
      <c r="J63708" s="830"/>
    </row>
    <row r="63709" spans="10:10" x14ac:dyDescent="0.35">
      <c r="J63709" s="830"/>
    </row>
    <row r="63710" spans="10:10" x14ac:dyDescent="0.35">
      <c r="J63710" s="830"/>
    </row>
    <row r="63711" spans="10:10" x14ac:dyDescent="0.35">
      <c r="J63711" s="830"/>
    </row>
    <row r="63712" spans="10:10" x14ac:dyDescent="0.35">
      <c r="J63712" s="830"/>
    </row>
    <row r="63713" spans="10:10" x14ac:dyDescent="0.35">
      <c r="J63713" s="830"/>
    </row>
    <row r="63714" spans="10:10" x14ac:dyDescent="0.35">
      <c r="J63714" s="830"/>
    </row>
    <row r="63715" spans="10:10" x14ac:dyDescent="0.35">
      <c r="J63715" s="830"/>
    </row>
    <row r="63716" spans="10:10" x14ac:dyDescent="0.35">
      <c r="J63716" s="830"/>
    </row>
    <row r="63717" spans="10:10" x14ac:dyDescent="0.35">
      <c r="J63717" s="830"/>
    </row>
    <row r="63718" spans="10:10" x14ac:dyDescent="0.35">
      <c r="J63718" s="830"/>
    </row>
    <row r="63719" spans="10:10" x14ac:dyDescent="0.35">
      <c r="J63719" s="830"/>
    </row>
    <row r="63720" spans="10:10" x14ac:dyDescent="0.35">
      <c r="J63720" s="830"/>
    </row>
    <row r="63721" spans="10:10" x14ac:dyDescent="0.35">
      <c r="J63721" s="830"/>
    </row>
    <row r="63722" spans="10:10" x14ac:dyDescent="0.35">
      <c r="J63722" s="830"/>
    </row>
    <row r="63723" spans="10:10" x14ac:dyDescent="0.35">
      <c r="J63723" s="830"/>
    </row>
    <row r="63724" spans="10:10" x14ac:dyDescent="0.35">
      <c r="J63724" s="830"/>
    </row>
    <row r="63725" spans="10:10" x14ac:dyDescent="0.35">
      <c r="J63725" s="830"/>
    </row>
    <row r="63726" spans="10:10" x14ac:dyDescent="0.35">
      <c r="J63726" s="830"/>
    </row>
    <row r="63727" spans="10:10" x14ac:dyDescent="0.35">
      <c r="J63727" s="830"/>
    </row>
    <row r="63728" spans="10:10" x14ac:dyDescent="0.35">
      <c r="J63728" s="830"/>
    </row>
    <row r="63729" spans="10:10" x14ac:dyDescent="0.35">
      <c r="J63729" s="830"/>
    </row>
    <row r="63730" spans="10:10" x14ac:dyDescent="0.35">
      <c r="J63730" s="830"/>
    </row>
    <row r="63731" spans="10:10" x14ac:dyDescent="0.35">
      <c r="J63731" s="830"/>
    </row>
    <row r="63732" spans="10:10" x14ac:dyDescent="0.35">
      <c r="J63732" s="830"/>
    </row>
    <row r="63733" spans="10:10" x14ac:dyDescent="0.35">
      <c r="J63733" s="830"/>
    </row>
    <row r="63734" spans="10:10" x14ac:dyDescent="0.35">
      <c r="J63734" s="830"/>
    </row>
    <row r="63735" spans="10:10" x14ac:dyDescent="0.35">
      <c r="J63735" s="830"/>
    </row>
    <row r="63736" spans="10:10" x14ac:dyDescent="0.35">
      <c r="J63736" s="830"/>
    </row>
    <row r="63737" spans="10:10" x14ac:dyDescent="0.35">
      <c r="J63737" s="830"/>
    </row>
    <row r="63738" spans="10:10" x14ac:dyDescent="0.35">
      <c r="J63738" s="830"/>
    </row>
    <row r="63739" spans="10:10" x14ac:dyDescent="0.35">
      <c r="J63739" s="830"/>
    </row>
    <row r="63740" spans="10:10" x14ac:dyDescent="0.35">
      <c r="J63740" s="830"/>
    </row>
    <row r="63741" spans="10:10" x14ac:dyDescent="0.35">
      <c r="J63741" s="830"/>
    </row>
    <row r="63742" spans="10:10" x14ac:dyDescent="0.35">
      <c r="J63742" s="830"/>
    </row>
    <row r="63743" spans="10:10" x14ac:dyDescent="0.35">
      <c r="J63743" s="830"/>
    </row>
    <row r="63744" spans="10:10" x14ac:dyDescent="0.35">
      <c r="J63744" s="830"/>
    </row>
    <row r="63745" spans="10:10" x14ac:dyDescent="0.35">
      <c r="J63745" s="830"/>
    </row>
    <row r="63746" spans="10:10" x14ac:dyDescent="0.35">
      <c r="J63746" s="830"/>
    </row>
    <row r="63747" spans="10:10" x14ac:dyDescent="0.35">
      <c r="J63747" s="830"/>
    </row>
    <row r="63748" spans="10:10" x14ac:dyDescent="0.35">
      <c r="J63748" s="830"/>
    </row>
    <row r="63749" spans="10:10" x14ac:dyDescent="0.35">
      <c r="J63749" s="830"/>
    </row>
    <row r="63750" spans="10:10" x14ac:dyDescent="0.35">
      <c r="J63750" s="830"/>
    </row>
    <row r="63751" spans="10:10" x14ac:dyDescent="0.35">
      <c r="J63751" s="830"/>
    </row>
    <row r="63752" spans="10:10" x14ac:dyDescent="0.35">
      <c r="J63752" s="830"/>
    </row>
    <row r="63753" spans="10:10" x14ac:dyDescent="0.35">
      <c r="J63753" s="830"/>
    </row>
    <row r="63754" spans="10:10" x14ac:dyDescent="0.35">
      <c r="J63754" s="830"/>
    </row>
    <row r="63755" spans="10:10" x14ac:dyDescent="0.35">
      <c r="J63755" s="830"/>
    </row>
    <row r="63756" spans="10:10" x14ac:dyDescent="0.35">
      <c r="J63756" s="830"/>
    </row>
    <row r="63757" spans="10:10" x14ac:dyDescent="0.35">
      <c r="J63757" s="830"/>
    </row>
    <row r="63758" spans="10:10" x14ac:dyDescent="0.35">
      <c r="J63758" s="830"/>
    </row>
    <row r="63759" spans="10:10" x14ac:dyDescent="0.35">
      <c r="J63759" s="830"/>
    </row>
    <row r="63760" spans="10:10" x14ac:dyDescent="0.35">
      <c r="J63760" s="830"/>
    </row>
    <row r="63761" spans="10:10" x14ac:dyDescent="0.35">
      <c r="J63761" s="830"/>
    </row>
    <row r="63762" spans="10:10" x14ac:dyDescent="0.35">
      <c r="J63762" s="830"/>
    </row>
    <row r="63763" spans="10:10" x14ac:dyDescent="0.35">
      <c r="J63763" s="830"/>
    </row>
    <row r="63764" spans="10:10" x14ac:dyDescent="0.35">
      <c r="J63764" s="830"/>
    </row>
    <row r="63765" spans="10:10" x14ac:dyDescent="0.35">
      <c r="J63765" s="830"/>
    </row>
    <row r="63766" spans="10:10" x14ac:dyDescent="0.35">
      <c r="J63766" s="830"/>
    </row>
    <row r="63767" spans="10:10" x14ac:dyDescent="0.35">
      <c r="J63767" s="830"/>
    </row>
    <row r="63768" spans="10:10" x14ac:dyDescent="0.35">
      <c r="J63768" s="830"/>
    </row>
    <row r="63769" spans="10:10" x14ac:dyDescent="0.35">
      <c r="J63769" s="830"/>
    </row>
    <row r="63770" spans="10:10" x14ac:dyDescent="0.35">
      <c r="J63770" s="830"/>
    </row>
    <row r="63771" spans="10:10" x14ac:dyDescent="0.35">
      <c r="J63771" s="830"/>
    </row>
    <row r="63772" spans="10:10" x14ac:dyDescent="0.35">
      <c r="J63772" s="830"/>
    </row>
    <row r="63773" spans="10:10" x14ac:dyDescent="0.35">
      <c r="J63773" s="830"/>
    </row>
    <row r="63774" spans="10:10" x14ac:dyDescent="0.35">
      <c r="J63774" s="830"/>
    </row>
    <row r="63775" spans="10:10" x14ac:dyDescent="0.35">
      <c r="J63775" s="830"/>
    </row>
    <row r="63776" spans="10:10" x14ac:dyDescent="0.35">
      <c r="J63776" s="830"/>
    </row>
    <row r="63777" spans="10:10" x14ac:dyDescent="0.35">
      <c r="J63777" s="830"/>
    </row>
    <row r="63778" spans="10:10" x14ac:dyDescent="0.35">
      <c r="J63778" s="830"/>
    </row>
    <row r="63779" spans="10:10" x14ac:dyDescent="0.35">
      <c r="J63779" s="830"/>
    </row>
    <row r="63780" spans="10:10" x14ac:dyDescent="0.35">
      <c r="J63780" s="830"/>
    </row>
    <row r="63781" spans="10:10" x14ac:dyDescent="0.35">
      <c r="J63781" s="830"/>
    </row>
    <row r="63782" spans="10:10" x14ac:dyDescent="0.35">
      <c r="J63782" s="830"/>
    </row>
    <row r="63783" spans="10:10" x14ac:dyDescent="0.35">
      <c r="J63783" s="830"/>
    </row>
    <row r="63784" spans="10:10" x14ac:dyDescent="0.35">
      <c r="J63784" s="830"/>
    </row>
    <row r="63785" spans="10:10" x14ac:dyDescent="0.35">
      <c r="J63785" s="830"/>
    </row>
    <row r="63786" spans="10:10" x14ac:dyDescent="0.35">
      <c r="J63786" s="830"/>
    </row>
    <row r="63787" spans="10:10" x14ac:dyDescent="0.35">
      <c r="J63787" s="830"/>
    </row>
    <row r="63788" spans="10:10" x14ac:dyDescent="0.35">
      <c r="J63788" s="830"/>
    </row>
    <row r="63789" spans="10:10" x14ac:dyDescent="0.35">
      <c r="J63789" s="830"/>
    </row>
    <row r="63790" spans="10:10" x14ac:dyDescent="0.35">
      <c r="J63790" s="830"/>
    </row>
    <row r="63791" spans="10:10" x14ac:dyDescent="0.35">
      <c r="J63791" s="830"/>
    </row>
    <row r="63792" spans="10:10" x14ac:dyDescent="0.35">
      <c r="J63792" s="830"/>
    </row>
    <row r="63793" spans="10:10" x14ac:dyDescent="0.35">
      <c r="J63793" s="830"/>
    </row>
    <row r="63794" spans="10:10" x14ac:dyDescent="0.35">
      <c r="J63794" s="830"/>
    </row>
    <row r="63795" spans="10:10" x14ac:dyDescent="0.35">
      <c r="J63795" s="830"/>
    </row>
    <row r="63796" spans="10:10" x14ac:dyDescent="0.35">
      <c r="J63796" s="830"/>
    </row>
    <row r="63797" spans="10:10" x14ac:dyDescent="0.35">
      <c r="J63797" s="830"/>
    </row>
    <row r="63798" spans="10:10" x14ac:dyDescent="0.35">
      <c r="J63798" s="830"/>
    </row>
    <row r="63799" spans="10:10" x14ac:dyDescent="0.35">
      <c r="J63799" s="830"/>
    </row>
    <row r="63800" spans="10:10" x14ac:dyDescent="0.35">
      <c r="J63800" s="830"/>
    </row>
    <row r="63801" spans="10:10" x14ac:dyDescent="0.35">
      <c r="J63801" s="830"/>
    </row>
    <row r="63802" spans="10:10" x14ac:dyDescent="0.35">
      <c r="J63802" s="830"/>
    </row>
    <row r="63803" spans="10:10" x14ac:dyDescent="0.35">
      <c r="J63803" s="830"/>
    </row>
    <row r="63804" spans="10:10" x14ac:dyDescent="0.35">
      <c r="J63804" s="830"/>
    </row>
    <row r="63805" spans="10:10" x14ac:dyDescent="0.35">
      <c r="J63805" s="830"/>
    </row>
    <row r="63806" spans="10:10" x14ac:dyDescent="0.35">
      <c r="J63806" s="830"/>
    </row>
    <row r="63807" spans="10:10" x14ac:dyDescent="0.35">
      <c r="J63807" s="830"/>
    </row>
    <row r="63808" spans="10:10" x14ac:dyDescent="0.35">
      <c r="J63808" s="830"/>
    </row>
    <row r="63809" spans="10:10" x14ac:dyDescent="0.35">
      <c r="J63809" s="830"/>
    </row>
    <row r="63810" spans="10:10" x14ac:dyDescent="0.35">
      <c r="J63810" s="830"/>
    </row>
    <row r="63811" spans="10:10" x14ac:dyDescent="0.35">
      <c r="J63811" s="830"/>
    </row>
    <row r="63812" spans="10:10" x14ac:dyDescent="0.35">
      <c r="J63812" s="830"/>
    </row>
    <row r="63813" spans="10:10" x14ac:dyDescent="0.35">
      <c r="J63813" s="830"/>
    </row>
    <row r="63814" spans="10:10" x14ac:dyDescent="0.35">
      <c r="J63814" s="830"/>
    </row>
    <row r="63815" spans="10:10" x14ac:dyDescent="0.35">
      <c r="J63815" s="830"/>
    </row>
    <row r="63816" spans="10:10" x14ac:dyDescent="0.35">
      <c r="J63816" s="830"/>
    </row>
    <row r="63817" spans="10:10" x14ac:dyDescent="0.35">
      <c r="J63817" s="830"/>
    </row>
    <row r="63818" spans="10:10" x14ac:dyDescent="0.35">
      <c r="J63818" s="830"/>
    </row>
    <row r="63819" spans="10:10" x14ac:dyDescent="0.35">
      <c r="J63819" s="830"/>
    </row>
    <row r="63820" spans="10:10" x14ac:dyDescent="0.35">
      <c r="J63820" s="830"/>
    </row>
    <row r="63821" spans="10:10" x14ac:dyDescent="0.35">
      <c r="J63821" s="830"/>
    </row>
    <row r="63822" spans="10:10" x14ac:dyDescent="0.35">
      <c r="J63822" s="830"/>
    </row>
    <row r="63823" spans="10:10" x14ac:dyDescent="0.35">
      <c r="J63823" s="830"/>
    </row>
    <row r="63824" spans="10:10" x14ac:dyDescent="0.35">
      <c r="J63824" s="830"/>
    </row>
    <row r="63825" spans="10:10" x14ac:dyDescent="0.35">
      <c r="J63825" s="830"/>
    </row>
    <row r="63826" spans="10:10" x14ac:dyDescent="0.35">
      <c r="J63826" s="830"/>
    </row>
    <row r="63827" spans="10:10" x14ac:dyDescent="0.35">
      <c r="J63827" s="830"/>
    </row>
    <row r="63828" spans="10:10" x14ac:dyDescent="0.35">
      <c r="J63828" s="830"/>
    </row>
    <row r="63829" spans="10:10" x14ac:dyDescent="0.35">
      <c r="J63829" s="830"/>
    </row>
    <row r="63830" spans="10:10" x14ac:dyDescent="0.35">
      <c r="J63830" s="830"/>
    </row>
    <row r="63831" spans="10:10" x14ac:dyDescent="0.35">
      <c r="J63831" s="830"/>
    </row>
    <row r="63832" spans="10:10" x14ac:dyDescent="0.35">
      <c r="J63832" s="830"/>
    </row>
    <row r="63833" spans="10:10" x14ac:dyDescent="0.35">
      <c r="J63833" s="830"/>
    </row>
    <row r="63834" spans="10:10" x14ac:dyDescent="0.35">
      <c r="J63834" s="830"/>
    </row>
    <row r="63835" spans="10:10" x14ac:dyDescent="0.35">
      <c r="J63835" s="830"/>
    </row>
    <row r="63836" spans="10:10" x14ac:dyDescent="0.35">
      <c r="J63836" s="830"/>
    </row>
    <row r="63837" spans="10:10" x14ac:dyDescent="0.35">
      <c r="J63837" s="830"/>
    </row>
    <row r="63838" spans="10:10" x14ac:dyDescent="0.35">
      <c r="J63838" s="830"/>
    </row>
    <row r="63839" spans="10:10" x14ac:dyDescent="0.35">
      <c r="J63839" s="830"/>
    </row>
    <row r="63840" spans="10:10" x14ac:dyDescent="0.35">
      <c r="J63840" s="830"/>
    </row>
    <row r="63841" spans="10:10" x14ac:dyDescent="0.35">
      <c r="J63841" s="830"/>
    </row>
    <row r="63842" spans="10:10" x14ac:dyDescent="0.35">
      <c r="J63842" s="830"/>
    </row>
    <row r="63843" spans="10:10" x14ac:dyDescent="0.35">
      <c r="J63843" s="830"/>
    </row>
    <row r="63844" spans="10:10" x14ac:dyDescent="0.35">
      <c r="J63844" s="830"/>
    </row>
    <row r="63845" spans="10:10" x14ac:dyDescent="0.35">
      <c r="J63845" s="830"/>
    </row>
    <row r="63846" spans="10:10" x14ac:dyDescent="0.35">
      <c r="J63846" s="830"/>
    </row>
    <row r="63847" spans="10:10" x14ac:dyDescent="0.35">
      <c r="J63847" s="830"/>
    </row>
    <row r="63848" spans="10:10" x14ac:dyDescent="0.35">
      <c r="J63848" s="830"/>
    </row>
    <row r="63849" spans="10:10" x14ac:dyDescent="0.35">
      <c r="J63849" s="830"/>
    </row>
    <row r="63850" spans="10:10" x14ac:dyDescent="0.35">
      <c r="J63850" s="830"/>
    </row>
    <row r="63851" spans="10:10" x14ac:dyDescent="0.35">
      <c r="J63851" s="830"/>
    </row>
    <row r="63852" spans="10:10" x14ac:dyDescent="0.35">
      <c r="J63852" s="830"/>
    </row>
    <row r="63853" spans="10:10" x14ac:dyDescent="0.35">
      <c r="J63853" s="830"/>
    </row>
    <row r="63854" spans="10:10" x14ac:dyDescent="0.35">
      <c r="J63854" s="830"/>
    </row>
    <row r="63855" spans="10:10" x14ac:dyDescent="0.35">
      <c r="J63855" s="830"/>
    </row>
    <row r="63856" spans="10:10" x14ac:dyDescent="0.35">
      <c r="J63856" s="830"/>
    </row>
    <row r="63857" spans="10:10" x14ac:dyDescent="0.35">
      <c r="J63857" s="830"/>
    </row>
    <row r="63858" spans="10:10" x14ac:dyDescent="0.35">
      <c r="J63858" s="830"/>
    </row>
    <row r="63859" spans="10:10" x14ac:dyDescent="0.35">
      <c r="J63859" s="830"/>
    </row>
    <row r="63860" spans="10:10" x14ac:dyDescent="0.35">
      <c r="J63860" s="830"/>
    </row>
    <row r="63861" spans="10:10" x14ac:dyDescent="0.35">
      <c r="J63861" s="830"/>
    </row>
    <row r="63862" spans="10:10" x14ac:dyDescent="0.35">
      <c r="J63862" s="830"/>
    </row>
    <row r="63863" spans="10:10" x14ac:dyDescent="0.35">
      <c r="J63863" s="830"/>
    </row>
    <row r="63864" spans="10:10" x14ac:dyDescent="0.35">
      <c r="J63864" s="830"/>
    </row>
    <row r="63865" spans="10:10" x14ac:dyDescent="0.35">
      <c r="J63865" s="830"/>
    </row>
    <row r="63866" spans="10:10" x14ac:dyDescent="0.35">
      <c r="J63866" s="830"/>
    </row>
    <row r="63867" spans="10:10" x14ac:dyDescent="0.35">
      <c r="J63867" s="830"/>
    </row>
    <row r="63868" spans="10:10" x14ac:dyDescent="0.35">
      <c r="J63868" s="830"/>
    </row>
    <row r="63869" spans="10:10" x14ac:dyDescent="0.35">
      <c r="J63869" s="830"/>
    </row>
    <row r="63870" spans="10:10" x14ac:dyDescent="0.35">
      <c r="J63870" s="830"/>
    </row>
    <row r="63871" spans="10:10" x14ac:dyDescent="0.35">
      <c r="J63871" s="830"/>
    </row>
    <row r="63872" spans="10:10" x14ac:dyDescent="0.35">
      <c r="J63872" s="830"/>
    </row>
    <row r="63873" spans="10:10" x14ac:dyDescent="0.35">
      <c r="J63873" s="830"/>
    </row>
    <row r="63874" spans="10:10" x14ac:dyDescent="0.35">
      <c r="J63874" s="830"/>
    </row>
    <row r="63875" spans="10:10" x14ac:dyDescent="0.35">
      <c r="J63875" s="830"/>
    </row>
    <row r="63876" spans="10:10" x14ac:dyDescent="0.35">
      <c r="J63876" s="830"/>
    </row>
    <row r="63877" spans="10:10" x14ac:dyDescent="0.35">
      <c r="J63877" s="830"/>
    </row>
    <row r="63878" spans="10:10" x14ac:dyDescent="0.35">
      <c r="J63878" s="830"/>
    </row>
    <row r="63879" spans="10:10" x14ac:dyDescent="0.35">
      <c r="J63879" s="830"/>
    </row>
    <row r="63880" spans="10:10" x14ac:dyDescent="0.35">
      <c r="J63880" s="830"/>
    </row>
    <row r="63881" spans="10:10" x14ac:dyDescent="0.35">
      <c r="J63881" s="830"/>
    </row>
    <row r="63882" spans="10:10" x14ac:dyDescent="0.35">
      <c r="J63882" s="830"/>
    </row>
    <row r="63883" spans="10:10" x14ac:dyDescent="0.35">
      <c r="J63883" s="830"/>
    </row>
    <row r="63884" spans="10:10" x14ac:dyDescent="0.35">
      <c r="J63884" s="830"/>
    </row>
    <row r="63885" spans="10:10" x14ac:dyDescent="0.35">
      <c r="J63885" s="830"/>
    </row>
    <row r="63886" spans="10:10" x14ac:dyDescent="0.35">
      <c r="J63886" s="830"/>
    </row>
    <row r="63887" spans="10:10" x14ac:dyDescent="0.35">
      <c r="J63887" s="830"/>
    </row>
    <row r="63888" spans="10:10" x14ac:dyDescent="0.35">
      <c r="J63888" s="830"/>
    </row>
    <row r="63889" spans="10:10" x14ac:dyDescent="0.35">
      <c r="J63889" s="830"/>
    </row>
    <row r="63890" spans="10:10" x14ac:dyDescent="0.35">
      <c r="J63890" s="830"/>
    </row>
    <row r="63891" spans="10:10" x14ac:dyDescent="0.35">
      <c r="J63891" s="830"/>
    </row>
    <row r="63892" spans="10:10" x14ac:dyDescent="0.35">
      <c r="J63892" s="830"/>
    </row>
    <row r="63893" spans="10:10" x14ac:dyDescent="0.35">
      <c r="J63893" s="830"/>
    </row>
    <row r="63894" spans="10:10" x14ac:dyDescent="0.35">
      <c r="J63894" s="830"/>
    </row>
    <row r="63895" spans="10:10" x14ac:dyDescent="0.35">
      <c r="J63895" s="830"/>
    </row>
    <row r="63896" spans="10:10" x14ac:dyDescent="0.35">
      <c r="J63896" s="830"/>
    </row>
    <row r="63897" spans="10:10" x14ac:dyDescent="0.35">
      <c r="J63897" s="830"/>
    </row>
    <row r="63898" spans="10:10" x14ac:dyDescent="0.35">
      <c r="J63898" s="830"/>
    </row>
    <row r="63899" spans="10:10" x14ac:dyDescent="0.35">
      <c r="J63899" s="830"/>
    </row>
    <row r="63900" spans="10:10" x14ac:dyDescent="0.35">
      <c r="J63900" s="830"/>
    </row>
    <row r="63901" spans="10:10" x14ac:dyDescent="0.35">
      <c r="J63901" s="830"/>
    </row>
    <row r="63902" spans="10:10" x14ac:dyDescent="0.35">
      <c r="J63902" s="830"/>
    </row>
    <row r="63903" spans="10:10" x14ac:dyDescent="0.35">
      <c r="J63903" s="830"/>
    </row>
    <row r="63904" spans="10:10" x14ac:dyDescent="0.35">
      <c r="J63904" s="830"/>
    </row>
    <row r="63905" spans="10:10" x14ac:dyDescent="0.35">
      <c r="J63905" s="830"/>
    </row>
    <row r="63906" spans="10:10" x14ac:dyDescent="0.35">
      <c r="J63906" s="830"/>
    </row>
    <row r="63907" spans="10:10" x14ac:dyDescent="0.35">
      <c r="J63907" s="830"/>
    </row>
    <row r="63908" spans="10:10" x14ac:dyDescent="0.35">
      <c r="J63908" s="830"/>
    </row>
    <row r="63909" spans="10:10" x14ac:dyDescent="0.35">
      <c r="J63909" s="830"/>
    </row>
    <row r="63910" spans="10:10" x14ac:dyDescent="0.35">
      <c r="J63910" s="830"/>
    </row>
    <row r="63911" spans="10:10" x14ac:dyDescent="0.35">
      <c r="J63911" s="830"/>
    </row>
    <row r="63912" spans="10:10" x14ac:dyDescent="0.35">
      <c r="J63912" s="830"/>
    </row>
    <row r="63913" spans="10:10" x14ac:dyDescent="0.35">
      <c r="J63913" s="830"/>
    </row>
    <row r="63914" spans="10:10" x14ac:dyDescent="0.35">
      <c r="J63914" s="830"/>
    </row>
    <row r="63915" spans="10:10" x14ac:dyDescent="0.35">
      <c r="J63915" s="830"/>
    </row>
    <row r="63916" spans="10:10" x14ac:dyDescent="0.35">
      <c r="J63916" s="830"/>
    </row>
    <row r="63917" spans="10:10" x14ac:dyDescent="0.35">
      <c r="J63917" s="830"/>
    </row>
    <row r="63918" spans="10:10" x14ac:dyDescent="0.35">
      <c r="J63918" s="830"/>
    </row>
    <row r="63919" spans="10:10" x14ac:dyDescent="0.35">
      <c r="J63919" s="830"/>
    </row>
    <row r="63920" spans="10:10" x14ac:dyDescent="0.35">
      <c r="J63920" s="830"/>
    </row>
    <row r="63921" spans="10:10" x14ac:dyDescent="0.35">
      <c r="J63921" s="830"/>
    </row>
    <row r="63922" spans="10:10" x14ac:dyDescent="0.35">
      <c r="J63922" s="830"/>
    </row>
    <row r="63923" spans="10:10" x14ac:dyDescent="0.35">
      <c r="J63923" s="830"/>
    </row>
    <row r="63924" spans="10:10" x14ac:dyDescent="0.35">
      <c r="J63924" s="830"/>
    </row>
    <row r="63925" spans="10:10" x14ac:dyDescent="0.35">
      <c r="J63925" s="830"/>
    </row>
    <row r="63926" spans="10:10" x14ac:dyDescent="0.35">
      <c r="J63926" s="830"/>
    </row>
    <row r="63927" spans="10:10" x14ac:dyDescent="0.35">
      <c r="J63927" s="830"/>
    </row>
    <row r="63928" spans="10:10" x14ac:dyDescent="0.35">
      <c r="J63928" s="830"/>
    </row>
    <row r="63929" spans="10:10" x14ac:dyDescent="0.35">
      <c r="J63929" s="830"/>
    </row>
    <row r="63930" spans="10:10" x14ac:dyDescent="0.35">
      <c r="J63930" s="830"/>
    </row>
    <row r="63931" spans="10:10" x14ac:dyDescent="0.35">
      <c r="J63931" s="830"/>
    </row>
    <row r="63932" spans="10:10" x14ac:dyDescent="0.35">
      <c r="J63932" s="830"/>
    </row>
    <row r="63933" spans="10:10" x14ac:dyDescent="0.35">
      <c r="J63933" s="830"/>
    </row>
    <row r="63934" spans="10:10" x14ac:dyDescent="0.35">
      <c r="J63934" s="830"/>
    </row>
    <row r="63935" spans="10:10" x14ac:dyDescent="0.35">
      <c r="J63935" s="830"/>
    </row>
    <row r="63936" spans="10:10" x14ac:dyDescent="0.35">
      <c r="J63936" s="830"/>
    </row>
    <row r="63937" spans="10:10" x14ac:dyDescent="0.35">
      <c r="J63937" s="830"/>
    </row>
    <row r="63938" spans="10:10" x14ac:dyDescent="0.35">
      <c r="J63938" s="830"/>
    </row>
    <row r="63939" spans="10:10" x14ac:dyDescent="0.35">
      <c r="J63939" s="830"/>
    </row>
    <row r="63940" spans="10:10" x14ac:dyDescent="0.35">
      <c r="J63940" s="830"/>
    </row>
    <row r="63941" spans="10:10" x14ac:dyDescent="0.35">
      <c r="J63941" s="830"/>
    </row>
    <row r="63942" spans="10:10" x14ac:dyDescent="0.35">
      <c r="J63942" s="830"/>
    </row>
    <row r="63943" spans="10:10" x14ac:dyDescent="0.35">
      <c r="J63943" s="830"/>
    </row>
    <row r="63944" spans="10:10" x14ac:dyDescent="0.35">
      <c r="J63944" s="830"/>
    </row>
    <row r="63945" spans="10:10" x14ac:dyDescent="0.35">
      <c r="J63945" s="830"/>
    </row>
    <row r="63946" spans="10:10" x14ac:dyDescent="0.35">
      <c r="J63946" s="830"/>
    </row>
    <row r="63947" spans="10:10" x14ac:dyDescent="0.35">
      <c r="J63947" s="830"/>
    </row>
    <row r="63948" spans="10:10" x14ac:dyDescent="0.35">
      <c r="J63948" s="830"/>
    </row>
    <row r="63949" spans="10:10" x14ac:dyDescent="0.35">
      <c r="J63949" s="830"/>
    </row>
    <row r="63950" spans="10:10" x14ac:dyDescent="0.35">
      <c r="J63950" s="830"/>
    </row>
    <row r="63951" spans="10:10" x14ac:dyDescent="0.35">
      <c r="J63951" s="830"/>
    </row>
    <row r="63952" spans="10:10" x14ac:dyDescent="0.35">
      <c r="J63952" s="830"/>
    </row>
    <row r="63953" spans="10:10" x14ac:dyDescent="0.35">
      <c r="J63953" s="830"/>
    </row>
    <row r="63954" spans="10:10" x14ac:dyDescent="0.35">
      <c r="J63954" s="830"/>
    </row>
    <row r="63955" spans="10:10" x14ac:dyDescent="0.35">
      <c r="J63955" s="830"/>
    </row>
    <row r="63956" spans="10:10" x14ac:dyDescent="0.35">
      <c r="J63956" s="830"/>
    </row>
    <row r="63957" spans="10:10" x14ac:dyDescent="0.35">
      <c r="J63957" s="830"/>
    </row>
    <row r="63958" spans="10:10" x14ac:dyDescent="0.35">
      <c r="J63958" s="830"/>
    </row>
    <row r="63959" spans="10:10" x14ac:dyDescent="0.35">
      <c r="J63959" s="830"/>
    </row>
    <row r="63960" spans="10:10" x14ac:dyDescent="0.35">
      <c r="J63960" s="830"/>
    </row>
    <row r="63961" spans="10:10" x14ac:dyDescent="0.35">
      <c r="J63961" s="830"/>
    </row>
    <row r="63962" spans="10:10" x14ac:dyDescent="0.35">
      <c r="J63962" s="830"/>
    </row>
    <row r="63963" spans="10:10" x14ac:dyDescent="0.35">
      <c r="J63963" s="830"/>
    </row>
    <row r="63964" spans="10:10" x14ac:dyDescent="0.35">
      <c r="J63964" s="830"/>
    </row>
    <row r="63965" spans="10:10" x14ac:dyDescent="0.35">
      <c r="J63965" s="830"/>
    </row>
    <row r="63966" spans="10:10" x14ac:dyDescent="0.35">
      <c r="J63966" s="830"/>
    </row>
    <row r="63967" spans="10:10" x14ac:dyDescent="0.35">
      <c r="J63967" s="830"/>
    </row>
    <row r="63968" spans="10:10" x14ac:dyDescent="0.35">
      <c r="J63968" s="830"/>
    </row>
    <row r="63969" spans="10:10" x14ac:dyDescent="0.35">
      <c r="J63969" s="830"/>
    </row>
    <row r="63970" spans="10:10" x14ac:dyDescent="0.35">
      <c r="J63970" s="830"/>
    </row>
    <row r="63971" spans="10:10" x14ac:dyDescent="0.35">
      <c r="J63971" s="830"/>
    </row>
    <row r="63972" spans="10:10" x14ac:dyDescent="0.35">
      <c r="J63972" s="830"/>
    </row>
    <row r="63973" spans="10:10" x14ac:dyDescent="0.35">
      <c r="J63973" s="830"/>
    </row>
    <row r="63974" spans="10:10" x14ac:dyDescent="0.35">
      <c r="J63974" s="830"/>
    </row>
    <row r="63975" spans="10:10" x14ac:dyDescent="0.35">
      <c r="J63975" s="830"/>
    </row>
    <row r="63976" spans="10:10" x14ac:dyDescent="0.35">
      <c r="J63976" s="830"/>
    </row>
    <row r="63977" spans="10:10" x14ac:dyDescent="0.35">
      <c r="J63977" s="830"/>
    </row>
    <row r="63978" spans="10:10" x14ac:dyDescent="0.35">
      <c r="J63978" s="830"/>
    </row>
    <row r="63979" spans="10:10" x14ac:dyDescent="0.35">
      <c r="J63979" s="830"/>
    </row>
    <row r="63980" spans="10:10" x14ac:dyDescent="0.35">
      <c r="J63980" s="830"/>
    </row>
    <row r="63981" spans="10:10" x14ac:dyDescent="0.35">
      <c r="J63981" s="830"/>
    </row>
    <row r="63982" spans="10:10" x14ac:dyDescent="0.35">
      <c r="J63982" s="830"/>
    </row>
    <row r="63983" spans="10:10" x14ac:dyDescent="0.35">
      <c r="J63983" s="830"/>
    </row>
    <row r="63984" spans="10:10" x14ac:dyDescent="0.35">
      <c r="J63984" s="830"/>
    </row>
    <row r="63985" spans="10:10" x14ac:dyDescent="0.35">
      <c r="J63985" s="830"/>
    </row>
    <row r="63986" spans="10:10" x14ac:dyDescent="0.35">
      <c r="J63986" s="830"/>
    </row>
    <row r="63987" spans="10:10" x14ac:dyDescent="0.35">
      <c r="J63987" s="830"/>
    </row>
    <row r="63988" spans="10:10" x14ac:dyDescent="0.35">
      <c r="J63988" s="830"/>
    </row>
    <row r="63989" spans="10:10" x14ac:dyDescent="0.35">
      <c r="J63989" s="830"/>
    </row>
    <row r="63990" spans="10:10" x14ac:dyDescent="0.35">
      <c r="J63990" s="830"/>
    </row>
    <row r="63991" spans="10:10" x14ac:dyDescent="0.35">
      <c r="J63991" s="830"/>
    </row>
    <row r="63992" spans="10:10" x14ac:dyDescent="0.35">
      <c r="J63992" s="830"/>
    </row>
    <row r="63993" spans="10:10" x14ac:dyDescent="0.35">
      <c r="J63993" s="830"/>
    </row>
    <row r="63994" spans="10:10" x14ac:dyDescent="0.35">
      <c r="J63994" s="830"/>
    </row>
    <row r="63995" spans="10:10" x14ac:dyDescent="0.35">
      <c r="J63995" s="830"/>
    </row>
    <row r="63996" spans="10:10" x14ac:dyDescent="0.35">
      <c r="J63996" s="830"/>
    </row>
    <row r="63997" spans="10:10" x14ac:dyDescent="0.35">
      <c r="J63997" s="830"/>
    </row>
    <row r="63998" spans="10:10" x14ac:dyDescent="0.35">
      <c r="J63998" s="830"/>
    </row>
    <row r="63999" spans="10:10" x14ac:dyDescent="0.35">
      <c r="J63999" s="830"/>
    </row>
    <row r="64000" spans="10:10" x14ac:dyDescent="0.35">
      <c r="J64000" s="830"/>
    </row>
    <row r="64001" spans="10:10" x14ac:dyDescent="0.35">
      <c r="J64001" s="830"/>
    </row>
    <row r="64002" spans="10:10" x14ac:dyDescent="0.35">
      <c r="J64002" s="830"/>
    </row>
    <row r="64003" spans="10:10" x14ac:dyDescent="0.35">
      <c r="J64003" s="830"/>
    </row>
    <row r="64004" spans="10:10" x14ac:dyDescent="0.35">
      <c r="J64004" s="830"/>
    </row>
    <row r="64005" spans="10:10" x14ac:dyDescent="0.35">
      <c r="J64005" s="830"/>
    </row>
    <row r="64006" spans="10:10" x14ac:dyDescent="0.35">
      <c r="J64006" s="830"/>
    </row>
    <row r="64007" spans="10:10" x14ac:dyDescent="0.35">
      <c r="J64007" s="830"/>
    </row>
    <row r="64008" spans="10:10" x14ac:dyDescent="0.35">
      <c r="J64008" s="830"/>
    </row>
    <row r="64009" spans="10:10" x14ac:dyDescent="0.35">
      <c r="J64009" s="830"/>
    </row>
    <row r="64010" spans="10:10" x14ac:dyDescent="0.35">
      <c r="J64010" s="830"/>
    </row>
    <row r="64011" spans="10:10" x14ac:dyDescent="0.35">
      <c r="J64011" s="830"/>
    </row>
    <row r="64012" spans="10:10" x14ac:dyDescent="0.35">
      <c r="J64012" s="830"/>
    </row>
    <row r="64013" spans="10:10" x14ac:dyDescent="0.35">
      <c r="J64013" s="830"/>
    </row>
    <row r="64014" spans="10:10" x14ac:dyDescent="0.35">
      <c r="J64014" s="830"/>
    </row>
    <row r="64015" spans="10:10" x14ac:dyDescent="0.35">
      <c r="J64015" s="830"/>
    </row>
    <row r="64016" spans="10:10" x14ac:dyDescent="0.35">
      <c r="J64016" s="830"/>
    </row>
    <row r="64017" spans="10:10" x14ac:dyDescent="0.35">
      <c r="J64017" s="830"/>
    </row>
    <row r="64018" spans="10:10" x14ac:dyDescent="0.35">
      <c r="J64018" s="830"/>
    </row>
    <row r="64019" spans="10:10" x14ac:dyDescent="0.35">
      <c r="J64019" s="830"/>
    </row>
    <row r="64020" spans="10:10" x14ac:dyDescent="0.35">
      <c r="J64020" s="830"/>
    </row>
    <row r="64021" spans="10:10" x14ac:dyDescent="0.35">
      <c r="J64021" s="830"/>
    </row>
    <row r="64022" spans="10:10" x14ac:dyDescent="0.35">
      <c r="J64022" s="830"/>
    </row>
    <row r="64023" spans="10:10" x14ac:dyDescent="0.35">
      <c r="J64023" s="830"/>
    </row>
    <row r="64024" spans="10:10" x14ac:dyDescent="0.35">
      <c r="J64024" s="830"/>
    </row>
    <row r="64025" spans="10:10" x14ac:dyDescent="0.35">
      <c r="J64025" s="830"/>
    </row>
    <row r="64026" spans="10:10" x14ac:dyDescent="0.35">
      <c r="J64026" s="830"/>
    </row>
    <row r="64027" spans="10:10" x14ac:dyDescent="0.35">
      <c r="J64027" s="830"/>
    </row>
    <row r="64028" spans="10:10" x14ac:dyDescent="0.35">
      <c r="J64028" s="830"/>
    </row>
    <row r="64029" spans="10:10" x14ac:dyDescent="0.35">
      <c r="J64029" s="830"/>
    </row>
    <row r="64030" spans="10:10" x14ac:dyDescent="0.35">
      <c r="J64030" s="830"/>
    </row>
    <row r="64031" spans="10:10" x14ac:dyDescent="0.35">
      <c r="J64031" s="830"/>
    </row>
    <row r="64032" spans="10:10" x14ac:dyDescent="0.35">
      <c r="J64032" s="830"/>
    </row>
    <row r="64033" spans="10:10" x14ac:dyDescent="0.35">
      <c r="J64033" s="830"/>
    </row>
    <row r="64034" spans="10:10" x14ac:dyDescent="0.35">
      <c r="J64034" s="830"/>
    </row>
    <row r="64035" spans="10:10" x14ac:dyDescent="0.35">
      <c r="J64035" s="830"/>
    </row>
    <row r="64036" spans="10:10" x14ac:dyDescent="0.35">
      <c r="J64036" s="830"/>
    </row>
    <row r="64037" spans="10:10" x14ac:dyDescent="0.35">
      <c r="J64037" s="830"/>
    </row>
    <row r="64038" spans="10:10" x14ac:dyDescent="0.35">
      <c r="J64038" s="830"/>
    </row>
    <row r="64039" spans="10:10" x14ac:dyDescent="0.35">
      <c r="J64039" s="830"/>
    </row>
    <row r="64040" spans="10:10" x14ac:dyDescent="0.35">
      <c r="J64040" s="830"/>
    </row>
    <row r="64041" spans="10:10" x14ac:dyDescent="0.35">
      <c r="J64041" s="830"/>
    </row>
    <row r="64042" spans="10:10" x14ac:dyDescent="0.35">
      <c r="J64042" s="830"/>
    </row>
    <row r="64043" spans="10:10" x14ac:dyDescent="0.35">
      <c r="J64043" s="830"/>
    </row>
    <row r="64044" spans="10:10" x14ac:dyDescent="0.35">
      <c r="J64044" s="830"/>
    </row>
    <row r="64045" spans="10:10" x14ac:dyDescent="0.35">
      <c r="J64045" s="830"/>
    </row>
    <row r="64046" spans="10:10" x14ac:dyDescent="0.35">
      <c r="J64046" s="830"/>
    </row>
    <row r="64047" spans="10:10" x14ac:dyDescent="0.35">
      <c r="J64047" s="830"/>
    </row>
    <row r="64048" spans="10:10" x14ac:dyDescent="0.35">
      <c r="J64048" s="830"/>
    </row>
    <row r="64049" spans="10:10" x14ac:dyDescent="0.35">
      <c r="J64049" s="830"/>
    </row>
    <row r="64050" spans="10:10" x14ac:dyDescent="0.35">
      <c r="J64050" s="830"/>
    </row>
    <row r="64051" spans="10:10" x14ac:dyDescent="0.35">
      <c r="J64051" s="830"/>
    </row>
    <row r="64052" spans="10:10" x14ac:dyDescent="0.35">
      <c r="J64052" s="830"/>
    </row>
    <row r="64053" spans="10:10" x14ac:dyDescent="0.35">
      <c r="J64053" s="830"/>
    </row>
    <row r="64054" spans="10:10" x14ac:dyDescent="0.35">
      <c r="J64054" s="830"/>
    </row>
    <row r="64055" spans="10:10" x14ac:dyDescent="0.35">
      <c r="J64055" s="830"/>
    </row>
    <row r="64056" spans="10:10" x14ac:dyDescent="0.35">
      <c r="J64056" s="830"/>
    </row>
    <row r="64057" spans="10:10" x14ac:dyDescent="0.35">
      <c r="J64057" s="830"/>
    </row>
    <row r="64058" spans="10:10" x14ac:dyDescent="0.35">
      <c r="J64058" s="830"/>
    </row>
    <row r="64059" spans="10:10" x14ac:dyDescent="0.35">
      <c r="J64059" s="830"/>
    </row>
    <row r="64060" spans="10:10" x14ac:dyDescent="0.35">
      <c r="J64060" s="830"/>
    </row>
    <row r="64061" spans="10:10" x14ac:dyDescent="0.35">
      <c r="J64061" s="830"/>
    </row>
    <row r="64062" spans="10:10" x14ac:dyDescent="0.35">
      <c r="J64062" s="830"/>
    </row>
    <row r="64063" spans="10:10" x14ac:dyDescent="0.35">
      <c r="J64063" s="830"/>
    </row>
    <row r="64064" spans="10:10" x14ac:dyDescent="0.35">
      <c r="J64064" s="830"/>
    </row>
    <row r="64065" spans="10:10" x14ac:dyDescent="0.35">
      <c r="J64065" s="830"/>
    </row>
    <row r="64066" spans="10:10" x14ac:dyDescent="0.35">
      <c r="J64066" s="830"/>
    </row>
    <row r="64067" spans="10:10" x14ac:dyDescent="0.35">
      <c r="J64067" s="830"/>
    </row>
    <row r="64068" spans="10:10" x14ac:dyDescent="0.35">
      <c r="J64068" s="830"/>
    </row>
    <row r="64069" spans="10:10" x14ac:dyDescent="0.35">
      <c r="J64069" s="830"/>
    </row>
    <row r="64070" spans="10:10" x14ac:dyDescent="0.35">
      <c r="J64070" s="830"/>
    </row>
    <row r="64071" spans="10:10" x14ac:dyDescent="0.35">
      <c r="J64071" s="830"/>
    </row>
    <row r="64072" spans="10:10" x14ac:dyDescent="0.35">
      <c r="J64072" s="830"/>
    </row>
    <row r="64073" spans="10:10" x14ac:dyDescent="0.35">
      <c r="J64073" s="830"/>
    </row>
    <row r="64074" spans="10:10" x14ac:dyDescent="0.35">
      <c r="J64074" s="830"/>
    </row>
    <row r="64075" spans="10:10" x14ac:dyDescent="0.35">
      <c r="J64075" s="830"/>
    </row>
    <row r="64076" spans="10:10" x14ac:dyDescent="0.35">
      <c r="J64076" s="830"/>
    </row>
    <row r="64077" spans="10:10" x14ac:dyDescent="0.35">
      <c r="J64077" s="830"/>
    </row>
    <row r="64078" spans="10:10" x14ac:dyDescent="0.35">
      <c r="J64078" s="830"/>
    </row>
    <row r="64079" spans="10:10" x14ac:dyDescent="0.35">
      <c r="J64079" s="830"/>
    </row>
    <row r="64080" spans="10:10" x14ac:dyDescent="0.35">
      <c r="J64080" s="830"/>
    </row>
    <row r="64081" spans="10:10" x14ac:dyDescent="0.35">
      <c r="J64081" s="830"/>
    </row>
    <row r="64082" spans="10:10" x14ac:dyDescent="0.35">
      <c r="J64082" s="830"/>
    </row>
    <row r="64083" spans="10:10" x14ac:dyDescent="0.35">
      <c r="J64083" s="830"/>
    </row>
    <row r="64084" spans="10:10" x14ac:dyDescent="0.35">
      <c r="J64084" s="830"/>
    </row>
    <row r="64085" spans="10:10" x14ac:dyDescent="0.35">
      <c r="J64085" s="830"/>
    </row>
    <row r="64086" spans="10:10" x14ac:dyDescent="0.35">
      <c r="J64086" s="830"/>
    </row>
    <row r="64087" spans="10:10" x14ac:dyDescent="0.35">
      <c r="J64087" s="830"/>
    </row>
    <row r="64088" spans="10:10" x14ac:dyDescent="0.35">
      <c r="J64088" s="830"/>
    </row>
    <row r="64089" spans="10:10" x14ac:dyDescent="0.35">
      <c r="J64089" s="830"/>
    </row>
    <row r="64090" spans="10:10" x14ac:dyDescent="0.35">
      <c r="J64090" s="830"/>
    </row>
    <row r="64091" spans="10:10" x14ac:dyDescent="0.35">
      <c r="J64091" s="830"/>
    </row>
    <row r="64092" spans="10:10" x14ac:dyDescent="0.35">
      <c r="J64092" s="830"/>
    </row>
    <row r="64093" spans="10:10" x14ac:dyDescent="0.35">
      <c r="J64093" s="830"/>
    </row>
    <row r="64094" spans="10:10" x14ac:dyDescent="0.35">
      <c r="J64094" s="830"/>
    </row>
    <row r="64095" spans="10:10" x14ac:dyDescent="0.35">
      <c r="J64095" s="830"/>
    </row>
    <row r="64096" spans="10:10" x14ac:dyDescent="0.35">
      <c r="J64096" s="830"/>
    </row>
    <row r="64097" spans="10:10" x14ac:dyDescent="0.35">
      <c r="J64097" s="830"/>
    </row>
    <row r="64098" spans="10:10" x14ac:dyDescent="0.35">
      <c r="J64098" s="830"/>
    </row>
    <row r="64099" spans="10:10" x14ac:dyDescent="0.35">
      <c r="J64099" s="830"/>
    </row>
    <row r="64100" spans="10:10" x14ac:dyDescent="0.35">
      <c r="J64100" s="830"/>
    </row>
    <row r="64101" spans="10:10" x14ac:dyDescent="0.35">
      <c r="J64101" s="830"/>
    </row>
    <row r="64102" spans="10:10" x14ac:dyDescent="0.35">
      <c r="J64102" s="830"/>
    </row>
    <row r="64103" spans="10:10" x14ac:dyDescent="0.35">
      <c r="J64103" s="830"/>
    </row>
    <row r="64104" spans="10:10" x14ac:dyDescent="0.35">
      <c r="J64104" s="830"/>
    </row>
    <row r="64105" spans="10:10" x14ac:dyDescent="0.35">
      <c r="J64105" s="830"/>
    </row>
    <row r="64106" spans="10:10" x14ac:dyDescent="0.35">
      <c r="J64106" s="830"/>
    </row>
    <row r="64107" spans="10:10" x14ac:dyDescent="0.35">
      <c r="J64107" s="830"/>
    </row>
    <row r="64108" spans="10:10" x14ac:dyDescent="0.35">
      <c r="J64108" s="830"/>
    </row>
    <row r="64109" spans="10:10" x14ac:dyDescent="0.35">
      <c r="J64109" s="830"/>
    </row>
    <row r="64110" spans="10:10" x14ac:dyDescent="0.35">
      <c r="J64110" s="830"/>
    </row>
    <row r="64111" spans="10:10" x14ac:dyDescent="0.35">
      <c r="J64111" s="830"/>
    </row>
    <row r="64112" spans="10:10" x14ac:dyDescent="0.35">
      <c r="J64112" s="830"/>
    </row>
    <row r="64113" spans="10:10" x14ac:dyDescent="0.35">
      <c r="J64113" s="830"/>
    </row>
    <row r="64114" spans="10:10" x14ac:dyDescent="0.35">
      <c r="J64114" s="830"/>
    </row>
    <row r="64115" spans="10:10" x14ac:dyDescent="0.35">
      <c r="J64115" s="830"/>
    </row>
    <row r="64116" spans="10:10" x14ac:dyDescent="0.35">
      <c r="J64116" s="830"/>
    </row>
    <row r="64117" spans="10:10" x14ac:dyDescent="0.35">
      <c r="J64117" s="830"/>
    </row>
    <row r="64118" spans="10:10" x14ac:dyDescent="0.35">
      <c r="J64118" s="830"/>
    </row>
    <row r="64119" spans="10:10" x14ac:dyDescent="0.35">
      <c r="J64119" s="830"/>
    </row>
    <row r="64120" spans="10:10" x14ac:dyDescent="0.35">
      <c r="J64120" s="830"/>
    </row>
    <row r="64121" spans="10:10" x14ac:dyDescent="0.35">
      <c r="J64121" s="830"/>
    </row>
    <row r="64122" spans="10:10" x14ac:dyDescent="0.35">
      <c r="J64122" s="830"/>
    </row>
    <row r="64123" spans="10:10" x14ac:dyDescent="0.35">
      <c r="J64123" s="830"/>
    </row>
    <row r="64124" spans="10:10" x14ac:dyDescent="0.35">
      <c r="J64124" s="830"/>
    </row>
    <row r="64125" spans="10:10" x14ac:dyDescent="0.35">
      <c r="J64125" s="830"/>
    </row>
    <row r="64126" spans="10:10" x14ac:dyDescent="0.35">
      <c r="J64126" s="830"/>
    </row>
    <row r="64127" spans="10:10" x14ac:dyDescent="0.35">
      <c r="J64127" s="830"/>
    </row>
    <row r="64128" spans="10:10" x14ac:dyDescent="0.35">
      <c r="J64128" s="830"/>
    </row>
    <row r="64129" spans="10:10" x14ac:dyDescent="0.35">
      <c r="J64129" s="830"/>
    </row>
    <row r="64130" spans="10:10" x14ac:dyDescent="0.35">
      <c r="J64130" s="830"/>
    </row>
    <row r="64131" spans="10:10" x14ac:dyDescent="0.35">
      <c r="J64131" s="830"/>
    </row>
    <row r="64132" spans="10:10" x14ac:dyDescent="0.35">
      <c r="J64132" s="830"/>
    </row>
    <row r="64133" spans="10:10" x14ac:dyDescent="0.35">
      <c r="J64133" s="830"/>
    </row>
    <row r="64134" spans="10:10" x14ac:dyDescent="0.35">
      <c r="J64134" s="830"/>
    </row>
    <row r="64135" spans="10:10" x14ac:dyDescent="0.35">
      <c r="J64135" s="830"/>
    </row>
    <row r="64136" spans="10:10" x14ac:dyDescent="0.35">
      <c r="J64136" s="830"/>
    </row>
    <row r="64137" spans="10:10" x14ac:dyDescent="0.35">
      <c r="J64137" s="830"/>
    </row>
    <row r="64138" spans="10:10" x14ac:dyDescent="0.35">
      <c r="J64138" s="830"/>
    </row>
    <row r="64139" spans="10:10" x14ac:dyDescent="0.35">
      <c r="J64139" s="830"/>
    </row>
    <row r="64140" spans="10:10" x14ac:dyDescent="0.35">
      <c r="J64140" s="830"/>
    </row>
    <row r="64141" spans="10:10" x14ac:dyDescent="0.35">
      <c r="J64141" s="830"/>
    </row>
    <row r="64142" spans="10:10" x14ac:dyDescent="0.35">
      <c r="J64142" s="830"/>
    </row>
    <row r="64143" spans="10:10" x14ac:dyDescent="0.35">
      <c r="J64143" s="830"/>
    </row>
    <row r="64144" spans="10:10" x14ac:dyDescent="0.35">
      <c r="J64144" s="830"/>
    </row>
    <row r="64145" spans="10:10" x14ac:dyDescent="0.35">
      <c r="J64145" s="830"/>
    </row>
    <row r="64146" spans="10:10" x14ac:dyDescent="0.35">
      <c r="J64146" s="830"/>
    </row>
    <row r="64147" spans="10:10" x14ac:dyDescent="0.35">
      <c r="J64147" s="830"/>
    </row>
    <row r="64148" spans="10:10" x14ac:dyDescent="0.35">
      <c r="J64148" s="830"/>
    </row>
    <row r="64149" spans="10:10" x14ac:dyDescent="0.35">
      <c r="J64149" s="830"/>
    </row>
    <row r="64151" spans="10:10" x14ac:dyDescent="0.35">
      <c r="J64151" s="830"/>
    </row>
    <row r="64152" spans="10:10" x14ac:dyDescent="0.35">
      <c r="J64152" s="830"/>
    </row>
    <row r="64153" spans="10:10" x14ac:dyDescent="0.35">
      <c r="J64153" s="830"/>
    </row>
    <row r="64154" spans="10:10" x14ac:dyDescent="0.35">
      <c r="J64154" s="830"/>
    </row>
    <row r="64155" spans="10:10" x14ac:dyDescent="0.35">
      <c r="J64155" s="830"/>
    </row>
    <row r="64156" spans="10:10" x14ac:dyDescent="0.35">
      <c r="J64156" s="830"/>
    </row>
    <row r="64157" spans="10:10" x14ac:dyDescent="0.35">
      <c r="J64157" s="830"/>
    </row>
    <row r="64158" spans="10:10" x14ac:dyDescent="0.35">
      <c r="J64158" s="830"/>
    </row>
    <row r="64159" spans="10:10" x14ac:dyDescent="0.35">
      <c r="J64159" s="830"/>
    </row>
    <row r="64160" spans="10:10" x14ac:dyDescent="0.35">
      <c r="J64160" s="830"/>
    </row>
    <row r="64161" spans="10:10" x14ac:dyDescent="0.35">
      <c r="J64161" s="830"/>
    </row>
    <row r="64162" spans="10:10" x14ac:dyDescent="0.35">
      <c r="J64162" s="830"/>
    </row>
    <row r="64163" spans="10:10" x14ac:dyDescent="0.35">
      <c r="J64163" s="830"/>
    </row>
    <row r="64164" spans="10:10" x14ac:dyDescent="0.35">
      <c r="J64164" s="830"/>
    </row>
    <row r="64165" spans="10:10" x14ac:dyDescent="0.35">
      <c r="J64165" s="830"/>
    </row>
    <row r="64166" spans="10:10" x14ac:dyDescent="0.35">
      <c r="J64166" s="830"/>
    </row>
    <row r="64167" spans="10:10" x14ac:dyDescent="0.35">
      <c r="J64167" s="830"/>
    </row>
    <row r="64168" spans="10:10" x14ac:dyDescent="0.35">
      <c r="J64168" s="830"/>
    </row>
    <row r="64169" spans="10:10" x14ac:dyDescent="0.35">
      <c r="J64169" s="830"/>
    </row>
    <row r="64170" spans="10:10" x14ac:dyDescent="0.35">
      <c r="J64170" s="830"/>
    </row>
    <row r="64171" spans="10:10" x14ac:dyDescent="0.35">
      <c r="J64171" s="830"/>
    </row>
    <row r="64172" spans="10:10" x14ac:dyDescent="0.35">
      <c r="J64172" s="830"/>
    </row>
    <row r="64173" spans="10:10" x14ac:dyDescent="0.35">
      <c r="J64173" s="830"/>
    </row>
    <row r="64174" spans="10:10" x14ac:dyDescent="0.35">
      <c r="J64174" s="830"/>
    </row>
    <row r="64175" spans="10:10" x14ac:dyDescent="0.35">
      <c r="J64175" s="830"/>
    </row>
    <row r="64176" spans="10:10" x14ac:dyDescent="0.35">
      <c r="J64176" s="830"/>
    </row>
    <row r="64177" spans="10:10" x14ac:dyDescent="0.35">
      <c r="J64177" s="830"/>
    </row>
    <row r="64178" spans="10:10" x14ac:dyDescent="0.35">
      <c r="J64178" s="830"/>
    </row>
    <row r="64179" spans="10:10" x14ac:dyDescent="0.35">
      <c r="J64179" s="830"/>
    </row>
    <row r="64180" spans="10:10" x14ac:dyDescent="0.35">
      <c r="J64180" s="830"/>
    </row>
    <row r="64181" spans="10:10" x14ac:dyDescent="0.35">
      <c r="J64181" s="830"/>
    </row>
    <row r="64182" spans="10:10" x14ac:dyDescent="0.35">
      <c r="J64182" s="830"/>
    </row>
    <row r="64183" spans="10:10" x14ac:dyDescent="0.35">
      <c r="J64183" s="830"/>
    </row>
    <row r="64184" spans="10:10" x14ac:dyDescent="0.35">
      <c r="J64184" s="830"/>
    </row>
    <row r="64185" spans="10:10" x14ac:dyDescent="0.35">
      <c r="J64185" s="830"/>
    </row>
    <row r="64186" spans="10:10" x14ac:dyDescent="0.35">
      <c r="J64186" s="830"/>
    </row>
    <row r="64187" spans="10:10" x14ac:dyDescent="0.35">
      <c r="J64187" s="830"/>
    </row>
    <row r="64188" spans="10:10" x14ac:dyDescent="0.35">
      <c r="J64188" s="830"/>
    </row>
    <row r="64189" spans="10:10" x14ac:dyDescent="0.35">
      <c r="J64189" s="830"/>
    </row>
    <row r="64190" spans="10:10" x14ac:dyDescent="0.35">
      <c r="J64190" s="830"/>
    </row>
    <row r="64191" spans="10:10" x14ac:dyDescent="0.35">
      <c r="J64191" s="830"/>
    </row>
    <row r="64192" spans="10:10" x14ac:dyDescent="0.35">
      <c r="J64192" s="830"/>
    </row>
    <row r="64193" spans="10:10" x14ac:dyDescent="0.35">
      <c r="J64193" s="830"/>
    </row>
    <row r="64194" spans="10:10" x14ac:dyDescent="0.35">
      <c r="J64194" s="830"/>
    </row>
    <row r="64195" spans="10:10" x14ac:dyDescent="0.35">
      <c r="J64195" s="830"/>
    </row>
    <row r="64196" spans="10:10" x14ac:dyDescent="0.35">
      <c r="J64196" s="830"/>
    </row>
    <row r="64197" spans="10:10" x14ac:dyDescent="0.35">
      <c r="J64197" s="830"/>
    </row>
    <row r="64198" spans="10:10" x14ac:dyDescent="0.35">
      <c r="J64198" s="830"/>
    </row>
    <row r="64199" spans="10:10" x14ac:dyDescent="0.35">
      <c r="J64199" s="830"/>
    </row>
    <row r="64200" spans="10:10" x14ac:dyDescent="0.35">
      <c r="J64200" s="830"/>
    </row>
    <row r="64201" spans="10:10" x14ac:dyDescent="0.35">
      <c r="J64201" s="830"/>
    </row>
    <row r="64202" spans="10:10" x14ac:dyDescent="0.35">
      <c r="J64202" s="830"/>
    </row>
    <row r="64203" spans="10:10" x14ac:dyDescent="0.35">
      <c r="J64203" s="830"/>
    </row>
    <row r="64204" spans="10:10" x14ac:dyDescent="0.35">
      <c r="J64204" s="830"/>
    </row>
    <row r="64205" spans="10:10" x14ac:dyDescent="0.35">
      <c r="J64205" s="830"/>
    </row>
    <row r="64206" spans="10:10" x14ac:dyDescent="0.35">
      <c r="J64206" s="830"/>
    </row>
    <row r="64207" spans="10:10" x14ac:dyDescent="0.35">
      <c r="J64207" s="830"/>
    </row>
    <row r="64208" spans="10:10" x14ac:dyDescent="0.35">
      <c r="J64208" s="830"/>
    </row>
    <row r="64209" spans="10:10" x14ac:dyDescent="0.35">
      <c r="J64209" s="830"/>
    </row>
    <row r="64210" spans="10:10" x14ac:dyDescent="0.35">
      <c r="J64210" s="830"/>
    </row>
    <row r="64211" spans="10:10" x14ac:dyDescent="0.35">
      <c r="J64211" s="830"/>
    </row>
    <row r="64212" spans="10:10" x14ac:dyDescent="0.35">
      <c r="J64212" s="830"/>
    </row>
    <row r="64213" spans="10:10" x14ac:dyDescent="0.35">
      <c r="J64213" s="830"/>
    </row>
    <row r="64214" spans="10:10" x14ac:dyDescent="0.35">
      <c r="J64214" s="830"/>
    </row>
    <row r="64215" spans="10:10" x14ac:dyDescent="0.35">
      <c r="J64215" s="830"/>
    </row>
    <row r="64216" spans="10:10" x14ac:dyDescent="0.35">
      <c r="J64216" s="830"/>
    </row>
    <row r="64217" spans="10:10" x14ac:dyDescent="0.35">
      <c r="J64217" s="830"/>
    </row>
    <row r="64218" spans="10:10" x14ac:dyDescent="0.35">
      <c r="J64218" s="830"/>
    </row>
    <row r="64219" spans="10:10" x14ac:dyDescent="0.35">
      <c r="J64219" s="830"/>
    </row>
    <row r="64220" spans="10:10" x14ac:dyDescent="0.35">
      <c r="J64220" s="830"/>
    </row>
    <row r="64221" spans="10:10" x14ac:dyDescent="0.35">
      <c r="J64221" s="830"/>
    </row>
    <row r="64222" spans="10:10" x14ac:dyDescent="0.35">
      <c r="J64222" s="830"/>
    </row>
    <row r="64223" spans="10:10" x14ac:dyDescent="0.35">
      <c r="J64223" s="830"/>
    </row>
    <row r="64224" spans="10:10" x14ac:dyDescent="0.35">
      <c r="J64224" s="830"/>
    </row>
    <row r="64225" spans="10:10" x14ac:dyDescent="0.35">
      <c r="J64225" s="830"/>
    </row>
    <row r="64226" spans="10:10" x14ac:dyDescent="0.35">
      <c r="J64226" s="830"/>
    </row>
    <row r="64227" spans="10:10" x14ac:dyDescent="0.35">
      <c r="J64227" s="830"/>
    </row>
    <row r="64228" spans="10:10" x14ac:dyDescent="0.35">
      <c r="J64228" s="830"/>
    </row>
    <row r="64229" spans="10:10" x14ac:dyDescent="0.35">
      <c r="J64229" s="830"/>
    </row>
    <row r="64230" spans="10:10" x14ac:dyDescent="0.35">
      <c r="J64230" s="830"/>
    </row>
    <row r="64231" spans="10:10" x14ac:dyDescent="0.35">
      <c r="J64231" s="830"/>
    </row>
    <row r="64232" spans="10:10" x14ac:dyDescent="0.35">
      <c r="J64232" s="830"/>
    </row>
    <row r="64233" spans="10:10" x14ac:dyDescent="0.35">
      <c r="J64233" s="830"/>
    </row>
    <row r="64234" spans="10:10" x14ac:dyDescent="0.35">
      <c r="J64234" s="830"/>
    </row>
    <row r="64235" spans="10:10" x14ac:dyDescent="0.35">
      <c r="J64235" s="830"/>
    </row>
    <row r="64236" spans="10:10" x14ac:dyDescent="0.35">
      <c r="J64236" s="830"/>
    </row>
    <row r="64237" spans="10:10" x14ac:dyDescent="0.35">
      <c r="J64237" s="830"/>
    </row>
    <row r="64238" spans="10:10" x14ac:dyDescent="0.35">
      <c r="J64238" s="830"/>
    </row>
    <row r="64239" spans="10:10" x14ac:dyDescent="0.35">
      <c r="J64239" s="830"/>
    </row>
    <row r="64240" spans="10:10" x14ac:dyDescent="0.35">
      <c r="J64240" s="830"/>
    </row>
    <row r="64241" spans="10:10" x14ac:dyDescent="0.35">
      <c r="J64241" s="830"/>
    </row>
    <row r="64242" spans="10:10" x14ac:dyDescent="0.35">
      <c r="J64242" s="830"/>
    </row>
    <row r="64243" spans="10:10" x14ac:dyDescent="0.35">
      <c r="J64243" s="830"/>
    </row>
    <row r="64244" spans="10:10" x14ac:dyDescent="0.35">
      <c r="J64244" s="830"/>
    </row>
    <row r="64245" spans="10:10" x14ac:dyDescent="0.35">
      <c r="J64245" s="830"/>
    </row>
    <row r="64246" spans="10:10" x14ac:dyDescent="0.35">
      <c r="J64246" s="830"/>
    </row>
    <row r="64247" spans="10:10" x14ac:dyDescent="0.35">
      <c r="J64247" s="830"/>
    </row>
    <row r="64248" spans="10:10" x14ac:dyDescent="0.35">
      <c r="J64248" s="830"/>
    </row>
    <row r="64249" spans="10:10" x14ac:dyDescent="0.35">
      <c r="J64249" s="830"/>
    </row>
    <row r="64250" spans="10:10" x14ac:dyDescent="0.35">
      <c r="J64250" s="830"/>
    </row>
    <row r="64251" spans="10:10" x14ac:dyDescent="0.35">
      <c r="J64251" s="830"/>
    </row>
    <row r="64252" spans="10:10" x14ac:dyDescent="0.35">
      <c r="J64252" s="830"/>
    </row>
    <row r="64253" spans="10:10" x14ac:dyDescent="0.35">
      <c r="J64253" s="830"/>
    </row>
    <row r="64254" spans="10:10" x14ac:dyDescent="0.35">
      <c r="J64254" s="830"/>
    </row>
    <row r="64255" spans="10:10" x14ac:dyDescent="0.35">
      <c r="J64255" s="830"/>
    </row>
    <row r="64256" spans="10:10" x14ac:dyDescent="0.35">
      <c r="J64256" s="830"/>
    </row>
    <row r="64257" spans="10:10" x14ac:dyDescent="0.35">
      <c r="J64257" s="830"/>
    </row>
    <row r="64258" spans="10:10" x14ac:dyDescent="0.35">
      <c r="J64258" s="830"/>
    </row>
    <row r="64259" spans="10:10" x14ac:dyDescent="0.35">
      <c r="J64259" s="830"/>
    </row>
    <row r="64260" spans="10:10" x14ac:dyDescent="0.35">
      <c r="J64260" s="830"/>
    </row>
    <row r="64261" spans="10:10" x14ac:dyDescent="0.35">
      <c r="J64261" s="830"/>
    </row>
    <row r="64262" spans="10:10" x14ac:dyDescent="0.35">
      <c r="J64262" s="830"/>
    </row>
    <row r="64263" spans="10:10" x14ac:dyDescent="0.35">
      <c r="J64263" s="830"/>
    </row>
    <row r="64264" spans="10:10" x14ac:dyDescent="0.35">
      <c r="J64264" s="830"/>
    </row>
    <row r="64265" spans="10:10" x14ac:dyDescent="0.35">
      <c r="J64265" s="830"/>
    </row>
    <row r="64266" spans="10:10" x14ac:dyDescent="0.35">
      <c r="J64266" s="830"/>
    </row>
    <row r="64267" spans="10:10" x14ac:dyDescent="0.35">
      <c r="J64267" s="830"/>
    </row>
    <row r="64268" spans="10:10" x14ac:dyDescent="0.35">
      <c r="J64268" s="830"/>
    </row>
    <row r="64269" spans="10:10" x14ac:dyDescent="0.35">
      <c r="J64269" s="830"/>
    </row>
    <row r="64270" spans="10:10" x14ac:dyDescent="0.35">
      <c r="J64270" s="830"/>
    </row>
    <row r="64271" spans="10:10" x14ac:dyDescent="0.35">
      <c r="J64271" s="830"/>
    </row>
    <row r="64272" spans="10:10" x14ac:dyDescent="0.35">
      <c r="J64272" s="830"/>
    </row>
    <row r="64275" spans="10:10" x14ac:dyDescent="0.35">
      <c r="J64275" s="830"/>
    </row>
    <row r="64276" spans="10:10" x14ac:dyDescent="0.35">
      <c r="J64276" s="830"/>
    </row>
    <row r="64277" spans="10:10" x14ac:dyDescent="0.35">
      <c r="J64277" s="830"/>
    </row>
    <row r="64278" spans="10:10" x14ac:dyDescent="0.35">
      <c r="J64278" s="830"/>
    </row>
    <row r="64279" spans="10:10" x14ac:dyDescent="0.35">
      <c r="J64279" s="830"/>
    </row>
    <row r="64280" spans="10:10" x14ac:dyDescent="0.35">
      <c r="J64280" s="830"/>
    </row>
    <row r="64281" spans="10:10" x14ac:dyDescent="0.35">
      <c r="J64281" s="830"/>
    </row>
    <row r="64282" spans="10:10" x14ac:dyDescent="0.35">
      <c r="J64282" s="830"/>
    </row>
    <row r="64283" spans="10:10" x14ac:dyDescent="0.35">
      <c r="J64283" s="830"/>
    </row>
    <row r="64284" spans="10:10" x14ac:dyDescent="0.35">
      <c r="J64284" s="830"/>
    </row>
    <row r="64285" spans="10:10" x14ac:dyDescent="0.35">
      <c r="J64285" s="830"/>
    </row>
    <row r="64286" spans="10:10" x14ac:dyDescent="0.35">
      <c r="J64286" s="830"/>
    </row>
    <row r="64287" spans="10:10" x14ac:dyDescent="0.35">
      <c r="J64287" s="830"/>
    </row>
    <row r="64288" spans="10:10" x14ac:dyDescent="0.35">
      <c r="J64288" s="830"/>
    </row>
    <row r="64289" spans="10:10" x14ac:dyDescent="0.35">
      <c r="J64289" s="830"/>
    </row>
    <row r="64290" spans="10:10" x14ac:dyDescent="0.35">
      <c r="J64290" s="830"/>
    </row>
    <row r="64291" spans="10:10" x14ac:dyDescent="0.35">
      <c r="J64291" s="830"/>
    </row>
    <row r="64292" spans="10:10" x14ac:dyDescent="0.35">
      <c r="J64292" s="830"/>
    </row>
    <row r="64293" spans="10:10" x14ac:dyDescent="0.35">
      <c r="J64293" s="830"/>
    </row>
    <row r="64294" spans="10:10" x14ac:dyDescent="0.35">
      <c r="J64294" s="830"/>
    </row>
    <row r="64295" spans="10:10" x14ac:dyDescent="0.35">
      <c r="J64295" s="830"/>
    </row>
    <row r="64296" spans="10:10" x14ac:dyDescent="0.35">
      <c r="J64296" s="830"/>
    </row>
    <row r="64297" spans="10:10" x14ac:dyDescent="0.35">
      <c r="J64297" s="830"/>
    </row>
    <row r="64298" spans="10:10" x14ac:dyDescent="0.35">
      <c r="J64298" s="830"/>
    </row>
    <row r="64299" spans="10:10" x14ac:dyDescent="0.35">
      <c r="J64299" s="830"/>
    </row>
    <row r="64300" spans="10:10" x14ac:dyDescent="0.35">
      <c r="J64300" s="830"/>
    </row>
    <row r="64301" spans="10:10" x14ac:dyDescent="0.35">
      <c r="J64301" s="830"/>
    </row>
    <row r="64302" spans="10:10" x14ac:dyDescent="0.35">
      <c r="J64302" s="830"/>
    </row>
    <row r="64303" spans="10:10" x14ac:dyDescent="0.35">
      <c r="J64303" s="830"/>
    </row>
    <row r="64304" spans="10:10" x14ac:dyDescent="0.35">
      <c r="J64304" s="830"/>
    </row>
    <row r="64305" spans="10:10" x14ac:dyDescent="0.35">
      <c r="J64305" s="830"/>
    </row>
    <row r="64306" spans="10:10" x14ac:dyDescent="0.35">
      <c r="J64306" s="830"/>
    </row>
    <row r="64307" spans="10:10" x14ac:dyDescent="0.35">
      <c r="J64307" s="830"/>
    </row>
    <row r="64308" spans="10:10" x14ac:dyDescent="0.35">
      <c r="J64308" s="830"/>
    </row>
    <row r="64309" spans="10:10" x14ac:dyDescent="0.35">
      <c r="J64309" s="830"/>
    </row>
    <row r="64310" spans="10:10" x14ac:dyDescent="0.35">
      <c r="J64310" s="830"/>
    </row>
    <row r="64311" spans="10:10" x14ac:dyDescent="0.35">
      <c r="J64311" s="830"/>
    </row>
    <row r="64312" spans="10:10" x14ac:dyDescent="0.35">
      <c r="J64312" s="830"/>
    </row>
    <row r="64313" spans="10:10" x14ac:dyDescent="0.35">
      <c r="J64313" s="830"/>
    </row>
    <row r="64314" spans="10:10" x14ac:dyDescent="0.35">
      <c r="J64314" s="830"/>
    </row>
    <row r="64315" spans="10:10" x14ac:dyDescent="0.35">
      <c r="J64315" s="830"/>
    </row>
    <row r="64316" spans="10:10" x14ac:dyDescent="0.35">
      <c r="J64316" s="830"/>
    </row>
    <row r="64317" spans="10:10" x14ac:dyDescent="0.35">
      <c r="J64317" s="830"/>
    </row>
    <row r="64318" spans="10:10" x14ac:dyDescent="0.35">
      <c r="J64318" s="830"/>
    </row>
    <row r="64319" spans="10:10" x14ac:dyDescent="0.35">
      <c r="J64319" s="830"/>
    </row>
    <row r="64320" spans="10:10" x14ac:dyDescent="0.35">
      <c r="J64320" s="830"/>
    </row>
    <row r="64321" spans="10:10" x14ac:dyDescent="0.35">
      <c r="J64321" s="830"/>
    </row>
    <row r="64322" spans="10:10" x14ac:dyDescent="0.35">
      <c r="J64322" s="830"/>
    </row>
    <row r="64323" spans="10:10" x14ac:dyDescent="0.35">
      <c r="J64323" s="830"/>
    </row>
    <row r="64324" spans="10:10" x14ac:dyDescent="0.35">
      <c r="J64324" s="830"/>
    </row>
    <row r="64325" spans="10:10" x14ac:dyDescent="0.35">
      <c r="J64325" s="830"/>
    </row>
    <row r="64326" spans="10:10" x14ac:dyDescent="0.35">
      <c r="J64326" s="830"/>
    </row>
    <row r="64327" spans="10:10" x14ac:dyDescent="0.35">
      <c r="J64327" s="830"/>
    </row>
    <row r="64328" spans="10:10" x14ac:dyDescent="0.35">
      <c r="J64328" s="830"/>
    </row>
    <row r="64329" spans="10:10" x14ac:dyDescent="0.35">
      <c r="J64329" s="830"/>
    </row>
    <row r="64330" spans="10:10" x14ac:dyDescent="0.35">
      <c r="J64330" s="830"/>
    </row>
    <row r="64331" spans="10:10" x14ac:dyDescent="0.35">
      <c r="J64331" s="830"/>
    </row>
    <row r="64332" spans="10:10" x14ac:dyDescent="0.35">
      <c r="J64332" s="830"/>
    </row>
    <row r="64333" spans="10:10" x14ac:dyDescent="0.35">
      <c r="J64333" s="830"/>
    </row>
    <row r="64334" spans="10:10" x14ac:dyDescent="0.35">
      <c r="J64334" s="830"/>
    </row>
    <row r="64335" spans="10:10" x14ac:dyDescent="0.35">
      <c r="J64335" s="830"/>
    </row>
    <row r="64336" spans="10:10" x14ac:dyDescent="0.35">
      <c r="J64336" s="830"/>
    </row>
    <row r="64337" spans="10:10" x14ac:dyDescent="0.35">
      <c r="J64337" s="830"/>
    </row>
    <row r="64338" spans="10:10" x14ac:dyDescent="0.35">
      <c r="J64338" s="830"/>
    </row>
    <row r="64339" spans="10:10" x14ac:dyDescent="0.35">
      <c r="J64339" s="830"/>
    </row>
    <row r="64340" spans="10:10" x14ac:dyDescent="0.35">
      <c r="J64340" s="830"/>
    </row>
    <row r="64341" spans="10:10" x14ac:dyDescent="0.35">
      <c r="J64341" s="830"/>
    </row>
    <row r="64342" spans="10:10" x14ac:dyDescent="0.35">
      <c r="J64342" s="830"/>
    </row>
    <row r="64343" spans="10:10" x14ac:dyDescent="0.35">
      <c r="J64343" s="830"/>
    </row>
    <row r="64344" spans="10:10" x14ac:dyDescent="0.35">
      <c r="J64344" s="830"/>
    </row>
    <row r="64345" spans="10:10" x14ac:dyDescent="0.35">
      <c r="J64345" s="830"/>
    </row>
    <row r="64346" spans="10:10" x14ac:dyDescent="0.35">
      <c r="J64346" s="830"/>
    </row>
    <row r="64347" spans="10:10" x14ac:dyDescent="0.35">
      <c r="J64347" s="830"/>
    </row>
    <row r="64348" spans="10:10" x14ac:dyDescent="0.35">
      <c r="J64348" s="830"/>
    </row>
    <row r="64349" spans="10:10" x14ac:dyDescent="0.35">
      <c r="J64349" s="830"/>
    </row>
    <row r="64350" spans="10:10" x14ac:dyDescent="0.35">
      <c r="J64350" s="830"/>
    </row>
    <row r="64351" spans="10:10" x14ac:dyDescent="0.35">
      <c r="J64351" s="830"/>
    </row>
    <row r="64352" spans="10:10" x14ac:dyDescent="0.35">
      <c r="J64352" s="830"/>
    </row>
    <row r="64353" spans="10:10" x14ac:dyDescent="0.35">
      <c r="J64353" s="830"/>
    </row>
    <row r="64354" spans="10:10" x14ac:dyDescent="0.35">
      <c r="J64354" s="830"/>
    </row>
    <row r="64355" spans="10:10" x14ac:dyDescent="0.35">
      <c r="J64355" s="830"/>
    </row>
    <row r="64356" spans="10:10" x14ac:dyDescent="0.35">
      <c r="J64356" s="830"/>
    </row>
    <row r="64357" spans="10:10" x14ac:dyDescent="0.35">
      <c r="J64357" s="830"/>
    </row>
    <row r="64358" spans="10:10" x14ac:dyDescent="0.35">
      <c r="J64358" s="830"/>
    </row>
    <row r="64359" spans="10:10" x14ac:dyDescent="0.35">
      <c r="J64359" s="830"/>
    </row>
    <row r="64360" spans="10:10" x14ac:dyDescent="0.35">
      <c r="J64360" s="830"/>
    </row>
    <row r="64361" spans="10:10" x14ac:dyDescent="0.35">
      <c r="J64361" s="830"/>
    </row>
    <row r="64362" spans="10:10" x14ac:dyDescent="0.35">
      <c r="J64362" s="830"/>
    </row>
    <row r="64363" spans="10:10" x14ac:dyDescent="0.35">
      <c r="J64363" s="830"/>
    </row>
    <row r="64364" spans="10:10" x14ac:dyDescent="0.35">
      <c r="J64364" s="830"/>
    </row>
    <row r="64365" spans="10:10" x14ac:dyDescent="0.35">
      <c r="J64365" s="830"/>
    </row>
    <row r="64366" spans="10:10" x14ac:dyDescent="0.35">
      <c r="J64366" s="830"/>
    </row>
    <row r="64367" spans="10:10" x14ac:dyDescent="0.35">
      <c r="J64367" s="830"/>
    </row>
    <row r="64368" spans="10:10" x14ac:dyDescent="0.35">
      <c r="J64368" s="830"/>
    </row>
    <row r="64369" spans="10:10" x14ac:dyDescent="0.35">
      <c r="J64369" s="830"/>
    </row>
    <row r="64370" spans="10:10" x14ac:dyDescent="0.35">
      <c r="J64370" s="830"/>
    </row>
    <row r="64371" spans="10:10" x14ac:dyDescent="0.35">
      <c r="J64371" s="830"/>
    </row>
    <row r="64372" spans="10:10" x14ac:dyDescent="0.35">
      <c r="J64372" s="830"/>
    </row>
    <row r="64373" spans="10:10" x14ac:dyDescent="0.35">
      <c r="J64373" s="830"/>
    </row>
    <row r="64374" spans="10:10" x14ac:dyDescent="0.35">
      <c r="J64374" s="830"/>
    </row>
    <row r="64375" spans="10:10" x14ac:dyDescent="0.35">
      <c r="J64375" s="830"/>
    </row>
    <row r="64376" spans="10:10" x14ac:dyDescent="0.35">
      <c r="J64376" s="830"/>
    </row>
    <row r="64377" spans="10:10" x14ac:dyDescent="0.35">
      <c r="J64377" s="830"/>
    </row>
    <row r="64378" spans="10:10" x14ac:dyDescent="0.35">
      <c r="J64378" s="830"/>
    </row>
    <row r="64379" spans="10:10" x14ac:dyDescent="0.35">
      <c r="J64379" s="830"/>
    </row>
    <row r="64380" spans="10:10" x14ac:dyDescent="0.35">
      <c r="J64380" s="830"/>
    </row>
    <row r="64381" spans="10:10" x14ac:dyDescent="0.35">
      <c r="J64381" s="830"/>
    </row>
    <row r="64382" spans="10:10" x14ac:dyDescent="0.35">
      <c r="J64382" s="830"/>
    </row>
    <row r="64383" spans="10:10" x14ac:dyDescent="0.35">
      <c r="J64383" s="830"/>
    </row>
    <row r="64384" spans="10:10" x14ac:dyDescent="0.35">
      <c r="J64384" s="830"/>
    </row>
    <row r="64385" spans="10:10" x14ac:dyDescent="0.35">
      <c r="J64385" s="830"/>
    </row>
    <row r="64386" spans="10:10" x14ac:dyDescent="0.35">
      <c r="J64386" s="830"/>
    </row>
    <row r="64387" spans="10:10" x14ac:dyDescent="0.35">
      <c r="J64387" s="830"/>
    </row>
    <row r="64388" spans="10:10" x14ac:dyDescent="0.35">
      <c r="J64388" s="830"/>
    </row>
    <row r="64389" spans="10:10" x14ac:dyDescent="0.35">
      <c r="J64389" s="830"/>
    </row>
    <row r="64390" spans="10:10" x14ac:dyDescent="0.35">
      <c r="J64390" s="830"/>
    </row>
    <row r="64391" spans="10:10" x14ac:dyDescent="0.35">
      <c r="J64391" s="830"/>
    </row>
    <row r="64392" spans="10:10" x14ac:dyDescent="0.35">
      <c r="J64392" s="830"/>
    </row>
    <row r="64393" spans="10:10" x14ac:dyDescent="0.35">
      <c r="J64393" s="830"/>
    </row>
    <row r="64394" spans="10:10" x14ac:dyDescent="0.35">
      <c r="J64394" s="830"/>
    </row>
    <row r="64395" spans="10:10" x14ac:dyDescent="0.35">
      <c r="J64395" s="830"/>
    </row>
    <row r="64396" spans="10:10" x14ac:dyDescent="0.35">
      <c r="J64396" s="830"/>
    </row>
    <row r="64397" spans="10:10" x14ac:dyDescent="0.35">
      <c r="J64397" s="830"/>
    </row>
    <row r="64398" spans="10:10" x14ac:dyDescent="0.35">
      <c r="J64398" s="830"/>
    </row>
    <row r="64399" spans="10:10" x14ac:dyDescent="0.35">
      <c r="J64399" s="830"/>
    </row>
    <row r="64400" spans="10:10" x14ac:dyDescent="0.35">
      <c r="J64400" s="830"/>
    </row>
    <row r="64401" spans="10:10" x14ac:dyDescent="0.35">
      <c r="J64401" s="830"/>
    </row>
    <row r="64402" spans="10:10" x14ac:dyDescent="0.35">
      <c r="J64402" s="830"/>
    </row>
    <row r="64403" spans="10:10" x14ac:dyDescent="0.35">
      <c r="J64403" s="830"/>
    </row>
    <row r="64404" spans="10:10" x14ac:dyDescent="0.35">
      <c r="J64404" s="830"/>
    </row>
    <row r="64405" spans="10:10" x14ac:dyDescent="0.35">
      <c r="J64405" s="830"/>
    </row>
    <row r="64406" spans="10:10" x14ac:dyDescent="0.35">
      <c r="J64406" s="830"/>
    </row>
    <row r="64407" spans="10:10" x14ac:dyDescent="0.35">
      <c r="J64407" s="830"/>
    </row>
    <row r="64408" spans="10:10" x14ac:dyDescent="0.35">
      <c r="J64408" s="830"/>
    </row>
    <row r="64409" spans="10:10" x14ac:dyDescent="0.35">
      <c r="J64409" s="830"/>
    </row>
    <row r="64410" spans="10:10" x14ac:dyDescent="0.35">
      <c r="J64410" s="830"/>
    </row>
    <row r="64411" spans="10:10" x14ac:dyDescent="0.35">
      <c r="J64411" s="830"/>
    </row>
    <row r="64412" spans="10:10" x14ac:dyDescent="0.35">
      <c r="J64412" s="830"/>
    </row>
    <row r="64413" spans="10:10" x14ac:dyDescent="0.35">
      <c r="J64413" s="830"/>
    </row>
    <row r="64414" spans="10:10" x14ac:dyDescent="0.35">
      <c r="J64414" s="830"/>
    </row>
    <row r="64415" spans="10:10" x14ac:dyDescent="0.35">
      <c r="J64415" s="830"/>
    </row>
    <row r="64416" spans="10:10" x14ac:dyDescent="0.35">
      <c r="J64416" s="830"/>
    </row>
    <row r="64417" spans="10:10" x14ac:dyDescent="0.35">
      <c r="J64417" s="830"/>
    </row>
    <row r="64418" spans="10:10" x14ac:dyDescent="0.35">
      <c r="J64418" s="830"/>
    </row>
    <row r="64419" spans="10:10" x14ac:dyDescent="0.35">
      <c r="J64419" s="830"/>
    </row>
    <row r="64420" spans="10:10" x14ac:dyDescent="0.35">
      <c r="J64420" s="830"/>
    </row>
    <row r="64421" spans="10:10" x14ac:dyDescent="0.35">
      <c r="J64421" s="830"/>
    </row>
    <row r="64422" spans="10:10" x14ac:dyDescent="0.35">
      <c r="J64422" s="830"/>
    </row>
    <row r="64423" spans="10:10" x14ac:dyDescent="0.35">
      <c r="J64423" s="830"/>
    </row>
    <row r="64424" spans="10:10" x14ac:dyDescent="0.35">
      <c r="J64424" s="830"/>
    </row>
    <row r="64425" spans="10:10" x14ac:dyDescent="0.35">
      <c r="J64425" s="830"/>
    </row>
    <row r="64426" spans="10:10" x14ac:dyDescent="0.35">
      <c r="J64426" s="830"/>
    </row>
    <row r="64427" spans="10:10" x14ac:dyDescent="0.35">
      <c r="J64427" s="830"/>
    </row>
    <row r="64428" spans="10:10" x14ac:dyDescent="0.35">
      <c r="J64428" s="830"/>
    </row>
    <row r="64429" spans="10:10" x14ac:dyDescent="0.35">
      <c r="J64429" s="830"/>
    </row>
    <row r="64430" spans="10:10" x14ac:dyDescent="0.35">
      <c r="J64430" s="830"/>
    </row>
    <row r="64431" spans="10:10" x14ac:dyDescent="0.35">
      <c r="J64431" s="830"/>
    </row>
    <row r="64432" spans="10:10" x14ac:dyDescent="0.35">
      <c r="J64432" s="830"/>
    </row>
    <row r="64433" spans="10:10" x14ac:dyDescent="0.35">
      <c r="J64433" s="830"/>
    </row>
    <row r="64434" spans="10:10" x14ac:dyDescent="0.35">
      <c r="J64434" s="830"/>
    </row>
    <row r="64435" spans="10:10" x14ac:dyDescent="0.35">
      <c r="J64435" s="830"/>
    </row>
    <row r="64436" spans="10:10" x14ac:dyDescent="0.35">
      <c r="J64436" s="830"/>
    </row>
    <row r="64437" spans="10:10" x14ac:dyDescent="0.35">
      <c r="J64437" s="830"/>
    </row>
    <row r="64438" spans="10:10" x14ac:dyDescent="0.35">
      <c r="J64438" s="830"/>
    </row>
    <row r="64439" spans="10:10" x14ac:dyDescent="0.35">
      <c r="J64439" s="830"/>
    </row>
    <row r="64440" spans="10:10" x14ac:dyDescent="0.35">
      <c r="J64440" s="830"/>
    </row>
    <row r="64441" spans="10:10" x14ac:dyDescent="0.35">
      <c r="J64441" s="830"/>
    </row>
    <row r="64442" spans="10:10" x14ac:dyDescent="0.35">
      <c r="J64442" s="830"/>
    </row>
    <row r="64443" spans="10:10" x14ac:dyDescent="0.35">
      <c r="J64443" s="830"/>
    </row>
    <row r="64444" spans="10:10" x14ac:dyDescent="0.35">
      <c r="J64444" s="830"/>
    </row>
    <row r="64445" spans="10:10" x14ac:dyDescent="0.35">
      <c r="J64445" s="830"/>
    </row>
    <row r="64446" spans="10:10" x14ac:dyDescent="0.35">
      <c r="J64446" s="830"/>
    </row>
    <row r="64447" spans="10:10" x14ac:dyDescent="0.35">
      <c r="J64447" s="830"/>
    </row>
    <row r="64448" spans="10:10" x14ac:dyDescent="0.35">
      <c r="J64448" s="830"/>
    </row>
    <row r="64449" spans="10:10" x14ac:dyDescent="0.35">
      <c r="J64449" s="830"/>
    </row>
    <row r="64450" spans="10:10" x14ac:dyDescent="0.35">
      <c r="J64450" s="830"/>
    </row>
    <row r="64451" spans="10:10" x14ac:dyDescent="0.35">
      <c r="J64451" s="830"/>
    </row>
    <row r="64452" spans="10:10" x14ac:dyDescent="0.35">
      <c r="J64452" s="830"/>
    </row>
    <row r="64453" spans="10:10" x14ac:dyDescent="0.35">
      <c r="J64453" s="830"/>
    </row>
    <row r="64454" spans="10:10" x14ac:dyDescent="0.35">
      <c r="J64454" s="830"/>
    </row>
    <row r="64455" spans="10:10" x14ac:dyDescent="0.35">
      <c r="J64455" s="830"/>
    </row>
    <row r="64456" spans="10:10" x14ac:dyDescent="0.35">
      <c r="J64456" s="830"/>
    </row>
    <row r="64457" spans="10:10" x14ac:dyDescent="0.35">
      <c r="J64457" s="830"/>
    </row>
    <row r="64458" spans="10:10" x14ac:dyDescent="0.35">
      <c r="J64458" s="830"/>
    </row>
    <row r="64459" spans="10:10" x14ac:dyDescent="0.35">
      <c r="J64459" s="830"/>
    </row>
    <row r="64460" spans="10:10" x14ac:dyDescent="0.35">
      <c r="J64460" s="830"/>
    </row>
    <row r="64461" spans="10:10" x14ac:dyDescent="0.35">
      <c r="J64461" s="830"/>
    </row>
    <row r="64462" spans="10:10" x14ac:dyDescent="0.35">
      <c r="J64462" s="830"/>
    </row>
    <row r="64463" spans="10:10" x14ac:dyDescent="0.35">
      <c r="J64463" s="830"/>
    </row>
    <row r="64464" spans="10:10" x14ac:dyDescent="0.35">
      <c r="J64464" s="830"/>
    </row>
    <row r="64465" spans="10:10" x14ac:dyDescent="0.35">
      <c r="J64465" s="830"/>
    </row>
    <row r="64466" spans="10:10" x14ac:dyDescent="0.35">
      <c r="J64466" s="830"/>
    </row>
    <row r="64467" spans="10:10" x14ac:dyDescent="0.35">
      <c r="J64467" s="830"/>
    </row>
    <row r="64468" spans="10:10" x14ac:dyDescent="0.35">
      <c r="J64468" s="830"/>
    </row>
    <row r="64469" spans="10:10" x14ac:dyDescent="0.35">
      <c r="J64469" s="830"/>
    </row>
    <row r="64470" spans="10:10" x14ac:dyDescent="0.35">
      <c r="J64470" s="830"/>
    </row>
    <row r="64471" spans="10:10" x14ac:dyDescent="0.35">
      <c r="J64471" s="830"/>
    </row>
    <row r="64472" spans="10:10" x14ac:dyDescent="0.35">
      <c r="J64472" s="830"/>
    </row>
    <row r="64473" spans="10:10" x14ac:dyDescent="0.35">
      <c r="J64473" s="830"/>
    </row>
    <row r="64474" spans="10:10" x14ac:dyDescent="0.35">
      <c r="J64474" s="830"/>
    </row>
    <row r="64475" spans="10:10" x14ac:dyDescent="0.35">
      <c r="J64475" s="830"/>
    </row>
    <row r="64476" spans="10:10" x14ac:dyDescent="0.35">
      <c r="J64476" s="830"/>
    </row>
    <row r="64477" spans="10:10" x14ac:dyDescent="0.35">
      <c r="J64477" s="830"/>
    </row>
    <row r="64478" spans="10:10" x14ac:dyDescent="0.35">
      <c r="J64478" s="830"/>
    </row>
    <row r="64479" spans="10:10" x14ac:dyDescent="0.35">
      <c r="J64479" s="830"/>
    </row>
    <row r="64480" spans="10:10" x14ac:dyDescent="0.35">
      <c r="J64480" s="830"/>
    </row>
    <row r="64481" spans="10:10" x14ac:dyDescent="0.35">
      <c r="J64481" s="830"/>
    </row>
    <row r="64482" spans="10:10" x14ac:dyDescent="0.35">
      <c r="J64482" s="830"/>
    </row>
    <row r="64483" spans="10:10" x14ac:dyDescent="0.35">
      <c r="J64483" s="830"/>
    </row>
    <row r="64484" spans="10:10" x14ac:dyDescent="0.35">
      <c r="J64484" s="830"/>
    </row>
    <row r="64485" spans="10:10" x14ac:dyDescent="0.35">
      <c r="J64485" s="830"/>
    </row>
    <row r="64486" spans="10:10" x14ac:dyDescent="0.35">
      <c r="J64486" s="830"/>
    </row>
    <row r="64487" spans="10:10" x14ac:dyDescent="0.35">
      <c r="J64487" s="830"/>
    </row>
    <row r="64488" spans="10:10" x14ac:dyDescent="0.35">
      <c r="J64488" s="830"/>
    </row>
    <row r="64489" spans="10:10" x14ac:dyDescent="0.35">
      <c r="J64489" s="830"/>
    </row>
    <row r="64490" spans="10:10" x14ac:dyDescent="0.35">
      <c r="J64490" s="830"/>
    </row>
    <row r="64491" spans="10:10" x14ac:dyDescent="0.35">
      <c r="J64491" s="830"/>
    </row>
    <row r="64492" spans="10:10" x14ac:dyDescent="0.35">
      <c r="J64492" s="830"/>
    </row>
    <row r="64493" spans="10:10" x14ac:dyDescent="0.35">
      <c r="J64493" s="830"/>
    </row>
    <row r="64494" spans="10:10" x14ac:dyDescent="0.35">
      <c r="J64494" s="830"/>
    </row>
    <row r="64495" spans="10:10" x14ac:dyDescent="0.35">
      <c r="J64495" s="830"/>
    </row>
    <row r="64496" spans="10:10" x14ac:dyDescent="0.35">
      <c r="J64496" s="830"/>
    </row>
    <row r="64497" spans="10:10" x14ac:dyDescent="0.35">
      <c r="J64497" s="830"/>
    </row>
    <row r="64498" spans="10:10" x14ac:dyDescent="0.35">
      <c r="J64498" s="830"/>
    </row>
    <row r="64499" spans="10:10" x14ac:dyDescent="0.35">
      <c r="J64499" s="830"/>
    </row>
    <row r="64500" spans="10:10" x14ac:dyDescent="0.35">
      <c r="J64500" s="830"/>
    </row>
    <row r="64501" spans="10:10" x14ac:dyDescent="0.35">
      <c r="J64501" s="830"/>
    </row>
    <row r="64502" spans="10:10" x14ac:dyDescent="0.35">
      <c r="J64502" s="830"/>
    </row>
    <row r="64503" spans="10:10" x14ac:dyDescent="0.35">
      <c r="J64503" s="830"/>
    </row>
    <row r="64504" spans="10:10" x14ac:dyDescent="0.35">
      <c r="J64504" s="830"/>
    </row>
    <row r="64505" spans="10:10" x14ac:dyDescent="0.35">
      <c r="J64505" s="830"/>
    </row>
    <row r="64506" spans="10:10" x14ac:dyDescent="0.35">
      <c r="J64506" s="830"/>
    </row>
    <row r="64507" spans="10:10" x14ac:dyDescent="0.35">
      <c r="J64507" s="830"/>
    </row>
    <row r="64508" spans="10:10" x14ac:dyDescent="0.35">
      <c r="J64508" s="830"/>
    </row>
    <row r="64509" spans="10:10" x14ac:dyDescent="0.35">
      <c r="J64509" s="830"/>
    </row>
    <row r="64510" spans="10:10" x14ac:dyDescent="0.35">
      <c r="J64510" s="830"/>
    </row>
    <row r="64511" spans="10:10" x14ac:dyDescent="0.35">
      <c r="J64511" s="830"/>
    </row>
    <row r="64512" spans="10:10" x14ac:dyDescent="0.35">
      <c r="J64512" s="830"/>
    </row>
    <row r="64513" spans="10:10" x14ac:dyDescent="0.35">
      <c r="J64513" s="830"/>
    </row>
    <row r="64514" spans="10:10" x14ac:dyDescent="0.35">
      <c r="J64514" s="830"/>
    </row>
    <row r="64515" spans="10:10" x14ac:dyDescent="0.35">
      <c r="J64515" s="830"/>
    </row>
    <row r="64516" spans="10:10" x14ac:dyDescent="0.35">
      <c r="J64516" s="830"/>
    </row>
    <row r="64517" spans="10:10" x14ac:dyDescent="0.35">
      <c r="J64517" s="830"/>
    </row>
    <row r="64518" spans="10:10" x14ac:dyDescent="0.35">
      <c r="J64518" s="830"/>
    </row>
    <row r="64519" spans="10:10" x14ac:dyDescent="0.35">
      <c r="J64519" s="830"/>
    </row>
    <row r="64520" spans="10:10" x14ac:dyDescent="0.35">
      <c r="J64520" s="830"/>
    </row>
    <row r="64521" spans="10:10" x14ac:dyDescent="0.35">
      <c r="J64521" s="830"/>
    </row>
    <row r="64522" spans="10:10" x14ac:dyDescent="0.35">
      <c r="J64522" s="830"/>
    </row>
    <row r="64523" spans="10:10" x14ac:dyDescent="0.35">
      <c r="J64523" s="830"/>
    </row>
    <row r="64524" spans="10:10" x14ac:dyDescent="0.35">
      <c r="J64524" s="830"/>
    </row>
    <row r="64525" spans="10:10" x14ac:dyDescent="0.35">
      <c r="J64525" s="830"/>
    </row>
    <row r="64526" spans="10:10" x14ac:dyDescent="0.35">
      <c r="J64526" s="830"/>
    </row>
    <row r="64527" spans="10:10" x14ac:dyDescent="0.35">
      <c r="J64527" s="830"/>
    </row>
    <row r="64528" spans="10:10" x14ac:dyDescent="0.35">
      <c r="J64528" s="830"/>
    </row>
    <row r="64529" spans="10:10" x14ac:dyDescent="0.35">
      <c r="J64529" s="830"/>
    </row>
    <row r="64530" spans="10:10" x14ac:dyDescent="0.35">
      <c r="J64530" s="830"/>
    </row>
    <row r="64531" spans="10:10" x14ac:dyDescent="0.35">
      <c r="J64531" s="830"/>
    </row>
    <row r="64532" spans="10:10" x14ac:dyDescent="0.35">
      <c r="J64532" s="830"/>
    </row>
    <row r="64533" spans="10:10" x14ac:dyDescent="0.35">
      <c r="J64533" s="830"/>
    </row>
    <row r="64534" spans="10:10" x14ac:dyDescent="0.35">
      <c r="J64534" s="830"/>
    </row>
    <row r="64535" spans="10:10" x14ac:dyDescent="0.35">
      <c r="J64535" s="830"/>
    </row>
    <row r="64536" spans="10:10" x14ac:dyDescent="0.35">
      <c r="J64536" s="830"/>
    </row>
    <row r="64537" spans="10:10" x14ac:dyDescent="0.35">
      <c r="J64537" s="830"/>
    </row>
    <row r="64538" spans="10:10" x14ac:dyDescent="0.35">
      <c r="J64538" s="830"/>
    </row>
    <row r="64539" spans="10:10" x14ac:dyDescent="0.35">
      <c r="J64539" s="830"/>
    </row>
    <row r="64540" spans="10:10" x14ac:dyDescent="0.35">
      <c r="J64540" s="830"/>
    </row>
    <row r="64541" spans="10:10" x14ac:dyDescent="0.35">
      <c r="J64541" s="830"/>
    </row>
    <row r="64542" spans="10:10" x14ac:dyDescent="0.35">
      <c r="J64542" s="830"/>
    </row>
    <row r="64543" spans="10:10" x14ac:dyDescent="0.35">
      <c r="J64543" s="830"/>
    </row>
    <row r="64544" spans="10:10" x14ac:dyDescent="0.35">
      <c r="J64544" s="830"/>
    </row>
    <row r="64545" spans="10:10" x14ac:dyDescent="0.35">
      <c r="J64545" s="830"/>
    </row>
    <row r="64546" spans="10:10" x14ac:dyDescent="0.35">
      <c r="J64546" s="830"/>
    </row>
    <row r="64547" spans="10:10" x14ac:dyDescent="0.35">
      <c r="J64547" s="830"/>
    </row>
    <row r="64548" spans="10:10" x14ac:dyDescent="0.35">
      <c r="J64548" s="830"/>
    </row>
    <row r="64549" spans="10:10" x14ac:dyDescent="0.35">
      <c r="J64549" s="830"/>
    </row>
    <row r="64550" spans="10:10" x14ac:dyDescent="0.35">
      <c r="J64550" s="830"/>
    </row>
    <row r="64551" spans="10:10" x14ac:dyDescent="0.35">
      <c r="J64551" s="830"/>
    </row>
    <row r="64552" spans="10:10" x14ac:dyDescent="0.35">
      <c r="J64552" s="830"/>
    </row>
    <row r="64553" spans="10:10" x14ac:dyDescent="0.35">
      <c r="J64553" s="830"/>
    </row>
    <row r="64554" spans="10:10" x14ac:dyDescent="0.35">
      <c r="J64554" s="830"/>
    </row>
    <row r="64555" spans="10:10" x14ac:dyDescent="0.35">
      <c r="J64555" s="830"/>
    </row>
    <row r="64556" spans="10:10" x14ac:dyDescent="0.35">
      <c r="J64556" s="830"/>
    </row>
    <row r="64557" spans="10:10" x14ac:dyDescent="0.35">
      <c r="J64557" s="830"/>
    </row>
    <row r="64558" spans="10:10" x14ac:dyDescent="0.35">
      <c r="J64558" s="830"/>
    </row>
    <row r="64559" spans="10:10" x14ac:dyDescent="0.35">
      <c r="J64559" s="830"/>
    </row>
    <row r="64560" spans="10:10" x14ac:dyDescent="0.35">
      <c r="J64560" s="830"/>
    </row>
    <row r="64561" spans="10:10" x14ac:dyDescent="0.35">
      <c r="J64561" s="830"/>
    </row>
    <row r="64562" spans="10:10" x14ac:dyDescent="0.35">
      <c r="J64562" s="830"/>
    </row>
    <row r="64563" spans="10:10" x14ac:dyDescent="0.35">
      <c r="J64563" s="830"/>
    </row>
    <row r="64564" spans="10:10" x14ac:dyDescent="0.35">
      <c r="J64564" s="830"/>
    </row>
    <row r="64565" spans="10:10" x14ac:dyDescent="0.35">
      <c r="J64565" s="830"/>
    </row>
    <row r="64566" spans="10:10" x14ac:dyDescent="0.35">
      <c r="J64566" s="830"/>
    </row>
    <row r="64567" spans="10:10" x14ac:dyDescent="0.35">
      <c r="J64567" s="830"/>
    </row>
    <row r="64568" spans="10:10" x14ac:dyDescent="0.35">
      <c r="J64568" s="830"/>
    </row>
    <row r="64569" spans="10:10" x14ac:dyDescent="0.35">
      <c r="J64569" s="830"/>
    </row>
    <row r="64570" spans="10:10" x14ac:dyDescent="0.35">
      <c r="J64570" s="830"/>
    </row>
    <row r="64571" spans="10:10" x14ac:dyDescent="0.35">
      <c r="J64571" s="830"/>
    </row>
    <row r="64572" spans="10:10" x14ac:dyDescent="0.35">
      <c r="J64572" s="830"/>
    </row>
    <row r="64573" spans="10:10" x14ac:dyDescent="0.35">
      <c r="J64573" s="830"/>
    </row>
    <row r="64574" spans="10:10" x14ac:dyDescent="0.35">
      <c r="J64574" s="830"/>
    </row>
    <row r="64575" spans="10:10" x14ac:dyDescent="0.35">
      <c r="J64575" s="830"/>
    </row>
    <row r="64576" spans="10:10" x14ac:dyDescent="0.35">
      <c r="J64576" s="830"/>
    </row>
    <row r="64577" spans="10:10" x14ac:dyDescent="0.35">
      <c r="J64577" s="830"/>
    </row>
    <row r="64578" spans="10:10" x14ac:dyDescent="0.35">
      <c r="J64578" s="830"/>
    </row>
    <row r="64579" spans="10:10" x14ac:dyDescent="0.35">
      <c r="J64579" s="830"/>
    </row>
    <row r="64580" spans="10:10" x14ac:dyDescent="0.35">
      <c r="J64580" s="830"/>
    </row>
    <row r="64581" spans="10:10" x14ac:dyDescent="0.35">
      <c r="J64581" s="830"/>
    </row>
    <row r="64582" spans="10:10" x14ac:dyDescent="0.35">
      <c r="J64582" s="830"/>
    </row>
    <row r="64583" spans="10:10" x14ac:dyDescent="0.35">
      <c r="J64583" s="830"/>
    </row>
    <row r="64584" spans="10:10" x14ac:dyDescent="0.35">
      <c r="J64584" s="830"/>
    </row>
    <row r="64585" spans="10:10" x14ac:dyDescent="0.35">
      <c r="J64585" s="830"/>
    </row>
    <row r="64586" spans="10:10" x14ac:dyDescent="0.35">
      <c r="J64586" s="830"/>
    </row>
    <row r="64587" spans="10:10" x14ac:dyDescent="0.35">
      <c r="J64587" s="830"/>
    </row>
    <row r="64588" spans="10:10" x14ac:dyDescent="0.35">
      <c r="J64588" s="830"/>
    </row>
    <row r="64589" spans="10:10" x14ac:dyDescent="0.35">
      <c r="J64589" s="830"/>
    </row>
    <row r="64590" spans="10:10" x14ac:dyDescent="0.35">
      <c r="J64590" s="830"/>
    </row>
    <row r="64591" spans="10:10" x14ac:dyDescent="0.35">
      <c r="J64591" s="830"/>
    </row>
    <row r="64592" spans="10:10" x14ac:dyDescent="0.35">
      <c r="J64592" s="830"/>
    </row>
    <row r="64593" spans="10:10" x14ac:dyDescent="0.35">
      <c r="J64593" s="830"/>
    </row>
    <row r="64594" spans="10:10" x14ac:dyDescent="0.35">
      <c r="J64594" s="830"/>
    </row>
    <row r="64595" spans="10:10" x14ac:dyDescent="0.35">
      <c r="J64595" s="830"/>
    </row>
    <row r="64596" spans="10:10" x14ac:dyDescent="0.35">
      <c r="J64596" s="830"/>
    </row>
    <row r="64597" spans="10:10" x14ac:dyDescent="0.35">
      <c r="J64597" s="830"/>
    </row>
    <row r="64598" spans="10:10" x14ac:dyDescent="0.35">
      <c r="J64598" s="830"/>
    </row>
    <row r="64599" spans="10:10" x14ac:dyDescent="0.35">
      <c r="J64599" s="830"/>
    </row>
    <row r="64600" spans="10:10" x14ac:dyDescent="0.35">
      <c r="J64600" s="830"/>
    </row>
    <row r="64601" spans="10:10" x14ac:dyDescent="0.35">
      <c r="J64601" s="830"/>
    </row>
    <row r="64602" spans="10:10" x14ac:dyDescent="0.35">
      <c r="J64602" s="830"/>
    </row>
    <row r="64603" spans="10:10" x14ac:dyDescent="0.35">
      <c r="J64603" s="830"/>
    </row>
    <row r="64604" spans="10:10" x14ac:dyDescent="0.35">
      <c r="J64604" s="830"/>
    </row>
    <row r="64605" spans="10:10" x14ac:dyDescent="0.35">
      <c r="J64605" s="830"/>
    </row>
    <row r="64606" spans="10:10" x14ac:dyDescent="0.35">
      <c r="J64606" s="830"/>
    </row>
    <row r="64607" spans="10:10" x14ac:dyDescent="0.35">
      <c r="J64607" s="830"/>
    </row>
    <row r="64608" spans="10:10" x14ac:dyDescent="0.35">
      <c r="J64608" s="830"/>
    </row>
    <row r="64609" spans="10:10" x14ac:dyDescent="0.35">
      <c r="J64609" s="830"/>
    </row>
    <row r="64610" spans="10:10" x14ac:dyDescent="0.35">
      <c r="J64610" s="830"/>
    </row>
    <row r="64611" spans="10:10" x14ac:dyDescent="0.35">
      <c r="J64611" s="830"/>
    </row>
    <row r="64612" spans="10:10" x14ac:dyDescent="0.35">
      <c r="J64612" s="830"/>
    </row>
    <row r="64613" spans="10:10" x14ac:dyDescent="0.35">
      <c r="J64613" s="830"/>
    </row>
    <row r="64614" spans="10:10" x14ac:dyDescent="0.35">
      <c r="J64614" s="830"/>
    </row>
    <row r="64615" spans="10:10" x14ac:dyDescent="0.35">
      <c r="J64615" s="830"/>
    </row>
    <row r="64616" spans="10:10" x14ac:dyDescent="0.35">
      <c r="J64616" s="830"/>
    </row>
    <row r="64617" spans="10:10" x14ac:dyDescent="0.35">
      <c r="J64617" s="830"/>
    </row>
    <row r="64618" spans="10:10" x14ac:dyDescent="0.35">
      <c r="J64618" s="830"/>
    </row>
    <row r="64619" spans="10:10" x14ac:dyDescent="0.35">
      <c r="J64619" s="830"/>
    </row>
    <row r="64620" spans="10:10" x14ac:dyDescent="0.35">
      <c r="J64620" s="830"/>
    </row>
    <row r="64621" spans="10:10" x14ac:dyDescent="0.35">
      <c r="J64621" s="830"/>
    </row>
    <row r="64622" spans="10:10" x14ac:dyDescent="0.35">
      <c r="J64622" s="830"/>
    </row>
    <row r="64623" spans="10:10" x14ac:dyDescent="0.35">
      <c r="J64623" s="830"/>
    </row>
    <row r="64624" spans="10:10" x14ac:dyDescent="0.35">
      <c r="J64624" s="830"/>
    </row>
    <row r="64625" spans="10:10" x14ac:dyDescent="0.35">
      <c r="J64625" s="830"/>
    </row>
    <row r="64626" spans="10:10" x14ac:dyDescent="0.35">
      <c r="J64626" s="830"/>
    </row>
    <row r="64627" spans="10:10" x14ac:dyDescent="0.35">
      <c r="J64627" s="830"/>
    </row>
    <row r="64628" spans="10:10" x14ac:dyDescent="0.35">
      <c r="J64628" s="830"/>
    </row>
    <row r="64629" spans="10:10" x14ac:dyDescent="0.35">
      <c r="J64629" s="830"/>
    </row>
    <row r="64630" spans="10:10" x14ac:dyDescent="0.35">
      <c r="J64630" s="830"/>
    </row>
    <row r="64631" spans="10:10" x14ac:dyDescent="0.35">
      <c r="J64631" s="830"/>
    </row>
    <row r="64632" spans="10:10" x14ac:dyDescent="0.35">
      <c r="J64632" s="830"/>
    </row>
    <row r="64633" spans="10:10" x14ac:dyDescent="0.35">
      <c r="J64633" s="830"/>
    </row>
    <row r="64634" spans="10:10" x14ac:dyDescent="0.35">
      <c r="J64634" s="830"/>
    </row>
    <row r="64635" spans="10:10" x14ac:dyDescent="0.35">
      <c r="J64635" s="830"/>
    </row>
    <row r="64636" spans="10:10" x14ac:dyDescent="0.35">
      <c r="J64636" s="830"/>
    </row>
    <row r="64637" spans="10:10" x14ac:dyDescent="0.35">
      <c r="J64637" s="830"/>
    </row>
    <row r="64638" spans="10:10" x14ac:dyDescent="0.35">
      <c r="J64638" s="830"/>
    </row>
    <row r="64639" spans="10:10" x14ac:dyDescent="0.35">
      <c r="J64639" s="830"/>
    </row>
    <row r="64640" spans="10:10" x14ac:dyDescent="0.35">
      <c r="J64640" s="830"/>
    </row>
    <row r="64641" spans="10:10" x14ac:dyDescent="0.35">
      <c r="J64641" s="830"/>
    </row>
    <row r="64642" spans="10:10" x14ac:dyDescent="0.35">
      <c r="J64642" s="830"/>
    </row>
    <row r="64643" spans="10:10" x14ac:dyDescent="0.35">
      <c r="J64643" s="830"/>
    </row>
    <row r="64644" spans="10:10" x14ac:dyDescent="0.35">
      <c r="J64644" s="830"/>
    </row>
    <row r="64645" spans="10:10" x14ac:dyDescent="0.35">
      <c r="J64645" s="830"/>
    </row>
    <row r="64646" spans="10:10" x14ac:dyDescent="0.35">
      <c r="J64646" s="830"/>
    </row>
    <row r="64647" spans="10:10" x14ac:dyDescent="0.35">
      <c r="J64647" s="830"/>
    </row>
    <row r="64648" spans="10:10" x14ac:dyDescent="0.35">
      <c r="J64648" s="830"/>
    </row>
    <row r="64649" spans="10:10" x14ac:dyDescent="0.35">
      <c r="J64649" s="830"/>
    </row>
    <row r="64650" spans="10:10" x14ac:dyDescent="0.35">
      <c r="J64650" s="830"/>
    </row>
    <row r="64651" spans="10:10" x14ac:dyDescent="0.35">
      <c r="J64651" s="830"/>
    </row>
    <row r="64652" spans="10:10" x14ac:dyDescent="0.35">
      <c r="J64652" s="830"/>
    </row>
    <row r="64653" spans="10:10" x14ac:dyDescent="0.35">
      <c r="J64653" s="830"/>
    </row>
    <row r="64654" spans="10:10" x14ac:dyDescent="0.35">
      <c r="J64654" s="830"/>
    </row>
    <row r="64655" spans="10:10" x14ac:dyDescent="0.35">
      <c r="J64655" s="830"/>
    </row>
    <row r="64656" spans="10:10" x14ac:dyDescent="0.35">
      <c r="J64656" s="830"/>
    </row>
    <row r="64657" spans="10:10" x14ac:dyDescent="0.35">
      <c r="J64657" s="830"/>
    </row>
    <row r="64658" spans="10:10" x14ac:dyDescent="0.35">
      <c r="J64658" s="830"/>
    </row>
    <row r="64659" spans="10:10" x14ac:dyDescent="0.35">
      <c r="J64659" s="830"/>
    </row>
    <row r="64660" spans="10:10" x14ac:dyDescent="0.35">
      <c r="J64660" s="830"/>
    </row>
    <row r="64661" spans="10:10" x14ac:dyDescent="0.35">
      <c r="J64661" s="830"/>
    </row>
    <row r="64662" spans="10:10" x14ac:dyDescent="0.35">
      <c r="J64662" s="830"/>
    </row>
    <row r="64663" spans="10:10" x14ac:dyDescent="0.35">
      <c r="J64663" s="830"/>
    </row>
    <row r="64664" spans="10:10" x14ac:dyDescent="0.35">
      <c r="J64664" s="830"/>
    </row>
    <row r="64665" spans="10:10" x14ac:dyDescent="0.35">
      <c r="J64665" s="830"/>
    </row>
    <row r="64666" spans="10:10" x14ac:dyDescent="0.35">
      <c r="J64666" s="830"/>
    </row>
    <row r="64667" spans="10:10" x14ac:dyDescent="0.35">
      <c r="J64667" s="830"/>
    </row>
    <row r="64668" spans="10:10" x14ac:dyDescent="0.35">
      <c r="J64668" s="830"/>
    </row>
    <row r="64669" spans="10:10" x14ac:dyDescent="0.35">
      <c r="J64669" s="830"/>
    </row>
    <row r="64670" spans="10:10" x14ac:dyDescent="0.35">
      <c r="J64670" s="830"/>
    </row>
    <row r="64671" spans="10:10" x14ac:dyDescent="0.35">
      <c r="J64671" s="830"/>
    </row>
    <row r="64672" spans="10:10" x14ac:dyDescent="0.35">
      <c r="J64672" s="830"/>
    </row>
    <row r="64673" spans="10:10" x14ac:dyDescent="0.35">
      <c r="J64673" s="830"/>
    </row>
    <row r="64674" spans="10:10" x14ac:dyDescent="0.35">
      <c r="J64674" s="830"/>
    </row>
    <row r="64675" spans="10:10" x14ac:dyDescent="0.35">
      <c r="J64675" s="830"/>
    </row>
    <row r="64676" spans="10:10" x14ac:dyDescent="0.35">
      <c r="J64676" s="830"/>
    </row>
    <row r="64677" spans="10:10" x14ac:dyDescent="0.35">
      <c r="J64677" s="830"/>
    </row>
    <row r="64678" spans="10:10" x14ac:dyDescent="0.35">
      <c r="J64678" s="830"/>
    </row>
    <row r="64679" spans="10:10" x14ac:dyDescent="0.35">
      <c r="J64679" s="830"/>
    </row>
    <row r="64680" spans="10:10" x14ac:dyDescent="0.35">
      <c r="J64680" s="830"/>
    </row>
    <row r="64681" spans="10:10" x14ac:dyDescent="0.35">
      <c r="J64681" s="830"/>
    </row>
    <row r="64682" spans="10:10" x14ac:dyDescent="0.35">
      <c r="J64682" s="830"/>
    </row>
    <row r="64683" spans="10:10" x14ac:dyDescent="0.35">
      <c r="J64683" s="830"/>
    </row>
    <row r="64684" spans="10:10" x14ac:dyDescent="0.35">
      <c r="J64684" s="830"/>
    </row>
    <row r="64685" spans="10:10" x14ac:dyDescent="0.35">
      <c r="J64685" s="830"/>
    </row>
    <row r="64686" spans="10:10" x14ac:dyDescent="0.35">
      <c r="J64686" s="830"/>
    </row>
    <row r="64687" spans="10:10" x14ac:dyDescent="0.35">
      <c r="J64687" s="830"/>
    </row>
    <row r="64688" spans="10:10" x14ac:dyDescent="0.35">
      <c r="J64688" s="830"/>
    </row>
    <row r="64689" spans="10:10" x14ac:dyDescent="0.35">
      <c r="J64689" s="830"/>
    </row>
    <row r="64690" spans="10:10" x14ac:dyDescent="0.35">
      <c r="J64690" s="830"/>
    </row>
    <row r="64691" spans="10:10" x14ac:dyDescent="0.35">
      <c r="J64691" s="830"/>
    </row>
    <row r="64692" spans="10:10" x14ac:dyDescent="0.35">
      <c r="J64692" s="830"/>
    </row>
    <row r="64693" spans="10:10" x14ac:dyDescent="0.35">
      <c r="J64693" s="830"/>
    </row>
    <row r="64694" spans="10:10" x14ac:dyDescent="0.35">
      <c r="J64694" s="830"/>
    </row>
    <row r="64695" spans="10:10" x14ac:dyDescent="0.35">
      <c r="J64695" s="830"/>
    </row>
    <row r="64696" spans="10:10" x14ac:dyDescent="0.35">
      <c r="J64696" s="830"/>
    </row>
    <row r="64697" spans="10:10" x14ac:dyDescent="0.35">
      <c r="J64697" s="830"/>
    </row>
    <row r="64698" spans="10:10" x14ac:dyDescent="0.35">
      <c r="J64698" s="830"/>
    </row>
    <row r="64699" spans="10:10" x14ac:dyDescent="0.35">
      <c r="J64699" s="830"/>
    </row>
    <row r="64700" spans="10:10" x14ac:dyDescent="0.35">
      <c r="J64700" s="830"/>
    </row>
    <row r="64701" spans="10:10" x14ac:dyDescent="0.35">
      <c r="J64701" s="830"/>
    </row>
    <row r="64702" spans="10:10" x14ac:dyDescent="0.35">
      <c r="J64702" s="830"/>
    </row>
    <row r="64703" spans="10:10" x14ac:dyDescent="0.35">
      <c r="J64703" s="830"/>
    </row>
    <row r="64704" spans="10:10" x14ac:dyDescent="0.35">
      <c r="J64704" s="830"/>
    </row>
    <row r="64705" spans="10:10" x14ac:dyDescent="0.35">
      <c r="J64705" s="830"/>
    </row>
    <row r="64706" spans="10:10" x14ac:dyDescent="0.35">
      <c r="J64706" s="830"/>
    </row>
    <row r="64707" spans="10:10" x14ac:dyDescent="0.35">
      <c r="J64707" s="830"/>
    </row>
    <row r="64708" spans="10:10" x14ac:dyDescent="0.35">
      <c r="J64708" s="830"/>
    </row>
    <row r="64709" spans="10:10" x14ac:dyDescent="0.35">
      <c r="J64709" s="830"/>
    </row>
    <row r="64710" spans="10:10" x14ac:dyDescent="0.35">
      <c r="J64710" s="830"/>
    </row>
    <row r="64711" spans="10:10" x14ac:dyDescent="0.35">
      <c r="J64711" s="830"/>
    </row>
    <row r="64712" spans="10:10" x14ac:dyDescent="0.35">
      <c r="J64712" s="830"/>
    </row>
    <row r="64713" spans="10:10" x14ac:dyDescent="0.35">
      <c r="J64713" s="830"/>
    </row>
    <row r="64714" spans="10:10" x14ac:dyDescent="0.35">
      <c r="J64714" s="830"/>
    </row>
    <row r="64715" spans="10:10" x14ac:dyDescent="0.35">
      <c r="J64715" s="830"/>
    </row>
    <row r="64716" spans="10:10" x14ac:dyDescent="0.35">
      <c r="J64716" s="830"/>
    </row>
    <row r="64717" spans="10:10" x14ac:dyDescent="0.35">
      <c r="J64717" s="830"/>
    </row>
    <row r="64718" spans="10:10" x14ac:dyDescent="0.35">
      <c r="J64718" s="830"/>
    </row>
    <row r="64719" spans="10:10" x14ac:dyDescent="0.35">
      <c r="J64719" s="830"/>
    </row>
    <row r="64720" spans="10:10" x14ac:dyDescent="0.35">
      <c r="J64720" s="830"/>
    </row>
    <row r="64721" spans="10:10" x14ac:dyDescent="0.35">
      <c r="J64721" s="830"/>
    </row>
    <row r="64722" spans="10:10" x14ac:dyDescent="0.35">
      <c r="J64722" s="830"/>
    </row>
    <row r="64723" spans="10:10" x14ac:dyDescent="0.35">
      <c r="J64723" s="830"/>
    </row>
    <row r="64724" spans="10:10" x14ac:dyDescent="0.35">
      <c r="J64724" s="830"/>
    </row>
    <row r="64725" spans="10:10" x14ac:dyDescent="0.35">
      <c r="J64725" s="830"/>
    </row>
    <row r="64726" spans="10:10" x14ac:dyDescent="0.35">
      <c r="J64726" s="830"/>
    </row>
    <row r="64727" spans="10:10" x14ac:dyDescent="0.35">
      <c r="J64727" s="830"/>
    </row>
    <row r="64728" spans="10:10" x14ac:dyDescent="0.35">
      <c r="J64728" s="830"/>
    </row>
    <row r="64729" spans="10:10" x14ac:dyDescent="0.35">
      <c r="J64729" s="830"/>
    </row>
    <row r="64730" spans="10:10" x14ac:dyDescent="0.35">
      <c r="J64730" s="830"/>
    </row>
    <row r="64731" spans="10:10" x14ac:dyDescent="0.35">
      <c r="J64731" s="830"/>
    </row>
    <row r="64732" spans="10:10" x14ac:dyDescent="0.35">
      <c r="J64732" s="830"/>
    </row>
    <row r="64733" spans="10:10" x14ac:dyDescent="0.35">
      <c r="J64733" s="830"/>
    </row>
    <row r="64734" spans="10:10" x14ac:dyDescent="0.35">
      <c r="J64734" s="830"/>
    </row>
    <row r="64735" spans="10:10" x14ac:dyDescent="0.35">
      <c r="J64735" s="830"/>
    </row>
    <row r="64736" spans="10:10" x14ac:dyDescent="0.35">
      <c r="J64736" s="830"/>
    </row>
    <row r="64737" spans="10:10" x14ac:dyDescent="0.35">
      <c r="J64737" s="830"/>
    </row>
    <row r="64738" spans="10:10" x14ac:dyDescent="0.35">
      <c r="J64738" s="830"/>
    </row>
    <row r="64739" spans="10:10" x14ac:dyDescent="0.35">
      <c r="J64739" s="830"/>
    </row>
    <row r="64740" spans="10:10" x14ac:dyDescent="0.35">
      <c r="J64740" s="830"/>
    </row>
    <row r="64741" spans="10:10" x14ac:dyDescent="0.35">
      <c r="J64741" s="830"/>
    </row>
    <row r="64742" spans="10:10" x14ac:dyDescent="0.35">
      <c r="J64742" s="830"/>
    </row>
    <row r="64743" spans="10:10" x14ac:dyDescent="0.35">
      <c r="J64743" s="830"/>
    </row>
    <row r="64744" spans="10:10" x14ac:dyDescent="0.35">
      <c r="J64744" s="830"/>
    </row>
    <row r="64745" spans="10:10" x14ac:dyDescent="0.35">
      <c r="J64745" s="830"/>
    </row>
    <row r="64746" spans="10:10" x14ac:dyDescent="0.35">
      <c r="J64746" s="830"/>
    </row>
    <row r="64747" spans="10:10" x14ac:dyDescent="0.35">
      <c r="J64747" s="830"/>
    </row>
    <row r="64748" spans="10:10" x14ac:dyDescent="0.35">
      <c r="J64748" s="830"/>
    </row>
    <row r="64749" spans="10:10" x14ac:dyDescent="0.35">
      <c r="J64749" s="830"/>
    </row>
    <row r="64750" spans="10:10" x14ac:dyDescent="0.35">
      <c r="J64750" s="830"/>
    </row>
    <row r="64751" spans="10:10" x14ac:dyDescent="0.35">
      <c r="J64751" s="830"/>
    </row>
    <row r="64752" spans="10:10" x14ac:dyDescent="0.35">
      <c r="J64752" s="830"/>
    </row>
    <row r="64753" spans="10:10" x14ac:dyDescent="0.35">
      <c r="J64753" s="830"/>
    </row>
    <row r="64754" spans="10:10" x14ac:dyDescent="0.35">
      <c r="J64754" s="830"/>
    </row>
    <row r="64755" spans="10:10" x14ac:dyDescent="0.35">
      <c r="J64755" s="830"/>
    </row>
    <row r="64756" spans="10:10" x14ac:dyDescent="0.35">
      <c r="J64756" s="830"/>
    </row>
    <row r="64757" spans="10:10" x14ac:dyDescent="0.35">
      <c r="J64757" s="830"/>
    </row>
    <row r="64758" spans="10:10" x14ac:dyDescent="0.35">
      <c r="J64758" s="830"/>
    </row>
    <row r="64759" spans="10:10" x14ac:dyDescent="0.35">
      <c r="J64759" s="830"/>
    </row>
    <row r="64760" spans="10:10" x14ac:dyDescent="0.35">
      <c r="J64760" s="830"/>
    </row>
    <row r="64761" spans="10:10" x14ac:dyDescent="0.35">
      <c r="J64761" s="830"/>
    </row>
    <row r="64762" spans="10:10" x14ac:dyDescent="0.35">
      <c r="J64762" s="830"/>
    </row>
    <row r="64763" spans="10:10" x14ac:dyDescent="0.35">
      <c r="J64763" s="830"/>
    </row>
    <row r="64764" spans="10:10" x14ac:dyDescent="0.35">
      <c r="J64764" s="830"/>
    </row>
    <row r="64765" spans="10:10" x14ac:dyDescent="0.35">
      <c r="J64765" s="830"/>
    </row>
    <row r="64766" spans="10:10" x14ac:dyDescent="0.35">
      <c r="J64766" s="830"/>
    </row>
    <row r="64767" spans="10:10" x14ac:dyDescent="0.35">
      <c r="J64767" s="830"/>
    </row>
    <row r="64768" spans="10:10" x14ac:dyDescent="0.35">
      <c r="J64768" s="830"/>
    </row>
    <row r="64769" spans="10:10" x14ac:dyDescent="0.35">
      <c r="J64769" s="830"/>
    </row>
    <row r="64770" spans="10:10" x14ac:dyDescent="0.35">
      <c r="J64770" s="830"/>
    </row>
    <row r="64771" spans="10:10" x14ac:dyDescent="0.35">
      <c r="J64771" s="830"/>
    </row>
    <row r="64772" spans="10:10" x14ac:dyDescent="0.35">
      <c r="J64772" s="830"/>
    </row>
    <row r="64773" spans="10:10" x14ac:dyDescent="0.35">
      <c r="J64773" s="830"/>
    </row>
    <row r="64774" spans="10:10" x14ac:dyDescent="0.35">
      <c r="J64774" s="830"/>
    </row>
    <row r="64775" spans="10:10" x14ac:dyDescent="0.35">
      <c r="J64775" s="830"/>
    </row>
    <row r="64776" spans="10:10" x14ac:dyDescent="0.35">
      <c r="J64776" s="830"/>
    </row>
    <row r="64777" spans="10:10" x14ac:dyDescent="0.35">
      <c r="J64777" s="830"/>
    </row>
    <row r="64778" spans="10:10" x14ac:dyDescent="0.35">
      <c r="J64778" s="830"/>
    </row>
    <row r="64779" spans="10:10" x14ac:dyDescent="0.35">
      <c r="J64779" s="830"/>
    </row>
    <row r="64780" spans="10:10" x14ac:dyDescent="0.35">
      <c r="J64780" s="830"/>
    </row>
    <row r="64781" spans="10:10" x14ac:dyDescent="0.35">
      <c r="J64781" s="830"/>
    </row>
    <row r="64782" spans="10:10" x14ac:dyDescent="0.35">
      <c r="J64782" s="830"/>
    </row>
    <row r="64783" spans="10:10" x14ac:dyDescent="0.35">
      <c r="J64783" s="830"/>
    </row>
    <row r="64784" spans="10:10" x14ac:dyDescent="0.35">
      <c r="J64784" s="830"/>
    </row>
    <row r="64785" spans="10:10" x14ac:dyDescent="0.35">
      <c r="J64785" s="830"/>
    </row>
    <row r="64786" spans="10:10" x14ac:dyDescent="0.35">
      <c r="J64786" s="830"/>
    </row>
    <row r="64787" spans="10:10" x14ac:dyDescent="0.35">
      <c r="J64787" s="830"/>
    </row>
    <row r="64788" spans="10:10" x14ac:dyDescent="0.35">
      <c r="J64788" s="830"/>
    </row>
    <row r="64789" spans="10:10" x14ac:dyDescent="0.35">
      <c r="J64789" s="830"/>
    </row>
    <row r="64790" spans="10:10" x14ac:dyDescent="0.35">
      <c r="J64790" s="830"/>
    </row>
    <row r="64791" spans="10:10" x14ac:dyDescent="0.35">
      <c r="J64791" s="830"/>
    </row>
    <row r="64792" spans="10:10" x14ac:dyDescent="0.35">
      <c r="J64792" s="830"/>
    </row>
    <row r="64793" spans="10:10" x14ac:dyDescent="0.35">
      <c r="J64793" s="830"/>
    </row>
    <row r="64794" spans="10:10" x14ac:dyDescent="0.35">
      <c r="J64794" s="830"/>
    </row>
    <row r="64795" spans="10:10" x14ac:dyDescent="0.35">
      <c r="J64795" s="830"/>
    </row>
    <row r="64796" spans="10:10" x14ac:dyDescent="0.35">
      <c r="J64796" s="830"/>
    </row>
    <row r="64797" spans="10:10" x14ac:dyDescent="0.35">
      <c r="J64797" s="830"/>
    </row>
    <row r="64798" spans="10:10" x14ac:dyDescent="0.35">
      <c r="J64798" s="830"/>
    </row>
    <row r="64799" spans="10:10" x14ac:dyDescent="0.35">
      <c r="J64799" s="830"/>
    </row>
    <row r="64800" spans="10:10" x14ac:dyDescent="0.35">
      <c r="J64800" s="830"/>
    </row>
    <row r="64801" spans="10:10" x14ac:dyDescent="0.35">
      <c r="J64801" s="830"/>
    </row>
    <row r="64802" spans="10:10" x14ac:dyDescent="0.35">
      <c r="J64802" s="830"/>
    </row>
    <row r="64803" spans="10:10" x14ac:dyDescent="0.35">
      <c r="J64803" s="830"/>
    </row>
    <row r="64804" spans="10:10" x14ac:dyDescent="0.35">
      <c r="J64804" s="830"/>
    </row>
    <row r="64805" spans="10:10" x14ac:dyDescent="0.35">
      <c r="J64805" s="830"/>
    </row>
    <row r="64806" spans="10:10" x14ac:dyDescent="0.35">
      <c r="J64806" s="830"/>
    </row>
    <row r="64807" spans="10:10" x14ac:dyDescent="0.35">
      <c r="J64807" s="830"/>
    </row>
    <row r="64808" spans="10:10" x14ac:dyDescent="0.35">
      <c r="J64808" s="830"/>
    </row>
    <row r="64809" spans="10:10" x14ac:dyDescent="0.35">
      <c r="J64809" s="830"/>
    </row>
    <row r="64810" spans="10:10" x14ac:dyDescent="0.35">
      <c r="J64810" s="830"/>
    </row>
    <row r="64811" spans="10:10" x14ac:dyDescent="0.35">
      <c r="J64811" s="830"/>
    </row>
    <row r="64812" spans="10:10" x14ac:dyDescent="0.35">
      <c r="J64812" s="830"/>
    </row>
    <row r="64813" spans="10:10" x14ac:dyDescent="0.35">
      <c r="J64813" s="830"/>
    </row>
    <row r="64814" spans="10:10" x14ac:dyDescent="0.35">
      <c r="J64814" s="830"/>
    </row>
    <row r="64815" spans="10:10" x14ac:dyDescent="0.35">
      <c r="J64815" s="830"/>
    </row>
    <row r="64816" spans="10:10" x14ac:dyDescent="0.35">
      <c r="J64816" s="830"/>
    </row>
    <row r="64817" spans="10:10" x14ac:dyDescent="0.35">
      <c r="J64817" s="830"/>
    </row>
    <row r="64818" spans="10:10" x14ac:dyDescent="0.35">
      <c r="J64818" s="830"/>
    </row>
    <row r="64819" spans="10:10" x14ac:dyDescent="0.35">
      <c r="J64819" s="830"/>
    </row>
    <row r="64820" spans="10:10" x14ac:dyDescent="0.35">
      <c r="J64820" s="830"/>
    </row>
    <row r="64821" spans="10:10" x14ac:dyDescent="0.35">
      <c r="J64821" s="830"/>
    </row>
    <row r="64822" spans="10:10" x14ac:dyDescent="0.35">
      <c r="J64822" s="830"/>
    </row>
    <row r="64823" spans="10:10" x14ac:dyDescent="0.35">
      <c r="J64823" s="830"/>
    </row>
    <row r="64824" spans="10:10" x14ac:dyDescent="0.35">
      <c r="J64824" s="830"/>
    </row>
    <row r="64825" spans="10:10" x14ac:dyDescent="0.35">
      <c r="J64825" s="830"/>
    </row>
    <row r="64826" spans="10:10" x14ac:dyDescent="0.35">
      <c r="J64826" s="830"/>
    </row>
    <row r="64827" spans="10:10" x14ac:dyDescent="0.35">
      <c r="J64827" s="830"/>
    </row>
    <row r="64828" spans="10:10" x14ac:dyDescent="0.35">
      <c r="J64828" s="830"/>
    </row>
    <row r="64829" spans="10:10" x14ac:dyDescent="0.35">
      <c r="J64829" s="830"/>
    </row>
    <row r="64830" spans="10:10" x14ac:dyDescent="0.35">
      <c r="J64830" s="830"/>
    </row>
    <row r="64831" spans="10:10" x14ac:dyDescent="0.35">
      <c r="J64831" s="830"/>
    </row>
    <row r="64832" spans="10:10" x14ac:dyDescent="0.35">
      <c r="J64832" s="830"/>
    </row>
    <row r="64833" spans="10:10" x14ac:dyDescent="0.35">
      <c r="J64833" s="830"/>
    </row>
    <row r="64834" spans="10:10" x14ac:dyDescent="0.35">
      <c r="J64834" s="830"/>
    </row>
    <row r="64835" spans="10:10" x14ac:dyDescent="0.35">
      <c r="J64835" s="830"/>
    </row>
    <row r="64836" spans="10:10" x14ac:dyDescent="0.35">
      <c r="J64836" s="830"/>
    </row>
    <row r="64837" spans="10:10" x14ac:dyDescent="0.35">
      <c r="J64837" s="830"/>
    </row>
    <row r="64838" spans="10:10" x14ac:dyDescent="0.35">
      <c r="J64838" s="830"/>
    </row>
    <row r="64839" spans="10:10" x14ac:dyDescent="0.35">
      <c r="J64839" s="830"/>
    </row>
    <row r="64840" spans="10:10" x14ac:dyDescent="0.35">
      <c r="J64840" s="830"/>
    </row>
    <row r="64841" spans="10:10" x14ac:dyDescent="0.35">
      <c r="J64841" s="830"/>
    </row>
    <row r="64842" spans="10:10" x14ac:dyDescent="0.35">
      <c r="J64842" s="830"/>
    </row>
    <row r="64843" spans="10:10" x14ac:dyDescent="0.35">
      <c r="J64843" s="830"/>
    </row>
    <row r="64844" spans="10:10" x14ac:dyDescent="0.35">
      <c r="J64844" s="830"/>
    </row>
    <row r="64845" spans="10:10" x14ac:dyDescent="0.35">
      <c r="J64845" s="830"/>
    </row>
    <row r="64846" spans="10:10" x14ac:dyDescent="0.35">
      <c r="J64846" s="830"/>
    </row>
    <row r="64847" spans="10:10" x14ac:dyDescent="0.35">
      <c r="J64847" s="830"/>
    </row>
    <row r="64848" spans="10:10" x14ac:dyDescent="0.35">
      <c r="J64848" s="830"/>
    </row>
    <row r="64849" spans="10:10" x14ac:dyDescent="0.35">
      <c r="J64849" s="830"/>
    </row>
    <row r="64850" spans="10:10" x14ac:dyDescent="0.35">
      <c r="J64850" s="830"/>
    </row>
    <row r="64851" spans="10:10" x14ac:dyDescent="0.35">
      <c r="J64851" s="830"/>
    </row>
    <row r="64852" spans="10:10" x14ac:dyDescent="0.35">
      <c r="J64852" s="830"/>
    </row>
    <row r="64853" spans="10:10" x14ac:dyDescent="0.35">
      <c r="J64853" s="830"/>
    </row>
    <row r="64854" spans="10:10" x14ac:dyDescent="0.35">
      <c r="J64854" s="830"/>
    </row>
    <row r="64855" spans="10:10" x14ac:dyDescent="0.35">
      <c r="J64855" s="830"/>
    </row>
    <row r="64856" spans="10:10" x14ac:dyDescent="0.35">
      <c r="J64856" s="830"/>
    </row>
    <row r="64857" spans="10:10" x14ac:dyDescent="0.35">
      <c r="J64857" s="830"/>
    </row>
    <row r="64858" spans="10:10" x14ac:dyDescent="0.35">
      <c r="J64858" s="830"/>
    </row>
    <row r="64859" spans="10:10" x14ac:dyDescent="0.35">
      <c r="J64859" s="830"/>
    </row>
    <row r="64860" spans="10:10" x14ac:dyDescent="0.35">
      <c r="J64860" s="830"/>
    </row>
    <row r="64861" spans="10:10" x14ac:dyDescent="0.35">
      <c r="J64861" s="830"/>
    </row>
    <row r="64862" spans="10:10" x14ac:dyDescent="0.35">
      <c r="J64862" s="830"/>
    </row>
    <row r="64863" spans="10:10" x14ac:dyDescent="0.35">
      <c r="J64863" s="830"/>
    </row>
    <row r="64864" spans="10:10" x14ac:dyDescent="0.35">
      <c r="J64864" s="830"/>
    </row>
    <row r="64865" spans="10:10" x14ac:dyDescent="0.35">
      <c r="J64865" s="830"/>
    </row>
    <row r="64866" spans="10:10" x14ac:dyDescent="0.35">
      <c r="J64866" s="830"/>
    </row>
    <row r="64867" spans="10:10" x14ac:dyDescent="0.35">
      <c r="J64867" s="830"/>
    </row>
    <row r="64868" spans="10:10" x14ac:dyDescent="0.35">
      <c r="J64868" s="830"/>
    </row>
    <row r="64869" spans="10:10" x14ac:dyDescent="0.35">
      <c r="J64869" s="830"/>
    </row>
    <row r="64870" spans="10:10" x14ac:dyDescent="0.35">
      <c r="J64870" s="830"/>
    </row>
    <row r="64871" spans="10:10" x14ac:dyDescent="0.35">
      <c r="J64871" s="830"/>
    </row>
    <row r="64872" spans="10:10" x14ac:dyDescent="0.35">
      <c r="J64872" s="830"/>
    </row>
    <row r="64873" spans="10:10" x14ac:dyDescent="0.35">
      <c r="J64873" s="830"/>
    </row>
    <row r="64874" spans="10:10" x14ac:dyDescent="0.35">
      <c r="J64874" s="830"/>
    </row>
    <row r="64875" spans="10:10" x14ac:dyDescent="0.35">
      <c r="J64875" s="830"/>
    </row>
    <row r="64876" spans="10:10" x14ac:dyDescent="0.35">
      <c r="J64876" s="830"/>
    </row>
    <row r="64877" spans="10:10" x14ac:dyDescent="0.35">
      <c r="J64877" s="830"/>
    </row>
    <row r="64878" spans="10:10" x14ac:dyDescent="0.35">
      <c r="J64878" s="830"/>
    </row>
    <row r="64879" spans="10:10" x14ac:dyDescent="0.35">
      <c r="J64879" s="830"/>
    </row>
    <row r="64880" spans="10:10" x14ac:dyDescent="0.35">
      <c r="J64880" s="830"/>
    </row>
    <row r="64881" spans="10:10" x14ac:dyDescent="0.35">
      <c r="J64881" s="830"/>
    </row>
    <row r="64882" spans="10:10" x14ac:dyDescent="0.35">
      <c r="J64882" s="830"/>
    </row>
    <row r="64883" spans="10:10" x14ac:dyDescent="0.35">
      <c r="J64883" s="830"/>
    </row>
    <row r="64884" spans="10:10" x14ac:dyDescent="0.35">
      <c r="J64884" s="830"/>
    </row>
    <row r="64885" spans="10:10" x14ac:dyDescent="0.35">
      <c r="J64885" s="830"/>
    </row>
    <row r="64886" spans="10:10" x14ac:dyDescent="0.35">
      <c r="J64886" s="830"/>
    </row>
    <row r="64887" spans="10:10" x14ac:dyDescent="0.35">
      <c r="J64887" s="830"/>
    </row>
    <row r="64888" spans="10:10" x14ac:dyDescent="0.35">
      <c r="J64888" s="830"/>
    </row>
    <row r="64889" spans="10:10" x14ac:dyDescent="0.35">
      <c r="J64889" s="830"/>
    </row>
    <row r="64890" spans="10:10" x14ac:dyDescent="0.35">
      <c r="J64890" s="830"/>
    </row>
    <row r="64891" spans="10:10" x14ac:dyDescent="0.35">
      <c r="J64891" s="830"/>
    </row>
    <row r="64892" spans="10:10" x14ac:dyDescent="0.35">
      <c r="J64892" s="830"/>
    </row>
    <row r="64893" spans="10:10" x14ac:dyDescent="0.35">
      <c r="J64893" s="830"/>
    </row>
    <row r="64894" spans="10:10" x14ac:dyDescent="0.35">
      <c r="J64894" s="830"/>
    </row>
    <row r="64895" spans="10:10" x14ac:dyDescent="0.35">
      <c r="J64895" s="830"/>
    </row>
    <row r="64896" spans="10:10" x14ac:dyDescent="0.35">
      <c r="J64896" s="830"/>
    </row>
    <row r="64897" spans="10:10" x14ac:dyDescent="0.35">
      <c r="J64897" s="830"/>
    </row>
    <row r="64898" spans="10:10" x14ac:dyDescent="0.35">
      <c r="J64898" s="830"/>
    </row>
    <row r="64899" spans="10:10" x14ac:dyDescent="0.35">
      <c r="J64899" s="830"/>
    </row>
    <row r="64900" spans="10:10" x14ac:dyDescent="0.35">
      <c r="J64900" s="830"/>
    </row>
    <row r="64901" spans="10:10" x14ac:dyDescent="0.35">
      <c r="J64901" s="830"/>
    </row>
    <row r="64902" spans="10:10" x14ac:dyDescent="0.35">
      <c r="J64902" s="830"/>
    </row>
    <row r="64903" spans="10:10" x14ac:dyDescent="0.35">
      <c r="J64903" s="830"/>
    </row>
    <row r="64904" spans="10:10" x14ac:dyDescent="0.35">
      <c r="J64904" s="830"/>
    </row>
    <row r="64905" spans="10:10" x14ac:dyDescent="0.35">
      <c r="J64905" s="830"/>
    </row>
    <row r="64906" spans="10:10" x14ac:dyDescent="0.35">
      <c r="J64906" s="830"/>
    </row>
    <row r="64907" spans="10:10" x14ac:dyDescent="0.35">
      <c r="J64907" s="830"/>
    </row>
    <row r="64908" spans="10:10" x14ac:dyDescent="0.35">
      <c r="J64908" s="830"/>
    </row>
    <row r="64909" spans="10:10" x14ac:dyDescent="0.35">
      <c r="J64909" s="830"/>
    </row>
    <row r="64910" spans="10:10" x14ac:dyDescent="0.35">
      <c r="J64910" s="830"/>
    </row>
    <row r="64911" spans="10:10" x14ac:dyDescent="0.35">
      <c r="J64911" s="830"/>
    </row>
    <row r="64912" spans="10:10" x14ac:dyDescent="0.35">
      <c r="J64912" s="830"/>
    </row>
    <row r="64913" spans="10:10" x14ac:dyDescent="0.35">
      <c r="J64913" s="830"/>
    </row>
    <row r="64914" spans="10:10" x14ac:dyDescent="0.35">
      <c r="J64914" s="830"/>
    </row>
    <row r="64915" spans="10:10" x14ac:dyDescent="0.35">
      <c r="J64915" s="830"/>
    </row>
    <row r="64916" spans="10:10" x14ac:dyDescent="0.35">
      <c r="J64916" s="830"/>
    </row>
    <row r="64917" spans="10:10" x14ac:dyDescent="0.35">
      <c r="J64917" s="830"/>
    </row>
    <row r="64918" spans="10:10" x14ac:dyDescent="0.35">
      <c r="J64918" s="830"/>
    </row>
    <row r="64919" spans="10:10" x14ac:dyDescent="0.35">
      <c r="J64919" s="830"/>
    </row>
    <row r="64920" spans="10:10" x14ac:dyDescent="0.35">
      <c r="J64920" s="830"/>
    </row>
    <row r="64921" spans="10:10" x14ac:dyDescent="0.35">
      <c r="J64921" s="830"/>
    </row>
    <row r="64922" spans="10:10" x14ac:dyDescent="0.35">
      <c r="J64922" s="830"/>
    </row>
    <row r="64923" spans="10:10" x14ac:dyDescent="0.35">
      <c r="J64923" s="830"/>
    </row>
    <row r="64924" spans="10:10" x14ac:dyDescent="0.35">
      <c r="J64924" s="830"/>
    </row>
    <row r="64925" spans="10:10" x14ac:dyDescent="0.35">
      <c r="J64925" s="830"/>
    </row>
    <row r="64926" spans="10:10" x14ac:dyDescent="0.35">
      <c r="J64926" s="830"/>
    </row>
    <row r="64927" spans="10:10" x14ac:dyDescent="0.35">
      <c r="J64927" s="830"/>
    </row>
    <row r="64928" spans="10:10" x14ac:dyDescent="0.35">
      <c r="J64928" s="830"/>
    </row>
    <row r="64929" spans="10:10" x14ac:dyDescent="0.35">
      <c r="J64929" s="830"/>
    </row>
    <row r="64930" spans="10:10" x14ac:dyDescent="0.35">
      <c r="J64930" s="830"/>
    </row>
    <row r="64931" spans="10:10" x14ac:dyDescent="0.35">
      <c r="J64931" s="830"/>
    </row>
    <row r="64932" spans="10:10" x14ac:dyDescent="0.35">
      <c r="J64932" s="830"/>
    </row>
    <row r="64933" spans="10:10" x14ac:dyDescent="0.35">
      <c r="J64933" s="830"/>
    </row>
    <row r="64934" spans="10:10" x14ac:dyDescent="0.35">
      <c r="J64934" s="830"/>
    </row>
    <row r="64935" spans="10:10" x14ac:dyDescent="0.35">
      <c r="J64935" s="830"/>
    </row>
    <row r="64936" spans="10:10" x14ac:dyDescent="0.35">
      <c r="J64936" s="830"/>
    </row>
    <row r="64937" spans="10:10" x14ac:dyDescent="0.35">
      <c r="J64937" s="830"/>
    </row>
    <row r="64938" spans="10:10" x14ac:dyDescent="0.35">
      <c r="J64938" s="830"/>
    </row>
    <row r="64939" spans="10:10" x14ac:dyDescent="0.35">
      <c r="J64939" s="830"/>
    </row>
    <row r="64940" spans="10:10" x14ac:dyDescent="0.35">
      <c r="J64940" s="830"/>
    </row>
    <row r="64941" spans="10:10" x14ac:dyDescent="0.35">
      <c r="J64941" s="830"/>
    </row>
    <row r="64942" spans="10:10" x14ac:dyDescent="0.35">
      <c r="J64942" s="830"/>
    </row>
    <row r="64943" spans="10:10" x14ac:dyDescent="0.35">
      <c r="J64943" s="830"/>
    </row>
    <row r="64944" spans="10:10" x14ac:dyDescent="0.35">
      <c r="J64944" s="830"/>
    </row>
    <row r="64945" spans="10:10" x14ac:dyDescent="0.35">
      <c r="J64945" s="830"/>
    </row>
    <row r="64946" spans="10:10" x14ac:dyDescent="0.35">
      <c r="J64946" s="830"/>
    </row>
    <row r="64947" spans="10:10" x14ac:dyDescent="0.35">
      <c r="J64947" s="830"/>
    </row>
    <row r="64948" spans="10:10" x14ac:dyDescent="0.35">
      <c r="J64948" s="830"/>
    </row>
    <row r="64949" spans="10:10" x14ac:dyDescent="0.35">
      <c r="J64949" s="830"/>
    </row>
    <row r="64950" spans="10:10" x14ac:dyDescent="0.35">
      <c r="J64950" s="830"/>
    </row>
    <row r="64951" spans="10:10" x14ac:dyDescent="0.35">
      <c r="J64951" s="830"/>
    </row>
    <row r="64952" spans="10:10" x14ac:dyDescent="0.35">
      <c r="J64952" s="830"/>
    </row>
    <row r="64953" spans="10:10" x14ac:dyDescent="0.35">
      <c r="J64953" s="830"/>
    </row>
    <row r="64954" spans="10:10" x14ac:dyDescent="0.35">
      <c r="J64954" s="830"/>
    </row>
    <row r="64955" spans="10:10" x14ac:dyDescent="0.35">
      <c r="J64955" s="830"/>
    </row>
    <row r="64956" spans="10:10" x14ac:dyDescent="0.35">
      <c r="J64956" s="830"/>
    </row>
    <row r="64957" spans="10:10" x14ac:dyDescent="0.35">
      <c r="J64957" s="830"/>
    </row>
    <row r="64958" spans="10:10" x14ac:dyDescent="0.35">
      <c r="J64958" s="830"/>
    </row>
    <row r="64959" spans="10:10" x14ac:dyDescent="0.35">
      <c r="J64959" s="830"/>
    </row>
    <row r="64960" spans="10:10" x14ac:dyDescent="0.35">
      <c r="J64960" s="830"/>
    </row>
    <row r="64961" spans="10:10" x14ac:dyDescent="0.35">
      <c r="J64961" s="830"/>
    </row>
    <row r="64962" spans="10:10" x14ac:dyDescent="0.35">
      <c r="J64962" s="830"/>
    </row>
    <row r="64963" spans="10:10" x14ac:dyDescent="0.35">
      <c r="J64963" s="830"/>
    </row>
    <row r="64964" spans="10:10" x14ac:dyDescent="0.35">
      <c r="J64964" s="830"/>
    </row>
    <row r="64965" spans="10:10" x14ac:dyDescent="0.35">
      <c r="J64965" s="830"/>
    </row>
    <row r="64966" spans="10:10" x14ac:dyDescent="0.35">
      <c r="J64966" s="830"/>
    </row>
    <row r="64967" spans="10:10" x14ac:dyDescent="0.35">
      <c r="J64967" s="830"/>
    </row>
    <row r="64968" spans="10:10" x14ac:dyDescent="0.35">
      <c r="J64968" s="830"/>
    </row>
    <row r="64969" spans="10:10" x14ac:dyDescent="0.35">
      <c r="J64969" s="830"/>
    </row>
    <row r="64970" spans="10:10" x14ac:dyDescent="0.35">
      <c r="J64970" s="830"/>
    </row>
    <row r="64971" spans="10:10" x14ac:dyDescent="0.35">
      <c r="J64971" s="830"/>
    </row>
    <row r="64972" spans="10:10" x14ac:dyDescent="0.35">
      <c r="J64972" s="830"/>
    </row>
    <row r="64973" spans="10:10" x14ac:dyDescent="0.35">
      <c r="J64973" s="830"/>
    </row>
    <row r="64974" spans="10:10" x14ac:dyDescent="0.35">
      <c r="J64974" s="830"/>
    </row>
    <row r="64975" spans="10:10" x14ac:dyDescent="0.35">
      <c r="J64975" s="830"/>
    </row>
    <row r="64976" spans="10:10" x14ac:dyDescent="0.35">
      <c r="J64976" s="830"/>
    </row>
    <row r="64977" spans="10:10" x14ac:dyDescent="0.35">
      <c r="J64977" s="830"/>
    </row>
    <row r="64978" spans="10:10" x14ac:dyDescent="0.35">
      <c r="J64978" s="830"/>
    </row>
    <row r="64979" spans="10:10" x14ac:dyDescent="0.35">
      <c r="J64979" s="830"/>
    </row>
    <row r="64980" spans="10:10" x14ac:dyDescent="0.35">
      <c r="J64980" s="830"/>
    </row>
    <row r="64981" spans="10:10" x14ac:dyDescent="0.35">
      <c r="J64981" s="830"/>
    </row>
    <row r="64982" spans="10:10" x14ac:dyDescent="0.35">
      <c r="J64982" s="830"/>
    </row>
    <row r="64983" spans="10:10" x14ac:dyDescent="0.35">
      <c r="J64983" s="830"/>
    </row>
    <row r="64984" spans="10:10" x14ac:dyDescent="0.35">
      <c r="J64984" s="830"/>
    </row>
    <row r="64985" spans="10:10" x14ac:dyDescent="0.35">
      <c r="J64985" s="830"/>
    </row>
    <row r="64986" spans="10:10" x14ac:dyDescent="0.35">
      <c r="J64986" s="830"/>
    </row>
    <row r="64987" spans="10:10" x14ac:dyDescent="0.35">
      <c r="J64987" s="830"/>
    </row>
    <row r="64988" spans="10:10" x14ac:dyDescent="0.35">
      <c r="J64988" s="830"/>
    </row>
    <row r="64989" spans="10:10" x14ac:dyDescent="0.35">
      <c r="J64989" s="830"/>
    </row>
    <row r="64990" spans="10:10" x14ac:dyDescent="0.35">
      <c r="J64990" s="830"/>
    </row>
    <row r="64991" spans="10:10" x14ac:dyDescent="0.35">
      <c r="J64991" s="830"/>
    </row>
    <row r="64992" spans="10:10" x14ac:dyDescent="0.35">
      <c r="J64992" s="830"/>
    </row>
    <row r="64993" spans="10:10" x14ac:dyDescent="0.35">
      <c r="J64993" s="830"/>
    </row>
    <row r="64994" spans="10:10" x14ac:dyDescent="0.35">
      <c r="J64994" s="830"/>
    </row>
    <row r="64995" spans="10:10" x14ac:dyDescent="0.35">
      <c r="J64995" s="830"/>
    </row>
    <row r="64996" spans="10:10" x14ac:dyDescent="0.35">
      <c r="J64996" s="830"/>
    </row>
    <row r="64997" spans="10:10" x14ac:dyDescent="0.35">
      <c r="J64997" s="830"/>
    </row>
    <row r="64998" spans="10:10" x14ac:dyDescent="0.35">
      <c r="J64998" s="830"/>
    </row>
    <row r="64999" spans="10:10" x14ac:dyDescent="0.35">
      <c r="J64999" s="830"/>
    </row>
    <row r="65000" spans="10:10" x14ac:dyDescent="0.35">
      <c r="J65000" s="830"/>
    </row>
    <row r="65001" spans="10:10" x14ac:dyDescent="0.35">
      <c r="J65001" s="830"/>
    </row>
    <row r="65002" spans="10:10" x14ac:dyDescent="0.35">
      <c r="J65002" s="830"/>
    </row>
    <row r="65003" spans="10:10" x14ac:dyDescent="0.35">
      <c r="J65003" s="830"/>
    </row>
    <row r="65004" spans="10:10" x14ac:dyDescent="0.35">
      <c r="J65004" s="830"/>
    </row>
    <row r="65005" spans="10:10" x14ac:dyDescent="0.35">
      <c r="J65005" s="830"/>
    </row>
    <row r="65006" spans="10:10" x14ac:dyDescent="0.35">
      <c r="J65006" s="830"/>
    </row>
    <row r="65007" spans="10:10" x14ac:dyDescent="0.35">
      <c r="J65007" s="830"/>
    </row>
    <row r="65008" spans="10:10" x14ac:dyDescent="0.35">
      <c r="J65008" s="830"/>
    </row>
    <row r="65009" spans="10:10" x14ac:dyDescent="0.35">
      <c r="J65009" s="830"/>
    </row>
    <row r="65010" spans="10:10" x14ac:dyDescent="0.35">
      <c r="J65010" s="830"/>
    </row>
    <row r="65011" spans="10:10" x14ac:dyDescent="0.35">
      <c r="J65011" s="830"/>
    </row>
    <row r="65012" spans="10:10" x14ac:dyDescent="0.35">
      <c r="J65012" s="830"/>
    </row>
    <row r="65013" spans="10:10" x14ac:dyDescent="0.35">
      <c r="J65013" s="830"/>
    </row>
    <row r="65014" spans="10:10" x14ac:dyDescent="0.35">
      <c r="J65014" s="830"/>
    </row>
    <row r="65015" spans="10:10" x14ac:dyDescent="0.35">
      <c r="J65015" s="830"/>
    </row>
    <row r="65016" spans="10:10" x14ac:dyDescent="0.35">
      <c r="J65016" s="830"/>
    </row>
    <row r="65017" spans="10:10" x14ac:dyDescent="0.35">
      <c r="J65017" s="830"/>
    </row>
    <row r="65018" spans="10:10" x14ac:dyDescent="0.35">
      <c r="J65018" s="830"/>
    </row>
    <row r="65019" spans="10:10" x14ac:dyDescent="0.35">
      <c r="J65019" s="830"/>
    </row>
    <row r="65020" spans="10:10" x14ac:dyDescent="0.35">
      <c r="J65020" s="830"/>
    </row>
    <row r="65021" spans="10:10" x14ac:dyDescent="0.35">
      <c r="J65021" s="830"/>
    </row>
    <row r="65022" spans="10:10" x14ac:dyDescent="0.35">
      <c r="J65022" s="830"/>
    </row>
    <row r="65023" spans="10:10" x14ac:dyDescent="0.35">
      <c r="J65023" s="830"/>
    </row>
    <row r="65024" spans="10:10" x14ac:dyDescent="0.35">
      <c r="J65024" s="830"/>
    </row>
    <row r="65025" spans="10:10" x14ac:dyDescent="0.35">
      <c r="J65025" s="830"/>
    </row>
    <row r="65026" spans="10:10" x14ac:dyDescent="0.35">
      <c r="J65026" s="830"/>
    </row>
    <row r="65027" spans="10:10" x14ac:dyDescent="0.35">
      <c r="J65027" s="830"/>
    </row>
    <row r="65028" spans="10:10" x14ac:dyDescent="0.35">
      <c r="J65028" s="830"/>
    </row>
    <row r="65029" spans="10:10" x14ac:dyDescent="0.35">
      <c r="J65029" s="830"/>
    </row>
    <row r="65030" spans="10:10" x14ac:dyDescent="0.35">
      <c r="J65030" s="830"/>
    </row>
    <row r="65031" spans="10:10" x14ac:dyDescent="0.35">
      <c r="J65031" s="830"/>
    </row>
    <row r="65032" spans="10:10" x14ac:dyDescent="0.35">
      <c r="J65032" s="830"/>
    </row>
    <row r="65033" spans="10:10" x14ac:dyDescent="0.35">
      <c r="J65033" s="830"/>
    </row>
    <row r="65034" spans="10:10" x14ac:dyDescent="0.35">
      <c r="J65034" s="830"/>
    </row>
    <row r="65035" spans="10:10" x14ac:dyDescent="0.35">
      <c r="J65035" s="830"/>
    </row>
    <row r="65036" spans="10:10" x14ac:dyDescent="0.35">
      <c r="J65036" s="830"/>
    </row>
    <row r="65037" spans="10:10" x14ac:dyDescent="0.35">
      <c r="J65037" s="830"/>
    </row>
    <row r="65038" spans="10:10" x14ac:dyDescent="0.35">
      <c r="J65038" s="830"/>
    </row>
    <row r="65039" spans="10:10" x14ac:dyDescent="0.35">
      <c r="J65039" s="830"/>
    </row>
    <row r="65040" spans="10:10" x14ac:dyDescent="0.35">
      <c r="J65040" s="830"/>
    </row>
    <row r="65041" spans="10:10" x14ac:dyDescent="0.35">
      <c r="J65041" s="830"/>
    </row>
    <row r="65042" spans="10:10" x14ac:dyDescent="0.35">
      <c r="J65042" s="830"/>
    </row>
    <row r="65043" spans="10:10" x14ac:dyDescent="0.35">
      <c r="J65043" s="830"/>
    </row>
    <row r="65044" spans="10:10" x14ac:dyDescent="0.35">
      <c r="J65044" s="830"/>
    </row>
    <row r="65045" spans="10:10" x14ac:dyDescent="0.35">
      <c r="J65045" s="830"/>
    </row>
    <row r="65046" spans="10:10" x14ac:dyDescent="0.35">
      <c r="J65046" s="830"/>
    </row>
    <row r="65047" spans="10:10" x14ac:dyDescent="0.35">
      <c r="J65047" s="830"/>
    </row>
    <row r="65048" spans="10:10" x14ac:dyDescent="0.35">
      <c r="J65048" s="830"/>
    </row>
    <row r="65049" spans="10:10" x14ac:dyDescent="0.35">
      <c r="J65049" s="830"/>
    </row>
    <row r="65050" spans="10:10" x14ac:dyDescent="0.35">
      <c r="J65050" s="830"/>
    </row>
    <row r="65051" spans="10:10" x14ac:dyDescent="0.35">
      <c r="J65051" s="830"/>
    </row>
    <row r="65052" spans="10:10" x14ac:dyDescent="0.35">
      <c r="J65052" s="830"/>
    </row>
    <row r="65053" spans="10:10" x14ac:dyDescent="0.35">
      <c r="J65053" s="830"/>
    </row>
    <row r="65054" spans="10:10" x14ac:dyDescent="0.35">
      <c r="J65054" s="830"/>
    </row>
    <row r="65055" spans="10:10" x14ac:dyDescent="0.35">
      <c r="J65055" s="830"/>
    </row>
    <row r="65056" spans="10:10" x14ac:dyDescent="0.35">
      <c r="J65056" s="830"/>
    </row>
    <row r="65057" spans="10:10" x14ac:dyDescent="0.35">
      <c r="J65057" s="830"/>
    </row>
    <row r="65058" spans="10:10" x14ac:dyDescent="0.35">
      <c r="J65058" s="830"/>
    </row>
    <row r="65059" spans="10:10" x14ac:dyDescent="0.35">
      <c r="J65059" s="830"/>
    </row>
    <row r="65060" spans="10:10" x14ac:dyDescent="0.35">
      <c r="J65060" s="830"/>
    </row>
    <row r="65061" spans="10:10" x14ac:dyDescent="0.35">
      <c r="J65061" s="830"/>
    </row>
    <row r="65062" spans="10:10" x14ac:dyDescent="0.35">
      <c r="J65062" s="830"/>
    </row>
    <row r="65063" spans="10:10" x14ac:dyDescent="0.35">
      <c r="J65063" s="830"/>
    </row>
    <row r="65064" spans="10:10" x14ac:dyDescent="0.35">
      <c r="J65064" s="830"/>
    </row>
    <row r="65065" spans="10:10" x14ac:dyDescent="0.35">
      <c r="J65065" s="830"/>
    </row>
    <row r="65072" spans="10:10" x14ac:dyDescent="0.35">
      <c r="J65072" s="830"/>
    </row>
    <row r="65073" spans="10:10" x14ac:dyDescent="0.35">
      <c r="J65073" s="830"/>
    </row>
    <row r="65075" spans="10:10" x14ac:dyDescent="0.35">
      <c r="J65075" s="830"/>
    </row>
    <row r="65076" spans="10:10" x14ac:dyDescent="0.35">
      <c r="J65076" s="830"/>
    </row>
    <row r="65077" spans="10:10" x14ac:dyDescent="0.35">
      <c r="J65077" s="830"/>
    </row>
    <row r="65078" spans="10:10" x14ac:dyDescent="0.35">
      <c r="J65078" s="830"/>
    </row>
    <row r="65079" spans="10:10" x14ac:dyDescent="0.35">
      <c r="J65079" s="830"/>
    </row>
    <row r="65080" spans="10:10" x14ac:dyDescent="0.35">
      <c r="J65080" s="830"/>
    </row>
    <row r="65081" spans="10:10" x14ac:dyDescent="0.35">
      <c r="J65081" s="830"/>
    </row>
    <row r="65082" spans="10:10" x14ac:dyDescent="0.35">
      <c r="J65082" s="830"/>
    </row>
    <row r="65083" spans="10:10" x14ac:dyDescent="0.35">
      <c r="J65083" s="830"/>
    </row>
    <row r="65084" spans="10:10" x14ac:dyDescent="0.35">
      <c r="J65084" s="830"/>
    </row>
    <row r="65085" spans="10:10" x14ac:dyDescent="0.35">
      <c r="J65085" s="830"/>
    </row>
    <row r="65086" spans="10:10" x14ac:dyDescent="0.35">
      <c r="J65086" s="830"/>
    </row>
    <row r="65087" spans="10:10" x14ac:dyDescent="0.35">
      <c r="J65087" s="830"/>
    </row>
    <row r="65088" spans="10:10" x14ac:dyDescent="0.35">
      <c r="J65088" s="830"/>
    </row>
    <row r="65089" spans="10:10" x14ac:dyDescent="0.35">
      <c r="J65089" s="830"/>
    </row>
    <row r="65090" spans="10:10" x14ac:dyDescent="0.35">
      <c r="J65090" s="830"/>
    </row>
    <row r="65091" spans="10:10" x14ac:dyDescent="0.35">
      <c r="J65091" s="830"/>
    </row>
    <row r="65092" spans="10:10" x14ac:dyDescent="0.35">
      <c r="J65092" s="830"/>
    </row>
    <row r="65093" spans="10:10" x14ac:dyDescent="0.35">
      <c r="J65093" s="830"/>
    </row>
    <row r="65094" spans="10:10" x14ac:dyDescent="0.35">
      <c r="J65094" s="830"/>
    </row>
    <row r="65095" spans="10:10" x14ac:dyDescent="0.35">
      <c r="J65095" s="830"/>
    </row>
    <row r="65096" spans="10:10" x14ac:dyDescent="0.35">
      <c r="J65096" s="830"/>
    </row>
    <row r="65097" spans="10:10" x14ac:dyDescent="0.35">
      <c r="J65097" s="830"/>
    </row>
    <row r="65098" spans="10:10" x14ac:dyDescent="0.35">
      <c r="J65098" s="830"/>
    </row>
    <row r="65099" spans="10:10" x14ac:dyDescent="0.35">
      <c r="J65099" s="830"/>
    </row>
    <row r="65100" spans="10:10" x14ac:dyDescent="0.35">
      <c r="J65100" s="830"/>
    </row>
    <row r="65101" spans="10:10" x14ac:dyDescent="0.35">
      <c r="J65101" s="830"/>
    </row>
    <row r="65102" spans="10:10" x14ac:dyDescent="0.35">
      <c r="J65102" s="830"/>
    </row>
    <row r="65103" spans="10:10" x14ac:dyDescent="0.35">
      <c r="J65103" s="830"/>
    </row>
    <row r="65104" spans="10:10" x14ac:dyDescent="0.35">
      <c r="J65104" s="830"/>
    </row>
    <row r="65105" spans="10:10" x14ac:dyDescent="0.35">
      <c r="J65105" s="830"/>
    </row>
    <row r="65106" spans="10:10" x14ac:dyDescent="0.35">
      <c r="J65106" s="830"/>
    </row>
    <row r="65107" spans="10:10" x14ac:dyDescent="0.35">
      <c r="J65107" s="830"/>
    </row>
    <row r="65108" spans="10:10" x14ac:dyDescent="0.35">
      <c r="J65108" s="830"/>
    </row>
    <row r="65109" spans="10:10" x14ac:dyDescent="0.35">
      <c r="J65109" s="830"/>
    </row>
    <row r="65110" spans="10:10" x14ac:dyDescent="0.35">
      <c r="J65110" s="830"/>
    </row>
    <row r="65111" spans="10:10" x14ac:dyDescent="0.35">
      <c r="J65111" s="830"/>
    </row>
    <row r="65112" spans="10:10" x14ac:dyDescent="0.35">
      <c r="J65112" s="830"/>
    </row>
    <row r="65113" spans="10:10" x14ac:dyDescent="0.35">
      <c r="J65113" s="830"/>
    </row>
    <row r="65114" spans="10:10" x14ac:dyDescent="0.35">
      <c r="J65114" s="830"/>
    </row>
    <row r="65115" spans="10:10" x14ac:dyDescent="0.35">
      <c r="J65115" s="830"/>
    </row>
    <row r="65116" spans="10:10" x14ac:dyDescent="0.35">
      <c r="J65116" s="830"/>
    </row>
    <row r="65117" spans="10:10" x14ac:dyDescent="0.35">
      <c r="J65117" s="830"/>
    </row>
    <row r="65118" spans="10:10" x14ac:dyDescent="0.35">
      <c r="J65118" s="830"/>
    </row>
    <row r="65119" spans="10:10" x14ac:dyDescent="0.35">
      <c r="J65119" s="830"/>
    </row>
    <row r="65120" spans="10:10" x14ac:dyDescent="0.35">
      <c r="J65120" s="830"/>
    </row>
    <row r="65121" spans="10:10" x14ac:dyDescent="0.35">
      <c r="J65121" s="830"/>
    </row>
    <row r="65122" spans="10:10" x14ac:dyDescent="0.35">
      <c r="J65122" s="830"/>
    </row>
    <row r="65123" spans="10:10" x14ac:dyDescent="0.35">
      <c r="J65123" s="830"/>
    </row>
    <row r="65124" spans="10:10" x14ac:dyDescent="0.35">
      <c r="J65124" s="830"/>
    </row>
    <row r="65125" spans="10:10" x14ac:dyDescent="0.35">
      <c r="J65125" s="830"/>
    </row>
    <row r="65126" spans="10:10" x14ac:dyDescent="0.35">
      <c r="J65126" s="830"/>
    </row>
    <row r="65127" spans="10:10" x14ac:dyDescent="0.35">
      <c r="J65127" s="830"/>
    </row>
    <row r="65128" spans="10:10" x14ac:dyDescent="0.35">
      <c r="J65128" s="830"/>
    </row>
    <row r="65129" spans="10:10" x14ac:dyDescent="0.35">
      <c r="J65129" s="830"/>
    </row>
    <row r="65130" spans="10:10" x14ac:dyDescent="0.35">
      <c r="J65130" s="830"/>
    </row>
    <row r="65131" spans="10:10" x14ac:dyDescent="0.35">
      <c r="J65131" s="830"/>
    </row>
    <row r="65132" spans="10:10" x14ac:dyDescent="0.35">
      <c r="J65132" s="830"/>
    </row>
    <row r="65133" spans="10:10" x14ac:dyDescent="0.35">
      <c r="J65133" s="830"/>
    </row>
    <row r="65134" spans="10:10" x14ac:dyDescent="0.35">
      <c r="J65134" s="830"/>
    </row>
    <row r="65135" spans="10:10" x14ac:dyDescent="0.35">
      <c r="J65135" s="830"/>
    </row>
    <row r="65136" spans="10:10" x14ac:dyDescent="0.35">
      <c r="J65136" s="830"/>
    </row>
    <row r="65137" spans="10:10" x14ac:dyDescent="0.35">
      <c r="J65137" s="830"/>
    </row>
    <row r="65138" spans="10:10" x14ac:dyDescent="0.35">
      <c r="J65138" s="830"/>
    </row>
    <row r="65139" spans="10:10" x14ac:dyDescent="0.35">
      <c r="J65139" s="830"/>
    </row>
    <row r="65140" spans="10:10" x14ac:dyDescent="0.35">
      <c r="J65140" s="830"/>
    </row>
    <row r="65141" spans="10:10" x14ac:dyDescent="0.35">
      <c r="J65141" s="830"/>
    </row>
    <row r="65142" spans="10:10" x14ac:dyDescent="0.35">
      <c r="J65142" s="830"/>
    </row>
    <row r="65143" spans="10:10" x14ac:dyDescent="0.35">
      <c r="J65143" s="830"/>
    </row>
    <row r="65144" spans="10:10" x14ac:dyDescent="0.35">
      <c r="J65144" s="830"/>
    </row>
    <row r="65145" spans="10:10" x14ac:dyDescent="0.35">
      <c r="J65145" s="830"/>
    </row>
    <row r="65146" spans="10:10" x14ac:dyDescent="0.35">
      <c r="J65146" s="830"/>
    </row>
    <row r="65147" spans="10:10" x14ac:dyDescent="0.35">
      <c r="J65147" s="830"/>
    </row>
    <row r="65148" spans="10:10" x14ac:dyDescent="0.35">
      <c r="J65148" s="830"/>
    </row>
    <row r="65149" spans="10:10" x14ac:dyDescent="0.35">
      <c r="J65149" s="830"/>
    </row>
    <row r="65150" spans="10:10" x14ac:dyDescent="0.35">
      <c r="J65150" s="830"/>
    </row>
    <row r="65151" spans="10:10" x14ac:dyDescent="0.35">
      <c r="J65151" s="830"/>
    </row>
    <row r="65152" spans="10:10" x14ac:dyDescent="0.35">
      <c r="J65152" s="830"/>
    </row>
    <row r="65153" spans="10:10" x14ac:dyDescent="0.35">
      <c r="J65153" s="830"/>
    </row>
    <row r="65154" spans="10:10" x14ac:dyDescent="0.35">
      <c r="J65154" s="830"/>
    </row>
    <row r="65155" spans="10:10" x14ac:dyDescent="0.35">
      <c r="J65155" s="830"/>
    </row>
    <row r="65156" spans="10:10" x14ac:dyDescent="0.35">
      <c r="J65156" s="830"/>
    </row>
    <row r="65157" spans="10:10" x14ac:dyDescent="0.35">
      <c r="J65157" s="830"/>
    </row>
    <row r="65158" spans="10:10" x14ac:dyDescent="0.35">
      <c r="J65158" s="830"/>
    </row>
    <row r="65159" spans="10:10" x14ac:dyDescent="0.35">
      <c r="J65159" s="830"/>
    </row>
    <row r="65160" spans="10:10" x14ac:dyDescent="0.35">
      <c r="J65160" s="830"/>
    </row>
    <row r="65161" spans="10:10" x14ac:dyDescent="0.35">
      <c r="J65161" s="830"/>
    </row>
    <row r="65162" spans="10:10" x14ac:dyDescent="0.35">
      <c r="J65162" s="830"/>
    </row>
    <row r="65163" spans="10:10" x14ac:dyDescent="0.35">
      <c r="J65163" s="830"/>
    </row>
    <row r="65164" spans="10:10" x14ac:dyDescent="0.35">
      <c r="J65164" s="830"/>
    </row>
    <row r="65165" spans="10:10" x14ac:dyDescent="0.35">
      <c r="J65165" s="830"/>
    </row>
    <row r="65166" spans="10:10" x14ac:dyDescent="0.35">
      <c r="J65166" s="830"/>
    </row>
    <row r="65167" spans="10:10" x14ac:dyDescent="0.35">
      <c r="J65167" s="830"/>
    </row>
    <row r="65168" spans="10:10" x14ac:dyDescent="0.35">
      <c r="J65168" s="830"/>
    </row>
    <row r="65169" spans="10:10" x14ac:dyDescent="0.35">
      <c r="J65169" s="830"/>
    </row>
    <row r="65170" spans="10:10" x14ac:dyDescent="0.35">
      <c r="J65170" s="830"/>
    </row>
    <row r="65171" spans="10:10" x14ac:dyDescent="0.35">
      <c r="J65171" s="830"/>
    </row>
    <row r="65172" spans="10:10" x14ac:dyDescent="0.35">
      <c r="J65172" s="830"/>
    </row>
    <row r="65173" spans="10:10" x14ac:dyDescent="0.35">
      <c r="J65173" s="830"/>
    </row>
    <row r="65174" spans="10:10" x14ac:dyDescent="0.35">
      <c r="J65174" s="830"/>
    </row>
    <row r="65175" spans="10:10" x14ac:dyDescent="0.35">
      <c r="J65175" s="830"/>
    </row>
    <row r="65176" spans="10:10" x14ac:dyDescent="0.35">
      <c r="J65176" s="830"/>
    </row>
    <row r="65177" spans="10:10" x14ac:dyDescent="0.35">
      <c r="J65177" s="830"/>
    </row>
    <row r="65178" spans="10:10" x14ac:dyDescent="0.35">
      <c r="J65178" s="830"/>
    </row>
    <row r="65179" spans="10:10" x14ac:dyDescent="0.35">
      <c r="J65179" s="830"/>
    </row>
    <row r="65180" spans="10:10" x14ac:dyDescent="0.35">
      <c r="J65180" s="830"/>
    </row>
    <row r="65181" spans="10:10" x14ac:dyDescent="0.35">
      <c r="J65181" s="830"/>
    </row>
    <row r="65182" spans="10:10" x14ac:dyDescent="0.35">
      <c r="J65182" s="830"/>
    </row>
    <row r="65183" spans="10:10" x14ac:dyDescent="0.35">
      <c r="J65183" s="830"/>
    </row>
    <row r="65184" spans="10:10" x14ac:dyDescent="0.35">
      <c r="J65184" s="830"/>
    </row>
    <row r="65185" spans="10:10" x14ac:dyDescent="0.35">
      <c r="J65185" s="830"/>
    </row>
    <row r="65186" spans="10:10" x14ac:dyDescent="0.35">
      <c r="J65186" s="830"/>
    </row>
    <row r="65187" spans="10:10" x14ac:dyDescent="0.35">
      <c r="J65187" s="830"/>
    </row>
    <row r="65188" spans="10:10" x14ac:dyDescent="0.35">
      <c r="J65188" s="830"/>
    </row>
    <row r="65189" spans="10:10" x14ac:dyDescent="0.35">
      <c r="J65189" s="830"/>
    </row>
    <row r="65190" spans="10:10" x14ac:dyDescent="0.35">
      <c r="J65190" s="830"/>
    </row>
    <row r="65191" spans="10:10" x14ac:dyDescent="0.35">
      <c r="J65191" s="830"/>
    </row>
    <row r="65192" spans="10:10" x14ac:dyDescent="0.35">
      <c r="J65192" s="830"/>
    </row>
    <row r="65193" spans="10:10" x14ac:dyDescent="0.35">
      <c r="J65193" s="830"/>
    </row>
    <row r="65194" spans="10:10" x14ac:dyDescent="0.35">
      <c r="J65194" s="830"/>
    </row>
    <row r="65195" spans="10:10" x14ac:dyDescent="0.35">
      <c r="J65195" s="830"/>
    </row>
    <row r="65196" spans="10:10" x14ac:dyDescent="0.35">
      <c r="J65196" s="830"/>
    </row>
    <row r="65197" spans="10:10" x14ac:dyDescent="0.35">
      <c r="J65197" s="830"/>
    </row>
    <row r="65198" spans="10:10" x14ac:dyDescent="0.35">
      <c r="J65198" s="830"/>
    </row>
    <row r="65199" spans="10:10" x14ac:dyDescent="0.35">
      <c r="J65199" s="830"/>
    </row>
    <row r="65200" spans="10:10" x14ac:dyDescent="0.35">
      <c r="J65200" s="830"/>
    </row>
    <row r="65201" spans="10:10" x14ac:dyDescent="0.35">
      <c r="J65201" s="830"/>
    </row>
    <row r="65202" spans="10:10" x14ac:dyDescent="0.35">
      <c r="J65202" s="830"/>
    </row>
    <row r="65203" spans="10:10" x14ac:dyDescent="0.35">
      <c r="J65203" s="830"/>
    </row>
    <row r="65204" spans="10:10" x14ac:dyDescent="0.35">
      <c r="J65204" s="830"/>
    </row>
    <row r="65205" spans="10:10" x14ac:dyDescent="0.35">
      <c r="J65205" s="830"/>
    </row>
    <row r="65206" spans="10:10" x14ac:dyDescent="0.35">
      <c r="J65206" s="830"/>
    </row>
    <row r="65207" spans="10:10" x14ac:dyDescent="0.35">
      <c r="J65207" s="830"/>
    </row>
    <row r="65208" spans="10:10" x14ac:dyDescent="0.35">
      <c r="J65208" s="830"/>
    </row>
    <row r="65209" spans="10:10" x14ac:dyDescent="0.35">
      <c r="J65209" s="830"/>
    </row>
    <row r="65210" spans="10:10" x14ac:dyDescent="0.35">
      <c r="J65210" s="830"/>
    </row>
    <row r="65211" spans="10:10" x14ac:dyDescent="0.35">
      <c r="J65211" s="830"/>
    </row>
    <row r="65212" spans="10:10" x14ac:dyDescent="0.35">
      <c r="J65212" s="830"/>
    </row>
    <row r="65213" spans="10:10" x14ac:dyDescent="0.35">
      <c r="J65213" s="830"/>
    </row>
    <row r="65214" spans="10:10" x14ac:dyDescent="0.35">
      <c r="J65214" s="830"/>
    </row>
    <row r="65215" spans="10:10" x14ac:dyDescent="0.35">
      <c r="J65215" s="830"/>
    </row>
    <row r="65216" spans="10:10" x14ac:dyDescent="0.35">
      <c r="J65216" s="830"/>
    </row>
    <row r="65217" spans="10:10" x14ac:dyDescent="0.35">
      <c r="J65217" s="830"/>
    </row>
    <row r="65218" spans="10:10" x14ac:dyDescent="0.35">
      <c r="J65218" s="830"/>
    </row>
    <row r="65219" spans="10:10" x14ac:dyDescent="0.35">
      <c r="J65219" s="830"/>
    </row>
    <row r="65220" spans="10:10" x14ac:dyDescent="0.35">
      <c r="J65220" s="830"/>
    </row>
    <row r="65221" spans="10:10" x14ac:dyDescent="0.35">
      <c r="J65221" s="830"/>
    </row>
    <row r="65222" spans="10:10" x14ac:dyDescent="0.35">
      <c r="J65222" s="830"/>
    </row>
    <row r="65223" spans="10:10" x14ac:dyDescent="0.35">
      <c r="J65223" s="830"/>
    </row>
    <row r="65224" spans="10:10" x14ac:dyDescent="0.35">
      <c r="J65224" s="830"/>
    </row>
    <row r="65225" spans="10:10" x14ac:dyDescent="0.35">
      <c r="J65225" s="830"/>
    </row>
    <row r="65226" spans="10:10" x14ac:dyDescent="0.35">
      <c r="J65226" s="830"/>
    </row>
    <row r="65227" spans="10:10" x14ac:dyDescent="0.35">
      <c r="J65227" s="830"/>
    </row>
    <row r="65228" spans="10:10" x14ac:dyDescent="0.35">
      <c r="J65228" s="830"/>
    </row>
    <row r="65229" spans="10:10" x14ac:dyDescent="0.35">
      <c r="J65229" s="830"/>
    </row>
    <row r="65230" spans="10:10" x14ac:dyDescent="0.35">
      <c r="J65230" s="830"/>
    </row>
    <row r="65231" spans="10:10" x14ac:dyDescent="0.35">
      <c r="J65231" s="830"/>
    </row>
    <row r="65232" spans="10:10" x14ac:dyDescent="0.35">
      <c r="J65232" s="830"/>
    </row>
    <row r="65233" spans="10:10" x14ac:dyDescent="0.35">
      <c r="J65233" s="830"/>
    </row>
    <row r="65234" spans="10:10" x14ac:dyDescent="0.35">
      <c r="J65234" s="830"/>
    </row>
    <row r="65235" spans="10:10" x14ac:dyDescent="0.35">
      <c r="J65235" s="830"/>
    </row>
    <row r="65236" spans="10:10" x14ac:dyDescent="0.35">
      <c r="J65236" s="830"/>
    </row>
    <row r="65237" spans="10:10" x14ac:dyDescent="0.35">
      <c r="J65237" s="830"/>
    </row>
    <row r="65238" spans="10:10" x14ac:dyDescent="0.35">
      <c r="J65238" s="830"/>
    </row>
    <row r="65239" spans="10:10" x14ac:dyDescent="0.35">
      <c r="J65239" s="830"/>
    </row>
    <row r="65240" spans="10:10" x14ac:dyDescent="0.35">
      <c r="J65240" s="830"/>
    </row>
    <row r="65241" spans="10:10" x14ac:dyDescent="0.35">
      <c r="J65241" s="830"/>
    </row>
    <row r="65242" spans="10:10" x14ac:dyDescent="0.35">
      <c r="J65242" s="830"/>
    </row>
    <row r="65243" spans="10:10" x14ac:dyDescent="0.35">
      <c r="J65243" s="830"/>
    </row>
    <row r="65244" spans="10:10" x14ac:dyDescent="0.35">
      <c r="J65244" s="830"/>
    </row>
    <row r="65245" spans="10:10" x14ac:dyDescent="0.35">
      <c r="J65245" s="830"/>
    </row>
    <row r="65246" spans="10:10" x14ac:dyDescent="0.35">
      <c r="J65246" s="830"/>
    </row>
    <row r="65247" spans="10:10" x14ac:dyDescent="0.35">
      <c r="J65247" s="830"/>
    </row>
    <row r="65248" spans="10:10" x14ac:dyDescent="0.35">
      <c r="J65248" s="830"/>
    </row>
    <row r="65249" spans="10:10" x14ac:dyDescent="0.35">
      <c r="J65249" s="830"/>
    </row>
    <row r="65250" spans="10:10" x14ac:dyDescent="0.35">
      <c r="J65250" s="830"/>
    </row>
    <row r="65251" spans="10:10" x14ac:dyDescent="0.35">
      <c r="J65251" s="830"/>
    </row>
    <row r="65252" spans="10:10" x14ac:dyDescent="0.35">
      <c r="J65252" s="830"/>
    </row>
    <row r="65253" spans="10:10" x14ac:dyDescent="0.35">
      <c r="J65253" s="830"/>
    </row>
    <row r="65254" spans="10:10" x14ac:dyDescent="0.35">
      <c r="J65254" s="830"/>
    </row>
    <row r="65255" spans="10:10" x14ac:dyDescent="0.35">
      <c r="J65255" s="830"/>
    </row>
    <row r="65256" spans="10:10" x14ac:dyDescent="0.35">
      <c r="J65256" s="830"/>
    </row>
    <row r="65257" spans="10:10" x14ac:dyDescent="0.35">
      <c r="J65257" s="830"/>
    </row>
    <row r="65258" spans="10:10" x14ac:dyDescent="0.35">
      <c r="J65258" s="830"/>
    </row>
    <row r="65259" spans="10:10" x14ac:dyDescent="0.35">
      <c r="J65259" s="830"/>
    </row>
    <row r="65260" spans="10:10" x14ac:dyDescent="0.35">
      <c r="J65260" s="830"/>
    </row>
    <row r="65261" spans="10:10" x14ac:dyDescent="0.35">
      <c r="J65261" s="830"/>
    </row>
    <row r="65262" spans="10:10" x14ac:dyDescent="0.35">
      <c r="J65262" s="830"/>
    </row>
    <row r="65263" spans="10:10" x14ac:dyDescent="0.35">
      <c r="J65263" s="830"/>
    </row>
    <row r="65264" spans="10:10" x14ac:dyDescent="0.35">
      <c r="J65264" s="830"/>
    </row>
    <row r="65265" spans="10:10" x14ac:dyDescent="0.35">
      <c r="J65265" s="830"/>
    </row>
    <row r="65266" spans="10:10" x14ac:dyDescent="0.35">
      <c r="J65266" s="830"/>
    </row>
    <row r="65267" spans="10:10" x14ac:dyDescent="0.35">
      <c r="J65267" s="830"/>
    </row>
    <row r="65268" spans="10:10" x14ac:dyDescent="0.35">
      <c r="J65268" s="830"/>
    </row>
    <row r="65269" spans="10:10" x14ac:dyDescent="0.35">
      <c r="J65269" s="830"/>
    </row>
    <row r="65270" spans="10:10" x14ac:dyDescent="0.35">
      <c r="J65270" s="830"/>
    </row>
    <row r="65271" spans="10:10" x14ac:dyDescent="0.35">
      <c r="J65271" s="830"/>
    </row>
    <row r="65272" spans="10:10" x14ac:dyDescent="0.35">
      <c r="J65272" s="830"/>
    </row>
    <row r="65273" spans="10:10" x14ac:dyDescent="0.35">
      <c r="J65273" s="830"/>
    </row>
    <row r="65274" spans="10:10" x14ac:dyDescent="0.35">
      <c r="J65274" s="830"/>
    </row>
    <row r="65275" spans="10:10" x14ac:dyDescent="0.35">
      <c r="J65275" s="830"/>
    </row>
    <row r="65276" spans="10:10" x14ac:dyDescent="0.35">
      <c r="J65276" s="830"/>
    </row>
    <row r="65277" spans="10:10" x14ac:dyDescent="0.35">
      <c r="J65277" s="830"/>
    </row>
    <row r="65278" spans="10:10" x14ac:dyDescent="0.35">
      <c r="J65278" s="830"/>
    </row>
    <row r="65279" spans="10:10" x14ac:dyDescent="0.35">
      <c r="J65279" s="830"/>
    </row>
    <row r="65280" spans="10:10" x14ac:dyDescent="0.35">
      <c r="J65280" s="830"/>
    </row>
    <row r="65281" spans="10:10" x14ac:dyDescent="0.35">
      <c r="J65281" s="830"/>
    </row>
    <row r="65282" spans="10:10" x14ac:dyDescent="0.35">
      <c r="J65282" s="830"/>
    </row>
    <row r="65283" spans="10:10" x14ac:dyDescent="0.35">
      <c r="J65283" s="830"/>
    </row>
    <row r="65284" spans="10:10" x14ac:dyDescent="0.35">
      <c r="J65284" s="830"/>
    </row>
    <row r="65285" spans="10:10" x14ac:dyDescent="0.35">
      <c r="J65285" s="830"/>
    </row>
    <row r="65286" spans="10:10" x14ac:dyDescent="0.35">
      <c r="J65286" s="830"/>
    </row>
    <row r="65287" spans="10:10" x14ac:dyDescent="0.35">
      <c r="J65287" s="830"/>
    </row>
    <row r="65288" spans="10:10" x14ac:dyDescent="0.35">
      <c r="J65288" s="830"/>
    </row>
    <row r="65289" spans="10:10" x14ac:dyDescent="0.35">
      <c r="J65289" s="830"/>
    </row>
    <row r="65290" spans="10:10" x14ac:dyDescent="0.35">
      <c r="J65290" s="830"/>
    </row>
    <row r="65291" spans="10:10" x14ac:dyDescent="0.35">
      <c r="J65291" s="830"/>
    </row>
    <row r="65292" spans="10:10" x14ac:dyDescent="0.35">
      <c r="J65292" s="830"/>
    </row>
    <row r="65293" spans="10:10" x14ac:dyDescent="0.35">
      <c r="J65293" s="830"/>
    </row>
    <row r="65294" spans="10:10" x14ac:dyDescent="0.35">
      <c r="J65294" s="830"/>
    </row>
    <row r="65295" spans="10:10" x14ac:dyDescent="0.35">
      <c r="J65295" s="830"/>
    </row>
    <row r="65296" spans="10:10" x14ac:dyDescent="0.35">
      <c r="J65296" s="830"/>
    </row>
    <row r="65297" spans="10:10" x14ac:dyDescent="0.35">
      <c r="J65297" s="830"/>
    </row>
    <row r="65298" spans="10:10" x14ac:dyDescent="0.35">
      <c r="J65298" s="830"/>
    </row>
    <row r="65299" spans="10:10" x14ac:dyDescent="0.35">
      <c r="J65299" s="830"/>
    </row>
    <row r="65300" spans="10:10" x14ac:dyDescent="0.35">
      <c r="J65300" s="830"/>
    </row>
    <row r="65301" spans="10:10" x14ac:dyDescent="0.35">
      <c r="J65301" s="830"/>
    </row>
    <row r="65302" spans="10:10" x14ac:dyDescent="0.35">
      <c r="J65302" s="830"/>
    </row>
    <row r="65303" spans="10:10" x14ac:dyDescent="0.35">
      <c r="J65303" s="830"/>
    </row>
    <row r="65304" spans="10:10" x14ac:dyDescent="0.35">
      <c r="J65304" s="830"/>
    </row>
    <row r="65305" spans="10:10" x14ac:dyDescent="0.35">
      <c r="J65305" s="830"/>
    </row>
    <row r="65306" spans="10:10" x14ac:dyDescent="0.35">
      <c r="J65306" s="830"/>
    </row>
    <row r="65307" spans="10:10" x14ac:dyDescent="0.35">
      <c r="J65307" s="830"/>
    </row>
    <row r="65308" spans="10:10" x14ac:dyDescent="0.35">
      <c r="J65308" s="830"/>
    </row>
    <row r="65309" spans="10:10" x14ac:dyDescent="0.35">
      <c r="J65309" s="830"/>
    </row>
    <row r="65310" spans="10:10" x14ac:dyDescent="0.35">
      <c r="J65310" s="830"/>
    </row>
    <row r="65311" spans="10:10" x14ac:dyDescent="0.35">
      <c r="J65311" s="830"/>
    </row>
    <row r="65312" spans="10:10" x14ac:dyDescent="0.35">
      <c r="J65312" s="830"/>
    </row>
    <row r="65313" spans="10:10" x14ac:dyDescent="0.35">
      <c r="J65313" s="830"/>
    </row>
    <row r="65314" spans="10:10" x14ac:dyDescent="0.35">
      <c r="J65314" s="830"/>
    </row>
    <row r="65315" spans="10:10" x14ac:dyDescent="0.35">
      <c r="J65315" s="830"/>
    </row>
    <row r="65316" spans="10:10" x14ac:dyDescent="0.35">
      <c r="J65316" s="830"/>
    </row>
    <row r="65317" spans="10:10" x14ac:dyDescent="0.35">
      <c r="J65317" s="830"/>
    </row>
    <row r="65318" spans="10:10" x14ac:dyDescent="0.35">
      <c r="J65318" s="830"/>
    </row>
    <row r="65319" spans="10:10" x14ac:dyDescent="0.35">
      <c r="J65319" s="830"/>
    </row>
    <row r="65320" spans="10:10" x14ac:dyDescent="0.35">
      <c r="J65320" s="830"/>
    </row>
    <row r="65321" spans="10:10" x14ac:dyDescent="0.35">
      <c r="J65321" s="830"/>
    </row>
    <row r="65322" spans="10:10" x14ac:dyDescent="0.35">
      <c r="J65322" s="830"/>
    </row>
    <row r="65323" spans="10:10" x14ac:dyDescent="0.35">
      <c r="J65323" s="830"/>
    </row>
    <row r="65324" spans="10:10" x14ac:dyDescent="0.35">
      <c r="J65324" s="830"/>
    </row>
    <row r="65325" spans="10:10" x14ac:dyDescent="0.35">
      <c r="J65325" s="830"/>
    </row>
    <row r="65326" spans="10:10" x14ac:dyDescent="0.35">
      <c r="J65326" s="830"/>
    </row>
    <row r="65327" spans="10:10" x14ac:dyDescent="0.35">
      <c r="J65327" s="830"/>
    </row>
    <row r="65328" spans="10:10" x14ac:dyDescent="0.35">
      <c r="J65328" s="830"/>
    </row>
    <row r="65329" spans="10:10" x14ac:dyDescent="0.35">
      <c r="J65329" s="830"/>
    </row>
    <row r="65330" spans="10:10" x14ac:dyDescent="0.35">
      <c r="J65330" s="830"/>
    </row>
    <row r="65331" spans="10:10" x14ac:dyDescent="0.35">
      <c r="J65331" s="830"/>
    </row>
    <row r="65332" spans="10:10" x14ac:dyDescent="0.35">
      <c r="J65332" s="830"/>
    </row>
    <row r="65333" spans="10:10" x14ac:dyDescent="0.35">
      <c r="J65333" s="830"/>
    </row>
    <row r="65334" spans="10:10" x14ac:dyDescent="0.35">
      <c r="J65334" s="830"/>
    </row>
    <row r="65335" spans="10:10" x14ac:dyDescent="0.35">
      <c r="J65335" s="830"/>
    </row>
    <row r="65336" spans="10:10" x14ac:dyDescent="0.35">
      <c r="J65336" s="830"/>
    </row>
    <row r="65337" spans="10:10" x14ac:dyDescent="0.35">
      <c r="J65337" s="830"/>
    </row>
    <row r="65344" spans="10:10" x14ac:dyDescent="0.35">
      <c r="J65344" s="830"/>
    </row>
    <row r="65345" spans="10:10" x14ac:dyDescent="0.35">
      <c r="J65345" s="830"/>
    </row>
    <row r="65346" spans="10:10" x14ac:dyDescent="0.35">
      <c r="J65346" s="830"/>
    </row>
    <row r="65347" spans="10:10" x14ac:dyDescent="0.35">
      <c r="J65347" s="830"/>
    </row>
    <row r="65392" spans="10:10" x14ac:dyDescent="0.35">
      <c r="J65392" s="830"/>
    </row>
    <row r="65393" spans="10:10" x14ac:dyDescent="0.35">
      <c r="J65393" s="830"/>
    </row>
    <row r="65394" spans="10:10" x14ac:dyDescent="0.35">
      <c r="J65394" s="830"/>
    </row>
    <row r="65395" spans="10:10" x14ac:dyDescent="0.35">
      <c r="J65395" s="830"/>
    </row>
    <row r="65396" spans="10:10" x14ac:dyDescent="0.35">
      <c r="J65396" s="830"/>
    </row>
    <row r="65397" spans="10:10" x14ac:dyDescent="0.35">
      <c r="J65397" s="830"/>
    </row>
    <row r="65398" spans="10:10" x14ac:dyDescent="0.35">
      <c r="J65398" s="830"/>
    </row>
    <row r="65399" spans="10:10" x14ac:dyDescent="0.35">
      <c r="J65399" s="830"/>
    </row>
    <row r="65418" spans="10:10" x14ac:dyDescent="0.35">
      <c r="J65418" s="830"/>
    </row>
    <row r="65419" spans="10:10" x14ac:dyDescent="0.35">
      <c r="J65419" s="830"/>
    </row>
    <row r="65420" spans="10:10" x14ac:dyDescent="0.35">
      <c r="J65420" s="830"/>
    </row>
    <row r="65421" spans="10:10" x14ac:dyDescent="0.35">
      <c r="J65421" s="830"/>
    </row>
    <row r="65422" spans="10:10" x14ac:dyDescent="0.35">
      <c r="J65422" s="830"/>
    </row>
    <row r="65423" spans="10:10" x14ac:dyDescent="0.35">
      <c r="J65423" s="830"/>
    </row>
    <row r="65424" spans="10:10" x14ac:dyDescent="0.35">
      <c r="J65424" s="830"/>
    </row>
    <row r="65425" spans="10:10" x14ac:dyDescent="0.35">
      <c r="J65425" s="830"/>
    </row>
    <row r="65426" spans="10:10" x14ac:dyDescent="0.35">
      <c r="J65426" s="830"/>
    </row>
    <row r="65427" spans="10:10" x14ac:dyDescent="0.35">
      <c r="J65427" s="830"/>
    </row>
    <row r="65428" spans="10:10" x14ac:dyDescent="0.35">
      <c r="J65428" s="830"/>
    </row>
    <row r="65429" spans="10:10" x14ac:dyDescent="0.35">
      <c r="J65429" s="830"/>
    </row>
    <row r="65430" spans="10:10" x14ac:dyDescent="0.35">
      <c r="J65430" s="830"/>
    </row>
    <row r="65431" spans="10:10" x14ac:dyDescent="0.35">
      <c r="J65431" s="830"/>
    </row>
    <row r="65432" spans="10:10" x14ac:dyDescent="0.35">
      <c r="J65432" s="830"/>
    </row>
    <row r="65433" spans="10:10" x14ac:dyDescent="0.35">
      <c r="J65433" s="830"/>
    </row>
    <row r="65434" spans="10:10" x14ac:dyDescent="0.35">
      <c r="J65434" s="830"/>
    </row>
    <row r="65435" spans="10:10" x14ac:dyDescent="0.35">
      <c r="J65435" s="830"/>
    </row>
    <row r="65436" spans="10:10" x14ac:dyDescent="0.35">
      <c r="J65436" s="830"/>
    </row>
    <row r="65437" spans="10:10" x14ac:dyDescent="0.35">
      <c r="J65437" s="830"/>
    </row>
    <row r="65438" spans="10:10" x14ac:dyDescent="0.35">
      <c r="J65438" s="830"/>
    </row>
    <row r="65439" spans="10:10" x14ac:dyDescent="0.35">
      <c r="J65439" s="830"/>
    </row>
    <row r="65440" spans="10:10" x14ac:dyDescent="0.35">
      <c r="J65440" s="830"/>
    </row>
    <row r="65441" spans="10:10" x14ac:dyDescent="0.35">
      <c r="J65441" s="830"/>
    </row>
    <row r="65442" spans="10:10" x14ac:dyDescent="0.35">
      <c r="J65442" s="830"/>
    </row>
    <row r="65443" spans="10:10" x14ac:dyDescent="0.35">
      <c r="J65443" s="830"/>
    </row>
    <row r="65444" spans="10:10" x14ac:dyDescent="0.35">
      <c r="J65444" s="830"/>
    </row>
    <row r="65445" spans="10:10" x14ac:dyDescent="0.35">
      <c r="J65445" s="830"/>
    </row>
    <row r="65446" spans="10:10" x14ac:dyDescent="0.35">
      <c r="J65446" s="830"/>
    </row>
    <row r="65447" spans="10:10" x14ac:dyDescent="0.35">
      <c r="J65447" s="830"/>
    </row>
    <row r="65448" spans="10:10" x14ac:dyDescent="0.35">
      <c r="J65448" s="830"/>
    </row>
    <row r="65449" spans="10:10" x14ac:dyDescent="0.35">
      <c r="J65449" s="830"/>
    </row>
    <row r="65450" spans="10:10" x14ac:dyDescent="0.35">
      <c r="J65450" s="830"/>
    </row>
    <row r="65451" spans="10:10" x14ac:dyDescent="0.35">
      <c r="J65451" s="830"/>
    </row>
    <row r="65452" spans="10:10" x14ac:dyDescent="0.35">
      <c r="J65452" s="830"/>
    </row>
    <row r="65453" spans="10:10" x14ac:dyDescent="0.35">
      <c r="J65453" s="830"/>
    </row>
    <row r="65454" spans="10:10" x14ac:dyDescent="0.35">
      <c r="J65454" s="830"/>
    </row>
    <row r="65455" spans="10:10" x14ac:dyDescent="0.35">
      <c r="J65455" s="830"/>
    </row>
    <row r="65456" spans="10:10" x14ac:dyDescent="0.35">
      <c r="J65456" s="830"/>
    </row>
    <row r="65457" spans="10:10" x14ac:dyDescent="0.35">
      <c r="J65457" s="830"/>
    </row>
    <row r="65458" spans="10:10" x14ac:dyDescent="0.35">
      <c r="J65458" s="830"/>
    </row>
    <row r="65459" spans="10:10" x14ac:dyDescent="0.35">
      <c r="J65459" s="830"/>
    </row>
    <row r="65460" spans="10:10" x14ac:dyDescent="0.35">
      <c r="J65460" s="830"/>
    </row>
    <row r="65461" spans="10:10" x14ac:dyDescent="0.35">
      <c r="J65461" s="830"/>
    </row>
    <row r="65462" spans="10:10" x14ac:dyDescent="0.35">
      <c r="J65462" s="830"/>
    </row>
    <row r="65470" spans="10:10" x14ac:dyDescent="0.35">
      <c r="J65470" s="830"/>
    </row>
    <row r="65471" spans="10:10" x14ac:dyDescent="0.35">
      <c r="J65471" s="830"/>
    </row>
    <row r="65472" spans="10:10" x14ac:dyDescent="0.35">
      <c r="J65472" s="830"/>
    </row>
    <row r="65473" spans="10:10" x14ac:dyDescent="0.35">
      <c r="J65473" s="830"/>
    </row>
    <row r="65474" spans="10:10" x14ac:dyDescent="0.35">
      <c r="J65474" s="830"/>
    </row>
    <row r="65475" spans="10:10" x14ac:dyDescent="0.35">
      <c r="J65475" s="830"/>
    </row>
    <row r="65476" spans="10:10" x14ac:dyDescent="0.35">
      <c r="J65476" s="830"/>
    </row>
    <row r="65477" spans="10:10" x14ac:dyDescent="0.35">
      <c r="J65477" s="830"/>
    </row>
    <row r="65478" spans="10:10" x14ac:dyDescent="0.35">
      <c r="J65478" s="830"/>
    </row>
    <row r="65479" spans="10:10" x14ac:dyDescent="0.35">
      <c r="J65479" s="830"/>
    </row>
    <row r="65480" spans="10:10" x14ac:dyDescent="0.35">
      <c r="J65480" s="830"/>
    </row>
    <row r="65481" spans="10:10" x14ac:dyDescent="0.35">
      <c r="J65481" s="830"/>
    </row>
    <row r="65482" spans="10:10" x14ac:dyDescent="0.35">
      <c r="J65482" s="830"/>
    </row>
    <row r="65483" spans="10:10" x14ac:dyDescent="0.35">
      <c r="J65483" s="830"/>
    </row>
    <row r="65484" spans="10:10" x14ac:dyDescent="0.35">
      <c r="J65484" s="830"/>
    </row>
    <row r="65485" spans="10:10" x14ac:dyDescent="0.35">
      <c r="J65485" s="830"/>
    </row>
    <row r="65486" spans="10:10" x14ac:dyDescent="0.35">
      <c r="J65486" s="830"/>
    </row>
    <row r="65487" spans="10:10" x14ac:dyDescent="0.35">
      <c r="J65487" s="830"/>
    </row>
    <row r="65488" spans="10:10" x14ac:dyDescent="0.35">
      <c r="J65488" s="830"/>
    </row>
    <row r="65489" spans="10:10" x14ac:dyDescent="0.35">
      <c r="J65489" s="830"/>
    </row>
    <row r="65490" spans="10:10" x14ac:dyDescent="0.35">
      <c r="J65490" s="830"/>
    </row>
    <row r="65491" spans="10:10" x14ac:dyDescent="0.35">
      <c r="J65491" s="830"/>
    </row>
    <row r="65492" spans="10:10" x14ac:dyDescent="0.35">
      <c r="J65492" s="830"/>
    </row>
    <row r="65493" spans="10:10" x14ac:dyDescent="0.35">
      <c r="J65493" s="830"/>
    </row>
    <row r="65494" spans="10:10" x14ac:dyDescent="0.35">
      <c r="J65494" s="830"/>
    </row>
    <row r="65495" spans="10:10" x14ac:dyDescent="0.35">
      <c r="J65495" s="830"/>
    </row>
    <row r="65496" spans="10:10" x14ac:dyDescent="0.35">
      <c r="J65496" s="830"/>
    </row>
    <row r="65497" spans="10:10" x14ac:dyDescent="0.35">
      <c r="J65497" s="830"/>
    </row>
    <row r="65498" spans="10:10" x14ac:dyDescent="0.35">
      <c r="J65498" s="830"/>
    </row>
    <row r="65499" spans="10:10" x14ac:dyDescent="0.35">
      <c r="J65499" s="830"/>
    </row>
    <row r="65500" spans="10:10" x14ac:dyDescent="0.35">
      <c r="J65500" s="830"/>
    </row>
    <row r="65501" spans="10:10" x14ac:dyDescent="0.35">
      <c r="J65501" s="830"/>
    </row>
    <row r="65502" spans="10:10" x14ac:dyDescent="0.35">
      <c r="J65502" s="830"/>
    </row>
    <row r="65503" spans="10:10" x14ac:dyDescent="0.35">
      <c r="J65503" s="830"/>
    </row>
    <row r="65504" spans="10:10" x14ac:dyDescent="0.35">
      <c r="J65504" s="830"/>
    </row>
    <row r="65505" spans="10:10" x14ac:dyDescent="0.35">
      <c r="J65505" s="830"/>
    </row>
    <row r="65506" spans="10:10" x14ac:dyDescent="0.35">
      <c r="J65506" s="830"/>
    </row>
    <row r="65507" spans="10:10" x14ac:dyDescent="0.35">
      <c r="J65507" s="830"/>
    </row>
    <row r="65508" spans="10:10" x14ac:dyDescent="0.35">
      <c r="J65508" s="830"/>
    </row>
    <row r="65509" spans="10:10" x14ac:dyDescent="0.35">
      <c r="J65509" s="830"/>
    </row>
    <row r="65510" spans="10:10" x14ac:dyDescent="0.35">
      <c r="J65510" s="830"/>
    </row>
    <row r="65511" spans="10:10" x14ac:dyDescent="0.35">
      <c r="J65511" s="830"/>
    </row>
    <row r="65512" spans="10:10" x14ac:dyDescent="0.35">
      <c r="J65512" s="830"/>
    </row>
    <row r="65513" spans="10:10" x14ac:dyDescent="0.35">
      <c r="J65513" s="830"/>
    </row>
    <row r="65514" spans="10:10" x14ac:dyDescent="0.35">
      <c r="J65514" s="830"/>
    </row>
    <row r="65515" spans="10:10" x14ac:dyDescent="0.35">
      <c r="J65515" s="830"/>
    </row>
    <row r="65516" spans="10:10" x14ac:dyDescent="0.35">
      <c r="J65516" s="830"/>
    </row>
    <row r="65517" spans="10:10" x14ac:dyDescent="0.35">
      <c r="J65517" s="830"/>
    </row>
    <row r="65518" spans="10:10" x14ac:dyDescent="0.35">
      <c r="J65518" s="830"/>
    </row>
    <row r="65519" spans="10:10" x14ac:dyDescent="0.35">
      <c r="J65519" s="830"/>
    </row>
    <row r="65522" spans="10:10" x14ac:dyDescent="0.35">
      <c r="J65522" s="830"/>
    </row>
    <row r="65523" spans="10:10" x14ac:dyDescent="0.35">
      <c r="J65523" s="830"/>
    </row>
    <row r="65524" spans="10:10" x14ac:dyDescent="0.35">
      <c r="J65524" s="830"/>
    </row>
    <row r="65525" spans="10:10" x14ac:dyDescent="0.35">
      <c r="J65525" s="830"/>
    </row>
    <row r="65526" spans="10:10" x14ac:dyDescent="0.35">
      <c r="J65526" s="830"/>
    </row>
    <row r="65527" spans="10:10" x14ac:dyDescent="0.35">
      <c r="J65527" s="830"/>
    </row>
    <row r="65528" spans="10:10" x14ac:dyDescent="0.35">
      <c r="J65528" s="830"/>
    </row>
    <row r="65529" spans="10:10" x14ac:dyDescent="0.35">
      <c r="J65529" s="830"/>
    </row>
    <row r="65536" spans="10:10" x14ac:dyDescent="0.35">
      <c r="J65536" s="830"/>
    </row>
    <row r="65537" spans="10:10" x14ac:dyDescent="0.35">
      <c r="J65537" s="830"/>
    </row>
    <row r="65538" spans="10:10" x14ac:dyDescent="0.35">
      <c r="J65538" s="830"/>
    </row>
    <row r="65539" spans="10:10" x14ac:dyDescent="0.35">
      <c r="J65539" s="830"/>
    </row>
    <row r="65540" spans="10:10" x14ac:dyDescent="0.35">
      <c r="J65540" s="830"/>
    </row>
    <row r="65541" spans="10:10" x14ac:dyDescent="0.35">
      <c r="J65541" s="830"/>
    </row>
    <row r="65542" spans="10:10" x14ac:dyDescent="0.35">
      <c r="J65542" s="830"/>
    </row>
    <row r="65543" spans="10:10" x14ac:dyDescent="0.35">
      <c r="J65543" s="830"/>
    </row>
    <row r="65544" spans="10:10" x14ac:dyDescent="0.35">
      <c r="J65544" s="830"/>
    </row>
    <row r="65545" spans="10:10" x14ac:dyDescent="0.35">
      <c r="J65545" s="830"/>
    </row>
    <row r="65552" spans="10:10" x14ac:dyDescent="0.35">
      <c r="J65552" s="830"/>
    </row>
    <row r="65553" spans="10:10" x14ac:dyDescent="0.35">
      <c r="J65553" s="830"/>
    </row>
    <row r="65554" spans="10:10" x14ac:dyDescent="0.35">
      <c r="J65554" s="830"/>
    </row>
    <row r="65555" spans="10:10" x14ac:dyDescent="0.35">
      <c r="J65555" s="830"/>
    </row>
    <row r="65556" spans="10:10" x14ac:dyDescent="0.35">
      <c r="J65556" s="830"/>
    </row>
    <row r="65557" spans="10:10" x14ac:dyDescent="0.35">
      <c r="J65557" s="830"/>
    </row>
    <row r="65572" spans="10:10" x14ac:dyDescent="0.35">
      <c r="J65572" s="830"/>
    </row>
    <row r="65573" spans="10:10" x14ac:dyDescent="0.35">
      <c r="J65573" s="830"/>
    </row>
    <row r="65574" spans="10:10" x14ac:dyDescent="0.35">
      <c r="J65574" s="830"/>
    </row>
    <row r="65575" spans="10:10" x14ac:dyDescent="0.35">
      <c r="J65575" s="830"/>
    </row>
    <row r="65576" spans="10:10" x14ac:dyDescent="0.35">
      <c r="J65576" s="830"/>
    </row>
    <row r="65577" spans="10:10" x14ac:dyDescent="0.35">
      <c r="J65577" s="830"/>
    </row>
    <row r="65578" spans="10:10" x14ac:dyDescent="0.35">
      <c r="J65578" s="830"/>
    </row>
    <row r="65579" spans="10:10" x14ac:dyDescent="0.35">
      <c r="J65579" s="830"/>
    </row>
    <row r="65580" spans="10:10" x14ac:dyDescent="0.35">
      <c r="J65580" s="830"/>
    </row>
    <row r="65581" spans="10:10" x14ac:dyDescent="0.35">
      <c r="J65581" s="830"/>
    </row>
    <row r="65582" spans="10:10" x14ac:dyDescent="0.35">
      <c r="J65582" s="830"/>
    </row>
    <row r="65583" spans="10:10" x14ac:dyDescent="0.35">
      <c r="J65583" s="830"/>
    </row>
    <row r="65584" spans="10:10" x14ac:dyDescent="0.35">
      <c r="J65584" s="830"/>
    </row>
    <row r="65585" spans="10:10" x14ac:dyDescent="0.35">
      <c r="J65585" s="830"/>
    </row>
    <row r="65586" spans="10:10" x14ac:dyDescent="0.35">
      <c r="J65586" s="830"/>
    </row>
    <row r="65587" spans="10:10" x14ac:dyDescent="0.35">
      <c r="J65587" s="830"/>
    </row>
    <row r="65588" spans="10:10" x14ac:dyDescent="0.35">
      <c r="J65588" s="830"/>
    </row>
    <row r="65589" spans="10:10" x14ac:dyDescent="0.35">
      <c r="J65589" s="830"/>
    </row>
    <row r="65590" spans="10:10" x14ac:dyDescent="0.35">
      <c r="J65590" s="830"/>
    </row>
    <row r="65591" spans="10:10" x14ac:dyDescent="0.35">
      <c r="J65591" s="830"/>
    </row>
    <row r="65592" spans="10:10" x14ac:dyDescent="0.35">
      <c r="J65592" s="830"/>
    </row>
    <row r="65593" spans="10:10" x14ac:dyDescent="0.35">
      <c r="J65593" s="830"/>
    </row>
    <row r="65594" spans="10:10" x14ac:dyDescent="0.35">
      <c r="J65594" s="830"/>
    </row>
    <row r="65595" spans="10:10" x14ac:dyDescent="0.35">
      <c r="J65595" s="830"/>
    </row>
    <row r="65596" spans="10:10" x14ac:dyDescent="0.35">
      <c r="J65596" s="830"/>
    </row>
    <row r="65597" spans="10:10" x14ac:dyDescent="0.35">
      <c r="J65597" s="830"/>
    </row>
    <row r="65598" spans="10:10" x14ac:dyDescent="0.35">
      <c r="J65598" s="830"/>
    </row>
    <row r="65599" spans="10:10" x14ac:dyDescent="0.35">
      <c r="J65599" s="830"/>
    </row>
    <row r="65600" spans="10:10" x14ac:dyDescent="0.35">
      <c r="J65600" s="830"/>
    </row>
    <row r="65601" spans="10:10" x14ac:dyDescent="0.35">
      <c r="J65601" s="830"/>
    </row>
    <row r="65602" spans="10:10" x14ac:dyDescent="0.35">
      <c r="J65602" s="830"/>
    </row>
    <row r="65603" spans="10:10" x14ac:dyDescent="0.35">
      <c r="J65603" s="830"/>
    </row>
    <row r="65604" spans="10:10" x14ac:dyDescent="0.35">
      <c r="J65604" s="830"/>
    </row>
    <row r="65605" spans="10:10" x14ac:dyDescent="0.35">
      <c r="J65605" s="830"/>
    </row>
    <row r="65606" spans="10:10" x14ac:dyDescent="0.35">
      <c r="J65606" s="830"/>
    </row>
    <row r="65607" spans="10:10" x14ac:dyDescent="0.35">
      <c r="J65607" s="830"/>
    </row>
    <row r="65608" spans="10:10" x14ac:dyDescent="0.35">
      <c r="J65608" s="830"/>
    </row>
    <row r="65609" spans="10:10" x14ac:dyDescent="0.35">
      <c r="J65609" s="830"/>
    </row>
    <row r="65610" spans="10:10" x14ac:dyDescent="0.35">
      <c r="J65610" s="830"/>
    </row>
    <row r="65611" spans="10:10" x14ac:dyDescent="0.35">
      <c r="J65611" s="830"/>
    </row>
    <row r="65612" spans="10:10" x14ac:dyDescent="0.35">
      <c r="J65612" s="830"/>
    </row>
    <row r="65613" spans="10:10" x14ac:dyDescent="0.35">
      <c r="J65613" s="830"/>
    </row>
    <row r="65614" spans="10:10" x14ac:dyDescent="0.35">
      <c r="J65614" s="830"/>
    </row>
    <row r="65615" spans="10:10" x14ac:dyDescent="0.35">
      <c r="J65615" s="830"/>
    </row>
    <row r="65616" spans="10:10" x14ac:dyDescent="0.35">
      <c r="J65616" s="830"/>
    </row>
    <row r="65617" spans="10:10" x14ac:dyDescent="0.35">
      <c r="J65617" s="830"/>
    </row>
    <row r="65618" spans="10:10" x14ac:dyDescent="0.35">
      <c r="J65618" s="830"/>
    </row>
    <row r="65619" spans="10:10" x14ac:dyDescent="0.35">
      <c r="J65619" s="830"/>
    </row>
    <row r="65620" spans="10:10" x14ac:dyDescent="0.35">
      <c r="J65620" s="830"/>
    </row>
    <row r="65621" spans="10:10" x14ac:dyDescent="0.35">
      <c r="J65621" s="830"/>
    </row>
    <row r="65622" spans="10:10" x14ac:dyDescent="0.35">
      <c r="J65622" s="830"/>
    </row>
    <row r="65623" spans="10:10" x14ac:dyDescent="0.35">
      <c r="J65623" s="830"/>
    </row>
    <row r="65624" spans="10:10" x14ac:dyDescent="0.35">
      <c r="J65624" s="830"/>
    </row>
    <row r="65625" spans="10:10" x14ac:dyDescent="0.35">
      <c r="J65625" s="830"/>
    </row>
    <row r="65626" spans="10:10" x14ac:dyDescent="0.35">
      <c r="J65626" s="830"/>
    </row>
    <row r="65627" spans="10:10" x14ac:dyDescent="0.35">
      <c r="J65627" s="830"/>
    </row>
    <row r="65628" spans="10:10" x14ac:dyDescent="0.35">
      <c r="J65628" s="830"/>
    </row>
    <row r="65629" spans="10:10" x14ac:dyDescent="0.35">
      <c r="J65629" s="830"/>
    </row>
    <row r="65630" spans="10:10" x14ac:dyDescent="0.35">
      <c r="J65630" s="830"/>
    </row>
    <row r="65631" spans="10:10" x14ac:dyDescent="0.35">
      <c r="J65631" s="830"/>
    </row>
    <row r="65632" spans="10:10" x14ac:dyDescent="0.35">
      <c r="J65632" s="830"/>
    </row>
    <row r="65633" spans="10:10" x14ac:dyDescent="0.35">
      <c r="J65633" s="830"/>
    </row>
    <row r="65634" spans="10:10" x14ac:dyDescent="0.35">
      <c r="J65634" s="830"/>
    </row>
    <row r="65635" spans="10:10" x14ac:dyDescent="0.35">
      <c r="J65635" s="830"/>
    </row>
    <row r="65636" spans="10:10" x14ac:dyDescent="0.35">
      <c r="J65636" s="830"/>
    </row>
    <row r="65637" spans="10:10" x14ac:dyDescent="0.35">
      <c r="J65637" s="830"/>
    </row>
    <row r="65638" spans="10:10" x14ac:dyDescent="0.35">
      <c r="J65638" s="830"/>
    </row>
    <row r="65639" spans="10:10" x14ac:dyDescent="0.35">
      <c r="J65639" s="830"/>
    </row>
    <row r="65640" spans="10:10" x14ac:dyDescent="0.35">
      <c r="J65640" s="830"/>
    </row>
    <row r="65641" spans="10:10" x14ac:dyDescent="0.35">
      <c r="J65641" s="830"/>
    </row>
    <row r="65642" spans="10:10" x14ac:dyDescent="0.35">
      <c r="J65642" s="830"/>
    </row>
    <row r="65673" spans="10:10" x14ac:dyDescent="0.35">
      <c r="J65673" s="830"/>
    </row>
    <row r="65674" spans="10:10" x14ac:dyDescent="0.35">
      <c r="J65674" s="830"/>
    </row>
    <row r="65675" spans="10:10" x14ac:dyDescent="0.35">
      <c r="J65675" s="830"/>
    </row>
    <row r="65676" spans="10:10" x14ac:dyDescent="0.35">
      <c r="J65676" s="830"/>
    </row>
    <row r="65677" spans="10:10" x14ac:dyDescent="0.35">
      <c r="J65677" s="830"/>
    </row>
    <row r="65678" spans="10:10" x14ac:dyDescent="0.35">
      <c r="J65678" s="830"/>
    </row>
    <row r="65679" spans="10:10" x14ac:dyDescent="0.35">
      <c r="J65679" s="830"/>
    </row>
    <row r="65680" spans="10:10" x14ac:dyDescent="0.35">
      <c r="J65680" s="830"/>
    </row>
    <row r="65681" spans="10:10" x14ac:dyDescent="0.35">
      <c r="J65681" s="830"/>
    </row>
    <row r="65682" spans="10:10" x14ac:dyDescent="0.35">
      <c r="J65682" s="830"/>
    </row>
    <row r="65683" spans="10:10" x14ac:dyDescent="0.35">
      <c r="J65683" s="830"/>
    </row>
    <row r="65684" spans="10:10" x14ac:dyDescent="0.35">
      <c r="J65684" s="830"/>
    </row>
    <row r="65685" spans="10:10" x14ac:dyDescent="0.35">
      <c r="J65685" s="830"/>
    </row>
    <row r="65686" spans="10:10" x14ac:dyDescent="0.35">
      <c r="J65686" s="830"/>
    </row>
    <row r="65687" spans="10:10" x14ac:dyDescent="0.35">
      <c r="J65687" s="830"/>
    </row>
    <row r="65688" spans="10:10" x14ac:dyDescent="0.35">
      <c r="J65688" s="830"/>
    </row>
    <row r="65689" spans="10:10" x14ac:dyDescent="0.35">
      <c r="J65689" s="830"/>
    </row>
    <row r="65690" spans="10:10" x14ac:dyDescent="0.35">
      <c r="J65690" s="830"/>
    </row>
    <row r="65691" spans="10:10" x14ac:dyDescent="0.35">
      <c r="J65691" s="830"/>
    </row>
    <row r="65692" spans="10:10" x14ac:dyDescent="0.35">
      <c r="J65692" s="830"/>
    </row>
    <row r="65693" spans="10:10" x14ac:dyDescent="0.35">
      <c r="J65693" s="830"/>
    </row>
    <row r="65694" spans="10:10" x14ac:dyDescent="0.35">
      <c r="J65694" s="830"/>
    </row>
    <row r="65695" spans="10:10" x14ac:dyDescent="0.35">
      <c r="J65695" s="830"/>
    </row>
    <row r="65696" spans="10:10" x14ac:dyDescent="0.35">
      <c r="J65696" s="830"/>
    </row>
    <row r="65702" spans="10:10" x14ac:dyDescent="0.35">
      <c r="J65702" s="830"/>
    </row>
    <row r="65703" spans="10:10" x14ac:dyDescent="0.35">
      <c r="J65703" s="830"/>
    </row>
    <row r="65704" spans="10:10" x14ac:dyDescent="0.35">
      <c r="J65704" s="830"/>
    </row>
    <row r="65705" spans="10:10" x14ac:dyDescent="0.35">
      <c r="J65705" s="830"/>
    </row>
    <row r="65706" spans="10:10" x14ac:dyDescent="0.35">
      <c r="J65706" s="830"/>
    </row>
    <row r="65707" spans="10:10" x14ac:dyDescent="0.35">
      <c r="J65707" s="830"/>
    </row>
    <row r="65716" spans="10:10" x14ac:dyDescent="0.35">
      <c r="J65716" s="830"/>
    </row>
    <row r="65717" spans="10:10" x14ac:dyDescent="0.35">
      <c r="J65717" s="830"/>
    </row>
    <row r="65718" spans="10:10" x14ac:dyDescent="0.35">
      <c r="J65718" s="830"/>
    </row>
    <row r="65719" spans="10:10" x14ac:dyDescent="0.35">
      <c r="J65719" s="830"/>
    </row>
    <row r="65720" spans="10:10" x14ac:dyDescent="0.35">
      <c r="J65720" s="830"/>
    </row>
    <row r="65721" spans="10:10" x14ac:dyDescent="0.35">
      <c r="J65721" s="830"/>
    </row>
    <row r="65722" spans="10:10" x14ac:dyDescent="0.35">
      <c r="J65722" s="830"/>
    </row>
    <row r="65723" spans="10:10" x14ac:dyDescent="0.35">
      <c r="J65723" s="830"/>
    </row>
    <row r="65724" spans="10:10" x14ac:dyDescent="0.35">
      <c r="J65724" s="830"/>
    </row>
    <row r="65725" spans="10:10" x14ac:dyDescent="0.35">
      <c r="J65725" s="830"/>
    </row>
    <row r="65726" spans="10:10" x14ac:dyDescent="0.35">
      <c r="J65726" s="830"/>
    </row>
    <row r="65727" spans="10:10" x14ac:dyDescent="0.35">
      <c r="J65727" s="830"/>
    </row>
    <row r="65728" spans="10:10" x14ac:dyDescent="0.35">
      <c r="J65728" s="830"/>
    </row>
    <row r="65729" spans="10:10" x14ac:dyDescent="0.35">
      <c r="J65729" s="830"/>
    </row>
    <row r="65730" spans="10:10" x14ac:dyDescent="0.35">
      <c r="J65730" s="830"/>
    </row>
    <row r="65731" spans="10:10" x14ac:dyDescent="0.35">
      <c r="J65731" s="830"/>
    </row>
    <row r="65732" spans="10:10" x14ac:dyDescent="0.35">
      <c r="J65732" s="830"/>
    </row>
    <row r="65733" spans="10:10" x14ac:dyDescent="0.35">
      <c r="J65733" s="830"/>
    </row>
    <row r="65734" spans="10:10" x14ac:dyDescent="0.35">
      <c r="J65734" s="830"/>
    </row>
    <row r="65735" spans="10:10" x14ac:dyDescent="0.35">
      <c r="J65735" s="830"/>
    </row>
    <row r="65736" spans="10:10" x14ac:dyDescent="0.35">
      <c r="J65736" s="830"/>
    </row>
    <row r="65737" spans="10:10" x14ac:dyDescent="0.35">
      <c r="J65737" s="830"/>
    </row>
    <row r="65738" spans="10:10" x14ac:dyDescent="0.35">
      <c r="J65738" s="830"/>
    </row>
    <row r="65739" spans="10:10" x14ac:dyDescent="0.35">
      <c r="J65739" s="830"/>
    </row>
    <row r="65740" spans="10:10" x14ac:dyDescent="0.35">
      <c r="J65740" s="830"/>
    </row>
    <row r="65741" spans="10:10" x14ac:dyDescent="0.35">
      <c r="J65741" s="830"/>
    </row>
    <row r="65742" spans="10:10" x14ac:dyDescent="0.35">
      <c r="J65742" s="830"/>
    </row>
    <row r="65743" spans="10:10" x14ac:dyDescent="0.35">
      <c r="J65743" s="830"/>
    </row>
    <row r="65744" spans="10:10" x14ac:dyDescent="0.35">
      <c r="J65744" s="830"/>
    </row>
    <row r="65745" spans="10:10" x14ac:dyDescent="0.35">
      <c r="J65745" s="830"/>
    </row>
    <row r="65746" spans="10:10" x14ac:dyDescent="0.35">
      <c r="J65746" s="830"/>
    </row>
    <row r="65747" spans="10:10" x14ac:dyDescent="0.35">
      <c r="J65747" s="830"/>
    </row>
    <row r="65748" spans="10:10" x14ac:dyDescent="0.35">
      <c r="J65748" s="830"/>
    </row>
    <row r="65749" spans="10:10" x14ac:dyDescent="0.35">
      <c r="J65749" s="830"/>
    </row>
    <row r="65750" spans="10:10" x14ac:dyDescent="0.35">
      <c r="J65750" s="830"/>
    </row>
    <row r="65751" spans="10:10" x14ac:dyDescent="0.35">
      <c r="J65751" s="830"/>
    </row>
    <row r="65752" spans="10:10" x14ac:dyDescent="0.35">
      <c r="J65752" s="830"/>
    </row>
    <row r="65753" spans="10:10" x14ac:dyDescent="0.35">
      <c r="J65753" s="830"/>
    </row>
    <row r="65754" spans="10:10" x14ac:dyDescent="0.35">
      <c r="J65754" s="830"/>
    </row>
    <row r="65755" spans="10:10" x14ac:dyDescent="0.35">
      <c r="J65755" s="830"/>
    </row>
    <row r="65756" spans="10:10" x14ac:dyDescent="0.35">
      <c r="J65756" s="830"/>
    </row>
    <row r="65757" spans="10:10" x14ac:dyDescent="0.35">
      <c r="J65757" s="830"/>
    </row>
    <row r="65758" spans="10:10" x14ac:dyDescent="0.35">
      <c r="J65758" s="830"/>
    </row>
    <row r="65759" spans="10:10" x14ac:dyDescent="0.35">
      <c r="J65759" s="830"/>
    </row>
    <row r="65760" spans="10:10" x14ac:dyDescent="0.35">
      <c r="J65760" s="830"/>
    </row>
    <row r="65761" spans="10:10" x14ac:dyDescent="0.35">
      <c r="J65761" s="830"/>
    </row>
    <row r="65762" spans="10:10" x14ac:dyDescent="0.35">
      <c r="J65762" s="830"/>
    </row>
    <row r="65763" spans="10:10" x14ac:dyDescent="0.35">
      <c r="J65763" s="830"/>
    </row>
    <row r="65764" spans="10:10" x14ac:dyDescent="0.35">
      <c r="J65764" s="830"/>
    </row>
    <row r="65765" spans="10:10" x14ac:dyDescent="0.35">
      <c r="J65765" s="830"/>
    </row>
    <row r="65766" spans="10:10" x14ac:dyDescent="0.35">
      <c r="J65766" s="830"/>
    </row>
    <row r="65767" spans="10:10" x14ac:dyDescent="0.35">
      <c r="J65767" s="830"/>
    </row>
    <row r="65768" spans="10:10" x14ac:dyDescent="0.35">
      <c r="J65768" s="830"/>
    </row>
    <row r="65769" spans="10:10" x14ac:dyDescent="0.35">
      <c r="J65769" s="830"/>
    </row>
    <row r="65770" spans="10:10" x14ac:dyDescent="0.35">
      <c r="J65770" s="830"/>
    </row>
    <row r="65771" spans="10:10" x14ac:dyDescent="0.35">
      <c r="J65771" s="830"/>
    </row>
    <row r="65772" spans="10:10" x14ac:dyDescent="0.35">
      <c r="J65772" s="830"/>
    </row>
    <row r="65773" spans="10:10" x14ac:dyDescent="0.35">
      <c r="J65773" s="830"/>
    </row>
    <row r="65774" spans="10:10" x14ac:dyDescent="0.35">
      <c r="J65774" s="830"/>
    </row>
    <row r="65775" spans="10:10" x14ac:dyDescent="0.35">
      <c r="J65775" s="830"/>
    </row>
    <row r="65776" spans="10:10" x14ac:dyDescent="0.35">
      <c r="J65776" s="830"/>
    </row>
    <row r="65777" spans="10:10" x14ac:dyDescent="0.35">
      <c r="J65777" s="830"/>
    </row>
    <row r="65778" spans="10:10" x14ac:dyDescent="0.35">
      <c r="J65778" s="830"/>
    </row>
    <row r="65779" spans="10:10" x14ac:dyDescent="0.35">
      <c r="J65779" s="830"/>
    </row>
    <row r="65780" spans="10:10" x14ac:dyDescent="0.35">
      <c r="J65780" s="830"/>
    </row>
    <row r="65781" spans="10:10" x14ac:dyDescent="0.35">
      <c r="J65781" s="830"/>
    </row>
    <row r="65782" spans="10:10" x14ac:dyDescent="0.35">
      <c r="J65782" s="830"/>
    </row>
    <row r="65783" spans="10:10" x14ac:dyDescent="0.35">
      <c r="J65783" s="830"/>
    </row>
    <row r="65784" spans="10:10" x14ac:dyDescent="0.35">
      <c r="J65784" s="830"/>
    </row>
    <row r="65785" spans="10:10" x14ac:dyDescent="0.35">
      <c r="J65785" s="830"/>
    </row>
    <row r="65786" spans="10:10" x14ac:dyDescent="0.35">
      <c r="J65786" s="830"/>
    </row>
    <row r="65787" spans="10:10" x14ac:dyDescent="0.35">
      <c r="J65787" s="830"/>
    </row>
    <row r="65788" spans="10:10" x14ac:dyDescent="0.35">
      <c r="J65788" s="830"/>
    </row>
    <row r="65789" spans="10:10" x14ac:dyDescent="0.35">
      <c r="J65789" s="830"/>
    </row>
    <row r="65790" spans="10:10" x14ac:dyDescent="0.35">
      <c r="J65790" s="830"/>
    </row>
    <row r="65791" spans="10:10" x14ac:dyDescent="0.35">
      <c r="J65791" s="830"/>
    </row>
    <row r="65792" spans="10:10" x14ac:dyDescent="0.35">
      <c r="J65792" s="830"/>
    </row>
    <row r="65801" spans="10:10" x14ac:dyDescent="0.35">
      <c r="J65801" s="830"/>
    </row>
    <row r="65802" spans="10:10" x14ac:dyDescent="0.35">
      <c r="J65802" s="830"/>
    </row>
    <row r="65803" spans="10:10" x14ac:dyDescent="0.35">
      <c r="J65803" s="830"/>
    </row>
    <row r="65804" spans="10:10" x14ac:dyDescent="0.35">
      <c r="J65804" s="830"/>
    </row>
    <row r="65805" spans="10:10" x14ac:dyDescent="0.35">
      <c r="J65805" s="830"/>
    </row>
    <row r="65806" spans="10:10" x14ac:dyDescent="0.35">
      <c r="J65806" s="830"/>
    </row>
    <row r="65807" spans="10:10" x14ac:dyDescent="0.35">
      <c r="J65807" s="830"/>
    </row>
    <row r="65808" spans="10:10" x14ac:dyDescent="0.35">
      <c r="J65808" s="830"/>
    </row>
    <row r="65809" spans="10:10" x14ac:dyDescent="0.35">
      <c r="J65809" s="830"/>
    </row>
    <row r="65810" spans="10:10" x14ac:dyDescent="0.35">
      <c r="J65810" s="830"/>
    </row>
    <row r="65811" spans="10:10" x14ac:dyDescent="0.35">
      <c r="J65811" s="830"/>
    </row>
    <row r="65812" spans="10:10" x14ac:dyDescent="0.35">
      <c r="J65812" s="830"/>
    </row>
    <row r="65813" spans="10:10" x14ac:dyDescent="0.35">
      <c r="J65813" s="830"/>
    </row>
    <row r="65814" spans="10:10" x14ac:dyDescent="0.35">
      <c r="J65814" s="830"/>
    </row>
    <row r="65815" spans="10:10" x14ac:dyDescent="0.35">
      <c r="J65815" s="830"/>
    </row>
    <row r="65816" spans="10:10" x14ac:dyDescent="0.35">
      <c r="J65816" s="830"/>
    </row>
    <row r="65817" spans="10:10" x14ac:dyDescent="0.35">
      <c r="J65817" s="830"/>
    </row>
    <row r="65818" spans="10:10" x14ac:dyDescent="0.35">
      <c r="J65818" s="830"/>
    </row>
    <row r="65819" spans="10:10" x14ac:dyDescent="0.35">
      <c r="J65819" s="830"/>
    </row>
    <row r="65820" spans="10:10" x14ac:dyDescent="0.35">
      <c r="J65820" s="830"/>
    </row>
    <row r="65821" spans="10:10" x14ac:dyDescent="0.35">
      <c r="J65821" s="830"/>
    </row>
    <row r="65822" spans="10:10" x14ac:dyDescent="0.35">
      <c r="J65822" s="830"/>
    </row>
    <row r="65823" spans="10:10" x14ac:dyDescent="0.35">
      <c r="J65823" s="830"/>
    </row>
    <row r="65824" spans="10:10" x14ac:dyDescent="0.35">
      <c r="J65824" s="830"/>
    </row>
    <row r="65825" spans="10:10" x14ac:dyDescent="0.35">
      <c r="J65825" s="830"/>
    </row>
    <row r="65826" spans="10:10" x14ac:dyDescent="0.35">
      <c r="J65826" s="830"/>
    </row>
    <row r="65827" spans="10:10" x14ac:dyDescent="0.35">
      <c r="J65827" s="830"/>
    </row>
    <row r="65934" spans="10:10" x14ac:dyDescent="0.35">
      <c r="J65934" s="830"/>
    </row>
    <row r="65935" spans="10:10" x14ac:dyDescent="0.35">
      <c r="J65935" s="830"/>
    </row>
    <row r="65952" spans="10:10" x14ac:dyDescent="0.35">
      <c r="J65952" s="830"/>
    </row>
    <row r="65953" spans="10:10" x14ac:dyDescent="0.35">
      <c r="J65953" s="830"/>
    </row>
    <row r="65954" spans="10:10" x14ac:dyDescent="0.35">
      <c r="J65954" s="830"/>
    </row>
    <row r="65955" spans="10:10" x14ac:dyDescent="0.35">
      <c r="J65955" s="830"/>
    </row>
    <row r="65956" spans="10:10" x14ac:dyDescent="0.35">
      <c r="J65956" s="830"/>
    </row>
    <row r="65957" spans="10:10" x14ac:dyDescent="0.35">
      <c r="J65957" s="830"/>
    </row>
    <row r="65958" spans="10:10" x14ac:dyDescent="0.35">
      <c r="J65958" s="830"/>
    </row>
    <row r="65959" spans="10:10" x14ac:dyDescent="0.35">
      <c r="J65959" s="830"/>
    </row>
    <row r="65960" spans="10:10" x14ac:dyDescent="0.35">
      <c r="J65960" s="830"/>
    </row>
    <row r="65961" spans="10:10" x14ac:dyDescent="0.35">
      <c r="J65961" s="830"/>
    </row>
    <row r="65962" spans="10:10" x14ac:dyDescent="0.35">
      <c r="J65962" s="830"/>
    </row>
    <row r="65963" spans="10:10" x14ac:dyDescent="0.35">
      <c r="J65963" s="830"/>
    </row>
    <row r="65964" spans="10:10" x14ac:dyDescent="0.35">
      <c r="J65964" s="830"/>
    </row>
    <row r="65965" spans="10:10" x14ac:dyDescent="0.35">
      <c r="J65965" s="830"/>
    </row>
    <row r="65966" spans="10:10" x14ac:dyDescent="0.35">
      <c r="J65966" s="830"/>
    </row>
    <row r="65967" spans="10:10" x14ac:dyDescent="0.35">
      <c r="J65967" s="830"/>
    </row>
    <row r="65968" spans="10:10" x14ac:dyDescent="0.35">
      <c r="J65968" s="830"/>
    </row>
    <row r="65969" spans="10:10" x14ac:dyDescent="0.35">
      <c r="J65969" s="830"/>
    </row>
    <row r="65970" spans="10:10" x14ac:dyDescent="0.35">
      <c r="J65970" s="830"/>
    </row>
    <row r="65971" spans="10:10" x14ac:dyDescent="0.35">
      <c r="J65971" s="830"/>
    </row>
    <row r="65972" spans="10:10" x14ac:dyDescent="0.35">
      <c r="J65972" s="830"/>
    </row>
    <row r="65973" spans="10:10" x14ac:dyDescent="0.35">
      <c r="J65973" s="830"/>
    </row>
    <row r="65974" spans="10:10" x14ac:dyDescent="0.35">
      <c r="J65974" s="830"/>
    </row>
    <row r="65975" spans="10:10" x14ac:dyDescent="0.35">
      <c r="J65975" s="830"/>
    </row>
    <row r="65976" spans="10:10" x14ac:dyDescent="0.35">
      <c r="J65976" s="830"/>
    </row>
    <row r="65977" spans="10:10" x14ac:dyDescent="0.35">
      <c r="J65977" s="830"/>
    </row>
    <row r="65978" spans="10:10" x14ac:dyDescent="0.35">
      <c r="J65978" s="830"/>
    </row>
    <row r="65979" spans="10:10" x14ac:dyDescent="0.35">
      <c r="J65979" s="830"/>
    </row>
    <row r="65980" spans="10:10" x14ac:dyDescent="0.35">
      <c r="J65980" s="830"/>
    </row>
    <row r="65981" spans="10:10" x14ac:dyDescent="0.35">
      <c r="J65981" s="830"/>
    </row>
    <row r="65982" spans="10:10" x14ac:dyDescent="0.35">
      <c r="J65982" s="830"/>
    </row>
    <row r="65983" spans="10:10" x14ac:dyDescent="0.35">
      <c r="J65983" s="830"/>
    </row>
    <row r="65984" spans="10:10" x14ac:dyDescent="0.35">
      <c r="J65984" s="830"/>
    </row>
    <row r="65985" spans="10:10" x14ac:dyDescent="0.35">
      <c r="J65985" s="830"/>
    </row>
    <row r="65986" spans="10:10" x14ac:dyDescent="0.35">
      <c r="J65986" s="830"/>
    </row>
    <row r="65987" spans="10:10" x14ac:dyDescent="0.35">
      <c r="J65987" s="830"/>
    </row>
    <row r="65988" spans="10:10" x14ac:dyDescent="0.35">
      <c r="J65988" s="830"/>
    </row>
    <row r="65989" spans="10:10" x14ac:dyDescent="0.35">
      <c r="J65989" s="830"/>
    </row>
    <row r="65990" spans="10:10" x14ac:dyDescent="0.35">
      <c r="J65990" s="830"/>
    </row>
    <row r="65991" spans="10:10" x14ac:dyDescent="0.35">
      <c r="J65991" s="830"/>
    </row>
    <row r="65992" spans="10:10" x14ac:dyDescent="0.35">
      <c r="J65992" s="830"/>
    </row>
    <row r="65993" spans="10:10" x14ac:dyDescent="0.35">
      <c r="J65993" s="830"/>
    </row>
    <row r="65994" spans="10:10" x14ac:dyDescent="0.35">
      <c r="J65994" s="830"/>
    </row>
    <row r="65995" spans="10:10" x14ac:dyDescent="0.35">
      <c r="J65995" s="830"/>
    </row>
    <row r="65996" spans="10:10" x14ac:dyDescent="0.35">
      <c r="J65996" s="830"/>
    </row>
    <row r="65997" spans="10:10" x14ac:dyDescent="0.35">
      <c r="J65997" s="830"/>
    </row>
    <row r="65998" spans="10:10" x14ac:dyDescent="0.35">
      <c r="J65998" s="830"/>
    </row>
    <row r="65999" spans="10:10" x14ac:dyDescent="0.35">
      <c r="J65999" s="830"/>
    </row>
    <row r="66000" spans="10:10" x14ac:dyDescent="0.35">
      <c r="J66000" s="830"/>
    </row>
    <row r="66001" spans="10:10" x14ac:dyDescent="0.35">
      <c r="J66001" s="830"/>
    </row>
    <row r="66002" spans="10:10" x14ac:dyDescent="0.35">
      <c r="J66002" s="830"/>
    </row>
    <row r="66003" spans="10:10" x14ac:dyDescent="0.35">
      <c r="J66003" s="830"/>
    </row>
    <row r="66004" spans="10:10" x14ac:dyDescent="0.35">
      <c r="J66004" s="830"/>
    </row>
    <row r="66005" spans="10:10" x14ac:dyDescent="0.35">
      <c r="J66005" s="830"/>
    </row>
    <row r="66006" spans="10:10" x14ac:dyDescent="0.35">
      <c r="J66006" s="830"/>
    </row>
    <row r="66007" spans="10:10" x14ac:dyDescent="0.35">
      <c r="J66007" s="830"/>
    </row>
    <row r="66008" spans="10:10" x14ac:dyDescent="0.35">
      <c r="J66008" s="830"/>
    </row>
    <row r="66009" spans="10:10" x14ac:dyDescent="0.35">
      <c r="J66009" s="830"/>
    </row>
    <row r="66010" spans="10:10" x14ac:dyDescent="0.35">
      <c r="J66010" s="830"/>
    </row>
    <row r="66011" spans="10:10" x14ac:dyDescent="0.35">
      <c r="J66011" s="830"/>
    </row>
    <row r="66012" spans="10:10" x14ac:dyDescent="0.35">
      <c r="J66012" s="830"/>
    </row>
    <row r="66013" spans="10:10" x14ac:dyDescent="0.35">
      <c r="J66013" s="830"/>
    </row>
    <row r="66014" spans="10:10" x14ac:dyDescent="0.35">
      <c r="J66014" s="830"/>
    </row>
    <row r="66015" spans="10:10" x14ac:dyDescent="0.35">
      <c r="J66015" s="830"/>
    </row>
    <row r="66016" spans="10:10" x14ac:dyDescent="0.35">
      <c r="J66016" s="830"/>
    </row>
    <row r="66017" spans="10:10" x14ac:dyDescent="0.35">
      <c r="J66017" s="830"/>
    </row>
    <row r="66018" spans="10:10" x14ac:dyDescent="0.35">
      <c r="J66018" s="830"/>
    </row>
    <row r="66019" spans="10:10" x14ac:dyDescent="0.35">
      <c r="J66019" s="830"/>
    </row>
    <row r="66020" spans="10:10" x14ac:dyDescent="0.35">
      <c r="J66020" s="830"/>
    </row>
    <row r="66021" spans="10:10" x14ac:dyDescent="0.35">
      <c r="J66021" s="830"/>
    </row>
    <row r="66022" spans="10:10" x14ac:dyDescent="0.35">
      <c r="J66022" s="830"/>
    </row>
    <row r="66023" spans="10:10" x14ac:dyDescent="0.35">
      <c r="J66023" s="830"/>
    </row>
    <row r="66024" spans="10:10" x14ac:dyDescent="0.35">
      <c r="J66024" s="830"/>
    </row>
    <row r="66025" spans="10:10" x14ac:dyDescent="0.35">
      <c r="J66025" s="830"/>
    </row>
    <row r="66026" spans="10:10" x14ac:dyDescent="0.35">
      <c r="J66026" s="830"/>
    </row>
    <row r="66027" spans="10:10" x14ac:dyDescent="0.35">
      <c r="J66027" s="830"/>
    </row>
    <row r="66028" spans="10:10" x14ac:dyDescent="0.35">
      <c r="J66028" s="830"/>
    </row>
    <row r="66029" spans="10:10" x14ac:dyDescent="0.35">
      <c r="J66029" s="830"/>
    </row>
    <row r="66030" spans="10:10" x14ac:dyDescent="0.35">
      <c r="J66030" s="830"/>
    </row>
    <row r="66031" spans="10:10" x14ac:dyDescent="0.35">
      <c r="J66031" s="830"/>
    </row>
    <row r="66032" spans="10:10" x14ac:dyDescent="0.35">
      <c r="J66032" s="830"/>
    </row>
    <row r="66033" spans="10:10" x14ac:dyDescent="0.35">
      <c r="J66033" s="830"/>
    </row>
    <row r="66034" spans="10:10" x14ac:dyDescent="0.35">
      <c r="J66034" s="830"/>
    </row>
    <row r="66039" spans="10:10" x14ac:dyDescent="0.35">
      <c r="J66039" s="830"/>
    </row>
    <row r="66040" spans="10:10" x14ac:dyDescent="0.35">
      <c r="J66040" s="830"/>
    </row>
    <row r="66041" spans="10:10" x14ac:dyDescent="0.35">
      <c r="J66041" s="830"/>
    </row>
    <row r="66042" spans="10:10" x14ac:dyDescent="0.35">
      <c r="J66042" s="830"/>
    </row>
    <row r="66043" spans="10:10" x14ac:dyDescent="0.35">
      <c r="J66043" s="830"/>
    </row>
    <row r="66044" spans="10:10" x14ac:dyDescent="0.35">
      <c r="J66044" s="830"/>
    </row>
    <row r="66045" spans="10:10" x14ac:dyDescent="0.35">
      <c r="J66045" s="830"/>
    </row>
    <row r="66046" spans="10:10" x14ac:dyDescent="0.35">
      <c r="J66046" s="830"/>
    </row>
    <row r="66047" spans="10:10" x14ac:dyDescent="0.35">
      <c r="J66047" s="830"/>
    </row>
    <row r="66048" spans="10:10" x14ac:dyDescent="0.35">
      <c r="J66048" s="830"/>
    </row>
    <row r="66049" spans="10:10" x14ac:dyDescent="0.35">
      <c r="J66049" s="830"/>
    </row>
    <row r="66050" spans="10:10" x14ac:dyDescent="0.35">
      <c r="J66050" s="830"/>
    </row>
    <row r="66051" spans="10:10" x14ac:dyDescent="0.35">
      <c r="J66051" s="830"/>
    </row>
    <row r="66052" spans="10:10" x14ac:dyDescent="0.35">
      <c r="J66052" s="830"/>
    </row>
    <row r="66053" spans="10:10" x14ac:dyDescent="0.35">
      <c r="J66053" s="830"/>
    </row>
    <row r="66054" spans="10:10" x14ac:dyDescent="0.35">
      <c r="J66054" s="830"/>
    </row>
    <row r="66055" spans="10:10" x14ac:dyDescent="0.35">
      <c r="J66055" s="830"/>
    </row>
    <row r="66056" spans="10:10" x14ac:dyDescent="0.35">
      <c r="J66056" s="830"/>
    </row>
    <row r="66057" spans="10:10" x14ac:dyDescent="0.35">
      <c r="J66057" s="830"/>
    </row>
    <row r="66058" spans="10:10" x14ac:dyDescent="0.35">
      <c r="J66058" s="830"/>
    </row>
    <row r="66059" spans="10:10" x14ac:dyDescent="0.35">
      <c r="J66059" s="830"/>
    </row>
    <row r="66060" spans="10:10" x14ac:dyDescent="0.35">
      <c r="J66060" s="830"/>
    </row>
    <row r="66061" spans="10:10" x14ac:dyDescent="0.35">
      <c r="J66061" s="830"/>
    </row>
    <row r="66062" spans="10:10" x14ac:dyDescent="0.35">
      <c r="J66062" s="830"/>
    </row>
    <row r="66063" spans="10:10" x14ac:dyDescent="0.35">
      <c r="J66063" s="830"/>
    </row>
    <row r="66064" spans="10:10" x14ac:dyDescent="0.35">
      <c r="J66064" s="830"/>
    </row>
    <row r="66065" spans="10:10" x14ac:dyDescent="0.35">
      <c r="J66065" s="830"/>
    </row>
    <row r="66066" spans="10:10" x14ac:dyDescent="0.35">
      <c r="J66066" s="830"/>
    </row>
    <row r="66067" spans="10:10" x14ac:dyDescent="0.35">
      <c r="J66067" s="830"/>
    </row>
    <row r="66068" spans="10:10" x14ac:dyDescent="0.35">
      <c r="J66068" s="830"/>
    </row>
    <row r="66069" spans="10:10" x14ac:dyDescent="0.35">
      <c r="J66069" s="830"/>
    </row>
    <row r="66070" spans="10:10" x14ac:dyDescent="0.35">
      <c r="J66070" s="830"/>
    </row>
    <row r="66071" spans="10:10" x14ac:dyDescent="0.35">
      <c r="J66071" s="830"/>
    </row>
    <row r="66072" spans="10:10" x14ac:dyDescent="0.35">
      <c r="J66072" s="830"/>
    </row>
    <row r="66073" spans="10:10" x14ac:dyDescent="0.35">
      <c r="J66073" s="830"/>
    </row>
    <row r="66074" spans="10:10" x14ac:dyDescent="0.35">
      <c r="J66074" s="830"/>
    </row>
    <row r="66075" spans="10:10" x14ac:dyDescent="0.35">
      <c r="J66075" s="830"/>
    </row>
    <row r="66076" spans="10:10" x14ac:dyDescent="0.35">
      <c r="J66076" s="830"/>
    </row>
    <row r="66077" spans="10:10" x14ac:dyDescent="0.35">
      <c r="J66077" s="830"/>
    </row>
    <row r="66078" spans="10:10" x14ac:dyDescent="0.35">
      <c r="J66078" s="830"/>
    </row>
    <row r="66079" spans="10:10" x14ac:dyDescent="0.35">
      <c r="J66079" s="830"/>
    </row>
    <row r="66080" spans="10:10" x14ac:dyDescent="0.35">
      <c r="J66080" s="830"/>
    </row>
    <row r="66081" spans="10:10" x14ac:dyDescent="0.35">
      <c r="J66081" s="830"/>
    </row>
    <row r="66082" spans="10:10" x14ac:dyDescent="0.35">
      <c r="J66082" s="830"/>
    </row>
    <row r="66083" spans="10:10" x14ac:dyDescent="0.35">
      <c r="J66083" s="830"/>
    </row>
    <row r="66084" spans="10:10" x14ac:dyDescent="0.35">
      <c r="J66084" s="830"/>
    </row>
    <row r="66085" spans="10:10" x14ac:dyDescent="0.35">
      <c r="J66085" s="830"/>
    </row>
    <row r="66086" spans="10:10" x14ac:dyDescent="0.35">
      <c r="J66086" s="830"/>
    </row>
    <row r="66087" spans="10:10" x14ac:dyDescent="0.35">
      <c r="J66087" s="830"/>
    </row>
    <row r="66088" spans="10:10" x14ac:dyDescent="0.35">
      <c r="J66088" s="830"/>
    </row>
    <row r="66089" spans="10:10" x14ac:dyDescent="0.35">
      <c r="J66089" s="830"/>
    </row>
    <row r="66090" spans="10:10" x14ac:dyDescent="0.35">
      <c r="J66090" s="830"/>
    </row>
    <row r="66091" spans="10:10" x14ac:dyDescent="0.35">
      <c r="J66091" s="830"/>
    </row>
    <row r="66092" spans="10:10" x14ac:dyDescent="0.35">
      <c r="J66092" s="830"/>
    </row>
    <row r="66093" spans="10:10" x14ac:dyDescent="0.35">
      <c r="J66093" s="830"/>
    </row>
    <row r="66094" spans="10:10" x14ac:dyDescent="0.35">
      <c r="J66094" s="830"/>
    </row>
    <row r="66095" spans="10:10" x14ac:dyDescent="0.35">
      <c r="J66095" s="830"/>
    </row>
    <row r="66096" spans="10:10" x14ac:dyDescent="0.35">
      <c r="J66096" s="830"/>
    </row>
    <row r="66097" spans="10:10" x14ac:dyDescent="0.35">
      <c r="J66097" s="830"/>
    </row>
    <row r="66098" spans="10:10" x14ac:dyDescent="0.35">
      <c r="J66098" s="830"/>
    </row>
    <row r="66099" spans="10:10" x14ac:dyDescent="0.35">
      <c r="J66099" s="830"/>
    </row>
    <row r="66100" spans="10:10" x14ac:dyDescent="0.35">
      <c r="J66100" s="830"/>
    </row>
    <row r="66101" spans="10:10" x14ac:dyDescent="0.35">
      <c r="J66101" s="830"/>
    </row>
    <row r="66102" spans="10:10" x14ac:dyDescent="0.35">
      <c r="J66102" s="830"/>
    </row>
    <row r="66103" spans="10:10" x14ac:dyDescent="0.35">
      <c r="J66103" s="830"/>
    </row>
    <row r="66104" spans="10:10" x14ac:dyDescent="0.35">
      <c r="J66104" s="830"/>
    </row>
    <row r="66105" spans="10:10" x14ac:dyDescent="0.35">
      <c r="J66105" s="830"/>
    </row>
    <row r="66106" spans="10:10" x14ac:dyDescent="0.35">
      <c r="J66106" s="830"/>
    </row>
    <row r="66107" spans="10:10" x14ac:dyDescent="0.35">
      <c r="J66107" s="830"/>
    </row>
    <row r="66108" spans="10:10" x14ac:dyDescent="0.35">
      <c r="J66108" s="830"/>
    </row>
    <row r="66109" spans="10:10" x14ac:dyDescent="0.35">
      <c r="J66109" s="830"/>
    </row>
    <row r="66110" spans="10:10" x14ac:dyDescent="0.35">
      <c r="J66110" s="830"/>
    </row>
    <row r="66111" spans="10:10" x14ac:dyDescent="0.35">
      <c r="J66111" s="830"/>
    </row>
    <row r="66112" spans="10:10" x14ac:dyDescent="0.35">
      <c r="J66112" s="830"/>
    </row>
    <row r="66113" spans="10:10" x14ac:dyDescent="0.35">
      <c r="J66113" s="830"/>
    </row>
    <row r="66114" spans="10:10" x14ac:dyDescent="0.35">
      <c r="J66114" s="830"/>
    </row>
    <row r="66115" spans="10:10" x14ac:dyDescent="0.35">
      <c r="J66115" s="830"/>
    </row>
    <row r="66116" spans="10:10" x14ac:dyDescent="0.35">
      <c r="J66116" s="830"/>
    </row>
    <row r="66117" spans="10:10" x14ac:dyDescent="0.35">
      <c r="J66117" s="830"/>
    </row>
    <row r="66118" spans="10:10" x14ac:dyDescent="0.35">
      <c r="J66118" s="830"/>
    </row>
    <row r="66119" spans="10:10" x14ac:dyDescent="0.35">
      <c r="J66119" s="830"/>
    </row>
    <row r="66122" spans="10:10" x14ac:dyDescent="0.35">
      <c r="J66122" s="830"/>
    </row>
    <row r="66123" spans="10:10" x14ac:dyDescent="0.35">
      <c r="J66123" s="830"/>
    </row>
    <row r="66124" spans="10:10" x14ac:dyDescent="0.35">
      <c r="J66124" s="830"/>
    </row>
    <row r="66128" spans="10:10" x14ac:dyDescent="0.35">
      <c r="J66128" s="830"/>
    </row>
    <row r="66129" spans="10:10" x14ac:dyDescent="0.35">
      <c r="J66129" s="830"/>
    </row>
    <row r="66130" spans="10:10" x14ac:dyDescent="0.35">
      <c r="J66130" s="830"/>
    </row>
    <row r="66131" spans="10:10" x14ac:dyDescent="0.35">
      <c r="J66131" s="830"/>
    </row>
    <row r="66132" spans="10:10" x14ac:dyDescent="0.35">
      <c r="J66132" s="830"/>
    </row>
    <row r="66133" spans="10:10" x14ac:dyDescent="0.35">
      <c r="J66133" s="830"/>
    </row>
    <row r="66134" spans="10:10" x14ac:dyDescent="0.35">
      <c r="J66134" s="830"/>
    </row>
    <row r="66135" spans="10:10" x14ac:dyDescent="0.35">
      <c r="J66135" s="830"/>
    </row>
    <row r="66136" spans="10:10" x14ac:dyDescent="0.35">
      <c r="J66136" s="830"/>
    </row>
    <row r="66137" spans="10:10" x14ac:dyDescent="0.35">
      <c r="J66137" s="830"/>
    </row>
    <row r="66138" spans="10:10" x14ac:dyDescent="0.35">
      <c r="J66138" s="830"/>
    </row>
    <row r="66139" spans="10:10" x14ac:dyDescent="0.35">
      <c r="J66139" s="830"/>
    </row>
    <row r="66140" spans="10:10" x14ac:dyDescent="0.35">
      <c r="J66140" s="830"/>
    </row>
    <row r="66144" spans="10:10" x14ac:dyDescent="0.35">
      <c r="J66144" s="830"/>
    </row>
    <row r="66145" spans="10:10" x14ac:dyDescent="0.35">
      <c r="J66145" s="830"/>
    </row>
    <row r="66146" spans="10:10" x14ac:dyDescent="0.35">
      <c r="J66146" s="830"/>
    </row>
    <row r="66147" spans="10:10" x14ac:dyDescent="0.35">
      <c r="J66147" s="830"/>
    </row>
    <row r="66148" spans="10:10" x14ac:dyDescent="0.35">
      <c r="J66148" s="830"/>
    </row>
    <row r="66149" spans="10:10" x14ac:dyDescent="0.35">
      <c r="J66149" s="830"/>
    </row>
    <row r="66150" spans="10:10" x14ac:dyDescent="0.35">
      <c r="J66150" s="830"/>
    </row>
    <row r="66151" spans="10:10" x14ac:dyDescent="0.35">
      <c r="J66151" s="830"/>
    </row>
    <row r="66152" spans="10:10" x14ac:dyDescent="0.35">
      <c r="J66152" s="830"/>
    </row>
    <row r="66153" spans="10:10" x14ac:dyDescent="0.35">
      <c r="J66153" s="830"/>
    </row>
    <row r="66154" spans="10:10" x14ac:dyDescent="0.35">
      <c r="J66154" s="830"/>
    </row>
    <row r="66155" spans="10:10" x14ac:dyDescent="0.35">
      <c r="J66155" s="830"/>
    </row>
    <row r="66156" spans="10:10" x14ac:dyDescent="0.35">
      <c r="J66156" s="830"/>
    </row>
    <row r="66157" spans="10:10" x14ac:dyDescent="0.35">
      <c r="J66157" s="830"/>
    </row>
    <row r="66158" spans="10:10" x14ac:dyDescent="0.35">
      <c r="J66158" s="830"/>
    </row>
    <row r="66159" spans="10:10" x14ac:dyDescent="0.35">
      <c r="J66159" s="830"/>
    </row>
    <row r="66160" spans="10:10" x14ac:dyDescent="0.35">
      <c r="J66160" s="830"/>
    </row>
    <row r="66161" spans="10:10" x14ac:dyDescent="0.35">
      <c r="J66161" s="830"/>
    </row>
    <row r="66162" spans="10:10" x14ac:dyDescent="0.35">
      <c r="J66162" s="830"/>
    </row>
    <row r="66163" spans="10:10" x14ac:dyDescent="0.35">
      <c r="J66163" s="830"/>
    </row>
    <row r="66164" spans="10:10" x14ac:dyDescent="0.35">
      <c r="J66164" s="830"/>
    </row>
    <row r="66165" spans="10:10" x14ac:dyDescent="0.35">
      <c r="J66165" s="830"/>
    </row>
    <row r="66166" spans="10:10" x14ac:dyDescent="0.35">
      <c r="J66166" s="830"/>
    </row>
    <row r="66167" spans="10:10" x14ac:dyDescent="0.35">
      <c r="J66167" s="830"/>
    </row>
    <row r="66168" spans="10:10" x14ac:dyDescent="0.35">
      <c r="J66168" s="830"/>
    </row>
    <row r="66169" spans="10:10" x14ac:dyDescent="0.35">
      <c r="J66169" s="830"/>
    </row>
    <row r="66170" spans="10:10" x14ac:dyDescent="0.35">
      <c r="J66170" s="830"/>
    </row>
    <row r="66171" spans="10:10" x14ac:dyDescent="0.35">
      <c r="J66171" s="830"/>
    </row>
    <row r="66172" spans="10:10" x14ac:dyDescent="0.35">
      <c r="J66172" s="830"/>
    </row>
    <row r="66173" spans="10:10" x14ac:dyDescent="0.35">
      <c r="J66173" s="830"/>
    </row>
    <row r="66174" spans="10:10" x14ac:dyDescent="0.35">
      <c r="J66174" s="830"/>
    </row>
    <row r="66175" spans="10:10" x14ac:dyDescent="0.35">
      <c r="J66175" s="830"/>
    </row>
    <row r="66176" spans="10:10" x14ac:dyDescent="0.35">
      <c r="J66176" s="830"/>
    </row>
    <row r="66177" spans="10:10" x14ac:dyDescent="0.35">
      <c r="J66177" s="830"/>
    </row>
    <row r="66178" spans="10:10" x14ac:dyDescent="0.35">
      <c r="J66178" s="830"/>
    </row>
    <row r="66179" spans="10:10" x14ac:dyDescent="0.35">
      <c r="J66179" s="830"/>
    </row>
    <row r="66180" spans="10:10" x14ac:dyDescent="0.35">
      <c r="J66180" s="830"/>
    </row>
    <row r="66181" spans="10:10" x14ac:dyDescent="0.35">
      <c r="J66181" s="830"/>
    </row>
    <row r="66182" spans="10:10" x14ac:dyDescent="0.35">
      <c r="J66182" s="830"/>
    </row>
    <row r="66183" spans="10:10" x14ac:dyDescent="0.35">
      <c r="J66183" s="830"/>
    </row>
    <row r="66184" spans="10:10" x14ac:dyDescent="0.35">
      <c r="J66184" s="830"/>
    </row>
    <row r="66185" spans="10:10" x14ac:dyDescent="0.35">
      <c r="J66185" s="830"/>
    </row>
    <row r="66186" spans="10:10" x14ac:dyDescent="0.35">
      <c r="J66186" s="830"/>
    </row>
    <row r="66187" spans="10:10" x14ac:dyDescent="0.35">
      <c r="J66187" s="830"/>
    </row>
    <row r="66188" spans="10:10" x14ac:dyDescent="0.35">
      <c r="J66188" s="830"/>
    </row>
    <row r="66189" spans="10:10" x14ac:dyDescent="0.35">
      <c r="J66189" s="830"/>
    </row>
    <row r="66190" spans="10:10" x14ac:dyDescent="0.35">
      <c r="J66190" s="830"/>
    </row>
    <row r="66191" spans="10:10" x14ac:dyDescent="0.35">
      <c r="J66191" s="830"/>
    </row>
    <row r="66192" spans="10:10" x14ac:dyDescent="0.35">
      <c r="J66192" s="830"/>
    </row>
    <row r="66193" spans="10:10" x14ac:dyDescent="0.35">
      <c r="J66193" s="830"/>
    </row>
    <row r="66194" spans="10:10" x14ac:dyDescent="0.35">
      <c r="J66194" s="830"/>
    </row>
    <row r="66195" spans="10:10" x14ac:dyDescent="0.35">
      <c r="J66195" s="830"/>
    </row>
    <row r="66196" spans="10:10" x14ac:dyDescent="0.35">
      <c r="J66196" s="830"/>
    </row>
    <row r="66197" spans="10:10" x14ac:dyDescent="0.35">
      <c r="J66197" s="830"/>
    </row>
    <row r="66198" spans="10:10" x14ac:dyDescent="0.35">
      <c r="J66198" s="830"/>
    </row>
    <row r="66199" spans="10:10" x14ac:dyDescent="0.35">
      <c r="J66199" s="830"/>
    </row>
    <row r="66200" spans="10:10" x14ac:dyDescent="0.35">
      <c r="J66200" s="830"/>
    </row>
    <row r="66201" spans="10:10" x14ac:dyDescent="0.35">
      <c r="J66201" s="830"/>
    </row>
    <row r="66202" spans="10:10" x14ac:dyDescent="0.35">
      <c r="J66202" s="830"/>
    </row>
    <row r="66203" spans="10:10" x14ac:dyDescent="0.35">
      <c r="J66203" s="830"/>
    </row>
    <row r="66204" spans="10:10" x14ac:dyDescent="0.35">
      <c r="J66204" s="830"/>
    </row>
    <row r="66205" spans="10:10" x14ac:dyDescent="0.35">
      <c r="J66205" s="830"/>
    </row>
    <row r="66206" spans="10:10" x14ac:dyDescent="0.35">
      <c r="J66206" s="830"/>
    </row>
    <row r="66207" spans="10:10" x14ac:dyDescent="0.35">
      <c r="J66207" s="830"/>
    </row>
    <row r="66208" spans="10:10" x14ac:dyDescent="0.35">
      <c r="J66208" s="830"/>
    </row>
    <row r="66209" spans="10:10" x14ac:dyDescent="0.35">
      <c r="J66209" s="830"/>
    </row>
    <row r="66210" spans="10:10" x14ac:dyDescent="0.35">
      <c r="J66210" s="830"/>
    </row>
    <row r="66211" spans="10:10" x14ac:dyDescent="0.35">
      <c r="J66211" s="830"/>
    </row>
    <row r="66212" spans="10:10" x14ac:dyDescent="0.35">
      <c r="J66212" s="830"/>
    </row>
    <row r="66213" spans="10:10" x14ac:dyDescent="0.35">
      <c r="J66213" s="830"/>
    </row>
    <row r="66214" spans="10:10" x14ac:dyDescent="0.35">
      <c r="J66214" s="830"/>
    </row>
    <row r="66215" spans="10:10" x14ac:dyDescent="0.35">
      <c r="J66215" s="830"/>
    </row>
    <row r="66216" spans="10:10" x14ac:dyDescent="0.35">
      <c r="J66216" s="830"/>
    </row>
    <row r="66217" spans="10:10" x14ac:dyDescent="0.35">
      <c r="J66217" s="830"/>
    </row>
    <row r="66218" spans="10:10" x14ac:dyDescent="0.35">
      <c r="J66218" s="830"/>
    </row>
    <row r="66219" spans="10:10" x14ac:dyDescent="0.35">
      <c r="J66219" s="830"/>
    </row>
    <row r="66220" spans="10:10" x14ac:dyDescent="0.35">
      <c r="J66220" s="830"/>
    </row>
    <row r="66221" spans="10:10" x14ac:dyDescent="0.35">
      <c r="J66221" s="830"/>
    </row>
    <row r="66222" spans="10:10" x14ac:dyDescent="0.35">
      <c r="J66222" s="830"/>
    </row>
    <row r="66223" spans="10:10" x14ac:dyDescent="0.35">
      <c r="J66223" s="830"/>
    </row>
    <row r="66224" spans="10:10" x14ac:dyDescent="0.35">
      <c r="J66224" s="830"/>
    </row>
    <row r="66225" spans="10:10" x14ac:dyDescent="0.35">
      <c r="J66225" s="830"/>
    </row>
    <row r="66226" spans="10:10" x14ac:dyDescent="0.35">
      <c r="J66226" s="830"/>
    </row>
    <row r="66227" spans="10:10" x14ac:dyDescent="0.35">
      <c r="J66227" s="830"/>
    </row>
    <row r="66228" spans="10:10" x14ac:dyDescent="0.35">
      <c r="J66228" s="830"/>
    </row>
    <row r="66229" spans="10:10" x14ac:dyDescent="0.35">
      <c r="J66229" s="830"/>
    </row>
    <row r="66230" spans="10:10" x14ac:dyDescent="0.35">
      <c r="J66230" s="830"/>
    </row>
    <row r="66231" spans="10:10" x14ac:dyDescent="0.35">
      <c r="J66231" s="830"/>
    </row>
    <row r="66232" spans="10:10" x14ac:dyDescent="0.35">
      <c r="J66232" s="830"/>
    </row>
    <row r="66233" spans="10:10" x14ac:dyDescent="0.35">
      <c r="J66233" s="830"/>
    </row>
    <row r="66234" spans="10:10" x14ac:dyDescent="0.35">
      <c r="J66234" s="830"/>
    </row>
    <row r="66235" spans="10:10" x14ac:dyDescent="0.35">
      <c r="J66235" s="830"/>
    </row>
    <row r="66236" spans="10:10" x14ac:dyDescent="0.35">
      <c r="J66236" s="830"/>
    </row>
    <row r="66237" spans="10:10" x14ac:dyDescent="0.35">
      <c r="J66237" s="830"/>
    </row>
    <row r="66238" spans="10:10" x14ac:dyDescent="0.35">
      <c r="J66238" s="830"/>
    </row>
    <row r="66239" spans="10:10" x14ac:dyDescent="0.35">
      <c r="J66239" s="830"/>
    </row>
    <row r="66240" spans="10:10" x14ac:dyDescent="0.35">
      <c r="J66240" s="830"/>
    </row>
    <row r="66241" spans="10:10" x14ac:dyDescent="0.35">
      <c r="J66241" s="830"/>
    </row>
    <row r="66242" spans="10:10" x14ac:dyDescent="0.35">
      <c r="J66242" s="830"/>
    </row>
    <row r="66243" spans="10:10" x14ac:dyDescent="0.35">
      <c r="J66243" s="830"/>
    </row>
    <row r="66244" spans="10:10" x14ac:dyDescent="0.35">
      <c r="J66244" s="830"/>
    </row>
    <row r="66245" spans="10:10" x14ac:dyDescent="0.35">
      <c r="J66245" s="830"/>
    </row>
    <row r="66246" spans="10:10" x14ac:dyDescent="0.35">
      <c r="J66246" s="830"/>
    </row>
    <row r="66247" spans="10:10" x14ac:dyDescent="0.35">
      <c r="J66247" s="830"/>
    </row>
    <row r="66248" spans="10:10" x14ac:dyDescent="0.35">
      <c r="J66248" s="830"/>
    </row>
    <row r="66249" spans="10:10" x14ac:dyDescent="0.35">
      <c r="J66249" s="830"/>
    </row>
    <row r="66250" spans="10:10" x14ac:dyDescent="0.35">
      <c r="J66250" s="830"/>
    </row>
    <row r="66251" spans="10:10" x14ac:dyDescent="0.35">
      <c r="J66251" s="830"/>
    </row>
    <row r="66252" spans="10:10" x14ac:dyDescent="0.35">
      <c r="J66252" s="830"/>
    </row>
    <row r="66253" spans="10:10" x14ac:dyDescent="0.35">
      <c r="J66253" s="830"/>
    </row>
    <row r="66254" spans="10:10" x14ac:dyDescent="0.35">
      <c r="J66254" s="830"/>
    </row>
    <row r="66255" spans="10:10" x14ac:dyDescent="0.35">
      <c r="J66255" s="830"/>
    </row>
    <row r="66256" spans="10:10" x14ac:dyDescent="0.35">
      <c r="J66256" s="830"/>
    </row>
    <row r="66257" spans="10:10" x14ac:dyDescent="0.35">
      <c r="J66257" s="830"/>
    </row>
    <row r="66258" spans="10:10" x14ac:dyDescent="0.35">
      <c r="J66258" s="830"/>
    </row>
    <row r="66259" spans="10:10" x14ac:dyDescent="0.35">
      <c r="J66259" s="830"/>
    </row>
    <row r="66260" spans="10:10" x14ac:dyDescent="0.35">
      <c r="J66260" s="830"/>
    </row>
    <row r="66261" spans="10:10" x14ac:dyDescent="0.35">
      <c r="J66261" s="830"/>
    </row>
    <row r="66262" spans="10:10" x14ac:dyDescent="0.35">
      <c r="J66262" s="830"/>
    </row>
    <row r="66263" spans="10:10" x14ac:dyDescent="0.35">
      <c r="J66263" s="830"/>
    </row>
    <row r="66264" spans="10:10" x14ac:dyDescent="0.35">
      <c r="J66264" s="830"/>
    </row>
    <row r="66265" spans="10:10" x14ac:dyDescent="0.35">
      <c r="J66265" s="830"/>
    </row>
    <row r="66266" spans="10:10" x14ac:dyDescent="0.35">
      <c r="J66266" s="830"/>
    </row>
    <row r="66267" spans="10:10" x14ac:dyDescent="0.35">
      <c r="J66267" s="830"/>
    </row>
    <row r="66268" spans="10:10" x14ac:dyDescent="0.35">
      <c r="J66268" s="830"/>
    </row>
    <row r="66269" spans="10:10" x14ac:dyDescent="0.35">
      <c r="J66269" s="830"/>
    </row>
    <row r="66270" spans="10:10" x14ac:dyDescent="0.35">
      <c r="J66270" s="830"/>
    </row>
    <row r="66271" spans="10:10" x14ac:dyDescent="0.35">
      <c r="J66271" s="830"/>
    </row>
    <row r="66272" spans="10:10" x14ac:dyDescent="0.35">
      <c r="J66272" s="830"/>
    </row>
    <row r="66273" spans="10:10" x14ac:dyDescent="0.35">
      <c r="J66273" s="830"/>
    </row>
    <row r="66274" spans="10:10" x14ac:dyDescent="0.35">
      <c r="J66274" s="830"/>
    </row>
    <row r="66275" spans="10:10" x14ac:dyDescent="0.35">
      <c r="J66275" s="830"/>
    </row>
    <row r="66276" spans="10:10" x14ac:dyDescent="0.35">
      <c r="J66276" s="830"/>
    </row>
    <row r="66277" spans="10:10" x14ac:dyDescent="0.35">
      <c r="J66277" s="830"/>
    </row>
    <row r="66278" spans="10:10" x14ac:dyDescent="0.35">
      <c r="J66278" s="830"/>
    </row>
    <row r="66279" spans="10:10" x14ac:dyDescent="0.35">
      <c r="J66279" s="830"/>
    </row>
    <row r="66280" spans="10:10" x14ac:dyDescent="0.35">
      <c r="J66280" s="830"/>
    </row>
    <row r="66281" spans="10:10" x14ac:dyDescent="0.35">
      <c r="J66281" s="830"/>
    </row>
    <row r="66282" spans="10:10" x14ac:dyDescent="0.35">
      <c r="J66282" s="830"/>
    </row>
    <row r="66283" spans="10:10" x14ac:dyDescent="0.35">
      <c r="J66283" s="830"/>
    </row>
    <row r="66284" spans="10:10" x14ac:dyDescent="0.35">
      <c r="J66284" s="830"/>
    </row>
    <row r="66285" spans="10:10" x14ac:dyDescent="0.35">
      <c r="J66285" s="830"/>
    </row>
    <row r="66286" spans="10:10" x14ac:dyDescent="0.35">
      <c r="J66286" s="830"/>
    </row>
    <row r="66287" spans="10:10" x14ac:dyDescent="0.35">
      <c r="J66287" s="830"/>
    </row>
    <row r="66288" spans="10:10" x14ac:dyDescent="0.35">
      <c r="J66288" s="830"/>
    </row>
    <row r="66289" spans="10:10" x14ac:dyDescent="0.35">
      <c r="J66289" s="830"/>
    </row>
    <row r="66290" spans="10:10" x14ac:dyDescent="0.35">
      <c r="J66290" s="830"/>
    </row>
    <row r="66291" spans="10:10" x14ac:dyDescent="0.35">
      <c r="J66291" s="830"/>
    </row>
    <row r="66292" spans="10:10" x14ac:dyDescent="0.35">
      <c r="J66292" s="830"/>
    </row>
    <row r="66293" spans="10:10" x14ac:dyDescent="0.35">
      <c r="J66293" s="830"/>
    </row>
    <row r="66294" spans="10:10" x14ac:dyDescent="0.35">
      <c r="J66294" s="830"/>
    </row>
    <row r="66295" spans="10:10" x14ac:dyDescent="0.35">
      <c r="J66295" s="830"/>
    </row>
    <row r="66296" spans="10:10" x14ac:dyDescent="0.35">
      <c r="J66296" s="830"/>
    </row>
    <row r="66297" spans="10:10" x14ac:dyDescent="0.35">
      <c r="J66297" s="830"/>
    </row>
    <row r="66298" spans="10:10" x14ac:dyDescent="0.35">
      <c r="J66298" s="830"/>
    </row>
    <row r="66299" spans="10:10" x14ac:dyDescent="0.35">
      <c r="J66299" s="830"/>
    </row>
    <row r="66300" spans="10:10" x14ac:dyDescent="0.35">
      <c r="J66300" s="830"/>
    </row>
    <row r="66301" spans="10:10" x14ac:dyDescent="0.35">
      <c r="J66301" s="830"/>
    </row>
    <row r="66302" spans="10:10" x14ac:dyDescent="0.35">
      <c r="J66302" s="830"/>
    </row>
    <row r="66303" spans="10:10" x14ac:dyDescent="0.35">
      <c r="J66303" s="830"/>
    </row>
    <row r="66304" spans="10:10" x14ac:dyDescent="0.35">
      <c r="J66304" s="830"/>
    </row>
    <row r="66305" spans="10:10" x14ac:dyDescent="0.35">
      <c r="J66305" s="830"/>
    </row>
    <row r="66306" spans="10:10" x14ac:dyDescent="0.35">
      <c r="J66306" s="830"/>
    </row>
    <row r="66307" spans="10:10" x14ac:dyDescent="0.35">
      <c r="J66307" s="830"/>
    </row>
    <row r="66308" spans="10:10" x14ac:dyDescent="0.35">
      <c r="J66308" s="830"/>
    </row>
    <row r="66309" spans="10:10" x14ac:dyDescent="0.35">
      <c r="J66309" s="830"/>
    </row>
    <row r="66310" spans="10:10" x14ac:dyDescent="0.35">
      <c r="J66310" s="830"/>
    </row>
    <row r="66311" spans="10:10" x14ac:dyDescent="0.35">
      <c r="J66311" s="830"/>
    </row>
    <row r="66312" spans="10:10" x14ac:dyDescent="0.35">
      <c r="J66312" s="830"/>
    </row>
    <row r="66313" spans="10:10" x14ac:dyDescent="0.35">
      <c r="J66313" s="830"/>
    </row>
    <row r="66314" spans="10:10" x14ac:dyDescent="0.35">
      <c r="J66314" s="830"/>
    </row>
    <row r="66315" spans="10:10" x14ac:dyDescent="0.35">
      <c r="J66315" s="830"/>
    </row>
    <row r="66316" spans="10:10" x14ac:dyDescent="0.35">
      <c r="J66316" s="830"/>
    </row>
    <row r="66317" spans="10:10" x14ac:dyDescent="0.35">
      <c r="J66317" s="830"/>
    </row>
    <row r="66318" spans="10:10" x14ac:dyDescent="0.35">
      <c r="J66318" s="830"/>
    </row>
    <row r="66319" spans="10:10" x14ac:dyDescent="0.35">
      <c r="J66319" s="830"/>
    </row>
    <row r="66320" spans="10:10" x14ac:dyDescent="0.35">
      <c r="J66320" s="830"/>
    </row>
    <row r="66321" spans="10:10" x14ac:dyDescent="0.35">
      <c r="J66321" s="830"/>
    </row>
    <row r="66322" spans="10:10" x14ac:dyDescent="0.35">
      <c r="J66322" s="830"/>
    </row>
    <row r="66323" spans="10:10" x14ac:dyDescent="0.35">
      <c r="J66323" s="830"/>
    </row>
    <row r="66324" spans="10:10" x14ac:dyDescent="0.35">
      <c r="J66324" s="830"/>
    </row>
    <row r="66325" spans="10:10" x14ac:dyDescent="0.35">
      <c r="J66325" s="830"/>
    </row>
    <row r="66326" spans="10:10" x14ac:dyDescent="0.35">
      <c r="J66326" s="830"/>
    </row>
    <row r="66327" spans="10:10" x14ac:dyDescent="0.35">
      <c r="J66327" s="830"/>
    </row>
    <row r="66328" spans="10:10" x14ac:dyDescent="0.35">
      <c r="J66328" s="830"/>
    </row>
    <row r="66329" spans="10:10" x14ac:dyDescent="0.35">
      <c r="J66329" s="830"/>
    </row>
    <row r="66334" spans="10:10" x14ac:dyDescent="0.35">
      <c r="J66334" s="830"/>
    </row>
    <row r="66335" spans="10:10" x14ac:dyDescent="0.35">
      <c r="J66335" s="830"/>
    </row>
    <row r="66336" spans="10:10" x14ac:dyDescent="0.35">
      <c r="J66336" s="830"/>
    </row>
    <row r="66337" spans="10:10" x14ac:dyDescent="0.35">
      <c r="J66337" s="830"/>
    </row>
    <row r="66338" spans="10:10" x14ac:dyDescent="0.35">
      <c r="J66338" s="830"/>
    </row>
    <row r="66339" spans="10:10" x14ac:dyDescent="0.35">
      <c r="J66339" s="830"/>
    </row>
    <row r="66340" spans="10:10" x14ac:dyDescent="0.35">
      <c r="J66340" s="830"/>
    </row>
    <row r="66341" spans="10:10" x14ac:dyDescent="0.35">
      <c r="J66341" s="830"/>
    </row>
    <row r="66342" spans="10:10" x14ac:dyDescent="0.35">
      <c r="J66342" s="830"/>
    </row>
    <row r="66343" spans="10:10" x14ac:dyDescent="0.35">
      <c r="J66343" s="830"/>
    </row>
    <row r="66344" spans="10:10" x14ac:dyDescent="0.35">
      <c r="J66344" s="830"/>
    </row>
    <row r="66345" spans="10:10" x14ac:dyDescent="0.35">
      <c r="J66345" s="830"/>
    </row>
    <row r="66346" spans="10:10" x14ac:dyDescent="0.35">
      <c r="J66346" s="830"/>
    </row>
    <row r="66347" spans="10:10" x14ac:dyDescent="0.35">
      <c r="J66347" s="830"/>
    </row>
    <row r="66348" spans="10:10" x14ac:dyDescent="0.35">
      <c r="J66348" s="830"/>
    </row>
    <row r="66349" spans="10:10" x14ac:dyDescent="0.35">
      <c r="J66349" s="830"/>
    </row>
    <row r="66350" spans="10:10" x14ac:dyDescent="0.35">
      <c r="J66350" s="830"/>
    </row>
    <row r="66351" spans="10:10" x14ac:dyDescent="0.35">
      <c r="J66351" s="830"/>
    </row>
    <row r="66352" spans="10:10" x14ac:dyDescent="0.35">
      <c r="J66352" s="830"/>
    </row>
    <row r="66353" spans="10:10" x14ac:dyDescent="0.35">
      <c r="J66353" s="830"/>
    </row>
    <row r="66354" spans="10:10" x14ac:dyDescent="0.35">
      <c r="J66354" s="830"/>
    </row>
    <row r="66355" spans="10:10" x14ac:dyDescent="0.35">
      <c r="J66355" s="830"/>
    </row>
    <row r="66356" spans="10:10" x14ac:dyDescent="0.35">
      <c r="J66356" s="830"/>
    </row>
    <row r="66357" spans="10:10" x14ac:dyDescent="0.35">
      <c r="J66357" s="830"/>
    </row>
    <row r="66358" spans="10:10" x14ac:dyDescent="0.35">
      <c r="J66358" s="830"/>
    </row>
    <row r="66359" spans="10:10" x14ac:dyDescent="0.35">
      <c r="J66359" s="830"/>
    </row>
    <row r="66360" spans="10:10" x14ac:dyDescent="0.35">
      <c r="J66360" s="830"/>
    </row>
    <row r="66361" spans="10:10" x14ac:dyDescent="0.35">
      <c r="J66361" s="830"/>
    </row>
    <row r="66362" spans="10:10" x14ac:dyDescent="0.35">
      <c r="J66362" s="830"/>
    </row>
    <row r="66363" spans="10:10" x14ac:dyDescent="0.35">
      <c r="J66363" s="830"/>
    </row>
    <row r="66364" spans="10:10" x14ac:dyDescent="0.35">
      <c r="J66364" s="830"/>
    </row>
    <row r="66365" spans="10:10" x14ac:dyDescent="0.35">
      <c r="J66365" s="830"/>
    </row>
    <row r="66366" spans="10:10" x14ac:dyDescent="0.35">
      <c r="J66366" s="830"/>
    </row>
    <row r="66367" spans="10:10" x14ac:dyDescent="0.35">
      <c r="J66367" s="830"/>
    </row>
    <row r="66368" spans="10:10" x14ac:dyDescent="0.35">
      <c r="J66368" s="830"/>
    </row>
    <row r="66369" spans="10:10" x14ac:dyDescent="0.35">
      <c r="J66369" s="830"/>
    </row>
    <row r="66370" spans="10:10" x14ac:dyDescent="0.35">
      <c r="J66370" s="830"/>
    </row>
    <row r="66371" spans="10:10" x14ac:dyDescent="0.35">
      <c r="J66371" s="830"/>
    </row>
    <row r="66372" spans="10:10" x14ac:dyDescent="0.35">
      <c r="J66372" s="830"/>
    </row>
    <row r="66373" spans="10:10" x14ac:dyDescent="0.35">
      <c r="J66373" s="830"/>
    </row>
    <row r="66374" spans="10:10" x14ac:dyDescent="0.35">
      <c r="J66374" s="830"/>
    </row>
    <row r="66375" spans="10:10" x14ac:dyDescent="0.35">
      <c r="J66375" s="830"/>
    </row>
    <row r="66376" spans="10:10" x14ac:dyDescent="0.35">
      <c r="J66376" s="830"/>
    </row>
    <row r="66377" spans="10:10" x14ac:dyDescent="0.35">
      <c r="J66377" s="830"/>
    </row>
    <row r="66378" spans="10:10" x14ac:dyDescent="0.35">
      <c r="J66378" s="830"/>
    </row>
    <row r="66379" spans="10:10" x14ac:dyDescent="0.35">
      <c r="J66379" s="830"/>
    </row>
    <row r="66380" spans="10:10" x14ac:dyDescent="0.35">
      <c r="J66380" s="830"/>
    </row>
    <row r="66381" spans="10:10" x14ac:dyDescent="0.35">
      <c r="J66381" s="830"/>
    </row>
    <row r="66382" spans="10:10" x14ac:dyDescent="0.35">
      <c r="J66382" s="830"/>
    </row>
    <row r="66383" spans="10:10" x14ac:dyDescent="0.35">
      <c r="J66383" s="830"/>
    </row>
    <row r="66384" spans="10:10" x14ac:dyDescent="0.35">
      <c r="J66384" s="830"/>
    </row>
    <row r="66385" spans="10:10" x14ac:dyDescent="0.35">
      <c r="J66385" s="830"/>
    </row>
    <row r="66386" spans="10:10" x14ac:dyDescent="0.35">
      <c r="J66386" s="830"/>
    </row>
    <row r="66387" spans="10:10" x14ac:dyDescent="0.35">
      <c r="J66387" s="830"/>
    </row>
    <row r="66388" spans="10:10" x14ac:dyDescent="0.35">
      <c r="J66388" s="830"/>
    </row>
    <row r="66389" spans="10:10" x14ac:dyDescent="0.35">
      <c r="J66389" s="830"/>
    </row>
    <row r="66390" spans="10:10" x14ac:dyDescent="0.35">
      <c r="J66390" s="830"/>
    </row>
    <row r="66391" spans="10:10" x14ac:dyDescent="0.35">
      <c r="J66391" s="830"/>
    </row>
    <row r="66392" spans="10:10" x14ac:dyDescent="0.35">
      <c r="J66392" s="830"/>
    </row>
    <row r="66393" spans="10:10" x14ac:dyDescent="0.35">
      <c r="J66393" s="830"/>
    </row>
    <row r="66394" spans="10:10" x14ac:dyDescent="0.35">
      <c r="J66394" s="830"/>
    </row>
    <row r="66395" spans="10:10" x14ac:dyDescent="0.35">
      <c r="J66395" s="830"/>
    </row>
    <row r="66396" spans="10:10" x14ac:dyDescent="0.35">
      <c r="J66396" s="830"/>
    </row>
    <row r="66397" spans="10:10" x14ac:dyDescent="0.35">
      <c r="J66397" s="830"/>
    </row>
    <row r="66398" spans="10:10" x14ac:dyDescent="0.35">
      <c r="J66398" s="830"/>
    </row>
    <row r="66399" spans="10:10" x14ac:dyDescent="0.35">
      <c r="J66399" s="830"/>
    </row>
    <row r="66400" spans="10:10" x14ac:dyDescent="0.35">
      <c r="J66400" s="830"/>
    </row>
    <row r="66401" spans="10:10" x14ac:dyDescent="0.35">
      <c r="J66401" s="830"/>
    </row>
    <row r="66402" spans="10:10" x14ac:dyDescent="0.35">
      <c r="J66402" s="830"/>
    </row>
    <row r="66403" spans="10:10" x14ac:dyDescent="0.35">
      <c r="J66403" s="830"/>
    </row>
    <row r="66404" spans="10:10" x14ac:dyDescent="0.35">
      <c r="J66404" s="830"/>
    </row>
    <row r="66405" spans="10:10" x14ac:dyDescent="0.35">
      <c r="J66405" s="830"/>
    </row>
    <row r="66406" spans="10:10" x14ac:dyDescent="0.35">
      <c r="J66406" s="830"/>
    </row>
    <row r="66407" spans="10:10" x14ac:dyDescent="0.35">
      <c r="J66407" s="830"/>
    </row>
    <row r="66408" spans="10:10" x14ac:dyDescent="0.35">
      <c r="J66408" s="830"/>
    </row>
    <row r="66409" spans="10:10" x14ac:dyDescent="0.35">
      <c r="J66409" s="830"/>
    </row>
    <row r="66410" spans="10:10" x14ac:dyDescent="0.35">
      <c r="J66410" s="830"/>
    </row>
    <row r="66411" spans="10:10" x14ac:dyDescent="0.35">
      <c r="J66411" s="830"/>
    </row>
    <row r="66412" spans="10:10" x14ac:dyDescent="0.35">
      <c r="J66412" s="830"/>
    </row>
    <row r="66413" spans="10:10" x14ac:dyDescent="0.35">
      <c r="J66413" s="830"/>
    </row>
    <row r="66414" spans="10:10" x14ac:dyDescent="0.35">
      <c r="J66414" s="830"/>
    </row>
    <row r="66415" spans="10:10" x14ac:dyDescent="0.35">
      <c r="J66415" s="830"/>
    </row>
    <row r="66416" spans="10:10" x14ac:dyDescent="0.35">
      <c r="J66416" s="830"/>
    </row>
    <row r="66417" spans="10:10" x14ac:dyDescent="0.35">
      <c r="J66417" s="830"/>
    </row>
    <row r="66418" spans="10:10" x14ac:dyDescent="0.35">
      <c r="J66418" s="830"/>
    </row>
    <row r="66419" spans="10:10" x14ac:dyDescent="0.35">
      <c r="J66419" s="830"/>
    </row>
    <row r="66420" spans="10:10" x14ac:dyDescent="0.35">
      <c r="J66420" s="830"/>
    </row>
    <row r="66421" spans="10:10" x14ac:dyDescent="0.35">
      <c r="J66421" s="830"/>
    </row>
    <row r="66422" spans="10:10" x14ac:dyDescent="0.35">
      <c r="J66422" s="830"/>
    </row>
    <row r="66423" spans="10:10" x14ac:dyDescent="0.35">
      <c r="J66423" s="830"/>
    </row>
    <row r="66424" spans="10:10" x14ac:dyDescent="0.35">
      <c r="J66424" s="830"/>
    </row>
    <row r="66425" spans="10:10" x14ac:dyDescent="0.35">
      <c r="J66425" s="830"/>
    </row>
    <row r="66426" spans="10:10" x14ac:dyDescent="0.35">
      <c r="J66426" s="830"/>
    </row>
    <row r="66430" spans="10:10" x14ac:dyDescent="0.35">
      <c r="J66430" s="830"/>
    </row>
    <row r="66431" spans="10:10" x14ac:dyDescent="0.35">
      <c r="J66431" s="830"/>
    </row>
    <row r="66432" spans="10:10" x14ac:dyDescent="0.35">
      <c r="J66432" s="830"/>
    </row>
    <row r="66433" spans="10:10" x14ac:dyDescent="0.35">
      <c r="J66433" s="830"/>
    </row>
    <row r="66434" spans="10:10" x14ac:dyDescent="0.35">
      <c r="J66434" s="830"/>
    </row>
    <row r="66435" spans="10:10" x14ac:dyDescent="0.35">
      <c r="J66435" s="830"/>
    </row>
    <row r="66436" spans="10:10" x14ac:dyDescent="0.35">
      <c r="J66436" s="830"/>
    </row>
    <row r="66437" spans="10:10" x14ac:dyDescent="0.35">
      <c r="J66437" s="830"/>
    </row>
    <row r="66438" spans="10:10" x14ac:dyDescent="0.35">
      <c r="J66438" s="830"/>
    </row>
    <row r="66439" spans="10:10" x14ac:dyDescent="0.35">
      <c r="J66439" s="830"/>
    </row>
    <row r="66440" spans="10:10" x14ac:dyDescent="0.35">
      <c r="J66440" s="830"/>
    </row>
    <row r="66441" spans="10:10" x14ac:dyDescent="0.35">
      <c r="J66441" s="830"/>
    </row>
    <row r="66442" spans="10:10" x14ac:dyDescent="0.35">
      <c r="J66442" s="830"/>
    </row>
    <row r="66443" spans="10:10" x14ac:dyDescent="0.35">
      <c r="J66443" s="830"/>
    </row>
    <row r="66450" spans="10:10" x14ac:dyDescent="0.35">
      <c r="J66450" s="830"/>
    </row>
    <row r="66451" spans="10:10" x14ac:dyDescent="0.35">
      <c r="J66451" s="830"/>
    </row>
    <row r="66452" spans="10:10" x14ac:dyDescent="0.35">
      <c r="J66452" s="830"/>
    </row>
    <row r="66453" spans="10:10" x14ac:dyDescent="0.35">
      <c r="J66453" s="830"/>
    </row>
    <row r="66454" spans="10:10" x14ac:dyDescent="0.35">
      <c r="J66454" s="830"/>
    </row>
    <row r="66455" spans="10:10" x14ac:dyDescent="0.35">
      <c r="J66455" s="830"/>
    </row>
    <row r="66456" spans="10:10" x14ac:dyDescent="0.35">
      <c r="J66456" s="830"/>
    </row>
    <row r="66457" spans="10:10" x14ac:dyDescent="0.35">
      <c r="J66457" s="830"/>
    </row>
    <row r="66458" spans="10:10" x14ac:dyDescent="0.35">
      <c r="J66458" s="830"/>
    </row>
    <row r="66459" spans="10:10" x14ac:dyDescent="0.35">
      <c r="J66459" s="830"/>
    </row>
    <row r="66466" spans="10:10" x14ac:dyDescent="0.35">
      <c r="J66466" s="830"/>
    </row>
    <row r="66467" spans="10:10" x14ac:dyDescent="0.35">
      <c r="J66467" s="830"/>
    </row>
    <row r="66468" spans="10:10" x14ac:dyDescent="0.35">
      <c r="J66468" s="830"/>
    </row>
    <row r="66469" spans="10:10" x14ac:dyDescent="0.35">
      <c r="J66469" s="830"/>
    </row>
    <row r="66470" spans="10:10" x14ac:dyDescent="0.35">
      <c r="J66470" s="830"/>
    </row>
    <row r="66471" spans="10:10" x14ac:dyDescent="0.35">
      <c r="J66471" s="830"/>
    </row>
    <row r="66472" spans="10:10" x14ac:dyDescent="0.35">
      <c r="J66472" s="830"/>
    </row>
    <row r="66473" spans="10:10" x14ac:dyDescent="0.35">
      <c r="J66473" s="830"/>
    </row>
    <row r="66474" spans="10:10" x14ac:dyDescent="0.35">
      <c r="J66474" s="830"/>
    </row>
    <row r="66475" spans="10:10" x14ac:dyDescent="0.35">
      <c r="J66475" s="830"/>
    </row>
    <row r="66476" spans="10:10" x14ac:dyDescent="0.35">
      <c r="J66476" s="830"/>
    </row>
    <row r="66477" spans="10:10" x14ac:dyDescent="0.35">
      <c r="J66477" s="830"/>
    </row>
    <row r="66478" spans="10:10" x14ac:dyDescent="0.35">
      <c r="J66478" s="830"/>
    </row>
    <row r="66479" spans="10:10" x14ac:dyDescent="0.35">
      <c r="J66479" s="830"/>
    </row>
    <row r="66480" spans="10:10" x14ac:dyDescent="0.35">
      <c r="J66480" s="830"/>
    </row>
    <row r="66481" spans="10:10" x14ac:dyDescent="0.35">
      <c r="J66481" s="830"/>
    </row>
    <row r="66482" spans="10:10" x14ac:dyDescent="0.35">
      <c r="J66482" s="830"/>
    </row>
    <row r="66483" spans="10:10" x14ac:dyDescent="0.35">
      <c r="J66483" s="830"/>
    </row>
    <row r="66484" spans="10:10" x14ac:dyDescent="0.35">
      <c r="J66484" s="830"/>
    </row>
    <row r="66485" spans="10:10" x14ac:dyDescent="0.35">
      <c r="J66485" s="830"/>
    </row>
    <row r="66486" spans="10:10" x14ac:dyDescent="0.35">
      <c r="J66486" s="830"/>
    </row>
    <row r="66487" spans="10:10" x14ac:dyDescent="0.35">
      <c r="J66487" s="830"/>
    </row>
    <row r="66488" spans="10:10" x14ac:dyDescent="0.35">
      <c r="J66488" s="830"/>
    </row>
    <row r="66489" spans="10:10" x14ac:dyDescent="0.35">
      <c r="J66489" s="830"/>
    </row>
    <row r="66490" spans="10:10" x14ac:dyDescent="0.35">
      <c r="J66490" s="830"/>
    </row>
    <row r="66491" spans="10:10" x14ac:dyDescent="0.35">
      <c r="J66491" s="830"/>
    </row>
    <row r="66492" spans="10:10" x14ac:dyDescent="0.35">
      <c r="J66492" s="830"/>
    </row>
    <row r="66493" spans="10:10" x14ac:dyDescent="0.35">
      <c r="J66493" s="830"/>
    </row>
    <row r="66494" spans="10:10" x14ac:dyDescent="0.35">
      <c r="J66494" s="830"/>
    </row>
    <row r="66495" spans="10:10" x14ac:dyDescent="0.35">
      <c r="J66495" s="830"/>
    </row>
    <row r="66496" spans="10:10" x14ac:dyDescent="0.35">
      <c r="J66496" s="830"/>
    </row>
    <row r="66497" spans="10:10" x14ac:dyDescent="0.35">
      <c r="J66497" s="830"/>
    </row>
    <row r="66498" spans="10:10" x14ac:dyDescent="0.35">
      <c r="J66498" s="830"/>
    </row>
    <row r="66499" spans="10:10" x14ac:dyDescent="0.35">
      <c r="J66499" s="830"/>
    </row>
    <row r="66500" spans="10:10" x14ac:dyDescent="0.35">
      <c r="J66500" s="830"/>
    </row>
    <row r="66501" spans="10:10" x14ac:dyDescent="0.35">
      <c r="J66501" s="830"/>
    </row>
    <row r="66502" spans="10:10" x14ac:dyDescent="0.35">
      <c r="J66502" s="830"/>
    </row>
    <row r="66503" spans="10:10" x14ac:dyDescent="0.35">
      <c r="J66503" s="830"/>
    </row>
    <row r="66504" spans="10:10" x14ac:dyDescent="0.35">
      <c r="J66504" s="830"/>
    </row>
    <row r="66505" spans="10:10" x14ac:dyDescent="0.35">
      <c r="J66505" s="830"/>
    </row>
    <row r="66524" spans="10:10" x14ac:dyDescent="0.35">
      <c r="J66524" s="830"/>
    </row>
    <row r="66527" spans="10:10" x14ac:dyDescent="0.35">
      <c r="J66527" s="830"/>
    </row>
    <row r="66528" spans="10:10" x14ac:dyDescent="0.35">
      <c r="J66528" s="830"/>
    </row>
    <row r="66529" spans="10:10" x14ac:dyDescent="0.35">
      <c r="J66529" s="830"/>
    </row>
    <row r="66530" spans="10:10" x14ac:dyDescent="0.35">
      <c r="J66530" s="830"/>
    </row>
    <row r="66531" spans="10:10" x14ac:dyDescent="0.35">
      <c r="J66531" s="830"/>
    </row>
    <row r="66532" spans="10:10" x14ac:dyDescent="0.35">
      <c r="J66532" s="830"/>
    </row>
    <row r="66533" spans="10:10" x14ac:dyDescent="0.35">
      <c r="J66533" s="830"/>
    </row>
    <row r="66534" spans="10:10" x14ac:dyDescent="0.35">
      <c r="J66534" s="830"/>
    </row>
    <row r="66535" spans="10:10" x14ac:dyDescent="0.35">
      <c r="J66535" s="830"/>
    </row>
    <row r="66536" spans="10:10" x14ac:dyDescent="0.35">
      <c r="J66536" s="830"/>
    </row>
    <row r="66537" spans="10:10" x14ac:dyDescent="0.35">
      <c r="J66537" s="830"/>
    </row>
    <row r="66538" spans="10:10" x14ac:dyDescent="0.35">
      <c r="J66538" s="830"/>
    </row>
    <row r="66539" spans="10:10" x14ac:dyDescent="0.35">
      <c r="J66539" s="830"/>
    </row>
    <row r="66540" spans="10:10" x14ac:dyDescent="0.35">
      <c r="J66540" s="830"/>
    </row>
    <row r="66541" spans="10:10" x14ac:dyDescent="0.35">
      <c r="J66541" s="830"/>
    </row>
    <row r="66542" spans="10:10" x14ac:dyDescent="0.35">
      <c r="J66542" s="830"/>
    </row>
    <row r="66543" spans="10:10" x14ac:dyDescent="0.35">
      <c r="J66543" s="830"/>
    </row>
    <row r="66544" spans="10:10" x14ac:dyDescent="0.35">
      <c r="J66544" s="830"/>
    </row>
    <row r="66545" spans="10:10" x14ac:dyDescent="0.35">
      <c r="J66545" s="830"/>
    </row>
    <row r="66546" spans="10:10" x14ac:dyDescent="0.35">
      <c r="J66546" s="830"/>
    </row>
    <row r="66547" spans="10:10" x14ac:dyDescent="0.35">
      <c r="J66547" s="830"/>
    </row>
    <row r="66548" spans="10:10" x14ac:dyDescent="0.35">
      <c r="J66548" s="830"/>
    </row>
    <row r="66549" spans="10:10" x14ac:dyDescent="0.35">
      <c r="J66549" s="830"/>
    </row>
    <row r="66550" spans="10:10" x14ac:dyDescent="0.35">
      <c r="J66550" s="830"/>
    </row>
    <row r="66551" spans="10:10" x14ac:dyDescent="0.35">
      <c r="J66551" s="830"/>
    </row>
    <row r="66552" spans="10:10" x14ac:dyDescent="0.35">
      <c r="J66552" s="830"/>
    </row>
    <row r="66553" spans="10:10" x14ac:dyDescent="0.35">
      <c r="J66553" s="830"/>
    </row>
    <row r="66554" spans="10:10" x14ac:dyDescent="0.35">
      <c r="J66554" s="830"/>
    </row>
    <row r="66555" spans="10:10" x14ac:dyDescent="0.35">
      <c r="J66555" s="830"/>
    </row>
    <row r="66556" spans="10:10" x14ac:dyDescent="0.35">
      <c r="J66556" s="830"/>
    </row>
    <row r="66557" spans="10:10" x14ac:dyDescent="0.35">
      <c r="J66557" s="830"/>
    </row>
    <row r="66558" spans="10:10" x14ac:dyDescent="0.35">
      <c r="J66558" s="830"/>
    </row>
    <row r="66559" spans="10:10" x14ac:dyDescent="0.35">
      <c r="J66559" s="830"/>
    </row>
    <row r="66560" spans="10:10" x14ac:dyDescent="0.35">
      <c r="J66560" s="830"/>
    </row>
    <row r="66561" spans="10:10" x14ac:dyDescent="0.35">
      <c r="J66561" s="830"/>
    </row>
    <row r="66562" spans="10:10" x14ac:dyDescent="0.35">
      <c r="J66562" s="830"/>
    </row>
    <row r="66563" spans="10:10" x14ac:dyDescent="0.35">
      <c r="J66563" s="830"/>
    </row>
    <row r="66564" spans="10:10" x14ac:dyDescent="0.35">
      <c r="J66564" s="830"/>
    </row>
    <row r="66565" spans="10:10" x14ac:dyDescent="0.35">
      <c r="J66565" s="830"/>
    </row>
    <row r="66566" spans="10:10" x14ac:dyDescent="0.35">
      <c r="J66566" s="830"/>
    </row>
    <row r="66567" spans="10:10" x14ac:dyDescent="0.35">
      <c r="J66567" s="830"/>
    </row>
    <row r="66568" spans="10:10" x14ac:dyDescent="0.35">
      <c r="J66568" s="830"/>
    </row>
    <row r="66569" spans="10:10" x14ac:dyDescent="0.35">
      <c r="J66569" s="830"/>
    </row>
    <row r="66570" spans="10:10" x14ac:dyDescent="0.35">
      <c r="J66570" s="830"/>
    </row>
    <row r="66571" spans="10:10" x14ac:dyDescent="0.35">
      <c r="J66571" s="830"/>
    </row>
    <row r="66572" spans="10:10" x14ac:dyDescent="0.35">
      <c r="J66572" s="830"/>
    </row>
    <row r="66573" spans="10:10" x14ac:dyDescent="0.35">
      <c r="J66573" s="830"/>
    </row>
    <row r="66574" spans="10:10" x14ac:dyDescent="0.35">
      <c r="J66574" s="830"/>
    </row>
    <row r="66575" spans="10:10" x14ac:dyDescent="0.35">
      <c r="J66575" s="830"/>
    </row>
    <row r="66576" spans="10:10" x14ac:dyDescent="0.35">
      <c r="J66576" s="830"/>
    </row>
    <row r="66577" spans="10:10" x14ac:dyDescent="0.35">
      <c r="J66577" s="830"/>
    </row>
    <row r="66578" spans="10:10" x14ac:dyDescent="0.35">
      <c r="J66578" s="830"/>
    </row>
    <row r="66579" spans="10:10" x14ac:dyDescent="0.35">
      <c r="J66579" s="830"/>
    </row>
    <row r="66580" spans="10:10" x14ac:dyDescent="0.35">
      <c r="J66580" s="830"/>
    </row>
    <row r="66581" spans="10:10" x14ac:dyDescent="0.35">
      <c r="J66581" s="830"/>
    </row>
    <row r="66582" spans="10:10" x14ac:dyDescent="0.35">
      <c r="J66582" s="830"/>
    </row>
    <row r="66583" spans="10:10" x14ac:dyDescent="0.35">
      <c r="J66583" s="830"/>
    </row>
    <row r="66584" spans="10:10" x14ac:dyDescent="0.35">
      <c r="J66584" s="830"/>
    </row>
    <row r="66585" spans="10:10" x14ac:dyDescent="0.35">
      <c r="J66585" s="830"/>
    </row>
    <row r="66586" spans="10:10" x14ac:dyDescent="0.35">
      <c r="J66586" s="830"/>
    </row>
    <row r="66587" spans="10:10" x14ac:dyDescent="0.35">
      <c r="J66587" s="830"/>
    </row>
    <row r="66588" spans="10:10" x14ac:dyDescent="0.35">
      <c r="J66588" s="830"/>
    </row>
    <row r="66589" spans="10:10" x14ac:dyDescent="0.35">
      <c r="J66589" s="830"/>
    </row>
    <row r="66590" spans="10:10" x14ac:dyDescent="0.35">
      <c r="J66590" s="830"/>
    </row>
    <row r="66591" spans="10:10" x14ac:dyDescent="0.35">
      <c r="J66591" s="830"/>
    </row>
    <row r="66592" spans="10:10" x14ac:dyDescent="0.35">
      <c r="J66592" s="830"/>
    </row>
    <row r="66593" spans="10:10" x14ac:dyDescent="0.35">
      <c r="J66593" s="830"/>
    </row>
    <row r="66594" spans="10:10" x14ac:dyDescent="0.35">
      <c r="J66594" s="830"/>
    </row>
    <row r="66595" spans="10:10" x14ac:dyDescent="0.35">
      <c r="J66595" s="830"/>
    </row>
    <row r="66596" spans="10:10" x14ac:dyDescent="0.35">
      <c r="J66596" s="830"/>
    </row>
    <row r="66597" spans="10:10" x14ac:dyDescent="0.35">
      <c r="J66597" s="830"/>
    </row>
    <row r="66598" spans="10:10" x14ac:dyDescent="0.35">
      <c r="J66598" s="830"/>
    </row>
    <row r="66599" spans="10:10" x14ac:dyDescent="0.35">
      <c r="J66599" s="830"/>
    </row>
    <row r="66600" spans="10:10" x14ac:dyDescent="0.35">
      <c r="J66600" s="830"/>
    </row>
    <row r="66601" spans="10:10" x14ac:dyDescent="0.35">
      <c r="J66601" s="830"/>
    </row>
    <row r="66602" spans="10:10" x14ac:dyDescent="0.35">
      <c r="J66602" s="830"/>
    </row>
    <row r="66603" spans="10:10" x14ac:dyDescent="0.35">
      <c r="J66603" s="830"/>
    </row>
    <row r="66604" spans="10:10" x14ac:dyDescent="0.35">
      <c r="J66604" s="830"/>
    </row>
    <row r="66605" spans="10:10" x14ac:dyDescent="0.35">
      <c r="J66605" s="830"/>
    </row>
    <row r="66606" spans="10:10" x14ac:dyDescent="0.35">
      <c r="J66606" s="830"/>
    </row>
    <row r="66607" spans="10:10" x14ac:dyDescent="0.35">
      <c r="J66607" s="830"/>
    </row>
    <row r="66608" spans="10:10" x14ac:dyDescent="0.35">
      <c r="J66608" s="830"/>
    </row>
    <row r="66609" spans="10:10" x14ac:dyDescent="0.35">
      <c r="J66609" s="830"/>
    </row>
    <row r="66610" spans="10:10" x14ac:dyDescent="0.35">
      <c r="J66610" s="830"/>
    </row>
    <row r="66611" spans="10:10" x14ac:dyDescent="0.35">
      <c r="J66611" s="830"/>
    </row>
    <row r="66612" spans="10:10" x14ac:dyDescent="0.35">
      <c r="J66612" s="830"/>
    </row>
    <row r="66613" spans="10:10" x14ac:dyDescent="0.35">
      <c r="J66613" s="830"/>
    </row>
    <row r="66614" spans="10:10" x14ac:dyDescent="0.35">
      <c r="J66614" s="830"/>
    </row>
    <row r="66615" spans="10:10" x14ac:dyDescent="0.35">
      <c r="J66615" s="830"/>
    </row>
    <row r="66616" spans="10:10" x14ac:dyDescent="0.35">
      <c r="J66616" s="830"/>
    </row>
    <row r="66617" spans="10:10" x14ac:dyDescent="0.35">
      <c r="J66617" s="830"/>
    </row>
    <row r="66618" spans="10:10" x14ac:dyDescent="0.35">
      <c r="J66618" s="830"/>
    </row>
    <row r="66619" spans="10:10" x14ac:dyDescent="0.35">
      <c r="J66619" s="830"/>
    </row>
    <row r="66620" spans="10:10" x14ac:dyDescent="0.35">
      <c r="J66620" s="830"/>
    </row>
    <row r="66621" spans="10:10" x14ac:dyDescent="0.35">
      <c r="J66621" s="830"/>
    </row>
    <row r="66622" spans="10:10" x14ac:dyDescent="0.35">
      <c r="J66622" s="830"/>
    </row>
    <row r="66623" spans="10:10" x14ac:dyDescent="0.35">
      <c r="J66623" s="830"/>
    </row>
    <row r="66625" spans="10:10" x14ac:dyDescent="0.35">
      <c r="J66625" s="830"/>
    </row>
    <row r="66626" spans="10:10" x14ac:dyDescent="0.35">
      <c r="J66626" s="830"/>
    </row>
    <row r="66627" spans="10:10" x14ac:dyDescent="0.35">
      <c r="J66627" s="830"/>
    </row>
    <row r="66628" spans="10:10" x14ac:dyDescent="0.35">
      <c r="J66628" s="830"/>
    </row>
    <row r="66629" spans="10:10" x14ac:dyDescent="0.35">
      <c r="J66629" s="830"/>
    </row>
    <row r="66630" spans="10:10" x14ac:dyDescent="0.35">
      <c r="J66630" s="830"/>
    </row>
    <row r="66631" spans="10:10" x14ac:dyDescent="0.35">
      <c r="J66631" s="830"/>
    </row>
    <row r="66632" spans="10:10" x14ac:dyDescent="0.35">
      <c r="J66632" s="830"/>
    </row>
    <row r="66633" spans="10:10" x14ac:dyDescent="0.35">
      <c r="J66633" s="830"/>
    </row>
    <row r="66634" spans="10:10" x14ac:dyDescent="0.35">
      <c r="J66634" s="830"/>
    </row>
    <row r="66635" spans="10:10" x14ac:dyDescent="0.35">
      <c r="J66635" s="830"/>
    </row>
    <row r="66636" spans="10:10" x14ac:dyDescent="0.35">
      <c r="J66636" s="830"/>
    </row>
    <row r="66637" spans="10:10" x14ac:dyDescent="0.35">
      <c r="J66637" s="830"/>
    </row>
    <row r="66638" spans="10:10" x14ac:dyDescent="0.35">
      <c r="J66638" s="830"/>
    </row>
    <row r="66639" spans="10:10" x14ac:dyDescent="0.35">
      <c r="J66639" s="830"/>
    </row>
    <row r="66640" spans="10:10" x14ac:dyDescent="0.35">
      <c r="J66640" s="830"/>
    </row>
    <row r="66641" spans="10:10" x14ac:dyDescent="0.35">
      <c r="J66641" s="830"/>
    </row>
    <row r="66642" spans="10:10" x14ac:dyDescent="0.35">
      <c r="J66642" s="830"/>
    </row>
    <row r="66643" spans="10:10" x14ac:dyDescent="0.35">
      <c r="J66643" s="830"/>
    </row>
    <row r="66644" spans="10:10" x14ac:dyDescent="0.35">
      <c r="J66644" s="830"/>
    </row>
    <row r="66645" spans="10:10" x14ac:dyDescent="0.35">
      <c r="J66645" s="830"/>
    </row>
    <row r="66646" spans="10:10" x14ac:dyDescent="0.35">
      <c r="J66646" s="830"/>
    </row>
    <row r="66647" spans="10:10" x14ac:dyDescent="0.35">
      <c r="J66647" s="830"/>
    </row>
    <row r="66648" spans="10:10" x14ac:dyDescent="0.35">
      <c r="J66648" s="830"/>
    </row>
    <row r="66653" spans="10:10" x14ac:dyDescent="0.35">
      <c r="J66653" s="830"/>
    </row>
    <row r="66654" spans="10:10" x14ac:dyDescent="0.35">
      <c r="J66654" s="830"/>
    </row>
    <row r="66655" spans="10:10" x14ac:dyDescent="0.35">
      <c r="J66655" s="830"/>
    </row>
    <row r="66656" spans="10:10" x14ac:dyDescent="0.35">
      <c r="J66656" s="830"/>
    </row>
    <row r="66657" spans="10:10" x14ac:dyDescent="0.35">
      <c r="J66657" s="830"/>
    </row>
    <row r="66658" spans="10:10" x14ac:dyDescent="0.35">
      <c r="J66658" s="830"/>
    </row>
    <row r="66659" spans="10:10" x14ac:dyDescent="0.35">
      <c r="J66659" s="830"/>
    </row>
    <row r="66660" spans="10:10" x14ac:dyDescent="0.35">
      <c r="J66660" s="830"/>
    </row>
    <row r="66661" spans="10:10" x14ac:dyDescent="0.35">
      <c r="J66661" s="830"/>
    </row>
    <row r="66662" spans="10:10" x14ac:dyDescent="0.35">
      <c r="J66662" s="830"/>
    </row>
    <row r="66663" spans="10:10" x14ac:dyDescent="0.35">
      <c r="J66663" s="830"/>
    </row>
    <row r="66664" spans="10:10" x14ac:dyDescent="0.35">
      <c r="J66664" s="830"/>
    </row>
    <row r="66665" spans="10:10" x14ac:dyDescent="0.35">
      <c r="J66665" s="830"/>
    </row>
    <row r="66666" spans="10:10" x14ac:dyDescent="0.35">
      <c r="J66666" s="830"/>
    </row>
    <row r="66667" spans="10:10" x14ac:dyDescent="0.35">
      <c r="J66667" s="830"/>
    </row>
    <row r="66668" spans="10:10" x14ac:dyDescent="0.35">
      <c r="J66668" s="830"/>
    </row>
    <row r="66669" spans="10:10" x14ac:dyDescent="0.35">
      <c r="J66669" s="830"/>
    </row>
    <row r="66670" spans="10:10" x14ac:dyDescent="0.35">
      <c r="J66670" s="830"/>
    </row>
    <row r="66671" spans="10:10" x14ac:dyDescent="0.35">
      <c r="J66671" s="830"/>
    </row>
    <row r="66672" spans="10:10" x14ac:dyDescent="0.35">
      <c r="J66672" s="830"/>
    </row>
    <row r="66673" spans="10:10" x14ac:dyDescent="0.35">
      <c r="J66673" s="830"/>
    </row>
    <row r="66674" spans="10:10" x14ac:dyDescent="0.35">
      <c r="J66674" s="830"/>
    </row>
    <row r="66675" spans="10:10" x14ac:dyDescent="0.35">
      <c r="J66675" s="830"/>
    </row>
    <row r="66676" spans="10:10" x14ac:dyDescent="0.35">
      <c r="J66676" s="830"/>
    </row>
    <row r="66677" spans="10:10" x14ac:dyDescent="0.35">
      <c r="J66677" s="830"/>
    </row>
    <row r="66678" spans="10:10" x14ac:dyDescent="0.35">
      <c r="J66678" s="830"/>
    </row>
    <row r="66679" spans="10:10" x14ac:dyDescent="0.35">
      <c r="J66679" s="830"/>
    </row>
    <row r="66680" spans="10:10" x14ac:dyDescent="0.35">
      <c r="J66680" s="830"/>
    </row>
    <row r="66681" spans="10:10" x14ac:dyDescent="0.35">
      <c r="J66681" s="830"/>
    </row>
    <row r="66682" spans="10:10" x14ac:dyDescent="0.35">
      <c r="J66682" s="830"/>
    </row>
    <row r="66683" spans="10:10" x14ac:dyDescent="0.35">
      <c r="J66683" s="830"/>
    </row>
    <row r="66684" spans="10:10" x14ac:dyDescent="0.35">
      <c r="J66684" s="830"/>
    </row>
    <row r="66685" spans="10:10" x14ac:dyDescent="0.35">
      <c r="J66685" s="830"/>
    </row>
    <row r="66686" spans="10:10" x14ac:dyDescent="0.35">
      <c r="J66686" s="830"/>
    </row>
    <row r="66687" spans="10:10" x14ac:dyDescent="0.35">
      <c r="J66687" s="830"/>
    </row>
    <row r="66688" spans="10:10" x14ac:dyDescent="0.35">
      <c r="J66688" s="830"/>
    </row>
    <row r="66689" spans="10:10" x14ac:dyDescent="0.35">
      <c r="J66689" s="830"/>
    </row>
    <row r="66690" spans="10:10" x14ac:dyDescent="0.35">
      <c r="J66690" s="830"/>
    </row>
    <row r="66691" spans="10:10" x14ac:dyDescent="0.35">
      <c r="J66691" s="830"/>
    </row>
    <row r="66692" spans="10:10" x14ac:dyDescent="0.35">
      <c r="J66692" s="830"/>
    </row>
    <row r="66693" spans="10:10" x14ac:dyDescent="0.35">
      <c r="J66693" s="830"/>
    </row>
    <row r="66694" spans="10:10" x14ac:dyDescent="0.35">
      <c r="J66694" s="830"/>
    </row>
    <row r="66695" spans="10:10" x14ac:dyDescent="0.35">
      <c r="J66695" s="830"/>
    </row>
    <row r="66696" spans="10:10" x14ac:dyDescent="0.35">
      <c r="J66696" s="830"/>
    </row>
    <row r="66697" spans="10:10" x14ac:dyDescent="0.35">
      <c r="J66697" s="830"/>
    </row>
    <row r="66698" spans="10:10" x14ac:dyDescent="0.35">
      <c r="J66698" s="830"/>
    </row>
    <row r="66699" spans="10:10" x14ac:dyDescent="0.35">
      <c r="J66699" s="830"/>
    </row>
    <row r="66700" spans="10:10" x14ac:dyDescent="0.35">
      <c r="J66700" s="830"/>
    </row>
    <row r="66701" spans="10:10" x14ac:dyDescent="0.35">
      <c r="J66701" s="830"/>
    </row>
    <row r="66702" spans="10:10" x14ac:dyDescent="0.35">
      <c r="J66702" s="830"/>
    </row>
    <row r="66703" spans="10:10" x14ac:dyDescent="0.35">
      <c r="J66703" s="830"/>
    </row>
    <row r="66705" spans="10:10" x14ac:dyDescent="0.35">
      <c r="J66705" s="830"/>
    </row>
    <row r="66706" spans="10:10" x14ac:dyDescent="0.35">
      <c r="J66706" s="830"/>
    </row>
    <row r="66707" spans="10:10" x14ac:dyDescent="0.35">
      <c r="J66707" s="830"/>
    </row>
    <row r="66708" spans="10:10" x14ac:dyDescent="0.35">
      <c r="J66708" s="830"/>
    </row>
    <row r="66709" spans="10:10" x14ac:dyDescent="0.35">
      <c r="J66709" s="830"/>
    </row>
    <row r="66710" spans="10:10" x14ac:dyDescent="0.35">
      <c r="J66710" s="830"/>
    </row>
    <row r="66711" spans="10:10" x14ac:dyDescent="0.35">
      <c r="J66711" s="830"/>
    </row>
    <row r="66712" spans="10:10" x14ac:dyDescent="0.35">
      <c r="J66712" s="830"/>
    </row>
    <row r="66713" spans="10:10" x14ac:dyDescent="0.35">
      <c r="J66713" s="830"/>
    </row>
    <row r="66714" spans="10:10" x14ac:dyDescent="0.35">
      <c r="J66714" s="830"/>
    </row>
    <row r="66715" spans="10:10" x14ac:dyDescent="0.35">
      <c r="J66715" s="830"/>
    </row>
    <row r="66716" spans="10:10" x14ac:dyDescent="0.35">
      <c r="J66716" s="830"/>
    </row>
    <row r="66717" spans="10:10" x14ac:dyDescent="0.35">
      <c r="J66717" s="830"/>
    </row>
    <row r="66718" spans="10:10" x14ac:dyDescent="0.35">
      <c r="J66718" s="830"/>
    </row>
    <row r="66719" spans="10:10" x14ac:dyDescent="0.35">
      <c r="J66719" s="830"/>
    </row>
    <row r="66720" spans="10:10" x14ac:dyDescent="0.35">
      <c r="J66720" s="830"/>
    </row>
    <row r="66721" spans="10:10" x14ac:dyDescent="0.35">
      <c r="J66721" s="830"/>
    </row>
    <row r="66722" spans="10:10" x14ac:dyDescent="0.35">
      <c r="J66722" s="830"/>
    </row>
    <row r="66723" spans="10:10" x14ac:dyDescent="0.35">
      <c r="J66723" s="830"/>
    </row>
    <row r="66724" spans="10:10" x14ac:dyDescent="0.35">
      <c r="J66724" s="830"/>
    </row>
    <row r="66725" spans="10:10" x14ac:dyDescent="0.35">
      <c r="J66725" s="830"/>
    </row>
    <row r="66726" spans="10:10" x14ac:dyDescent="0.35">
      <c r="J66726" s="830"/>
    </row>
    <row r="66727" spans="10:10" x14ac:dyDescent="0.35">
      <c r="J66727" s="830"/>
    </row>
    <row r="66728" spans="10:10" x14ac:dyDescent="0.35">
      <c r="J66728" s="830"/>
    </row>
    <row r="66729" spans="10:10" x14ac:dyDescent="0.35">
      <c r="J66729" s="830"/>
    </row>
    <row r="66730" spans="10:10" x14ac:dyDescent="0.35">
      <c r="J66730" s="830"/>
    </row>
    <row r="66731" spans="10:10" x14ac:dyDescent="0.35">
      <c r="J66731" s="830"/>
    </row>
    <row r="66732" spans="10:10" x14ac:dyDescent="0.35">
      <c r="J66732" s="830"/>
    </row>
    <row r="66733" spans="10:10" x14ac:dyDescent="0.35">
      <c r="J66733" s="830"/>
    </row>
    <row r="66734" spans="10:10" x14ac:dyDescent="0.35">
      <c r="J66734" s="830"/>
    </row>
    <row r="66735" spans="10:10" x14ac:dyDescent="0.35">
      <c r="J66735" s="830"/>
    </row>
    <row r="66736" spans="10:10" x14ac:dyDescent="0.35">
      <c r="J66736" s="830"/>
    </row>
    <row r="66737" spans="10:10" x14ac:dyDescent="0.35">
      <c r="J66737" s="830"/>
    </row>
    <row r="66738" spans="10:10" x14ac:dyDescent="0.35">
      <c r="J66738" s="830"/>
    </row>
    <row r="66739" spans="10:10" x14ac:dyDescent="0.35">
      <c r="J66739" s="830"/>
    </row>
    <row r="66740" spans="10:10" x14ac:dyDescent="0.35">
      <c r="J66740" s="830"/>
    </row>
    <row r="66741" spans="10:10" x14ac:dyDescent="0.35">
      <c r="J66741" s="830"/>
    </row>
    <row r="66742" spans="10:10" x14ac:dyDescent="0.35">
      <c r="J66742" s="830"/>
    </row>
    <row r="66743" spans="10:10" x14ac:dyDescent="0.35">
      <c r="J66743" s="830"/>
    </row>
    <row r="66744" spans="10:10" x14ac:dyDescent="0.35">
      <c r="J66744" s="830"/>
    </row>
    <row r="66745" spans="10:10" x14ac:dyDescent="0.35">
      <c r="J66745" s="830"/>
    </row>
    <row r="66746" spans="10:10" x14ac:dyDescent="0.35">
      <c r="J66746" s="830"/>
    </row>
    <row r="66747" spans="10:10" x14ac:dyDescent="0.35">
      <c r="J66747" s="830"/>
    </row>
    <row r="66748" spans="10:10" x14ac:dyDescent="0.35">
      <c r="J66748" s="830"/>
    </row>
    <row r="66749" spans="10:10" x14ac:dyDescent="0.35">
      <c r="J66749" s="830"/>
    </row>
    <row r="66750" spans="10:10" x14ac:dyDescent="0.35">
      <c r="J66750" s="830"/>
    </row>
    <row r="66751" spans="10:10" x14ac:dyDescent="0.35">
      <c r="J66751" s="830"/>
    </row>
    <row r="66752" spans="10:10" x14ac:dyDescent="0.35">
      <c r="J66752" s="830"/>
    </row>
    <row r="66753" spans="10:10" x14ac:dyDescent="0.35">
      <c r="J66753" s="830"/>
    </row>
    <row r="66754" spans="10:10" x14ac:dyDescent="0.35">
      <c r="J66754" s="830"/>
    </row>
    <row r="66755" spans="10:10" x14ac:dyDescent="0.35">
      <c r="J66755" s="830"/>
    </row>
    <row r="66756" spans="10:10" x14ac:dyDescent="0.35">
      <c r="J66756" s="830"/>
    </row>
    <row r="66757" spans="10:10" x14ac:dyDescent="0.35">
      <c r="J66757" s="830"/>
    </row>
    <row r="66758" spans="10:10" x14ac:dyDescent="0.35">
      <c r="J66758" s="830"/>
    </row>
    <row r="66759" spans="10:10" x14ac:dyDescent="0.35">
      <c r="J66759" s="830"/>
    </row>
    <row r="66760" spans="10:10" x14ac:dyDescent="0.35">
      <c r="J66760" s="830"/>
    </row>
    <row r="66761" spans="10:10" x14ac:dyDescent="0.35">
      <c r="J66761" s="830"/>
    </row>
    <row r="66762" spans="10:10" x14ac:dyDescent="0.35">
      <c r="J66762" s="830"/>
    </row>
    <row r="66763" spans="10:10" x14ac:dyDescent="0.35">
      <c r="J66763" s="830"/>
    </row>
    <row r="66764" spans="10:10" x14ac:dyDescent="0.35">
      <c r="J66764" s="830"/>
    </row>
    <row r="66765" spans="10:10" x14ac:dyDescent="0.35">
      <c r="J66765" s="830"/>
    </row>
    <row r="66766" spans="10:10" x14ac:dyDescent="0.35">
      <c r="J66766" s="830"/>
    </row>
    <row r="66767" spans="10:10" x14ac:dyDescent="0.35">
      <c r="J66767" s="830"/>
    </row>
    <row r="66768" spans="10:10" x14ac:dyDescent="0.35">
      <c r="J66768" s="830"/>
    </row>
    <row r="66769" spans="10:10" x14ac:dyDescent="0.35">
      <c r="J66769" s="830"/>
    </row>
    <row r="66770" spans="10:10" x14ac:dyDescent="0.35">
      <c r="J66770" s="830"/>
    </row>
    <row r="66771" spans="10:10" x14ac:dyDescent="0.35">
      <c r="J66771" s="830"/>
    </row>
    <row r="66772" spans="10:10" x14ac:dyDescent="0.35">
      <c r="J66772" s="830"/>
    </row>
    <row r="66773" spans="10:10" x14ac:dyDescent="0.35">
      <c r="J66773" s="830"/>
    </row>
    <row r="66774" spans="10:10" x14ac:dyDescent="0.35">
      <c r="J66774" s="830"/>
    </row>
    <row r="66777" spans="10:10" x14ac:dyDescent="0.35">
      <c r="J66777" s="830"/>
    </row>
    <row r="66782" spans="10:10" x14ac:dyDescent="0.35">
      <c r="J66782" s="830"/>
    </row>
    <row r="66783" spans="10:10" x14ac:dyDescent="0.35">
      <c r="J66783" s="830"/>
    </row>
    <row r="66784" spans="10:10" x14ac:dyDescent="0.35">
      <c r="J66784" s="830"/>
    </row>
    <row r="66785" spans="10:10" x14ac:dyDescent="0.35">
      <c r="J66785" s="830"/>
    </row>
    <row r="66786" spans="10:10" x14ac:dyDescent="0.35">
      <c r="J66786" s="830"/>
    </row>
    <row r="66788" spans="10:10" x14ac:dyDescent="0.35">
      <c r="J66788" s="830"/>
    </row>
    <row r="66789" spans="10:10" x14ac:dyDescent="0.35">
      <c r="J66789" s="830"/>
    </row>
    <row r="66790" spans="10:10" x14ac:dyDescent="0.35">
      <c r="J66790" s="830"/>
    </row>
    <row r="66791" spans="10:10" x14ac:dyDescent="0.35">
      <c r="J66791" s="830"/>
    </row>
    <row r="66792" spans="10:10" x14ac:dyDescent="0.35">
      <c r="J66792" s="830"/>
    </row>
    <row r="66793" spans="10:10" x14ac:dyDescent="0.35">
      <c r="J66793" s="830"/>
    </row>
    <row r="66794" spans="10:10" x14ac:dyDescent="0.35">
      <c r="J66794" s="830"/>
    </row>
    <row r="66795" spans="10:10" x14ac:dyDescent="0.35">
      <c r="J66795" s="830"/>
    </row>
    <row r="66796" spans="10:10" x14ac:dyDescent="0.35">
      <c r="J66796" s="830"/>
    </row>
    <row r="66797" spans="10:10" x14ac:dyDescent="0.35">
      <c r="J66797" s="830"/>
    </row>
    <row r="66798" spans="10:10" x14ac:dyDescent="0.35">
      <c r="J66798" s="830"/>
    </row>
    <row r="66799" spans="10:10" x14ac:dyDescent="0.35">
      <c r="J66799" s="830"/>
    </row>
    <row r="66800" spans="10:10" x14ac:dyDescent="0.35">
      <c r="J66800" s="830"/>
    </row>
    <row r="66801" spans="10:10" x14ac:dyDescent="0.35">
      <c r="J66801" s="830"/>
    </row>
    <row r="66802" spans="10:10" x14ac:dyDescent="0.35">
      <c r="J66802" s="830"/>
    </row>
    <row r="66803" spans="10:10" x14ac:dyDescent="0.35">
      <c r="J66803" s="830"/>
    </row>
    <row r="66804" spans="10:10" x14ac:dyDescent="0.35">
      <c r="J66804" s="830"/>
    </row>
    <row r="66805" spans="10:10" x14ac:dyDescent="0.35">
      <c r="J66805" s="830"/>
    </row>
    <row r="66806" spans="10:10" x14ac:dyDescent="0.35">
      <c r="J66806" s="830"/>
    </row>
    <row r="66807" spans="10:10" x14ac:dyDescent="0.35">
      <c r="J66807" s="830"/>
    </row>
    <row r="66808" spans="10:10" x14ac:dyDescent="0.35">
      <c r="J66808" s="830"/>
    </row>
    <row r="66809" spans="10:10" x14ac:dyDescent="0.35">
      <c r="J66809" s="830"/>
    </row>
    <row r="66810" spans="10:10" x14ac:dyDescent="0.35">
      <c r="J66810" s="830"/>
    </row>
    <row r="66811" spans="10:10" x14ac:dyDescent="0.35">
      <c r="J66811" s="830"/>
    </row>
    <row r="66812" spans="10:10" x14ac:dyDescent="0.35">
      <c r="J66812" s="830"/>
    </row>
    <row r="66813" spans="10:10" x14ac:dyDescent="0.35">
      <c r="J66813" s="830"/>
    </row>
    <row r="66814" spans="10:10" x14ac:dyDescent="0.35">
      <c r="J66814" s="830"/>
    </row>
    <row r="66817" spans="10:10" x14ac:dyDescent="0.35">
      <c r="J66817" s="830"/>
    </row>
    <row r="66818" spans="10:10" x14ac:dyDescent="0.35">
      <c r="J66818" s="830"/>
    </row>
    <row r="66819" spans="10:10" x14ac:dyDescent="0.35">
      <c r="J66819" s="830"/>
    </row>
    <row r="66820" spans="10:10" x14ac:dyDescent="0.35">
      <c r="J66820" s="830"/>
    </row>
    <row r="66821" spans="10:10" x14ac:dyDescent="0.35">
      <c r="J66821" s="830"/>
    </row>
    <row r="66822" spans="10:10" x14ac:dyDescent="0.35">
      <c r="J66822" s="830"/>
    </row>
    <row r="66823" spans="10:10" x14ac:dyDescent="0.35">
      <c r="J66823" s="830"/>
    </row>
    <row r="66824" spans="10:10" x14ac:dyDescent="0.35">
      <c r="J66824" s="830"/>
    </row>
    <row r="66825" spans="10:10" x14ac:dyDescent="0.35">
      <c r="J66825" s="830"/>
    </row>
    <row r="66830" spans="10:10" x14ac:dyDescent="0.35">
      <c r="J66830" s="830"/>
    </row>
    <row r="66831" spans="10:10" x14ac:dyDescent="0.35">
      <c r="J66831" s="830"/>
    </row>
    <row r="66832" spans="10:10" x14ac:dyDescent="0.35">
      <c r="J66832" s="830"/>
    </row>
    <row r="66833" spans="10:10" x14ac:dyDescent="0.35">
      <c r="J66833" s="830"/>
    </row>
    <row r="66834" spans="10:10" x14ac:dyDescent="0.35">
      <c r="J66834" s="830"/>
    </row>
    <row r="66839" spans="10:10" x14ac:dyDescent="0.35">
      <c r="J66839" s="830"/>
    </row>
    <row r="66840" spans="10:10" x14ac:dyDescent="0.35">
      <c r="J66840" s="830"/>
    </row>
    <row r="66841" spans="10:10" x14ac:dyDescent="0.35">
      <c r="J66841" s="830"/>
    </row>
    <row r="66842" spans="10:10" x14ac:dyDescent="0.35">
      <c r="J66842" s="830"/>
    </row>
    <row r="66843" spans="10:10" x14ac:dyDescent="0.35">
      <c r="J66843" s="830"/>
    </row>
    <row r="66844" spans="10:10" x14ac:dyDescent="0.35">
      <c r="J66844" s="830"/>
    </row>
    <row r="66845" spans="10:10" x14ac:dyDescent="0.35">
      <c r="J66845" s="830"/>
    </row>
    <row r="66846" spans="10:10" x14ac:dyDescent="0.35">
      <c r="J66846" s="830"/>
    </row>
    <row r="66847" spans="10:10" x14ac:dyDescent="0.35">
      <c r="J66847" s="830"/>
    </row>
    <row r="66848" spans="10:10" x14ac:dyDescent="0.35">
      <c r="J66848" s="830"/>
    </row>
    <row r="66849" spans="10:10" x14ac:dyDescent="0.35">
      <c r="J66849" s="830"/>
    </row>
    <row r="66850" spans="10:10" x14ac:dyDescent="0.35">
      <c r="J66850" s="830"/>
    </row>
    <row r="66851" spans="10:10" x14ac:dyDescent="0.35">
      <c r="J66851" s="830"/>
    </row>
    <row r="66852" spans="10:10" x14ac:dyDescent="0.35">
      <c r="J66852" s="830"/>
    </row>
    <row r="66853" spans="10:10" x14ac:dyDescent="0.35">
      <c r="J66853" s="830"/>
    </row>
    <row r="66854" spans="10:10" x14ac:dyDescent="0.35">
      <c r="J66854" s="830"/>
    </row>
    <row r="66869" spans="10:10" x14ac:dyDescent="0.35">
      <c r="J66869" s="830"/>
    </row>
    <row r="66870" spans="10:10" x14ac:dyDescent="0.35">
      <c r="J66870" s="830"/>
    </row>
    <row r="66871" spans="10:10" x14ac:dyDescent="0.35">
      <c r="J66871" s="830"/>
    </row>
    <row r="66872" spans="10:10" x14ac:dyDescent="0.35">
      <c r="J66872" s="830"/>
    </row>
    <row r="66873" spans="10:10" x14ac:dyDescent="0.35">
      <c r="J66873" s="830"/>
    </row>
    <row r="66874" spans="10:10" x14ac:dyDescent="0.35">
      <c r="J66874" s="830"/>
    </row>
    <row r="66875" spans="10:10" x14ac:dyDescent="0.35">
      <c r="J66875" s="830"/>
    </row>
    <row r="66876" spans="10:10" x14ac:dyDescent="0.35">
      <c r="J66876" s="830"/>
    </row>
    <row r="66877" spans="10:10" x14ac:dyDescent="0.35">
      <c r="J66877" s="830"/>
    </row>
    <row r="66878" spans="10:10" x14ac:dyDescent="0.35">
      <c r="J66878" s="830"/>
    </row>
    <row r="66879" spans="10:10" x14ac:dyDescent="0.35">
      <c r="J66879" s="830"/>
    </row>
    <row r="66880" spans="10:10" x14ac:dyDescent="0.35">
      <c r="J66880" s="830"/>
    </row>
    <row r="66895" spans="10:10" x14ac:dyDescent="0.35">
      <c r="J66895" s="830"/>
    </row>
    <row r="66896" spans="10:10" x14ac:dyDescent="0.35">
      <c r="J66896" s="830"/>
    </row>
    <row r="66899" spans="10:10" x14ac:dyDescent="0.35">
      <c r="J66899" s="830"/>
    </row>
    <row r="66900" spans="10:10" x14ac:dyDescent="0.35">
      <c r="J66900" s="830"/>
    </row>
    <row r="66901" spans="10:10" x14ac:dyDescent="0.35">
      <c r="J66901" s="830"/>
    </row>
    <row r="66902" spans="10:10" x14ac:dyDescent="0.35">
      <c r="J66902" s="830"/>
    </row>
    <row r="66903" spans="10:10" x14ac:dyDescent="0.35">
      <c r="J66903" s="830"/>
    </row>
    <row r="66904" spans="10:10" x14ac:dyDescent="0.35">
      <c r="J66904" s="830"/>
    </row>
    <row r="66905" spans="10:10" x14ac:dyDescent="0.35">
      <c r="J66905" s="830"/>
    </row>
    <row r="66906" spans="10:10" x14ac:dyDescent="0.35">
      <c r="J66906" s="830"/>
    </row>
    <row r="66907" spans="10:10" x14ac:dyDescent="0.35">
      <c r="J66907" s="830"/>
    </row>
    <row r="66908" spans="10:10" x14ac:dyDescent="0.35">
      <c r="J66908" s="830"/>
    </row>
    <row r="66909" spans="10:10" x14ac:dyDescent="0.35">
      <c r="J66909" s="830"/>
    </row>
    <row r="66910" spans="10:10" x14ac:dyDescent="0.35">
      <c r="J66910" s="830"/>
    </row>
    <row r="66911" spans="10:10" x14ac:dyDescent="0.35">
      <c r="J66911" s="830"/>
    </row>
    <row r="66912" spans="10:10" x14ac:dyDescent="0.35">
      <c r="J66912" s="830"/>
    </row>
    <row r="66913" spans="10:10" x14ac:dyDescent="0.35">
      <c r="J66913" s="830"/>
    </row>
    <row r="66914" spans="10:10" x14ac:dyDescent="0.35">
      <c r="J66914" s="830"/>
    </row>
    <row r="66915" spans="10:10" x14ac:dyDescent="0.35">
      <c r="J66915" s="830"/>
    </row>
    <row r="66916" spans="10:10" x14ac:dyDescent="0.35">
      <c r="J66916" s="830"/>
    </row>
    <row r="66917" spans="10:10" x14ac:dyDescent="0.35">
      <c r="J66917" s="830"/>
    </row>
    <row r="66918" spans="10:10" x14ac:dyDescent="0.35">
      <c r="J66918" s="830"/>
    </row>
    <row r="66919" spans="10:10" x14ac:dyDescent="0.35">
      <c r="J66919" s="830"/>
    </row>
    <row r="66920" spans="10:10" x14ac:dyDescent="0.35">
      <c r="J66920" s="830"/>
    </row>
    <row r="66921" spans="10:10" x14ac:dyDescent="0.35">
      <c r="J66921" s="830"/>
    </row>
    <row r="66922" spans="10:10" x14ac:dyDescent="0.35">
      <c r="J66922" s="830"/>
    </row>
    <row r="66923" spans="10:10" x14ac:dyDescent="0.35">
      <c r="J66923" s="830"/>
    </row>
    <row r="66924" spans="10:10" x14ac:dyDescent="0.35">
      <c r="J66924" s="830"/>
    </row>
    <row r="66925" spans="10:10" x14ac:dyDescent="0.35">
      <c r="J66925" s="830"/>
    </row>
    <row r="66926" spans="10:10" x14ac:dyDescent="0.35">
      <c r="J66926" s="830"/>
    </row>
    <row r="66927" spans="10:10" x14ac:dyDescent="0.35">
      <c r="J66927" s="830"/>
    </row>
    <row r="66928" spans="10:10" x14ac:dyDescent="0.35">
      <c r="J66928" s="830"/>
    </row>
    <row r="66929" spans="10:10" x14ac:dyDescent="0.35">
      <c r="J66929" s="830"/>
    </row>
    <row r="66930" spans="10:10" x14ac:dyDescent="0.35">
      <c r="J66930" s="830"/>
    </row>
    <row r="66931" spans="10:10" x14ac:dyDescent="0.35">
      <c r="J66931" s="830"/>
    </row>
    <row r="66932" spans="10:10" x14ac:dyDescent="0.35">
      <c r="J66932" s="830"/>
    </row>
    <row r="66933" spans="10:10" x14ac:dyDescent="0.35">
      <c r="J66933" s="830"/>
    </row>
    <row r="66934" spans="10:10" x14ac:dyDescent="0.35">
      <c r="J66934" s="830"/>
    </row>
    <row r="66935" spans="10:10" x14ac:dyDescent="0.35">
      <c r="J66935" s="830"/>
    </row>
    <row r="66936" spans="10:10" x14ac:dyDescent="0.35">
      <c r="J66936" s="830"/>
    </row>
    <row r="66937" spans="10:10" x14ac:dyDescent="0.35">
      <c r="J66937" s="830"/>
    </row>
    <row r="66938" spans="10:10" x14ac:dyDescent="0.35">
      <c r="J66938" s="830"/>
    </row>
    <row r="66939" spans="10:10" x14ac:dyDescent="0.35">
      <c r="J66939" s="830"/>
    </row>
    <row r="66940" spans="10:10" x14ac:dyDescent="0.35">
      <c r="J66940" s="830"/>
    </row>
    <row r="66941" spans="10:10" x14ac:dyDescent="0.35">
      <c r="J66941" s="830"/>
    </row>
    <row r="66942" spans="10:10" x14ac:dyDescent="0.35">
      <c r="J66942" s="830"/>
    </row>
    <row r="66943" spans="10:10" x14ac:dyDescent="0.35">
      <c r="J66943" s="830"/>
    </row>
    <row r="66944" spans="10:10" x14ac:dyDescent="0.35">
      <c r="J66944" s="830"/>
    </row>
    <row r="66945" spans="10:10" x14ac:dyDescent="0.35">
      <c r="J66945" s="830"/>
    </row>
    <row r="66946" spans="10:10" x14ac:dyDescent="0.35">
      <c r="J66946" s="830"/>
    </row>
    <row r="66947" spans="10:10" x14ac:dyDescent="0.35">
      <c r="J66947" s="830"/>
    </row>
    <row r="66948" spans="10:10" x14ac:dyDescent="0.35">
      <c r="J66948" s="830"/>
    </row>
    <row r="66949" spans="10:10" x14ac:dyDescent="0.35">
      <c r="J66949" s="830"/>
    </row>
    <row r="66950" spans="10:10" x14ac:dyDescent="0.35">
      <c r="J66950" s="830"/>
    </row>
    <row r="66951" spans="10:10" x14ac:dyDescent="0.35">
      <c r="J66951" s="830"/>
    </row>
    <row r="66952" spans="10:10" x14ac:dyDescent="0.35">
      <c r="J66952" s="830"/>
    </row>
    <row r="66953" spans="10:10" x14ac:dyDescent="0.35">
      <c r="J66953" s="830"/>
    </row>
    <row r="66954" spans="10:10" x14ac:dyDescent="0.35">
      <c r="J66954" s="830"/>
    </row>
    <row r="66955" spans="10:10" x14ac:dyDescent="0.35">
      <c r="J66955" s="830"/>
    </row>
    <row r="66956" spans="10:10" x14ac:dyDescent="0.35">
      <c r="J66956" s="830"/>
    </row>
    <row r="66957" spans="10:10" x14ac:dyDescent="0.35">
      <c r="J66957" s="830"/>
    </row>
    <row r="66958" spans="10:10" x14ac:dyDescent="0.35">
      <c r="J66958" s="830"/>
    </row>
    <row r="66959" spans="10:10" x14ac:dyDescent="0.35">
      <c r="J66959" s="830"/>
    </row>
    <row r="66960" spans="10:10" x14ac:dyDescent="0.35">
      <c r="J66960" s="830"/>
    </row>
    <row r="66961" spans="10:10" x14ac:dyDescent="0.35">
      <c r="J66961" s="830"/>
    </row>
    <row r="66962" spans="10:10" x14ac:dyDescent="0.35">
      <c r="J66962" s="830"/>
    </row>
    <row r="66963" spans="10:10" x14ac:dyDescent="0.35">
      <c r="J66963" s="830"/>
    </row>
    <row r="66964" spans="10:10" x14ac:dyDescent="0.35">
      <c r="J66964" s="830"/>
    </row>
    <row r="66965" spans="10:10" x14ac:dyDescent="0.35">
      <c r="J66965" s="830"/>
    </row>
    <row r="66966" spans="10:10" x14ac:dyDescent="0.35">
      <c r="J66966" s="830"/>
    </row>
    <row r="66967" spans="10:10" x14ac:dyDescent="0.35">
      <c r="J66967" s="830"/>
    </row>
    <row r="66968" spans="10:10" x14ac:dyDescent="0.35">
      <c r="J66968" s="830"/>
    </row>
    <row r="66969" spans="10:10" x14ac:dyDescent="0.35">
      <c r="J66969" s="830"/>
    </row>
    <row r="66970" spans="10:10" x14ac:dyDescent="0.35">
      <c r="J66970" s="830"/>
    </row>
    <row r="66971" spans="10:10" x14ac:dyDescent="0.35">
      <c r="J66971" s="830"/>
    </row>
    <row r="66972" spans="10:10" x14ac:dyDescent="0.35">
      <c r="J66972" s="830"/>
    </row>
    <row r="66973" spans="10:10" x14ac:dyDescent="0.35">
      <c r="J66973" s="830"/>
    </row>
    <row r="66974" spans="10:10" x14ac:dyDescent="0.35">
      <c r="J66974" s="830"/>
    </row>
    <row r="66975" spans="10:10" x14ac:dyDescent="0.35">
      <c r="J66975" s="830"/>
    </row>
    <row r="66976" spans="10:10" x14ac:dyDescent="0.35">
      <c r="J66976" s="830"/>
    </row>
    <row r="66977" spans="10:10" x14ac:dyDescent="0.35">
      <c r="J66977" s="830"/>
    </row>
    <row r="66978" spans="10:10" x14ac:dyDescent="0.35">
      <c r="J66978" s="830"/>
    </row>
    <row r="66979" spans="10:10" x14ac:dyDescent="0.35">
      <c r="J66979" s="830"/>
    </row>
    <row r="66980" spans="10:10" x14ac:dyDescent="0.35">
      <c r="J66980" s="830"/>
    </row>
    <row r="66981" spans="10:10" x14ac:dyDescent="0.35">
      <c r="J66981" s="830"/>
    </row>
    <row r="66982" spans="10:10" x14ac:dyDescent="0.35">
      <c r="J66982" s="830"/>
    </row>
    <row r="66983" spans="10:10" x14ac:dyDescent="0.35">
      <c r="J66983" s="830"/>
    </row>
    <row r="66984" spans="10:10" x14ac:dyDescent="0.35">
      <c r="J66984" s="830"/>
    </row>
    <row r="66985" spans="10:10" x14ac:dyDescent="0.35">
      <c r="J66985" s="830"/>
    </row>
    <row r="66986" spans="10:10" x14ac:dyDescent="0.35">
      <c r="J66986" s="830"/>
    </row>
    <row r="66987" spans="10:10" x14ac:dyDescent="0.35">
      <c r="J66987" s="830"/>
    </row>
    <row r="66988" spans="10:10" x14ac:dyDescent="0.35">
      <c r="J66988" s="830"/>
    </row>
    <row r="66989" spans="10:10" x14ac:dyDescent="0.35">
      <c r="J66989" s="830"/>
    </row>
    <row r="66990" spans="10:10" x14ac:dyDescent="0.35">
      <c r="J66990" s="830"/>
    </row>
    <row r="66991" spans="10:10" x14ac:dyDescent="0.35">
      <c r="J66991" s="830"/>
    </row>
    <row r="66992" spans="10:10" x14ac:dyDescent="0.35">
      <c r="J66992" s="830"/>
    </row>
    <row r="66993" spans="10:10" x14ac:dyDescent="0.35">
      <c r="J66993" s="830"/>
    </row>
    <row r="66994" spans="10:10" x14ac:dyDescent="0.35">
      <c r="J66994" s="830"/>
    </row>
    <row r="66995" spans="10:10" x14ac:dyDescent="0.35">
      <c r="J66995" s="830"/>
    </row>
    <row r="66996" spans="10:10" x14ac:dyDescent="0.35">
      <c r="J66996" s="830"/>
    </row>
    <row r="66997" spans="10:10" x14ac:dyDescent="0.35">
      <c r="J66997" s="830"/>
    </row>
    <row r="66998" spans="10:10" x14ac:dyDescent="0.35">
      <c r="J66998" s="830"/>
    </row>
    <row r="66999" spans="10:10" x14ac:dyDescent="0.35">
      <c r="J66999" s="830"/>
    </row>
    <row r="67000" spans="10:10" x14ac:dyDescent="0.35">
      <c r="J67000" s="830"/>
    </row>
    <row r="67001" spans="10:10" x14ac:dyDescent="0.35">
      <c r="J67001" s="830"/>
    </row>
    <row r="67002" spans="10:10" x14ac:dyDescent="0.35">
      <c r="J67002" s="830"/>
    </row>
    <row r="67003" spans="10:10" x14ac:dyDescent="0.35">
      <c r="J67003" s="830"/>
    </row>
    <row r="67004" spans="10:10" x14ac:dyDescent="0.35">
      <c r="J67004" s="830"/>
    </row>
    <row r="67005" spans="10:10" x14ac:dyDescent="0.35">
      <c r="J67005" s="830"/>
    </row>
    <row r="67006" spans="10:10" x14ac:dyDescent="0.35">
      <c r="J67006" s="830"/>
    </row>
    <row r="67007" spans="10:10" x14ac:dyDescent="0.35">
      <c r="J67007" s="830"/>
    </row>
    <row r="67008" spans="10:10" x14ac:dyDescent="0.35">
      <c r="J67008" s="830"/>
    </row>
    <row r="67009" spans="10:10" x14ac:dyDescent="0.35">
      <c r="J67009" s="830"/>
    </row>
    <row r="67010" spans="10:10" x14ac:dyDescent="0.35">
      <c r="J67010" s="830"/>
    </row>
    <row r="67011" spans="10:10" x14ac:dyDescent="0.35">
      <c r="J67011" s="830"/>
    </row>
    <row r="67012" spans="10:10" x14ac:dyDescent="0.35">
      <c r="J67012" s="830"/>
    </row>
    <row r="67013" spans="10:10" x14ac:dyDescent="0.35">
      <c r="J67013" s="830"/>
    </row>
    <row r="67014" spans="10:10" x14ac:dyDescent="0.35">
      <c r="J67014" s="830"/>
    </row>
    <row r="67015" spans="10:10" x14ac:dyDescent="0.35">
      <c r="J67015" s="830"/>
    </row>
    <row r="67016" spans="10:10" x14ac:dyDescent="0.35">
      <c r="J67016" s="830"/>
    </row>
    <row r="67017" spans="10:10" x14ac:dyDescent="0.35">
      <c r="J67017" s="830"/>
    </row>
    <row r="67018" spans="10:10" x14ac:dyDescent="0.35">
      <c r="J67018" s="830"/>
    </row>
    <row r="67019" spans="10:10" x14ac:dyDescent="0.35">
      <c r="J67019" s="830"/>
    </row>
    <row r="67020" spans="10:10" x14ac:dyDescent="0.35">
      <c r="J67020" s="830"/>
    </row>
    <row r="67021" spans="10:10" x14ac:dyDescent="0.35">
      <c r="J67021" s="830"/>
    </row>
    <row r="67022" spans="10:10" x14ac:dyDescent="0.35">
      <c r="J67022" s="830"/>
    </row>
    <row r="67023" spans="10:10" x14ac:dyDescent="0.35">
      <c r="J67023" s="830"/>
    </row>
    <row r="67024" spans="10:10" x14ac:dyDescent="0.35">
      <c r="J67024" s="830"/>
    </row>
    <row r="67025" spans="10:10" x14ac:dyDescent="0.35">
      <c r="J67025" s="830"/>
    </row>
    <row r="67026" spans="10:10" x14ac:dyDescent="0.35">
      <c r="J67026" s="830"/>
    </row>
    <row r="67027" spans="10:10" x14ac:dyDescent="0.35">
      <c r="J67027" s="830"/>
    </row>
    <row r="67028" spans="10:10" x14ac:dyDescent="0.35">
      <c r="J67028" s="830"/>
    </row>
    <row r="67029" spans="10:10" x14ac:dyDescent="0.35">
      <c r="J67029" s="830"/>
    </row>
    <row r="67030" spans="10:10" x14ac:dyDescent="0.35">
      <c r="J67030" s="830"/>
    </row>
    <row r="67031" spans="10:10" x14ac:dyDescent="0.35">
      <c r="J67031" s="830"/>
    </row>
    <row r="67032" spans="10:10" x14ac:dyDescent="0.35">
      <c r="J67032" s="830"/>
    </row>
    <row r="67033" spans="10:10" x14ac:dyDescent="0.35">
      <c r="J67033" s="830"/>
    </row>
    <row r="67034" spans="10:10" x14ac:dyDescent="0.35">
      <c r="J67034" s="830"/>
    </row>
    <row r="67035" spans="10:10" x14ac:dyDescent="0.35">
      <c r="J67035" s="830"/>
    </row>
    <row r="67036" spans="10:10" x14ac:dyDescent="0.35">
      <c r="J67036" s="830"/>
    </row>
    <row r="67037" spans="10:10" x14ac:dyDescent="0.35">
      <c r="J67037" s="830"/>
    </row>
    <row r="67038" spans="10:10" x14ac:dyDescent="0.35">
      <c r="J67038" s="830"/>
    </row>
    <row r="67039" spans="10:10" x14ac:dyDescent="0.35">
      <c r="J67039" s="830"/>
    </row>
    <row r="67040" spans="10:10" x14ac:dyDescent="0.35">
      <c r="J67040" s="830"/>
    </row>
    <row r="67041" spans="10:10" x14ac:dyDescent="0.35">
      <c r="J67041" s="830"/>
    </row>
    <row r="67042" spans="10:10" x14ac:dyDescent="0.35">
      <c r="J67042" s="830"/>
    </row>
    <row r="67043" spans="10:10" x14ac:dyDescent="0.35">
      <c r="J67043" s="830"/>
    </row>
    <row r="67044" spans="10:10" x14ac:dyDescent="0.35">
      <c r="J67044" s="830"/>
    </row>
    <row r="67045" spans="10:10" x14ac:dyDescent="0.35">
      <c r="J67045" s="830"/>
    </row>
    <row r="67046" spans="10:10" x14ac:dyDescent="0.35">
      <c r="J67046" s="830"/>
    </row>
    <row r="67047" spans="10:10" x14ac:dyDescent="0.35">
      <c r="J67047" s="830"/>
    </row>
    <row r="67048" spans="10:10" x14ac:dyDescent="0.35">
      <c r="J67048" s="830"/>
    </row>
    <row r="67049" spans="10:10" x14ac:dyDescent="0.35">
      <c r="J67049" s="830"/>
    </row>
    <row r="67050" spans="10:10" x14ac:dyDescent="0.35">
      <c r="J67050" s="830"/>
    </row>
    <row r="67051" spans="10:10" x14ac:dyDescent="0.35">
      <c r="J67051" s="830"/>
    </row>
    <row r="67052" spans="10:10" x14ac:dyDescent="0.35">
      <c r="J67052" s="830"/>
    </row>
    <row r="67053" spans="10:10" x14ac:dyDescent="0.35">
      <c r="J67053" s="830"/>
    </row>
    <row r="67054" spans="10:10" x14ac:dyDescent="0.35">
      <c r="J67054" s="830"/>
    </row>
    <row r="67055" spans="10:10" x14ac:dyDescent="0.35">
      <c r="J67055" s="830"/>
    </row>
    <row r="67056" spans="10:10" x14ac:dyDescent="0.35">
      <c r="J67056" s="830"/>
    </row>
    <row r="67057" spans="10:10" x14ac:dyDescent="0.35">
      <c r="J67057" s="830"/>
    </row>
    <row r="67058" spans="10:10" x14ac:dyDescent="0.35">
      <c r="J67058" s="830"/>
    </row>
    <row r="67059" spans="10:10" x14ac:dyDescent="0.35">
      <c r="J67059" s="830"/>
    </row>
    <row r="67060" spans="10:10" x14ac:dyDescent="0.35">
      <c r="J67060" s="830"/>
    </row>
    <row r="67061" spans="10:10" x14ac:dyDescent="0.35">
      <c r="J67061" s="830"/>
    </row>
    <row r="67062" spans="10:10" x14ac:dyDescent="0.35">
      <c r="J67062" s="830"/>
    </row>
    <row r="67063" spans="10:10" x14ac:dyDescent="0.35">
      <c r="J67063" s="830"/>
    </row>
    <row r="67064" spans="10:10" x14ac:dyDescent="0.35">
      <c r="J67064" s="830"/>
    </row>
    <row r="67065" spans="10:10" x14ac:dyDescent="0.35">
      <c r="J67065" s="830"/>
    </row>
    <row r="67066" spans="10:10" x14ac:dyDescent="0.35">
      <c r="J67066" s="830"/>
    </row>
    <row r="67067" spans="10:10" x14ac:dyDescent="0.35">
      <c r="J67067" s="830"/>
    </row>
    <row r="67068" spans="10:10" x14ac:dyDescent="0.35">
      <c r="J67068" s="830"/>
    </row>
    <row r="67069" spans="10:10" x14ac:dyDescent="0.35">
      <c r="J67069" s="830"/>
    </row>
    <row r="67070" spans="10:10" x14ac:dyDescent="0.35">
      <c r="J67070" s="830"/>
    </row>
    <row r="67071" spans="10:10" x14ac:dyDescent="0.35">
      <c r="J67071" s="830"/>
    </row>
    <row r="67072" spans="10:10" x14ac:dyDescent="0.35">
      <c r="J67072" s="830"/>
    </row>
    <row r="67073" spans="10:10" x14ac:dyDescent="0.35">
      <c r="J67073" s="830"/>
    </row>
    <row r="67074" spans="10:10" x14ac:dyDescent="0.35">
      <c r="J67074" s="830"/>
    </row>
    <row r="67075" spans="10:10" x14ac:dyDescent="0.35">
      <c r="J67075" s="830"/>
    </row>
    <row r="67076" spans="10:10" x14ac:dyDescent="0.35">
      <c r="J67076" s="830"/>
    </row>
    <row r="67077" spans="10:10" x14ac:dyDescent="0.35">
      <c r="J67077" s="830"/>
    </row>
    <row r="67078" spans="10:10" x14ac:dyDescent="0.35">
      <c r="J67078" s="830"/>
    </row>
    <row r="67079" spans="10:10" x14ac:dyDescent="0.35">
      <c r="J67079" s="830"/>
    </row>
    <row r="67080" spans="10:10" x14ac:dyDescent="0.35">
      <c r="J67080" s="830"/>
    </row>
    <row r="67081" spans="10:10" x14ac:dyDescent="0.35">
      <c r="J67081" s="830"/>
    </row>
    <row r="67082" spans="10:10" x14ac:dyDescent="0.35">
      <c r="J67082" s="830"/>
    </row>
    <row r="67083" spans="10:10" x14ac:dyDescent="0.35">
      <c r="J67083" s="830"/>
    </row>
    <row r="67084" spans="10:10" x14ac:dyDescent="0.35">
      <c r="J67084" s="830"/>
    </row>
    <row r="67085" spans="10:10" x14ac:dyDescent="0.35">
      <c r="J67085" s="830"/>
    </row>
    <row r="67086" spans="10:10" x14ac:dyDescent="0.35">
      <c r="J67086" s="830"/>
    </row>
    <row r="67087" spans="10:10" x14ac:dyDescent="0.35">
      <c r="J67087" s="830"/>
    </row>
    <row r="67088" spans="10:10" x14ac:dyDescent="0.35">
      <c r="J67088" s="830"/>
    </row>
    <row r="67089" spans="10:10" x14ac:dyDescent="0.35">
      <c r="J67089" s="830"/>
    </row>
    <row r="67090" spans="10:10" x14ac:dyDescent="0.35">
      <c r="J67090" s="830"/>
    </row>
    <row r="67091" spans="10:10" x14ac:dyDescent="0.35">
      <c r="J67091" s="830"/>
    </row>
    <row r="67092" spans="10:10" x14ac:dyDescent="0.35">
      <c r="J67092" s="830"/>
    </row>
    <row r="67093" spans="10:10" x14ac:dyDescent="0.35">
      <c r="J67093" s="830"/>
    </row>
    <row r="67094" spans="10:10" x14ac:dyDescent="0.35">
      <c r="J67094" s="830"/>
    </row>
    <row r="67095" spans="10:10" x14ac:dyDescent="0.35">
      <c r="J67095" s="830"/>
    </row>
    <row r="67096" spans="10:10" x14ac:dyDescent="0.35">
      <c r="J67096" s="830"/>
    </row>
    <row r="67097" spans="10:10" x14ac:dyDescent="0.35">
      <c r="J67097" s="830"/>
    </row>
    <row r="67098" spans="10:10" x14ac:dyDescent="0.35">
      <c r="J67098" s="830"/>
    </row>
    <row r="67099" spans="10:10" x14ac:dyDescent="0.35">
      <c r="J67099" s="830"/>
    </row>
    <row r="67100" spans="10:10" x14ac:dyDescent="0.35">
      <c r="J67100" s="830"/>
    </row>
    <row r="67101" spans="10:10" x14ac:dyDescent="0.35">
      <c r="J67101" s="830"/>
    </row>
    <row r="67102" spans="10:10" x14ac:dyDescent="0.35">
      <c r="J67102" s="830"/>
    </row>
    <row r="67103" spans="10:10" x14ac:dyDescent="0.35">
      <c r="J67103" s="830"/>
    </row>
    <row r="67104" spans="10:10" x14ac:dyDescent="0.35">
      <c r="J67104" s="830"/>
    </row>
    <row r="67105" spans="10:10" x14ac:dyDescent="0.35">
      <c r="J67105" s="830"/>
    </row>
    <row r="67106" spans="10:10" x14ac:dyDescent="0.35">
      <c r="J67106" s="830"/>
    </row>
    <row r="67107" spans="10:10" x14ac:dyDescent="0.35">
      <c r="J67107" s="830"/>
    </row>
    <row r="67108" spans="10:10" x14ac:dyDescent="0.35">
      <c r="J67108" s="830"/>
    </row>
    <row r="67109" spans="10:10" x14ac:dyDescent="0.35">
      <c r="J67109" s="830"/>
    </row>
    <row r="67110" spans="10:10" x14ac:dyDescent="0.35">
      <c r="J67110" s="830"/>
    </row>
    <row r="67111" spans="10:10" x14ac:dyDescent="0.35">
      <c r="J67111" s="830"/>
    </row>
    <row r="67112" spans="10:10" x14ac:dyDescent="0.35">
      <c r="J67112" s="830"/>
    </row>
    <row r="67113" spans="10:10" x14ac:dyDescent="0.35">
      <c r="J67113" s="830"/>
    </row>
    <row r="67114" spans="10:10" x14ac:dyDescent="0.35">
      <c r="J67114" s="830"/>
    </row>
    <row r="67115" spans="10:10" x14ac:dyDescent="0.35">
      <c r="J67115" s="830"/>
    </row>
    <row r="67116" spans="10:10" x14ac:dyDescent="0.35">
      <c r="J67116" s="830"/>
    </row>
    <row r="67117" spans="10:10" x14ac:dyDescent="0.35">
      <c r="J67117" s="830"/>
    </row>
    <row r="67118" spans="10:10" x14ac:dyDescent="0.35">
      <c r="J67118" s="830"/>
    </row>
    <row r="67119" spans="10:10" x14ac:dyDescent="0.35">
      <c r="J67119" s="830"/>
    </row>
    <row r="67120" spans="10:10" x14ac:dyDescent="0.35">
      <c r="J67120" s="830"/>
    </row>
    <row r="67121" spans="10:10" x14ac:dyDescent="0.35">
      <c r="J67121" s="830"/>
    </row>
    <row r="67122" spans="10:10" x14ac:dyDescent="0.35">
      <c r="J67122" s="830"/>
    </row>
    <row r="67123" spans="10:10" x14ac:dyDescent="0.35">
      <c r="J67123" s="830"/>
    </row>
    <row r="67124" spans="10:10" x14ac:dyDescent="0.35">
      <c r="J67124" s="830"/>
    </row>
    <row r="67125" spans="10:10" x14ac:dyDescent="0.35">
      <c r="J67125" s="830"/>
    </row>
    <row r="67126" spans="10:10" x14ac:dyDescent="0.35">
      <c r="J67126" s="830"/>
    </row>
    <row r="67127" spans="10:10" x14ac:dyDescent="0.35">
      <c r="J67127" s="830"/>
    </row>
    <row r="67128" spans="10:10" x14ac:dyDescent="0.35">
      <c r="J67128" s="830"/>
    </row>
    <row r="67129" spans="10:10" x14ac:dyDescent="0.35">
      <c r="J67129" s="830"/>
    </row>
    <row r="67130" spans="10:10" x14ac:dyDescent="0.35">
      <c r="J67130" s="830"/>
    </row>
    <row r="67131" spans="10:10" x14ac:dyDescent="0.35">
      <c r="J67131" s="830"/>
    </row>
    <row r="67132" spans="10:10" x14ac:dyDescent="0.35">
      <c r="J67132" s="830"/>
    </row>
    <row r="67133" spans="10:10" x14ac:dyDescent="0.35">
      <c r="J67133" s="830"/>
    </row>
    <row r="67134" spans="10:10" x14ac:dyDescent="0.35">
      <c r="J67134" s="830"/>
    </row>
    <row r="67135" spans="10:10" x14ac:dyDescent="0.35">
      <c r="J67135" s="830"/>
    </row>
    <row r="67136" spans="10:10" x14ac:dyDescent="0.35">
      <c r="J67136" s="830"/>
    </row>
    <row r="67137" spans="10:10" x14ac:dyDescent="0.35">
      <c r="J67137" s="830"/>
    </row>
    <row r="67138" spans="10:10" x14ac:dyDescent="0.35">
      <c r="J67138" s="830"/>
    </row>
    <row r="67139" spans="10:10" x14ac:dyDescent="0.35">
      <c r="J67139" s="830"/>
    </row>
    <row r="67140" spans="10:10" x14ac:dyDescent="0.35">
      <c r="J67140" s="830"/>
    </row>
    <row r="67141" spans="10:10" x14ac:dyDescent="0.35">
      <c r="J67141" s="830"/>
    </row>
    <row r="67142" spans="10:10" x14ac:dyDescent="0.35">
      <c r="J67142" s="830"/>
    </row>
    <row r="67143" spans="10:10" x14ac:dyDescent="0.35">
      <c r="J67143" s="830"/>
    </row>
    <row r="67144" spans="10:10" x14ac:dyDescent="0.35">
      <c r="J67144" s="830"/>
    </row>
    <row r="67145" spans="10:10" x14ac:dyDescent="0.35">
      <c r="J67145" s="830"/>
    </row>
    <row r="67146" spans="10:10" x14ac:dyDescent="0.35">
      <c r="J67146" s="830"/>
    </row>
    <row r="67147" spans="10:10" x14ac:dyDescent="0.35">
      <c r="J67147" s="830"/>
    </row>
    <row r="67148" spans="10:10" x14ac:dyDescent="0.35">
      <c r="J67148" s="830"/>
    </row>
    <row r="67149" spans="10:10" x14ac:dyDescent="0.35">
      <c r="J67149" s="830"/>
    </row>
    <row r="67150" spans="10:10" x14ac:dyDescent="0.35">
      <c r="J67150" s="830"/>
    </row>
    <row r="67151" spans="10:10" x14ac:dyDescent="0.35">
      <c r="J67151" s="830"/>
    </row>
    <row r="67152" spans="10:10" x14ac:dyDescent="0.35">
      <c r="J67152" s="830"/>
    </row>
    <row r="67153" spans="10:10" x14ac:dyDescent="0.35">
      <c r="J67153" s="830"/>
    </row>
    <row r="67154" spans="10:10" x14ac:dyDescent="0.35">
      <c r="J67154" s="830"/>
    </row>
    <row r="67155" spans="10:10" x14ac:dyDescent="0.35">
      <c r="J67155" s="830"/>
    </row>
    <row r="67156" spans="10:10" x14ac:dyDescent="0.35">
      <c r="J67156" s="830"/>
    </row>
    <row r="67157" spans="10:10" x14ac:dyDescent="0.35">
      <c r="J67157" s="830"/>
    </row>
    <row r="67158" spans="10:10" x14ac:dyDescent="0.35">
      <c r="J67158" s="830"/>
    </row>
    <row r="67159" spans="10:10" x14ac:dyDescent="0.35">
      <c r="J67159" s="830"/>
    </row>
    <row r="67160" spans="10:10" x14ac:dyDescent="0.35">
      <c r="J67160" s="830"/>
    </row>
    <row r="67161" spans="10:10" x14ac:dyDescent="0.35">
      <c r="J67161" s="830"/>
    </row>
    <row r="67162" spans="10:10" x14ac:dyDescent="0.35">
      <c r="J67162" s="830"/>
    </row>
    <row r="67163" spans="10:10" x14ac:dyDescent="0.35">
      <c r="J67163" s="830"/>
    </row>
    <row r="67164" spans="10:10" x14ac:dyDescent="0.35">
      <c r="J67164" s="830"/>
    </row>
    <row r="67165" spans="10:10" x14ac:dyDescent="0.35">
      <c r="J67165" s="830"/>
    </row>
    <row r="67166" spans="10:10" x14ac:dyDescent="0.35">
      <c r="J67166" s="830"/>
    </row>
    <row r="67167" spans="10:10" x14ac:dyDescent="0.35">
      <c r="J67167" s="830"/>
    </row>
    <row r="67168" spans="10:10" x14ac:dyDescent="0.35">
      <c r="J67168" s="830"/>
    </row>
    <row r="67169" spans="10:10" x14ac:dyDescent="0.35">
      <c r="J67169" s="830"/>
    </row>
    <row r="67170" spans="10:10" x14ac:dyDescent="0.35">
      <c r="J67170" s="830"/>
    </row>
    <row r="67171" spans="10:10" x14ac:dyDescent="0.35">
      <c r="J67171" s="830"/>
    </row>
    <row r="67172" spans="10:10" x14ac:dyDescent="0.35">
      <c r="J67172" s="830"/>
    </row>
    <row r="67173" spans="10:10" x14ac:dyDescent="0.35">
      <c r="J67173" s="830"/>
    </row>
    <row r="67174" spans="10:10" x14ac:dyDescent="0.35">
      <c r="J67174" s="830"/>
    </row>
    <row r="67175" spans="10:10" x14ac:dyDescent="0.35">
      <c r="J67175" s="830"/>
    </row>
    <row r="67176" spans="10:10" x14ac:dyDescent="0.35">
      <c r="J67176" s="830"/>
    </row>
    <row r="67177" spans="10:10" x14ac:dyDescent="0.35">
      <c r="J67177" s="830"/>
    </row>
    <row r="67178" spans="10:10" x14ac:dyDescent="0.35">
      <c r="J67178" s="830"/>
    </row>
    <row r="67179" spans="10:10" x14ac:dyDescent="0.35">
      <c r="J67179" s="830"/>
    </row>
    <row r="67180" spans="10:10" x14ac:dyDescent="0.35">
      <c r="J67180" s="830"/>
    </row>
    <row r="67181" spans="10:10" x14ac:dyDescent="0.35">
      <c r="J67181" s="830"/>
    </row>
    <row r="67182" spans="10:10" x14ac:dyDescent="0.35">
      <c r="J67182" s="830"/>
    </row>
    <row r="67183" spans="10:10" x14ac:dyDescent="0.35">
      <c r="J67183" s="830"/>
    </row>
    <row r="67184" spans="10:10" x14ac:dyDescent="0.35">
      <c r="J67184" s="830"/>
    </row>
    <row r="67185" spans="10:10" x14ac:dyDescent="0.35">
      <c r="J67185" s="830"/>
    </row>
    <row r="67186" spans="10:10" x14ac:dyDescent="0.35">
      <c r="J67186" s="830"/>
    </row>
    <row r="67187" spans="10:10" x14ac:dyDescent="0.35">
      <c r="J67187" s="830"/>
    </row>
    <row r="67188" spans="10:10" x14ac:dyDescent="0.35">
      <c r="J67188" s="830"/>
    </row>
    <row r="67194" spans="10:10" x14ac:dyDescent="0.35">
      <c r="J67194" s="830"/>
    </row>
    <row r="67195" spans="10:10" x14ac:dyDescent="0.35">
      <c r="J67195" s="830"/>
    </row>
    <row r="67196" spans="10:10" x14ac:dyDescent="0.35">
      <c r="J67196" s="830"/>
    </row>
    <row r="67197" spans="10:10" x14ac:dyDescent="0.35">
      <c r="J67197" s="830"/>
    </row>
    <row r="67198" spans="10:10" x14ac:dyDescent="0.35">
      <c r="J67198" s="830"/>
    </row>
    <row r="67199" spans="10:10" x14ac:dyDescent="0.35">
      <c r="J67199" s="830"/>
    </row>
    <row r="67200" spans="10:10" x14ac:dyDescent="0.35">
      <c r="J67200" s="830"/>
    </row>
    <row r="67201" spans="10:10" x14ac:dyDescent="0.35">
      <c r="J67201" s="830"/>
    </row>
    <row r="67202" spans="10:10" x14ac:dyDescent="0.35">
      <c r="J67202" s="830"/>
    </row>
    <row r="67203" spans="10:10" x14ac:dyDescent="0.35">
      <c r="J67203" s="830"/>
    </row>
    <row r="67204" spans="10:10" x14ac:dyDescent="0.35">
      <c r="J67204" s="830"/>
    </row>
    <row r="67205" spans="10:10" x14ac:dyDescent="0.35">
      <c r="J67205" s="830"/>
    </row>
    <row r="67206" spans="10:10" x14ac:dyDescent="0.35">
      <c r="J67206" s="830"/>
    </row>
    <row r="67207" spans="10:10" x14ac:dyDescent="0.35">
      <c r="J67207" s="830"/>
    </row>
    <row r="67208" spans="10:10" x14ac:dyDescent="0.35">
      <c r="J67208" s="830"/>
    </row>
    <row r="67209" spans="10:10" x14ac:dyDescent="0.35">
      <c r="J67209" s="830"/>
    </row>
    <row r="67210" spans="10:10" x14ac:dyDescent="0.35">
      <c r="J67210" s="830"/>
    </row>
    <row r="67211" spans="10:10" x14ac:dyDescent="0.35">
      <c r="J67211" s="830"/>
    </row>
    <row r="67212" spans="10:10" x14ac:dyDescent="0.35">
      <c r="J67212" s="830"/>
    </row>
    <row r="67213" spans="10:10" x14ac:dyDescent="0.35">
      <c r="J67213" s="830"/>
    </row>
    <row r="67214" spans="10:10" x14ac:dyDescent="0.35">
      <c r="J67214" s="830"/>
    </row>
    <row r="67215" spans="10:10" x14ac:dyDescent="0.35">
      <c r="J67215" s="830"/>
    </row>
    <row r="67216" spans="10:10" x14ac:dyDescent="0.35">
      <c r="J67216" s="830"/>
    </row>
    <row r="67217" spans="10:10" x14ac:dyDescent="0.35">
      <c r="J67217" s="830"/>
    </row>
    <row r="67218" spans="10:10" x14ac:dyDescent="0.35">
      <c r="J67218" s="830"/>
    </row>
    <row r="67219" spans="10:10" x14ac:dyDescent="0.35">
      <c r="J67219" s="830"/>
    </row>
    <row r="67220" spans="10:10" x14ac:dyDescent="0.35">
      <c r="J67220" s="830"/>
    </row>
    <row r="67221" spans="10:10" x14ac:dyDescent="0.35">
      <c r="J67221" s="830"/>
    </row>
    <row r="67222" spans="10:10" x14ac:dyDescent="0.35">
      <c r="J67222" s="830"/>
    </row>
    <row r="67223" spans="10:10" x14ac:dyDescent="0.35">
      <c r="J67223" s="830"/>
    </row>
    <row r="67224" spans="10:10" x14ac:dyDescent="0.35">
      <c r="J67224" s="830"/>
    </row>
    <row r="67225" spans="10:10" x14ac:dyDescent="0.35">
      <c r="J67225" s="830"/>
    </row>
    <row r="67226" spans="10:10" x14ac:dyDescent="0.35">
      <c r="J67226" s="830"/>
    </row>
    <row r="67227" spans="10:10" x14ac:dyDescent="0.35">
      <c r="J67227" s="830"/>
    </row>
    <row r="67228" spans="10:10" x14ac:dyDescent="0.35">
      <c r="J67228" s="830"/>
    </row>
    <row r="67229" spans="10:10" x14ac:dyDescent="0.35">
      <c r="J67229" s="830"/>
    </row>
    <row r="67230" spans="10:10" x14ac:dyDescent="0.35">
      <c r="J67230" s="830"/>
    </row>
    <row r="67231" spans="10:10" x14ac:dyDescent="0.35">
      <c r="J67231" s="830"/>
    </row>
    <row r="67232" spans="10:10" x14ac:dyDescent="0.35">
      <c r="J67232" s="830"/>
    </row>
    <row r="67233" spans="10:10" x14ac:dyDescent="0.35">
      <c r="J67233" s="830"/>
    </row>
    <row r="67234" spans="10:10" x14ac:dyDescent="0.35">
      <c r="J67234" s="830"/>
    </row>
    <row r="67235" spans="10:10" x14ac:dyDescent="0.35">
      <c r="J67235" s="830"/>
    </row>
    <row r="67236" spans="10:10" x14ac:dyDescent="0.35">
      <c r="J67236" s="830"/>
    </row>
    <row r="67237" spans="10:10" x14ac:dyDescent="0.35">
      <c r="J67237" s="830"/>
    </row>
    <row r="67238" spans="10:10" x14ac:dyDescent="0.35">
      <c r="J67238" s="830"/>
    </row>
    <row r="67239" spans="10:10" x14ac:dyDescent="0.35">
      <c r="J67239" s="830"/>
    </row>
    <row r="67240" spans="10:10" x14ac:dyDescent="0.35">
      <c r="J67240" s="830"/>
    </row>
    <row r="67241" spans="10:10" x14ac:dyDescent="0.35">
      <c r="J67241" s="830"/>
    </row>
    <row r="67242" spans="10:10" x14ac:dyDescent="0.35">
      <c r="J67242" s="830"/>
    </row>
    <row r="67243" spans="10:10" x14ac:dyDescent="0.35">
      <c r="J67243" s="830"/>
    </row>
    <row r="67244" spans="10:10" x14ac:dyDescent="0.35">
      <c r="J67244" s="830"/>
    </row>
    <row r="67245" spans="10:10" x14ac:dyDescent="0.35">
      <c r="J67245" s="830"/>
    </row>
    <row r="67246" spans="10:10" x14ac:dyDescent="0.35">
      <c r="J67246" s="830"/>
    </row>
    <row r="67247" spans="10:10" x14ac:dyDescent="0.35">
      <c r="J67247" s="830"/>
    </row>
    <row r="67248" spans="10:10" x14ac:dyDescent="0.35">
      <c r="J67248" s="830"/>
    </row>
    <row r="67249" spans="10:10" x14ac:dyDescent="0.35">
      <c r="J67249" s="830"/>
    </row>
    <row r="67250" spans="10:10" x14ac:dyDescent="0.35">
      <c r="J67250" s="830"/>
    </row>
    <row r="67251" spans="10:10" x14ac:dyDescent="0.35">
      <c r="J67251" s="830"/>
    </row>
    <row r="67252" spans="10:10" x14ac:dyDescent="0.35">
      <c r="J67252" s="830"/>
    </row>
    <row r="67253" spans="10:10" x14ac:dyDescent="0.35">
      <c r="J67253" s="830"/>
    </row>
    <row r="67254" spans="10:10" x14ac:dyDescent="0.35">
      <c r="J67254" s="830"/>
    </row>
    <row r="67255" spans="10:10" x14ac:dyDescent="0.35">
      <c r="J67255" s="830"/>
    </row>
    <row r="67256" spans="10:10" x14ac:dyDescent="0.35">
      <c r="J67256" s="830"/>
    </row>
    <row r="67257" spans="10:10" x14ac:dyDescent="0.35">
      <c r="J67257" s="830"/>
    </row>
    <row r="67258" spans="10:10" x14ac:dyDescent="0.35">
      <c r="J67258" s="830"/>
    </row>
    <row r="67259" spans="10:10" x14ac:dyDescent="0.35">
      <c r="J67259" s="830"/>
    </row>
    <row r="67260" spans="10:10" x14ac:dyDescent="0.35">
      <c r="J67260" s="830"/>
    </row>
    <row r="67261" spans="10:10" x14ac:dyDescent="0.35">
      <c r="J67261" s="830"/>
    </row>
    <row r="67262" spans="10:10" x14ac:dyDescent="0.35">
      <c r="J67262" s="830"/>
    </row>
    <row r="67263" spans="10:10" x14ac:dyDescent="0.35">
      <c r="J67263" s="830"/>
    </row>
    <row r="67264" spans="10:10" x14ac:dyDescent="0.35">
      <c r="J67264" s="830"/>
    </row>
    <row r="67265" spans="10:10" x14ac:dyDescent="0.35">
      <c r="J67265" s="830"/>
    </row>
    <row r="67266" spans="10:10" x14ac:dyDescent="0.35">
      <c r="J67266" s="830"/>
    </row>
    <row r="67267" spans="10:10" x14ac:dyDescent="0.35">
      <c r="J67267" s="830"/>
    </row>
    <row r="67268" spans="10:10" x14ac:dyDescent="0.35">
      <c r="J67268" s="830"/>
    </row>
    <row r="67269" spans="10:10" x14ac:dyDescent="0.35">
      <c r="J67269" s="830"/>
    </row>
    <row r="67270" spans="10:10" x14ac:dyDescent="0.35">
      <c r="J67270" s="830"/>
    </row>
    <row r="67271" spans="10:10" x14ac:dyDescent="0.35">
      <c r="J67271" s="830"/>
    </row>
    <row r="67272" spans="10:10" x14ac:dyDescent="0.35">
      <c r="J67272" s="830"/>
    </row>
    <row r="67273" spans="10:10" x14ac:dyDescent="0.35">
      <c r="J67273" s="830"/>
    </row>
    <row r="67274" spans="10:10" x14ac:dyDescent="0.35">
      <c r="J67274" s="830"/>
    </row>
    <row r="67275" spans="10:10" x14ac:dyDescent="0.35">
      <c r="J67275" s="830"/>
    </row>
    <row r="67276" spans="10:10" x14ac:dyDescent="0.35">
      <c r="J67276" s="830"/>
    </row>
    <row r="67277" spans="10:10" x14ac:dyDescent="0.35">
      <c r="J67277" s="830"/>
    </row>
    <row r="67278" spans="10:10" x14ac:dyDescent="0.35">
      <c r="J67278" s="830"/>
    </row>
    <row r="67279" spans="10:10" x14ac:dyDescent="0.35">
      <c r="J67279" s="830"/>
    </row>
    <row r="67280" spans="10:10" x14ac:dyDescent="0.35">
      <c r="J67280" s="830"/>
    </row>
    <row r="67281" spans="10:10" x14ac:dyDescent="0.35">
      <c r="J67281" s="830"/>
    </row>
    <row r="67282" spans="10:10" x14ac:dyDescent="0.35">
      <c r="J67282" s="830"/>
    </row>
    <row r="67283" spans="10:10" x14ac:dyDescent="0.35">
      <c r="J67283" s="830"/>
    </row>
    <row r="67284" spans="10:10" x14ac:dyDescent="0.35">
      <c r="J67284" s="830"/>
    </row>
    <row r="67285" spans="10:10" x14ac:dyDescent="0.35">
      <c r="J67285" s="830"/>
    </row>
    <row r="67286" spans="10:10" x14ac:dyDescent="0.35">
      <c r="J67286" s="830"/>
    </row>
    <row r="67287" spans="10:10" x14ac:dyDescent="0.35">
      <c r="J67287" s="830"/>
    </row>
    <row r="67288" spans="10:10" x14ac:dyDescent="0.35">
      <c r="J67288" s="830"/>
    </row>
    <row r="67289" spans="10:10" x14ac:dyDescent="0.35">
      <c r="J67289" s="830"/>
    </row>
    <row r="67290" spans="10:10" x14ac:dyDescent="0.35">
      <c r="J67290" s="830"/>
    </row>
    <row r="67291" spans="10:10" x14ac:dyDescent="0.35">
      <c r="J67291" s="830"/>
    </row>
    <row r="67292" spans="10:10" x14ac:dyDescent="0.35">
      <c r="J67292" s="830"/>
    </row>
    <row r="67293" spans="10:10" x14ac:dyDescent="0.35">
      <c r="J67293" s="830"/>
    </row>
    <row r="67294" spans="10:10" x14ac:dyDescent="0.35">
      <c r="J67294" s="830"/>
    </row>
    <row r="67295" spans="10:10" x14ac:dyDescent="0.35">
      <c r="J67295" s="830"/>
    </row>
    <row r="67296" spans="10:10" x14ac:dyDescent="0.35">
      <c r="J67296" s="830"/>
    </row>
    <row r="67297" spans="10:10" x14ac:dyDescent="0.35">
      <c r="J67297" s="830"/>
    </row>
    <row r="67298" spans="10:10" x14ac:dyDescent="0.35">
      <c r="J67298" s="830"/>
    </row>
    <row r="67299" spans="10:10" x14ac:dyDescent="0.35">
      <c r="J67299" s="830"/>
    </row>
    <row r="67300" spans="10:10" x14ac:dyDescent="0.35">
      <c r="J67300" s="830"/>
    </row>
    <row r="67301" spans="10:10" x14ac:dyDescent="0.35">
      <c r="J67301" s="830"/>
    </row>
    <row r="67302" spans="10:10" x14ac:dyDescent="0.35">
      <c r="J67302" s="830"/>
    </row>
    <row r="67303" spans="10:10" x14ac:dyDescent="0.35">
      <c r="J67303" s="830"/>
    </row>
    <row r="67304" spans="10:10" x14ac:dyDescent="0.35">
      <c r="J67304" s="830"/>
    </row>
    <row r="67305" spans="10:10" x14ac:dyDescent="0.35">
      <c r="J67305" s="830"/>
    </row>
    <row r="67306" spans="10:10" x14ac:dyDescent="0.35">
      <c r="J67306" s="830"/>
    </row>
    <row r="67307" spans="10:10" x14ac:dyDescent="0.35">
      <c r="J67307" s="830"/>
    </row>
    <row r="67308" spans="10:10" x14ac:dyDescent="0.35">
      <c r="J67308" s="830"/>
    </row>
    <row r="67309" spans="10:10" x14ac:dyDescent="0.35">
      <c r="J67309" s="830"/>
    </row>
    <row r="67310" spans="10:10" x14ac:dyDescent="0.35">
      <c r="J67310" s="830"/>
    </row>
    <row r="67311" spans="10:10" x14ac:dyDescent="0.35">
      <c r="J67311" s="830"/>
    </row>
    <row r="67312" spans="10:10" x14ac:dyDescent="0.35">
      <c r="J67312" s="830"/>
    </row>
    <row r="67313" spans="10:10" x14ac:dyDescent="0.35">
      <c r="J67313" s="830"/>
    </row>
    <row r="67314" spans="10:10" x14ac:dyDescent="0.35">
      <c r="J67314" s="830"/>
    </row>
    <row r="67315" spans="10:10" x14ac:dyDescent="0.35">
      <c r="J67315" s="830"/>
    </row>
    <row r="67316" spans="10:10" x14ac:dyDescent="0.35">
      <c r="J67316" s="830"/>
    </row>
    <row r="67317" spans="10:10" x14ac:dyDescent="0.35">
      <c r="J67317" s="830"/>
    </row>
    <row r="67318" spans="10:10" x14ac:dyDescent="0.35">
      <c r="J67318" s="830"/>
    </row>
    <row r="67319" spans="10:10" x14ac:dyDescent="0.35">
      <c r="J67319" s="830"/>
    </row>
    <row r="67320" spans="10:10" x14ac:dyDescent="0.35">
      <c r="J67320" s="830"/>
    </row>
    <row r="67321" spans="10:10" x14ac:dyDescent="0.35">
      <c r="J67321" s="830"/>
    </row>
    <row r="67322" spans="10:10" x14ac:dyDescent="0.35">
      <c r="J67322" s="830"/>
    </row>
    <row r="67323" spans="10:10" x14ac:dyDescent="0.35">
      <c r="J67323" s="830"/>
    </row>
    <row r="67324" spans="10:10" x14ac:dyDescent="0.35">
      <c r="J67324" s="830"/>
    </row>
    <row r="67325" spans="10:10" x14ac:dyDescent="0.35">
      <c r="J67325" s="830"/>
    </row>
    <row r="67326" spans="10:10" x14ac:dyDescent="0.35">
      <c r="J67326" s="830"/>
    </row>
    <row r="67327" spans="10:10" x14ac:dyDescent="0.35">
      <c r="J67327" s="830"/>
    </row>
    <row r="67328" spans="10:10" x14ac:dyDescent="0.35">
      <c r="J67328" s="830"/>
    </row>
    <row r="67329" spans="10:10" x14ac:dyDescent="0.35">
      <c r="J67329" s="830"/>
    </row>
    <row r="67330" spans="10:10" x14ac:dyDescent="0.35">
      <c r="J67330" s="830"/>
    </row>
    <row r="67331" spans="10:10" x14ac:dyDescent="0.35">
      <c r="J67331" s="830"/>
    </row>
    <row r="67332" spans="10:10" x14ac:dyDescent="0.35">
      <c r="J67332" s="830"/>
    </row>
    <row r="67333" spans="10:10" x14ac:dyDescent="0.35">
      <c r="J67333" s="830"/>
    </row>
    <row r="67334" spans="10:10" x14ac:dyDescent="0.35">
      <c r="J67334" s="830"/>
    </row>
    <row r="67338" spans="10:10" x14ac:dyDescent="0.35">
      <c r="J67338" s="830"/>
    </row>
    <row r="67339" spans="10:10" x14ac:dyDescent="0.35">
      <c r="J67339" s="830"/>
    </row>
    <row r="67340" spans="10:10" x14ac:dyDescent="0.35">
      <c r="J67340" s="830"/>
    </row>
    <row r="67341" spans="10:10" x14ac:dyDescent="0.35">
      <c r="J67341" s="830"/>
    </row>
    <row r="67342" spans="10:10" x14ac:dyDescent="0.35">
      <c r="J67342" s="830"/>
    </row>
    <row r="67343" spans="10:10" x14ac:dyDescent="0.35">
      <c r="J67343" s="830"/>
    </row>
    <row r="67344" spans="10:10" x14ac:dyDescent="0.35">
      <c r="J67344" s="830"/>
    </row>
    <row r="67345" spans="10:10" x14ac:dyDescent="0.35">
      <c r="J67345" s="830"/>
    </row>
    <row r="67346" spans="10:10" x14ac:dyDescent="0.35">
      <c r="J67346" s="830"/>
    </row>
    <row r="67347" spans="10:10" x14ac:dyDescent="0.35">
      <c r="J67347" s="830"/>
    </row>
    <row r="67348" spans="10:10" x14ac:dyDescent="0.35">
      <c r="J67348" s="830"/>
    </row>
    <row r="67349" spans="10:10" x14ac:dyDescent="0.35">
      <c r="J67349" s="830"/>
    </row>
    <row r="67350" spans="10:10" x14ac:dyDescent="0.35">
      <c r="J67350" s="830"/>
    </row>
    <row r="67351" spans="10:10" x14ac:dyDescent="0.35">
      <c r="J67351" s="830"/>
    </row>
    <row r="67352" spans="10:10" x14ac:dyDescent="0.35">
      <c r="J67352" s="830"/>
    </row>
    <row r="67353" spans="10:10" x14ac:dyDescent="0.35">
      <c r="J67353" s="830"/>
    </row>
    <row r="67354" spans="10:10" x14ac:dyDescent="0.35">
      <c r="J67354" s="830"/>
    </row>
    <row r="67355" spans="10:10" x14ac:dyDescent="0.35">
      <c r="J67355" s="830"/>
    </row>
    <row r="67356" spans="10:10" x14ac:dyDescent="0.35">
      <c r="J67356" s="830"/>
    </row>
    <row r="67357" spans="10:10" x14ac:dyDescent="0.35">
      <c r="J67357" s="830"/>
    </row>
    <row r="67358" spans="10:10" x14ac:dyDescent="0.35">
      <c r="J67358" s="830"/>
    </row>
    <row r="67359" spans="10:10" x14ac:dyDescent="0.35">
      <c r="J67359" s="830"/>
    </row>
    <row r="67360" spans="10:10" x14ac:dyDescent="0.35">
      <c r="J67360" s="830"/>
    </row>
    <row r="67361" spans="10:10" x14ac:dyDescent="0.35">
      <c r="J67361" s="830"/>
    </row>
    <row r="67362" spans="10:10" x14ac:dyDescent="0.35">
      <c r="J67362" s="830"/>
    </row>
    <row r="67363" spans="10:10" x14ac:dyDescent="0.35">
      <c r="J67363" s="830"/>
    </row>
    <row r="67364" spans="10:10" x14ac:dyDescent="0.35">
      <c r="J67364" s="830"/>
    </row>
    <row r="67365" spans="10:10" x14ac:dyDescent="0.35">
      <c r="J67365" s="830"/>
    </row>
    <row r="67366" spans="10:10" x14ac:dyDescent="0.35">
      <c r="J67366" s="830"/>
    </row>
    <row r="67367" spans="10:10" x14ac:dyDescent="0.35">
      <c r="J67367" s="830"/>
    </row>
    <row r="67368" spans="10:10" x14ac:dyDescent="0.35">
      <c r="J67368" s="830"/>
    </row>
    <row r="67369" spans="10:10" x14ac:dyDescent="0.35">
      <c r="J67369" s="830"/>
    </row>
    <row r="67370" spans="10:10" x14ac:dyDescent="0.35">
      <c r="J67370" s="830"/>
    </row>
    <row r="67371" spans="10:10" x14ac:dyDescent="0.35">
      <c r="J67371" s="830"/>
    </row>
    <row r="67372" spans="10:10" x14ac:dyDescent="0.35">
      <c r="J67372" s="830"/>
    </row>
    <row r="67373" spans="10:10" x14ac:dyDescent="0.35">
      <c r="J67373" s="830"/>
    </row>
    <row r="67374" spans="10:10" x14ac:dyDescent="0.35">
      <c r="J67374" s="830"/>
    </row>
    <row r="67375" spans="10:10" x14ac:dyDescent="0.35">
      <c r="J67375" s="830"/>
    </row>
    <row r="67376" spans="10:10" x14ac:dyDescent="0.35">
      <c r="J67376" s="830"/>
    </row>
    <row r="67377" spans="10:10" x14ac:dyDescent="0.35">
      <c r="J67377" s="830"/>
    </row>
    <row r="67378" spans="10:10" x14ac:dyDescent="0.35">
      <c r="J67378" s="830"/>
    </row>
    <row r="67379" spans="10:10" x14ac:dyDescent="0.35">
      <c r="J67379" s="830"/>
    </row>
    <row r="67380" spans="10:10" x14ac:dyDescent="0.35">
      <c r="J67380" s="830"/>
    </row>
    <row r="67381" spans="10:10" x14ac:dyDescent="0.35">
      <c r="J67381" s="830"/>
    </row>
    <row r="67382" spans="10:10" x14ac:dyDescent="0.35">
      <c r="J67382" s="830"/>
    </row>
    <row r="67383" spans="10:10" x14ac:dyDescent="0.35">
      <c r="J67383" s="830"/>
    </row>
    <row r="67384" spans="10:10" x14ac:dyDescent="0.35">
      <c r="J67384" s="830"/>
    </row>
    <row r="67385" spans="10:10" x14ac:dyDescent="0.35">
      <c r="J67385" s="830"/>
    </row>
    <row r="67386" spans="10:10" x14ac:dyDescent="0.35">
      <c r="J67386" s="830"/>
    </row>
    <row r="67387" spans="10:10" x14ac:dyDescent="0.35">
      <c r="J67387" s="830"/>
    </row>
    <row r="67388" spans="10:10" x14ac:dyDescent="0.35">
      <c r="J67388" s="830"/>
    </row>
    <row r="67389" spans="10:10" x14ac:dyDescent="0.35">
      <c r="J67389" s="830"/>
    </row>
    <row r="67390" spans="10:10" x14ac:dyDescent="0.35">
      <c r="J67390" s="830"/>
    </row>
    <row r="67391" spans="10:10" x14ac:dyDescent="0.35">
      <c r="J67391" s="830"/>
    </row>
    <row r="67392" spans="10:10" x14ac:dyDescent="0.35">
      <c r="J67392" s="830"/>
    </row>
    <row r="67393" spans="10:10" x14ac:dyDescent="0.35">
      <c r="J67393" s="830"/>
    </row>
    <row r="67394" spans="10:10" x14ac:dyDescent="0.35">
      <c r="J67394" s="830"/>
    </row>
    <row r="67395" spans="10:10" x14ac:dyDescent="0.35">
      <c r="J67395" s="830"/>
    </row>
    <row r="67396" spans="10:10" x14ac:dyDescent="0.35">
      <c r="J67396" s="830"/>
    </row>
    <row r="67397" spans="10:10" x14ac:dyDescent="0.35">
      <c r="J67397" s="830"/>
    </row>
    <row r="67398" spans="10:10" x14ac:dyDescent="0.35">
      <c r="J67398" s="830"/>
    </row>
    <row r="67399" spans="10:10" x14ac:dyDescent="0.35">
      <c r="J67399" s="830"/>
    </row>
    <row r="67400" spans="10:10" x14ac:dyDescent="0.35">
      <c r="J67400" s="830"/>
    </row>
    <row r="67401" spans="10:10" x14ac:dyDescent="0.35">
      <c r="J67401" s="830"/>
    </row>
    <row r="67404" spans="10:10" x14ac:dyDescent="0.35">
      <c r="J67404" s="830"/>
    </row>
    <row r="67405" spans="10:10" x14ac:dyDescent="0.35">
      <c r="J67405" s="830"/>
    </row>
    <row r="67406" spans="10:10" x14ac:dyDescent="0.35">
      <c r="J67406" s="830"/>
    </row>
    <row r="67407" spans="10:10" x14ac:dyDescent="0.35">
      <c r="J67407" s="830"/>
    </row>
    <row r="67408" spans="10:10" x14ac:dyDescent="0.35">
      <c r="J67408" s="830"/>
    </row>
    <row r="67409" spans="10:10" x14ac:dyDescent="0.35">
      <c r="J67409" s="830"/>
    </row>
    <row r="67410" spans="10:10" x14ac:dyDescent="0.35">
      <c r="J67410" s="830"/>
    </row>
    <row r="67411" spans="10:10" x14ac:dyDescent="0.35">
      <c r="J67411" s="830"/>
    </row>
    <row r="67412" spans="10:10" x14ac:dyDescent="0.35">
      <c r="J67412" s="830"/>
    </row>
    <row r="67413" spans="10:10" x14ac:dyDescent="0.35">
      <c r="J67413" s="830"/>
    </row>
    <row r="67414" spans="10:10" x14ac:dyDescent="0.35">
      <c r="J67414" s="830"/>
    </row>
    <row r="67415" spans="10:10" x14ac:dyDescent="0.35">
      <c r="J67415" s="830"/>
    </row>
    <row r="67416" spans="10:10" x14ac:dyDescent="0.35">
      <c r="J67416" s="830"/>
    </row>
    <row r="67417" spans="10:10" x14ac:dyDescent="0.35">
      <c r="J67417" s="830"/>
    </row>
    <row r="67418" spans="10:10" x14ac:dyDescent="0.35">
      <c r="J67418" s="830"/>
    </row>
    <row r="67419" spans="10:10" x14ac:dyDescent="0.35">
      <c r="J67419" s="830"/>
    </row>
    <row r="67420" spans="10:10" x14ac:dyDescent="0.35">
      <c r="J67420" s="830"/>
    </row>
    <row r="67421" spans="10:10" x14ac:dyDescent="0.35">
      <c r="J67421" s="830"/>
    </row>
    <row r="67422" spans="10:10" x14ac:dyDescent="0.35">
      <c r="J67422" s="830"/>
    </row>
    <row r="67423" spans="10:10" x14ac:dyDescent="0.35">
      <c r="J67423" s="830"/>
    </row>
    <row r="67424" spans="10:10" x14ac:dyDescent="0.35">
      <c r="J67424" s="830"/>
    </row>
    <row r="67425" spans="10:10" x14ac:dyDescent="0.35">
      <c r="J67425" s="830"/>
    </row>
    <row r="67426" spans="10:10" x14ac:dyDescent="0.35">
      <c r="J67426" s="830"/>
    </row>
    <row r="67427" spans="10:10" x14ac:dyDescent="0.35">
      <c r="J67427" s="830"/>
    </row>
    <row r="67428" spans="10:10" x14ac:dyDescent="0.35">
      <c r="J67428" s="830"/>
    </row>
    <row r="67429" spans="10:10" x14ac:dyDescent="0.35">
      <c r="J67429" s="830"/>
    </row>
    <row r="67430" spans="10:10" x14ac:dyDescent="0.35">
      <c r="J67430" s="830"/>
    </row>
    <row r="67431" spans="10:10" x14ac:dyDescent="0.35">
      <c r="J67431" s="830"/>
    </row>
    <row r="67432" spans="10:10" x14ac:dyDescent="0.35">
      <c r="J67432" s="830"/>
    </row>
    <row r="67433" spans="10:10" x14ac:dyDescent="0.35">
      <c r="J67433" s="830"/>
    </row>
    <row r="67434" spans="10:10" x14ac:dyDescent="0.35">
      <c r="J67434" s="830"/>
    </row>
    <row r="67435" spans="10:10" x14ac:dyDescent="0.35">
      <c r="J67435" s="830"/>
    </row>
    <row r="67436" spans="10:10" x14ac:dyDescent="0.35">
      <c r="J67436" s="830"/>
    </row>
    <row r="67437" spans="10:10" x14ac:dyDescent="0.35">
      <c r="J67437" s="830"/>
    </row>
    <row r="67438" spans="10:10" x14ac:dyDescent="0.35">
      <c r="J67438" s="830"/>
    </row>
    <row r="67439" spans="10:10" x14ac:dyDescent="0.35">
      <c r="J67439" s="830"/>
    </row>
    <row r="67440" spans="10:10" x14ac:dyDescent="0.35">
      <c r="J67440" s="830"/>
    </row>
    <row r="67441" spans="10:10" x14ac:dyDescent="0.35">
      <c r="J67441" s="830"/>
    </row>
    <row r="67442" spans="10:10" x14ac:dyDescent="0.35">
      <c r="J67442" s="830"/>
    </row>
    <row r="67443" spans="10:10" x14ac:dyDescent="0.35">
      <c r="J67443" s="830"/>
    </row>
    <row r="67444" spans="10:10" x14ac:dyDescent="0.35">
      <c r="J67444" s="830"/>
    </row>
    <row r="67445" spans="10:10" x14ac:dyDescent="0.35">
      <c r="J67445" s="830"/>
    </row>
    <row r="67446" spans="10:10" x14ac:dyDescent="0.35">
      <c r="J67446" s="830"/>
    </row>
    <row r="67447" spans="10:10" x14ac:dyDescent="0.35">
      <c r="J67447" s="830"/>
    </row>
    <row r="67448" spans="10:10" x14ac:dyDescent="0.35">
      <c r="J67448" s="830"/>
    </row>
    <row r="67449" spans="10:10" x14ac:dyDescent="0.35">
      <c r="J67449" s="830"/>
    </row>
    <row r="67450" spans="10:10" x14ac:dyDescent="0.35">
      <c r="J67450" s="830"/>
    </row>
    <row r="67451" spans="10:10" x14ac:dyDescent="0.35">
      <c r="J67451" s="830"/>
    </row>
    <row r="67452" spans="10:10" x14ac:dyDescent="0.35">
      <c r="J67452" s="830"/>
    </row>
    <row r="67453" spans="10:10" x14ac:dyDescent="0.35">
      <c r="J67453" s="830"/>
    </row>
    <row r="67454" spans="10:10" x14ac:dyDescent="0.35">
      <c r="J67454" s="830"/>
    </row>
    <row r="67455" spans="10:10" x14ac:dyDescent="0.35">
      <c r="J67455" s="830"/>
    </row>
    <row r="67456" spans="10:10" x14ac:dyDescent="0.35">
      <c r="J67456" s="830"/>
    </row>
    <row r="67457" spans="10:10" x14ac:dyDescent="0.35">
      <c r="J67457" s="830"/>
    </row>
    <row r="67458" spans="10:10" x14ac:dyDescent="0.35">
      <c r="J67458" s="830"/>
    </row>
    <row r="67459" spans="10:10" x14ac:dyDescent="0.35">
      <c r="J67459" s="830"/>
    </row>
    <row r="67460" spans="10:10" x14ac:dyDescent="0.35">
      <c r="J67460" s="830"/>
    </row>
    <row r="67461" spans="10:10" x14ac:dyDescent="0.35">
      <c r="J67461" s="830"/>
    </row>
    <row r="67462" spans="10:10" x14ac:dyDescent="0.35">
      <c r="J67462" s="830"/>
    </row>
    <row r="67463" spans="10:10" x14ac:dyDescent="0.35">
      <c r="J67463" s="830"/>
    </row>
    <row r="67464" spans="10:10" x14ac:dyDescent="0.35">
      <c r="J67464" s="830"/>
    </row>
    <row r="67465" spans="10:10" x14ac:dyDescent="0.35">
      <c r="J67465" s="830"/>
    </row>
    <row r="67466" spans="10:10" x14ac:dyDescent="0.35">
      <c r="J67466" s="830"/>
    </row>
    <row r="67467" spans="10:10" x14ac:dyDescent="0.35">
      <c r="J67467" s="830"/>
    </row>
    <row r="67468" spans="10:10" x14ac:dyDescent="0.35">
      <c r="J67468" s="830"/>
    </row>
    <row r="67469" spans="10:10" x14ac:dyDescent="0.35">
      <c r="J67469" s="830"/>
    </row>
    <row r="67470" spans="10:10" x14ac:dyDescent="0.35">
      <c r="J67470" s="830"/>
    </row>
    <row r="67471" spans="10:10" x14ac:dyDescent="0.35">
      <c r="J67471" s="830"/>
    </row>
    <row r="67472" spans="10:10" x14ac:dyDescent="0.35">
      <c r="J67472" s="830"/>
    </row>
    <row r="67473" spans="10:10" x14ac:dyDescent="0.35">
      <c r="J67473" s="830"/>
    </row>
    <row r="67474" spans="10:10" x14ac:dyDescent="0.35">
      <c r="J67474" s="830"/>
    </row>
    <row r="67475" spans="10:10" x14ac:dyDescent="0.35">
      <c r="J67475" s="830"/>
    </row>
    <row r="67476" spans="10:10" x14ac:dyDescent="0.35">
      <c r="J67476" s="830"/>
    </row>
    <row r="67477" spans="10:10" x14ac:dyDescent="0.35">
      <c r="J67477" s="830"/>
    </row>
    <row r="67478" spans="10:10" x14ac:dyDescent="0.35">
      <c r="J67478" s="830"/>
    </row>
    <row r="67479" spans="10:10" x14ac:dyDescent="0.35">
      <c r="J67479" s="830"/>
    </row>
    <row r="67480" spans="10:10" x14ac:dyDescent="0.35">
      <c r="J67480" s="830"/>
    </row>
    <row r="67481" spans="10:10" x14ac:dyDescent="0.35">
      <c r="J67481" s="830"/>
    </row>
    <row r="67482" spans="10:10" x14ac:dyDescent="0.35">
      <c r="J67482" s="830"/>
    </row>
    <row r="67483" spans="10:10" x14ac:dyDescent="0.35">
      <c r="J67483" s="830"/>
    </row>
    <row r="67484" spans="10:10" x14ac:dyDescent="0.35">
      <c r="J67484" s="830"/>
    </row>
    <row r="67485" spans="10:10" x14ac:dyDescent="0.35">
      <c r="J67485" s="830"/>
    </row>
    <row r="67486" spans="10:10" x14ac:dyDescent="0.35">
      <c r="J67486" s="830"/>
    </row>
    <row r="67487" spans="10:10" x14ac:dyDescent="0.35">
      <c r="J67487" s="830"/>
    </row>
    <row r="67488" spans="10:10" x14ac:dyDescent="0.35">
      <c r="J67488" s="830"/>
    </row>
    <row r="67489" spans="10:10" x14ac:dyDescent="0.35">
      <c r="J67489" s="830"/>
    </row>
    <row r="67490" spans="10:10" x14ac:dyDescent="0.35">
      <c r="J67490" s="830"/>
    </row>
    <row r="67491" spans="10:10" x14ac:dyDescent="0.35">
      <c r="J67491" s="830"/>
    </row>
    <row r="67492" spans="10:10" x14ac:dyDescent="0.35">
      <c r="J67492" s="830"/>
    </row>
    <row r="67493" spans="10:10" x14ac:dyDescent="0.35">
      <c r="J67493" s="830"/>
    </row>
    <row r="67494" spans="10:10" x14ac:dyDescent="0.35">
      <c r="J67494" s="830"/>
    </row>
    <row r="67495" spans="10:10" x14ac:dyDescent="0.35">
      <c r="J67495" s="830"/>
    </row>
    <row r="67496" spans="10:10" x14ac:dyDescent="0.35">
      <c r="J67496" s="830"/>
    </row>
    <row r="67497" spans="10:10" x14ac:dyDescent="0.35">
      <c r="J67497" s="830"/>
    </row>
    <row r="67498" spans="10:10" x14ac:dyDescent="0.35">
      <c r="J67498" s="830"/>
    </row>
    <row r="67499" spans="10:10" x14ac:dyDescent="0.35">
      <c r="J67499" s="830"/>
    </row>
    <row r="67500" spans="10:10" x14ac:dyDescent="0.35">
      <c r="J67500" s="830"/>
    </row>
    <row r="67501" spans="10:10" x14ac:dyDescent="0.35">
      <c r="J67501" s="830"/>
    </row>
    <row r="67502" spans="10:10" x14ac:dyDescent="0.35">
      <c r="J67502" s="830"/>
    </row>
    <row r="67503" spans="10:10" x14ac:dyDescent="0.35">
      <c r="J67503" s="830"/>
    </row>
    <row r="67504" spans="10:10" x14ac:dyDescent="0.35">
      <c r="J67504" s="830"/>
    </row>
    <row r="67505" spans="10:10" x14ac:dyDescent="0.35">
      <c r="J67505" s="830"/>
    </row>
    <row r="67506" spans="10:10" x14ac:dyDescent="0.35">
      <c r="J67506" s="830"/>
    </row>
    <row r="67507" spans="10:10" x14ac:dyDescent="0.35">
      <c r="J67507" s="830"/>
    </row>
    <row r="67508" spans="10:10" x14ac:dyDescent="0.35">
      <c r="J67508" s="830"/>
    </row>
    <row r="67509" spans="10:10" x14ac:dyDescent="0.35">
      <c r="J67509" s="830"/>
    </row>
    <row r="67510" spans="10:10" x14ac:dyDescent="0.35">
      <c r="J67510" s="830"/>
    </row>
    <row r="67511" spans="10:10" x14ac:dyDescent="0.35">
      <c r="J67511" s="830"/>
    </row>
    <row r="67512" spans="10:10" x14ac:dyDescent="0.35">
      <c r="J67512" s="830"/>
    </row>
    <row r="67513" spans="10:10" x14ac:dyDescent="0.35">
      <c r="J67513" s="830"/>
    </row>
    <row r="67514" spans="10:10" x14ac:dyDescent="0.35">
      <c r="J67514" s="830"/>
    </row>
    <row r="67515" spans="10:10" x14ac:dyDescent="0.35">
      <c r="J67515" s="830"/>
    </row>
    <row r="67516" spans="10:10" x14ac:dyDescent="0.35">
      <c r="J67516" s="830"/>
    </row>
    <row r="67517" spans="10:10" x14ac:dyDescent="0.35">
      <c r="J67517" s="830"/>
    </row>
    <row r="67518" spans="10:10" x14ac:dyDescent="0.35">
      <c r="J67518" s="830"/>
    </row>
    <row r="67519" spans="10:10" x14ac:dyDescent="0.35">
      <c r="J67519" s="830"/>
    </row>
    <row r="67520" spans="10:10" x14ac:dyDescent="0.35">
      <c r="J67520" s="830"/>
    </row>
    <row r="67521" spans="10:10" x14ac:dyDescent="0.35">
      <c r="J67521" s="830"/>
    </row>
    <row r="67522" spans="10:10" x14ac:dyDescent="0.35">
      <c r="J67522" s="830"/>
    </row>
    <row r="67523" spans="10:10" x14ac:dyDescent="0.35">
      <c r="J67523" s="830"/>
    </row>
    <row r="67524" spans="10:10" x14ac:dyDescent="0.35">
      <c r="J67524" s="830"/>
    </row>
    <row r="67525" spans="10:10" x14ac:dyDescent="0.35">
      <c r="J67525" s="830"/>
    </row>
    <row r="67526" spans="10:10" x14ac:dyDescent="0.35">
      <c r="J67526" s="830"/>
    </row>
    <row r="67527" spans="10:10" x14ac:dyDescent="0.35">
      <c r="J67527" s="830"/>
    </row>
    <row r="67528" spans="10:10" x14ac:dyDescent="0.35">
      <c r="J67528" s="830"/>
    </row>
    <row r="67529" spans="10:10" x14ac:dyDescent="0.35">
      <c r="J67529" s="830"/>
    </row>
    <row r="67530" spans="10:10" x14ac:dyDescent="0.35">
      <c r="J67530" s="830"/>
    </row>
    <row r="67531" spans="10:10" x14ac:dyDescent="0.35">
      <c r="J67531" s="830"/>
    </row>
    <row r="67532" spans="10:10" x14ac:dyDescent="0.35">
      <c r="J67532" s="830"/>
    </row>
    <row r="67533" spans="10:10" x14ac:dyDescent="0.35">
      <c r="J67533" s="830"/>
    </row>
    <row r="67534" spans="10:10" x14ac:dyDescent="0.35">
      <c r="J67534" s="830"/>
    </row>
    <row r="67535" spans="10:10" x14ac:dyDescent="0.35">
      <c r="J67535" s="830"/>
    </row>
    <row r="67536" spans="10:10" x14ac:dyDescent="0.35">
      <c r="J67536" s="830"/>
    </row>
    <row r="67537" spans="10:10" x14ac:dyDescent="0.35">
      <c r="J67537" s="830"/>
    </row>
    <row r="67538" spans="10:10" x14ac:dyDescent="0.35">
      <c r="J67538" s="830"/>
    </row>
    <row r="67539" spans="10:10" x14ac:dyDescent="0.35">
      <c r="J67539" s="830"/>
    </row>
    <row r="67540" spans="10:10" x14ac:dyDescent="0.35">
      <c r="J67540" s="830"/>
    </row>
    <row r="67541" spans="10:10" x14ac:dyDescent="0.35">
      <c r="J67541" s="830"/>
    </row>
    <row r="67542" spans="10:10" x14ac:dyDescent="0.35">
      <c r="J67542" s="830"/>
    </row>
    <row r="67543" spans="10:10" x14ac:dyDescent="0.35">
      <c r="J67543" s="830"/>
    </row>
    <row r="67544" spans="10:10" x14ac:dyDescent="0.35">
      <c r="J67544" s="830"/>
    </row>
    <row r="67545" spans="10:10" x14ac:dyDescent="0.35">
      <c r="J67545" s="830"/>
    </row>
    <row r="67546" spans="10:10" x14ac:dyDescent="0.35">
      <c r="J67546" s="830"/>
    </row>
    <row r="67547" spans="10:10" x14ac:dyDescent="0.35">
      <c r="J67547" s="830"/>
    </row>
    <row r="67548" spans="10:10" x14ac:dyDescent="0.35">
      <c r="J67548" s="830"/>
    </row>
    <row r="67549" spans="10:10" x14ac:dyDescent="0.35">
      <c r="J67549" s="830"/>
    </row>
    <row r="67550" spans="10:10" x14ac:dyDescent="0.35">
      <c r="J67550" s="830"/>
    </row>
    <row r="67551" spans="10:10" x14ac:dyDescent="0.35">
      <c r="J67551" s="830"/>
    </row>
    <row r="67552" spans="10:10" x14ac:dyDescent="0.35">
      <c r="J67552" s="830"/>
    </row>
    <row r="67553" spans="10:10" x14ac:dyDescent="0.35">
      <c r="J67553" s="830"/>
    </row>
    <row r="67554" spans="10:10" x14ac:dyDescent="0.35">
      <c r="J67554" s="830"/>
    </row>
    <row r="67555" spans="10:10" x14ac:dyDescent="0.35">
      <c r="J67555" s="830"/>
    </row>
    <row r="67556" spans="10:10" x14ac:dyDescent="0.35">
      <c r="J67556" s="830"/>
    </row>
    <row r="67557" spans="10:10" x14ac:dyDescent="0.35">
      <c r="J67557" s="830"/>
    </row>
    <row r="67558" spans="10:10" x14ac:dyDescent="0.35">
      <c r="J67558" s="830"/>
    </row>
    <row r="67559" spans="10:10" x14ac:dyDescent="0.35">
      <c r="J67559" s="830"/>
    </row>
    <row r="67560" spans="10:10" x14ac:dyDescent="0.35">
      <c r="J67560" s="830"/>
    </row>
    <row r="67561" spans="10:10" x14ac:dyDescent="0.35">
      <c r="J67561" s="830"/>
    </row>
    <row r="67562" spans="10:10" x14ac:dyDescent="0.35">
      <c r="J67562" s="830"/>
    </row>
    <row r="67563" spans="10:10" x14ac:dyDescent="0.35">
      <c r="J67563" s="830"/>
    </row>
    <row r="67564" spans="10:10" x14ac:dyDescent="0.35">
      <c r="J67564" s="830"/>
    </row>
    <row r="67565" spans="10:10" x14ac:dyDescent="0.35">
      <c r="J67565" s="830"/>
    </row>
    <row r="67566" spans="10:10" x14ac:dyDescent="0.35">
      <c r="J67566" s="830"/>
    </row>
    <row r="67567" spans="10:10" x14ac:dyDescent="0.35">
      <c r="J67567" s="830"/>
    </row>
    <row r="67568" spans="10:10" x14ac:dyDescent="0.35">
      <c r="J67568" s="830"/>
    </row>
    <row r="67569" spans="10:10" x14ac:dyDescent="0.35">
      <c r="J67569" s="830"/>
    </row>
    <row r="67570" spans="10:10" x14ac:dyDescent="0.35">
      <c r="J67570" s="830"/>
    </row>
    <row r="67571" spans="10:10" x14ac:dyDescent="0.35">
      <c r="J67571" s="830"/>
    </row>
    <row r="67572" spans="10:10" x14ac:dyDescent="0.35">
      <c r="J67572" s="830"/>
    </row>
    <row r="67573" spans="10:10" x14ac:dyDescent="0.35">
      <c r="J67573" s="830"/>
    </row>
    <row r="67574" spans="10:10" x14ac:dyDescent="0.35">
      <c r="J67574" s="830"/>
    </row>
    <row r="67575" spans="10:10" x14ac:dyDescent="0.35">
      <c r="J67575" s="830"/>
    </row>
    <row r="67576" spans="10:10" x14ac:dyDescent="0.35">
      <c r="J67576" s="830"/>
    </row>
    <row r="67577" spans="10:10" x14ac:dyDescent="0.35">
      <c r="J67577" s="830"/>
    </row>
    <row r="67578" spans="10:10" x14ac:dyDescent="0.35">
      <c r="J67578" s="830"/>
    </row>
    <row r="67579" spans="10:10" x14ac:dyDescent="0.35">
      <c r="J67579" s="830"/>
    </row>
    <row r="67580" spans="10:10" x14ac:dyDescent="0.35">
      <c r="J67580" s="830"/>
    </row>
    <row r="67581" spans="10:10" x14ac:dyDescent="0.35">
      <c r="J67581" s="830"/>
    </row>
    <row r="67582" spans="10:10" x14ac:dyDescent="0.35">
      <c r="J67582" s="830"/>
    </row>
    <row r="67583" spans="10:10" x14ac:dyDescent="0.35">
      <c r="J67583" s="830"/>
    </row>
    <row r="67584" spans="10:10" x14ac:dyDescent="0.35">
      <c r="J67584" s="830"/>
    </row>
    <row r="67585" spans="10:10" x14ac:dyDescent="0.35">
      <c r="J67585" s="830"/>
    </row>
    <row r="67586" spans="10:10" x14ac:dyDescent="0.35">
      <c r="J67586" s="830"/>
    </row>
    <row r="67587" spans="10:10" x14ac:dyDescent="0.35">
      <c r="J67587" s="830"/>
    </row>
    <row r="67588" spans="10:10" x14ac:dyDescent="0.35">
      <c r="J67588" s="830"/>
    </row>
    <row r="67589" spans="10:10" x14ac:dyDescent="0.35">
      <c r="J67589" s="830"/>
    </row>
    <row r="67590" spans="10:10" x14ac:dyDescent="0.35">
      <c r="J67590" s="830"/>
    </row>
    <row r="67591" spans="10:10" x14ac:dyDescent="0.35">
      <c r="J67591" s="830"/>
    </row>
    <row r="67592" spans="10:10" x14ac:dyDescent="0.35">
      <c r="J67592" s="830"/>
    </row>
    <row r="67593" spans="10:10" x14ac:dyDescent="0.35">
      <c r="J67593" s="830"/>
    </row>
    <row r="67594" spans="10:10" x14ac:dyDescent="0.35">
      <c r="J67594" s="830"/>
    </row>
    <row r="67595" spans="10:10" x14ac:dyDescent="0.35">
      <c r="J67595" s="830"/>
    </row>
    <row r="67596" spans="10:10" x14ac:dyDescent="0.35">
      <c r="J67596" s="830"/>
    </row>
    <row r="67597" spans="10:10" x14ac:dyDescent="0.35">
      <c r="J67597" s="830"/>
    </row>
    <row r="67598" spans="10:10" x14ac:dyDescent="0.35">
      <c r="J67598" s="830"/>
    </row>
    <row r="67599" spans="10:10" x14ac:dyDescent="0.35">
      <c r="J67599" s="830"/>
    </row>
    <row r="67600" spans="10:10" x14ac:dyDescent="0.35">
      <c r="J67600" s="830"/>
    </row>
    <row r="67601" spans="10:10" x14ac:dyDescent="0.35">
      <c r="J67601" s="830"/>
    </row>
    <row r="67602" spans="10:10" x14ac:dyDescent="0.35">
      <c r="J67602" s="830"/>
    </row>
    <row r="67603" spans="10:10" x14ac:dyDescent="0.35">
      <c r="J67603" s="830"/>
    </row>
    <row r="67604" spans="10:10" x14ac:dyDescent="0.35">
      <c r="J67604" s="830"/>
    </row>
    <row r="67605" spans="10:10" x14ac:dyDescent="0.35">
      <c r="J67605" s="830"/>
    </row>
    <row r="67606" spans="10:10" x14ac:dyDescent="0.35">
      <c r="J67606" s="830"/>
    </row>
    <row r="67607" spans="10:10" x14ac:dyDescent="0.35">
      <c r="J67607" s="830"/>
    </row>
    <row r="67608" spans="10:10" x14ac:dyDescent="0.35">
      <c r="J67608" s="830"/>
    </row>
    <row r="67609" spans="10:10" x14ac:dyDescent="0.35">
      <c r="J67609" s="830"/>
    </row>
    <row r="67610" spans="10:10" x14ac:dyDescent="0.35">
      <c r="J67610" s="830"/>
    </row>
    <row r="67611" spans="10:10" x14ac:dyDescent="0.35">
      <c r="J67611" s="830"/>
    </row>
    <row r="67612" spans="10:10" x14ac:dyDescent="0.35">
      <c r="J67612" s="830"/>
    </row>
    <row r="67613" spans="10:10" x14ac:dyDescent="0.35">
      <c r="J67613" s="830"/>
    </row>
    <row r="67614" spans="10:10" x14ac:dyDescent="0.35">
      <c r="J67614" s="830"/>
    </row>
    <row r="67615" spans="10:10" x14ac:dyDescent="0.35">
      <c r="J67615" s="830"/>
    </row>
    <row r="67616" spans="10:10" x14ac:dyDescent="0.35">
      <c r="J67616" s="830"/>
    </row>
    <row r="67617" spans="10:10" x14ac:dyDescent="0.35">
      <c r="J67617" s="830"/>
    </row>
    <row r="67618" spans="10:10" x14ac:dyDescent="0.35">
      <c r="J67618" s="830"/>
    </row>
    <row r="67619" spans="10:10" x14ac:dyDescent="0.35">
      <c r="J67619" s="830"/>
    </row>
    <row r="67620" spans="10:10" x14ac:dyDescent="0.35">
      <c r="J67620" s="830"/>
    </row>
    <row r="67621" spans="10:10" x14ac:dyDescent="0.35">
      <c r="J67621" s="830"/>
    </row>
    <row r="67622" spans="10:10" x14ac:dyDescent="0.35">
      <c r="J67622" s="830"/>
    </row>
    <row r="67623" spans="10:10" x14ac:dyDescent="0.35">
      <c r="J67623" s="830"/>
    </row>
    <row r="67624" spans="10:10" x14ac:dyDescent="0.35">
      <c r="J67624" s="830"/>
    </row>
    <row r="67625" spans="10:10" x14ac:dyDescent="0.35">
      <c r="J67625" s="830"/>
    </row>
    <row r="67626" spans="10:10" x14ac:dyDescent="0.35">
      <c r="J67626" s="830"/>
    </row>
    <row r="67627" spans="10:10" x14ac:dyDescent="0.35">
      <c r="J67627" s="830"/>
    </row>
    <row r="67628" spans="10:10" x14ac:dyDescent="0.35">
      <c r="J67628" s="830"/>
    </row>
    <row r="67629" spans="10:10" x14ac:dyDescent="0.35">
      <c r="J67629" s="830"/>
    </row>
    <row r="67630" spans="10:10" x14ac:dyDescent="0.35">
      <c r="J67630" s="830"/>
    </row>
    <row r="67631" spans="10:10" x14ac:dyDescent="0.35">
      <c r="J67631" s="830"/>
    </row>
    <row r="67632" spans="10:10" x14ac:dyDescent="0.35">
      <c r="J67632" s="830"/>
    </row>
    <row r="67633" spans="10:10" x14ac:dyDescent="0.35">
      <c r="J67633" s="830"/>
    </row>
    <row r="67634" spans="10:10" x14ac:dyDescent="0.35">
      <c r="J67634" s="830"/>
    </row>
    <row r="67635" spans="10:10" x14ac:dyDescent="0.35">
      <c r="J67635" s="830"/>
    </row>
    <row r="67636" spans="10:10" x14ac:dyDescent="0.35">
      <c r="J67636" s="830"/>
    </row>
    <row r="67637" spans="10:10" x14ac:dyDescent="0.35">
      <c r="J67637" s="830"/>
    </row>
    <row r="67638" spans="10:10" x14ac:dyDescent="0.35">
      <c r="J67638" s="830"/>
    </row>
    <row r="67639" spans="10:10" x14ac:dyDescent="0.35">
      <c r="J67639" s="830"/>
    </row>
    <row r="67640" spans="10:10" x14ac:dyDescent="0.35">
      <c r="J67640" s="830"/>
    </row>
    <row r="67641" spans="10:10" x14ac:dyDescent="0.35">
      <c r="J67641" s="830"/>
    </row>
    <row r="67642" spans="10:10" x14ac:dyDescent="0.35">
      <c r="J67642" s="830"/>
    </row>
    <row r="67643" spans="10:10" x14ac:dyDescent="0.35">
      <c r="J67643" s="830"/>
    </row>
    <row r="67644" spans="10:10" x14ac:dyDescent="0.35">
      <c r="J67644" s="830"/>
    </row>
    <row r="67645" spans="10:10" x14ac:dyDescent="0.35">
      <c r="J67645" s="830"/>
    </row>
    <row r="67646" spans="10:10" x14ac:dyDescent="0.35">
      <c r="J67646" s="830"/>
    </row>
    <row r="67647" spans="10:10" x14ac:dyDescent="0.35">
      <c r="J67647" s="830"/>
    </row>
    <row r="67648" spans="10:10" x14ac:dyDescent="0.35">
      <c r="J67648" s="830"/>
    </row>
    <row r="67649" spans="10:10" x14ac:dyDescent="0.35">
      <c r="J67649" s="830"/>
    </row>
    <row r="67650" spans="10:10" x14ac:dyDescent="0.35">
      <c r="J67650" s="830"/>
    </row>
    <row r="67651" spans="10:10" x14ac:dyDescent="0.35">
      <c r="J67651" s="830"/>
    </row>
    <row r="67652" spans="10:10" x14ac:dyDescent="0.35">
      <c r="J67652" s="830"/>
    </row>
    <row r="67653" spans="10:10" x14ac:dyDescent="0.35">
      <c r="J67653" s="830"/>
    </row>
    <row r="67654" spans="10:10" x14ac:dyDescent="0.35">
      <c r="J67654" s="830"/>
    </row>
    <row r="67655" spans="10:10" x14ac:dyDescent="0.35">
      <c r="J67655" s="830"/>
    </row>
    <row r="67656" spans="10:10" x14ac:dyDescent="0.35">
      <c r="J67656" s="830"/>
    </row>
    <row r="67657" spans="10:10" x14ac:dyDescent="0.35">
      <c r="J67657" s="830"/>
    </row>
    <row r="67658" spans="10:10" x14ac:dyDescent="0.35">
      <c r="J67658" s="830"/>
    </row>
    <row r="67659" spans="10:10" x14ac:dyDescent="0.35">
      <c r="J67659" s="830"/>
    </row>
    <row r="67660" spans="10:10" x14ac:dyDescent="0.35">
      <c r="J67660" s="830"/>
    </row>
    <row r="67661" spans="10:10" x14ac:dyDescent="0.35">
      <c r="J67661" s="830"/>
    </row>
    <row r="67662" spans="10:10" x14ac:dyDescent="0.35">
      <c r="J67662" s="830"/>
    </row>
    <row r="67663" spans="10:10" x14ac:dyDescent="0.35">
      <c r="J67663" s="830"/>
    </row>
    <row r="67664" spans="10:10" x14ac:dyDescent="0.35">
      <c r="J67664" s="830"/>
    </row>
    <row r="67665" spans="10:10" x14ac:dyDescent="0.35">
      <c r="J67665" s="830"/>
    </row>
    <row r="67666" spans="10:10" x14ac:dyDescent="0.35">
      <c r="J67666" s="830"/>
    </row>
    <row r="67667" spans="10:10" x14ac:dyDescent="0.35">
      <c r="J67667" s="830"/>
    </row>
    <row r="67668" spans="10:10" x14ac:dyDescent="0.35">
      <c r="J67668" s="830"/>
    </row>
    <row r="67669" spans="10:10" x14ac:dyDescent="0.35">
      <c r="J67669" s="830"/>
    </row>
    <row r="67670" spans="10:10" x14ac:dyDescent="0.35">
      <c r="J67670" s="830"/>
    </row>
    <row r="67671" spans="10:10" x14ac:dyDescent="0.35">
      <c r="J67671" s="830"/>
    </row>
    <row r="67672" spans="10:10" x14ac:dyDescent="0.35">
      <c r="J67672" s="830"/>
    </row>
    <row r="67673" spans="10:10" x14ac:dyDescent="0.35">
      <c r="J67673" s="830"/>
    </row>
    <row r="67674" spans="10:10" x14ac:dyDescent="0.35">
      <c r="J67674" s="830"/>
    </row>
    <row r="67675" spans="10:10" x14ac:dyDescent="0.35">
      <c r="J67675" s="830"/>
    </row>
    <row r="67676" spans="10:10" x14ac:dyDescent="0.35">
      <c r="J67676" s="830"/>
    </row>
    <row r="67677" spans="10:10" x14ac:dyDescent="0.35">
      <c r="J67677" s="830"/>
    </row>
    <row r="67678" spans="10:10" x14ac:dyDescent="0.35">
      <c r="J67678" s="830"/>
    </row>
    <row r="67679" spans="10:10" x14ac:dyDescent="0.35">
      <c r="J67679" s="830"/>
    </row>
    <row r="67680" spans="10:10" x14ac:dyDescent="0.35">
      <c r="J67680" s="830"/>
    </row>
    <row r="67681" spans="10:10" x14ac:dyDescent="0.35">
      <c r="J67681" s="830"/>
    </row>
    <row r="67682" spans="10:10" x14ac:dyDescent="0.35">
      <c r="J67682" s="830"/>
    </row>
    <row r="67683" spans="10:10" x14ac:dyDescent="0.35">
      <c r="J67683" s="830"/>
    </row>
    <row r="67684" spans="10:10" x14ac:dyDescent="0.35">
      <c r="J67684" s="830"/>
    </row>
    <row r="67685" spans="10:10" x14ac:dyDescent="0.35">
      <c r="J67685" s="830"/>
    </row>
    <row r="67686" spans="10:10" x14ac:dyDescent="0.35">
      <c r="J67686" s="830"/>
    </row>
    <row r="67687" spans="10:10" x14ac:dyDescent="0.35">
      <c r="J67687" s="830"/>
    </row>
    <row r="67688" spans="10:10" x14ac:dyDescent="0.35">
      <c r="J67688" s="830"/>
    </row>
    <row r="67689" spans="10:10" x14ac:dyDescent="0.35">
      <c r="J67689" s="830"/>
    </row>
    <row r="67690" spans="10:10" x14ac:dyDescent="0.35">
      <c r="J67690" s="830"/>
    </row>
    <row r="67691" spans="10:10" x14ac:dyDescent="0.35">
      <c r="J67691" s="830"/>
    </row>
    <row r="67692" spans="10:10" x14ac:dyDescent="0.35">
      <c r="J67692" s="830"/>
    </row>
    <row r="67693" spans="10:10" x14ac:dyDescent="0.35">
      <c r="J67693" s="830"/>
    </row>
    <row r="67694" spans="10:10" x14ac:dyDescent="0.35">
      <c r="J67694" s="830"/>
    </row>
    <row r="67695" spans="10:10" x14ac:dyDescent="0.35">
      <c r="J67695" s="830"/>
    </row>
    <row r="67696" spans="10:10" x14ac:dyDescent="0.35">
      <c r="J67696" s="830"/>
    </row>
    <row r="67697" spans="10:10" x14ac:dyDescent="0.35">
      <c r="J67697" s="830"/>
    </row>
    <row r="67698" spans="10:10" x14ac:dyDescent="0.35">
      <c r="J67698" s="830"/>
    </row>
    <row r="67699" spans="10:10" x14ac:dyDescent="0.35">
      <c r="J67699" s="830"/>
    </row>
    <row r="67700" spans="10:10" x14ac:dyDescent="0.35">
      <c r="J67700" s="830"/>
    </row>
    <row r="67701" spans="10:10" x14ac:dyDescent="0.35">
      <c r="J67701" s="830"/>
    </row>
    <row r="67702" spans="10:10" x14ac:dyDescent="0.35">
      <c r="J67702" s="830"/>
    </row>
    <row r="67703" spans="10:10" x14ac:dyDescent="0.35">
      <c r="J67703" s="830"/>
    </row>
    <row r="67704" spans="10:10" x14ac:dyDescent="0.35">
      <c r="J67704" s="830"/>
    </row>
    <row r="67705" spans="10:10" x14ac:dyDescent="0.35">
      <c r="J67705" s="830"/>
    </row>
    <row r="67706" spans="10:10" x14ac:dyDescent="0.35">
      <c r="J67706" s="830"/>
    </row>
    <row r="67707" spans="10:10" x14ac:dyDescent="0.35">
      <c r="J67707" s="830"/>
    </row>
    <row r="67708" spans="10:10" x14ac:dyDescent="0.35">
      <c r="J67708" s="830"/>
    </row>
    <row r="67709" spans="10:10" x14ac:dyDescent="0.35">
      <c r="J67709" s="830"/>
    </row>
    <row r="67710" spans="10:10" x14ac:dyDescent="0.35">
      <c r="J67710" s="830"/>
    </row>
    <row r="67711" spans="10:10" x14ac:dyDescent="0.35">
      <c r="J67711" s="830"/>
    </row>
    <row r="67712" spans="10:10" x14ac:dyDescent="0.35">
      <c r="J67712" s="830"/>
    </row>
    <row r="67713" spans="10:10" x14ac:dyDescent="0.35">
      <c r="J67713" s="830"/>
    </row>
    <row r="67714" spans="10:10" x14ac:dyDescent="0.35">
      <c r="J67714" s="830"/>
    </row>
    <row r="67715" spans="10:10" x14ac:dyDescent="0.35">
      <c r="J67715" s="830"/>
    </row>
    <row r="67716" spans="10:10" x14ac:dyDescent="0.35">
      <c r="J67716" s="830"/>
    </row>
    <row r="67717" spans="10:10" x14ac:dyDescent="0.35">
      <c r="J67717" s="830"/>
    </row>
    <row r="67718" spans="10:10" x14ac:dyDescent="0.35">
      <c r="J67718" s="830"/>
    </row>
    <row r="67719" spans="10:10" x14ac:dyDescent="0.35">
      <c r="J67719" s="830"/>
    </row>
    <row r="67720" spans="10:10" x14ac:dyDescent="0.35">
      <c r="J67720" s="830"/>
    </row>
    <row r="67721" spans="10:10" x14ac:dyDescent="0.35">
      <c r="J67721" s="830"/>
    </row>
    <row r="67722" spans="10:10" x14ac:dyDescent="0.35">
      <c r="J67722" s="830"/>
    </row>
    <row r="67723" spans="10:10" x14ac:dyDescent="0.35">
      <c r="J67723" s="830"/>
    </row>
    <row r="67724" spans="10:10" x14ac:dyDescent="0.35">
      <c r="J67724" s="830"/>
    </row>
    <row r="67725" spans="10:10" x14ac:dyDescent="0.35">
      <c r="J67725" s="830"/>
    </row>
    <row r="67726" spans="10:10" x14ac:dyDescent="0.35">
      <c r="J67726" s="830"/>
    </row>
    <row r="67727" spans="10:10" x14ac:dyDescent="0.35">
      <c r="J67727" s="830"/>
    </row>
    <row r="67728" spans="10:10" x14ac:dyDescent="0.35">
      <c r="J67728" s="830"/>
    </row>
    <row r="67729" spans="10:10" x14ac:dyDescent="0.35">
      <c r="J67729" s="830"/>
    </row>
    <row r="67730" spans="10:10" x14ac:dyDescent="0.35">
      <c r="J67730" s="830"/>
    </row>
    <row r="67731" spans="10:10" x14ac:dyDescent="0.35">
      <c r="J67731" s="830"/>
    </row>
    <row r="67732" spans="10:10" x14ac:dyDescent="0.35">
      <c r="J67732" s="830"/>
    </row>
    <row r="67733" spans="10:10" x14ac:dyDescent="0.35">
      <c r="J67733" s="830"/>
    </row>
    <row r="67734" spans="10:10" x14ac:dyDescent="0.35">
      <c r="J67734" s="830"/>
    </row>
    <row r="67735" spans="10:10" x14ac:dyDescent="0.35">
      <c r="J67735" s="830"/>
    </row>
    <row r="67736" spans="10:10" x14ac:dyDescent="0.35">
      <c r="J67736" s="830"/>
    </row>
    <row r="67737" spans="10:10" x14ac:dyDescent="0.35">
      <c r="J67737" s="830"/>
    </row>
    <row r="67738" spans="10:10" x14ac:dyDescent="0.35">
      <c r="J67738" s="830"/>
    </row>
    <row r="67739" spans="10:10" x14ac:dyDescent="0.35">
      <c r="J67739" s="830"/>
    </row>
    <row r="67740" spans="10:10" x14ac:dyDescent="0.35">
      <c r="J67740" s="830"/>
    </row>
    <row r="67741" spans="10:10" x14ac:dyDescent="0.35">
      <c r="J67741" s="830"/>
    </row>
    <row r="67742" spans="10:10" x14ac:dyDescent="0.35">
      <c r="J67742" s="830"/>
    </row>
    <row r="67743" spans="10:10" x14ac:dyDescent="0.35">
      <c r="J67743" s="830"/>
    </row>
    <row r="67744" spans="10:10" x14ac:dyDescent="0.35">
      <c r="J67744" s="830"/>
    </row>
    <row r="67745" spans="10:10" x14ac:dyDescent="0.35">
      <c r="J67745" s="830"/>
    </row>
    <row r="67746" spans="10:10" x14ac:dyDescent="0.35">
      <c r="J67746" s="830"/>
    </row>
    <row r="67747" spans="10:10" x14ac:dyDescent="0.35">
      <c r="J67747" s="830"/>
    </row>
    <row r="67748" spans="10:10" x14ac:dyDescent="0.35">
      <c r="J67748" s="830"/>
    </row>
    <row r="67749" spans="10:10" x14ac:dyDescent="0.35">
      <c r="J67749" s="830"/>
    </row>
    <row r="67750" spans="10:10" x14ac:dyDescent="0.35">
      <c r="J67750" s="830"/>
    </row>
    <row r="67751" spans="10:10" x14ac:dyDescent="0.35">
      <c r="J67751" s="830"/>
    </row>
    <row r="67752" spans="10:10" x14ac:dyDescent="0.35">
      <c r="J67752" s="830"/>
    </row>
    <row r="67753" spans="10:10" x14ac:dyDescent="0.35">
      <c r="J67753" s="830"/>
    </row>
    <row r="67754" spans="10:10" x14ac:dyDescent="0.35">
      <c r="J67754" s="830"/>
    </row>
    <row r="67755" spans="10:10" x14ac:dyDescent="0.35">
      <c r="J67755" s="830"/>
    </row>
    <row r="67756" spans="10:10" x14ac:dyDescent="0.35">
      <c r="J67756" s="830"/>
    </row>
    <row r="67757" spans="10:10" x14ac:dyDescent="0.35">
      <c r="J67757" s="830"/>
    </row>
    <row r="67758" spans="10:10" x14ac:dyDescent="0.35">
      <c r="J67758" s="830"/>
    </row>
    <row r="67759" spans="10:10" x14ac:dyDescent="0.35">
      <c r="J67759" s="830"/>
    </row>
    <row r="67760" spans="10:10" x14ac:dyDescent="0.35">
      <c r="J67760" s="830"/>
    </row>
    <row r="67761" spans="10:10" x14ac:dyDescent="0.35">
      <c r="J67761" s="830"/>
    </row>
    <row r="67762" spans="10:10" x14ac:dyDescent="0.35">
      <c r="J67762" s="830"/>
    </row>
    <row r="67763" spans="10:10" x14ac:dyDescent="0.35">
      <c r="J67763" s="830"/>
    </row>
    <row r="67764" spans="10:10" x14ac:dyDescent="0.35">
      <c r="J67764" s="830"/>
    </row>
    <row r="67765" spans="10:10" x14ac:dyDescent="0.35">
      <c r="J67765" s="830"/>
    </row>
    <row r="67766" spans="10:10" x14ac:dyDescent="0.35">
      <c r="J67766" s="830"/>
    </row>
    <row r="67767" spans="10:10" x14ac:dyDescent="0.35">
      <c r="J67767" s="830"/>
    </row>
    <row r="67768" spans="10:10" x14ac:dyDescent="0.35">
      <c r="J67768" s="830"/>
    </row>
    <row r="67769" spans="10:10" x14ac:dyDescent="0.35">
      <c r="J67769" s="830"/>
    </row>
    <row r="67770" spans="10:10" x14ac:dyDescent="0.35">
      <c r="J67770" s="830"/>
    </row>
    <row r="67771" spans="10:10" x14ac:dyDescent="0.35">
      <c r="J67771" s="830"/>
    </row>
    <row r="67772" spans="10:10" x14ac:dyDescent="0.35">
      <c r="J67772" s="830"/>
    </row>
    <row r="67773" spans="10:10" x14ac:dyDescent="0.35">
      <c r="J67773" s="830"/>
    </row>
    <row r="67774" spans="10:10" x14ac:dyDescent="0.35">
      <c r="J67774" s="830"/>
    </row>
    <row r="67775" spans="10:10" x14ac:dyDescent="0.35">
      <c r="J67775" s="830"/>
    </row>
    <row r="67776" spans="10:10" x14ac:dyDescent="0.35">
      <c r="J67776" s="830"/>
    </row>
    <row r="67777" spans="10:10" x14ac:dyDescent="0.35">
      <c r="J67777" s="830"/>
    </row>
    <row r="67778" spans="10:10" x14ac:dyDescent="0.35">
      <c r="J67778" s="830"/>
    </row>
    <row r="67779" spans="10:10" x14ac:dyDescent="0.35">
      <c r="J67779" s="830"/>
    </row>
    <row r="67780" spans="10:10" x14ac:dyDescent="0.35">
      <c r="J67780" s="830"/>
    </row>
    <row r="67781" spans="10:10" x14ac:dyDescent="0.35">
      <c r="J67781" s="830"/>
    </row>
    <row r="67782" spans="10:10" x14ac:dyDescent="0.35">
      <c r="J67782" s="830"/>
    </row>
    <row r="67783" spans="10:10" x14ac:dyDescent="0.35">
      <c r="J67783" s="830"/>
    </row>
    <row r="67784" spans="10:10" x14ac:dyDescent="0.35">
      <c r="J67784" s="830"/>
    </row>
    <row r="67785" spans="10:10" x14ac:dyDescent="0.35">
      <c r="J67785" s="830"/>
    </row>
    <row r="67786" spans="10:10" x14ac:dyDescent="0.35">
      <c r="J67786" s="830"/>
    </row>
    <row r="67787" spans="10:10" x14ac:dyDescent="0.35">
      <c r="J67787" s="830"/>
    </row>
    <row r="67788" spans="10:10" x14ac:dyDescent="0.35">
      <c r="J67788" s="830"/>
    </row>
    <row r="67789" spans="10:10" x14ac:dyDescent="0.35">
      <c r="J67789" s="830"/>
    </row>
    <row r="67790" spans="10:10" x14ac:dyDescent="0.35">
      <c r="J67790" s="830"/>
    </row>
    <row r="67791" spans="10:10" x14ac:dyDescent="0.35">
      <c r="J67791" s="830"/>
    </row>
    <row r="67792" spans="10:10" x14ac:dyDescent="0.35">
      <c r="J67792" s="830"/>
    </row>
    <row r="67793" spans="10:10" x14ac:dyDescent="0.35">
      <c r="J67793" s="830"/>
    </row>
    <row r="67794" spans="10:10" x14ac:dyDescent="0.35">
      <c r="J67794" s="830"/>
    </row>
    <row r="67795" spans="10:10" x14ac:dyDescent="0.35">
      <c r="J67795" s="830"/>
    </row>
    <row r="67796" spans="10:10" x14ac:dyDescent="0.35">
      <c r="J67796" s="830"/>
    </row>
    <row r="67797" spans="10:10" x14ac:dyDescent="0.35">
      <c r="J67797" s="830"/>
    </row>
    <row r="67798" spans="10:10" x14ac:dyDescent="0.35">
      <c r="J67798" s="830"/>
    </row>
    <row r="67799" spans="10:10" x14ac:dyDescent="0.35">
      <c r="J67799" s="830"/>
    </row>
    <row r="67800" spans="10:10" x14ac:dyDescent="0.35">
      <c r="J67800" s="830"/>
    </row>
    <row r="67801" spans="10:10" x14ac:dyDescent="0.35">
      <c r="J67801" s="830"/>
    </row>
    <row r="67802" spans="10:10" x14ac:dyDescent="0.35">
      <c r="J67802" s="830"/>
    </row>
    <row r="67803" spans="10:10" x14ac:dyDescent="0.35">
      <c r="J67803" s="830"/>
    </row>
    <row r="67804" spans="10:10" x14ac:dyDescent="0.35">
      <c r="J67804" s="830"/>
    </row>
    <row r="67805" spans="10:10" x14ac:dyDescent="0.35">
      <c r="J67805" s="830"/>
    </row>
    <row r="67806" spans="10:10" x14ac:dyDescent="0.35">
      <c r="J67806" s="830"/>
    </row>
    <row r="67807" spans="10:10" x14ac:dyDescent="0.35">
      <c r="J67807" s="830"/>
    </row>
    <row r="67808" spans="10:10" x14ac:dyDescent="0.35">
      <c r="J67808" s="830"/>
    </row>
    <row r="67809" spans="10:10" x14ac:dyDescent="0.35">
      <c r="J67809" s="830"/>
    </row>
    <row r="67810" spans="10:10" x14ac:dyDescent="0.35">
      <c r="J67810" s="830"/>
    </row>
    <row r="67811" spans="10:10" x14ac:dyDescent="0.35">
      <c r="J67811" s="830"/>
    </row>
    <row r="67812" spans="10:10" x14ac:dyDescent="0.35">
      <c r="J67812" s="830"/>
    </row>
    <row r="67813" spans="10:10" x14ac:dyDescent="0.35">
      <c r="J67813" s="830"/>
    </row>
    <row r="67814" spans="10:10" x14ac:dyDescent="0.35">
      <c r="J67814" s="830"/>
    </row>
    <row r="67815" spans="10:10" x14ac:dyDescent="0.35">
      <c r="J67815" s="830"/>
    </row>
    <row r="67816" spans="10:10" x14ac:dyDescent="0.35">
      <c r="J67816" s="830"/>
    </row>
    <row r="67817" spans="10:10" x14ac:dyDescent="0.35">
      <c r="J67817" s="830"/>
    </row>
    <row r="67818" spans="10:10" x14ac:dyDescent="0.35">
      <c r="J67818" s="830"/>
    </row>
    <row r="67819" spans="10:10" x14ac:dyDescent="0.35">
      <c r="J67819" s="830"/>
    </row>
    <row r="67820" spans="10:10" x14ac:dyDescent="0.35">
      <c r="J67820" s="830"/>
    </row>
    <row r="67821" spans="10:10" x14ac:dyDescent="0.35">
      <c r="J67821" s="830"/>
    </row>
    <row r="67822" spans="10:10" x14ac:dyDescent="0.35">
      <c r="J67822" s="830"/>
    </row>
    <row r="67823" spans="10:10" x14ac:dyDescent="0.35">
      <c r="J67823" s="830"/>
    </row>
    <row r="67824" spans="10:10" x14ac:dyDescent="0.35">
      <c r="J67824" s="830"/>
    </row>
    <row r="67825" spans="10:10" x14ac:dyDescent="0.35">
      <c r="J67825" s="830"/>
    </row>
    <row r="67826" spans="10:10" x14ac:dyDescent="0.35">
      <c r="J67826" s="830"/>
    </row>
    <row r="67827" spans="10:10" x14ac:dyDescent="0.35">
      <c r="J67827" s="830"/>
    </row>
    <row r="67828" spans="10:10" x14ac:dyDescent="0.35">
      <c r="J67828" s="830"/>
    </row>
    <row r="67829" spans="10:10" x14ac:dyDescent="0.35">
      <c r="J67829" s="830"/>
    </row>
    <row r="67830" spans="10:10" x14ac:dyDescent="0.35">
      <c r="J67830" s="830"/>
    </row>
    <row r="67831" spans="10:10" x14ac:dyDescent="0.35">
      <c r="J67831" s="830"/>
    </row>
    <row r="67832" spans="10:10" x14ac:dyDescent="0.35">
      <c r="J67832" s="830"/>
    </row>
    <row r="67833" spans="10:10" x14ac:dyDescent="0.35">
      <c r="J67833" s="830"/>
    </row>
    <row r="67834" spans="10:10" x14ac:dyDescent="0.35">
      <c r="J67834" s="830"/>
    </row>
    <row r="67835" spans="10:10" x14ac:dyDescent="0.35">
      <c r="J67835" s="830"/>
    </row>
    <row r="67836" spans="10:10" x14ac:dyDescent="0.35">
      <c r="J67836" s="830"/>
    </row>
    <row r="67837" spans="10:10" x14ac:dyDescent="0.35">
      <c r="J67837" s="830"/>
    </row>
    <row r="67838" spans="10:10" x14ac:dyDescent="0.35">
      <c r="J67838" s="830"/>
    </row>
    <row r="67839" spans="10:10" x14ac:dyDescent="0.35">
      <c r="J67839" s="830"/>
    </row>
    <row r="67840" spans="10:10" x14ac:dyDescent="0.35">
      <c r="J67840" s="830"/>
    </row>
    <row r="67841" spans="10:10" x14ac:dyDescent="0.35">
      <c r="J67841" s="830"/>
    </row>
    <row r="67842" spans="10:10" x14ac:dyDescent="0.35">
      <c r="J67842" s="830"/>
    </row>
    <row r="67843" spans="10:10" x14ac:dyDescent="0.35">
      <c r="J67843" s="830"/>
    </row>
    <row r="67844" spans="10:10" x14ac:dyDescent="0.35">
      <c r="J67844" s="830"/>
    </row>
    <row r="67845" spans="10:10" x14ac:dyDescent="0.35">
      <c r="J67845" s="830"/>
    </row>
    <row r="67846" spans="10:10" x14ac:dyDescent="0.35">
      <c r="J67846" s="830"/>
    </row>
    <row r="67847" spans="10:10" x14ac:dyDescent="0.35">
      <c r="J67847" s="830"/>
    </row>
    <row r="67848" spans="10:10" x14ac:dyDescent="0.35">
      <c r="J67848" s="830"/>
    </row>
    <row r="67849" spans="10:10" x14ac:dyDescent="0.35">
      <c r="J67849" s="830"/>
    </row>
    <row r="67850" spans="10:10" x14ac:dyDescent="0.35">
      <c r="J67850" s="830"/>
    </row>
    <row r="67851" spans="10:10" x14ac:dyDescent="0.35">
      <c r="J67851" s="830"/>
    </row>
    <row r="67852" spans="10:10" x14ac:dyDescent="0.35">
      <c r="J67852" s="830"/>
    </row>
    <row r="67853" spans="10:10" x14ac:dyDescent="0.35">
      <c r="J67853" s="830"/>
    </row>
    <row r="67854" spans="10:10" x14ac:dyDescent="0.35">
      <c r="J67854" s="830"/>
    </row>
    <row r="67855" spans="10:10" x14ac:dyDescent="0.35">
      <c r="J67855" s="830"/>
    </row>
    <row r="67856" spans="10:10" x14ac:dyDescent="0.35">
      <c r="J67856" s="830"/>
    </row>
    <row r="67857" spans="10:10" x14ac:dyDescent="0.35">
      <c r="J67857" s="830"/>
    </row>
    <row r="67858" spans="10:10" x14ac:dyDescent="0.35">
      <c r="J67858" s="830"/>
    </row>
    <row r="67859" spans="10:10" x14ac:dyDescent="0.35">
      <c r="J67859" s="830"/>
    </row>
    <row r="67860" spans="10:10" x14ac:dyDescent="0.35">
      <c r="J67860" s="830"/>
    </row>
    <row r="67861" spans="10:10" x14ac:dyDescent="0.35">
      <c r="J67861" s="830"/>
    </row>
    <row r="67862" spans="10:10" x14ac:dyDescent="0.35">
      <c r="J67862" s="830"/>
    </row>
    <row r="67863" spans="10:10" x14ac:dyDescent="0.35">
      <c r="J67863" s="830"/>
    </row>
    <row r="67864" spans="10:10" x14ac:dyDescent="0.35">
      <c r="J67864" s="830"/>
    </row>
    <row r="67865" spans="10:10" x14ac:dyDescent="0.35">
      <c r="J67865" s="830"/>
    </row>
    <row r="67866" spans="10:10" x14ac:dyDescent="0.35">
      <c r="J67866" s="830"/>
    </row>
    <row r="67867" spans="10:10" x14ac:dyDescent="0.35">
      <c r="J67867" s="830"/>
    </row>
    <row r="67868" spans="10:10" x14ac:dyDescent="0.35">
      <c r="J67868" s="830"/>
    </row>
    <row r="67869" spans="10:10" x14ac:dyDescent="0.35">
      <c r="J67869" s="830"/>
    </row>
    <row r="67870" spans="10:10" x14ac:dyDescent="0.35">
      <c r="J67870" s="830"/>
    </row>
    <row r="67871" spans="10:10" x14ac:dyDescent="0.35">
      <c r="J67871" s="830"/>
    </row>
    <row r="67872" spans="10:10" x14ac:dyDescent="0.35">
      <c r="J67872" s="830"/>
    </row>
    <row r="67873" spans="10:10" x14ac:dyDescent="0.35">
      <c r="J67873" s="830"/>
    </row>
    <row r="67874" spans="10:10" x14ac:dyDescent="0.35">
      <c r="J67874" s="830"/>
    </row>
    <row r="67875" spans="10:10" x14ac:dyDescent="0.35">
      <c r="J67875" s="830"/>
    </row>
    <row r="67876" spans="10:10" x14ac:dyDescent="0.35">
      <c r="J67876" s="830"/>
    </row>
    <row r="67877" spans="10:10" x14ac:dyDescent="0.35">
      <c r="J67877" s="830"/>
    </row>
    <row r="67878" spans="10:10" x14ac:dyDescent="0.35">
      <c r="J67878" s="830"/>
    </row>
    <row r="67879" spans="10:10" x14ac:dyDescent="0.35">
      <c r="J67879" s="830"/>
    </row>
    <row r="67880" spans="10:10" x14ac:dyDescent="0.35">
      <c r="J67880" s="830"/>
    </row>
    <row r="67881" spans="10:10" x14ac:dyDescent="0.35">
      <c r="J67881" s="830"/>
    </row>
    <row r="67882" spans="10:10" x14ac:dyDescent="0.35">
      <c r="J67882" s="830"/>
    </row>
    <row r="67883" spans="10:10" x14ac:dyDescent="0.35">
      <c r="J67883" s="830"/>
    </row>
    <row r="67884" spans="10:10" x14ac:dyDescent="0.35">
      <c r="J67884" s="830"/>
    </row>
    <row r="67885" spans="10:10" x14ac:dyDescent="0.35">
      <c r="J67885" s="830"/>
    </row>
    <row r="67886" spans="10:10" x14ac:dyDescent="0.35">
      <c r="J67886" s="830"/>
    </row>
    <row r="67887" spans="10:10" x14ac:dyDescent="0.35">
      <c r="J67887" s="830"/>
    </row>
    <row r="67888" spans="10:10" x14ac:dyDescent="0.35">
      <c r="J67888" s="830"/>
    </row>
    <row r="67889" spans="10:10" x14ac:dyDescent="0.35">
      <c r="J67889" s="830"/>
    </row>
    <row r="67890" spans="10:10" x14ac:dyDescent="0.35">
      <c r="J67890" s="830"/>
    </row>
    <row r="67891" spans="10:10" x14ac:dyDescent="0.35">
      <c r="J67891" s="830"/>
    </row>
    <row r="67892" spans="10:10" x14ac:dyDescent="0.35">
      <c r="J67892" s="830"/>
    </row>
    <row r="67893" spans="10:10" x14ac:dyDescent="0.35">
      <c r="J67893" s="830"/>
    </row>
    <row r="67894" spans="10:10" x14ac:dyDescent="0.35">
      <c r="J67894" s="830"/>
    </row>
    <row r="67895" spans="10:10" x14ac:dyDescent="0.35">
      <c r="J67895" s="830"/>
    </row>
    <row r="67896" spans="10:10" x14ac:dyDescent="0.35">
      <c r="J67896" s="830"/>
    </row>
    <row r="67897" spans="10:10" x14ac:dyDescent="0.35">
      <c r="J67897" s="830"/>
    </row>
    <row r="67898" spans="10:10" x14ac:dyDescent="0.35">
      <c r="J67898" s="830"/>
    </row>
    <row r="67899" spans="10:10" x14ac:dyDescent="0.35">
      <c r="J67899" s="830"/>
    </row>
    <row r="67900" spans="10:10" x14ac:dyDescent="0.35">
      <c r="J67900" s="830"/>
    </row>
    <row r="67901" spans="10:10" x14ac:dyDescent="0.35">
      <c r="J67901" s="830"/>
    </row>
    <row r="67902" spans="10:10" x14ac:dyDescent="0.35">
      <c r="J67902" s="830"/>
    </row>
    <row r="67903" spans="10:10" x14ac:dyDescent="0.35">
      <c r="J67903" s="830"/>
    </row>
    <row r="67904" spans="10:10" x14ac:dyDescent="0.35">
      <c r="J67904" s="830"/>
    </row>
    <row r="67905" spans="10:10" x14ac:dyDescent="0.35">
      <c r="J67905" s="830"/>
    </row>
    <row r="67906" spans="10:10" x14ac:dyDescent="0.35">
      <c r="J67906" s="830"/>
    </row>
    <row r="67907" spans="10:10" x14ac:dyDescent="0.35">
      <c r="J67907" s="830"/>
    </row>
    <row r="67908" spans="10:10" x14ac:dyDescent="0.35">
      <c r="J67908" s="830"/>
    </row>
    <row r="67909" spans="10:10" x14ac:dyDescent="0.35">
      <c r="J67909" s="830"/>
    </row>
    <row r="67910" spans="10:10" x14ac:dyDescent="0.35">
      <c r="J67910" s="830"/>
    </row>
    <row r="67914" spans="10:10" x14ac:dyDescent="0.35">
      <c r="J67914" s="830"/>
    </row>
    <row r="67915" spans="10:10" x14ac:dyDescent="0.35">
      <c r="J67915" s="830"/>
    </row>
    <row r="67916" spans="10:10" x14ac:dyDescent="0.35">
      <c r="J67916" s="830"/>
    </row>
    <row r="67917" spans="10:10" x14ac:dyDescent="0.35">
      <c r="J67917" s="830"/>
    </row>
    <row r="67918" spans="10:10" x14ac:dyDescent="0.35">
      <c r="J67918" s="830"/>
    </row>
    <row r="67919" spans="10:10" x14ac:dyDescent="0.35">
      <c r="J67919" s="830"/>
    </row>
    <row r="67920" spans="10:10" x14ac:dyDescent="0.35">
      <c r="J67920" s="830"/>
    </row>
    <row r="67921" spans="10:10" x14ac:dyDescent="0.35">
      <c r="J67921" s="830"/>
    </row>
    <row r="67922" spans="10:10" x14ac:dyDescent="0.35">
      <c r="J67922" s="830"/>
    </row>
    <row r="67923" spans="10:10" x14ac:dyDescent="0.35">
      <c r="J67923" s="830"/>
    </row>
    <row r="67924" spans="10:10" x14ac:dyDescent="0.35">
      <c r="J67924" s="830"/>
    </row>
    <row r="67925" spans="10:10" x14ac:dyDescent="0.35">
      <c r="J67925" s="830"/>
    </row>
    <row r="67926" spans="10:10" x14ac:dyDescent="0.35">
      <c r="J67926" s="830"/>
    </row>
    <row r="67927" spans="10:10" x14ac:dyDescent="0.35">
      <c r="J67927" s="830"/>
    </row>
    <row r="67928" spans="10:10" x14ac:dyDescent="0.35">
      <c r="J67928" s="830"/>
    </row>
    <row r="67929" spans="10:10" x14ac:dyDescent="0.35">
      <c r="J67929" s="830"/>
    </row>
    <row r="67930" spans="10:10" x14ac:dyDescent="0.35">
      <c r="J67930" s="830"/>
    </row>
    <row r="67931" spans="10:10" x14ac:dyDescent="0.35">
      <c r="J67931" s="830"/>
    </row>
    <row r="67932" spans="10:10" x14ac:dyDescent="0.35">
      <c r="J67932" s="830"/>
    </row>
    <row r="67933" spans="10:10" x14ac:dyDescent="0.35">
      <c r="J67933" s="830"/>
    </row>
    <row r="67934" spans="10:10" x14ac:dyDescent="0.35">
      <c r="J67934" s="830"/>
    </row>
    <row r="67935" spans="10:10" x14ac:dyDescent="0.35">
      <c r="J67935" s="830"/>
    </row>
    <row r="67936" spans="10:10" x14ac:dyDescent="0.35">
      <c r="J67936" s="830"/>
    </row>
    <row r="67937" spans="10:10" x14ac:dyDescent="0.35">
      <c r="J67937" s="830"/>
    </row>
    <row r="67938" spans="10:10" x14ac:dyDescent="0.35">
      <c r="J67938" s="830"/>
    </row>
    <row r="67939" spans="10:10" x14ac:dyDescent="0.35">
      <c r="J67939" s="830"/>
    </row>
    <row r="67940" spans="10:10" x14ac:dyDescent="0.35">
      <c r="J67940" s="830"/>
    </row>
    <row r="67941" spans="10:10" x14ac:dyDescent="0.35">
      <c r="J67941" s="830"/>
    </row>
    <row r="67942" spans="10:10" x14ac:dyDescent="0.35">
      <c r="J67942" s="830"/>
    </row>
    <row r="67943" spans="10:10" x14ac:dyDescent="0.35">
      <c r="J67943" s="830"/>
    </row>
    <row r="67944" spans="10:10" x14ac:dyDescent="0.35">
      <c r="J67944" s="830"/>
    </row>
    <row r="67945" spans="10:10" x14ac:dyDescent="0.35">
      <c r="J67945" s="830"/>
    </row>
    <row r="67946" spans="10:10" x14ac:dyDescent="0.35">
      <c r="J67946" s="830"/>
    </row>
    <row r="67947" spans="10:10" x14ac:dyDescent="0.35">
      <c r="J67947" s="830"/>
    </row>
    <row r="67948" spans="10:10" x14ac:dyDescent="0.35">
      <c r="J67948" s="830"/>
    </row>
    <row r="67949" spans="10:10" x14ac:dyDescent="0.35">
      <c r="J67949" s="830"/>
    </row>
    <row r="67950" spans="10:10" x14ac:dyDescent="0.35">
      <c r="J67950" s="830"/>
    </row>
    <row r="67951" spans="10:10" x14ac:dyDescent="0.35">
      <c r="J67951" s="830"/>
    </row>
    <row r="67952" spans="10:10" x14ac:dyDescent="0.35">
      <c r="J67952" s="830"/>
    </row>
    <row r="67953" spans="10:10" x14ac:dyDescent="0.35">
      <c r="J67953" s="830"/>
    </row>
    <row r="67954" spans="10:10" x14ac:dyDescent="0.35">
      <c r="J67954" s="830"/>
    </row>
    <row r="67955" spans="10:10" x14ac:dyDescent="0.35">
      <c r="J67955" s="830"/>
    </row>
    <row r="67956" spans="10:10" x14ac:dyDescent="0.35">
      <c r="J67956" s="830"/>
    </row>
    <row r="67957" spans="10:10" x14ac:dyDescent="0.35">
      <c r="J67957" s="830"/>
    </row>
    <row r="67958" spans="10:10" x14ac:dyDescent="0.35">
      <c r="J67958" s="830"/>
    </row>
    <row r="67959" spans="10:10" x14ac:dyDescent="0.35">
      <c r="J67959" s="830"/>
    </row>
    <row r="67960" spans="10:10" x14ac:dyDescent="0.35">
      <c r="J67960" s="830"/>
    </row>
    <row r="67961" spans="10:10" x14ac:dyDescent="0.35">
      <c r="J67961" s="830"/>
    </row>
    <row r="67962" spans="10:10" x14ac:dyDescent="0.35">
      <c r="J67962" s="830"/>
    </row>
    <row r="67963" spans="10:10" x14ac:dyDescent="0.35">
      <c r="J67963" s="830"/>
    </row>
    <row r="67964" spans="10:10" x14ac:dyDescent="0.35">
      <c r="J67964" s="830"/>
    </row>
    <row r="67965" spans="10:10" x14ac:dyDescent="0.35">
      <c r="J67965" s="830"/>
    </row>
    <row r="67966" spans="10:10" x14ac:dyDescent="0.35">
      <c r="J67966" s="830"/>
    </row>
    <row r="67967" spans="10:10" x14ac:dyDescent="0.35">
      <c r="J67967" s="830"/>
    </row>
    <row r="67968" spans="10:10" x14ac:dyDescent="0.35">
      <c r="J67968" s="830"/>
    </row>
    <row r="67969" spans="10:10" x14ac:dyDescent="0.35">
      <c r="J67969" s="830"/>
    </row>
    <row r="67970" spans="10:10" x14ac:dyDescent="0.35">
      <c r="J67970" s="830"/>
    </row>
    <row r="67971" spans="10:10" x14ac:dyDescent="0.35">
      <c r="J67971" s="830"/>
    </row>
    <row r="67972" spans="10:10" x14ac:dyDescent="0.35">
      <c r="J67972" s="830"/>
    </row>
    <row r="67973" spans="10:10" x14ac:dyDescent="0.35">
      <c r="J67973" s="830"/>
    </row>
    <row r="67974" spans="10:10" x14ac:dyDescent="0.35">
      <c r="J67974" s="830"/>
    </row>
    <row r="67975" spans="10:10" x14ac:dyDescent="0.35">
      <c r="J67975" s="830"/>
    </row>
    <row r="67976" spans="10:10" x14ac:dyDescent="0.35">
      <c r="J67976" s="830"/>
    </row>
    <row r="67977" spans="10:10" x14ac:dyDescent="0.35">
      <c r="J67977" s="830"/>
    </row>
    <row r="67978" spans="10:10" x14ac:dyDescent="0.35">
      <c r="J67978" s="830"/>
    </row>
    <row r="67979" spans="10:10" x14ac:dyDescent="0.35">
      <c r="J67979" s="830"/>
    </row>
    <row r="67980" spans="10:10" x14ac:dyDescent="0.35">
      <c r="J67980" s="830"/>
    </row>
    <row r="67981" spans="10:10" x14ac:dyDescent="0.35">
      <c r="J67981" s="830"/>
    </row>
    <row r="67982" spans="10:10" x14ac:dyDescent="0.35">
      <c r="J67982" s="830"/>
    </row>
    <row r="67983" spans="10:10" x14ac:dyDescent="0.35">
      <c r="J67983" s="830"/>
    </row>
    <row r="67984" spans="10:10" x14ac:dyDescent="0.35">
      <c r="J67984" s="830"/>
    </row>
    <row r="67985" spans="10:10" x14ac:dyDescent="0.35">
      <c r="J67985" s="830"/>
    </row>
    <row r="67986" spans="10:10" x14ac:dyDescent="0.35">
      <c r="J67986" s="830"/>
    </row>
    <row r="67987" spans="10:10" x14ac:dyDescent="0.35">
      <c r="J67987" s="830"/>
    </row>
    <row r="67988" spans="10:10" x14ac:dyDescent="0.35">
      <c r="J67988" s="830"/>
    </row>
    <row r="67989" spans="10:10" x14ac:dyDescent="0.35">
      <c r="J67989" s="830"/>
    </row>
    <row r="67990" spans="10:10" x14ac:dyDescent="0.35">
      <c r="J67990" s="830"/>
    </row>
    <row r="67991" spans="10:10" x14ac:dyDescent="0.35">
      <c r="J67991" s="830"/>
    </row>
    <row r="67992" spans="10:10" x14ac:dyDescent="0.35">
      <c r="J67992" s="830"/>
    </row>
    <row r="67993" spans="10:10" x14ac:dyDescent="0.35">
      <c r="J67993" s="830"/>
    </row>
    <row r="67994" spans="10:10" x14ac:dyDescent="0.35">
      <c r="J67994" s="830"/>
    </row>
    <row r="67995" spans="10:10" x14ac:dyDescent="0.35">
      <c r="J67995" s="830"/>
    </row>
    <row r="67996" spans="10:10" x14ac:dyDescent="0.35">
      <c r="J67996" s="830"/>
    </row>
    <row r="67997" spans="10:10" x14ac:dyDescent="0.35">
      <c r="J67997" s="830"/>
    </row>
    <row r="67998" spans="10:10" x14ac:dyDescent="0.35">
      <c r="J67998" s="830"/>
    </row>
    <row r="67999" spans="10:10" x14ac:dyDescent="0.35">
      <c r="J67999" s="830"/>
    </row>
    <row r="68000" spans="10:10" x14ac:dyDescent="0.35">
      <c r="J68000" s="830"/>
    </row>
    <row r="68001" spans="10:10" x14ac:dyDescent="0.35">
      <c r="J68001" s="830"/>
    </row>
    <row r="68002" spans="10:10" x14ac:dyDescent="0.35">
      <c r="J68002" s="830"/>
    </row>
    <row r="68003" spans="10:10" x14ac:dyDescent="0.35">
      <c r="J68003" s="830"/>
    </row>
    <row r="68004" spans="10:10" x14ac:dyDescent="0.35">
      <c r="J68004" s="830"/>
    </row>
    <row r="68005" spans="10:10" x14ac:dyDescent="0.35">
      <c r="J68005" s="830"/>
    </row>
    <row r="68006" spans="10:10" x14ac:dyDescent="0.35">
      <c r="J68006" s="830"/>
    </row>
    <row r="68007" spans="10:10" x14ac:dyDescent="0.35">
      <c r="J68007" s="830"/>
    </row>
    <row r="68008" spans="10:10" x14ac:dyDescent="0.35">
      <c r="J68008" s="830"/>
    </row>
    <row r="68009" spans="10:10" x14ac:dyDescent="0.35">
      <c r="J68009" s="830"/>
    </row>
    <row r="68010" spans="10:10" x14ac:dyDescent="0.35">
      <c r="J68010" s="830"/>
    </row>
    <row r="68011" spans="10:10" x14ac:dyDescent="0.35">
      <c r="J68011" s="830"/>
    </row>
    <row r="68012" spans="10:10" x14ac:dyDescent="0.35">
      <c r="J68012" s="830"/>
    </row>
    <row r="68013" spans="10:10" x14ac:dyDescent="0.35">
      <c r="J68013" s="830"/>
    </row>
    <row r="68014" spans="10:10" x14ac:dyDescent="0.35">
      <c r="J68014" s="830"/>
    </row>
    <row r="68015" spans="10:10" x14ac:dyDescent="0.35">
      <c r="J68015" s="830"/>
    </row>
    <row r="68016" spans="10:10" x14ac:dyDescent="0.35">
      <c r="J68016" s="830"/>
    </row>
    <row r="68017" spans="10:10" x14ac:dyDescent="0.35">
      <c r="J68017" s="830"/>
    </row>
    <row r="68018" spans="10:10" x14ac:dyDescent="0.35">
      <c r="J68018" s="830"/>
    </row>
    <row r="68019" spans="10:10" x14ac:dyDescent="0.35">
      <c r="J68019" s="830"/>
    </row>
    <row r="68020" spans="10:10" x14ac:dyDescent="0.35">
      <c r="J68020" s="830"/>
    </row>
    <row r="68021" spans="10:10" x14ac:dyDescent="0.35">
      <c r="J68021" s="830"/>
    </row>
    <row r="68022" spans="10:10" x14ac:dyDescent="0.35">
      <c r="J68022" s="830"/>
    </row>
    <row r="68023" spans="10:10" x14ac:dyDescent="0.35">
      <c r="J68023" s="830"/>
    </row>
    <row r="68024" spans="10:10" x14ac:dyDescent="0.35">
      <c r="J68024" s="830"/>
    </row>
    <row r="68025" spans="10:10" x14ac:dyDescent="0.35">
      <c r="J68025" s="830"/>
    </row>
    <row r="68026" spans="10:10" x14ac:dyDescent="0.35">
      <c r="J68026" s="830"/>
    </row>
    <row r="68027" spans="10:10" x14ac:dyDescent="0.35">
      <c r="J68027" s="830"/>
    </row>
    <row r="68028" spans="10:10" x14ac:dyDescent="0.35">
      <c r="J68028" s="830"/>
    </row>
    <row r="68029" spans="10:10" x14ac:dyDescent="0.35">
      <c r="J68029" s="830"/>
    </row>
    <row r="68030" spans="10:10" x14ac:dyDescent="0.35">
      <c r="J68030" s="830"/>
    </row>
    <row r="68031" spans="10:10" x14ac:dyDescent="0.35">
      <c r="J68031" s="830"/>
    </row>
    <row r="68032" spans="10:10" x14ac:dyDescent="0.35">
      <c r="J68032" s="830"/>
    </row>
    <row r="68033" spans="10:10" x14ac:dyDescent="0.35">
      <c r="J68033" s="830"/>
    </row>
    <row r="68034" spans="10:10" x14ac:dyDescent="0.35">
      <c r="J68034" s="830"/>
    </row>
    <row r="68035" spans="10:10" x14ac:dyDescent="0.35">
      <c r="J68035" s="830"/>
    </row>
    <row r="68036" spans="10:10" x14ac:dyDescent="0.35">
      <c r="J68036" s="830"/>
    </row>
    <row r="68037" spans="10:10" x14ac:dyDescent="0.35">
      <c r="J68037" s="830"/>
    </row>
    <row r="68038" spans="10:10" x14ac:dyDescent="0.35">
      <c r="J68038" s="830"/>
    </row>
    <row r="68039" spans="10:10" x14ac:dyDescent="0.35">
      <c r="J68039" s="830"/>
    </row>
    <row r="68040" spans="10:10" x14ac:dyDescent="0.35">
      <c r="J68040" s="830"/>
    </row>
    <row r="68041" spans="10:10" x14ac:dyDescent="0.35">
      <c r="J68041" s="830"/>
    </row>
    <row r="68042" spans="10:10" x14ac:dyDescent="0.35">
      <c r="J68042" s="830"/>
    </row>
    <row r="68043" spans="10:10" x14ac:dyDescent="0.35">
      <c r="J68043" s="830"/>
    </row>
    <row r="68044" spans="10:10" x14ac:dyDescent="0.35">
      <c r="J68044" s="830"/>
    </row>
    <row r="68045" spans="10:10" x14ac:dyDescent="0.35">
      <c r="J68045" s="830"/>
    </row>
    <row r="68046" spans="10:10" x14ac:dyDescent="0.35">
      <c r="J68046" s="830"/>
    </row>
    <row r="68047" spans="10:10" x14ac:dyDescent="0.35">
      <c r="J68047" s="830"/>
    </row>
    <row r="68048" spans="10:10" x14ac:dyDescent="0.35">
      <c r="J68048" s="830"/>
    </row>
    <row r="68049" spans="10:10" x14ac:dyDescent="0.35">
      <c r="J68049" s="830"/>
    </row>
    <row r="68050" spans="10:10" x14ac:dyDescent="0.35">
      <c r="J68050" s="830"/>
    </row>
    <row r="68051" spans="10:10" x14ac:dyDescent="0.35">
      <c r="J68051" s="830"/>
    </row>
    <row r="68052" spans="10:10" x14ac:dyDescent="0.35">
      <c r="J68052" s="830"/>
    </row>
    <row r="68053" spans="10:10" x14ac:dyDescent="0.35">
      <c r="J68053" s="830"/>
    </row>
    <row r="68054" spans="10:10" x14ac:dyDescent="0.35">
      <c r="J68054" s="830"/>
    </row>
    <row r="68055" spans="10:10" x14ac:dyDescent="0.35">
      <c r="J68055" s="830"/>
    </row>
    <row r="68056" spans="10:10" x14ac:dyDescent="0.35">
      <c r="J68056" s="830"/>
    </row>
    <row r="68057" spans="10:10" x14ac:dyDescent="0.35">
      <c r="J68057" s="830"/>
    </row>
    <row r="68058" spans="10:10" x14ac:dyDescent="0.35">
      <c r="J68058" s="830"/>
    </row>
    <row r="68059" spans="10:10" x14ac:dyDescent="0.35">
      <c r="J68059" s="830"/>
    </row>
    <row r="68060" spans="10:10" x14ac:dyDescent="0.35">
      <c r="J68060" s="830"/>
    </row>
    <row r="68061" spans="10:10" x14ac:dyDescent="0.35">
      <c r="J68061" s="830"/>
    </row>
    <row r="68062" spans="10:10" x14ac:dyDescent="0.35">
      <c r="J68062" s="830"/>
    </row>
    <row r="68063" spans="10:10" x14ac:dyDescent="0.35">
      <c r="J68063" s="830"/>
    </row>
    <row r="68064" spans="10:10" x14ac:dyDescent="0.35">
      <c r="J68064" s="830"/>
    </row>
    <row r="68065" spans="10:10" x14ac:dyDescent="0.35">
      <c r="J68065" s="830"/>
    </row>
    <row r="68066" spans="10:10" x14ac:dyDescent="0.35">
      <c r="J68066" s="830"/>
    </row>
    <row r="68067" spans="10:10" x14ac:dyDescent="0.35">
      <c r="J68067" s="830"/>
    </row>
    <row r="68068" spans="10:10" x14ac:dyDescent="0.35">
      <c r="J68068" s="830"/>
    </row>
    <row r="68069" spans="10:10" x14ac:dyDescent="0.35">
      <c r="J68069" s="830"/>
    </row>
    <row r="68070" spans="10:10" x14ac:dyDescent="0.35">
      <c r="J68070" s="830"/>
    </row>
    <row r="68071" spans="10:10" x14ac:dyDescent="0.35">
      <c r="J68071" s="830"/>
    </row>
    <row r="68072" spans="10:10" x14ac:dyDescent="0.35">
      <c r="J68072" s="830"/>
    </row>
    <row r="68073" spans="10:10" x14ac:dyDescent="0.35">
      <c r="J68073" s="830"/>
    </row>
    <row r="68074" spans="10:10" x14ac:dyDescent="0.35">
      <c r="J68074" s="830"/>
    </row>
    <row r="68075" spans="10:10" x14ac:dyDescent="0.35">
      <c r="J68075" s="830"/>
    </row>
    <row r="68076" spans="10:10" x14ac:dyDescent="0.35">
      <c r="J68076" s="830"/>
    </row>
    <row r="68077" spans="10:10" x14ac:dyDescent="0.35">
      <c r="J68077" s="830"/>
    </row>
    <row r="68078" spans="10:10" x14ac:dyDescent="0.35">
      <c r="J68078" s="830"/>
    </row>
    <row r="68079" spans="10:10" x14ac:dyDescent="0.35">
      <c r="J68079" s="830"/>
    </row>
    <row r="68080" spans="10:10" x14ac:dyDescent="0.35">
      <c r="J68080" s="830"/>
    </row>
    <row r="68081" spans="10:10" x14ac:dyDescent="0.35">
      <c r="J68081" s="830"/>
    </row>
    <row r="68082" spans="10:10" x14ac:dyDescent="0.35">
      <c r="J68082" s="830"/>
    </row>
    <row r="68083" spans="10:10" x14ac:dyDescent="0.35">
      <c r="J68083" s="830"/>
    </row>
    <row r="68084" spans="10:10" x14ac:dyDescent="0.35">
      <c r="J68084" s="830"/>
    </row>
    <row r="68085" spans="10:10" x14ac:dyDescent="0.35">
      <c r="J68085" s="830"/>
    </row>
    <row r="68086" spans="10:10" x14ac:dyDescent="0.35">
      <c r="J68086" s="830"/>
    </row>
    <row r="68087" spans="10:10" x14ac:dyDescent="0.35">
      <c r="J68087" s="830"/>
    </row>
    <row r="68088" spans="10:10" x14ac:dyDescent="0.35">
      <c r="J68088" s="830"/>
    </row>
    <row r="68089" spans="10:10" x14ac:dyDescent="0.35">
      <c r="J68089" s="830"/>
    </row>
    <row r="68090" spans="10:10" x14ac:dyDescent="0.35">
      <c r="J68090" s="830"/>
    </row>
    <row r="68091" spans="10:10" x14ac:dyDescent="0.35">
      <c r="J68091" s="830"/>
    </row>
    <row r="68092" spans="10:10" x14ac:dyDescent="0.35">
      <c r="J68092" s="830"/>
    </row>
    <row r="68093" spans="10:10" x14ac:dyDescent="0.35">
      <c r="J68093" s="830"/>
    </row>
    <row r="68094" spans="10:10" x14ac:dyDescent="0.35">
      <c r="J68094" s="830"/>
    </row>
    <row r="68095" spans="10:10" x14ac:dyDescent="0.35">
      <c r="J68095" s="830"/>
    </row>
    <row r="68096" spans="10:10" x14ac:dyDescent="0.35">
      <c r="J68096" s="830"/>
    </row>
    <row r="68097" spans="10:10" x14ac:dyDescent="0.35">
      <c r="J68097" s="830"/>
    </row>
    <row r="68098" spans="10:10" x14ac:dyDescent="0.35">
      <c r="J68098" s="830"/>
    </row>
    <row r="68099" spans="10:10" x14ac:dyDescent="0.35">
      <c r="J68099" s="830"/>
    </row>
    <row r="68100" spans="10:10" x14ac:dyDescent="0.35">
      <c r="J68100" s="830"/>
    </row>
    <row r="68101" spans="10:10" x14ac:dyDescent="0.35">
      <c r="J68101" s="830"/>
    </row>
    <row r="68102" spans="10:10" x14ac:dyDescent="0.35">
      <c r="J68102" s="830"/>
    </row>
    <row r="68103" spans="10:10" x14ac:dyDescent="0.35">
      <c r="J68103" s="830"/>
    </row>
    <row r="68104" spans="10:10" x14ac:dyDescent="0.35">
      <c r="J68104" s="830"/>
    </row>
    <row r="68105" spans="10:10" x14ac:dyDescent="0.35">
      <c r="J68105" s="830"/>
    </row>
    <row r="68106" spans="10:10" x14ac:dyDescent="0.35">
      <c r="J68106" s="830"/>
    </row>
    <row r="68107" spans="10:10" x14ac:dyDescent="0.35">
      <c r="J68107" s="830"/>
    </row>
    <row r="68108" spans="10:10" x14ac:dyDescent="0.35">
      <c r="J68108" s="830"/>
    </row>
    <row r="68109" spans="10:10" x14ac:dyDescent="0.35">
      <c r="J68109" s="830"/>
    </row>
    <row r="68110" spans="10:10" x14ac:dyDescent="0.35">
      <c r="J68110" s="830"/>
    </row>
    <row r="68111" spans="10:10" x14ac:dyDescent="0.35">
      <c r="J68111" s="830"/>
    </row>
    <row r="68112" spans="10:10" x14ac:dyDescent="0.35">
      <c r="J68112" s="830"/>
    </row>
    <row r="68113" spans="10:10" x14ac:dyDescent="0.35">
      <c r="J68113" s="830"/>
    </row>
    <row r="68114" spans="10:10" x14ac:dyDescent="0.35">
      <c r="J68114" s="830"/>
    </row>
    <row r="68115" spans="10:10" x14ac:dyDescent="0.35">
      <c r="J68115" s="830"/>
    </row>
    <row r="68116" spans="10:10" x14ac:dyDescent="0.35">
      <c r="J68116" s="830"/>
    </row>
    <row r="68117" spans="10:10" x14ac:dyDescent="0.35">
      <c r="J68117" s="830"/>
    </row>
    <row r="68118" spans="10:10" x14ac:dyDescent="0.35">
      <c r="J68118" s="830"/>
    </row>
    <row r="68119" spans="10:10" x14ac:dyDescent="0.35">
      <c r="J68119" s="830"/>
    </row>
    <row r="68120" spans="10:10" x14ac:dyDescent="0.35">
      <c r="J68120" s="830"/>
    </row>
    <row r="68121" spans="10:10" x14ac:dyDescent="0.35">
      <c r="J68121" s="830"/>
    </row>
    <row r="68122" spans="10:10" x14ac:dyDescent="0.35">
      <c r="J68122" s="830"/>
    </row>
    <row r="68123" spans="10:10" x14ac:dyDescent="0.35">
      <c r="J68123" s="830"/>
    </row>
    <row r="68124" spans="10:10" x14ac:dyDescent="0.35">
      <c r="J68124" s="830"/>
    </row>
    <row r="68125" spans="10:10" x14ac:dyDescent="0.35">
      <c r="J68125" s="830"/>
    </row>
    <row r="68126" spans="10:10" x14ac:dyDescent="0.35">
      <c r="J68126" s="830"/>
    </row>
    <row r="68127" spans="10:10" x14ac:dyDescent="0.35">
      <c r="J68127" s="830"/>
    </row>
    <row r="68128" spans="10:10" x14ac:dyDescent="0.35">
      <c r="J68128" s="830"/>
    </row>
    <row r="68129" spans="10:10" x14ac:dyDescent="0.35">
      <c r="J68129" s="830"/>
    </row>
    <row r="68130" spans="10:10" x14ac:dyDescent="0.35">
      <c r="J68130" s="830"/>
    </row>
    <row r="68131" spans="10:10" x14ac:dyDescent="0.35">
      <c r="J68131" s="830"/>
    </row>
    <row r="68132" spans="10:10" x14ac:dyDescent="0.35">
      <c r="J68132" s="830"/>
    </row>
    <row r="68133" spans="10:10" x14ac:dyDescent="0.35">
      <c r="J68133" s="830"/>
    </row>
    <row r="68134" spans="10:10" x14ac:dyDescent="0.35">
      <c r="J68134" s="830"/>
    </row>
    <row r="68135" spans="10:10" x14ac:dyDescent="0.35">
      <c r="J68135" s="830"/>
    </row>
    <row r="68136" spans="10:10" x14ac:dyDescent="0.35">
      <c r="J68136" s="830"/>
    </row>
    <row r="68137" spans="10:10" x14ac:dyDescent="0.35">
      <c r="J68137" s="830"/>
    </row>
    <row r="68138" spans="10:10" x14ac:dyDescent="0.35">
      <c r="J68138" s="830"/>
    </row>
    <row r="68139" spans="10:10" x14ac:dyDescent="0.35">
      <c r="J68139" s="830"/>
    </row>
    <row r="68140" spans="10:10" x14ac:dyDescent="0.35">
      <c r="J68140" s="830"/>
    </row>
    <row r="68141" spans="10:10" x14ac:dyDescent="0.35">
      <c r="J68141" s="830"/>
    </row>
    <row r="68142" spans="10:10" x14ac:dyDescent="0.35">
      <c r="J68142" s="830"/>
    </row>
    <row r="68143" spans="10:10" x14ac:dyDescent="0.35">
      <c r="J68143" s="830"/>
    </row>
    <row r="68144" spans="10:10" x14ac:dyDescent="0.35">
      <c r="J68144" s="830"/>
    </row>
    <row r="68145" spans="10:10" x14ac:dyDescent="0.35">
      <c r="J68145" s="830"/>
    </row>
    <row r="68146" spans="10:10" x14ac:dyDescent="0.35">
      <c r="J68146" s="830"/>
    </row>
    <row r="68147" spans="10:10" x14ac:dyDescent="0.35">
      <c r="J68147" s="830"/>
    </row>
    <row r="68148" spans="10:10" x14ac:dyDescent="0.35">
      <c r="J68148" s="830"/>
    </row>
    <row r="68149" spans="10:10" x14ac:dyDescent="0.35">
      <c r="J68149" s="830"/>
    </row>
    <row r="68150" spans="10:10" x14ac:dyDescent="0.35">
      <c r="J68150" s="830"/>
    </row>
    <row r="68151" spans="10:10" x14ac:dyDescent="0.35">
      <c r="J68151" s="830"/>
    </row>
    <row r="68152" spans="10:10" x14ac:dyDescent="0.35">
      <c r="J68152" s="830"/>
    </row>
    <row r="68153" spans="10:10" x14ac:dyDescent="0.35">
      <c r="J68153" s="830"/>
    </row>
    <row r="68154" spans="10:10" x14ac:dyDescent="0.35">
      <c r="J68154" s="830"/>
    </row>
    <row r="68155" spans="10:10" x14ac:dyDescent="0.35">
      <c r="J68155" s="830"/>
    </row>
    <row r="68156" spans="10:10" x14ac:dyDescent="0.35">
      <c r="J68156" s="830"/>
    </row>
    <row r="68157" spans="10:10" x14ac:dyDescent="0.35">
      <c r="J68157" s="830"/>
    </row>
    <row r="68158" spans="10:10" x14ac:dyDescent="0.35">
      <c r="J68158" s="830"/>
    </row>
    <row r="68159" spans="10:10" x14ac:dyDescent="0.35">
      <c r="J68159" s="830"/>
    </row>
    <row r="68160" spans="10:10" x14ac:dyDescent="0.35">
      <c r="J68160" s="830"/>
    </row>
    <row r="68161" spans="10:10" x14ac:dyDescent="0.35">
      <c r="J68161" s="830"/>
    </row>
    <row r="68162" spans="10:10" x14ac:dyDescent="0.35">
      <c r="J68162" s="830"/>
    </row>
    <row r="68163" spans="10:10" x14ac:dyDescent="0.35">
      <c r="J68163" s="830"/>
    </row>
    <row r="68164" spans="10:10" x14ac:dyDescent="0.35">
      <c r="J68164" s="830"/>
    </row>
    <row r="68165" spans="10:10" x14ac:dyDescent="0.35">
      <c r="J68165" s="830"/>
    </row>
    <row r="68166" spans="10:10" x14ac:dyDescent="0.35">
      <c r="J68166" s="830"/>
    </row>
    <row r="68167" spans="10:10" x14ac:dyDescent="0.35">
      <c r="J68167" s="830"/>
    </row>
    <row r="68168" spans="10:10" x14ac:dyDescent="0.35">
      <c r="J68168" s="830"/>
    </row>
    <row r="68169" spans="10:10" x14ac:dyDescent="0.35">
      <c r="J68169" s="830"/>
    </row>
    <row r="68170" spans="10:10" x14ac:dyDescent="0.35">
      <c r="J68170" s="830"/>
    </row>
    <row r="68171" spans="10:10" x14ac:dyDescent="0.35">
      <c r="J68171" s="830"/>
    </row>
    <row r="68172" spans="10:10" x14ac:dyDescent="0.35">
      <c r="J68172" s="830"/>
    </row>
    <row r="68173" spans="10:10" x14ac:dyDescent="0.35">
      <c r="J68173" s="830"/>
    </row>
    <row r="68174" spans="10:10" x14ac:dyDescent="0.35">
      <c r="J68174" s="830"/>
    </row>
    <row r="68175" spans="10:10" x14ac:dyDescent="0.35">
      <c r="J68175" s="830"/>
    </row>
    <row r="68176" spans="10:10" x14ac:dyDescent="0.35">
      <c r="J68176" s="830"/>
    </row>
    <row r="68177" spans="10:10" x14ac:dyDescent="0.35">
      <c r="J68177" s="830"/>
    </row>
    <row r="68178" spans="10:10" x14ac:dyDescent="0.35">
      <c r="J68178" s="830"/>
    </row>
    <row r="68179" spans="10:10" x14ac:dyDescent="0.35">
      <c r="J68179" s="830"/>
    </row>
    <row r="68180" spans="10:10" x14ac:dyDescent="0.35">
      <c r="J68180" s="830"/>
    </row>
    <row r="68181" spans="10:10" x14ac:dyDescent="0.35">
      <c r="J68181" s="830"/>
    </row>
    <row r="68182" spans="10:10" x14ac:dyDescent="0.35">
      <c r="J68182" s="830"/>
    </row>
    <row r="68183" spans="10:10" x14ac:dyDescent="0.35">
      <c r="J68183" s="830"/>
    </row>
    <row r="68184" spans="10:10" x14ac:dyDescent="0.35">
      <c r="J68184" s="830"/>
    </row>
    <row r="68185" spans="10:10" x14ac:dyDescent="0.35">
      <c r="J68185" s="830"/>
    </row>
    <row r="68186" spans="10:10" x14ac:dyDescent="0.35">
      <c r="J68186" s="830"/>
    </row>
    <row r="68187" spans="10:10" x14ac:dyDescent="0.35">
      <c r="J68187" s="830"/>
    </row>
    <row r="68188" spans="10:10" x14ac:dyDescent="0.35">
      <c r="J68188" s="830"/>
    </row>
    <row r="68189" spans="10:10" x14ac:dyDescent="0.35">
      <c r="J68189" s="830"/>
    </row>
    <row r="68190" spans="10:10" x14ac:dyDescent="0.35">
      <c r="J68190" s="830"/>
    </row>
    <row r="68191" spans="10:10" x14ac:dyDescent="0.35">
      <c r="J68191" s="830"/>
    </row>
    <row r="68192" spans="10:10" x14ac:dyDescent="0.35">
      <c r="J68192" s="830"/>
    </row>
    <row r="68193" spans="10:10" x14ac:dyDescent="0.35">
      <c r="J68193" s="830"/>
    </row>
    <row r="68194" spans="10:10" x14ac:dyDescent="0.35">
      <c r="J68194" s="830"/>
    </row>
    <row r="68195" spans="10:10" x14ac:dyDescent="0.35">
      <c r="J68195" s="830"/>
    </row>
    <row r="68196" spans="10:10" x14ac:dyDescent="0.35">
      <c r="J68196" s="830"/>
    </row>
    <row r="68197" spans="10:10" x14ac:dyDescent="0.35">
      <c r="J68197" s="830"/>
    </row>
    <row r="68198" spans="10:10" x14ac:dyDescent="0.35">
      <c r="J68198" s="830"/>
    </row>
    <row r="68199" spans="10:10" x14ac:dyDescent="0.35">
      <c r="J68199" s="830"/>
    </row>
    <row r="68200" spans="10:10" x14ac:dyDescent="0.35">
      <c r="J68200" s="830"/>
    </row>
    <row r="68201" spans="10:10" x14ac:dyDescent="0.35">
      <c r="J68201" s="830"/>
    </row>
    <row r="68202" spans="10:10" x14ac:dyDescent="0.35">
      <c r="J68202" s="830"/>
    </row>
    <row r="68203" spans="10:10" x14ac:dyDescent="0.35">
      <c r="J68203" s="830"/>
    </row>
    <row r="68204" spans="10:10" x14ac:dyDescent="0.35">
      <c r="J68204" s="830"/>
    </row>
    <row r="68205" spans="10:10" x14ac:dyDescent="0.35">
      <c r="J68205" s="830"/>
    </row>
    <row r="68206" spans="10:10" x14ac:dyDescent="0.35">
      <c r="J68206" s="830"/>
    </row>
    <row r="68207" spans="10:10" x14ac:dyDescent="0.35">
      <c r="J68207" s="830"/>
    </row>
    <row r="68208" spans="10:10" x14ac:dyDescent="0.35">
      <c r="J68208" s="830"/>
    </row>
    <row r="68209" spans="10:10" x14ac:dyDescent="0.35">
      <c r="J68209" s="830"/>
    </row>
    <row r="68210" spans="10:10" x14ac:dyDescent="0.35">
      <c r="J68210" s="830"/>
    </row>
    <row r="68211" spans="10:10" x14ac:dyDescent="0.35">
      <c r="J68211" s="830"/>
    </row>
    <row r="68212" spans="10:10" x14ac:dyDescent="0.35">
      <c r="J68212" s="830"/>
    </row>
    <row r="68213" spans="10:10" x14ac:dyDescent="0.35">
      <c r="J68213" s="830"/>
    </row>
    <row r="68214" spans="10:10" x14ac:dyDescent="0.35">
      <c r="J68214" s="830"/>
    </row>
    <row r="68215" spans="10:10" x14ac:dyDescent="0.35">
      <c r="J68215" s="830"/>
    </row>
    <row r="68216" spans="10:10" x14ac:dyDescent="0.35">
      <c r="J68216" s="830"/>
    </row>
    <row r="68217" spans="10:10" x14ac:dyDescent="0.35">
      <c r="J68217" s="830"/>
    </row>
    <row r="68218" spans="10:10" x14ac:dyDescent="0.35">
      <c r="J68218" s="830"/>
    </row>
    <row r="68219" spans="10:10" x14ac:dyDescent="0.35">
      <c r="J68219" s="830"/>
    </row>
    <row r="68220" spans="10:10" x14ac:dyDescent="0.35">
      <c r="J68220" s="830"/>
    </row>
    <row r="68221" spans="10:10" x14ac:dyDescent="0.35">
      <c r="J68221" s="830"/>
    </row>
    <row r="68222" spans="10:10" x14ac:dyDescent="0.35">
      <c r="J68222" s="830"/>
    </row>
    <row r="68223" spans="10:10" x14ac:dyDescent="0.35">
      <c r="J68223" s="830"/>
    </row>
    <row r="68224" spans="10:10" x14ac:dyDescent="0.35">
      <c r="J68224" s="830"/>
    </row>
    <row r="68225" spans="10:10" x14ac:dyDescent="0.35">
      <c r="J68225" s="830"/>
    </row>
    <row r="68226" spans="10:10" x14ac:dyDescent="0.35">
      <c r="J68226" s="830"/>
    </row>
    <row r="68227" spans="10:10" x14ac:dyDescent="0.35">
      <c r="J68227" s="830"/>
    </row>
    <row r="68228" spans="10:10" x14ac:dyDescent="0.35">
      <c r="J68228" s="830"/>
    </row>
    <row r="68229" spans="10:10" x14ac:dyDescent="0.35">
      <c r="J68229" s="830"/>
    </row>
    <row r="68230" spans="10:10" x14ac:dyDescent="0.35">
      <c r="J68230" s="830"/>
    </row>
    <row r="68231" spans="10:10" x14ac:dyDescent="0.35">
      <c r="J68231" s="830"/>
    </row>
    <row r="68232" spans="10:10" x14ac:dyDescent="0.35">
      <c r="J68232" s="830"/>
    </row>
    <row r="68233" spans="10:10" x14ac:dyDescent="0.35">
      <c r="J68233" s="830"/>
    </row>
    <row r="68234" spans="10:10" x14ac:dyDescent="0.35">
      <c r="J68234" s="830"/>
    </row>
    <row r="68235" spans="10:10" x14ac:dyDescent="0.35">
      <c r="J68235" s="830"/>
    </row>
    <row r="68236" spans="10:10" x14ac:dyDescent="0.35">
      <c r="J68236" s="830"/>
    </row>
    <row r="68237" spans="10:10" x14ac:dyDescent="0.35">
      <c r="J68237" s="830"/>
    </row>
    <row r="68238" spans="10:10" x14ac:dyDescent="0.35">
      <c r="J68238" s="830"/>
    </row>
    <row r="68239" spans="10:10" x14ac:dyDescent="0.35">
      <c r="J68239" s="830"/>
    </row>
    <row r="68240" spans="10:10" x14ac:dyDescent="0.35">
      <c r="J68240" s="830"/>
    </row>
    <row r="68241" spans="10:10" x14ac:dyDescent="0.35">
      <c r="J68241" s="830"/>
    </row>
    <row r="68242" spans="10:10" x14ac:dyDescent="0.35">
      <c r="J68242" s="830"/>
    </row>
    <row r="68250" spans="10:10" x14ac:dyDescent="0.35">
      <c r="J68250" s="830"/>
    </row>
    <row r="68251" spans="10:10" x14ac:dyDescent="0.35">
      <c r="J68251" s="830"/>
    </row>
    <row r="68252" spans="10:10" x14ac:dyDescent="0.35">
      <c r="J68252" s="830"/>
    </row>
    <row r="68253" spans="10:10" x14ac:dyDescent="0.35">
      <c r="J68253" s="830"/>
    </row>
    <row r="68254" spans="10:10" x14ac:dyDescent="0.35">
      <c r="J68254" s="830"/>
    </row>
    <row r="68255" spans="10:10" x14ac:dyDescent="0.35">
      <c r="J68255" s="830"/>
    </row>
    <row r="68256" spans="10:10" x14ac:dyDescent="0.35">
      <c r="J68256" s="830"/>
    </row>
    <row r="68257" spans="10:10" x14ac:dyDescent="0.35">
      <c r="J68257" s="830"/>
    </row>
    <row r="68258" spans="10:10" x14ac:dyDescent="0.35">
      <c r="J68258" s="830"/>
    </row>
    <row r="68259" spans="10:10" x14ac:dyDescent="0.35">
      <c r="J68259" s="830"/>
    </row>
    <row r="68260" spans="10:10" x14ac:dyDescent="0.35">
      <c r="J68260" s="830"/>
    </row>
    <row r="68261" spans="10:10" x14ac:dyDescent="0.35">
      <c r="J68261" s="830"/>
    </row>
    <row r="68262" spans="10:10" x14ac:dyDescent="0.35">
      <c r="J68262" s="830"/>
    </row>
    <row r="68263" spans="10:10" x14ac:dyDescent="0.35">
      <c r="J68263" s="830"/>
    </row>
    <row r="68264" spans="10:10" x14ac:dyDescent="0.35">
      <c r="J68264" s="830"/>
    </row>
    <row r="68265" spans="10:10" x14ac:dyDescent="0.35">
      <c r="J68265" s="830"/>
    </row>
    <row r="68266" spans="10:10" x14ac:dyDescent="0.35">
      <c r="J68266" s="830"/>
    </row>
    <row r="68267" spans="10:10" x14ac:dyDescent="0.35">
      <c r="J68267" s="830"/>
    </row>
    <row r="68268" spans="10:10" x14ac:dyDescent="0.35">
      <c r="J68268" s="830"/>
    </row>
    <row r="68269" spans="10:10" x14ac:dyDescent="0.35">
      <c r="J68269" s="830"/>
    </row>
    <row r="68270" spans="10:10" x14ac:dyDescent="0.35">
      <c r="J68270" s="830"/>
    </row>
    <row r="68277" spans="10:10" x14ac:dyDescent="0.35">
      <c r="J68277" s="830"/>
    </row>
    <row r="68278" spans="10:10" x14ac:dyDescent="0.35">
      <c r="J68278" s="830"/>
    </row>
    <row r="68279" spans="10:10" x14ac:dyDescent="0.35">
      <c r="J68279" s="830"/>
    </row>
    <row r="68280" spans="10:10" x14ac:dyDescent="0.35">
      <c r="J68280" s="830"/>
    </row>
    <row r="68281" spans="10:10" x14ac:dyDescent="0.35">
      <c r="J68281" s="830"/>
    </row>
    <row r="68282" spans="10:10" x14ac:dyDescent="0.35">
      <c r="J68282" s="830"/>
    </row>
    <row r="68283" spans="10:10" x14ac:dyDescent="0.35">
      <c r="J68283" s="830"/>
    </row>
    <row r="68284" spans="10:10" x14ac:dyDescent="0.35">
      <c r="J68284" s="830"/>
    </row>
    <row r="68285" spans="10:10" x14ac:dyDescent="0.35">
      <c r="J68285" s="830"/>
    </row>
    <row r="68286" spans="10:10" x14ac:dyDescent="0.35">
      <c r="J68286" s="830"/>
    </row>
    <row r="68287" spans="10:10" x14ac:dyDescent="0.35">
      <c r="J68287" s="830"/>
    </row>
    <row r="68288" spans="10:10" x14ac:dyDescent="0.35">
      <c r="J68288" s="830"/>
    </row>
    <row r="68289" spans="10:10" x14ac:dyDescent="0.35">
      <c r="J68289" s="830"/>
    </row>
    <row r="68290" spans="10:10" x14ac:dyDescent="0.35">
      <c r="J68290" s="830"/>
    </row>
    <row r="68291" spans="10:10" x14ac:dyDescent="0.35">
      <c r="J68291" s="830"/>
    </row>
    <row r="68292" spans="10:10" x14ac:dyDescent="0.35">
      <c r="J68292" s="830"/>
    </row>
    <row r="68293" spans="10:10" x14ac:dyDescent="0.35">
      <c r="J68293" s="830"/>
    </row>
    <row r="68294" spans="10:10" x14ac:dyDescent="0.35">
      <c r="J68294" s="830"/>
    </row>
    <row r="68295" spans="10:10" x14ac:dyDescent="0.35">
      <c r="J68295" s="830"/>
    </row>
    <row r="68296" spans="10:10" x14ac:dyDescent="0.35">
      <c r="J68296" s="830"/>
    </row>
    <row r="68297" spans="10:10" x14ac:dyDescent="0.35">
      <c r="J68297" s="830"/>
    </row>
    <row r="68298" spans="10:10" x14ac:dyDescent="0.35">
      <c r="J68298" s="830"/>
    </row>
    <row r="68299" spans="10:10" x14ac:dyDescent="0.35">
      <c r="J68299" s="830"/>
    </row>
    <row r="68300" spans="10:10" x14ac:dyDescent="0.35">
      <c r="J68300" s="830"/>
    </row>
    <row r="68301" spans="10:10" x14ac:dyDescent="0.35">
      <c r="J68301" s="830"/>
    </row>
    <row r="68302" spans="10:10" x14ac:dyDescent="0.35">
      <c r="J68302" s="830"/>
    </row>
    <row r="68303" spans="10:10" x14ac:dyDescent="0.35">
      <c r="J68303" s="830"/>
    </row>
    <row r="68304" spans="10:10" x14ac:dyDescent="0.35">
      <c r="J68304" s="830"/>
    </row>
    <row r="68305" spans="10:10" x14ac:dyDescent="0.35">
      <c r="J68305" s="830"/>
    </row>
    <row r="68306" spans="10:10" x14ac:dyDescent="0.35">
      <c r="J68306" s="830"/>
    </row>
    <row r="68307" spans="10:10" x14ac:dyDescent="0.35">
      <c r="J68307" s="830"/>
    </row>
    <row r="68308" spans="10:10" x14ac:dyDescent="0.35">
      <c r="J68308" s="830"/>
    </row>
    <row r="68309" spans="10:10" x14ac:dyDescent="0.35">
      <c r="J68309" s="830"/>
    </row>
    <row r="68310" spans="10:10" x14ac:dyDescent="0.35">
      <c r="J68310" s="830"/>
    </row>
    <row r="68311" spans="10:10" x14ac:dyDescent="0.35">
      <c r="J68311" s="830"/>
    </row>
    <row r="68312" spans="10:10" x14ac:dyDescent="0.35">
      <c r="J68312" s="830"/>
    </row>
    <row r="68313" spans="10:10" x14ac:dyDescent="0.35">
      <c r="J68313" s="830"/>
    </row>
    <row r="68314" spans="10:10" x14ac:dyDescent="0.35">
      <c r="J68314" s="830"/>
    </row>
    <row r="68315" spans="10:10" x14ac:dyDescent="0.35">
      <c r="J68315" s="830"/>
    </row>
    <row r="68316" spans="10:10" x14ac:dyDescent="0.35">
      <c r="J68316" s="830"/>
    </row>
    <row r="68317" spans="10:10" x14ac:dyDescent="0.35">
      <c r="J68317" s="830"/>
    </row>
    <row r="68318" spans="10:10" x14ac:dyDescent="0.35">
      <c r="J68318" s="830"/>
    </row>
    <row r="68319" spans="10:10" x14ac:dyDescent="0.35">
      <c r="J68319" s="830"/>
    </row>
    <row r="68320" spans="10:10" x14ac:dyDescent="0.35">
      <c r="J68320" s="830"/>
    </row>
    <row r="68321" spans="10:10" x14ac:dyDescent="0.35">
      <c r="J68321" s="830"/>
    </row>
    <row r="68322" spans="10:10" x14ac:dyDescent="0.35">
      <c r="J68322" s="830"/>
    </row>
    <row r="68323" spans="10:10" x14ac:dyDescent="0.35">
      <c r="J68323" s="830"/>
    </row>
    <row r="68324" spans="10:10" x14ac:dyDescent="0.35">
      <c r="J68324" s="830"/>
    </row>
    <row r="68325" spans="10:10" x14ac:dyDescent="0.35">
      <c r="J68325" s="830"/>
    </row>
    <row r="68326" spans="10:10" x14ac:dyDescent="0.35">
      <c r="J68326" s="830"/>
    </row>
    <row r="68327" spans="10:10" x14ac:dyDescent="0.35">
      <c r="J68327" s="830"/>
    </row>
    <row r="68328" spans="10:10" x14ac:dyDescent="0.35">
      <c r="J68328" s="830"/>
    </row>
    <row r="68329" spans="10:10" x14ac:dyDescent="0.35">
      <c r="J68329" s="830"/>
    </row>
    <row r="68330" spans="10:10" x14ac:dyDescent="0.35">
      <c r="J68330" s="830"/>
    </row>
    <row r="68331" spans="10:10" x14ac:dyDescent="0.35">
      <c r="J68331" s="830"/>
    </row>
    <row r="68332" spans="10:10" x14ac:dyDescent="0.35">
      <c r="J68332" s="830"/>
    </row>
    <row r="68333" spans="10:10" x14ac:dyDescent="0.35">
      <c r="J68333" s="830"/>
    </row>
    <row r="68334" spans="10:10" x14ac:dyDescent="0.35">
      <c r="J68334" s="830"/>
    </row>
    <row r="68335" spans="10:10" x14ac:dyDescent="0.35">
      <c r="J68335" s="830"/>
    </row>
    <row r="68336" spans="10:10" x14ac:dyDescent="0.35">
      <c r="J68336" s="830"/>
    </row>
    <row r="68337" spans="10:10" x14ac:dyDescent="0.35">
      <c r="J68337" s="830"/>
    </row>
    <row r="68338" spans="10:10" x14ac:dyDescent="0.35">
      <c r="J68338" s="830"/>
    </row>
    <row r="68340" spans="10:10" x14ac:dyDescent="0.35">
      <c r="J68340" s="830"/>
    </row>
    <row r="68341" spans="10:10" x14ac:dyDescent="0.35">
      <c r="J68341" s="830"/>
    </row>
    <row r="68342" spans="10:10" x14ac:dyDescent="0.35">
      <c r="J68342" s="830"/>
    </row>
    <row r="68343" spans="10:10" x14ac:dyDescent="0.35">
      <c r="J68343" s="830"/>
    </row>
    <row r="68344" spans="10:10" x14ac:dyDescent="0.35">
      <c r="J68344" s="830"/>
    </row>
    <row r="68345" spans="10:10" x14ac:dyDescent="0.35">
      <c r="J68345" s="830"/>
    </row>
    <row r="68346" spans="10:10" x14ac:dyDescent="0.35">
      <c r="J68346" s="830"/>
    </row>
    <row r="68347" spans="10:10" x14ac:dyDescent="0.35">
      <c r="J68347" s="830"/>
    </row>
    <row r="68348" spans="10:10" x14ac:dyDescent="0.35">
      <c r="J68348" s="830"/>
    </row>
    <row r="68349" spans="10:10" x14ac:dyDescent="0.35">
      <c r="J68349" s="830"/>
    </row>
    <row r="68350" spans="10:10" x14ac:dyDescent="0.35">
      <c r="J68350" s="830"/>
    </row>
    <row r="68351" spans="10:10" x14ac:dyDescent="0.35">
      <c r="J68351" s="830"/>
    </row>
    <row r="68352" spans="10:10" x14ac:dyDescent="0.35">
      <c r="J68352" s="830"/>
    </row>
    <row r="68353" spans="10:10" x14ac:dyDescent="0.35">
      <c r="J68353" s="830"/>
    </row>
    <row r="68354" spans="10:10" x14ac:dyDescent="0.35">
      <c r="J68354" s="830"/>
    </row>
    <row r="68355" spans="10:10" x14ac:dyDescent="0.35">
      <c r="J68355" s="830"/>
    </row>
    <row r="68356" spans="10:10" x14ac:dyDescent="0.35">
      <c r="J68356" s="830"/>
    </row>
    <row r="68357" spans="10:10" x14ac:dyDescent="0.35">
      <c r="J68357" s="830"/>
    </row>
    <row r="68358" spans="10:10" x14ac:dyDescent="0.35">
      <c r="J68358" s="830"/>
    </row>
    <row r="68359" spans="10:10" x14ac:dyDescent="0.35">
      <c r="J68359" s="830"/>
    </row>
    <row r="68360" spans="10:10" x14ac:dyDescent="0.35">
      <c r="J68360" s="830"/>
    </row>
    <row r="68361" spans="10:10" x14ac:dyDescent="0.35">
      <c r="J68361" s="830"/>
    </row>
    <row r="68362" spans="10:10" x14ac:dyDescent="0.35">
      <c r="J68362" s="830"/>
    </row>
    <row r="68363" spans="10:10" x14ac:dyDescent="0.35">
      <c r="J68363" s="830"/>
    </row>
    <row r="68364" spans="10:10" x14ac:dyDescent="0.35">
      <c r="J68364" s="830"/>
    </row>
    <row r="68365" spans="10:10" x14ac:dyDescent="0.35">
      <c r="J68365" s="830"/>
    </row>
    <row r="68366" spans="10:10" x14ac:dyDescent="0.35">
      <c r="J68366" s="830"/>
    </row>
    <row r="68367" spans="10:10" x14ac:dyDescent="0.35">
      <c r="J68367" s="830"/>
    </row>
    <row r="68368" spans="10:10" x14ac:dyDescent="0.35">
      <c r="J68368" s="830"/>
    </row>
    <row r="68369" spans="10:10" x14ac:dyDescent="0.35">
      <c r="J68369" s="830"/>
    </row>
    <row r="68370" spans="10:10" x14ac:dyDescent="0.35">
      <c r="J68370" s="830"/>
    </row>
    <row r="68371" spans="10:10" x14ac:dyDescent="0.35">
      <c r="J68371" s="830"/>
    </row>
    <row r="68372" spans="10:10" x14ac:dyDescent="0.35">
      <c r="J68372" s="830"/>
    </row>
    <row r="68373" spans="10:10" x14ac:dyDescent="0.35">
      <c r="J68373" s="830"/>
    </row>
    <row r="68374" spans="10:10" x14ac:dyDescent="0.35">
      <c r="J68374" s="830"/>
    </row>
    <row r="68375" spans="10:10" x14ac:dyDescent="0.35">
      <c r="J68375" s="830"/>
    </row>
    <row r="68376" spans="10:10" x14ac:dyDescent="0.35">
      <c r="J68376" s="830"/>
    </row>
    <row r="68377" spans="10:10" x14ac:dyDescent="0.35">
      <c r="J68377" s="830"/>
    </row>
    <row r="68378" spans="10:10" x14ac:dyDescent="0.35">
      <c r="J68378" s="830"/>
    </row>
    <row r="68379" spans="10:10" x14ac:dyDescent="0.35">
      <c r="J68379" s="830"/>
    </row>
    <row r="68380" spans="10:10" x14ac:dyDescent="0.35">
      <c r="J68380" s="830"/>
    </row>
    <row r="68381" spans="10:10" x14ac:dyDescent="0.35">
      <c r="J68381" s="830"/>
    </row>
    <row r="68382" spans="10:10" x14ac:dyDescent="0.35">
      <c r="J68382" s="830"/>
    </row>
    <row r="68383" spans="10:10" x14ac:dyDescent="0.35">
      <c r="J68383" s="830"/>
    </row>
    <row r="68384" spans="10:10" x14ac:dyDescent="0.35">
      <c r="J68384" s="830"/>
    </row>
    <row r="68385" spans="10:10" x14ac:dyDescent="0.35">
      <c r="J68385" s="830"/>
    </row>
    <row r="68386" spans="10:10" x14ac:dyDescent="0.35">
      <c r="J68386" s="830"/>
    </row>
    <row r="68387" spans="10:10" x14ac:dyDescent="0.35">
      <c r="J68387" s="830"/>
    </row>
    <row r="68388" spans="10:10" x14ac:dyDescent="0.35">
      <c r="J68388" s="830"/>
    </row>
    <row r="68389" spans="10:10" x14ac:dyDescent="0.35">
      <c r="J68389" s="830"/>
    </row>
    <row r="68390" spans="10:10" x14ac:dyDescent="0.35">
      <c r="J68390" s="830"/>
    </row>
    <row r="68391" spans="10:10" x14ac:dyDescent="0.35">
      <c r="J68391" s="830"/>
    </row>
    <row r="68392" spans="10:10" x14ac:dyDescent="0.35">
      <c r="J68392" s="830"/>
    </row>
    <row r="68393" spans="10:10" x14ac:dyDescent="0.35">
      <c r="J68393" s="830"/>
    </row>
    <row r="68394" spans="10:10" x14ac:dyDescent="0.35">
      <c r="J68394" s="830"/>
    </row>
    <row r="68395" spans="10:10" x14ac:dyDescent="0.35">
      <c r="J68395" s="830"/>
    </row>
    <row r="68396" spans="10:10" x14ac:dyDescent="0.35">
      <c r="J68396" s="830"/>
    </row>
    <row r="68397" spans="10:10" x14ac:dyDescent="0.35">
      <c r="J68397" s="830"/>
    </row>
    <row r="68398" spans="10:10" x14ac:dyDescent="0.35">
      <c r="J68398" s="830"/>
    </row>
    <row r="68399" spans="10:10" x14ac:dyDescent="0.35">
      <c r="J68399" s="830"/>
    </row>
    <row r="68400" spans="10:10" x14ac:dyDescent="0.35">
      <c r="J68400" s="830"/>
    </row>
    <row r="68401" spans="10:10" x14ac:dyDescent="0.35">
      <c r="J68401" s="830"/>
    </row>
    <row r="68402" spans="10:10" x14ac:dyDescent="0.35">
      <c r="J68402" s="830"/>
    </row>
    <row r="68403" spans="10:10" x14ac:dyDescent="0.35">
      <c r="J68403" s="830"/>
    </row>
    <row r="68404" spans="10:10" x14ac:dyDescent="0.35">
      <c r="J68404" s="830"/>
    </row>
    <row r="68405" spans="10:10" x14ac:dyDescent="0.35">
      <c r="J68405" s="830"/>
    </row>
    <row r="68406" spans="10:10" x14ac:dyDescent="0.35">
      <c r="J68406" s="830"/>
    </row>
    <row r="68407" spans="10:10" x14ac:dyDescent="0.35">
      <c r="J68407" s="830"/>
    </row>
    <row r="68408" spans="10:10" x14ac:dyDescent="0.35">
      <c r="J68408" s="830"/>
    </row>
    <row r="68409" spans="10:10" x14ac:dyDescent="0.35">
      <c r="J68409" s="830"/>
    </row>
    <row r="68410" spans="10:10" x14ac:dyDescent="0.35">
      <c r="J68410" s="830"/>
    </row>
    <row r="68411" spans="10:10" x14ac:dyDescent="0.35">
      <c r="J68411" s="830"/>
    </row>
    <row r="68412" spans="10:10" x14ac:dyDescent="0.35">
      <c r="J68412" s="830"/>
    </row>
    <row r="68413" spans="10:10" x14ac:dyDescent="0.35">
      <c r="J68413" s="830"/>
    </row>
    <row r="68414" spans="10:10" x14ac:dyDescent="0.35">
      <c r="J68414" s="830"/>
    </row>
    <row r="68415" spans="10:10" x14ac:dyDescent="0.35">
      <c r="J68415" s="830"/>
    </row>
    <row r="68416" spans="10:10" x14ac:dyDescent="0.35">
      <c r="J68416" s="830"/>
    </row>
    <row r="68417" spans="10:10" x14ac:dyDescent="0.35">
      <c r="J68417" s="830"/>
    </row>
    <row r="68418" spans="10:10" x14ac:dyDescent="0.35">
      <c r="J68418" s="830"/>
    </row>
    <row r="68419" spans="10:10" x14ac:dyDescent="0.35">
      <c r="J68419" s="830"/>
    </row>
    <row r="68420" spans="10:10" x14ac:dyDescent="0.35">
      <c r="J68420" s="830"/>
    </row>
    <row r="68421" spans="10:10" x14ac:dyDescent="0.35">
      <c r="J68421" s="830"/>
    </row>
    <row r="68422" spans="10:10" x14ac:dyDescent="0.35">
      <c r="J68422" s="830"/>
    </row>
    <row r="68423" spans="10:10" x14ac:dyDescent="0.35">
      <c r="J68423" s="830"/>
    </row>
    <row r="68424" spans="10:10" x14ac:dyDescent="0.35">
      <c r="J68424" s="830"/>
    </row>
    <row r="68425" spans="10:10" x14ac:dyDescent="0.35">
      <c r="J68425" s="830"/>
    </row>
    <row r="68426" spans="10:10" x14ac:dyDescent="0.35">
      <c r="J68426" s="830"/>
    </row>
    <row r="68427" spans="10:10" x14ac:dyDescent="0.35">
      <c r="J68427" s="830"/>
    </row>
    <row r="68428" spans="10:10" x14ac:dyDescent="0.35">
      <c r="J68428" s="830"/>
    </row>
    <row r="68429" spans="10:10" x14ac:dyDescent="0.35">
      <c r="J68429" s="830"/>
    </row>
    <row r="68430" spans="10:10" x14ac:dyDescent="0.35">
      <c r="J68430" s="830"/>
    </row>
    <row r="68431" spans="10:10" x14ac:dyDescent="0.35">
      <c r="J68431" s="830"/>
    </row>
    <row r="68432" spans="10:10" x14ac:dyDescent="0.35">
      <c r="J68432" s="830"/>
    </row>
    <row r="68433" spans="10:10" x14ac:dyDescent="0.35">
      <c r="J68433" s="830"/>
    </row>
    <row r="68434" spans="10:10" x14ac:dyDescent="0.35">
      <c r="J68434" s="830"/>
    </row>
    <row r="68435" spans="10:10" x14ac:dyDescent="0.35">
      <c r="J68435" s="830"/>
    </row>
    <row r="68436" spans="10:10" x14ac:dyDescent="0.35">
      <c r="J68436" s="830"/>
    </row>
    <row r="68437" spans="10:10" x14ac:dyDescent="0.35">
      <c r="J68437" s="830"/>
    </row>
    <row r="68438" spans="10:10" x14ac:dyDescent="0.35">
      <c r="J68438" s="830"/>
    </row>
    <row r="68439" spans="10:10" x14ac:dyDescent="0.35">
      <c r="J68439" s="830"/>
    </row>
    <row r="68440" spans="10:10" x14ac:dyDescent="0.35">
      <c r="J68440" s="830"/>
    </row>
    <row r="68441" spans="10:10" x14ac:dyDescent="0.35">
      <c r="J68441" s="830"/>
    </row>
    <row r="68442" spans="10:10" x14ac:dyDescent="0.35">
      <c r="J68442" s="830"/>
    </row>
    <row r="68443" spans="10:10" x14ac:dyDescent="0.35">
      <c r="J68443" s="830"/>
    </row>
    <row r="68444" spans="10:10" x14ac:dyDescent="0.35">
      <c r="J68444" s="830"/>
    </row>
    <row r="68445" spans="10:10" x14ac:dyDescent="0.35">
      <c r="J68445" s="830"/>
    </row>
    <row r="68446" spans="10:10" x14ac:dyDescent="0.35">
      <c r="J68446" s="830"/>
    </row>
    <row r="68447" spans="10:10" x14ac:dyDescent="0.35">
      <c r="J68447" s="830"/>
    </row>
    <row r="68448" spans="10:10" x14ac:dyDescent="0.35">
      <c r="J68448" s="830"/>
    </row>
    <row r="68449" spans="10:10" x14ac:dyDescent="0.35">
      <c r="J68449" s="830"/>
    </row>
    <row r="68450" spans="10:10" x14ac:dyDescent="0.35">
      <c r="J68450" s="830"/>
    </row>
    <row r="68451" spans="10:10" x14ac:dyDescent="0.35">
      <c r="J68451" s="830"/>
    </row>
    <row r="68452" spans="10:10" x14ac:dyDescent="0.35">
      <c r="J68452" s="830"/>
    </row>
    <row r="68453" spans="10:10" x14ac:dyDescent="0.35">
      <c r="J68453" s="830"/>
    </row>
    <row r="68454" spans="10:10" x14ac:dyDescent="0.35">
      <c r="J68454" s="830"/>
    </row>
    <row r="68455" spans="10:10" x14ac:dyDescent="0.35">
      <c r="J68455" s="830"/>
    </row>
    <row r="68456" spans="10:10" x14ac:dyDescent="0.35">
      <c r="J68456" s="830"/>
    </row>
    <row r="68457" spans="10:10" x14ac:dyDescent="0.35">
      <c r="J68457" s="830"/>
    </row>
    <row r="68458" spans="10:10" x14ac:dyDescent="0.35">
      <c r="J68458" s="830"/>
    </row>
    <row r="68459" spans="10:10" x14ac:dyDescent="0.35">
      <c r="J68459" s="830"/>
    </row>
    <row r="68460" spans="10:10" x14ac:dyDescent="0.35">
      <c r="J68460" s="830"/>
    </row>
    <row r="68461" spans="10:10" x14ac:dyDescent="0.35">
      <c r="J68461" s="830"/>
    </row>
    <row r="68462" spans="10:10" x14ac:dyDescent="0.35">
      <c r="J68462" s="830"/>
    </row>
    <row r="68463" spans="10:10" x14ac:dyDescent="0.35">
      <c r="J68463" s="830"/>
    </row>
    <row r="68464" spans="10:10" x14ac:dyDescent="0.35">
      <c r="J68464" s="830"/>
    </row>
    <row r="68465" spans="10:10" x14ac:dyDescent="0.35">
      <c r="J68465" s="830"/>
    </row>
    <row r="68466" spans="10:10" x14ac:dyDescent="0.35">
      <c r="J68466" s="830"/>
    </row>
    <row r="68467" spans="10:10" x14ac:dyDescent="0.35">
      <c r="J68467" s="830"/>
    </row>
    <row r="68468" spans="10:10" x14ac:dyDescent="0.35">
      <c r="J68468" s="830"/>
    </row>
    <row r="68469" spans="10:10" x14ac:dyDescent="0.35">
      <c r="J68469" s="830"/>
    </row>
    <row r="68470" spans="10:10" x14ac:dyDescent="0.35">
      <c r="J68470" s="830"/>
    </row>
    <row r="68471" spans="10:10" x14ac:dyDescent="0.35">
      <c r="J68471" s="830"/>
    </row>
    <row r="68472" spans="10:10" x14ac:dyDescent="0.35">
      <c r="J68472" s="830"/>
    </row>
    <row r="68473" spans="10:10" x14ac:dyDescent="0.35">
      <c r="J68473" s="830"/>
    </row>
    <row r="68474" spans="10:10" x14ac:dyDescent="0.35">
      <c r="J68474" s="830"/>
    </row>
    <row r="68475" spans="10:10" x14ac:dyDescent="0.35">
      <c r="J68475" s="830"/>
    </row>
    <row r="68476" spans="10:10" x14ac:dyDescent="0.35">
      <c r="J68476" s="830"/>
    </row>
    <row r="68477" spans="10:10" x14ac:dyDescent="0.35">
      <c r="J68477" s="830"/>
    </row>
    <row r="68478" spans="10:10" x14ac:dyDescent="0.35">
      <c r="J68478" s="830"/>
    </row>
    <row r="68479" spans="10:10" x14ac:dyDescent="0.35">
      <c r="J68479" s="830"/>
    </row>
    <row r="68480" spans="10:10" x14ac:dyDescent="0.35">
      <c r="J68480" s="830"/>
    </row>
    <row r="68481" spans="10:10" x14ac:dyDescent="0.35">
      <c r="J68481" s="830"/>
    </row>
    <row r="68482" spans="10:10" x14ac:dyDescent="0.35">
      <c r="J68482" s="830"/>
    </row>
    <row r="68483" spans="10:10" x14ac:dyDescent="0.35">
      <c r="J68483" s="830"/>
    </row>
    <row r="68484" spans="10:10" x14ac:dyDescent="0.35">
      <c r="J68484" s="830"/>
    </row>
    <row r="68485" spans="10:10" x14ac:dyDescent="0.35">
      <c r="J68485" s="830"/>
    </row>
    <row r="68486" spans="10:10" x14ac:dyDescent="0.35">
      <c r="J68486" s="830"/>
    </row>
    <row r="68487" spans="10:10" x14ac:dyDescent="0.35">
      <c r="J68487" s="830"/>
    </row>
    <row r="68488" spans="10:10" x14ac:dyDescent="0.35">
      <c r="J68488" s="830"/>
    </row>
    <row r="68489" spans="10:10" x14ac:dyDescent="0.35">
      <c r="J68489" s="830"/>
    </row>
    <row r="68490" spans="10:10" x14ac:dyDescent="0.35">
      <c r="J68490" s="830"/>
    </row>
    <row r="68491" spans="10:10" x14ac:dyDescent="0.35">
      <c r="J68491" s="830"/>
    </row>
    <row r="68492" spans="10:10" x14ac:dyDescent="0.35">
      <c r="J68492" s="830"/>
    </row>
    <row r="68493" spans="10:10" x14ac:dyDescent="0.35">
      <c r="J68493" s="830"/>
    </row>
    <row r="68494" spans="10:10" x14ac:dyDescent="0.35">
      <c r="J68494" s="830"/>
    </row>
    <row r="68495" spans="10:10" x14ac:dyDescent="0.35">
      <c r="J68495" s="830"/>
    </row>
    <row r="68496" spans="10:10" x14ac:dyDescent="0.35">
      <c r="J68496" s="830"/>
    </row>
    <row r="68497" spans="10:10" x14ac:dyDescent="0.35">
      <c r="J68497" s="830"/>
    </row>
    <row r="68498" spans="10:10" x14ac:dyDescent="0.35">
      <c r="J68498" s="830"/>
    </row>
    <row r="68499" spans="10:10" x14ac:dyDescent="0.35">
      <c r="J68499" s="830"/>
    </row>
    <row r="68500" spans="10:10" x14ac:dyDescent="0.35">
      <c r="J68500" s="830"/>
    </row>
    <row r="68501" spans="10:10" x14ac:dyDescent="0.35">
      <c r="J68501" s="830"/>
    </row>
    <row r="68502" spans="10:10" x14ac:dyDescent="0.35">
      <c r="J68502" s="830"/>
    </row>
    <row r="68503" spans="10:10" x14ac:dyDescent="0.35">
      <c r="J68503" s="830"/>
    </row>
    <row r="68504" spans="10:10" x14ac:dyDescent="0.35">
      <c r="J68504" s="830"/>
    </row>
    <row r="68505" spans="10:10" x14ac:dyDescent="0.35">
      <c r="J68505" s="830"/>
    </row>
    <row r="68506" spans="10:10" x14ac:dyDescent="0.35">
      <c r="J68506" s="830"/>
    </row>
    <row r="68507" spans="10:10" x14ac:dyDescent="0.35">
      <c r="J68507" s="830"/>
    </row>
    <row r="68508" spans="10:10" x14ac:dyDescent="0.35">
      <c r="J68508" s="830"/>
    </row>
    <row r="68509" spans="10:10" x14ac:dyDescent="0.35">
      <c r="J68509" s="830"/>
    </row>
    <row r="68510" spans="10:10" x14ac:dyDescent="0.35">
      <c r="J68510" s="830"/>
    </row>
    <row r="68511" spans="10:10" x14ac:dyDescent="0.35">
      <c r="J68511" s="830"/>
    </row>
    <row r="68512" spans="10:10" x14ac:dyDescent="0.35">
      <c r="J68512" s="830"/>
    </row>
    <row r="68513" spans="10:10" x14ac:dyDescent="0.35">
      <c r="J68513" s="830"/>
    </row>
    <row r="68514" spans="10:10" x14ac:dyDescent="0.35">
      <c r="J68514" s="830"/>
    </row>
    <row r="68515" spans="10:10" x14ac:dyDescent="0.35">
      <c r="J68515" s="830"/>
    </row>
    <row r="68516" spans="10:10" x14ac:dyDescent="0.35">
      <c r="J68516" s="830"/>
    </row>
    <row r="68517" spans="10:10" x14ac:dyDescent="0.35">
      <c r="J68517" s="830"/>
    </row>
    <row r="68518" spans="10:10" x14ac:dyDescent="0.35">
      <c r="J68518" s="830"/>
    </row>
    <row r="68519" spans="10:10" x14ac:dyDescent="0.35">
      <c r="J68519" s="830"/>
    </row>
    <row r="68520" spans="10:10" x14ac:dyDescent="0.35">
      <c r="J68520" s="830"/>
    </row>
    <row r="68521" spans="10:10" x14ac:dyDescent="0.35">
      <c r="J68521" s="830"/>
    </row>
    <row r="68522" spans="10:10" x14ac:dyDescent="0.35">
      <c r="J68522" s="830"/>
    </row>
    <row r="68523" spans="10:10" x14ac:dyDescent="0.35">
      <c r="J68523" s="830"/>
    </row>
    <row r="68524" spans="10:10" x14ac:dyDescent="0.35">
      <c r="J68524" s="830"/>
    </row>
    <row r="68525" spans="10:10" x14ac:dyDescent="0.35">
      <c r="J68525" s="830"/>
    </row>
    <row r="68526" spans="10:10" x14ac:dyDescent="0.35">
      <c r="J68526" s="830"/>
    </row>
    <row r="68527" spans="10:10" x14ac:dyDescent="0.35">
      <c r="J68527" s="830"/>
    </row>
    <row r="68528" spans="10:10" x14ac:dyDescent="0.35">
      <c r="J68528" s="830"/>
    </row>
    <row r="68529" spans="10:10" x14ac:dyDescent="0.35">
      <c r="J68529" s="830"/>
    </row>
    <row r="68530" spans="10:10" x14ac:dyDescent="0.35">
      <c r="J68530" s="830"/>
    </row>
    <row r="68531" spans="10:10" x14ac:dyDescent="0.35">
      <c r="J68531" s="830"/>
    </row>
    <row r="68532" spans="10:10" x14ac:dyDescent="0.35">
      <c r="J68532" s="830"/>
    </row>
    <row r="68533" spans="10:10" x14ac:dyDescent="0.35">
      <c r="J68533" s="830"/>
    </row>
    <row r="68534" spans="10:10" x14ac:dyDescent="0.35">
      <c r="J68534" s="830"/>
    </row>
    <row r="68535" spans="10:10" x14ac:dyDescent="0.35">
      <c r="J68535" s="830"/>
    </row>
    <row r="68536" spans="10:10" x14ac:dyDescent="0.35">
      <c r="J68536" s="830"/>
    </row>
    <row r="68537" spans="10:10" x14ac:dyDescent="0.35">
      <c r="J68537" s="830"/>
    </row>
    <row r="68538" spans="10:10" x14ac:dyDescent="0.35">
      <c r="J68538" s="830"/>
    </row>
    <row r="68539" spans="10:10" x14ac:dyDescent="0.35">
      <c r="J68539" s="830"/>
    </row>
    <row r="68540" spans="10:10" x14ac:dyDescent="0.35">
      <c r="J68540" s="830"/>
    </row>
    <row r="68541" spans="10:10" x14ac:dyDescent="0.35">
      <c r="J68541" s="830"/>
    </row>
    <row r="68542" spans="10:10" x14ac:dyDescent="0.35">
      <c r="J68542" s="830"/>
    </row>
    <row r="68543" spans="10:10" x14ac:dyDescent="0.35">
      <c r="J68543" s="830"/>
    </row>
    <row r="68544" spans="10:10" x14ac:dyDescent="0.35">
      <c r="J68544" s="830"/>
    </row>
    <row r="68545" spans="10:10" x14ac:dyDescent="0.35">
      <c r="J68545" s="830"/>
    </row>
    <row r="68546" spans="10:10" x14ac:dyDescent="0.35">
      <c r="J68546" s="830"/>
    </row>
    <row r="68547" spans="10:10" x14ac:dyDescent="0.35">
      <c r="J68547" s="830"/>
    </row>
    <row r="68548" spans="10:10" x14ac:dyDescent="0.35">
      <c r="J68548" s="830"/>
    </row>
    <row r="68549" spans="10:10" x14ac:dyDescent="0.35">
      <c r="J68549" s="830"/>
    </row>
    <row r="68550" spans="10:10" x14ac:dyDescent="0.35">
      <c r="J68550" s="830"/>
    </row>
    <row r="68551" spans="10:10" x14ac:dyDescent="0.35">
      <c r="J68551" s="830"/>
    </row>
    <row r="68552" spans="10:10" x14ac:dyDescent="0.35">
      <c r="J68552" s="830"/>
    </row>
    <row r="68553" spans="10:10" x14ac:dyDescent="0.35">
      <c r="J68553" s="830"/>
    </row>
    <row r="68554" spans="10:10" x14ac:dyDescent="0.35">
      <c r="J68554" s="830"/>
    </row>
    <row r="68555" spans="10:10" x14ac:dyDescent="0.35">
      <c r="J68555" s="830"/>
    </row>
    <row r="68556" spans="10:10" x14ac:dyDescent="0.35">
      <c r="J68556" s="830"/>
    </row>
    <row r="68557" spans="10:10" x14ac:dyDescent="0.35">
      <c r="J68557" s="830"/>
    </row>
    <row r="68558" spans="10:10" x14ac:dyDescent="0.35">
      <c r="J68558" s="830"/>
    </row>
    <row r="68559" spans="10:10" x14ac:dyDescent="0.35">
      <c r="J68559" s="830"/>
    </row>
    <row r="68560" spans="10:10" x14ac:dyDescent="0.35">
      <c r="J68560" s="830"/>
    </row>
    <row r="68561" spans="10:10" x14ac:dyDescent="0.35">
      <c r="J68561" s="830"/>
    </row>
    <row r="68562" spans="10:10" x14ac:dyDescent="0.35">
      <c r="J68562" s="830"/>
    </row>
    <row r="68563" spans="10:10" x14ac:dyDescent="0.35">
      <c r="J68563" s="830"/>
    </row>
    <row r="68564" spans="10:10" x14ac:dyDescent="0.35">
      <c r="J68564" s="830"/>
    </row>
    <row r="68565" spans="10:10" x14ac:dyDescent="0.35">
      <c r="J68565" s="830"/>
    </row>
    <row r="68566" spans="10:10" x14ac:dyDescent="0.35">
      <c r="J68566" s="830"/>
    </row>
    <row r="68567" spans="10:10" x14ac:dyDescent="0.35">
      <c r="J68567" s="830"/>
    </row>
    <row r="68568" spans="10:10" x14ac:dyDescent="0.35">
      <c r="J68568" s="830"/>
    </row>
    <row r="68569" spans="10:10" x14ac:dyDescent="0.35">
      <c r="J68569" s="830"/>
    </row>
    <row r="68570" spans="10:10" x14ac:dyDescent="0.35">
      <c r="J68570" s="830"/>
    </row>
    <row r="68571" spans="10:10" x14ac:dyDescent="0.35">
      <c r="J68571" s="830"/>
    </row>
    <row r="68572" spans="10:10" x14ac:dyDescent="0.35">
      <c r="J68572" s="830"/>
    </row>
    <row r="68573" spans="10:10" x14ac:dyDescent="0.35">
      <c r="J68573" s="830"/>
    </row>
    <row r="68574" spans="10:10" x14ac:dyDescent="0.35">
      <c r="J68574" s="830"/>
    </row>
    <row r="68575" spans="10:10" x14ac:dyDescent="0.35">
      <c r="J68575" s="830"/>
    </row>
    <row r="68576" spans="10:10" x14ac:dyDescent="0.35">
      <c r="J68576" s="830"/>
    </row>
    <row r="68577" spans="10:10" x14ac:dyDescent="0.35">
      <c r="J68577" s="830"/>
    </row>
    <row r="68578" spans="10:10" x14ac:dyDescent="0.35">
      <c r="J68578" s="830"/>
    </row>
    <row r="68579" spans="10:10" x14ac:dyDescent="0.35">
      <c r="J68579" s="830"/>
    </row>
    <row r="68580" spans="10:10" x14ac:dyDescent="0.35">
      <c r="J68580" s="830"/>
    </row>
    <row r="68581" spans="10:10" x14ac:dyDescent="0.35">
      <c r="J68581" s="830"/>
    </row>
    <row r="68582" spans="10:10" x14ac:dyDescent="0.35">
      <c r="J68582" s="830"/>
    </row>
    <row r="68583" spans="10:10" x14ac:dyDescent="0.35">
      <c r="J68583" s="830"/>
    </row>
    <row r="68584" spans="10:10" x14ac:dyDescent="0.35">
      <c r="J68584" s="830"/>
    </row>
    <row r="68585" spans="10:10" x14ac:dyDescent="0.35">
      <c r="J68585" s="830"/>
    </row>
    <row r="68586" spans="10:10" x14ac:dyDescent="0.35">
      <c r="J68586" s="830"/>
    </row>
    <row r="68587" spans="10:10" x14ac:dyDescent="0.35">
      <c r="J68587" s="830"/>
    </row>
    <row r="68588" spans="10:10" x14ac:dyDescent="0.35">
      <c r="J68588" s="830"/>
    </row>
    <row r="68589" spans="10:10" x14ac:dyDescent="0.35">
      <c r="J68589" s="830"/>
    </row>
    <row r="68590" spans="10:10" x14ac:dyDescent="0.35">
      <c r="J68590" s="830"/>
    </row>
    <row r="68591" spans="10:10" x14ac:dyDescent="0.35">
      <c r="J68591" s="830"/>
    </row>
    <row r="68592" spans="10:10" x14ac:dyDescent="0.35">
      <c r="J68592" s="830"/>
    </row>
    <row r="68593" spans="10:10" x14ac:dyDescent="0.35">
      <c r="J68593" s="830"/>
    </row>
    <row r="68594" spans="10:10" x14ac:dyDescent="0.35">
      <c r="J68594" s="830"/>
    </row>
    <row r="68595" spans="10:10" x14ac:dyDescent="0.35">
      <c r="J68595" s="830"/>
    </row>
    <row r="68596" spans="10:10" x14ac:dyDescent="0.35">
      <c r="J68596" s="830"/>
    </row>
    <row r="68597" spans="10:10" x14ac:dyDescent="0.35">
      <c r="J68597" s="830"/>
    </row>
    <row r="68598" spans="10:10" x14ac:dyDescent="0.35">
      <c r="J68598" s="830"/>
    </row>
    <row r="68599" spans="10:10" x14ac:dyDescent="0.35">
      <c r="J68599" s="830"/>
    </row>
    <row r="68600" spans="10:10" x14ac:dyDescent="0.35">
      <c r="J68600" s="830"/>
    </row>
    <row r="68601" spans="10:10" x14ac:dyDescent="0.35">
      <c r="J68601" s="830"/>
    </row>
    <row r="68602" spans="10:10" x14ac:dyDescent="0.35">
      <c r="J68602" s="830"/>
    </row>
    <row r="68603" spans="10:10" x14ac:dyDescent="0.35">
      <c r="J68603" s="830"/>
    </row>
    <row r="68604" spans="10:10" x14ac:dyDescent="0.35">
      <c r="J68604" s="830"/>
    </row>
    <row r="68605" spans="10:10" x14ac:dyDescent="0.35">
      <c r="J68605" s="830"/>
    </row>
    <row r="68606" spans="10:10" x14ac:dyDescent="0.35">
      <c r="J68606" s="830"/>
    </row>
    <row r="68607" spans="10:10" x14ac:dyDescent="0.35">
      <c r="J68607" s="830"/>
    </row>
    <row r="68608" spans="10:10" x14ac:dyDescent="0.35">
      <c r="J68608" s="830"/>
    </row>
    <row r="68609" spans="10:10" x14ac:dyDescent="0.35">
      <c r="J68609" s="830"/>
    </row>
    <row r="68610" spans="10:10" x14ac:dyDescent="0.35">
      <c r="J68610" s="830"/>
    </row>
    <row r="68611" spans="10:10" x14ac:dyDescent="0.35">
      <c r="J68611" s="830"/>
    </row>
    <row r="68612" spans="10:10" x14ac:dyDescent="0.35">
      <c r="J68612" s="830"/>
    </row>
    <row r="68613" spans="10:10" x14ac:dyDescent="0.35">
      <c r="J68613" s="830"/>
    </row>
    <row r="68614" spans="10:10" x14ac:dyDescent="0.35">
      <c r="J68614" s="830"/>
    </row>
    <row r="68615" spans="10:10" x14ac:dyDescent="0.35">
      <c r="J68615" s="830"/>
    </row>
    <row r="68616" spans="10:10" x14ac:dyDescent="0.35">
      <c r="J68616" s="830"/>
    </row>
    <row r="68617" spans="10:10" x14ac:dyDescent="0.35">
      <c r="J68617" s="830"/>
    </row>
    <row r="68618" spans="10:10" x14ac:dyDescent="0.35">
      <c r="J68618" s="830"/>
    </row>
    <row r="68619" spans="10:10" x14ac:dyDescent="0.35">
      <c r="J68619" s="830"/>
    </row>
    <row r="68620" spans="10:10" x14ac:dyDescent="0.35">
      <c r="J68620" s="830"/>
    </row>
    <row r="68621" spans="10:10" x14ac:dyDescent="0.35">
      <c r="J68621" s="830"/>
    </row>
    <row r="68622" spans="10:10" x14ac:dyDescent="0.35">
      <c r="J68622" s="830"/>
    </row>
    <row r="68623" spans="10:10" x14ac:dyDescent="0.35">
      <c r="J68623" s="830"/>
    </row>
    <row r="68624" spans="10:10" x14ac:dyDescent="0.35">
      <c r="J68624" s="830"/>
    </row>
    <row r="68625" spans="10:10" x14ac:dyDescent="0.35">
      <c r="J68625" s="830"/>
    </row>
    <row r="68626" spans="10:10" x14ac:dyDescent="0.35">
      <c r="J68626" s="830"/>
    </row>
    <row r="68627" spans="10:10" x14ac:dyDescent="0.35">
      <c r="J68627" s="830"/>
    </row>
    <row r="68628" spans="10:10" x14ac:dyDescent="0.35">
      <c r="J68628" s="830"/>
    </row>
    <row r="68629" spans="10:10" x14ac:dyDescent="0.35">
      <c r="J68629" s="830"/>
    </row>
    <row r="68630" spans="10:10" x14ac:dyDescent="0.35">
      <c r="J68630" s="830"/>
    </row>
    <row r="68631" spans="10:10" x14ac:dyDescent="0.35">
      <c r="J68631" s="830"/>
    </row>
    <row r="68632" spans="10:10" x14ac:dyDescent="0.35">
      <c r="J68632" s="830"/>
    </row>
    <row r="68633" spans="10:10" x14ac:dyDescent="0.35">
      <c r="J68633" s="830"/>
    </row>
    <row r="68634" spans="10:10" x14ac:dyDescent="0.35">
      <c r="J68634" s="830"/>
    </row>
    <row r="68635" spans="10:10" x14ac:dyDescent="0.35">
      <c r="J68635" s="830"/>
    </row>
    <row r="68636" spans="10:10" x14ac:dyDescent="0.35">
      <c r="J68636" s="830"/>
    </row>
    <row r="68637" spans="10:10" x14ac:dyDescent="0.35">
      <c r="J68637" s="830"/>
    </row>
    <row r="68638" spans="10:10" x14ac:dyDescent="0.35">
      <c r="J68638" s="830"/>
    </row>
    <row r="68639" spans="10:10" x14ac:dyDescent="0.35">
      <c r="J68639" s="830"/>
    </row>
    <row r="68640" spans="10:10" x14ac:dyDescent="0.35">
      <c r="J68640" s="830"/>
    </row>
    <row r="68641" spans="10:10" x14ac:dyDescent="0.35">
      <c r="J68641" s="830"/>
    </row>
    <row r="68642" spans="10:10" x14ac:dyDescent="0.35">
      <c r="J68642" s="830"/>
    </row>
    <row r="68643" spans="10:10" x14ac:dyDescent="0.35">
      <c r="J68643" s="830"/>
    </row>
    <row r="68644" spans="10:10" x14ac:dyDescent="0.35">
      <c r="J68644" s="830"/>
    </row>
    <row r="68645" spans="10:10" x14ac:dyDescent="0.35">
      <c r="J68645" s="830"/>
    </row>
    <row r="68646" spans="10:10" x14ac:dyDescent="0.35">
      <c r="J68646" s="830"/>
    </row>
    <row r="68647" spans="10:10" x14ac:dyDescent="0.35">
      <c r="J68647" s="830"/>
    </row>
    <row r="68648" spans="10:10" x14ac:dyDescent="0.35">
      <c r="J68648" s="830"/>
    </row>
    <row r="68649" spans="10:10" x14ac:dyDescent="0.35">
      <c r="J68649" s="830"/>
    </row>
    <row r="68650" spans="10:10" x14ac:dyDescent="0.35">
      <c r="J68650" s="830"/>
    </row>
    <row r="68651" spans="10:10" x14ac:dyDescent="0.35">
      <c r="J68651" s="830"/>
    </row>
    <row r="68652" spans="10:10" x14ac:dyDescent="0.35">
      <c r="J68652" s="830"/>
    </row>
    <row r="68653" spans="10:10" x14ac:dyDescent="0.35">
      <c r="J68653" s="830"/>
    </row>
    <row r="68654" spans="10:10" x14ac:dyDescent="0.35">
      <c r="J68654" s="830"/>
    </row>
    <row r="68655" spans="10:10" x14ac:dyDescent="0.35">
      <c r="J68655" s="830"/>
    </row>
    <row r="68656" spans="10:10" x14ac:dyDescent="0.35">
      <c r="J68656" s="830"/>
    </row>
    <row r="68657" spans="10:10" x14ac:dyDescent="0.35">
      <c r="J68657" s="830"/>
    </row>
    <row r="68658" spans="10:10" x14ac:dyDescent="0.35">
      <c r="J68658" s="830"/>
    </row>
    <row r="68659" spans="10:10" x14ac:dyDescent="0.35">
      <c r="J68659" s="830"/>
    </row>
    <row r="68660" spans="10:10" x14ac:dyDescent="0.35">
      <c r="J68660" s="830"/>
    </row>
    <row r="68661" spans="10:10" x14ac:dyDescent="0.35">
      <c r="J68661" s="830"/>
    </row>
    <row r="68662" spans="10:10" x14ac:dyDescent="0.35">
      <c r="J68662" s="830"/>
    </row>
    <row r="68663" spans="10:10" x14ac:dyDescent="0.35">
      <c r="J68663" s="830"/>
    </row>
    <row r="68664" spans="10:10" x14ac:dyDescent="0.35">
      <c r="J68664" s="830"/>
    </row>
    <row r="68665" spans="10:10" x14ac:dyDescent="0.35">
      <c r="J68665" s="830"/>
    </row>
    <row r="68666" spans="10:10" x14ac:dyDescent="0.35">
      <c r="J68666" s="830"/>
    </row>
    <row r="68667" spans="10:10" x14ac:dyDescent="0.35">
      <c r="J68667" s="830"/>
    </row>
    <row r="68668" spans="10:10" x14ac:dyDescent="0.35">
      <c r="J68668" s="830"/>
    </row>
    <row r="68669" spans="10:10" x14ac:dyDescent="0.35">
      <c r="J68669" s="830"/>
    </row>
    <row r="68670" spans="10:10" x14ac:dyDescent="0.35">
      <c r="J68670" s="830"/>
    </row>
    <row r="68671" spans="10:10" x14ac:dyDescent="0.35">
      <c r="J68671" s="830"/>
    </row>
    <row r="68672" spans="10:10" x14ac:dyDescent="0.35">
      <c r="J68672" s="830"/>
    </row>
    <row r="68673" spans="10:10" x14ac:dyDescent="0.35">
      <c r="J68673" s="830"/>
    </row>
    <row r="68674" spans="10:10" x14ac:dyDescent="0.35">
      <c r="J68674" s="830"/>
    </row>
    <row r="68675" spans="10:10" x14ac:dyDescent="0.35">
      <c r="J68675" s="830"/>
    </row>
    <row r="68676" spans="10:10" x14ac:dyDescent="0.35">
      <c r="J68676" s="830"/>
    </row>
    <row r="68677" spans="10:10" x14ac:dyDescent="0.35">
      <c r="J68677" s="830"/>
    </row>
    <row r="68678" spans="10:10" x14ac:dyDescent="0.35">
      <c r="J68678" s="830"/>
    </row>
    <row r="68679" spans="10:10" x14ac:dyDescent="0.35">
      <c r="J68679" s="830"/>
    </row>
    <row r="68680" spans="10:10" x14ac:dyDescent="0.35">
      <c r="J68680" s="830"/>
    </row>
    <row r="68681" spans="10:10" x14ac:dyDescent="0.35">
      <c r="J68681" s="830"/>
    </row>
    <row r="68682" spans="10:10" x14ac:dyDescent="0.35">
      <c r="J68682" s="830"/>
    </row>
    <row r="68683" spans="10:10" x14ac:dyDescent="0.35">
      <c r="J68683" s="830"/>
    </row>
    <row r="68684" spans="10:10" x14ac:dyDescent="0.35">
      <c r="J68684" s="830"/>
    </row>
    <row r="68685" spans="10:10" x14ac:dyDescent="0.35">
      <c r="J68685" s="830"/>
    </row>
    <row r="68686" spans="10:10" x14ac:dyDescent="0.35">
      <c r="J68686" s="830"/>
    </row>
    <row r="68687" spans="10:10" x14ac:dyDescent="0.35">
      <c r="J68687" s="830"/>
    </row>
    <row r="68688" spans="10:10" x14ac:dyDescent="0.35">
      <c r="J68688" s="830"/>
    </row>
    <row r="68689" spans="10:10" x14ac:dyDescent="0.35">
      <c r="J68689" s="830"/>
    </row>
    <row r="68690" spans="10:10" x14ac:dyDescent="0.35">
      <c r="J68690" s="830"/>
    </row>
    <row r="68691" spans="10:10" x14ac:dyDescent="0.35">
      <c r="J68691" s="830"/>
    </row>
    <row r="68692" spans="10:10" x14ac:dyDescent="0.35">
      <c r="J68692" s="830"/>
    </row>
    <row r="68693" spans="10:10" x14ac:dyDescent="0.35">
      <c r="J68693" s="830"/>
    </row>
    <row r="68694" spans="10:10" x14ac:dyDescent="0.35">
      <c r="J68694" s="830"/>
    </row>
    <row r="68695" spans="10:10" x14ac:dyDescent="0.35">
      <c r="J68695" s="830"/>
    </row>
    <row r="68696" spans="10:10" x14ac:dyDescent="0.35">
      <c r="J68696" s="830"/>
    </row>
    <row r="68697" spans="10:10" x14ac:dyDescent="0.35">
      <c r="J68697" s="830"/>
    </row>
    <row r="68698" spans="10:10" x14ac:dyDescent="0.35">
      <c r="J68698" s="830"/>
    </row>
    <row r="68699" spans="10:10" x14ac:dyDescent="0.35">
      <c r="J68699" s="830"/>
    </row>
    <row r="68700" spans="10:10" x14ac:dyDescent="0.35">
      <c r="J68700" s="830"/>
    </row>
    <row r="68701" spans="10:10" x14ac:dyDescent="0.35">
      <c r="J68701" s="830"/>
    </row>
    <row r="68702" spans="10:10" x14ac:dyDescent="0.35">
      <c r="J68702" s="830"/>
    </row>
    <row r="68703" spans="10:10" x14ac:dyDescent="0.35">
      <c r="J68703" s="830"/>
    </row>
    <row r="68704" spans="10:10" x14ac:dyDescent="0.35">
      <c r="J68704" s="830"/>
    </row>
    <row r="68705" spans="10:10" x14ac:dyDescent="0.35">
      <c r="J68705" s="830"/>
    </row>
    <row r="68706" spans="10:10" x14ac:dyDescent="0.35">
      <c r="J68706" s="830"/>
    </row>
    <row r="68707" spans="10:10" x14ac:dyDescent="0.35">
      <c r="J68707" s="830"/>
    </row>
    <row r="68708" spans="10:10" x14ac:dyDescent="0.35">
      <c r="J68708" s="830"/>
    </row>
    <row r="68709" spans="10:10" x14ac:dyDescent="0.35">
      <c r="J68709" s="830"/>
    </row>
    <row r="68710" spans="10:10" x14ac:dyDescent="0.35">
      <c r="J68710" s="830"/>
    </row>
    <row r="68711" spans="10:10" x14ac:dyDescent="0.35">
      <c r="J68711" s="830"/>
    </row>
    <row r="68712" spans="10:10" x14ac:dyDescent="0.35">
      <c r="J68712" s="830"/>
    </row>
    <row r="68713" spans="10:10" x14ac:dyDescent="0.35">
      <c r="J68713" s="830"/>
    </row>
    <row r="68714" spans="10:10" x14ac:dyDescent="0.35">
      <c r="J68714" s="830"/>
    </row>
    <row r="68715" spans="10:10" x14ac:dyDescent="0.35">
      <c r="J68715" s="830"/>
    </row>
    <row r="68716" spans="10:10" x14ac:dyDescent="0.35">
      <c r="J68716" s="830"/>
    </row>
    <row r="68717" spans="10:10" x14ac:dyDescent="0.35">
      <c r="J68717" s="830"/>
    </row>
    <row r="68718" spans="10:10" x14ac:dyDescent="0.35">
      <c r="J68718" s="830"/>
    </row>
    <row r="68719" spans="10:10" x14ac:dyDescent="0.35">
      <c r="J68719" s="830"/>
    </row>
    <row r="68720" spans="10:10" x14ac:dyDescent="0.35">
      <c r="J68720" s="830"/>
    </row>
    <row r="68721" spans="10:10" x14ac:dyDescent="0.35">
      <c r="J68721" s="830"/>
    </row>
    <row r="68722" spans="10:10" x14ac:dyDescent="0.35">
      <c r="J68722" s="830"/>
    </row>
    <row r="68723" spans="10:10" x14ac:dyDescent="0.35">
      <c r="J68723" s="830"/>
    </row>
    <row r="68724" spans="10:10" x14ac:dyDescent="0.35">
      <c r="J68724" s="830"/>
    </row>
    <row r="68725" spans="10:10" x14ac:dyDescent="0.35">
      <c r="J68725" s="830"/>
    </row>
    <row r="68726" spans="10:10" x14ac:dyDescent="0.35">
      <c r="J68726" s="830"/>
    </row>
    <row r="68727" spans="10:10" x14ac:dyDescent="0.35">
      <c r="J68727" s="830"/>
    </row>
    <row r="68728" spans="10:10" x14ac:dyDescent="0.35">
      <c r="J68728" s="830"/>
    </row>
    <row r="68729" spans="10:10" x14ac:dyDescent="0.35">
      <c r="J68729" s="830"/>
    </row>
    <row r="68730" spans="10:10" x14ac:dyDescent="0.35">
      <c r="J68730" s="830"/>
    </row>
    <row r="68731" spans="10:10" x14ac:dyDescent="0.35">
      <c r="J68731" s="830"/>
    </row>
    <row r="68732" spans="10:10" x14ac:dyDescent="0.35">
      <c r="J68732" s="830"/>
    </row>
    <row r="68733" spans="10:10" x14ac:dyDescent="0.35">
      <c r="J68733" s="830"/>
    </row>
    <row r="68734" spans="10:10" x14ac:dyDescent="0.35">
      <c r="J68734" s="830"/>
    </row>
    <row r="68735" spans="10:10" x14ac:dyDescent="0.35">
      <c r="J68735" s="830"/>
    </row>
    <row r="68736" spans="10:10" x14ac:dyDescent="0.35">
      <c r="J68736" s="830"/>
    </row>
    <row r="68737" spans="10:10" x14ac:dyDescent="0.35">
      <c r="J68737" s="830"/>
    </row>
    <row r="68738" spans="10:10" x14ac:dyDescent="0.35">
      <c r="J68738" s="830"/>
    </row>
    <row r="68739" spans="10:10" x14ac:dyDescent="0.35">
      <c r="J68739" s="830"/>
    </row>
    <row r="68740" spans="10:10" x14ac:dyDescent="0.35">
      <c r="J68740" s="830"/>
    </row>
    <row r="68741" spans="10:10" x14ac:dyDescent="0.35">
      <c r="J68741" s="830"/>
    </row>
    <row r="68742" spans="10:10" x14ac:dyDescent="0.35">
      <c r="J68742" s="830"/>
    </row>
    <row r="68743" spans="10:10" x14ac:dyDescent="0.35">
      <c r="J68743" s="830"/>
    </row>
    <row r="68744" spans="10:10" x14ac:dyDescent="0.35">
      <c r="J68744" s="830"/>
    </row>
    <row r="68745" spans="10:10" x14ac:dyDescent="0.35">
      <c r="J68745" s="830"/>
    </row>
    <row r="68746" spans="10:10" x14ac:dyDescent="0.35">
      <c r="J68746" s="830"/>
    </row>
    <row r="68747" spans="10:10" x14ac:dyDescent="0.35">
      <c r="J68747" s="830"/>
    </row>
    <row r="68748" spans="10:10" x14ac:dyDescent="0.35">
      <c r="J68748" s="830"/>
    </row>
    <row r="68749" spans="10:10" x14ac:dyDescent="0.35">
      <c r="J68749" s="830"/>
    </row>
    <row r="68750" spans="10:10" x14ac:dyDescent="0.35">
      <c r="J68750" s="830"/>
    </row>
    <row r="68751" spans="10:10" x14ac:dyDescent="0.35">
      <c r="J68751" s="830"/>
    </row>
    <row r="68752" spans="10:10" x14ac:dyDescent="0.35">
      <c r="J68752" s="830"/>
    </row>
    <row r="68753" spans="10:10" x14ac:dyDescent="0.35">
      <c r="J68753" s="830"/>
    </row>
    <row r="68754" spans="10:10" x14ac:dyDescent="0.35">
      <c r="J68754" s="830"/>
    </row>
    <row r="68755" spans="10:10" x14ac:dyDescent="0.35">
      <c r="J68755" s="830"/>
    </row>
    <row r="68756" spans="10:10" x14ac:dyDescent="0.35">
      <c r="J68756" s="830"/>
    </row>
    <row r="68757" spans="10:10" x14ac:dyDescent="0.35">
      <c r="J68757" s="830"/>
    </row>
    <row r="68758" spans="10:10" x14ac:dyDescent="0.35">
      <c r="J68758" s="830"/>
    </row>
    <row r="68759" spans="10:10" x14ac:dyDescent="0.35">
      <c r="J68759" s="830"/>
    </row>
    <row r="68760" spans="10:10" x14ac:dyDescent="0.35">
      <c r="J68760" s="830"/>
    </row>
    <row r="68761" spans="10:10" x14ac:dyDescent="0.35">
      <c r="J68761" s="830"/>
    </row>
    <row r="68762" spans="10:10" x14ac:dyDescent="0.35">
      <c r="J68762" s="830"/>
    </row>
    <row r="68763" spans="10:10" x14ac:dyDescent="0.35">
      <c r="J68763" s="830"/>
    </row>
    <row r="68764" spans="10:10" x14ac:dyDescent="0.35">
      <c r="J68764" s="830"/>
    </row>
    <row r="68765" spans="10:10" x14ac:dyDescent="0.35">
      <c r="J68765" s="830"/>
    </row>
    <row r="68766" spans="10:10" x14ac:dyDescent="0.35">
      <c r="J68766" s="830"/>
    </row>
    <row r="68767" spans="10:10" x14ac:dyDescent="0.35">
      <c r="J68767" s="830"/>
    </row>
    <row r="68768" spans="10:10" x14ac:dyDescent="0.35">
      <c r="J68768" s="830"/>
    </row>
    <row r="68769" spans="10:10" x14ac:dyDescent="0.35">
      <c r="J68769" s="830"/>
    </row>
    <row r="68770" spans="10:10" x14ac:dyDescent="0.35">
      <c r="J68770" s="830"/>
    </row>
    <row r="68771" spans="10:10" x14ac:dyDescent="0.35">
      <c r="J68771" s="830"/>
    </row>
    <row r="68772" spans="10:10" x14ac:dyDescent="0.35">
      <c r="J68772" s="830"/>
    </row>
    <row r="68773" spans="10:10" x14ac:dyDescent="0.35">
      <c r="J68773" s="830"/>
    </row>
    <row r="68774" spans="10:10" x14ac:dyDescent="0.35">
      <c r="J68774" s="830"/>
    </row>
    <row r="68775" spans="10:10" x14ac:dyDescent="0.35">
      <c r="J68775" s="830"/>
    </row>
    <row r="68776" spans="10:10" x14ac:dyDescent="0.35">
      <c r="J68776" s="830"/>
    </row>
    <row r="68777" spans="10:10" x14ac:dyDescent="0.35">
      <c r="J68777" s="830"/>
    </row>
    <row r="68778" spans="10:10" x14ac:dyDescent="0.35">
      <c r="J68778" s="830"/>
    </row>
    <row r="68779" spans="10:10" x14ac:dyDescent="0.35">
      <c r="J68779" s="830"/>
    </row>
    <row r="68780" spans="10:10" x14ac:dyDescent="0.35">
      <c r="J68780" s="830"/>
    </row>
    <row r="68781" spans="10:10" x14ac:dyDescent="0.35">
      <c r="J68781" s="830"/>
    </row>
    <row r="68782" spans="10:10" x14ac:dyDescent="0.35">
      <c r="J68782" s="830"/>
    </row>
    <row r="68783" spans="10:10" x14ac:dyDescent="0.35">
      <c r="J68783" s="830"/>
    </row>
    <row r="68784" spans="10:10" x14ac:dyDescent="0.35">
      <c r="J68784" s="830"/>
    </row>
    <row r="68785" spans="10:10" x14ac:dyDescent="0.35">
      <c r="J68785" s="830"/>
    </row>
    <row r="68786" spans="10:10" x14ac:dyDescent="0.35">
      <c r="J68786" s="830"/>
    </row>
    <row r="68787" spans="10:10" x14ac:dyDescent="0.35">
      <c r="J68787" s="830"/>
    </row>
    <row r="68788" spans="10:10" x14ac:dyDescent="0.35">
      <c r="J68788" s="830"/>
    </row>
    <row r="68789" spans="10:10" x14ac:dyDescent="0.35">
      <c r="J68789" s="830"/>
    </row>
    <row r="68790" spans="10:10" x14ac:dyDescent="0.35">
      <c r="J68790" s="830"/>
    </row>
    <row r="68791" spans="10:10" x14ac:dyDescent="0.35">
      <c r="J68791" s="830"/>
    </row>
    <row r="68792" spans="10:10" x14ac:dyDescent="0.35">
      <c r="J68792" s="830"/>
    </row>
    <row r="68793" spans="10:10" x14ac:dyDescent="0.35">
      <c r="J68793" s="830"/>
    </row>
    <row r="68794" spans="10:10" x14ac:dyDescent="0.35">
      <c r="J68794" s="830"/>
    </row>
    <row r="68795" spans="10:10" x14ac:dyDescent="0.35">
      <c r="J68795" s="830"/>
    </row>
    <row r="68796" spans="10:10" x14ac:dyDescent="0.35">
      <c r="J68796" s="830"/>
    </row>
    <row r="68797" spans="10:10" x14ac:dyDescent="0.35">
      <c r="J68797" s="830"/>
    </row>
    <row r="68798" spans="10:10" x14ac:dyDescent="0.35">
      <c r="J68798" s="830"/>
    </row>
    <row r="68799" spans="10:10" x14ac:dyDescent="0.35">
      <c r="J68799" s="830"/>
    </row>
    <row r="68800" spans="10:10" x14ac:dyDescent="0.35">
      <c r="J68800" s="830"/>
    </row>
    <row r="68801" spans="10:10" x14ac:dyDescent="0.35">
      <c r="J68801" s="830"/>
    </row>
    <row r="68802" spans="10:10" x14ac:dyDescent="0.35">
      <c r="J68802" s="830"/>
    </row>
    <row r="68803" spans="10:10" x14ac:dyDescent="0.35">
      <c r="J68803" s="830"/>
    </row>
    <row r="68804" spans="10:10" x14ac:dyDescent="0.35">
      <c r="J68804" s="830"/>
    </row>
    <row r="68805" spans="10:10" x14ac:dyDescent="0.35">
      <c r="J68805" s="830"/>
    </row>
    <row r="68806" spans="10:10" x14ac:dyDescent="0.35">
      <c r="J68806" s="830"/>
    </row>
    <row r="68807" spans="10:10" x14ac:dyDescent="0.35">
      <c r="J68807" s="830"/>
    </row>
    <row r="68808" spans="10:10" x14ac:dyDescent="0.35">
      <c r="J68808" s="830"/>
    </row>
    <row r="68809" spans="10:10" x14ac:dyDescent="0.35">
      <c r="J68809" s="830"/>
    </row>
    <row r="68810" spans="10:10" x14ac:dyDescent="0.35">
      <c r="J68810" s="830"/>
    </row>
    <row r="68811" spans="10:10" x14ac:dyDescent="0.35">
      <c r="J68811" s="830"/>
    </row>
    <row r="68812" spans="10:10" x14ac:dyDescent="0.35">
      <c r="J68812" s="830"/>
    </row>
    <row r="68813" spans="10:10" x14ac:dyDescent="0.35">
      <c r="J68813" s="830"/>
    </row>
    <row r="68814" spans="10:10" x14ac:dyDescent="0.35">
      <c r="J68814" s="830"/>
    </row>
    <row r="68815" spans="10:10" x14ac:dyDescent="0.35">
      <c r="J68815" s="830"/>
    </row>
    <row r="68816" spans="10:10" x14ac:dyDescent="0.35">
      <c r="J68816" s="830"/>
    </row>
    <row r="68817" spans="10:10" x14ac:dyDescent="0.35">
      <c r="J68817" s="830"/>
    </row>
    <row r="68818" spans="10:10" x14ac:dyDescent="0.35">
      <c r="J68818" s="830"/>
    </row>
    <row r="68819" spans="10:10" x14ac:dyDescent="0.35">
      <c r="J68819" s="830"/>
    </row>
    <row r="68820" spans="10:10" x14ac:dyDescent="0.35">
      <c r="J68820" s="830"/>
    </row>
    <row r="68821" spans="10:10" x14ac:dyDescent="0.35">
      <c r="J68821" s="830"/>
    </row>
    <row r="68822" spans="10:10" x14ac:dyDescent="0.35">
      <c r="J68822" s="830"/>
    </row>
    <row r="68823" spans="10:10" x14ac:dyDescent="0.35">
      <c r="J68823" s="830"/>
    </row>
    <row r="68824" spans="10:10" x14ac:dyDescent="0.35">
      <c r="J68824" s="830"/>
    </row>
    <row r="68825" spans="10:10" x14ac:dyDescent="0.35">
      <c r="J68825" s="830"/>
    </row>
    <row r="68826" spans="10:10" x14ac:dyDescent="0.35">
      <c r="J68826" s="830"/>
    </row>
    <row r="68827" spans="10:10" x14ac:dyDescent="0.35">
      <c r="J68827" s="830"/>
    </row>
    <row r="68828" spans="10:10" x14ac:dyDescent="0.35">
      <c r="J68828" s="830"/>
    </row>
    <row r="68829" spans="10:10" x14ac:dyDescent="0.35">
      <c r="J68829" s="830"/>
    </row>
    <row r="68830" spans="10:10" x14ac:dyDescent="0.35">
      <c r="J68830" s="830"/>
    </row>
    <row r="68831" spans="10:10" x14ac:dyDescent="0.35">
      <c r="J68831" s="830"/>
    </row>
    <row r="68832" spans="10:10" x14ac:dyDescent="0.35">
      <c r="J68832" s="830"/>
    </row>
    <row r="68833" spans="10:10" x14ac:dyDescent="0.35">
      <c r="J68833" s="830"/>
    </row>
    <row r="68834" spans="10:10" x14ac:dyDescent="0.35">
      <c r="J68834" s="830"/>
    </row>
    <row r="68835" spans="10:10" x14ac:dyDescent="0.35">
      <c r="J68835" s="830"/>
    </row>
    <row r="68836" spans="10:10" x14ac:dyDescent="0.35">
      <c r="J68836" s="830"/>
    </row>
    <row r="68837" spans="10:10" x14ac:dyDescent="0.35">
      <c r="J68837" s="830"/>
    </row>
    <row r="68838" spans="10:10" x14ac:dyDescent="0.35">
      <c r="J68838" s="830"/>
    </row>
    <row r="68839" spans="10:10" x14ac:dyDescent="0.35">
      <c r="J68839" s="830"/>
    </row>
    <row r="68840" spans="10:10" x14ac:dyDescent="0.35">
      <c r="J68840" s="830"/>
    </row>
    <row r="68841" spans="10:10" x14ac:dyDescent="0.35">
      <c r="J68841" s="830"/>
    </row>
    <row r="68842" spans="10:10" x14ac:dyDescent="0.35">
      <c r="J68842" s="830"/>
    </row>
    <row r="68843" spans="10:10" x14ac:dyDescent="0.35">
      <c r="J68843" s="830"/>
    </row>
    <row r="68844" spans="10:10" x14ac:dyDescent="0.35">
      <c r="J68844" s="830"/>
    </row>
    <row r="68845" spans="10:10" x14ac:dyDescent="0.35">
      <c r="J68845" s="830"/>
    </row>
    <row r="68846" spans="10:10" x14ac:dyDescent="0.35">
      <c r="J68846" s="830"/>
    </row>
    <row r="68847" spans="10:10" x14ac:dyDescent="0.35">
      <c r="J68847" s="830"/>
    </row>
    <row r="68848" spans="10:10" x14ac:dyDescent="0.35">
      <c r="J68848" s="830"/>
    </row>
    <row r="68849" spans="10:10" x14ac:dyDescent="0.35">
      <c r="J68849" s="830"/>
    </row>
    <row r="68850" spans="10:10" x14ac:dyDescent="0.35">
      <c r="J68850" s="830"/>
    </row>
    <row r="68851" spans="10:10" x14ac:dyDescent="0.35">
      <c r="J68851" s="830"/>
    </row>
    <row r="68852" spans="10:10" x14ac:dyDescent="0.35">
      <c r="J68852" s="830"/>
    </row>
    <row r="68853" spans="10:10" x14ac:dyDescent="0.35">
      <c r="J68853" s="830"/>
    </row>
    <row r="68854" spans="10:10" x14ac:dyDescent="0.35">
      <c r="J68854" s="830"/>
    </row>
    <row r="68855" spans="10:10" x14ac:dyDescent="0.35">
      <c r="J68855" s="830"/>
    </row>
    <row r="68856" spans="10:10" x14ac:dyDescent="0.35">
      <c r="J68856" s="830"/>
    </row>
    <row r="68857" spans="10:10" x14ac:dyDescent="0.35">
      <c r="J68857" s="830"/>
    </row>
    <row r="68858" spans="10:10" x14ac:dyDescent="0.35">
      <c r="J68858" s="830"/>
    </row>
    <row r="68859" spans="10:10" x14ac:dyDescent="0.35">
      <c r="J68859" s="830"/>
    </row>
    <row r="68860" spans="10:10" x14ac:dyDescent="0.35">
      <c r="J68860" s="830"/>
    </row>
    <row r="68861" spans="10:10" x14ac:dyDescent="0.35">
      <c r="J68861" s="830"/>
    </row>
    <row r="68862" spans="10:10" x14ac:dyDescent="0.35">
      <c r="J68862" s="830"/>
    </row>
    <row r="68863" spans="10:10" x14ac:dyDescent="0.35">
      <c r="J68863" s="830"/>
    </row>
    <row r="68864" spans="10:10" x14ac:dyDescent="0.35">
      <c r="J68864" s="830"/>
    </row>
    <row r="68865" spans="10:10" x14ac:dyDescent="0.35">
      <c r="J68865" s="830"/>
    </row>
    <row r="68866" spans="10:10" x14ac:dyDescent="0.35">
      <c r="J68866" s="830"/>
    </row>
    <row r="68867" spans="10:10" x14ac:dyDescent="0.35">
      <c r="J68867" s="830"/>
    </row>
    <row r="68868" spans="10:10" x14ac:dyDescent="0.35">
      <c r="J68868" s="830"/>
    </row>
    <row r="68869" spans="10:10" x14ac:dyDescent="0.35">
      <c r="J68869" s="830"/>
    </row>
    <row r="68870" spans="10:10" x14ac:dyDescent="0.35">
      <c r="J68870" s="830"/>
    </row>
    <row r="68871" spans="10:10" x14ac:dyDescent="0.35">
      <c r="J68871" s="830"/>
    </row>
    <row r="68872" spans="10:10" x14ac:dyDescent="0.35">
      <c r="J68872" s="830"/>
    </row>
    <row r="68873" spans="10:10" x14ac:dyDescent="0.35">
      <c r="J68873" s="830"/>
    </row>
    <row r="68874" spans="10:10" x14ac:dyDescent="0.35">
      <c r="J68874" s="830"/>
    </row>
    <row r="68875" spans="10:10" x14ac:dyDescent="0.35">
      <c r="J68875" s="830"/>
    </row>
    <row r="68876" spans="10:10" x14ac:dyDescent="0.35">
      <c r="J68876" s="830"/>
    </row>
    <row r="68877" spans="10:10" x14ac:dyDescent="0.35">
      <c r="J68877" s="830"/>
    </row>
    <row r="68878" spans="10:10" x14ac:dyDescent="0.35">
      <c r="J68878" s="830"/>
    </row>
    <row r="68879" spans="10:10" x14ac:dyDescent="0.35">
      <c r="J68879" s="830"/>
    </row>
    <row r="68880" spans="10:10" x14ac:dyDescent="0.35">
      <c r="J68880" s="830"/>
    </row>
    <row r="68881" spans="10:10" x14ac:dyDescent="0.35">
      <c r="J68881" s="830"/>
    </row>
    <row r="68882" spans="10:10" x14ac:dyDescent="0.35">
      <c r="J68882" s="830"/>
    </row>
    <row r="68883" spans="10:10" x14ac:dyDescent="0.35">
      <c r="J68883" s="830"/>
    </row>
    <row r="68884" spans="10:10" x14ac:dyDescent="0.35">
      <c r="J68884" s="830"/>
    </row>
    <row r="68885" spans="10:10" x14ac:dyDescent="0.35">
      <c r="J68885" s="830"/>
    </row>
    <row r="68886" spans="10:10" x14ac:dyDescent="0.35">
      <c r="J68886" s="830"/>
    </row>
    <row r="68887" spans="10:10" x14ac:dyDescent="0.35">
      <c r="J68887" s="830"/>
    </row>
    <row r="68888" spans="10:10" x14ac:dyDescent="0.35">
      <c r="J68888" s="830"/>
    </row>
    <row r="68889" spans="10:10" x14ac:dyDescent="0.35">
      <c r="J68889" s="830"/>
    </row>
    <row r="68890" spans="10:10" x14ac:dyDescent="0.35">
      <c r="J68890" s="830"/>
    </row>
    <row r="68891" spans="10:10" x14ac:dyDescent="0.35">
      <c r="J68891" s="830"/>
    </row>
    <row r="68892" spans="10:10" x14ac:dyDescent="0.35">
      <c r="J68892" s="830"/>
    </row>
    <row r="68893" spans="10:10" x14ac:dyDescent="0.35">
      <c r="J68893" s="830"/>
    </row>
    <row r="68894" spans="10:10" x14ac:dyDescent="0.35">
      <c r="J68894" s="830"/>
    </row>
    <row r="68895" spans="10:10" x14ac:dyDescent="0.35">
      <c r="J68895" s="830"/>
    </row>
    <row r="68896" spans="10:10" x14ac:dyDescent="0.35">
      <c r="J68896" s="830"/>
    </row>
    <row r="68897" spans="10:10" x14ac:dyDescent="0.35">
      <c r="J68897" s="830"/>
    </row>
    <row r="68898" spans="10:10" x14ac:dyDescent="0.35">
      <c r="J68898" s="830"/>
    </row>
    <row r="68899" spans="10:10" x14ac:dyDescent="0.35">
      <c r="J68899" s="830"/>
    </row>
    <row r="68900" spans="10:10" x14ac:dyDescent="0.35">
      <c r="J68900" s="830"/>
    </row>
    <row r="68901" spans="10:10" x14ac:dyDescent="0.35">
      <c r="J68901" s="830"/>
    </row>
    <row r="68908" spans="10:10" x14ac:dyDescent="0.35">
      <c r="J68908" s="830"/>
    </row>
    <row r="68909" spans="10:10" x14ac:dyDescent="0.35">
      <c r="J68909" s="830"/>
    </row>
    <row r="68910" spans="10:10" x14ac:dyDescent="0.35">
      <c r="J68910" s="830"/>
    </row>
    <row r="68911" spans="10:10" x14ac:dyDescent="0.35">
      <c r="J68911" s="830"/>
    </row>
    <row r="68912" spans="10:10" x14ac:dyDescent="0.35">
      <c r="J68912" s="830"/>
    </row>
    <row r="68913" spans="10:10" x14ac:dyDescent="0.35">
      <c r="J68913" s="830"/>
    </row>
    <row r="68914" spans="10:10" x14ac:dyDescent="0.35">
      <c r="J68914" s="830"/>
    </row>
    <row r="68915" spans="10:10" x14ac:dyDescent="0.35">
      <c r="J68915" s="830"/>
    </row>
    <row r="68916" spans="10:10" x14ac:dyDescent="0.35">
      <c r="J68916" s="830"/>
    </row>
    <row r="68917" spans="10:10" x14ac:dyDescent="0.35">
      <c r="J68917" s="830"/>
    </row>
    <row r="68918" spans="10:10" x14ac:dyDescent="0.35">
      <c r="J68918" s="830"/>
    </row>
    <row r="68919" spans="10:10" x14ac:dyDescent="0.35">
      <c r="J68919" s="830"/>
    </row>
    <row r="68920" spans="10:10" x14ac:dyDescent="0.35">
      <c r="J68920" s="830"/>
    </row>
    <row r="68921" spans="10:10" x14ac:dyDescent="0.35">
      <c r="J68921" s="830"/>
    </row>
    <row r="68922" spans="10:10" x14ac:dyDescent="0.35">
      <c r="J68922" s="830"/>
    </row>
    <row r="68934" spans="10:10" x14ac:dyDescent="0.35">
      <c r="J68934" s="830"/>
    </row>
    <row r="68935" spans="10:10" x14ac:dyDescent="0.35">
      <c r="J68935" s="830"/>
    </row>
    <row r="68936" spans="10:10" x14ac:dyDescent="0.35">
      <c r="J68936" s="830"/>
    </row>
    <row r="68937" spans="10:10" x14ac:dyDescent="0.35">
      <c r="J68937" s="830"/>
    </row>
    <row r="68938" spans="10:10" x14ac:dyDescent="0.35">
      <c r="J68938" s="830"/>
    </row>
    <row r="68939" spans="10:10" x14ac:dyDescent="0.35">
      <c r="J68939" s="830"/>
    </row>
    <row r="68940" spans="10:10" x14ac:dyDescent="0.35">
      <c r="J68940" s="830"/>
    </row>
    <row r="68941" spans="10:10" x14ac:dyDescent="0.35">
      <c r="J68941" s="830"/>
    </row>
    <row r="68942" spans="10:10" x14ac:dyDescent="0.35">
      <c r="J68942" s="830"/>
    </row>
    <row r="68943" spans="10:10" x14ac:dyDescent="0.35">
      <c r="J68943" s="830"/>
    </row>
    <row r="68944" spans="10:10" x14ac:dyDescent="0.35">
      <c r="J68944" s="830"/>
    </row>
    <row r="68945" spans="10:10" x14ac:dyDescent="0.35">
      <c r="J68945" s="830"/>
    </row>
    <row r="68946" spans="10:10" x14ac:dyDescent="0.35">
      <c r="J68946" s="830"/>
    </row>
    <row r="68947" spans="10:10" x14ac:dyDescent="0.35">
      <c r="J68947" s="830"/>
    </row>
    <row r="68948" spans="10:10" x14ac:dyDescent="0.35">
      <c r="J68948" s="830"/>
    </row>
    <row r="68949" spans="10:10" x14ac:dyDescent="0.35">
      <c r="J68949" s="830"/>
    </row>
    <row r="68950" spans="10:10" x14ac:dyDescent="0.35">
      <c r="J68950" s="830"/>
    </row>
    <row r="68951" spans="10:10" x14ac:dyDescent="0.35">
      <c r="J68951" s="830"/>
    </row>
    <row r="68952" spans="10:10" x14ac:dyDescent="0.35">
      <c r="J68952" s="830"/>
    </row>
    <row r="68953" spans="10:10" x14ac:dyDescent="0.35">
      <c r="J68953" s="830"/>
    </row>
    <row r="68954" spans="10:10" x14ac:dyDescent="0.35">
      <c r="J68954" s="830"/>
    </row>
    <row r="68955" spans="10:10" x14ac:dyDescent="0.35">
      <c r="J68955" s="830"/>
    </row>
    <row r="68956" spans="10:10" x14ac:dyDescent="0.35">
      <c r="J68956" s="830"/>
    </row>
    <row r="68957" spans="10:10" x14ac:dyDescent="0.35">
      <c r="J68957" s="830"/>
    </row>
    <row r="68958" spans="10:10" x14ac:dyDescent="0.35">
      <c r="J68958" s="830"/>
    </row>
    <row r="68959" spans="10:10" x14ac:dyDescent="0.35">
      <c r="J68959" s="830"/>
    </row>
    <row r="68960" spans="10:10" x14ac:dyDescent="0.35">
      <c r="J68960" s="830"/>
    </row>
    <row r="68961" spans="10:10" x14ac:dyDescent="0.35">
      <c r="J68961" s="830"/>
    </row>
    <row r="68962" spans="10:10" x14ac:dyDescent="0.35">
      <c r="J68962" s="830"/>
    </row>
    <row r="68963" spans="10:10" x14ac:dyDescent="0.35">
      <c r="J68963" s="830"/>
    </row>
    <row r="68964" spans="10:10" x14ac:dyDescent="0.35">
      <c r="J68964" s="830"/>
    </row>
    <row r="68965" spans="10:10" x14ac:dyDescent="0.35">
      <c r="J68965" s="830"/>
    </row>
    <row r="68966" spans="10:10" x14ac:dyDescent="0.35">
      <c r="J68966" s="830"/>
    </row>
    <row r="68967" spans="10:10" x14ac:dyDescent="0.35">
      <c r="J68967" s="830"/>
    </row>
    <row r="68970" spans="10:10" x14ac:dyDescent="0.35">
      <c r="J68970" s="830"/>
    </row>
    <row r="68971" spans="10:10" x14ac:dyDescent="0.35">
      <c r="J68971" s="830"/>
    </row>
    <row r="68972" spans="10:10" x14ac:dyDescent="0.35">
      <c r="J68972" s="830"/>
    </row>
    <row r="68973" spans="10:10" x14ac:dyDescent="0.35">
      <c r="J68973" s="830"/>
    </row>
    <row r="68974" spans="10:10" x14ac:dyDescent="0.35">
      <c r="J68974" s="830"/>
    </row>
    <row r="68975" spans="10:10" x14ac:dyDescent="0.35">
      <c r="J68975" s="830"/>
    </row>
    <row r="68976" spans="10:10" x14ac:dyDescent="0.35">
      <c r="J68976" s="830"/>
    </row>
    <row r="68977" spans="10:10" x14ac:dyDescent="0.35">
      <c r="J68977" s="830"/>
    </row>
    <row r="68978" spans="10:10" x14ac:dyDescent="0.35">
      <c r="J68978" s="830"/>
    </row>
    <row r="68979" spans="10:10" x14ac:dyDescent="0.35">
      <c r="J68979" s="830"/>
    </row>
    <row r="68980" spans="10:10" x14ac:dyDescent="0.35">
      <c r="J68980" s="830"/>
    </row>
    <row r="68981" spans="10:10" x14ac:dyDescent="0.35">
      <c r="J68981" s="830"/>
    </row>
    <row r="68982" spans="10:10" x14ac:dyDescent="0.35">
      <c r="J68982" s="830"/>
    </row>
    <row r="68983" spans="10:10" x14ac:dyDescent="0.35">
      <c r="J68983" s="830"/>
    </row>
    <row r="68984" spans="10:10" x14ac:dyDescent="0.35">
      <c r="J68984" s="830"/>
    </row>
    <row r="68985" spans="10:10" x14ac:dyDescent="0.35">
      <c r="J68985" s="830"/>
    </row>
    <row r="68986" spans="10:10" x14ac:dyDescent="0.35">
      <c r="J68986" s="830"/>
    </row>
    <row r="68987" spans="10:10" x14ac:dyDescent="0.35">
      <c r="J68987" s="830"/>
    </row>
    <row r="68988" spans="10:10" x14ac:dyDescent="0.35">
      <c r="J68988" s="830"/>
    </row>
    <row r="68989" spans="10:10" x14ac:dyDescent="0.35">
      <c r="J68989" s="830"/>
    </row>
    <row r="68990" spans="10:10" x14ac:dyDescent="0.35">
      <c r="J68990" s="830"/>
    </row>
    <row r="68991" spans="10:10" x14ac:dyDescent="0.35">
      <c r="J68991" s="830"/>
    </row>
    <row r="68992" spans="10:10" x14ac:dyDescent="0.35">
      <c r="J68992" s="830"/>
    </row>
    <row r="68993" spans="10:10" x14ac:dyDescent="0.35">
      <c r="J68993" s="830"/>
    </row>
    <row r="68994" spans="10:10" x14ac:dyDescent="0.35">
      <c r="J68994" s="830"/>
    </row>
    <row r="68995" spans="10:10" x14ac:dyDescent="0.35">
      <c r="J68995" s="830"/>
    </row>
    <row r="68996" spans="10:10" x14ac:dyDescent="0.35">
      <c r="J68996" s="830"/>
    </row>
    <row r="68997" spans="10:10" x14ac:dyDescent="0.35">
      <c r="J68997" s="830"/>
    </row>
    <row r="68998" spans="10:10" x14ac:dyDescent="0.35">
      <c r="J68998" s="830"/>
    </row>
    <row r="68999" spans="10:10" x14ac:dyDescent="0.35">
      <c r="J68999" s="830"/>
    </row>
    <row r="69000" spans="10:10" x14ac:dyDescent="0.35">
      <c r="J69000" s="830"/>
    </row>
    <row r="69001" spans="10:10" x14ac:dyDescent="0.35">
      <c r="J69001" s="830"/>
    </row>
    <row r="69002" spans="10:10" x14ac:dyDescent="0.35">
      <c r="J69002" s="830"/>
    </row>
    <row r="69003" spans="10:10" x14ac:dyDescent="0.35">
      <c r="J69003" s="830"/>
    </row>
    <row r="69004" spans="10:10" x14ac:dyDescent="0.35">
      <c r="J69004" s="830"/>
    </row>
    <row r="69005" spans="10:10" x14ac:dyDescent="0.35">
      <c r="J69005" s="830"/>
    </row>
    <row r="69006" spans="10:10" x14ac:dyDescent="0.35">
      <c r="J69006" s="830"/>
    </row>
    <row r="69007" spans="10:10" x14ac:dyDescent="0.35">
      <c r="J69007" s="830"/>
    </row>
    <row r="69008" spans="10:10" x14ac:dyDescent="0.35">
      <c r="J69008" s="830"/>
    </row>
    <row r="69009" spans="10:10" x14ac:dyDescent="0.35">
      <c r="J69009" s="830"/>
    </row>
    <row r="69010" spans="10:10" x14ac:dyDescent="0.35">
      <c r="J69010" s="830"/>
    </row>
    <row r="69011" spans="10:10" x14ac:dyDescent="0.35">
      <c r="J69011" s="830"/>
    </row>
    <row r="69012" spans="10:10" x14ac:dyDescent="0.35">
      <c r="J69012" s="830"/>
    </row>
    <row r="69013" spans="10:10" x14ac:dyDescent="0.35">
      <c r="J69013" s="830"/>
    </row>
    <row r="69014" spans="10:10" x14ac:dyDescent="0.35">
      <c r="J69014" s="830"/>
    </row>
    <row r="69015" spans="10:10" x14ac:dyDescent="0.35">
      <c r="J69015" s="830"/>
    </row>
    <row r="69016" spans="10:10" x14ac:dyDescent="0.35">
      <c r="J69016" s="830"/>
    </row>
    <row r="69017" spans="10:10" x14ac:dyDescent="0.35">
      <c r="J69017" s="830"/>
    </row>
    <row r="69018" spans="10:10" x14ac:dyDescent="0.35">
      <c r="J69018" s="830"/>
    </row>
    <row r="69019" spans="10:10" x14ac:dyDescent="0.35">
      <c r="J69019" s="830"/>
    </row>
    <row r="69020" spans="10:10" x14ac:dyDescent="0.35">
      <c r="J69020" s="830"/>
    </row>
    <row r="69021" spans="10:10" x14ac:dyDescent="0.35">
      <c r="J69021" s="830"/>
    </row>
    <row r="69022" spans="10:10" x14ac:dyDescent="0.35">
      <c r="J69022" s="830"/>
    </row>
    <row r="69023" spans="10:10" x14ac:dyDescent="0.35">
      <c r="J69023" s="830"/>
    </row>
    <row r="69024" spans="10:10" x14ac:dyDescent="0.35">
      <c r="J69024" s="830"/>
    </row>
    <row r="69025" spans="10:10" x14ac:dyDescent="0.35">
      <c r="J69025" s="830"/>
    </row>
    <row r="69026" spans="10:10" x14ac:dyDescent="0.35">
      <c r="J69026" s="830"/>
    </row>
    <row r="69027" spans="10:10" x14ac:dyDescent="0.35">
      <c r="J69027" s="830"/>
    </row>
    <row r="69028" spans="10:10" x14ac:dyDescent="0.35">
      <c r="J69028" s="830"/>
    </row>
    <row r="69029" spans="10:10" x14ac:dyDescent="0.35">
      <c r="J69029" s="830"/>
    </row>
    <row r="69030" spans="10:10" x14ac:dyDescent="0.35">
      <c r="J69030" s="830"/>
    </row>
    <row r="69031" spans="10:10" x14ac:dyDescent="0.35">
      <c r="J69031" s="830"/>
    </row>
    <row r="69032" spans="10:10" x14ac:dyDescent="0.35">
      <c r="J69032" s="830"/>
    </row>
    <row r="69033" spans="10:10" x14ac:dyDescent="0.35">
      <c r="J69033" s="830"/>
    </row>
    <row r="69034" spans="10:10" x14ac:dyDescent="0.35">
      <c r="J69034" s="830"/>
    </row>
    <row r="69035" spans="10:10" x14ac:dyDescent="0.35">
      <c r="J69035" s="830"/>
    </row>
    <row r="69036" spans="10:10" x14ac:dyDescent="0.35">
      <c r="J69036" s="830"/>
    </row>
    <row r="69037" spans="10:10" x14ac:dyDescent="0.35">
      <c r="J69037" s="830"/>
    </row>
    <row r="69038" spans="10:10" x14ac:dyDescent="0.35">
      <c r="J69038" s="830"/>
    </row>
    <row r="69039" spans="10:10" x14ac:dyDescent="0.35">
      <c r="J69039" s="830"/>
    </row>
    <row r="69044" spans="10:10" x14ac:dyDescent="0.35">
      <c r="J69044" s="830"/>
    </row>
    <row r="69045" spans="10:10" x14ac:dyDescent="0.35">
      <c r="J69045" s="830"/>
    </row>
    <row r="69046" spans="10:10" x14ac:dyDescent="0.35">
      <c r="J69046" s="830"/>
    </row>
    <row r="69047" spans="10:10" x14ac:dyDescent="0.35">
      <c r="J69047" s="830"/>
    </row>
    <row r="69048" spans="10:10" x14ac:dyDescent="0.35">
      <c r="J69048" s="830"/>
    </row>
    <row r="69055" spans="10:10" x14ac:dyDescent="0.35">
      <c r="J69055" s="830"/>
    </row>
    <row r="69056" spans="10:10" x14ac:dyDescent="0.35">
      <c r="J69056" s="830"/>
    </row>
    <row r="69057" spans="10:10" x14ac:dyDescent="0.35">
      <c r="J69057" s="830"/>
    </row>
    <row r="69058" spans="10:10" x14ac:dyDescent="0.35">
      <c r="J69058" s="830"/>
    </row>
    <row r="69059" spans="10:10" x14ac:dyDescent="0.35">
      <c r="J69059" s="830"/>
    </row>
    <row r="69060" spans="10:10" x14ac:dyDescent="0.35">
      <c r="J69060" s="830"/>
    </row>
    <row r="69061" spans="10:10" x14ac:dyDescent="0.35">
      <c r="J69061" s="830"/>
    </row>
    <row r="69062" spans="10:10" x14ac:dyDescent="0.35">
      <c r="J69062" s="830"/>
    </row>
    <row r="69063" spans="10:10" x14ac:dyDescent="0.35">
      <c r="J69063" s="830"/>
    </row>
    <row r="69064" spans="10:10" x14ac:dyDescent="0.35">
      <c r="J69064" s="830"/>
    </row>
    <row r="69065" spans="10:10" x14ac:dyDescent="0.35">
      <c r="J69065" s="830"/>
    </row>
    <row r="69066" spans="10:10" x14ac:dyDescent="0.35">
      <c r="J69066" s="830"/>
    </row>
    <row r="69067" spans="10:10" x14ac:dyDescent="0.35">
      <c r="J69067" s="830"/>
    </row>
    <row r="69068" spans="10:10" x14ac:dyDescent="0.35">
      <c r="J69068" s="830"/>
    </row>
    <row r="69069" spans="10:10" x14ac:dyDescent="0.35">
      <c r="J69069" s="830"/>
    </row>
    <row r="69070" spans="10:10" x14ac:dyDescent="0.35">
      <c r="J69070" s="830"/>
    </row>
    <row r="69071" spans="10:10" x14ac:dyDescent="0.35">
      <c r="J69071" s="830"/>
    </row>
    <row r="69072" spans="10:10" x14ac:dyDescent="0.35">
      <c r="J69072" s="830"/>
    </row>
    <row r="69073" spans="10:10" x14ac:dyDescent="0.35">
      <c r="J69073" s="830"/>
    </row>
    <row r="69074" spans="10:10" x14ac:dyDescent="0.35">
      <c r="J69074" s="830"/>
    </row>
    <row r="69075" spans="10:10" x14ac:dyDescent="0.35">
      <c r="J69075" s="830"/>
    </row>
    <row r="69076" spans="10:10" x14ac:dyDescent="0.35">
      <c r="J69076" s="830"/>
    </row>
    <row r="69077" spans="10:10" x14ac:dyDescent="0.35">
      <c r="J69077" s="830"/>
    </row>
    <row r="69078" spans="10:10" x14ac:dyDescent="0.35">
      <c r="J69078" s="830"/>
    </row>
    <row r="69079" spans="10:10" x14ac:dyDescent="0.35">
      <c r="J69079" s="830"/>
    </row>
    <row r="69080" spans="10:10" x14ac:dyDescent="0.35">
      <c r="J69080" s="830"/>
    </row>
    <row r="69081" spans="10:10" x14ac:dyDescent="0.35">
      <c r="J69081" s="830"/>
    </row>
    <row r="69082" spans="10:10" x14ac:dyDescent="0.35">
      <c r="J69082" s="830"/>
    </row>
    <row r="69083" spans="10:10" x14ac:dyDescent="0.35">
      <c r="J69083" s="830"/>
    </row>
    <row r="69084" spans="10:10" x14ac:dyDescent="0.35">
      <c r="J69084" s="830"/>
    </row>
    <row r="69085" spans="10:10" x14ac:dyDescent="0.35">
      <c r="J69085" s="830"/>
    </row>
    <row r="69086" spans="10:10" x14ac:dyDescent="0.35">
      <c r="J69086" s="830"/>
    </row>
    <row r="69087" spans="10:10" x14ac:dyDescent="0.35">
      <c r="J69087" s="830"/>
    </row>
    <row r="69088" spans="10:10" x14ac:dyDescent="0.35">
      <c r="J69088" s="830"/>
    </row>
    <row r="69089" spans="10:10" x14ac:dyDescent="0.35">
      <c r="J69089" s="830"/>
    </row>
    <row r="69090" spans="10:10" x14ac:dyDescent="0.35">
      <c r="J69090" s="830"/>
    </row>
    <row r="69091" spans="10:10" x14ac:dyDescent="0.35">
      <c r="J69091" s="830"/>
    </row>
    <row r="69092" spans="10:10" x14ac:dyDescent="0.35">
      <c r="J69092" s="830"/>
    </row>
    <row r="69093" spans="10:10" x14ac:dyDescent="0.35">
      <c r="J69093" s="830"/>
    </row>
    <row r="69094" spans="10:10" x14ac:dyDescent="0.35">
      <c r="J69094" s="830"/>
    </row>
    <row r="69095" spans="10:10" x14ac:dyDescent="0.35">
      <c r="J69095" s="830"/>
    </row>
    <row r="69096" spans="10:10" x14ac:dyDescent="0.35">
      <c r="J69096" s="830"/>
    </row>
    <row r="69097" spans="10:10" x14ac:dyDescent="0.35">
      <c r="J69097" s="830"/>
    </row>
    <row r="69098" spans="10:10" x14ac:dyDescent="0.35">
      <c r="J69098" s="830"/>
    </row>
    <row r="69099" spans="10:10" x14ac:dyDescent="0.35">
      <c r="J69099" s="830"/>
    </row>
    <row r="69100" spans="10:10" x14ac:dyDescent="0.35">
      <c r="J69100" s="830"/>
    </row>
    <row r="69101" spans="10:10" x14ac:dyDescent="0.35">
      <c r="J69101" s="830"/>
    </row>
    <row r="69102" spans="10:10" x14ac:dyDescent="0.35">
      <c r="J69102" s="830"/>
    </row>
    <row r="69104" spans="10:10" x14ac:dyDescent="0.35">
      <c r="J69104" s="830"/>
    </row>
    <row r="69105" spans="10:10" x14ac:dyDescent="0.35">
      <c r="J69105" s="830"/>
    </row>
    <row r="69106" spans="10:10" x14ac:dyDescent="0.35">
      <c r="J69106" s="830"/>
    </row>
    <row r="69108" spans="10:10" x14ac:dyDescent="0.35">
      <c r="J69108" s="830"/>
    </row>
    <row r="69109" spans="10:10" x14ac:dyDescent="0.35">
      <c r="J69109" s="830"/>
    </row>
    <row r="69112" spans="10:10" x14ac:dyDescent="0.35">
      <c r="J69112" s="830"/>
    </row>
    <row r="69113" spans="10:10" x14ac:dyDescent="0.35">
      <c r="J69113" s="830"/>
    </row>
    <row r="69114" spans="10:10" x14ac:dyDescent="0.35">
      <c r="J69114" s="830"/>
    </row>
    <row r="69115" spans="10:10" x14ac:dyDescent="0.35">
      <c r="J69115" s="830"/>
    </row>
    <row r="69116" spans="10:10" x14ac:dyDescent="0.35">
      <c r="J69116" s="830"/>
    </row>
    <row r="69127" spans="10:10" x14ac:dyDescent="0.35">
      <c r="J69127" s="830"/>
    </row>
    <row r="69128" spans="10:10" x14ac:dyDescent="0.35">
      <c r="J69128" s="830"/>
    </row>
    <row r="69129" spans="10:10" x14ac:dyDescent="0.35">
      <c r="J69129" s="830"/>
    </row>
    <row r="69130" spans="10:10" x14ac:dyDescent="0.35">
      <c r="J69130" s="830"/>
    </row>
    <row r="69131" spans="10:10" x14ac:dyDescent="0.35">
      <c r="J69131" s="830"/>
    </row>
    <row r="69132" spans="10:10" x14ac:dyDescent="0.35">
      <c r="J69132" s="830"/>
    </row>
    <row r="69133" spans="10:10" x14ac:dyDescent="0.35">
      <c r="J69133" s="830"/>
    </row>
    <row r="69134" spans="10:10" x14ac:dyDescent="0.35">
      <c r="J69134" s="830"/>
    </row>
    <row r="69135" spans="10:10" x14ac:dyDescent="0.35">
      <c r="J69135" s="830"/>
    </row>
    <row r="69136" spans="10:10" x14ac:dyDescent="0.35">
      <c r="J69136" s="830"/>
    </row>
    <row r="69137" spans="10:10" x14ac:dyDescent="0.35">
      <c r="J69137" s="830"/>
    </row>
    <row r="69138" spans="10:10" x14ac:dyDescent="0.35">
      <c r="J69138" s="830"/>
    </row>
    <row r="69139" spans="10:10" x14ac:dyDescent="0.35">
      <c r="J69139" s="830"/>
    </row>
    <row r="69140" spans="10:10" x14ac:dyDescent="0.35">
      <c r="J69140" s="830"/>
    </row>
    <row r="69141" spans="10:10" x14ac:dyDescent="0.35">
      <c r="J69141" s="830"/>
    </row>
    <row r="69142" spans="10:10" x14ac:dyDescent="0.35">
      <c r="J69142" s="830"/>
    </row>
    <row r="69143" spans="10:10" x14ac:dyDescent="0.35">
      <c r="J69143" s="830"/>
    </row>
    <row r="69144" spans="10:10" x14ac:dyDescent="0.35">
      <c r="J69144" s="830"/>
    </row>
    <row r="69145" spans="10:10" x14ac:dyDescent="0.35">
      <c r="J69145" s="830"/>
    </row>
    <row r="69146" spans="10:10" x14ac:dyDescent="0.35">
      <c r="J69146" s="830"/>
    </row>
    <row r="69151" spans="10:10" x14ac:dyDescent="0.35">
      <c r="J69151" s="830"/>
    </row>
    <row r="69152" spans="10:10" x14ac:dyDescent="0.35">
      <c r="J69152" s="830"/>
    </row>
    <row r="69153" spans="10:10" x14ac:dyDescent="0.35">
      <c r="J69153" s="830"/>
    </row>
    <row r="69154" spans="10:10" x14ac:dyDescent="0.35">
      <c r="J69154" s="830"/>
    </row>
    <row r="69155" spans="10:10" x14ac:dyDescent="0.35">
      <c r="J69155" s="830"/>
    </row>
    <row r="69156" spans="10:10" x14ac:dyDescent="0.35">
      <c r="J69156" s="830"/>
    </row>
    <row r="69157" spans="10:10" x14ac:dyDescent="0.35">
      <c r="J69157" s="830"/>
    </row>
    <row r="69158" spans="10:10" x14ac:dyDescent="0.35">
      <c r="J69158" s="830"/>
    </row>
    <row r="69159" spans="10:10" x14ac:dyDescent="0.35">
      <c r="J69159" s="830"/>
    </row>
    <row r="69160" spans="10:10" x14ac:dyDescent="0.35">
      <c r="J69160" s="830"/>
    </row>
    <row r="69161" spans="10:10" x14ac:dyDescent="0.35">
      <c r="J69161" s="830"/>
    </row>
    <row r="69162" spans="10:10" x14ac:dyDescent="0.35">
      <c r="J69162" s="830"/>
    </row>
    <row r="69163" spans="10:10" x14ac:dyDescent="0.35">
      <c r="J69163" s="830"/>
    </row>
    <row r="69164" spans="10:10" x14ac:dyDescent="0.35">
      <c r="J69164" s="830"/>
    </row>
    <row r="69165" spans="10:10" x14ac:dyDescent="0.35">
      <c r="J69165" s="830"/>
    </row>
    <row r="69166" spans="10:10" x14ac:dyDescent="0.35">
      <c r="J69166" s="830"/>
    </row>
    <row r="69167" spans="10:10" x14ac:dyDescent="0.35">
      <c r="J69167" s="830"/>
    </row>
    <row r="69168" spans="10:10" x14ac:dyDescent="0.35">
      <c r="J69168" s="830"/>
    </row>
    <row r="69169" spans="10:10" x14ac:dyDescent="0.35">
      <c r="J69169" s="830"/>
    </row>
    <row r="69170" spans="10:10" x14ac:dyDescent="0.35">
      <c r="J69170" s="830"/>
    </row>
    <row r="69171" spans="10:10" x14ac:dyDescent="0.35">
      <c r="J69171" s="830"/>
    </row>
    <row r="69172" spans="10:10" x14ac:dyDescent="0.35">
      <c r="J69172" s="830"/>
    </row>
    <row r="69173" spans="10:10" x14ac:dyDescent="0.35">
      <c r="J69173" s="830"/>
    </row>
    <row r="69174" spans="10:10" x14ac:dyDescent="0.35">
      <c r="J69174" s="830"/>
    </row>
    <row r="69175" spans="10:10" x14ac:dyDescent="0.35">
      <c r="J69175" s="830"/>
    </row>
    <row r="69176" spans="10:10" x14ac:dyDescent="0.35">
      <c r="J69176" s="830"/>
    </row>
    <row r="69177" spans="10:10" x14ac:dyDescent="0.35">
      <c r="J69177" s="830"/>
    </row>
    <row r="69178" spans="10:10" x14ac:dyDescent="0.35">
      <c r="J69178" s="830"/>
    </row>
    <row r="69179" spans="10:10" x14ac:dyDescent="0.35">
      <c r="J69179" s="830"/>
    </row>
    <row r="69180" spans="10:10" x14ac:dyDescent="0.35">
      <c r="J69180" s="830"/>
    </row>
    <row r="69181" spans="10:10" x14ac:dyDescent="0.35">
      <c r="J69181" s="830"/>
    </row>
    <row r="69182" spans="10:10" x14ac:dyDescent="0.35">
      <c r="J69182" s="830"/>
    </row>
    <row r="69183" spans="10:10" x14ac:dyDescent="0.35">
      <c r="J69183" s="830"/>
    </row>
    <row r="69184" spans="10:10" x14ac:dyDescent="0.35">
      <c r="J69184" s="830"/>
    </row>
    <row r="69185" spans="10:10" x14ac:dyDescent="0.35">
      <c r="J69185" s="830"/>
    </row>
    <row r="69186" spans="10:10" x14ac:dyDescent="0.35">
      <c r="J69186" s="830"/>
    </row>
    <row r="69187" spans="10:10" x14ac:dyDescent="0.35">
      <c r="J69187" s="830"/>
    </row>
    <row r="69188" spans="10:10" x14ac:dyDescent="0.35">
      <c r="J69188" s="830"/>
    </row>
    <row r="69189" spans="10:10" x14ac:dyDescent="0.35">
      <c r="J69189" s="830"/>
    </row>
    <row r="69190" spans="10:10" x14ac:dyDescent="0.35">
      <c r="J69190" s="830"/>
    </row>
    <row r="69191" spans="10:10" x14ac:dyDescent="0.35">
      <c r="J69191" s="830"/>
    </row>
    <row r="69192" spans="10:10" x14ac:dyDescent="0.35">
      <c r="J69192" s="830"/>
    </row>
    <row r="69193" spans="10:10" x14ac:dyDescent="0.35">
      <c r="J69193" s="830"/>
    </row>
    <row r="69194" spans="10:10" x14ac:dyDescent="0.35">
      <c r="J69194" s="830"/>
    </row>
    <row r="69195" spans="10:10" x14ac:dyDescent="0.35">
      <c r="J69195" s="830"/>
    </row>
    <row r="69218" spans="10:10" x14ac:dyDescent="0.35">
      <c r="J69218" s="830"/>
    </row>
    <row r="69219" spans="10:10" x14ac:dyDescent="0.35">
      <c r="J69219" s="830"/>
    </row>
    <row r="69220" spans="10:10" x14ac:dyDescent="0.35">
      <c r="J69220" s="830"/>
    </row>
    <row r="69221" spans="10:10" x14ac:dyDescent="0.35">
      <c r="J69221" s="830"/>
    </row>
    <row r="69222" spans="10:10" x14ac:dyDescent="0.35">
      <c r="J69222" s="830"/>
    </row>
    <row r="69223" spans="10:10" x14ac:dyDescent="0.35">
      <c r="J69223" s="830"/>
    </row>
    <row r="69224" spans="10:10" x14ac:dyDescent="0.35">
      <c r="J69224" s="830"/>
    </row>
    <row r="69225" spans="10:10" x14ac:dyDescent="0.35">
      <c r="J69225" s="830"/>
    </row>
    <row r="69226" spans="10:10" x14ac:dyDescent="0.35">
      <c r="J69226" s="830"/>
    </row>
    <row r="69227" spans="10:10" x14ac:dyDescent="0.35">
      <c r="J69227" s="830"/>
    </row>
    <row r="69239" spans="10:10" x14ac:dyDescent="0.35">
      <c r="J69239" s="830"/>
    </row>
    <row r="69240" spans="10:10" x14ac:dyDescent="0.35">
      <c r="J69240" s="830"/>
    </row>
    <row r="69241" spans="10:10" x14ac:dyDescent="0.35">
      <c r="J69241" s="830"/>
    </row>
    <row r="69242" spans="10:10" x14ac:dyDescent="0.35">
      <c r="J69242" s="830"/>
    </row>
    <row r="69243" spans="10:10" x14ac:dyDescent="0.35">
      <c r="J69243" s="830"/>
    </row>
    <row r="69244" spans="10:10" x14ac:dyDescent="0.35">
      <c r="J69244" s="830"/>
    </row>
    <row r="69245" spans="10:10" x14ac:dyDescent="0.35">
      <c r="J69245" s="830"/>
    </row>
    <row r="69246" spans="10:10" x14ac:dyDescent="0.35">
      <c r="J69246" s="830"/>
    </row>
    <row r="69247" spans="10:10" x14ac:dyDescent="0.35">
      <c r="J69247" s="830"/>
    </row>
    <row r="69248" spans="10:10" x14ac:dyDescent="0.35">
      <c r="J69248" s="830"/>
    </row>
    <row r="69249" spans="10:10" x14ac:dyDescent="0.35">
      <c r="J69249" s="830"/>
    </row>
    <row r="69250" spans="10:10" x14ac:dyDescent="0.35">
      <c r="J69250" s="830"/>
    </row>
    <row r="69251" spans="10:10" x14ac:dyDescent="0.35">
      <c r="J69251" s="830"/>
    </row>
    <row r="69252" spans="10:10" x14ac:dyDescent="0.35">
      <c r="J69252" s="830"/>
    </row>
    <row r="69253" spans="10:10" x14ac:dyDescent="0.35">
      <c r="J69253" s="830"/>
    </row>
    <row r="69254" spans="10:10" x14ac:dyDescent="0.35">
      <c r="J69254" s="830"/>
    </row>
    <row r="69255" spans="10:10" x14ac:dyDescent="0.35">
      <c r="J69255" s="830"/>
    </row>
    <row r="69256" spans="10:10" x14ac:dyDescent="0.35">
      <c r="J69256" s="830"/>
    </row>
    <row r="69257" spans="10:10" x14ac:dyDescent="0.35">
      <c r="J69257" s="830"/>
    </row>
    <row r="69258" spans="10:10" x14ac:dyDescent="0.35">
      <c r="J69258" s="830"/>
    </row>
    <row r="69259" spans="10:10" x14ac:dyDescent="0.35">
      <c r="J69259" s="830"/>
    </row>
    <row r="69260" spans="10:10" x14ac:dyDescent="0.35">
      <c r="J69260" s="830"/>
    </row>
    <row r="69261" spans="10:10" x14ac:dyDescent="0.35">
      <c r="J69261" s="830"/>
    </row>
    <row r="69262" spans="10:10" x14ac:dyDescent="0.35">
      <c r="J69262" s="830"/>
    </row>
    <row r="69263" spans="10:10" x14ac:dyDescent="0.35">
      <c r="J69263" s="830"/>
    </row>
    <row r="69264" spans="10:10" x14ac:dyDescent="0.35">
      <c r="J69264" s="830"/>
    </row>
    <row r="69265" spans="10:10" x14ac:dyDescent="0.35">
      <c r="J69265" s="830"/>
    </row>
    <row r="69266" spans="10:10" x14ac:dyDescent="0.35">
      <c r="J69266" s="830"/>
    </row>
    <row r="69267" spans="10:10" x14ac:dyDescent="0.35">
      <c r="J69267" s="830"/>
    </row>
    <row r="69268" spans="10:10" x14ac:dyDescent="0.35">
      <c r="J69268" s="830"/>
    </row>
    <row r="69269" spans="10:10" x14ac:dyDescent="0.35">
      <c r="J69269" s="830"/>
    </row>
    <row r="69270" spans="10:10" x14ac:dyDescent="0.35">
      <c r="J69270" s="830"/>
    </row>
    <row r="69271" spans="10:10" x14ac:dyDescent="0.35">
      <c r="J69271" s="830"/>
    </row>
    <row r="69272" spans="10:10" x14ac:dyDescent="0.35">
      <c r="J69272" s="830"/>
    </row>
    <row r="69273" spans="10:10" x14ac:dyDescent="0.35">
      <c r="J69273" s="830"/>
    </row>
    <row r="69274" spans="10:10" x14ac:dyDescent="0.35">
      <c r="J69274" s="830"/>
    </row>
    <row r="69275" spans="10:10" x14ac:dyDescent="0.35">
      <c r="J69275" s="830"/>
    </row>
    <row r="69276" spans="10:10" x14ac:dyDescent="0.35">
      <c r="J69276" s="830"/>
    </row>
    <row r="69277" spans="10:10" x14ac:dyDescent="0.35">
      <c r="J69277" s="830"/>
    </row>
    <row r="69278" spans="10:10" x14ac:dyDescent="0.35">
      <c r="J69278" s="830"/>
    </row>
    <row r="69279" spans="10:10" x14ac:dyDescent="0.35">
      <c r="J69279" s="830"/>
    </row>
    <row r="69280" spans="10:10" x14ac:dyDescent="0.35">
      <c r="J69280" s="830"/>
    </row>
    <row r="69281" spans="10:10" x14ac:dyDescent="0.35">
      <c r="J69281" s="830"/>
    </row>
    <row r="69282" spans="10:10" x14ac:dyDescent="0.35">
      <c r="J69282" s="830"/>
    </row>
    <row r="69283" spans="10:10" x14ac:dyDescent="0.35">
      <c r="J69283" s="830"/>
    </row>
    <row r="69284" spans="10:10" x14ac:dyDescent="0.35">
      <c r="J69284" s="830"/>
    </row>
    <row r="69285" spans="10:10" x14ac:dyDescent="0.35">
      <c r="J69285" s="830"/>
    </row>
    <row r="69286" spans="10:10" x14ac:dyDescent="0.35">
      <c r="J69286" s="830"/>
    </row>
    <row r="69287" spans="10:10" x14ac:dyDescent="0.35">
      <c r="J69287" s="830"/>
    </row>
    <row r="69288" spans="10:10" x14ac:dyDescent="0.35">
      <c r="J69288" s="830"/>
    </row>
    <row r="69289" spans="10:10" x14ac:dyDescent="0.35">
      <c r="J69289" s="830"/>
    </row>
    <row r="69290" spans="10:10" x14ac:dyDescent="0.35">
      <c r="J69290" s="830"/>
    </row>
    <row r="69291" spans="10:10" x14ac:dyDescent="0.35">
      <c r="J69291" s="830"/>
    </row>
    <row r="69292" spans="10:10" x14ac:dyDescent="0.35">
      <c r="J69292" s="830"/>
    </row>
    <row r="69293" spans="10:10" x14ac:dyDescent="0.35">
      <c r="J69293" s="830"/>
    </row>
    <row r="69294" spans="10:10" x14ac:dyDescent="0.35">
      <c r="J69294" s="830"/>
    </row>
    <row r="69295" spans="10:10" x14ac:dyDescent="0.35">
      <c r="J69295" s="830"/>
    </row>
    <row r="69296" spans="10:10" x14ac:dyDescent="0.35">
      <c r="J69296" s="830"/>
    </row>
    <row r="69297" spans="10:10" x14ac:dyDescent="0.35">
      <c r="J69297" s="830"/>
    </row>
    <row r="69298" spans="10:10" x14ac:dyDescent="0.35">
      <c r="J69298" s="830"/>
    </row>
    <row r="69299" spans="10:10" x14ac:dyDescent="0.35">
      <c r="J69299" s="830"/>
    </row>
    <row r="69300" spans="10:10" x14ac:dyDescent="0.35">
      <c r="J69300" s="830"/>
    </row>
    <row r="69301" spans="10:10" x14ac:dyDescent="0.35">
      <c r="J69301" s="830"/>
    </row>
    <row r="69302" spans="10:10" x14ac:dyDescent="0.35">
      <c r="J69302" s="830"/>
    </row>
    <row r="69303" spans="10:10" x14ac:dyDescent="0.35">
      <c r="J69303" s="830"/>
    </row>
    <row r="69304" spans="10:10" x14ac:dyDescent="0.35">
      <c r="J69304" s="830"/>
    </row>
    <row r="69305" spans="10:10" x14ac:dyDescent="0.35">
      <c r="J69305" s="830"/>
    </row>
    <row r="69306" spans="10:10" x14ac:dyDescent="0.35">
      <c r="J69306" s="830"/>
    </row>
    <row r="69307" spans="10:10" x14ac:dyDescent="0.35">
      <c r="J69307" s="830"/>
    </row>
    <row r="69308" spans="10:10" x14ac:dyDescent="0.35">
      <c r="J69308" s="830"/>
    </row>
    <row r="69309" spans="10:10" x14ac:dyDescent="0.35">
      <c r="J69309" s="830"/>
    </row>
    <row r="69310" spans="10:10" x14ac:dyDescent="0.35">
      <c r="J69310" s="830"/>
    </row>
    <row r="69311" spans="10:10" x14ac:dyDescent="0.35">
      <c r="J69311" s="830"/>
    </row>
    <row r="69312" spans="10:10" x14ac:dyDescent="0.35">
      <c r="J69312" s="830"/>
    </row>
    <row r="69313" spans="10:10" x14ac:dyDescent="0.35">
      <c r="J69313" s="830"/>
    </row>
    <row r="69314" spans="10:10" x14ac:dyDescent="0.35">
      <c r="J69314" s="830"/>
    </row>
    <row r="69315" spans="10:10" x14ac:dyDescent="0.35">
      <c r="J69315" s="830"/>
    </row>
    <row r="69316" spans="10:10" x14ac:dyDescent="0.35">
      <c r="J69316" s="830"/>
    </row>
    <row r="69317" spans="10:10" x14ac:dyDescent="0.35">
      <c r="J69317" s="830"/>
    </row>
    <row r="69318" spans="10:10" x14ac:dyDescent="0.35">
      <c r="J69318" s="830"/>
    </row>
    <row r="69319" spans="10:10" x14ac:dyDescent="0.35">
      <c r="J69319" s="830"/>
    </row>
    <row r="69320" spans="10:10" x14ac:dyDescent="0.35">
      <c r="J69320" s="830"/>
    </row>
    <row r="69321" spans="10:10" x14ac:dyDescent="0.35">
      <c r="J69321" s="830"/>
    </row>
    <row r="69322" spans="10:10" x14ac:dyDescent="0.35">
      <c r="J69322" s="830"/>
    </row>
    <row r="69323" spans="10:10" x14ac:dyDescent="0.35">
      <c r="J69323" s="830"/>
    </row>
    <row r="69324" spans="10:10" x14ac:dyDescent="0.35">
      <c r="J69324" s="830"/>
    </row>
    <row r="69325" spans="10:10" x14ac:dyDescent="0.35">
      <c r="J69325" s="830"/>
    </row>
    <row r="69326" spans="10:10" x14ac:dyDescent="0.35">
      <c r="J69326" s="830"/>
    </row>
    <row r="69327" spans="10:10" x14ac:dyDescent="0.35">
      <c r="J69327" s="830"/>
    </row>
    <row r="69328" spans="10:10" x14ac:dyDescent="0.35">
      <c r="J69328" s="830"/>
    </row>
    <row r="69329" spans="10:10" x14ac:dyDescent="0.35">
      <c r="J69329" s="830"/>
    </row>
    <row r="69330" spans="10:10" x14ac:dyDescent="0.35">
      <c r="J69330" s="830"/>
    </row>
    <row r="69331" spans="10:10" x14ac:dyDescent="0.35">
      <c r="J69331" s="830"/>
    </row>
    <row r="69332" spans="10:10" x14ac:dyDescent="0.35">
      <c r="J69332" s="830"/>
    </row>
    <row r="69333" spans="10:10" x14ac:dyDescent="0.35">
      <c r="J69333" s="830"/>
    </row>
    <row r="69334" spans="10:10" x14ac:dyDescent="0.35">
      <c r="J69334" s="830"/>
    </row>
    <row r="69335" spans="10:10" x14ac:dyDescent="0.35">
      <c r="J69335" s="830"/>
    </row>
    <row r="69336" spans="10:10" x14ac:dyDescent="0.35">
      <c r="J69336" s="830"/>
    </row>
    <row r="69337" spans="10:10" x14ac:dyDescent="0.35">
      <c r="J69337" s="830"/>
    </row>
    <row r="69338" spans="10:10" x14ac:dyDescent="0.35">
      <c r="J69338" s="830"/>
    </row>
    <row r="69339" spans="10:10" x14ac:dyDescent="0.35">
      <c r="J69339" s="830"/>
    </row>
    <row r="69340" spans="10:10" x14ac:dyDescent="0.35">
      <c r="J69340" s="830"/>
    </row>
    <row r="69341" spans="10:10" x14ac:dyDescent="0.35">
      <c r="J69341" s="830"/>
    </row>
    <row r="69342" spans="10:10" x14ac:dyDescent="0.35">
      <c r="J69342" s="830"/>
    </row>
    <row r="69343" spans="10:10" x14ac:dyDescent="0.35">
      <c r="J69343" s="830"/>
    </row>
    <row r="69344" spans="10:10" x14ac:dyDescent="0.35">
      <c r="J69344" s="830"/>
    </row>
    <row r="69345" spans="10:10" x14ac:dyDescent="0.35">
      <c r="J69345" s="830"/>
    </row>
    <row r="69346" spans="10:10" x14ac:dyDescent="0.35">
      <c r="J69346" s="830"/>
    </row>
    <row r="69347" spans="10:10" x14ac:dyDescent="0.35">
      <c r="J69347" s="830"/>
    </row>
    <row r="69348" spans="10:10" x14ac:dyDescent="0.35">
      <c r="J69348" s="830"/>
    </row>
    <row r="69349" spans="10:10" x14ac:dyDescent="0.35">
      <c r="J69349" s="830"/>
    </row>
    <row r="69350" spans="10:10" x14ac:dyDescent="0.35">
      <c r="J69350" s="830"/>
    </row>
    <row r="69351" spans="10:10" x14ac:dyDescent="0.35">
      <c r="J69351" s="830"/>
    </row>
    <row r="69352" spans="10:10" x14ac:dyDescent="0.35">
      <c r="J69352" s="830"/>
    </row>
    <row r="69353" spans="10:10" x14ac:dyDescent="0.35">
      <c r="J69353" s="830"/>
    </row>
    <row r="69354" spans="10:10" x14ac:dyDescent="0.35">
      <c r="J69354" s="830"/>
    </row>
    <row r="69355" spans="10:10" x14ac:dyDescent="0.35">
      <c r="J69355" s="830"/>
    </row>
    <row r="69356" spans="10:10" x14ac:dyDescent="0.35">
      <c r="J69356" s="830"/>
    </row>
    <row r="69357" spans="10:10" x14ac:dyDescent="0.35">
      <c r="J69357" s="830"/>
    </row>
    <row r="69358" spans="10:10" x14ac:dyDescent="0.35">
      <c r="J69358" s="830"/>
    </row>
    <row r="69359" spans="10:10" x14ac:dyDescent="0.35">
      <c r="J69359" s="830"/>
    </row>
    <row r="69360" spans="10:10" x14ac:dyDescent="0.35">
      <c r="J69360" s="830"/>
    </row>
    <row r="69361" spans="10:10" x14ac:dyDescent="0.35">
      <c r="J69361" s="830"/>
    </row>
    <row r="69362" spans="10:10" x14ac:dyDescent="0.35">
      <c r="J69362" s="830"/>
    </row>
    <row r="69363" spans="10:10" x14ac:dyDescent="0.35">
      <c r="J69363" s="830"/>
    </row>
    <row r="69364" spans="10:10" x14ac:dyDescent="0.35">
      <c r="J69364" s="830"/>
    </row>
    <row r="69365" spans="10:10" x14ac:dyDescent="0.35">
      <c r="J69365" s="830"/>
    </row>
    <row r="69366" spans="10:10" x14ac:dyDescent="0.35">
      <c r="J69366" s="830"/>
    </row>
    <row r="69367" spans="10:10" x14ac:dyDescent="0.35">
      <c r="J69367" s="830"/>
    </row>
    <row r="69368" spans="10:10" x14ac:dyDescent="0.35">
      <c r="J69368" s="830"/>
    </row>
    <row r="69369" spans="10:10" x14ac:dyDescent="0.35">
      <c r="J69369" s="830"/>
    </row>
    <row r="69370" spans="10:10" x14ac:dyDescent="0.35">
      <c r="J69370" s="830"/>
    </row>
    <row r="69371" spans="10:10" x14ac:dyDescent="0.35">
      <c r="J69371" s="830"/>
    </row>
    <row r="69372" spans="10:10" x14ac:dyDescent="0.35">
      <c r="J69372" s="830"/>
    </row>
    <row r="69373" spans="10:10" x14ac:dyDescent="0.35">
      <c r="J69373" s="830"/>
    </row>
    <row r="69374" spans="10:10" x14ac:dyDescent="0.35">
      <c r="J69374" s="830"/>
    </row>
    <row r="69375" spans="10:10" x14ac:dyDescent="0.35">
      <c r="J69375" s="830"/>
    </row>
    <row r="69376" spans="10:10" x14ac:dyDescent="0.35">
      <c r="J69376" s="830"/>
    </row>
    <row r="69377" spans="10:10" x14ac:dyDescent="0.35">
      <c r="J69377" s="830"/>
    </row>
    <row r="69378" spans="10:10" x14ac:dyDescent="0.35">
      <c r="J69378" s="830"/>
    </row>
    <row r="69379" spans="10:10" x14ac:dyDescent="0.35">
      <c r="J69379" s="830"/>
    </row>
    <row r="69380" spans="10:10" x14ac:dyDescent="0.35">
      <c r="J69380" s="830"/>
    </row>
    <row r="69381" spans="10:10" x14ac:dyDescent="0.35">
      <c r="J69381" s="830"/>
    </row>
    <row r="69382" spans="10:10" x14ac:dyDescent="0.35">
      <c r="J69382" s="830"/>
    </row>
    <row r="69383" spans="10:10" x14ac:dyDescent="0.35">
      <c r="J69383" s="830"/>
    </row>
    <row r="69384" spans="10:10" x14ac:dyDescent="0.35">
      <c r="J69384" s="830"/>
    </row>
    <row r="69385" spans="10:10" x14ac:dyDescent="0.35">
      <c r="J69385" s="830"/>
    </row>
    <row r="69386" spans="10:10" x14ac:dyDescent="0.35">
      <c r="J69386" s="830"/>
    </row>
    <row r="69387" spans="10:10" x14ac:dyDescent="0.35">
      <c r="J69387" s="830"/>
    </row>
    <row r="69388" spans="10:10" x14ac:dyDescent="0.35">
      <c r="J69388" s="830"/>
    </row>
    <row r="69389" spans="10:10" x14ac:dyDescent="0.35">
      <c r="J69389" s="830"/>
    </row>
    <row r="69390" spans="10:10" x14ac:dyDescent="0.35">
      <c r="J69390" s="830"/>
    </row>
    <row r="69391" spans="10:10" x14ac:dyDescent="0.35">
      <c r="J69391" s="830"/>
    </row>
    <row r="69392" spans="10:10" x14ac:dyDescent="0.35">
      <c r="J69392" s="830"/>
    </row>
    <row r="69393" spans="10:10" x14ac:dyDescent="0.35">
      <c r="J69393" s="830"/>
    </row>
    <row r="69394" spans="10:10" x14ac:dyDescent="0.35">
      <c r="J69394" s="830"/>
    </row>
    <row r="69395" spans="10:10" x14ac:dyDescent="0.35">
      <c r="J69395" s="830"/>
    </row>
    <row r="69396" spans="10:10" x14ac:dyDescent="0.35">
      <c r="J69396" s="830"/>
    </row>
    <row r="69397" spans="10:10" x14ac:dyDescent="0.35">
      <c r="J69397" s="830"/>
    </row>
    <row r="69398" spans="10:10" x14ac:dyDescent="0.35">
      <c r="J69398" s="830"/>
    </row>
    <row r="69399" spans="10:10" x14ac:dyDescent="0.35">
      <c r="J69399" s="830"/>
    </row>
    <row r="69400" spans="10:10" x14ac:dyDescent="0.35">
      <c r="J69400" s="830"/>
    </row>
    <row r="69401" spans="10:10" x14ac:dyDescent="0.35">
      <c r="J69401" s="830"/>
    </row>
    <row r="69402" spans="10:10" x14ac:dyDescent="0.35">
      <c r="J69402" s="830"/>
    </row>
    <row r="69403" spans="10:10" x14ac:dyDescent="0.35">
      <c r="J69403" s="830"/>
    </row>
    <row r="69404" spans="10:10" x14ac:dyDescent="0.35">
      <c r="J69404" s="830"/>
    </row>
    <row r="69405" spans="10:10" x14ac:dyDescent="0.35">
      <c r="J69405" s="830"/>
    </row>
    <row r="69406" spans="10:10" x14ac:dyDescent="0.35">
      <c r="J69406" s="830"/>
    </row>
    <row r="69407" spans="10:10" x14ac:dyDescent="0.35">
      <c r="J69407" s="830"/>
    </row>
    <row r="69408" spans="10:10" x14ac:dyDescent="0.35">
      <c r="J69408" s="830"/>
    </row>
    <row r="69409" spans="10:10" x14ac:dyDescent="0.35">
      <c r="J69409" s="830"/>
    </row>
    <row r="69410" spans="10:10" x14ac:dyDescent="0.35">
      <c r="J69410" s="830"/>
    </row>
    <row r="69411" spans="10:10" x14ac:dyDescent="0.35">
      <c r="J69411" s="830"/>
    </row>
    <row r="69412" spans="10:10" x14ac:dyDescent="0.35">
      <c r="J69412" s="830"/>
    </row>
    <row r="69413" spans="10:10" x14ac:dyDescent="0.35">
      <c r="J69413" s="830"/>
    </row>
    <row r="69414" spans="10:10" x14ac:dyDescent="0.35">
      <c r="J69414" s="830"/>
    </row>
    <row r="69415" spans="10:10" x14ac:dyDescent="0.35">
      <c r="J69415" s="830"/>
    </row>
    <row r="69416" spans="10:10" x14ac:dyDescent="0.35">
      <c r="J69416" s="830"/>
    </row>
    <row r="69417" spans="10:10" x14ac:dyDescent="0.35">
      <c r="J69417" s="830"/>
    </row>
    <row r="69418" spans="10:10" x14ac:dyDescent="0.35">
      <c r="J69418" s="830"/>
    </row>
    <row r="69419" spans="10:10" x14ac:dyDescent="0.35">
      <c r="J69419" s="830"/>
    </row>
    <row r="69420" spans="10:10" x14ac:dyDescent="0.35">
      <c r="J69420" s="830"/>
    </row>
    <row r="69421" spans="10:10" x14ac:dyDescent="0.35">
      <c r="J69421" s="830"/>
    </row>
    <row r="69422" spans="10:10" x14ac:dyDescent="0.35">
      <c r="J69422" s="830"/>
    </row>
    <row r="69423" spans="10:10" x14ac:dyDescent="0.35">
      <c r="J69423" s="830"/>
    </row>
    <row r="69424" spans="10:10" x14ac:dyDescent="0.35">
      <c r="J69424" s="830"/>
    </row>
    <row r="69425" spans="10:10" x14ac:dyDescent="0.35">
      <c r="J69425" s="830"/>
    </row>
    <row r="69426" spans="10:10" x14ac:dyDescent="0.35">
      <c r="J69426" s="830"/>
    </row>
    <row r="69427" spans="10:10" x14ac:dyDescent="0.35">
      <c r="J69427" s="830"/>
    </row>
    <row r="69428" spans="10:10" x14ac:dyDescent="0.35">
      <c r="J69428" s="830"/>
    </row>
    <row r="69429" spans="10:10" x14ac:dyDescent="0.35">
      <c r="J69429" s="830"/>
    </row>
    <row r="69430" spans="10:10" x14ac:dyDescent="0.35">
      <c r="J69430" s="830"/>
    </row>
    <row r="69431" spans="10:10" x14ac:dyDescent="0.35">
      <c r="J69431" s="830"/>
    </row>
    <row r="69432" spans="10:10" x14ac:dyDescent="0.35">
      <c r="J69432" s="830"/>
    </row>
    <row r="69433" spans="10:10" x14ac:dyDescent="0.35">
      <c r="J69433" s="830"/>
    </row>
    <row r="69434" spans="10:10" x14ac:dyDescent="0.35">
      <c r="J69434" s="830"/>
    </row>
    <row r="69435" spans="10:10" x14ac:dyDescent="0.35">
      <c r="J69435" s="830"/>
    </row>
    <row r="69436" spans="10:10" x14ac:dyDescent="0.35">
      <c r="J69436" s="830"/>
    </row>
    <row r="69437" spans="10:10" x14ac:dyDescent="0.35">
      <c r="J69437" s="830"/>
    </row>
    <row r="69438" spans="10:10" x14ac:dyDescent="0.35">
      <c r="J69438" s="830"/>
    </row>
    <row r="69439" spans="10:10" x14ac:dyDescent="0.35">
      <c r="J69439" s="830"/>
    </row>
    <row r="69440" spans="10:10" x14ac:dyDescent="0.35">
      <c r="J69440" s="830"/>
    </row>
    <row r="69441" spans="10:10" x14ac:dyDescent="0.35">
      <c r="J69441" s="830"/>
    </row>
    <row r="69442" spans="10:10" x14ac:dyDescent="0.35">
      <c r="J69442" s="830"/>
    </row>
    <row r="69443" spans="10:10" x14ac:dyDescent="0.35">
      <c r="J69443" s="830"/>
    </row>
    <row r="69444" spans="10:10" x14ac:dyDescent="0.35">
      <c r="J69444" s="830"/>
    </row>
    <row r="69445" spans="10:10" x14ac:dyDescent="0.35">
      <c r="J69445" s="830"/>
    </row>
    <row r="69446" spans="10:10" x14ac:dyDescent="0.35">
      <c r="J69446" s="830"/>
    </row>
    <row r="69447" spans="10:10" x14ac:dyDescent="0.35">
      <c r="J69447" s="830"/>
    </row>
    <row r="69448" spans="10:10" x14ac:dyDescent="0.35">
      <c r="J69448" s="830"/>
    </row>
    <row r="69449" spans="10:10" x14ac:dyDescent="0.35">
      <c r="J69449" s="830"/>
    </row>
    <row r="69450" spans="10:10" x14ac:dyDescent="0.35">
      <c r="J69450" s="830"/>
    </row>
    <row r="69451" spans="10:10" x14ac:dyDescent="0.35">
      <c r="J69451" s="830"/>
    </row>
    <row r="69452" spans="10:10" x14ac:dyDescent="0.35">
      <c r="J69452" s="830"/>
    </row>
    <row r="69453" spans="10:10" x14ac:dyDescent="0.35">
      <c r="J69453" s="830"/>
    </row>
    <row r="69454" spans="10:10" x14ac:dyDescent="0.35">
      <c r="J69454" s="830"/>
    </row>
    <row r="69455" spans="10:10" x14ac:dyDescent="0.35">
      <c r="J69455" s="830"/>
    </row>
    <row r="69456" spans="10:10" x14ac:dyDescent="0.35">
      <c r="J69456" s="830"/>
    </row>
    <row r="69457" spans="10:10" x14ac:dyDescent="0.35">
      <c r="J69457" s="830"/>
    </row>
    <row r="69458" spans="10:10" x14ac:dyDescent="0.35">
      <c r="J69458" s="830"/>
    </row>
    <row r="69459" spans="10:10" x14ac:dyDescent="0.35">
      <c r="J69459" s="830"/>
    </row>
    <row r="69460" spans="10:10" x14ac:dyDescent="0.35">
      <c r="J69460" s="830"/>
    </row>
    <row r="69461" spans="10:10" x14ac:dyDescent="0.35">
      <c r="J69461" s="830"/>
    </row>
    <row r="69462" spans="10:10" x14ac:dyDescent="0.35">
      <c r="J69462" s="830"/>
    </row>
    <row r="69463" spans="10:10" x14ac:dyDescent="0.35">
      <c r="J69463" s="830"/>
    </row>
    <row r="69464" spans="10:10" x14ac:dyDescent="0.35">
      <c r="J69464" s="830"/>
    </row>
    <row r="69465" spans="10:10" x14ac:dyDescent="0.35">
      <c r="J69465" s="830"/>
    </row>
    <row r="69466" spans="10:10" x14ac:dyDescent="0.35">
      <c r="J69466" s="830"/>
    </row>
    <row r="69467" spans="10:10" x14ac:dyDescent="0.35">
      <c r="J69467" s="830"/>
    </row>
    <row r="69468" spans="10:10" x14ac:dyDescent="0.35">
      <c r="J69468" s="830"/>
    </row>
    <row r="69469" spans="10:10" x14ac:dyDescent="0.35">
      <c r="J69469" s="830"/>
    </row>
    <row r="69470" spans="10:10" x14ac:dyDescent="0.35">
      <c r="J69470" s="830"/>
    </row>
    <row r="69471" spans="10:10" x14ac:dyDescent="0.35">
      <c r="J69471" s="830"/>
    </row>
    <row r="69472" spans="10:10" x14ac:dyDescent="0.35">
      <c r="J69472" s="830"/>
    </row>
    <row r="69473" spans="10:10" x14ac:dyDescent="0.35">
      <c r="J69473" s="830"/>
    </row>
    <row r="69474" spans="10:10" x14ac:dyDescent="0.35">
      <c r="J69474" s="830"/>
    </row>
    <row r="69475" spans="10:10" x14ac:dyDescent="0.35">
      <c r="J69475" s="830"/>
    </row>
    <row r="69476" spans="10:10" x14ac:dyDescent="0.35">
      <c r="J69476" s="830"/>
    </row>
    <row r="69477" spans="10:10" x14ac:dyDescent="0.35">
      <c r="J69477" s="830"/>
    </row>
    <row r="69478" spans="10:10" x14ac:dyDescent="0.35">
      <c r="J69478" s="830"/>
    </row>
    <row r="69479" spans="10:10" x14ac:dyDescent="0.35">
      <c r="J69479" s="830"/>
    </row>
    <row r="69480" spans="10:10" x14ac:dyDescent="0.35">
      <c r="J69480" s="830"/>
    </row>
    <row r="69481" spans="10:10" x14ac:dyDescent="0.35">
      <c r="J69481" s="830"/>
    </row>
    <row r="69482" spans="10:10" x14ac:dyDescent="0.35">
      <c r="J69482" s="830"/>
    </row>
    <row r="69483" spans="10:10" x14ac:dyDescent="0.35">
      <c r="J69483" s="830"/>
    </row>
    <row r="69484" spans="10:10" x14ac:dyDescent="0.35">
      <c r="J69484" s="830"/>
    </row>
    <row r="69485" spans="10:10" x14ac:dyDescent="0.35">
      <c r="J69485" s="830"/>
    </row>
    <row r="69486" spans="10:10" x14ac:dyDescent="0.35">
      <c r="J69486" s="830"/>
    </row>
    <row r="69487" spans="10:10" x14ac:dyDescent="0.35">
      <c r="J69487" s="830"/>
    </row>
    <row r="69488" spans="10:10" x14ac:dyDescent="0.35">
      <c r="J69488" s="830"/>
    </row>
    <row r="69489" spans="10:10" x14ac:dyDescent="0.35">
      <c r="J69489" s="830"/>
    </row>
    <row r="69490" spans="10:10" x14ac:dyDescent="0.35">
      <c r="J69490" s="830"/>
    </row>
    <row r="69491" spans="10:10" x14ac:dyDescent="0.35">
      <c r="J69491" s="830"/>
    </row>
    <row r="69492" spans="10:10" x14ac:dyDescent="0.35">
      <c r="J69492" s="830"/>
    </row>
    <row r="69493" spans="10:10" x14ac:dyDescent="0.35">
      <c r="J69493" s="830"/>
    </row>
    <row r="69494" spans="10:10" x14ac:dyDescent="0.35">
      <c r="J69494" s="830"/>
    </row>
    <row r="69495" spans="10:10" x14ac:dyDescent="0.35">
      <c r="J69495" s="830"/>
    </row>
    <row r="69496" spans="10:10" x14ac:dyDescent="0.35">
      <c r="J69496" s="830"/>
    </row>
    <row r="69497" spans="10:10" x14ac:dyDescent="0.35">
      <c r="J69497" s="830"/>
    </row>
    <row r="69498" spans="10:10" x14ac:dyDescent="0.35">
      <c r="J69498" s="830"/>
    </row>
    <row r="69499" spans="10:10" x14ac:dyDescent="0.35">
      <c r="J69499" s="830"/>
    </row>
    <row r="69500" spans="10:10" x14ac:dyDescent="0.35">
      <c r="J69500" s="830"/>
    </row>
    <row r="69501" spans="10:10" x14ac:dyDescent="0.35">
      <c r="J69501" s="830"/>
    </row>
    <row r="69502" spans="10:10" x14ac:dyDescent="0.35">
      <c r="J69502" s="830"/>
    </row>
    <row r="69503" spans="10:10" x14ac:dyDescent="0.35">
      <c r="J69503" s="830"/>
    </row>
    <row r="69504" spans="10:10" x14ac:dyDescent="0.35">
      <c r="J69504" s="830"/>
    </row>
    <row r="69505" spans="10:10" x14ac:dyDescent="0.35">
      <c r="J69505" s="830"/>
    </row>
    <row r="69506" spans="10:10" x14ac:dyDescent="0.35">
      <c r="J69506" s="830"/>
    </row>
    <row r="69507" spans="10:10" x14ac:dyDescent="0.35">
      <c r="J69507" s="830"/>
    </row>
    <row r="69508" spans="10:10" x14ac:dyDescent="0.35">
      <c r="J69508" s="830"/>
    </row>
    <row r="69509" spans="10:10" x14ac:dyDescent="0.35">
      <c r="J69509" s="830"/>
    </row>
    <row r="69510" spans="10:10" x14ac:dyDescent="0.35">
      <c r="J69510" s="830"/>
    </row>
    <row r="69511" spans="10:10" x14ac:dyDescent="0.35">
      <c r="J69511" s="830"/>
    </row>
    <row r="69512" spans="10:10" x14ac:dyDescent="0.35">
      <c r="J69512" s="830"/>
    </row>
    <row r="69513" spans="10:10" x14ac:dyDescent="0.35">
      <c r="J69513" s="830"/>
    </row>
    <row r="69514" spans="10:10" x14ac:dyDescent="0.35">
      <c r="J69514" s="830"/>
    </row>
    <row r="69515" spans="10:10" x14ac:dyDescent="0.35">
      <c r="J69515" s="830"/>
    </row>
    <row r="69516" spans="10:10" x14ac:dyDescent="0.35">
      <c r="J69516" s="830"/>
    </row>
    <row r="69517" spans="10:10" x14ac:dyDescent="0.35">
      <c r="J69517" s="830"/>
    </row>
    <row r="69518" spans="10:10" x14ac:dyDescent="0.35">
      <c r="J69518" s="830"/>
    </row>
    <row r="69519" spans="10:10" x14ac:dyDescent="0.35">
      <c r="J69519" s="830"/>
    </row>
    <row r="69520" spans="10:10" x14ac:dyDescent="0.35">
      <c r="J69520" s="830"/>
    </row>
    <row r="69521" spans="10:10" x14ac:dyDescent="0.35">
      <c r="J69521" s="830"/>
    </row>
    <row r="69522" spans="10:10" x14ac:dyDescent="0.35">
      <c r="J69522" s="830"/>
    </row>
    <row r="69523" spans="10:10" x14ac:dyDescent="0.35">
      <c r="J69523" s="830"/>
    </row>
    <row r="69524" spans="10:10" x14ac:dyDescent="0.35">
      <c r="J69524" s="830"/>
    </row>
    <row r="69525" spans="10:10" x14ac:dyDescent="0.35">
      <c r="J69525" s="830"/>
    </row>
    <row r="69526" spans="10:10" x14ac:dyDescent="0.35">
      <c r="J69526" s="830"/>
    </row>
    <row r="69527" spans="10:10" x14ac:dyDescent="0.35">
      <c r="J69527" s="830"/>
    </row>
    <row r="69528" spans="10:10" x14ac:dyDescent="0.35">
      <c r="J69528" s="830"/>
    </row>
    <row r="69529" spans="10:10" x14ac:dyDescent="0.35">
      <c r="J69529" s="830"/>
    </row>
    <row r="69530" spans="10:10" x14ac:dyDescent="0.35">
      <c r="J69530" s="830"/>
    </row>
    <row r="69531" spans="10:10" x14ac:dyDescent="0.35">
      <c r="J69531" s="830"/>
    </row>
    <row r="69532" spans="10:10" x14ac:dyDescent="0.35">
      <c r="J69532" s="830"/>
    </row>
    <row r="69533" spans="10:10" x14ac:dyDescent="0.35">
      <c r="J69533" s="830"/>
    </row>
    <row r="69534" spans="10:10" x14ac:dyDescent="0.35">
      <c r="J69534" s="830"/>
    </row>
    <row r="69535" spans="10:10" x14ac:dyDescent="0.35">
      <c r="J69535" s="830"/>
    </row>
    <row r="69536" spans="10:10" x14ac:dyDescent="0.35">
      <c r="J69536" s="830"/>
    </row>
    <row r="69537" spans="10:10" x14ac:dyDescent="0.35">
      <c r="J69537" s="830"/>
    </row>
    <row r="69538" spans="10:10" x14ac:dyDescent="0.35">
      <c r="J69538" s="830"/>
    </row>
    <row r="69539" spans="10:10" x14ac:dyDescent="0.35">
      <c r="J69539" s="830"/>
    </row>
    <row r="69540" spans="10:10" x14ac:dyDescent="0.35">
      <c r="J69540" s="830"/>
    </row>
    <row r="69541" spans="10:10" x14ac:dyDescent="0.35">
      <c r="J69541" s="830"/>
    </row>
    <row r="69542" spans="10:10" x14ac:dyDescent="0.35">
      <c r="J69542" s="830"/>
    </row>
    <row r="69543" spans="10:10" x14ac:dyDescent="0.35">
      <c r="J69543" s="830"/>
    </row>
    <row r="69544" spans="10:10" x14ac:dyDescent="0.35">
      <c r="J69544" s="830"/>
    </row>
    <row r="69545" spans="10:10" x14ac:dyDescent="0.35">
      <c r="J69545" s="830"/>
    </row>
    <row r="69546" spans="10:10" x14ac:dyDescent="0.35">
      <c r="J69546" s="830"/>
    </row>
    <row r="69547" spans="10:10" x14ac:dyDescent="0.35">
      <c r="J69547" s="830"/>
    </row>
    <row r="69548" spans="10:10" x14ac:dyDescent="0.35">
      <c r="J69548" s="830"/>
    </row>
    <row r="69549" spans="10:10" x14ac:dyDescent="0.35">
      <c r="J69549" s="830"/>
    </row>
    <row r="69550" spans="10:10" x14ac:dyDescent="0.35">
      <c r="J69550" s="830"/>
    </row>
    <row r="69551" spans="10:10" x14ac:dyDescent="0.35">
      <c r="J69551" s="830"/>
    </row>
    <row r="69552" spans="10:10" x14ac:dyDescent="0.35">
      <c r="J69552" s="830"/>
    </row>
    <row r="69553" spans="10:10" x14ac:dyDescent="0.35">
      <c r="J69553" s="830"/>
    </row>
    <row r="69554" spans="10:10" x14ac:dyDescent="0.35">
      <c r="J69554" s="830"/>
    </row>
    <row r="69555" spans="10:10" x14ac:dyDescent="0.35">
      <c r="J69555" s="830"/>
    </row>
    <row r="69556" spans="10:10" x14ac:dyDescent="0.35">
      <c r="J69556" s="830"/>
    </row>
    <row r="69557" spans="10:10" x14ac:dyDescent="0.35">
      <c r="J69557" s="830"/>
    </row>
    <row r="69558" spans="10:10" x14ac:dyDescent="0.35">
      <c r="J69558" s="830"/>
    </row>
    <row r="69559" spans="10:10" x14ac:dyDescent="0.35">
      <c r="J69559" s="830"/>
    </row>
    <row r="69560" spans="10:10" x14ac:dyDescent="0.35">
      <c r="J69560" s="830"/>
    </row>
    <row r="69561" spans="10:10" x14ac:dyDescent="0.35">
      <c r="J69561" s="830"/>
    </row>
    <row r="69562" spans="10:10" x14ac:dyDescent="0.35">
      <c r="J69562" s="830"/>
    </row>
    <row r="69563" spans="10:10" x14ac:dyDescent="0.35">
      <c r="J69563" s="830"/>
    </row>
    <row r="69564" spans="10:10" x14ac:dyDescent="0.35">
      <c r="J69564" s="830"/>
    </row>
    <row r="69565" spans="10:10" x14ac:dyDescent="0.35">
      <c r="J69565" s="830"/>
    </row>
    <row r="69566" spans="10:10" x14ac:dyDescent="0.35">
      <c r="J69566" s="830"/>
    </row>
    <row r="69567" spans="10:10" x14ac:dyDescent="0.35">
      <c r="J69567" s="830"/>
    </row>
    <row r="69568" spans="10:10" x14ac:dyDescent="0.35">
      <c r="J69568" s="830"/>
    </row>
    <row r="69569" spans="10:10" x14ac:dyDescent="0.35">
      <c r="J69569" s="830"/>
    </row>
    <row r="69570" spans="10:10" x14ac:dyDescent="0.35">
      <c r="J69570" s="830"/>
    </row>
    <row r="69571" spans="10:10" x14ac:dyDescent="0.35">
      <c r="J69571" s="830"/>
    </row>
    <row r="69572" spans="10:10" x14ac:dyDescent="0.35">
      <c r="J69572" s="830"/>
    </row>
    <row r="69573" spans="10:10" x14ac:dyDescent="0.35">
      <c r="J69573" s="830"/>
    </row>
    <row r="69574" spans="10:10" x14ac:dyDescent="0.35">
      <c r="J69574" s="830"/>
    </row>
    <row r="69575" spans="10:10" x14ac:dyDescent="0.35">
      <c r="J69575" s="830"/>
    </row>
    <row r="69576" spans="10:10" x14ac:dyDescent="0.35">
      <c r="J69576" s="830"/>
    </row>
    <row r="69577" spans="10:10" x14ac:dyDescent="0.35">
      <c r="J69577" s="830"/>
    </row>
    <row r="69578" spans="10:10" x14ac:dyDescent="0.35">
      <c r="J69578" s="830"/>
    </row>
    <row r="69579" spans="10:10" x14ac:dyDescent="0.35">
      <c r="J69579" s="830"/>
    </row>
    <row r="69580" spans="10:10" x14ac:dyDescent="0.35">
      <c r="J69580" s="830"/>
    </row>
    <row r="69581" spans="10:10" x14ac:dyDescent="0.35">
      <c r="J69581" s="830"/>
    </row>
    <row r="69582" spans="10:10" x14ac:dyDescent="0.35">
      <c r="J69582" s="830"/>
    </row>
    <row r="69583" spans="10:10" x14ac:dyDescent="0.35">
      <c r="J69583" s="830"/>
    </row>
    <row r="69584" spans="10:10" x14ac:dyDescent="0.35">
      <c r="J69584" s="830"/>
    </row>
    <row r="69585" spans="10:10" x14ac:dyDescent="0.35">
      <c r="J69585" s="830"/>
    </row>
    <row r="69586" spans="10:10" x14ac:dyDescent="0.35">
      <c r="J69586" s="830"/>
    </row>
    <row r="69587" spans="10:10" x14ac:dyDescent="0.35">
      <c r="J69587" s="830"/>
    </row>
    <row r="69588" spans="10:10" x14ac:dyDescent="0.35">
      <c r="J69588" s="830"/>
    </row>
    <row r="69589" spans="10:10" x14ac:dyDescent="0.35">
      <c r="J69589" s="830"/>
    </row>
    <row r="69590" spans="10:10" x14ac:dyDescent="0.35">
      <c r="J69590" s="830"/>
    </row>
    <row r="69591" spans="10:10" x14ac:dyDescent="0.35">
      <c r="J69591" s="830"/>
    </row>
    <row r="69592" spans="10:10" x14ac:dyDescent="0.35">
      <c r="J69592" s="830"/>
    </row>
    <row r="69593" spans="10:10" x14ac:dyDescent="0.35">
      <c r="J69593" s="830"/>
    </row>
    <row r="69594" spans="10:10" x14ac:dyDescent="0.35">
      <c r="J69594" s="830"/>
    </row>
    <row r="69595" spans="10:10" x14ac:dyDescent="0.35">
      <c r="J69595" s="830"/>
    </row>
    <row r="69596" spans="10:10" x14ac:dyDescent="0.35">
      <c r="J69596" s="830"/>
    </row>
    <row r="69597" spans="10:10" x14ac:dyDescent="0.35">
      <c r="J69597" s="830"/>
    </row>
    <row r="69598" spans="10:10" x14ac:dyDescent="0.35">
      <c r="J69598" s="830"/>
    </row>
    <row r="69599" spans="10:10" x14ac:dyDescent="0.35">
      <c r="J69599" s="830"/>
    </row>
    <row r="69600" spans="10:10" x14ac:dyDescent="0.35">
      <c r="J69600" s="830"/>
    </row>
    <row r="69601" spans="10:10" x14ac:dyDescent="0.35">
      <c r="J69601" s="830"/>
    </row>
    <row r="69602" spans="10:10" x14ac:dyDescent="0.35">
      <c r="J69602" s="830"/>
    </row>
    <row r="69603" spans="10:10" x14ac:dyDescent="0.35">
      <c r="J69603" s="830"/>
    </row>
    <row r="69604" spans="10:10" x14ac:dyDescent="0.35">
      <c r="J69604" s="830"/>
    </row>
    <row r="69605" spans="10:10" x14ac:dyDescent="0.35">
      <c r="J69605" s="830"/>
    </row>
    <row r="69606" spans="10:10" x14ac:dyDescent="0.35">
      <c r="J69606" s="830"/>
    </row>
    <row r="69607" spans="10:10" x14ac:dyDescent="0.35">
      <c r="J69607" s="830"/>
    </row>
    <row r="69608" spans="10:10" x14ac:dyDescent="0.35">
      <c r="J69608" s="830"/>
    </row>
    <row r="69609" spans="10:10" x14ac:dyDescent="0.35">
      <c r="J69609" s="830"/>
    </row>
    <row r="69610" spans="10:10" x14ac:dyDescent="0.35">
      <c r="J69610" s="830"/>
    </row>
    <row r="69611" spans="10:10" x14ac:dyDescent="0.35">
      <c r="J69611" s="830"/>
    </row>
    <row r="69612" spans="10:10" x14ac:dyDescent="0.35">
      <c r="J69612" s="830"/>
    </row>
    <row r="69613" spans="10:10" x14ac:dyDescent="0.35">
      <c r="J69613" s="830"/>
    </row>
    <row r="69614" spans="10:10" x14ac:dyDescent="0.35">
      <c r="J69614" s="830"/>
    </row>
    <row r="69615" spans="10:10" x14ac:dyDescent="0.35">
      <c r="J69615" s="830"/>
    </row>
    <row r="69616" spans="10:10" x14ac:dyDescent="0.35">
      <c r="J69616" s="830"/>
    </row>
    <row r="69617" spans="10:10" x14ac:dyDescent="0.35">
      <c r="J69617" s="830"/>
    </row>
    <row r="69618" spans="10:10" x14ac:dyDescent="0.35">
      <c r="J69618" s="830"/>
    </row>
    <row r="69619" spans="10:10" x14ac:dyDescent="0.35">
      <c r="J69619" s="830"/>
    </row>
    <row r="69620" spans="10:10" x14ac:dyDescent="0.35">
      <c r="J69620" s="830"/>
    </row>
    <row r="69621" spans="10:10" x14ac:dyDescent="0.35">
      <c r="J69621" s="830"/>
    </row>
    <row r="69622" spans="10:10" x14ac:dyDescent="0.35">
      <c r="J69622" s="830"/>
    </row>
    <row r="69623" spans="10:10" x14ac:dyDescent="0.35">
      <c r="J69623" s="830"/>
    </row>
    <row r="69624" spans="10:10" x14ac:dyDescent="0.35">
      <c r="J69624" s="830"/>
    </row>
    <row r="69625" spans="10:10" x14ac:dyDescent="0.35">
      <c r="J69625" s="830"/>
    </row>
    <row r="69626" spans="10:10" x14ac:dyDescent="0.35">
      <c r="J69626" s="830"/>
    </row>
    <row r="69627" spans="10:10" x14ac:dyDescent="0.35">
      <c r="J69627" s="830"/>
    </row>
    <row r="69628" spans="10:10" x14ac:dyDescent="0.35">
      <c r="J69628" s="830"/>
    </row>
    <row r="69629" spans="10:10" x14ac:dyDescent="0.35">
      <c r="J69629" s="830"/>
    </row>
    <row r="69630" spans="10:10" x14ac:dyDescent="0.35">
      <c r="J69630" s="830"/>
    </row>
    <row r="69631" spans="10:10" x14ac:dyDescent="0.35">
      <c r="J69631" s="830"/>
    </row>
    <row r="69632" spans="10:10" x14ac:dyDescent="0.35">
      <c r="J69632" s="830"/>
    </row>
    <row r="69633" spans="10:10" x14ac:dyDescent="0.35">
      <c r="J69633" s="830"/>
    </row>
    <row r="69634" spans="10:10" x14ac:dyDescent="0.35">
      <c r="J69634" s="830"/>
    </row>
    <row r="69635" spans="10:10" x14ac:dyDescent="0.35">
      <c r="J69635" s="830"/>
    </row>
    <row r="69636" spans="10:10" x14ac:dyDescent="0.35">
      <c r="J69636" s="830"/>
    </row>
    <row r="69637" spans="10:10" x14ac:dyDescent="0.35">
      <c r="J69637" s="830"/>
    </row>
    <row r="69638" spans="10:10" x14ac:dyDescent="0.35">
      <c r="J69638" s="830"/>
    </row>
    <row r="69639" spans="10:10" x14ac:dyDescent="0.35">
      <c r="J69639" s="830"/>
    </row>
    <row r="69640" spans="10:10" x14ac:dyDescent="0.35">
      <c r="J69640" s="830"/>
    </row>
    <row r="69641" spans="10:10" x14ac:dyDescent="0.35">
      <c r="J69641" s="830"/>
    </row>
    <row r="69642" spans="10:10" x14ac:dyDescent="0.35">
      <c r="J69642" s="830"/>
    </row>
    <row r="69643" spans="10:10" x14ac:dyDescent="0.35">
      <c r="J69643" s="830"/>
    </row>
    <row r="69644" spans="10:10" x14ac:dyDescent="0.35">
      <c r="J69644" s="830"/>
    </row>
    <row r="69645" spans="10:10" x14ac:dyDescent="0.35">
      <c r="J69645" s="830"/>
    </row>
    <row r="69646" spans="10:10" x14ac:dyDescent="0.35">
      <c r="J69646" s="830"/>
    </row>
    <row r="69647" spans="10:10" x14ac:dyDescent="0.35">
      <c r="J69647" s="830"/>
    </row>
    <row r="69648" spans="10:10" x14ac:dyDescent="0.35">
      <c r="J69648" s="830"/>
    </row>
    <row r="69649" spans="10:10" x14ac:dyDescent="0.35">
      <c r="J69649" s="830"/>
    </row>
    <row r="69650" spans="10:10" x14ac:dyDescent="0.35">
      <c r="J69650" s="830"/>
    </row>
    <row r="69651" spans="10:10" x14ac:dyDescent="0.35">
      <c r="J69651" s="830"/>
    </row>
    <row r="69652" spans="10:10" x14ac:dyDescent="0.35">
      <c r="J69652" s="830"/>
    </row>
    <row r="69653" spans="10:10" x14ac:dyDescent="0.35">
      <c r="J69653" s="830"/>
    </row>
    <row r="69654" spans="10:10" x14ac:dyDescent="0.35">
      <c r="J69654" s="830"/>
    </row>
    <row r="69655" spans="10:10" x14ac:dyDescent="0.35">
      <c r="J69655" s="830"/>
    </row>
    <row r="69656" spans="10:10" x14ac:dyDescent="0.35">
      <c r="J69656" s="830"/>
    </row>
    <row r="69657" spans="10:10" x14ac:dyDescent="0.35">
      <c r="J69657" s="830"/>
    </row>
    <row r="69658" spans="10:10" x14ac:dyDescent="0.35">
      <c r="J69658" s="830"/>
    </row>
    <row r="69659" spans="10:10" x14ac:dyDescent="0.35">
      <c r="J69659" s="830"/>
    </row>
    <row r="69660" spans="10:10" x14ac:dyDescent="0.35">
      <c r="J69660" s="830"/>
    </row>
    <row r="69661" spans="10:10" x14ac:dyDescent="0.35">
      <c r="J69661" s="830"/>
    </row>
    <row r="69662" spans="10:10" x14ac:dyDescent="0.35">
      <c r="J69662" s="830"/>
    </row>
    <row r="69663" spans="10:10" x14ac:dyDescent="0.35">
      <c r="J69663" s="830"/>
    </row>
    <row r="69664" spans="10:10" x14ac:dyDescent="0.35">
      <c r="J69664" s="830"/>
    </row>
    <row r="69665" spans="10:10" x14ac:dyDescent="0.35">
      <c r="J69665" s="830"/>
    </row>
    <row r="69666" spans="10:10" x14ac:dyDescent="0.35">
      <c r="J69666" s="830"/>
    </row>
    <row r="69667" spans="10:10" x14ac:dyDescent="0.35">
      <c r="J69667" s="830"/>
    </row>
    <row r="69668" spans="10:10" x14ac:dyDescent="0.35">
      <c r="J69668" s="830"/>
    </row>
    <row r="69669" spans="10:10" x14ac:dyDescent="0.35">
      <c r="J69669" s="830"/>
    </row>
    <row r="69670" spans="10:10" x14ac:dyDescent="0.35">
      <c r="J69670" s="830"/>
    </row>
    <row r="69671" spans="10:10" x14ac:dyDescent="0.35">
      <c r="J69671" s="830"/>
    </row>
    <row r="69672" spans="10:10" x14ac:dyDescent="0.35">
      <c r="J69672" s="830"/>
    </row>
    <row r="69673" spans="10:10" x14ac:dyDescent="0.35">
      <c r="J69673" s="830"/>
    </row>
    <row r="69674" spans="10:10" x14ac:dyDescent="0.35">
      <c r="J69674" s="830"/>
    </row>
    <row r="69675" spans="10:10" x14ac:dyDescent="0.35">
      <c r="J69675" s="830"/>
    </row>
    <row r="69676" spans="10:10" x14ac:dyDescent="0.35">
      <c r="J69676" s="830"/>
    </row>
    <row r="69677" spans="10:10" x14ac:dyDescent="0.35">
      <c r="J69677" s="830"/>
    </row>
    <row r="69678" spans="10:10" x14ac:dyDescent="0.35">
      <c r="J69678" s="830"/>
    </row>
    <row r="69679" spans="10:10" x14ac:dyDescent="0.35">
      <c r="J69679" s="830"/>
    </row>
    <row r="69680" spans="10:10" x14ac:dyDescent="0.35">
      <c r="J69680" s="830"/>
    </row>
    <row r="69681" spans="10:10" x14ac:dyDescent="0.35">
      <c r="J69681" s="830"/>
    </row>
    <row r="69682" spans="10:10" x14ac:dyDescent="0.35">
      <c r="J69682" s="830"/>
    </row>
    <row r="69683" spans="10:10" x14ac:dyDescent="0.35">
      <c r="J69683" s="830"/>
    </row>
    <row r="69684" spans="10:10" x14ac:dyDescent="0.35">
      <c r="J69684" s="830"/>
    </row>
    <row r="69685" spans="10:10" x14ac:dyDescent="0.35">
      <c r="J69685" s="830"/>
    </row>
    <row r="69686" spans="10:10" x14ac:dyDescent="0.35">
      <c r="J69686" s="830"/>
    </row>
    <row r="69687" spans="10:10" x14ac:dyDescent="0.35">
      <c r="J69687" s="830"/>
    </row>
    <row r="69688" spans="10:10" x14ac:dyDescent="0.35">
      <c r="J69688" s="830"/>
    </row>
    <row r="69689" spans="10:10" x14ac:dyDescent="0.35">
      <c r="J69689" s="830"/>
    </row>
    <row r="69690" spans="10:10" x14ac:dyDescent="0.35">
      <c r="J69690" s="830"/>
    </row>
    <row r="69691" spans="10:10" x14ac:dyDescent="0.35">
      <c r="J69691" s="830"/>
    </row>
    <row r="69692" spans="10:10" x14ac:dyDescent="0.35">
      <c r="J69692" s="830"/>
    </row>
    <row r="69693" spans="10:10" x14ac:dyDescent="0.35">
      <c r="J69693" s="830"/>
    </row>
    <row r="69694" spans="10:10" x14ac:dyDescent="0.35">
      <c r="J69694" s="830"/>
    </row>
    <row r="69695" spans="10:10" x14ac:dyDescent="0.35">
      <c r="J69695" s="830"/>
    </row>
    <row r="69696" spans="10:10" x14ac:dyDescent="0.35">
      <c r="J69696" s="830"/>
    </row>
    <row r="69697" spans="10:10" x14ac:dyDescent="0.35">
      <c r="J69697" s="830"/>
    </row>
    <row r="69698" spans="10:10" x14ac:dyDescent="0.35">
      <c r="J69698" s="830"/>
    </row>
    <row r="69699" spans="10:10" x14ac:dyDescent="0.35">
      <c r="J69699" s="830"/>
    </row>
    <row r="69700" spans="10:10" x14ac:dyDescent="0.35">
      <c r="J69700" s="830"/>
    </row>
    <row r="69701" spans="10:10" x14ac:dyDescent="0.35">
      <c r="J69701" s="830"/>
    </row>
    <row r="69702" spans="10:10" x14ac:dyDescent="0.35">
      <c r="J69702" s="830"/>
    </row>
    <row r="69703" spans="10:10" x14ac:dyDescent="0.35">
      <c r="J69703" s="830"/>
    </row>
    <row r="69704" spans="10:10" x14ac:dyDescent="0.35">
      <c r="J69704" s="830"/>
    </row>
    <row r="69705" spans="10:10" x14ac:dyDescent="0.35">
      <c r="J69705" s="830"/>
    </row>
    <row r="69706" spans="10:10" x14ac:dyDescent="0.35">
      <c r="J69706" s="830"/>
    </row>
    <row r="69707" spans="10:10" x14ac:dyDescent="0.35">
      <c r="J69707" s="830"/>
    </row>
    <row r="69708" spans="10:10" x14ac:dyDescent="0.35">
      <c r="J69708" s="830"/>
    </row>
    <row r="69709" spans="10:10" x14ac:dyDescent="0.35">
      <c r="J69709" s="830"/>
    </row>
    <row r="69710" spans="10:10" x14ac:dyDescent="0.35">
      <c r="J69710" s="830"/>
    </row>
    <row r="69711" spans="10:10" x14ac:dyDescent="0.35">
      <c r="J69711" s="830"/>
    </row>
    <row r="69712" spans="10:10" x14ac:dyDescent="0.35">
      <c r="J69712" s="830"/>
    </row>
    <row r="69713" spans="10:10" x14ac:dyDescent="0.35">
      <c r="J69713" s="830"/>
    </row>
    <row r="69714" spans="10:10" x14ac:dyDescent="0.35">
      <c r="J69714" s="830"/>
    </row>
    <row r="69715" spans="10:10" x14ac:dyDescent="0.35">
      <c r="J69715" s="830"/>
    </row>
    <row r="69716" spans="10:10" x14ac:dyDescent="0.35">
      <c r="J69716" s="830"/>
    </row>
    <row r="69717" spans="10:10" x14ac:dyDescent="0.35">
      <c r="J69717" s="830"/>
    </row>
    <row r="69718" spans="10:10" x14ac:dyDescent="0.35">
      <c r="J69718" s="830"/>
    </row>
    <row r="69719" spans="10:10" x14ac:dyDescent="0.35">
      <c r="J69719" s="830"/>
    </row>
    <row r="69720" spans="10:10" x14ac:dyDescent="0.35">
      <c r="J69720" s="830"/>
    </row>
    <row r="69721" spans="10:10" x14ac:dyDescent="0.35">
      <c r="J69721" s="830"/>
    </row>
    <row r="69722" spans="10:10" x14ac:dyDescent="0.35">
      <c r="J69722" s="830"/>
    </row>
    <row r="69724" spans="10:10" x14ac:dyDescent="0.35">
      <c r="J69724" s="830"/>
    </row>
    <row r="69725" spans="10:10" x14ac:dyDescent="0.35">
      <c r="J69725" s="830"/>
    </row>
    <row r="69726" spans="10:10" x14ac:dyDescent="0.35">
      <c r="J69726" s="830"/>
    </row>
    <row r="69727" spans="10:10" x14ac:dyDescent="0.35">
      <c r="J69727" s="830"/>
    </row>
    <row r="69728" spans="10:10" x14ac:dyDescent="0.35">
      <c r="J69728" s="830"/>
    </row>
    <row r="69729" spans="10:10" x14ac:dyDescent="0.35">
      <c r="J69729" s="830"/>
    </row>
    <row r="69730" spans="10:10" x14ac:dyDescent="0.35">
      <c r="J69730" s="830"/>
    </row>
    <row r="69731" spans="10:10" x14ac:dyDescent="0.35">
      <c r="J69731" s="830"/>
    </row>
    <row r="69732" spans="10:10" x14ac:dyDescent="0.35">
      <c r="J69732" s="830"/>
    </row>
    <row r="69733" spans="10:10" x14ac:dyDescent="0.35">
      <c r="J69733" s="830"/>
    </row>
    <row r="69734" spans="10:10" x14ac:dyDescent="0.35">
      <c r="J69734" s="830"/>
    </row>
    <row r="69735" spans="10:10" x14ac:dyDescent="0.35">
      <c r="J69735" s="830"/>
    </row>
    <row r="69736" spans="10:10" x14ac:dyDescent="0.35">
      <c r="J69736" s="830"/>
    </row>
    <row r="69737" spans="10:10" x14ac:dyDescent="0.35">
      <c r="J69737" s="830"/>
    </row>
    <row r="69738" spans="10:10" x14ac:dyDescent="0.35">
      <c r="J69738" s="830"/>
    </row>
    <row r="69739" spans="10:10" x14ac:dyDescent="0.35">
      <c r="J69739" s="830"/>
    </row>
    <row r="69740" spans="10:10" x14ac:dyDescent="0.35">
      <c r="J69740" s="830"/>
    </row>
    <row r="69741" spans="10:10" x14ac:dyDescent="0.35">
      <c r="J69741" s="830"/>
    </row>
    <row r="69742" spans="10:10" x14ac:dyDescent="0.35">
      <c r="J69742" s="830"/>
    </row>
    <row r="69743" spans="10:10" x14ac:dyDescent="0.35">
      <c r="J69743" s="830"/>
    </row>
    <row r="69744" spans="10:10" x14ac:dyDescent="0.35">
      <c r="J69744" s="830"/>
    </row>
    <row r="69745" spans="10:10" x14ac:dyDescent="0.35">
      <c r="J69745" s="830"/>
    </row>
    <row r="69746" spans="10:10" x14ac:dyDescent="0.35">
      <c r="J69746" s="830"/>
    </row>
    <row r="69747" spans="10:10" x14ac:dyDescent="0.35">
      <c r="J69747" s="830"/>
    </row>
    <row r="69748" spans="10:10" x14ac:dyDescent="0.35">
      <c r="J69748" s="830"/>
    </row>
    <row r="69749" spans="10:10" x14ac:dyDescent="0.35">
      <c r="J69749" s="830"/>
    </row>
    <row r="69750" spans="10:10" x14ac:dyDescent="0.35">
      <c r="J69750" s="830"/>
    </row>
    <row r="69751" spans="10:10" x14ac:dyDescent="0.35">
      <c r="J69751" s="830"/>
    </row>
    <row r="69752" spans="10:10" x14ac:dyDescent="0.35">
      <c r="J69752" s="830"/>
    </row>
    <row r="69753" spans="10:10" x14ac:dyDescent="0.35">
      <c r="J69753" s="830"/>
    </row>
    <row r="69754" spans="10:10" x14ac:dyDescent="0.35">
      <c r="J69754" s="830"/>
    </row>
    <row r="69755" spans="10:10" x14ac:dyDescent="0.35">
      <c r="J69755" s="830"/>
    </row>
    <row r="69756" spans="10:10" x14ac:dyDescent="0.35">
      <c r="J69756" s="830"/>
    </row>
    <row r="69757" spans="10:10" x14ac:dyDescent="0.35">
      <c r="J69757" s="830"/>
    </row>
    <row r="69758" spans="10:10" x14ac:dyDescent="0.35">
      <c r="J69758" s="830"/>
    </row>
    <row r="69759" spans="10:10" x14ac:dyDescent="0.35">
      <c r="J69759" s="830"/>
    </row>
    <row r="69760" spans="10:10" x14ac:dyDescent="0.35">
      <c r="J69760" s="830"/>
    </row>
    <row r="69761" spans="10:10" x14ac:dyDescent="0.35">
      <c r="J69761" s="830"/>
    </row>
    <row r="69762" spans="10:10" x14ac:dyDescent="0.35">
      <c r="J69762" s="830"/>
    </row>
    <row r="69763" spans="10:10" x14ac:dyDescent="0.35">
      <c r="J69763" s="830"/>
    </row>
    <row r="69764" spans="10:10" x14ac:dyDescent="0.35">
      <c r="J69764" s="830"/>
    </row>
    <row r="69765" spans="10:10" x14ac:dyDescent="0.35">
      <c r="J69765" s="830"/>
    </row>
    <row r="69766" spans="10:10" x14ac:dyDescent="0.35">
      <c r="J69766" s="830"/>
    </row>
    <row r="69767" spans="10:10" x14ac:dyDescent="0.35">
      <c r="J69767" s="830"/>
    </row>
    <row r="69768" spans="10:10" x14ac:dyDescent="0.35">
      <c r="J69768" s="830"/>
    </row>
    <row r="69769" spans="10:10" x14ac:dyDescent="0.35">
      <c r="J69769" s="830"/>
    </row>
    <row r="69770" spans="10:10" x14ac:dyDescent="0.35">
      <c r="J69770" s="830"/>
    </row>
    <row r="69771" spans="10:10" x14ac:dyDescent="0.35">
      <c r="J69771" s="830"/>
    </row>
    <row r="69772" spans="10:10" x14ac:dyDescent="0.35">
      <c r="J69772" s="830"/>
    </row>
    <row r="69773" spans="10:10" x14ac:dyDescent="0.35">
      <c r="J69773" s="830"/>
    </row>
    <row r="69774" spans="10:10" x14ac:dyDescent="0.35">
      <c r="J69774" s="830"/>
    </row>
    <row r="69775" spans="10:10" x14ac:dyDescent="0.35">
      <c r="J69775" s="830"/>
    </row>
    <row r="69776" spans="10:10" x14ac:dyDescent="0.35">
      <c r="J69776" s="830"/>
    </row>
    <row r="69777" spans="10:10" x14ac:dyDescent="0.35">
      <c r="J69777" s="830"/>
    </row>
    <row r="69778" spans="10:10" x14ac:dyDescent="0.35">
      <c r="J69778" s="830"/>
    </row>
    <row r="69779" spans="10:10" x14ac:dyDescent="0.35">
      <c r="J69779" s="830"/>
    </row>
    <row r="69780" spans="10:10" x14ac:dyDescent="0.35">
      <c r="J69780" s="830"/>
    </row>
    <row r="69781" spans="10:10" x14ac:dyDescent="0.35">
      <c r="J69781" s="830"/>
    </row>
    <row r="69782" spans="10:10" x14ac:dyDescent="0.35">
      <c r="J69782" s="830"/>
    </row>
    <row r="69783" spans="10:10" x14ac:dyDescent="0.35">
      <c r="J69783" s="830"/>
    </row>
    <row r="69784" spans="10:10" x14ac:dyDescent="0.35">
      <c r="J69784" s="830"/>
    </row>
    <row r="69785" spans="10:10" x14ac:dyDescent="0.35">
      <c r="J69785" s="830"/>
    </row>
    <row r="69786" spans="10:10" x14ac:dyDescent="0.35">
      <c r="J69786" s="830"/>
    </row>
    <row r="69787" spans="10:10" x14ac:dyDescent="0.35">
      <c r="J69787" s="830"/>
    </row>
    <row r="69788" spans="10:10" x14ac:dyDescent="0.35">
      <c r="J69788" s="830"/>
    </row>
    <row r="69789" spans="10:10" x14ac:dyDescent="0.35">
      <c r="J69789" s="830"/>
    </row>
    <row r="69790" spans="10:10" x14ac:dyDescent="0.35">
      <c r="J69790" s="830"/>
    </row>
    <row r="69791" spans="10:10" x14ac:dyDescent="0.35">
      <c r="J69791" s="830"/>
    </row>
    <row r="69792" spans="10:10" x14ac:dyDescent="0.35">
      <c r="J69792" s="830"/>
    </row>
    <row r="69793" spans="10:10" x14ac:dyDescent="0.35">
      <c r="J69793" s="830"/>
    </row>
    <row r="69794" spans="10:10" x14ac:dyDescent="0.35">
      <c r="J69794" s="830"/>
    </row>
    <row r="69795" spans="10:10" x14ac:dyDescent="0.35">
      <c r="J69795" s="830"/>
    </row>
    <row r="69796" spans="10:10" x14ac:dyDescent="0.35">
      <c r="J69796" s="830"/>
    </row>
    <row r="69797" spans="10:10" x14ac:dyDescent="0.35">
      <c r="J69797" s="830"/>
    </row>
    <row r="69798" spans="10:10" x14ac:dyDescent="0.35">
      <c r="J69798" s="830"/>
    </row>
    <row r="69799" spans="10:10" x14ac:dyDescent="0.35">
      <c r="J69799" s="830"/>
    </row>
    <row r="69800" spans="10:10" x14ac:dyDescent="0.35">
      <c r="J69800" s="830"/>
    </row>
    <row r="69801" spans="10:10" x14ac:dyDescent="0.35">
      <c r="J69801" s="830"/>
    </row>
    <row r="69802" spans="10:10" x14ac:dyDescent="0.35">
      <c r="J69802" s="830"/>
    </row>
    <row r="69803" spans="10:10" x14ac:dyDescent="0.35">
      <c r="J69803" s="830"/>
    </row>
    <row r="69804" spans="10:10" x14ac:dyDescent="0.35">
      <c r="J69804" s="830"/>
    </row>
    <row r="69805" spans="10:10" x14ac:dyDescent="0.35">
      <c r="J69805" s="830"/>
    </row>
    <row r="69806" spans="10:10" x14ac:dyDescent="0.35">
      <c r="J69806" s="830"/>
    </row>
    <row r="69807" spans="10:10" x14ac:dyDescent="0.35">
      <c r="J69807" s="830"/>
    </row>
    <row r="69808" spans="10:10" x14ac:dyDescent="0.35">
      <c r="J69808" s="830"/>
    </row>
    <row r="69809" spans="10:10" x14ac:dyDescent="0.35">
      <c r="J69809" s="830"/>
    </row>
    <row r="69810" spans="10:10" x14ac:dyDescent="0.35">
      <c r="J69810" s="830"/>
    </row>
    <row r="69811" spans="10:10" x14ac:dyDescent="0.35">
      <c r="J69811" s="830"/>
    </row>
    <row r="69812" spans="10:10" x14ac:dyDescent="0.35">
      <c r="J69812" s="830"/>
    </row>
    <row r="69813" spans="10:10" x14ac:dyDescent="0.35">
      <c r="J69813" s="830"/>
    </row>
    <row r="69814" spans="10:10" x14ac:dyDescent="0.35">
      <c r="J69814" s="830"/>
    </row>
    <row r="69815" spans="10:10" x14ac:dyDescent="0.35">
      <c r="J69815" s="830"/>
    </row>
    <row r="69816" spans="10:10" x14ac:dyDescent="0.35">
      <c r="J69816" s="830"/>
    </row>
    <row r="69817" spans="10:10" x14ac:dyDescent="0.35">
      <c r="J69817" s="830"/>
    </row>
    <row r="69818" spans="10:10" x14ac:dyDescent="0.35">
      <c r="J69818" s="830"/>
    </row>
    <row r="69819" spans="10:10" x14ac:dyDescent="0.35">
      <c r="J69819" s="830"/>
    </row>
    <row r="69820" spans="10:10" x14ac:dyDescent="0.35">
      <c r="J69820" s="830"/>
    </row>
    <row r="69821" spans="10:10" x14ac:dyDescent="0.35">
      <c r="J69821" s="830"/>
    </row>
    <row r="69822" spans="10:10" x14ac:dyDescent="0.35">
      <c r="J69822" s="830"/>
    </row>
    <row r="69823" spans="10:10" x14ac:dyDescent="0.35">
      <c r="J69823" s="830"/>
    </row>
    <row r="69824" spans="10:10" x14ac:dyDescent="0.35">
      <c r="J69824" s="830"/>
    </row>
    <row r="69825" spans="10:10" x14ac:dyDescent="0.35">
      <c r="J69825" s="830"/>
    </row>
    <row r="69826" spans="10:10" x14ac:dyDescent="0.35">
      <c r="J69826" s="830"/>
    </row>
    <row r="69827" spans="10:10" x14ac:dyDescent="0.35">
      <c r="J69827" s="830"/>
    </row>
    <row r="69828" spans="10:10" x14ac:dyDescent="0.35">
      <c r="J69828" s="830"/>
    </row>
    <row r="69829" spans="10:10" x14ac:dyDescent="0.35">
      <c r="J69829" s="830"/>
    </row>
    <row r="69830" spans="10:10" x14ac:dyDescent="0.35">
      <c r="J69830" s="830"/>
    </row>
    <row r="69831" spans="10:10" x14ac:dyDescent="0.35">
      <c r="J69831" s="830"/>
    </row>
    <row r="69832" spans="10:10" x14ac:dyDescent="0.35">
      <c r="J69832" s="830"/>
    </row>
    <row r="69833" spans="10:10" x14ac:dyDescent="0.35">
      <c r="J69833" s="830"/>
    </row>
    <row r="69834" spans="10:10" x14ac:dyDescent="0.35">
      <c r="J69834" s="830"/>
    </row>
    <row r="69835" spans="10:10" x14ac:dyDescent="0.35">
      <c r="J69835" s="830"/>
    </row>
    <row r="69836" spans="10:10" x14ac:dyDescent="0.35">
      <c r="J69836" s="830"/>
    </row>
    <row r="69837" spans="10:10" x14ac:dyDescent="0.35">
      <c r="J69837" s="830"/>
    </row>
    <row r="69838" spans="10:10" x14ac:dyDescent="0.35">
      <c r="J69838" s="830"/>
    </row>
    <row r="69839" spans="10:10" x14ac:dyDescent="0.35">
      <c r="J69839" s="830"/>
    </row>
    <row r="69840" spans="10:10" x14ac:dyDescent="0.35">
      <c r="J69840" s="830"/>
    </row>
    <row r="69841" spans="10:10" x14ac:dyDescent="0.35">
      <c r="J69841" s="830"/>
    </row>
    <row r="69842" spans="10:10" x14ac:dyDescent="0.35">
      <c r="J69842" s="830"/>
    </row>
    <row r="69843" spans="10:10" x14ac:dyDescent="0.35">
      <c r="J69843" s="830"/>
    </row>
    <row r="69844" spans="10:10" x14ac:dyDescent="0.35">
      <c r="J69844" s="830"/>
    </row>
    <row r="69845" spans="10:10" x14ac:dyDescent="0.35">
      <c r="J69845" s="830"/>
    </row>
    <row r="69848" spans="10:10" x14ac:dyDescent="0.35">
      <c r="J69848" s="830"/>
    </row>
    <row r="69849" spans="10:10" x14ac:dyDescent="0.35">
      <c r="J69849" s="830"/>
    </row>
    <row r="69850" spans="10:10" x14ac:dyDescent="0.35">
      <c r="J69850" s="830"/>
    </row>
    <row r="69851" spans="10:10" x14ac:dyDescent="0.35">
      <c r="J69851" s="830"/>
    </row>
    <row r="69852" spans="10:10" x14ac:dyDescent="0.35">
      <c r="J69852" s="830"/>
    </row>
    <row r="69853" spans="10:10" x14ac:dyDescent="0.35">
      <c r="J69853" s="830"/>
    </row>
    <row r="69854" spans="10:10" x14ac:dyDescent="0.35">
      <c r="J69854" s="830"/>
    </row>
    <row r="69855" spans="10:10" x14ac:dyDescent="0.35">
      <c r="J69855" s="830"/>
    </row>
    <row r="69856" spans="10:10" x14ac:dyDescent="0.35">
      <c r="J69856" s="830"/>
    </row>
    <row r="69857" spans="10:10" x14ac:dyDescent="0.35">
      <c r="J69857" s="830"/>
    </row>
    <row r="69858" spans="10:10" x14ac:dyDescent="0.35">
      <c r="J69858" s="830"/>
    </row>
    <row r="69859" spans="10:10" x14ac:dyDescent="0.35">
      <c r="J69859" s="830"/>
    </row>
    <row r="69860" spans="10:10" x14ac:dyDescent="0.35">
      <c r="J69860" s="830"/>
    </row>
    <row r="69861" spans="10:10" x14ac:dyDescent="0.35">
      <c r="J69861" s="830"/>
    </row>
    <row r="69862" spans="10:10" x14ac:dyDescent="0.35">
      <c r="J69862" s="830"/>
    </row>
    <row r="69863" spans="10:10" x14ac:dyDescent="0.35">
      <c r="J69863" s="830"/>
    </row>
    <row r="69864" spans="10:10" x14ac:dyDescent="0.35">
      <c r="J69864" s="830"/>
    </row>
    <row r="69865" spans="10:10" x14ac:dyDescent="0.35">
      <c r="J69865" s="830"/>
    </row>
    <row r="69866" spans="10:10" x14ac:dyDescent="0.35">
      <c r="J69866" s="830"/>
    </row>
    <row r="69867" spans="10:10" x14ac:dyDescent="0.35">
      <c r="J69867" s="830"/>
    </row>
    <row r="69868" spans="10:10" x14ac:dyDescent="0.35">
      <c r="J69868" s="830"/>
    </row>
    <row r="69869" spans="10:10" x14ac:dyDescent="0.35">
      <c r="J69869" s="830"/>
    </row>
    <row r="69870" spans="10:10" x14ac:dyDescent="0.35">
      <c r="J69870" s="830"/>
    </row>
    <row r="69871" spans="10:10" x14ac:dyDescent="0.35">
      <c r="J69871" s="830"/>
    </row>
    <row r="69872" spans="10:10" x14ac:dyDescent="0.35">
      <c r="J69872" s="830"/>
    </row>
    <row r="69873" spans="10:10" x14ac:dyDescent="0.35">
      <c r="J69873" s="830"/>
    </row>
    <row r="69874" spans="10:10" x14ac:dyDescent="0.35">
      <c r="J69874" s="830"/>
    </row>
    <row r="69875" spans="10:10" x14ac:dyDescent="0.35">
      <c r="J69875" s="830"/>
    </row>
    <row r="69876" spans="10:10" x14ac:dyDescent="0.35">
      <c r="J69876" s="830"/>
    </row>
    <row r="69877" spans="10:10" x14ac:dyDescent="0.35">
      <c r="J69877" s="830"/>
    </row>
    <row r="69878" spans="10:10" x14ac:dyDescent="0.35">
      <c r="J69878" s="830"/>
    </row>
    <row r="69879" spans="10:10" x14ac:dyDescent="0.35">
      <c r="J69879" s="830"/>
    </row>
    <row r="69880" spans="10:10" x14ac:dyDescent="0.35">
      <c r="J69880" s="830"/>
    </row>
    <row r="69881" spans="10:10" x14ac:dyDescent="0.35">
      <c r="J69881" s="830"/>
    </row>
    <row r="69882" spans="10:10" x14ac:dyDescent="0.35">
      <c r="J69882" s="830"/>
    </row>
    <row r="69883" spans="10:10" x14ac:dyDescent="0.35">
      <c r="J69883" s="830"/>
    </row>
    <row r="69884" spans="10:10" x14ac:dyDescent="0.35">
      <c r="J69884" s="830"/>
    </row>
    <row r="69885" spans="10:10" x14ac:dyDescent="0.35">
      <c r="J69885" s="830"/>
    </row>
    <row r="69886" spans="10:10" x14ac:dyDescent="0.35">
      <c r="J69886" s="830"/>
    </row>
    <row r="69887" spans="10:10" x14ac:dyDescent="0.35">
      <c r="J69887" s="830"/>
    </row>
    <row r="69888" spans="10:10" x14ac:dyDescent="0.35">
      <c r="J69888" s="830"/>
    </row>
    <row r="69889" spans="10:10" x14ac:dyDescent="0.35">
      <c r="J69889" s="830"/>
    </row>
    <row r="69890" spans="10:10" x14ac:dyDescent="0.35">
      <c r="J69890" s="830"/>
    </row>
    <row r="69891" spans="10:10" x14ac:dyDescent="0.35">
      <c r="J69891" s="830"/>
    </row>
    <row r="69892" spans="10:10" x14ac:dyDescent="0.35">
      <c r="J69892" s="830"/>
    </row>
    <row r="69893" spans="10:10" x14ac:dyDescent="0.35">
      <c r="J69893" s="830"/>
    </row>
    <row r="69894" spans="10:10" x14ac:dyDescent="0.35">
      <c r="J69894" s="830"/>
    </row>
    <row r="69895" spans="10:10" x14ac:dyDescent="0.35">
      <c r="J69895" s="830"/>
    </row>
    <row r="69896" spans="10:10" x14ac:dyDescent="0.35">
      <c r="J69896" s="830"/>
    </row>
    <row r="69897" spans="10:10" x14ac:dyDescent="0.35">
      <c r="J69897" s="830"/>
    </row>
    <row r="69898" spans="10:10" x14ac:dyDescent="0.35">
      <c r="J69898" s="830"/>
    </row>
    <row r="69899" spans="10:10" x14ac:dyDescent="0.35">
      <c r="J69899" s="830"/>
    </row>
    <row r="69900" spans="10:10" x14ac:dyDescent="0.35">
      <c r="J69900" s="830"/>
    </row>
    <row r="69901" spans="10:10" x14ac:dyDescent="0.35">
      <c r="J69901" s="830"/>
    </row>
    <row r="69902" spans="10:10" x14ac:dyDescent="0.35">
      <c r="J69902" s="830"/>
    </row>
    <row r="69903" spans="10:10" x14ac:dyDescent="0.35">
      <c r="J69903" s="830"/>
    </row>
    <row r="69904" spans="10:10" x14ac:dyDescent="0.35">
      <c r="J69904" s="830"/>
    </row>
    <row r="69905" spans="10:10" x14ac:dyDescent="0.35">
      <c r="J69905" s="830"/>
    </row>
    <row r="69906" spans="10:10" x14ac:dyDescent="0.35">
      <c r="J69906" s="830"/>
    </row>
    <row r="69907" spans="10:10" x14ac:dyDescent="0.35">
      <c r="J69907" s="830"/>
    </row>
    <row r="69908" spans="10:10" x14ac:dyDescent="0.35">
      <c r="J69908" s="830"/>
    </row>
    <row r="69909" spans="10:10" x14ac:dyDescent="0.35">
      <c r="J69909" s="830"/>
    </row>
    <row r="69910" spans="10:10" x14ac:dyDescent="0.35">
      <c r="J69910" s="830"/>
    </row>
    <row r="69911" spans="10:10" x14ac:dyDescent="0.35">
      <c r="J69911" s="830"/>
    </row>
    <row r="69912" spans="10:10" x14ac:dyDescent="0.35">
      <c r="J69912" s="830"/>
    </row>
    <row r="69913" spans="10:10" x14ac:dyDescent="0.35">
      <c r="J69913" s="830"/>
    </row>
    <row r="69914" spans="10:10" x14ac:dyDescent="0.35">
      <c r="J69914" s="830"/>
    </row>
    <row r="69915" spans="10:10" x14ac:dyDescent="0.35">
      <c r="J69915" s="830"/>
    </row>
    <row r="69916" spans="10:10" x14ac:dyDescent="0.35">
      <c r="J69916" s="830"/>
    </row>
    <row r="69917" spans="10:10" x14ac:dyDescent="0.35">
      <c r="J69917" s="830"/>
    </row>
    <row r="69918" spans="10:10" x14ac:dyDescent="0.35">
      <c r="J69918" s="830"/>
    </row>
    <row r="69919" spans="10:10" x14ac:dyDescent="0.35">
      <c r="J69919" s="830"/>
    </row>
    <row r="69920" spans="10:10" x14ac:dyDescent="0.35">
      <c r="J69920" s="830"/>
    </row>
    <row r="69921" spans="10:10" x14ac:dyDescent="0.35">
      <c r="J69921" s="830"/>
    </row>
    <row r="69922" spans="10:10" x14ac:dyDescent="0.35">
      <c r="J69922" s="830"/>
    </row>
    <row r="69923" spans="10:10" x14ac:dyDescent="0.35">
      <c r="J69923" s="830"/>
    </row>
    <row r="69924" spans="10:10" x14ac:dyDescent="0.35">
      <c r="J69924" s="830"/>
    </row>
    <row r="69925" spans="10:10" x14ac:dyDescent="0.35">
      <c r="J69925" s="830"/>
    </row>
    <row r="69926" spans="10:10" x14ac:dyDescent="0.35">
      <c r="J69926" s="830"/>
    </row>
    <row r="69927" spans="10:10" x14ac:dyDescent="0.35">
      <c r="J69927" s="830"/>
    </row>
    <row r="69928" spans="10:10" x14ac:dyDescent="0.35">
      <c r="J69928" s="830"/>
    </row>
    <row r="69929" spans="10:10" x14ac:dyDescent="0.35">
      <c r="J69929" s="830"/>
    </row>
    <row r="69930" spans="10:10" x14ac:dyDescent="0.35">
      <c r="J69930" s="830"/>
    </row>
    <row r="69931" spans="10:10" x14ac:dyDescent="0.35">
      <c r="J69931" s="830"/>
    </row>
    <row r="69932" spans="10:10" x14ac:dyDescent="0.35">
      <c r="J69932" s="830"/>
    </row>
    <row r="69933" spans="10:10" x14ac:dyDescent="0.35">
      <c r="J69933" s="830"/>
    </row>
    <row r="69934" spans="10:10" x14ac:dyDescent="0.35">
      <c r="J69934" s="830"/>
    </row>
    <row r="69935" spans="10:10" x14ac:dyDescent="0.35">
      <c r="J69935" s="830"/>
    </row>
    <row r="69936" spans="10:10" x14ac:dyDescent="0.35">
      <c r="J69936" s="830"/>
    </row>
    <row r="69937" spans="10:10" x14ac:dyDescent="0.35">
      <c r="J69937" s="830"/>
    </row>
    <row r="69938" spans="10:10" x14ac:dyDescent="0.35">
      <c r="J69938" s="830"/>
    </row>
    <row r="69939" spans="10:10" x14ac:dyDescent="0.35">
      <c r="J69939" s="830"/>
    </row>
    <row r="69940" spans="10:10" x14ac:dyDescent="0.35">
      <c r="J69940" s="830"/>
    </row>
    <row r="69941" spans="10:10" x14ac:dyDescent="0.35">
      <c r="J69941" s="830"/>
    </row>
    <row r="69942" spans="10:10" x14ac:dyDescent="0.35">
      <c r="J69942" s="830"/>
    </row>
    <row r="69943" spans="10:10" x14ac:dyDescent="0.35">
      <c r="J69943" s="830"/>
    </row>
    <row r="69944" spans="10:10" x14ac:dyDescent="0.35">
      <c r="J69944" s="830"/>
    </row>
    <row r="69945" spans="10:10" x14ac:dyDescent="0.35">
      <c r="J69945" s="830"/>
    </row>
    <row r="69946" spans="10:10" x14ac:dyDescent="0.35">
      <c r="J69946" s="830"/>
    </row>
    <row r="69947" spans="10:10" x14ac:dyDescent="0.35">
      <c r="J69947" s="830"/>
    </row>
    <row r="69948" spans="10:10" x14ac:dyDescent="0.35">
      <c r="J69948" s="830"/>
    </row>
    <row r="69949" spans="10:10" x14ac:dyDescent="0.35">
      <c r="J69949" s="830"/>
    </row>
    <row r="69950" spans="10:10" x14ac:dyDescent="0.35">
      <c r="J69950" s="830"/>
    </row>
    <row r="69951" spans="10:10" x14ac:dyDescent="0.35">
      <c r="J69951" s="830"/>
    </row>
    <row r="69952" spans="10:10" x14ac:dyDescent="0.35">
      <c r="J69952" s="830"/>
    </row>
    <row r="69953" spans="10:10" x14ac:dyDescent="0.35">
      <c r="J69953" s="830"/>
    </row>
    <row r="69954" spans="10:10" x14ac:dyDescent="0.35">
      <c r="J69954" s="830"/>
    </row>
    <row r="69955" spans="10:10" x14ac:dyDescent="0.35">
      <c r="J69955" s="830"/>
    </row>
    <row r="69956" spans="10:10" x14ac:dyDescent="0.35">
      <c r="J69956" s="830"/>
    </row>
    <row r="69957" spans="10:10" x14ac:dyDescent="0.35">
      <c r="J69957" s="830"/>
    </row>
    <row r="69958" spans="10:10" x14ac:dyDescent="0.35">
      <c r="J69958" s="830"/>
    </row>
    <row r="69959" spans="10:10" x14ac:dyDescent="0.35">
      <c r="J69959" s="830"/>
    </row>
    <row r="69960" spans="10:10" x14ac:dyDescent="0.35">
      <c r="J69960" s="830"/>
    </row>
    <row r="69961" spans="10:10" x14ac:dyDescent="0.35">
      <c r="J69961" s="830"/>
    </row>
    <row r="69962" spans="10:10" x14ac:dyDescent="0.35">
      <c r="J69962" s="830"/>
    </row>
    <row r="69963" spans="10:10" x14ac:dyDescent="0.35">
      <c r="J69963" s="830"/>
    </row>
    <row r="69964" spans="10:10" x14ac:dyDescent="0.35">
      <c r="J69964" s="830"/>
    </row>
    <row r="69965" spans="10:10" x14ac:dyDescent="0.35">
      <c r="J69965" s="830"/>
    </row>
    <row r="69966" spans="10:10" x14ac:dyDescent="0.35">
      <c r="J69966" s="830"/>
    </row>
    <row r="69967" spans="10:10" x14ac:dyDescent="0.35">
      <c r="J69967" s="830"/>
    </row>
    <row r="69968" spans="10:10" x14ac:dyDescent="0.35">
      <c r="J69968" s="830"/>
    </row>
    <row r="69969" spans="10:10" x14ac:dyDescent="0.35">
      <c r="J69969" s="830"/>
    </row>
    <row r="69970" spans="10:10" x14ac:dyDescent="0.35">
      <c r="J69970" s="830"/>
    </row>
    <row r="69971" spans="10:10" x14ac:dyDescent="0.35">
      <c r="J69971" s="830"/>
    </row>
    <row r="69972" spans="10:10" x14ac:dyDescent="0.35">
      <c r="J69972" s="830"/>
    </row>
    <row r="69973" spans="10:10" x14ac:dyDescent="0.35">
      <c r="J69973" s="830"/>
    </row>
    <row r="69974" spans="10:10" x14ac:dyDescent="0.35">
      <c r="J69974" s="830"/>
    </row>
    <row r="69975" spans="10:10" x14ac:dyDescent="0.35">
      <c r="J69975" s="830"/>
    </row>
    <row r="69976" spans="10:10" x14ac:dyDescent="0.35">
      <c r="J69976" s="830"/>
    </row>
    <row r="69977" spans="10:10" x14ac:dyDescent="0.35">
      <c r="J69977" s="830"/>
    </row>
    <row r="69978" spans="10:10" x14ac:dyDescent="0.35">
      <c r="J69978" s="830"/>
    </row>
    <row r="69979" spans="10:10" x14ac:dyDescent="0.35">
      <c r="J69979" s="830"/>
    </row>
    <row r="69980" spans="10:10" x14ac:dyDescent="0.35">
      <c r="J69980" s="830"/>
    </row>
    <row r="69981" spans="10:10" x14ac:dyDescent="0.35">
      <c r="J69981" s="830"/>
    </row>
    <row r="69982" spans="10:10" x14ac:dyDescent="0.35">
      <c r="J69982" s="830"/>
    </row>
    <row r="69983" spans="10:10" x14ac:dyDescent="0.35">
      <c r="J69983" s="830"/>
    </row>
    <row r="69984" spans="10:10" x14ac:dyDescent="0.35">
      <c r="J69984" s="830"/>
    </row>
    <row r="69985" spans="10:10" x14ac:dyDescent="0.35">
      <c r="J69985" s="830"/>
    </row>
    <row r="69986" spans="10:10" x14ac:dyDescent="0.35">
      <c r="J69986" s="830"/>
    </row>
    <row r="69987" spans="10:10" x14ac:dyDescent="0.35">
      <c r="J69987" s="830"/>
    </row>
    <row r="69988" spans="10:10" x14ac:dyDescent="0.35">
      <c r="J69988" s="830"/>
    </row>
    <row r="69989" spans="10:10" x14ac:dyDescent="0.35">
      <c r="J69989" s="830"/>
    </row>
    <row r="69990" spans="10:10" x14ac:dyDescent="0.35">
      <c r="J69990" s="830"/>
    </row>
    <row r="69991" spans="10:10" x14ac:dyDescent="0.35">
      <c r="J69991" s="830"/>
    </row>
    <row r="69992" spans="10:10" x14ac:dyDescent="0.35">
      <c r="J69992" s="830"/>
    </row>
    <row r="69993" spans="10:10" x14ac:dyDescent="0.35">
      <c r="J69993" s="830"/>
    </row>
    <row r="69994" spans="10:10" x14ac:dyDescent="0.35">
      <c r="J69994" s="830"/>
    </row>
    <row r="69995" spans="10:10" x14ac:dyDescent="0.35">
      <c r="J69995" s="830"/>
    </row>
    <row r="69996" spans="10:10" x14ac:dyDescent="0.35">
      <c r="J69996" s="830"/>
    </row>
    <row r="69997" spans="10:10" x14ac:dyDescent="0.35">
      <c r="J69997" s="830"/>
    </row>
    <row r="69998" spans="10:10" x14ac:dyDescent="0.35">
      <c r="J69998" s="830"/>
    </row>
    <row r="69999" spans="10:10" x14ac:dyDescent="0.35">
      <c r="J69999" s="830"/>
    </row>
    <row r="70000" spans="10:10" x14ac:dyDescent="0.35">
      <c r="J70000" s="830"/>
    </row>
    <row r="70001" spans="10:10" x14ac:dyDescent="0.35">
      <c r="J70001" s="830"/>
    </row>
    <row r="70002" spans="10:10" x14ac:dyDescent="0.35">
      <c r="J70002" s="830"/>
    </row>
    <row r="70003" spans="10:10" x14ac:dyDescent="0.35">
      <c r="J70003" s="830"/>
    </row>
    <row r="70004" spans="10:10" x14ac:dyDescent="0.35">
      <c r="J70004" s="830"/>
    </row>
    <row r="70005" spans="10:10" x14ac:dyDescent="0.35">
      <c r="J70005" s="830"/>
    </row>
    <row r="70006" spans="10:10" x14ac:dyDescent="0.35">
      <c r="J70006" s="830"/>
    </row>
    <row r="70007" spans="10:10" x14ac:dyDescent="0.35">
      <c r="J70007" s="830"/>
    </row>
    <row r="70008" spans="10:10" x14ac:dyDescent="0.35">
      <c r="J70008" s="830"/>
    </row>
    <row r="70009" spans="10:10" x14ac:dyDescent="0.35">
      <c r="J70009" s="830"/>
    </row>
    <row r="70010" spans="10:10" x14ac:dyDescent="0.35">
      <c r="J70010" s="830"/>
    </row>
    <row r="70011" spans="10:10" x14ac:dyDescent="0.35">
      <c r="J70011" s="830"/>
    </row>
    <row r="70012" spans="10:10" x14ac:dyDescent="0.35">
      <c r="J70012" s="830"/>
    </row>
    <row r="70013" spans="10:10" x14ac:dyDescent="0.35">
      <c r="J70013" s="830"/>
    </row>
    <row r="70014" spans="10:10" x14ac:dyDescent="0.35">
      <c r="J70014" s="830"/>
    </row>
    <row r="70015" spans="10:10" x14ac:dyDescent="0.35">
      <c r="J70015" s="830"/>
    </row>
    <row r="70016" spans="10:10" x14ac:dyDescent="0.35">
      <c r="J70016" s="830"/>
    </row>
    <row r="70017" spans="10:10" x14ac:dyDescent="0.35">
      <c r="J70017" s="830"/>
    </row>
    <row r="70018" spans="10:10" x14ac:dyDescent="0.35">
      <c r="J70018" s="830"/>
    </row>
    <row r="70019" spans="10:10" x14ac:dyDescent="0.35">
      <c r="J70019" s="830"/>
    </row>
    <row r="70020" spans="10:10" x14ac:dyDescent="0.35">
      <c r="J70020" s="830"/>
    </row>
    <row r="70021" spans="10:10" x14ac:dyDescent="0.35">
      <c r="J70021" s="830"/>
    </row>
    <row r="70022" spans="10:10" x14ac:dyDescent="0.35">
      <c r="J70022" s="830"/>
    </row>
    <row r="70023" spans="10:10" x14ac:dyDescent="0.35">
      <c r="J70023" s="830"/>
    </row>
    <row r="70024" spans="10:10" x14ac:dyDescent="0.35">
      <c r="J70024" s="830"/>
    </row>
    <row r="70025" spans="10:10" x14ac:dyDescent="0.35">
      <c r="J70025" s="830"/>
    </row>
    <row r="70026" spans="10:10" x14ac:dyDescent="0.35">
      <c r="J70026" s="830"/>
    </row>
    <row r="70027" spans="10:10" x14ac:dyDescent="0.35">
      <c r="J70027" s="830"/>
    </row>
    <row r="70028" spans="10:10" x14ac:dyDescent="0.35">
      <c r="J70028" s="830"/>
    </row>
    <row r="70029" spans="10:10" x14ac:dyDescent="0.35">
      <c r="J70029" s="830"/>
    </row>
    <row r="70030" spans="10:10" x14ac:dyDescent="0.35">
      <c r="J70030" s="830"/>
    </row>
    <row r="70031" spans="10:10" x14ac:dyDescent="0.35">
      <c r="J70031" s="830"/>
    </row>
    <row r="70032" spans="10:10" x14ac:dyDescent="0.35">
      <c r="J70032" s="830"/>
    </row>
    <row r="70033" spans="10:10" x14ac:dyDescent="0.35">
      <c r="J70033" s="830"/>
    </row>
    <row r="70034" spans="10:10" x14ac:dyDescent="0.35">
      <c r="J70034" s="830"/>
    </row>
    <row r="70035" spans="10:10" x14ac:dyDescent="0.35">
      <c r="J70035" s="830"/>
    </row>
    <row r="70036" spans="10:10" x14ac:dyDescent="0.35">
      <c r="J70036" s="830"/>
    </row>
    <row r="70037" spans="10:10" x14ac:dyDescent="0.35">
      <c r="J70037" s="830"/>
    </row>
    <row r="70038" spans="10:10" x14ac:dyDescent="0.35">
      <c r="J70038" s="830"/>
    </row>
    <row r="70039" spans="10:10" x14ac:dyDescent="0.35">
      <c r="J70039" s="830"/>
    </row>
    <row r="70040" spans="10:10" x14ac:dyDescent="0.35">
      <c r="J70040" s="830"/>
    </row>
    <row r="70041" spans="10:10" x14ac:dyDescent="0.35">
      <c r="J70041" s="830"/>
    </row>
    <row r="70042" spans="10:10" x14ac:dyDescent="0.35">
      <c r="J70042" s="830"/>
    </row>
    <row r="70043" spans="10:10" x14ac:dyDescent="0.35">
      <c r="J70043" s="830"/>
    </row>
    <row r="70044" spans="10:10" x14ac:dyDescent="0.35">
      <c r="J70044" s="830"/>
    </row>
    <row r="70045" spans="10:10" x14ac:dyDescent="0.35">
      <c r="J70045" s="830"/>
    </row>
    <row r="70046" spans="10:10" x14ac:dyDescent="0.35">
      <c r="J70046" s="830"/>
    </row>
    <row r="70047" spans="10:10" x14ac:dyDescent="0.35">
      <c r="J70047" s="830"/>
    </row>
    <row r="70048" spans="10:10" x14ac:dyDescent="0.35">
      <c r="J70048" s="830"/>
    </row>
    <row r="70049" spans="10:10" x14ac:dyDescent="0.35">
      <c r="J70049" s="830"/>
    </row>
    <row r="70050" spans="10:10" x14ac:dyDescent="0.35">
      <c r="J70050" s="830"/>
    </row>
    <row r="70051" spans="10:10" x14ac:dyDescent="0.35">
      <c r="J70051" s="830"/>
    </row>
    <row r="70052" spans="10:10" x14ac:dyDescent="0.35">
      <c r="J70052" s="830"/>
    </row>
    <row r="70053" spans="10:10" x14ac:dyDescent="0.35">
      <c r="J70053" s="830"/>
    </row>
    <row r="70054" spans="10:10" x14ac:dyDescent="0.35">
      <c r="J70054" s="830"/>
    </row>
    <row r="70055" spans="10:10" x14ac:dyDescent="0.35">
      <c r="J70055" s="830"/>
    </row>
    <row r="70056" spans="10:10" x14ac:dyDescent="0.35">
      <c r="J70056" s="830"/>
    </row>
    <row r="70057" spans="10:10" x14ac:dyDescent="0.35">
      <c r="J70057" s="830"/>
    </row>
    <row r="70058" spans="10:10" x14ac:dyDescent="0.35">
      <c r="J70058" s="830"/>
    </row>
    <row r="70059" spans="10:10" x14ac:dyDescent="0.35">
      <c r="J70059" s="830"/>
    </row>
    <row r="70060" spans="10:10" x14ac:dyDescent="0.35">
      <c r="J70060" s="830"/>
    </row>
    <row r="70061" spans="10:10" x14ac:dyDescent="0.35">
      <c r="J70061" s="830"/>
    </row>
    <row r="70062" spans="10:10" x14ac:dyDescent="0.35">
      <c r="J70062" s="830"/>
    </row>
    <row r="70063" spans="10:10" x14ac:dyDescent="0.35">
      <c r="J70063" s="830"/>
    </row>
    <row r="70064" spans="10:10" x14ac:dyDescent="0.35">
      <c r="J70064" s="830"/>
    </row>
    <row r="70065" spans="10:10" x14ac:dyDescent="0.35">
      <c r="J70065" s="830"/>
    </row>
    <row r="70066" spans="10:10" x14ac:dyDescent="0.35">
      <c r="J70066" s="830"/>
    </row>
    <row r="70067" spans="10:10" x14ac:dyDescent="0.35">
      <c r="J70067" s="830"/>
    </row>
    <row r="70068" spans="10:10" x14ac:dyDescent="0.35">
      <c r="J70068" s="830"/>
    </row>
    <row r="70069" spans="10:10" x14ac:dyDescent="0.35">
      <c r="J70069" s="830"/>
    </row>
    <row r="70070" spans="10:10" x14ac:dyDescent="0.35">
      <c r="J70070" s="830"/>
    </row>
    <row r="70071" spans="10:10" x14ac:dyDescent="0.35">
      <c r="J70071" s="830"/>
    </row>
    <row r="70072" spans="10:10" x14ac:dyDescent="0.35">
      <c r="J70072" s="830"/>
    </row>
    <row r="70073" spans="10:10" x14ac:dyDescent="0.35">
      <c r="J70073" s="830"/>
    </row>
    <row r="70074" spans="10:10" x14ac:dyDescent="0.35">
      <c r="J70074" s="830"/>
    </row>
    <row r="70075" spans="10:10" x14ac:dyDescent="0.35">
      <c r="J70075" s="830"/>
    </row>
    <row r="70076" spans="10:10" x14ac:dyDescent="0.35">
      <c r="J70076" s="830"/>
    </row>
    <row r="70077" spans="10:10" x14ac:dyDescent="0.35">
      <c r="J70077" s="830"/>
    </row>
    <row r="70078" spans="10:10" x14ac:dyDescent="0.35">
      <c r="J70078" s="830"/>
    </row>
    <row r="70079" spans="10:10" x14ac:dyDescent="0.35">
      <c r="J70079" s="830"/>
    </row>
    <row r="70080" spans="10:10" x14ac:dyDescent="0.35">
      <c r="J70080" s="830"/>
    </row>
    <row r="70081" spans="10:10" x14ac:dyDescent="0.35">
      <c r="J70081" s="830"/>
    </row>
    <row r="70082" spans="10:10" x14ac:dyDescent="0.35">
      <c r="J70082" s="830"/>
    </row>
    <row r="70083" spans="10:10" x14ac:dyDescent="0.35">
      <c r="J70083" s="830"/>
    </row>
    <row r="70084" spans="10:10" x14ac:dyDescent="0.35">
      <c r="J70084" s="830"/>
    </row>
    <row r="70085" spans="10:10" x14ac:dyDescent="0.35">
      <c r="J70085" s="830"/>
    </row>
    <row r="70086" spans="10:10" x14ac:dyDescent="0.35">
      <c r="J70086" s="830"/>
    </row>
    <row r="70087" spans="10:10" x14ac:dyDescent="0.35">
      <c r="J70087" s="830"/>
    </row>
    <row r="70088" spans="10:10" x14ac:dyDescent="0.35">
      <c r="J70088" s="830"/>
    </row>
    <row r="70089" spans="10:10" x14ac:dyDescent="0.35">
      <c r="J70089" s="830"/>
    </row>
    <row r="70090" spans="10:10" x14ac:dyDescent="0.35">
      <c r="J70090" s="830"/>
    </row>
    <row r="70091" spans="10:10" x14ac:dyDescent="0.35">
      <c r="J70091" s="830"/>
    </row>
    <row r="70092" spans="10:10" x14ac:dyDescent="0.35">
      <c r="J70092" s="830"/>
    </row>
    <row r="70093" spans="10:10" x14ac:dyDescent="0.35">
      <c r="J70093" s="830"/>
    </row>
    <row r="70094" spans="10:10" x14ac:dyDescent="0.35">
      <c r="J70094" s="830"/>
    </row>
    <row r="70095" spans="10:10" x14ac:dyDescent="0.35">
      <c r="J70095" s="830"/>
    </row>
    <row r="70096" spans="10:10" x14ac:dyDescent="0.35">
      <c r="J70096" s="830"/>
    </row>
    <row r="70097" spans="10:10" x14ac:dyDescent="0.35">
      <c r="J70097" s="830"/>
    </row>
    <row r="70098" spans="10:10" x14ac:dyDescent="0.35">
      <c r="J70098" s="830"/>
    </row>
    <row r="70099" spans="10:10" x14ac:dyDescent="0.35">
      <c r="J70099" s="830"/>
    </row>
    <row r="70100" spans="10:10" x14ac:dyDescent="0.35">
      <c r="J70100" s="830"/>
    </row>
    <row r="70101" spans="10:10" x14ac:dyDescent="0.35">
      <c r="J70101" s="830"/>
    </row>
    <row r="70102" spans="10:10" x14ac:dyDescent="0.35">
      <c r="J70102" s="830"/>
    </row>
    <row r="70103" spans="10:10" x14ac:dyDescent="0.35">
      <c r="J70103" s="830"/>
    </row>
    <row r="70104" spans="10:10" x14ac:dyDescent="0.35">
      <c r="J70104" s="830"/>
    </row>
    <row r="70105" spans="10:10" x14ac:dyDescent="0.35">
      <c r="J70105" s="830"/>
    </row>
    <row r="70106" spans="10:10" x14ac:dyDescent="0.35">
      <c r="J70106" s="830"/>
    </row>
    <row r="70107" spans="10:10" x14ac:dyDescent="0.35">
      <c r="J70107" s="830"/>
    </row>
    <row r="70108" spans="10:10" x14ac:dyDescent="0.35">
      <c r="J70108" s="830"/>
    </row>
    <row r="70109" spans="10:10" x14ac:dyDescent="0.35">
      <c r="J70109" s="830"/>
    </row>
    <row r="70110" spans="10:10" x14ac:dyDescent="0.35">
      <c r="J70110" s="830"/>
    </row>
    <row r="70111" spans="10:10" x14ac:dyDescent="0.35">
      <c r="J70111" s="830"/>
    </row>
    <row r="70112" spans="10:10" x14ac:dyDescent="0.35">
      <c r="J70112" s="830"/>
    </row>
    <row r="70113" spans="10:10" x14ac:dyDescent="0.35">
      <c r="J70113" s="830"/>
    </row>
    <row r="70114" spans="10:10" x14ac:dyDescent="0.35">
      <c r="J70114" s="830"/>
    </row>
    <row r="70115" spans="10:10" x14ac:dyDescent="0.35">
      <c r="J70115" s="830"/>
    </row>
    <row r="70116" spans="10:10" x14ac:dyDescent="0.35">
      <c r="J70116" s="830"/>
    </row>
    <row r="70117" spans="10:10" x14ac:dyDescent="0.35">
      <c r="J70117" s="830"/>
    </row>
    <row r="70118" spans="10:10" x14ac:dyDescent="0.35">
      <c r="J70118" s="830"/>
    </row>
    <row r="70119" spans="10:10" x14ac:dyDescent="0.35">
      <c r="J70119" s="830"/>
    </row>
    <row r="70120" spans="10:10" x14ac:dyDescent="0.35">
      <c r="J70120" s="830"/>
    </row>
    <row r="70121" spans="10:10" x14ac:dyDescent="0.35">
      <c r="J70121" s="830"/>
    </row>
    <row r="70122" spans="10:10" x14ac:dyDescent="0.35">
      <c r="J70122" s="830"/>
    </row>
    <row r="70123" spans="10:10" x14ac:dyDescent="0.35">
      <c r="J70123" s="830"/>
    </row>
    <row r="70124" spans="10:10" x14ac:dyDescent="0.35">
      <c r="J70124" s="830"/>
    </row>
    <row r="70125" spans="10:10" x14ac:dyDescent="0.35">
      <c r="J70125" s="830"/>
    </row>
    <row r="70126" spans="10:10" x14ac:dyDescent="0.35">
      <c r="J70126" s="830"/>
    </row>
    <row r="70127" spans="10:10" x14ac:dyDescent="0.35">
      <c r="J70127" s="830"/>
    </row>
    <row r="70128" spans="10:10" x14ac:dyDescent="0.35">
      <c r="J70128" s="830"/>
    </row>
    <row r="70129" spans="10:10" x14ac:dyDescent="0.35">
      <c r="J70129" s="830"/>
    </row>
    <row r="70130" spans="10:10" x14ac:dyDescent="0.35">
      <c r="J70130" s="830"/>
    </row>
    <row r="70131" spans="10:10" x14ac:dyDescent="0.35">
      <c r="J70131" s="830"/>
    </row>
    <row r="70132" spans="10:10" x14ac:dyDescent="0.35">
      <c r="J70132" s="830"/>
    </row>
    <row r="70133" spans="10:10" x14ac:dyDescent="0.35">
      <c r="J70133" s="830"/>
    </row>
    <row r="70134" spans="10:10" x14ac:dyDescent="0.35">
      <c r="J70134" s="830"/>
    </row>
    <row r="70135" spans="10:10" x14ac:dyDescent="0.35">
      <c r="J70135" s="830"/>
    </row>
    <row r="70136" spans="10:10" x14ac:dyDescent="0.35">
      <c r="J70136" s="830"/>
    </row>
    <row r="70137" spans="10:10" x14ac:dyDescent="0.35">
      <c r="J70137" s="830"/>
    </row>
    <row r="70138" spans="10:10" x14ac:dyDescent="0.35">
      <c r="J70138" s="830"/>
    </row>
    <row r="70139" spans="10:10" x14ac:dyDescent="0.35">
      <c r="J70139" s="830"/>
    </row>
    <row r="70140" spans="10:10" x14ac:dyDescent="0.35">
      <c r="J70140" s="830"/>
    </row>
    <row r="70141" spans="10:10" x14ac:dyDescent="0.35">
      <c r="J70141" s="830"/>
    </row>
    <row r="70142" spans="10:10" x14ac:dyDescent="0.35">
      <c r="J70142" s="830"/>
    </row>
    <row r="70143" spans="10:10" x14ac:dyDescent="0.35">
      <c r="J70143" s="830"/>
    </row>
    <row r="70144" spans="10:10" x14ac:dyDescent="0.35">
      <c r="J70144" s="830"/>
    </row>
    <row r="70145" spans="10:10" x14ac:dyDescent="0.35">
      <c r="J70145" s="830"/>
    </row>
    <row r="70146" spans="10:10" x14ac:dyDescent="0.35">
      <c r="J70146" s="830"/>
    </row>
    <row r="70147" spans="10:10" x14ac:dyDescent="0.35">
      <c r="J70147" s="830"/>
    </row>
    <row r="70148" spans="10:10" x14ac:dyDescent="0.35">
      <c r="J70148" s="830"/>
    </row>
    <row r="70149" spans="10:10" x14ac:dyDescent="0.35">
      <c r="J70149" s="830"/>
    </row>
    <row r="70150" spans="10:10" x14ac:dyDescent="0.35">
      <c r="J70150" s="830"/>
    </row>
    <row r="70151" spans="10:10" x14ac:dyDescent="0.35">
      <c r="J70151" s="830"/>
    </row>
    <row r="70152" spans="10:10" x14ac:dyDescent="0.35">
      <c r="J70152" s="830"/>
    </row>
    <row r="70153" spans="10:10" x14ac:dyDescent="0.35">
      <c r="J70153" s="830"/>
    </row>
    <row r="70154" spans="10:10" x14ac:dyDescent="0.35">
      <c r="J70154" s="830"/>
    </row>
    <row r="70155" spans="10:10" x14ac:dyDescent="0.35">
      <c r="J70155" s="830"/>
    </row>
    <row r="70156" spans="10:10" x14ac:dyDescent="0.35">
      <c r="J70156" s="830"/>
    </row>
    <row r="70157" spans="10:10" x14ac:dyDescent="0.35">
      <c r="J70157" s="830"/>
    </row>
    <row r="70158" spans="10:10" x14ac:dyDescent="0.35">
      <c r="J70158" s="830"/>
    </row>
    <row r="70159" spans="10:10" x14ac:dyDescent="0.35">
      <c r="J70159" s="830"/>
    </row>
    <row r="70160" spans="10:10" x14ac:dyDescent="0.35">
      <c r="J70160" s="830"/>
    </row>
    <row r="70161" spans="10:10" x14ac:dyDescent="0.35">
      <c r="J70161" s="830"/>
    </row>
    <row r="70162" spans="10:10" x14ac:dyDescent="0.35">
      <c r="J70162" s="830"/>
    </row>
    <row r="70163" spans="10:10" x14ac:dyDescent="0.35">
      <c r="J70163" s="830"/>
    </row>
    <row r="70164" spans="10:10" x14ac:dyDescent="0.35">
      <c r="J70164" s="830"/>
    </row>
    <row r="70165" spans="10:10" x14ac:dyDescent="0.35">
      <c r="J70165" s="830"/>
    </row>
    <row r="70166" spans="10:10" x14ac:dyDescent="0.35">
      <c r="J70166" s="830"/>
    </row>
    <row r="70167" spans="10:10" x14ac:dyDescent="0.35">
      <c r="J70167" s="830"/>
    </row>
    <row r="70168" spans="10:10" x14ac:dyDescent="0.35">
      <c r="J70168" s="830"/>
    </row>
    <row r="70169" spans="10:10" x14ac:dyDescent="0.35">
      <c r="J70169" s="830"/>
    </row>
    <row r="70170" spans="10:10" x14ac:dyDescent="0.35">
      <c r="J70170" s="830"/>
    </row>
    <row r="70171" spans="10:10" x14ac:dyDescent="0.35">
      <c r="J70171" s="830"/>
    </row>
    <row r="70172" spans="10:10" x14ac:dyDescent="0.35">
      <c r="J70172" s="830"/>
    </row>
    <row r="70173" spans="10:10" x14ac:dyDescent="0.35">
      <c r="J70173" s="830"/>
    </row>
    <row r="70174" spans="10:10" x14ac:dyDescent="0.35">
      <c r="J70174" s="830"/>
    </row>
    <row r="70175" spans="10:10" x14ac:dyDescent="0.35">
      <c r="J70175" s="830"/>
    </row>
    <row r="70176" spans="10:10" x14ac:dyDescent="0.35">
      <c r="J70176" s="830"/>
    </row>
    <row r="70177" spans="10:10" x14ac:dyDescent="0.35">
      <c r="J70177" s="830"/>
    </row>
    <row r="70178" spans="10:10" x14ac:dyDescent="0.35">
      <c r="J70178" s="830"/>
    </row>
    <row r="70179" spans="10:10" x14ac:dyDescent="0.35">
      <c r="J70179" s="830"/>
    </row>
    <row r="70180" spans="10:10" x14ac:dyDescent="0.35">
      <c r="J70180" s="830"/>
    </row>
    <row r="70181" spans="10:10" x14ac:dyDescent="0.35">
      <c r="J70181" s="830"/>
    </row>
    <row r="70182" spans="10:10" x14ac:dyDescent="0.35">
      <c r="J70182" s="830"/>
    </row>
    <row r="70183" spans="10:10" x14ac:dyDescent="0.35">
      <c r="J70183" s="830"/>
    </row>
    <row r="70184" spans="10:10" x14ac:dyDescent="0.35">
      <c r="J70184" s="830"/>
    </row>
    <row r="70185" spans="10:10" x14ac:dyDescent="0.35">
      <c r="J70185" s="830"/>
    </row>
    <row r="70186" spans="10:10" x14ac:dyDescent="0.35">
      <c r="J70186" s="830"/>
    </row>
    <row r="70187" spans="10:10" x14ac:dyDescent="0.35">
      <c r="J70187" s="830"/>
    </row>
    <row r="70188" spans="10:10" x14ac:dyDescent="0.35">
      <c r="J70188" s="830"/>
    </row>
    <row r="70189" spans="10:10" x14ac:dyDescent="0.35">
      <c r="J70189" s="830"/>
    </row>
    <row r="70190" spans="10:10" x14ac:dyDescent="0.35">
      <c r="J70190" s="830"/>
    </row>
    <row r="70191" spans="10:10" x14ac:dyDescent="0.35">
      <c r="J70191" s="830"/>
    </row>
    <row r="70192" spans="10:10" x14ac:dyDescent="0.35">
      <c r="J70192" s="830"/>
    </row>
    <row r="70193" spans="10:10" x14ac:dyDescent="0.35">
      <c r="J70193" s="830"/>
    </row>
    <row r="70194" spans="10:10" x14ac:dyDescent="0.35">
      <c r="J70194" s="830"/>
    </row>
    <row r="70195" spans="10:10" x14ac:dyDescent="0.35">
      <c r="J70195" s="830"/>
    </row>
    <row r="70196" spans="10:10" x14ac:dyDescent="0.35">
      <c r="J70196" s="830"/>
    </row>
    <row r="70197" spans="10:10" x14ac:dyDescent="0.35">
      <c r="J70197" s="830"/>
    </row>
    <row r="70198" spans="10:10" x14ac:dyDescent="0.35">
      <c r="J70198" s="830"/>
    </row>
    <row r="70199" spans="10:10" x14ac:dyDescent="0.35">
      <c r="J70199" s="830"/>
    </row>
    <row r="70200" spans="10:10" x14ac:dyDescent="0.35">
      <c r="J70200" s="830"/>
    </row>
    <row r="70201" spans="10:10" x14ac:dyDescent="0.35">
      <c r="J70201" s="830"/>
    </row>
    <row r="70202" spans="10:10" x14ac:dyDescent="0.35">
      <c r="J70202" s="830"/>
    </row>
    <row r="70203" spans="10:10" x14ac:dyDescent="0.35">
      <c r="J70203" s="830"/>
    </row>
    <row r="70204" spans="10:10" x14ac:dyDescent="0.35">
      <c r="J70204" s="830"/>
    </row>
    <row r="70205" spans="10:10" x14ac:dyDescent="0.35">
      <c r="J70205" s="830"/>
    </row>
    <row r="70206" spans="10:10" x14ac:dyDescent="0.35">
      <c r="J70206" s="830"/>
    </row>
    <row r="70207" spans="10:10" x14ac:dyDescent="0.35">
      <c r="J70207" s="830"/>
    </row>
    <row r="70208" spans="10:10" x14ac:dyDescent="0.35">
      <c r="J70208" s="830"/>
    </row>
    <row r="70209" spans="10:10" x14ac:dyDescent="0.35">
      <c r="J70209" s="830"/>
    </row>
    <row r="70210" spans="10:10" x14ac:dyDescent="0.35">
      <c r="J70210" s="830"/>
    </row>
    <row r="70211" spans="10:10" x14ac:dyDescent="0.35">
      <c r="J70211" s="830"/>
    </row>
    <row r="70212" spans="10:10" x14ac:dyDescent="0.35">
      <c r="J70212" s="830"/>
    </row>
    <row r="70213" spans="10:10" x14ac:dyDescent="0.35">
      <c r="J70213" s="830"/>
    </row>
    <row r="70214" spans="10:10" x14ac:dyDescent="0.35">
      <c r="J70214" s="830"/>
    </row>
    <row r="70215" spans="10:10" x14ac:dyDescent="0.35">
      <c r="J70215" s="830"/>
    </row>
    <row r="70216" spans="10:10" x14ac:dyDescent="0.35">
      <c r="J70216" s="830"/>
    </row>
    <row r="70217" spans="10:10" x14ac:dyDescent="0.35">
      <c r="J70217" s="830"/>
    </row>
    <row r="70218" spans="10:10" x14ac:dyDescent="0.35">
      <c r="J70218" s="830"/>
    </row>
    <row r="70219" spans="10:10" x14ac:dyDescent="0.35">
      <c r="J70219" s="830"/>
    </row>
    <row r="70220" spans="10:10" x14ac:dyDescent="0.35">
      <c r="J70220" s="830"/>
    </row>
    <row r="70221" spans="10:10" x14ac:dyDescent="0.35">
      <c r="J70221" s="830"/>
    </row>
    <row r="70222" spans="10:10" x14ac:dyDescent="0.35">
      <c r="J70222" s="830"/>
    </row>
    <row r="70223" spans="10:10" x14ac:dyDescent="0.35">
      <c r="J70223" s="830"/>
    </row>
    <row r="70224" spans="10:10" x14ac:dyDescent="0.35">
      <c r="J70224" s="830"/>
    </row>
    <row r="70225" spans="10:10" x14ac:dyDescent="0.35">
      <c r="J70225" s="830"/>
    </row>
    <row r="70226" spans="10:10" x14ac:dyDescent="0.35">
      <c r="J70226" s="830"/>
    </row>
    <row r="70227" spans="10:10" x14ac:dyDescent="0.35">
      <c r="J70227" s="830"/>
    </row>
    <row r="70228" spans="10:10" x14ac:dyDescent="0.35">
      <c r="J70228" s="830"/>
    </row>
    <row r="70229" spans="10:10" x14ac:dyDescent="0.35">
      <c r="J70229" s="830"/>
    </row>
    <row r="70230" spans="10:10" x14ac:dyDescent="0.35">
      <c r="J70230" s="830"/>
    </row>
    <row r="70231" spans="10:10" x14ac:dyDescent="0.35">
      <c r="J70231" s="830"/>
    </row>
    <row r="70232" spans="10:10" x14ac:dyDescent="0.35">
      <c r="J70232" s="830"/>
    </row>
    <row r="70233" spans="10:10" x14ac:dyDescent="0.35">
      <c r="J70233" s="830"/>
    </row>
    <row r="70234" spans="10:10" x14ac:dyDescent="0.35">
      <c r="J70234" s="830"/>
    </row>
    <row r="70235" spans="10:10" x14ac:dyDescent="0.35">
      <c r="J70235" s="830"/>
    </row>
    <row r="70236" spans="10:10" x14ac:dyDescent="0.35">
      <c r="J70236" s="830"/>
    </row>
    <row r="70237" spans="10:10" x14ac:dyDescent="0.35">
      <c r="J70237" s="830"/>
    </row>
    <row r="70238" spans="10:10" x14ac:dyDescent="0.35">
      <c r="J70238" s="830"/>
    </row>
    <row r="70239" spans="10:10" x14ac:dyDescent="0.35">
      <c r="J70239" s="830"/>
    </row>
    <row r="70240" spans="10:10" x14ac:dyDescent="0.35">
      <c r="J70240" s="830"/>
    </row>
    <row r="70241" spans="10:10" x14ac:dyDescent="0.35">
      <c r="J70241" s="830"/>
    </row>
    <row r="70242" spans="10:10" x14ac:dyDescent="0.35">
      <c r="J70242" s="830"/>
    </row>
    <row r="70243" spans="10:10" x14ac:dyDescent="0.35">
      <c r="J70243" s="830"/>
    </row>
    <row r="70244" spans="10:10" x14ac:dyDescent="0.35">
      <c r="J70244" s="830"/>
    </row>
    <row r="70245" spans="10:10" x14ac:dyDescent="0.35">
      <c r="J70245" s="830"/>
    </row>
    <row r="70246" spans="10:10" x14ac:dyDescent="0.35">
      <c r="J70246" s="830"/>
    </row>
    <row r="70247" spans="10:10" x14ac:dyDescent="0.35">
      <c r="J70247" s="830"/>
    </row>
    <row r="70248" spans="10:10" x14ac:dyDescent="0.35">
      <c r="J70248" s="830"/>
    </row>
    <row r="70249" spans="10:10" x14ac:dyDescent="0.35">
      <c r="J70249" s="830"/>
    </row>
    <row r="70250" spans="10:10" x14ac:dyDescent="0.35">
      <c r="J70250" s="830"/>
    </row>
    <row r="70251" spans="10:10" x14ac:dyDescent="0.35">
      <c r="J70251" s="830"/>
    </row>
    <row r="70252" spans="10:10" x14ac:dyDescent="0.35">
      <c r="J70252" s="830"/>
    </row>
    <row r="70253" spans="10:10" x14ac:dyDescent="0.35">
      <c r="J70253" s="830"/>
    </row>
    <row r="70254" spans="10:10" x14ac:dyDescent="0.35">
      <c r="J70254" s="830"/>
    </row>
    <row r="70255" spans="10:10" x14ac:dyDescent="0.35">
      <c r="J70255" s="830"/>
    </row>
    <row r="70256" spans="10:10" x14ac:dyDescent="0.35">
      <c r="J70256" s="830"/>
    </row>
    <row r="70257" spans="10:10" x14ac:dyDescent="0.35">
      <c r="J70257" s="830"/>
    </row>
    <row r="70258" spans="10:10" x14ac:dyDescent="0.35">
      <c r="J70258" s="830"/>
    </row>
    <row r="70259" spans="10:10" x14ac:dyDescent="0.35">
      <c r="J70259" s="830"/>
    </row>
    <row r="70260" spans="10:10" x14ac:dyDescent="0.35">
      <c r="J70260" s="830"/>
    </row>
    <row r="70261" spans="10:10" x14ac:dyDescent="0.35">
      <c r="J70261" s="830"/>
    </row>
    <row r="70262" spans="10:10" x14ac:dyDescent="0.35">
      <c r="J70262" s="830"/>
    </row>
    <row r="70263" spans="10:10" x14ac:dyDescent="0.35">
      <c r="J70263" s="830"/>
    </row>
    <row r="70264" spans="10:10" x14ac:dyDescent="0.35">
      <c r="J70264" s="830"/>
    </row>
    <row r="70265" spans="10:10" x14ac:dyDescent="0.35">
      <c r="J70265" s="830"/>
    </row>
    <row r="70266" spans="10:10" x14ac:dyDescent="0.35">
      <c r="J70266" s="830"/>
    </row>
    <row r="70267" spans="10:10" x14ac:dyDescent="0.35">
      <c r="J70267" s="830"/>
    </row>
    <row r="70268" spans="10:10" x14ac:dyDescent="0.35">
      <c r="J70268" s="830"/>
    </row>
    <row r="70269" spans="10:10" x14ac:dyDescent="0.35">
      <c r="J70269" s="830"/>
    </row>
    <row r="70270" spans="10:10" x14ac:dyDescent="0.35">
      <c r="J70270" s="830"/>
    </row>
    <row r="70271" spans="10:10" x14ac:dyDescent="0.35">
      <c r="J70271" s="830"/>
    </row>
    <row r="70272" spans="10:10" x14ac:dyDescent="0.35">
      <c r="J70272" s="830"/>
    </row>
    <row r="70273" spans="10:10" x14ac:dyDescent="0.35">
      <c r="J70273" s="830"/>
    </row>
    <row r="70274" spans="10:10" x14ac:dyDescent="0.35">
      <c r="J70274" s="830"/>
    </row>
    <row r="70275" spans="10:10" x14ac:dyDescent="0.35">
      <c r="J70275" s="830"/>
    </row>
    <row r="70276" spans="10:10" x14ac:dyDescent="0.35">
      <c r="J70276" s="830"/>
    </row>
    <row r="70277" spans="10:10" x14ac:dyDescent="0.35">
      <c r="J70277" s="830"/>
    </row>
    <row r="70278" spans="10:10" x14ac:dyDescent="0.35">
      <c r="J70278" s="830"/>
    </row>
    <row r="70279" spans="10:10" x14ac:dyDescent="0.35">
      <c r="J70279" s="830"/>
    </row>
    <row r="70280" spans="10:10" x14ac:dyDescent="0.35">
      <c r="J70280" s="830"/>
    </row>
    <row r="70281" spans="10:10" x14ac:dyDescent="0.35">
      <c r="J70281" s="830"/>
    </row>
    <row r="70282" spans="10:10" x14ac:dyDescent="0.35">
      <c r="J70282" s="830"/>
    </row>
    <row r="70283" spans="10:10" x14ac:dyDescent="0.35">
      <c r="J70283" s="830"/>
    </row>
    <row r="70284" spans="10:10" x14ac:dyDescent="0.35">
      <c r="J70284" s="830"/>
    </row>
    <row r="70285" spans="10:10" x14ac:dyDescent="0.35">
      <c r="J70285" s="830"/>
    </row>
    <row r="70286" spans="10:10" x14ac:dyDescent="0.35">
      <c r="J70286" s="830"/>
    </row>
    <row r="70287" spans="10:10" x14ac:dyDescent="0.35">
      <c r="J70287" s="830"/>
    </row>
    <row r="70288" spans="10:10" x14ac:dyDescent="0.35">
      <c r="J70288" s="830"/>
    </row>
    <row r="70289" spans="10:10" x14ac:dyDescent="0.35">
      <c r="J70289" s="830"/>
    </row>
    <row r="70290" spans="10:10" x14ac:dyDescent="0.35">
      <c r="J70290" s="830"/>
    </row>
    <row r="70291" spans="10:10" x14ac:dyDescent="0.35">
      <c r="J70291" s="830"/>
    </row>
    <row r="70292" spans="10:10" x14ac:dyDescent="0.35">
      <c r="J70292" s="830"/>
    </row>
    <row r="70293" spans="10:10" x14ac:dyDescent="0.35">
      <c r="J70293" s="830"/>
    </row>
    <row r="70294" spans="10:10" x14ac:dyDescent="0.35">
      <c r="J70294" s="830"/>
    </row>
    <row r="70295" spans="10:10" x14ac:dyDescent="0.35">
      <c r="J70295" s="830"/>
    </row>
    <row r="70296" spans="10:10" x14ac:dyDescent="0.35">
      <c r="J70296" s="830"/>
    </row>
    <row r="70297" spans="10:10" x14ac:dyDescent="0.35">
      <c r="J70297" s="830"/>
    </row>
    <row r="70298" spans="10:10" x14ac:dyDescent="0.35">
      <c r="J70298" s="830"/>
    </row>
    <row r="70299" spans="10:10" x14ac:dyDescent="0.35">
      <c r="J70299" s="830"/>
    </row>
    <row r="70300" spans="10:10" x14ac:dyDescent="0.35">
      <c r="J70300" s="830"/>
    </row>
    <row r="70301" spans="10:10" x14ac:dyDescent="0.35">
      <c r="J70301" s="830"/>
    </row>
    <row r="70302" spans="10:10" x14ac:dyDescent="0.35">
      <c r="J70302" s="830"/>
    </row>
    <row r="70303" spans="10:10" x14ac:dyDescent="0.35">
      <c r="J70303" s="830"/>
    </row>
    <row r="70304" spans="10:10" x14ac:dyDescent="0.35">
      <c r="J70304" s="830"/>
    </row>
    <row r="70305" spans="10:10" x14ac:dyDescent="0.35">
      <c r="J70305" s="830"/>
    </row>
    <row r="70306" spans="10:10" x14ac:dyDescent="0.35">
      <c r="J70306" s="830"/>
    </row>
    <row r="70307" spans="10:10" x14ac:dyDescent="0.35">
      <c r="J70307" s="830"/>
    </row>
    <row r="70308" spans="10:10" x14ac:dyDescent="0.35">
      <c r="J70308" s="830"/>
    </row>
    <row r="70309" spans="10:10" x14ac:dyDescent="0.35">
      <c r="J70309" s="830"/>
    </row>
    <row r="70310" spans="10:10" x14ac:dyDescent="0.35">
      <c r="J70310" s="830"/>
    </row>
    <row r="70311" spans="10:10" x14ac:dyDescent="0.35">
      <c r="J70311" s="830"/>
    </row>
    <row r="70312" spans="10:10" x14ac:dyDescent="0.35">
      <c r="J70312" s="830"/>
    </row>
    <row r="70313" spans="10:10" x14ac:dyDescent="0.35">
      <c r="J70313" s="830"/>
    </row>
    <row r="70314" spans="10:10" x14ac:dyDescent="0.35">
      <c r="J70314" s="830"/>
    </row>
    <row r="70315" spans="10:10" x14ac:dyDescent="0.35">
      <c r="J70315" s="830"/>
    </row>
    <row r="70316" spans="10:10" x14ac:dyDescent="0.35">
      <c r="J70316" s="830"/>
    </row>
    <row r="70317" spans="10:10" x14ac:dyDescent="0.35">
      <c r="J70317" s="830"/>
    </row>
    <row r="70318" spans="10:10" x14ac:dyDescent="0.35">
      <c r="J70318" s="830"/>
    </row>
    <row r="70319" spans="10:10" x14ac:dyDescent="0.35">
      <c r="J70319" s="830"/>
    </row>
    <row r="70320" spans="10:10" x14ac:dyDescent="0.35">
      <c r="J70320" s="830"/>
    </row>
    <row r="70321" spans="10:10" x14ac:dyDescent="0.35">
      <c r="J70321" s="830"/>
    </row>
    <row r="70322" spans="10:10" x14ac:dyDescent="0.35">
      <c r="J70322" s="830"/>
    </row>
    <row r="70323" spans="10:10" x14ac:dyDescent="0.35">
      <c r="J70323" s="830"/>
    </row>
    <row r="70324" spans="10:10" x14ac:dyDescent="0.35">
      <c r="J70324" s="830"/>
    </row>
    <row r="70325" spans="10:10" x14ac:dyDescent="0.35">
      <c r="J70325" s="830"/>
    </row>
    <row r="70326" spans="10:10" x14ac:dyDescent="0.35">
      <c r="J70326" s="830"/>
    </row>
    <row r="70327" spans="10:10" x14ac:dyDescent="0.35">
      <c r="J70327" s="830"/>
    </row>
    <row r="70328" spans="10:10" x14ac:dyDescent="0.35">
      <c r="J70328" s="830"/>
    </row>
    <row r="70329" spans="10:10" x14ac:dyDescent="0.35">
      <c r="J70329" s="830"/>
    </row>
    <row r="70330" spans="10:10" x14ac:dyDescent="0.35">
      <c r="J70330" s="830"/>
    </row>
    <row r="70331" spans="10:10" x14ac:dyDescent="0.35">
      <c r="J70331" s="830"/>
    </row>
    <row r="70332" spans="10:10" x14ac:dyDescent="0.35">
      <c r="J70332" s="830"/>
    </row>
    <row r="70333" spans="10:10" x14ac:dyDescent="0.35">
      <c r="J70333" s="830"/>
    </row>
    <row r="70334" spans="10:10" x14ac:dyDescent="0.35">
      <c r="J70334" s="830"/>
    </row>
    <row r="70335" spans="10:10" x14ac:dyDescent="0.35">
      <c r="J70335" s="830"/>
    </row>
    <row r="70336" spans="10:10" x14ac:dyDescent="0.35">
      <c r="J70336" s="830"/>
    </row>
    <row r="70337" spans="10:10" x14ac:dyDescent="0.35">
      <c r="J70337" s="830"/>
    </row>
    <row r="70338" spans="10:10" x14ac:dyDescent="0.35">
      <c r="J70338" s="830"/>
    </row>
    <row r="70339" spans="10:10" x14ac:dyDescent="0.35">
      <c r="J70339" s="830"/>
    </row>
    <row r="70340" spans="10:10" x14ac:dyDescent="0.35">
      <c r="J70340" s="830"/>
    </row>
    <row r="70341" spans="10:10" x14ac:dyDescent="0.35">
      <c r="J70341" s="830"/>
    </row>
    <row r="70342" spans="10:10" x14ac:dyDescent="0.35">
      <c r="J70342" s="830"/>
    </row>
    <row r="70343" spans="10:10" x14ac:dyDescent="0.35">
      <c r="J70343" s="830"/>
    </row>
    <row r="70344" spans="10:10" x14ac:dyDescent="0.35">
      <c r="J70344" s="830"/>
    </row>
    <row r="70345" spans="10:10" x14ac:dyDescent="0.35">
      <c r="J70345" s="830"/>
    </row>
    <row r="70346" spans="10:10" x14ac:dyDescent="0.35">
      <c r="J70346" s="830"/>
    </row>
    <row r="70347" spans="10:10" x14ac:dyDescent="0.35">
      <c r="J70347" s="830"/>
    </row>
    <row r="70348" spans="10:10" x14ac:dyDescent="0.35">
      <c r="J70348" s="830"/>
    </row>
    <row r="70349" spans="10:10" x14ac:dyDescent="0.35">
      <c r="J70349" s="830"/>
    </row>
    <row r="70350" spans="10:10" x14ac:dyDescent="0.35">
      <c r="J70350" s="830"/>
    </row>
    <row r="70351" spans="10:10" x14ac:dyDescent="0.35">
      <c r="J70351" s="830"/>
    </row>
    <row r="70352" spans="10:10" x14ac:dyDescent="0.35">
      <c r="J70352" s="830"/>
    </row>
    <row r="70353" spans="10:10" x14ac:dyDescent="0.35">
      <c r="J70353" s="830"/>
    </row>
    <row r="70354" spans="10:10" x14ac:dyDescent="0.35">
      <c r="J70354" s="830"/>
    </row>
    <row r="70355" spans="10:10" x14ac:dyDescent="0.35">
      <c r="J70355" s="830"/>
    </row>
    <row r="70356" spans="10:10" x14ac:dyDescent="0.35">
      <c r="J70356" s="830"/>
    </row>
    <row r="70357" spans="10:10" x14ac:dyDescent="0.35">
      <c r="J70357" s="830"/>
    </row>
    <row r="70358" spans="10:10" x14ac:dyDescent="0.35">
      <c r="J70358" s="830"/>
    </row>
    <row r="70359" spans="10:10" x14ac:dyDescent="0.35">
      <c r="J70359" s="830"/>
    </row>
    <row r="70360" spans="10:10" x14ac:dyDescent="0.35">
      <c r="J70360" s="830"/>
    </row>
    <row r="70361" spans="10:10" x14ac:dyDescent="0.35">
      <c r="J70361" s="830"/>
    </row>
    <row r="70362" spans="10:10" x14ac:dyDescent="0.35">
      <c r="J70362" s="830"/>
    </row>
    <row r="70363" spans="10:10" x14ac:dyDescent="0.35">
      <c r="J70363" s="830"/>
    </row>
    <row r="70364" spans="10:10" x14ac:dyDescent="0.35">
      <c r="J70364" s="830"/>
    </row>
    <row r="70365" spans="10:10" x14ac:dyDescent="0.35">
      <c r="J70365" s="830"/>
    </row>
    <row r="70366" spans="10:10" x14ac:dyDescent="0.35">
      <c r="J70366" s="830"/>
    </row>
    <row r="70367" spans="10:10" x14ac:dyDescent="0.35">
      <c r="J70367" s="830"/>
    </row>
    <row r="70368" spans="10:10" x14ac:dyDescent="0.35">
      <c r="J70368" s="830"/>
    </row>
    <row r="70369" spans="10:10" x14ac:dyDescent="0.35">
      <c r="J70369" s="830"/>
    </row>
    <row r="70370" spans="10:10" x14ac:dyDescent="0.35">
      <c r="J70370" s="830"/>
    </row>
    <row r="70371" spans="10:10" x14ac:dyDescent="0.35">
      <c r="J70371" s="830"/>
    </row>
    <row r="70372" spans="10:10" x14ac:dyDescent="0.35">
      <c r="J70372" s="830"/>
    </row>
    <row r="70373" spans="10:10" x14ac:dyDescent="0.35">
      <c r="J70373" s="830"/>
    </row>
    <row r="70374" spans="10:10" x14ac:dyDescent="0.35">
      <c r="J70374" s="830"/>
    </row>
    <row r="70375" spans="10:10" x14ac:dyDescent="0.35">
      <c r="J70375" s="830"/>
    </row>
    <row r="70376" spans="10:10" x14ac:dyDescent="0.35">
      <c r="J70376" s="830"/>
    </row>
    <row r="70377" spans="10:10" x14ac:dyDescent="0.35">
      <c r="J70377" s="830"/>
    </row>
    <row r="70378" spans="10:10" x14ac:dyDescent="0.35">
      <c r="J70378" s="830"/>
    </row>
    <row r="70379" spans="10:10" x14ac:dyDescent="0.35">
      <c r="J70379" s="830"/>
    </row>
    <row r="70380" spans="10:10" x14ac:dyDescent="0.35">
      <c r="J70380" s="830"/>
    </row>
    <row r="70381" spans="10:10" x14ac:dyDescent="0.35">
      <c r="J70381" s="830"/>
    </row>
    <row r="70382" spans="10:10" x14ac:dyDescent="0.35">
      <c r="J70382" s="830"/>
    </row>
    <row r="70383" spans="10:10" x14ac:dyDescent="0.35">
      <c r="J70383" s="830"/>
    </row>
    <row r="70384" spans="10:10" x14ac:dyDescent="0.35">
      <c r="J70384" s="830"/>
    </row>
    <row r="70385" spans="10:10" x14ac:dyDescent="0.35">
      <c r="J70385" s="830"/>
    </row>
    <row r="70386" spans="10:10" x14ac:dyDescent="0.35">
      <c r="J70386" s="830"/>
    </row>
    <row r="70387" spans="10:10" x14ac:dyDescent="0.35">
      <c r="J70387" s="830"/>
    </row>
    <row r="70388" spans="10:10" x14ac:dyDescent="0.35">
      <c r="J70388" s="830"/>
    </row>
    <row r="70389" spans="10:10" x14ac:dyDescent="0.35">
      <c r="J70389" s="830"/>
    </row>
    <row r="70390" spans="10:10" x14ac:dyDescent="0.35">
      <c r="J70390" s="830"/>
    </row>
    <row r="70391" spans="10:10" x14ac:dyDescent="0.35">
      <c r="J70391" s="830"/>
    </row>
    <row r="70392" spans="10:10" x14ac:dyDescent="0.35">
      <c r="J70392" s="830"/>
    </row>
    <row r="70393" spans="10:10" x14ac:dyDescent="0.35">
      <c r="J70393" s="830"/>
    </row>
    <row r="70394" spans="10:10" x14ac:dyDescent="0.35">
      <c r="J70394" s="830"/>
    </row>
    <row r="70395" spans="10:10" x14ac:dyDescent="0.35">
      <c r="J70395" s="830"/>
    </row>
    <row r="70396" spans="10:10" x14ac:dyDescent="0.35">
      <c r="J70396" s="830"/>
    </row>
    <row r="70397" spans="10:10" x14ac:dyDescent="0.35">
      <c r="J70397" s="830"/>
    </row>
    <row r="70398" spans="10:10" x14ac:dyDescent="0.35">
      <c r="J70398" s="830"/>
    </row>
    <row r="70399" spans="10:10" x14ac:dyDescent="0.35">
      <c r="J70399" s="830"/>
    </row>
    <row r="70400" spans="10:10" x14ac:dyDescent="0.35">
      <c r="J70400" s="830"/>
    </row>
    <row r="70401" spans="10:10" x14ac:dyDescent="0.35">
      <c r="J70401" s="830"/>
    </row>
    <row r="70402" spans="10:10" x14ac:dyDescent="0.35">
      <c r="J70402" s="830"/>
    </row>
    <row r="70403" spans="10:10" x14ac:dyDescent="0.35">
      <c r="J70403" s="830"/>
    </row>
    <row r="70404" spans="10:10" x14ac:dyDescent="0.35">
      <c r="J70404" s="830"/>
    </row>
    <row r="70405" spans="10:10" x14ac:dyDescent="0.35">
      <c r="J70405" s="830"/>
    </row>
    <row r="70406" spans="10:10" x14ac:dyDescent="0.35">
      <c r="J70406" s="830"/>
    </row>
    <row r="70407" spans="10:10" x14ac:dyDescent="0.35">
      <c r="J70407" s="830"/>
    </row>
    <row r="70408" spans="10:10" x14ac:dyDescent="0.35">
      <c r="J70408" s="830"/>
    </row>
    <row r="70409" spans="10:10" x14ac:dyDescent="0.35">
      <c r="J70409" s="830"/>
    </row>
    <row r="70410" spans="10:10" x14ac:dyDescent="0.35">
      <c r="J70410" s="830"/>
    </row>
    <row r="70411" spans="10:10" x14ac:dyDescent="0.35">
      <c r="J70411" s="830"/>
    </row>
    <row r="70412" spans="10:10" x14ac:dyDescent="0.35">
      <c r="J70412" s="830"/>
    </row>
    <row r="70413" spans="10:10" x14ac:dyDescent="0.35">
      <c r="J70413" s="830"/>
    </row>
    <row r="70414" spans="10:10" x14ac:dyDescent="0.35">
      <c r="J70414" s="830"/>
    </row>
    <row r="70415" spans="10:10" x14ac:dyDescent="0.35">
      <c r="J70415" s="830"/>
    </row>
    <row r="70416" spans="10:10" x14ac:dyDescent="0.35">
      <c r="J70416" s="830"/>
    </row>
    <row r="70417" spans="10:10" x14ac:dyDescent="0.35">
      <c r="J70417" s="830"/>
    </row>
    <row r="70418" spans="10:10" x14ac:dyDescent="0.35">
      <c r="J70418" s="830"/>
    </row>
    <row r="70419" spans="10:10" x14ac:dyDescent="0.35">
      <c r="J70419" s="830"/>
    </row>
    <row r="70420" spans="10:10" x14ac:dyDescent="0.35">
      <c r="J70420" s="830"/>
    </row>
    <row r="70421" spans="10:10" x14ac:dyDescent="0.35">
      <c r="J70421" s="830"/>
    </row>
    <row r="70422" spans="10:10" x14ac:dyDescent="0.35">
      <c r="J70422" s="830"/>
    </row>
    <row r="70423" spans="10:10" x14ac:dyDescent="0.35">
      <c r="J70423" s="830"/>
    </row>
    <row r="70424" spans="10:10" x14ac:dyDescent="0.35">
      <c r="J70424" s="830"/>
    </row>
    <row r="70425" spans="10:10" x14ac:dyDescent="0.35">
      <c r="J70425" s="830"/>
    </row>
    <row r="70426" spans="10:10" x14ac:dyDescent="0.35">
      <c r="J70426" s="830"/>
    </row>
    <row r="70427" spans="10:10" x14ac:dyDescent="0.35">
      <c r="J70427" s="830"/>
    </row>
    <row r="70428" spans="10:10" x14ac:dyDescent="0.35">
      <c r="J70428" s="830"/>
    </row>
    <row r="70429" spans="10:10" x14ac:dyDescent="0.35">
      <c r="J70429" s="830"/>
    </row>
    <row r="70430" spans="10:10" x14ac:dyDescent="0.35">
      <c r="J70430" s="830"/>
    </row>
    <row r="70431" spans="10:10" x14ac:dyDescent="0.35">
      <c r="J70431" s="830"/>
    </row>
    <row r="70432" spans="10:10" x14ac:dyDescent="0.35">
      <c r="J70432" s="830"/>
    </row>
    <row r="70433" spans="10:10" x14ac:dyDescent="0.35">
      <c r="J70433" s="830"/>
    </row>
    <row r="70434" spans="10:10" x14ac:dyDescent="0.35">
      <c r="J70434" s="830"/>
    </row>
    <row r="70435" spans="10:10" x14ac:dyDescent="0.35">
      <c r="J70435" s="830"/>
    </row>
    <row r="70436" spans="10:10" x14ac:dyDescent="0.35">
      <c r="J70436" s="830"/>
    </row>
    <row r="70437" spans="10:10" x14ac:dyDescent="0.35">
      <c r="J70437" s="830"/>
    </row>
    <row r="70438" spans="10:10" x14ac:dyDescent="0.35">
      <c r="J70438" s="830"/>
    </row>
    <row r="70439" spans="10:10" x14ac:dyDescent="0.35">
      <c r="J70439" s="830"/>
    </row>
    <row r="70440" spans="10:10" x14ac:dyDescent="0.35">
      <c r="J70440" s="830"/>
    </row>
    <row r="70441" spans="10:10" x14ac:dyDescent="0.35">
      <c r="J70441" s="830"/>
    </row>
    <row r="70442" spans="10:10" x14ac:dyDescent="0.35">
      <c r="J70442" s="830"/>
    </row>
    <row r="70443" spans="10:10" x14ac:dyDescent="0.35">
      <c r="J70443" s="830"/>
    </row>
    <row r="70444" spans="10:10" x14ac:dyDescent="0.35">
      <c r="J70444" s="830"/>
    </row>
    <row r="70445" spans="10:10" x14ac:dyDescent="0.35">
      <c r="J70445" s="830"/>
    </row>
    <row r="70446" spans="10:10" x14ac:dyDescent="0.35">
      <c r="J70446" s="830"/>
    </row>
    <row r="70447" spans="10:10" x14ac:dyDescent="0.35">
      <c r="J70447" s="830"/>
    </row>
    <row r="70448" spans="10:10" x14ac:dyDescent="0.35">
      <c r="J70448" s="830"/>
    </row>
    <row r="70449" spans="10:10" x14ac:dyDescent="0.35">
      <c r="J70449" s="830"/>
    </row>
    <row r="70450" spans="10:10" x14ac:dyDescent="0.35">
      <c r="J70450" s="830"/>
    </row>
    <row r="70451" spans="10:10" x14ac:dyDescent="0.35">
      <c r="J70451" s="830"/>
    </row>
    <row r="70452" spans="10:10" x14ac:dyDescent="0.35">
      <c r="J70452" s="830"/>
    </row>
    <row r="70453" spans="10:10" x14ac:dyDescent="0.35">
      <c r="J70453" s="830"/>
    </row>
    <row r="70454" spans="10:10" x14ac:dyDescent="0.35">
      <c r="J70454" s="830"/>
    </row>
    <row r="70455" spans="10:10" x14ac:dyDescent="0.35">
      <c r="J70455" s="830"/>
    </row>
    <row r="70456" spans="10:10" x14ac:dyDescent="0.35">
      <c r="J70456" s="830"/>
    </row>
    <row r="70457" spans="10:10" x14ac:dyDescent="0.35">
      <c r="J70457" s="830"/>
    </row>
    <row r="70458" spans="10:10" x14ac:dyDescent="0.35">
      <c r="J70458" s="830"/>
    </row>
    <row r="70459" spans="10:10" x14ac:dyDescent="0.35">
      <c r="J70459" s="830"/>
    </row>
    <row r="70460" spans="10:10" x14ac:dyDescent="0.35">
      <c r="J70460" s="830"/>
    </row>
    <row r="70461" spans="10:10" x14ac:dyDescent="0.35">
      <c r="J70461" s="830"/>
    </row>
    <row r="70462" spans="10:10" x14ac:dyDescent="0.35">
      <c r="J70462" s="830"/>
    </row>
    <row r="70463" spans="10:10" x14ac:dyDescent="0.35">
      <c r="J70463" s="830"/>
    </row>
    <row r="70464" spans="10:10" x14ac:dyDescent="0.35">
      <c r="J70464" s="830"/>
    </row>
    <row r="70465" spans="10:10" x14ac:dyDescent="0.35">
      <c r="J70465" s="830"/>
    </row>
    <row r="70466" spans="10:10" x14ac:dyDescent="0.35">
      <c r="J70466" s="830"/>
    </row>
    <row r="70467" spans="10:10" x14ac:dyDescent="0.35">
      <c r="J70467" s="830"/>
    </row>
    <row r="70468" spans="10:10" x14ac:dyDescent="0.35">
      <c r="J70468" s="830"/>
    </row>
    <row r="70469" spans="10:10" x14ac:dyDescent="0.35">
      <c r="J70469" s="830"/>
    </row>
    <row r="70470" spans="10:10" x14ac:dyDescent="0.35">
      <c r="J70470" s="830"/>
    </row>
    <row r="70471" spans="10:10" x14ac:dyDescent="0.35">
      <c r="J70471" s="830"/>
    </row>
    <row r="70472" spans="10:10" x14ac:dyDescent="0.35">
      <c r="J70472" s="830"/>
    </row>
    <row r="70473" spans="10:10" x14ac:dyDescent="0.35">
      <c r="J70473" s="830"/>
    </row>
    <row r="70474" spans="10:10" x14ac:dyDescent="0.35">
      <c r="J70474" s="830"/>
    </row>
    <row r="70475" spans="10:10" x14ac:dyDescent="0.35">
      <c r="J70475" s="830"/>
    </row>
    <row r="70476" spans="10:10" x14ac:dyDescent="0.35">
      <c r="J70476" s="830"/>
    </row>
    <row r="70477" spans="10:10" x14ac:dyDescent="0.35">
      <c r="J70477" s="830"/>
    </row>
    <row r="70478" spans="10:10" x14ac:dyDescent="0.35">
      <c r="J70478" s="830"/>
    </row>
    <row r="70479" spans="10:10" x14ac:dyDescent="0.35">
      <c r="J70479" s="830"/>
    </row>
    <row r="70480" spans="10:10" x14ac:dyDescent="0.35">
      <c r="J70480" s="830"/>
    </row>
    <row r="70481" spans="10:10" x14ac:dyDescent="0.35">
      <c r="J70481" s="830"/>
    </row>
    <row r="70482" spans="10:10" x14ac:dyDescent="0.35">
      <c r="J70482" s="830"/>
    </row>
    <row r="70483" spans="10:10" x14ac:dyDescent="0.35">
      <c r="J70483" s="830"/>
    </row>
    <row r="70484" spans="10:10" x14ac:dyDescent="0.35">
      <c r="J70484" s="830"/>
    </row>
    <row r="70485" spans="10:10" x14ac:dyDescent="0.35">
      <c r="J70485" s="830"/>
    </row>
    <row r="70486" spans="10:10" x14ac:dyDescent="0.35">
      <c r="J70486" s="830"/>
    </row>
    <row r="70487" spans="10:10" x14ac:dyDescent="0.35">
      <c r="J70487" s="830"/>
    </row>
    <row r="70488" spans="10:10" x14ac:dyDescent="0.35">
      <c r="J70488" s="830"/>
    </row>
    <row r="70489" spans="10:10" x14ac:dyDescent="0.35">
      <c r="J70489" s="830"/>
    </row>
    <row r="70490" spans="10:10" x14ac:dyDescent="0.35">
      <c r="J70490" s="830"/>
    </row>
    <row r="70491" spans="10:10" x14ac:dyDescent="0.35">
      <c r="J70491" s="830"/>
    </row>
    <row r="70492" spans="10:10" x14ac:dyDescent="0.35">
      <c r="J70492" s="830"/>
    </row>
    <row r="70493" spans="10:10" x14ac:dyDescent="0.35">
      <c r="J70493" s="830"/>
    </row>
    <row r="70494" spans="10:10" x14ac:dyDescent="0.35">
      <c r="J70494" s="830"/>
    </row>
    <row r="70495" spans="10:10" x14ac:dyDescent="0.35">
      <c r="J70495" s="830"/>
    </row>
    <row r="70496" spans="10:10" x14ac:dyDescent="0.35">
      <c r="J70496" s="830"/>
    </row>
    <row r="70497" spans="10:10" x14ac:dyDescent="0.35">
      <c r="J70497" s="830"/>
    </row>
    <row r="70498" spans="10:10" x14ac:dyDescent="0.35">
      <c r="J70498" s="830"/>
    </row>
    <row r="70499" spans="10:10" x14ac:dyDescent="0.35">
      <c r="J70499" s="830"/>
    </row>
    <row r="70500" spans="10:10" x14ac:dyDescent="0.35">
      <c r="J70500" s="830"/>
    </row>
    <row r="70501" spans="10:10" x14ac:dyDescent="0.35">
      <c r="J70501" s="830"/>
    </row>
    <row r="70502" spans="10:10" x14ac:dyDescent="0.35">
      <c r="J70502" s="830"/>
    </row>
    <row r="70503" spans="10:10" x14ac:dyDescent="0.35">
      <c r="J70503" s="830"/>
    </row>
    <row r="70504" spans="10:10" x14ac:dyDescent="0.35">
      <c r="J70504" s="830"/>
    </row>
    <row r="70505" spans="10:10" x14ac:dyDescent="0.35">
      <c r="J70505" s="830"/>
    </row>
    <row r="70506" spans="10:10" x14ac:dyDescent="0.35">
      <c r="J70506" s="830"/>
    </row>
    <row r="70507" spans="10:10" x14ac:dyDescent="0.35">
      <c r="J70507" s="830"/>
    </row>
    <row r="70508" spans="10:10" x14ac:dyDescent="0.35">
      <c r="J70508" s="830"/>
    </row>
    <row r="70509" spans="10:10" x14ac:dyDescent="0.35">
      <c r="J70509" s="830"/>
    </row>
    <row r="70510" spans="10:10" x14ac:dyDescent="0.35">
      <c r="J70510" s="830"/>
    </row>
    <row r="70511" spans="10:10" x14ac:dyDescent="0.35">
      <c r="J70511" s="830"/>
    </row>
    <row r="70512" spans="10:10" x14ac:dyDescent="0.35">
      <c r="J70512" s="830"/>
    </row>
    <row r="70513" spans="10:10" x14ac:dyDescent="0.35">
      <c r="J70513" s="830"/>
    </row>
    <row r="70514" spans="10:10" x14ac:dyDescent="0.35">
      <c r="J70514" s="830"/>
    </row>
    <row r="70515" spans="10:10" x14ac:dyDescent="0.35">
      <c r="J70515" s="830"/>
    </row>
    <row r="70516" spans="10:10" x14ac:dyDescent="0.35">
      <c r="J70516" s="830"/>
    </row>
    <row r="70517" spans="10:10" x14ac:dyDescent="0.35">
      <c r="J70517" s="830"/>
    </row>
    <row r="70518" spans="10:10" x14ac:dyDescent="0.35">
      <c r="J70518" s="830"/>
    </row>
    <row r="70519" spans="10:10" x14ac:dyDescent="0.35">
      <c r="J70519" s="830"/>
    </row>
    <row r="70520" spans="10:10" x14ac:dyDescent="0.35">
      <c r="J70520" s="830"/>
    </row>
    <row r="70521" spans="10:10" x14ac:dyDescent="0.35">
      <c r="J70521" s="830"/>
    </row>
    <row r="70522" spans="10:10" x14ac:dyDescent="0.35">
      <c r="J70522" s="830"/>
    </row>
    <row r="70523" spans="10:10" x14ac:dyDescent="0.35">
      <c r="J70523" s="830"/>
    </row>
    <row r="70524" spans="10:10" x14ac:dyDescent="0.35">
      <c r="J70524" s="830"/>
    </row>
    <row r="70525" spans="10:10" x14ac:dyDescent="0.35">
      <c r="J70525" s="830"/>
    </row>
    <row r="70526" spans="10:10" x14ac:dyDescent="0.35">
      <c r="J70526" s="830"/>
    </row>
    <row r="70527" spans="10:10" x14ac:dyDescent="0.35">
      <c r="J70527" s="830"/>
    </row>
    <row r="70528" spans="10:10" x14ac:dyDescent="0.35">
      <c r="J70528" s="830"/>
    </row>
    <row r="70529" spans="10:10" x14ac:dyDescent="0.35">
      <c r="J70529" s="830"/>
    </row>
    <row r="70530" spans="10:10" x14ac:dyDescent="0.35">
      <c r="J70530" s="830"/>
    </row>
    <row r="70531" spans="10:10" x14ac:dyDescent="0.35">
      <c r="J70531" s="830"/>
    </row>
    <row r="70532" spans="10:10" x14ac:dyDescent="0.35">
      <c r="J70532" s="830"/>
    </row>
    <row r="70533" spans="10:10" x14ac:dyDescent="0.35">
      <c r="J70533" s="830"/>
    </row>
    <row r="70534" spans="10:10" x14ac:dyDescent="0.35">
      <c r="J70534" s="830"/>
    </row>
    <row r="70535" spans="10:10" x14ac:dyDescent="0.35">
      <c r="J70535" s="830"/>
    </row>
    <row r="70536" spans="10:10" x14ac:dyDescent="0.35">
      <c r="J70536" s="830"/>
    </row>
    <row r="70537" spans="10:10" x14ac:dyDescent="0.35">
      <c r="J70537" s="830"/>
    </row>
    <row r="70538" spans="10:10" x14ac:dyDescent="0.35">
      <c r="J70538" s="830"/>
    </row>
    <row r="70539" spans="10:10" x14ac:dyDescent="0.35">
      <c r="J70539" s="830"/>
    </row>
    <row r="70540" spans="10:10" x14ac:dyDescent="0.35">
      <c r="J70540" s="830"/>
    </row>
    <row r="70541" spans="10:10" x14ac:dyDescent="0.35">
      <c r="J70541" s="830"/>
    </row>
    <row r="70542" spans="10:10" x14ac:dyDescent="0.35">
      <c r="J70542" s="830"/>
    </row>
    <row r="70543" spans="10:10" x14ac:dyDescent="0.35">
      <c r="J70543" s="830"/>
    </row>
    <row r="70544" spans="10:10" x14ac:dyDescent="0.35">
      <c r="J70544" s="830"/>
    </row>
    <row r="70545" spans="10:10" x14ac:dyDescent="0.35">
      <c r="J70545" s="830"/>
    </row>
    <row r="70546" spans="10:10" x14ac:dyDescent="0.35">
      <c r="J70546" s="830"/>
    </row>
    <row r="70547" spans="10:10" x14ac:dyDescent="0.35">
      <c r="J70547" s="830"/>
    </row>
    <row r="70548" spans="10:10" x14ac:dyDescent="0.35">
      <c r="J70548" s="830"/>
    </row>
    <row r="70549" spans="10:10" x14ac:dyDescent="0.35">
      <c r="J70549" s="830"/>
    </row>
    <row r="70550" spans="10:10" x14ac:dyDescent="0.35">
      <c r="J70550" s="830"/>
    </row>
    <row r="70551" spans="10:10" x14ac:dyDescent="0.35">
      <c r="J70551" s="830"/>
    </row>
    <row r="70552" spans="10:10" x14ac:dyDescent="0.35">
      <c r="J70552" s="830"/>
    </row>
    <row r="70553" spans="10:10" x14ac:dyDescent="0.35">
      <c r="J70553" s="830"/>
    </row>
    <row r="70554" spans="10:10" x14ac:dyDescent="0.35">
      <c r="J70554" s="830"/>
    </row>
    <row r="70555" spans="10:10" x14ac:dyDescent="0.35">
      <c r="J70555" s="830"/>
    </row>
    <row r="70556" spans="10:10" x14ac:dyDescent="0.35">
      <c r="J70556" s="830"/>
    </row>
    <row r="70557" spans="10:10" x14ac:dyDescent="0.35">
      <c r="J70557" s="830"/>
    </row>
    <row r="70558" spans="10:10" x14ac:dyDescent="0.35">
      <c r="J70558" s="830"/>
    </row>
    <row r="70559" spans="10:10" x14ac:dyDescent="0.35">
      <c r="J70559" s="830"/>
    </row>
    <row r="70560" spans="10:10" x14ac:dyDescent="0.35">
      <c r="J70560" s="830"/>
    </row>
    <row r="70561" spans="10:10" x14ac:dyDescent="0.35">
      <c r="J70561" s="830"/>
    </row>
    <row r="70562" spans="10:10" x14ac:dyDescent="0.35">
      <c r="J70562" s="830"/>
    </row>
    <row r="70563" spans="10:10" x14ac:dyDescent="0.35">
      <c r="J70563" s="830"/>
    </row>
    <row r="70564" spans="10:10" x14ac:dyDescent="0.35">
      <c r="J70564" s="830"/>
    </row>
    <row r="70565" spans="10:10" x14ac:dyDescent="0.35">
      <c r="J70565" s="830"/>
    </row>
    <row r="70566" spans="10:10" x14ac:dyDescent="0.35">
      <c r="J70566" s="830"/>
    </row>
    <row r="70567" spans="10:10" x14ac:dyDescent="0.35">
      <c r="J70567" s="830"/>
    </row>
    <row r="70568" spans="10:10" x14ac:dyDescent="0.35">
      <c r="J70568" s="830"/>
    </row>
    <row r="70569" spans="10:10" x14ac:dyDescent="0.35">
      <c r="J70569" s="830"/>
    </row>
    <row r="70570" spans="10:10" x14ac:dyDescent="0.35">
      <c r="J70570" s="830"/>
    </row>
    <row r="70571" spans="10:10" x14ac:dyDescent="0.35">
      <c r="J70571" s="830"/>
    </row>
    <row r="70572" spans="10:10" x14ac:dyDescent="0.35">
      <c r="J70572" s="830"/>
    </row>
    <row r="70573" spans="10:10" x14ac:dyDescent="0.35">
      <c r="J70573" s="830"/>
    </row>
    <row r="70574" spans="10:10" x14ac:dyDescent="0.35">
      <c r="J70574" s="830"/>
    </row>
    <row r="70575" spans="10:10" x14ac:dyDescent="0.35">
      <c r="J70575" s="830"/>
    </row>
    <row r="70576" spans="10:10" x14ac:dyDescent="0.35">
      <c r="J70576" s="830"/>
    </row>
    <row r="70577" spans="10:10" x14ac:dyDescent="0.35">
      <c r="J70577" s="830"/>
    </row>
    <row r="70578" spans="10:10" x14ac:dyDescent="0.35">
      <c r="J70578" s="830"/>
    </row>
    <row r="70579" spans="10:10" x14ac:dyDescent="0.35">
      <c r="J70579" s="830"/>
    </row>
    <row r="70580" spans="10:10" x14ac:dyDescent="0.35">
      <c r="J70580" s="830"/>
    </row>
    <row r="70581" spans="10:10" x14ac:dyDescent="0.35">
      <c r="J70581" s="830"/>
    </row>
    <row r="70582" spans="10:10" x14ac:dyDescent="0.35">
      <c r="J70582" s="830"/>
    </row>
    <row r="70583" spans="10:10" x14ac:dyDescent="0.35">
      <c r="J70583" s="830"/>
    </row>
    <row r="70584" spans="10:10" x14ac:dyDescent="0.35">
      <c r="J70584" s="830"/>
    </row>
    <row r="70585" spans="10:10" x14ac:dyDescent="0.35">
      <c r="J70585" s="830"/>
    </row>
    <row r="70586" spans="10:10" x14ac:dyDescent="0.35">
      <c r="J70586" s="830"/>
    </row>
    <row r="70587" spans="10:10" x14ac:dyDescent="0.35">
      <c r="J70587" s="830"/>
    </row>
    <row r="70588" spans="10:10" x14ac:dyDescent="0.35">
      <c r="J70588" s="830"/>
    </row>
    <row r="70589" spans="10:10" x14ac:dyDescent="0.35">
      <c r="J70589" s="830"/>
    </row>
    <row r="70590" spans="10:10" x14ac:dyDescent="0.35">
      <c r="J70590" s="830"/>
    </row>
    <row r="70591" spans="10:10" x14ac:dyDescent="0.35">
      <c r="J70591" s="830"/>
    </row>
    <row r="70592" spans="10:10" x14ac:dyDescent="0.35">
      <c r="J70592" s="830"/>
    </row>
    <row r="70593" spans="10:10" x14ac:dyDescent="0.35">
      <c r="J70593" s="830"/>
    </row>
    <row r="70594" spans="10:10" x14ac:dyDescent="0.35">
      <c r="J70594" s="830"/>
    </row>
    <row r="70595" spans="10:10" x14ac:dyDescent="0.35">
      <c r="J70595" s="830"/>
    </row>
    <row r="70596" spans="10:10" x14ac:dyDescent="0.35">
      <c r="J70596" s="830"/>
    </row>
    <row r="70597" spans="10:10" x14ac:dyDescent="0.35">
      <c r="J70597" s="830"/>
    </row>
    <row r="70598" spans="10:10" x14ac:dyDescent="0.35">
      <c r="J70598" s="830"/>
    </row>
    <row r="70599" spans="10:10" x14ac:dyDescent="0.35">
      <c r="J70599" s="830"/>
    </row>
    <row r="70600" spans="10:10" x14ac:dyDescent="0.35">
      <c r="J70600" s="830"/>
    </row>
    <row r="70601" spans="10:10" x14ac:dyDescent="0.35">
      <c r="J70601" s="830"/>
    </row>
    <row r="70602" spans="10:10" x14ac:dyDescent="0.35">
      <c r="J70602" s="830"/>
    </row>
    <row r="70603" spans="10:10" x14ac:dyDescent="0.35">
      <c r="J70603" s="830"/>
    </row>
    <row r="70604" spans="10:10" x14ac:dyDescent="0.35">
      <c r="J70604" s="830"/>
    </row>
    <row r="70605" spans="10:10" x14ac:dyDescent="0.35">
      <c r="J70605" s="830"/>
    </row>
    <row r="70606" spans="10:10" x14ac:dyDescent="0.35">
      <c r="J70606" s="830"/>
    </row>
    <row r="70607" spans="10:10" x14ac:dyDescent="0.35">
      <c r="J70607" s="830"/>
    </row>
    <row r="70608" spans="10:10" x14ac:dyDescent="0.35">
      <c r="J70608" s="830"/>
    </row>
    <row r="70609" spans="10:10" x14ac:dyDescent="0.35">
      <c r="J70609" s="830"/>
    </row>
    <row r="70610" spans="10:10" x14ac:dyDescent="0.35">
      <c r="J70610" s="830"/>
    </row>
    <row r="70611" spans="10:10" x14ac:dyDescent="0.35">
      <c r="J70611" s="830"/>
    </row>
    <row r="70612" spans="10:10" x14ac:dyDescent="0.35">
      <c r="J70612" s="830"/>
    </row>
    <row r="70613" spans="10:10" x14ac:dyDescent="0.35">
      <c r="J70613" s="830"/>
    </row>
    <row r="70614" spans="10:10" x14ac:dyDescent="0.35">
      <c r="J70614" s="830"/>
    </row>
    <row r="70615" spans="10:10" x14ac:dyDescent="0.35">
      <c r="J70615" s="830"/>
    </row>
    <row r="70616" spans="10:10" x14ac:dyDescent="0.35">
      <c r="J70616" s="830"/>
    </row>
    <row r="70617" spans="10:10" x14ac:dyDescent="0.35">
      <c r="J70617" s="830"/>
    </row>
    <row r="70618" spans="10:10" x14ac:dyDescent="0.35">
      <c r="J70618" s="830"/>
    </row>
    <row r="70619" spans="10:10" x14ac:dyDescent="0.35">
      <c r="J70619" s="830"/>
    </row>
    <row r="70620" spans="10:10" x14ac:dyDescent="0.35">
      <c r="J70620" s="830"/>
    </row>
    <row r="70621" spans="10:10" x14ac:dyDescent="0.35">
      <c r="J70621" s="830"/>
    </row>
    <row r="70622" spans="10:10" x14ac:dyDescent="0.35">
      <c r="J70622" s="830"/>
    </row>
    <row r="70623" spans="10:10" x14ac:dyDescent="0.35">
      <c r="J70623" s="830"/>
    </row>
    <row r="70624" spans="10:10" x14ac:dyDescent="0.35">
      <c r="J70624" s="830"/>
    </row>
    <row r="70625" spans="10:10" x14ac:dyDescent="0.35">
      <c r="J70625" s="830"/>
    </row>
    <row r="70626" spans="10:10" x14ac:dyDescent="0.35">
      <c r="J70626" s="830"/>
    </row>
    <row r="70627" spans="10:10" x14ac:dyDescent="0.35">
      <c r="J70627" s="830"/>
    </row>
    <row r="70628" spans="10:10" x14ac:dyDescent="0.35">
      <c r="J70628" s="830"/>
    </row>
    <row r="70629" spans="10:10" x14ac:dyDescent="0.35">
      <c r="J70629" s="830"/>
    </row>
    <row r="70630" spans="10:10" x14ac:dyDescent="0.35">
      <c r="J70630" s="830"/>
    </row>
    <row r="70631" spans="10:10" x14ac:dyDescent="0.35">
      <c r="J70631" s="830"/>
    </row>
    <row r="70632" spans="10:10" x14ac:dyDescent="0.35">
      <c r="J70632" s="830"/>
    </row>
    <row r="70633" spans="10:10" x14ac:dyDescent="0.35">
      <c r="J70633" s="830"/>
    </row>
    <row r="70634" spans="10:10" x14ac:dyDescent="0.35">
      <c r="J70634" s="830"/>
    </row>
    <row r="70635" spans="10:10" x14ac:dyDescent="0.35">
      <c r="J70635" s="830"/>
    </row>
    <row r="70636" spans="10:10" x14ac:dyDescent="0.35">
      <c r="J70636" s="830"/>
    </row>
    <row r="70637" spans="10:10" x14ac:dyDescent="0.35">
      <c r="J70637" s="830"/>
    </row>
    <row r="70638" spans="10:10" x14ac:dyDescent="0.35">
      <c r="J70638" s="830"/>
    </row>
    <row r="70645" spans="10:10" x14ac:dyDescent="0.35">
      <c r="J70645" s="830"/>
    </row>
    <row r="70646" spans="10:10" x14ac:dyDescent="0.35">
      <c r="J70646" s="830"/>
    </row>
    <row r="70648" spans="10:10" x14ac:dyDescent="0.35">
      <c r="J70648" s="830"/>
    </row>
    <row r="70649" spans="10:10" x14ac:dyDescent="0.35">
      <c r="J70649" s="830"/>
    </row>
    <row r="70650" spans="10:10" x14ac:dyDescent="0.35">
      <c r="J70650" s="830"/>
    </row>
    <row r="70651" spans="10:10" x14ac:dyDescent="0.35">
      <c r="J70651" s="830"/>
    </row>
    <row r="70652" spans="10:10" x14ac:dyDescent="0.35">
      <c r="J70652" s="830"/>
    </row>
    <row r="70653" spans="10:10" x14ac:dyDescent="0.35">
      <c r="J70653" s="830"/>
    </row>
    <row r="70654" spans="10:10" x14ac:dyDescent="0.35">
      <c r="J70654" s="830"/>
    </row>
    <row r="70655" spans="10:10" x14ac:dyDescent="0.35">
      <c r="J70655" s="830"/>
    </row>
    <row r="70656" spans="10:10" x14ac:dyDescent="0.35">
      <c r="J70656" s="830"/>
    </row>
    <row r="70657" spans="10:10" x14ac:dyDescent="0.35">
      <c r="J70657" s="830"/>
    </row>
    <row r="70658" spans="10:10" x14ac:dyDescent="0.35">
      <c r="J70658" s="830"/>
    </row>
    <row r="70659" spans="10:10" x14ac:dyDescent="0.35">
      <c r="J70659" s="830"/>
    </row>
    <row r="70660" spans="10:10" x14ac:dyDescent="0.35">
      <c r="J70660" s="830"/>
    </row>
    <row r="70661" spans="10:10" x14ac:dyDescent="0.35">
      <c r="J70661" s="830"/>
    </row>
    <row r="70662" spans="10:10" x14ac:dyDescent="0.35">
      <c r="J70662" s="830"/>
    </row>
    <row r="70663" spans="10:10" x14ac:dyDescent="0.35">
      <c r="J70663" s="830"/>
    </row>
    <row r="70664" spans="10:10" x14ac:dyDescent="0.35">
      <c r="J70664" s="830"/>
    </row>
    <row r="70665" spans="10:10" x14ac:dyDescent="0.35">
      <c r="J70665" s="830"/>
    </row>
    <row r="70666" spans="10:10" x14ac:dyDescent="0.35">
      <c r="J70666" s="830"/>
    </row>
    <row r="70667" spans="10:10" x14ac:dyDescent="0.35">
      <c r="J70667" s="830"/>
    </row>
    <row r="70668" spans="10:10" x14ac:dyDescent="0.35">
      <c r="J70668" s="830"/>
    </row>
    <row r="70669" spans="10:10" x14ac:dyDescent="0.35">
      <c r="J70669" s="830"/>
    </row>
    <row r="70670" spans="10:10" x14ac:dyDescent="0.35">
      <c r="J70670" s="830"/>
    </row>
    <row r="70671" spans="10:10" x14ac:dyDescent="0.35">
      <c r="J70671" s="830"/>
    </row>
    <row r="70672" spans="10:10" x14ac:dyDescent="0.35">
      <c r="J70672" s="830"/>
    </row>
    <row r="70673" spans="10:10" x14ac:dyDescent="0.35">
      <c r="J70673" s="830"/>
    </row>
    <row r="70674" spans="10:10" x14ac:dyDescent="0.35">
      <c r="J70674" s="830"/>
    </row>
    <row r="70675" spans="10:10" x14ac:dyDescent="0.35">
      <c r="J70675" s="830"/>
    </row>
    <row r="70676" spans="10:10" x14ac:dyDescent="0.35">
      <c r="J70676" s="830"/>
    </row>
    <row r="70677" spans="10:10" x14ac:dyDescent="0.35">
      <c r="J70677" s="830"/>
    </row>
    <row r="70678" spans="10:10" x14ac:dyDescent="0.35">
      <c r="J70678" s="830"/>
    </row>
    <row r="70679" spans="10:10" x14ac:dyDescent="0.35">
      <c r="J70679" s="830"/>
    </row>
    <row r="70680" spans="10:10" x14ac:dyDescent="0.35">
      <c r="J70680" s="830"/>
    </row>
    <row r="70681" spans="10:10" x14ac:dyDescent="0.35">
      <c r="J70681" s="830"/>
    </row>
    <row r="70682" spans="10:10" x14ac:dyDescent="0.35">
      <c r="J70682" s="830"/>
    </row>
    <row r="70683" spans="10:10" x14ac:dyDescent="0.35">
      <c r="J70683" s="830"/>
    </row>
    <row r="70684" spans="10:10" x14ac:dyDescent="0.35">
      <c r="J70684" s="830"/>
    </row>
    <row r="70685" spans="10:10" x14ac:dyDescent="0.35">
      <c r="J70685" s="830"/>
    </row>
    <row r="70686" spans="10:10" x14ac:dyDescent="0.35">
      <c r="J70686" s="830"/>
    </row>
    <row r="70687" spans="10:10" x14ac:dyDescent="0.35">
      <c r="J70687" s="830"/>
    </row>
    <row r="70688" spans="10:10" x14ac:dyDescent="0.35">
      <c r="J70688" s="830"/>
    </row>
    <row r="70689" spans="10:10" x14ac:dyDescent="0.35">
      <c r="J70689" s="830"/>
    </row>
    <row r="70690" spans="10:10" x14ac:dyDescent="0.35">
      <c r="J70690" s="830"/>
    </row>
    <row r="70691" spans="10:10" x14ac:dyDescent="0.35">
      <c r="J70691" s="830"/>
    </row>
    <row r="70692" spans="10:10" x14ac:dyDescent="0.35">
      <c r="J70692" s="830"/>
    </row>
    <row r="70693" spans="10:10" x14ac:dyDescent="0.35">
      <c r="J70693" s="830"/>
    </row>
    <row r="70694" spans="10:10" x14ac:dyDescent="0.35">
      <c r="J70694" s="830"/>
    </row>
    <row r="70695" spans="10:10" x14ac:dyDescent="0.35">
      <c r="J70695" s="830"/>
    </row>
    <row r="70696" spans="10:10" x14ac:dyDescent="0.35">
      <c r="J70696" s="830"/>
    </row>
    <row r="70697" spans="10:10" x14ac:dyDescent="0.35">
      <c r="J70697" s="830"/>
    </row>
    <row r="70698" spans="10:10" x14ac:dyDescent="0.35">
      <c r="J70698" s="830"/>
    </row>
    <row r="70699" spans="10:10" x14ac:dyDescent="0.35">
      <c r="J70699" s="830"/>
    </row>
    <row r="70700" spans="10:10" x14ac:dyDescent="0.35">
      <c r="J70700" s="830"/>
    </row>
    <row r="70701" spans="10:10" x14ac:dyDescent="0.35">
      <c r="J70701" s="830"/>
    </row>
    <row r="70702" spans="10:10" x14ac:dyDescent="0.35">
      <c r="J70702" s="830"/>
    </row>
    <row r="70703" spans="10:10" x14ac:dyDescent="0.35">
      <c r="J70703" s="830"/>
    </row>
    <row r="70704" spans="10:10" x14ac:dyDescent="0.35">
      <c r="J70704" s="830"/>
    </row>
    <row r="70705" spans="10:10" x14ac:dyDescent="0.35">
      <c r="J70705" s="830"/>
    </row>
    <row r="70706" spans="10:10" x14ac:dyDescent="0.35">
      <c r="J70706" s="830"/>
    </row>
    <row r="70707" spans="10:10" x14ac:dyDescent="0.35">
      <c r="J70707" s="830"/>
    </row>
    <row r="70708" spans="10:10" x14ac:dyDescent="0.35">
      <c r="J70708" s="830"/>
    </row>
    <row r="70709" spans="10:10" x14ac:dyDescent="0.35">
      <c r="J70709" s="830"/>
    </row>
    <row r="70710" spans="10:10" x14ac:dyDescent="0.35">
      <c r="J70710" s="830"/>
    </row>
    <row r="70711" spans="10:10" x14ac:dyDescent="0.35">
      <c r="J70711" s="830"/>
    </row>
    <row r="70712" spans="10:10" x14ac:dyDescent="0.35">
      <c r="J70712" s="830"/>
    </row>
    <row r="70713" spans="10:10" x14ac:dyDescent="0.35">
      <c r="J70713" s="830"/>
    </row>
    <row r="70714" spans="10:10" x14ac:dyDescent="0.35">
      <c r="J70714" s="830"/>
    </row>
    <row r="70715" spans="10:10" x14ac:dyDescent="0.35">
      <c r="J70715" s="830"/>
    </row>
    <row r="70716" spans="10:10" x14ac:dyDescent="0.35">
      <c r="J70716" s="830"/>
    </row>
    <row r="70717" spans="10:10" x14ac:dyDescent="0.35">
      <c r="J70717" s="830"/>
    </row>
    <row r="70718" spans="10:10" x14ac:dyDescent="0.35">
      <c r="J70718" s="830"/>
    </row>
    <row r="70719" spans="10:10" x14ac:dyDescent="0.35">
      <c r="J70719" s="830"/>
    </row>
    <row r="70720" spans="10:10" x14ac:dyDescent="0.35">
      <c r="J70720" s="830"/>
    </row>
    <row r="70721" spans="10:10" x14ac:dyDescent="0.35">
      <c r="J70721" s="830"/>
    </row>
    <row r="70722" spans="10:10" x14ac:dyDescent="0.35">
      <c r="J70722" s="830"/>
    </row>
    <row r="70723" spans="10:10" x14ac:dyDescent="0.35">
      <c r="J70723" s="830"/>
    </row>
    <row r="70724" spans="10:10" x14ac:dyDescent="0.35">
      <c r="J70724" s="830"/>
    </row>
    <row r="70725" spans="10:10" x14ac:dyDescent="0.35">
      <c r="J70725" s="830"/>
    </row>
    <row r="70726" spans="10:10" x14ac:dyDescent="0.35">
      <c r="J70726" s="830"/>
    </row>
    <row r="70727" spans="10:10" x14ac:dyDescent="0.35">
      <c r="J70727" s="830"/>
    </row>
    <row r="70728" spans="10:10" x14ac:dyDescent="0.35">
      <c r="J70728" s="830"/>
    </row>
    <row r="70729" spans="10:10" x14ac:dyDescent="0.35">
      <c r="J70729" s="830"/>
    </row>
    <row r="70730" spans="10:10" x14ac:dyDescent="0.35">
      <c r="J70730" s="830"/>
    </row>
    <row r="70731" spans="10:10" x14ac:dyDescent="0.35">
      <c r="J70731" s="830"/>
    </row>
    <row r="70732" spans="10:10" x14ac:dyDescent="0.35">
      <c r="J70732" s="830"/>
    </row>
    <row r="70733" spans="10:10" x14ac:dyDescent="0.35">
      <c r="J70733" s="830"/>
    </row>
    <row r="70734" spans="10:10" x14ac:dyDescent="0.35">
      <c r="J70734" s="830"/>
    </row>
    <row r="70735" spans="10:10" x14ac:dyDescent="0.35">
      <c r="J70735" s="830"/>
    </row>
    <row r="70736" spans="10:10" x14ac:dyDescent="0.35">
      <c r="J70736" s="830"/>
    </row>
    <row r="70737" spans="10:10" x14ac:dyDescent="0.35">
      <c r="J70737" s="830"/>
    </row>
    <row r="70738" spans="10:10" x14ac:dyDescent="0.35">
      <c r="J70738" s="830"/>
    </row>
    <row r="70739" spans="10:10" x14ac:dyDescent="0.35">
      <c r="J70739" s="830"/>
    </row>
    <row r="70740" spans="10:10" x14ac:dyDescent="0.35">
      <c r="J70740" s="830"/>
    </row>
    <row r="70741" spans="10:10" x14ac:dyDescent="0.35">
      <c r="J70741" s="830"/>
    </row>
    <row r="70742" spans="10:10" x14ac:dyDescent="0.35">
      <c r="J70742" s="830"/>
    </row>
    <row r="70743" spans="10:10" x14ac:dyDescent="0.35">
      <c r="J70743" s="830"/>
    </row>
    <row r="70744" spans="10:10" x14ac:dyDescent="0.35">
      <c r="J70744" s="830"/>
    </row>
    <row r="70745" spans="10:10" x14ac:dyDescent="0.35">
      <c r="J70745" s="830"/>
    </row>
    <row r="70746" spans="10:10" x14ac:dyDescent="0.35">
      <c r="J70746" s="830"/>
    </row>
    <row r="70747" spans="10:10" x14ac:dyDescent="0.35">
      <c r="J70747" s="830"/>
    </row>
    <row r="70748" spans="10:10" x14ac:dyDescent="0.35">
      <c r="J70748" s="830"/>
    </row>
    <row r="70749" spans="10:10" x14ac:dyDescent="0.35">
      <c r="J70749" s="830"/>
    </row>
    <row r="70750" spans="10:10" x14ac:dyDescent="0.35">
      <c r="J70750" s="830"/>
    </row>
    <row r="70751" spans="10:10" x14ac:dyDescent="0.35">
      <c r="J70751" s="830"/>
    </row>
    <row r="70752" spans="10:10" x14ac:dyDescent="0.35">
      <c r="J70752" s="830"/>
    </row>
    <row r="70753" spans="10:10" x14ac:dyDescent="0.35">
      <c r="J70753" s="830"/>
    </row>
    <row r="70754" spans="10:10" x14ac:dyDescent="0.35">
      <c r="J70754" s="830"/>
    </row>
    <row r="70755" spans="10:10" x14ac:dyDescent="0.35">
      <c r="J70755" s="830"/>
    </row>
    <row r="70756" spans="10:10" x14ac:dyDescent="0.35">
      <c r="J70756" s="830"/>
    </row>
    <row r="70757" spans="10:10" x14ac:dyDescent="0.35">
      <c r="J70757" s="830"/>
    </row>
    <row r="70758" spans="10:10" x14ac:dyDescent="0.35">
      <c r="J70758" s="830"/>
    </row>
    <row r="70759" spans="10:10" x14ac:dyDescent="0.35">
      <c r="J70759" s="830"/>
    </row>
    <row r="70760" spans="10:10" x14ac:dyDescent="0.35">
      <c r="J70760" s="830"/>
    </row>
    <row r="70761" spans="10:10" x14ac:dyDescent="0.35">
      <c r="J70761" s="830"/>
    </row>
    <row r="70762" spans="10:10" x14ac:dyDescent="0.35">
      <c r="J70762" s="830"/>
    </row>
    <row r="70763" spans="10:10" x14ac:dyDescent="0.35">
      <c r="J70763" s="830"/>
    </row>
    <row r="70764" spans="10:10" x14ac:dyDescent="0.35">
      <c r="J70764" s="830"/>
    </row>
    <row r="70765" spans="10:10" x14ac:dyDescent="0.35">
      <c r="J70765" s="830"/>
    </row>
    <row r="70766" spans="10:10" x14ac:dyDescent="0.35">
      <c r="J70766" s="830"/>
    </row>
    <row r="70767" spans="10:10" x14ac:dyDescent="0.35">
      <c r="J70767" s="830"/>
    </row>
    <row r="70768" spans="10:10" x14ac:dyDescent="0.35">
      <c r="J70768" s="830"/>
    </row>
    <row r="70769" spans="10:10" x14ac:dyDescent="0.35">
      <c r="J70769" s="830"/>
    </row>
    <row r="70770" spans="10:10" x14ac:dyDescent="0.35">
      <c r="J70770" s="830"/>
    </row>
    <row r="70771" spans="10:10" x14ac:dyDescent="0.35">
      <c r="J70771" s="830"/>
    </row>
    <row r="70772" spans="10:10" x14ac:dyDescent="0.35">
      <c r="J70772" s="830"/>
    </row>
    <row r="70773" spans="10:10" x14ac:dyDescent="0.35">
      <c r="J70773" s="830"/>
    </row>
    <row r="70774" spans="10:10" x14ac:dyDescent="0.35">
      <c r="J70774" s="830"/>
    </row>
    <row r="70775" spans="10:10" x14ac:dyDescent="0.35">
      <c r="J70775" s="830"/>
    </row>
    <row r="70776" spans="10:10" x14ac:dyDescent="0.35">
      <c r="J70776" s="830"/>
    </row>
    <row r="70777" spans="10:10" x14ac:dyDescent="0.35">
      <c r="J70777" s="830"/>
    </row>
    <row r="70778" spans="10:10" x14ac:dyDescent="0.35">
      <c r="J70778" s="830"/>
    </row>
    <row r="70779" spans="10:10" x14ac:dyDescent="0.35">
      <c r="J70779" s="830"/>
    </row>
    <row r="70780" spans="10:10" x14ac:dyDescent="0.35">
      <c r="J70780" s="830"/>
    </row>
    <row r="70781" spans="10:10" x14ac:dyDescent="0.35">
      <c r="J70781" s="830"/>
    </row>
    <row r="70782" spans="10:10" x14ac:dyDescent="0.35">
      <c r="J70782" s="830"/>
    </row>
    <row r="70783" spans="10:10" x14ac:dyDescent="0.35">
      <c r="J70783" s="830"/>
    </row>
    <row r="70784" spans="10:10" x14ac:dyDescent="0.35">
      <c r="J70784" s="830"/>
    </row>
    <row r="70785" spans="10:10" x14ac:dyDescent="0.35">
      <c r="J70785" s="830"/>
    </row>
    <row r="70786" spans="10:10" x14ac:dyDescent="0.35">
      <c r="J70786" s="830"/>
    </row>
    <row r="70787" spans="10:10" x14ac:dyDescent="0.35">
      <c r="J70787" s="830"/>
    </row>
    <row r="70788" spans="10:10" x14ac:dyDescent="0.35">
      <c r="J70788" s="830"/>
    </row>
    <row r="70789" spans="10:10" x14ac:dyDescent="0.35">
      <c r="J70789" s="830"/>
    </row>
    <row r="70790" spans="10:10" x14ac:dyDescent="0.35">
      <c r="J70790" s="830"/>
    </row>
    <row r="70791" spans="10:10" x14ac:dyDescent="0.35">
      <c r="J70791" s="830"/>
    </row>
    <row r="70792" spans="10:10" x14ac:dyDescent="0.35">
      <c r="J70792" s="830"/>
    </row>
    <row r="70793" spans="10:10" x14ac:dyDescent="0.35">
      <c r="J70793" s="830"/>
    </row>
    <row r="70794" spans="10:10" x14ac:dyDescent="0.35">
      <c r="J70794" s="830"/>
    </row>
    <row r="70795" spans="10:10" x14ac:dyDescent="0.35">
      <c r="J70795" s="830"/>
    </row>
    <row r="70796" spans="10:10" x14ac:dyDescent="0.35">
      <c r="J70796" s="830"/>
    </row>
    <row r="70797" spans="10:10" x14ac:dyDescent="0.35">
      <c r="J70797" s="830"/>
    </row>
    <row r="70798" spans="10:10" x14ac:dyDescent="0.35">
      <c r="J70798" s="830"/>
    </row>
    <row r="70799" spans="10:10" x14ac:dyDescent="0.35">
      <c r="J70799" s="830"/>
    </row>
    <row r="70800" spans="10:10" x14ac:dyDescent="0.35">
      <c r="J70800" s="830"/>
    </row>
    <row r="70801" spans="10:10" x14ac:dyDescent="0.35">
      <c r="J70801" s="830"/>
    </row>
    <row r="70802" spans="10:10" x14ac:dyDescent="0.35">
      <c r="J70802" s="830"/>
    </row>
    <row r="70803" spans="10:10" x14ac:dyDescent="0.35">
      <c r="J70803" s="830"/>
    </row>
    <row r="70804" spans="10:10" x14ac:dyDescent="0.35">
      <c r="J70804" s="830"/>
    </row>
    <row r="70805" spans="10:10" x14ac:dyDescent="0.35">
      <c r="J70805" s="830"/>
    </row>
    <row r="70806" spans="10:10" x14ac:dyDescent="0.35">
      <c r="J70806" s="830"/>
    </row>
    <row r="70807" spans="10:10" x14ac:dyDescent="0.35">
      <c r="J70807" s="830"/>
    </row>
    <row r="70808" spans="10:10" x14ac:dyDescent="0.35">
      <c r="J70808" s="830"/>
    </row>
    <row r="70809" spans="10:10" x14ac:dyDescent="0.35">
      <c r="J70809" s="830"/>
    </row>
    <row r="70810" spans="10:10" x14ac:dyDescent="0.35">
      <c r="J70810" s="830"/>
    </row>
    <row r="70811" spans="10:10" x14ac:dyDescent="0.35">
      <c r="J70811" s="830"/>
    </row>
    <row r="70812" spans="10:10" x14ac:dyDescent="0.35">
      <c r="J70812" s="830"/>
    </row>
    <row r="70813" spans="10:10" x14ac:dyDescent="0.35">
      <c r="J70813" s="830"/>
    </row>
    <row r="70814" spans="10:10" x14ac:dyDescent="0.35">
      <c r="J70814" s="830"/>
    </row>
    <row r="70815" spans="10:10" x14ac:dyDescent="0.35">
      <c r="J70815" s="830"/>
    </row>
    <row r="70816" spans="10:10" x14ac:dyDescent="0.35">
      <c r="J70816" s="830"/>
    </row>
    <row r="70817" spans="10:10" x14ac:dyDescent="0.35">
      <c r="J70817" s="830"/>
    </row>
    <row r="70818" spans="10:10" x14ac:dyDescent="0.35">
      <c r="J70818" s="830"/>
    </row>
    <row r="70819" spans="10:10" x14ac:dyDescent="0.35">
      <c r="J70819" s="830"/>
    </row>
    <row r="70820" spans="10:10" x14ac:dyDescent="0.35">
      <c r="J70820" s="830"/>
    </row>
    <row r="70821" spans="10:10" x14ac:dyDescent="0.35">
      <c r="J70821" s="830"/>
    </row>
    <row r="70822" spans="10:10" x14ac:dyDescent="0.35">
      <c r="J70822" s="830"/>
    </row>
    <row r="70823" spans="10:10" x14ac:dyDescent="0.35">
      <c r="J70823" s="830"/>
    </row>
    <row r="70824" spans="10:10" x14ac:dyDescent="0.35">
      <c r="J70824" s="830"/>
    </row>
    <row r="70825" spans="10:10" x14ac:dyDescent="0.35">
      <c r="J70825" s="830"/>
    </row>
    <row r="70826" spans="10:10" x14ac:dyDescent="0.35">
      <c r="J70826" s="830"/>
    </row>
    <row r="70827" spans="10:10" x14ac:dyDescent="0.35">
      <c r="J70827" s="830"/>
    </row>
    <row r="70828" spans="10:10" x14ac:dyDescent="0.35">
      <c r="J70828" s="830"/>
    </row>
    <row r="70829" spans="10:10" x14ac:dyDescent="0.35">
      <c r="J70829" s="830"/>
    </row>
    <row r="70830" spans="10:10" x14ac:dyDescent="0.35">
      <c r="J70830" s="830"/>
    </row>
    <row r="70831" spans="10:10" x14ac:dyDescent="0.35">
      <c r="J70831" s="830"/>
    </row>
    <row r="70832" spans="10:10" x14ac:dyDescent="0.35">
      <c r="J70832" s="830"/>
    </row>
    <row r="70833" spans="10:10" x14ac:dyDescent="0.35">
      <c r="J70833" s="830"/>
    </row>
    <row r="70834" spans="10:10" x14ac:dyDescent="0.35">
      <c r="J70834" s="830"/>
    </row>
    <row r="70835" spans="10:10" x14ac:dyDescent="0.35">
      <c r="J70835" s="830"/>
    </row>
    <row r="70836" spans="10:10" x14ac:dyDescent="0.35">
      <c r="J70836" s="830"/>
    </row>
    <row r="70837" spans="10:10" x14ac:dyDescent="0.35">
      <c r="J70837" s="830"/>
    </row>
    <row r="70838" spans="10:10" x14ac:dyDescent="0.35">
      <c r="J70838" s="830"/>
    </row>
    <row r="70839" spans="10:10" x14ac:dyDescent="0.35">
      <c r="J70839" s="830"/>
    </row>
    <row r="70840" spans="10:10" x14ac:dyDescent="0.35">
      <c r="J70840" s="830"/>
    </row>
    <row r="70841" spans="10:10" x14ac:dyDescent="0.35">
      <c r="J70841" s="830"/>
    </row>
    <row r="70842" spans="10:10" x14ac:dyDescent="0.35">
      <c r="J70842" s="830"/>
    </row>
    <row r="70843" spans="10:10" x14ac:dyDescent="0.35">
      <c r="J70843" s="830"/>
    </row>
    <row r="70844" spans="10:10" x14ac:dyDescent="0.35">
      <c r="J70844" s="830"/>
    </row>
    <row r="70845" spans="10:10" x14ac:dyDescent="0.35">
      <c r="J70845" s="830"/>
    </row>
    <row r="70846" spans="10:10" x14ac:dyDescent="0.35">
      <c r="J70846" s="830"/>
    </row>
    <row r="70847" spans="10:10" x14ac:dyDescent="0.35">
      <c r="J70847" s="830"/>
    </row>
    <row r="70848" spans="10:10" x14ac:dyDescent="0.35">
      <c r="J70848" s="830"/>
    </row>
    <row r="70849" spans="10:10" x14ac:dyDescent="0.35">
      <c r="J70849" s="830"/>
    </row>
    <row r="70850" spans="10:10" x14ac:dyDescent="0.35">
      <c r="J70850" s="830"/>
    </row>
    <row r="70851" spans="10:10" x14ac:dyDescent="0.35">
      <c r="J70851" s="830"/>
    </row>
    <row r="70852" spans="10:10" x14ac:dyDescent="0.35">
      <c r="J70852" s="830"/>
    </row>
    <row r="70853" spans="10:10" x14ac:dyDescent="0.35">
      <c r="J70853" s="830"/>
    </row>
    <row r="70854" spans="10:10" x14ac:dyDescent="0.35">
      <c r="J70854" s="830"/>
    </row>
    <row r="70855" spans="10:10" x14ac:dyDescent="0.35">
      <c r="J70855" s="830"/>
    </row>
    <row r="70856" spans="10:10" x14ac:dyDescent="0.35">
      <c r="J70856" s="830"/>
    </row>
    <row r="70857" spans="10:10" x14ac:dyDescent="0.35">
      <c r="J70857" s="830"/>
    </row>
    <row r="70858" spans="10:10" x14ac:dyDescent="0.35">
      <c r="J70858" s="830"/>
    </row>
    <row r="70859" spans="10:10" x14ac:dyDescent="0.35">
      <c r="J70859" s="830"/>
    </row>
    <row r="70860" spans="10:10" x14ac:dyDescent="0.35">
      <c r="J70860" s="830"/>
    </row>
    <row r="70861" spans="10:10" x14ac:dyDescent="0.35">
      <c r="J70861" s="830"/>
    </row>
    <row r="70862" spans="10:10" x14ac:dyDescent="0.35">
      <c r="J70862" s="830"/>
    </row>
    <row r="70863" spans="10:10" x14ac:dyDescent="0.35">
      <c r="J70863" s="830"/>
    </row>
    <row r="70864" spans="10:10" x14ac:dyDescent="0.35">
      <c r="J70864" s="830"/>
    </row>
    <row r="70865" spans="10:10" x14ac:dyDescent="0.35">
      <c r="J70865" s="830"/>
    </row>
    <row r="70866" spans="10:10" x14ac:dyDescent="0.35">
      <c r="J70866" s="830"/>
    </row>
    <row r="70867" spans="10:10" x14ac:dyDescent="0.35">
      <c r="J70867" s="830"/>
    </row>
    <row r="70868" spans="10:10" x14ac:dyDescent="0.35">
      <c r="J70868" s="830"/>
    </row>
    <row r="70869" spans="10:10" x14ac:dyDescent="0.35">
      <c r="J70869" s="830"/>
    </row>
    <row r="70870" spans="10:10" x14ac:dyDescent="0.35">
      <c r="J70870" s="830"/>
    </row>
    <row r="70871" spans="10:10" x14ac:dyDescent="0.35">
      <c r="J70871" s="830"/>
    </row>
    <row r="70872" spans="10:10" x14ac:dyDescent="0.35">
      <c r="J70872" s="830"/>
    </row>
    <row r="70873" spans="10:10" x14ac:dyDescent="0.35">
      <c r="J70873" s="830"/>
    </row>
    <row r="70874" spans="10:10" x14ac:dyDescent="0.35">
      <c r="J70874" s="830"/>
    </row>
    <row r="70875" spans="10:10" x14ac:dyDescent="0.35">
      <c r="J70875" s="830"/>
    </row>
    <row r="70876" spans="10:10" x14ac:dyDescent="0.35">
      <c r="J70876" s="830"/>
    </row>
    <row r="70877" spans="10:10" x14ac:dyDescent="0.35">
      <c r="J70877" s="830"/>
    </row>
    <row r="70878" spans="10:10" x14ac:dyDescent="0.35">
      <c r="J70878" s="830"/>
    </row>
    <row r="70879" spans="10:10" x14ac:dyDescent="0.35">
      <c r="J70879" s="830"/>
    </row>
    <row r="70880" spans="10:10" x14ac:dyDescent="0.35">
      <c r="J70880" s="830"/>
    </row>
    <row r="70881" spans="10:10" x14ac:dyDescent="0.35">
      <c r="J70881" s="830"/>
    </row>
    <row r="70882" spans="10:10" x14ac:dyDescent="0.35">
      <c r="J70882" s="830"/>
    </row>
    <row r="70883" spans="10:10" x14ac:dyDescent="0.35">
      <c r="J70883" s="830"/>
    </row>
    <row r="70884" spans="10:10" x14ac:dyDescent="0.35">
      <c r="J70884" s="830"/>
    </row>
    <row r="70885" spans="10:10" x14ac:dyDescent="0.35">
      <c r="J70885" s="830"/>
    </row>
    <row r="70886" spans="10:10" x14ac:dyDescent="0.35">
      <c r="J70886" s="830"/>
    </row>
    <row r="70887" spans="10:10" x14ac:dyDescent="0.35">
      <c r="J70887" s="830"/>
    </row>
    <row r="70888" spans="10:10" x14ac:dyDescent="0.35">
      <c r="J70888" s="830"/>
    </row>
    <row r="70889" spans="10:10" x14ac:dyDescent="0.35">
      <c r="J70889" s="830"/>
    </row>
    <row r="70890" spans="10:10" x14ac:dyDescent="0.35">
      <c r="J70890" s="830"/>
    </row>
    <row r="70891" spans="10:10" x14ac:dyDescent="0.35">
      <c r="J70891" s="830"/>
    </row>
    <row r="70892" spans="10:10" x14ac:dyDescent="0.35">
      <c r="J70892" s="830"/>
    </row>
    <row r="70893" spans="10:10" x14ac:dyDescent="0.35">
      <c r="J70893" s="830"/>
    </row>
    <row r="70894" spans="10:10" x14ac:dyDescent="0.35">
      <c r="J70894" s="830"/>
    </row>
    <row r="70895" spans="10:10" x14ac:dyDescent="0.35">
      <c r="J70895" s="830"/>
    </row>
    <row r="70896" spans="10:10" x14ac:dyDescent="0.35">
      <c r="J70896" s="830"/>
    </row>
    <row r="70897" spans="10:10" x14ac:dyDescent="0.35">
      <c r="J70897" s="830"/>
    </row>
    <row r="70898" spans="10:10" x14ac:dyDescent="0.35">
      <c r="J70898" s="830"/>
    </row>
    <row r="70899" spans="10:10" x14ac:dyDescent="0.35">
      <c r="J70899" s="830"/>
    </row>
    <row r="70900" spans="10:10" x14ac:dyDescent="0.35">
      <c r="J70900" s="830"/>
    </row>
    <row r="70901" spans="10:10" x14ac:dyDescent="0.35">
      <c r="J70901" s="830"/>
    </row>
    <row r="70902" spans="10:10" x14ac:dyDescent="0.35">
      <c r="J70902" s="830"/>
    </row>
    <row r="70903" spans="10:10" x14ac:dyDescent="0.35">
      <c r="J70903" s="830"/>
    </row>
    <row r="70904" spans="10:10" x14ac:dyDescent="0.35">
      <c r="J70904" s="830"/>
    </row>
    <row r="70905" spans="10:10" x14ac:dyDescent="0.35">
      <c r="J70905" s="830"/>
    </row>
    <row r="70906" spans="10:10" x14ac:dyDescent="0.35">
      <c r="J70906" s="830"/>
    </row>
    <row r="70907" spans="10:10" x14ac:dyDescent="0.35">
      <c r="J70907" s="830"/>
    </row>
    <row r="70908" spans="10:10" x14ac:dyDescent="0.35">
      <c r="J70908" s="830"/>
    </row>
    <row r="70909" spans="10:10" x14ac:dyDescent="0.35">
      <c r="J70909" s="830"/>
    </row>
    <row r="70910" spans="10:10" x14ac:dyDescent="0.35">
      <c r="J70910" s="830"/>
    </row>
    <row r="70917" spans="10:10" x14ac:dyDescent="0.35">
      <c r="J70917" s="830"/>
    </row>
    <row r="70918" spans="10:10" x14ac:dyDescent="0.35">
      <c r="J70918" s="830"/>
    </row>
    <row r="70919" spans="10:10" x14ac:dyDescent="0.35">
      <c r="J70919" s="830"/>
    </row>
    <row r="70920" spans="10:10" x14ac:dyDescent="0.35">
      <c r="J70920" s="830"/>
    </row>
    <row r="70965" spans="10:10" x14ac:dyDescent="0.35">
      <c r="J70965" s="830"/>
    </row>
    <row r="70966" spans="10:10" x14ac:dyDescent="0.35">
      <c r="J70966" s="830"/>
    </row>
    <row r="70967" spans="10:10" x14ac:dyDescent="0.35">
      <c r="J70967" s="830"/>
    </row>
    <row r="70968" spans="10:10" x14ac:dyDescent="0.35">
      <c r="J70968" s="830"/>
    </row>
    <row r="70969" spans="10:10" x14ac:dyDescent="0.35">
      <c r="J70969" s="830"/>
    </row>
    <row r="70970" spans="10:10" x14ac:dyDescent="0.35">
      <c r="J70970" s="830"/>
    </row>
    <row r="70971" spans="10:10" x14ac:dyDescent="0.35">
      <c r="J70971" s="830"/>
    </row>
    <row r="70972" spans="10:10" x14ac:dyDescent="0.35">
      <c r="J70972" s="830"/>
    </row>
    <row r="70991" spans="10:10" x14ac:dyDescent="0.35">
      <c r="J70991" s="830"/>
    </row>
    <row r="70992" spans="10:10" x14ac:dyDescent="0.35">
      <c r="J70992" s="830"/>
    </row>
    <row r="70993" spans="10:10" x14ac:dyDescent="0.35">
      <c r="J70993" s="830"/>
    </row>
    <row r="70994" spans="10:10" x14ac:dyDescent="0.35">
      <c r="J70994" s="830"/>
    </row>
    <row r="70995" spans="10:10" x14ac:dyDescent="0.35">
      <c r="J70995" s="830"/>
    </row>
    <row r="70996" spans="10:10" x14ac:dyDescent="0.35">
      <c r="J70996" s="830"/>
    </row>
    <row r="70997" spans="10:10" x14ac:dyDescent="0.35">
      <c r="J70997" s="830"/>
    </row>
    <row r="70998" spans="10:10" x14ac:dyDescent="0.35">
      <c r="J70998" s="830"/>
    </row>
    <row r="70999" spans="10:10" x14ac:dyDescent="0.35">
      <c r="J70999" s="830"/>
    </row>
    <row r="71000" spans="10:10" x14ac:dyDescent="0.35">
      <c r="J71000" s="830"/>
    </row>
    <row r="71001" spans="10:10" x14ac:dyDescent="0.35">
      <c r="J71001" s="830"/>
    </row>
    <row r="71002" spans="10:10" x14ac:dyDescent="0.35">
      <c r="J71002" s="830"/>
    </row>
    <row r="71003" spans="10:10" x14ac:dyDescent="0.35">
      <c r="J71003" s="830"/>
    </row>
    <row r="71004" spans="10:10" x14ac:dyDescent="0.35">
      <c r="J71004" s="830"/>
    </row>
    <row r="71005" spans="10:10" x14ac:dyDescent="0.35">
      <c r="J71005" s="830"/>
    </row>
    <row r="71006" spans="10:10" x14ac:dyDescent="0.35">
      <c r="J71006" s="830"/>
    </row>
    <row r="71007" spans="10:10" x14ac:dyDescent="0.35">
      <c r="J71007" s="830"/>
    </row>
    <row r="71008" spans="10:10" x14ac:dyDescent="0.35">
      <c r="J71008" s="830"/>
    </row>
    <row r="71009" spans="10:10" x14ac:dyDescent="0.35">
      <c r="J71009" s="830"/>
    </row>
    <row r="71010" spans="10:10" x14ac:dyDescent="0.35">
      <c r="J71010" s="830"/>
    </row>
    <row r="71011" spans="10:10" x14ac:dyDescent="0.35">
      <c r="J71011" s="830"/>
    </row>
    <row r="71012" spans="10:10" x14ac:dyDescent="0.35">
      <c r="J71012" s="830"/>
    </row>
    <row r="71013" spans="10:10" x14ac:dyDescent="0.35">
      <c r="J71013" s="830"/>
    </row>
    <row r="71014" spans="10:10" x14ac:dyDescent="0.35">
      <c r="J71014" s="830"/>
    </row>
    <row r="71015" spans="10:10" x14ac:dyDescent="0.35">
      <c r="J71015" s="830"/>
    </row>
    <row r="71016" spans="10:10" x14ac:dyDescent="0.35">
      <c r="J71016" s="830"/>
    </row>
    <row r="71017" spans="10:10" x14ac:dyDescent="0.35">
      <c r="J71017" s="830"/>
    </row>
    <row r="71018" spans="10:10" x14ac:dyDescent="0.35">
      <c r="J71018" s="830"/>
    </row>
    <row r="71019" spans="10:10" x14ac:dyDescent="0.35">
      <c r="J71019" s="830"/>
    </row>
    <row r="71020" spans="10:10" x14ac:dyDescent="0.35">
      <c r="J71020" s="830"/>
    </row>
    <row r="71021" spans="10:10" x14ac:dyDescent="0.35">
      <c r="J71021" s="830"/>
    </row>
    <row r="71022" spans="10:10" x14ac:dyDescent="0.35">
      <c r="J71022" s="830"/>
    </row>
    <row r="71023" spans="10:10" x14ac:dyDescent="0.35">
      <c r="J71023" s="830"/>
    </row>
    <row r="71024" spans="10:10" x14ac:dyDescent="0.35">
      <c r="J71024" s="830"/>
    </row>
    <row r="71025" spans="10:10" x14ac:dyDescent="0.35">
      <c r="J71025" s="830"/>
    </row>
    <row r="71026" spans="10:10" x14ac:dyDescent="0.35">
      <c r="J71026" s="830"/>
    </row>
    <row r="71027" spans="10:10" x14ac:dyDescent="0.35">
      <c r="J71027" s="830"/>
    </row>
    <row r="71028" spans="10:10" x14ac:dyDescent="0.35">
      <c r="J71028" s="830"/>
    </row>
    <row r="71029" spans="10:10" x14ac:dyDescent="0.35">
      <c r="J71029" s="830"/>
    </row>
    <row r="71030" spans="10:10" x14ac:dyDescent="0.35">
      <c r="J71030" s="830"/>
    </row>
    <row r="71031" spans="10:10" x14ac:dyDescent="0.35">
      <c r="J71031" s="830"/>
    </row>
    <row r="71032" spans="10:10" x14ac:dyDescent="0.35">
      <c r="J71032" s="830"/>
    </row>
    <row r="71033" spans="10:10" x14ac:dyDescent="0.35">
      <c r="J71033" s="830"/>
    </row>
    <row r="71034" spans="10:10" x14ac:dyDescent="0.35">
      <c r="J71034" s="830"/>
    </row>
    <row r="71035" spans="10:10" x14ac:dyDescent="0.35">
      <c r="J71035" s="830"/>
    </row>
    <row r="71043" spans="10:10" x14ac:dyDescent="0.35">
      <c r="J71043" s="830"/>
    </row>
    <row r="71044" spans="10:10" x14ac:dyDescent="0.35">
      <c r="J71044" s="830"/>
    </row>
    <row r="71045" spans="10:10" x14ac:dyDescent="0.35">
      <c r="J71045" s="830"/>
    </row>
    <row r="71046" spans="10:10" x14ac:dyDescent="0.35">
      <c r="J71046" s="830"/>
    </row>
    <row r="71047" spans="10:10" x14ac:dyDescent="0.35">
      <c r="J71047" s="830"/>
    </row>
    <row r="71048" spans="10:10" x14ac:dyDescent="0.35">
      <c r="J71048" s="830"/>
    </row>
    <row r="71049" spans="10:10" x14ac:dyDescent="0.35">
      <c r="J71049" s="830"/>
    </row>
    <row r="71050" spans="10:10" x14ac:dyDescent="0.35">
      <c r="J71050" s="830"/>
    </row>
    <row r="71051" spans="10:10" x14ac:dyDescent="0.35">
      <c r="J71051" s="830"/>
    </row>
    <row r="71052" spans="10:10" x14ac:dyDescent="0.35">
      <c r="J71052" s="830"/>
    </row>
    <row r="71053" spans="10:10" x14ac:dyDescent="0.35">
      <c r="J71053" s="830"/>
    </row>
    <row r="71054" spans="10:10" x14ac:dyDescent="0.35">
      <c r="J71054" s="830"/>
    </row>
    <row r="71055" spans="10:10" x14ac:dyDescent="0.35">
      <c r="J71055" s="830"/>
    </row>
    <row r="71056" spans="10:10" x14ac:dyDescent="0.35">
      <c r="J71056" s="830"/>
    </row>
    <row r="71057" spans="10:10" x14ac:dyDescent="0.35">
      <c r="J71057" s="830"/>
    </row>
    <row r="71058" spans="10:10" x14ac:dyDescent="0.35">
      <c r="J71058" s="830"/>
    </row>
    <row r="71059" spans="10:10" x14ac:dyDescent="0.35">
      <c r="J71059" s="830"/>
    </row>
    <row r="71060" spans="10:10" x14ac:dyDescent="0.35">
      <c r="J71060" s="830"/>
    </row>
    <row r="71061" spans="10:10" x14ac:dyDescent="0.35">
      <c r="J71061" s="830"/>
    </row>
    <row r="71062" spans="10:10" x14ac:dyDescent="0.35">
      <c r="J71062" s="830"/>
    </row>
    <row r="71063" spans="10:10" x14ac:dyDescent="0.35">
      <c r="J71063" s="830"/>
    </row>
    <row r="71064" spans="10:10" x14ac:dyDescent="0.35">
      <c r="J71064" s="830"/>
    </row>
    <row r="71065" spans="10:10" x14ac:dyDescent="0.35">
      <c r="J71065" s="830"/>
    </row>
    <row r="71066" spans="10:10" x14ac:dyDescent="0.35">
      <c r="J71066" s="830"/>
    </row>
    <row r="71067" spans="10:10" x14ac:dyDescent="0.35">
      <c r="J71067" s="830"/>
    </row>
    <row r="71068" spans="10:10" x14ac:dyDescent="0.35">
      <c r="J71068" s="830"/>
    </row>
    <row r="71069" spans="10:10" x14ac:dyDescent="0.35">
      <c r="J71069" s="830"/>
    </row>
    <row r="71070" spans="10:10" x14ac:dyDescent="0.35">
      <c r="J71070" s="830"/>
    </row>
    <row r="71071" spans="10:10" x14ac:dyDescent="0.35">
      <c r="J71071" s="830"/>
    </row>
    <row r="71072" spans="10:10" x14ac:dyDescent="0.35">
      <c r="J71072" s="830"/>
    </row>
    <row r="71073" spans="10:10" x14ac:dyDescent="0.35">
      <c r="J71073" s="830"/>
    </row>
    <row r="71074" spans="10:10" x14ac:dyDescent="0.35">
      <c r="J71074" s="830"/>
    </row>
    <row r="71075" spans="10:10" x14ac:dyDescent="0.35">
      <c r="J71075" s="830"/>
    </row>
    <row r="71076" spans="10:10" x14ac:dyDescent="0.35">
      <c r="J71076" s="830"/>
    </row>
    <row r="71077" spans="10:10" x14ac:dyDescent="0.35">
      <c r="J71077" s="830"/>
    </row>
    <row r="71078" spans="10:10" x14ac:dyDescent="0.35">
      <c r="J71078" s="830"/>
    </row>
    <row r="71079" spans="10:10" x14ac:dyDescent="0.35">
      <c r="J71079" s="830"/>
    </row>
    <row r="71080" spans="10:10" x14ac:dyDescent="0.35">
      <c r="J71080" s="830"/>
    </row>
    <row r="71081" spans="10:10" x14ac:dyDescent="0.35">
      <c r="J71081" s="830"/>
    </row>
    <row r="71082" spans="10:10" x14ac:dyDescent="0.35">
      <c r="J71082" s="830"/>
    </row>
    <row r="71083" spans="10:10" x14ac:dyDescent="0.35">
      <c r="J71083" s="830"/>
    </row>
    <row r="71084" spans="10:10" x14ac:dyDescent="0.35">
      <c r="J71084" s="830"/>
    </row>
    <row r="71085" spans="10:10" x14ac:dyDescent="0.35">
      <c r="J71085" s="830"/>
    </row>
    <row r="71086" spans="10:10" x14ac:dyDescent="0.35">
      <c r="J71086" s="830"/>
    </row>
    <row r="71087" spans="10:10" x14ac:dyDescent="0.35">
      <c r="J71087" s="830"/>
    </row>
    <row r="71088" spans="10:10" x14ac:dyDescent="0.35">
      <c r="J71088" s="830"/>
    </row>
    <row r="71089" spans="10:10" x14ac:dyDescent="0.35">
      <c r="J71089" s="830"/>
    </row>
    <row r="71090" spans="10:10" x14ac:dyDescent="0.35">
      <c r="J71090" s="830"/>
    </row>
    <row r="71091" spans="10:10" x14ac:dyDescent="0.35">
      <c r="J71091" s="830"/>
    </row>
    <row r="71092" spans="10:10" x14ac:dyDescent="0.35">
      <c r="J71092" s="830"/>
    </row>
    <row r="71095" spans="10:10" x14ac:dyDescent="0.35">
      <c r="J71095" s="830"/>
    </row>
    <row r="71096" spans="10:10" x14ac:dyDescent="0.35">
      <c r="J71096" s="830"/>
    </row>
    <row r="71097" spans="10:10" x14ac:dyDescent="0.35">
      <c r="J71097" s="830"/>
    </row>
    <row r="71098" spans="10:10" x14ac:dyDescent="0.35">
      <c r="J71098" s="830"/>
    </row>
    <row r="71099" spans="10:10" x14ac:dyDescent="0.35">
      <c r="J71099" s="830"/>
    </row>
    <row r="71100" spans="10:10" x14ac:dyDescent="0.35">
      <c r="J71100" s="830"/>
    </row>
    <row r="71101" spans="10:10" x14ac:dyDescent="0.35">
      <c r="J71101" s="830"/>
    </row>
    <row r="71102" spans="10:10" x14ac:dyDescent="0.35">
      <c r="J71102" s="830"/>
    </row>
    <row r="71109" spans="10:10" x14ac:dyDescent="0.35">
      <c r="J71109" s="830"/>
    </row>
    <row r="71110" spans="10:10" x14ac:dyDescent="0.35">
      <c r="J71110" s="830"/>
    </row>
    <row r="71111" spans="10:10" x14ac:dyDescent="0.35">
      <c r="J71111" s="830"/>
    </row>
    <row r="71112" spans="10:10" x14ac:dyDescent="0.35">
      <c r="J71112" s="830"/>
    </row>
    <row r="71113" spans="10:10" x14ac:dyDescent="0.35">
      <c r="J71113" s="830"/>
    </row>
    <row r="71114" spans="10:10" x14ac:dyDescent="0.35">
      <c r="J71114" s="830"/>
    </row>
    <row r="71115" spans="10:10" x14ac:dyDescent="0.35">
      <c r="J71115" s="830"/>
    </row>
    <row r="71116" spans="10:10" x14ac:dyDescent="0.35">
      <c r="J71116" s="830"/>
    </row>
    <row r="71117" spans="10:10" x14ac:dyDescent="0.35">
      <c r="J71117" s="830"/>
    </row>
    <row r="71118" spans="10:10" x14ac:dyDescent="0.35">
      <c r="J71118" s="830"/>
    </row>
    <row r="71125" spans="10:10" x14ac:dyDescent="0.35">
      <c r="J71125" s="830"/>
    </row>
    <row r="71126" spans="10:10" x14ac:dyDescent="0.35">
      <c r="J71126" s="830"/>
    </row>
    <row r="71127" spans="10:10" x14ac:dyDescent="0.35">
      <c r="J71127" s="830"/>
    </row>
    <row r="71128" spans="10:10" x14ac:dyDescent="0.35">
      <c r="J71128" s="830"/>
    </row>
    <row r="71129" spans="10:10" x14ac:dyDescent="0.35">
      <c r="J71129" s="830"/>
    </row>
    <row r="71130" spans="10:10" x14ac:dyDescent="0.35">
      <c r="J71130" s="830"/>
    </row>
    <row r="71145" spans="10:10" x14ac:dyDescent="0.35">
      <c r="J71145" s="830"/>
    </row>
    <row r="71146" spans="10:10" x14ac:dyDescent="0.35">
      <c r="J71146" s="830"/>
    </row>
    <row r="71147" spans="10:10" x14ac:dyDescent="0.35">
      <c r="J71147" s="830"/>
    </row>
    <row r="71148" spans="10:10" x14ac:dyDescent="0.35">
      <c r="J71148" s="830"/>
    </row>
    <row r="71149" spans="10:10" x14ac:dyDescent="0.35">
      <c r="J71149" s="830"/>
    </row>
    <row r="71150" spans="10:10" x14ac:dyDescent="0.35">
      <c r="J71150" s="830"/>
    </row>
    <row r="71151" spans="10:10" x14ac:dyDescent="0.35">
      <c r="J71151" s="830"/>
    </row>
    <row r="71152" spans="10:10" x14ac:dyDescent="0.35">
      <c r="J71152" s="830"/>
    </row>
    <row r="71153" spans="10:10" x14ac:dyDescent="0.35">
      <c r="J71153" s="830"/>
    </row>
    <row r="71154" spans="10:10" x14ac:dyDescent="0.35">
      <c r="J71154" s="830"/>
    </row>
    <row r="71155" spans="10:10" x14ac:dyDescent="0.35">
      <c r="J71155" s="830"/>
    </row>
    <row r="71156" spans="10:10" x14ac:dyDescent="0.35">
      <c r="J71156" s="830"/>
    </row>
    <row r="71157" spans="10:10" x14ac:dyDescent="0.35">
      <c r="J71157" s="830"/>
    </row>
    <row r="71158" spans="10:10" x14ac:dyDescent="0.35">
      <c r="J71158" s="830"/>
    </row>
    <row r="71159" spans="10:10" x14ac:dyDescent="0.35">
      <c r="J71159" s="830"/>
    </row>
    <row r="71160" spans="10:10" x14ac:dyDescent="0.35">
      <c r="J71160" s="830"/>
    </row>
    <row r="71161" spans="10:10" x14ac:dyDescent="0.35">
      <c r="J71161" s="830"/>
    </row>
    <row r="71162" spans="10:10" x14ac:dyDescent="0.35">
      <c r="J71162" s="830"/>
    </row>
    <row r="71163" spans="10:10" x14ac:dyDescent="0.35">
      <c r="J71163" s="830"/>
    </row>
    <row r="71164" spans="10:10" x14ac:dyDescent="0.35">
      <c r="J71164" s="830"/>
    </row>
    <row r="71165" spans="10:10" x14ac:dyDescent="0.35">
      <c r="J71165" s="830"/>
    </row>
    <row r="71166" spans="10:10" x14ac:dyDescent="0.35">
      <c r="J71166" s="830"/>
    </row>
    <row r="71167" spans="10:10" x14ac:dyDescent="0.35">
      <c r="J71167" s="830"/>
    </row>
    <row r="71168" spans="10:10" x14ac:dyDescent="0.35">
      <c r="J71168" s="830"/>
    </row>
    <row r="71169" spans="10:10" x14ac:dyDescent="0.35">
      <c r="J71169" s="830"/>
    </row>
    <row r="71170" spans="10:10" x14ac:dyDescent="0.35">
      <c r="J71170" s="830"/>
    </row>
    <row r="71171" spans="10:10" x14ac:dyDescent="0.35">
      <c r="J71171" s="830"/>
    </row>
    <row r="71172" spans="10:10" x14ac:dyDescent="0.35">
      <c r="J71172" s="830"/>
    </row>
    <row r="71173" spans="10:10" x14ac:dyDescent="0.35">
      <c r="J71173" s="830"/>
    </row>
    <row r="71174" spans="10:10" x14ac:dyDescent="0.35">
      <c r="J71174" s="830"/>
    </row>
    <row r="71175" spans="10:10" x14ac:dyDescent="0.35">
      <c r="J71175" s="830"/>
    </row>
    <row r="71176" spans="10:10" x14ac:dyDescent="0.35">
      <c r="J71176" s="830"/>
    </row>
    <row r="71177" spans="10:10" x14ac:dyDescent="0.35">
      <c r="J71177" s="830"/>
    </row>
    <row r="71178" spans="10:10" x14ac:dyDescent="0.35">
      <c r="J71178" s="830"/>
    </row>
    <row r="71179" spans="10:10" x14ac:dyDescent="0.35">
      <c r="J71179" s="830"/>
    </row>
    <row r="71180" spans="10:10" x14ac:dyDescent="0.35">
      <c r="J71180" s="830"/>
    </row>
    <row r="71181" spans="10:10" x14ac:dyDescent="0.35">
      <c r="J71181" s="830"/>
    </row>
    <row r="71182" spans="10:10" x14ac:dyDescent="0.35">
      <c r="J71182" s="830"/>
    </row>
    <row r="71183" spans="10:10" x14ac:dyDescent="0.35">
      <c r="J71183" s="830"/>
    </row>
    <row r="71184" spans="10:10" x14ac:dyDescent="0.35">
      <c r="J71184" s="830"/>
    </row>
    <row r="71185" spans="10:10" x14ac:dyDescent="0.35">
      <c r="J71185" s="830"/>
    </row>
    <row r="71186" spans="10:10" x14ac:dyDescent="0.35">
      <c r="J71186" s="830"/>
    </row>
    <row r="71187" spans="10:10" x14ac:dyDescent="0.35">
      <c r="J71187" s="830"/>
    </row>
    <row r="71188" spans="10:10" x14ac:dyDescent="0.35">
      <c r="J71188" s="830"/>
    </row>
    <row r="71189" spans="10:10" x14ac:dyDescent="0.35">
      <c r="J71189" s="830"/>
    </row>
    <row r="71190" spans="10:10" x14ac:dyDescent="0.35">
      <c r="J71190" s="830"/>
    </row>
    <row r="71191" spans="10:10" x14ac:dyDescent="0.35">
      <c r="J71191" s="830"/>
    </row>
    <row r="71192" spans="10:10" x14ac:dyDescent="0.35">
      <c r="J71192" s="830"/>
    </row>
    <row r="71193" spans="10:10" x14ac:dyDescent="0.35">
      <c r="J71193" s="830"/>
    </row>
    <row r="71194" spans="10:10" x14ac:dyDescent="0.35">
      <c r="J71194" s="830"/>
    </row>
    <row r="71195" spans="10:10" x14ac:dyDescent="0.35">
      <c r="J71195" s="830"/>
    </row>
    <row r="71196" spans="10:10" x14ac:dyDescent="0.35">
      <c r="J71196" s="830"/>
    </row>
    <row r="71197" spans="10:10" x14ac:dyDescent="0.35">
      <c r="J71197" s="830"/>
    </row>
    <row r="71198" spans="10:10" x14ac:dyDescent="0.35">
      <c r="J71198" s="830"/>
    </row>
    <row r="71199" spans="10:10" x14ac:dyDescent="0.35">
      <c r="J71199" s="830"/>
    </row>
    <row r="71200" spans="10:10" x14ac:dyDescent="0.35">
      <c r="J71200" s="830"/>
    </row>
    <row r="71201" spans="10:10" x14ac:dyDescent="0.35">
      <c r="J71201" s="830"/>
    </row>
    <row r="71202" spans="10:10" x14ac:dyDescent="0.35">
      <c r="J71202" s="830"/>
    </row>
    <row r="71203" spans="10:10" x14ac:dyDescent="0.35">
      <c r="J71203" s="830"/>
    </row>
    <row r="71204" spans="10:10" x14ac:dyDescent="0.35">
      <c r="J71204" s="830"/>
    </row>
    <row r="71205" spans="10:10" x14ac:dyDescent="0.35">
      <c r="J71205" s="830"/>
    </row>
    <row r="71206" spans="10:10" x14ac:dyDescent="0.35">
      <c r="J71206" s="830"/>
    </row>
    <row r="71207" spans="10:10" x14ac:dyDescent="0.35">
      <c r="J71207" s="830"/>
    </row>
    <row r="71208" spans="10:10" x14ac:dyDescent="0.35">
      <c r="J71208" s="830"/>
    </row>
    <row r="71209" spans="10:10" x14ac:dyDescent="0.35">
      <c r="J71209" s="830"/>
    </row>
    <row r="71210" spans="10:10" x14ac:dyDescent="0.35">
      <c r="J71210" s="830"/>
    </row>
    <row r="71211" spans="10:10" x14ac:dyDescent="0.35">
      <c r="J71211" s="830"/>
    </row>
    <row r="71212" spans="10:10" x14ac:dyDescent="0.35">
      <c r="J71212" s="830"/>
    </row>
    <row r="71213" spans="10:10" x14ac:dyDescent="0.35">
      <c r="J71213" s="830"/>
    </row>
    <row r="71214" spans="10:10" x14ac:dyDescent="0.35">
      <c r="J71214" s="830"/>
    </row>
    <row r="71215" spans="10:10" x14ac:dyDescent="0.35">
      <c r="J71215" s="830"/>
    </row>
    <row r="71246" spans="10:10" x14ac:dyDescent="0.35">
      <c r="J71246" s="830"/>
    </row>
    <row r="71247" spans="10:10" x14ac:dyDescent="0.35">
      <c r="J71247" s="830"/>
    </row>
    <row r="71248" spans="10:10" x14ac:dyDescent="0.35">
      <c r="J71248" s="830"/>
    </row>
    <row r="71249" spans="10:10" x14ac:dyDescent="0.35">
      <c r="J71249" s="830"/>
    </row>
    <row r="71250" spans="10:10" x14ac:dyDescent="0.35">
      <c r="J71250" s="830"/>
    </row>
    <row r="71251" spans="10:10" x14ac:dyDescent="0.35">
      <c r="J71251" s="830"/>
    </row>
    <row r="71252" spans="10:10" x14ac:dyDescent="0.35">
      <c r="J71252" s="830"/>
    </row>
    <row r="71253" spans="10:10" x14ac:dyDescent="0.35">
      <c r="J71253" s="830"/>
    </row>
    <row r="71254" spans="10:10" x14ac:dyDescent="0.35">
      <c r="J71254" s="830"/>
    </row>
    <row r="71255" spans="10:10" x14ac:dyDescent="0.35">
      <c r="J71255" s="830"/>
    </row>
    <row r="71256" spans="10:10" x14ac:dyDescent="0.35">
      <c r="J71256" s="830"/>
    </row>
    <row r="71257" spans="10:10" x14ac:dyDescent="0.35">
      <c r="J71257" s="830"/>
    </row>
    <row r="71258" spans="10:10" x14ac:dyDescent="0.35">
      <c r="J71258" s="830"/>
    </row>
    <row r="71259" spans="10:10" x14ac:dyDescent="0.35">
      <c r="J71259" s="830"/>
    </row>
    <row r="71260" spans="10:10" x14ac:dyDescent="0.35">
      <c r="J71260" s="830"/>
    </row>
    <row r="71261" spans="10:10" x14ac:dyDescent="0.35">
      <c r="J71261" s="830"/>
    </row>
    <row r="71262" spans="10:10" x14ac:dyDescent="0.35">
      <c r="J71262" s="830"/>
    </row>
    <row r="71263" spans="10:10" x14ac:dyDescent="0.35">
      <c r="J71263" s="830"/>
    </row>
    <row r="71264" spans="10:10" x14ac:dyDescent="0.35">
      <c r="J71264" s="830"/>
    </row>
    <row r="71265" spans="10:10" x14ac:dyDescent="0.35">
      <c r="J71265" s="830"/>
    </row>
    <row r="71266" spans="10:10" x14ac:dyDescent="0.35">
      <c r="J71266" s="830"/>
    </row>
    <row r="71267" spans="10:10" x14ac:dyDescent="0.35">
      <c r="J71267" s="830"/>
    </row>
    <row r="71268" spans="10:10" x14ac:dyDescent="0.35">
      <c r="J71268" s="830"/>
    </row>
    <row r="71269" spans="10:10" x14ac:dyDescent="0.35">
      <c r="J71269" s="830"/>
    </row>
    <row r="71275" spans="10:10" x14ac:dyDescent="0.35">
      <c r="J71275" s="830"/>
    </row>
    <row r="71276" spans="10:10" x14ac:dyDescent="0.35">
      <c r="J71276" s="830"/>
    </row>
    <row r="71277" spans="10:10" x14ac:dyDescent="0.35">
      <c r="J71277" s="830"/>
    </row>
    <row r="71278" spans="10:10" x14ac:dyDescent="0.35">
      <c r="J71278" s="830"/>
    </row>
    <row r="71279" spans="10:10" x14ac:dyDescent="0.35">
      <c r="J71279" s="830"/>
    </row>
    <row r="71280" spans="10:10" x14ac:dyDescent="0.35">
      <c r="J71280" s="830"/>
    </row>
    <row r="71289" spans="10:10" x14ac:dyDescent="0.35">
      <c r="J71289" s="830"/>
    </row>
    <row r="71290" spans="10:10" x14ac:dyDescent="0.35">
      <c r="J71290" s="830"/>
    </row>
    <row r="71291" spans="10:10" x14ac:dyDescent="0.35">
      <c r="J71291" s="830"/>
    </row>
    <row r="71292" spans="10:10" x14ac:dyDescent="0.35">
      <c r="J71292" s="830"/>
    </row>
    <row r="71293" spans="10:10" x14ac:dyDescent="0.35">
      <c r="J71293" s="830"/>
    </row>
    <row r="71294" spans="10:10" x14ac:dyDescent="0.35">
      <c r="J71294" s="830"/>
    </row>
    <row r="71295" spans="10:10" x14ac:dyDescent="0.35">
      <c r="J71295" s="830"/>
    </row>
    <row r="71296" spans="10:10" x14ac:dyDescent="0.35">
      <c r="J71296" s="830"/>
    </row>
    <row r="71297" spans="10:10" x14ac:dyDescent="0.35">
      <c r="J71297" s="830"/>
    </row>
    <row r="71298" spans="10:10" x14ac:dyDescent="0.35">
      <c r="J71298" s="830"/>
    </row>
    <row r="71299" spans="10:10" x14ac:dyDescent="0.35">
      <c r="J71299" s="830"/>
    </row>
    <row r="71300" spans="10:10" x14ac:dyDescent="0.35">
      <c r="J71300" s="830"/>
    </row>
    <row r="71301" spans="10:10" x14ac:dyDescent="0.35">
      <c r="J71301" s="830"/>
    </row>
    <row r="71302" spans="10:10" x14ac:dyDescent="0.35">
      <c r="J71302" s="830"/>
    </row>
    <row r="71303" spans="10:10" x14ac:dyDescent="0.35">
      <c r="J71303" s="830"/>
    </row>
    <row r="71304" spans="10:10" x14ac:dyDescent="0.35">
      <c r="J71304" s="830"/>
    </row>
    <row r="71305" spans="10:10" x14ac:dyDescent="0.35">
      <c r="J71305" s="830"/>
    </row>
    <row r="71306" spans="10:10" x14ac:dyDescent="0.35">
      <c r="J71306" s="830"/>
    </row>
    <row r="71307" spans="10:10" x14ac:dyDescent="0.35">
      <c r="J71307" s="830"/>
    </row>
    <row r="71308" spans="10:10" x14ac:dyDescent="0.35">
      <c r="J71308" s="830"/>
    </row>
    <row r="71309" spans="10:10" x14ac:dyDescent="0.35">
      <c r="J71309" s="830"/>
    </row>
    <row r="71310" spans="10:10" x14ac:dyDescent="0.35">
      <c r="J71310" s="830"/>
    </row>
    <row r="71311" spans="10:10" x14ac:dyDescent="0.35">
      <c r="J71311" s="830"/>
    </row>
    <row r="71312" spans="10:10" x14ac:dyDescent="0.35">
      <c r="J71312" s="830"/>
    </row>
    <row r="71313" spans="10:10" x14ac:dyDescent="0.35">
      <c r="J71313" s="830"/>
    </row>
    <row r="71314" spans="10:10" x14ac:dyDescent="0.35">
      <c r="J71314" s="830"/>
    </row>
    <row r="71315" spans="10:10" x14ac:dyDescent="0.35">
      <c r="J71315" s="830"/>
    </row>
    <row r="71316" spans="10:10" x14ac:dyDescent="0.35">
      <c r="J71316" s="830"/>
    </row>
    <row r="71317" spans="10:10" x14ac:dyDescent="0.35">
      <c r="J71317" s="830"/>
    </row>
    <row r="71318" spans="10:10" x14ac:dyDescent="0.35">
      <c r="J71318" s="830"/>
    </row>
    <row r="71319" spans="10:10" x14ac:dyDescent="0.35">
      <c r="J71319" s="830"/>
    </row>
    <row r="71320" spans="10:10" x14ac:dyDescent="0.35">
      <c r="J71320" s="830"/>
    </row>
    <row r="71321" spans="10:10" x14ac:dyDescent="0.35">
      <c r="J71321" s="830"/>
    </row>
    <row r="71322" spans="10:10" x14ac:dyDescent="0.35">
      <c r="J71322" s="830"/>
    </row>
    <row r="71323" spans="10:10" x14ac:dyDescent="0.35">
      <c r="J71323" s="830"/>
    </row>
    <row r="71324" spans="10:10" x14ac:dyDescent="0.35">
      <c r="J71324" s="830"/>
    </row>
    <row r="71325" spans="10:10" x14ac:dyDescent="0.35">
      <c r="J71325" s="830"/>
    </row>
    <row r="71326" spans="10:10" x14ac:dyDescent="0.35">
      <c r="J71326" s="830"/>
    </row>
    <row r="71327" spans="10:10" x14ac:dyDescent="0.35">
      <c r="J71327" s="830"/>
    </row>
    <row r="71328" spans="10:10" x14ac:dyDescent="0.35">
      <c r="J71328" s="830"/>
    </row>
    <row r="71329" spans="10:10" x14ac:dyDescent="0.35">
      <c r="J71329" s="830"/>
    </row>
    <row r="71330" spans="10:10" x14ac:dyDescent="0.35">
      <c r="J71330" s="830"/>
    </row>
    <row r="71331" spans="10:10" x14ac:dyDescent="0.35">
      <c r="J71331" s="830"/>
    </row>
    <row r="71332" spans="10:10" x14ac:dyDescent="0.35">
      <c r="J71332" s="830"/>
    </row>
    <row r="71333" spans="10:10" x14ac:dyDescent="0.35">
      <c r="J71333" s="830"/>
    </row>
    <row r="71334" spans="10:10" x14ac:dyDescent="0.35">
      <c r="J71334" s="830"/>
    </row>
    <row r="71335" spans="10:10" x14ac:dyDescent="0.35">
      <c r="J71335" s="830"/>
    </row>
    <row r="71336" spans="10:10" x14ac:dyDescent="0.35">
      <c r="J71336" s="830"/>
    </row>
    <row r="71337" spans="10:10" x14ac:dyDescent="0.35">
      <c r="J71337" s="830"/>
    </row>
    <row r="71338" spans="10:10" x14ac:dyDescent="0.35">
      <c r="J71338" s="830"/>
    </row>
    <row r="71339" spans="10:10" x14ac:dyDescent="0.35">
      <c r="J71339" s="830"/>
    </row>
    <row r="71340" spans="10:10" x14ac:dyDescent="0.35">
      <c r="J71340" s="830"/>
    </row>
    <row r="71341" spans="10:10" x14ac:dyDescent="0.35">
      <c r="J71341" s="830"/>
    </row>
    <row r="71342" spans="10:10" x14ac:dyDescent="0.35">
      <c r="J71342" s="830"/>
    </row>
    <row r="71343" spans="10:10" x14ac:dyDescent="0.35">
      <c r="J71343" s="830"/>
    </row>
    <row r="71344" spans="10:10" x14ac:dyDescent="0.35">
      <c r="J71344" s="830"/>
    </row>
    <row r="71345" spans="10:10" x14ac:dyDescent="0.35">
      <c r="J71345" s="830"/>
    </row>
    <row r="71346" spans="10:10" x14ac:dyDescent="0.35">
      <c r="J71346" s="830"/>
    </row>
    <row r="71347" spans="10:10" x14ac:dyDescent="0.35">
      <c r="J71347" s="830"/>
    </row>
    <row r="71348" spans="10:10" x14ac:dyDescent="0.35">
      <c r="J71348" s="830"/>
    </row>
    <row r="71349" spans="10:10" x14ac:dyDescent="0.35">
      <c r="J71349" s="830"/>
    </row>
    <row r="71350" spans="10:10" x14ac:dyDescent="0.35">
      <c r="J71350" s="830"/>
    </row>
    <row r="71351" spans="10:10" x14ac:dyDescent="0.35">
      <c r="J71351" s="830"/>
    </row>
    <row r="71352" spans="10:10" x14ac:dyDescent="0.35">
      <c r="J71352" s="830"/>
    </row>
    <row r="71353" spans="10:10" x14ac:dyDescent="0.35">
      <c r="J71353" s="830"/>
    </row>
    <row r="71354" spans="10:10" x14ac:dyDescent="0.35">
      <c r="J71354" s="830"/>
    </row>
    <row r="71355" spans="10:10" x14ac:dyDescent="0.35">
      <c r="J71355" s="830"/>
    </row>
    <row r="71356" spans="10:10" x14ac:dyDescent="0.35">
      <c r="J71356" s="830"/>
    </row>
    <row r="71357" spans="10:10" x14ac:dyDescent="0.35">
      <c r="J71357" s="830"/>
    </row>
    <row r="71358" spans="10:10" x14ac:dyDescent="0.35">
      <c r="J71358" s="830"/>
    </row>
    <row r="71359" spans="10:10" x14ac:dyDescent="0.35">
      <c r="J71359" s="830"/>
    </row>
    <row r="71360" spans="10:10" x14ac:dyDescent="0.35">
      <c r="J71360" s="830"/>
    </row>
    <row r="71361" spans="10:10" x14ac:dyDescent="0.35">
      <c r="J71361" s="830"/>
    </row>
    <row r="71362" spans="10:10" x14ac:dyDescent="0.35">
      <c r="J71362" s="830"/>
    </row>
    <row r="71363" spans="10:10" x14ac:dyDescent="0.35">
      <c r="J71363" s="830"/>
    </row>
    <row r="71364" spans="10:10" x14ac:dyDescent="0.35">
      <c r="J71364" s="830"/>
    </row>
    <row r="71365" spans="10:10" x14ac:dyDescent="0.35">
      <c r="J71365" s="830"/>
    </row>
    <row r="71374" spans="10:10" x14ac:dyDescent="0.35">
      <c r="J71374" s="830"/>
    </row>
    <row r="71375" spans="10:10" x14ac:dyDescent="0.35">
      <c r="J71375" s="830"/>
    </row>
    <row r="71376" spans="10:10" x14ac:dyDescent="0.35">
      <c r="J71376" s="830"/>
    </row>
    <row r="71377" spans="10:10" x14ac:dyDescent="0.35">
      <c r="J71377" s="830"/>
    </row>
    <row r="71378" spans="10:10" x14ac:dyDescent="0.35">
      <c r="J71378" s="830"/>
    </row>
    <row r="71379" spans="10:10" x14ac:dyDescent="0.35">
      <c r="J71379" s="830"/>
    </row>
    <row r="71380" spans="10:10" x14ac:dyDescent="0.35">
      <c r="J71380" s="830"/>
    </row>
    <row r="71381" spans="10:10" x14ac:dyDescent="0.35">
      <c r="J71381" s="830"/>
    </row>
    <row r="71382" spans="10:10" x14ac:dyDescent="0.35">
      <c r="J71382" s="830"/>
    </row>
    <row r="71383" spans="10:10" x14ac:dyDescent="0.35">
      <c r="J71383" s="830"/>
    </row>
    <row r="71384" spans="10:10" x14ac:dyDescent="0.35">
      <c r="J71384" s="830"/>
    </row>
    <row r="71385" spans="10:10" x14ac:dyDescent="0.35">
      <c r="J71385" s="830"/>
    </row>
    <row r="71386" spans="10:10" x14ac:dyDescent="0.35">
      <c r="J71386" s="830"/>
    </row>
    <row r="71387" spans="10:10" x14ac:dyDescent="0.35">
      <c r="J71387" s="830"/>
    </row>
    <row r="71388" spans="10:10" x14ac:dyDescent="0.35">
      <c r="J71388" s="830"/>
    </row>
    <row r="71389" spans="10:10" x14ac:dyDescent="0.35">
      <c r="J71389" s="830"/>
    </row>
    <row r="71390" spans="10:10" x14ac:dyDescent="0.35">
      <c r="J71390" s="830"/>
    </row>
    <row r="71391" spans="10:10" x14ac:dyDescent="0.35">
      <c r="J71391" s="830"/>
    </row>
    <row r="71392" spans="10:10" x14ac:dyDescent="0.35">
      <c r="J71392" s="830"/>
    </row>
    <row r="71393" spans="10:10" x14ac:dyDescent="0.35">
      <c r="J71393" s="830"/>
    </row>
    <row r="71394" spans="10:10" x14ac:dyDescent="0.35">
      <c r="J71394" s="830"/>
    </row>
    <row r="71395" spans="10:10" x14ac:dyDescent="0.35">
      <c r="J71395" s="830"/>
    </row>
    <row r="71396" spans="10:10" x14ac:dyDescent="0.35">
      <c r="J71396" s="830"/>
    </row>
    <row r="71397" spans="10:10" x14ac:dyDescent="0.35">
      <c r="J71397" s="830"/>
    </row>
    <row r="71398" spans="10:10" x14ac:dyDescent="0.35">
      <c r="J71398" s="830"/>
    </row>
    <row r="71399" spans="10:10" x14ac:dyDescent="0.35">
      <c r="J71399" s="830"/>
    </row>
    <row r="71400" spans="10:10" x14ac:dyDescent="0.35">
      <c r="J71400" s="830"/>
    </row>
    <row r="71507" spans="10:10" x14ac:dyDescent="0.35">
      <c r="J71507" s="830"/>
    </row>
    <row r="71508" spans="10:10" x14ac:dyDescent="0.35">
      <c r="J71508" s="830"/>
    </row>
    <row r="71525" spans="10:10" x14ac:dyDescent="0.35">
      <c r="J71525" s="830"/>
    </row>
    <row r="71526" spans="10:10" x14ac:dyDescent="0.35">
      <c r="J71526" s="830"/>
    </row>
    <row r="71527" spans="10:10" x14ac:dyDescent="0.35">
      <c r="J71527" s="830"/>
    </row>
    <row r="71528" spans="10:10" x14ac:dyDescent="0.35">
      <c r="J71528" s="830"/>
    </row>
    <row r="71529" spans="10:10" x14ac:dyDescent="0.35">
      <c r="J71529" s="830"/>
    </row>
    <row r="71530" spans="10:10" x14ac:dyDescent="0.35">
      <c r="J71530" s="830"/>
    </row>
    <row r="71531" spans="10:10" x14ac:dyDescent="0.35">
      <c r="J71531" s="830"/>
    </row>
    <row r="71532" spans="10:10" x14ac:dyDescent="0.35">
      <c r="J71532" s="830"/>
    </row>
    <row r="71533" spans="10:10" x14ac:dyDescent="0.35">
      <c r="J71533" s="830"/>
    </row>
    <row r="71534" spans="10:10" x14ac:dyDescent="0.35">
      <c r="J71534" s="830"/>
    </row>
    <row r="71535" spans="10:10" x14ac:dyDescent="0.35">
      <c r="J71535" s="830"/>
    </row>
    <row r="71536" spans="10:10" x14ac:dyDescent="0.35">
      <c r="J71536" s="830"/>
    </row>
    <row r="71537" spans="10:10" x14ac:dyDescent="0.35">
      <c r="J71537" s="830"/>
    </row>
    <row r="71538" spans="10:10" x14ac:dyDescent="0.35">
      <c r="J71538" s="830"/>
    </row>
    <row r="71539" spans="10:10" x14ac:dyDescent="0.35">
      <c r="J71539" s="830"/>
    </row>
    <row r="71540" spans="10:10" x14ac:dyDescent="0.35">
      <c r="J71540" s="830"/>
    </row>
    <row r="71541" spans="10:10" x14ac:dyDescent="0.35">
      <c r="J71541" s="830"/>
    </row>
    <row r="71542" spans="10:10" x14ac:dyDescent="0.35">
      <c r="J71542" s="830"/>
    </row>
    <row r="71543" spans="10:10" x14ac:dyDescent="0.35">
      <c r="J71543" s="830"/>
    </row>
    <row r="71544" spans="10:10" x14ac:dyDescent="0.35">
      <c r="J71544" s="830"/>
    </row>
    <row r="71545" spans="10:10" x14ac:dyDescent="0.35">
      <c r="J71545" s="830"/>
    </row>
    <row r="71546" spans="10:10" x14ac:dyDescent="0.35">
      <c r="J71546" s="830"/>
    </row>
    <row r="71547" spans="10:10" x14ac:dyDescent="0.35">
      <c r="J71547" s="830"/>
    </row>
    <row r="71548" spans="10:10" x14ac:dyDescent="0.35">
      <c r="J71548" s="830"/>
    </row>
    <row r="71549" spans="10:10" x14ac:dyDescent="0.35">
      <c r="J71549" s="830"/>
    </row>
    <row r="71550" spans="10:10" x14ac:dyDescent="0.35">
      <c r="J71550" s="830"/>
    </row>
    <row r="71551" spans="10:10" x14ac:dyDescent="0.35">
      <c r="J71551" s="830"/>
    </row>
    <row r="71552" spans="10:10" x14ac:dyDescent="0.35">
      <c r="J71552" s="830"/>
    </row>
    <row r="71553" spans="10:10" x14ac:dyDescent="0.35">
      <c r="J71553" s="830"/>
    </row>
    <row r="71554" spans="10:10" x14ac:dyDescent="0.35">
      <c r="J71554" s="830"/>
    </row>
    <row r="71555" spans="10:10" x14ac:dyDescent="0.35">
      <c r="J71555" s="830"/>
    </row>
    <row r="71556" spans="10:10" x14ac:dyDescent="0.35">
      <c r="J71556" s="830"/>
    </row>
    <row r="71557" spans="10:10" x14ac:dyDescent="0.35">
      <c r="J71557" s="830"/>
    </row>
    <row r="71558" spans="10:10" x14ac:dyDescent="0.35">
      <c r="J71558" s="830"/>
    </row>
    <row r="71559" spans="10:10" x14ac:dyDescent="0.35">
      <c r="J71559" s="830"/>
    </row>
    <row r="71560" spans="10:10" x14ac:dyDescent="0.35">
      <c r="J71560" s="830"/>
    </row>
    <row r="71561" spans="10:10" x14ac:dyDescent="0.35">
      <c r="J71561" s="830"/>
    </row>
    <row r="71562" spans="10:10" x14ac:dyDescent="0.35">
      <c r="J71562" s="830"/>
    </row>
    <row r="71563" spans="10:10" x14ac:dyDescent="0.35">
      <c r="J71563" s="830"/>
    </row>
    <row r="71564" spans="10:10" x14ac:dyDescent="0.35">
      <c r="J71564" s="830"/>
    </row>
    <row r="71565" spans="10:10" x14ac:dyDescent="0.35">
      <c r="J71565" s="830"/>
    </row>
    <row r="71566" spans="10:10" x14ac:dyDescent="0.35">
      <c r="J71566" s="830"/>
    </row>
    <row r="71567" spans="10:10" x14ac:dyDescent="0.35">
      <c r="J71567" s="830"/>
    </row>
    <row r="71568" spans="10:10" x14ac:dyDescent="0.35">
      <c r="J71568" s="830"/>
    </row>
    <row r="71569" spans="10:10" x14ac:dyDescent="0.35">
      <c r="J71569" s="830"/>
    </row>
    <row r="71570" spans="10:10" x14ac:dyDescent="0.35">
      <c r="J71570" s="830"/>
    </row>
    <row r="71571" spans="10:10" x14ac:dyDescent="0.35">
      <c r="J71571" s="830"/>
    </row>
    <row r="71572" spans="10:10" x14ac:dyDescent="0.35">
      <c r="J71572" s="830"/>
    </row>
    <row r="71573" spans="10:10" x14ac:dyDescent="0.35">
      <c r="J71573" s="830"/>
    </row>
    <row r="71574" spans="10:10" x14ac:dyDescent="0.35">
      <c r="J71574" s="830"/>
    </row>
    <row r="71575" spans="10:10" x14ac:dyDescent="0.35">
      <c r="J71575" s="830"/>
    </row>
    <row r="71576" spans="10:10" x14ac:dyDescent="0.35">
      <c r="J71576" s="830"/>
    </row>
    <row r="71577" spans="10:10" x14ac:dyDescent="0.35">
      <c r="J71577" s="830"/>
    </row>
    <row r="71578" spans="10:10" x14ac:dyDescent="0.35">
      <c r="J71578" s="830"/>
    </row>
    <row r="71579" spans="10:10" x14ac:dyDescent="0.35">
      <c r="J71579" s="830"/>
    </row>
    <row r="71580" spans="10:10" x14ac:dyDescent="0.35">
      <c r="J71580" s="830"/>
    </row>
    <row r="71581" spans="10:10" x14ac:dyDescent="0.35">
      <c r="J71581" s="830"/>
    </row>
    <row r="71582" spans="10:10" x14ac:dyDescent="0.35">
      <c r="J71582" s="830"/>
    </row>
    <row r="71583" spans="10:10" x14ac:dyDescent="0.35">
      <c r="J71583" s="830"/>
    </row>
    <row r="71584" spans="10:10" x14ac:dyDescent="0.35">
      <c r="J71584" s="830"/>
    </row>
    <row r="71585" spans="10:10" x14ac:dyDescent="0.35">
      <c r="J71585" s="830"/>
    </row>
    <row r="71586" spans="10:10" x14ac:dyDescent="0.35">
      <c r="J71586" s="830"/>
    </row>
    <row r="71587" spans="10:10" x14ac:dyDescent="0.35">
      <c r="J71587" s="830"/>
    </row>
    <row r="71588" spans="10:10" x14ac:dyDescent="0.35">
      <c r="J71588" s="830"/>
    </row>
    <row r="71589" spans="10:10" x14ac:dyDescent="0.35">
      <c r="J71589" s="830"/>
    </row>
    <row r="71590" spans="10:10" x14ac:dyDescent="0.35">
      <c r="J71590" s="830"/>
    </row>
    <row r="71591" spans="10:10" x14ac:dyDescent="0.35">
      <c r="J71591" s="830"/>
    </row>
    <row r="71592" spans="10:10" x14ac:dyDescent="0.35">
      <c r="J71592" s="830"/>
    </row>
    <row r="71593" spans="10:10" x14ac:dyDescent="0.35">
      <c r="J71593" s="830"/>
    </row>
    <row r="71594" spans="10:10" x14ac:dyDescent="0.35">
      <c r="J71594" s="830"/>
    </row>
    <row r="71595" spans="10:10" x14ac:dyDescent="0.35">
      <c r="J71595" s="830"/>
    </row>
    <row r="71596" spans="10:10" x14ac:dyDescent="0.35">
      <c r="J71596" s="830"/>
    </row>
    <row r="71597" spans="10:10" x14ac:dyDescent="0.35">
      <c r="J71597" s="830"/>
    </row>
    <row r="71598" spans="10:10" x14ac:dyDescent="0.35">
      <c r="J71598" s="830"/>
    </row>
    <row r="71599" spans="10:10" x14ac:dyDescent="0.35">
      <c r="J71599" s="830"/>
    </row>
    <row r="71600" spans="10:10" x14ac:dyDescent="0.35">
      <c r="J71600" s="830"/>
    </row>
    <row r="71601" spans="10:10" x14ac:dyDescent="0.35">
      <c r="J71601" s="830"/>
    </row>
    <row r="71602" spans="10:10" x14ac:dyDescent="0.35">
      <c r="J71602" s="830"/>
    </row>
    <row r="71603" spans="10:10" x14ac:dyDescent="0.35">
      <c r="J71603" s="830"/>
    </row>
    <row r="71604" spans="10:10" x14ac:dyDescent="0.35">
      <c r="J71604" s="830"/>
    </row>
    <row r="71605" spans="10:10" x14ac:dyDescent="0.35">
      <c r="J71605" s="830"/>
    </row>
    <row r="71606" spans="10:10" x14ac:dyDescent="0.35">
      <c r="J71606" s="830"/>
    </row>
    <row r="71607" spans="10:10" x14ac:dyDescent="0.35">
      <c r="J71607" s="830"/>
    </row>
    <row r="71612" spans="10:10" x14ac:dyDescent="0.35">
      <c r="J71612" s="830"/>
    </row>
    <row r="71613" spans="10:10" x14ac:dyDescent="0.35">
      <c r="J71613" s="830"/>
    </row>
    <row r="71614" spans="10:10" x14ac:dyDescent="0.35">
      <c r="J71614" s="830"/>
    </row>
    <row r="71615" spans="10:10" x14ac:dyDescent="0.35">
      <c r="J71615" s="830"/>
    </row>
    <row r="71616" spans="10:10" x14ac:dyDescent="0.35">
      <c r="J71616" s="830"/>
    </row>
    <row r="71617" spans="10:10" x14ac:dyDescent="0.35">
      <c r="J71617" s="830"/>
    </row>
    <row r="71618" spans="10:10" x14ac:dyDescent="0.35">
      <c r="J71618" s="830"/>
    </row>
    <row r="71619" spans="10:10" x14ac:dyDescent="0.35">
      <c r="J71619" s="830"/>
    </row>
    <row r="71620" spans="10:10" x14ac:dyDescent="0.35">
      <c r="J71620" s="830"/>
    </row>
    <row r="71621" spans="10:10" x14ac:dyDescent="0.35">
      <c r="J71621" s="830"/>
    </row>
    <row r="71622" spans="10:10" x14ac:dyDescent="0.35">
      <c r="J71622" s="830"/>
    </row>
    <row r="71623" spans="10:10" x14ac:dyDescent="0.35">
      <c r="J71623" s="830"/>
    </row>
    <row r="71624" spans="10:10" x14ac:dyDescent="0.35">
      <c r="J71624" s="830"/>
    </row>
    <row r="71625" spans="10:10" x14ac:dyDescent="0.35">
      <c r="J71625" s="830"/>
    </row>
    <row r="71626" spans="10:10" x14ac:dyDescent="0.35">
      <c r="J71626" s="830"/>
    </row>
    <row r="71627" spans="10:10" x14ac:dyDescent="0.35">
      <c r="J71627" s="830"/>
    </row>
    <row r="71628" spans="10:10" x14ac:dyDescent="0.35">
      <c r="J71628" s="830"/>
    </row>
    <row r="71629" spans="10:10" x14ac:dyDescent="0.35">
      <c r="J71629" s="830"/>
    </row>
    <row r="71630" spans="10:10" x14ac:dyDescent="0.35">
      <c r="J71630" s="830"/>
    </row>
    <row r="71631" spans="10:10" x14ac:dyDescent="0.35">
      <c r="J71631" s="830"/>
    </row>
    <row r="71632" spans="10:10" x14ac:dyDescent="0.35">
      <c r="J71632" s="830"/>
    </row>
    <row r="71633" spans="10:10" x14ac:dyDescent="0.35">
      <c r="J71633" s="830"/>
    </row>
    <row r="71634" spans="10:10" x14ac:dyDescent="0.35">
      <c r="J71634" s="830"/>
    </row>
    <row r="71635" spans="10:10" x14ac:dyDescent="0.35">
      <c r="J71635" s="830"/>
    </row>
    <row r="71636" spans="10:10" x14ac:dyDescent="0.35">
      <c r="J71636" s="830"/>
    </row>
    <row r="71637" spans="10:10" x14ac:dyDescent="0.35">
      <c r="J71637" s="830"/>
    </row>
    <row r="71638" spans="10:10" x14ac:dyDescent="0.35">
      <c r="J71638" s="830"/>
    </row>
    <row r="71639" spans="10:10" x14ac:dyDescent="0.35">
      <c r="J71639" s="830"/>
    </row>
    <row r="71640" spans="10:10" x14ac:dyDescent="0.35">
      <c r="J71640" s="830"/>
    </row>
    <row r="71641" spans="10:10" x14ac:dyDescent="0.35">
      <c r="J71641" s="830"/>
    </row>
    <row r="71642" spans="10:10" x14ac:dyDescent="0.35">
      <c r="J71642" s="830"/>
    </row>
    <row r="71643" spans="10:10" x14ac:dyDescent="0.35">
      <c r="J71643" s="830"/>
    </row>
    <row r="71644" spans="10:10" x14ac:dyDescent="0.35">
      <c r="J71644" s="830"/>
    </row>
    <row r="71645" spans="10:10" x14ac:dyDescent="0.35">
      <c r="J71645" s="830"/>
    </row>
    <row r="71646" spans="10:10" x14ac:dyDescent="0.35">
      <c r="J71646" s="830"/>
    </row>
    <row r="71647" spans="10:10" x14ac:dyDescent="0.35">
      <c r="J71647" s="830"/>
    </row>
    <row r="71648" spans="10:10" x14ac:dyDescent="0.35">
      <c r="J71648" s="830"/>
    </row>
    <row r="71649" spans="10:10" x14ac:dyDescent="0.35">
      <c r="J71649" s="830"/>
    </row>
    <row r="71650" spans="10:10" x14ac:dyDescent="0.35">
      <c r="J71650" s="830"/>
    </row>
    <row r="71651" spans="10:10" x14ac:dyDescent="0.35">
      <c r="J71651" s="830"/>
    </row>
    <row r="71652" spans="10:10" x14ac:dyDescent="0.35">
      <c r="J71652" s="830"/>
    </row>
    <row r="71653" spans="10:10" x14ac:dyDescent="0.35">
      <c r="J71653" s="830"/>
    </row>
    <row r="71654" spans="10:10" x14ac:dyDescent="0.35">
      <c r="J71654" s="830"/>
    </row>
    <row r="71655" spans="10:10" x14ac:dyDescent="0.35">
      <c r="J71655" s="830"/>
    </row>
    <row r="71656" spans="10:10" x14ac:dyDescent="0.35">
      <c r="J71656" s="830"/>
    </row>
    <row r="71657" spans="10:10" x14ac:dyDescent="0.35">
      <c r="J71657" s="830"/>
    </row>
    <row r="71658" spans="10:10" x14ac:dyDescent="0.35">
      <c r="J71658" s="830"/>
    </row>
    <row r="71659" spans="10:10" x14ac:dyDescent="0.35">
      <c r="J71659" s="830"/>
    </row>
    <row r="71660" spans="10:10" x14ac:dyDescent="0.35">
      <c r="J71660" s="830"/>
    </row>
    <row r="71661" spans="10:10" x14ac:dyDescent="0.35">
      <c r="J71661" s="830"/>
    </row>
    <row r="71662" spans="10:10" x14ac:dyDescent="0.35">
      <c r="J71662" s="830"/>
    </row>
    <row r="71663" spans="10:10" x14ac:dyDescent="0.35">
      <c r="J71663" s="830"/>
    </row>
    <row r="71664" spans="10:10" x14ac:dyDescent="0.35">
      <c r="J71664" s="830"/>
    </row>
    <row r="71665" spans="10:10" x14ac:dyDescent="0.35">
      <c r="J71665" s="830"/>
    </row>
    <row r="71666" spans="10:10" x14ac:dyDescent="0.35">
      <c r="J71666" s="830"/>
    </row>
    <row r="71667" spans="10:10" x14ac:dyDescent="0.35">
      <c r="J71667" s="830"/>
    </row>
    <row r="71668" spans="10:10" x14ac:dyDescent="0.35">
      <c r="J71668" s="830"/>
    </row>
    <row r="71669" spans="10:10" x14ac:dyDescent="0.35">
      <c r="J71669" s="830"/>
    </row>
    <row r="71670" spans="10:10" x14ac:dyDescent="0.35">
      <c r="J71670" s="830"/>
    </row>
    <row r="71671" spans="10:10" x14ac:dyDescent="0.35">
      <c r="J71671" s="830"/>
    </row>
    <row r="71672" spans="10:10" x14ac:dyDescent="0.35">
      <c r="J71672" s="830"/>
    </row>
    <row r="71673" spans="10:10" x14ac:dyDescent="0.35">
      <c r="J71673" s="830"/>
    </row>
    <row r="71674" spans="10:10" x14ac:dyDescent="0.35">
      <c r="J71674" s="830"/>
    </row>
    <row r="71675" spans="10:10" x14ac:dyDescent="0.35">
      <c r="J71675" s="830"/>
    </row>
    <row r="71676" spans="10:10" x14ac:dyDescent="0.35">
      <c r="J71676" s="830"/>
    </row>
    <row r="71677" spans="10:10" x14ac:dyDescent="0.35">
      <c r="J71677" s="830"/>
    </row>
    <row r="71678" spans="10:10" x14ac:dyDescent="0.35">
      <c r="J71678" s="830"/>
    </row>
    <row r="71679" spans="10:10" x14ac:dyDescent="0.35">
      <c r="J71679" s="830"/>
    </row>
    <row r="71680" spans="10:10" x14ac:dyDescent="0.35">
      <c r="J71680" s="830"/>
    </row>
    <row r="71681" spans="10:10" x14ac:dyDescent="0.35">
      <c r="J71681" s="830"/>
    </row>
    <row r="71682" spans="10:10" x14ac:dyDescent="0.35">
      <c r="J71682" s="830"/>
    </row>
    <row r="71683" spans="10:10" x14ac:dyDescent="0.35">
      <c r="J71683" s="830"/>
    </row>
    <row r="71684" spans="10:10" x14ac:dyDescent="0.35">
      <c r="J71684" s="830"/>
    </row>
    <row r="71685" spans="10:10" x14ac:dyDescent="0.35">
      <c r="J71685" s="830"/>
    </row>
    <row r="71686" spans="10:10" x14ac:dyDescent="0.35">
      <c r="J71686" s="830"/>
    </row>
    <row r="71687" spans="10:10" x14ac:dyDescent="0.35">
      <c r="J71687" s="830"/>
    </row>
    <row r="71688" spans="10:10" x14ac:dyDescent="0.35">
      <c r="J71688" s="830"/>
    </row>
    <row r="71689" spans="10:10" x14ac:dyDescent="0.35">
      <c r="J71689" s="830"/>
    </row>
    <row r="71690" spans="10:10" x14ac:dyDescent="0.35">
      <c r="J71690" s="830"/>
    </row>
    <row r="71691" spans="10:10" x14ac:dyDescent="0.35">
      <c r="J71691" s="830"/>
    </row>
    <row r="71692" spans="10:10" x14ac:dyDescent="0.35">
      <c r="J71692" s="830"/>
    </row>
    <row r="71695" spans="10:10" x14ac:dyDescent="0.35">
      <c r="J71695" s="830"/>
    </row>
    <row r="71696" spans="10:10" x14ac:dyDescent="0.35">
      <c r="J71696" s="830"/>
    </row>
    <row r="71697" spans="10:10" x14ac:dyDescent="0.35">
      <c r="J71697" s="830"/>
    </row>
    <row r="71701" spans="10:10" x14ac:dyDescent="0.35">
      <c r="J71701" s="830"/>
    </row>
    <row r="71702" spans="10:10" x14ac:dyDescent="0.35">
      <c r="J71702" s="830"/>
    </row>
    <row r="71703" spans="10:10" x14ac:dyDescent="0.35">
      <c r="J71703" s="830"/>
    </row>
    <row r="71704" spans="10:10" x14ac:dyDescent="0.35">
      <c r="J71704" s="830"/>
    </row>
    <row r="71705" spans="10:10" x14ac:dyDescent="0.35">
      <c r="J71705" s="830"/>
    </row>
    <row r="71706" spans="10:10" x14ac:dyDescent="0.35">
      <c r="J71706" s="830"/>
    </row>
    <row r="71707" spans="10:10" x14ac:dyDescent="0.35">
      <c r="J71707" s="830"/>
    </row>
    <row r="71708" spans="10:10" x14ac:dyDescent="0.35">
      <c r="J71708" s="830"/>
    </row>
    <row r="71709" spans="10:10" x14ac:dyDescent="0.35">
      <c r="J71709" s="830"/>
    </row>
    <row r="71710" spans="10:10" x14ac:dyDescent="0.35">
      <c r="J71710" s="830"/>
    </row>
    <row r="71711" spans="10:10" x14ac:dyDescent="0.35">
      <c r="J71711" s="830"/>
    </row>
    <row r="71712" spans="10:10" x14ac:dyDescent="0.35">
      <c r="J71712" s="830"/>
    </row>
    <row r="71713" spans="10:10" x14ac:dyDescent="0.35">
      <c r="J71713" s="830"/>
    </row>
    <row r="71717" spans="10:10" x14ac:dyDescent="0.35">
      <c r="J71717" s="830"/>
    </row>
    <row r="71718" spans="10:10" x14ac:dyDescent="0.35">
      <c r="J71718" s="830"/>
    </row>
    <row r="71719" spans="10:10" x14ac:dyDescent="0.35">
      <c r="J71719" s="830"/>
    </row>
    <row r="71720" spans="10:10" x14ac:dyDescent="0.35">
      <c r="J71720" s="830"/>
    </row>
    <row r="71721" spans="10:10" x14ac:dyDescent="0.35">
      <c r="J71721" s="830"/>
    </row>
    <row r="71722" spans="10:10" x14ac:dyDescent="0.35">
      <c r="J71722" s="830"/>
    </row>
    <row r="71723" spans="10:10" x14ac:dyDescent="0.35">
      <c r="J71723" s="830"/>
    </row>
    <row r="71724" spans="10:10" x14ac:dyDescent="0.35">
      <c r="J71724" s="830"/>
    </row>
    <row r="71725" spans="10:10" x14ac:dyDescent="0.35">
      <c r="J71725" s="830"/>
    </row>
    <row r="71726" spans="10:10" x14ac:dyDescent="0.35">
      <c r="J71726" s="830"/>
    </row>
    <row r="71727" spans="10:10" x14ac:dyDescent="0.35">
      <c r="J71727" s="830"/>
    </row>
    <row r="71728" spans="10:10" x14ac:dyDescent="0.35">
      <c r="J71728" s="830"/>
    </row>
    <row r="71729" spans="10:10" x14ac:dyDescent="0.35">
      <c r="J71729" s="830"/>
    </row>
    <row r="71730" spans="10:10" x14ac:dyDescent="0.35">
      <c r="J71730" s="830"/>
    </row>
    <row r="71731" spans="10:10" x14ac:dyDescent="0.35">
      <c r="J71731" s="830"/>
    </row>
    <row r="71732" spans="10:10" x14ac:dyDescent="0.35">
      <c r="J71732" s="830"/>
    </row>
    <row r="71733" spans="10:10" x14ac:dyDescent="0.35">
      <c r="J71733" s="830"/>
    </row>
    <row r="71734" spans="10:10" x14ac:dyDescent="0.35">
      <c r="J71734" s="830"/>
    </row>
    <row r="71735" spans="10:10" x14ac:dyDescent="0.35">
      <c r="J71735" s="830"/>
    </row>
    <row r="71736" spans="10:10" x14ac:dyDescent="0.35">
      <c r="J71736" s="830"/>
    </row>
    <row r="71737" spans="10:10" x14ac:dyDescent="0.35">
      <c r="J71737" s="830"/>
    </row>
    <row r="71738" spans="10:10" x14ac:dyDescent="0.35">
      <c r="J71738" s="830"/>
    </row>
    <row r="71739" spans="10:10" x14ac:dyDescent="0.35">
      <c r="J71739" s="830"/>
    </row>
    <row r="71740" spans="10:10" x14ac:dyDescent="0.35">
      <c r="J71740" s="830"/>
    </row>
    <row r="71741" spans="10:10" x14ac:dyDescent="0.35">
      <c r="J71741" s="830"/>
    </row>
    <row r="71742" spans="10:10" x14ac:dyDescent="0.35">
      <c r="J71742" s="830"/>
    </row>
    <row r="71743" spans="10:10" x14ac:dyDescent="0.35">
      <c r="J71743" s="830"/>
    </row>
    <row r="71744" spans="10:10" x14ac:dyDescent="0.35">
      <c r="J71744" s="830"/>
    </row>
    <row r="71745" spans="10:10" x14ac:dyDescent="0.35">
      <c r="J71745" s="830"/>
    </row>
    <row r="71746" spans="10:10" x14ac:dyDescent="0.35">
      <c r="J71746" s="830"/>
    </row>
    <row r="71747" spans="10:10" x14ac:dyDescent="0.35">
      <c r="J71747" s="830"/>
    </row>
    <row r="71748" spans="10:10" x14ac:dyDescent="0.35">
      <c r="J71748" s="830"/>
    </row>
    <row r="71749" spans="10:10" x14ac:dyDescent="0.35">
      <c r="J71749" s="830"/>
    </row>
    <row r="71750" spans="10:10" x14ac:dyDescent="0.35">
      <c r="J71750" s="830"/>
    </row>
    <row r="71751" spans="10:10" x14ac:dyDescent="0.35">
      <c r="J71751" s="830"/>
    </row>
    <row r="71752" spans="10:10" x14ac:dyDescent="0.35">
      <c r="J71752" s="830"/>
    </row>
    <row r="71753" spans="10:10" x14ac:dyDescent="0.35">
      <c r="J71753" s="830"/>
    </row>
    <row r="71754" spans="10:10" x14ac:dyDescent="0.35">
      <c r="J71754" s="830"/>
    </row>
    <row r="71755" spans="10:10" x14ac:dyDescent="0.35">
      <c r="J71755" s="830"/>
    </row>
    <row r="71756" spans="10:10" x14ac:dyDescent="0.35">
      <c r="J71756" s="830"/>
    </row>
    <row r="71757" spans="10:10" x14ac:dyDescent="0.35">
      <c r="J71757" s="830"/>
    </row>
    <row r="71758" spans="10:10" x14ac:dyDescent="0.35">
      <c r="J71758" s="830"/>
    </row>
    <row r="71759" spans="10:10" x14ac:dyDescent="0.35">
      <c r="J71759" s="830"/>
    </row>
    <row r="71760" spans="10:10" x14ac:dyDescent="0.35">
      <c r="J71760" s="830"/>
    </row>
    <row r="71761" spans="10:10" x14ac:dyDescent="0.35">
      <c r="J71761" s="830"/>
    </row>
    <row r="71762" spans="10:10" x14ac:dyDescent="0.35">
      <c r="J71762" s="830"/>
    </row>
    <row r="71763" spans="10:10" x14ac:dyDescent="0.35">
      <c r="J71763" s="830"/>
    </row>
    <row r="71764" spans="10:10" x14ac:dyDescent="0.35">
      <c r="J71764" s="830"/>
    </row>
    <row r="71765" spans="10:10" x14ac:dyDescent="0.35">
      <c r="J71765" s="830"/>
    </row>
    <row r="71766" spans="10:10" x14ac:dyDescent="0.35">
      <c r="J71766" s="830"/>
    </row>
    <row r="71767" spans="10:10" x14ac:dyDescent="0.35">
      <c r="J71767" s="830"/>
    </row>
    <row r="71768" spans="10:10" x14ac:dyDescent="0.35">
      <c r="J71768" s="830"/>
    </row>
    <row r="71769" spans="10:10" x14ac:dyDescent="0.35">
      <c r="J71769" s="830"/>
    </row>
    <row r="71770" spans="10:10" x14ac:dyDescent="0.35">
      <c r="J71770" s="830"/>
    </row>
    <row r="71771" spans="10:10" x14ac:dyDescent="0.35">
      <c r="J71771" s="830"/>
    </row>
    <row r="71772" spans="10:10" x14ac:dyDescent="0.35">
      <c r="J71772" s="830"/>
    </row>
    <row r="71773" spans="10:10" x14ac:dyDescent="0.35">
      <c r="J71773" s="830"/>
    </row>
    <row r="71774" spans="10:10" x14ac:dyDescent="0.35">
      <c r="J71774" s="830"/>
    </row>
    <row r="71775" spans="10:10" x14ac:dyDescent="0.35">
      <c r="J71775" s="830"/>
    </row>
    <row r="71776" spans="10:10" x14ac:dyDescent="0.35">
      <c r="J71776" s="830"/>
    </row>
    <row r="71777" spans="10:10" x14ac:dyDescent="0.35">
      <c r="J71777" s="830"/>
    </row>
    <row r="71778" spans="10:10" x14ac:dyDescent="0.35">
      <c r="J71778" s="830"/>
    </row>
    <row r="71779" spans="10:10" x14ac:dyDescent="0.35">
      <c r="J71779" s="830"/>
    </row>
    <row r="71780" spans="10:10" x14ac:dyDescent="0.35">
      <c r="J71780" s="830"/>
    </row>
    <row r="71781" spans="10:10" x14ac:dyDescent="0.35">
      <c r="J71781" s="830"/>
    </row>
    <row r="71782" spans="10:10" x14ac:dyDescent="0.35">
      <c r="J71782" s="830"/>
    </row>
    <row r="71783" spans="10:10" x14ac:dyDescent="0.35">
      <c r="J71783" s="830"/>
    </row>
    <row r="71784" spans="10:10" x14ac:dyDescent="0.35">
      <c r="J71784" s="830"/>
    </row>
    <row r="71785" spans="10:10" x14ac:dyDescent="0.35">
      <c r="J71785" s="830"/>
    </row>
    <row r="71786" spans="10:10" x14ac:dyDescent="0.35">
      <c r="J71786" s="830"/>
    </row>
    <row r="71787" spans="10:10" x14ac:dyDescent="0.35">
      <c r="J71787" s="830"/>
    </row>
    <row r="71788" spans="10:10" x14ac:dyDescent="0.35">
      <c r="J71788" s="830"/>
    </row>
    <row r="71789" spans="10:10" x14ac:dyDescent="0.35">
      <c r="J71789" s="830"/>
    </row>
    <row r="71790" spans="10:10" x14ac:dyDescent="0.35">
      <c r="J71790" s="830"/>
    </row>
    <row r="71791" spans="10:10" x14ac:dyDescent="0.35">
      <c r="J71791" s="830"/>
    </row>
    <row r="71792" spans="10:10" x14ac:dyDescent="0.35">
      <c r="J71792" s="830"/>
    </row>
    <row r="71793" spans="10:10" x14ac:dyDescent="0.35">
      <c r="J71793" s="830"/>
    </row>
    <row r="71794" spans="10:10" x14ac:dyDescent="0.35">
      <c r="J71794" s="830"/>
    </row>
    <row r="71795" spans="10:10" x14ac:dyDescent="0.35">
      <c r="J71795" s="830"/>
    </row>
    <row r="71796" spans="10:10" x14ac:dyDescent="0.35">
      <c r="J71796" s="830"/>
    </row>
    <row r="71797" spans="10:10" x14ac:dyDescent="0.35">
      <c r="J71797" s="830"/>
    </row>
    <row r="71798" spans="10:10" x14ac:dyDescent="0.35">
      <c r="J71798" s="830"/>
    </row>
    <row r="71799" spans="10:10" x14ac:dyDescent="0.35">
      <c r="J71799" s="830"/>
    </row>
    <row r="71800" spans="10:10" x14ac:dyDescent="0.35">
      <c r="J71800" s="830"/>
    </row>
    <row r="71801" spans="10:10" x14ac:dyDescent="0.35">
      <c r="J71801" s="830"/>
    </row>
    <row r="71802" spans="10:10" x14ac:dyDescent="0.35">
      <c r="J71802" s="830"/>
    </row>
    <row r="71803" spans="10:10" x14ac:dyDescent="0.35">
      <c r="J71803" s="830"/>
    </row>
    <row r="71804" spans="10:10" x14ac:dyDescent="0.35">
      <c r="J71804" s="830"/>
    </row>
    <row r="71805" spans="10:10" x14ac:dyDescent="0.35">
      <c r="J71805" s="830"/>
    </row>
    <row r="71806" spans="10:10" x14ac:dyDescent="0.35">
      <c r="J71806" s="830"/>
    </row>
    <row r="71807" spans="10:10" x14ac:dyDescent="0.35">
      <c r="J71807" s="830"/>
    </row>
    <row r="71808" spans="10:10" x14ac:dyDescent="0.35">
      <c r="J71808" s="830"/>
    </row>
    <row r="71809" spans="10:10" x14ac:dyDescent="0.35">
      <c r="J71809" s="830"/>
    </row>
    <row r="71810" spans="10:10" x14ac:dyDescent="0.35">
      <c r="J71810" s="830"/>
    </row>
    <row r="71811" spans="10:10" x14ac:dyDescent="0.35">
      <c r="J71811" s="830"/>
    </row>
    <row r="71812" spans="10:10" x14ac:dyDescent="0.35">
      <c r="J71812" s="830"/>
    </row>
    <row r="71813" spans="10:10" x14ac:dyDescent="0.35">
      <c r="J71813" s="830"/>
    </row>
    <row r="71814" spans="10:10" x14ac:dyDescent="0.35">
      <c r="J71814" s="830"/>
    </row>
    <row r="71815" spans="10:10" x14ac:dyDescent="0.35">
      <c r="J71815" s="830"/>
    </row>
    <row r="71816" spans="10:10" x14ac:dyDescent="0.35">
      <c r="J71816" s="830"/>
    </row>
    <row r="71817" spans="10:10" x14ac:dyDescent="0.35">
      <c r="J71817" s="830"/>
    </row>
    <row r="71818" spans="10:10" x14ac:dyDescent="0.35">
      <c r="J71818" s="830"/>
    </row>
    <row r="71819" spans="10:10" x14ac:dyDescent="0.35">
      <c r="J71819" s="830"/>
    </row>
    <row r="71820" spans="10:10" x14ac:dyDescent="0.35">
      <c r="J71820" s="830"/>
    </row>
    <row r="71821" spans="10:10" x14ac:dyDescent="0.35">
      <c r="J71821" s="830"/>
    </row>
    <row r="71822" spans="10:10" x14ac:dyDescent="0.35">
      <c r="J71822" s="830"/>
    </row>
    <row r="71823" spans="10:10" x14ac:dyDescent="0.35">
      <c r="J71823" s="830"/>
    </row>
    <row r="71824" spans="10:10" x14ac:dyDescent="0.35">
      <c r="J71824" s="830"/>
    </row>
    <row r="71825" spans="10:10" x14ac:dyDescent="0.35">
      <c r="J71825" s="830"/>
    </row>
    <row r="71826" spans="10:10" x14ac:dyDescent="0.35">
      <c r="J71826" s="830"/>
    </row>
    <row r="71827" spans="10:10" x14ac:dyDescent="0.35">
      <c r="J71827" s="830"/>
    </row>
    <row r="71828" spans="10:10" x14ac:dyDescent="0.35">
      <c r="J71828" s="830"/>
    </row>
    <row r="71829" spans="10:10" x14ac:dyDescent="0.35">
      <c r="J71829" s="830"/>
    </row>
    <row r="71830" spans="10:10" x14ac:dyDescent="0.35">
      <c r="J71830" s="830"/>
    </row>
    <row r="71831" spans="10:10" x14ac:dyDescent="0.35">
      <c r="J71831" s="830"/>
    </row>
    <row r="71832" spans="10:10" x14ac:dyDescent="0.35">
      <c r="J71832" s="830"/>
    </row>
    <row r="71833" spans="10:10" x14ac:dyDescent="0.35">
      <c r="J71833" s="830"/>
    </row>
    <row r="71834" spans="10:10" x14ac:dyDescent="0.35">
      <c r="J71834" s="830"/>
    </row>
    <row r="71835" spans="10:10" x14ac:dyDescent="0.35">
      <c r="J71835" s="830"/>
    </row>
    <row r="71836" spans="10:10" x14ac:dyDescent="0.35">
      <c r="J71836" s="830"/>
    </row>
    <row r="71837" spans="10:10" x14ac:dyDescent="0.35">
      <c r="J71837" s="830"/>
    </row>
    <row r="71838" spans="10:10" x14ac:dyDescent="0.35">
      <c r="J71838" s="830"/>
    </row>
    <row r="71839" spans="10:10" x14ac:dyDescent="0.35">
      <c r="J71839" s="830"/>
    </row>
    <row r="71840" spans="10:10" x14ac:dyDescent="0.35">
      <c r="J71840" s="830"/>
    </row>
    <row r="71841" spans="10:10" x14ac:dyDescent="0.35">
      <c r="J71841" s="830"/>
    </row>
    <row r="71842" spans="10:10" x14ac:dyDescent="0.35">
      <c r="J71842" s="830"/>
    </row>
    <row r="71843" spans="10:10" x14ac:dyDescent="0.35">
      <c r="J71843" s="830"/>
    </row>
    <row r="71844" spans="10:10" x14ac:dyDescent="0.35">
      <c r="J71844" s="830"/>
    </row>
    <row r="71845" spans="10:10" x14ac:dyDescent="0.35">
      <c r="J71845" s="830"/>
    </row>
    <row r="71846" spans="10:10" x14ac:dyDescent="0.35">
      <c r="J71846" s="830"/>
    </row>
    <row r="71847" spans="10:10" x14ac:dyDescent="0.35">
      <c r="J71847" s="830"/>
    </row>
    <row r="71848" spans="10:10" x14ac:dyDescent="0.35">
      <c r="J71848" s="830"/>
    </row>
    <row r="71849" spans="10:10" x14ac:dyDescent="0.35">
      <c r="J71849" s="830"/>
    </row>
    <row r="71850" spans="10:10" x14ac:dyDescent="0.35">
      <c r="J71850" s="830"/>
    </row>
    <row r="71851" spans="10:10" x14ac:dyDescent="0.35">
      <c r="J71851" s="830"/>
    </row>
    <row r="71852" spans="10:10" x14ac:dyDescent="0.35">
      <c r="J71852" s="830"/>
    </row>
    <row r="71853" spans="10:10" x14ac:dyDescent="0.35">
      <c r="J71853" s="830"/>
    </row>
    <row r="71854" spans="10:10" x14ac:dyDescent="0.35">
      <c r="J71854" s="830"/>
    </row>
    <row r="71855" spans="10:10" x14ac:dyDescent="0.35">
      <c r="J71855" s="830"/>
    </row>
    <row r="71856" spans="10:10" x14ac:dyDescent="0.35">
      <c r="J71856" s="830"/>
    </row>
    <row r="71857" spans="10:10" x14ac:dyDescent="0.35">
      <c r="J71857" s="830"/>
    </row>
    <row r="71858" spans="10:10" x14ac:dyDescent="0.35">
      <c r="J71858" s="830"/>
    </row>
    <row r="71859" spans="10:10" x14ac:dyDescent="0.35">
      <c r="J71859" s="830"/>
    </row>
    <row r="71860" spans="10:10" x14ac:dyDescent="0.35">
      <c r="J71860" s="830"/>
    </row>
    <row r="71861" spans="10:10" x14ac:dyDescent="0.35">
      <c r="J71861" s="830"/>
    </row>
    <row r="71862" spans="10:10" x14ac:dyDescent="0.35">
      <c r="J71862" s="830"/>
    </row>
    <row r="71863" spans="10:10" x14ac:dyDescent="0.35">
      <c r="J71863" s="830"/>
    </row>
    <row r="71864" spans="10:10" x14ac:dyDescent="0.35">
      <c r="J71864" s="830"/>
    </row>
    <row r="71865" spans="10:10" x14ac:dyDescent="0.35">
      <c r="J71865" s="830"/>
    </row>
    <row r="71866" spans="10:10" x14ac:dyDescent="0.35">
      <c r="J71866" s="830"/>
    </row>
    <row r="71867" spans="10:10" x14ac:dyDescent="0.35">
      <c r="J71867" s="830"/>
    </row>
    <row r="71868" spans="10:10" x14ac:dyDescent="0.35">
      <c r="J71868" s="830"/>
    </row>
    <row r="71869" spans="10:10" x14ac:dyDescent="0.35">
      <c r="J71869" s="830"/>
    </row>
    <row r="71870" spans="10:10" x14ac:dyDescent="0.35">
      <c r="J71870" s="830"/>
    </row>
    <row r="71871" spans="10:10" x14ac:dyDescent="0.35">
      <c r="J71871" s="830"/>
    </row>
    <row r="71872" spans="10:10" x14ac:dyDescent="0.35">
      <c r="J71872" s="830"/>
    </row>
    <row r="71873" spans="10:10" x14ac:dyDescent="0.35">
      <c r="J71873" s="830"/>
    </row>
    <row r="71874" spans="10:10" x14ac:dyDescent="0.35">
      <c r="J71874" s="830"/>
    </row>
    <row r="71875" spans="10:10" x14ac:dyDescent="0.35">
      <c r="J71875" s="830"/>
    </row>
    <row r="71876" spans="10:10" x14ac:dyDescent="0.35">
      <c r="J71876" s="830"/>
    </row>
    <row r="71877" spans="10:10" x14ac:dyDescent="0.35">
      <c r="J71877" s="830"/>
    </row>
    <row r="71878" spans="10:10" x14ac:dyDescent="0.35">
      <c r="J71878" s="830"/>
    </row>
    <row r="71879" spans="10:10" x14ac:dyDescent="0.35">
      <c r="J71879" s="830"/>
    </row>
    <row r="71880" spans="10:10" x14ac:dyDescent="0.35">
      <c r="J71880" s="830"/>
    </row>
    <row r="71881" spans="10:10" x14ac:dyDescent="0.35">
      <c r="J71881" s="830"/>
    </row>
    <row r="71882" spans="10:10" x14ac:dyDescent="0.35">
      <c r="J71882" s="830"/>
    </row>
    <row r="71883" spans="10:10" x14ac:dyDescent="0.35">
      <c r="J71883" s="830"/>
    </row>
    <row r="71884" spans="10:10" x14ac:dyDescent="0.35">
      <c r="J71884" s="830"/>
    </row>
    <row r="71885" spans="10:10" x14ac:dyDescent="0.35">
      <c r="J71885" s="830"/>
    </row>
    <row r="71886" spans="10:10" x14ac:dyDescent="0.35">
      <c r="J71886" s="830"/>
    </row>
    <row r="71887" spans="10:10" x14ac:dyDescent="0.35">
      <c r="J71887" s="830"/>
    </row>
    <row r="71888" spans="10:10" x14ac:dyDescent="0.35">
      <c r="J71888" s="830"/>
    </row>
    <row r="71889" spans="10:10" x14ac:dyDescent="0.35">
      <c r="J71889" s="830"/>
    </row>
    <row r="71890" spans="10:10" x14ac:dyDescent="0.35">
      <c r="J71890" s="830"/>
    </row>
    <row r="71891" spans="10:10" x14ac:dyDescent="0.35">
      <c r="J71891" s="830"/>
    </row>
    <row r="71892" spans="10:10" x14ac:dyDescent="0.35">
      <c r="J71892" s="830"/>
    </row>
    <row r="71893" spans="10:10" x14ac:dyDescent="0.35">
      <c r="J71893" s="830"/>
    </row>
    <row r="71894" spans="10:10" x14ac:dyDescent="0.35">
      <c r="J71894" s="830"/>
    </row>
    <row r="71895" spans="10:10" x14ac:dyDescent="0.35">
      <c r="J71895" s="830"/>
    </row>
    <row r="71896" spans="10:10" x14ac:dyDescent="0.35">
      <c r="J71896" s="830"/>
    </row>
    <row r="71897" spans="10:10" x14ac:dyDescent="0.35">
      <c r="J71897" s="830"/>
    </row>
    <row r="71898" spans="10:10" x14ac:dyDescent="0.35">
      <c r="J71898" s="830"/>
    </row>
    <row r="71899" spans="10:10" x14ac:dyDescent="0.35">
      <c r="J71899" s="830"/>
    </row>
    <row r="71900" spans="10:10" x14ac:dyDescent="0.35">
      <c r="J71900" s="830"/>
    </row>
    <row r="71901" spans="10:10" x14ac:dyDescent="0.35">
      <c r="J71901" s="830"/>
    </row>
    <row r="71902" spans="10:10" x14ac:dyDescent="0.35">
      <c r="J71902" s="830"/>
    </row>
    <row r="71907" spans="10:10" x14ac:dyDescent="0.35">
      <c r="J71907" s="830"/>
    </row>
    <row r="71908" spans="10:10" x14ac:dyDescent="0.35">
      <c r="J71908" s="830"/>
    </row>
    <row r="71909" spans="10:10" x14ac:dyDescent="0.35">
      <c r="J71909" s="830"/>
    </row>
    <row r="71910" spans="10:10" x14ac:dyDescent="0.35">
      <c r="J71910" s="830"/>
    </row>
    <row r="71911" spans="10:10" x14ac:dyDescent="0.35">
      <c r="J71911" s="830"/>
    </row>
    <row r="71912" spans="10:10" x14ac:dyDescent="0.35">
      <c r="J71912" s="830"/>
    </row>
    <row r="71913" spans="10:10" x14ac:dyDescent="0.35">
      <c r="J71913" s="830"/>
    </row>
    <row r="71914" spans="10:10" x14ac:dyDescent="0.35">
      <c r="J71914" s="830"/>
    </row>
    <row r="71915" spans="10:10" x14ac:dyDescent="0.35">
      <c r="J71915" s="830"/>
    </row>
    <row r="71916" spans="10:10" x14ac:dyDescent="0.35">
      <c r="J71916" s="830"/>
    </row>
    <row r="71917" spans="10:10" x14ac:dyDescent="0.35">
      <c r="J71917" s="830"/>
    </row>
    <row r="71918" spans="10:10" x14ac:dyDescent="0.35">
      <c r="J71918" s="830"/>
    </row>
    <row r="71919" spans="10:10" x14ac:dyDescent="0.35">
      <c r="J71919" s="830"/>
    </row>
    <row r="71920" spans="10:10" x14ac:dyDescent="0.35">
      <c r="J71920" s="830"/>
    </row>
    <row r="71921" spans="10:10" x14ac:dyDescent="0.35">
      <c r="J71921" s="830"/>
    </row>
    <row r="71922" spans="10:10" x14ac:dyDescent="0.35">
      <c r="J71922" s="830"/>
    </row>
    <row r="71923" spans="10:10" x14ac:dyDescent="0.35">
      <c r="J71923" s="830"/>
    </row>
    <row r="71924" spans="10:10" x14ac:dyDescent="0.35">
      <c r="J71924" s="830"/>
    </row>
    <row r="71925" spans="10:10" x14ac:dyDescent="0.35">
      <c r="J71925" s="830"/>
    </row>
    <row r="71926" spans="10:10" x14ac:dyDescent="0.35">
      <c r="J71926" s="830"/>
    </row>
    <row r="71927" spans="10:10" x14ac:dyDescent="0.35">
      <c r="J71927" s="830"/>
    </row>
    <row r="71928" spans="10:10" x14ac:dyDescent="0.35">
      <c r="J71928" s="830"/>
    </row>
    <row r="71929" spans="10:10" x14ac:dyDescent="0.35">
      <c r="J71929" s="830"/>
    </row>
    <row r="71930" spans="10:10" x14ac:dyDescent="0.35">
      <c r="J71930" s="830"/>
    </row>
    <row r="71931" spans="10:10" x14ac:dyDescent="0.35">
      <c r="J71931" s="830"/>
    </row>
    <row r="71932" spans="10:10" x14ac:dyDescent="0.35">
      <c r="J71932" s="830"/>
    </row>
    <row r="71933" spans="10:10" x14ac:dyDescent="0.35">
      <c r="J71933" s="830"/>
    </row>
    <row r="71934" spans="10:10" x14ac:dyDescent="0.35">
      <c r="J71934" s="830"/>
    </row>
    <row r="71935" spans="10:10" x14ac:dyDescent="0.35">
      <c r="J71935" s="830"/>
    </row>
    <row r="71936" spans="10:10" x14ac:dyDescent="0.35">
      <c r="J71936" s="830"/>
    </row>
    <row r="71937" spans="10:10" x14ac:dyDescent="0.35">
      <c r="J71937" s="830"/>
    </row>
    <row r="71938" spans="10:10" x14ac:dyDescent="0.35">
      <c r="J71938" s="830"/>
    </row>
    <row r="71939" spans="10:10" x14ac:dyDescent="0.35">
      <c r="J71939" s="830"/>
    </row>
    <row r="71940" spans="10:10" x14ac:dyDescent="0.35">
      <c r="J71940" s="830"/>
    </row>
    <row r="71941" spans="10:10" x14ac:dyDescent="0.35">
      <c r="J71941" s="830"/>
    </row>
    <row r="71942" spans="10:10" x14ac:dyDescent="0.35">
      <c r="J71942" s="830"/>
    </row>
    <row r="71943" spans="10:10" x14ac:dyDescent="0.35">
      <c r="J71943" s="830"/>
    </row>
    <row r="71944" spans="10:10" x14ac:dyDescent="0.35">
      <c r="J71944" s="830"/>
    </row>
    <row r="71945" spans="10:10" x14ac:dyDescent="0.35">
      <c r="J71945" s="830"/>
    </row>
    <row r="71946" spans="10:10" x14ac:dyDescent="0.35">
      <c r="J71946" s="830"/>
    </row>
    <row r="71947" spans="10:10" x14ac:dyDescent="0.35">
      <c r="J71947" s="830"/>
    </row>
    <row r="71948" spans="10:10" x14ac:dyDescent="0.35">
      <c r="J71948" s="830"/>
    </row>
    <row r="71949" spans="10:10" x14ac:dyDescent="0.35">
      <c r="J71949" s="830"/>
    </row>
    <row r="71950" spans="10:10" x14ac:dyDescent="0.35">
      <c r="J71950" s="830"/>
    </row>
    <row r="71951" spans="10:10" x14ac:dyDescent="0.35">
      <c r="J71951" s="830"/>
    </row>
    <row r="71952" spans="10:10" x14ac:dyDescent="0.35">
      <c r="J71952" s="830"/>
    </row>
    <row r="71953" spans="10:10" x14ac:dyDescent="0.35">
      <c r="J71953" s="830"/>
    </row>
    <row r="71954" spans="10:10" x14ac:dyDescent="0.35">
      <c r="J71954" s="830"/>
    </row>
    <row r="71955" spans="10:10" x14ac:dyDescent="0.35">
      <c r="J71955" s="830"/>
    </row>
    <row r="71956" spans="10:10" x14ac:dyDescent="0.35">
      <c r="J71956" s="830"/>
    </row>
    <row r="71957" spans="10:10" x14ac:dyDescent="0.35">
      <c r="J71957" s="830"/>
    </row>
    <row r="71958" spans="10:10" x14ac:dyDescent="0.35">
      <c r="J71958" s="830"/>
    </row>
    <row r="71959" spans="10:10" x14ac:dyDescent="0.35">
      <c r="J71959" s="830"/>
    </row>
    <row r="71960" spans="10:10" x14ac:dyDescent="0.35">
      <c r="J71960" s="830"/>
    </row>
    <row r="71961" spans="10:10" x14ac:dyDescent="0.35">
      <c r="J71961" s="830"/>
    </row>
    <row r="71962" spans="10:10" x14ac:dyDescent="0.35">
      <c r="J71962" s="830"/>
    </row>
    <row r="71963" spans="10:10" x14ac:dyDescent="0.35">
      <c r="J71963" s="830"/>
    </row>
    <row r="71964" spans="10:10" x14ac:dyDescent="0.35">
      <c r="J71964" s="830"/>
    </row>
    <row r="71965" spans="10:10" x14ac:dyDescent="0.35">
      <c r="J71965" s="830"/>
    </row>
    <row r="71966" spans="10:10" x14ac:dyDescent="0.35">
      <c r="J71966" s="830"/>
    </row>
    <row r="71967" spans="10:10" x14ac:dyDescent="0.35">
      <c r="J71967" s="830"/>
    </row>
    <row r="71968" spans="10:10" x14ac:dyDescent="0.35">
      <c r="J71968" s="830"/>
    </row>
    <row r="71969" spans="10:10" x14ac:dyDescent="0.35">
      <c r="J71969" s="830"/>
    </row>
    <row r="71970" spans="10:10" x14ac:dyDescent="0.35">
      <c r="J71970" s="830"/>
    </row>
    <row r="71971" spans="10:10" x14ac:dyDescent="0.35">
      <c r="J71971" s="830"/>
    </row>
    <row r="71972" spans="10:10" x14ac:dyDescent="0.35">
      <c r="J71972" s="830"/>
    </row>
    <row r="71973" spans="10:10" x14ac:dyDescent="0.35">
      <c r="J71973" s="830"/>
    </row>
    <row r="71974" spans="10:10" x14ac:dyDescent="0.35">
      <c r="J71974" s="830"/>
    </row>
    <row r="71975" spans="10:10" x14ac:dyDescent="0.35">
      <c r="J71975" s="830"/>
    </row>
    <row r="71976" spans="10:10" x14ac:dyDescent="0.35">
      <c r="J71976" s="830"/>
    </row>
    <row r="71977" spans="10:10" x14ac:dyDescent="0.35">
      <c r="J71977" s="830"/>
    </row>
    <row r="71978" spans="10:10" x14ac:dyDescent="0.35">
      <c r="J71978" s="830"/>
    </row>
    <row r="71979" spans="10:10" x14ac:dyDescent="0.35">
      <c r="J71979" s="830"/>
    </row>
    <row r="71980" spans="10:10" x14ac:dyDescent="0.35">
      <c r="J71980" s="830"/>
    </row>
    <row r="71981" spans="10:10" x14ac:dyDescent="0.35">
      <c r="J71981" s="830"/>
    </row>
    <row r="71982" spans="10:10" x14ac:dyDescent="0.35">
      <c r="J71982" s="830"/>
    </row>
    <row r="71983" spans="10:10" x14ac:dyDescent="0.35">
      <c r="J71983" s="830"/>
    </row>
    <row r="71984" spans="10:10" x14ac:dyDescent="0.35">
      <c r="J71984" s="830"/>
    </row>
    <row r="71985" spans="10:10" x14ac:dyDescent="0.35">
      <c r="J71985" s="830"/>
    </row>
    <row r="71986" spans="10:10" x14ac:dyDescent="0.35">
      <c r="J71986" s="830"/>
    </row>
    <row r="71987" spans="10:10" x14ac:dyDescent="0.35">
      <c r="J71987" s="830"/>
    </row>
    <row r="71988" spans="10:10" x14ac:dyDescent="0.35">
      <c r="J71988" s="830"/>
    </row>
    <row r="71989" spans="10:10" x14ac:dyDescent="0.35">
      <c r="J71989" s="830"/>
    </row>
    <row r="71990" spans="10:10" x14ac:dyDescent="0.35">
      <c r="J71990" s="830"/>
    </row>
    <row r="71991" spans="10:10" x14ac:dyDescent="0.35">
      <c r="J71991" s="830"/>
    </row>
    <row r="71992" spans="10:10" x14ac:dyDescent="0.35">
      <c r="J71992" s="830"/>
    </row>
    <row r="71993" spans="10:10" x14ac:dyDescent="0.35">
      <c r="J71993" s="830"/>
    </row>
    <row r="71994" spans="10:10" x14ac:dyDescent="0.35">
      <c r="J71994" s="830"/>
    </row>
    <row r="71995" spans="10:10" x14ac:dyDescent="0.35">
      <c r="J71995" s="830"/>
    </row>
    <row r="71996" spans="10:10" x14ac:dyDescent="0.35">
      <c r="J71996" s="830"/>
    </row>
    <row r="71997" spans="10:10" x14ac:dyDescent="0.35">
      <c r="J71997" s="830"/>
    </row>
    <row r="71998" spans="10:10" x14ac:dyDescent="0.35">
      <c r="J71998" s="830"/>
    </row>
    <row r="71999" spans="10:10" x14ac:dyDescent="0.35">
      <c r="J71999" s="830"/>
    </row>
    <row r="72003" spans="10:10" x14ac:dyDescent="0.35">
      <c r="J72003" s="830"/>
    </row>
    <row r="72004" spans="10:10" x14ac:dyDescent="0.35">
      <c r="J72004" s="830"/>
    </row>
    <row r="72005" spans="10:10" x14ac:dyDescent="0.35">
      <c r="J72005" s="830"/>
    </row>
    <row r="72006" spans="10:10" x14ac:dyDescent="0.35">
      <c r="J72006" s="830"/>
    </row>
    <row r="72007" spans="10:10" x14ac:dyDescent="0.35">
      <c r="J72007" s="830"/>
    </row>
    <row r="72008" spans="10:10" x14ac:dyDescent="0.35">
      <c r="J72008" s="830"/>
    </row>
    <row r="72009" spans="10:10" x14ac:dyDescent="0.35">
      <c r="J72009" s="830"/>
    </row>
    <row r="72010" spans="10:10" x14ac:dyDescent="0.35">
      <c r="J72010" s="830"/>
    </row>
    <row r="72011" spans="10:10" x14ac:dyDescent="0.35">
      <c r="J72011" s="830"/>
    </row>
    <row r="72012" spans="10:10" x14ac:dyDescent="0.35">
      <c r="J72012" s="830"/>
    </row>
    <row r="72013" spans="10:10" x14ac:dyDescent="0.35">
      <c r="J72013" s="830"/>
    </row>
    <row r="72014" spans="10:10" x14ac:dyDescent="0.35">
      <c r="J72014" s="830"/>
    </row>
    <row r="72015" spans="10:10" x14ac:dyDescent="0.35">
      <c r="J72015" s="830"/>
    </row>
    <row r="72016" spans="10:10" x14ac:dyDescent="0.35">
      <c r="J72016" s="830"/>
    </row>
    <row r="72023" spans="10:10" x14ac:dyDescent="0.35">
      <c r="J72023" s="830"/>
    </row>
    <row r="72024" spans="10:10" x14ac:dyDescent="0.35">
      <c r="J72024" s="830"/>
    </row>
    <row r="72025" spans="10:10" x14ac:dyDescent="0.35">
      <c r="J72025" s="830"/>
    </row>
    <row r="72026" spans="10:10" x14ac:dyDescent="0.35">
      <c r="J72026" s="830"/>
    </row>
    <row r="72027" spans="10:10" x14ac:dyDescent="0.35">
      <c r="J72027" s="830"/>
    </row>
    <row r="72028" spans="10:10" x14ac:dyDescent="0.35">
      <c r="J72028" s="830"/>
    </row>
    <row r="72029" spans="10:10" x14ac:dyDescent="0.35">
      <c r="J72029" s="830"/>
    </row>
    <row r="72030" spans="10:10" x14ac:dyDescent="0.35">
      <c r="J72030" s="830"/>
    </row>
    <row r="72031" spans="10:10" x14ac:dyDescent="0.35">
      <c r="J72031" s="830"/>
    </row>
    <row r="72032" spans="10:10" x14ac:dyDescent="0.35">
      <c r="J72032" s="830"/>
    </row>
    <row r="72039" spans="10:10" x14ac:dyDescent="0.35">
      <c r="J72039" s="830"/>
    </row>
    <row r="72040" spans="10:10" x14ac:dyDescent="0.35">
      <c r="J72040" s="830"/>
    </row>
    <row r="72041" spans="10:10" x14ac:dyDescent="0.35">
      <c r="J72041" s="830"/>
    </row>
    <row r="72042" spans="10:10" x14ac:dyDescent="0.35">
      <c r="J72042" s="830"/>
    </row>
    <row r="72043" spans="10:10" x14ac:dyDescent="0.35">
      <c r="J72043" s="830"/>
    </row>
    <row r="72044" spans="10:10" x14ac:dyDescent="0.35">
      <c r="J72044" s="830"/>
    </row>
    <row r="72045" spans="10:10" x14ac:dyDescent="0.35">
      <c r="J72045" s="830"/>
    </row>
    <row r="72046" spans="10:10" x14ac:dyDescent="0.35">
      <c r="J72046" s="830"/>
    </row>
    <row r="72047" spans="10:10" x14ac:dyDescent="0.35">
      <c r="J72047" s="830"/>
    </row>
    <row r="72048" spans="10:10" x14ac:dyDescent="0.35">
      <c r="J72048" s="830"/>
    </row>
    <row r="72049" spans="10:10" x14ac:dyDescent="0.35">
      <c r="J72049" s="830"/>
    </row>
    <row r="72050" spans="10:10" x14ac:dyDescent="0.35">
      <c r="J72050" s="830"/>
    </row>
    <row r="72051" spans="10:10" x14ac:dyDescent="0.35">
      <c r="J72051" s="830"/>
    </row>
    <row r="72052" spans="10:10" x14ac:dyDescent="0.35">
      <c r="J72052" s="830"/>
    </row>
    <row r="72053" spans="10:10" x14ac:dyDescent="0.35">
      <c r="J72053" s="830"/>
    </row>
    <row r="72054" spans="10:10" x14ac:dyDescent="0.35">
      <c r="J72054" s="830"/>
    </row>
    <row r="72055" spans="10:10" x14ac:dyDescent="0.35">
      <c r="J72055" s="830"/>
    </row>
    <row r="72056" spans="10:10" x14ac:dyDescent="0.35">
      <c r="J72056" s="830"/>
    </row>
    <row r="72057" spans="10:10" x14ac:dyDescent="0.35">
      <c r="J72057" s="830"/>
    </row>
    <row r="72058" spans="10:10" x14ac:dyDescent="0.35">
      <c r="J72058" s="830"/>
    </row>
    <row r="72059" spans="10:10" x14ac:dyDescent="0.35">
      <c r="J72059" s="830"/>
    </row>
    <row r="72060" spans="10:10" x14ac:dyDescent="0.35">
      <c r="J72060" s="830"/>
    </row>
    <row r="72061" spans="10:10" x14ac:dyDescent="0.35">
      <c r="J72061" s="830"/>
    </row>
    <row r="72062" spans="10:10" x14ac:dyDescent="0.35">
      <c r="J72062" s="830"/>
    </row>
    <row r="72063" spans="10:10" x14ac:dyDescent="0.35">
      <c r="J72063" s="830"/>
    </row>
    <row r="72064" spans="10:10" x14ac:dyDescent="0.35">
      <c r="J72064" s="830"/>
    </row>
    <row r="72065" spans="10:10" x14ac:dyDescent="0.35">
      <c r="J72065" s="830"/>
    </row>
    <row r="72066" spans="10:10" x14ac:dyDescent="0.35">
      <c r="J72066" s="830"/>
    </row>
    <row r="72067" spans="10:10" x14ac:dyDescent="0.35">
      <c r="J72067" s="830"/>
    </row>
    <row r="72068" spans="10:10" x14ac:dyDescent="0.35">
      <c r="J72068" s="830"/>
    </row>
    <row r="72069" spans="10:10" x14ac:dyDescent="0.35">
      <c r="J72069" s="830"/>
    </row>
    <row r="72070" spans="10:10" x14ac:dyDescent="0.35">
      <c r="J72070" s="830"/>
    </row>
    <row r="72071" spans="10:10" x14ac:dyDescent="0.35">
      <c r="J72071" s="830"/>
    </row>
    <row r="72072" spans="10:10" x14ac:dyDescent="0.35">
      <c r="J72072" s="830"/>
    </row>
    <row r="72073" spans="10:10" x14ac:dyDescent="0.35">
      <c r="J72073" s="830"/>
    </row>
    <row r="72074" spans="10:10" x14ac:dyDescent="0.35">
      <c r="J72074" s="830"/>
    </row>
    <row r="72075" spans="10:10" x14ac:dyDescent="0.35">
      <c r="J72075" s="830"/>
    </row>
    <row r="72076" spans="10:10" x14ac:dyDescent="0.35">
      <c r="J72076" s="830"/>
    </row>
    <row r="72077" spans="10:10" x14ac:dyDescent="0.35">
      <c r="J72077" s="830"/>
    </row>
    <row r="72078" spans="10:10" x14ac:dyDescent="0.35">
      <c r="J72078" s="830"/>
    </row>
    <row r="72097" spans="10:10" x14ac:dyDescent="0.35">
      <c r="J72097" s="830"/>
    </row>
    <row r="72100" spans="10:10" x14ac:dyDescent="0.35">
      <c r="J72100" s="830"/>
    </row>
    <row r="72101" spans="10:10" x14ac:dyDescent="0.35">
      <c r="J72101" s="830"/>
    </row>
    <row r="72102" spans="10:10" x14ac:dyDescent="0.35">
      <c r="J72102" s="830"/>
    </row>
    <row r="72103" spans="10:10" x14ac:dyDescent="0.35">
      <c r="J72103" s="830"/>
    </row>
    <row r="72104" spans="10:10" x14ac:dyDescent="0.35">
      <c r="J72104" s="830"/>
    </row>
    <row r="72105" spans="10:10" x14ac:dyDescent="0.35">
      <c r="J72105" s="830"/>
    </row>
    <row r="72106" spans="10:10" x14ac:dyDescent="0.35">
      <c r="J72106" s="830"/>
    </row>
    <row r="72107" spans="10:10" x14ac:dyDescent="0.35">
      <c r="J72107" s="830"/>
    </row>
    <row r="72108" spans="10:10" x14ac:dyDescent="0.35">
      <c r="J72108" s="830"/>
    </row>
    <row r="72109" spans="10:10" x14ac:dyDescent="0.35">
      <c r="J72109" s="830"/>
    </row>
    <row r="72110" spans="10:10" x14ac:dyDescent="0.35">
      <c r="J72110" s="830"/>
    </row>
    <row r="72111" spans="10:10" x14ac:dyDescent="0.35">
      <c r="J72111" s="830"/>
    </row>
    <row r="72112" spans="10:10" x14ac:dyDescent="0.35">
      <c r="J72112" s="830"/>
    </row>
    <row r="72113" spans="10:10" x14ac:dyDescent="0.35">
      <c r="J72113" s="830"/>
    </row>
    <row r="72114" spans="10:10" x14ac:dyDescent="0.35">
      <c r="J72114" s="830"/>
    </row>
    <row r="72115" spans="10:10" x14ac:dyDescent="0.35">
      <c r="J72115" s="830"/>
    </row>
    <row r="72116" spans="10:10" x14ac:dyDescent="0.35">
      <c r="J72116" s="830"/>
    </row>
    <row r="72117" spans="10:10" x14ac:dyDescent="0.35">
      <c r="J72117" s="830"/>
    </row>
    <row r="72118" spans="10:10" x14ac:dyDescent="0.35">
      <c r="J72118" s="830"/>
    </row>
    <row r="72119" spans="10:10" x14ac:dyDescent="0.35">
      <c r="J72119" s="830"/>
    </row>
    <row r="72120" spans="10:10" x14ac:dyDescent="0.35">
      <c r="J72120" s="830"/>
    </row>
    <row r="72121" spans="10:10" x14ac:dyDescent="0.35">
      <c r="J72121" s="830"/>
    </row>
    <row r="72122" spans="10:10" x14ac:dyDescent="0.35">
      <c r="J72122" s="830"/>
    </row>
    <row r="72123" spans="10:10" x14ac:dyDescent="0.35">
      <c r="J72123" s="830"/>
    </row>
    <row r="72124" spans="10:10" x14ac:dyDescent="0.35">
      <c r="J72124" s="830"/>
    </row>
    <row r="72125" spans="10:10" x14ac:dyDescent="0.35">
      <c r="J72125" s="830"/>
    </row>
    <row r="72126" spans="10:10" x14ac:dyDescent="0.35">
      <c r="J72126" s="830"/>
    </row>
    <row r="72127" spans="10:10" x14ac:dyDescent="0.35">
      <c r="J72127" s="830"/>
    </row>
    <row r="72128" spans="10:10" x14ac:dyDescent="0.35">
      <c r="J72128" s="830"/>
    </row>
    <row r="72129" spans="10:10" x14ac:dyDescent="0.35">
      <c r="J72129" s="830"/>
    </row>
    <row r="72130" spans="10:10" x14ac:dyDescent="0.35">
      <c r="J72130" s="830"/>
    </row>
    <row r="72131" spans="10:10" x14ac:dyDescent="0.35">
      <c r="J72131" s="830"/>
    </row>
    <row r="72132" spans="10:10" x14ac:dyDescent="0.35">
      <c r="J72132" s="830"/>
    </row>
    <row r="72133" spans="10:10" x14ac:dyDescent="0.35">
      <c r="J72133" s="830"/>
    </row>
    <row r="72134" spans="10:10" x14ac:dyDescent="0.35">
      <c r="J72134" s="830"/>
    </row>
    <row r="72135" spans="10:10" x14ac:dyDescent="0.35">
      <c r="J72135" s="830"/>
    </row>
    <row r="72136" spans="10:10" x14ac:dyDescent="0.35">
      <c r="J72136" s="830"/>
    </row>
    <row r="72137" spans="10:10" x14ac:dyDescent="0.35">
      <c r="J72137" s="830"/>
    </row>
    <row r="72138" spans="10:10" x14ac:dyDescent="0.35">
      <c r="J72138" s="830"/>
    </row>
    <row r="72139" spans="10:10" x14ac:dyDescent="0.35">
      <c r="J72139" s="830"/>
    </row>
    <row r="72140" spans="10:10" x14ac:dyDescent="0.35">
      <c r="J72140" s="830"/>
    </row>
    <row r="72141" spans="10:10" x14ac:dyDescent="0.35">
      <c r="J72141" s="830"/>
    </row>
    <row r="72142" spans="10:10" x14ac:dyDescent="0.35">
      <c r="J72142" s="830"/>
    </row>
    <row r="72143" spans="10:10" x14ac:dyDescent="0.35">
      <c r="J72143" s="830"/>
    </row>
    <row r="72144" spans="10:10" x14ac:dyDescent="0.35">
      <c r="J72144" s="830"/>
    </row>
    <row r="72145" spans="10:10" x14ac:dyDescent="0.35">
      <c r="J72145" s="830"/>
    </row>
    <row r="72146" spans="10:10" x14ac:dyDescent="0.35">
      <c r="J72146" s="830"/>
    </row>
    <row r="72147" spans="10:10" x14ac:dyDescent="0.35">
      <c r="J72147" s="830"/>
    </row>
    <row r="72148" spans="10:10" x14ac:dyDescent="0.35">
      <c r="J72148" s="830"/>
    </row>
    <row r="72149" spans="10:10" x14ac:dyDescent="0.35">
      <c r="J72149" s="830"/>
    </row>
    <row r="72150" spans="10:10" x14ac:dyDescent="0.35">
      <c r="J72150" s="830"/>
    </row>
    <row r="72151" spans="10:10" x14ac:dyDescent="0.35">
      <c r="J72151" s="830"/>
    </row>
    <row r="72152" spans="10:10" x14ac:dyDescent="0.35">
      <c r="J72152" s="830"/>
    </row>
    <row r="72153" spans="10:10" x14ac:dyDescent="0.35">
      <c r="J72153" s="830"/>
    </row>
    <row r="72154" spans="10:10" x14ac:dyDescent="0.35">
      <c r="J72154" s="830"/>
    </row>
    <row r="72155" spans="10:10" x14ac:dyDescent="0.35">
      <c r="J72155" s="830"/>
    </row>
    <row r="72156" spans="10:10" x14ac:dyDescent="0.35">
      <c r="J72156" s="830"/>
    </row>
    <row r="72157" spans="10:10" x14ac:dyDescent="0.35">
      <c r="J72157" s="830"/>
    </row>
    <row r="72158" spans="10:10" x14ac:dyDescent="0.35">
      <c r="J72158" s="830"/>
    </row>
    <row r="72159" spans="10:10" x14ac:dyDescent="0.35">
      <c r="J72159" s="830"/>
    </row>
    <row r="72160" spans="10:10" x14ac:dyDescent="0.35">
      <c r="J72160" s="830"/>
    </row>
    <row r="72161" spans="10:10" x14ac:dyDescent="0.35">
      <c r="J72161" s="830"/>
    </row>
    <row r="72162" spans="10:10" x14ac:dyDescent="0.35">
      <c r="J72162" s="830"/>
    </row>
    <row r="72163" spans="10:10" x14ac:dyDescent="0.35">
      <c r="J72163" s="830"/>
    </row>
    <row r="72164" spans="10:10" x14ac:dyDescent="0.35">
      <c r="J72164" s="830"/>
    </row>
    <row r="72165" spans="10:10" x14ac:dyDescent="0.35">
      <c r="J72165" s="830"/>
    </row>
    <row r="72166" spans="10:10" x14ac:dyDescent="0.35">
      <c r="J72166" s="830"/>
    </row>
    <row r="72167" spans="10:10" x14ac:dyDescent="0.35">
      <c r="J72167" s="830"/>
    </row>
    <row r="72168" spans="10:10" x14ac:dyDescent="0.35">
      <c r="J72168" s="830"/>
    </row>
    <row r="72169" spans="10:10" x14ac:dyDescent="0.35">
      <c r="J72169" s="830"/>
    </row>
    <row r="72170" spans="10:10" x14ac:dyDescent="0.35">
      <c r="J72170" s="830"/>
    </row>
    <row r="72171" spans="10:10" x14ac:dyDescent="0.35">
      <c r="J72171" s="830"/>
    </row>
    <row r="72172" spans="10:10" x14ac:dyDescent="0.35">
      <c r="J72172" s="830"/>
    </row>
    <row r="72173" spans="10:10" x14ac:dyDescent="0.35">
      <c r="J72173" s="830"/>
    </row>
    <row r="72174" spans="10:10" x14ac:dyDescent="0.35">
      <c r="J72174" s="830"/>
    </row>
    <row r="72175" spans="10:10" x14ac:dyDescent="0.35">
      <c r="J72175" s="830"/>
    </row>
    <row r="72176" spans="10:10" x14ac:dyDescent="0.35">
      <c r="J72176" s="830"/>
    </row>
    <row r="72177" spans="10:10" x14ac:dyDescent="0.35">
      <c r="J72177" s="830"/>
    </row>
    <row r="72178" spans="10:10" x14ac:dyDescent="0.35">
      <c r="J72178" s="830"/>
    </row>
    <row r="72179" spans="10:10" x14ac:dyDescent="0.35">
      <c r="J72179" s="830"/>
    </row>
    <row r="72180" spans="10:10" x14ac:dyDescent="0.35">
      <c r="J72180" s="830"/>
    </row>
    <row r="72181" spans="10:10" x14ac:dyDescent="0.35">
      <c r="J72181" s="830"/>
    </row>
    <row r="72182" spans="10:10" x14ac:dyDescent="0.35">
      <c r="J72182" s="830"/>
    </row>
    <row r="72183" spans="10:10" x14ac:dyDescent="0.35">
      <c r="J72183" s="830"/>
    </row>
    <row r="72184" spans="10:10" x14ac:dyDescent="0.35">
      <c r="J72184" s="830"/>
    </row>
    <row r="72185" spans="10:10" x14ac:dyDescent="0.35">
      <c r="J72185" s="830"/>
    </row>
    <row r="72186" spans="10:10" x14ac:dyDescent="0.35">
      <c r="J72186" s="830"/>
    </row>
    <row r="72187" spans="10:10" x14ac:dyDescent="0.35">
      <c r="J72187" s="830"/>
    </row>
    <row r="72188" spans="10:10" x14ac:dyDescent="0.35">
      <c r="J72188" s="830"/>
    </row>
    <row r="72189" spans="10:10" x14ac:dyDescent="0.35">
      <c r="J72189" s="830"/>
    </row>
    <row r="72190" spans="10:10" x14ac:dyDescent="0.35">
      <c r="J72190" s="830"/>
    </row>
    <row r="72191" spans="10:10" x14ac:dyDescent="0.35">
      <c r="J72191" s="830"/>
    </row>
    <row r="72192" spans="10:10" x14ac:dyDescent="0.35">
      <c r="J72192" s="830"/>
    </row>
    <row r="72193" spans="10:10" x14ac:dyDescent="0.35">
      <c r="J72193" s="830"/>
    </row>
    <row r="72194" spans="10:10" x14ac:dyDescent="0.35">
      <c r="J72194" s="830"/>
    </row>
    <row r="72195" spans="10:10" x14ac:dyDescent="0.35">
      <c r="J72195" s="830"/>
    </row>
    <row r="72196" spans="10:10" x14ac:dyDescent="0.35">
      <c r="J72196" s="830"/>
    </row>
    <row r="72198" spans="10:10" x14ac:dyDescent="0.35">
      <c r="J72198" s="830"/>
    </row>
    <row r="72199" spans="10:10" x14ac:dyDescent="0.35">
      <c r="J72199" s="830"/>
    </row>
    <row r="72200" spans="10:10" x14ac:dyDescent="0.35">
      <c r="J72200" s="830"/>
    </row>
    <row r="72201" spans="10:10" x14ac:dyDescent="0.35">
      <c r="J72201" s="830"/>
    </row>
    <row r="72202" spans="10:10" x14ac:dyDescent="0.35">
      <c r="J72202" s="830"/>
    </row>
    <row r="72203" spans="10:10" x14ac:dyDescent="0.35">
      <c r="J72203" s="830"/>
    </row>
    <row r="72204" spans="10:10" x14ac:dyDescent="0.35">
      <c r="J72204" s="830"/>
    </row>
    <row r="72205" spans="10:10" x14ac:dyDescent="0.35">
      <c r="J72205" s="830"/>
    </row>
    <row r="72206" spans="10:10" x14ac:dyDescent="0.35">
      <c r="J72206" s="830"/>
    </row>
    <row r="72207" spans="10:10" x14ac:dyDescent="0.35">
      <c r="J72207" s="830"/>
    </row>
    <row r="72208" spans="10:10" x14ac:dyDescent="0.35">
      <c r="J72208" s="830"/>
    </row>
    <row r="72209" spans="10:10" x14ac:dyDescent="0.35">
      <c r="J72209" s="830"/>
    </row>
    <row r="72210" spans="10:10" x14ac:dyDescent="0.35">
      <c r="J72210" s="830"/>
    </row>
    <row r="72211" spans="10:10" x14ac:dyDescent="0.35">
      <c r="J72211" s="830"/>
    </row>
    <row r="72212" spans="10:10" x14ac:dyDescent="0.35">
      <c r="J72212" s="830"/>
    </row>
    <row r="72213" spans="10:10" x14ac:dyDescent="0.35">
      <c r="J72213" s="830"/>
    </row>
    <row r="72214" spans="10:10" x14ac:dyDescent="0.35">
      <c r="J72214" s="830"/>
    </row>
    <row r="72215" spans="10:10" x14ac:dyDescent="0.35">
      <c r="J72215" s="830"/>
    </row>
    <row r="72216" spans="10:10" x14ac:dyDescent="0.35">
      <c r="J72216" s="830"/>
    </row>
    <row r="72217" spans="10:10" x14ac:dyDescent="0.35">
      <c r="J72217" s="830"/>
    </row>
    <row r="72218" spans="10:10" x14ac:dyDescent="0.35">
      <c r="J72218" s="830"/>
    </row>
    <row r="72219" spans="10:10" x14ac:dyDescent="0.35">
      <c r="J72219" s="830"/>
    </row>
    <row r="72220" spans="10:10" x14ac:dyDescent="0.35">
      <c r="J72220" s="830"/>
    </row>
    <row r="72221" spans="10:10" x14ac:dyDescent="0.35">
      <c r="J72221" s="830"/>
    </row>
    <row r="72226" spans="10:10" x14ac:dyDescent="0.35">
      <c r="J72226" s="830"/>
    </row>
    <row r="72227" spans="10:10" x14ac:dyDescent="0.35">
      <c r="J72227" s="830"/>
    </row>
    <row r="72228" spans="10:10" x14ac:dyDescent="0.35">
      <c r="J72228" s="830"/>
    </row>
    <row r="72229" spans="10:10" x14ac:dyDescent="0.35">
      <c r="J72229" s="830"/>
    </row>
    <row r="72230" spans="10:10" x14ac:dyDescent="0.35">
      <c r="J72230" s="830"/>
    </row>
    <row r="72231" spans="10:10" x14ac:dyDescent="0.35">
      <c r="J72231" s="830"/>
    </row>
    <row r="72232" spans="10:10" x14ac:dyDescent="0.35">
      <c r="J72232" s="830"/>
    </row>
    <row r="72233" spans="10:10" x14ac:dyDescent="0.35">
      <c r="J72233" s="830"/>
    </row>
    <row r="72234" spans="10:10" x14ac:dyDescent="0.35">
      <c r="J72234" s="830"/>
    </row>
    <row r="72235" spans="10:10" x14ac:dyDescent="0.35">
      <c r="J72235" s="830"/>
    </row>
    <row r="72236" spans="10:10" x14ac:dyDescent="0.35">
      <c r="J72236" s="830"/>
    </row>
    <row r="72237" spans="10:10" x14ac:dyDescent="0.35">
      <c r="J72237" s="830"/>
    </row>
    <row r="72238" spans="10:10" x14ac:dyDescent="0.35">
      <c r="J72238" s="830"/>
    </row>
    <row r="72239" spans="10:10" x14ac:dyDescent="0.35">
      <c r="J72239" s="830"/>
    </row>
    <row r="72240" spans="10:10" x14ac:dyDescent="0.35">
      <c r="J72240" s="830"/>
    </row>
    <row r="72241" spans="10:10" x14ac:dyDescent="0.35">
      <c r="J72241" s="830"/>
    </row>
    <row r="72242" spans="10:10" x14ac:dyDescent="0.35">
      <c r="J72242" s="830"/>
    </row>
    <row r="72243" spans="10:10" x14ac:dyDescent="0.35">
      <c r="J72243" s="830"/>
    </row>
    <row r="72244" spans="10:10" x14ac:dyDescent="0.35">
      <c r="J72244" s="830"/>
    </row>
    <row r="72245" spans="10:10" x14ac:dyDescent="0.35">
      <c r="J72245" s="830"/>
    </row>
    <row r="72246" spans="10:10" x14ac:dyDescent="0.35">
      <c r="J72246" s="830"/>
    </row>
    <row r="72247" spans="10:10" x14ac:dyDescent="0.35">
      <c r="J72247" s="830"/>
    </row>
    <row r="72248" spans="10:10" x14ac:dyDescent="0.35">
      <c r="J72248" s="830"/>
    </row>
    <row r="72249" spans="10:10" x14ac:dyDescent="0.35">
      <c r="J72249" s="830"/>
    </row>
    <row r="72250" spans="10:10" x14ac:dyDescent="0.35">
      <c r="J72250" s="830"/>
    </row>
    <row r="72251" spans="10:10" x14ac:dyDescent="0.35">
      <c r="J72251" s="830"/>
    </row>
    <row r="72252" spans="10:10" x14ac:dyDescent="0.35">
      <c r="J72252" s="830"/>
    </row>
    <row r="72253" spans="10:10" x14ac:dyDescent="0.35">
      <c r="J72253" s="830"/>
    </row>
    <row r="72254" spans="10:10" x14ac:dyDescent="0.35">
      <c r="J72254" s="830"/>
    </row>
    <row r="72255" spans="10:10" x14ac:dyDescent="0.35">
      <c r="J72255" s="830"/>
    </row>
    <row r="72256" spans="10:10" x14ac:dyDescent="0.35">
      <c r="J72256" s="830"/>
    </row>
    <row r="72257" spans="10:10" x14ac:dyDescent="0.35">
      <c r="J72257" s="830"/>
    </row>
    <row r="72258" spans="10:10" x14ac:dyDescent="0.35">
      <c r="J72258" s="830"/>
    </row>
    <row r="72259" spans="10:10" x14ac:dyDescent="0.35">
      <c r="J72259" s="830"/>
    </row>
    <row r="72260" spans="10:10" x14ac:dyDescent="0.35">
      <c r="J72260" s="830"/>
    </row>
    <row r="72261" spans="10:10" x14ac:dyDescent="0.35">
      <c r="J72261" s="830"/>
    </row>
    <row r="72262" spans="10:10" x14ac:dyDescent="0.35">
      <c r="J72262" s="830"/>
    </row>
    <row r="72263" spans="10:10" x14ac:dyDescent="0.35">
      <c r="J72263" s="830"/>
    </row>
    <row r="72264" spans="10:10" x14ac:dyDescent="0.35">
      <c r="J72264" s="830"/>
    </row>
    <row r="72265" spans="10:10" x14ac:dyDescent="0.35">
      <c r="J72265" s="830"/>
    </row>
    <row r="72266" spans="10:10" x14ac:dyDescent="0.35">
      <c r="J72266" s="830"/>
    </row>
    <row r="72267" spans="10:10" x14ac:dyDescent="0.35">
      <c r="J72267" s="830"/>
    </row>
    <row r="72268" spans="10:10" x14ac:dyDescent="0.35">
      <c r="J72268" s="830"/>
    </row>
    <row r="72269" spans="10:10" x14ac:dyDescent="0.35">
      <c r="J72269" s="830"/>
    </row>
    <row r="72270" spans="10:10" x14ac:dyDescent="0.35">
      <c r="J72270" s="830"/>
    </row>
    <row r="72271" spans="10:10" x14ac:dyDescent="0.35">
      <c r="J72271" s="830"/>
    </row>
    <row r="72272" spans="10:10" x14ac:dyDescent="0.35">
      <c r="J72272" s="830"/>
    </row>
    <row r="72273" spans="10:10" x14ac:dyDescent="0.35">
      <c r="J72273" s="830"/>
    </row>
    <row r="72274" spans="10:10" x14ac:dyDescent="0.35">
      <c r="J72274" s="830"/>
    </row>
    <row r="72275" spans="10:10" x14ac:dyDescent="0.35">
      <c r="J72275" s="830"/>
    </row>
    <row r="72276" spans="10:10" x14ac:dyDescent="0.35">
      <c r="J72276" s="830"/>
    </row>
    <row r="72278" spans="10:10" x14ac:dyDescent="0.35">
      <c r="J72278" s="830"/>
    </row>
    <row r="72279" spans="10:10" x14ac:dyDescent="0.35">
      <c r="J72279" s="830"/>
    </row>
    <row r="72280" spans="10:10" x14ac:dyDescent="0.35">
      <c r="J72280" s="830"/>
    </row>
    <row r="72281" spans="10:10" x14ac:dyDescent="0.35">
      <c r="J72281" s="830"/>
    </row>
    <row r="72282" spans="10:10" x14ac:dyDescent="0.35">
      <c r="J72282" s="830"/>
    </row>
    <row r="72283" spans="10:10" x14ac:dyDescent="0.35">
      <c r="J72283" s="830"/>
    </row>
    <row r="72284" spans="10:10" x14ac:dyDescent="0.35">
      <c r="J72284" s="830"/>
    </row>
    <row r="72285" spans="10:10" x14ac:dyDescent="0.35">
      <c r="J72285" s="830"/>
    </row>
    <row r="72286" spans="10:10" x14ac:dyDescent="0.35">
      <c r="J72286" s="830"/>
    </row>
    <row r="72287" spans="10:10" x14ac:dyDescent="0.35">
      <c r="J72287" s="830"/>
    </row>
    <row r="72288" spans="10:10" x14ac:dyDescent="0.35">
      <c r="J72288" s="830"/>
    </row>
    <row r="72289" spans="10:10" x14ac:dyDescent="0.35">
      <c r="J72289" s="830"/>
    </row>
    <row r="72290" spans="10:10" x14ac:dyDescent="0.35">
      <c r="J72290" s="830"/>
    </row>
    <row r="72291" spans="10:10" x14ac:dyDescent="0.35">
      <c r="J72291" s="830"/>
    </row>
    <row r="72292" spans="10:10" x14ac:dyDescent="0.35">
      <c r="J72292" s="830"/>
    </row>
    <row r="72293" spans="10:10" x14ac:dyDescent="0.35">
      <c r="J72293" s="830"/>
    </row>
    <row r="72294" spans="10:10" x14ac:dyDescent="0.35">
      <c r="J72294" s="830"/>
    </row>
    <row r="72295" spans="10:10" x14ac:dyDescent="0.35">
      <c r="J72295" s="830"/>
    </row>
    <row r="72296" spans="10:10" x14ac:dyDescent="0.35">
      <c r="J72296" s="830"/>
    </row>
    <row r="72297" spans="10:10" x14ac:dyDescent="0.35">
      <c r="J72297" s="830"/>
    </row>
    <row r="72298" spans="10:10" x14ac:dyDescent="0.35">
      <c r="J72298" s="830"/>
    </row>
    <row r="72299" spans="10:10" x14ac:dyDescent="0.35">
      <c r="J72299" s="830"/>
    </row>
    <row r="72300" spans="10:10" x14ac:dyDescent="0.35">
      <c r="J72300" s="830"/>
    </row>
    <row r="72301" spans="10:10" x14ac:dyDescent="0.35">
      <c r="J72301" s="830"/>
    </row>
    <row r="72302" spans="10:10" x14ac:dyDescent="0.35">
      <c r="J72302" s="830"/>
    </row>
    <row r="72303" spans="10:10" x14ac:dyDescent="0.35">
      <c r="J72303" s="830"/>
    </row>
    <row r="72304" spans="10:10" x14ac:dyDescent="0.35">
      <c r="J72304" s="830"/>
    </row>
    <row r="72305" spans="10:10" x14ac:dyDescent="0.35">
      <c r="J72305" s="830"/>
    </row>
    <row r="72306" spans="10:10" x14ac:dyDescent="0.35">
      <c r="J72306" s="830"/>
    </row>
    <row r="72307" spans="10:10" x14ac:dyDescent="0.35">
      <c r="J72307" s="830"/>
    </row>
    <row r="72308" spans="10:10" x14ac:dyDescent="0.35">
      <c r="J72308" s="830"/>
    </row>
    <row r="72309" spans="10:10" x14ac:dyDescent="0.35">
      <c r="J72309" s="830"/>
    </row>
    <row r="72310" spans="10:10" x14ac:dyDescent="0.35">
      <c r="J72310" s="830"/>
    </row>
    <row r="72311" spans="10:10" x14ac:dyDescent="0.35">
      <c r="J72311" s="830"/>
    </row>
    <row r="72312" spans="10:10" x14ac:dyDescent="0.35">
      <c r="J72312" s="830"/>
    </row>
    <row r="72313" spans="10:10" x14ac:dyDescent="0.35">
      <c r="J72313" s="830"/>
    </row>
    <row r="72314" spans="10:10" x14ac:dyDescent="0.35">
      <c r="J72314" s="830"/>
    </row>
    <row r="72315" spans="10:10" x14ac:dyDescent="0.35">
      <c r="J72315" s="830"/>
    </row>
    <row r="72316" spans="10:10" x14ac:dyDescent="0.35">
      <c r="J72316" s="830"/>
    </row>
    <row r="72317" spans="10:10" x14ac:dyDescent="0.35">
      <c r="J72317" s="830"/>
    </row>
    <row r="72318" spans="10:10" x14ac:dyDescent="0.35">
      <c r="J72318" s="830"/>
    </row>
    <row r="72319" spans="10:10" x14ac:dyDescent="0.35">
      <c r="J72319" s="830"/>
    </row>
    <row r="72320" spans="10:10" x14ac:dyDescent="0.35">
      <c r="J72320" s="830"/>
    </row>
    <row r="72321" spans="10:10" x14ac:dyDescent="0.35">
      <c r="J72321" s="830"/>
    </row>
    <row r="72322" spans="10:10" x14ac:dyDescent="0.35">
      <c r="J72322" s="830"/>
    </row>
    <row r="72323" spans="10:10" x14ac:dyDescent="0.35">
      <c r="J72323" s="830"/>
    </row>
    <row r="72324" spans="10:10" x14ac:dyDescent="0.35">
      <c r="J72324" s="830"/>
    </row>
    <row r="72325" spans="10:10" x14ac:dyDescent="0.35">
      <c r="J72325" s="830"/>
    </row>
    <row r="72326" spans="10:10" x14ac:dyDescent="0.35">
      <c r="J72326" s="830"/>
    </row>
    <row r="72327" spans="10:10" x14ac:dyDescent="0.35">
      <c r="J72327" s="830"/>
    </row>
    <row r="72328" spans="10:10" x14ac:dyDescent="0.35">
      <c r="J72328" s="830"/>
    </row>
    <row r="72329" spans="10:10" x14ac:dyDescent="0.35">
      <c r="J72329" s="830"/>
    </row>
    <row r="72330" spans="10:10" x14ac:dyDescent="0.35">
      <c r="J72330" s="830"/>
    </row>
    <row r="72331" spans="10:10" x14ac:dyDescent="0.35">
      <c r="J72331" s="830"/>
    </row>
    <row r="72332" spans="10:10" x14ac:dyDescent="0.35">
      <c r="J72332" s="830"/>
    </row>
    <row r="72333" spans="10:10" x14ac:dyDescent="0.35">
      <c r="J72333" s="830"/>
    </row>
    <row r="72334" spans="10:10" x14ac:dyDescent="0.35">
      <c r="J72334" s="830"/>
    </row>
    <row r="72335" spans="10:10" x14ac:dyDescent="0.35">
      <c r="J72335" s="830"/>
    </row>
    <row r="72336" spans="10:10" x14ac:dyDescent="0.35">
      <c r="J72336" s="830"/>
    </row>
    <row r="72337" spans="10:10" x14ac:dyDescent="0.35">
      <c r="J72337" s="830"/>
    </row>
    <row r="72338" spans="10:10" x14ac:dyDescent="0.35">
      <c r="J72338" s="830"/>
    </row>
    <row r="72339" spans="10:10" x14ac:dyDescent="0.35">
      <c r="J72339" s="830"/>
    </row>
    <row r="72340" spans="10:10" x14ac:dyDescent="0.35">
      <c r="J72340" s="830"/>
    </row>
    <row r="72341" spans="10:10" x14ac:dyDescent="0.35">
      <c r="J72341" s="830"/>
    </row>
    <row r="72342" spans="10:10" x14ac:dyDescent="0.35">
      <c r="J72342" s="830"/>
    </row>
    <row r="72343" spans="10:10" x14ac:dyDescent="0.35">
      <c r="J72343" s="830"/>
    </row>
    <row r="72344" spans="10:10" x14ac:dyDescent="0.35">
      <c r="J72344" s="830"/>
    </row>
    <row r="72345" spans="10:10" x14ac:dyDescent="0.35">
      <c r="J72345" s="830"/>
    </row>
    <row r="72346" spans="10:10" x14ac:dyDescent="0.35">
      <c r="J72346" s="830"/>
    </row>
    <row r="72347" spans="10:10" x14ac:dyDescent="0.35">
      <c r="J72347" s="830"/>
    </row>
    <row r="72350" spans="10:10" x14ac:dyDescent="0.35">
      <c r="J72350" s="830"/>
    </row>
    <row r="72355" spans="10:10" x14ac:dyDescent="0.35">
      <c r="J72355" s="830"/>
    </row>
    <row r="72356" spans="10:10" x14ac:dyDescent="0.35">
      <c r="J72356" s="830"/>
    </row>
    <row r="72357" spans="10:10" x14ac:dyDescent="0.35">
      <c r="J72357" s="830"/>
    </row>
    <row r="72358" spans="10:10" x14ac:dyDescent="0.35">
      <c r="J72358" s="830"/>
    </row>
    <row r="72359" spans="10:10" x14ac:dyDescent="0.35">
      <c r="J72359" s="830"/>
    </row>
    <row r="72361" spans="10:10" x14ac:dyDescent="0.35">
      <c r="J72361" s="830"/>
    </row>
    <row r="72362" spans="10:10" x14ac:dyDescent="0.35">
      <c r="J72362" s="830"/>
    </row>
    <row r="72363" spans="10:10" x14ac:dyDescent="0.35">
      <c r="J72363" s="830"/>
    </row>
    <row r="72364" spans="10:10" x14ac:dyDescent="0.35">
      <c r="J72364" s="830"/>
    </row>
    <row r="72365" spans="10:10" x14ac:dyDescent="0.35">
      <c r="J72365" s="830"/>
    </row>
    <row r="72366" spans="10:10" x14ac:dyDescent="0.35">
      <c r="J72366" s="830"/>
    </row>
    <row r="72367" spans="10:10" x14ac:dyDescent="0.35">
      <c r="J72367" s="830"/>
    </row>
    <row r="72368" spans="10:10" x14ac:dyDescent="0.35">
      <c r="J72368" s="830"/>
    </row>
    <row r="72369" spans="10:10" x14ac:dyDescent="0.35">
      <c r="J72369" s="830"/>
    </row>
    <row r="72370" spans="10:10" x14ac:dyDescent="0.35">
      <c r="J72370" s="830"/>
    </row>
    <row r="72371" spans="10:10" x14ac:dyDescent="0.35">
      <c r="J72371" s="830"/>
    </row>
    <row r="72372" spans="10:10" x14ac:dyDescent="0.35">
      <c r="J72372" s="830"/>
    </row>
    <row r="72373" spans="10:10" x14ac:dyDescent="0.35">
      <c r="J72373" s="830"/>
    </row>
    <row r="72374" spans="10:10" x14ac:dyDescent="0.35">
      <c r="J72374" s="830"/>
    </row>
    <row r="72375" spans="10:10" x14ac:dyDescent="0.35">
      <c r="J72375" s="830"/>
    </row>
    <row r="72376" spans="10:10" x14ac:dyDescent="0.35">
      <c r="J72376" s="830"/>
    </row>
    <row r="72377" spans="10:10" x14ac:dyDescent="0.35">
      <c r="J72377" s="830"/>
    </row>
    <row r="72378" spans="10:10" x14ac:dyDescent="0.35">
      <c r="J72378" s="830"/>
    </row>
    <row r="72379" spans="10:10" x14ac:dyDescent="0.35">
      <c r="J72379" s="830"/>
    </row>
    <row r="72380" spans="10:10" x14ac:dyDescent="0.35">
      <c r="J72380" s="830"/>
    </row>
    <row r="72381" spans="10:10" x14ac:dyDescent="0.35">
      <c r="J72381" s="830"/>
    </row>
    <row r="72382" spans="10:10" x14ac:dyDescent="0.35">
      <c r="J72382" s="830"/>
    </row>
    <row r="72383" spans="10:10" x14ac:dyDescent="0.35">
      <c r="J72383" s="830"/>
    </row>
    <row r="72384" spans="10:10" x14ac:dyDescent="0.35">
      <c r="J72384" s="830"/>
    </row>
    <row r="72385" spans="10:10" x14ac:dyDescent="0.35">
      <c r="J72385" s="830"/>
    </row>
    <row r="72386" spans="10:10" x14ac:dyDescent="0.35">
      <c r="J72386" s="830"/>
    </row>
    <row r="72387" spans="10:10" x14ac:dyDescent="0.35">
      <c r="J72387" s="830"/>
    </row>
    <row r="72390" spans="10:10" x14ac:dyDescent="0.35">
      <c r="J72390" s="830"/>
    </row>
    <row r="72391" spans="10:10" x14ac:dyDescent="0.35">
      <c r="J72391" s="830"/>
    </row>
    <row r="72392" spans="10:10" x14ac:dyDescent="0.35">
      <c r="J72392" s="830"/>
    </row>
    <row r="72393" spans="10:10" x14ac:dyDescent="0.35">
      <c r="J72393" s="830"/>
    </row>
    <row r="72394" spans="10:10" x14ac:dyDescent="0.35">
      <c r="J72394" s="830"/>
    </row>
    <row r="72395" spans="10:10" x14ac:dyDescent="0.35">
      <c r="J72395" s="830"/>
    </row>
    <row r="72396" spans="10:10" x14ac:dyDescent="0.35">
      <c r="J72396" s="830"/>
    </row>
    <row r="72397" spans="10:10" x14ac:dyDescent="0.35">
      <c r="J72397" s="830"/>
    </row>
    <row r="72398" spans="10:10" x14ac:dyDescent="0.35">
      <c r="J72398" s="830"/>
    </row>
    <row r="72403" spans="10:10" x14ac:dyDescent="0.35">
      <c r="J72403" s="830"/>
    </row>
    <row r="72404" spans="10:10" x14ac:dyDescent="0.35">
      <c r="J72404" s="830"/>
    </row>
    <row r="72405" spans="10:10" x14ac:dyDescent="0.35">
      <c r="J72405" s="830"/>
    </row>
    <row r="72406" spans="10:10" x14ac:dyDescent="0.35">
      <c r="J72406" s="830"/>
    </row>
    <row r="72407" spans="10:10" x14ac:dyDescent="0.35">
      <c r="J72407" s="830"/>
    </row>
    <row r="72412" spans="10:10" x14ac:dyDescent="0.35">
      <c r="J72412" s="830"/>
    </row>
    <row r="72413" spans="10:10" x14ac:dyDescent="0.35">
      <c r="J72413" s="830"/>
    </row>
    <row r="72414" spans="10:10" x14ac:dyDescent="0.35">
      <c r="J72414" s="830"/>
    </row>
    <row r="72415" spans="10:10" x14ac:dyDescent="0.35">
      <c r="J72415" s="830"/>
    </row>
    <row r="72416" spans="10:10" x14ac:dyDescent="0.35">
      <c r="J72416" s="830"/>
    </row>
    <row r="72417" spans="10:10" x14ac:dyDescent="0.35">
      <c r="J72417" s="830"/>
    </row>
    <row r="72418" spans="10:10" x14ac:dyDescent="0.35">
      <c r="J72418" s="830"/>
    </row>
    <row r="72419" spans="10:10" x14ac:dyDescent="0.35">
      <c r="J72419" s="830"/>
    </row>
    <row r="72420" spans="10:10" x14ac:dyDescent="0.35">
      <c r="J72420" s="830"/>
    </row>
    <row r="72421" spans="10:10" x14ac:dyDescent="0.35">
      <c r="J72421" s="830"/>
    </row>
    <row r="72422" spans="10:10" x14ac:dyDescent="0.35">
      <c r="J72422" s="830"/>
    </row>
    <row r="72423" spans="10:10" x14ac:dyDescent="0.35">
      <c r="J72423" s="830"/>
    </row>
    <row r="72424" spans="10:10" x14ac:dyDescent="0.35">
      <c r="J72424" s="830"/>
    </row>
    <row r="72425" spans="10:10" x14ac:dyDescent="0.35">
      <c r="J72425" s="830"/>
    </row>
    <row r="72426" spans="10:10" x14ac:dyDescent="0.35">
      <c r="J72426" s="830"/>
    </row>
    <row r="72427" spans="10:10" x14ac:dyDescent="0.35">
      <c r="J72427" s="830"/>
    </row>
    <row r="72442" spans="10:10" x14ac:dyDescent="0.35">
      <c r="J72442" s="830"/>
    </row>
    <row r="72443" spans="10:10" x14ac:dyDescent="0.35">
      <c r="J72443" s="830"/>
    </row>
    <row r="72444" spans="10:10" x14ac:dyDescent="0.35">
      <c r="J72444" s="830"/>
    </row>
    <row r="72445" spans="10:10" x14ac:dyDescent="0.35">
      <c r="J72445" s="830"/>
    </row>
    <row r="72446" spans="10:10" x14ac:dyDescent="0.35">
      <c r="J72446" s="830"/>
    </row>
    <row r="72447" spans="10:10" x14ac:dyDescent="0.35">
      <c r="J72447" s="830"/>
    </row>
    <row r="72448" spans="10:10" x14ac:dyDescent="0.35">
      <c r="J72448" s="830"/>
    </row>
    <row r="72449" spans="10:10" x14ac:dyDescent="0.35">
      <c r="J72449" s="830"/>
    </row>
    <row r="72450" spans="10:10" x14ac:dyDescent="0.35">
      <c r="J72450" s="830"/>
    </row>
    <row r="72451" spans="10:10" x14ac:dyDescent="0.35">
      <c r="J72451" s="830"/>
    </row>
    <row r="72452" spans="10:10" x14ac:dyDescent="0.35">
      <c r="J72452" s="830"/>
    </row>
    <row r="72453" spans="10:10" x14ac:dyDescent="0.35">
      <c r="J72453" s="830"/>
    </row>
    <row r="72468" spans="10:10" x14ac:dyDescent="0.35">
      <c r="J72468" s="830"/>
    </row>
    <row r="72469" spans="10:10" x14ac:dyDescent="0.35">
      <c r="J72469" s="830"/>
    </row>
    <row r="72472" spans="10:10" x14ac:dyDescent="0.35">
      <c r="J72472" s="830"/>
    </row>
    <row r="72473" spans="10:10" x14ac:dyDescent="0.35">
      <c r="J72473" s="830"/>
    </row>
    <row r="72474" spans="10:10" x14ac:dyDescent="0.35">
      <c r="J72474" s="830"/>
    </row>
    <row r="72475" spans="10:10" x14ac:dyDescent="0.35">
      <c r="J72475" s="830"/>
    </row>
    <row r="72476" spans="10:10" x14ac:dyDescent="0.35">
      <c r="J72476" s="830"/>
    </row>
    <row r="72477" spans="10:10" x14ac:dyDescent="0.35">
      <c r="J72477" s="830"/>
    </row>
    <row r="72478" spans="10:10" x14ac:dyDescent="0.35">
      <c r="J72478" s="830"/>
    </row>
    <row r="72479" spans="10:10" x14ac:dyDescent="0.35">
      <c r="J72479" s="830"/>
    </row>
    <row r="72480" spans="10:10" x14ac:dyDescent="0.35">
      <c r="J72480" s="830"/>
    </row>
    <row r="72481" spans="10:10" x14ac:dyDescent="0.35">
      <c r="J72481" s="830"/>
    </row>
    <row r="72482" spans="10:10" x14ac:dyDescent="0.35">
      <c r="J72482" s="830"/>
    </row>
    <row r="72483" spans="10:10" x14ac:dyDescent="0.35">
      <c r="J72483" s="830"/>
    </row>
    <row r="72484" spans="10:10" x14ac:dyDescent="0.35">
      <c r="J72484" s="830"/>
    </row>
    <row r="72485" spans="10:10" x14ac:dyDescent="0.35">
      <c r="J72485" s="830"/>
    </row>
    <row r="72486" spans="10:10" x14ac:dyDescent="0.35">
      <c r="J72486" s="830"/>
    </row>
    <row r="72487" spans="10:10" x14ac:dyDescent="0.35">
      <c r="J72487" s="830"/>
    </row>
    <row r="72488" spans="10:10" x14ac:dyDescent="0.35">
      <c r="J72488" s="830"/>
    </row>
    <row r="72489" spans="10:10" x14ac:dyDescent="0.35">
      <c r="J72489" s="830"/>
    </row>
    <row r="72490" spans="10:10" x14ac:dyDescent="0.35">
      <c r="J72490" s="830"/>
    </row>
    <row r="72491" spans="10:10" x14ac:dyDescent="0.35">
      <c r="J72491" s="830"/>
    </row>
    <row r="72492" spans="10:10" x14ac:dyDescent="0.35">
      <c r="J72492" s="830"/>
    </row>
    <row r="72493" spans="10:10" x14ac:dyDescent="0.35">
      <c r="J72493" s="830"/>
    </row>
    <row r="72494" spans="10:10" x14ac:dyDescent="0.35">
      <c r="J72494" s="830"/>
    </row>
    <row r="72495" spans="10:10" x14ac:dyDescent="0.35">
      <c r="J72495" s="830"/>
    </row>
    <row r="72496" spans="10:10" x14ac:dyDescent="0.35">
      <c r="J72496" s="830"/>
    </row>
    <row r="72497" spans="10:10" x14ac:dyDescent="0.35">
      <c r="J72497" s="830"/>
    </row>
    <row r="72498" spans="10:10" x14ac:dyDescent="0.35">
      <c r="J72498" s="830"/>
    </row>
    <row r="72499" spans="10:10" x14ac:dyDescent="0.35">
      <c r="J72499" s="830"/>
    </row>
    <row r="72500" spans="10:10" x14ac:dyDescent="0.35">
      <c r="J72500" s="830"/>
    </row>
    <row r="72501" spans="10:10" x14ac:dyDescent="0.35">
      <c r="J72501" s="830"/>
    </row>
    <row r="72502" spans="10:10" x14ac:dyDescent="0.35">
      <c r="J72502" s="830"/>
    </row>
    <row r="72503" spans="10:10" x14ac:dyDescent="0.35">
      <c r="J72503" s="830"/>
    </row>
    <row r="72504" spans="10:10" x14ac:dyDescent="0.35">
      <c r="J72504" s="830"/>
    </row>
    <row r="72505" spans="10:10" x14ac:dyDescent="0.35">
      <c r="J72505" s="830"/>
    </row>
    <row r="72506" spans="10:10" x14ac:dyDescent="0.35">
      <c r="J72506" s="830"/>
    </row>
    <row r="72507" spans="10:10" x14ac:dyDescent="0.35">
      <c r="J72507" s="830"/>
    </row>
    <row r="72508" spans="10:10" x14ac:dyDescent="0.35">
      <c r="J72508" s="830"/>
    </row>
    <row r="72509" spans="10:10" x14ac:dyDescent="0.35">
      <c r="J72509" s="830"/>
    </row>
    <row r="72510" spans="10:10" x14ac:dyDescent="0.35">
      <c r="J72510" s="830"/>
    </row>
    <row r="72511" spans="10:10" x14ac:dyDescent="0.35">
      <c r="J72511" s="830"/>
    </row>
    <row r="72512" spans="10:10" x14ac:dyDescent="0.35">
      <c r="J72512" s="830"/>
    </row>
    <row r="72513" spans="10:10" x14ac:dyDescent="0.35">
      <c r="J72513" s="830"/>
    </row>
    <row r="72514" spans="10:10" x14ac:dyDescent="0.35">
      <c r="J72514" s="830"/>
    </row>
    <row r="72515" spans="10:10" x14ac:dyDescent="0.35">
      <c r="J72515" s="830"/>
    </row>
    <row r="72516" spans="10:10" x14ac:dyDescent="0.35">
      <c r="J72516" s="830"/>
    </row>
    <row r="72517" spans="10:10" x14ac:dyDescent="0.35">
      <c r="J72517" s="830"/>
    </row>
    <row r="72518" spans="10:10" x14ac:dyDescent="0.35">
      <c r="J72518" s="830"/>
    </row>
    <row r="72519" spans="10:10" x14ac:dyDescent="0.35">
      <c r="J72519" s="830"/>
    </row>
    <row r="72520" spans="10:10" x14ac:dyDescent="0.35">
      <c r="J72520" s="830"/>
    </row>
    <row r="72521" spans="10:10" x14ac:dyDescent="0.35">
      <c r="J72521" s="830"/>
    </row>
    <row r="72522" spans="10:10" x14ac:dyDescent="0.35">
      <c r="J72522" s="830"/>
    </row>
    <row r="72523" spans="10:10" x14ac:dyDescent="0.35">
      <c r="J72523" s="830"/>
    </row>
    <row r="72524" spans="10:10" x14ac:dyDescent="0.35">
      <c r="J72524" s="830"/>
    </row>
    <row r="72525" spans="10:10" x14ac:dyDescent="0.35">
      <c r="J72525" s="830"/>
    </row>
    <row r="72526" spans="10:10" x14ac:dyDescent="0.35">
      <c r="J72526" s="830"/>
    </row>
    <row r="72527" spans="10:10" x14ac:dyDescent="0.35">
      <c r="J72527" s="830"/>
    </row>
    <row r="72528" spans="10:10" x14ac:dyDescent="0.35">
      <c r="J72528" s="830"/>
    </row>
    <row r="72529" spans="10:10" x14ac:dyDescent="0.35">
      <c r="J72529" s="830"/>
    </row>
    <row r="72530" spans="10:10" x14ac:dyDescent="0.35">
      <c r="J72530" s="830"/>
    </row>
    <row r="72531" spans="10:10" x14ac:dyDescent="0.35">
      <c r="J72531" s="830"/>
    </row>
    <row r="72532" spans="10:10" x14ac:dyDescent="0.35">
      <c r="J72532" s="830"/>
    </row>
    <row r="72533" spans="10:10" x14ac:dyDescent="0.35">
      <c r="J72533" s="830"/>
    </row>
    <row r="72534" spans="10:10" x14ac:dyDescent="0.35">
      <c r="J72534" s="830"/>
    </row>
    <row r="72535" spans="10:10" x14ac:dyDescent="0.35">
      <c r="J72535" s="830"/>
    </row>
    <row r="72536" spans="10:10" x14ac:dyDescent="0.35">
      <c r="J72536" s="830"/>
    </row>
    <row r="72537" spans="10:10" x14ac:dyDescent="0.35">
      <c r="J72537" s="830"/>
    </row>
    <row r="72538" spans="10:10" x14ac:dyDescent="0.35">
      <c r="J72538" s="830"/>
    </row>
    <row r="72539" spans="10:10" x14ac:dyDescent="0.35">
      <c r="J72539" s="830"/>
    </row>
    <row r="72540" spans="10:10" x14ac:dyDescent="0.35">
      <c r="J72540" s="830"/>
    </row>
    <row r="72541" spans="10:10" x14ac:dyDescent="0.35">
      <c r="J72541" s="830"/>
    </row>
    <row r="72542" spans="10:10" x14ac:dyDescent="0.35">
      <c r="J72542" s="830"/>
    </row>
    <row r="72543" spans="10:10" x14ac:dyDescent="0.35">
      <c r="J72543" s="830"/>
    </row>
    <row r="72544" spans="10:10" x14ac:dyDescent="0.35">
      <c r="J72544" s="830"/>
    </row>
    <row r="72545" spans="10:10" x14ac:dyDescent="0.35">
      <c r="J72545" s="830"/>
    </row>
    <row r="72546" spans="10:10" x14ac:dyDescent="0.35">
      <c r="J72546" s="830"/>
    </row>
    <row r="72547" spans="10:10" x14ac:dyDescent="0.35">
      <c r="J72547" s="830"/>
    </row>
    <row r="72548" spans="10:10" x14ac:dyDescent="0.35">
      <c r="J72548" s="830"/>
    </row>
    <row r="72549" spans="10:10" x14ac:dyDescent="0.35">
      <c r="J72549" s="830"/>
    </row>
    <row r="72550" spans="10:10" x14ac:dyDescent="0.35">
      <c r="J72550" s="830"/>
    </row>
    <row r="72551" spans="10:10" x14ac:dyDescent="0.35">
      <c r="J72551" s="830"/>
    </row>
    <row r="72552" spans="10:10" x14ac:dyDescent="0.35">
      <c r="J72552" s="830"/>
    </row>
    <row r="72553" spans="10:10" x14ac:dyDescent="0.35">
      <c r="J72553" s="830"/>
    </row>
    <row r="72554" spans="10:10" x14ac:dyDescent="0.35">
      <c r="J72554" s="830"/>
    </row>
    <row r="72555" spans="10:10" x14ac:dyDescent="0.35">
      <c r="J72555" s="830"/>
    </row>
    <row r="72556" spans="10:10" x14ac:dyDescent="0.35">
      <c r="J72556" s="830"/>
    </row>
    <row r="72557" spans="10:10" x14ac:dyDescent="0.35">
      <c r="J72557" s="830"/>
    </row>
    <row r="72558" spans="10:10" x14ac:dyDescent="0.35">
      <c r="J72558" s="830"/>
    </row>
    <row r="72559" spans="10:10" x14ac:dyDescent="0.35">
      <c r="J72559" s="830"/>
    </row>
    <row r="72560" spans="10:10" x14ac:dyDescent="0.35">
      <c r="J72560" s="830"/>
    </row>
    <row r="72561" spans="10:10" x14ac:dyDescent="0.35">
      <c r="J72561" s="830"/>
    </row>
    <row r="72562" spans="10:10" x14ac:dyDescent="0.35">
      <c r="J72562" s="830"/>
    </row>
    <row r="72563" spans="10:10" x14ac:dyDescent="0.35">
      <c r="J72563" s="830"/>
    </row>
    <row r="72564" spans="10:10" x14ac:dyDescent="0.35">
      <c r="J72564" s="830"/>
    </row>
    <row r="72565" spans="10:10" x14ac:dyDescent="0.35">
      <c r="J72565" s="830"/>
    </row>
    <row r="72566" spans="10:10" x14ac:dyDescent="0.35">
      <c r="J72566" s="830"/>
    </row>
    <row r="72567" spans="10:10" x14ac:dyDescent="0.35">
      <c r="J72567" s="830"/>
    </row>
    <row r="72568" spans="10:10" x14ac:dyDescent="0.35">
      <c r="J72568" s="830"/>
    </row>
    <row r="72569" spans="10:10" x14ac:dyDescent="0.35">
      <c r="J72569" s="830"/>
    </row>
    <row r="72570" spans="10:10" x14ac:dyDescent="0.35">
      <c r="J72570" s="830"/>
    </row>
    <row r="72571" spans="10:10" x14ac:dyDescent="0.35">
      <c r="J72571" s="830"/>
    </row>
    <row r="72572" spans="10:10" x14ac:dyDescent="0.35">
      <c r="J72572" s="830"/>
    </row>
    <row r="72573" spans="10:10" x14ac:dyDescent="0.35">
      <c r="J72573" s="830"/>
    </row>
    <row r="72574" spans="10:10" x14ac:dyDescent="0.35">
      <c r="J72574" s="830"/>
    </row>
    <row r="72575" spans="10:10" x14ac:dyDescent="0.35">
      <c r="J72575" s="830"/>
    </row>
    <row r="72576" spans="10:10" x14ac:dyDescent="0.35">
      <c r="J72576" s="830"/>
    </row>
    <row r="72577" spans="10:10" x14ac:dyDescent="0.35">
      <c r="J72577" s="830"/>
    </row>
    <row r="72578" spans="10:10" x14ac:dyDescent="0.35">
      <c r="J72578" s="830"/>
    </row>
    <row r="72579" spans="10:10" x14ac:dyDescent="0.35">
      <c r="J72579" s="830"/>
    </row>
    <row r="72580" spans="10:10" x14ac:dyDescent="0.35">
      <c r="J72580" s="830"/>
    </row>
    <row r="72581" spans="10:10" x14ac:dyDescent="0.35">
      <c r="J72581" s="830"/>
    </row>
    <row r="72582" spans="10:10" x14ac:dyDescent="0.35">
      <c r="J72582" s="830"/>
    </row>
    <row r="72583" spans="10:10" x14ac:dyDescent="0.35">
      <c r="J72583" s="830"/>
    </row>
    <row r="72584" spans="10:10" x14ac:dyDescent="0.35">
      <c r="J72584" s="830"/>
    </row>
    <row r="72585" spans="10:10" x14ac:dyDescent="0.35">
      <c r="J72585" s="830"/>
    </row>
    <row r="72586" spans="10:10" x14ac:dyDescent="0.35">
      <c r="J72586" s="830"/>
    </row>
    <row r="72587" spans="10:10" x14ac:dyDescent="0.35">
      <c r="J72587" s="830"/>
    </row>
    <row r="72588" spans="10:10" x14ac:dyDescent="0.35">
      <c r="J72588" s="830"/>
    </row>
    <row r="72589" spans="10:10" x14ac:dyDescent="0.35">
      <c r="J72589" s="830"/>
    </row>
    <row r="72590" spans="10:10" x14ac:dyDescent="0.35">
      <c r="J72590" s="830"/>
    </row>
    <row r="72591" spans="10:10" x14ac:dyDescent="0.35">
      <c r="J72591" s="830"/>
    </row>
    <row r="72592" spans="10:10" x14ac:dyDescent="0.35">
      <c r="J72592" s="830"/>
    </row>
    <row r="72593" spans="10:10" x14ac:dyDescent="0.35">
      <c r="J72593" s="830"/>
    </row>
    <row r="72594" spans="10:10" x14ac:dyDescent="0.35">
      <c r="J72594" s="830"/>
    </row>
    <row r="72595" spans="10:10" x14ac:dyDescent="0.35">
      <c r="J72595" s="830"/>
    </row>
    <row r="72596" spans="10:10" x14ac:dyDescent="0.35">
      <c r="J72596" s="830"/>
    </row>
    <row r="72597" spans="10:10" x14ac:dyDescent="0.35">
      <c r="J72597" s="830"/>
    </row>
    <row r="72598" spans="10:10" x14ac:dyDescent="0.35">
      <c r="J72598" s="830"/>
    </row>
    <row r="72599" spans="10:10" x14ac:dyDescent="0.35">
      <c r="J72599" s="830"/>
    </row>
    <row r="72600" spans="10:10" x14ac:dyDescent="0.35">
      <c r="J72600" s="830"/>
    </row>
    <row r="72601" spans="10:10" x14ac:dyDescent="0.35">
      <c r="J72601" s="830"/>
    </row>
    <row r="72602" spans="10:10" x14ac:dyDescent="0.35">
      <c r="J72602" s="830"/>
    </row>
    <row r="72603" spans="10:10" x14ac:dyDescent="0.35">
      <c r="J72603" s="830"/>
    </row>
    <row r="72604" spans="10:10" x14ac:dyDescent="0.35">
      <c r="J72604" s="830"/>
    </row>
    <row r="72605" spans="10:10" x14ac:dyDescent="0.35">
      <c r="J72605" s="830"/>
    </row>
    <row r="72606" spans="10:10" x14ac:dyDescent="0.35">
      <c r="J72606" s="830"/>
    </row>
    <row r="72607" spans="10:10" x14ac:dyDescent="0.35">
      <c r="J72607" s="830"/>
    </row>
    <row r="72608" spans="10:10" x14ac:dyDescent="0.35">
      <c r="J72608" s="830"/>
    </row>
    <row r="72609" spans="10:10" x14ac:dyDescent="0.35">
      <c r="J72609" s="830"/>
    </row>
    <row r="72610" spans="10:10" x14ac:dyDescent="0.35">
      <c r="J72610" s="830"/>
    </row>
    <row r="72611" spans="10:10" x14ac:dyDescent="0.35">
      <c r="J72611" s="830"/>
    </row>
    <row r="72612" spans="10:10" x14ac:dyDescent="0.35">
      <c r="J72612" s="830"/>
    </row>
    <row r="72613" spans="10:10" x14ac:dyDescent="0.35">
      <c r="J72613" s="830"/>
    </row>
    <row r="72614" spans="10:10" x14ac:dyDescent="0.35">
      <c r="J72614" s="830"/>
    </row>
    <row r="72615" spans="10:10" x14ac:dyDescent="0.35">
      <c r="J72615" s="830"/>
    </row>
    <row r="72616" spans="10:10" x14ac:dyDescent="0.35">
      <c r="J72616" s="830"/>
    </row>
    <row r="72617" spans="10:10" x14ac:dyDescent="0.35">
      <c r="J72617" s="830"/>
    </row>
    <row r="72618" spans="10:10" x14ac:dyDescent="0.35">
      <c r="J72618" s="830"/>
    </row>
    <row r="72619" spans="10:10" x14ac:dyDescent="0.35">
      <c r="J72619" s="830"/>
    </row>
    <row r="72620" spans="10:10" x14ac:dyDescent="0.35">
      <c r="J72620" s="830"/>
    </row>
    <row r="72621" spans="10:10" x14ac:dyDescent="0.35">
      <c r="J72621" s="830"/>
    </row>
    <row r="72622" spans="10:10" x14ac:dyDescent="0.35">
      <c r="J72622" s="830"/>
    </row>
    <row r="72623" spans="10:10" x14ac:dyDescent="0.35">
      <c r="J72623" s="830"/>
    </row>
    <row r="72624" spans="10:10" x14ac:dyDescent="0.35">
      <c r="J72624" s="830"/>
    </row>
    <row r="72625" spans="10:10" x14ac:dyDescent="0.35">
      <c r="J72625" s="830"/>
    </row>
    <row r="72626" spans="10:10" x14ac:dyDescent="0.35">
      <c r="J72626" s="830"/>
    </row>
    <row r="72627" spans="10:10" x14ac:dyDescent="0.35">
      <c r="J72627" s="830"/>
    </row>
    <row r="72628" spans="10:10" x14ac:dyDescent="0.35">
      <c r="J72628" s="830"/>
    </row>
    <row r="72629" spans="10:10" x14ac:dyDescent="0.35">
      <c r="J72629" s="830"/>
    </row>
    <row r="72630" spans="10:10" x14ac:dyDescent="0.35">
      <c r="J72630" s="830"/>
    </row>
    <row r="72631" spans="10:10" x14ac:dyDescent="0.35">
      <c r="J72631" s="830"/>
    </row>
    <row r="72632" spans="10:10" x14ac:dyDescent="0.35">
      <c r="J72632" s="830"/>
    </row>
    <row r="72633" spans="10:10" x14ac:dyDescent="0.35">
      <c r="J72633" s="830"/>
    </row>
    <row r="72634" spans="10:10" x14ac:dyDescent="0.35">
      <c r="J72634" s="830"/>
    </row>
    <row r="72635" spans="10:10" x14ac:dyDescent="0.35">
      <c r="J72635" s="830"/>
    </row>
    <row r="72636" spans="10:10" x14ac:dyDescent="0.35">
      <c r="J72636" s="830"/>
    </row>
    <row r="72637" spans="10:10" x14ac:dyDescent="0.35">
      <c r="J72637" s="830"/>
    </row>
    <row r="72638" spans="10:10" x14ac:dyDescent="0.35">
      <c r="J72638" s="830"/>
    </row>
    <row r="72639" spans="10:10" x14ac:dyDescent="0.35">
      <c r="J72639" s="830"/>
    </row>
    <row r="72640" spans="10:10" x14ac:dyDescent="0.35">
      <c r="J72640" s="830"/>
    </row>
    <row r="72641" spans="10:10" x14ac:dyDescent="0.35">
      <c r="J72641" s="830"/>
    </row>
    <row r="72642" spans="10:10" x14ac:dyDescent="0.35">
      <c r="J72642" s="830"/>
    </row>
    <row r="72643" spans="10:10" x14ac:dyDescent="0.35">
      <c r="J72643" s="830"/>
    </row>
    <row r="72644" spans="10:10" x14ac:dyDescent="0.35">
      <c r="J72644" s="830"/>
    </row>
    <row r="72645" spans="10:10" x14ac:dyDescent="0.35">
      <c r="J72645" s="830"/>
    </row>
    <row r="72646" spans="10:10" x14ac:dyDescent="0.35">
      <c r="J72646" s="830"/>
    </row>
    <row r="72647" spans="10:10" x14ac:dyDescent="0.35">
      <c r="J72647" s="830"/>
    </row>
    <row r="72648" spans="10:10" x14ac:dyDescent="0.35">
      <c r="J72648" s="830"/>
    </row>
    <row r="72649" spans="10:10" x14ac:dyDescent="0.35">
      <c r="J72649" s="830"/>
    </row>
    <row r="72650" spans="10:10" x14ac:dyDescent="0.35">
      <c r="J72650" s="830"/>
    </row>
    <row r="72651" spans="10:10" x14ac:dyDescent="0.35">
      <c r="J72651" s="830"/>
    </row>
    <row r="72652" spans="10:10" x14ac:dyDescent="0.35">
      <c r="J72652" s="830"/>
    </row>
    <row r="72653" spans="10:10" x14ac:dyDescent="0.35">
      <c r="J72653" s="830"/>
    </row>
    <row r="72654" spans="10:10" x14ac:dyDescent="0.35">
      <c r="J72654" s="830"/>
    </row>
    <row r="72655" spans="10:10" x14ac:dyDescent="0.35">
      <c r="J72655" s="830"/>
    </row>
    <row r="72656" spans="10:10" x14ac:dyDescent="0.35">
      <c r="J72656" s="830"/>
    </row>
    <row r="72657" spans="10:10" x14ac:dyDescent="0.35">
      <c r="J72657" s="830"/>
    </row>
    <row r="72658" spans="10:10" x14ac:dyDescent="0.35">
      <c r="J72658" s="830"/>
    </row>
    <row r="72659" spans="10:10" x14ac:dyDescent="0.35">
      <c r="J72659" s="830"/>
    </row>
    <row r="72660" spans="10:10" x14ac:dyDescent="0.35">
      <c r="J72660" s="830"/>
    </row>
    <row r="72661" spans="10:10" x14ac:dyDescent="0.35">
      <c r="J72661" s="830"/>
    </row>
    <row r="72662" spans="10:10" x14ac:dyDescent="0.35">
      <c r="J72662" s="830"/>
    </row>
    <row r="72663" spans="10:10" x14ac:dyDescent="0.35">
      <c r="J72663" s="830"/>
    </row>
    <row r="72664" spans="10:10" x14ac:dyDescent="0.35">
      <c r="J72664" s="830"/>
    </row>
    <row r="72665" spans="10:10" x14ac:dyDescent="0.35">
      <c r="J72665" s="830"/>
    </row>
    <row r="72666" spans="10:10" x14ac:dyDescent="0.35">
      <c r="J72666" s="830"/>
    </row>
    <row r="72667" spans="10:10" x14ac:dyDescent="0.35">
      <c r="J72667" s="830"/>
    </row>
    <row r="72668" spans="10:10" x14ac:dyDescent="0.35">
      <c r="J72668" s="830"/>
    </row>
    <row r="72669" spans="10:10" x14ac:dyDescent="0.35">
      <c r="J72669" s="830"/>
    </row>
    <row r="72670" spans="10:10" x14ac:dyDescent="0.35">
      <c r="J72670" s="830"/>
    </row>
    <row r="72671" spans="10:10" x14ac:dyDescent="0.35">
      <c r="J72671" s="830"/>
    </row>
    <row r="72672" spans="10:10" x14ac:dyDescent="0.35">
      <c r="J72672" s="830"/>
    </row>
    <row r="72673" spans="10:10" x14ac:dyDescent="0.35">
      <c r="J72673" s="830"/>
    </row>
    <row r="72674" spans="10:10" x14ac:dyDescent="0.35">
      <c r="J72674" s="830"/>
    </row>
    <row r="72675" spans="10:10" x14ac:dyDescent="0.35">
      <c r="J72675" s="830"/>
    </row>
    <row r="72676" spans="10:10" x14ac:dyDescent="0.35">
      <c r="J72676" s="830"/>
    </row>
    <row r="72677" spans="10:10" x14ac:dyDescent="0.35">
      <c r="J72677" s="830"/>
    </row>
    <row r="72678" spans="10:10" x14ac:dyDescent="0.35">
      <c r="J72678" s="830"/>
    </row>
    <row r="72679" spans="10:10" x14ac:dyDescent="0.35">
      <c r="J72679" s="830"/>
    </row>
    <row r="72680" spans="10:10" x14ac:dyDescent="0.35">
      <c r="J72680" s="830"/>
    </row>
    <row r="72681" spans="10:10" x14ac:dyDescent="0.35">
      <c r="J72681" s="830"/>
    </row>
    <row r="72682" spans="10:10" x14ac:dyDescent="0.35">
      <c r="J72682" s="830"/>
    </row>
    <row r="72683" spans="10:10" x14ac:dyDescent="0.35">
      <c r="J72683" s="830"/>
    </row>
    <row r="72684" spans="10:10" x14ac:dyDescent="0.35">
      <c r="J72684" s="830"/>
    </row>
    <row r="72685" spans="10:10" x14ac:dyDescent="0.35">
      <c r="J72685" s="830"/>
    </row>
    <row r="72686" spans="10:10" x14ac:dyDescent="0.35">
      <c r="J72686" s="830"/>
    </row>
    <row r="72687" spans="10:10" x14ac:dyDescent="0.35">
      <c r="J72687" s="830"/>
    </row>
    <row r="72688" spans="10:10" x14ac:dyDescent="0.35">
      <c r="J72688" s="830"/>
    </row>
    <row r="72689" spans="10:10" x14ac:dyDescent="0.35">
      <c r="J72689" s="830"/>
    </row>
    <row r="72690" spans="10:10" x14ac:dyDescent="0.35">
      <c r="J72690" s="830"/>
    </row>
    <row r="72691" spans="10:10" x14ac:dyDescent="0.35">
      <c r="J72691" s="830"/>
    </row>
    <row r="72692" spans="10:10" x14ac:dyDescent="0.35">
      <c r="J72692" s="830"/>
    </row>
    <row r="72693" spans="10:10" x14ac:dyDescent="0.35">
      <c r="J72693" s="830"/>
    </row>
    <row r="72694" spans="10:10" x14ac:dyDescent="0.35">
      <c r="J72694" s="830"/>
    </row>
    <row r="72695" spans="10:10" x14ac:dyDescent="0.35">
      <c r="J72695" s="830"/>
    </row>
    <row r="72696" spans="10:10" x14ac:dyDescent="0.35">
      <c r="J72696" s="830"/>
    </row>
    <row r="72697" spans="10:10" x14ac:dyDescent="0.35">
      <c r="J72697" s="830"/>
    </row>
    <row r="72698" spans="10:10" x14ac:dyDescent="0.35">
      <c r="J72698" s="830"/>
    </row>
    <row r="72699" spans="10:10" x14ac:dyDescent="0.35">
      <c r="J72699" s="830"/>
    </row>
    <row r="72700" spans="10:10" x14ac:dyDescent="0.35">
      <c r="J72700" s="830"/>
    </row>
    <row r="72701" spans="10:10" x14ac:dyDescent="0.35">
      <c r="J72701" s="830"/>
    </row>
    <row r="72702" spans="10:10" x14ac:dyDescent="0.35">
      <c r="J72702" s="830"/>
    </row>
    <row r="72703" spans="10:10" x14ac:dyDescent="0.35">
      <c r="J72703" s="830"/>
    </row>
    <row r="72704" spans="10:10" x14ac:dyDescent="0.35">
      <c r="J72704" s="830"/>
    </row>
    <row r="72705" spans="10:10" x14ac:dyDescent="0.35">
      <c r="J72705" s="830"/>
    </row>
    <row r="72706" spans="10:10" x14ac:dyDescent="0.35">
      <c r="J72706" s="830"/>
    </row>
    <row r="72707" spans="10:10" x14ac:dyDescent="0.35">
      <c r="J72707" s="830"/>
    </row>
    <row r="72708" spans="10:10" x14ac:dyDescent="0.35">
      <c r="J72708" s="830"/>
    </row>
    <row r="72709" spans="10:10" x14ac:dyDescent="0.35">
      <c r="J72709" s="830"/>
    </row>
    <row r="72710" spans="10:10" x14ac:dyDescent="0.35">
      <c r="J72710" s="830"/>
    </row>
    <row r="72711" spans="10:10" x14ac:dyDescent="0.35">
      <c r="J72711" s="830"/>
    </row>
    <row r="72712" spans="10:10" x14ac:dyDescent="0.35">
      <c r="J72712" s="830"/>
    </row>
    <row r="72713" spans="10:10" x14ac:dyDescent="0.35">
      <c r="J72713" s="830"/>
    </row>
    <row r="72714" spans="10:10" x14ac:dyDescent="0.35">
      <c r="J72714" s="830"/>
    </row>
    <row r="72715" spans="10:10" x14ac:dyDescent="0.35">
      <c r="J72715" s="830"/>
    </row>
    <row r="72716" spans="10:10" x14ac:dyDescent="0.35">
      <c r="J72716" s="830"/>
    </row>
    <row r="72717" spans="10:10" x14ac:dyDescent="0.35">
      <c r="J72717" s="830"/>
    </row>
    <row r="72718" spans="10:10" x14ac:dyDescent="0.35">
      <c r="J72718" s="830"/>
    </row>
    <row r="72719" spans="10:10" x14ac:dyDescent="0.35">
      <c r="J72719" s="830"/>
    </row>
    <row r="72720" spans="10:10" x14ac:dyDescent="0.35">
      <c r="J72720" s="830"/>
    </row>
    <row r="72721" spans="10:10" x14ac:dyDescent="0.35">
      <c r="J72721" s="830"/>
    </row>
    <row r="72722" spans="10:10" x14ac:dyDescent="0.35">
      <c r="J72722" s="830"/>
    </row>
    <row r="72723" spans="10:10" x14ac:dyDescent="0.35">
      <c r="J72723" s="830"/>
    </row>
    <row r="72724" spans="10:10" x14ac:dyDescent="0.35">
      <c r="J72724" s="830"/>
    </row>
    <row r="72725" spans="10:10" x14ac:dyDescent="0.35">
      <c r="J72725" s="830"/>
    </row>
    <row r="72726" spans="10:10" x14ac:dyDescent="0.35">
      <c r="J72726" s="830"/>
    </row>
    <row r="72727" spans="10:10" x14ac:dyDescent="0.35">
      <c r="J72727" s="830"/>
    </row>
    <row r="72728" spans="10:10" x14ac:dyDescent="0.35">
      <c r="J72728" s="830"/>
    </row>
    <row r="72729" spans="10:10" x14ac:dyDescent="0.35">
      <c r="J72729" s="830"/>
    </row>
    <row r="72730" spans="10:10" x14ac:dyDescent="0.35">
      <c r="J72730" s="830"/>
    </row>
    <row r="72731" spans="10:10" x14ac:dyDescent="0.35">
      <c r="J72731" s="830"/>
    </row>
    <row r="72732" spans="10:10" x14ac:dyDescent="0.35">
      <c r="J72732" s="830"/>
    </row>
    <row r="72733" spans="10:10" x14ac:dyDescent="0.35">
      <c r="J72733" s="830"/>
    </row>
    <row r="72734" spans="10:10" x14ac:dyDescent="0.35">
      <c r="J72734" s="830"/>
    </row>
    <row r="72735" spans="10:10" x14ac:dyDescent="0.35">
      <c r="J72735" s="830"/>
    </row>
    <row r="72736" spans="10:10" x14ac:dyDescent="0.35">
      <c r="J72736" s="830"/>
    </row>
    <row r="72737" spans="10:10" x14ac:dyDescent="0.35">
      <c r="J72737" s="830"/>
    </row>
    <row r="72738" spans="10:10" x14ac:dyDescent="0.35">
      <c r="J72738" s="830"/>
    </row>
    <row r="72739" spans="10:10" x14ac:dyDescent="0.35">
      <c r="J72739" s="830"/>
    </row>
    <row r="72740" spans="10:10" x14ac:dyDescent="0.35">
      <c r="J72740" s="830"/>
    </row>
    <row r="72741" spans="10:10" x14ac:dyDescent="0.35">
      <c r="J72741" s="830"/>
    </row>
    <row r="72742" spans="10:10" x14ac:dyDescent="0.35">
      <c r="J72742" s="830"/>
    </row>
    <row r="72743" spans="10:10" x14ac:dyDescent="0.35">
      <c r="J72743" s="830"/>
    </row>
    <row r="72744" spans="10:10" x14ac:dyDescent="0.35">
      <c r="J72744" s="830"/>
    </row>
    <row r="72745" spans="10:10" x14ac:dyDescent="0.35">
      <c r="J72745" s="830"/>
    </row>
    <row r="72746" spans="10:10" x14ac:dyDescent="0.35">
      <c r="J72746" s="830"/>
    </row>
    <row r="72747" spans="10:10" x14ac:dyDescent="0.35">
      <c r="J72747" s="830"/>
    </row>
    <row r="72748" spans="10:10" x14ac:dyDescent="0.35">
      <c r="J72748" s="830"/>
    </row>
    <row r="72749" spans="10:10" x14ac:dyDescent="0.35">
      <c r="J72749" s="830"/>
    </row>
    <row r="72750" spans="10:10" x14ac:dyDescent="0.35">
      <c r="J72750" s="830"/>
    </row>
    <row r="72751" spans="10:10" x14ac:dyDescent="0.35">
      <c r="J72751" s="830"/>
    </row>
    <row r="72752" spans="10:10" x14ac:dyDescent="0.35">
      <c r="J72752" s="830"/>
    </row>
    <row r="72753" spans="10:10" x14ac:dyDescent="0.35">
      <c r="J72753" s="830"/>
    </row>
    <row r="72754" spans="10:10" x14ac:dyDescent="0.35">
      <c r="J72754" s="830"/>
    </row>
    <row r="72755" spans="10:10" x14ac:dyDescent="0.35">
      <c r="J72755" s="830"/>
    </row>
    <row r="72756" spans="10:10" x14ac:dyDescent="0.35">
      <c r="J72756" s="830"/>
    </row>
    <row r="72757" spans="10:10" x14ac:dyDescent="0.35">
      <c r="J72757" s="830"/>
    </row>
    <row r="72758" spans="10:10" x14ac:dyDescent="0.35">
      <c r="J72758" s="830"/>
    </row>
    <row r="72759" spans="10:10" x14ac:dyDescent="0.35">
      <c r="J72759" s="830"/>
    </row>
    <row r="72760" spans="10:10" x14ac:dyDescent="0.35">
      <c r="J72760" s="830"/>
    </row>
    <row r="72761" spans="10:10" x14ac:dyDescent="0.35">
      <c r="J72761" s="830"/>
    </row>
    <row r="72767" spans="10:10" x14ac:dyDescent="0.35">
      <c r="J72767" s="830"/>
    </row>
    <row r="72768" spans="10:10" x14ac:dyDescent="0.35">
      <c r="J72768" s="830"/>
    </row>
    <row r="72769" spans="10:10" x14ac:dyDescent="0.35">
      <c r="J72769" s="830"/>
    </row>
    <row r="72770" spans="10:10" x14ac:dyDescent="0.35">
      <c r="J72770" s="830"/>
    </row>
    <row r="72771" spans="10:10" x14ac:dyDescent="0.35">
      <c r="J72771" s="830"/>
    </row>
    <row r="72772" spans="10:10" x14ac:dyDescent="0.35">
      <c r="J72772" s="830"/>
    </row>
    <row r="72773" spans="10:10" x14ac:dyDescent="0.35">
      <c r="J72773" s="830"/>
    </row>
    <row r="72774" spans="10:10" x14ac:dyDescent="0.35">
      <c r="J72774" s="830"/>
    </row>
    <row r="72775" spans="10:10" x14ac:dyDescent="0.35">
      <c r="J72775" s="830"/>
    </row>
    <row r="72776" spans="10:10" x14ac:dyDescent="0.35">
      <c r="J72776" s="830"/>
    </row>
    <row r="72777" spans="10:10" x14ac:dyDescent="0.35">
      <c r="J72777" s="830"/>
    </row>
    <row r="72778" spans="10:10" x14ac:dyDescent="0.35">
      <c r="J72778" s="830"/>
    </row>
    <row r="72779" spans="10:10" x14ac:dyDescent="0.35">
      <c r="J72779" s="830"/>
    </row>
    <row r="72780" spans="10:10" x14ac:dyDescent="0.35">
      <c r="J72780" s="830"/>
    </row>
    <row r="72781" spans="10:10" x14ac:dyDescent="0.35">
      <c r="J72781" s="830"/>
    </row>
    <row r="72782" spans="10:10" x14ac:dyDescent="0.35">
      <c r="J72782" s="830"/>
    </row>
    <row r="72783" spans="10:10" x14ac:dyDescent="0.35">
      <c r="J72783" s="830"/>
    </row>
    <row r="72784" spans="10:10" x14ac:dyDescent="0.35">
      <c r="J72784" s="830"/>
    </row>
    <row r="72785" spans="10:10" x14ac:dyDescent="0.35">
      <c r="J72785" s="830"/>
    </row>
    <row r="72786" spans="10:10" x14ac:dyDescent="0.35">
      <c r="J72786" s="830"/>
    </row>
    <row r="72787" spans="10:10" x14ac:dyDescent="0.35">
      <c r="J72787" s="830"/>
    </row>
    <row r="72788" spans="10:10" x14ac:dyDescent="0.35">
      <c r="J72788" s="830"/>
    </row>
    <row r="72789" spans="10:10" x14ac:dyDescent="0.35">
      <c r="J72789" s="830"/>
    </row>
    <row r="72790" spans="10:10" x14ac:dyDescent="0.35">
      <c r="J72790" s="830"/>
    </row>
    <row r="72791" spans="10:10" x14ac:dyDescent="0.35">
      <c r="J72791" s="830"/>
    </row>
    <row r="72792" spans="10:10" x14ac:dyDescent="0.35">
      <c r="J72792" s="830"/>
    </row>
    <row r="72793" spans="10:10" x14ac:dyDescent="0.35">
      <c r="J72793" s="830"/>
    </row>
    <row r="72794" spans="10:10" x14ac:dyDescent="0.35">
      <c r="J72794" s="830"/>
    </row>
    <row r="72795" spans="10:10" x14ac:dyDescent="0.35">
      <c r="J72795" s="830"/>
    </row>
    <row r="72796" spans="10:10" x14ac:dyDescent="0.35">
      <c r="J72796" s="830"/>
    </row>
    <row r="72797" spans="10:10" x14ac:dyDescent="0.35">
      <c r="J72797" s="830"/>
    </row>
    <row r="72798" spans="10:10" x14ac:dyDescent="0.35">
      <c r="J72798" s="830"/>
    </row>
    <row r="72799" spans="10:10" x14ac:dyDescent="0.35">
      <c r="J72799" s="830"/>
    </row>
    <row r="72800" spans="10:10" x14ac:dyDescent="0.35">
      <c r="J72800" s="830"/>
    </row>
    <row r="72801" spans="10:10" x14ac:dyDescent="0.35">
      <c r="J72801" s="830"/>
    </row>
    <row r="72802" spans="10:10" x14ac:dyDescent="0.35">
      <c r="J72802" s="830"/>
    </row>
    <row r="72803" spans="10:10" x14ac:dyDescent="0.35">
      <c r="J72803" s="830"/>
    </row>
    <row r="72804" spans="10:10" x14ac:dyDescent="0.35">
      <c r="J72804" s="830"/>
    </row>
    <row r="72805" spans="10:10" x14ac:dyDescent="0.35">
      <c r="J72805" s="830"/>
    </row>
    <row r="72806" spans="10:10" x14ac:dyDescent="0.35">
      <c r="J72806" s="830"/>
    </row>
    <row r="72807" spans="10:10" x14ac:dyDescent="0.35">
      <c r="J72807" s="830"/>
    </row>
    <row r="72808" spans="10:10" x14ac:dyDescent="0.35">
      <c r="J72808" s="830"/>
    </row>
    <row r="72809" spans="10:10" x14ac:dyDescent="0.35">
      <c r="J72809" s="830"/>
    </row>
    <row r="72810" spans="10:10" x14ac:dyDescent="0.35">
      <c r="J72810" s="830"/>
    </row>
    <row r="72811" spans="10:10" x14ac:dyDescent="0.35">
      <c r="J72811" s="830"/>
    </row>
    <row r="72812" spans="10:10" x14ac:dyDescent="0.35">
      <c r="J72812" s="830"/>
    </row>
    <row r="72813" spans="10:10" x14ac:dyDescent="0.35">
      <c r="J72813" s="830"/>
    </row>
    <row r="72814" spans="10:10" x14ac:dyDescent="0.35">
      <c r="J72814" s="830"/>
    </row>
    <row r="72815" spans="10:10" x14ac:dyDescent="0.35">
      <c r="J72815" s="830"/>
    </row>
    <row r="72816" spans="10:10" x14ac:dyDescent="0.35">
      <c r="J72816" s="830"/>
    </row>
    <row r="72817" spans="10:10" x14ac:dyDescent="0.35">
      <c r="J72817" s="830"/>
    </row>
    <row r="72818" spans="10:10" x14ac:dyDescent="0.35">
      <c r="J72818" s="830"/>
    </row>
    <row r="72819" spans="10:10" x14ac:dyDescent="0.35">
      <c r="J72819" s="830"/>
    </row>
    <row r="72820" spans="10:10" x14ac:dyDescent="0.35">
      <c r="J72820" s="830"/>
    </row>
    <row r="72821" spans="10:10" x14ac:dyDescent="0.35">
      <c r="J72821" s="830"/>
    </row>
    <row r="72822" spans="10:10" x14ac:dyDescent="0.35">
      <c r="J72822" s="830"/>
    </row>
    <row r="72823" spans="10:10" x14ac:dyDescent="0.35">
      <c r="J72823" s="830"/>
    </row>
    <row r="72824" spans="10:10" x14ac:dyDescent="0.35">
      <c r="J72824" s="830"/>
    </row>
    <row r="72825" spans="10:10" x14ac:dyDescent="0.35">
      <c r="J72825" s="830"/>
    </row>
    <row r="72826" spans="10:10" x14ac:dyDescent="0.35">
      <c r="J72826" s="830"/>
    </row>
    <row r="72827" spans="10:10" x14ac:dyDescent="0.35">
      <c r="J72827" s="830"/>
    </row>
    <row r="72828" spans="10:10" x14ac:dyDescent="0.35">
      <c r="J72828" s="830"/>
    </row>
    <row r="72829" spans="10:10" x14ac:dyDescent="0.35">
      <c r="J72829" s="830"/>
    </row>
    <row r="72830" spans="10:10" x14ac:dyDescent="0.35">
      <c r="J72830" s="830"/>
    </row>
    <row r="72831" spans="10:10" x14ac:dyDescent="0.35">
      <c r="J72831" s="830"/>
    </row>
    <row r="72832" spans="10:10" x14ac:dyDescent="0.35">
      <c r="J72832" s="830"/>
    </row>
    <row r="72833" spans="10:10" x14ac:dyDescent="0.35">
      <c r="J72833" s="830"/>
    </row>
    <row r="72834" spans="10:10" x14ac:dyDescent="0.35">
      <c r="J72834" s="830"/>
    </row>
    <row r="72835" spans="10:10" x14ac:dyDescent="0.35">
      <c r="J72835" s="830"/>
    </row>
    <row r="72836" spans="10:10" x14ac:dyDescent="0.35">
      <c r="J72836" s="830"/>
    </row>
    <row r="72837" spans="10:10" x14ac:dyDescent="0.35">
      <c r="J72837" s="830"/>
    </row>
    <row r="72838" spans="10:10" x14ac:dyDescent="0.35">
      <c r="J72838" s="830"/>
    </row>
    <row r="72839" spans="10:10" x14ac:dyDescent="0.35">
      <c r="J72839" s="830"/>
    </row>
    <row r="72840" spans="10:10" x14ac:dyDescent="0.35">
      <c r="J72840" s="830"/>
    </row>
    <row r="72841" spans="10:10" x14ac:dyDescent="0.35">
      <c r="J72841" s="830"/>
    </row>
    <row r="72842" spans="10:10" x14ac:dyDescent="0.35">
      <c r="J72842" s="830"/>
    </row>
    <row r="72843" spans="10:10" x14ac:dyDescent="0.35">
      <c r="J72843" s="830"/>
    </row>
    <row r="72844" spans="10:10" x14ac:dyDescent="0.35">
      <c r="J72844" s="830"/>
    </row>
    <row r="72845" spans="10:10" x14ac:dyDescent="0.35">
      <c r="J72845" s="830"/>
    </row>
    <row r="72846" spans="10:10" x14ac:dyDescent="0.35">
      <c r="J72846" s="830"/>
    </row>
    <row r="72847" spans="10:10" x14ac:dyDescent="0.35">
      <c r="J72847" s="830"/>
    </row>
    <row r="72848" spans="10:10" x14ac:dyDescent="0.35">
      <c r="J72848" s="830"/>
    </row>
    <row r="72849" spans="10:10" x14ac:dyDescent="0.35">
      <c r="J72849" s="830"/>
    </row>
    <row r="72850" spans="10:10" x14ac:dyDescent="0.35">
      <c r="J72850" s="830"/>
    </row>
    <row r="72851" spans="10:10" x14ac:dyDescent="0.35">
      <c r="J72851" s="830"/>
    </row>
    <row r="72852" spans="10:10" x14ac:dyDescent="0.35">
      <c r="J72852" s="830"/>
    </row>
    <row r="72853" spans="10:10" x14ac:dyDescent="0.35">
      <c r="J72853" s="830"/>
    </row>
    <row r="72854" spans="10:10" x14ac:dyDescent="0.35">
      <c r="J72854" s="830"/>
    </row>
    <row r="72855" spans="10:10" x14ac:dyDescent="0.35">
      <c r="J72855" s="830"/>
    </row>
    <row r="72856" spans="10:10" x14ac:dyDescent="0.35">
      <c r="J72856" s="830"/>
    </row>
    <row r="72857" spans="10:10" x14ac:dyDescent="0.35">
      <c r="J72857" s="830"/>
    </row>
    <row r="72858" spans="10:10" x14ac:dyDescent="0.35">
      <c r="J72858" s="830"/>
    </row>
    <row r="72859" spans="10:10" x14ac:dyDescent="0.35">
      <c r="J72859" s="830"/>
    </row>
    <row r="72860" spans="10:10" x14ac:dyDescent="0.35">
      <c r="J72860" s="830"/>
    </row>
    <row r="72861" spans="10:10" x14ac:dyDescent="0.35">
      <c r="J72861" s="830"/>
    </row>
    <row r="72862" spans="10:10" x14ac:dyDescent="0.35">
      <c r="J72862" s="830"/>
    </row>
    <row r="72863" spans="10:10" x14ac:dyDescent="0.35">
      <c r="J72863" s="830"/>
    </row>
    <row r="72864" spans="10:10" x14ac:dyDescent="0.35">
      <c r="J72864" s="830"/>
    </row>
    <row r="72865" spans="10:10" x14ac:dyDescent="0.35">
      <c r="J72865" s="830"/>
    </row>
    <row r="72866" spans="10:10" x14ac:dyDescent="0.35">
      <c r="J72866" s="830"/>
    </row>
    <row r="72867" spans="10:10" x14ac:dyDescent="0.35">
      <c r="J72867" s="830"/>
    </row>
    <row r="72868" spans="10:10" x14ac:dyDescent="0.35">
      <c r="J72868" s="830"/>
    </row>
    <row r="72869" spans="10:10" x14ac:dyDescent="0.35">
      <c r="J72869" s="830"/>
    </row>
    <row r="72870" spans="10:10" x14ac:dyDescent="0.35">
      <c r="J72870" s="830"/>
    </row>
    <row r="72871" spans="10:10" x14ac:dyDescent="0.35">
      <c r="J72871" s="830"/>
    </row>
    <row r="72872" spans="10:10" x14ac:dyDescent="0.35">
      <c r="J72872" s="830"/>
    </row>
    <row r="72873" spans="10:10" x14ac:dyDescent="0.35">
      <c r="J72873" s="830"/>
    </row>
    <row r="72874" spans="10:10" x14ac:dyDescent="0.35">
      <c r="J72874" s="830"/>
    </row>
    <row r="72875" spans="10:10" x14ac:dyDescent="0.35">
      <c r="J72875" s="830"/>
    </row>
    <row r="72876" spans="10:10" x14ac:dyDescent="0.35">
      <c r="J72876" s="830"/>
    </row>
    <row r="72877" spans="10:10" x14ac:dyDescent="0.35">
      <c r="J72877" s="830"/>
    </row>
    <row r="72878" spans="10:10" x14ac:dyDescent="0.35">
      <c r="J72878" s="830"/>
    </row>
    <row r="72879" spans="10:10" x14ac:dyDescent="0.35">
      <c r="J72879" s="830"/>
    </row>
    <row r="72880" spans="10:10" x14ac:dyDescent="0.35">
      <c r="J72880" s="830"/>
    </row>
    <row r="72881" spans="10:10" x14ac:dyDescent="0.35">
      <c r="J72881" s="830"/>
    </row>
    <row r="72882" spans="10:10" x14ac:dyDescent="0.35">
      <c r="J72882" s="830"/>
    </row>
    <row r="72883" spans="10:10" x14ac:dyDescent="0.35">
      <c r="J72883" s="830"/>
    </row>
    <row r="72884" spans="10:10" x14ac:dyDescent="0.35">
      <c r="J72884" s="830"/>
    </row>
    <row r="72885" spans="10:10" x14ac:dyDescent="0.35">
      <c r="J72885" s="830"/>
    </row>
    <row r="72886" spans="10:10" x14ac:dyDescent="0.35">
      <c r="J72886" s="830"/>
    </row>
    <row r="72887" spans="10:10" x14ac:dyDescent="0.35">
      <c r="J72887" s="830"/>
    </row>
    <row r="72888" spans="10:10" x14ac:dyDescent="0.35">
      <c r="J72888" s="830"/>
    </row>
    <row r="72889" spans="10:10" x14ac:dyDescent="0.35">
      <c r="J72889" s="830"/>
    </row>
    <row r="72890" spans="10:10" x14ac:dyDescent="0.35">
      <c r="J72890" s="830"/>
    </row>
    <row r="72891" spans="10:10" x14ac:dyDescent="0.35">
      <c r="J72891" s="830"/>
    </row>
    <row r="72892" spans="10:10" x14ac:dyDescent="0.35">
      <c r="J72892" s="830"/>
    </row>
    <row r="72893" spans="10:10" x14ac:dyDescent="0.35">
      <c r="J72893" s="830"/>
    </row>
    <row r="72894" spans="10:10" x14ac:dyDescent="0.35">
      <c r="J72894" s="830"/>
    </row>
    <row r="72895" spans="10:10" x14ac:dyDescent="0.35">
      <c r="J72895" s="830"/>
    </row>
    <row r="72896" spans="10:10" x14ac:dyDescent="0.35">
      <c r="J72896" s="830"/>
    </row>
    <row r="72897" spans="10:10" x14ac:dyDescent="0.35">
      <c r="J72897" s="830"/>
    </row>
    <row r="72898" spans="10:10" x14ac:dyDescent="0.35">
      <c r="J72898" s="830"/>
    </row>
    <row r="72899" spans="10:10" x14ac:dyDescent="0.35">
      <c r="J72899" s="830"/>
    </row>
    <row r="72900" spans="10:10" x14ac:dyDescent="0.35">
      <c r="J72900" s="830"/>
    </row>
    <row r="72901" spans="10:10" x14ac:dyDescent="0.35">
      <c r="J72901" s="830"/>
    </row>
    <row r="72902" spans="10:10" x14ac:dyDescent="0.35">
      <c r="J72902" s="830"/>
    </row>
    <row r="72903" spans="10:10" x14ac:dyDescent="0.35">
      <c r="J72903" s="830"/>
    </row>
    <row r="72904" spans="10:10" x14ac:dyDescent="0.35">
      <c r="J72904" s="830"/>
    </row>
    <row r="72905" spans="10:10" x14ac:dyDescent="0.35">
      <c r="J72905" s="830"/>
    </row>
    <row r="72906" spans="10:10" x14ac:dyDescent="0.35">
      <c r="J72906" s="830"/>
    </row>
    <row r="72907" spans="10:10" x14ac:dyDescent="0.35">
      <c r="J72907" s="830"/>
    </row>
    <row r="72911" spans="10:10" x14ac:dyDescent="0.35">
      <c r="J72911" s="830"/>
    </row>
    <row r="72912" spans="10:10" x14ac:dyDescent="0.35">
      <c r="J72912" s="830"/>
    </row>
    <row r="72913" spans="10:10" x14ac:dyDescent="0.35">
      <c r="J72913" s="830"/>
    </row>
    <row r="72914" spans="10:10" x14ac:dyDescent="0.35">
      <c r="J72914" s="830"/>
    </row>
    <row r="72915" spans="10:10" x14ac:dyDescent="0.35">
      <c r="J72915" s="830"/>
    </row>
    <row r="72916" spans="10:10" x14ac:dyDescent="0.35">
      <c r="J72916" s="830"/>
    </row>
    <row r="72917" spans="10:10" x14ac:dyDescent="0.35">
      <c r="J72917" s="830"/>
    </row>
    <row r="72918" spans="10:10" x14ac:dyDescent="0.35">
      <c r="J72918" s="830"/>
    </row>
    <row r="72919" spans="10:10" x14ac:dyDescent="0.35">
      <c r="J72919" s="830"/>
    </row>
    <row r="72920" spans="10:10" x14ac:dyDescent="0.35">
      <c r="J72920" s="830"/>
    </row>
    <row r="72921" spans="10:10" x14ac:dyDescent="0.35">
      <c r="J72921" s="830"/>
    </row>
    <row r="72922" spans="10:10" x14ac:dyDescent="0.35">
      <c r="J72922" s="830"/>
    </row>
    <row r="72923" spans="10:10" x14ac:dyDescent="0.35">
      <c r="J72923" s="830"/>
    </row>
    <row r="72924" spans="10:10" x14ac:dyDescent="0.35">
      <c r="J72924" s="830"/>
    </row>
    <row r="72925" spans="10:10" x14ac:dyDescent="0.35">
      <c r="J72925" s="830"/>
    </row>
    <row r="72926" spans="10:10" x14ac:dyDescent="0.35">
      <c r="J72926" s="830"/>
    </row>
    <row r="72927" spans="10:10" x14ac:dyDescent="0.35">
      <c r="J72927" s="830"/>
    </row>
    <row r="72928" spans="10:10" x14ac:dyDescent="0.35">
      <c r="J72928" s="830"/>
    </row>
    <row r="72929" spans="10:10" x14ac:dyDescent="0.35">
      <c r="J72929" s="830"/>
    </row>
    <row r="72930" spans="10:10" x14ac:dyDescent="0.35">
      <c r="J72930" s="830"/>
    </row>
    <row r="72931" spans="10:10" x14ac:dyDescent="0.35">
      <c r="J72931" s="830"/>
    </row>
    <row r="72932" spans="10:10" x14ac:dyDescent="0.35">
      <c r="J72932" s="830"/>
    </row>
    <row r="72933" spans="10:10" x14ac:dyDescent="0.35">
      <c r="J72933" s="830"/>
    </row>
    <row r="72934" spans="10:10" x14ac:dyDescent="0.35">
      <c r="J72934" s="830"/>
    </row>
    <row r="72935" spans="10:10" x14ac:dyDescent="0.35">
      <c r="J72935" s="830"/>
    </row>
    <row r="72936" spans="10:10" x14ac:dyDescent="0.35">
      <c r="J72936" s="830"/>
    </row>
    <row r="72937" spans="10:10" x14ac:dyDescent="0.35">
      <c r="J72937" s="830"/>
    </row>
    <row r="72938" spans="10:10" x14ac:dyDescent="0.35">
      <c r="J72938" s="830"/>
    </row>
    <row r="72939" spans="10:10" x14ac:dyDescent="0.35">
      <c r="J72939" s="830"/>
    </row>
    <row r="72940" spans="10:10" x14ac:dyDescent="0.35">
      <c r="J72940" s="830"/>
    </row>
    <row r="72941" spans="10:10" x14ac:dyDescent="0.35">
      <c r="J72941" s="830"/>
    </row>
    <row r="72942" spans="10:10" x14ac:dyDescent="0.35">
      <c r="J72942" s="830"/>
    </row>
    <row r="72943" spans="10:10" x14ac:dyDescent="0.35">
      <c r="J72943" s="830"/>
    </row>
    <row r="72944" spans="10:10" x14ac:dyDescent="0.35">
      <c r="J72944" s="830"/>
    </row>
    <row r="72945" spans="10:10" x14ac:dyDescent="0.35">
      <c r="J72945" s="830"/>
    </row>
    <row r="72946" spans="10:10" x14ac:dyDescent="0.35">
      <c r="J72946" s="830"/>
    </row>
    <row r="72947" spans="10:10" x14ac:dyDescent="0.35">
      <c r="J72947" s="830"/>
    </row>
    <row r="72948" spans="10:10" x14ac:dyDescent="0.35">
      <c r="J72948" s="830"/>
    </row>
    <row r="72949" spans="10:10" x14ac:dyDescent="0.35">
      <c r="J72949" s="830"/>
    </row>
    <row r="72950" spans="10:10" x14ac:dyDescent="0.35">
      <c r="J72950" s="830"/>
    </row>
    <row r="72951" spans="10:10" x14ac:dyDescent="0.35">
      <c r="J72951" s="830"/>
    </row>
    <row r="72952" spans="10:10" x14ac:dyDescent="0.35">
      <c r="J72952" s="830"/>
    </row>
    <row r="72953" spans="10:10" x14ac:dyDescent="0.35">
      <c r="J72953" s="830"/>
    </row>
    <row r="72954" spans="10:10" x14ac:dyDescent="0.35">
      <c r="J72954" s="830"/>
    </row>
    <row r="72955" spans="10:10" x14ac:dyDescent="0.35">
      <c r="J72955" s="830"/>
    </row>
    <row r="72956" spans="10:10" x14ac:dyDescent="0.35">
      <c r="J72956" s="830"/>
    </row>
    <row r="72957" spans="10:10" x14ac:dyDescent="0.35">
      <c r="J72957" s="830"/>
    </row>
    <row r="72958" spans="10:10" x14ac:dyDescent="0.35">
      <c r="J72958" s="830"/>
    </row>
    <row r="72959" spans="10:10" x14ac:dyDescent="0.35">
      <c r="J72959" s="830"/>
    </row>
    <row r="72960" spans="10:10" x14ac:dyDescent="0.35">
      <c r="J72960" s="830"/>
    </row>
    <row r="72961" spans="10:10" x14ac:dyDescent="0.35">
      <c r="J72961" s="830"/>
    </row>
    <row r="72962" spans="10:10" x14ac:dyDescent="0.35">
      <c r="J72962" s="830"/>
    </row>
    <row r="72963" spans="10:10" x14ac:dyDescent="0.35">
      <c r="J72963" s="830"/>
    </row>
    <row r="72964" spans="10:10" x14ac:dyDescent="0.35">
      <c r="J72964" s="830"/>
    </row>
    <row r="72965" spans="10:10" x14ac:dyDescent="0.35">
      <c r="J72965" s="830"/>
    </row>
    <row r="72966" spans="10:10" x14ac:dyDescent="0.35">
      <c r="J72966" s="830"/>
    </row>
    <row r="72967" spans="10:10" x14ac:dyDescent="0.35">
      <c r="J72967" s="830"/>
    </row>
    <row r="72968" spans="10:10" x14ac:dyDescent="0.35">
      <c r="J72968" s="830"/>
    </row>
    <row r="72969" spans="10:10" x14ac:dyDescent="0.35">
      <c r="J72969" s="830"/>
    </row>
    <row r="72970" spans="10:10" x14ac:dyDescent="0.35">
      <c r="J72970" s="830"/>
    </row>
    <row r="72971" spans="10:10" x14ac:dyDescent="0.35">
      <c r="J72971" s="830"/>
    </row>
    <row r="72972" spans="10:10" x14ac:dyDescent="0.35">
      <c r="J72972" s="830"/>
    </row>
    <row r="72973" spans="10:10" x14ac:dyDescent="0.35">
      <c r="J72973" s="830"/>
    </row>
    <row r="72974" spans="10:10" x14ac:dyDescent="0.35">
      <c r="J72974" s="830"/>
    </row>
    <row r="72977" spans="10:10" x14ac:dyDescent="0.35">
      <c r="J72977" s="830"/>
    </row>
    <row r="72978" spans="10:10" x14ac:dyDescent="0.35">
      <c r="J72978" s="830"/>
    </row>
    <row r="72979" spans="10:10" x14ac:dyDescent="0.35">
      <c r="J72979" s="830"/>
    </row>
    <row r="72980" spans="10:10" x14ac:dyDescent="0.35">
      <c r="J72980" s="830"/>
    </row>
    <row r="72981" spans="10:10" x14ac:dyDescent="0.35">
      <c r="J72981" s="830"/>
    </row>
    <row r="72982" spans="10:10" x14ac:dyDescent="0.35">
      <c r="J72982" s="830"/>
    </row>
    <row r="72983" spans="10:10" x14ac:dyDescent="0.35">
      <c r="J72983" s="830"/>
    </row>
    <row r="72984" spans="10:10" x14ac:dyDescent="0.35">
      <c r="J72984" s="830"/>
    </row>
    <row r="72985" spans="10:10" x14ac:dyDescent="0.35">
      <c r="J72985" s="830"/>
    </row>
    <row r="72986" spans="10:10" x14ac:dyDescent="0.35">
      <c r="J72986" s="830"/>
    </row>
    <row r="72987" spans="10:10" x14ac:dyDescent="0.35">
      <c r="J72987" s="830"/>
    </row>
    <row r="72988" spans="10:10" x14ac:dyDescent="0.35">
      <c r="J72988" s="830"/>
    </row>
    <row r="72989" spans="10:10" x14ac:dyDescent="0.35">
      <c r="J72989" s="830"/>
    </row>
    <row r="72990" spans="10:10" x14ac:dyDescent="0.35">
      <c r="J72990" s="830"/>
    </row>
    <row r="72991" spans="10:10" x14ac:dyDescent="0.35">
      <c r="J72991" s="830"/>
    </row>
    <row r="72992" spans="10:10" x14ac:dyDescent="0.35">
      <c r="J72992" s="830"/>
    </row>
    <row r="72993" spans="10:10" x14ac:dyDescent="0.35">
      <c r="J72993" s="830"/>
    </row>
    <row r="72994" spans="10:10" x14ac:dyDescent="0.35">
      <c r="J72994" s="830"/>
    </row>
    <row r="72995" spans="10:10" x14ac:dyDescent="0.35">
      <c r="J72995" s="830"/>
    </row>
    <row r="72996" spans="10:10" x14ac:dyDescent="0.35">
      <c r="J72996" s="830"/>
    </row>
    <row r="72997" spans="10:10" x14ac:dyDescent="0.35">
      <c r="J72997" s="830"/>
    </row>
    <row r="72998" spans="10:10" x14ac:dyDescent="0.35">
      <c r="J72998" s="830"/>
    </row>
    <row r="72999" spans="10:10" x14ac:dyDescent="0.35">
      <c r="J72999" s="830"/>
    </row>
    <row r="73000" spans="10:10" x14ac:dyDescent="0.35">
      <c r="J73000" s="830"/>
    </row>
    <row r="73001" spans="10:10" x14ac:dyDescent="0.35">
      <c r="J73001" s="830"/>
    </row>
    <row r="73002" spans="10:10" x14ac:dyDescent="0.35">
      <c r="J73002" s="830"/>
    </row>
    <row r="73003" spans="10:10" x14ac:dyDescent="0.35">
      <c r="J73003" s="830"/>
    </row>
    <row r="73004" spans="10:10" x14ac:dyDescent="0.35">
      <c r="J73004" s="830"/>
    </row>
    <row r="73005" spans="10:10" x14ac:dyDescent="0.35">
      <c r="J73005" s="830"/>
    </row>
    <row r="73006" spans="10:10" x14ac:dyDescent="0.35">
      <c r="J73006" s="830"/>
    </row>
    <row r="73007" spans="10:10" x14ac:dyDescent="0.35">
      <c r="J73007" s="830"/>
    </row>
    <row r="73008" spans="10:10" x14ac:dyDescent="0.35">
      <c r="J73008" s="830"/>
    </row>
    <row r="73009" spans="10:10" x14ac:dyDescent="0.35">
      <c r="J73009" s="830"/>
    </row>
    <row r="73010" spans="10:10" x14ac:dyDescent="0.35">
      <c r="J73010" s="830"/>
    </row>
    <row r="73011" spans="10:10" x14ac:dyDescent="0.35">
      <c r="J73011" s="830"/>
    </row>
    <row r="73012" spans="10:10" x14ac:dyDescent="0.35">
      <c r="J73012" s="830"/>
    </row>
    <row r="73013" spans="10:10" x14ac:dyDescent="0.35">
      <c r="J73013" s="830"/>
    </row>
    <row r="73014" spans="10:10" x14ac:dyDescent="0.35">
      <c r="J73014" s="830"/>
    </row>
    <row r="73015" spans="10:10" x14ac:dyDescent="0.35">
      <c r="J73015" s="830"/>
    </row>
    <row r="73016" spans="10:10" x14ac:dyDescent="0.35">
      <c r="J73016" s="830"/>
    </row>
    <row r="73017" spans="10:10" x14ac:dyDescent="0.35">
      <c r="J73017" s="830"/>
    </row>
    <row r="73018" spans="10:10" x14ac:dyDescent="0.35">
      <c r="J73018" s="830"/>
    </row>
    <row r="73019" spans="10:10" x14ac:dyDescent="0.35">
      <c r="J73019" s="830"/>
    </row>
    <row r="73020" spans="10:10" x14ac:dyDescent="0.35">
      <c r="J73020" s="830"/>
    </row>
    <row r="73021" spans="10:10" x14ac:dyDescent="0.35">
      <c r="J73021" s="830"/>
    </row>
    <row r="73022" spans="10:10" x14ac:dyDescent="0.35">
      <c r="J73022" s="830"/>
    </row>
    <row r="73023" spans="10:10" x14ac:dyDescent="0.35">
      <c r="J73023" s="830"/>
    </row>
    <row r="73024" spans="10:10" x14ac:dyDescent="0.35">
      <c r="J73024" s="830"/>
    </row>
    <row r="73025" spans="10:10" x14ac:dyDescent="0.35">
      <c r="J73025" s="830"/>
    </row>
    <row r="73026" spans="10:10" x14ac:dyDescent="0.35">
      <c r="J73026" s="830"/>
    </row>
    <row r="73027" spans="10:10" x14ac:dyDescent="0.35">
      <c r="J73027" s="830"/>
    </row>
    <row r="73028" spans="10:10" x14ac:dyDescent="0.35">
      <c r="J73028" s="830"/>
    </row>
    <row r="73029" spans="10:10" x14ac:dyDescent="0.35">
      <c r="J73029" s="830"/>
    </row>
    <row r="73030" spans="10:10" x14ac:dyDescent="0.35">
      <c r="J73030" s="830"/>
    </row>
    <row r="73031" spans="10:10" x14ac:dyDescent="0.35">
      <c r="J73031" s="830"/>
    </row>
    <row r="73032" spans="10:10" x14ac:dyDescent="0.35">
      <c r="J73032" s="830"/>
    </row>
    <row r="73033" spans="10:10" x14ac:dyDescent="0.35">
      <c r="J73033" s="830"/>
    </row>
    <row r="73034" spans="10:10" x14ac:dyDescent="0.35">
      <c r="J73034" s="830"/>
    </row>
    <row r="73035" spans="10:10" x14ac:dyDescent="0.35">
      <c r="J73035" s="830"/>
    </row>
    <row r="73036" spans="10:10" x14ac:dyDescent="0.35">
      <c r="J73036" s="830"/>
    </row>
    <row r="73037" spans="10:10" x14ac:dyDescent="0.35">
      <c r="J73037" s="830"/>
    </row>
    <row r="73038" spans="10:10" x14ac:dyDescent="0.35">
      <c r="J73038" s="830"/>
    </row>
    <row r="73039" spans="10:10" x14ac:dyDescent="0.35">
      <c r="J73039" s="830"/>
    </row>
    <row r="73040" spans="10:10" x14ac:dyDescent="0.35">
      <c r="J73040" s="830"/>
    </row>
    <row r="73041" spans="10:10" x14ac:dyDescent="0.35">
      <c r="J73041" s="830"/>
    </row>
    <row r="73042" spans="10:10" x14ac:dyDescent="0.35">
      <c r="J73042" s="830"/>
    </row>
    <row r="73043" spans="10:10" x14ac:dyDescent="0.35">
      <c r="J73043" s="830"/>
    </row>
    <row r="73044" spans="10:10" x14ac:dyDescent="0.35">
      <c r="J73044" s="830"/>
    </row>
    <row r="73045" spans="10:10" x14ac:dyDescent="0.35">
      <c r="J73045" s="830"/>
    </row>
    <row r="73046" spans="10:10" x14ac:dyDescent="0.35">
      <c r="J73046" s="830"/>
    </row>
    <row r="73047" spans="10:10" x14ac:dyDescent="0.35">
      <c r="J73047" s="830"/>
    </row>
    <row r="73048" spans="10:10" x14ac:dyDescent="0.35">
      <c r="J73048" s="830"/>
    </row>
    <row r="73049" spans="10:10" x14ac:dyDescent="0.35">
      <c r="J73049" s="830"/>
    </row>
    <row r="73050" spans="10:10" x14ac:dyDescent="0.35">
      <c r="J73050" s="830"/>
    </row>
    <row r="73051" spans="10:10" x14ac:dyDescent="0.35">
      <c r="J73051" s="830"/>
    </row>
    <row r="73052" spans="10:10" x14ac:dyDescent="0.35">
      <c r="J73052" s="830"/>
    </row>
    <row r="73053" spans="10:10" x14ac:dyDescent="0.35">
      <c r="J73053" s="830"/>
    </row>
    <row r="73054" spans="10:10" x14ac:dyDescent="0.35">
      <c r="J73054" s="830"/>
    </row>
    <row r="73055" spans="10:10" x14ac:dyDescent="0.35">
      <c r="J73055" s="830"/>
    </row>
    <row r="73056" spans="10:10" x14ac:dyDescent="0.35">
      <c r="J73056" s="830"/>
    </row>
    <row r="73057" spans="10:10" x14ac:dyDescent="0.35">
      <c r="J73057" s="830"/>
    </row>
    <row r="73058" spans="10:10" x14ac:dyDescent="0.35">
      <c r="J73058" s="830"/>
    </row>
    <row r="73059" spans="10:10" x14ac:dyDescent="0.35">
      <c r="J73059" s="830"/>
    </row>
    <row r="73060" spans="10:10" x14ac:dyDescent="0.35">
      <c r="J73060" s="830"/>
    </row>
    <row r="73061" spans="10:10" x14ac:dyDescent="0.35">
      <c r="J73061" s="830"/>
    </row>
    <row r="73062" spans="10:10" x14ac:dyDescent="0.35">
      <c r="J73062" s="830"/>
    </row>
    <row r="73063" spans="10:10" x14ac:dyDescent="0.35">
      <c r="J73063" s="830"/>
    </row>
    <row r="73064" spans="10:10" x14ac:dyDescent="0.35">
      <c r="J73064" s="830"/>
    </row>
    <row r="73065" spans="10:10" x14ac:dyDescent="0.35">
      <c r="J73065" s="830"/>
    </row>
    <row r="73066" spans="10:10" x14ac:dyDescent="0.35">
      <c r="J73066" s="830"/>
    </row>
    <row r="73067" spans="10:10" x14ac:dyDescent="0.35">
      <c r="J73067" s="830"/>
    </row>
    <row r="73068" spans="10:10" x14ac:dyDescent="0.35">
      <c r="J73068" s="830"/>
    </row>
    <row r="73069" spans="10:10" x14ac:dyDescent="0.35">
      <c r="J73069" s="830"/>
    </row>
    <row r="73070" spans="10:10" x14ac:dyDescent="0.35">
      <c r="J73070" s="830"/>
    </row>
    <row r="73071" spans="10:10" x14ac:dyDescent="0.35">
      <c r="J73071" s="830"/>
    </row>
    <row r="73072" spans="10:10" x14ac:dyDescent="0.35">
      <c r="J73072" s="830"/>
    </row>
    <row r="73073" spans="10:10" x14ac:dyDescent="0.35">
      <c r="J73073" s="830"/>
    </row>
    <row r="73074" spans="10:10" x14ac:dyDescent="0.35">
      <c r="J73074" s="830"/>
    </row>
    <row r="73075" spans="10:10" x14ac:dyDescent="0.35">
      <c r="J73075" s="830"/>
    </row>
    <row r="73076" spans="10:10" x14ac:dyDescent="0.35">
      <c r="J73076" s="830"/>
    </row>
    <row r="73077" spans="10:10" x14ac:dyDescent="0.35">
      <c r="J73077" s="830"/>
    </row>
    <row r="73078" spans="10:10" x14ac:dyDescent="0.35">
      <c r="J73078" s="830"/>
    </row>
    <row r="73079" spans="10:10" x14ac:dyDescent="0.35">
      <c r="J73079" s="830"/>
    </row>
    <row r="73080" spans="10:10" x14ac:dyDescent="0.35">
      <c r="J73080" s="830"/>
    </row>
    <row r="73081" spans="10:10" x14ac:dyDescent="0.35">
      <c r="J73081" s="830"/>
    </row>
    <row r="73082" spans="10:10" x14ac:dyDescent="0.35">
      <c r="J73082" s="830"/>
    </row>
    <row r="73083" spans="10:10" x14ac:dyDescent="0.35">
      <c r="J73083" s="830"/>
    </row>
    <row r="73084" spans="10:10" x14ac:dyDescent="0.35">
      <c r="J73084" s="830"/>
    </row>
    <row r="73085" spans="10:10" x14ac:dyDescent="0.35">
      <c r="J73085" s="830"/>
    </row>
    <row r="73086" spans="10:10" x14ac:dyDescent="0.35">
      <c r="J73086" s="830"/>
    </row>
    <row r="73087" spans="10:10" x14ac:dyDescent="0.35">
      <c r="J73087" s="830"/>
    </row>
    <row r="73088" spans="10:10" x14ac:dyDescent="0.35">
      <c r="J73088" s="830"/>
    </row>
    <row r="73089" spans="10:10" x14ac:dyDescent="0.35">
      <c r="J73089" s="830"/>
    </row>
    <row r="73090" spans="10:10" x14ac:dyDescent="0.35">
      <c r="J73090" s="830"/>
    </row>
    <row r="73091" spans="10:10" x14ac:dyDescent="0.35">
      <c r="J73091" s="830"/>
    </row>
    <row r="73092" spans="10:10" x14ac:dyDescent="0.35">
      <c r="J73092" s="830"/>
    </row>
    <row r="73093" spans="10:10" x14ac:dyDescent="0.35">
      <c r="J73093" s="830"/>
    </row>
    <row r="73094" spans="10:10" x14ac:dyDescent="0.35">
      <c r="J73094" s="830"/>
    </row>
    <row r="73095" spans="10:10" x14ac:dyDescent="0.35">
      <c r="J73095" s="830"/>
    </row>
    <row r="73096" spans="10:10" x14ac:dyDescent="0.35">
      <c r="J73096" s="830"/>
    </row>
    <row r="73097" spans="10:10" x14ac:dyDescent="0.35">
      <c r="J73097" s="830"/>
    </row>
    <row r="73098" spans="10:10" x14ac:dyDescent="0.35">
      <c r="J73098" s="830"/>
    </row>
    <row r="73099" spans="10:10" x14ac:dyDescent="0.35">
      <c r="J73099" s="830"/>
    </row>
    <row r="73100" spans="10:10" x14ac:dyDescent="0.35">
      <c r="J73100" s="830"/>
    </row>
    <row r="73101" spans="10:10" x14ac:dyDescent="0.35">
      <c r="J73101" s="830"/>
    </row>
    <row r="73102" spans="10:10" x14ac:dyDescent="0.35">
      <c r="J73102" s="830"/>
    </row>
    <row r="73103" spans="10:10" x14ac:dyDescent="0.35">
      <c r="J73103" s="830"/>
    </row>
    <row r="73104" spans="10:10" x14ac:dyDescent="0.35">
      <c r="J73104" s="830"/>
    </row>
    <row r="73105" spans="10:10" x14ac:dyDescent="0.35">
      <c r="J73105" s="830"/>
    </row>
    <row r="73106" spans="10:10" x14ac:dyDescent="0.35">
      <c r="J73106" s="830"/>
    </row>
    <row r="73107" spans="10:10" x14ac:dyDescent="0.35">
      <c r="J73107" s="830"/>
    </row>
    <row r="73108" spans="10:10" x14ac:dyDescent="0.35">
      <c r="J73108" s="830"/>
    </row>
    <row r="73109" spans="10:10" x14ac:dyDescent="0.35">
      <c r="J73109" s="830"/>
    </row>
    <row r="73110" spans="10:10" x14ac:dyDescent="0.35">
      <c r="J73110" s="830"/>
    </row>
    <row r="73111" spans="10:10" x14ac:dyDescent="0.35">
      <c r="J73111" s="830"/>
    </row>
    <row r="73112" spans="10:10" x14ac:dyDescent="0.35">
      <c r="J73112" s="830"/>
    </row>
    <row r="73113" spans="10:10" x14ac:dyDescent="0.35">
      <c r="J73113" s="830"/>
    </row>
    <row r="73114" spans="10:10" x14ac:dyDescent="0.35">
      <c r="J73114" s="830"/>
    </row>
    <row r="73115" spans="10:10" x14ac:dyDescent="0.35">
      <c r="J73115" s="830"/>
    </row>
    <row r="73116" spans="10:10" x14ac:dyDescent="0.35">
      <c r="J73116" s="830"/>
    </row>
    <row r="73117" spans="10:10" x14ac:dyDescent="0.35">
      <c r="J73117" s="830"/>
    </row>
    <row r="73118" spans="10:10" x14ac:dyDescent="0.35">
      <c r="J73118" s="830"/>
    </row>
    <row r="73119" spans="10:10" x14ac:dyDescent="0.35">
      <c r="J73119" s="830"/>
    </row>
    <row r="73120" spans="10:10" x14ac:dyDescent="0.35">
      <c r="J73120" s="830"/>
    </row>
    <row r="73121" spans="10:10" x14ac:dyDescent="0.35">
      <c r="J73121" s="830"/>
    </row>
    <row r="73122" spans="10:10" x14ac:dyDescent="0.35">
      <c r="J73122" s="830"/>
    </row>
    <row r="73123" spans="10:10" x14ac:dyDescent="0.35">
      <c r="J73123" s="830"/>
    </row>
    <row r="73124" spans="10:10" x14ac:dyDescent="0.35">
      <c r="J73124" s="830"/>
    </row>
    <row r="73125" spans="10:10" x14ac:dyDescent="0.35">
      <c r="J73125" s="830"/>
    </row>
    <row r="73126" spans="10:10" x14ac:dyDescent="0.35">
      <c r="J73126" s="830"/>
    </row>
    <row r="73127" spans="10:10" x14ac:dyDescent="0.35">
      <c r="J73127" s="830"/>
    </row>
    <row r="73128" spans="10:10" x14ac:dyDescent="0.35">
      <c r="J73128" s="830"/>
    </row>
    <row r="73129" spans="10:10" x14ac:dyDescent="0.35">
      <c r="J73129" s="830"/>
    </row>
    <row r="73130" spans="10:10" x14ac:dyDescent="0.35">
      <c r="J73130" s="830"/>
    </row>
    <row r="73131" spans="10:10" x14ac:dyDescent="0.35">
      <c r="J73131" s="830"/>
    </row>
    <row r="73132" spans="10:10" x14ac:dyDescent="0.35">
      <c r="J73132" s="830"/>
    </row>
    <row r="73133" spans="10:10" x14ac:dyDescent="0.35">
      <c r="J73133" s="830"/>
    </row>
    <row r="73134" spans="10:10" x14ac:dyDescent="0.35">
      <c r="J73134" s="830"/>
    </row>
    <row r="73135" spans="10:10" x14ac:dyDescent="0.35">
      <c r="J73135" s="830"/>
    </row>
    <row r="73136" spans="10:10" x14ac:dyDescent="0.35">
      <c r="J73136" s="830"/>
    </row>
    <row r="73137" spans="10:10" x14ac:dyDescent="0.35">
      <c r="J73137" s="830"/>
    </row>
    <row r="73138" spans="10:10" x14ac:dyDescent="0.35">
      <c r="J73138" s="830"/>
    </row>
    <row r="73139" spans="10:10" x14ac:dyDescent="0.35">
      <c r="J73139" s="830"/>
    </row>
    <row r="73140" spans="10:10" x14ac:dyDescent="0.35">
      <c r="J73140" s="830"/>
    </row>
    <row r="73141" spans="10:10" x14ac:dyDescent="0.35">
      <c r="J73141" s="830"/>
    </row>
    <row r="73142" spans="10:10" x14ac:dyDescent="0.35">
      <c r="J73142" s="830"/>
    </row>
    <row r="73143" spans="10:10" x14ac:dyDescent="0.35">
      <c r="J73143" s="830"/>
    </row>
    <row r="73144" spans="10:10" x14ac:dyDescent="0.35">
      <c r="J73144" s="830"/>
    </row>
    <row r="73145" spans="10:10" x14ac:dyDescent="0.35">
      <c r="J73145" s="830"/>
    </row>
    <row r="73146" spans="10:10" x14ac:dyDescent="0.35">
      <c r="J73146" s="830"/>
    </row>
    <row r="73147" spans="10:10" x14ac:dyDescent="0.35">
      <c r="J73147" s="830"/>
    </row>
    <row r="73148" spans="10:10" x14ac:dyDescent="0.35">
      <c r="J73148" s="830"/>
    </row>
    <row r="73149" spans="10:10" x14ac:dyDescent="0.35">
      <c r="J73149" s="830"/>
    </row>
    <row r="73150" spans="10:10" x14ac:dyDescent="0.35">
      <c r="J73150" s="830"/>
    </row>
    <row r="73151" spans="10:10" x14ac:dyDescent="0.35">
      <c r="J73151" s="830"/>
    </row>
    <row r="73152" spans="10:10" x14ac:dyDescent="0.35">
      <c r="J73152" s="830"/>
    </row>
    <row r="73153" spans="10:10" x14ac:dyDescent="0.35">
      <c r="J73153" s="830"/>
    </row>
    <row r="73154" spans="10:10" x14ac:dyDescent="0.35">
      <c r="J73154" s="830"/>
    </row>
    <row r="73155" spans="10:10" x14ac:dyDescent="0.35">
      <c r="J73155" s="830"/>
    </row>
    <row r="73156" spans="10:10" x14ac:dyDescent="0.35">
      <c r="J73156" s="830"/>
    </row>
    <row r="73157" spans="10:10" x14ac:dyDescent="0.35">
      <c r="J73157" s="830"/>
    </row>
    <row r="73158" spans="10:10" x14ac:dyDescent="0.35">
      <c r="J73158" s="830"/>
    </row>
    <row r="73159" spans="10:10" x14ac:dyDescent="0.35">
      <c r="J73159" s="830"/>
    </row>
    <row r="73160" spans="10:10" x14ac:dyDescent="0.35">
      <c r="J73160" s="830"/>
    </row>
    <row r="73161" spans="10:10" x14ac:dyDescent="0.35">
      <c r="J73161" s="830"/>
    </row>
    <row r="73162" spans="10:10" x14ac:dyDescent="0.35">
      <c r="J73162" s="830"/>
    </row>
    <row r="73163" spans="10:10" x14ac:dyDescent="0.35">
      <c r="J73163" s="830"/>
    </row>
    <row r="73164" spans="10:10" x14ac:dyDescent="0.35">
      <c r="J73164" s="830"/>
    </row>
    <row r="73165" spans="10:10" x14ac:dyDescent="0.35">
      <c r="J73165" s="830"/>
    </row>
    <row r="73166" spans="10:10" x14ac:dyDescent="0.35">
      <c r="J73166" s="830"/>
    </row>
    <row r="73167" spans="10:10" x14ac:dyDescent="0.35">
      <c r="J73167" s="830"/>
    </row>
    <row r="73168" spans="10:10" x14ac:dyDescent="0.35">
      <c r="J73168" s="830"/>
    </row>
    <row r="73169" spans="10:10" x14ac:dyDescent="0.35">
      <c r="J73169" s="830"/>
    </row>
    <row r="73170" spans="10:10" x14ac:dyDescent="0.35">
      <c r="J73170" s="830"/>
    </row>
    <row r="73171" spans="10:10" x14ac:dyDescent="0.35">
      <c r="J73171" s="830"/>
    </row>
    <row r="73172" spans="10:10" x14ac:dyDescent="0.35">
      <c r="J73172" s="830"/>
    </row>
    <row r="73173" spans="10:10" x14ac:dyDescent="0.35">
      <c r="J73173" s="830"/>
    </row>
    <row r="73174" spans="10:10" x14ac:dyDescent="0.35">
      <c r="J73174" s="830"/>
    </row>
    <row r="73175" spans="10:10" x14ac:dyDescent="0.35">
      <c r="J73175" s="830"/>
    </row>
    <row r="73176" spans="10:10" x14ac:dyDescent="0.35">
      <c r="J73176" s="830"/>
    </row>
    <row r="73177" spans="10:10" x14ac:dyDescent="0.35">
      <c r="J73177" s="830"/>
    </row>
    <row r="73178" spans="10:10" x14ac:dyDescent="0.35">
      <c r="J73178" s="830"/>
    </row>
    <row r="73179" spans="10:10" x14ac:dyDescent="0.35">
      <c r="J73179" s="830"/>
    </row>
    <row r="73180" spans="10:10" x14ac:dyDescent="0.35">
      <c r="J73180" s="830"/>
    </row>
    <row r="73181" spans="10:10" x14ac:dyDescent="0.35">
      <c r="J73181" s="830"/>
    </row>
    <row r="73182" spans="10:10" x14ac:dyDescent="0.35">
      <c r="J73182" s="830"/>
    </row>
    <row r="73183" spans="10:10" x14ac:dyDescent="0.35">
      <c r="J73183" s="830"/>
    </row>
    <row r="73184" spans="10:10" x14ac:dyDescent="0.35">
      <c r="J73184" s="830"/>
    </row>
    <row r="73185" spans="10:10" x14ac:dyDescent="0.35">
      <c r="J73185" s="830"/>
    </row>
    <row r="73186" spans="10:10" x14ac:dyDescent="0.35">
      <c r="J73186" s="830"/>
    </row>
    <row r="73187" spans="10:10" x14ac:dyDescent="0.35">
      <c r="J73187" s="830"/>
    </row>
    <row r="73188" spans="10:10" x14ac:dyDescent="0.35">
      <c r="J73188" s="830"/>
    </row>
    <row r="73189" spans="10:10" x14ac:dyDescent="0.35">
      <c r="J73189" s="830"/>
    </row>
    <row r="73190" spans="10:10" x14ac:dyDescent="0.35">
      <c r="J73190" s="830"/>
    </row>
    <row r="73191" spans="10:10" x14ac:dyDescent="0.35">
      <c r="J73191" s="830"/>
    </row>
    <row r="73192" spans="10:10" x14ac:dyDescent="0.35">
      <c r="J73192" s="830"/>
    </row>
    <row r="73193" spans="10:10" x14ac:dyDescent="0.35">
      <c r="J73193" s="830"/>
    </row>
    <row r="73194" spans="10:10" x14ac:dyDescent="0.35">
      <c r="J73194" s="830"/>
    </row>
    <row r="73195" spans="10:10" x14ac:dyDescent="0.35">
      <c r="J73195" s="830"/>
    </row>
    <row r="73196" spans="10:10" x14ac:dyDescent="0.35">
      <c r="J73196" s="830"/>
    </row>
    <row r="73197" spans="10:10" x14ac:dyDescent="0.35">
      <c r="J73197" s="830"/>
    </row>
    <row r="73198" spans="10:10" x14ac:dyDescent="0.35">
      <c r="J73198" s="830"/>
    </row>
    <row r="73199" spans="10:10" x14ac:dyDescent="0.35">
      <c r="J73199" s="830"/>
    </row>
    <row r="73200" spans="10:10" x14ac:dyDescent="0.35">
      <c r="J73200" s="830"/>
    </row>
    <row r="73201" spans="10:10" x14ac:dyDescent="0.35">
      <c r="J73201" s="830"/>
    </row>
    <row r="73202" spans="10:10" x14ac:dyDescent="0.35">
      <c r="J73202" s="830"/>
    </row>
    <row r="73203" spans="10:10" x14ac:dyDescent="0.35">
      <c r="J73203" s="830"/>
    </row>
    <row r="73204" spans="10:10" x14ac:dyDescent="0.35">
      <c r="J73204" s="830"/>
    </row>
    <row r="73205" spans="10:10" x14ac:dyDescent="0.35">
      <c r="J73205" s="830"/>
    </row>
    <row r="73206" spans="10:10" x14ac:dyDescent="0.35">
      <c r="J73206" s="830"/>
    </row>
    <row r="73207" spans="10:10" x14ac:dyDescent="0.35">
      <c r="J73207" s="830"/>
    </row>
    <row r="73208" spans="10:10" x14ac:dyDescent="0.35">
      <c r="J73208" s="830"/>
    </row>
    <row r="73209" spans="10:10" x14ac:dyDescent="0.35">
      <c r="J73209" s="830"/>
    </row>
    <row r="73210" spans="10:10" x14ac:dyDescent="0.35">
      <c r="J73210" s="830"/>
    </row>
    <row r="73211" spans="10:10" x14ac:dyDescent="0.35">
      <c r="J73211" s="830"/>
    </row>
    <row r="73212" spans="10:10" x14ac:dyDescent="0.35">
      <c r="J73212" s="830"/>
    </row>
    <row r="73213" spans="10:10" x14ac:dyDescent="0.35">
      <c r="J73213" s="830"/>
    </row>
    <row r="73214" spans="10:10" x14ac:dyDescent="0.35">
      <c r="J73214" s="830"/>
    </row>
    <row r="73215" spans="10:10" x14ac:dyDescent="0.35">
      <c r="J73215" s="830"/>
    </row>
    <row r="73216" spans="10:10" x14ac:dyDescent="0.35">
      <c r="J73216" s="830"/>
    </row>
    <row r="73217" spans="10:10" x14ac:dyDescent="0.35">
      <c r="J73217" s="830"/>
    </row>
    <row r="73218" spans="10:10" x14ac:dyDescent="0.35">
      <c r="J73218" s="830"/>
    </row>
    <row r="73219" spans="10:10" x14ac:dyDescent="0.35">
      <c r="J73219" s="830"/>
    </row>
    <row r="73220" spans="10:10" x14ac:dyDescent="0.35">
      <c r="J73220" s="830"/>
    </row>
    <row r="73221" spans="10:10" x14ac:dyDescent="0.35">
      <c r="J73221" s="830"/>
    </row>
    <row r="73222" spans="10:10" x14ac:dyDescent="0.35">
      <c r="J73222" s="830"/>
    </row>
    <row r="73223" spans="10:10" x14ac:dyDescent="0.35">
      <c r="J73223" s="830"/>
    </row>
    <row r="73224" spans="10:10" x14ac:dyDescent="0.35">
      <c r="J73224" s="830"/>
    </row>
    <row r="73225" spans="10:10" x14ac:dyDescent="0.35">
      <c r="J73225" s="830"/>
    </row>
    <row r="73226" spans="10:10" x14ac:dyDescent="0.35">
      <c r="J73226" s="830"/>
    </row>
    <row r="73227" spans="10:10" x14ac:dyDescent="0.35">
      <c r="J73227" s="830"/>
    </row>
    <row r="73228" spans="10:10" x14ac:dyDescent="0.35">
      <c r="J73228" s="830"/>
    </row>
    <row r="73229" spans="10:10" x14ac:dyDescent="0.35">
      <c r="J73229" s="830"/>
    </row>
    <row r="73230" spans="10:10" x14ac:dyDescent="0.35">
      <c r="J73230" s="830"/>
    </row>
    <row r="73231" spans="10:10" x14ac:dyDescent="0.35">
      <c r="J73231" s="830"/>
    </row>
    <row r="73232" spans="10:10" x14ac:dyDescent="0.35">
      <c r="J73232" s="830"/>
    </row>
    <row r="73233" spans="10:10" x14ac:dyDescent="0.35">
      <c r="J73233" s="830"/>
    </row>
    <row r="73234" spans="10:10" x14ac:dyDescent="0.35">
      <c r="J73234" s="830"/>
    </row>
    <row r="73235" spans="10:10" x14ac:dyDescent="0.35">
      <c r="J73235" s="830"/>
    </row>
    <row r="73236" spans="10:10" x14ac:dyDescent="0.35">
      <c r="J73236" s="830"/>
    </row>
    <row r="73237" spans="10:10" x14ac:dyDescent="0.35">
      <c r="J73237" s="830"/>
    </row>
    <row r="73238" spans="10:10" x14ac:dyDescent="0.35">
      <c r="J73238" s="830"/>
    </row>
    <row r="73239" spans="10:10" x14ac:dyDescent="0.35">
      <c r="J73239" s="830"/>
    </row>
    <row r="73240" spans="10:10" x14ac:dyDescent="0.35">
      <c r="J73240" s="830"/>
    </row>
    <row r="73241" spans="10:10" x14ac:dyDescent="0.35">
      <c r="J73241" s="830"/>
    </row>
    <row r="73242" spans="10:10" x14ac:dyDescent="0.35">
      <c r="J73242" s="830"/>
    </row>
    <row r="73243" spans="10:10" x14ac:dyDescent="0.35">
      <c r="J73243" s="830"/>
    </row>
    <row r="73244" spans="10:10" x14ac:dyDescent="0.35">
      <c r="J73244" s="830"/>
    </row>
    <row r="73245" spans="10:10" x14ac:dyDescent="0.35">
      <c r="J73245" s="830"/>
    </row>
    <row r="73246" spans="10:10" x14ac:dyDescent="0.35">
      <c r="J73246" s="830"/>
    </row>
    <row r="73247" spans="10:10" x14ac:dyDescent="0.35">
      <c r="J73247" s="830"/>
    </row>
    <row r="73248" spans="10:10" x14ac:dyDescent="0.35">
      <c r="J73248" s="830"/>
    </row>
    <row r="73249" spans="10:10" x14ac:dyDescent="0.35">
      <c r="J73249" s="830"/>
    </row>
    <row r="73250" spans="10:10" x14ac:dyDescent="0.35">
      <c r="J73250" s="830"/>
    </row>
    <row r="73251" spans="10:10" x14ac:dyDescent="0.35">
      <c r="J73251" s="830"/>
    </row>
    <row r="73252" spans="10:10" x14ac:dyDescent="0.35">
      <c r="J73252" s="830"/>
    </row>
    <row r="73253" spans="10:10" x14ac:dyDescent="0.35">
      <c r="J73253" s="830"/>
    </row>
    <row r="73254" spans="10:10" x14ac:dyDescent="0.35">
      <c r="J73254" s="830"/>
    </row>
    <row r="73255" spans="10:10" x14ac:dyDescent="0.35">
      <c r="J73255" s="830"/>
    </row>
    <row r="73256" spans="10:10" x14ac:dyDescent="0.35">
      <c r="J73256" s="830"/>
    </row>
    <row r="73257" spans="10:10" x14ac:dyDescent="0.35">
      <c r="J73257" s="830"/>
    </row>
    <row r="73258" spans="10:10" x14ac:dyDescent="0.35">
      <c r="J73258" s="830"/>
    </row>
    <row r="73259" spans="10:10" x14ac:dyDescent="0.35">
      <c r="J73259" s="830"/>
    </row>
    <row r="73260" spans="10:10" x14ac:dyDescent="0.35">
      <c r="J73260" s="830"/>
    </row>
    <row r="73261" spans="10:10" x14ac:dyDescent="0.35">
      <c r="J73261" s="830"/>
    </row>
    <row r="73262" spans="10:10" x14ac:dyDescent="0.35">
      <c r="J73262" s="830"/>
    </row>
    <row r="73263" spans="10:10" x14ac:dyDescent="0.35">
      <c r="J73263" s="830"/>
    </row>
    <row r="73264" spans="10:10" x14ac:dyDescent="0.35">
      <c r="J73264" s="830"/>
    </row>
    <row r="73265" spans="10:10" x14ac:dyDescent="0.35">
      <c r="J73265" s="830"/>
    </row>
    <row r="73266" spans="10:10" x14ac:dyDescent="0.35">
      <c r="J73266" s="830"/>
    </row>
    <row r="73267" spans="10:10" x14ac:dyDescent="0.35">
      <c r="J73267" s="830"/>
    </row>
    <row r="73268" spans="10:10" x14ac:dyDescent="0.35">
      <c r="J73268" s="830"/>
    </row>
    <row r="73269" spans="10:10" x14ac:dyDescent="0.35">
      <c r="J73269" s="830"/>
    </row>
    <row r="73270" spans="10:10" x14ac:dyDescent="0.35">
      <c r="J73270" s="830"/>
    </row>
    <row r="73271" spans="10:10" x14ac:dyDescent="0.35">
      <c r="J73271" s="830"/>
    </row>
    <row r="73272" spans="10:10" x14ac:dyDescent="0.35">
      <c r="J73272" s="830"/>
    </row>
    <row r="73273" spans="10:10" x14ac:dyDescent="0.35">
      <c r="J73273" s="830"/>
    </row>
    <row r="73274" spans="10:10" x14ac:dyDescent="0.35">
      <c r="J73274" s="830"/>
    </row>
    <row r="73275" spans="10:10" x14ac:dyDescent="0.35">
      <c r="J73275" s="830"/>
    </row>
    <row r="73276" spans="10:10" x14ac:dyDescent="0.35">
      <c r="J73276" s="830"/>
    </row>
    <row r="73277" spans="10:10" x14ac:dyDescent="0.35">
      <c r="J73277" s="830"/>
    </row>
    <row r="73278" spans="10:10" x14ac:dyDescent="0.35">
      <c r="J73278" s="830"/>
    </row>
    <row r="73279" spans="10:10" x14ac:dyDescent="0.35">
      <c r="J73279" s="830"/>
    </row>
    <row r="73280" spans="10:10" x14ac:dyDescent="0.35">
      <c r="J73280" s="830"/>
    </row>
    <row r="73281" spans="10:10" x14ac:dyDescent="0.35">
      <c r="J73281" s="830"/>
    </row>
    <row r="73282" spans="10:10" x14ac:dyDescent="0.35">
      <c r="J73282" s="830"/>
    </row>
    <row r="73283" spans="10:10" x14ac:dyDescent="0.35">
      <c r="J73283" s="830"/>
    </row>
    <row r="73284" spans="10:10" x14ac:dyDescent="0.35">
      <c r="J73284" s="830"/>
    </row>
    <row r="73285" spans="10:10" x14ac:dyDescent="0.35">
      <c r="J73285" s="830"/>
    </row>
    <row r="73286" spans="10:10" x14ac:dyDescent="0.35">
      <c r="J73286" s="830"/>
    </row>
    <row r="73287" spans="10:10" x14ac:dyDescent="0.35">
      <c r="J73287" s="830"/>
    </row>
    <row r="73288" spans="10:10" x14ac:dyDescent="0.35">
      <c r="J73288" s="830"/>
    </row>
    <row r="73289" spans="10:10" x14ac:dyDescent="0.35">
      <c r="J73289" s="830"/>
    </row>
    <row r="73290" spans="10:10" x14ac:dyDescent="0.35">
      <c r="J73290" s="830"/>
    </row>
    <row r="73291" spans="10:10" x14ac:dyDescent="0.35">
      <c r="J73291" s="830"/>
    </row>
    <row r="73292" spans="10:10" x14ac:dyDescent="0.35">
      <c r="J73292" s="830"/>
    </row>
    <row r="73293" spans="10:10" x14ac:dyDescent="0.35">
      <c r="J73293" s="830"/>
    </row>
    <row r="73294" spans="10:10" x14ac:dyDescent="0.35">
      <c r="J73294" s="830"/>
    </row>
    <row r="73295" spans="10:10" x14ac:dyDescent="0.35">
      <c r="J73295" s="830"/>
    </row>
    <row r="73296" spans="10:10" x14ac:dyDescent="0.35">
      <c r="J73296" s="830"/>
    </row>
    <row r="73297" spans="10:10" x14ac:dyDescent="0.35">
      <c r="J73297" s="830"/>
    </row>
    <row r="73298" spans="10:10" x14ac:dyDescent="0.35">
      <c r="J73298" s="830"/>
    </row>
    <row r="73299" spans="10:10" x14ac:dyDescent="0.35">
      <c r="J73299" s="830"/>
    </row>
    <row r="73300" spans="10:10" x14ac:dyDescent="0.35">
      <c r="J73300" s="830"/>
    </row>
    <row r="73301" spans="10:10" x14ac:dyDescent="0.35">
      <c r="J73301" s="830"/>
    </row>
    <row r="73302" spans="10:10" x14ac:dyDescent="0.35">
      <c r="J73302" s="830"/>
    </row>
    <row r="73303" spans="10:10" x14ac:dyDescent="0.35">
      <c r="J73303" s="830"/>
    </row>
    <row r="73304" spans="10:10" x14ac:dyDescent="0.35">
      <c r="J73304" s="830"/>
    </row>
    <row r="73305" spans="10:10" x14ac:dyDescent="0.35">
      <c r="J73305" s="830"/>
    </row>
    <row r="73306" spans="10:10" x14ac:dyDescent="0.35">
      <c r="J73306" s="830"/>
    </row>
    <row r="73307" spans="10:10" x14ac:dyDescent="0.35">
      <c r="J73307" s="830"/>
    </row>
    <row r="73308" spans="10:10" x14ac:dyDescent="0.35">
      <c r="J73308" s="830"/>
    </row>
    <row r="73309" spans="10:10" x14ac:dyDescent="0.35">
      <c r="J73309" s="830"/>
    </row>
    <row r="73310" spans="10:10" x14ac:dyDescent="0.35">
      <c r="J73310" s="830"/>
    </row>
    <row r="73311" spans="10:10" x14ac:dyDescent="0.35">
      <c r="J73311" s="830"/>
    </row>
    <row r="73312" spans="10:10" x14ac:dyDescent="0.35">
      <c r="J73312" s="830"/>
    </row>
    <row r="73313" spans="10:10" x14ac:dyDescent="0.35">
      <c r="J73313" s="830"/>
    </row>
    <row r="73314" spans="10:10" x14ac:dyDescent="0.35">
      <c r="J73314" s="830"/>
    </row>
    <row r="73315" spans="10:10" x14ac:dyDescent="0.35">
      <c r="J73315" s="830"/>
    </row>
    <row r="73316" spans="10:10" x14ac:dyDescent="0.35">
      <c r="J73316" s="830"/>
    </row>
    <row r="73317" spans="10:10" x14ac:dyDescent="0.35">
      <c r="J73317" s="830"/>
    </row>
    <row r="73318" spans="10:10" x14ac:dyDescent="0.35">
      <c r="J73318" s="830"/>
    </row>
    <row r="73319" spans="10:10" x14ac:dyDescent="0.35">
      <c r="J73319" s="830"/>
    </row>
    <row r="73320" spans="10:10" x14ac:dyDescent="0.35">
      <c r="J73320" s="830"/>
    </row>
    <row r="73321" spans="10:10" x14ac:dyDescent="0.35">
      <c r="J73321" s="830"/>
    </row>
    <row r="73322" spans="10:10" x14ac:dyDescent="0.35">
      <c r="J73322" s="830"/>
    </row>
    <row r="73323" spans="10:10" x14ac:dyDescent="0.35">
      <c r="J73323" s="830"/>
    </row>
    <row r="73324" spans="10:10" x14ac:dyDescent="0.35">
      <c r="J73324" s="830"/>
    </row>
    <row r="73325" spans="10:10" x14ac:dyDescent="0.35">
      <c r="J73325" s="830"/>
    </row>
    <row r="73326" spans="10:10" x14ac:dyDescent="0.35">
      <c r="J73326" s="830"/>
    </row>
    <row r="73327" spans="10:10" x14ac:dyDescent="0.35">
      <c r="J73327" s="830"/>
    </row>
    <row r="73328" spans="10:10" x14ac:dyDescent="0.35">
      <c r="J73328" s="830"/>
    </row>
    <row r="73329" spans="10:10" x14ac:dyDescent="0.35">
      <c r="J73329" s="830"/>
    </row>
    <row r="73330" spans="10:10" x14ac:dyDescent="0.35">
      <c r="J73330" s="830"/>
    </row>
    <row r="73331" spans="10:10" x14ac:dyDescent="0.35">
      <c r="J73331" s="830"/>
    </row>
    <row r="73332" spans="10:10" x14ac:dyDescent="0.35">
      <c r="J73332" s="830"/>
    </row>
    <row r="73333" spans="10:10" x14ac:dyDescent="0.35">
      <c r="J73333" s="830"/>
    </row>
    <row r="73334" spans="10:10" x14ac:dyDescent="0.35">
      <c r="J73334" s="830"/>
    </row>
    <row r="73335" spans="10:10" x14ac:dyDescent="0.35">
      <c r="J73335" s="830"/>
    </row>
    <row r="73336" spans="10:10" x14ac:dyDescent="0.35">
      <c r="J73336" s="830"/>
    </row>
    <row r="73337" spans="10:10" x14ac:dyDescent="0.35">
      <c r="J73337" s="830"/>
    </row>
    <row r="73338" spans="10:10" x14ac:dyDescent="0.35">
      <c r="J73338" s="830"/>
    </row>
    <row r="73339" spans="10:10" x14ac:dyDescent="0.35">
      <c r="J73339" s="830"/>
    </row>
    <row r="73340" spans="10:10" x14ac:dyDescent="0.35">
      <c r="J73340" s="830"/>
    </row>
    <row r="73341" spans="10:10" x14ac:dyDescent="0.35">
      <c r="J73341" s="830"/>
    </row>
    <row r="73342" spans="10:10" x14ac:dyDescent="0.35">
      <c r="J73342" s="830"/>
    </row>
    <row r="73343" spans="10:10" x14ac:dyDescent="0.35">
      <c r="J73343" s="830"/>
    </row>
    <row r="73344" spans="10:10" x14ac:dyDescent="0.35">
      <c r="J73344" s="830"/>
    </row>
    <row r="73345" spans="10:10" x14ac:dyDescent="0.35">
      <c r="J73345" s="830"/>
    </row>
    <row r="73346" spans="10:10" x14ac:dyDescent="0.35">
      <c r="J73346" s="830"/>
    </row>
    <row r="73347" spans="10:10" x14ac:dyDescent="0.35">
      <c r="J73347" s="830"/>
    </row>
    <row r="73348" spans="10:10" x14ac:dyDescent="0.35">
      <c r="J73348" s="830"/>
    </row>
    <row r="73349" spans="10:10" x14ac:dyDescent="0.35">
      <c r="J73349" s="830"/>
    </row>
    <row r="73350" spans="10:10" x14ac:dyDescent="0.35">
      <c r="J73350" s="830"/>
    </row>
    <row r="73351" spans="10:10" x14ac:dyDescent="0.35">
      <c r="J73351" s="830"/>
    </row>
    <row r="73352" spans="10:10" x14ac:dyDescent="0.35">
      <c r="J73352" s="830"/>
    </row>
    <row r="73353" spans="10:10" x14ac:dyDescent="0.35">
      <c r="J73353" s="830"/>
    </row>
    <row r="73354" spans="10:10" x14ac:dyDescent="0.35">
      <c r="J73354" s="830"/>
    </row>
    <row r="73355" spans="10:10" x14ac:dyDescent="0.35">
      <c r="J73355" s="830"/>
    </row>
    <row r="73356" spans="10:10" x14ac:dyDescent="0.35">
      <c r="J73356" s="830"/>
    </row>
    <row r="73357" spans="10:10" x14ac:dyDescent="0.35">
      <c r="J73357" s="830"/>
    </row>
    <row r="73358" spans="10:10" x14ac:dyDescent="0.35">
      <c r="J73358" s="830"/>
    </row>
    <row r="73359" spans="10:10" x14ac:dyDescent="0.35">
      <c r="J73359" s="830"/>
    </row>
    <row r="73360" spans="10:10" x14ac:dyDescent="0.35">
      <c r="J73360" s="830"/>
    </row>
    <row r="73361" spans="10:10" x14ac:dyDescent="0.35">
      <c r="J73361" s="830"/>
    </row>
    <row r="73362" spans="10:10" x14ac:dyDescent="0.35">
      <c r="J73362" s="830"/>
    </row>
    <row r="73363" spans="10:10" x14ac:dyDescent="0.35">
      <c r="J73363" s="830"/>
    </row>
    <row r="73364" spans="10:10" x14ac:dyDescent="0.35">
      <c r="J73364" s="830"/>
    </row>
    <row r="73365" spans="10:10" x14ac:dyDescent="0.35">
      <c r="J73365" s="830"/>
    </row>
    <row r="73366" spans="10:10" x14ac:dyDescent="0.35">
      <c r="J73366" s="830"/>
    </row>
    <row r="73367" spans="10:10" x14ac:dyDescent="0.35">
      <c r="J73367" s="830"/>
    </row>
    <row r="73368" spans="10:10" x14ac:dyDescent="0.35">
      <c r="J73368" s="830"/>
    </row>
    <row r="73369" spans="10:10" x14ac:dyDescent="0.35">
      <c r="J73369" s="830"/>
    </row>
    <row r="73370" spans="10:10" x14ac:dyDescent="0.35">
      <c r="J73370" s="830"/>
    </row>
    <row r="73371" spans="10:10" x14ac:dyDescent="0.35">
      <c r="J73371" s="830"/>
    </row>
    <row r="73372" spans="10:10" x14ac:dyDescent="0.35">
      <c r="J73372" s="830"/>
    </row>
    <row r="73373" spans="10:10" x14ac:dyDescent="0.35">
      <c r="J73373" s="830"/>
    </row>
    <row r="73374" spans="10:10" x14ac:dyDescent="0.35">
      <c r="J73374" s="830"/>
    </row>
    <row r="73375" spans="10:10" x14ac:dyDescent="0.35">
      <c r="J73375" s="830"/>
    </row>
    <row r="73376" spans="10:10" x14ac:dyDescent="0.35">
      <c r="J73376" s="830"/>
    </row>
    <row r="73377" spans="10:10" x14ac:dyDescent="0.35">
      <c r="J73377" s="830"/>
    </row>
    <row r="73378" spans="10:10" x14ac:dyDescent="0.35">
      <c r="J73378" s="830"/>
    </row>
    <row r="73379" spans="10:10" x14ac:dyDescent="0.35">
      <c r="J73379" s="830"/>
    </row>
    <row r="73380" spans="10:10" x14ac:dyDescent="0.35">
      <c r="J73380" s="830"/>
    </row>
    <row r="73381" spans="10:10" x14ac:dyDescent="0.35">
      <c r="J73381" s="830"/>
    </row>
    <row r="73382" spans="10:10" x14ac:dyDescent="0.35">
      <c r="J73382" s="830"/>
    </row>
    <row r="73383" spans="10:10" x14ac:dyDescent="0.35">
      <c r="J73383" s="830"/>
    </row>
    <row r="73384" spans="10:10" x14ac:dyDescent="0.35">
      <c r="J73384" s="830"/>
    </row>
    <row r="73385" spans="10:10" x14ac:dyDescent="0.35">
      <c r="J73385" s="830"/>
    </row>
    <row r="73386" spans="10:10" x14ac:dyDescent="0.35">
      <c r="J73386" s="830"/>
    </row>
    <row r="73387" spans="10:10" x14ac:dyDescent="0.35">
      <c r="J73387" s="830"/>
    </row>
    <row r="73388" spans="10:10" x14ac:dyDescent="0.35">
      <c r="J73388" s="830"/>
    </row>
    <row r="73389" spans="10:10" x14ac:dyDescent="0.35">
      <c r="J73389" s="830"/>
    </row>
    <row r="73390" spans="10:10" x14ac:dyDescent="0.35">
      <c r="J73390" s="830"/>
    </row>
    <row r="73391" spans="10:10" x14ac:dyDescent="0.35">
      <c r="J73391" s="830"/>
    </row>
    <row r="73392" spans="10:10" x14ac:dyDescent="0.35">
      <c r="J73392" s="830"/>
    </row>
    <row r="73393" spans="10:10" x14ac:dyDescent="0.35">
      <c r="J73393" s="830"/>
    </row>
    <row r="73394" spans="10:10" x14ac:dyDescent="0.35">
      <c r="J73394" s="830"/>
    </row>
    <row r="73395" spans="10:10" x14ac:dyDescent="0.35">
      <c r="J73395" s="830"/>
    </row>
    <row r="73396" spans="10:10" x14ac:dyDescent="0.35">
      <c r="J73396" s="830"/>
    </row>
    <row r="73397" spans="10:10" x14ac:dyDescent="0.35">
      <c r="J73397" s="830"/>
    </row>
    <row r="73398" spans="10:10" x14ac:dyDescent="0.35">
      <c r="J73398" s="830"/>
    </row>
    <row r="73399" spans="10:10" x14ac:dyDescent="0.35">
      <c r="J73399" s="830"/>
    </row>
    <row r="73400" spans="10:10" x14ac:dyDescent="0.35">
      <c r="J73400" s="830"/>
    </row>
    <row r="73401" spans="10:10" x14ac:dyDescent="0.35">
      <c r="J73401" s="830"/>
    </row>
    <row r="73402" spans="10:10" x14ac:dyDescent="0.35">
      <c r="J73402" s="830"/>
    </row>
    <row r="73403" spans="10:10" x14ac:dyDescent="0.35">
      <c r="J73403" s="830"/>
    </row>
    <row r="73404" spans="10:10" x14ac:dyDescent="0.35">
      <c r="J73404" s="830"/>
    </row>
    <row r="73405" spans="10:10" x14ac:dyDescent="0.35">
      <c r="J73405" s="830"/>
    </row>
    <row r="73406" spans="10:10" x14ac:dyDescent="0.35">
      <c r="J73406" s="830"/>
    </row>
    <row r="73407" spans="10:10" x14ac:dyDescent="0.35">
      <c r="J73407" s="830"/>
    </row>
    <row r="73408" spans="10:10" x14ac:dyDescent="0.35">
      <c r="J73408" s="830"/>
    </row>
    <row r="73409" spans="10:10" x14ac:dyDescent="0.35">
      <c r="J73409" s="830"/>
    </row>
    <row r="73410" spans="10:10" x14ac:dyDescent="0.35">
      <c r="J73410" s="830"/>
    </row>
    <row r="73411" spans="10:10" x14ac:dyDescent="0.35">
      <c r="J73411" s="830"/>
    </row>
    <row r="73412" spans="10:10" x14ac:dyDescent="0.35">
      <c r="J73412" s="830"/>
    </row>
    <row r="73413" spans="10:10" x14ac:dyDescent="0.35">
      <c r="J73413" s="830"/>
    </row>
    <row r="73414" spans="10:10" x14ac:dyDescent="0.35">
      <c r="J73414" s="830"/>
    </row>
    <row r="73415" spans="10:10" x14ac:dyDescent="0.35">
      <c r="J73415" s="830"/>
    </row>
    <row r="73416" spans="10:10" x14ac:dyDescent="0.35">
      <c r="J73416" s="830"/>
    </row>
    <row r="73417" spans="10:10" x14ac:dyDescent="0.35">
      <c r="J73417" s="830"/>
    </row>
    <row r="73418" spans="10:10" x14ac:dyDescent="0.35">
      <c r="J73418" s="830"/>
    </row>
    <row r="73419" spans="10:10" x14ac:dyDescent="0.35">
      <c r="J73419" s="830"/>
    </row>
    <row r="73420" spans="10:10" x14ac:dyDescent="0.35">
      <c r="J73420" s="830"/>
    </row>
    <row r="73421" spans="10:10" x14ac:dyDescent="0.35">
      <c r="J73421" s="830"/>
    </row>
    <row r="73422" spans="10:10" x14ac:dyDescent="0.35">
      <c r="J73422" s="830"/>
    </row>
    <row r="73423" spans="10:10" x14ac:dyDescent="0.35">
      <c r="J73423" s="830"/>
    </row>
    <row r="73424" spans="10:10" x14ac:dyDescent="0.35">
      <c r="J73424" s="830"/>
    </row>
    <row r="73425" spans="10:10" x14ac:dyDescent="0.35">
      <c r="J73425" s="830"/>
    </row>
    <row r="73426" spans="10:10" x14ac:dyDescent="0.35">
      <c r="J73426" s="830"/>
    </row>
    <row r="73427" spans="10:10" x14ac:dyDescent="0.35">
      <c r="J73427" s="830"/>
    </row>
    <row r="73428" spans="10:10" x14ac:dyDescent="0.35">
      <c r="J73428" s="830"/>
    </row>
    <row r="73429" spans="10:10" x14ac:dyDescent="0.35">
      <c r="J73429" s="830"/>
    </row>
    <row r="73430" spans="10:10" x14ac:dyDescent="0.35">
      <c r="J73430" s="830"/>
    </row>
    <row r="73431" spans="10:10" x14ac:dyDescent="0.35">
      <c r="J73431" s="830"/>
    </row>
    <row r="73432" spans="10:10" x14ac:dyDescent="0.35">
      <c r="J73432" s="830"/>
    </row>
    <row r="73433" spans="10:10" x14ac:dyDescent="0.35">
      <c r="J73433" s="830"/>
    </row>
    <row r="73434" spans="10:10" x14ac:dyDescent="0.35">
      <c r="J73434" s="830"/>
    </row>
    <row r="73435" spans="10:10" x14ac:dyDescent="0.35">
      <c r="J73435" s="830"/>
    </row>
    <row r="73436" spans="10:10" x14ac:dyDescent="0.35">
      <c r="J73436" s="830"/>
    </row>
    <row r="73437" spans="10:10" x14ac:dyDescent="0.35">
      <c r="J73437" s="830"/>
    </row>
    <row r="73438" spans="10:10" x14ac:dyDescent="0.35">
      <c r="J73438" s="830"/>
    </row>
    <row r="73439" spans="10:10" x14ac:dyDescent="0.35">
      <c r="J73439" s="830"/>
    </row>
    <row r="73440" spans="10:10" x14ac:dyDescent="0.35">
      <c r="J73440" s="830"/>
    </row>
    <row r="73441" spans="10:10" x14ac:dyDescent="0.35">
      <c r="J73441" s="830"/>
    </row>
    <row r="73442" spans="10:10" x14ac:dyDescent="0.35">
      <c r="J73442" s="830"/>
    </row>
    <row r="73443" spans="10:10" x14ac:dyDescent="0.35">
      <c r="J73443" s="830"/>
    </row>
    <row r="73444" spans="10:10" x14ac:dyDescent="0.35">
      <c r="J73444" s="830"/>
    </row>
    <row r="73445" spans="10:10" x14ac:dyDescent="0.35">
      <c r="J73445" s="830"/>
    </row>
    <row r="73446" spans="10:10" x14ac:dyDescent="0.35">
      <c r="J73446" s="830"/>
    </row>
    <row r="73447" spans="10:10" x14ac:dyDescent="0.35">
      <c r="J73447" s="830"/>
    </row>
    <row r="73448" spans="10:10" x14ac:dyDescent="0.35">
      <c r="J73448" s="830"/>
    </row>
    <row r="73449" spans="10:10" x14ac:dyDescent="0.35">
      <c r="J73449" s="830"/>
    </row>
    <row r="73450" spans="10:10" x14ac:dyDescent="0.35">
      <c r="J73450" s="830"/>
    </row>
    <row r="73451" spans="10:10" x14ac:dyDescent="0.35">
      <c r="J73451" s="830"/>
    </row>
    <row r="73452" spans="10:10" x14ac:dyDescent="0.35">
      <c r="J73452" s="830"/>
    </row>
    <row r="73453" spans="10:10" x14ac:dyDescent="0.35">
      <c r="J73453" s="830"/>
    </row>
    <row r="73454" spans="10:10" x14ac:dyDescent="0.35">
      <c r="J73454" s="830"/>
    </row>
    <row r="73455" spans="10:10" x14ac:dyDescent="0.35">
      <c r="J73455" s="830"/>
    </row>
    <row r="73456" spans="10:10" x14ac:dyDescent="0.35">
      <c r="J73456" s="830"/>
    </row>
    <row r="73457" spans="10:10" x14ac:dyDescent="0.35">
      <c r="J73457" s="830"/>
    </row>
    <row r="73458" spans="10:10" x14ac:dyDescent="0.35">
      <c r="J73458" s="830"/>
    </row>
    <row r="73459" spans="10:10" x14ac:dyDescent="0.35">
      <c r="J73459" s="830"/>
    </row>
    <row r="73460" spans="10:10" x14ac:dyDescent="0.35">
      <c r="J73460" s="830"/>
    </row>
    <row r="73461" spans="10:10" x14ac:dyDescent="0.35">
      <c r="J73461" s="830"/>
    </row>
    <row r="73462" spans="10:10" x14ac:dyDescent="0.35">
      <c r="J73462" s="830"/>
    </row>
    <row r="73463" spans="10:10" x14ac:dyDescent="0.35">
      <c r="J73463" s="830"/>
    </row>
    <row r="73464" spans="10:10" x14ac:dyDescent="0.35">
      <c r="J73464" s="830"/>
    </row>
    <row r="73465" spans="10:10" x14ac:dyDescent="0.35">
      <c r="J73465" s="830"/>
    </row>
    <row r="73466" spans="10:10" x14ac:dyDescent="0.35">
      <c r="J73466" s="830"/>
    </row>
    <row r="73467" spans="10:10" x14ac:dyDescent="0.35">
      <c r="J73467" s="830"/>
    </row>
    <row r="73468" spans="10:10" x14ac:dyDescent="0.35">
      <c r="J73468" s="830"/>
    </row>
    <row r="73469" spans="10:10" x14ac:dyDescent="0.35">
      <c r="J73469" s="830"/>
    </row>
    <row r="73470" spans="10:10" x14ac:dyDescent="0.35">
      <c r="J73470" s="830"/>
    </row>
    <row r="73471" spans="10:10" x14ac:dyDescent="0.35">
      <c r="J73471" s="830"/>
    </row>
    <row r="73472" spans="10:10" x14ac:dyDescent="0.35">
      <c r="J73472" s="830"/>
    </row>
    <row r="73473" spans="10:10" x14ac:dyDescent="0.35">
      <c r="J73473" s="830"/>
    </row>
    <row r="73474" spans="10:10" x14ac:dyDescent="0.35">
      <c r="J73474" s="830"/>
    </row>
    <row r="73475" spans="10:10" x14ac:dyDescent="0.35">
      <c r="J73475" s="830"/>
    </row>
    <row r="73476" spans="10:10" x14ac:dyDescent="0.35">
      <c r="J73476" s="830"/>
    </row>
    <row r="73477" spans="10:10" x14ac:dyDescent="0.35">
      <c r="J73477" s="830"/>
    </row>
    <row r="73478" spans="10:10" x14ac:dyDescent="0.35">
      <c r="J73478" s="830"/>
    </row>
    <row r="73479" spans="10:10" x14ac:dyDescent="0.35">
      <c r="J73479" s="830"/>
    </row>
    <row r="73480" spans="10:10" x14ac:dyDescent="0.35">
      <c r="J73480" s="830"/>
    </row>
    <row r="73481" spans="10:10" x14ac:dyDescent="0.35">
      <c r="J73481" s="830"/>
    </row>
    <row r="73482" spans="10:10" x14ac:dyDescent="0.35">
      <c r="J73482" s="830"/>
    </row>
    <row r="73483" spans="10:10" x14ac:dyDescent="0.35">
      <c r="J73483" s="830"/>
    </row>
    <row r="73487" spans="10:10" x14ac:dyDescent="0.35">
      <c r="J73487" s="830"/>
    </row>
    <row r="73488" spans="10:10" x14ac:dyDescent="0.35">
      <c r="J73488" s="830"/>
    </row>
    <row r="73489" spans="10:10" x14ac:dyDescent="0.35">
      <c r="J73489" s="830"/>
    </row>
    <row r="73490" spans="10:10" x14ac:dyDescent="0.35">
      <c r="J73490" s="830"/>
    </row>
    <row r="73491" spans="10:10" x14ac:dyDescent="0.35">
      <c r="J73491" s="830"/>
    </row>
    <row r="73492" spans="10:10" x14ac:dyDescent="0.35">
      <c r="J73492" s="830"/>
    </row>
    <row r="73493" spans="10:10" x14ac:dyDescent="0.35">
      <c r="J73493" s="830"/>
    </row>
    <row r="73494" spans="10:10" x14ac:dyDescent="0.35">
      <c r="J73494" s="830"/>
    </row>
    <row r="73495" spans="10:10" x14ac:dyDescent="0.35">
      <c r="J73495" s="830"/>
    </row>
    <row r="73496" spans="10:10" x14ac:dyDescent="0.35">
      <c r="J73496" s="830"/>
    </row>
    <row r="73497" spans="10:10" x14ac:dyDescent="0.35">
      <c r="J73497" s="830"/>
    </row>
    <row r="73498" spans="10:10" x14ac:dyDescent="0.35">
      <c r="J73498" s="830"/>
    </row>
    <row r="73499" spans="10:10" x14ac:dyDescent="0.35">
      <c r="J73499" s="830"/>
    </row>
    <row r="73500" spans="10:10" x14ac:dyDescent="0.35">
      <c r="J73500" s="830"/>
    </row>
    <row r="73501" spans="10:10" x14ac:dyDescent="0.35">
      <c r="J73501" s="830"/>
    </row>
    <row r="73502" spans="10:10" x14ac:dyDescent="0.35">
      <c r="J73502" s="830"/>
    </row>
    <row r="73503" spans="10:10" x14ac:dyDescent="0.35">
      <c r="J73503" s="830"/>
    </row>
    <row r="73504" spans="10:10" x14ac:dyDescent="0.35">
      <c r="J73504" s="830"/>
    </row>
    <row r="73505" spans="10:10" x14ac:dyDescent="0.35">
      <c r="J73505" s="830"/>
    </row>
    <row r="73506" spans="10:10" x14ac:dyDescent="0.35">
      <c r="J73506" s="830"/>
    </row>
    <row r="73507" spans="10:10" x14ac:dyDescent="0.35">
      <c r="J73507" s="830"/>
    </row>
    <row r="73508" spans="10:10" x14ac:dyDescent="0.35">
      <c r="J73508" s="830"/>
    </row>
    <row r="73509" spans="10:10" x14ac:dyDescent="0.35">
      <c r="J73509" s="830"/>
    </row>
    <row r="73510" spans="10:10" x14ac:dyDescent="0.35">
      <c r="J73510" s="830"/>
    </row>
    <row r="73511" spans="10:10" x14ac:dyDescent="0.35">
      <c r="J73511" s="830"/>
    </row>
    <row r="73512" spans="10:10" x14ac:dyDescent="0.35">
      <c r="J73512" s="830"/>
    </row>
    <row r="73513" spans="10:10" x14ac:dyDescent="0.35">
      <c r="J73513" s="830"/>
    </row>
    <row r="73514" spans="10:10" x14ac:dyDescent="0.35">
      <c r="J73514" s="830"/>
    </row>
    <row r="73515" spans="10:10" x14ac:dyDescent="0.35">
      <c r="J73515" s="830"/>
    </row>
    <row r="73516" spans="10:10" x14ac:dyDescent="0.35">
      <c r="J73516" s="830"/>
    </row>
    <row r="73517" spans="10:10" x14ac:dyDescent="0.35">
      <c r="J73517" s="830"/>
    </row>
    <row r="73518" spans="10:10" x14ac:dyDescent="0.35">
      <c r="J73518" s="830"/>
    </row>
    <row r="73519" spans="10:10" x14ac:dyDescent="0.35">
      <c r="J73519" s="830"/>
    </row>
    <row r="73520" spans="10:10" x14ac:dyDescent="0.35">
      <c r="J73520" s="830"/>
    </row>
    <row r="73521" spans="10:10" x14ac:dyDescent="0.35">
      <c r="J73521" s="830"/>
    </row>
    <row r="73522" spans="10:10" x14ac:dyDescent="0.35">
      <c r="J73522" s="830"/>
    </row>
    <row r="73523" spans="10:10" x14ac:dyDescent="0.35">
      <c r="J73523" s="830"/>
    </row>
    <row r="73524" spans="10:10" x14ac:dyDescent="0.35">
      <c r="J73524" s="830"/>
    </row>
    <row r="73525" spans="10:10" x14ac:dyDescent="0.35">
      <c r="J73525" s="830"/>
    </row>
    <row r="73526" spans="10:10" x14ac:dyDescent="0.35">
      <c r="J73526" s="830"/>
    </row>
    <row r="73527" spans="10:10" x14ac:dyDescent="0.35">
      <c r="J73527" s="830"/>
    </row>
    <row r="73528" spans="10:10" x14ac:dyDescent="0.35">
      <c r="J73528" s="830"/>
    </row>
    <row r="73529" spans="10:10" x14ac:dyDescent="0.35">
      <c r="J73529" s="830"/>
    </row>
    <row r="73530" spans="10:10" x14ac:dyDescent="0.35">
      <c r="J73530" s="830"/>
    </row>
    <row r="73531" spans="10:10" x14ac:dyDescent="0.35">
      <c r="J73531" s="830"/>
    </row>
    <row r="73532" spans="10:10" x14ac:dyDescent="0.35">
      <c r="J73532" s="830"/>
    </row>
    <row r="73533" spans="10:10" x14ac:dyDescent="0.35">
      <c r="J73533" s="830"/>
    </row>
    <row r="73534" spans="10:10" x14ac:dyDescent="0.35">
      <c r="J73534" s="830"/>
    </row>
    <row r="73535" spans="10:10" x14ac:dyDescent="0.35">
      <c r="J73535" s="830"/>
    </row>
    <row r="73536" spans="10:10" x14ac:dyDescent="0.35">
      <c r="J73536" s="830"/>
    </row>
    <row r="73537" spans="10:10" x14ac:dyDescent="0.35">
      <c r="J73537" s="830"/>
    </row>
    <row r="73538" spans="10:10" x14ac:dyDescent="0.35">
      <c r="J73538" s="830"/>
    </row>
    <row r="73539" spans="10:10" x14ac:dyDescent="0.35">
      <c r="J73539" s="830"/>
    </row>
    <row r="73540" spans="10:10" x14ac:dyDescent="0.35">
      <c r="J73540" s="830"/>
    </row>
    <row r="73541" spans="10:10" x14ac:dyDescent="0.35">
      <c r="J73541" s="830"/>
    </row>
    <row r="73542" spans="10:10" x14ac:dyDescent="0.35">
      <c r="J73542" s="830"/>
    </row>
    <row r="73543" spans="10:10" x14ac:dyDescent="0.35">
      <c r="J73543" s="830"/>
    </row>
    <row r="73544" spans="10:10" x14ac:dyDescent="0.35">
      <c r="J73544" s="830"/>
    </row>
    <row r="73545" spans="10:10" x14ac:dyDescent="0.35">
      <c r="J73545" s="830"/>
    </row>
    <row r="73546" spans="10:10" x14ac:dyDescent="0.35">
      <c r="J73546" s="830"/>
    </row>
    <row r="73547" spans="10:10" x14ac:dyDescent="0.35">
      <c r="J73547" s="830"/>
    </row>
    <row r="73548" spans="10:10" x14ac:dyDescent="0.35">
      <c r="J73548" s="830"/>
    </row>
    <row r="73549" spans="10:10" x14ac:dyDescent="0.35">
      <c r="J73549" s="830"/>
    </row>
    <row r="73550" spans="10:10" x14ac:dyDescent="0.35">
      <c r="J73550" s="830"/>
    </row>
    <row r="73551" spans="10:10" x14ac:dyDescent="0.35">
      <c r="J73551" s="830"/>
    </row>
    <row r="73552" spans="10:10" x14ac:dyDescent="0.35">
      <c r="J73552" s="830"/>
    </row>
    <row r="73553" spans="10:10" x14ac:dyDescent="0.35">
      <c r="J73553" s="830"/>
    </row>
    <row r="73554" spans="10:10" x14ac:dyDescent="0.35">
      <c r="J73554" s="830"/>
    </row>
    <row r="73555" spans="10:10" x14ac:dyDescent="0.35">
      <c r="J73555" s="830"/>
    </row>
    <row r="73556" spans="10:10" x14ac:dyDescent="0.35">
      <c r="J73556" s="830"/>
    </row>
    <row r="73557" spans="10:10" x14ac:dyDescent="0.35">
      <c r="J73557" s="830"/>
    </row>
    <row r="73558" spans="10:10" x14ac:dyDescent="0.35">
      <c r="J73558" s="830"/>
    </row>
    <row r="73559" spans="10:10" x14ac:dyDescent="0.35">
      <c r="J73559" s="830"/>
    </row>
    <row r="73560" spans="10:10" x14ac:dyDescent="0.35">
      <c r="J73560" s="830"/>
    </row>
    <row r="73561" spans="10:10" x14ac:dyDescent="0.35">
      <c r="J73561" s="830"/>
    </row>
    <row r="73562" spans="10:10" x14ac:dyDescent="0.35">
      <c r="J73562" s="830"/>
    </row>
    <row r="73563" spans="10:10" x14ac:dyDescent="0.35">
      <c r="J73563" s="830"/>
    </row>
    <row r="73564" spans="10:10" x14ac:dyDescent="0.35">
      <c r="J73564" s="830"/>
    </row>
    <row r="73565" spans="10:10" x14ac:dyDescent="0.35">
      <c r="J73565" s="830"/>
    </row>
    <row r="73566" spans="10:10" x14ac:dyDescent="0.35">
      <c r="J73566" s="830"/>
    </row>
    <row r="73567" spans="10:10" x14ac:dyDescent="0.35">
      <c r="J73567" s="830"/>
    </row>
    <row r="73568" spans="10:10" x14ac:dyDescent="0.35">
      <c r="J73568" s="830"/>
    </row>
    <row r="73569" spans="10:10" x14ac:dyDescent="0.35">
      <c r="J73569" s="830"/>
    </row>
    <row r="73570" spans="10:10" x14ac:dyDescent="0.35">
      <c r="J73570" s="830"/>
    </row>
    <row r="73571" spans="10:10" x14ac:dyDescent="0.35">
      <c r="J73571" s="830"/>
    </row>
    <row r="73572" spans="10:10" x14ac:dyDescent="0.35">
      <c r="J73572" s="830"/>
    </row>
    <row r="73573" spans="10:10" x14ac:dyDescent="0.35">
      <c r="J73573" s="830"/>
    </row>
    <row r="73574" spans="10:10" x14ac:dyDescent="0.35">
      <c r="J73574" s="830"/>
    </row>
    <row r="73575" spans="10:10" x14ac:dyDescent="0.35">
      <c r="J73575" s="830"/>
    </row>
    <row r="73576" spans="10:10" x14ac:dyDescent="0.35">
      <c r="J73576" s="830"/>
    </row>
    <row r="73577" spans="10:10" x14ac:dyDescent="0.35">
      <c r="J73577" s="830"/>
    </row>
    <row r="73578" spans="10:10" x14ac:dyDescent="0.35">
      <c r="J73578" s="830"/>
    </row>
    <row r="73579" spans="10:10" x14ac:dyDescent="0.35">
      <c r="J73579" s="830"/>
    </row>
    <row r="73580" spans="10:10" x14ac:dyDescent="0.35">
      <c r="J73580" s="830"/>
    </row>
    <row r="73581" spans="10:10" x14ac:dyDescent="0.35">
      <c r="J73581" s="830"/>
    </row>
    <row r="73582" spans="10:10" x14ac:dyDescent="0.35">
      <c r="J73582" s="830"/>
    </row>
    <row r="73583" spans="10:10" x14ac:dyDescent="0.35">
      <c r="J73583" s="830"/>
    </row>
    <row r="73584" spans="10:10" x14ac:dyDescent="0.35">
      <c r="J73584" s="830"/>
    </row>
    <row r="73585" spans="10:10" x14ac:dyDescent="0.35">
      <c r="J73585" s="830"/>
    </row>
    <row r="73586" spans="10:10" x14ac:dyDescent="0.35">
      <c r="J73586" s="830"/>
    </row>
    <row r="73587" spans="10:10" x14ac:dyDescent="0.35">
      <c r="J73587" s="830"/>
    </row>
    <row r="73588" spans="10:10" x14ac:dyDescent="0.35">
      <c r="J73588" s="830"/>
    </row>
    <row r="73589" spans="10:10" x14ac:dyDescent="0.35">
      <c r="J73589" s="830"/>
    </row>
    <row r="73590" spans="10:10" x14ac:dyDescent="0.35">
      <c r="J73590" s="830"/>
    </row>
    <row r="73591" spans="10:10" x14ac:dyDescent="0.35">
      <c r="J73591" s="830"/>
    </row>
    <row r="73592" spans="10:10" x14ac:dyDescent="0.35">
      <c r="J73592" s="830"/>
    </row>
    <row r="73593" spans="10:10" x14ac:dyDescent="0.35">
      <c r="J73593" s="830"/>
    </row>
    <row r="73594" spans="10:10" x14ac:dyDescent="0.35">
      <c r="J73594" s="830"/>
    </row>
    <row r="73595" spans="10:10" x14ac:dyDescent="0.35">
      <c r="J73595" s="830"/>
    </row>
    <row r="73596" spans="10:10" x14ac:dyDescent="0.35">
      <c r="J73596" s="830"/>
    </row>
    <row r="73597" spans="10:10" x14ac:dyDescent="0.35">
      <c r="J73597" s="830"/>
    </row>
    <row r="73598" spans="10:10" x14ac:dyDescent="0.35">
      <c r="J73598" s="830"/>
    </row>
    <row r="73599" spans="10:10" x14ac:dyDescent="0.35">
      <c r="J73599" s="830"/>
    </row>
    <row r="73600" spans="10:10" x14ac:dyDescent="0.35">
      <c r="J73600" s="830"/>
    </row>
    <row r="73601" spans="10:10" x14ac:dyDescent="0.35">
      <c r="J73601" s="830"/>
    </row>
    <row r="73602" spans="10:10" x14ac:dyDescent="0.35">
      <c r="J73602" s="830"/>
    </row>
    <row r="73603" spans="10:10" x14ac:dyDescent="0.35">
      <c r="J73603" s="830"/>
    </row>
    <row r="73604" spans="10:10" x14ac:dyDescent="0.35">
      <c r="J73604" s="830"/>
    </row>
    <row r="73605" spans="10:10" x14ac:dyDescent="0.35">
      <c r="J73605" s="830"/>
    </row>
    <row r="73606" spans="10:10" x14ac:dyDescent="0.35">
      <c r="J73606" s="830"/>
    </row>
    <row r="73607" spans="10:10" x14ac:dyDescent="0.35">
      <c r="J73607" s="830"/>
    </row>
    <row r="73608" spans="10:10" x14ac:dyDescent="0.35">
      <c r="J73608" s="830"/>
    </row>
    <row r="73609" spans="10:10" x14ac:dyDescent="0.35">
      <c r="J73609" s="830"/>
    </row>
    <row r="73610" spans="10:10" x14ac:dyDescent="0.35">
      <c r="J73610" s="830"/>
    </row>
    <row r="73611" spans="10:10" x14ac:dyDescent="0.35">
      <c r="J73611" s="830"/>
    </row>
    <row r="73612" spans="10:10" x14ac:dyDescent="0.35">
      <c r="J73612" s="830"/>
    </row>
    <row r="73613" spans="10:10" x14ac:dyDescent="0.35">
      <c r="J73613" s="830"/>
    </row>
    <row r="73614" spans="10:10" x14ac:dyDescent="0.35">
      <c r="J73614" s="830"/>
    </row>
    <row r="73615" spans="10:10" x14ac:dyDescent="0.35">
      <c r="J73615" s="830"/>
    </row>
    <row r="73616" spans="10:10" x14ac:dyDescent="0.35">
      <c r="J73616" s="830"/>
    </row>
    <row r="73617" spans="10:10" x14ac:dyDescent="0.35">
      <c r="J73617" s="830"/>
    </row>
    <row r="73618" spans="10:10" x14ac:dyDescent="0.35">
      <c r="J73618" s="830"/>
    </row>
    <row r="73619" spans="10:10" x14ac:dyDescent="0.35">
      <c r="J73619" s="830"/>
    </row>
    <row r="73620" spans="10:10" x14ac:dyDescent="0.35">
      <c r="J73620" s="830"/>
    </row>
    <row r="73621" spans="10:10" x14ac:dyDescent="0.35">
      <c r="J73621" s="830"/>
    </row>
    <row r="73622" spans="10:10" x14ac:dyDescent="0.35">
      <c r="J73622" s="830"/>
    </row>
    <row r="73623" spans="10:10" x14ac:dyDescent="0.35">
      <c r="J73623" s="830"/>
    </row>
    <row r="73624" spans="10:10" x14ac:dyDescent="0.35">
      <c r="J73624" s="830"/>
    </row>
    <row r="73625" spans="10:10" x14ac:dyDescent="0.35">
      <c r="J73625" s="830"/>
    </row>
    <row r="73626" spans="10:10" x14ac:dyDescent="0.35">
      <c r="J73626" s="830"/>
    </row>
    <row r="73627" spans="10:10" x14ac:dyDescent="0.35">
      <c r="J73627" s="830"/>
    </row>
    <row r="73628" spans="10:10" x14ac:dyDescent="0.35">
      <c r="J73628" s="830"/>
    </row>
    <row r="73629" spans="10:10" x14ac:dyDescent="0.35">
      <c r="J73629" s="830"/>
    </row>
    <row r="73630" spans="10:10" x14ac:dyDescent="0.35">
      <c r="J73630" s="830"/>
    </row>
    <row r="73631" spans="10:10" x14ac:dyDescent="0.35">
      <c r="J73631" s="830"/>
    </row>
    <row r="73632" spans="10:10" x14ac:dyDescent="0.35">
      <c r="J73632" s="830"/>
    </row>
    <row r="73633" spans="10:10" x14ac:dyDescent="0.35">
      <c r="J73633" s="830"/>
    </row>
    <row r="73634" spans="10:10" x14ac:dyDescent="0.35">
      <c r="J73634" s="830"/>
    </row>
    <row r="73635" spans="10:10" x14ac:dyDescent="0.35">
      <c r="J73635" s="830"/>
    </row>
    <row r="73636" spans="10:10" x14ac:dyDescent="0.35">
      <c r="J73636" s="830"/>
    </row>
    <row r="73637" spans="10:10" x14ac:dyDescent="0.35">
      <c r="J73637" s="830"/>
    </row>
    <row r="73638" spans="10:10" x14ac:dyDescent="0.35">
      <c r="J73638" s="830"/>
    </row>
    <row r="73639" spans="10:10" x14ac:dyDescent="0.35">
      <c r="J73639" s="830"/>
    </row>
    <row r="73640" spans="10:10" x14ac:dyDescent="0.35">
      <c r="J73640" s="830"/>
    </row>
    <row r="73641" spans="10:10" x14ac:dyDescent="0.35">
      <c r="J73641" s="830"/>
    </row>
    <row r="73642" spans="10:10" x14ac:dyDescent="0.35">
      <c r="J73642" s="830"/>
    </row>
    <row r="73643" spans="10:10" x14ac:dyDescent="0.35">
      <c r="J73643" s="830"/>
    </row>
    <row r="73644" spans="10:10" x14ac:dyDescent="0.35">
      <c r="J73644" s="830"/>
    </row>
    <row r="73645" spans="10:10" x14ac:dyDescent="0.35">
      <c r="J73645" s="830"/>
    </row>
    <row r="73646" spans="10:10" x14ac:dyDescent="0.35">
      <c r="J73646" s="830"/>
    </row>
    <row r="73647" spans="10:10" x14ac:dyDescent="0.35">
      <c r="J73647" s="830"/>
    </row>
    <row r="73648" spans="10:10" x14ac:dyDescent="0.35">
      <c r="J73648" s="830"/>
    </row>
    <row r="73649" spans="10:10" x14ac:dyDescent="0.35">
      <c r="J73649" s="830"/>
    </row>
    <row r="73650" spans="10:10" x14ac:dyDescent="0.35">
      <c r="J73650" s="830"/>
    </row>
    <row r="73651" spans="10:10" x14ac:dyDescent="0.35">
      <c r="J73651" s="830"/>
    </row>
    <row r="73652" spans="10:10" x14ac:dyDescent="0.35">
      <c r="J73652" s="830"/>
    </row>
    <row r="73653" spans="10:10" x14ac:dyDescent="0.35">
      <c r="J73653" s="830"/>
    </row>
    <row r="73654" spans="10:10" x14ac:dyDescent="0.35">
      <c r="J73654" s="830"/>
    </row>
    <row r="73655" spans="10:10" x14ac:dyDescent="0.35">
      <c r="J73655" s="830"/>
    </row>
    <row r="73656" spans="10:10" x14ac:dyDescent="0.35">
      <c r="J73656" s="830"/>
    </row>
    <row r="73657" spans="10:10" x14ac:dyDescent="0.35">
      <c r="J73657" s="830"/>
    </row>
    <row r="73658" spans="10:10" x14ac:dyDescent="0.35">
      <c r="J73658" s="830"/>
    </row>
    <row r="73659" spans="10:10" x14ac:dyDescent="0.35">
      <c r="J73659" s="830"/>
    </row>
    <row r="73660" spans="10:10" x14ac:dyDescent="0.35">
      <c r="J73660" s="830"/>
    </row>
    <row r="73661" spans="10:10" x14ac:dyDescent="0.35">
      <c r="J73661" s="830"/>
    </row>
    <row r="73662" spans="10:10" x14ac:dyDescent="0.35">
      <c r="J73662" s="830"/>
    </row>
    <row r="73663" spans="10:10" x14ac:dyDescent="0.35">
      <c r="J73663" s="830"/>
    </row>
    <row r="73664" spans="10:10" x14ac:dyDescent="0.35">
      <c r="J73664" s="830"/>
    </row>
    <row r="73665" spans="10:10" x14ac:dyDescent="0.35">
      <c r="J73665" s="830"/>
    </row>
    <row r="73666" spans="10:10" x14ac:dyDescent="0.35">
      <c r="J73666" s="830"/>
    </row>
    <row r="73667" spans="10:10" x14ac:dyDescent="0.35">
      <c r="J73667" s="830"/>
    </row>
    <row r="73668" spans="10:10" x14ac:dyDescent="0.35">
      <c r="J73668" s="830"/>
    </row>
    <row r="73669" spans="10:10" x14ac:dyDescent="0.35">
      <c r="J73669" s="830"/>
    </row>
    <row r="73670" spans="10:10" x14ac:dyDescent="0.35">
      <c r="J73670" s="830"/>
    </row>
    <row r="73671" spans="10:10" x14ac:dyDescent="0.35">
      <c r="J73671" s="830"/>
    </row>
    <row r="73672" spans="10:10" x14ac:dyDescent="0.35">
      <c r="J73672" s="830"/>
    </row>
    <row r="73673" spans="10:10" x14ac:dyDescent="0.35">
      <c r="J73673" s="830"/>
    </row>
    <row r="73674" spans="10:10" x14ac:dyDescent="0.35">
      <c r="J73674" s="830"/>
    </row>
    <row r="73675" spans="10:10" x14ac:dyDescent="0.35">
      <c r="J73675" s="830"/>
    </row>
    <row r="73676" spans="10:10" x14ac:dyDescent="0.35">
      <c r="J73676" s="830"/>
    </row>
    <row r="73677" spans="10:10" x14ac:dyDescent="0.35">
      <c r="J73677" s="830"/>
    </row>
    <row r="73678" spans="10:10" x14ac:dyDescent="0.35">
      <c r="J73678" s="830"/>
    </row>
    <row r="73679" spans="10:10" x14ac:dyDescent="0.35">
      <c r="J73679" s="830"/>
    </row>
    <row r="73680" spans="10:10" x14ac:dyDescent="0.35">
      <c r="J73680" s="830"/>
    </row>
    <row r="73681" spans="10:10" x14ac:dyDescent="0.35">
      <c r="J73681" s="830"/>
    </row>
    <row r="73682" spans="10:10" x14ac:dyDescent="0.35">
      <c r="J73682" s="830"/>
    </row>
    <row r="73683" spans="10:10" x14ac:dyDescent="0.35">
      <c r="J73683" s="830"/>
    </row>
    <row r="73684" spans="10:10" x14ac:dyDescent="0.35">
      <c r="J73684" s="830"/>
    </row>
    <row r="73685" spans="10:10" x14ac:dyDescent="0.35">
      <c r="J73685" s="830"/>
    </row>
    <row r="73686" spans="10:10" x14ac:dyDescent="0.35">
      <c r="J73686" s="830"/>
    </row>
    <row r="73687" spans="10:10" x14ac:dyDescent="0.35">
      <c r="J73687" s="830"/>
    </row>
    <row r="73688" spans="10:10" x14ac:dyDescent="0.35">
      <c r="J73688" s="830"/>
    </row>
    <row r="73689" spans="10:10" x14ac:dyDescent="0.35">
      <c r="J73689" s="830"/>
    </row>
    <row r="73690" spans="10:10" x14ac:dyDescent="0.35">
      <c r="J73690" s="830"/>
    </row>
    <row r="73691" spans="10:10" x14ac:dyDescent="0.35">
      <c r="J73691" s="830"/>
    </row>
    <row r="73692" spans="10:10" x14ac:dyDescent="0.35">
      <c r="J73692" s="830"/>
    </row>
    <row r="73693" spans="10:10" x14ac:dyDescent="0.35">
      <c r="J73693" s="830"/>
    </row>
    <row r="73694" spans="10:10" x14ac:dyDescent="0.35">
      <c r="J73694" s="830"/>
    </row>
    <row r="73695" spans="10:10" x14ac:dyDescent="0.35">
      <c r="J73695" s="830"/>
    </row>
    <row r="73696" spans="10:10" x14ac:dyDescent="0.35">
      <c r="J73696" s="830"/>
    </row>
    <row r="73697" spans="10:10" x14ac:dyDescent="0.35">
      <c r="J73697" s="830"/>
    </row>
    <row r="73698" spans="10:10" x14ac:dyDescent="0.35">
      <c r="J73698" s="830"/>
    </row>
    <row r="73699" spans="10:10" x14ac:dyDescent="0.35">
      <c r="J73699" s="830"/>
    </row>
    <row r="73700" spans="10:10" x14ac:dyDescent="0.35">
      <c r="J73700" s="830"/>
    </row>
    <row r="73701" spans="10:10" x14ac:dyDescent="0.35">
      <c r="J73701" s="830"/>
    </row>
    <row r="73702" spans="10:10" x14ac:dyDescent="0.35">
      <c r="J73702" s="830"/>
    </row>
    <row r="73703" spans="10:10" x14ac:dyDescent="0.35">
      <c r="J73703" s="830"/>
    </row>
    <row r="73704" spans="10:10" x14ac:dyDescent="0.35">
      <c r="J73704" s="830"/>
    </row>
    <row r="73705" spans="10:10" x14ac:dyDescent="0.35">
      <c r="J73705" s="830"/>
    </row>
    <row r="73706" spans="10:10" x14ac:dyDescent="0.35">
      <c r="J73706" s="830"/>
    </row>
    <row r="73707" spans="10:10" x14ac:dyDescent="0.35">
      <c r="J73707" s="830"/>
    </row>
    <row r="73708" spans="10:10" x14ac:dyDescent="0.35">
      <c r="J73708" s="830"/>
    </row>
    <row r="73709" spans="10:10" x14ac:dyDescent="0.35">
      <c r="J73709" s="830"/>
    </row>
    <row r="73710" spans="10:10" x14ac:dyDescent="0.35">
      <c r="J73710" s="830"/>
    </row>
    <row r="73711" spans="10:10" x14ac:dyDescent="0.35">
      <c r="J73711" s="830"/>
    </row>
    <row r="73712" spans="10:10" x14ac:dyDescent="0.35">
      <c r="J73712" s="830"/>
    </row>
    <row r="73713" spans="10:10" x14ac:dyDescent="0.35">
      <c r="J73713" s="830"/>
    </row>
    <row r="73714" spans="10:10" x14ac:dyDescent="0.35">
      <c r="J73714" s="830"/>
    </row>
    <row r="73715" spans="10:10" x14ac:dyDescent="0.35">
      <c r="J73715" s="830"/>
    </row>
    <row r="73716" spans="10:10" x14ac:dyDescent="0.35">
      <c r="J73716" s="830"/>
    </row>
    <row r="73717" spans="10:10" x14ac:dyDescent="0.35">
      <c r="J73717" s="830"/>
    </row>
    <row r="73718" spans="10:10" x14ac:dyDescent="0.35">
      <c r="J73718" s="830"/>
    </row>
    <row r="73719" spans="10:10" x14ac:dyDescent="0.35">
      <c r="J73719" s="830"/>
    </row>
    <row r="73720" spans="10:10" x14ac:dyDescent="0.35">
      <c r="J73720" s="830"/>
    </row>
    <row r="73721" spans="10:10" x14ac:dyDescent="0.35">
      <c r="J73721" s="830"/>
    </row>
    <row r="73722" spans="10:10" x14ac:dyDescent="0.35">
      <c r="J73722" s="830"/>
    </row>
    <row r="73723" spans="10:10" x14ac:dyDescent="0.35">
      <c r="J73723" s="830"/>
    </row>
    <row r="73724" spans="10:10" x14ac:dyDescent="0.35">
      <c r="J73724" s="830"/>
    </row>
    <row r="73725" spans="10:10" x14ac:dyDescent="0.35">
      <c r="J73725" s="830"/>
    </row>
    <row r="73726" spans="10:10" x14ac:dyDescent="0.35">
      <c r="J73726" s="830"/>
    </row>
    <row r="73727" spans="10:10" x14ac:dyDescent="0.35">
      <c r="J73727" s="830"/>
    </row>
    <row r="73728" spans="10:10" x14ac:dyDescent="0.35">
      <c r="J73728" s="830"/>
    </row>
    <row r="73729" spans="10:10" x14ac:dyDescent="0.35">
      <c r="J73729" s="830"/>
    </row>
    <row r="73730" spans="10:10" x14ac:dyDescent="0.35">
      <c r="J73730" s="830"/>
    </row>
    <row r="73731" spans="10:10" x14ac:dyDescent="0.35">
      <c r="J73731" s="830"/>
    </row>
    <row r="73732" spans="10:10" x14ac:dyDescent="0.35">
      <c r="J73732" s="830"/>
    </row>
    <row r="73733" spans="10:10" x14ac:dyDescent="0.35">
      <c r="J73733" s="830"/>
    </row>
    <row r="73734" spans="10:10" x14ac:dyDescent="0.35">
      <c r="J73734" s="830"/>
    </row>
    <row r="73735" spans="10:10" x14ac:dyDescent="0.35">
      <c r="J73735" s="830"/>
    </row>
    <row r="73736" spans="10:10" x14ac:dyDescent="0.35">
      <c r="J73736" s="830"/>
    </row>
    <row r="73737" spans="10:10" x14ac:dyDescent="0.35">
      <c r="J73737" s="830"/>
    </row>
    <row r="73738" spans="10:10" x14ac:dyDescent="0.35">
      <c r="J73738" s="830"/>
    </row>
    <row r="73739" spans="10:10" x14ac:dyDescent="0.35">
      <c r="J73739" s="830"/>
    </row>
    <row r="73740" spans="10:10" x14ac:dyDescent="0.35">
      <c r="J73740" s="830"/>
    </row>
    <row r="73741" spans="10:10" x14ac:dyDescent="0.35">
      <c r="J73741" s="830"/>
    </row>
    <row r="73742" spans="10:10" x14ac:dyDescent="0.35">
      <c r="J73742" s="830"/>
    </row>
    <row r="73743" spans="10:10" x14ac:dyDescent="0.35">
      <c r="J73743" s="830"/>
    </row>
    <row r="73744" spans="10:10" x14ac:dyDescent="0.35">
      <c r="J73744" s="830"/>
    </row>
    <row r="73745" spans="10:10" x14ac:dyDescent="0.35">
      <c r="J73745" s="830"/>
    </row>
    <row r="73746" spans="10:10" x14ac:dyDescent="0.35">
      <c r="J73746" s="830"/>
    </row>
    <row r="73747" spans="10:10" x14ac:dyDescent="0.35">
      <c r="J73747" s="830"/>
    </row>
    <row r="73748" spans="10:10" x14ac:dyDescent="0.35">
      <c r="J73748" s="830"/>
    </row>
    <row r="73749" spans="10:10" x14ac:dyDescent="0.35">
      <c r="J73749" s="830"/>
    </row>
    <row r="73750" spans="10:10" x14ac:dyDescent="0.35">
      <c r="J73750" s="830"/>
    </row>
    <row r="73751" spans="10:10" x14ac:dyDescent="0.35">
      <c r="J73751" s="830"/>
    </row>
    <row r="73752" spans="10:10" x14ac:dyDescent="0.35">
      <c r="J73752" s="830"/>
    </row>
    <row r="73753" spans="10:10" x14ac:dyDescent="0.35">
      <c r="J73753" s="830"/>
    </row>
    <row r="73754" spans="10:10" x14ac:dyDescent="0.35">
      <c r="J73754" s="830"/>
    </row>
    <row r="73755" spans="10:10" x14ac:dyDescent="0.35">
      <c r="J73755" s="830"/>
    </row>
    <row r="73756" spans="10:10" x14ac:dyDescent="0.35">
      <c r="J73756" s="830"/>
    </row>
    <row r="73757" spans="10:10" x14ac:dyDescent="0.35">
      <c r="J73757" s="830"/>
    </row>
    <row r="73758" spans="10:10" x14ac:dyDescent="0.35">
      <c r="J73758" s="830"/>
    </row>
    <row r="73759" spans="10:10" x14ac:dyDescent="0.35">
      <c r="J73759" s="830"/>
    </row>
    <row r="73760" spans="10:10" x14ac:dyDescent="0.35">
      <c r="J73760" s="830"/>
    </row>
    <row r="73761" spans="10:10" x14ac:dyDescent="0.35">
      <c r="J73761" s="830"/>
    </row>
    <row r="73762" spans="10:10" x14ac:dyDescent="0.35">
      <c r="J73762" s="830"/>
    </row>
    <row r="73763" spans="10:10" x14ac:dyDescent="0.35">
      <c r="J73763" s="830"/>
    </row>
    <row r="73764" spans="10:10" x14ac:dyDescent="0.35">
      <c r="J73764" s="830"/>
    </row>
    <row r="73765" spans="10:10" x14ac:dyDescent="0.35">
      <c r="J73765" s="830"/>
    </row>
    <row r="73766" spans="10:10" x14ac:dyDescent="0.35">
      <c r="J73766" s="830"/>
    </row>
    <row r="73767" spans="10:10" x14ac:dyDescent="0.35">
      <c r="J73767" s="830"/>
    </row>
    <row r="73768" spans="10:10" x14ac:dyDescent="0.35">
      <c r="J73768" s="830"/>
    </row>
    <row r="73769" spans="10:10" x14ac:dyDescent="0.35">
      <c r="J73769" s="830"/>
    </row>
    <row r="73770" spans="10:10" x14ac:dyDescent="0.35">
      <c r="J73770" s="830"/>
    </row>
    <row r="73771" spans="10:10" x14ac:dyDescent="0.35">
      <c r="J73771" s="830"/>
    </row>
    <row r="73772" spans="10:10" x14ac:dyDescent="0.35">
      <c r="J73772" s="830"/>
    </row>
    <row r="73773" spans="10:10" x14ac:dyDescent="0.35">
      <c r="J73773" s="830"/>
    </row>
    <row r="73774" spans="10:10" x14ac:dyDescent="0.35">
      <c r="J73774" s="830"/>
    </row>
    <row r="73775" spans="10:10" x14ac:dyDescent="0.35">
      <c r="J73775" s="830"/>
    </row>
    <row r="73776" spans="10:10" x14ac:dyDescent="0.35">
      <c r="J73776" s="830"/>
    </row>
    <row r="73777" spans="10:10" x14ac:dyDescent="0.35">
      <c r="J73777" s="830"/>
    </row>
    <row r="73778" spans="10:10" x14ac:dyDescent="0.35">
      <c r="J73778" s="830"/>
    </row>
    <row r="73779" spans="10:10" x14ac:dyDescent="0.35">
      <c r="J73779" s="830"/>
    </row>
    <row r="73780" spans="10:10" x14ac:dyDescent="0.35">
      <c r="J73780" s="830"/>
    </row>
    <row r="73781" spans="10:10" x14ac:dyDescent="0.35">
      <c r="J73781" s="830"/>
    </row>
    <row r="73782" spans="10:10" x14ac:dyDescent="0.35">
      <c r="J73782" s="830"/>
    </row>
    <row r="73783" spans="10:10" x14ac:dyDescent="0.35">
      <c r="J73783" s="830"/>
    </row>
    <row r="73784" spans="10:10" x14ac:dyDescent="0.35">
      <c r="J73784" s="830"/>
    </row>
    <row r="73785" spans="10:10" x14ac:dyDescent="0.35">
      <c r="J73785" s="830"/>
    </row>
    <row r="73786" spans="10:10" x14ac:dyDescent="0.35">
      <c r="J73786" s="830"/>
    </row>
    <row r="73787" spans="10:10" x14ac:dyDescent="0.35">
      <c r="J73787" s="830"/>
    </row>
    <row r="73788" spans="10:10" x14ac:dyDescent="0.35">
      <c r="J73788" s="830"/>
    </row>
    <row r="73789" spans="10:10" x14ac:dyDescent="0.35">
      <c r="J73789" s="830"/>
    </row>
    <row r="73790" spans="10:10" x14ac:dyDescent="0.35">
      <c r="J73790" s="830"/>
    </row>
    <row r="73791" spans="10:10" x14ac:dyDescent="0.35">
      <c r="J73791" s="830"/>
    </row>
    <row r="73792" spans="10:10" x14ac:dyDescent="0.35">
      <c r="J73792" s="830"/>
    </row>
    <row r="73793" spans="10:10" x14ac:dyDescent="0.35">
      <c r="J73793" s="830"/>
    </row>
    <row r="73794" spans="10:10" x14ac:dyDescent="0.35">
      <c r="J73794" s="830"/>
    </row>
    <row r="73795" spans="10:10" x14ac:dyDescent="0.35">
      <c r="J73795" s="830"/>
    </row>
    <row r="73796" spans="10:10" x14ac:dyDescent="0.35">
      <c r="J73796" s="830"/>
    </row>
    <row r="73797" spans="10:10" x14ac:dyDescent="0.35">
      <c r="J73797" s="830"/>
    </row>
    <row r="73798" spans="10:10" x14ac:dyDescent="0.35">
      <c r="J73798" s="830"/>
    </row>
    <row r="73799" spans="10:10" x14ac:dyDescent="0.35">
      <c r="J73799" s="830"/>
    </row>
    <row r="73800" spans="10:10" x14ac:dyDescent="0.35">
      <c r="J73800" s="830"/>
    </row>
    <row r="73801" spans="10:10" x14ac:dyDescent="0.35">
      <c r="J73801" s="830"/>
    </row>
    <row r="73802" spans="10:10" x14ac:dyDescent="0.35">
      <c r="J73802" s="830"/>
    </row>
    <row r="73803" spans="10:10" x14ac:dyDescent="0.35">
      <c r="J73803" s="830"/>
    </row>
    <row r="73804" spans="10:10" x14ac:dyDescent="0.35">
      <c r="J73804" s="830"/>
    </row>
    <row r="73805" spans="10:10" x14ac:dyDescent="0.35">
      <c r="J73805" s="830"/>
    </row>
    <row r="73806" spans="10:10" x14ac:dyDescent="0.35">
      <c r="J73806" s="830"/>
    </row>
    <row r="73807" spans="10:10" x14ac:dyDescent="0.35">
      <c r="J73807" s="830"/>
    </row>
    <row r="73808" spans="10:10" x14ac:dyDescent="0.35">
      <c r="J73808" s="830"/>
    </row>
    <row r="73809" spans="10:10" x14ac:dyDescent="0.35">
      <c r="J73809" s="830"/>
    </row>
    <row r="73810" spans="10:10" x14ac:dyDescent="0.35">
      <c r="J73810" s="830"/>
    </row>
    <row r="73811" spans="10:10" x14ac:dyDescent="0.35">
      <c r="J73811" s="830"/>
    </row>
    <row r="73812" spans="10:10" x14ac:dyDescent="0.35">
      <c r="J73812" s="830"/>
    </row>
    <row r="73813" spans="10:10" x14ac:dyDescent="0.35">
      <c r="J73813" s="830"/>
    </row>
    <row r="73814" spans="10:10" x14ac:dyDescent="0.35">
      <c r="J73814" s="830"/>
    </row>
    <row r="73815" spans="10:10" x14ac:dyDescent="0.35">
      <c r="J73815" s="830"/>
    </row>
    <row r="73823" spans="10:10" x14ac:dyDescent="0.35">
      <c r="J73823" s="830"/>
    </row>
    <row r="73824" spans="10:10" x14ac:dyDescent="0.35">
      <c r="J73824" s="830"/>
    </row>
    <row r="73825" spans="10:10" x14ac:dyDescent="0.35">
      <c r="J73825" s="830"/>
    </row>
    <row r="73826" spans="10:10" x14ac:dyDescent="0.35">
      <c r="J73826" s="830"/>
    </row>
    <row r="73827" spans="10:10" x14ac:dyDescent="0.35">
      <c r="J73827" s="830"/>
    </row>
    <row r="73828" spans="10:10" x14ac:dyDescent="0.35">
      <c r="J73828" s="830"/>
    </row>
    <row r="73829" spans="10:10" x14ac:dyDescent="0.35">
      <c r="J73829" s="830"/>
    </row>
    <row r="73830" spans="10:10" x14ac:dyDescent="0.35">
      <c r="J73830" s="830"/>
    </row>
    <row r="73831" spans="10:10" x14ac:dyDescent="0.35">
      <c r="J73831" s="830"/>
    </row>
    <row r="73832" spans="10:10" x14ac:dyDescent="0.35">
      <c r="J73832" s="830"/>
    </row>
    <row r="73833" spans="10:10" x14ac:dyDescent="0.35">
      <c r="J73833" s="830"/>
    </row>
    <row r="73834" spans="10:10" x14ac:dyDescent="0.35">
      <c r="J73834" s="830"/>
    </row>
    <row r="73835" spans="10:10" x14ac:dyDescent="0.35">
      <c r="J73835" s="830"/>
    </row>
    <row r="73836" spans="10:10" x14ac:dyDescent="0.35">
      <c r="J73836" s="830"/>
    </row>
    <row r="73837" spans="10:10" x14ac:dyDescent="0.35">
      <c r="J73837" s="830"/>
    </row>
    <row r="73838" spans="10:10" x14ac:dyDescent="0.35">
      <c r="J73838" s="830"/>
    </row>
    <row r="73839" spans="10:10" x14ac:dyDescent="0.35">
      <c r="J73839" s="830"/>
    </row>
    <row r="73840" spans="10:10" x14ac:dyDescent="0.35">
      <c r="J73840" s="830"/>
    </row>
    <row r="73841" spans="10:10" x14ac:dyDescent="0.35">
      <c r="J73841" s="830"/>
    </row>
    <row r="73842" spans="10:10" x14ac:dyDescent="0.35">
      <c r="J73842" s="830"/>
    </row>
    <row r="73843" spans="10:10" x14ac:dyDescent="0.35">
      <c r="J73843" s="830"/>
    </row>
    <row r="73850" spans="10:10" x14ac:dyDescent="0.35">
      <c r="J73850" s="830"/>
    </row>
    <row r="73851" spans="10:10" x14ac:dyDescent="0.35">
      <c r="J73851" s="830"/>
    </row>
    <row r="73852" spans="10:10" x14ac:dyDescent="0.35">
      <c r="J73852" s="830"/>
    </row>
    <row r="73853" spans="10:10" x14ac:dyDescent="0.35">
      <c r="J73853" s="830"/>
    </row>
    <row r="73854" spans="10:10" x14ac:dyDescent="0.35">
      <c r="J73854" s="830"/>
    </row>
    <row r="73855" spans="10:10" x14ac:dyDescent="0.35">
      <c r="J73855" s="830"/>
    </row>
    <row r="73856" spans="10:10" x14ac:dyDescent="0.35">
      <c r="J73856" s="830"/>
    </row>
    <row r="73857" spans="10:10" x14ac:dyDescent="0.35">
      <c r="J73857" s="830"/>
    </row>
    <row r="73858" spans="10:10" x14ac:dyDescent="0.35">
      <c r="J73858" s="830"/>
    </row>
    <row r="73859" spans="10:10" x14ac:dyDescent="0.35">
      <c r="J73859" s="830"/>
    </row>
    <row r="73860" spans="10:10" x14ac:dyDescent="0.35">
      <c r="J73860" s="830"/>
    </row>
    <row r="73861" spans="10:10" x14ac:dyDescent="0.35">
      <c r="J73861" s="830"/>
    </row>
    <row r="73862" spans="10:10" x14ac:dyDescent="0.35">
      <c r="J73862" s="830"/>
    </row>
    <row r="73863" spans="10:10" x14ac:dyDescent="0.35">
      <c r="J73863" s="830"/>
    </row>
    <row r="73864" spans="10:10" x14ac:dyDescent="0.35">
      <c r="J73864" s="830"/>
    </row>
    <row r="73865" spans="10:10" x14ac:dyDescent="0.35">
      <c r="J73865" s="830"/>
    </row>
    <row r="73866" spans="10:10" x14ac:dyDescent="0.35">
      <c r="J73866" s="830"/>
    </row>
    <row r="73867" spans="10:10" x14ac:dyDescent="0.35">
      <c r="J73867" s="830"/>
    </row>
    <row r="73868" spans="10:10" x14ac:dyDescent="0.35">
      <c r="J73868" s="830"/>
    </row>
    <row r="73869" spans="10:10" x14ac:dyDescent="0.35">
      <c r="J73869" s="830"/>
    </row>
    <row r="73870" spans="10:10" x14ac:dyDescent="0.35">
      <c r="J73870" s="830"/>
    </row>
    <row r="73871" spans="10:10" x14ac:dyDescent="0.35">
      <c r="J73871" s="830"/>
    </row>
    <row r="73872" spans="10:10" x14ac:dyDescent="0.35">
      <c r="J73872" s="830"/>
    </row>
    <row r="73873" spans="10:10" x14ac:dyDescent="0.35">
      <c r="J73873" s="830"/>
    </row>
    <row r="73874" spans="10:10" x14ac:dyDescent="0.35">
      <c r="J73874" s="830"/>
    </row>
    <row r="73875" spans="10:10" x14ac:dyDescent="0.35">
      <c r="J73875" s="830"/>
    </row>
    <row r="73876" spans="10:10" x14ac:dyDescent="0.35">
      <c r="J73876" s="830"/>
    </row>
    <row r="73877" spans="10:10" x14ac:dyDescent="0.35">
      <c r="J73877" s="830"/>
    </row>
    <row r="73878" spans="10:10" x14ac:dyDescent="0.35">
      <c r="J73878" s="830"/>
    </row>
    <row r="73879" spans="10:10" x14ac:dyDescent="0.35">
      <c r="J73879" s="830"/>
    </row>
    <row r="73880" spans="10:10" x14ac:dyDescent="0.35">
      <c r="J73880" s="830"/>
    </row>
    <row r="73881" spans="10:10" x14ac:dyDescent="0.35">
      <c r="J73881" s="830"/>
    </row>
    <row r="73882" spans="10:10" x14ac:dyDescent="0.35">
      <c r="J73882" s="830"/>
    </row>
    <row r="73883" spans="10:10" x14ac:dyDescent="0.35">
      <c r="J73883" s="830"/>
    </row>
    <row r="73884" spans="10:10" x14ac:dyDescent="0.35">
      <c r="J73884" s="830"/>
    </row>
    <row r="73885" spans="10:10" x14ac:dyDescent="0.35">
      <c r="J73885" s="830"/>
    </row>
    <row r="73886" spans="10:10" x14ac:dyDescent="0.35">
      <c r="J73886" s="830"/>
    </row>
    <row r="73887" spans="10:10" x14ac:dyDescent="0.35">
      <c r="J73887" s="830"/>
    </row>
    <row r="73888" spans="10:10" x14ac:dyDescent="0.35">
      <c r="J73888" s="830"/>
    </row>
    <row r="73889" spans="10:10" x14ac:dyDescent="0.35">
      <c r="J73889" s="830"/>
    </row>
    <row r="73890" spans="10:10" x14ac:dyDescent="0.35">
      <c r="J73890" s="830"/>
    </row>
    <row r="73891" spans="10:10" x14ac:dyDescent="0.35">
      <c r="J73891" s="830"/>
    </row>
    <row r="73892" spans="10:10" x14ac:dyDescent="0.35">
      <c r="J73892" s="830"/>
    </row>
    <row r="73893" spans="10:10" x14ac:dyDescent="0.35">
      <c r="J73893" s="830"/>
    </row>
    <row r="73894" spans="10:10" x14ac:dyDescent="0.35">
      <c r="J73894" s="830"/>
    </row>
    <row r="73895" spans="10:10" x14ac:dyDescent="0.35">
      <c r="J73895" s="830"/>
    </row>
    <row r="73896" spans="10:10" x14ac:dyDescent="0.35">
      <c r="J73896" s="830"/>
    </row>
    <row r="73897" spans="10:10" x14ac:dyDescent="0.35">
      <c r="J73897" s="830"/>
    </row>
    <row r="73898" spans="10:10" x14ac:dyDescent="0.35">
      <c r="J73898" s="830"/>
    </row>
    <row r="73899" spans="10:10" x14ac:dyDescent="0.35">
      <c r="J73899" s="830"/>
    </row>
    <row r="73900" spans="10:10" x14ac:dyDescent="0.35">
      <c r="J73900" s="830"/>
    </row>
    <row r="73901" spans="10:10" x14ac:dyDescent="0.35">
      <c r="J73901" s="830"/>
    </row>
    <row r="73902" spans="10:10" x14ac:dyDescent="0.35">
      <c r="J73902" s="830"/>
    </row>
    <row r="73903" spans="10:10" x14ac:dyDescent="0.35">
      <c r="J73903" s="830"/>
    </row>
    <row r="73904" spans="10:10" x14ac:dyDescent="0.35">
      <c r="J73904" s="830"/>
    </row>
    <row r="73905" spans="10:10" x14ac:dyDescent="0.35">
      <c r="J73905" s="830"/>
    </row>
    <row r="73906" spans="10:10" x14ac:dyDescent="0.35">
      <c r="J73906" s="830"/>
    </row>
    <row r="73907" spans="10:10" x14ac:dyDescent="0.35">
      <c r="J73907" s="830"/>
    </row>
    <row r="73908" spans="10:10" x14ac:dyDescent="0.35">
      <c r="J73908" s="830"/>
    </row>
    <row r="73909" spans="10:10" x14ac:dyDescent="0.35">
      <c r="J73909" s="830"/>
    </row>
    <row r="73910" spans="10:10" x14ac:dyDescent="0.35">
      <c r="J73910" s="830"/>
    </row>
    <row r="73911" spans="10:10" x14ac:dyDescent="0.35">
      <c r="J73911" s="830"/>
    </row>
    <row r="73913" spans="10:10" x14ac:dyDescent="0.35">
      <c r="J73913" s="830"/>
    </row>
    <row r="73914" spans="10:10" x14ac:dyDescent="0.35">
      <c r="J73914" s="830"/>
    </row>
    <row r="73915" spans="10:10" x14ac:dyDescent="0.35">
      <c r="J73915" s="830"/>
    </row>
    <row r="73916" spans="10:10" x14ac:dyDescent="0.35">
      <c r="J73916" s="830"/>
    </row>
    <row r="73917" spans="10:10" x14ac:dyDescent="0.35">
      <c r="J73917" s="830"/>
    </row>
    <row r="73918" spans="10:10" x14ac:dyDescent="0.35">
      <c r="J73918" s="830"/>
    </row>
    <row r="73919" spans="10:10" x14ac:dyDescent="0.35">
      <c r="J73919" s="830"/>
    </row>
    <row r="73920" spans="10:10" x14ac:dyDescent="0.35">
      <c r="J73920" s="830"/>
    </row>
    <row r="73921" spans="10:10" x14ac:dyDescent="0.35">
      <c r="J73921" s="830"/>
    </row>
    <row r="73922" spans="10:10" x14ac:dyDescent="0.35">
      <c r="J73922" s="830"/>
    </row>
    <row r="73923" spans="10:10" x14ac:dyDescent="0.35">
      <c r="J73923" s="830"/>
    </row>
    <row r="73924" spans="10:10" x14ac:dyDescent="0.35">
      <c r="J73924" s="830"/>
    </row>
    <row r="73925" spans="10:10" x14ac:dyDescent="0.35">
      <c r="J73925" s="830"/>
    </row>
    <row r="73926" spans="10:10" x14ac:dyDescent="0.35">
      <c r="J73926" s="830"/>
    </row>
    <row r="73927" spans="10:10" x14ac:dyDescent="0.35">
      <c r="J73927" s="830"/>
    </row>
    <row r="73928" spans="10:10" x14ac:dyDescent="0.35">
      <c r="J73928" s="830"/>
    </row>
    <row r="73929" spans="10:10" x14ac:dyDescent="0.35">
      <c r="J73929" s="830"/>
    </row>
    <row r="73930" spans="10:10" x14ac:dyDescent="0.35">
      <c r="J73930" s="830"/>
    </row>
    <row r="73931" spans="10:10" x14ac:dyDescent="0.35">
      <c r="J73931" s="830"/>
    </row>
    <row r="73932" spans="10:10" x14ac:dyDescent="0.35">
      <c r="J73932" s="830"/>
    </row>
    <row r="73933" spans="10:10" x14ac:dyDescent="0.35">
      <c r="J73933" s="830"/>
    </row>
    <row r="73934" spans="10:10" x14ac:dyDescent="0.35">
      <c r="J73934" s="830"/>
    </row>
    <row r="73935" spans="10:10" x14ac:dyDescent="0.35">
      <c r="J73935" s="830"/>
    </row>
    <row r="73936" spans="10:10" x14ac:dyDescent="0.35">
      <c r="J73936" s="830"/>
    </row>
    <row r="73937" spans="10:10" x14ac:dyDescent="0.35">
      <c r="J73937" s="830"/>
    </row>
    <row r="73938" spans="10:10" x14ac:dyDescent="0.35">
      <c r="J73938" s="830"/>
    </row>
    <row r="73939" spans="10:10" x14ac:dyDescent="0.35">
      <c r="J73939" s="830"/>
    </row>
    <row r="73940" spans="10:10" x14ac:dyDescent="0.35">
      <c r="J73940" s="830"/>
    </row>
    <row r="73941" spans="10:10" x14ac:dyDescent="0.35">
      <c r="J73941" s="830"/>
    </row>
    <row r="73942" spans="10:10" x14ac:dyDescent="0.35">
      <c r="J73942" s="830"/>
    </row>
    <row r="73943" spans="10:10" x14ac:dyDescent="0.35">
      <c r="J73943" s="830"/>
    </row>
    <row r="73944" spans="10:10" x14ac:dyDescent="0.35">
      <c r="J73944" s="830"/>
    </row>
    <row r="73945" spans="10:10" x14ac:dyDescent="0.35">
      <c r="J73945" s="830"/>
    </row>
    <row r="73946" spans="10:10" x14ac:dyDescent="0.35">
      <c r="J73946" s="830"/>
    </row>
    <row r="73947" spans="10:10" x14ac:dyDescent="0.35">
      <c r="J73947" s="830"/>
    </row>
    <row r="73948" spans="10:10" x14ac:dyDescent="0.35">
      <c r="J73948" s="830"/>
    </row>
    <row r="73949" spans="10:10" x14ac:dyDescent="0.35">
      <c r="J73949" s="830"/>
    </row>
    <row r="73950" spans="10:10" x14ac:dyDescent="0.35">
      <c r="J73950" s="830"/>
    </row>
    <row r="73951" spans="10:10" x14ac:dyDescent="0.35">
      <c r="J73951" s="830"/>
    </row>
    <row r="73952" spans="10:10" x14ac:dyDescent="0.35">
      <c r="J73952" s="830"/>
    </row>
    <row r="73953" spans="10:10" x14ac:dyDescent="0.35">
      <c r="J73953" s="830"/>
    </row>
    <row r="73954" spans="10:10" x14ac:dyDescent="0.35">
      <c r="J73954" s="830"/>
    </row>
    <row r="73955" spans="10:10" x14ac:dyDescent="0.35">
      <c r="J73955" s="830"/>
    </row>
    <row r="73956" spans="10:10" x14ac:dyDescent="0.35">
      <c r="J73956" s="830"/>
    </row>
    <row r="73957" spans="10:10" x14ac:dyDescent="0.35">
      <c r="J73957" s="830"/>
    </row>
    <row r="73958" spans="10:10" x14ac:dyDescent="0.35">
      <c r="J73958" s="830"/>
    </row>
    <row r="73959" spans="10:10" x14ac:dyDescent="0.35">
      <c r="J73959" s="830"/>
    </row>
    <row r="73960" spans="10:10" x14ac:dyDescent="0.35">
      <c r="J73960" s="830"/>
    </row>
    <row r="73961" spans="10:10" x14ac:dyDescent="0.35">
      <c r="J73961" s="830"/>
    </row>
    <row r="73962" spans="10:10" x14ac:dyDescent="0.35">
      <c r="J73962" s="830"/>
    </row>
    <row r="73963" spans="10:10" x14ac:dyDescent="0.35">
      <c r="J73963" s="830"/>
    </row>
    <row r="73964" spans="10:10" x14ac:dyDescent="0.35">
      <c r="J73964" s="830"/>
    </row>
    <row r="73965" spans="10:10" x14ac:dyDescent="0.35">
      <c r="J73965" s="830"/>
    </row>
    <row r="73966" spans="10:10" x14ac:dyDescent="0.35">
      <c r="J73966" s="830"/>
    </row>
    <row r="73967" spans="10:10" x14ac:dyDescent="0.35">
      <c r="J73967" s="830"/>
    </row>
    <row r="73968" spans="10:10" x14ac:dyDescent="0.35">
      <c r="J73968" s="830"/>
    </row>
    <row r="73969" spans="10:10" x14ac:dyDescent="0.35">
      <c r="J73969" s="830"/>
    </row>
    <row r="73970" spans="10:10" x14ac:dyDescent="0.35">
      <c r="J73970" s="830"/>
    </row>
    <row r="73971" spans="10:10" x14ac:dyDescent="0.35">
      <c r="J73971" s="830"/>
    </row>
    <row r="73972" spans="10:10" x14ac:dyDescent="0.35">
      <c r="J73972" s="830"/>
    </row>
    <row r="73973" spans="10:10" x14ac:dyDescent="0.35">
      <c r="J73973" s="830"/>
    </row>
    <row r="73974" spans="10:10" x14ac:dyDescent="0.35">
      <c r="J73974" s="830"/>
    </row>
    <row r="73975" spans="10:10" x14ac:dyDescent="0.35">
      <c r="J73975" s="830"/>
    </row>
    <row r="73976" spans="10:10" x14ac:dyDescent="0.35">
      <c r="J73976" s="830"/>
    </row>
    <row r="73977" spans="10:10" x14ac:dyDescent="0.35">
      <c r="J73977" s="830"/>
    </row>
    <row r="73978" spans="10:10" x14ac:dyDescent="0.35">
      <c r="J73978" s="830"/>
    </row>
    <row r="73979" spans="10:10" x14ac:dyDescent="0.35">
      <c r="J73979" s="830"/>
    </row>
    <row r="73980" spans="10:10" x14ac:dyDescent="0.35">
      <c r="J73980" s="830"/>
    </row>
    <row r="73981" spans="10:10" x14ac:dyDescent="0.35">
      <c r="J73981" s="830"/>
    </row>
    <row r="73982" spans="10:10" x14ac:dyDescent="0.35">
      <c r="J73982" s="830"/>
    </row>
    <row r="73983" spans="10:10" x14ac:dyDescent="0.35">
      <c r="J73983" s="830"/>
    </row>
    <row r="73984" spans="10:10" x14ac:dyDescent="0.35">
      <c r="J73984" s="830"/>
    </row>
    <row r="73985" spans="10:10" x14ac:dyDescent="0.35">
      <c r="J73985" s="830"/>
    </row>
    <row r="73986" spans="10:10" x14ac:dyDescent="0.35">
      <c r="J73986" s="830"/>
    </row>
    <row r="73987" spans="10:10" x14ac:dyDescent="0.35">
      <c r="J73987" s="830"/>
    </row>
    <row r="73988" spans="10:10" x14ac:dyDescent="0.35">
      <c r="J73988" s="830"/>
    </row>
    <row r="73989" spans="10:10" x14ac:dyDescent="0.35">
      <c r="J73989" s="830"/>
    </row>
    <row r="73990" spans="10:10" x14ac:dyDescent="0.35">
      <c r="J73990" s="830"/>
    </row>
    <row r="73991" spans="10:10" x14ac:dyDescent="0.35">
      <c r="J73991" s="830"/>
    </row>
    <row r="73992" spans="10:10" x14ac:dyDescent="0.35">
      <c r="J73992" s="830"/>
    </row>
    <row r="73993" spans="10:10" x14ac:dyDescent="0.35">
      <c r="J73993" s="830"/>
    </row>
    <row r="73994" spans="10:10" x14ac:dyDescent="0.35">
      <c r="J73994" s="830"/>
    </row>
    <row r="73995" spans="10:10" x14ac:dyDescent="0.35">
      <c r="J73995" s="830"/>
    </row>
    <row r="73996" spans="10:10" x14ac:dyDescent="0.35">
      <c r="J73996" s="830"/>
    </row>
    <row r="73997" spans="10:10" x14ac:dyDescent="0.35">
      <c r="J73997" s="830"/>
    </row>
    <row r="73998" spans="10:10" x14ac:dyDescent="0.35">
      <c r="J73998" s="830"/>
    </row>
    <row r="73999" spans="10:10" x14ac:dyDescent="0.35">
      <c r="J73999" s="830"/>
    </row>
    <row r="74000" spans="10:10" x14ac:dyDescent="0.35">
      <c r="J74000" s="830"/>
    </row>
    <row r="74001" spans="10:10" x14ac:dyDescent="0.35">
      <c r="J74001" s="830"/>
    </row>
    <row r="74002" spans="10:10" x14ac:dyDescent="0.35">
      <c r="J74002" s="830"/>
    </row>
    <row r="74003" spans="10:10" x14ac:dyDescent="0.35">
      <c r="J74003" s="830"/>
    </row>
    <row r="74004" spans="10:10" x14ac:dyDescent="0.35">
      <c r="J74004" s="830"/>
    </row>
    <row r="74005" spans="10:10" x14ac:dyDescent="0.35">
      <c r="J74005" s="830"/>
    </row>
    <row r="74006" spans="10:10" x14ac:dyDescent="0.35">
      <c r="J74006" s="830"/>
    </row>
    <row r="74007" spans="10:10" x14ac:dyDescent="0.35">
      <c r="J74007" s="830"/>
    </row>
    <row r="74008" spans="10:10" x14ac:dyDescent="0.35">
      <c r="J74008" s="830"/>
    </row>
    <row r="74009" spans="10:10" x14ac:dyDescent="0.35">
      <c r="J74009" s="830"/>
    </row>
    <row r="74010" spans="10:10" x14ac:dyDescent="0.35">
      <c r="J74010" s="830"/>
    </row>
    <row r="74011" spans="10:10" x14ac:dyDescent="0.35">
      <c r="J74011" s="830"/>
    </row>
    <row r="74012" spans="10:10" x14ac:dyDescent="0.35">
      <c r="J74012" s="830"/>
    </row>
    <row r="74013" spans="10:10" x14ac:dyDescent="0.35">
      <c r="J74013" s="830"/>
    </row>
    <row r="74014" spans="10:10" x14ac:dyDescent="0.35">
      <c r="J74014" s="830"/>
    </row>
    <row r="74015" spans="10:10" x14ac:dyDescent="0.35">
      <c r="J74015" s="830"/>
    </row>
    <row r="74016" spans="10:10" x14ac:dyDescent="0.35">
      <c r="J74016" s="830"/>
    </row>
    <row r="74017" spans="10:10" x14ac:dyDescent="0.35">
      <c r="J74017" s="830"/>
    </row>
    <row r="74018" spans="10:10" x14ac:dyDescent="0.35">
      <c r="J74018" s="830"/>
    </row>
    <row r="74019" spans="10:10" x14ac:dyDescent="0.35">
      <c r="J74019" s="830"/>
    </row>
    <row r="74020" spans="10:10" x14ac:dyDescent="0.35">
      <c r="J74020" s="830"/>
    </row>
    <row r="74021" spans="10:10" x14ac:dyDescent="0.35">
      <c r="J74021" s="830"/>
    </row>
    <row r="74022" spans="10:10" x14ac:dyDescent="0.35">
      <c r="J74022" s="830"/>
    </row>
    <row r="74023" spans="10:10" x14ac:dyDescent="0.35">
      <c r="J74023" s="830"/>
    </row>
    <row r="74024" spans="10:10" x14ac:dyDescent="0.35">
      <c r="J74024" s="830"/>
    </row>
    <row r="74025" spans="10:10" x14ac:dyDescent="0.35">
      <c r="J74025" s="830"/>
    </row>
    <row r="74026" spans="10:10" x14ac:dyDescent="0.35">
      <c r="J74026" s="830"/>
    </row>
    <row r="74027" spans="10:10" x14ac:dyDescent="0.35">
      <c r="J74027" s="830"/>
    </row>
    <row r="74028" spans="10:10" x14ac:dyDescent="0.35">
      <c r="J74028" s="830"/>
    </row>
    <row r="74029" spans="10:10" x14ac:dyDescent="0.35">
      <c r="J74029" s="830"/>
    </row>
    <row r="74030" spans="10:10" x14ac:dyDescent="0.35">
      <c r="J74030" s="830"/>
    </row>
    <row r="74031" spans="10:10" x14ac:dyDescent="0.35">
      <c r="J74031" s="830"/>
    </row>
    <row r="74032" spans="10:10" x14ac:dyDescent="0.35">
      <c r="J74032" s="830"/>
    </row>
    <row r="74033" spans="10:10" x14ac:dyDescent="0.35">
      <c r="J74033" s="830"/>
    </row>
    <row r="74034" spans="10:10" x14ac:dyDescent="0.35">
      <c r="J74034" s="830"/>
    </row>
    <row r="74035" spans="10:10" x14ac:dyDescent="0.35">
      <c r="J74035" s="830"/>
    </row>
    <row r="74036" spans="10:10" x14ac:dyDescent="0.35">
      <c r="J74036" s="830"/>
    </row>
    <row r="74037" spans="10:10" x14ac:dyDescent="0.35">
      <c r="J74037" s="830"/>
    </row>
    <row r="74038" spans="10:10" x14ac:dyDescent="0.35">
      <c r="J74038" s="830"/>
    </row>
    <row r="74039" spans="10:10" x14ac:dyDescent="0.35">
      <c r="J74039" s="830"/>
    </row>
    <row r="74040" spans="10:10" x14ac:dyDescent="0.35">
      <c r="J74040" s="830"/>
    </row>
    <row r="74041" spans="10:10" x14ac:dyDescent="0.35">
      <c r="J74041" s="830"/>
    </row>
    <row r="74042" spans="10:10" x14ac:dyDescent="0.35">
      <c r="J74042" s="830"/>
    </row>
    <row r="74043" spans="10:10" x14ac:dyDescent="0.35">
      <c r="J74043" s="830"/>
    </row>
    <row r="74044" spans="10:10" x14ac:dyDescent="0.35">
      <c r="J74044" s="830"/>
    </row>
    <row r="74045" spans="10:10" x14ac:dyDescent="0.35">
      <c r="J74045" s="830"/>
    </row>
    <row r="74046" spans="10:10" x14ac:dyDescent="0.35">
      <c r="J74046" s="830"/>
    </row>
    <row r="74047" spans="10:10" x14ac:dyDescent="0.35">
      <c r="J74047" s="830"/>
    </row>
    <row r="74048" spans="10:10" x14ac:dyDescent="0.35">
      <c r="J74048" s="830"/>
    </row>
    <row r="74049" spans="10:10" x14ac:dyDescent="0.35">
      <c r="J74049" s="830"/>
    </row>
    <row r="74050" spans="10:10" x14ac:dyDescent="0.35">
      <c r="J74050" s="830"/>
    </row>
    <row r="74051" spans="10:10" x14ac:dyDescent="0.35">
      <c r="J74051" s="830"/>
    </row>
    <row r="74052" spans="10:10" x14ac:dyDescent="0.35">
      <c r="J74052" s="830"/>
    </row>
    <row r="74053" spans="10:10" x14ac:dyDescent="0.35">
      <c r="J74053" s="830"/>
    </row>
    <row r="74054" spans="10:10" x14ac:dyDescent="0.35">
      <c r="J74054" s="830"/>
    </row>
    <row r="74055" spans="10:10" x14ac:dyDescent="0.35">
      <c r="J74055" s="830"/>
    </row>
    <row r="74056" spans="10:10" x14ac:dyDescent="0.35">
      <c r="J74056" s="830"/>
    </row>
    <row r="74057" spans="10:10" x14ac:dyDescent="0.35">
      <c r="J74057" s="830"/>
    </row>
    <row r="74058" spans="10:10" x14ac:dyDescent="0.35">
      <c r="J74058" s="830"/>
    </row>
    <row r="74059" spans="10:10" x14ac:dyDescent="0.35">
      <c r="J74059" s="830"/>
    </row>
    <row r="74060" spans="10:10" x14ac:dyDescent="0.35">
      <c r="J74060" s="830"/>
    </row>
    <row r="74061" spans="10:10" x14ac:dyDescent="0.35">
      <c r="J74061" s="830"/>
    </row>
    <row r="74062" spans="10:10" x14ac:dyDescent="0.35">
      <c r="J74062" s="830"/>
    </row>
    <row r="74063" spans="10:10" x14ac:dyDescent="0.35">
      <c r="J74063" s="830"/>
    </row>
    <row r="74064" spans="10:10" x14ac:dyDescent="0.35">
      <c r="J74064" s="830"/>
    </row>
    <row r="74065" spans="10:10" x14ac:dyDescent="0.35">
      <c r="J74065" s="830"/>
    </row>
    <row r="74066" spans="10:10" x14ac:dyDescent="0.35">
      <c r="J74066" s="830"/>
    </row>
    <row r="74067" spans="10:10" x14ac:dyDescent="0.35">
      <c r="J74067" s="830"/>
    </row>
    <row r="74068" spans="10:10" x14ac:dyDescent="0.35">
      <c r="J74068" s="830"/>
    </row>
    <row r="74069" spans="10:10" x14ac:dyDescent="0.35">
      <c r="J74069" s="830"/>
    </row>
    <row r="74070" spans="10:10" x14ac:dyDescent="0.35">
      <c r="J74070" s="830"/>
    </row>
    <row r="74071" spans="10:10" x14ac:dyDescent="0.35">
      <c r="J74071" s="830"/>
    </row>
    <row r="74072" spans="10:10" x14ac:dyDescent="0.35">
      <c r="J74072" s="830"/>
    </row>
    <row r="74073" spans="10:10" x14ac:dyDescent="0.35">
      <c r="J74073" s="830"/>
    </row>
    <row r="74074" spans="10:10" x14ac:dyDescent="0.35">
      <c r="J74074" s="830"/>
    </row>
    <row r="74075" spans="10:10" x14ac:dyDescent="0.35">
      <c r="J74075" s="830"/>
    </row>
    <row r="74076" spans="10:10" x14ac:dyDescent="0.35">
      <c r="J74076" s="830"/>
    </row>
    <row r="74077" spans="10:10" x14ac:dyDescent="0.35">
      <c r="J74077" s="830"/>
    </row>
    <row r="74078" spans="10:10" x14ac:dyDescent="0.35">
      <c r="J74078" s="830"/>
    </row>
    <row r="74079" spans="10:10" x14ac:dyDescent="0.35">
      <c r="J74079" s="830"/>
    </row>
    <row r="74080" spans="10:10" x14ac:dyDescent="0.35">
      <c r="J74080" s="830"/>
    </row>
    <row r="74081" spans="10:10" x14ac:dyDescent="0.35">
      <c r="J74081" s="830"/>
    </row>
    <row r="74082" spans="10:10" x14ac:dyDescent="0.35">
      <c r="J74082" s="830"/>
    </row>
    <row r="74083" spans="10:10" x14ac:dyDescent="0.35">
      <c r="J74083" s="830"/>
    </row>
    <row r="74084" spans="10:10" x14ac:dyDescent="0.35">
      <c r="J74084" s="830"/>
    </row>
    <row r="74085" spans="10:10" x14ac:dyDescent="0.35">
      <c r="J74085" s="830"/>
    </row>
    <row r="74086" spans="10:10" x14ac:dyDescent="0.35">
      <c r="J74086" s="830"/>
    </row>
    <row r="74087" spans="10:10" x14ac:dyDescent="0.35">
      <c r="J74087" s="830"/>
    </row>
    <row r="74088" spans="10:10" x14ac:dyDescent="0.35">
      <c r="J74088" s="830"/>
    </row>
    <row r="74089" spans="10:10" x14ac:dyDescent="0.35">
      <c r="J74089" s="830"/>
    </row>
    <row r="74090" spans="10:10" x14ac:dyDescent="0.35">
      <c r="J74090" s="830"/>
    </row>
    <row r="74091" spans="10:10" x14ac:dyDescent="0.35">
      <c r="J74091" s="830"/>
    </row>
    <row r="74092" spans="10:10" x14ac:dyDescent="0.35">
      <c r="J74092" s="830"/>
    </row>
    <row r="74093" spans="10:10" x14ac:dyDescent="0.35">
      <c r="J74093" s="830"/>
    </row>
    <row r="74094" spans="10:10" x14ac:dyDescent="0.35">
      <c r="J74094" s="830"/>
    </row>
    <row r="74095" spans="10:10" x14ac:dyDescent="0.35">
      <c r="J74095" s="830"/>
    </row>
    <row r="74096" spans="10:10" x14ac:dyDescent="0.35">
      <c r="J74096" s="830"/>
    </row>
    <row r="74097" spans="10:10" x14ac:dyDescent="0.35">
      <c r="J74097" s="830"/>
    </row>
    <row r="74098" spans="10:10" x14ac:dyDescent="0.35">
      <c r="J74098" s="830"/>
    </row>
    <row r="74099" spans="10:10" x14ac:dyDescent="0.35">
      <c r="J74099" s="830"/>
    </row>
    <row r="74100" spans="10:10" x14ac:dyDescent="0.35">
      <c r="J74100" s="830"/>
    </row>
    <row r="74101" spans="10:10" x14ac:dyDescent="0.35">
      <c r="J74101" s="830"/>
    </row>
    <row r="74102" spans="10:10" x14ac:dyDescent="0.35">
      <c r="J74102" s="830"/>
    </row>
    <row r="74103" spans="10:10" x14ac:dyDescent="0.35">
      <c r="J74103" s="830"/>
    </row>
    <row r="74104" spans="10:10" x14ac:dyDescent="0.35">
      <c r="J74104" s="830"/>
    </row>
    <row r="74105" spans="10:10" x14ac:dyDescent="0.35">
      <c r="J74105" s="830"/>
    </row>
    <row r="74106" spans="10:10" x14ac:dyDescent="0.35">
      <c r="J74106" s="830"/>
    </row>
    <row r="74107" spans="10:10" x14ac:dyDescent="0.35">
      <c r="J74107" s="830"/>
    </row>
    <row r="74108" spans="10:10" x14ac:dyDescent="0.35">
      <c r="J74108" s="830"/>
    </row>
    <row r="74109" spans="10:10" x14ac:dyDescent="0.35">
      <c r="J74109" s="830"/>
    </row>
    <row r="74110" spans="10:10" x14ac:dyDescent="0.35">
      <c r="J74110" s="830"/>
    </row>
    <row r="74111" spans="10:10" x14ac:dyDescent="0.35">
      <c r="J74111" s="830"/>
    </row>
    <row r="74112" spans="10:10" x14ac:dyDescent="0.35">
      <c r="J74112" s="830"/>
    </row>
    <row r="74113" spans="10:10" x14ac:dyDescent="0.35">
      <c r="J74113" s="830"/>
    </row>
    <row r="74114" spans="10:10" x14ac:dyDescent="0.35">
      <c r="J74114" s="830"/>
    </row>
    <row r="74115" spans="10:10" x14ac:dyDescent="0.35">
      <c r="J74115" s="830"/>
    </row>
    <row r="74116" spans="10:10" x14ac:dyDescent="0.35">
      <c r="J74116" s="830"/>
    </row>
    <row r="74117" spans="10:10" x14ac:dyDescent="0.35">
      <c r="J74117" s="830"/>
    </row>
    <row r="74118" spans="10:10" x14ac:dyDescent="0.35">
      <c r="J74118" s="830"/>
    </row>
    <row r="74119" spans="10:10" x14ac:dyDescent="0.35">
      <c r="J74119" s="830"/>
    </row>
    <row r="74120" spans="10:10" x14ac:dyDescent="0.35">
      <c r="J74120" s="830"/>
    </row>
    <row r="74121" spans="10:10" x14ac:dyDescent="0.35">
      <c r="J74121" s="830"/>
    </row>
    <row r="74122" spans="10:10" x14ac:dyDescent="0.35">
      <c r="J74122" s="830"/>
    </row>
    <row r="74123" spans="10:10" x14ac:dyDescent="0.35">
      <c r="J74123" s="830"/>
    </row>
    <row r="74124" spans="10:10" x14ac:dyDescent="0.35">
      <c r="J74124" s="830"/>
    </row>
    <row r="74125" spans="10:10" x14ac:dyDescent="0.35">
      <c r="J74125" s="830"/>
    </row>
    <row r="74126" spans="10:10" x14ac:dyDescent="0.35">
      <c r="J74126" s="830"/>
    </row>
    <row r="74127" spans="10:10" x14ac:dyDescent="0.35">
      <c r="J74127" s="830"/>
    </row>
    <row r="74128" spans="10:10" x14ac:dyDescent="0.35">
      <c r="J74128" s="830"/>
    </row>
    <row r="74129" spans="10:10" x14ac:dyDescent="0.35">
      <c r="J74129" s="830"/>
    </row>
    <row r="74130" spans="10:10" x14ac:dyDescent="0.35">
      <c r="J74130" s="830"/>
    </row>
    <row r="74131" spans="10:10" x14ac:dyDescent="0.35">
      <c r="J74131" s="830"/>
    </row>
    <row r="74132" spans="10:10" x14ac:dyDescent="0.35">
      <c r="J74132" s="830"/>
    </row>
    <row r="74133" spans="10:10" x14ac:dyDescent="0.35">
      <c r="J74133" s="830"/>
    </row>
    <row r="74134" spans="10:10" x14ac:dyDescent="0.35">
      <c r="J74134" s="830"/>
    </row>
    <row r="74135" spans="10:10" x14ac:dyDescent="0.35">
      <c r="J74135" s="830"/>
    </row>
    <row r="74136" spans="10:10" x14ac:dyDescent="0.35">
      <c r="J74136" s="830"/>
    </row>
    <row r="74137" spans="10:10" x14ac:dyDescent="0.35">
      <c r="J74137" s="830"/>
    </row>
    <row r="74138" spans="10:10" x14ac:dyDescent="0.35">
      <c r="J74138" s="830"/>
    </row>
    <row r="74139" spans="10:10" x14ac:dyDescent="0.35">
      <c r="J74139" s="830"/>
    </row>
    <row r="74140" spans="10:10" x14ac:dyDescent="0.35">
      <c r="J74140" s="830"/>
    </row>
    <row r="74141" spans="10:10" x14ac:dyDescent="0.35">
      <c r="J74141" s="830"/>
    </row>
    <row r="74142" spans="10:10" x14ac:dyDescent="0.35">
      <c r="J74142" s="830"/>
    </row>
    <row r="74143" spans="10:10" x14ac:dyDescent="0.35">
      <c r="J74143" s="830"/>
    </row>
    <row r="74144" spans="10:10" x14ac:dyDescent="0.35">
      <c r="J74144" s="830"/>
    </row>
    <row r="74145" spans="10:10" x14ac:dyDescent="0.35">
      <c r="J74145" s="830"/>
    </row>
    <row r="74146" spans="10:10" x14ac:dyDescent="0.35">
      <c r="J74146" s="830"/>
    </row>
    <row r="74147" spans="10:10" x14ac:dyDescent="0.35">
      <c r="J74147" s="830"/>
    </row>
    <row r="74148" spans="10:10" x14ac:dyDescent="0.35">
      <c r="J74148" s="830"/>
    </row>
    <row r="74149" spans="10:10" x14ac:dyDescent="0.35">
      <c r="J74149" s="830"/>
    </row>
    <row r="74150" spans="10:10" x14ac:dyDescent="0.35">
      <c r="J74150" s="830"/>
    </row>
    <row r="74151" spans="10:10" x14ac:dyDescent="0.35">
      <c r="J74151" s="830"/>
    </row>
    <row r="74152" spans="10:10" x14ac:dyDescent="0.35">
      <c r="J74152" s="830"/>
    </row>
    <row r="74153" spans="10:10" x14ac:dyDescent="0.35">
      <c r="J74153" s="830"/>
    </row>
    <row r="74154" spans="10:10" x14ac:dyDescent="0.35">
      <c r="J74154" s="830"/>
    </row>
    <row r="74155" spans="10:10" x14ac:dyDescent="0.35">
      <c r="J74155" s="830"/>
    </row>
    <row r="74156" spans="10:10" x14ac:dyDescent="0.35">
      <c r="J74156" s="830"/>
    </row>
    <row r="74157" spans="10:10" x14ac:dyDescent="0.35">
      <c r="J74157" s="830"/>
    </row>
    <row r="74158" spans="10:10" x14ac:dyDescent="0.35">
      <c r="J74158" s="830"/>
    </row>
    <row r="74159" spans="10:10" x14ac:dyDescent="0.35">
      <c r="J74159" s="830"/>
    </row>
    <row r="74160" spans="10:10" x14ac:dyDescent="0.35">
      <c r="J74160" s="830"/>
    </row>
    <row r="74161" spans="10:10" x14ac:dyDescent="0.35">
      <c r="J74161" s="830"/>
    </row>
    <row r="74162" spans="10:10" x14ac:dyDescent="0.35">
      <c r="J74162" s="830"/>
    </row>
    <row r="74163" spans="10:10" x14ac:dyDescent="0.35">
      <c r="J74163" s="830"/>
    </row>
    <row r="74164" spans="10:10" x14ac:dyDescent="0.35">
      <c r="J74164" s="830"/>
    </row>
    <row r="74165" spans="10:10" x14ac:dyDescent="0.35">
      <c r="J74165" s="830"/>
    </row>
    <row r="74166" spans="10:10" x14ac:dyDescent="0.35">
      <c r="J74166" s="830"/>
    </row>
    <row r="74167" spans="10:10" x14ac:dyDescent="0.35">
      <c r="J74167" s="830"/>
    </row>
    <row r="74168" spans="10:10" x14ac:dyDescent="0.35">
      <c r="J74168" s="830"/>
    </row>
    <row r="74169" spans="10:10" x14ac:dyDescent="0.35">
      <c r="J74169" s="830"/>
    </row>
    <row r="74170" spans="10:10" x14ac:dyDescent="0.35">
      <c r="J74170" s="830"/>
    </row>
    <row r="74171" spans="10:10" x14ac:dyDescent="0.35">
      <c r="J74171" s="830"/>
    </row>
    <row r="74172" spans="10:10" x14ac:dyDescent="0.35">
      <c r="J74172" s="830"/>
    </row>
    <row r="74173" spans="10:10" x14ac:dyDescent="0.35">
      <c r="J74173" s="830"/>
    </row>
    <row r="74174" spans="10:10" x14ac:dyDescent="0.35">
      <c r="J74174" s="830"/>
    </row>
    <row r="74175" spans="10:10" x14ac:dyDescent="0.35">
      <c r="J74175" s="830"/>
    </row>
    <row r="74176" spans="10:10" x14ac:dyDescent="0.35">
      <c r="J74176" s="830"/>
    </row>
    <row r="74177" spans="10:10" x14ac:dyDescent="0.35">
      <c r="J74177" s="830"/>
    </row>
    <row r="74178" spans="10:10" x14ac:dyDescent="0.35">
      <c r="J74178" s="830"/>
    </row>
    <row r="74179" spans="10:10" x14ac:dyDescent="0.35">
      <c r="J74179" s="830"/>
    </row>
    <row r="74180" spans="10:10" x14ac:dyDescent="0.35">
      <c r="J74180" s="830"/>
    </row>
    <row r="74181" spans="10:10" x14ac:dyDescent="0.35">
      <c r="J74181" s="830"/>
    </row>
    <row r="74182" spans="10:10" x14ac:dyDescent="0.35">
      <c r="J74182" s="830"/>
    </row>
    <row r="74183" spans="10:10" x14ac:dyDescent="0.35">
      <c r="J74183" s="830"/>
    </row>
    <row r="74184" spans="10:10" x14ac:dyDescent="0.35">
      <c r="J74184" s="830"/>
    </row>
    <row r="74185" spans="10:10" x14ac:dyDescent="0.35">
      <c r="J74185" s="830"/>
    </row>
    <row r="74186" spans="10:10" x14ac:dyDescent="0.35">
      <c r="J74186" s="830"/>
    </row>
    <row r="74187" spans="10:10" x14ac:dyDescent="0.35">
      <c r="J74187" s="830"/>
    </row>
    <row r="74188" spans="10:10" x14ac:dyDescent="0.35">
      <c r="J74188" s="830"/>
    </row>
    <row r="74189" spans="10:10" x14ac:dyDescent="0.35">
      <c r="J74189" s="830"/>
    </row>
    <row r="74190" spans="10:10" x14ac:dyDescent="0.35">
      <c r="J74190" s="830"/>
    </row>
    <row r="74191" spans="10:10" x14ac:dyDescent="0.35">
      <c r="J74191" s="830"/>
    </row>
    <row r="74192" spans="10:10" x14ac:dyDescent="0.35">
      <c r="J74192" s="830"/>
    </row>
    <row r="74193" spans="10:10" x14ac:dyDescent="0.35">
      <c r="J74193" s="830"/>
    </row>
    <row r="74194" spans="10:10" x14ac:dyDescent="0.35">
      <c r="J74194" s="830"/>
    </row>
    <row r="74195" spans="10:10" x14ac:dyDescent="0.35">
      <c r="J74195" s="830"/>
    </row>
    <row r="74196" spans="10:10" x14ac:dyDescent="0.35">
      <c r="J74196" s="830"/>
    </row>
    <row r="74197" spans="10:10" x14ac:dyDescent="0.35">
      <c r="J74197" s="830"/>
    </row>
    <row r="74198" spans="10:10" x14ac:dyDescent="0.35">
      <c r="J74198" s="830"/>
    </row>
    <row r="74199" spans="10:10" x14ac:dyDescent="0.35">
      <c r="J74199" s="830"/>
    </row>
    <row r="74200" spans="10:10" x14ac:dyDescent="0.35">
      <c r="J74200" s="830"/>
    </row>
    <row r="74201" spans="10:10" x14ac:dyDescent="0.35">
      <c r="J74201" s="830"/>
    </row>
    <row r="74202" spans="10:10" x14ac:dyDescent="0.35">
      <c r="J74202" s="830"/>
    </row>
    <row r="74203" spans="10:10" x14ac:dyDescent="0.35">
      <c r="J74203" s="830"/>
    </row>
    <row r="74204" spans="10:10" x14ac:dyDescent="0.35">
      <c r="J74204" s="830"/>
    </row>
    <row r="74205" spans="10:10" x14ac:dyDescent="0.35">
      <c r="J74205" s="830"/>
    </row>
    <row r="74206" spans="10:10" x14ac:dyDescent="0.35">
      <c r="J74206" s="830"/>
    </row>
    <row r="74207" spans="10:10" x14ac:dyDescent="0.35">
      <c r="J74207" s="830"/>
    </row>
    <row r="74208" spans="10:10" x14ac:dyDescent="0.35">
      <c r="J74208" s="830"/>
    </row>
    <row r="74209" spans="10:10" x14ac:dyDescent="0.35">
      <c r="J74209" s="830"/>
    </row>
    <row r="74210" spans="10:10" x14ac:dyDescent="0.35">
      <c r="J74210" s="830"/>
    </row>
    <row r="74211" spans="10:10" x14ac:dyDescent="0.35">
      <c r="J74211" s="830"/>
    </row>
    <row r="74212" spans="10:10" x14ac:dyDescent="0.35">
      <c r="J74212" s="830"/>
    </row>
    <row r="74213" spans="10:10" x14ac:dyDescent="0.35">
      <c r="J74213" s="830"/>
    </row>
    <row r="74214" spans="10:10" x14ac:dyDescent="0.35">
      <c r="J74214" s="830"/>
    </row>
    <row r="74215" spans="10:10" x14ac:dyDescent="0.35">
      <c r="J74215" s="830"/>
    </row>
    <row r="74216" spans="10:10" x14ac:dyDescent="0.35">
      <c r="J74216" s="830"/>
    </row>
    <row r="74217" spans="10:10" x14ac:dyDescent="0.35">
      <c r="J74217" s="830"/>
    </row>
    <row r="74218" spans="10:10" x14ac:dyDescent="0.35">
      <c r="J74218" s="830"/>
    </row>
    <row r="74219" spans="10:10" x14ac:dyDescent="0.35">
      <c r="J74219" s="830"/>
    </row>
    <row r="74220" spans="10:10" x14ac:dyDescent="0.35">
      <c r="J74220" s="830"/>
    </row>
    <row r="74221" spans="10:10" x14ac:dyDescent="0.35">
      <c r="J74221" s="830"/>
    </row>
    <row r="74222" spans="10:10" x14ac:dyDescent="0.35">
      <c r="J74222" s="830"/>
    </row>
    <row r="74223" spans="10:10" x14ac:dyDescent="0.35">
      <c r="J74223" s="830"/>
    </row>
    <row r="74224" spans="10:10" x14ac:dyDescent="0.35">
      <c r="J74224" s="830"/>
    </row>
    <row r="74225" spans="10:10" x14ac:dyDescent="0.35">
      <c r="J74225" s="830"/>
    </row>
    <row r="74226" spans="10:10" x14ac:dyDescent="0.35">
      <c r="J74226" s="830"/>
    </row>
    <row r="74227" spans="10:10" x14ac:dyDescent="0.35">
      <c r="J74227" s="830"/>
    </row>
    <row r="74228" spans="10:10" x14ac:dyDescent="0.35">
      <c r="J74228" s="830"/>
    </row>
    <row r="74229" spans="10:10" x14ac:dyDescent="0.35">
      <c r="J74229" s="830"/>
    </row>
    <row r="74230" spans="10:10" x14ac:dyDescent="0.35">
      <c r="J74230" s="830"/>
    </row>
    <row r="74231" spans="10:10" x14ac:dyDescent="0.35">
      <c r="J74231" s="830"/>
    </row>
    <row r="74232" spans="10:10" x14ac:dyDescent="0.35">
      <c r="J74232" s="830"/>
    </row>
    <row r="74233" spans="10:10" x14ac:dyDescent="0.35">
      <c r="J74233" s="830"/>
    </row>
    <row r="74234" spans="10:10" x14ac:dyDescent="0.35">
      <c r="J74234" s="830"/>
    </row>
    <row r="74235" spans="10:10" x14ac:dyDescent="0.35">
      <c r="J74235" s="830"/>
    </row>
    <row r="74236" spans="10:10" x14ac:dyDescent="0.35">
      <c r="J74236" s="830"/>
    </row>
    <row r="74237" spans="10:10" x14ac:dyDescent="0.35">
      <c r="J74237" s="830"/>
    </row>
    <row r="74238" spans="10:10" x14ac:dyDescent="0.35">
      <c r="J74238" s="830"/>
    </row>
    <row r="74239" spans="10:10" x14ac:dyDescent="0.35">
      <c r="J74239" s="830"/>
    </row>
    <row r="74240" spans="10:10" x14ac:dyDescent="0.35">
      <c r="J74240" s="830"/>
    </row>
    <row r="74241" spans="10:10" x14ac:dyDescent="0.35">
      <c r="J74241" s="830"/>
    </row>
    <row r="74242" spans="10:10" x14ac:dyDescent="0.35">
      <c r="J74242" s="830"/>
    </row>
    <row r="74243" spans="10:10" x14ac:dyDescent="0.35">
      <c r="J74243" s="830"/>
    </row>
    <row r="74244" spans="10:10" x14ac:dyDescent="0.35">
      <c r="J74244" s="830"/>
    </row>
    <row r="74245" spans="10:10" x14ac:dyDescent="0.35">
      <c r="J74245" s="830"/>
    </row>
    <row r="74246" spans="10:10" x14ac:dyDescent="0.35">
      <c r="J74246" s="830"/>
    </row>
    <row r="74247" spans="10:10" x14ac:dyDescent="0.35">
      <c r="J74247" s="830"/>
    </row>
    <row r="74248" spans="10:10" x14ac:dyDescent="0.35">
      <c r="J74248" s="830"/>
    </row>
    <row r="74249" spans="10:10" x14ac:dyDescent="0.35">
      <c r="J74249" s="830"/>
    </row>
    <row r="74250" spans="10:10" x14ac:dyDescent="0.35">
      <c r="J74250" s="830"/>
    </row>
    <row r="74251" spans="10:10" x14ac:dyDescent="0.35">
      <c r="J74251" s="830"/>
    </row>
    <row r="74252" spans="10:10" x14ac:dyDescent="0.35">
      <c r="J74252" s="830"/>
    </row>
    <row r="74253" spans="10:10" x14ac:dyDescent="0.35">
      <c r="J74253" s="830"/>
    </row>
    <row r="74254" spans="10:10" x14ac:dyDescent="0.35">
      <c r="J74254" s="830"/>
    </row>
    <row r="74255" spans="10:10" x14ac:dyDescent="0.35">
      <c r="J74255" s="830"/>
    </row>
    <row r="74256" spans="10:10" x14ac:dyDescent="0.35">
      <c r="J74256" s="830"/>
    </row>
    <row r="74257" spans="10:10" x14ac:dyDescent="0.35">
      <c r="J74257" s="830"/>
    </row>
    <row r="74258" spans="10:10" x14ac:dyDescent="0.35">
      <c r="J74258" s="830"/>
    </row>
    <row r="74259" spans="10:10" x14ac:dyDescent="0.35">
      <c r="J74259" s="830"/>
    </row>
    <row r="74260" spans="10:10" x14ac:dyDescent="0.35">
      <c r="J74260" s="830"/>
    </row>
    <row r="74261" spans="10:10" x14ac:dyDescent="0.35">
      <c r="J74261" s="830"/>
    </row>
    <row r="74262" spans="10:10" x14ac:dyDescent="0.35">
      <c r="J74262" s="830"/>
    </row>
    <row r="74263" spans="10:10" x14ac:dyDescent="0.35">
      <c r="J74263" s="830"/>
    </row>
    <row r="74264" spans="10:10" x14ac:dyDescent="0.35">
      <c r="J74264" s="830"/>
    </row>
    <row r="74265" spans="10:10" x14ac:dyDescent="0.35">
      <c r="J74265" s="830"/>
    </row>
    <row r="74266" spans="10:10" x14ac:dyDescent="0.35">
      <c r="J74266" s="830"/>
    </row>
    <row r="74267" spans="10:10" x14ac:dyDescent="0.35">
      <c r="J74267" s="830"/>
    </row>
    <row r="74268" spans="10:10" x14ac:dyDescent="0.35">
      <c r="J74268" s="830"/>
    </row>
    <row r="74269" spans="10:10" x14ac:dyDescent="0.35">
      <c r="J74269" s="830"/>
    </row>
    <row r="74270" spans="10:10" x14ac:dyDescent="0.35">
      <c r="J74270" s="830"/>
    </row>
    <row r="74271" spans="10:10" x14ac:dyDescent="0.35">
      <c r="J74271" s="830"/>
    </row>
    <row r="74272" spans="10:10" x14ac:dyDescent="0.35">
      <c r="J74272" s="830"/>
    </row>
    <row r="74273" spans="10:10" x14ac:dyDescent="0.35">
      <c r="J74273" s="830"/>
    </row>
    <row r="74274" spans="10:10" x14ac:dyDescent="0.35">
      <c r="J74274" s="830"/>
    </row>
    <row r="74275" spans="10:10" x14ac:dyDescent="0.35">
      <c r="J74275" s="830"/>
    </row>
    <row r="74276" spans="10:10" x14ac:dyDescent="0.35">
      <c r="J74276" s="830"/>
    </row>
    <row r="74277" spans="10:10" x14ac:dyDescent="0.35">
      <c r="J74277" s="830"/>
    </row>
    <row r="74278" spans="10:10" x14ac:dyDescent="0.35">
      <c r="J74278" s="830"/>
    </row>
    <row r="74279" spans="10:10" x14ac:dyDescent="0.35">
      <c r="J74279" s="830"/>
    </row>
    <row r="74280" spans="10:10" x14ac:dyDescent="0.35">
      <c r="J74280" s="830"/>
    </row>
    <row r="74281" spans="10:10" x14ac:dyDescent="0.35">
      <c r="J74281" s="830"/>
    </row>
    <row r="74282" spans="10:10" x14ac:dyDescent="0.35">
      <c r="J74282" s="830"/>
    </row>
    <row r="74283" spans="10:10" x14ac:dyDescent="0.35">
      <c r="J74283" s="830"/>
    </row>
    <row r="74284" spans="10:10" x14ac:dyDescent="0.35">
      <c r="J74284" s="830"/>
    </row>
    <row r="74285" spans="10:10" x14ac:dyDescent="0.35">
      <c r="J74285" s="830"/>
    </row>
    <row r="74286" spans="10:10" x14ac:dyDescent="0.35">
      <c r="J74286" s="830"/>
    </row>
    <row r="74287" spans="10:10" x14ac:dyDescent="0.35">
      <c r="J74287" s="830"/>
    </row>
    <row r="74288" spans="10:10" x14ac:dyDescent="0.35">
      <c r="J74288" s="830"/>
    </row>
    <row r="74289" spans="10:10" x14ac:dyDescent="0.35">
      <c r="J74289" s="830"/>
    </row>
    <row r="74290" spans="10:10" x14ac:dyDescent="0.35">
      <c r="J74290" s="830"/>
    </row>
    <row r="74291" spans="10:10" x14ac:dyDescent="0.35">
      <c r="J74291" s="830"/>
    </row>
    <row r="74292" spans="10:10" x14ac:dyDescent="0.35">
      <c r="J74292" s="830"/>
    </row>
    <row r="74293" spans="10:10" x14ac:dyDescent="0.35">
      <c r="J74293" s="830"/>
    </row>
    <row r="74294" spans="10:10" x14ac:dyDescent="0.35">
      <c r="J74294" s="830"/>
    </row>
    <row r="74295" spans="10:10" x14ac:dyDescent="0.35">
      <c r="J74295" s="830"/>
    </row>
    <row r="74296" spans="10:10" x14ac:dyDescent="0.35">
      <c r="J74296" s="830"/>
    </row>
    <row r="74297" spans="10:10" x14ac:dyDescent="0.35">
      <c r="J74297" s="830"/>
    </row>
    <row r="74298" spans="10:10" x14ac:dyDescent="0.35">
      <c r="J74298" s="830"/>
    </row>
    <row r="74299" spans="10:10" x14ac:dyDescent="0.35">
      <c r="J74299" s="830"/>
    </row>
    <row r="74300" spans="10:10" x14ac:dyDescent="0.35">
      <c r="J74300" s="830"/>
    </row>
    <row r="74301" spans="10:10" x14ac:dyDescent="0.35">
      <c r="J74301" s="830"/>
    </row>
    <row r="74302" spans="10:10" x14ac:dyDescent="0.35">
      <c r="J74302" s="830"/>
    </row>
    <row r="74303" spans="10:10" x14ac:dyDescent="0.35">
      <c r="J74303" s="830"/>
    </row>
    <row r="74304" spans="10:10" x14ac:dyDescent="0.35">
      <c r="J74304" s="830"/>
    </row>
    <row r="74305" spans="10:10" x14ac:dyDescent="0.35">
      <c r="J74305" s="830"/>
    </row>
    <row r="74306" spans="10:10" x14ac:dyDescent="0.35">
      <c r="J74306" s="830"/>
    </row>
    <row r="74307" spans="10:10" x14ac:dyDescent="0.35">
      <c r="J74307" s="830"/>
    </row>
    <row r="74308" spans="10:10" x14ac:dyDescent="0.35">
      <c r="J74308" s="830"/>
    </row>
    <row r="74309" spans="10:10" x14ac:dyDescent="0.35">
      <c r="J74309" s="830"/>
    </row>
    <row r="74310" spans="10:10" x14ac:dyDescent="0.35">
      <c r="J74310" s="830"/>
    </row>
    <row r="74311" spans="10:10" x14ac:dyDescent="0.35">
      <c r="J74311" s="830"/>
    </row>
    <row r="74312" spans="10:10" x14ac:dyDescent="0.35">
      <c r="J74312" s="830"/>
    </row>
    <row r="74313" spans="10:10" x14ac:dyDescent="0.35">
      <c r="J74313" s="830"/>
    </row>
    <row r="74314" spans="10:10" x14ac:dyDescent="0.35">
      <c r="J74314" s="830"/>
    </row>
    <row r="74315" spans="10:10" x14ac:dyDescent="0.35">
      <c r="J74315" s="830"/>
    </row>
    <row r="74316" spans="10:10" x14ac:dyDescent="0.35">
      <c r="J74316" s="830"/>
    </row>
    <row r="74317" spans="10:10" x14ac:dyDescent="0.35">
      <c r="J74317" s="830"/>
    </row>
    <row r="74318" spans="10:10" x14ac:dyDescent="0.35">
      <c r="J74318" s="830"/>
    </row>
    <row r="74319" spans="10:10" x14ac:dyDescent="0.35">
      <c r="J74319" s="830"/>
    </row>
    <row r="74320" spans="10:10" x14ac:dyDescent="0.35">
      <c r="J74320" s="830"/>
    </row>
    <row r="74321" spans="10:10" x14ac:dyDescent="0.35">
      <c r="J74321" s="830"/>
    </row>
    <row r="74322" spans="10:10" x14ac:dyDescent="0.35">
      <c r="J74322" s="830"/>
    </row>
    <row r="74323" spans="10:10" x14ac:dyDescent="0.35">
      <c r="J74323" s="830"/>
    </row>
    <row r="74324" spans="10:10" x14ac:dyDescent="0.35">
      <c r="J74324" s="830"/>
    </row>
    <row r="74325" spans="10:10" x14ac:dyDescent="0.35">
      <c r="J74325" s="830"/>
    </row>
    <row r="74326" spans="10:10" x14ac:dyDescent="0.35">
      <c r="J74326" s="830"/>
    </row>
    <row r="74327" spans="10:10" x14ac:dyDescent="0.35">
      <c r="J74327" s="830"/>
    </row>
    <row r="74328" spans="10:10" x14ac:dyDescent="0.35">
      <c r="J74328" s="830"/>
    </row>
    <row r="74329" spans="10:10" x14ac:dyDescent="0.35">
      <c r="J74329" s="830"/>
    </row>
    <row r="74330" spans="10:10" x14ac:dyDescent="0.35">
      <c r="J74330" s="830"/>
    </row>
    <row r="74331" spans="10:10" x14ac:dyDescent="0.35">
      <c r="J74331" s="830"/>
    </row>
    <row r="74332" spans="10:10" x14ac:dyDescent="0.35">
      <c r="J74332" s="830"/>
    </row>
    <row r="74333" spans="10:10" x14ac:dyDescent="0.35">
      <c r="J74333" s="830"/>
    </row>
    <row r="74334" spans="10:10" x14ac:dyDescent="0.35">
      <c r="J74334" s="830"/>
    </row>
    <row r="74335" spans="10:10" x14ac:dyDescent="0.35">
      <c r="J74335" s="830"/>
    </row>
    <row r="74336" spans="10:10" x14ac:dyDescent="0.35">
      <c r="J74336" s="830"/>
    </row>
    <row r="74337" spans="10:10" x14ac:dyDescent="0.35">
      <c r="J74337" s="830"/>
    </row>
    <row r="74338" spans="10:10" x14ac:dyDescent="0.35">
      <c r="J74338" s="830"/>
    </row>
    <row r="74339" spans="10:10" x14ac:dyDescent="0.35">
      <c r="J74339" s="830"/>
    </row>
    <row r="74340" spans="10:10" x14ac:dyDescent="0.35">
      <c r="J74340" s="830"/>
    </row>
    <row r="74341" spans="10:10" x14ac:dyDescent="0.35">
      <c r="J74341" s="830"/>
    </row>
    <row r="74342" spans="10:10" x14ac:dyDescent="0.35">
      <c r="J74342" s="830"/>
    </row>
    <row r="74343" spans="10:10" x14ac:dyDescent="0.35">
      <c r="J74343" s="830"/>
    </row>
    <row r="74344" spans="10:10" x14ac:dyDescent="0.35">
      <c r="J74344" s="830"/>
    </row>
    <row r="74345" spans="10:10" x14ac:dyDescent="0.35">
      <c r="J74345" s="830"/>
    </row>
    <row r="74346" spans="10:10" x14ac:dyDescent="0.35">
      <c r="J74346" s="830"/>
    </row>
    <row r="74347" spans="10:10" x14ac:dyDescent="0.35">
      <c r="J74347" s="830"/>
    </row>
    <row r="74348" spans="10:10" x14ac:dyDescent="0.35">
      <c r="J74348" s="830"/>
    </row>
    <row r="74349" spans="10:10" x14ac:dyDescent="0.35">
      <c r="J74349" s="830"/>
    </row>
    <row r="74350" spans="10:10" x14ac:dyDescent="0.35">
      <c r="J74350" s="830"/>
    </row>
    <row r="74351" spans="10:10" x14ac:dyDescent="0.35">
      <c r="J74351" s="830"/>
    </row>
    <row r="74352" spans="10:10" x14ac:dyDescent="0.35">
      <c r="J74352" s="830"/>
    </row>
    <row r="74353" spans="10:10" x14ac:dyDescent="0.35">
      <c r="J74353" s="830"/>
    </row>
    <row r="74354" spans="10:10" x14ac:dyDescent="0.35">
      <c r="J74354" s="830"/>
    </row>
    <row r="74355" spans="10:10" x14ac:dyDescent="0.35">
      <c r="J74355" s="830"/>
    </row>
    <row r="74356" spans="10:10" x14ac:dyDescent="0.35">
      <c r="J74356" s="830"/>
    </row>
    <row r="74357" spans="10:10" x14ac:dyDescent="0.35">
      <c r="J74357" s="830"/>
    </row>
    <row r="74358" spans="10:10" x14ac:dyDescent="0.35">
      <c r="J74358" s="830"/>
    </row>
    <row r="74359" spans="10:10" x14ac:dyDescent="0.35">
      <c r="J74359" s="830"/>
    </row>
    <row r="74360" spans="10:10" x14ac:dyDescent="0.35">
      <c r="J74360" s="830"/>
    </row>
    <row r="74361" spans="10:10" x14ac:dyDescent="0.35">
      <c r="J74361" s="830"/>
    </row>
    <row r="74362" spans="10:10" x14ac:dyDescent="0.35">
      <c r="J74362" s="830"/>
    </row>
    <row r="74363" spans="10:10" x14ac:dyDescent="0.35">
      <c r="J74363" s="830"/>
    </row>
    <row r="74364" spans="10:10" x14ac:dyDescent="0.35">
      <c r="J74364" s="830"/>
    </row>
    <row r="74365" spans="10:10" x14ac:dyDescent="0.35">
      <c r="J74365" s="830"/>
    </row>
    <row r="74366" spans="10:10" x14ac:dyDescent="0.35">
      <c r="J74366" s="830"/>
    </row>
    <row r="74367" spans="10:10" x14ac:dyDescent="0.35">
      <c r="J74367" s="830"/>
    </row>
    <row r="74368" spans="10:10" x14ac:dyDescent="0.35">
      <c r="J74368" s="830"/>
    </row>
    <row r="74369" spans="10:10" x14ac:dyDescent="0.35">
      <c r="J74369" s="830"/>
    </row>
    <row r="74370" spans="10:10" x14ac:dyDescent="0.35">
      <c r="J74370" s="830"/>
    </row>
    <row r="74371" spans="10:10" x14ac:dyDescent="0.35">
      <c r="J74371" s="830"/>
    </row>
    <row r="74372" spans="10:10" x14ac:dyDescent="0.35">
      <c r="J74372" s="830"/>
    </row>
    <row r="74373" spans="10:10" x14ac:dyDescent="0.35">
      <c r="J74373" s="830"/>
    </row>
    <row r="74374" spans="10:10" x14ac:dyDescent="0.35">
      <c r="J74374" s="830"/>
    </row>
    <row r="74375" spans="10:10" x14ac:dyDescent="0.35">
      <c r="J74375" s="830"/>
    </row>
    <row r="74376" spans="10:10" x14ac:dyDescent="0.35">
      <c r="J74376" s="830"/>
    </row>
    <row r="74377" spans="10:10" x14ac:dyDescent="0.35">
      <c r="J74377" s="830"/>
    </row>
    <row r="74378" spans="10:10" x14ac:dyDescent="0.35">
      <c r="J74378" s="830"/>
    </row>
    <row r="74379" spans="10:10" x14ac:dyDescent="0.35">
      <c r="J74379" s="830"/>
    </row>
    <row r="74380" spans="10:10" x14ac:dyDescent="0.35">
      <c r="J74380" s="830"/>
    </row>
    <row r="74381" spans="10:10" x14ac:dyDescent="0.35">
      <c r="J74381" s="830"/>
    </row>
    <row r="74382" spans="10:10" x14ac:dyDescent="0.35">
      <c r="J74382" s="830"/>
    </row>
    <row r="74383" spans="10:10" x14ac:dyDescent="0.35">
      <c r="J74383" s="830"/>
    </row>
    <row r="74384" spans="10:10" x14ac:dyDescent="0.35">
      <c r="J74384" s="830"/>
    </row>
    <row r="74385" spans="10:10" x14ac:dyDescent="0.35">
      <c r="J74385" s="830"/>
    </row>
    <row r="74386" spans="10:10" x14ac:dyDescent="0.35">
      <c r="J74386" s="830"/>
    </row>
    <row r="74387" spans="10:10" x14ac:dyDescent="0.35">
      <c r="J74387" s="830"/>
    </row>
    <row r="74388" spans="10:10" x14ac:dyDescent="0.35">
      <c r="J74388" s="830"/>
    </row>
    <row r="74389" spans="10:10" x14ac:dyDescent="0.35">
      <c r="J74389" s="830"/>
    </row>
    <row r="74390" spans="10:10" x14ac:dyDescent="0.35">
      <c r="J74390" s="830"/>
    </row>
    <row r="74391" spans="10:10" x14ac:dyDescent="0.35">
      <c r="J74391" s="830"/>
    </row>
    <row r="74392" spans="10:10" x14ac:dyDescent="0.35">
      <c r="J74392" s="830"/>
    </row>
    <row r="74393" spans="10:10" x14ac:dyDescent="0.35">
      <c r="J74393" s="830"/>
    </row>
    <row r="74394" spans="10:10" x14ac:dyDescent="0.35">
      <c r="J74394" s="830"/>
    </row>
    <row r="74395" spans="10:10" x14ac:dyDescent="0.35">
      <c r="J74395" s="830"/>
    </row>
    <row r="74396" spans="10:10" x14ac:dyDescent="0.35">
      <c r="J74396" s="830"/>
    </row>
    <row r="74397" spans="10:10" x14ac:dyDescent="0.35">
      <c r="J74397" s="830"/>
    </row>
    <row r="74398" spans="10:10" x14ac:dyDescent="0.35">
      <c r="J74398" s="830"/>
    </row>
    <row r="74399" spans="10:10" x14ac:dyDescent="0.35">
      <c r="J74399" s="830"/>
    </row>
    <row r="74400" spans="10:10" x14ac:dyDescent="0.35">
      <c r="J74400" s="830"/>
    </row>
    <row r="74401" spans="10:10" x14ac:dyDescent="0.35">
      <c r="J74401" s="830"/>
    </row>
    <row r="74402" spans="10:10" x14ac:dyDescent="0.35">
      <c r="J74402" s="830"/>
    </row>
    <row r="74403" spans="10:10" x14ac:dyDescent="0.35">
      <c r="J74403" s="830"/>
    </row>
    <row r="74404" spans="10:10" x14ac:dyDescent="0.35">
      <c r="J74404" s="830"/>
    </row>
    <row r="74405" spans="10:10" x14ac:dyDescent="0.35">
      <c r="J74405" s="830"/>
    </row>
    <row r="74406" spans="10:10" x14ac:dyDescent="0.35">
      <c r="J74406" s="830"/>
    </row>
    <row r="74407" spans="10:10" x14ac:dyDescent="0.35">
      <c r="J74407" s="830"/>
    </row>
    <row r="74408" spans="10:10" x14ac:dyDescent="0.35">
      <c r="J74408" s="830"/>
    </row>
    <row r="74409" spans="10:10" x14ac:dyDescent="0.35">
      <c r="J74409" s="830"/>
    </row>
    <row r="74410" spans="10:10" x14ac:dyDescent="0.35">
      <c r="J74410" s="830"/>
    </row>
    <row r="74411" spans="10:10" x14ac:dyDescent="0.35">
      <c r="J74411" s="830"/>
    </row>
    <row r="74412" spans="10:10" x14ac:dyDescent="0.35">
      <c r="J74412" s="830"/>
    </row>
    <row r="74413" spans="10:10" x14ac:dyDescent="0.35">
      <c r="J74413" s="830"/>
    </row>
    <row r="74414" spans="10:10" x14ac:dyDescent="0.35">
      <c r="J74414" s="830"/>
    </row>
    <row r="74415" spans="10:10" x14ac:dyDescent="0.35">
      <c r="J74415" s="830"/>
    </row>
    <row r="74416" spans="10:10" x14ac:dyDescent="0.35">
      <c r="J74416" s="830"/>
    </row>
    <row r="74417" spans="10:10" x14ac:dyDescent="0.35">
      <c r="J74417" s="830"/>
    </row>
    <row r="74418" spans="10:10" x14ac:dyDescent="0.35">
      <c r="J74418" s="830"/>
    </row>
    <row r="74419" spans="10:10" x14ac:dyDescent="0.35">
      <c r="J74419" s="830"/>
    </row>
    <row r="74420" spans="10:10" x14ac:dyDescent="0.35">
      <c r="J74420" s="830"/>
    </row>
    <row r="74421" spans="10:10" x14ac:dyDescent="0.35">
      <c r="J74421" s="830"/>
    </row>
    <row r="74422" spans="10:10" x14ac:dyDescent="0.35">
      <c r="J74422" s="830"/>
    </row>
    <row r="74423" spans="10:10" x14ac:dyDescent="0.35">
      <c r="J74423" s="830"/>
    </row>
    <row r="74424" spans="10:10" x14ac:dyDescent="0.35">
      <c r="J74424" s="830"/>
    </row>
    <row r="74425" spans="10:10" x14ac:dyDescent="0.35">
      <c r="J74425" s="830"/>
    </row>
    <row r="74426" spans="10:10" x14ac:dyDescent="0.35">
      <c r="J74426" s="830"/>
    </row>
    <row r="74427" spans="10:10" x14ac:dyDescent="0.35">
      <c r="J74427" s="830"/>
    </row>
    <row r="74428" spans="10:10" x14ac:dyDescent="0.35">
      <c r="J74428" s="830"/>
    </row>
    <row r="74429" spans="10:10" x14ac:dyDescent="0.35">
      <c r="J74429" s="830"/>
    </row>
    <row r="74430" spans="10:10" x14ac:dyDescent="0.35">
      <c r="J74430" s="830"/>
    </row>
    <row r="74431" spans="10:10" x14ac:dyDescent="0.35">
      <c r="J74431" s="830"/>
    </row>
    <row r="74432" spans="10:10" x14ac:dyDescent="0.35">
      <c r="J74432" s="830"/>
    </row>
    <row r="74433" spans="10:10" x14ac:dyDescent="0.35">
      <c r="J74433" s="830"/>
    </row>
    <row r="74434" spans="10:10" x14ac:dyDescent="0.35">
      <c r="J74434" s="830"/>
    </row>
    <row r="74435" spans="10:10" x14ac:dyDescent="0.35">
      <c r="J74435" s="830"/>
    </row>
    <row r="74436" spans="10:10" x14ac:dyDescent="0.35">
      <c r="J74436" s="830"/>
    </row>
    <row r="74437" spans="10:10" x14ac:dyDescent="0.35">
      <c r="J74437" s="830"/>
    </row>
    <row r="74438" spans="10:10" x14ac:dyDescent="0.35">
      <c r="J74438" s="830"/>
    </row>
    <row r="74439" spans="10:10" x14ac:dyDescent="0.35">
      <c r="J74439" s="830"/>
    </row>
    <row r="74440" spans="10:10" x14ac:dyDescent="0.35">
      <c r="J74440" s="830"/>
    </row>
    <row r="74441" spans="10:10" x14ac:dyDescent="0.35">
      <c r="J74441" s="830"/>
    </row>
    <row r="74442" spans="10:10" x14ac:dyDescent="0.35">
      <c r="J74442" s="830"/>
    </row>
    <row r="74443" spans="10:10" x14ac:dyDescent="0.35">
      <c r="J74443" s="830"/>
    </row>
    <row r="74444" spans="10:10" x14ac:dyDescent="0.35">
      <c r="J74444" s="830"/>
    </row>
    <row r="74445" spans="10:10" x14ac:dyDescent="0.35">
      <c r="J74445" s="830"/>
    </row>
    <row r="74446" spans="10:10" x14ac:dyDescent="0.35">
      <c r="J74446" s="830"/>
    </row>
    <row r="74447" spans="10:10" x14ac:dyDescent="0.35">
      <c r="J74447" s="830"/>
    </row>
    <row r="74448" spans="10:10" x14ac:dyDescent="0.35">
      <c r="J74448" s="830"/>
    </row>
    <row r="74449" spans="10:10" x14ac:dyDescent="0.35">
      <c r="J74449" s="830"/>
    </row>
    <row r="74450" spans="10:10" x14ac:dyDescent="0.35">
      <c r="J74450" s="830"/>
    </row>
    <row r="74451" spans="10:10" x14ac:dyDescent="0.35">
      <c r="J74451" s="830"/>
    </row>
    <row r="74452" spans="10:10" x14ac:dyDescent="0.35">
      <c r="J74452" s="830"/>
    </row>
    <row r="74453" spans="10:10" x14ac:dyDescent="0.35">
      <c r="J74453" s="830"/>
    </row>
    <row r="74454" spans="10:10" x14ac:dyDescent="0.35">
      <c r="J74454" s="830"/>
    </row>
    <row r="74455" spans="10:10" x14ac:dyDescent="0.35">
      <c r="J74455" s="830"/>
    </row>
    <row r="74456" spans="10:10" x14ac:dyDescent="0.35">
      <c r="J74456" s="830"/>
    </row>
    <row r="74457" spans="10:10" x14ac:dyDescent="0.35">
      <c r="J74457" s="830"/>
    </row>
    <row r="74458" spans="10:10" x14ac:dyDescent="0.35">
      <c r="J74458" s="830"/>
    </row>
    <row r="74459" spans="10:10" x14ac:dyDescent="0.35">
      <c r="J74459" s="830"/>
    </row>
    <row r="74460" spans="10:10" x14ac:dyDescent="0.35">
      <c r="J74460" s="830"/>
    </row>
    <row r="74461" spans="10:10" x14ac:dyDescent="0.35">
      <c r="J74461" s="830"/>
    </row>
    <row r="74462" spans="10:10" x14ac:dyDescent="0.35">
      <c r="J74462" s="830"/>
    </row>
    <row r="74463" spans="10:10" x14ac:dyDescent="0.35">
      <c r="J74463" s="830"/>
    </row>
    <row r="74464" spans="10:10" x14ac:dyDescent="0.35">
      <c r="J74464" s="830"/>
    </row>
    <row r="74465" spans="10:10" x14ac:dyDescent="0.35">
      <c r="J74465" s="830"/>
    </row>
    <row r="74466" spans="10:10" x14ac:dyDescent="0.35">
      <c r="J74466" s="830"/>
    </row>
    <row r="74467" spans="10:10" x14ac:dyDescent="0.35">
      <c r="J74467" s="830"/>
    </row>
    <row r="74468" spans="10:10" x14ac:dyDescent="0.35">
      <c r="J74468" s="830"/>
    </row>
    <row r="74469" spans="10:10" x14ac:dyDescent="0.35">
      <c r="J74469" s="830"/>
    </row>
    <row r="74470" spans="10:10" x14ac:dyDescent="0.35">
      <c r="J74470" s="830"/>
    </row>
    <row r="74471" spans="10:10" x14ac:dyDescent="0.35">
      <c r="J74471" s="830"/>
    </row>
    <row r="74472" spans="10:10" x14ac:dyDescent="0.35">
      <c r="J74472" s="830"/>
    </row>
    <row r="74473" spans="10:10" x14ac:dyDescent="0.35">
      <c r="J74473" s="830"/>
    </row>
    <row r="74474" spans="10:10" x14ac:dyDescent="0.35">
      <c r="J74474" s="830"/>
    </row>
    <row r="74481" spans="10:10" x14ac:dyDescent="0.35">
      <c r="J74481" s="830"/>
    </row>
    <row r="74482" spans="10:10" x14ac:dyDescent="0.35">
      <c r="J74482" s="830"/>
    </row>
    <row r="74483" spans="10:10" x14ac:dyDescent="0.35">
      <c r="J74483" s="830"/>
    </row>
    <row r="74484" spans="10:10" x14ac:dyDescent="0.35">
      <c r="J74484" s="830"/>
    </row>
    <row r="74485" spans="10:10" x14ac:dyDescent="0.35">
      <c r="J74485" s="830"/>
    </row>
    <row r="74486" spans="10:10" x14ac:dyDescent="0.35">
      <c r="J74486" s="830"/>
    </row>
    <row r="74487" spans="10:10" x14ac:dyDescent="0.35">
      <c r="J74487" s="830"/>
    </row>
    <row r="74488" spans="10:10" x14ac:dyDescent="0.35">
      <c r="J74488" s="830"/>
    </row>
    <row r="74489" spans="10:10" x14ac:dyDescent="0.35">
      <c r="J74489" s="830"/>
    </row>
    <row r="74490" spans="10:10" x14ac:dyDescent="0.35">
      <c r="J74490" s="830"/>
    </row>
    <row r="74491" spans="10:10" x14ac:dyDescent="0.35">
      <c r="J74491" s="830"/>
    </row>
    <row r="74492" spans="10:10" x14ac:dyDescent="0.35">
      <c r="J74492" s="830"/>
    </row>
    <row r="74493" spans="10:10" x14ac:dyDescent="0.35">
      <c r="J74493" s="830"/>
    </row>
    <row r="74494" spans="10:10" x14ac:dyDescent="0.35">
      <c r="J74494" s="830"/>
    </row>
    <row r="74495" spans="10:10" x14ac:dyDescent="0.35">
      <c r="J74495" s="830"/>
    </row>
    <row r="74507" spans="10:10" x14ac:dyDescent="0.35">
      <c r="J74507" s="830"/>
    </row>
    <row r="74508" spans="10:10" x14ac:dyDescent="0.35">
      <c r="J74508" s="830"/>
    </row>
    <row r="74509" spans="10:10" x14ac:dyDescent="0.35">
      <c r="J74509" s="830"/>
    </row>
    <row r="74510" spans="10:10" x14ac:dyDescent="0.35">
      <c r="J74510" s="830"/>
    </row>
    <row r="74511" spans="10:10" x14ac:dyDescent="0.35">
      <c r="J74511" s="830"/>
    </row>
    <row r="74512" spans="10:10" x14ac:dyDescent="0.35">
      <c r="J74512" s="830"/>
    </row>
    <row r="74513" spans="10:10" x14ac:dyDescent="0.35">
      <c r="J74513" s="830"/>
    </row>
    <row r="74514" spans="10:10" x14ac:dyDescent="0.35">
      <c r="J74514" s="830"/>
    </row>
    <row r="74515" spans="10:10" x14ac:dyDescent="0.35">
      <c r="J74515" s="830"/>
    </row>
    <row r="74516" spans="10:10" x14ac:dyDescent="0.35">
      <c r="J74516" s="830"/>
    </row>
    <row r="74517" spans="10:10" x14ac:dyDescent="0.35">
      <c r="J74517" s="830"/>
    </row>
    <row r="74518" spans="10:10" x14ac:dyDescent="0.35">
      <c r="J74518" s="830"/>
    </row>
    <row r="74519" spans="10:10" x14ac:dyDescent="0.35">
      <c r="J74519" s="830"/>
    </row>
    <row r="74520" spans="10:10" x14ac:dyDescent="0.35">
      <c r="J74520" s="830"/>
    </row>
    <row r="74521" spans="10:10" x14ac:dyDescent="0.35">
      <c r="J74521" s="830"/>
    </row>
    <row r="74522" spans="10:10" x14ac:dyDescent="0.35">
      <c r="J74522" s="830"/>
    </row>
    <row r="74523" spans="10:10" x14ac:dyDescent="0.35">
      <c r="J74523" s="830"/>
    </row>
    <row r="74524" spans="10:10" x14ac:dyDescent="0.35">
      <c r="J74524" s="830"/>
    </row>
    <row r="74525" spans="10:10" x14ac:dyDescent="0.35">
      <c r="J74525" s="830"/>
    </row>
    <row r="74526" spans="10:10" x14ac:dyDescent="0.35">
      <c r="J74526" s="830"/>
    </row>
    <row r="74527" spans="10:10" x14ac:dyDescent="0.35">
      <c r="J74527" s="830"/>
    </row>
    <row r="74528" spans="10:10" x14ac:dyDescent="0.35">
      <c r="J74528" s="830"/>
    </row>
    <row r="74529" spans="10:10" x14ac:dyDescent="0.35">
      <c r="J74529" s="830"/>
    </row>
    <row r="74530" spans="10:10" x14ac:dyDescent="0.35">
      <c r="J74530" s="830"/>
    </row>
    <row r="74531" spans="10:10" x14ac:dyDescent="0.35">
      <c r="J74531" s="830"/>
    </row>
    <row r="74532" spans="10:10" x14ac:dyDescent="0.35">
      <c r="J74532" s="830"/>
    </row>
    <row r="74533" spans="10:10" x14ac:dyDescent="0.35">
      <c r="J74533" s="830"/>
    </row>
    <row r="74534" spans="10:10" x14ac:dyDescent="0.35">
      <c r="J74534" s="830"/>
    </row>
    <row r="74535" spans="10:10" x14ac:dyDescent="0.35">
      <c r="J74535" s="830"/>
    </row>
    <row r="74536" spans="10:10" x14ac:dyDescent="0.35">
      <c r="J74536" s="830"/>
    </row>
    <row r="74537" spans="10:10" x14ac:dyDescent="0.35">
      <c r="J74537" s="830"/>
    </row>
    <row r="74538" spans="10:10" x14ac:dyDescent="0.35">
      <c r="J74538" s="830"/>
    </row>
    <row r="74539" spans="10:10" x14ac:dyDescent="0.35">
      <c r="J74539" s="830"/>
    </row>
    <row r="74540" spans="10:10" x14ac:dyDescent="0.35">
      <c r="J74540" s="830"/>
    </row>
    <row r="74543" spans="10:10" x14ac:dyDescent="0.35">
      <c r="J74543" s="830"/>
    </row>
    <row r="74544" spans="10:10" x14ac:dyDescent="0.35">
      <c r="J74544" s="830"/>
    </row>
    <row r="74545" spans="10:10" x14ac:dyDescent="0.35">
      <c r="J74545" s="830"/>
    </row>
    <row r="74546" spans="10:10" x14ac:dyDescent="0.35">
      <c r="J74546" s="830"/>
    </row>
    <row r="74547" spans="10:10" x14ac:dyDescent="0.35">
      <c r="J74547" s="830"/>
    </row>
    <row r="74548" spans="10:10" x14ac:dyDescent="0.35">
      <c r="J74548" s="830"/>
    </row>
    <row r="74549" spans="10:10" x14ac:dyDescent="0.35">
      <c r="J74549" s="830"/>
    </row>
    <row r="74550" spans="10:10" x14ac:dyDescent="0.35">
      <c r="J74550" s="830"/>
    </row>
    <row r="74551" spans="10:10" x14ac:dyDescent="0.35">
      <c r="J74551" s="830"/>
    </row>
    <row r="74552" spans="10:10" x14ac:dyDescent="0.35">
      <c r="J74552" s="830"/>
    </row>
    <row r="74553" spans="10:10" x14ac:dyDescent="0.35">
      <c r="J74553" s="830"/>
    </row>
    <row r="74554" spans="10:10" x14ac:dyDescent="0.35">
      <c r="J74554" s="830"/>
    </row>
    <row r="74555" spans="10:10" x14ac:dyDescent="0.35">
      <c r="J74555" s="830"/>
    </row>
    <row r="74556" spans="10:10" x14ac:dyDescent="0.35">
      <c r="J74556" s="830"/>
    </row>
    <row r="74557" spans="10:10" x14ac:dyDescent="0.35">
      <c r="J74557" s="830"/>
    </row>
    <row r="74558" spans="10:10" x14ac:dyDescent="0.35">
      <c r="J74558" s="830"/>
    </row>
    <row r="74559" spans="10:10" x14ac:dyDescent="0.35">
      <c r="J74559" s="830"/>
    </row>
    <row r="74560" spans="10:10" x14ac:dyDescent="0.35">
      <c r="J74560" s="830"/>
    </row>
    <row r="74561" spans="10:10" x14ac:dyDescent="0.35">
      <c r="J74561" s="830"/>
    </row>
    <row r="74562" spans="10:10" x14ac:dyDescent="0.35">
      <c r="J74562" s="830"/>
    </row>
    <row r="74563" spans="10:10" x14ac:dyDescent="0.35">
      <c r="J74563" s="830"/>
    </row>
    <row r="74564" spans="10:10" x14ac:dyDescent="0.35">
      <c r="J74564" s="830"/>
    </row>
    <row r="74565" spans="10:10" x14ac:dyDescent="0.35">
      <c r="J74565" s="830"/>
    </row>
    <row r="74566" spans="10:10" x14ac:dyDescent="0.35">
      <c r="J74566" s="830"/>
    </row>
    <row r="74567" spans="10:10" x14ac:dyDescent="0.35">
      <c r="J74567" s="830"/>
    </row>
    <row r="74568" spans="10:10" x14ac:dyDescent="0.35">
      <c r="J74568" s="830"/>
    </row>
    <row r="74569" spans="10:10" x14ac:dyDescent="0.35">
      <c r="J74569" s="830"/>
    </row>
    <row r="74570" spans="10:10" x14ac:dyDescent="0.35">
      <c r="J74570" s="830"/>
    </row>
    <row r="74571" spans="10:10" x14ac:dyDescent="0.35">
      <c r="J74571" s="830"/>
    </row>
    <row r="74572" spans="10:10" x14ac:dyDescent="0.35">
      <c r="J74572" s="830"/>
    </row>
    <row r="74573" spans="10:10" x14ac:dyDescent="0.35">
      <c r="J74573" s="830"/>
    </row>
    <row r="74574" spans="10:10" x14ac:dyDescent="0.35">
      <c r="J74574" s="830"/>
    </row>
    <row r="74575" spans="10:10" x14ac:dyDescent="0.35">
      <c r="J74575" s="830"/>
    </row>
    <row r="74576" spans="10:10" x14ac:dyDescent="0.35">
      <c r="J74576" s="830"/>
    </row>
    <row r="74577" spans="10:10" x14ac:dyDescent="0.35">
      <c r="J74577" s="830"/>
    </row>
    <row r="74578" spans="10:10" x14ac:dyDescent="0.35">
      <c r="J74578" s="830"/>
    </row>
    <row r="74579" spans="10:10" x14ac:dyDescent="0.35">
      <c r="J74579" s="830"/>
    </row>
    <row r="74580" spans="10:10" x14ac:dyDescent="0.35">
      <c r="J74580" s="830"/>
    </row>
    <row r="74581" spans="10:10" x14ac:dyDescent="0.35">
      <c r="J74581" s="830"/>
    </row>
    <row r="74582" spans="10:10" x14ac:dyDescent="0.35">
      <c r="J74582" s="830"/>
    </row>
    <row r="74583" spans="10:10" x14ac:dyDescent="0.35">
      <c r="J74583" s="830"/>
    </row>
    <row r="74584" spans="10:10" x14ac:dyDescent="0.35">
      <c r="J74584" s="830"/>
    </row>
    <row r="74585" spans="10:10" x14ac:dyDescent="0.35">
      <c r="J74585" s="830"/>
    </row>
    <row r="74586" spans="10:10" x14ac:dyDescent="0.35">
      <c r="J74586" s="830"/>
    </row>
    <row r="74587" spans="10:10" x14ac:dyDescent="0.35">
      <c r="J74587" s="830"/>
    </row>
    <row r="74588" spans="10:10" x14ac:dyDescent="0.35">
      <c r="J74588" s="830"/>
    </row>
    <row r="74589" spans="10:10" x14ac:dyDescent="0.35">
      <c r="J74589" s="830"/>
    </row>
    <row r="74590" spans="10:10" x14ac:dyDescent="0.35">
      <c r="J74590" s="830"/>
    </row>
    <row r="74591" spans="10:10" x14ac:dyDescent="0.35">
      <c r="J74591" s="830"/>
    </row>
    <row r="74592" spans="10:10" x14ac:dyDescent="0.35">
      <c r="J74592" s="830"/>
    </row>
    <row r="74593" spans="10:10" x14ac:dyDescent="0.35">
      <c r="J74593" s="830"/>
    </row>
    <row r="74594" spans="10:10" x14ac:dyDescent="0.35">
      <c r="J74594" s="830"/>
    </row>
    <row r="74595" spans="10:10" x14ac:dyDescent="0.35">
      <c r="J74595" s="830"/>
    </row>
    <row r="74596" spans="10:10" x14ac:dyDescent="0.35">
      <c r="J74596" s="830"/>
    </row>
    <row r="74597" spans="10:10" x14ac:dyDescent="0.35">
      <c r="J74597" s="830"/>
    </row>
    <row r="74598" spans="10:10" x14ac:dyDescent="0.35">
      <c r="J74598" s="830"/>
    </row>
    <row r="74599" spans="10:10" x14ac:dyDescent="0.35">
      <c r="J74599" s="830"/>
    </row>
    <row r="74600" spans="10:10" x14ac:dyDescent="0.35">
      <c r="J74600" s="830"/>
    </row>
    <row r="74601" spans="10:10" x14ac:dyDescent="0.35">
      <c r="J74601" s="830"/>
    </row>
    <row r="74602" spans="10:10" x14ac:dyDescent="0.35">
      <c r="J74602" s="830"/>
    </row>
    <row r="74603" spans="10:10" x14ac:dyDescent="0.35">
      <c r="J74603" s="830"/>
    </row>
    <row r="74604" spans="10:10" x14ac:dyDescent="0.35">
      <c r="J74604" s="830"/>
    </row>
    <row r="74605" spans="10:10" x14ac:dyDescent="0.35">
      <c r="J74605" s="830"/>
    </row>
    <row r="74606" spans="10:10" x14ac:dyDescent="0.35">
      <c r="J74606" s="830"/>
    </row>
    <row r="74607" spans="10:10" x14ac:dyDescent="0.35">
      <c r="J74607" s="830"/>
    </row>
    <row r="74608" spans="10:10" x14ac:dyDescent="0.35">
      <c r="J74608" s="830"/>
    </row>
    <row r="74609" spans="10:10" x14ac:dyDescent="0.35">
      <c r="J74609" s="830"/>
    </row>
    <row r="74610" spans="10:10" x14ac:dyDescent="0.35">
      <c r="J74610" s="830"/>
    </row>
    <row r="74611" spans="10:10" x14ac:dyDescent="0.35">
      <c r="J74611" s="830"/>
    </row>
    <row r="74612" spans="10:10" x14ac:dyDescent="0.35">
      <c r="J74612" s="830"/>
    </row>
    <row r="74617" spans="10:10" x14ac:dyDescent="0.35">
      <c r="J74617" s="830"/>
    </row>
    <row r="74618" spans="10:10" x14ac:dyDescent="0.35">
      <c r="J74618" s="830"/>
    </row>
    <row r="74619" spans="10:10" x14ac:dyDescent="0.35">
      <c r="J74619" s="830"/>
    </row>
    <row r="74620" spans="10:10" x14ac:dyDescent="0.35">
      <c r="J74620" s="830"/>
    </row>
    <row r="74621" spans="10:10" x14ac:dyDescent="0.35">
      <c r="J74621" s="830"/>
    </row>
    <row r="74628" spans="10:10" x14ac:dyDescent="0.35">
      <c r="J74628" s="830"/>
    </row>
    <row r="74629" spans="10:10" x14ac:dyDescent="0.35">
      <c r="J74629" s="830"/>
    </row>
    <row r="74630" spans="10:10" x14ac:dyDescent="0.35">
      <c r="J74630" s="830"/>
    </row>
    <row r="74631" spans="10:10" x14ac:dyDescent="0.35">
      <c r="J74631" s="830"/>
    </row>
    <row r="74632" spans="10:10" x14ac:dyDescent="0.35">
      <c r="J74632" s="830"/>
    </row>
    <row r="74633" spans="10:10" x14ac:dyDescent="0.35">
      <c r="J74633" s="830"/>
    </row>
    <row r="74634" spans="10:10" x14ac:dyDescent="0.35">
      <c r="J74634" s="830"/>
    </row>
    <row r="74635" spans="10:10" x14ac:dyDescent="0.35">
      <c r="J74635" s="830"/>
    </row>
    <row r="74636" spans="10:10" x14ac:dyDescent="0.35">
      <c r="J74636" s="830"/>
    </row>
    <row r="74637" spans="10:10" x14ac:dyDescent="0.35">
      <c r="J74637" s="830"/>
    </row>
    <row r="74638" spans="10:10" x14ac:dyDescent="0.35">
      <c r="J74638" s="830"/>
    </row>
    <row r="74639" spans="10:10" x14ac:dyDescent="0.35">
      <c r="J74639" s="830"/>
    </row>
    <row r="74640" spans="10:10" x14ac:dyDescent="0.35">
      <c r="J74640" s="830"/>
    </row>
    <row r="74641" spans="10:10" x14ac:dyDescent="0.35">
      <c r="J74641" s="830"/>
    </row>
    <row r="74642" spans="10:10" x14ac:dyDescent="0.35">
      <c r="J74642" s="830"/>
    </row>
    <row r="74643" spans="10:10" x14ac:dyDescent="0.35">
      <c r="J74643" s="830"/>
    </row>
    <row r="74644" spans="10:10" x14ac:dyDescent="0.35">
      <c r="J74644" s="830"/>
    </row>
    <row r="74645" spans="10:10" x14ac:dyDescent="0.35">
      <c r="J74645" s="830"/>
    </row>
    <row r="74646" spans="10:10" x14ac:dyDescent="0.35">
      <c r="J74646" s="830"/>
    </row>
    <row r="74647" spans="10:10" x14ac:dyDescent="0.35">
      <c r="J74647" s="830"/>
    </row>
    <row r="74648" spans="10:10" x14ac:dyDescent="0.35">
      <c r="J74648" s="830"/>
    </row>
    <row r="74649" spans="10:10" x14ac:dyDescent="0.35">
      <c r="J74649" s="830"/>
    </row>
    <row r="74650" spans="10:10" x14ac:dyDescent="0.35">
      <c r="J74650" s="830"/>
    </row>
    <row r="74651" spans="10:10" x14ac:dyDescent="0.35">
      <c r="J74651" s="830"/>
    </row>
    <row r="74652" spans="10:10" x14ac:dyDescent="0.35">
      <c r="J74652" s="830"/>
    </row>
    <row r="74653" spans="10:10" x14ac:dyDescent="0.35">
      <c r="J74653" s="830"/>
    </row>
    <row r="74654" spans="10:10" x14ac:dyDescent="0.35">
      <c r="J74654" s="830"/>
    </row>
    <row r="74655" spans="10:10" x14ac:dyDescent="0.35">
      <c r="J74655" s="830"/>
    </row>
    <row r="74656" spans="10:10" x14ac:dyDescent="0.35">
      <c r="J74656" s="830"/>
    </row>
    <row r="74657" spans="10:10" x14ac:dyDescent="0.35">
      <c r="J74657" s="830"/>
    </row>
    <row r="74658" spans="10:10" x14ac:dyDescent="0.35">
      <c r="J74658" s="830"/>
    </row>
    <row r="74659" spans="10:10" x14ac:dyDescent="0.35">
      <c r="J74659" s="830"/>
    </row>
    <row r="74660" spans="10:10" x14ac:dyDescent="0.35">
      <c r="J74660" s="830"/>
    </row>
    <row r="74661" spans="10:10" x14ac:dyDescent="0.35">
      <c r="J74661" s="830"/>
    </row>
    <row r="74662" spans="10:10" x14ac:dyDescent="0.35">
      <c r="J74662" s="830"/>
    </row>
    <row r="74663" spans="10:10" x14ac:dyDescent="0.35">
      <c r="J74663" s="830"/>
    </row>
    <row r="74664" spans="10:10" x14ac:dyDescent="0.35">
      <c r="J74664" s="830"/>
    </row>
    <row r="74665" spans="10:10" x14ac:dyDescent="0.35">
      <c r="J74665" s="830"/>
    </row>
    <row r="74666" spans="10:10" x14ac:dyDescent="0.35">
      <c r="J74666" s="830"/>
    </row>
    <row r="74667" spans="10:10" x14ac:dyDescent="0.35">
      <c r="J74667" s="830"/>
    </row>
    <row r="74668" spans="10:10" x14ac:dyDescent="0.35">
      <c r="J74668" s="830"/>
    </row>
    <row r="74669" spans="10:10" x14ac:dyDescent="0.35">
      <c r="J74669" s="830"/>
    </row>
    <row r="74670" spans="10:10" x14ac:dyDescent="0.35">
      <c r="J74670" s="830"/>
    </row>
    <row r="74671" spans="10:10" x14ac:dyDescent="0.35">
      <c r="J74671" s="830"/>
    </row>
    <row r="74672" spans="10:10" x14ac:dyDescent="0.35">
      <c r="J74672" s="830"/>
    </row>
    <row r="74673" spans="10:10" x14ac:dyDescent="0.35">
      <c r="J74673" s="830"/>
    </row>
    <row r="74674" spans="10:10" x14ac:dyDescent="0.35">
      <c r="J74674" s="830"/>
    </row>
    <row r="74675" spans="10:10" x14ac:dyDescent="0.35">
      <c r="J74675" s="830"/>
    </row>
    <row r="74677" spans="10:10" x14ac:dyDescent="0.35">
      <c r="J74677" s="830"/>
    </row>
    <row r="74678" spans="10:10" x14ac:dyDescent="0.35">
      <c r="J74678" s="830"/>
    </row>
    <row r="74679" spans="10:10" x14ac:dyDescent="0.35">
      <c r="J74679" s="830"/>
    </row>
    <row r="74681" spans="10:10" x14ac:dyDescent="0.35">
      <c r="J74681" s="830"/>
    </row>
    <row r="74682" spans="10:10" x14ac:dyDescent="0.35">
      <c r="J74682" s="830"/>
    </row>
    <row r="74685" spans="10:10" x14ac:dyDescent="0.35">
      <c r="J74685" s="830"/>
    </row>
    <row r="74686" spans="10:10" x14ac:dyDescent="0.35">
      <c r="J74686" s="830"/>
    </row>
    <row r="74687" spans="10:10" x14ac:dyDescent="0.35">
      <c r="J74687" s="830"/>
    </row>
    <row r="74688" spans="10:10" x14ac:dyDescent="0.35">
      <c r="J74688" s="830"/>
    </row>
    <row r="74689" spans="10:10" x14ac:dyDescent="0.35">
      <c r="J74689" s="830"/>
    </row>
    <row r="74700" spans="10:10" x14ac:dyDescent="0.35">
      <c r="J74700" s="830"/>
    </row>
    <row r="74701" spans="10:10" x14ac:dyDescent="0.35">
      <c r="J74701" s="830"/>
    </row>
    <row r="74702" spans="10:10" x14ac:dyDescent="0.35">
      <c r="J74702" s="830"/>
    </row>
    <row r="74703" spans="10:10" x14ac:dyDescent="0.35">
      <c r="J74703" s="830"/>
    </row>
    <row r="74704" spans="10:10" x14ac:dyDescent="0.35">
      <c r="J74704" s="830"/>
    </row>
    <row r="74705" spans="10:10" x14ac:dyDescent="0.35">
      <c r="J74705" s="830"/>
    </row>
    <row r="74706" spans="10:10" x14ac:dyDescent="0.35">
      <c r="J74706" s="830"/>
    </row>
    <row r="74707" spans="10:10" x14ac:dyDescent="0.35">
      <c r="J74707" s="830"/>
    </row>
    <row r="74708" spans="10:10" x14ac:dyDescent="0.35">
      <c r="J74708" s="830"/>
    </row>
    <row r="74709" spans="10:10" x14ac:dyDescent="0.35">
      <c r="J74709" s="830"/>
    </row>
    <row r="74710" spans="10:10" x14ac:dyDescent="0.35">
      <c r="J74710" s="830"/>
    </row>
    <row r="74711" spans="10:10" x14ac:dyDescent="0.35">
      <c r="J74711" s="830"/>
    </row>
    <row r="74712" spans="10:10" x14ac:dyDescent="0.35">
      <c r="J74712" s="830"/>
    </row>
    <row r="74713" spans="10:10" x14ac:dyDescent="0.35">
      <c r="J74713" s="830"/>
    </row>
    <row r="74714" spans="10:10" x14ac:dyDescent="0.35">
      <c r="J74714" s="830"/>
    </row>
    <row r="74715" spans="10:10" x14ac:dyDescent="0.35">
      <c r="J74715" s="830"/>
    </row>
    <row r="74716" spans="10:10" x14ac:dyDescent="0.35">
      <c r="J74716" s="830"/>
    </row>
    <row r="74717" spans="10:10" x14ac:dyDescent="0.35">
      <c r="J74717" s="830"/>
    </row>
    <row r="74718" spans="10:10" x14ac:dyDescent="0.35">
      <c r="J74718" s="830"/>
    </row>
    <row r="74719" spans="10:10" x14ac:dyDescent="0.35">
      <c r="J74719" s="830"/>
    </row>
    <row r="74724" spans="10:10" x14ac:dyDescent="0.35">
      <c r="J74724" s="830"/>
    </row>
    <row r="74725" spans="10:10" x14ac:dyDescent="0.35">
      <c r="J74725" s="830"/>
    </row>
    <row r="74726" spans="10:10" x14ac:dyDescent="0.35">
      <c r="J74726" s="830"/>
    </row>
    <row r="74727" spans="10:10" x14ac:dyDescent="0.35">
      <c r="J74727" s="830"/>
    </row>
    <row r="74728" spans="10:10" x14ac:dyDescent="0.35">
      <c r="J74728" s="830"/>
    </row>
    <row r="74729" spans="10:10" x14ac:dyDescent="0.35">
      <c r="J74729" s="830"/>
    </row>
    <row r="74730" spans="10:10" x14ac:dyDescent="0.35">
      <c r="J74730" s="830"/>
    </row>
    <row r="74731" spans="10:10" x14ac:dyDescent="0.35">
      <c r="J74731" s="830"/>
    </row>
    <row r="74732" spans="10:10" x14ac:dyDescent="0.35">
      <c r="J74732" s="830"/>
    </row>
    <row r="74733" spans="10:10" x14ac:dyDescent="0.35">
      <c r="J74733" s="830"/>
    </row>
    <row r="74734" spans="10:10" x14ac:dyDescent="0.35">
      <c r="J74734" s="830"/>
    </row>
    <row r="74735" spans="10:10" x14ac:dyDescent="0.35">
      <c r="J74735" s="830"/>
    </row>
    <row r="74736" spans="10:10" x14ac:dyDescent="0.35">
      <c r="J74736" s="830"/>
    </row>
    <row r="74737" spans="10:10" x14ac:dyDescent="0.35">
      <c r="J74737" s="830"/>
    </row>
    <row r="74738" spans="10:10" x14ac:dyDescent="0.35">
      <c r="J74738" s="830"/>
    </row>
    <row r="74739" spans="10:10" x14ac:dyDescent="0.35">
      <c r="J74739" s="830"/>
    </row>
    <row r="74740" spans="10:10" x14ac:dyDescent="0.35">
      <c r="J74740" s="830"/>
    </row>
    <row r="74741" spans="10:10" x14ac:dyDescent="0.35">
      <c r="J74741" s="830"/>
    </row>
    <row r="74742" spans="10:10" x14ac:dyDescent="0.35">
      <c r="J74742" s="830"/>
    </row>
    <row r="74743" spans="10:10" x14ac:dyDescent="0.35">
      <c r="J74743" s="830"/>
    </row>
    <row r="74744" spans="10:10" x14ac:dyDescent="0.35">
      <c r="J74744" s="830"/>
    </row>
    <row r="74745" spans="10:10" x14ac:dyDescent="0.35">
      <c r="J74745" s="830"/>
    </row>
    <row r="74746" spans="10:10" x14ac:dyDescent="0.35">
      <c r="J74746" s="830"/>
    </row>
    <row r="74747" spans="10:10" x14ac:dyDescent="0.35">
      <c r="J74747" s="830"/>
    </row>
    <row r="74748" spans="10:10" x14ac:dyDescent="0.35">
      <c r="J74748" s="830"/>
    </row>
    <row r="74749" spans="10:10" x14ac:dyDescent="0.35">
      <c r="J74749" s="830"/>
    </row>
    <row r="74750" spans="10:10" x14ac:dyDescent="0.35">
      <c r="J74750" s="830"/>
    </row>
    <row r="74751" spans="10:10" x14ac:dyDescent="0.35">
      <c r="J74751" s="830"/>
    </row>
    <row r="74752" spans="10:10" x14ac:dyDescent="0.35">
      <c r="J74752" s="830"/>
    </row>
    <row r="74753" spans="10:10" x14ac:dyDescent="0.35">
      <c r="J74753" s="830"/>
    </row>
    <row r="74754" spans="10:10" x14ac:dyDescent="0.35">
      <c r="J74754" s="830"/>
    </row>
    <row r="74755" spans="10:10" x14ac:dyDescent="0.35">
      <c r="J74755" s="830"/>
    </row>
    <row r="74756" spans="10:10" x14ac:dyDescent="0.35">
      <c r="J74756" s="830"/>
    </row>
    <row r="74757" spans="10:10" x14ac:dyDescent="0.35">
      <c r="J74757" s="830"/>
    </row>
    <row r="74758" spans="10:10" x14ac:dyDescent="0.35">
      <c r="J74758" s="830"/>
    </row>
    <row r="74759" spans="10:10" x14ac:dyDescent="0.35">
      <c r="J74759" s="830"/>
    </row>
    <row r="74760" spans="10:10" x14ac:dyDescent="0.35">
      <c r="J74760" s="830"/>
    </row>
    <row r="74761" spans="10:10" x14ac:dyDescent="0.35">
      <c r="J74761" s="830"/>
    </row>
    <row r="74762" spans="10:10" x14ac:dyDescent="0.35">
      <c r="J74762" s="830"/>
    </row>
    <row r="74763" spans="10:10" x14ac:dyDescent="0.35">
      <c r="J74763" s="830"/>
    </row>
    <row r="74764" spans="10:10" x14ac:dyDescent="0.35">
      <c r="J74764" s="830"/>
    </row>
    <row r="74765" spans="10:10" x14ac:dyDescent="0.35">
      <c r="J74765" s="830"/>
    </row>
    <row r="74766" spans="10:10" x14ac:dyDescent="0.35">
      <c r="J74766" s="830"/>
    </row>
    <row r="74767" spans="10:10" x14ac:dyDescent="0.35">
      <c r="J74767" s="830"/>
    </row>
    <row r="74768" spans="10:10" x14ac:dyDescent="0.35">
      <c r="J74768" s="830"/>
    </row>
    <row r="74791" spans="10:10" x14ac:dyDescent="0.35">
      <c r="J74791" s="830"/>
    </row>
    <row r="74792" spans="10:10" x14ac:dyDescent="0.35">
      <c r="J74792" s="830"/>
    </row>
    <row r="74793" spans="10:10" x14ac:dyDescent="0.35">
      <c r="J74793" s="830"/>
    </row>
    <row r="74794" spans="10:10" x14ac:dyDescent="0.35">
      <c r="J74794" s="830"/>
    </row>
    <row r="74795" spans="10:10" x14ac:dyDescent="0.35">
      <c r="J74795" s="830"/>
    </row>
    <row r="74796" spans="10:10" x14ac:dyDescent="0.35">
      <c r="J74796" s="830"/>
    </row>
    <row r="74797" spans="10:10" x14ac:dyDescent="0.35">
      <c r="J74797" s="830"/>
    </row>
    <row r="74798" spans="10:10" x14ac:dyDescent="0.35">
      <c r="J74798" s="830"/>
    </row>
    <row r="74799" spans="10:10" x14ac:dyDescent="0.35">
      <c r="J74799" s="830"/>
    </row>
    <row r="74800" spans="10:10" x14ac:dyDescent="0.35">
      <c r="J74800" s="830"/>
    </row>
    <row r="74812" spans="10:10" x14ac:dyDescent="0.35">
      <c r="J74812" s="830"/>
    </row>
    <row r="74813" spans="10:10" x14ac:dyDescent="0.35">
      <c r="J74813" s="830"/>
    </row>
    <row r="74814" spans="10:10" x14ac:dyDescent="0.35">
      <c r="J74814" s="830"/>
    </row>
    <row r="74815" spans="10:10" x14ac:dyDescent="0.35">
      <c r="J74815" s="830"/>
    </row>
    <row r="74816" spans="10:10" x14ac:dyDescent="0.35">
      <c r="J74816" s="830"/>
    </row>
    <row r="74817" spans="10:10" x14ac:dyDescent="0.35">
      <c r="J74817" s="830"/>
    </row>
    <row r="74818" spans="10:10" x14ac:dyDescent="0.35">
      <c r="J74818" s="830"/>
    </row>
    <row r="74819" spans="10:10" x14ac:dyDescent="0.35">
      <c r="J74819" s="830"/>
    </row>
    <row r="74820" spans="10:10" x14ac:dyDescent="0.35">
      <c r="J74820" s="830"/>
    </row>
    <row r="74821" spans="10:10" x14ac:dyDescent="0.35">
      <c r="J74821" s="830"/>
    </row>
    <row r="74822" spans="10:10" x14ac:dyDescent="0.35">
      <c r="J74822" s="830"/>
    </row>
    <row r="74823" spans="10:10" x14ac:dyDescent="0.35">
      <c r="J74823" s="830"/>
    </row>
    <row r="74824" spans="10:10" x14ac:dyDescent="0.35">
      <c r="J74824" s="830"/>
    </row>
    <row r="74825" spans="10:10" x14ac:dyDescent="0.35">
      <c r="J74825" s="830"/>
    </row>
    <row r="74826" spans="10:10" x14ac:dyDescent="0.35">
      <c r="J74826" s="830"/>
    </row>
    <row r="74827" spans="10:10" x14ac:dyDescent="0.35">
      <c r="J74827" s="830"/>
    </row>
    <row r="74828" spans="10:10" x14ac:dyDescent="0.35">
      <c r="J74828" s="830"/>
    </row>
    <row r="74829" spans="10:10" x14ac:dyDescent="0.35">
      <c r="J74829" s="830"/>
    </row>
    <row r="74830" spans="10:10" x14ac:dyDescent="0.35">
      <c r="J74830" s="830"/>
    </row>
    <row r="74831" spans="10:10" x14ac:dyDescent="0.35">
      <c r="J74831" s="830"/>
    </row>
    <row r="74832" spans="10:10" x14ac:dyDescent="0.35">
      <c r="J74832" s="830"/>
    </row>
    <row r="74833" spans="10:10" x14ac:dyDescent="0.35">
      <c r="J74833" s="830"/>
    </row>
    <row r="74834" spans="10:10" x14ac:dyDescent="0.35">
      <c r="J74834" s="830"/>
    </row>
    <row r="74835" spans="10:10" x14ac:dyDescent="0.35">
      <c r="J74835" s="830"/>
    </row>
    <row r="74836" spans="10:10" x14ac:dyDescent="0.35">
      <c r="J74836" s="830"/>
    </row>
    <row r="74837" spans="10:10" x14ac:dyDescent="0.35">
      <c r="J74837" s="830"/>
    </row>
    <row r="74838" spans="10:10" x14ac:dyDescent="0.35">
      <c r="J74838" s="830"/>
    </row>
    <row r="74839" spans="10:10" x14ac:dyDescent="0.35">
      <c r="J74839" s="830"/>
    </row>
    <row r="74840" spans="10:10" x14ac:dyDescent="0.35">
      <c r="J74840" s="830"/>
    </row>
    <row r="74841" spans="10:10" x14ac:dyDescent="0.35">
      <c r="J74841" s="830"/>
    </row>
    <row r="74842" spans="10:10" x14ac:dyDescent="0.35">
      <c r="J74842" s="830"/>
    </row>
    <row r="74843" spans="10:10" x14ac:dyDescent="0.35">
      <c r="J74843" s="830"/>
    </row>
    <row r="74844" spans="10:10" x14ac:dyDescent="0.35">
      <c r="J74844" s="830"/>
    </row>
    <row r="74845" spans="10:10" x14ac:dyDescent="0.35">
      <c r="J74845" s="830"/>
    </row>
    <row r="74846" spans="10:10" x14ac:dyDescent="0.35">
      <c r="J74846" s="830"/>
    </row>
    <row r="74847" spans="10:10" x14ac:dyDescent="0.35">
      <c r="J74847" s="830"/>
    </row>
    <row r="74848" spans="10:10" x14ac:dyDescent="0.35">
      <c r="J74848" s="830"/>
    </row>
    <row r="74849" spans="10:10" x14ac:dyDescent="0.35">
      <c r="J74849" s="830"/>
    </row>
    <row r="74850" spans="10:10" x14ac:dyDescent="0.35">
      <c r="J74850" s="830"/>
    </row>
    <row r="74851" spans="10:10" x14ac:dyDescent="0.35">
      <c r="J74851" s="830"/>
    </row>
    <row r="74852" spans="10:10" x14ac:dyDescent="0.35">
      <c r="J74852" s="830"/>
    </row>
    <row r="74853" spans="10:10" x14ac:dyDescent="0.35">
      <c r="J74853" s="830"/>
    </row>
    <row r="74854" spans="10:10" x14ac:dyDescent="0.35">
      <c r="J74854" s="830"/>
    </row>
    <row r="74855" spans="10:10" x14ac:dyDescent="0.35">
      <c r="J74855" s="830"/>
    </row>
    <row r="74856" spans="10:10" x14ac:dyDescent="0.35">
      <c r="J74856" s="830"/>
    </row>
    <row r="74857" spans="10:10" x14ac:dyDescent="0.35">
      <c r="J74857" s="830"/>
    </row>
    <row r="74858" spans="10:10" x14ac:dyDescent="0.35">
      <c r="J74858" s="830"/>
    </row>
    <row r="74859" spans="10:10" x14ac:dyDescent="0.35">
      <c r="J74859" s="830"/>
    </row>
    <row r="74860" spans="10:10" x14ac:dyDescent="0.35">
      <c r="J74860" s="830"/>
    </row>
    <row r="74861" spans="10:10" x14ac:dyDescent="0.35">
      <c r="J74861" s="830"/>
    </row>
    <row r="74862" spans="10:10" x14ac:dyDescent="0.35">
      <c r="J74862" s="830"/>
    </row>
    <row r="74863" spans="10:10" x14ac:dyDescent="0.35">
      <c r="J74863" s="830"/>
    </row>
    <row r="74864" spans="10:10" x14ac:dyDescent="0.35">
      <c r="J74864" s="830"/>
    </row>
    <row r="74865" spans="10:10" x14ac:dyDescent="0.35">
      <c r="J74865" s="830"/>
    </row>
    <row r="74866" spans="10:10" x14ac:dyDescent="0.35">
      <c r="J74866" s="830"/>
    </row>
    <row r="74867" spans="10:10" x14ac:dyDescent="0.35">
      <c r="J74867" s="830"/>
    </row>
    <row r="74868" spans="10:10" x14ac:dyDescent="0.35">
      <c r="J74868" s="830"/>
    </row>
    <row r="74869" spans="10:10" x14ac:dyDescent="0.35">
      <c r="J74869" s="830"/>
    </row>
    <row r="74870" spans="10:10" x14ac:dyDescent="0.35">
      <c r="J74870" s="830"/>
    </row>
    <row r="74871" spans="10:10" x14ac:dyDescent="0.35">
      <c r="J74871" s="830"/>
    </row>
    <row r="74872" spans="10:10" x14ac:dyDescent="0.35">
      <c r="J74872" s="830"/>
    </row>
    <row r="74873" spans="10:10" x14ac:dyDescent="0.35">
      <c r="J74873" s="830"/>
    </row>
    <row r="74874" spans="10:10" x14ac:dyDescent="0.35">
      <c r="J74874" s="830"/>
    </row>
    <row r="74875" spans="10:10" x14ac:dyDescent="0.35">
      <c r="J74875" s="830"/>
    </row>
    <row r="74876" spans="10:10" x14ac:dyDescent="0.35">
      <c r="J74876" s="830"/>
    </row>
    <row r="74877" spans="10:10" x14ac:dyDescent="0.35">
      <c r="J74877" s="830"/>
    </row>
    <row r="74878" spans="10:10" x14ac:dyDescent="0.35">
      <c r="J74878" s="830"/>
    </row>
    <row r="74879" spans="10:10" x14ac:dyDescent="0.35">
      <c r="J74879" s="830"/>
    </row>
    <row r="74880" spans="10:10" x14ac:dyDescent="0.35">
      <c r="J74880" s="830"/>
    </row>
    <row r="74881" spans="10:10" x14ac:dyDescent="0.35">
      <c r="J74881" s="830"/>
    </row>
    <row r="74882" spans="10:10" x14ac:dyDescent="0.35">
      <c r="J74882" s="830"/>
    </row>
    <row r="74883" spans="10:10" x14ac:dyDescent="0.35">
      <c r="J74883" s="830"/>
    </row>
    <row r="74884" spans="10:10" x14ac:dyDescent="0.35">
      <c r="J74884" s="830"/>
    </row>
    <row r="74885" spans="10:10" x14ac:dyDescent="0.35">
      <c r="J74885" s="830"/>
    </row>
    <row r="74886" spans="10:10" x14ac:dyDescent="0.35">
      <c r="J74886" s="830"/>
    </row>
    <row r="74887" spans="10:10" x14ac:dyDescent="0.35">
      <c r="J74887" s="830"/>
    </row>
    <row r="74888" spans="10:10" x14ac:dyDescent="0.35">
      <c r="J74888" s="830"/>
    </row>
    <row r="74889" spans="10:10" x14ac:dyDescent="0.35">
      <c r="J74889" s="830"/>
    </row>
    <row r="74890" spans="10:10" x14ac:dyDescent="0.35">
      <c r="J74890" s="830"/>
    </row>
    <row r="74891" spans="10:10" x14ac:dyDescent="0.35">
      <c r="J74891" s="830"/>
    </row>
    <row r="74892" spans="10:10" x14ac:dyDescent="0.35">
      <c r="J74892" s="830"/>
    </row>
    <row r="74893" spans="10:10" x14ac:dyDescent="0.35">
      <c r="J74893" s="830"/>
    </row>
    <row r="74894" spans="10:10" x14ac:dyDescent="0.35">
      <c r="J74894" s="830"/>
    </row>
    <row r="74895" spans="10:10" x14ac:dyDescent="0.35">
      <c r="J74895" s="830"/>
    </row>
    <row r="74896" spans="10:10" x14ac:dyDescent="0.35">
      <c r="J74896" s="830"/>
    </row>
    <row r="74897" spans="10:10" x14ac:dyDescent="0.35">
      <c r="J74897" s="830"/>
    </row>
    <row r="74898" spans="10:10" x14ac:dyDescent="0.35">
      <c r="J74898" s="830"/>
    </row>
    <row r="74899" spans="10:10" x14ac:dyDescent="0.35">
      <c r="J74899" s="830"/>
    </row>
    <row r="74900" spans="10:10" x14ac:dyDescent="0.35">
      <c r="J74900" s="830"/>
    </row>
    <row r="74901" spans="10:10" x14ac:dyDescent="0.35">
      <c r="J74901" s="830"/>
    </row>
    <row r="74902" spans="10:10" x14ac:dyDescent="0.35">
      <c r="J74902" s="830"/>
    </row>
    <row r="74903" spans="10:10" x14ac:dyDescent="0.35">
      <c r="J74903" s="830"/>
    </row>
    <row r="74904" spans="10:10" x14ac:dyDescent="0.35">
      <c r="J74904" s="830"/>
    </row>
    <row r="74905" spans="10:10" x14ac:dyDescent="0.35">
      <c r="J74905" s="830"/>
    </row>
    <row r="74906" spans="10:10" x14ac:dyDescent="0.35">
      <c r="J74906" s="830"/>
    </row>
    <row r="74907" spans="10:10" x14ac:dyDescent="0.35">
      <c r="J74907" s="830"/>
    </row>
    <row r="74908" spans="10:10" x14ac:dyDescent="0.35">
      <c r="J74908" s="830"/>
    </row>
    <row r="74909" spans="10:10" x14ac:dyDescent="0.35">
      <c r="J74909" s="830"/>
    </row>
    <row r="74910" spans="10:10" x14ac:dyDescent="0.35">
      <c r="J74910" s="830"/>
    </row>
    <row r="74911" spans="10:10" x14ac:dyDescent="0.35">
      <c r="J74911" s="830"/>
    </row>
    <row r="74912" spans="10:10" x14ac:dyDescent="0.35">
      <c r="J74912" s="830"/>
    </row>
    <row r="74913" spans="10:10" x14ac:dyDescent="0.35">
      <c r="J74913" s="830"/>
    </row>
    <row r="74914" spans="10:10" x14ac:dyDescent="0.35">
      <c r="J74914" s="830"/>
    </row>
    <row r="74915" spans="10:10" x14ac:dyDescent="0.35">
      <c r="J74915" s="830"/>
    </row>
    <row r="74916" spans="10:10" x14ac:dyDescent="0.35">
      <c r="J74916" s="830"/>
    </row>
    <row r="74917" spans="10:10" x14ac:dyDescent="0.35">
      <c r="J74917" s="830"/>
    </row>
    <row r="74918" spans="10:10" x14ac:dyDescent="0.35">
      <c r="J74918" s="830"/>
    </row>
    <row r="74919" spans="10:10" x14ac:dyDescent="0.35">
      <c r="J74919" s="830"/>
    </row>
    <row r="74920" spans="10:10" x14ac:dyDescent="0.35">
      <c r="J74920" s="830"/>
    </row>
    <row r="74921" spans="10:10" x14ac:dyDescent="0.35">
      <c r="J74921" s="830"/>
    </row>
    <row r="74922" spans="10:10" x14ac:dyDescent="0.35">
      <c r="J74922" s="830"/>
    </row>
    <row r="74923" spans="10:10" x14ac:dyDescent="0.35">
      <c r="J74923" s="830"/>
    </row>
    <row r="74924" spans="10:10" x14ac:dyDescent="0.35">
      <c r="J74924" s="830"/>
    </row>
    <row r="74925" spans="10:10" x14ac:dyDescent="0.35">
      <c r="J74925" s="830"/>
    </row>
    <row r="74926" spans="10:10" x14ac:dyDescent="0.35">
      <c r="J74926" s="830"/>
    </row>
    <row r="74927" spans="10:10" x14ac:dyDescent="0.35">
      <c r="J74927" s="830"/>
    </row>
    <row r="74928" spans="10:10" x14ac:dyDescent="0.35">
      <c r="J74928" s="830"/>
    </row>
    <row r="74929" spans="10:10" x14ac:dyDescent="0.35">
      <c r="J74929" s="830"/>
    </row>
    <row r="74930" spans="10:10" x14ac:dyDescent="0.35">
      <c r="J74930" s="830"/>
    </row>
    <row r="74931" spans="10:10" x14ac:dyDescent="0.35">
      <c r="J74931" s="830"/>
    </row>
    <row r="74932" spans="10:10" x14ac:dyDescent="0.35">
      <c r="J74932" s="830"/>
    </row>
    <row r="74933" spans="10:10" x14ac:dyDescent="0.35">
      <c r="J74933" s="830"/>
    </row>
    <row r="74934" spans="10:10" x14ac:dyDescent="0.35">
      <c r="J74934" s="830"/>
    </row>
    <row r="74935" spans="10:10" x14ac:dyDescent="0.35">
      <c r="J74935" s="830"/>
    </row>
    <row r="74936" spans="10:10" x14ac:dyDescent="0.35">
      <c r="J74936" s="830"/>
    </row>
    <row r="74937" spans="10:10" x14ac:dyDescent="0.35">
      <c r="J74937" s="830"/>
    </row>
    <row r="74938" spans="10:10" x14ac:dyDescent="0.35">
      <c r="J74938" s="830"/>
    </row>
    <row r="74939" spans="10:10" x14ac:dyDescent="0.35">
      <c r="J74939" s="830"/>
    </row>
    <row r="74940" spans="10:10" x14ac:dyDescent="0.35">
      <c r="J74940" s="830"/>
    </row>
    <row r="74941" spans="10:10" x14ac:dyDescent="0.35">
      <c r="J74941" s="830"/>
    </row>
    <row r="74942" spans="10:10" x14ac:dyDescent="0.35">
      <c r="J74942" s="830"/>
    </row>
    <row r="74943" spans="10:10" x14ac:dyDescent="0.35">
      <c r="J74943" s="830"/>
    </row>
    <row r="74944" spans="10:10" x14ac:dyDescent="0.35">
      <c r="J74944" s="830"/>
    </row>
    <row r="74945" spans="10:10" x14ac:dyDescent="0.35">
      <c r="J74945" s="830"/>
    </row>
    <row r="74946" spans="10:10" x14ac:dyDescent="0.35">
      <c r="J74946" s="830"/>
    </row>
    <row r="74947" spans="10:10" x14ac:dyDescent="0.35">
      <c r="J74947" s="830"/>
    </row>
    <row r="74948" spans="10:10" x14ac:dyDescent="0.35">
      <c r="J74948" s="830"/>
    </row>
    <row r="74949" spans="10:10" x14ac:dyDescent="0.35">
      <c r="J74949" s="830"/>
    </row>
    <row r="74950" spans="10:10" x14ac:dyDescent="0.35">
      <c r="J74950" s="830"/>
    </row>
    <row r="74951" spans="10:10" x14ac:dyDescent="0.35">
      <c r="J74951" s="830"/>
    </row>
    <row r="74952" spans="10:10" x14ac:dyDescent="0.35">
      <c r="J74952" s="830"/>
    </row>
    <row r="74953" spans="10:10" x14ac:dyDescent="0.35">
      <c r="J74953" s="830"/>
    </row>
    <row r="74954" spans="10:10" x14ac:dyDescent="0.35">
      <c r="J74954" s="830"/>
    </row>
    <row r="74955" spans="10:10" x14ac:dyDescent="0.35">
      <c r="J74955" s="830"/>
    </row>
    <row r="74956" spans="10:10" x14ac:dyDescent="0.35">
      <c r="J74956" s="830"/>
    </row>
    <row r="74957" spans="10:10" x14ac:dyDescent="0.35">
      <c r="J74957" s="830"/>
    </row>
    <row r="74958" spans="10:10" x14ac:dyDescent="0.35">
      <c r="J74958" s="830"/>
    </row>
    <row r="74959" spans="10:10" x14ac:dyDescent="0.35">
      <c r="J74959" s="830"/>
    </row>
    <row r="74960" spans="10:10" x14ac:dyDescent="0.35">
      <c r="J74960" s="830"/>
    </row>
    <row r="74961" spans="10:10" x14ac:dyDescent="0.35">
      <c r="J74961" s="830"/>
    </row>
    <row r="74962" spans="10:10" x14ac:dyDescent="0.35">
      <c r="J74962" s="830"/>
    </row>
    <row r="74963" spans="10:10" x14ac:dyDescent="0.35">
      <c r="J74963" s="830"/>
    </row>
    <row r="74964" spans="10:10" x14ac:dyDescent="0.35">
      <c r="J74964" s="830"/>
    </row>
    <row r="74965" spans="10:10" x14ac:dyDescent="0.35">
      <c r="J74965" s="830"/>
    </row>
    <row r="74966" spans="10:10" x14ac:dyDescent="0.35">
      <c r="J74966" s="830"/>
    </row>
    <row r="74967" spans="10:10" x14ac:dyDescent="0.35">
      <c r="J74967" s="830"/>
    </row>
    <row r="74968" spans="10:10" x14ac:dyDescent="0.35">
      <c r="J74968" s="830"/>
    </row>
    <row r="74969" spans="10:10" x14ac:dyDescent="0.35">
      <c r="J74969" s="830"/>
    </row>
    <row r="74970" spans="10:10" x14ac:dyDescent="0.35">
      <c r="J74970" s="830"/>
    </row>
    <row r="74971" spans="10:10" x14ac:dyDescent="0.35">
      <c r="J74971" s="830"/>
    </row>
    <row r="74972" spans="10:10" x14ac:dyDescent="0.35">
      <c r="J74972" s="830"/>
    </row>
    <row r="74973" spans="10:10" x14ac:dyDescent="0.35">
      <c r="J74973" s="830"/>
    </row>
    <row r="74974" spans="10:10" x14ac:dyDescent="0.35">
      <c r="J74974" s="830"/>
    </row>
    <row r="74975" spans="10:10" x14ac:dyDescent="0.35">
      <c r="J74975" s="830"/>
    </row>
    <row r="74976" spans="10:10" x14ac:dyDescent="0.35">
      <c r="J74976" s="830"/>
    </row>
    <row r="74977" spans="10:10" x14ac:dyDescent="0.35">
      <c r="J74977" s="830"/>
    </row>
    <row r="74978" spans="10:10" x14ac:dyDescent="0.35">
      <c r="J74978" s="830"/>
    </row>
    <row r="74979" spans="10:10" x14ac:dyDescent="0.35">
      <c r="J74979" s="830"/>
    </row>
    <row r="74980" spans="10:10" x14ac:dyDescent="0.35">
      <c r="J74980" s="830"/>
    </row>
    <row r="74981" spans="10:10" x14ac:dyDescent="0.35">
      <c r="J74981" s="830"/>
    </row>
    <row r="74982" spans="10:10" x14ac:dyDescent="0.35">
      <c r="J74982" s="830"/>
    </row>
    <row r="74983" spans="10:10" x14ac:dyDescent="0.35">
      <c r="J74983" s="830"/>
    </row>
    <row r="74984" spans="10:10" x14ac:dyDescent="0.35">
      <c r="J74984" s="830"/>
    </row>
    <row r="74985" spans="10:10" x14ac:dyDescent="0.35">
      <c r="J74985" s="830"/>
    </row>
    <row r="74986" spans="10:10" x14ac:dyDescent="0.35">
      <c r="J74986" s="830"/>
    </row>
    <row r="74987" spans="10:10" x14ac:dyDescent="0.35">
      <c r="J74987" s="830"/>
    </row>
    <row r="74988" spans="10:10" x14ac:dyDescent="0.35">
      <c r="J74988" s="830"/>
    </row>
    <row r="74989" spans="10:10" x14ac:dyDescent="0.35">
      <c r="J74989" s="830"/>
    </row>
    <row r="74990" spans="10:10" x14ac:dyDescent="0.35">
      <c r="J74990" s="830"/>
    </row>
    <row r="74991" spans="10:10" x14ac:dyDescent="0.35">
      <c r="J74991" s="830"/>
    </row>
    <row r="74992" spans="10:10" x14ac:dyDescent="0.35">
      <c r="J74992" s="830"/>
    </row>
    <row r="74993" spans="10:10" x14ac:dyDescent="0.35">
      <c r="J74993" s="830"/>
    </row>
    <row r="74994" spans="10:10" x14ac:dyDescent="0.35">
      <c r="J74994" s="830"/>
    </row>
    <row r="74995" spans="10:10" x14ac:dyDescent="0.35">
      <c r="J74995" s="830"/>
    </row>
    <row r="74996" spans="10:10" x14ac:dyDescent="0.35">
      <c r="J74996" s="830"/>
    </row>
    <row r="74997" spans="10:10" x14ac:dyDescent="0.35">
      <c r="J74997" s="830"/>
    </row>
    <row r="74998" spans="10:10" x14ac:dyDescent="0.35">
      <c r="J74998" s="830"/>
    </row>
    <row r="74999" spans="10:10" x14ac:dyDescent="0.35">
      <c r="J74999" s="830"/>
    </row>
    <row r="75000" spans="10:10" x14ac:dyDescent="0.35">
      <c r="J75000" s="830"/>
    </row>
    <row r="75001" spans="10:10" x14ac:dyDescent="0.35">
      <c r="J75001" s="830"/>
    </row>
    <row r="75002" spans="10:10" x14ac:dyDescent="0.35">
      <c r="J75002" s="830"/>
    </row>
    <row r="75003" spans="10:10" x14ac:dyDescent="0.35">
      <c r="J75003" s="830"/>
    </row>
    <row r="75004" spans="10:10" x14ac:dyDescent="0.35">
      <c r="J75004" s="830"/>
    </row>
    <row r="75005" spans="10:10" x14ac:dyDescent="0.35">
      <c r="J75005" s="830"/>
    </row>
    <row r="75006" spans="10:10" x14ac:dyDescent="0.35">
      <c r="J75006" s="830"/>
    </row>
    <row r="75007" spans="10:10" x14ac:dyDescent="0.35">
      <c r="J75007" s="830"/>
    </row>
    <row r="75008" spans="10:10" x14ac:dyDescent="0.35">
      <c r="J75008" s="830"/>
    </row>
    <row r="75009" spans="10:10" x14ac:dyDescent="0.35">
      <c r="J75009" s="830"/>
    </row>
    <row r="75010" spans="10:10" x14ac:dyDescent="0.35">
      <c r="J75010" s="830"/>
    </row>
    <row r="75011" spans="10:10" x14ac:dyDescent="0.35">
      <c r="J75011" s="830"/>
    </row>
    <row r="75012" spans="10:10" x14ac:dyDescent="0.35">
      <c r="J75012" s="830"/>
    </row>
    <row r="75013" spans="10:10" x14ac:dyDescent="0.35">
      <c r="J75013" s="830"/>
    </row>
    <row r="75014" spans="10:10" x14ac:dyDescent="0.35">
      <c r="J75014" s="830"/>
    </row>
    <row r="75015" spans="10:10" x14ac:dyDescent="0.35">
      <c r="J75015" s="830"/>
    </row>
    <row r="75016" spans="10:10" x14ac:dyDescent="0.35">
      <c r="J75016" s="830"/>
    </row>
    <row r="75017" spans="10:10" x14ac:dyDescent="0.35">
      <c r="J75017" s="830"/>
    </row>
    <row r="75018" spans="10:10" x14ac:dyDescent="0.35">
      <c r="J75018" s="830"/>
    </row>
    <row r="75019" spans="10:10" x14ac:dyDescent="0.35">
      <c r="J75019" s="830"/>
    </row>
    <row r="75020" spans="10:10" x14ac:dyDescent="0.35">
      <c r="J75020" s="830"/>
    </row>
    <row r="75021" spans="10:10" x14ac:dyDescent="0.35">
      <c r="J75021" s="830"/>
    </row>
    <row r="75022" spans="10:10" x14ac:dyDescent="0.35">
      <c r="J75022" s="830"/>
    </row>
    <row r="75023" spans="10:10" x14ac:dyDescent="0.35">
      <c r="J75023" s="830"/>
    </row>
    <row r="75024" spans="10:10" x14ac:dyDescent="0.35">
      <c r="J75024" s="830"/>
    </row>
    <row r="75025" spans="10:10" x14ac:dyDescent="0.35">
      <c r="J75025" s="830"/>
    </row>
    <row r="75026" spans="10:10" x14ac:dyDescent="0.35">
      <c r="J75026" s="830"/>
    </row>
    <row r="75027" spans="10:10" x14ac:dyDescent="0.35">
      <c r="J75027" s="830"/>
    </row>
    <row r="75028" spans="10:10" x14ac:dyDescent="0.35">
      <c r="J75028" s="830"/>
    </row>
    <row r="75029" spans="10:10" x14ac:dyDescent="0.35">
      <c r="J75029" s="830"/>
    </row>
    <row r="75030" spans="10:10" x14ac:dyDescent="0.35">
      <c r="J75030" s="830"/>
    </row>
    <row r="75031" spans="10:10" x14ac:dyDescent="0.35">
      <c r="J75031" s="830"/>
    </row>
    <row r="75032" spans="10:10" x14ac:dyDescent="0.35">
      <c r="J75032" s="830"/>
    </row>
    <row r="75033" spans="10:10" x14ac:dyDescent="0.35">
      <c r="J75033" s="830"/>
    </row>
    <row r="75034" spans="10:10" x14ac:dyDescent="0.35">
      <c r="J75034" s="830"/>
    </row>
    <row r="75035" spans="10:10" x14ac:dyDescent="0.35">
      <c r="J75035" s="830"/>
    </row>
    <row r="75036" spans="10:10" x14ac:dyDescent="0.35">
      <c r="J75036" s="830"/>
    </row>
    <row r="75037" spans="10:10" x14ac:dyDescent="0.35">
      <c r="J75037" s="830"/>
    </row>
    <row r="75038" spans="10:10" x14ac:dyDescent="0.35">
      <c r="J75038" s="830"/>
    </row>
    <row r="75039" spans="10:10" x14ac:dyDescent="0.35">
      <c r="J75039" s="830"/>
    </row>
    <row r="75040" spans="10:10" x14ac:dyDescent="0.35">
      <c r="J75040" s="830"/>
    </row>
    <row r="75041" spans="10:10" x14ac:dyDescent="0.35">
      <c r="J75041" s="830"/>
    </row>
    <row r="75042" spans="10:10" x14ac:dyDescent="0.35">
      <c r="J75042" s="830"/>
    </row>
    <row r="75043" spans="10:10" x14ac:dyDescent="0.35">
      <c r="J75043" s="830"/>
    </row>
    <row r="75044" spans="10:10" x14ac:dyDescent="0.35">
      <c r="J75044" s="830"/>
    </row>
    <row r="75045" spans="10:10" x14ac:dyDescent="0.35">
      <c r="J75045" s="830"/>
    </row>
    <row r="75046" spans="10:10" x14ac:dyDescent="0.35">
      <c r="J75046" s="830"/>
    </row>
    <row r="75047" spans="10:10" x14ac:dyDescent="0.35">
      <c r="J75047" s="830"/>
    </row>
    <row r="75048" spans="10:10" x14ac:dyDescent="0.35">
      <c r="J75048" s="830"/>
    </row>
    <row r="75049" spans="10:10" x14ac:dyDescent="0.35">
      <c r="J75049" s="830"/>
    </row>
    <row r="75050" spans="10:10" x14ac:dyDescent="0.35">
      <c r="J75050" s="830"/>
    </row>
    <row r="75051" spans="10:10" x14ac:dyDescent="0.35">
      <c r="J75051" s="830"/>
    </row>
    <row r="75052" spans="10:10" x14ac:dyDescent="0.35">
      <c r="J75052" s="830"/>
    </row>
    <row r="75053" spans="10:10" x14ac:dyDescent="0.35">
      <c r="J75053" s="830"/>
    </row>
    <row r="75054" spans="10:10" x14ac:dyDescent="0.35">
      <c r="J75054" s="830"/>
    </row>
    <row r="75055" spans="10:10" x14ac:dyDescent="0.35">
      <c r="J75055" s="830"/>
    </row>
    <row r="75056" spans="10:10" x14ac:dyDescent="0.35">
      <c r="J75056" s="830"/>
    </row>
    <row r="75057" spans="10:10" x14ac:dyDescent="0.35">
      <c r="J75057" s="830"/>
    </row>
    <row r="75058" spans="10:10" x14ac:dyDescent="0.35">
      <c r="J75058" s="830"/>
    </row>
    <row r="75059" spans="10:10" x14ac:dyDescent="0.35">
      <c r="J75059" s="830"/>
    </row>
    <row r="75060" spans="10:10" x14ac:dyDescent="0.35">
      <c r="J75060" s="830"/>
    </row>
    <row r="75061" spans="10:10" x14ac:dyDescent="0.35">
      <c r="J75061" s="830"/>
    </row>
    <row r="75062" spans="10:10" x14ac:dyDescent="0.35">
      <c r="J75062" s="830"/>
    </row>
    <row r="75063" spans="10:10" x14ac:dyDescent="0.35">
      <c r="J75063" s="830"/>
    </row>
    <row r="75064" spans="10:10" x14ac:dyDescent="0.35">
      <c r="J75064" s="830"/>
    </row>
    <row r="75065" spans="10:10" x14ac:dyDescent="0.35">
      <c r="J75065" s="830"/>
    </row>
    <row r="75066" spans="10:10" x14ac:dyDescent="0.35">
      <c r="J75066" s="830"/>
    </row>
    <row r="75067" spans="10:10" x14ac:dyDescent="0.35">
      <c r="J75067" s="830"/>
    </row>
    <row r="75068" spans="10:10" x14ac:dyDescent="0.35">
      <c r="J75068" s="830"/>
    </row>
    <row r="75069" spans="10:10" x14ac:dyDescent="0.35">
      <c r="J75069" s="830"/>
    </row>
    <row r="75070" spans="10:10" x14ac:dyDescent="0.35">
      <c r="J75070" s="830"/>
    </row>
    <row r="75071" spans="10:10" x14ac:dyDescent="0.35">
      <c r="J75071" s="830"/>
    </row>
    <row r="75072" spans="10:10" x14ac:dyDescent="0.35">
      <c r="J75072" s="830"/>
    </row>
    <row r="75073" spans="10:10" x14ac:dyDescent="0.35">
      <c r="J75073" s="830"/>
    </row>
    <row r="75074" spans="10:10" x14ac:dyDescent="0.35">
      <c r="J75074" s="830"/>
    </row>
    <row r="75075" spans="10:10" x14ac:dyDescent="0.35">
      <c r="J75075" s="830"/>
    </row>
    <row r="75076" spans="10:10" x14ac:dyDescent="0.35">
      <c r="J75076" s="830"/>
    </row>
    <row r="75077" spans="10:10" x14ac:dyDescent="0.35">
      <c r="J75077" s="830"/>
    </row>
    <row r="75078" spans="10:10" x14ac:dyDescent="0.35">
      <c r="J75078" s="830"/>
    </row>
    <row r="75079" spans="10:10" x14ac:dyDescent="0.35">
      <c r="J75079" s="830"/>
    </row>
    <row r="75080" spans="10:10" x14ac:dyDescent="0.35">
      <c r="J75080" s="830"/>
    </row>
    <row r="75081" spans="10:10" x14ac:dyDescent="0.35">
      <c r="J75081" s="830"/>
    </row>
    <row r="75082" spans="10:10" x14ac:dyDescent="0.35">
      <c r="J75082" s="830"/>
    </row>
    <row r="75083" spans="10:10" x14ac:dyDescent="0.35">
      <c r="J75083" s="830"/>
    </row>
    <row r="75084" spans="10:10" x14ac:dyDescent="0.35">
      <c r="J75084" s="830"/>
    </row>
    <row r="75085" spans="10:10" x14ac:dyDescent="0.35">
      <c r="J75085" s="830"/>
    </row>
    <row r="75086" spans="10:10" x14ac:dyDescent="0.35">
      <c r="J75086" s="830"/>
    </row>
    <row r="75087" spans="10:10" x14ac:dyDescent="0.35">
      <c r="J75087" s="830"/>
    </row>
    <row r="75088" spans="10:10" x14ac:dyDescent="0.35">
      <c r="J75088" s="830"/>
    </row>
    <row r="75089" spans="10:10" x14ac:dyDescent="0.35">
      <c r="J75089" s="830"/>
    </row>
    <row r="75090" spans="10:10" x14ac:dyDescent="0.35">
      <c r="J75090" s="830"/>
    </row>
    <row r="75091" spans="10:10" x14ac:dyDescent="0.35">
      <c r="J75091" s="830"/>
    </row>
    <row r="75092" spans="10:10" x14ac:dyDescent="0.35">
      <c r="J75092" s="830"/>
    </row>
    <row r="75093" spans="10:10" x14ac:dyDescent="0.35">
      <c r="J75093" s="830"/>
    </row>
    <row r="75094" spans="10:10" x14ac:dyDescent="0.35">
      <c r="J75094" s="830"/>
    </row>
    <row r="75095" spans="10:10" x14ac:dyDescent="0.35">
      <c r="J75095" s="830"/>
    </row>
    <row r="75096" spans="10:10" x14ac:dyDescent="0.35">
      <c r="J75096" s="830"/>
    </row>
    <row r="75097" spans="10:10" x14ac:dyDescent="0.35">
      <c r="J75097" s="830"/>
    </row>
    <row r="75098" spans="10:10" x14ac:dyDescent="0.35">
      <c r="J75098" s="830"/>
    </row>
    <row r="75099" spans="10:10" x14ac:dyDescent="0.35">
      <c r="J75099" s="830"/>
    </row>
    <row r="75100" spans="10:10" x14ac:dyDescent="0.35">
      <c r="J75100" s="830"/>
    </row>
    <row r="75101" spans="10:10" x14ac:dyDescent="0.35">
      <c r="J75101" s="830"/>
    </row>
    <row r="75102" spans="10:10" x14ac:dyDescent="0.35">
      <c r="J75102" s="830"/>
    </row>
    <row r="75103" spans="10:10" x14ac:dyDescent="0.35">
      <c r="J75103" s="830"/>
    </row>
    <row r="75104" spans="10:10" x14ac:dyDescent="0.35">
      <c r="J75104" s="830"/>
    </row>
    <row r="75105" spans="10:10" x14ac:dyDescent="0.35">
      <c r="J75105" s="830"/>
    </row>
    <row r="75106" spans="10:10" x14ac:dyDescent="0.35">
      <c r="J75106" s="830"/>
    </row>
    <row r="75107" spans="10:10" x14ac:dyDescent="0.35">
      <c r="J75107" s="830"/>
    </row>
    <row r="75108" spans="10:10" x14ac:dyDescent="0.35">
      <c r="J75108" s="830"/>
    </row>
    <row r="75109" spans="10:10" x14ac:dyDescent="0.35">
      <c r="J75109" s="830"/>
    </row>
    <row r="75110" spans="10:10" x14ac:dyDescent="0.35">
      <c r="J75110" s="830"/>
    </row>
    <row r="75111" spans="10:10" x14ac:dyDescent="0.35">
      <c r="J75111" s="830"/>
    </row>
    <row r="75112" spans="10:10" x14ac:dyDescent="0.35">
      <c r="J75112" s="830"/>
    </row>
    <row r="75113" spans="10:10" x14ac:dyDescent="0.35">
      <c r="J75113" s="830"/>
    </row>
    <row r="75114" spans="10:10" x14ac:dyDescent="0.35">
      <c r="J75114" s="830"/>
    </row>
    <row r="75115" spans="10:10" x14ac:dyDescent="0.35">
      <c r="J75115" s="830"/>
    </row>
    <row r="75116" spans="10:10" x14ac:dyDescent="0.35">
      <c r="J75116" s="830"/>
    </row>
    <row r="75117" spans="10:10" x14ac:dyDescent="0.35">
      <c r="J75117" s="830"/>
    </row>
    <row r="75118" spans="10:10" x14ac:dyDescent="0.35">
      <c r="J75118" s="830"/>
    </row>
    <row r="75119" spans="10:10" x14ac:dyDescent="0.35">
      <c r="J75119" s="830"/>
    </row>
    <row r="75120" spans="10:10" x14ac:dyDescent="0.35">
      <c r="J75120" s="830"/>
    </row>
    <row r="75121" spans="10:10" x14ac:dyDescent="0.35">
      <c r="J75121" s="830"/>
    </row>
    <row r="75122" spans="10:10" x14ac:dyDescent="0.35">
      <c r="J75122" s="830"/>
    </row>
    <row r="75123" spans="10:10" x14ac:dyDescent="0.35">
      <c r="J75123" s="830"/>
    </row>
    <row r="75124" spans="10:10" x14ac:dyDescent="0.35">
      <c r="J75124" s="830"/>
    </row>
    <row r="75125" spans="10:10" x14ac:dyDescent="0.35">
      <c r="J75125" s="830"/>
    </row>
    <row r="75126" spans="10:10" x14ac:dyDescent="0.35">
      <c r="J75126" s="830"/>
    </row>
    <row r="75127" spans="10:10" x14ac:dyDescent="0.35">
      <c r="J75127" s="830"/>
    </row>
    <row r="75128" spans="10:10" x14ac:dyDescent="0.35">
      <c r="J75128" s="830"/>
    </row>
    <row r="75129" spans="10:10" x14ac:dyDescent="0.35">
      <c r="J75129" s="830"/>
    </row>
    <row r="75130" spans="10:10" x14ac:dyDescent="0.35">
      <c r="J75130" s="830"/>
    </row>
    <row r="75131" spans="10:10" x14ac:dyDescent="0.35">
      <c r="J75131" s="830"/>
    </row>
    <row r="75132" spans="10:10" x14ac:dyDescent="0.35">
      <c r="J75132" s="830"/>
    </row>
    <row r="75133" spans="10:10" x14ac:dyDescent="0.35">
      <c r="J75133" s="830"/>
    </row>
    <row r="75134" spans="10:10" x14ac:dyDescent="0.35">
      <c r="J75134" s="830"/>
    </row>
    <row r="75135" spans="10:10" x14ac:dyDescent="0.35">
      <c r="J75135" s="830"/>
    </row>
    <row r="75136" spans="10:10" x14ac:dyDescent="0.35">
      <c r="J75136" s="830"/>
    </row>
    <row r="75137" spans="10:10" x14ac:dyDescent="0.35">
      <c r="J75137" s="830"/>
    </row>
    <row r="75138" spans="10:10" x14ac:dyDescent="0.35">
      <c r="J75138" s="830"/>
    </row>
    <row r="75139" spans="10:10" x14ac:dyDescent="0.35">
      <c r="J75139" s="830"/>
    </row>
    <row r="75140" spans="10:10" x14ac:dyDescent="0.35">
      <c r="J75140" s="830"/>
    </row>
    <row r="75141" spans="10:10" x14ac:dyDescent="0.35">
      <c r="J75141" s="830"/>
    </row>
    <row r="75142" spans="10:10" x14ac:dyDescent="0.35">
      <c r="J75142" s="830"/>
    </row>
    <row r="75143" spans="10:10" x14ac:dyDescent="0.35">
      <c r="J75143" s="830"/>
    </row>
    <row r="75144" spans="10:10" x14ac:dyDescent="0.35">
      <c r="J75144" s="830"/>
    </row>
    <row r="75145" spans="10:10" x14ac:dyDescent="0.35">
      <c r="J75145" s="830"/>
    </row>
    <row r="75146" spans="10:10" x14ac:dyDescent="0.35">
      <c r="J75146" s="830"/>
    </row>
    <row r="75147" spans="10:10" x14ac:dyDescent="0.35">
      <c r="J75147" s="830"/>
    </row>
    <row r="75148" spans="10:10" x14ac:dyDescent="0.35">
      <c r="J75148" s="830"/>
    </row>
    <row r="75149" spans="10:10" x14ac:dyDescent="0.35">
      <c r="J75149" s="830"/>
    </row>
    <row r="75150" spans="10:10" x14ac:dyDescent="0.35">
      <c r="J75150" s="830"/>
    </row>
    <row r="75151" spans="10:10" x14ac:dyDescent="0.35">
      <c r="J75151" s="830"/>
    </row>
    <row r="75152" spans="10:10" x14ac:dyDescent="0.35">
      <c r="J75152" s="830"/>
    </row>
    <row r="75153" spans="10:10" x14ac:dyDescent="0.35">
      <c r="J75153" s="830"/>
    </row>
    <row r="75154" spans="10:10" x14ac:dyDescent="0.35">
      <c r="J75154" s="830"/>
    </row>
    <row r="75155" spans="10:10" x14ac:dyDescent="0.35">
      <c r="J75155" s="830"/>
    </row>
    <row r="75156" spans="10:10" x14ac:dyDescent="0.35">
      <c r="J75156" s="830"/>
    </row>
    <row r="75157" spans="10:10" x14ac:dyDescent="0.35">
      <c r="J75157" s="830"/>
    </row>
    <row r="75158" spans="10:10" x14ac:dyDescent="0.35">
      <c r="J75158" s="830"/>
    </row>
    <row r="75159" spans="10:10" x14ac:dyDescent="0.35">
      <c r="J75159" s="830"/>
    </row>
    <row r="75160" spans="10:10" x14ac:dyDescent="0.35">
      <c r="J75160" s="830"/>
    </row>
    <row r="75161" spans="10:10" x14ac:dyDescent="0.35">
      <c r="J75161" s="830"/>
    </row>
    <row r="75162" spans="10:10" x14ac:dyDescent="0.35">
      <c r="J75162" s="830"/>
    </row>
    <row r="75163" spans="10:10" x14ac:dyDescent="0.35">
      <c r="J75163" s="830"/>
    </row>
    <row r="75164" spans="10:10" x14ac:dyDescent="0.35">
      <c r="J75164" s="830"/>
    </row>
    <row r="75165" spans="10:10" x14ac:dyDescent="0.35">
      <c r="J75165" s="830"/>
    </row>
    <row r="75166" spans="10:10" x14ac:dyDescent="0.35">
      <c r="J75166" s="830"/>
    </row>
    <row r="75167" spans="10:10" x14ac:dyDescent="0.35">
      <c r="J75167" s="830"/>
    </row>
    <row r="75168" spans="10:10" x14ac:dyDescent="0.35">
      <c r="J75168" s="830"/>
    </row>
    <row r="75169" spans="10:10" x14ac:dyDescent="0.35">
      <c r="J75169" s="830"/>
    </row>
    <row r="75170" spans="10:10" x14ac:dyDescent="0.35">
      <c r="J75170" s="830"/>
    </row>
    <row r="75171" spans="10:10" x14ac:dyDescent="0.35">
      <c r="J75171" s="830"/>
    </row>
    <row r="75172" spans="10:10" x14ac:dyDescent="0.35">
      <c r="J75172" s="830"/>
    </row>
    <row r="75173" spans="10:10" x14ac:dyDescent="0.35">
      <c r="J75173" s="830"/>
    </row>
    <row r="75174" spans="10:10" x14ac:dyDescent="0.35">
      <c r="J75174" s="830"/>
    </row>
    <row r="75175" spans="10:10" x14ac:dyDescent="0.35">
      <c r="J75175" s="830"/>
    </row>
    <row r="75176" spans="10:10" x14ac:dyDescent="0.35">
      <c r="J75176" s="830"/>
    </row>
    <row r="75177" spans="10:10" x14ac:dyDescent="0.35">
      <c r="J75177" s="830"/>
    </row>
    <row r="75178" spans="10:10" x14ac:dyDescent="0.35">
      <c r="J75178" s="830"/>
    </row>
    <row r="75179" spans="10:10" x14ac:dyDescent="0.35">
      <c r="J75179" s="830"/>
    </row>
    <row r="75180" spans="10:10" x14ac:dyDescent="0.35">
      <c r="J75180" s="830"/>
    </row>
    <row r="75181" spans="10:10" x14ac:dyDescent="0.35">
      <c r="J75181" s="830"/>
    </row>
    <row r="75182" spans="10:10" x14ac:dyDescent="0.35">
      <c r="J75182" s="830"/>
    </row>
    <row r="75183" spans="10:10" x14ac:dyDescent="0.35">
      <c r="J75183" s="830"/>
    </row>
    <row r="75184" spans="10:10" x14ac:dyDescent="0.35">
      <c r="J75184" s="830"/>
    </row>
    <row r="75185" spans="10:10" x14ac:dyDescent="0.35">
      <c r="J75185" s="830"/>
    </row>
    <row r="75186" spans="10:10" x14ac:dyDescent="0.35">
      <c r="J75186" s="830"/>
    </row>
    <row r="75187" spans="10:10" x14ac:dyDescent="0.35">
      <c r="J75187" s="830"/>
    </row>
    <row r="75188" spans="10:10" x14ac:dyDescent="0.35">
      <c r="J75188" s="830"/>
    </row>
    <row r="75189" spans="10:10" x14ac:dyDescent="0.35">
      <c r="J75189" s="830"/>
    </row>
    <row r="75190" spans="10:10" x14ac:dyDescent="0.35">
      <c r="J75190" s="830"/>
    </row>
    <row r="75191" spans="10:10" x14ac:dyDescent="0.35">
      <c r="J75191" s="830"/>
    </row>
    <row r="75192" spans="10:10" x14ac:dyDescent="0.35">
      <c r="J75192" s="830"/>
    </row>
    <row r="75193" spans="10:10" x14ac:dyDescent="0.35">
      <c r="J75193" s="830"/>
    </row>
    <row r="75194" spans="10:10" x14ac:dyDescent="0.35">
      <c r="J75194" s="830"/>
    </row>
    <row r="75195" spans="10:10" x14ac:dyDescent="0.35">
      <c r="J75195" s="830"/>
    </row>
    <row r="75196" spans="10:10" x14ac:dyDescent="0.35">
      <c r="J75196" s="830"/>
    </row>
    <row r="75197" spans="10:10" x14ac:dyDescent="0.35">
      <c r="J75197" s="830"/>
    </row>
    <row r="75198" spans="10:10" x14ac:dyDescent="0.35">
      <c r="J75198" s="830"/>
    </row>
    <row r="75199" spans="10:10" x14ac:dyDescent="0.35">
      <c r="J75199" s="830"/>
    </row>
    <row r="75200" spans="10:10" x14ac:dyDescent="0.35">
      <c r="J75200" s="830"/>
    </row>
    <row r="75201" spans="10:10" x14ac:dyDescent="0.35">
      <c r="J75201" s="830"/>
    </row>
    <row r="75202" spans="10:10" x14ac:dyDescent="0.35">
      <c r="J75202" s="830"/>
    </row>
    <row r="75203" spans="10:10" x14ac:dyDescent="0.35">
      <c r="J75203" s="830"/>
    </row>
    <row r="75204" spans="10:10" x14ac:dyDescent="0.35">
      <c r="J75204" s="830"/>
    </row>
    <row r="75205" spans="10:10" x14ac:dyDescent="0.35">
      <c r="J75205" s="830"/>
    </row>
    <row r="75206" spans="10:10" x14ac:dyDescent="0.35">
      <c r="J75206" s="830"/>
    </row>
    <row r="75207" spans="10:10" x14ac:dyDescent="0.35">
      <c r="J75207" s="830"/>
    </row>
    <row r="75208" spans="10:10" x14ac:dyDescent="0.35">
      <c r="J75208" s="830"/>
    </row>
    <row r="75209" spans="10:10" x14ac:dyDescent="0.35">
      <c r="J75209" s="830"/>
    </row>
    <row r="75210" spans="10:10" x14ac:dyDescent="0.35">
      <c r="J75210" s="830"/>
    </row>
    <row r="75211" spans="10:10" x14ac:dyDescent="0.35">
      <c r="J75211" s="830"/>
    </row>
    <row r="75212" spans="10:10" x14ac:dyDescent="0.35">
      <c r="J75212" s="830"/>
    </row>
    <row r="75213" spans="10:10" x14ac:dyDescent="0.35">
      <c r="J75213" s="830"/>
    </row>
    <row r="75214" spans="10:10" x14ac:dyDescent="0.35">
      <c r="J75214" s="830"/>
    </row>
    <row r="75215" spans="10:10" x14ac:dyDescent="0.35">
      <c r="J75215" s="830"/>
    </row>
    <row r="75216" spans="10:10" x14ac:dyDescent="0.35">
      <c r="J75216" s="830"/>
    </row>
    <row r="75217" spans="10:10" x14ac:dyDescent="0.35">
      <c r="J75217" s="830"/>
    </row>
    <row r="75218" spans="10:10" x14ac:dyDescent="0.35">
      <c r="J75218" s="830"/>
    </row>
    <row r="75219" spans="10:10" x14ac:dyDescent="0.35">
      <c r="J75219" s="830"/>
    </row>
    <row r="75220" spans="10:10" x14ac:dyDescent="0.35">
      <c r="J75220" s="830"/>
    </row>
    <row r="75221" spans="10:10" x14ac:dyDescent="0.35">
      <c r="J75221" s="830"/>
    </row>
    <row r="75222" spans="10:10" x14ac:dyDescent="0.35">
      <c r="J75222" s="830"/>
    </row>
    <row r="75223" spans="10:10" x14ac:dyDescent="0.35">
      <c r="J75223" s="830"/>
    </row>
    <row r="75224" spans="10:10" x14ac:dyDescent="0.35">
      <c r="J75224" s="830"/>
    </row>
    <row r="75225" spans="10:10" x14ac:dyDescent="0.35">
      <c r="J75225" s="830"/>
    </row>
    <row r="75226" spans="10:10" x14ac:dyDescent="0.35">
      <c r="J75226" s="830"/>
    </row>
    <row r="75227" spans="10:10" x14ac:dyDescent="0.35">
      <c r="J75227" s="830"/>
    </row>
    <row r="75228" spans="10:10" x14ac:dyDescent="0.35">
      <c r="J75228" s="830"/>
    </row>
    <row r="75229" spans="10:10" x14ac:dyDescent="0.35">
      <c r="J75229" s="830"/>
    </row>
    <row r="75230" spans="10:10" x14ac:dyDescent="0.35">
      <c r="J75230" s="830"/>
    </row>
    <row r="75231" spans="10:10" x14ac:dyDescent="0.35">
      <c r="J75231" s="830"/>
    </row>
    <row r="75232" spans="10:10" x14ac:dyDescent="0.35">
      <c r="J75232" s="830"/>
    </row>
    <row r="75233" spans="10:10" x14ac:dyDescent="0.35">
      <c r="J75233" s="830"/>
    </row>
    <row r="75234" spans="10:10" x14ac:dyDescent="0.35">
      <c r="J75234" s="830"/>
    </row>
    <row r="75235" spans="10:10" x14ac:dyDescent="0.35">
      <c r="J75235" s="830"/>
    </row>
    <row r="75236" spans="10:10" x14ac:dyDescent="0.35">
      <c r="J75236" s="830"/>
    </row>
    <row r="75237" spans="10:10" x14ac:dyDescent="0.35">
      <c r="J75237" s="830"/>
    </row>
    <row r="75238" spans="10:10" x14ac:dyDescent="0.35">
      <c r="J75238" s="830"/>
    </row>
    <row r="75239" spans="10:10" x14ac:dyDescent="0.35">
      <c r="J75239" s="830"/>
    </row>
    <row r="75240" spans="10:10" x14ac:dyDescent="0.35">
      <c r="J75240" s="830"/>
    </row>
    <row r="75241" spans="10:10" x14ac:dyDescent="0.35">
      <c r="J75241" s="830"/>
    </row>
    <row r="75242" spans="10:10" x14ac:dyDescent="0.35">
      <c r="J75242" s="830"/>
    </row>
    <row r="75243" spans="10:10" x14ac:dyDescent="0.35">
      <c r="J75243" s="830"/>
    </row>
    <row r="75244" spans="10:10" x14ac:dyDescent="0.35">
      <c r="J75244" s="830"/>
    </row>
    <row r="75245" spans="10:10" x14ac:dyDescent="0.35">
      <c r="J75245" s="830"/>
    </row>
    <row r="75246" spans="10:10" x14ac:dyDescent="0.35">
      <c r="J75246" s="830"/>
    </row>
    <row r="75247" spans="10:10" x14ac:dyDescent="0.35">
      <c r="J75247" s="830"/>
    </row>
    <row r="75248" spans="10:10" x14ac:dyDescent="0.35">
      <c r="J75248" s="830"/>
    </row>
    <row r="75249" spans="10:10" x14ac:dyDescent="0.35">
      <c r="J75249" s="830"/>
    </row>
    <row r="75250" spans="10:10" x14ac:dyDescent="0.35">
      <c r="J75250" s="830"/>
    </row>
    <row r="75251" spans="10:10" x14ac:dyDescent="0.35">
      <c r="J75251" s="830"/>
    </row>
    <row r="75252" spans="10:10" x14ac:dyDescent="0.35">
      <c r="J75252" s="830"/>
    </row>
    <row r="75253" spans="10:10" x14ac:dyDescent="0.35">
      <c r="J75253" s="830"/>
    </row>
    <row r="75254" spans="10:10" x14ac:dyDescent="0.35">
      <c r="J75254" s="830"/>
    </row>
    <row r="75255" spans="10:10" x14ac:dyDescent="0.35">
      <c r="J75255" s="830"/>
    </row>
    <row r="75256" spans="10:10" x14ac:dyDescent="0.35">
      <c r="J75256" s="830"/>
    </row>
    <row r="75257" spans="10:10" x14ac:dyDescent="0.35">
      <c r="J75257" s="830"/>
    </row>
    <row r="75258" spans="10:10" x14ac:dyDescent="0.35">
      <c r="J75258" s="830"/>
    </row>
    <row r="75259" spans="10:10" x14ac:dyDescent="0.35">
      <c r="J75259" s="830"/>
    </row>
    <row r="75260" spans="10:10" x14ac:dyDescent="0.35">
      <c r="J75260" s="830"/>
    </row>
    <row r="75261" spans="10:10" x14ac:dyDescent="0.35">
      <c r="J75261" s="830"/>
    </row>
    <row r="75262" spans="10:10" x14ac:dyDescent="0.35">
      <c r="J75262" s="830"/>
    </row>
    <row r="75263" spans="10:10" x14ac:dyDescent="0.35">
      <c r="J75263" s="830"/>
    </row>
    <row r="75264" spans="10:10" x14ac:dyDescent="0.35">
      <c r="J75264" s="830"/>
    </row>
    <row r="75265" spans="10:10" x14ac:dyDescent="0.35">
      <c r="J75265" s="830"/>
    </row>
    <row r="75266" spans="10:10" x14ac:dyDescent="0.35">
      <c r="J75266" s="830"/>
    </row>
    <row r="75267" spans="10:10" x14ac:dyDescent="0.35">
      <c r="J75267" s="830"/>
    </row>
    <row r="75268" spans="10:10" x14ac:dyDescent="0.35">
      <c r="J75268" s="830"/>
    </row>
    <row r="75269" spans="10:10" x14ac:dyDescent="0.35">
      <c r="J75269" s="830"/>
    </row>
    <row r="75270" spans="10:10" x14ac:dyDescent="0.35">
      <c r="J75270" s="830"/>
    </row>
    <row r="75271" spans="10:10" x14ac:dyDescent="0.35">
      <c r="J75271" s="830"/>
    </row>
    <row r="75272" spans="10:10" x14ac:dyDescent="0.35">
      <c r="J75272" s="830"/>
    </row>
    <row r="75273" spans="10:10" x14ac:dyDescent="0.35">
      <c r="J75273" s="830"/>
    </row>
    <row r="75274" spans="10:10" x14ac:dyDescent="0.35">
      <c r="J75274" s="830"/>
    </row>
    <row r="75275" spans="10:10" x14ac:dyDescent="0.35">
      <c r="J75275" s="830"/>
    </row>
    <row r="75276" spans="10:10" x14ac:dyDescent="0.35">
      <c r="J75276" s="830"/>
    </row>
    <row r="75277" spans="10:10" x14ac:dyDescent="0.35">
      <c r="J75277" s="830"/>
    </row>
    <row r="75278" spans="10:10" x14ac:dyDescent="0.35">
      <c r="J75278" s="830"/>
    </row>
    <row r="75279" spans="10:10" x14ac:dyDescent="0.35">
      <c r="J75279" s="830"/>
    </row>
    <row r="75280" spans="10:10" x14ac:dyDescent="0.35">
      <c r="J75280" s="830"/>
    </row>
    <row r="75281" spans="10:10" x14ac:dyDescent="0.35">
      <c r="J75281" s="830"/>
    </row>
    <row r="75282" spans="10:10" x14ac:dyDescent="0.35">
      <c r="J75282" s="830"/>
    </row>
    <row r="75283" spans="10:10" x14ac:dyDescent="0.35">
      <c r="J75283" s="830"/>
    </row>
    <row r="75284" spans="10:10" x14ac:dyDescent="0.35">
      <c r="J75284" s="830"/>
    </row>
    <row r="75285" spans="10:10" x14ac:dyDescent="0.35">
      <c r="J75285" s="830"/>
    </row>
    <row r="75286" spans="10:10" x14ac:dyDescent="0.35">
      <c r="J75286" s="830"/>
    </row>
    <row r="75287" spans="10:10" x14ac:dyDescent="0.35">
      <c r="J75287" s="830"/>
    </row>
    <row r="75288" spans="10:10" x14ac:dyDescent="0.35">
      <c r="J75288" s="830"/>
    </row>
    <row r="75289" spans="10:10" x14ac:dyDescent="0.35">
      <c r="J75289" s="830"/>
    </row>
    <row r="75290" spans="10:10" x14ac:dyDescent="0.35">
      <c r="J75290" s="830"/>
    </row>
    <row r="75291" spans="10:10" x14ac:dyDescent="0.35">
      <c r="J75291" s="830"/>
    </row>
    <row r="75292" spans="10:10" x14ac:dyDescent="0.35">
      <c r="J75292" s="830"/>
    </row>
    <row r="75293" spans="10:10" x14ac:dyDescent="0.35">
      <c r="J75293" s="830"/>
    </row>
    <row r="75294" spans="10:10" x14ac:dyDescent="0.35">
      <c r="J75294" s="830"/>
    </row>
    <row r="75295" spans="10:10" x14ac:dyDescent="0.35">
      <c r="J75295" s="830"/>
    </row>
    <row r="75297" spans="10:10" x14ac:dyDescent="0.35">
      <c r="J75297" s="830"/>
    </row>
    <row r="75298" spans="10:10" x14ac:dyDescent="0.35">
      <c r="J75298" s="830"/>
    </row>
    <row r="75299" spans="10:10" x14ac:dyDescent="0.35">
      <c r="J75299" s="830"/>
    </row>
    <row r="75300" spans="10:10" x14ac:dyDescent="0.35">
      <c r="J75300" s="830"/>
    </row>
    <row r="75301" spans="10:10" x14ac:dyDescent="0.35">
      <c r="J75301" s="830"/>
    </row>
    <row r="75302" spans="10:10" x14ac:dyDescent="0.35">
      <c r="J75302" s="830"/>
    </row>
    <row r="75303" spans="10:10" x14ac:dyDescent="0.35">
      <c r="J75303" s="830"/>
    </row>
    <row r="75304" spans="10:10" x14ac:dyDescent="0.35">
      <c r="J75304" s="830"/>
    </row>
    <row r="75305" spans="10:10" x14ac:dyDescent="0.35">
      <c r="J75305" s="830"/>
    </row>
    <row r="75306" spans="10:10" x14ac:dyDescent="0.35">
      <c r="J75306" s="830"/>
    </row>
    <row r="75307" spans="10:10" x14ac:dyDescent="0.35">
      <c r="J75307" s="830"/>
    </row>
    <row r="75308" spans="10:10" x14ac:dyDescent="0.35">
      <c r="J75308" s="830"/>
    </row>
    <row r="75309" spans="10:10" x14ac:dyDescent="0.35">
      <c r="J75309" s="830"/>
    </row>
    <row r="75310" spans="10:10" x14ac:dyDescent="0.35">
      <c r="J75310" s="830"/>
    </row>
    <row r="75311" spans="10:10" x14ac:dyDescent="0.35">
      <c r="J75311" s="830"/>
    </row>
    <row r="75312" spans="10:10" x14ac:dyDescent="0.35">
      <c r="J75312" s="830"/>
    </row>
    <row r="75313" spans="10:10" x14ac:dyDescent="0.35">
      <c r="J75313" s="830"/>
    </row>
    <row r="75314" spans="10:10" x14ac:dyDescent="0.35">
      <c r="J75314" s="830"/>
    </row>
    <row r="75315" spans="10:10" x14ac:dyDescent="0.35">
      <c r="J75315" s="830"/>
    </row>
    <row r="75316" spans="10:10" x14ac:dyDescent="0.35">
      <c r="J75316" s="830"/>
    </row>
    <row r="75317" spans="10:10" x14ac:dyDescent="0.35">
      <c r="J75317" s="830"/>
    </row>
    <row r="75318" spans="10:10" x14ac:dyDescent="0.35">
      <c r="J75318" s="830"/>
    </row>
    <row r="75319" spans="10:10" x14ac:dyDescent="0.35">
      <c r="J75319" s="830"/>
    </row>
    <row r="75320" spans="10:10" x14ac:dyDescent="0.35">
      <c r="J75320" s="830"/>
    </row>
    <row r="75321" spans="10:10" x14ac:dyDescent="0.35">
      <c r="J75321" s="830"/>
    </row>
    <row r="75322" spans="10:10" x14ac:dyDescent="0.35">
      <c r="J75322" s="830"/>
    </row>
    <row r="75323" spans="10:10" x14ac:dyDescent="0.35">
      <c r="J75323" s="830"/>
    </row>
    <row r="75324" spans="10:10" x14ac:dyDescent="0.35">
      <c r="J75324" s="830"/>
    </row>
    <row r="75325" spans="10:10" x14ac:dyDescent="0.35">
      <c r="J75325" s="830"/>
    </row>
    <row r="75326" spans="10:10" x14ac:dyDescent="0.35">
      <c r="J75326" s="830"/>
    </row>
    <row r="75327" spans="10:10" x14ac:dyDescent="0.35">
      <c r="J75327" s="830"/>
    </row>
    <row r="75328" spans="10:10" x14ac:dyDescent="0.35">
      <c r="J75328" s="830"/>
    </row>
    <row r="75329" spans="10:10" x14ac:dyDescent="0.35">
      <c r="J75329" s="830"/>
    </row>
    <row r="75330" spans="10:10" x14ac:dyDescent="0.35">
      <c r="J75330" s="830"/>
    </row>
    <row r="75331" spans="10:10" x14ac:dyDescent="0.35">
      <c r="J75331" s="830"/>
    </row>
    <row r="75332" spans="10:10" x14ac:dyDescent="0.35">
      <c r="J75332" s="830"/>
    </row>
    <row r="75333" spans="10:10" x14ac:dyDescent="0.35">
      <c r="J75333" s="830"/>
    </row>
    <row r="75334" spans="10:10" x14ac:dyDescent="0.35">
      <c r="J75334" s="830"/>
    </row>
    <row r="75335" spans="10:10" x14ac:dyDescent="0.35">
      <c r="J75335" s="830"/>
    </row>
    <row r="75336" spans="10:10" x14ac:dyDescent="0.35">
      <c r="J75336" s="830"/>
    </row>
    <row r="75337" spans="10:10" x14ac:dyDescent="0.35">
      <c r="J75337" s="830"/>
    </row>
    <row r="75338" spans="10:10" x14ac:dyDescent="0.35">
      <c r="J75338" s="830"/>
    </row>
    <row r="75339" spans="10:10" x14ac:dyDescent="0.35">
      <c r="J75339" s="830"/>
    </row>
    <row r="75340" spans="10:10" x14ac:dyDescent="0.35">
      <c r="J75340" s="830"/>
    </row>
    <row r="75341" spans="10:10" x14ac:dyDescent="0.35">
      <c r="J75341" s="830"/>
    </row>
    <row r="75342" spans="10:10" x14ac:dyDescent="0.35">
      <c r="J75342" s="830"/>
    </row>
    <row r="75343" spans="10:10" x14ac:dyDescent="0.35">
      <c r="J75343" s="830"/>
    </row>
    <row r="75344" spans="10:10" x14ac:dyDescent="0.35">
      <c r="J75344" s="830"/>
    </row>
    <row r="75345" spans="10:10" x14ac:dyDescent="0.35">
      <c r="J75345" s="830"/>
    </row>
    <row r="75346" spans="10:10" x14ac:dyDescent="0.35">
      <c r="J75346" s="830"/>
    </row>
    <row r="75347" spans="10:10" x14ac:dyDescent="0.35">
      <c r="J75347" s="830"/>
    </row>
    <row r="75348" spans="10:10" x14ac:dyDescent="0.35">
      <c r="J75348" s="830"/>
    </row>
    <row r="75349" spans="10:10" x14ac:dyDescent="0.35">
      <c r="J75349" s="830"/>
    </row>
    <row r="75350" spans="10:10" x14ac:dyDescent="0.35">
      <c r="J75350" s="830"/>
    </row>
    <row r="75351" spans="10:10" x14ac:dyDescent="0.35">
      <c r="J75351" s="830"/>
    </row>
    <row r="75352" spans="10:10" x14ac:dyDescent="0.35">
      <c r="J75352" s="830"/>
    </row>
    <row r="75353" spans="10:10" x14ac:dyDescent="0.35">
      <c r="J75353" s="830"/>
    </row>
    <row r="75354" spans="10:10" x14ac:dyDescent="0.35">
      <c r="J75354" s="830"/>
    </row>
    <row r="75355" spans="10:10" x14ac:dyDescent="0.35">
      <c r="J75355" s="830"/>
    </row>
    <row r="75356" spans="10:10" x14ac:dyDescent="0.35">
      <c r="J75356" s="830"/>
    </row>
    <row r="75357" spans="10:10" x14ac:dyDescent="0.35">
      <c r="J75357" s="830"/>
    </row>
    <row r="75358" spans="10:10" x14ac:dyDescent="0.35">
      <c r="J75358" s="830"/>
    </row>
    <row r="75359" spans="10:10" x14ac:dyDescent="0.35">
      <c r="J75359" s="830"/>
    </row>
    <row r="75360" spans="10:10" x14ac:dyDescent="0.35">
      <c r="J75360" s="830"/>
    </row>
    <row r="75361" spans="10:10" x14ac:dyDescent="0.35">
      <c r="J75361" s="830"/>
    </row>
    <row r="75362" spans="10:10" x14ac:dyDescent="0.35">
      <c r="J75362" s="830"/>
    </row>
    <row r="75363" spans="10:10" x14ac:dyDescent="0.35">
      <c r="J75363" s="830"/>
    </row>
    <row r="75364" spans="10:10" x14ac:dyDescent="0.35">
      <c r="J75364" s="830"/>
    </row>
    <row r="75365" spans="10:10" x14ac:dyDescent="0.35">
      <c r="J75365" s="830"/>
    </row>
    <row r="75366" spans="10:10" x14ac:dyDescent="0.35">
      <c r="J75366" s="830"/>
    </row>
    <row r="75367" spans="10:10" x14ac:dyDescent="0.35">
      <c r="J75367" s="830"/>
    </row>
    <row r="75368" spans="10:10" x14ac:dyDescent="0.35">
      <c r="J75368" s="830"/>
    </row>
    <row r="75369" spans="10:10" x14ac:dyDescent="0.35">
      <c r="J75369" s="830"/>
    </row>
    <row r="75370" spans="10:10" x14ac:dyDescent="0.35">
      <c r="J75370" s="830"/>
    </row>
    <row r="75371" spans="10:10" x14ac:dyDescent="0.35">
      <c r="J75371" s="830"/>
    </row>
    <row r="75372" spans="10:10" x14ac:dyDescent="0.35">
      <c r="J75372" s="830"/>
    </row>
    <row r="75373" spans="10:10" x14ac:dyDescent="0.35">
      <c r="J75373" s="830"/>
    </row>
    <row r="75374" spans="10:10" x14ac:dyDescent="0.35">
      <c r="J75374" s="830"/>
    </row>
    <row r="75375" spans="10:10" x14ac:dyDescent="0.35">
      <c r="J75375" s="830"/>
    </row>
    <row r="75376" spans="10:10" x14ac:dyDescent="0.35">
      <c r="J75376" s="830"/>
    </row>
    <row r="75377" spans="10:10" x14ac:dyDescent="0.35">
      <c r="J75377" s="830"/>
    </row>
    <row r="75378" spans="10:10" x14ac:dyDescent="0.35">
      <c r="J75378" s="830"/>
    </row>
    <row r="75379" spans="10:10" x14ac:dyDescent="0.35">
      <c r="J75379" s="830"/>
    </row>
    <row r="75380" spans="10:10" x14ac:dyDescent="0.35">
      <c r="J75380" s="830"/>
    </row>
    <row r="75381" spans="10:10" x14ac:dyDescent="0.35">
      <c r="J75381" s="830"/>
    </row>
    <row r="75382" spans="10:10" x14ac:dyDescent="0.35">
      <c r="J75382" s="830"/>
    </row>
    <row r="75383" spans="10:10" x14ac:dyDescent="0.35">
      <c r="J75383" s="830"/>
    </row>
    <row r="75384" spans="10:10" x14ac:dyDescent="0.35">
      <c r="J75384" s="830"/>
    </row>
    <row r="75385" spans="10:10" x14ac:dyDescent="0.35">
      <c r="J75385" s="830"/>
    </row>
    <row r="75386" spans="10:10" x14ac:dyDescent="0.35">
      <c r="J75386" s="830"/>
    </row>
    <row r="75387" spans="10:10" x14ac:dyDescent="0.35">
      <c r="J75387" s="830"/>
    </row>
    <row r="75388" spans="10:10" x14ac:dyDescent="0.35">
      <c r="J75388" s="830"/>
    </row>
    <row r="75389" spans="10:10" x14ac:dyDescent="0.35">
      <c r="J75389" s="830"/>
    </row>
    <row r="75390" spans="10:10" x14ac:dyDescent="0.35">
      <c r="J75390" s="830"/>
    </row>
    <row r="75391" spans="10:10" x14ac:dyDescent="0.35">
      <c r="J75391" s="830"/>
    </row>
    <row r="75392" spans="10:10" x14ac:dyDescent="0.35">
      <c r="J75392" s="830"/>
    </row>
    <row r="75393" spans="10:10" x14ac:dyDescent="0.35">
      <c r="J75393" s="830"/>
    </row>
    <row r="75394" spans="10:10" x14ac:dyDescent="0.35">
      <c r="J75394" s="830"/>
    </row>
    <row r="75395" spans="10:10" x14ac:dyDescent="0.35">
      <c r="J75395" s="830"/>
    </row>
    <row r="75396" spans="10:10" x14ac:dyDescent="0.35">
      <c r="J75396" s="830"/>
    </row>
    <row r="75397" spans="10:10" x14ac:dyDescent="0.35">
      <c r="J75397" s="830"/>
    </row>
    <row r="75398" spans="10:10" x14ac:dyDescent="0.35">
      <c r="J75398" s="830"/>
    </row>
    <row r="75399" spans="10:10" x14ac:dyDescent="0.35">
      <c r="J75399" s="830"/>
    </row>
    <row r="75400" spans="10:10" x14ac:dyDescent="0.35">
      <c r="J75400" s="830"/>
    </row>
    <row r="75401" spans="10:10" x14ac:dyDescent="0.35">
      <c r="J75401" s="830"/>
    </row>
    <row r="75402" spans="10:10" x14ac:dyDescent="0.35">
      <c r="J75402" s="830"/>
    </row>
    <row r="75403" spans="10:10" x14ac:dyDescent="0.35">
      <c r="J75403" s="830"/>
    </row>
    <row r="75404" spans="10:10" x14ac:dyDescent="0.35">
      <c r="J75404" s="830"/>
    </row>
    <row r="75405" spans="10:10" x14ac:dyDescent="0.35">
      <c r="J75405" s="830"/>
    </row>
    <row r="75406" spans="10:10" x14ac:dyDescent="0.35">
      <c r="J75406" s="830"/>
    </row>
    <row r="75407" spans="10:10" x14ac:dyDescent="0.35">
      <c r="J75407" s="830"/>
    </row>
    <row r="75408" spans="10:10" x14ac:dyDescent="0.35">
      <c r="J75408" s="830"/>
    </row>
    <row r="75409" spans="10:10" x14ac:dyDescent="0.35">
      <c r="J75409" s="830"/>
    </row>
    <row r="75410" spans="10:10" x14ac:dyDescent="0.35">
      <c r="J75410" s="830"/>
    </row>
    <row r="75411" spans="10:10" x14ac:dyDescent="0.35">
      <c r="J75411" s="830"/>
    </row>
    <row r="75412" spans="10:10" x14ac:dyDescent="0.35">
      <c r="J75412" s="830"/>
    </row>
    <row r="75413" spans="10:10" x14ac:dyDescent="0.35">
      <c r="J75413" s="830"/>
    </row>
    <row r="75414" spans="10:10" x14ac:dyDescent="0.35">
      <c r="J75414" s="830"/>
    </row>
    <row r="75415" spans="10:10" x14ac:dyDescent="0.35">
      <c r="J75415" s="830"/>
    </row>
    <row r="75416" spans="10:10" x14ac:dyDescent="0.35">
      <c r="J75416" s="830"/>
    </row>
    <row r="75417" spans="10:10" x14ac:dyDescent="0.35">
      <c r="J75417" s="830"/>
    </row>
    <row r="75418" spans="10:10" x14ac:dyDescent="0.35">
      <c r="J75418" s="830"/>
    </row>
    <row r="75421" spans="10:10" x14ac:dyDescent="0.35">
      <c r="J75421" s="830"/>
    </row>
    <row r="75422" spans="10:10" x14ac:dyDescent="0.35">
      <c r="J75422" s="830"/>
    </row>
    <row r="75423" spans="10:10" x14ac:dyDescent="0.35">
      <c r="J75423" s="830"/>
    </row>
    <row r="75424" spans="10:10" x14ac:dyDescent="0.35">
      <c r="J75424" s="830"/>
    </row>
    <row r="75425" spans="10:10" x14ac:dyDescent="0.35">
      <c r="J75425" s="830"/>
    </row>
    <row r="75426" spans="10:10" x14ac:dyDescent="0.35">
      <c r="J75426" s="830"/>
    </row>
    <row r="75427" spans="10:10" x14ac:dyDescent="0.35">
      <c r="J75427" s="830"/>
    </row>
    <row r="75428" spans="10:10" x14ac:dyDescent="0.35">
      <c r="J75428" s="830"/>
    </row>
    <row r="75429" spans="10:10" x14ac:dyDescent="0.35">
      <c r="J75429" s="830"/>
    </row>
    <row r="75430" spans="10:10" x14ac:dyDescent="0.35">
      <c r="J75430" s="830"/>
    </row>
    <row r="75431" spans="10:10" x14ac:dyDescent="0.35">
      <c r="J75431" s="830"/>
    </row>
    <row r="75432" spans="10:10" x14ac:dyDescent="0.35">
      <c r="J75432" s="830"/>
    </row>
    <row r="75433" spans="10:10" x14ac:dyDescent="0.35">
      <c r="J75433" s="830"/>
    </row>
    <row r="75434" spans="10:10" x14ac:dyDescent="0.35">
      <c r="J75434" s="830"/>
    </row>
    <row r="75435" spans="10:10" x14ac:dyDescent="0.35">
      <c r="J75435" s="830"/>
    </row>
    <row r="75436" spans="10:10" x14ac:dyDescent="0.35">
      <c r="J75436" s="830"/>
    </row>
    <row r="75437" spans="10:10" x14ac:dyDescent="0.35">
      <c r="J75437" s="830"/>
    </row>
    <row r="75438" spans="10:10" x14ac:dyDescent="0.35">
      <c r="J75438" s="830"/>
    </row>
    <row r="75439" spans="10:10" x14ac:dyDescent="0.35">
      <c r="J75439" s="830"/>
    </row>
    <row r="75440" spans="10:10" x14ac:dyDescent="0.35">
      <c r="J75440" s="830"/>
    </row>
    <row r="75441" spans="10:10" x14ac:dyDescent="0.35">
      <c r="J75441" s="830"/>
    </row>
    <row r="75442" spans="10:10" x14ac:dyDescent="0.35">
      <c r="J75442" s="830"/>
    </row>
    <row r="75443" spans="10:10" x14ac:dyDescent="0.35">
      <c r="J75443" s="830"/>
    </row>
    <row r="75444" spans="10:10" x14ac:dyDescent="0.35">
      <c r="J75444" s="830"/>
    </row>
    <row r="75445" spans="10:10" x14ac:dyDescent="0.35">
      <c r="J75445" s="830"/>
    </row>
    <row r="75446" spans="10:10" x14ac:dyDescent="0.35">
      <c r="J75446" s="830"/>
    </row>
    <row r="75447" spans="10:10" x14ac:dyDescent="0.35">
      <c r="J75447" s="830"/>
    </row>
    <row r="75448" spans="10:10" x14ac:dyDescent="0.35">
      <c r="J75448" s="830"/>
    </row>
    <row r="75449" spans="10:10" x14ac:dyDescent="0.35">
      <c r="J75449" s="830"/>
    </row>
    <row r="75450" spans="10:10" x14ac:dyDescent="0.35">
      <c r="J75450" s="830"/>
    </row>
    <row r="75451" spans="10:10" x14ac:dyDescent="0.35">
      <c r="J75451" s="830"/>
    </row>
    <row r="75452" spans="10:10" x14ac:dyDescent="0.35">
      <c r="J75452" s="830"/>
    </row>
    <row r="75453" spans="10:10" x14ac:dyDescent="0.35">
      <c r="J75453" s="830"/>
    </row>
    <row r="75454" spans="10:10" x14ac:dyDescent="0.35">
      <c r="J75454" s="830"/>
    </row>
    <row r="75455" spans="10:10" x14ac:dyDescent="0.35">
      <c r="J75455" s="830"/>
    </row>
    <row r="75456" spans="10:10" x14ac:dyDescent="0.35">
      <c r="J75456" s="830"/>
    </row>
    <row r="75457" spans="10:10" x14ac:dyDescent="0.35">
      <c r="J75457" s="830"/>
    </row>
    <row r="75458" spans="10:10" x14ac:dyDescent="0.35">
      <c r="J75458" s="830"/>
    </row>
    <row r="75459" spans="10:10" x14ac:dyDescent="0.35">
      <c r="J75459" s="830"/>
    </row>
    <row r="75460" spans="10:10" x14ac:dyDescent="0.35">
      <c r="J75460" s="830"/>
    </row>
    <row r="75461" spans="10:10" x14ac:dyDescent="0.35">
      <c r="J75461" s="830"/>
    </row>
    <row r="75462" spans="10:10" x14ac:dyDescent="0.35">
      <c r="J75462" s="830"/>
    </row>
    <row r="75463" spans="10:10" x14ac:dyDescent="0.35">
      <c r="J75463" s="830"/>
    </row>
    <row r="75464" spans="10:10" x14ac:dyDescent="0.35">
      <c r="J75464" s="830"/>
    </row>
    <row r="75465" spans="10:10" x14ac:dyDescent="0.35">
      <c r="J75465" s="830"/>
    </row>
    <row r="75466" spans="10:10" x14ac:dyDescent="0.35">
      <c r="J75466" s="830"/>
    </row>
    <row r="75467" spans="10:10" x14ac:dyDescent="0.35">
      <c r="J75467" s="830"/>
    </row>
    <row r="75468" spans="10:10" x14ac:dyDescent="0.35">
      <c r="J75468" s="830"/>
    </row>
    <row r="75469" spans="10:10" x14ac:dyDescent="0.35">
      <c r="J75469" s="830"/>
    </row>
    <row r="75470" spans="10:10" x14ac:dyDescent="0.35">
      <c r="J75470" s="830"/>
    </row>
    <row r="75471" spans="10:10" x14ac:dyDescent="0.35">
      <c r="J75471" s="830"/>
    </row>
    <row r="75472" spans="10:10" x14ac:dyDescent="0.35">
      <c r="J75472" s="830"/>
    </row>
    <row r="75473" spans="10:10" x14ac:dyDescent="0.35">
      <c r="J75473" s="830"/>
    </row>
    <row r="75474" spans="10:10" x14ac:dyDescent="0.35">
      <c r="J75474" s="830"/>
    </row>
    <row r="75475" spans="10:10" x14ac:dyDescent="0.35">
      <c r="J75475" s="830"/>
    </row>
    <row r="75476" spans="10:10" x14ac:dyDescent="0.35">
      <c r="J75476" s="830"/>
    </row>
    <row r="75477" spans="10:10" x14ac:dyDescent="0.35">
      <c r="J75477" s="830"/>
    </row>
    <row r="75478" spans="10:10" x14ac:dyDescent="0.35">
      <c r="J75478" s="830"/>
    </row>
    <row r="75479" spans="10:10" x14ac:dyDescent="0.35">
      <c r="J75479" s="830"/>
    </row>
    <row r="75480" spans="10:10" x14ac:dyDescent="0.35">
      <c r="J75480" s="830"/>
    </row>
    <row r="75481" spans="10:10" x14ac:dyDescent="0.35">
      <c r="J75481" s="830"/>
    </row>
    <row r="75482" spans="10:10" x14ac:dyDescent="0.35">
      <c r="J75482" s="830"/>
    </row>
    <row r="75483" spans="10:10" x14ac:dyDescent="0.35">
      <c r="J75483" s="830"/>
    </row>
    <row r="75484" spans="10:10" x14ac:dyDescent="0.35">
      <c r="J75484" s="830"/>
    </row>
    <row r="75485" spans="10:10" x14ac:dyDescent="0.35">
      <c r="J75485" s="830"/>
    </row>
    <row r="75486" spans="10:10" x14ac:dyDescent="0.35">
      <c r="J75486" s="830"/>
    </row>
    <row r="75487" spans="10:10" x14ac:dyDescent="0.35">
      <c r="J75487" s="830"/>
    </row>
    <row r="75488" spans="10:10" x14ac:dyDescent="0.35">
      <c r="J75488" s="830"/>
    </row>
    <row r="75489" spans="10:10" x14ac:dyDescent="0.35">
      <c r="J75489" s="830"/>
    </row>
    <row r="75490" spans="10:10" x14ac:dyDescent="0.35">
      <c r="J75490" s="830"/>
    </row>
    <row r="75491" spans="10:10" x14ac:dyDescent="0.35">
      <c r="J75491" s="830"/>
    </row>
    <row r="75492" spans="10:10" x14ac:dyDescent="0.35">
      <c r="J75492" s="830"/>
    </row>
    <row r="75493" spans="10:10" x14ac:dyDescent="0.35">
      <c r="J75493" s="830"/>
    </row>
    <row r="75494" spans="10:10" x14ac:dyDescent="0.35">
      <c r="J75494" s="830"/>
    </row>
    <row r="75495" spans="10:10" x14ac:dyDescent="0.35">
      <c r="J75495" s="830"/>
    </row>
    <row r="75496" spans="10:10" x14ac:dyDescent="0.35">
      <c r="J75496" s="830"/>
    </row>
    <row r="75497" spans="10:10" x14ac:dyDescent="0.35">
      <c r="J75497" s="830"/>
    </row>
    <row r="75498" spans="10:10" x14ac:dyDescent="0.35">
      <c r="J75498" s="830"/>
    </row>
    <row r="75499" spans="10:10" x14ac:dyDescent="0.35">
      <c r="J75499" s="830"/>
    </row>
    <row r="75500" spans="10:10" x14ac:dyDescent="0.35">
      <c r="J75500" s="830"/>
    </row>
    <row r="75501" spans="10:10" x14ac:dyDescent="0.35">
      <c r="J75501" s="830"/>
    </row>
    <row r="75502" spans="10:10" x14ac:dyDescent="0.35">
      <c r="J75502" s="830"/>
    </row>
    <row r="75503" spans="10:10" x14ac:dyDescent="0.35">
      <c r="J75503" s="830"/>
    </row>
    <row r="75504" spans="10:10" x14ac:dyDescent="0.35">
      <c r="J75504" s="830"/>
    </row>
    <row r="75505" spans="10:10" x14ac:dyDescent="0.35">
      <c r="J75505" s="830"/>
    </row>
    <row r="75506" spans="10:10" x14ac:dyDescent="0.35">
      <c r="J75506" s="830"/>
    </row>
    <row r="75507" spans="10:10" x14ac:dyDescent="0.35">
      <c r="J75507" s="830"/>
    </row>
    <row r="75508" spans="10:10" x14ac:dyDescent="0.35">
      <c r="J75508" s="830"/>
    </row>
    <row r="75509" spans="10:10" x14ac:dyDescent="0.35">
      <c r="J75509" s="830"/>
    </row>
    <row r="75510" spans="10:10" x14ac:dyDescent="0.35">
      <c r="J75510" s="830"/>
    </row>
    <row r="75511" spans="10:10" x14ac:dyDescent="0.35">
      <c r="J75511" s="830"/>
    </row>
    <row r="75512" spans="10:10" x14ac:dyDescent="0.35">
      <c r="J75512" s="830"/>
    </row>
    <row r="75513" spans="10:10" x14ac:dyDescent="0.35">
      <c r="J75513" s="830"/>
    </row>
    <row r="75514" spans="10:10" x14ac:dyDescent="0.35">
      <c r="J75514" s="830"/>
    </row>
    <row r="75515" spans="10:10" x14ac:dyDescent="0.35">
      <c r="J75515" s="830"/>
    </row>
    <row r="75516" spans="10:10" x14ac:dyDescent="0.35">
      <c r="J75516" s="830"/>
    </row>
    <row r="75517" spans="10:10" x14ac:dyDescent="0.35">
      <c r="J75517" s="830"/>
    </row>
    <row r="75518" spans="10:10" x14ac:dyDescent="0.35">
      <c r="J75518" s="830"/>
    </row>
    <row r="75519" spans="10:10" x14ac:dyDescent="0.35">
      <c r="J75519" s="830"/>
    </row>
    <row r="75520" spans="10:10" x14ac:dyDescent="0.35">
      <c r="J75520" s="830"/>
    </row>
    <row r="75521" spans="10:10" x14ac:dyDescent="0.35">
      <c r="J75521" s="830"/>
    </row>
    <row r="75522" spans="10:10" x14ac:dyDescent="0.35">
      <c r="J75522" s="830"/>
    </row>
    <row r="75523" spans="10:10" x14ac:dyDescent="0.35">
      <c r="J75523" s="830"/>
    </row>
    <row r="75524" spans="10:10" x14ac:dyDescent="0.35">
      <c r="J75524" s="830"/>
    </row>
    <row r="75525" spans="10:10" x14ac:dyDescent="0.35">
      <c r="J75525" s="830"/>
    </row>
    <row r="75526" spans="10:10" x14ac:dyDescent="0.35">
      <c r="J75526" s="830"/>
    </row>
    <row r="75527" spans="10:10" x14ac:dyDescent="0.35">
      <c r="J75527" s="830"/>
    </row>
    <row r="75528" spans="10:10" x14ac:dyDescent="0.35">
      <c r="J75528" s="830"/>
    </row>
    <row r="75529" spans="10:10" x14ac:dyDescent="0.35">
      <c r="J75529" s="830"/>
    </row>
    <row r="75530" spans="10:10" x14ac:dyDescent="0.35">
      <c r="J75530" s="830"/>
    </row>
    <row r="75531" spans="10:10" x14ac:dyDescent="0.35">
      <c r="J75531" s="830"/>
    </row>
    <row r="75532" spans="10:10" x14ac:dyDescent="0.35">
      <c r="J75532" s="830"/>
    </row>
    <row r="75533" spans="10:10" x14ac:dyDescent="0.35">
      <c r="J75533" s="830"/>
    </row>
    <row r="75534" spans="10:10" x14ac:dyDescent="0.35">
      <c r="J75534" s="830"/>
    </row>
    <row r="75535" spans="10:10" x14ac:dyDescent="0.35">
      <c r="J75535" s="830"/>
    </row>
    <row r="75536" spans="10:10" x14ac:dyDescent="0.35">
      <c r="J75536" s="830"/>
    </row>
    <row r="75537" spans="10:10" x14ac:dyDescent="0.35">
      <c r="J75537" s="830"/>
    </row>
    <row r="75538" spans="10:10" x14ac:dyDescent="0.35">
      <c r="J75538" s="830"/>
    </row>
    <row r="75539" spans="10:10" x14ac:dyDescent="0.35">
      <c r="J75539" s="830"/>
    </row>
    <row r="75540" spans="10:10" x14ac:dyDescent="0.35">
      <c r="J75540" s="830"/>
    </row>
    <row r="75541" spans="10:10" x14ac:dyDescent="0.35">
      <c r="J75541" s="830"/>
    </row>
    <row r="75542" spans="10:10" x14ac:dyDescent="0.35">
      <c r="J75542" s="830"/>
    </row>
    <row r="75543" spans="10:10" x14ac:dyDescent="0.35">
      <c r="J75543" s="830"/>
    </row>
    <row r="75544" spans="10:10" x14ac:dyDescent="0.35">
      <c r="J75544" s="830"/>
    </row>
    <row r="75545" spans="10:10" x14ac:dyDescent="0.35">
      <c r="J75545" s="830"/>
    </row>
    <row r="75546" spans="10:10" x14ac:dyDescent="0.35">
      <c r="J75546" s="830"/>
    </row>
    <row r="75547" spans="10:10" x14ac:dyDescent="0.35">
      <c r="J75547" s="830"/>
    </row>
    <row r="75548" spans="10:10" x14ac:dyDescent="0.35">
      <c r="J75548" s="830"/>
    </row>
    <row r="75549" spans="10:10" x14ac:dyDescent="0.35">
      <c r="J75549" s="830"/>
    </row>
    <row r="75550" spans="10:10" x14ac:dyDescent="0.35">
      <c r="J75550" s="830"/>
    </row>
    <row r="75551" spans="10:10" x14ac:dyDescent="0.35">
      <c r="J75551" s="830"/>
    </row>
    <row r="75552" spans="10:10" x14ac:dyDescent="0.35">
      <c r="J75552" s="830"/>
    </row>
    <row r="75553" spans="10:10" x14ac:dyDescent="0.35">
      <c r="J75553" s="830"/>
    </row>
    <row r="75554" spans="10:10" x14ac:dyDescent="0.35">
      <c r="J75554" s="830"/>
    </row>
    <row r="75555" spans="10:10" x14ac:dyDescent="0.35">
      <c r="J75555" s="830"/>
    </row>
    <row r="75556" spans="10:10" x14ac:dyDescent="0.35">
      <c r="J75556" s="830"/>
    </row>
    <row r="75557" spans="10:10" x14ac:dyDescent="0.35">
      <c r="J75557" s="830"/>
    </row>
    <row r="75558" spans="10:10" x14ac:dyDescent="0.35">
      <c r="J75558" s="830"/>
    </row>
    <row r="75559" spans="10:10" x14ac:dyDescent="0.35">
      <c r="J75559" s="830"/>
    </row>
    <row r="75560" spans="10:10" x14ac:dyDescent="0.35">
      <c r="J75560" s="830"/>
    </row>
    <row r="75561" spans="10:10" x14ac:dyDescent="0.35">
      <c r="J75561" s="830"/>
    </row>
    <row r="75562" spans="10:10" x14ac:dyDescent="0.35">
      <c r="J75562" s="830"/>
    </row>
    <row r="75563" spans="10:10" x14ac:dyDescent="0.35">
      <c r="J75563" s="830"/>
    </row>
    <row r="75564" spans="10:10" x14ac:dyDescent="0.35">
      <c r="J75564" s="830"/>
    </row>
    <row r="75565" spans="10:10" x14ac:dyDescent="0.35">
      <c r="J75565" s="830"/>
    </row>
    <row r="75566" spans="10:10" x14ac:dyDescent="0.35">
      <c r="J75566" s="830"/>
    </row>
    <row r="75567" spans="10:10" x14ac:dyDescent="0.35">
      <c r="J75567" s="830"/>
    </row>
    <row r="75568" spans="10:10" x14ac:dyDescent="0.35">
      <c r="J75568" s="830"/>
    </row>
    <row r="75569" spans="10:10" x14ac:dyDescent="0.35">
      <c r="J75569" s="830"/>
    </row>
    <row r="75570" spans="10:10" x14ac:dyDescent="0.35">
      <c r="J75570" s="830"/>
    </row>
    <row r="75571" spans="10:10" x14ac:dyDescent="0.35">
      <c r="J75571" s="830"/>
    </row>
    <row r="75572" spans="10:10" x14ac:dyDescent="0.35">
      <c r="J75572" s="830"/>
    </row>
    <row r="75573" spans="10:10" x14ac:dyDescent="0.35">
      <c r="J75573" s="830"/>
    </row>
    <row r="75574" spans="10:10" x14ac:dyDescent="0.35">
      <c r="J75574" s="830"/>
    </row>
    <row r="75575" spans="10:10" x14ac:dyDescent="0.35">
      <c r="J75575" s="830"/>
    </row>
    <row r="75576" spans="10:10" x14ac:dyDescent="0.35">
      <c r="J75576" s="830"/>
    </row>
    <row r="75577" spans="10:10" x14ac:dyDescent="0.35">
      <c r="J75577" s="830"/>
    </row>
    <row r="75578" spans="10:10" x14ac:dyDescent="0.35">
      <c r="J75578" s="830"/>
    </row>
    <row r="75579" spans="10:10" x14ac:dyDescent="0.35">
      <c r="J75579" s="830"/>
    </row>
    <row r="75580" spans="10:10" x14ac:dyDescent="0.35">
      <c r="J75580" s="830"/>
    </row>
    <row r="75581" spans="10:10" x14ac:dyDescent="0.35">
      <c r="J75581" s="830"/>
    </row>
    <row r="75582" spans="10:10" x14ac:dyDescent="0.35">
      <c r="J75582" s="830"/>
    </row>
    <row r="75583" spans="10:10" x14ac:dyDescent="0.35">
      <c r="J75583" s="830"/>
    </row>
    <row r="75584" spans="10:10" x14ac:dyDescent="0.35">
      <c r="J75584" s="830"/>
    </row>
    <row r="75585" spans="10:10" x14ac:dyDescent="0.35">
      <c r="J75585" s="830"/>
    </row>
    <row r="75586" spans="10:10" x14ac:dyDescent="0.35">
      <c r="J75586" s="830"/>
    </row>
    <row r="75587" spans="10:10" x14ac:dyDescent="0.35">
      <c r="J75587" s="830"/>
    </row>
    <row r="75588" spans="10:10" x14ac:dyDescent="0.35">
      <c r="J75588" s="830"/>
    </row>
    <row r="75589" spans="10:10" x14ac:dyDescent="0.35">
      <c r="J75589" s="830"/>
    </row>
    <row r="75590" spans="10:10" x14ac:dyDescent="0.35">
      <c r="J75590" s="830"/>
    </row>
    <row r="75591" spans="10:10" x14ac:dyDescent="0.35">
      <c r="J75591" s="830"/>
    </row>
    <row r="75592" spans="10:10" x14ac:dyDescent="0.35">
      <c r="J75592" s="830"/>
    </row>
    <row r="75593" spans="10:10" x14ac:dyDescent="0.35">
      <c r="J75593" s="830"/>
    </row>
    <row r="75594" spans="10:10" x14ac:dyDescent="0.35">
      <c r="J75594" s="830"/>
    </row>
    <row r="75595" spans="10:10" x14ac:dyDescent="0.35">
      <c r="J75595" s="830"/>
    </row>
    <row r="75596" spans="10:10" x14ac:dyDescent="0.35">
      <c r="J75596" s="830"/>
    </row>
    <row r="75597" spans="10:10" x14ac:dyDescent="0.35">
      <c r="J75597" s="830"/>
    </row>
    <row r="75598" spans="10:10" x14ac:dyDescent="0.35">
      <c r="J75598" s="830"/>
    </row>
    <row r="75599" spans="10:10" x14ac:dyDescent="0.35">
      <c r="J75599" s="830"/>
    </row>
    <row r="75600" spans="10:10" x14ac:dyDescent="0.35">
      <c r="J75600" s="830"/>
    </row>
    <row r="75601" spans="10:10" x14ac:dyDescent="0.35">
      <c r="J75601" s="830"/>
    </row>
    <row r="75602" spans="10:10" x14ac:dyDescent="0.35">
      <c r="J75602" s="830"/>
    </row>
    <row r="75603" spans="10:10" x14ac:dyDescent="0.35">
      <c r="J75603" s="830"/>
    </row>
    <row r="75604" spans="10:10" x14ac:dyDescent="0.35">
      <c r="J75604" s="830"/>
    </row>
    <row r="75605" spans="10:10" x14ac:dyDescent="0.35">
      <c r="J75605" s="830"/>
    </row>
    <row r="75606" spans="10:10" x14ac:dyDescent="0.35">
      <c r="J75606" s="830"/>
    </row>
    <row r="75607" spans="10:10" x14ac:dyDescent="0.35">
      <c r="J75607" s="830"/>
    </row>
    <row r="75608" spans="10:10" x14ac:dyDescent="0.35">
      <c r="J75608" s="830"/>
    </row>
    <row r="75609" spans="10:10" x14ac:dyDescent="0.35">
      <c r="J75609" s="830"/>
    </row>
    <row r="75610" spans="10:10" x14ac:dyDescent="0.35">
      <c r="J75610" s="830"/>
    </row>
    <row r="75611" spans="10:10" x14ac:dyDescent="0.35">
      <c r="J75611" s="830"/>
    </row>
    <row r="75612" spans="10:10" x14ac:dyDescent="0.35">
      <c r="J75612" s="830"/>
    </row>
    <row r="75613" spans="10:10" x14ac:dyDescent="0.35">
      <c r="J75613" s="830"/>
    </row>
    <row r="75614" spans="10:10" x14ac:dyDescent="0.35">
      <c r="J75614" s="830"/>
    </row>
    <row r="75615" spans="10:10" x14ac:dyDescent="0.35">
      <c r="J75615" s="830"/>
    </row>
    <row r="75616" spans="10:10" x14ac:dyDescent="0.35">
      <c r="J75616" s="830"/>
    </row>
    <row r="75617" spans="10:10" x14ac:dyDescent="0.35">
      <c r="J75617" s="830"/>
    </row>
    <row r="75618" spans="10:10" x14ac:dyDescent="0.35">
      <c r="J75618" s="830"/>
    </row>
    <row r="75619" spans="10:10" x14ac:dyDescent="0.35">
      <c r="J75619" s="830"/>
    </row>
    <row r="75620" spans="10:10" x14ac:dyDescent="0.35">
      <c r="J75620" s="830"/>
    </row>
    <row r="75621" spans="10:10" x14ac:dyDescent="0.35">
      <c r="J75621" s="830"/>
    </row>
    <row r="75622" spans="10:10" x14ac:dyDescent="0.35">
      <c r="J75622" s="830"/>
    </row>
    <row r="75623" spans="10:10" x14ac:dyDescent="0.35">
      <c r="J75623" s="830"/>
    </row>
    <row r="75624" spans="10:10" x14ac:dyDescent="0.35">
      <c r="J75624" s="830"/>
    </row>
    <row r="75625" spans="10:10" x14ac:dyDescent="0.35">
      <c r="J75625" s="830"/>
    </row>
    <row r="75626" spans="10:10" x14ac:dyDescent="0.35">
      <c r="J75626" s="830"/>
    </row>
    <row r="75627" spans="10:10" x14ac:dyDescent="0.35">
      <c r="J75627" s="830"/>
    </row>
    <row r="75628" spans="10:10" x14ac:dyDescent="0.35">
      <c r="J75628" s="830"/>
    </row>
    <row r="75629" spans="10:10" x14ac:dyDescent="0.35">
      <c r="J75629" s="830"/>
    </row>
    <row r="75630" spans="10:10" x14ac:dyDescent="0.35">
      <c r="J75630" s="830"/>
    </row>
    <row r="75631" spans="10:10" x14ac:dyDescent="0.35">
      <c r="J75631" s="830"/>
    </row>
    <row r="75632" spans="10:10" x14ac:dyDescent="0.35">
      <c r="J75632" s="830"/>
    </row>
    <row r="75633" spans="10:10" x14ac:dyDescent="0.35">
      <c r="J75633" s="830"/>
    </row>
    <row r="75634" spans="10:10" x14ac:dyDescent="0.35">
      <c r="J75634" s="830"/>
    </row>
    <row r="75635" spans="10:10" x14ac:dyDescent="0.35">
      <c r="J75635" s="830"/>
    </row>
    <row r="75636" spans="10:10" x14ac:dyDescent="0.35">
      <c r="J75636" s="830"/>
    </row>
    <row r="75637" spans="10:10" x14ac:dyDescent="0.35">
      <c r="J75637" s="830"/>
    </row>
    <row r="75638" spans="10:10" x14ac:dyDescent="0.35">
      <c r="J75638" s="830"/>
    </row>
    <row r="75639" spans="10:10" x14ac:dyDescent="0.35">
      <c r="J75639" s="830"/>
    </row>
    <row r="75640" spans="10:10" x14ac:dyDescent="0.35">
      <c r="J75640" s="830"/>
    </row>
    <row r="75641" spans="10:10" x14ac:dyDescent="0.35">
      <c r="J75641" s="830"/>
    </row>
    <row r="75642" spans="10:10" x14ac:dyDescent="0.35">
      <c r="J75642" s="830"/>
    </row>
    <row r="75643" spans="10:10" x14ac:dyDescent="0.35">
      <c r="J75643" s="830"/>
    </row>
    <row r="75644" spans="10:10" x14ac:dyDescent="0.35">
      <c r="J75644" s="830"/>
    </row>
    <row r="75645" spans="10:10" x14ac:dyDescent="0.35">
      <c r="J75645" s="830"/>
    </row>
    <row r="75646" spans="10:10" x14ac:dyDescent="0.35">
      <c r="J75646" s="830"/>
    </row>
    <row r="75647" spans="10:10" x14ac:dyDescent="0.35">
      <c r="J75647" s="830"/>
    </row>
    <row r="75648" spans="10:10" x14ac:dyDescent="0.35">
      <c r="J75648" s="830"/>
    </row>
    <row r="75649" spans="10:10" x14ac:dyDescent="0.35">
      <c r="J75649" s="830"/>
    </row>
    <row r="75650" spans="10:10" x14ac:dyDescent="0.35">
      <c r="J75650" s="830"/>
    </row>
    <row r="75651" spans="10:10" x14ac:dyDescent="0.35">
      <c r="J75651" s="830"/>
    </row>
    <row r="75652" spans="10:10" x14ac:dyDescent="0.35">
      <c r="J75652" s="830"/>
    </row>
    <row r="75653" spans="10:10" x14ac:dyDescent="0.35">
      <c r="J75653" s="830"/>
    </row>
    <row r="75654" spans="10:10" x14ac:dyDescent="0.35">
      <c r="J75654" s="830"/>
    </row>
    <row r="75655" spans="10:10" x14ac:dyDescent="0.35">
      <c r="J75655" s="830"/>
    </row>
    <row r="75656" spans="10:10" x14ac:dyDescent="0.35">
      <c r="J75656" s="830"/>
    </row>
    <row r="75657" spans="10:10" x14ac:dyDescent="0.35">
      <c r="J75657" s="830"/>
    </row>
    <row r="75658" spans="10:10" x14ac:dyDescent="0.35">
      <c r="J75658" s="830"/>
    </row>
    <row r="75659" spans="10:10" x14ac:dyDescent="0.35">
      <c r="J75659" s="830"/>
    </row>
    <row r="75660" spans="10:10" x14ac:dyDescent="0.35">
      <c r="J75660" s="830"/>
    </row>
    <row r="75661" spans="10:10" x14ac:dyDescent="0.35">
      <c r="J75661" s="830"/>
    </row>
    <row r="75662" spans="10:10" x14ac:dyDescent="0.35">
      <c r="J75662" s="830"/>
    </row>
    <row r="75663" spans="10:10" x14ac:dyDescent="0.35">
      <c r="J75663" s="830"/>
    </row>
    <row r="75664" spans="10:10" x14ac:dyDescent="0.35">
      <c r="J75664" s="830"/>
    </row>
    <row r="75665" spans="10:10" x14ac:dyDescent="0.35">
      <c r="J75665" s="830"/>
    </row>
    <row r="75666" spans="10:10" x14ac:dyDescent="0.35">
      <c r="J75666" s="830"/>
    </row>
    <row r="75667" spans="10:10" x14ac:dyDescent="0.35">
      <c r="J75667" s="830"/>
    </row>
    <row r="75668" spans="10:10" x14ac:dyDescent="0.35">
      <c r="J75668" s="830"/>
    </row>
    <row r="75669" spans="10:10" x14ac:dyDescent="0.35">
      <c r="J75669" s="830"/>
    </row>
    <row r="75670" spans="10:10" x14ac:dyDescent="0.35">
      <c r="J75670" s="830"/>
    </row>
    <row r="75671" spans="10:10" x14ac:dyDescent="0.35">
      <c r="J75671" s="830"/>
    </row>
    <row r="75672" spans="10:10" x14ac:dyDescent="0.35">
      <c r="J75672" s="830"/>
    </row>
    <row r="75673" spans="10:10" x14ac:dyDescent="0.35">
      <c r="J75673" s="830"/>
    </row>
    <row r="75674" spans="10:10" x14ac:dyDescent="0.35">
      <c r="J75674" s="830"/>
    </row>
    <row r="75675" spans="10:10" x14ac:dyDescent="0.35">
      <c r="J75675" s="830"/>
    </row>
    <row r="75676" spans="10:10" x14ac:dyDescent="0.35">
      <c r="J75676" s="830"/>
    </row>
    <row r="75677" spans="10:10" x14ac:dyDescent="0.35">
      <c r="J75677" s="830"/>
    </row>
    <row r="75678" spans="10:10" x14ac:dyDescent="0.35">
      <c r="J75678" s="830"/>
    </row>
    <row r="75679" spans="10:10" x14ac:dyDescent="0.35">
      <c r="J75679" s="830"/>
    </row>
    <row r="75680" spans="10:10" x14ac:dyDescent="0.35">
      <c r="J75680" s="830"/>
    </row>
    <row r="75681" spans="10:10" x14ac:dyDescent="0.35">
      <c r="J75681" s="830"/>
    </row>
    <row r="75682" spans="10:10" x14ac:dyDescent="0.35">
      <c r="J75682" s="830"/>
    </row>
    <row r="75683" spans="10:10" x14ac:dyDescent="0.35">
      <c r="J75683" s="830"/>
    </row>
    <row r="75684" spans="10:10" x14ac:dyDescent="0.35">
      <c r="J75684" s="830"/>
    </row>
    <row r="75685" spans="10:10" x14ac:dyDescent="0.35">
      <c r="J75685" s="830"/>
    </row>
    <row r="75686" spans="10:10" x14ac:dyDescent="0.35">
      <c r="J75686" s="830"/>
    </row>
    <row r="75687" spans="10:10" x14ac:dyDescent="0.35">
      <c r="J75687" s="830"/>
    </row>
    <row r="75688" spans="10:10" x14ac:dyDescent="0.35">
      <c r="J75688" s="830"/>
    </row>
    <row r="75689" spans="10:10" x14ac:dyDescent="0.35">
      <c r="J75689" s="830"/>
    </row>
    <row r="75690" spans="10:10" x14ac:dyDescent="0.35">
      <c r="J75690" s="830"/>
    </row>
    <row r="75691" spans="10:10" x14ac:dyDescent="0.35">
      <c r="J75691" s="830"/>
    </row>
    <row r="75692" spans="10:10" x14ac:dyDescent="0.35">
      <c r="J75692" s="830"/>
    </row>
    <row r="75693" spans="10:10" x14ac:dyDescent="0.35">
      <c r="J75693" s="830"/>
    </row>
    <row r="75694" spans="10:10" x14ac:dyDescent="0.35">
      <c r="J75694" s="830"/>
    </row>
    <row r="75695" spans="10:10" x14ac:dyDescent="0.35">
      <c r="J75695" s="830"/>
    </row>
    <row r="75696" spans="10:10" x14ac:dyDescent="0.35">
      <c r="J75696" s="830"/>
    </row>
    <row r="75697" spans="10:10" x14ac:dyDescent="0.35">
      <c r="J75697" s="830"/>
    </row>
    <row r="75698" spans="10:10" x14ac:dyDescent="0.35">
      <c r="J75698" s="830"/>
    </row>
    <row r="75699" spans="10:10" x14ac:dyDescent="0.35">
      <c r="J75699" s="830"/>
    </row>
    <row r="75700" spans="10:10" x14ac:dyDescent="0.35">
      <c r="J75700" s="830"/>
    </row>
    <row r="75701" spans="10:10" x14ac:dyDescent="0.35">
      <c r="J75701" s="830"/>
    </row>
    <row r="75702" spans="10:10" x14ac:dyDescent="0.35">
      <c r="J75702" s="830"/>
    </row>
    <row r="75703" spans="10:10" x14ac:dyDescent="0.35">
      <c r="J75703" s="830"/>
    </row>
    <row r="75704" spans="10:10" x14ac:dyDescent="0.35">
      <c r="J75704" s="830"/>
    </row>
    <row r="75705" spans="10:10" x14ac:dyDescent="0.35">
      <c r="J75705" s="830"/>
    </row>
    <row r="75706" spans="10:10" x14ac:dyDescent="0.35">
      <c r="J75706" s="830"/>
    </row>
    <row r="75707" spans="10:10" x14ac:dyDescent="0.35">
      <c r="J75707" s="830"/>
    </row>
    <row r="75708" spans="10:10" x14ac:dyDescent="0.35">
      <c r="J75708" s="830"/>
    </row>
    <row r="75709" spans="10:10" x14ac:dyDescent="0.35">
      <c r="J75709" s="830"/>
    </row>
    <row r="75710" spans="10:10" x14ac:dyDescent="0.35">
      <c r="J75710" s="830"/>
    </row>
    <row r="75711" spans="10:10" x14ac:dyDescent="0.35">
      <c r="J75711" s="830"/>
    </row>
    <row r="75712" spans="10:10" x14ac:dyDescent="0.35">
      <c r="J75712" s="830"/>
    </row>
    <row r="75713" spans="10:10" x14ac:dyDescent="0.35">
      <c r="J75713" s="830"/>
    </row>
    <row r="75714" spans="10:10" x14ac:dyDescent="0.35">
      <c r="J75714" s="830"/>
    </row>
    <row r="75715" spans="10:10" x14ac:dyDescent="0.35">
      <c r="J75715" s="830"/>
    </row>
    <row r="75716" spans="10:10" x14ac:dyDescent="0.35">
      <c r="J75716" s="830"/>
    </row>
    <row r="75717" spans="10:10" x14ac:dyDescent="0.35">
      <c r="J75717" s="830"/>
    </row>
    <row r="75718" spans="10:10" x14ac:dyDescent="0.35">
      <c r="J75718" s="830"/>
    </row>
    <row r="75719" spans="10:10" x14ac:dyDescent="0.35">
      <c r="J75719" s="830"/>
    </row>
    <row r="75720" spans="10:10" x14ac:dyDescent="0.35">
      <c r="J75720" s="830"/>
    </row>
    <row r="75721" spans="10:10" x14ac:dyDescent="0.35">
      <c r="J75721" s="830"/>
    </row>
    <row r="75722" spans="10:10" x14ac:dyDescent="0.35">
      <c r="J75722" s="830"/>
    </row>
    <row r="75723" spans="10:10" x14ac:dyDescent="0.35">
      <c r="J75723" s="830"/>
    </row>
    <row r="75724" spans="10:10" x14ac:dyDescent="0.35">
      <c r="J75724" s="830"/>
    </row>
    <row r="75725" spans="10:10" x14ac:dyDescent="0.35">
      <c r="J75725" s="830"/>
    </row>
    <row r="75726" spans="10:10" x14ac:dyDescent="0.35">
      <c r="J75726" s="830"/>
    </row>
    <row r="75727" spans="10:10" x14ac:dyDescent="0.35">
      <c r="J75727" s="830"/>
    </row>
    <row r="75728" spans="10:10" x14ac:dyDescent="0.35">
      <c r="J75728" s="830"/>
    </row>
    <row r="75729" spans="10:10" x14ac:dyDescent="0.35">
      <c r="J75729" s="830"/>
    </row>
    <row r="75730" spans="10:10" x14ac:dyDescent="0.35">
      <c r="J75730" s="830"/>
    </row>
    <row r="75731" spans="10:10" x14ac:dyDescent="0.35">
      <c r="J75731" s="830"/>
    </row>
    <row r="75732" spans="10:10" x14ac:dyDescent="0.35">
      <c r="J75732" s="830"/>
    </row>
    <row r="75733" spans="10:10" x14ac:dyDescent="0.35">
      <c r="J75733" s="830"/>
    </row>
    <row r="75734" spans="10:10" x14ac:dyDescent="0.35">
      <c r="J75734" s="830"/>
    </row>
    <row r="75735" spans="10:10" x14ac:dyDescent="0.35">
      <c r="J75735" s="830"/>
    </row>
    <row r="75736" spans="10:10" x14ac:dyDescent="0.35">
      <c r="J75736" s="830"/>
    </row>
    <row r="75737" spans="10:10" x14ac:dyDescent="0.35">
      <c r="J75737" s="830"/>
    </row>
    <row r="75738" spans="10:10" x14ac:dyDescent="0.35">
      <c r="J75738" s="830"/>
    </row>
    <row r="75739" spans="10:10" x14ac:dyDescent="0.35">
      <c r="J75739" s="830"/>
    </row>
    <row r="75740" spans="10:10" x14ac:dyDescent="0.35">
      <c r="J75740" s="830"/>
    </row>
    <row r="75741" spans="10:10" x14ac:dyDescent="0.35">
      <c r="J75741" s="830"/>
    </row>
    <row r="75742" spans="10:10" x14ac:dyDescent="0.35">
      <c r="J75742" s="830"/>
    </row>
    <row r="75743" spans="10:10" x14ac:dyDescent="0.35">
      <c r="J75743" s="830"/>
    </row>
    <row r="75744" spans="10:10" x14ac:dyDescent="0.35">
      <c r="J75744" s="830"/>
    </row>
    <row r="75745" spans="10:10" x14ac:dyDescent="0.35">
      <c r="J75745" s="830"/>
    </row>
    <row r="75746" spans="10:10" x14ac:dyDescent="0.35">
      <c r="J75746" s="830"/>
    </row>
    <row r="75747" spans="10:10" x14ac:dyDescent="0.35">
      <c r="J75747" s="830"/>
    </row>
    <row r="75748" spans="10:10" x14ac:dyDescent="0.35">
      <c r="J75748" s="830"/>
    </row>
    <row r="75749" spans="10:10" x14ac:dyDescent="0.35">
      <c r="J75749" s="830"/>
    </row>
    <row r="75750" spans="10:10" x14ac:dyDescent="0.35">
      <c r="J75750" s="830"/>
    </row>
    <row r="75751" spans="10:10" x14ac:dyDescent="0.35">
      <c r="J75751" s="830"/>
    </row>
    <row r="75752" spans="10:10" x14ac:dyDescent="0.35">
      <c r="J75752" s="830"/>
    </row>
    <row r="75753" spans="10:10" x14ac:dyDescent="0.35">
      <c r="J75753" s="830"/>
    </row>
    <row r="75754" spans="10:10" x14ac:dyDescent="0.35">
      <c r="J75754" s="830"/>
    </row>
    <row r="75755" spans="10:10" x14ac:dyDescent="0.35">
      <c r="J75755" s="830"/>
    </row>
    <row r="75756" spans="10:10" x14ac:dyDescent="0.35">
      <c r="J75756" s="830"/>
    </row>
    <row r="75757" spans="10:10" x14ac:dyDescent="0.35">
      <c r="J75757" s="830"/>
    </row>
    <row r="75758" spans="10:10" x14ac:dyDescent="0.35">
      <c r="J75758" s="830"/>
    </row>
    <row r="75759" spans="10:10" x14ac:dyDescent="0.35">
      <c r="J75759" s="830"/>
    </row>
    <row r="75760" spans="10:10" x14ac:dyDescent="0.35">
      <c r="J75760" s="830"/>
    </row>
    <row r="75761" spans="10:10" x14ac:dyDescent="0.35">
      <c r="J75761" s="830"/>
    </row>
    <row r="75762" spans="10:10" x14ac:dyDescent="0.35">
      <c r="J75762" s="830"/>
    </row>
    <row r="75763" spans="10:10" x14ac:dyDescent="0.35">
      <c r="J75763" s="830"/>
    </row>
    <row r="75764" spans="10:10" x14ac:dyDescent="0.35">
      <c r="J75764" s="830"/>
    </row>
    <row r="75765" spans="10:10" x14ac:dyDescent="0.35">
      <c r="J75765" s="830"/>
    </row>
    <row r="75766" spans="10:10" x14ac:dyDescent="0.35">
      <c r="J75766" s="830"/>
    </row>
    <row r="75767" spans="10:10" x14ac:dyDescent="0.35">
      <c r="J75767" s="830"/>
    </row>
    <row r="75768" spans="10:10" x14ac:dyDescent="0.35">
      <c r="J75768" s="830"/>
    </row>
    <row r="75769" spans="10:10" x14ac:dyDescent="0.35">
      <c r="J75769" s="830"/>
    </row>
    <row r="75770" spans="10:10" x14ac:dyDescent="0.35">
      <c r="J75770" s="830"/>
    </row>
    <row r="75771" spans="10:10" x14ac:dyDescent="0.35">
      <c r="J75771" s="830"/>
    </row>
    <row r="75772" spans="10:10" x14ac:dyDescent="0.35">
      <c r="J75772" s="830"/>
    </row>
    <row r="75773" spans="10:10" x14ac:dyDescent="0.35">
      <c r="J75773" s="830"/>
    </row>
    <row r="75774" spans="10:10" x14ac:dyDescent="0.35">
      <c r="J75774" s="830"/>
    </row>
    <row r="75775" spans="10:10" x14ac:dyDescent="0.35">
      <c r="J75775" s="830"/>
    </row>
    <row r="75776" spans="10:10" x14ac:dyDescent="0.35">
      <c r="J75776" s="830"/>
    </row>
    <row r="75777" spans="10:10" x14ac:dyDescent="0.35">
      <c r="J75777" s="830"/>
    </row>
    <row r="75778" spans="10:10" x14ac:dyDescent="0.35">
      <c r="J75778" s="830"/>
    </row>
    <row r="75779" spans="10:10" x14ac:dyDescent="0.35">
      <c r="J75779" s="830"/>
    </row>
    <row r="75780" spans="10:10" x14ac:dyDescent="0.35">
      <c r="J75780" s="830"/>
    </row>
    <row r="75781" spans="10:10" x14ac:dyDescent="0.35">
      <c r="J75781" s="830"/>
    </row>
    <row r="75782" spans="10:10" x14ac:dyDescent="0.35">
      <c r="J75782" s="830"/>
    </row>
    <row r="75783" spans="10:10" x14ac:dyDescent="0.35">
      <c r="J75783" s="830"/>
    </row>
    <row r="75784" spans="10:10" x14ac:dyDescent="0.35">
      <c r="J75784" s="830"/>
    </row>
    <row r="75785" spans="10:10" x14ac:dyDescent="0.35">
      <c r="J75785" s="830"/>
    </row>
    <row r="75786" spans="10:10" x14ac:dyDescent="0.35">
      <c r="J75786" s="830"/>
    </row>
    <row r="75787" spans="10:10" x14ac:dyDescent="0.35">
      <c r="J75787" s="830"/>
    </row>
    <row r="75788" spans="10:10" x14ac:dyDescent="0.35">
      <c r="J75788" s="830"/>
    </row>
    <row r="75789" spans="10:10" x14ac:dyDescent="0.35">
      <c r="J75789" s="830"/>
    </row>
    <row r="75790" spans="10:10" x14ac:dyDescent="0.35">
      <c r="J75790" s="830"/>
    </row>
    <row r="75791" spans="10:10" x14ac:dyDescent="0.35">
      <c r="J75791" s="830"/>
    </row>
    <row r="75792" spans="10:10" x14ac:dyDescent="0.35">
      <c r="J75792" s="830"/>
    </row>
    <row r="75793" spans="10:10" x14ac:dyDescent="0.35">
      <c r="J75793" s="830"/>
    </row>
    <row r="75794" spans="10:10" x14ac:dyDescent="0.35">
      <c r="J75794" s="830"/>
    </row>
    <row r="75795" spans="10:10" x14ac:dyDescent="0.35">
      <c r="J75795" s="830"/>
    </row>
    <row r="75796" spans="10:10" x14ac:dyDescent="0.35">
      <c r="J75796" s="830"/>
    </row>
    <row r="75797" spans="10:10" x14ac:dyDescent="0.35">
      <c r="J75797" s="830"/>
    </row>
    <row r="75798" spans="10:10" x14ac:dyDescent="0.35">
      <c r="J75798" s="830"/>
    </row>
    <row r="75799" spans="10:10" x14ac:dyDescent="0.35">
      <c r="J75799" s="830"/>
    </row>
    <row r="75800" spans="10:10" x14ac:dyDescent="0.35">
      <c r="J75800" s="830"/>
    </row>
    <row r="75801" spans="10:10" x14ac:dyDescent="0.35">
      <c r="J75801" s="830"/>
    </row>
    <row r="75802" spans="10:10" x14ac:dyDescent="0.35">
      <c r="J75802" s="830"/>
    </row>
    <row r="75803" spans="10:10" x14ac:dyDescent="0.35">
      <c r="J75803" s="830"/>
    </row>
    <row r="75804" spans="10:10" x14ac:dyDescent="0.35">
      <c r="J75804" s="830"/>
    </row>
    <row r="75805" spans="10:10" x14ac:dyDescent="0.35">
      <c r="J75805" s="830"/>
    </row>
    <row r="75806" spans="10:10" x14ac:dyDescent="0.35">
      <c r="J75806" s="830"/>
    </row>
    <row r="75807" spans="10:10" x14ac:dyDescent="0.35">
      <c r="J75807" s="830"/>
    </row>
    <row r="75808" spans="10:10" x14ac:dyDescent="0.35">
      <c r="J75808" s="830"/>
    </row>
    <row r="75809" spans="10:10" x14ac:dyDescent="0.35">
      <c r="J75809" s="830"/>
    </row>
    <row r="75810" spans="10:10" x14ac:dyDescent="0.35">
      <c r="J75810" s="830"/>
    </row>
    <row r="75811" spans="10:10" x14ac:dyDescent="0.35">
      <c r="J75811" s="830"/>
    </row>
    <row r="75812" spans="10:10" x14ac:dyDescent="0.35">
      <c r="J75812" s="830"/>
    </row>
    <row r="75813" spans="10:10" x14ac:dyDescent="0.35">
      <c r="J75813" s="830"/>
    </row>
    <row r="75814" spans="10:10" x14ac:dyDescent="0.35">
      <c r="J75814" s="830"/>
    </row>
    <row r="75815" spans="10:10" x14ac:dyDescent="0.35">
      <c r="J75815" s="830"/>
    </row>
    <row r="75816" spans="10:10" x14ac:dyDescent="0.35">
      <c r="J75816" s="830"/>
    </row>
    <row r="75817" spans="10:10" x14ac:dyDescent="0.35">
      <c r="J75817" s="830"/>
    </row>
    <row r="75818" spans="10:10" x14ac:dyDescent="0.35">
      <c r="J75818" s="830"/>
    </row>
    <row r="75819" spans="10:10" x14ac:dyDescent="0.35">
      <c r="J75819" s="830"/>
    </row>
    <row r="75820" spans="10:10" x14ac:dyDescent="0.35">
      <c r="J75820" s="830"/>
    </row>
    <row r="75821" spans="10:10" x14ac:dyDescent="0.35">
      <c r="J75821" s="830"/>
    </row>
    <row r="75822" spans="10:10" x14ac:dyDescent="0.35">
      <c r="J75822" s="830"/>
    </row>
    <row r="75823" spans="10:10" x14ac:dyDescent="0.35">
      <c r="J75823" s="830"/>
    </row>
    <row r="75824" spans="10:10" x14ac:dyDescent="0.35">
      <c r="J75824" s="830"/>
    </row>
    <row r="75825" spans="10:10" x14ac:dyDescent="0.35">
      <c r="J75825" s="830"/>
    </row>
    <row r="75826" spans="10:10" x14ac:dyDescent="0.35">
      <c r="J75826" s="830"/>
    </row>
    <row r="75827" spans="10:10" x14ac:dyDescent="0.35">
      <c r="J75827" s="830"/>
    </row>
    <row r="75828" spans="10:10" x14ac:dyDescent="0.35">
      <c r="J75828" s="830"/>
    </row>
    <row r="75829" spans="10:10" x14ac:dyDescent="0.35">
      <c r="J75829" s="830"/>
    </row>
    <row r="75830" spans="10:10" x14ac:dyDescent="0.35">
      <c r="J75830" s="830"/>
    </row>
    <row r="75831" spans="10:10" x14ac:dyDescent="0.35">
      <c r="J75831" s="830"/>
    </row>
    <row r="75832" spans="10:10" x14ac:dyDescent="0.35">
      <c r="J75832" s="830"/>
    </row>
    <row r="75833" spans="10:10" x14ac:dyDescent="0.35">
      <c r="J75833" s="830"/>
    </row>
    <row r="75834" spans="10:10" x14ac:dyDescent="0.35">
      <c r="J75834" s="830"/>
    </row>
    <row r="75835" spans="10:10" x14ac:dyDescent="0.35">
      <c r="J75835" s="830"/>
    </row>
    <row r="75836" spans="10:10" x14ac:dyDescent="0.35">
      <c r="J75836" s="830"/>
    </row>
    <row r="75837" spans="10:10" x14ac:dyDescent="0.35">
      <c r="J75837" s="830"/>
    </row>
    <row r="75838" spans="10:10" x14ac:dyDescent="0.35">
      <c r="J75838" s="830"/>
    </row>
    <row r="75839" spans="10:10" x14ac:dyDescent="0.35">
      <c r="J75839" s="830"/>
    </row>
    <row r="75840" spans="10:10" x14ac:dyDescent="0.35">
      <c r="J75840" s="830"/>
    </row>
    <row r="75841" spans="10:10" x14ac:dyDescent="0.35">
      <c r="J75841" s="830"/>
    </row>
    <row r="75842" spans="10:10" x14ac:dyDescent="0.35">
      <c r="J75842" s="830"/>
    </row>
    <row r="75843" spans="10:10" x14ac:dyDescent="0.35">
      <c r="J75843" s="830"/>
    </row>
    <row r="75844" spans="10:10" x14ac:dyDescent="0.35">
      <c r="J75844" s="830"/>
    </row>
    <row r="75845" spans="10:10" x14ac:dyDescent="0.35">
      <c r="J75845" s="830"/>
    </row>
    <row r="75846" spans="10:10" x14ac:dyDescent="0.35">
      <c r="J75846" s="830"/>
    </row>
    <row r="75847" spans="10:10" x14ac:dyDescent="0.35">
      <c r="J75847" s="830"/>
    </row>
    <row r="75848" spans="10:10" x14ac:dyDescent="0.35">
      <c r="J75848" s="830"/>
    </row>
    <row r="75849" spans="10:10" x14ac:dyDescent="0.35">
      <c r="J75849" s="830"/>
    </row>
    <row r="75850" spans="10:10" x14ac:dyDescent="0.35">
      <c r="J75850" s="830"/>
    </row>
    <row r="75851" spans="10:10" x14ac:dyDescent="0.35">
      <c r="J75851" s="830"/>
    </row>
    <row r="75852" spans="10:10" x14ac:dyDescent="0.35">
      <c r="J75852" s="830"/>
    </row>
    <row r="75853" spans="10:10" x14ac:dyDescent="0.35">
      <c r="J75853" s="830"/>
    </row>
    <row r="75854" spans="10:10" x14ac:dyDescent="0.35">
      <c r="J75854" s="830"/>
    </row>
    <row r="75855" spans="10:10" x14ac:dyDescent="0.35">
      <c r="J75855" s="830"/>
    </row>
    <row r="75856" spans="10:10" x14ac:dyDescent="0.35">
      <c r="J75856" s="830"/>
    </row>
    <row r="75857" spans="10:10" x14ac:dyDescent="0.35">
      <c r="J75857" s="830"/>
    </row>
    <row r="75858" spans="10:10" x14ac:dyDescent="0.35">
      <c r="J75858" s="830"/>
    </row>
    <row r="75859" spans="10:10" x14ac:dyDescent="0.35">
      <c r="J75859" s="830"/>
    </row>
    <row r="75860" spans="10:10" x14ac:dyDescent="0.35">
      <c r="J75860" s="830"/>
    </row>
    <row r="75861" spans="10:10" x14ac:dyDescent="0.35">
      <c r="J75861" s="830"/>
    </row>
    <row r="75862" spans="10:10" x14ac:dyDescent="0.35">
      <c r="J75862" s="830"/>
    </row>
    <row r="75863" spans="10:10" x14ac:dyDescent="0.35">
      <c r="J75863" s="830"/>
    </row>
    <row r="75864" spans="10:10" x14ac:dyDescent="0.35">
      <c r="J75864" s="830"/>
    </row>
    <row r="75865" spans="10:10" x14ac:dyDescent="0.35">
      <c r="J75865" s="830"/>
    </row>
    <row r="75866" spans="10:10" x14ac:dyDescent="0.35">
      <c r="J75866" s="830"/>
    </row>
    <row r="75867" spans="10:10" x14ac:dyDescent="0.35">
      <c r="J75867" s="830"/>
    </row>
    <row r="75868" spans="10:10" x14ac:dyDescent="0.35">
      <c r="J75868" s="830"/>
    </row>
    <row r="75869" spans="10:10" x14ac:dyDescent="0.35">
      <c r="J75869" s="830"/>
    </row>
    <row r="75870" spans="10:10" x14ac:dyDescent="0.35">
      <c r="J75870" s="830"/>
    </row>
    <row r="75871" spans="10:10" x14ac:dyDescent="0.35">
      <c r="J75871" s="830"/>
    </row>
    <row r="75872" spans="10:10" x14ac:dyDescent="0.35">
      <c r="J75872" s="830"/>
    </row>
    <row r="75873" spans="10:10" x14ac:dyDescent="0.35">
      <c r="J75873" s="830"/>
    </row>
    <row r="75874" spans="10:10" x14ac:dyDescent="0.35">
      <c r="J75874" s="830"/>
    </row>
    <row r="75875" spans="10:10" x14ac:dyDescent="0.35">
      <c r="J75875" s="830"/>
    </row>
    <row r="75876" spans="10:10" x14ac:dyDescent="0.35">
      <c r="J75876" s="830"/>
    </row>
    <row r="75877" spans="10:10" x14ac:dyDescent="0.35">
      <c r="J75877" s="830"/>
    </row>
    <row r="75878" spans="10:10" x14ac:dyDescent="0.35">
      <c r="J75878" s="830"/>
    </row>
    <row r="75879" spans="10:10" x14ac:dyDescent="0.35">
      <c r="J75879" s="830"/>
    </row>
    <row r="75880" spans="10:10" x14ac:dyDescent="0.35">
      <c r="J75880" s="830"/>
    </row>
    <row r="75881" spans="10:10" x14ac:dyDescent="0.35">
      <c r="J75881" s="830"/>
    </row>
    <row r="75882" spans="10:10" x14ac:dyDescent="0.35">
      <c r="J75882" s="830"/>
    </row>
    <row r="75883" spans="10:10" x14ac:dyDescent="0.35">
      <c r="J75883" s="830"/>
    </row>
    <row r="75884" spans="10:10" x14ac:dyDescent="0.35">
      <c r="J75884" s="830"/>
    </row>
    <row r="75885" spans="10:10" x14ac:dyDescent="0.35">
      <c r="J75885" s="830"/>
    </row>
    <row r="75886" spans="10:10" x14ac:dyDescent="0.35">
      <c r="J75886" s="830"/>
    </row>
    <row r="75887" spans="10:10" x14ac:dyDescent="0.35">
      <c r="J75887" s="830"/>
    </row>
    <row r="75888" spans="10:10" x14ac:dyDescent="0.35">
      <c r="J75888" s="830"/>
    </row>
    <row r="75889" spans="10:10" x14ac:dyDescent="0.35">
      <c r="J75889" s="830"/>
    </row>
    <row r="75890" spans="10:10" x14ac:dyDescent="0.35">
      <c r="J75890" s="830"/>
    </row>
    <row r="75891" spans="10:10" x14ac:dyDescent="0.35">
      <c r="J75891" s="830"/>
    </row>
    <row r="75892" spans="10:10" x14ac:dyDescent="0.35">
      <c r="J75892" s="830"/>
    </row>
    <row r="75893" spans="10:10" x14ac:dyDescent="0.35">
      <c r="J75893" s="830"/>
    </row>
    <row r="75894" spans="10:10" x14ac:dyDescent="0.35">
      <c r="J75894" s="830"/>
    </row>
    <row r="75895" spans="10:10" x14ac:dyDescent="0.35">
      <c r="J75895" s="830"/>
    </row>
    <row r="75896" spans="10:10" x14ac:dyDescent="0.35">
      <c r="J75896" s="830"/>
    </row>
    <row r="75897" spans="10:10" x14ac:dyDescent="0.35">
      <c r="J75897" s="830"/>
    </row>
    <row r="75898" spans="10:10" x14ac:dyDescent="0.35">
      <c r="J75898" s="830"/>
    </row>
    <row r="75899" spans="10:10" x14ac:dyDescent="0.35">
      <c r="J75899" s="830"/>
    </row>
    <row r="75900" spans="10:10" x14ac:dyDescent="0.35">
      <c r="J75900" s="830"/>
    </row>
    <row r="75901" spans="10:10" x14ac:dyDescent="0.35">
      <c r="J75901" s="830"/>
    </row>
    <row r="75902" spans="10:10" x14ac:dyDescent="0.35">
      <c r="J75902" s="830"/>
    </row>
    <row r="75903" spans="10:10" x14ac:dyDescent="0.35">
      <c r="J75903" s="830"/>
    </row>
    <row r="75904" spans="10:10" x14ac:dyDescent="0.35">
      <c r="J75904" s="830"/>
    </row>
    <row r="75905" spans="10:10" x14ac:dyDescent="0.35">
      <c r="J75905" s="830"/>
    </row>
    <row r="75906" spans="10:10" x14ac:dyDescent="0.35">
      <c r="J75906" s="830"/>
    </row>
    <row r="75907" spans="10:10" x14ac:dyDescent="0.35">
      <c r="J75907" s="830"/>
    </row>
    <row r="75908" spans="10:10" x14ac:dyDescent="0.35">
      <c r="J75908" s="830"/>
    </row>
    <row r="75909" spans="10:10" x14ac:dyDescent="0.35">
      <c r="J75909" s="830"/>
    </row>
    <row r="75910" spans="10:10" x14ac:dyDescent="0.35">
      <c r="J75910" s="830"/>
    </row>
    <row r="75911" spans="10:10" x14ac:dyDescent="0.35">
      <c r="J75911" s="830"/>
    </row>
    <row r="75912" spans="10:10" x14ac:dyDescent="0.35">
      <c r="J75912" s="830"/>
    </row>
    <row r="75913" spans="10:10" x14ac:dyDescent="0.35">
      <c r="J75913" s="830"/>
    </row>
    <row r="75914" spans="10:10" x14ac:dyDescent="0.35">
      <c r="J75914" s="830"/>
    </row>
    <row r="75915" spans="10:10" x14ac:dyDescent="0.35">
      <c r="J75915" s="830"/>
    </row>
    <row r="75916" spans="10:10" x14ac:dyDescent="0.35">
      <c r="J75916" s="830"/>
    </row>
    <row r="75917" spans="10:10" x14ac:dyDescent="0.35">
      <c r="J75917" s="830"/>
    </row>
    <row r="75918" spans="10:10" x14ac:dyDescent="0.35">
      <c r="J75918" s="830"/>
    </row>
    <row r="75919" spans="10:10" x14ac:dyDescent="0.35">
      <c r="J75919" s="830"/>
    </row>
    <row r="75920" spans="10:10" x14ac:dyDescent="0.35">
      <c r="J75920" s="830"/>
    </row>
    <row r="75921" spans="10:10" x14ac:dyDescent="0.35">
      <c r="J75921" s="830"/>
    </row>
    <row r="75922" spans="10:10" x14ac:dyDescent="0.35">
      <c r="J75922" s="830"/>
    </row>
    <row r="75923" spans="10:10" x14ac:dyDescent="0.35">
      <c r="J75923" s="830"/>
    </row>
    <row r="75924" spans="10:10" x14ac:dyDescent="0.35">
      <c r="J75924" s="830"/>
    </row>
    <row r="75925" spans="10:10" x14ac:dyDescent="0.35">
      <c r="J75925" s="830"/>
    </row>
    <row r="75926" spans="10:10" x14ac:dyDescent="0.35">
      <c r="J75926" s="830"/>
    </row>
    <row r="75927" spans="10:10" x14ac:dyDescent="0.35">
      <c r="J75927" s="830"/>
    </row>
    <row r="75928" spans="10:10" x14ac:dyDescent="0.35">
      <c r="J75928" s="830"/>
    </row>
    <row r="75929" spans="10:10" x14ac:dyDescent="0.35">
      <c r="J75929" s="830"/>
    </row>
    <row r="75930" spans="10:10" x14ac:dyDescent="0.35">
      <c r="J75930" s="830"/>
    </row>
    <row r="75931" spans="10:10" x14ac:dyDescent="0.35">
      <c r="J75931" s="830"/>
    </row>
    <row r="75932" spans="10:10" x14ac:dyDescent="0.35">
      <c r="J75932" s="830"/>
    </row>
    <row r="75933" spans="10:10" x14ac:dyDescent="0.35">
      <c r="J75933" s="830"/>
    </row>
    <row r="75934" spans="10:10" x14ac:dyDescent="0.35">
      <c r="J75934" s="830"/>
    </row>
    <row r="75935" spans="10:10" x14ac:dyDescent="0.35">
      <c r="J75935" s="830"/>
    </row>
    <row r="75936" spans="10:10" x14ac:dyDescent="0.35">
      <c r="J75936" s="830"/>
    </row>
    <row r="75937" spans="10:10" x14ac:dyDescent="0.35">
      <c r="J75937" s="830"/>
    </row>
    <row r="75938" spans="10:10" x14ac:dyDescent="0.35">
      <c r="J75938" s="830"/>
    </row>
    <row r="75939" spans="10:10" x14ac:dyDescent="0.35">
      <c r="J75939" s="830"/>
    </row>
    <row r="75940" spans="10:10" x14ac:dyDescent="0.35">
      <c r="J75940" s="830"/>
    </row>
    <row r="75941" spans="10:10" x14ac:dyDescent="0.35">
      <c r="J75941" s="830"/>
    </row>
    <row r="75942" spans="10:10" x14ac:dyDescent="0.35">
      <c r="J75942" s="830"/>
    </row>
    <row r="75943" spans="10:10" x14ac:dyDescent="0.35">
      <c r="J75943" s="830"/>
    </row>
    <row r="75944" spans="10:10" x14ac:dyDescent="0.35">
      <c r="J75944" s="830"/>
    </row>
    <row r="75945" spans="10:10" x14ac:dyDescent="0.35">
      <c r="J75945" s="830"/>
    </row>
    <row r="75946" spans="10:10" x14ac:dyDescent="0.35">
      <c r="J75946" s="830"/>
    </row>
    <row r="75947" spans="10:10" x14ac:dyDescent="0.35">
      <c r="J75947" s="830"/>
    </row>
    <row r="75948" spans="10:10" x14ac:dyDescent="0.35">
      <c r="J75948" s="830"/>
    </row>
    <row r="75949" spans="10:10" x14ac:dyDescent="0.35">
      <c r="J75949" s="830"/>
    </row>
    <row r="75950" spans="10:10" x14ac:dyDescent="0.35">
      <c r="J75950" s="830"/>
    </row>
    <row r="75951" spans="10:10" x14ac:dyDescent="0.35">
      <c r="J75951" s="830"/>
    </row>
    <row r="75952" spans="10:10" x14ac:dyDescent="0.35">
      <c r="J75952" s="830"/>
    </row>
    <row r="75953" spans="10:10" x14ac:dyDescent="0.35">
      <c r="J75953" s="830"/>
    </row>
    <row r="75954" spans="10:10" x14ac:dyDescent="0.35">
      <c r="J75954" s="830"/>
    </row>
    <row r="75955" spans="10:10" x14ac:dyDescent="0.35">
      <c r="J75955" s="830"/>
    </row>
    <row r="75956" spans="10:10" x14ac:dyDescent="0.35">
      <c r="J75956" s="830"/>
    </row>
    <row r="75957" spans="10:10" x14ac:dyDescent="0.35">
      <c r="J75957" s="830"/>
    </row>
    <row r="75958" spans="10:10" x14ac:dyDescent="0.35">
      <c r="J75958" s="830"/>
    </row>
    <row r="75959" spans="10:10" x14ac:dyDescent="0.35">
      <c r="J75959" s="830"/>
    </row>
    <row r="75960" spans="10:10" x14ac:dyDescent="0.35">
      <c r="J75960" s="830"/>
    </row>
    <row r="75961" spans="10:10" x14ac:dyDescent="0.35">
      <c r="J75961" s="830"/>
    </row>
    <row r="75962" spans="10:10" x14ac:dyDescent="0.35">
      <c r="J75962" s="830"/>
    </row>
    <row r="75963" spans="10:10" x14ac:dyDescent="0.35">
      <c r="J75963" s="830"/>
    </row>
    <row r="75964" spans="10:10" x14ac:dyDescent="0.35">
      <c r="J75964" s="830"/>
    </row>
    <row r="75965" spans="10:10" x14ac:dyDescent="0.35">
      <c r="J75965" s="830"/>
    </row>
    <row r="75966" spans="10:10" x14ac:dyDescent="0.35">
      <c r="J75966" s="830"/>
    </row>
    <row r="75967" spans="10:10" x14ac:dyDescent="0.35">
      <c r="J75967" s="830"/>
    </row>
    <row r="75968" spans="10:10" x14ac:dyDescent="0.35">
      <c r="J75968" s="830"/>
    </row>
    <row r="75969" spans="10:10" x14ac:dyDescent="0.35">
      <c r="J75969" s="830"/>
    </row>
    <row r="75970" spans="10:10" x14ac:dyDescent="0.35">
      <c r="J75970" s="830"/>
    </row>
    <row r="75971" spans="10:10" x14ac:dyDescent="0.35">
      <c r="J75971" s="830"/>
    </row>
    <row r="75972" spans="10:10" x14ac:dyDescent="0.35">
      <c r="J75972" s="830"/>
    </row>
    <row r="75973" spans="10:10" x14ac:dyDescent="0.35">
      <c r="J75973" s="830"/>
    </row>
    <row r="75974" spans="10:10" x14ac:dyDescent="0.35">
      <c r="J75974" s="830"/>
    </row>
    <row r="75975" spans="10:10" x14ac:dyDescent="0.35">
      <c r="J75975" s="830"/>
    </row>
    <row r="75976" spans="10:10" x14ac:dyDescent="0.35">
      <c r="J75976" s="830"/>
    </row>
    <row r="75977" spans="10:10" x14ac:dyDescent="0.35">
      <c r="J75977" s="830"/>
    </row>
    <row r="75978" spans="10:10" x14ac:dyDescent="0.35">
      <c r="J75978" s="830"/>
    </row>
    <row r="75979" spans="10:10" x14ac:dyDescent="0.35">
      <c r="J75979" s="830"/>
    </row>
    <row r="75980" spans="10:10" x14ac:dyDescent="0.35">
      <c r="J75980" s="830"/>
    </row>
    <row r="75981" spans="10:10" x14ac:dyDescent="0.35">
      <c r="J75981" s="830"/>
    </row>
    <row r="75982" spans="10:10" x14ac:dyDescent="0.35">
      <c r="J75982" s="830"/>
    </row>
    <row r="75983" spans="10:10" x14ac:dyDescent="0.35">
      <c r="J75983" s="830"/>
    </row>
    <row r="75984" spans="10:10" x14ac:dyDescent="0.35">
      <c r="J75984" s="830"/>
    </row>
    <row r="75985" spans="10:10" x14ac:dyDescent="0.35">
      <c r="J75985" s="830"/>
    </row>
    <row r="75986" spans="10:10" x14ac:dyDescent="0.35">
      <c r="J75986" s="830"/>
    </row>
    <row r="75987" spans="10:10" x14ac:dyDescent="0.35">
      <c r="J75987" s="830"/>
    </row>
    <row r="75988" spans="10:10" x14ac:dyDescent="0.35">
      <c r="J75988" s="830"/>
    </row>
    <row r="75989" spans="10:10" x14ac:dyDescent="0.35">
      <c r="J75989" s="830"/>
    </row>
    <row r="75990" spans="10:10" x14ac:dyDescent="0.35">
      <c r="J75990" s="830"/>
    </row>
    <row r="75991" spans="10:10" x14ac:dyDescent="0.35">
      <c r="J75991" s="830"/>
    </row>
    <row r="75992" spans="10:10" x14ac:dyDescent="0.35">
      <c r="J75992" s="830"/>
    </row>
    <row r="75993" spans="10:10" x14ac:dyDescent="0.35">
      <c r="J75993" s="830"/>
    </row>
    <row r="75994" spans="10:10" x14ac:dyDescent="0.35">
      <c r="J75994" s="830"/>
    </row>
    <row r="75995" spans="10:10" x14ac:dyDescent="0.35">
      <c r="J75995" s="830"/>
    </row>
    <row r="75996" spans="10:10" x14ac:dyDescent="0.35">
      <c r="J75996" s="830"/>
    </row>
    <row r="75997" spans="10:10" x14ac:dyDescent="0.35">
      <c r="J75997" s="830"/>
    </row>
    <row r="75998" spans="10:10" x14ac:dyDescent="0.35">
      <c r="J75998" s="830"/>
    </row>
    <row r="75999" spans="10:10" x14ac:dyDescent="0.35">
      <c r="J75999" s="830"/>
    </row>
    <row r="76000" spans="10:10" x14ac:dyDescent="0.35">
      <c r="J76000" s="830"/>
    </row>
    <row r="76001" spans="10:10" x14ac:dyDescent="0.35">
      <c r="J76001" s="830"/>
    </row>
    <row r="76002" spans="10:10" x14ac:dyDescent="0.35">
      <c r="J76002" s="830"/>
    </row>
    <row r="76003" spans="10:10" x14ac:dyDescent="0.35">
      <c r="J76003" s="830"/>
    </row>
    <row r="76004" spans="10:10" x14ac:dyDescent="0.35">
      <c r="J76004" s="830"/>
    </row>
    <row r="76005" spans="10:10" x14ac:dyDescent="0.35">
      <c r="J76005" s="830"/>
    </row>
    <row r="76006" spans="10:10" x14ac:dyDescent="0.35">
      <c r="J76006" s="830"/>
    </row>
    <row r="76007" spans="10:10" x14ac:dyDescent="0.35">
      <c r="J76007" s="830"/>
    </row>
    <row r="76008" spans="10:10" x14ac:dyDescent="0.35">
      <c r="J76008" s="830"/>
    </row>
    <row r="76009" spans="10:10" x14ac:dyDescent="0.35">
      <c r="J76009" s="830"/>
    </row>
    <row r="76010" spans="10:10" x14ac:dyDescent="0.35">
      <c r="J76010" s="830"/>
    </row>
    <row r="76011" spans="10:10" x14ac:dyDescent="0.35">
      <c r="J76011" s="830"/>
    </row>
    <row r="76012" spans="10:10" x14ac:dyDescent="0.35">
      <c r="J76012" s="830"/>
    </row>
    <row r="76013" spans="10:10" x14ac:dyDescent="0.35">
      <c r="J76013" s="830"/>
    </row>
    <row r="76014" spans="10:10" x14ac:dyDescent="0.35">
      <c r="J76014" s="830"/>
    </row>
    <row r="76015" spans="10:10" x14ac:dyDescent="0.35">
      <c r="J76015" s="830"/>
    </row>
    <row r="76016" spans="10:10" x14ac:dyDescent="0.35">
      <c r="J76016" s="830"/>
    </row>
    <row r="76017" spans="10:10" x14ac:dyDescent="0.35">
      <c r="J76017" s="830"/>
    </row>
    <row r="76018" spans="10:10" x14ac:dyDescent="0.35">
      <c r="J76018" s="830"/>
    </row>
    <row r="76019" spans="10:10" x14ac:dyDescent="0.35">
      <c r="J76019" s="830"/>
    </row>
    <row r="76020" spans="10:10" x14ac:dyDescent="0.35">
      <c r="J76020" s="830"/>
    </row>
    <row r="76021" spans="10:10" x14ac:dyDescent="0.35">
      <c r="J76021" s="830"/>
    </row>
    <row r="76022" spans="10:10" x14ac:dyDescent="0.35">
      <c r="J76022" s="830"/>
    </row>
    <row r="76023" spans="10:10" x14ac:dyDescent="0.35">
      <c r="J76023" s="830"/>
    </row>
    <row r="76024" spans="10:10" x14ac:dyDescent="0.35">
      <c r="J76024" s="830"/>
    </row>
    <row r="76025" spans="10:10" x14ac:dyDescent="0.35">
      <c r="J76025" s="830"/>
    </row>
    <row r="76026" spans="10:10" x14ac:dyDescent="0.35">
      <c r="J76026" s="830"/>
    </row>
    <row r="76027" spans="10:10" x14ac:dyDescent="0.35">
      <c r="J76027" s="830"/>
    </row>
    <row r="76028" spans="10:10" x14ac:dyDescent="0.35">
      <c r="J76028" s="830"/>
    </row>
    <row r="76029" spans="10:10" x14ac:dyDescent="0.35">
      <c r="J76029" s="830"/>
    </row>
    <row r="76030" spans="10:10" x14ac:dyDescent="0.35">
      <c r="J76030" s="830"/>
    </row>
    <row r="76031" spans="10:10" x14ac:dyDescent="0.35">
      <c r="J76031" s="830"/>
    </row>
    <row r="76032" spans="10:10" x14ac:dyDescent="0.35">
      <c r="J76032" s="830"/>
    </row>
    <row r="76033" spans="10:10" x14ac:dyDescent="0.35">
      <c r="J76033" s="830"/>
    </row>
    <row r="76034" spans="10:10" x14ac:dyDescent="0.35">
      <c r="J76034" s="830"/>
    </row>
    <row r="76035" spans="10:10" x14ac:dyDescent="0.35">
      <c r="J76035" s="830"/>
    </row>
    <row r="76036" spans="10:10" x14ac:dyDescent="0.35">
      <c r="J76036" s="830"/>
    </row>
    <row r="76037" spans="10:10" x14ac:dyDescent="0.35">
      <c r="J76037" s="830"/>
    </row>
    <row r="76038" spans="10:10" x14ac:dyDescent="0.35">
      <c r="J76038" s="830"/>
    </row>
    <row r="76039" spans="10:10" x14ac:dyDescent="0.35">
      <c r="J76039" s="830"/>
    </row>
    <row r="76040" spans="10:10" x14ac:dyDescent="0.35">
      <c r="J76040" s="830"/>
    </row>
    <row r="76041" spans="10:10" x14ac:dyDescent="0.35">
      <c r="J76041" s="830"/>
    </row>
    <row r="76042" spans="10:10" x14ac:dyDescent="0.35">
      <c r="J76042" s="830"/>
    </row>
    <row r="76043" spans="10:10" x14ac:dyDescent="0.35">
      <c r="J76043" s="830"/>
    </row>
    <row r="76044" spans="10:10" x14ac:dyDescent="0.35">
      <c r="J76044" s="830"/>
    </row>
    <row r="76045" spans="10:10" x14ac:dyDescent="0.35">
      <c r="J76045" s="830"/>
    </row>
    <row r="76046" spans="10:10" x14ac:dyDescent="0.35">
      <c r="J76046" s="830"/>
    </row>
    <row r="76047" spans="10:10" x14ac:dyDescent="0.35">
      <c r="J76047" s="830"/>
    </row>
    <row r="76048" spans="10:10" x14ac:dyDescent="0.35">
      <c r="J76048" s="830"/>
    </row>
    <row r="76049" spans="10:10" x14ac:dyDescent="0.35">
      <c r="J76049" s="830"/>
    </row>
    <row r="76050" spans="10:10" x14ac:dyDescent="0.35">
      <c r="J76050" s="830"/>
    </row>
    <row r="76051" spans="10:10" x14ac:dyDescent="0.35">
      <c r="J76051" s="830"/>
    </row>
    <row r="76052" spans="10:10" x14ac:dyDescent="0.35">
      <c r="J76052" s="830"/>
    </row>
    <row r="76053" spans="10:10" x14ac:dyDescent="0.35">
      <c r="J76053" s="830"/>
    </row>
    <row r="76054" spans="10:10" x14ac:dyDescent="0.35">
      <c r="J76054" s="830"/>
    </row>
    <row r="76055" spans="10:10" x14ac:dyDescent="0.35">
      <c r="J76055" s="830"/>
    </row>
    <row r="76056" spans="10:10" x14ac:dyDescent="0.35">
      <c r="J76056" s="830"/>
    </row>
    <row r="76057" spans="10:10" x14ac:dyDescent="0.35">
      <c r="J76057" s="830"/>
    </row>
    <row r="76058" spans="10:10" x14ac:dyDescent="0.35">
      <c r="J76058" s="830"/>
    </row>
    <row r="76059" spans="10:10" x14ac:dyDescent="0.35">
      <c r="J76059" s="830"/>
    </row>
    <row r="76060" spans="10:10" x14ac:dyDescent="0.35">
      <c r="J76060" s="830"/>
    </row>
    <row r="76061" spans="10:10" x14ac:dyDescent="0.35">
      <c r="J76061" s="830"/>
    </row>
    <row r="76062" spans="10:10" x14ac:dyDescent="0.35">
      <c r="J76062" s="830"/>
    </row>
    <row r="76063" spans="10:10" x14ac:dyDescent="0.35">
      <c r="J76063" s="830"/>
    </row>
    <row r="76064" spans="10:10" x14ac:dyDescent="0.35">
      <c r="J76064" s="830"/>
    </row>
    <row r="76065" spans="10:10" x14ac:dyDescent="0.35">
      <c r="J76065" s="830"/>
    </row>
    <row r="76066" spans="10:10" x14ac:dyDescent="0.35">
      <c r="J76066" s="830"/>
    </row>
    <row r="76067" spans="10:10" x14ac:dyDescent="0.35">
      <c r="J76067" s="830"/>
    </row>
    <row r="76068" spans="10:10" x14ac:dyDescent="0.35">
      <c r="J76068" s="830"/>
    </row>
    <row r="76069" spans="10:10" x14ac:dyDescent="0.35">
      <c r="J76069" s="830"/>
    </row>
    <row r="76070" spans="10:10" x14ac:dyDescent="0.35">
      <c r="J76070" s="830"/>
    </row>
    <row r="76071" spans="10:10" x14ac:dyDescent="0.35">
      <c r="J76071" s="830"/>
    </row>
    <row r="76072" spans="10:10" x14ac:dyDescent="0.35">
      <c r="J76072" s="830"/>
    </row>
    <row r="76073" spans="10:10" x14ac:dyDescent="0.35">
      <c r="J76073" s="830"/>
    </row>
    <row r="76074" spans="10:10" x14ac:dyDescent="0.35">
      <c r="J76074" s="830"/>
    </row>
    <row r="76075" spans="10:10" x14ac:dyDescent="0.35">
      <c r="J76075" s="830"/>
    </row>
    <row r="76076" spans="10:10" x14ac:dyDescent="0.35">
      <c r="J76076" s="830"/>
    </row>
    <row r="76077" spans="10:10" x14ac:dyDescent="0.35">
      <c r="J76077" s="830"/>
    </row>
    <row r="76078" spans="10:10" x14ac:dyDescent="0.35">
      <c r="J76078" s="830"/>
    </row>
    <row r="76079" spans="10:10" x14ac:dyDescent="0.35">
      <c r="J76079" s="830"/>
    </row>
    <row r="76080" spans="10:10" x14ac:dyDescent="0.35">
      <c r="J76080" s="830"/>
    </row>
    <row r="76081" spans="10:10" x14ac:dyDescent="0.35">
      <c r="J76081" s="830"/>
    </row>
    <row r="76082" spans="10:10" x14ac:dyDescent="0.35">
      <c r="J76082" s="830"/>
    </row>
    <row r="76083" spans="10:10" x14ac:dyDescent="0.35">
      <c r="J76083" s="830"/>
    </row>
    <row r="76084" spans="10:10" x14ac:dyDescent="0.35">
      <c r="J76084" s="830"/>
    </row>
    <row r="76085" spans="10:10" x14ac:dyDescent="0.35">
      <c r="J76085" s="830"/>
    </row>
    <row r="76086" spans="10:10" x14ac:dyDescent="0.35">
      <c r="J76086" s="830"/>
    </row>
    <row r="76087" spans="10:10" x14ac:dyDescent="0.35">
      <c r="J76087" s="830"/>
    </row>
    <row r="76088" spans="10:10" x14ac:dyDescent="0.35">
      <c r="J76088" s="830"/>
    </row>
    <row r="76089" spans="10:10" x14ac:dyDescent="0.35">
      <c r="J76089" s="830"/>
    </row>
    <row r="76090" spans="10:10" x14ac:dyDescent="0.35">
      <c r="J76090" s="830"/>
    </row>
    <row r="76091" spans="10:10" x14ac:dyDescent="0.35">
      <c r="J76091" s="830"/>
    </row>
    <row r="76092" spans="10:10" x14ac:dyDescent="0.35">
      <c r="J76092" s="830"/>
    </row>
    <row r="76093" spans="10:10" x14ac:dyDescent="0.35">
      <c r="J76093" s="830"/>
    </row>
    <row r="76094" spans="10:10" x14ac:dyDescent="0.35">
      <c r="J76094" s="830"/>
    </row>
    <row r="76095" spans="10:10" x14ac:dyDescent="0.35">
      <c r="J76095" s="830"/>
    </row>
    <row r="76096" spans="10:10" x14ac:dyDescent="0.35">
      <c r="J76096" s="830"/>
    </row>
    <row r="76097" spans="10:10" x14ac:dyDescent="0.35">
      <c r="J76097" s="830"/>
    </row>
    <row r="76098" spans="10:10" x14ac:dyDescent="0.35">
      <c r="J76098" s="830"/>
    </row>
    <row r="76099" spans="10:10" x14ac:dyDescent="0.35">
      <c r="J76099" s="830"/>
    </row>
    <row r="76100" spans="10:10" x14ac:dyDescent="0.35">
      <c r="J76100" s="830"/>
    </row>
    <row r="76101" spans="10:10" x14ac:dyDescent="0.35">
      <c r="J76101" s="830"/>
    </row>
    <row r="76102" spans="10:10" x14ac:dyDescent="0.35">
      <c r="J76102" s="830"/>
    </row>
    <row r="76103" spans="10:10" x14ac:dyDescent="0.35">
      <c r="J76103" s="830"/>
    </row>
    <row r="76104" spans="10:10" x14ac:dyDescent="0.35">
      <c r="J76104" s="830"/>
    </row>
    <row r="76105" spans="10:10" x14ac:dyDescent="0.35">
      <c r="J76105" s="830"/>
    </row>
    <row r="76106" spans="10:10" x14ac:dyDescent="0.35">
      <c r="J76106" s="830"/>
    </row>
    <row r="76107" spans="10:10" x14ac:dyDescent="0.35">
      <c r="J76107" s="830"/>
    </row>
    <row r="76108" spans="10:10" x14ac:dyDescent="0.35">
      <c r="J76108" s="830"/>
    </row>
    <row r="76109" spans="10:10" x14ac:dyDescent="0.35">
      <c r="J76109" s="830"/>
    </row>
    <row r="76110" spans="10:10" x14ac:dyDescent="0.35">
      <c r="J76110" s="830"/>
    </row>
    <row r="76111" spans="10:10" x14ac:dyDescent="0.35">
      <c r="J76111" s="830"/>
    </row>
    <row r="76112" spans="10:10" x14ac:dyDescent="0.35">
      <c r="J76112" s="830"/>
    </row>
    <row r="76113" spans="10:10" x14ac:dyDescent="0.35">
      <c r="J76113" s="830"/>
    </row>
    <row r="76114" spans="10:10" x14ac:dyDescent="0.35">
      <c r="J76114" s="830"/>
    </row>
    <row r="76115" spans="10:10" x14ac:dyDescent="0.35">
      <c r="J76115" s="830"/>
    </row>
    <row r="76116" spans="10:10" x14ac:dyDescent="0.35">
      <c r="J76116" s="830"/>
    </row>
    <row r="76117" spans="10:10" x14ac:dyDescent="0.35">
      <c r="J76117" s="830"/>
    </row>
    <row r="76118" spans="10:10" x14ac:dyDescent="0.35">
      <c r="J76118" s="830"/>
    </row>
    <row r="76119" spans="10:10" x14ac:dyDescent="0.35">
      <c r="J76119" s="830"/>
    </row>
    <row r="76120" spans="10:10" x14ac:dyDescent="0.35">
      <c r="J76120" s="830"/>
    </row>
    <row r="76121" spans="10:10" x14ac:dyDescent="0.35">
      <c r="J76121" s="830"/>
    </row>
    <row r="76122" spans="10:10" x14ac:dyDescent="0.35">
      <c r="J76122" s="830"/>
    </row>
    <row r="76123" spans="10:10" x14ac:dyDescent="0.35">
      <c r="J76123" s="830"/>
    </row>
    <row r="76124" spans="10:10" x14ac:dyDescent="0.35">
      <c r="J76124" s="830"/>
    </row>
    <row r="76125" spans="10:10" x14ac:dyDescent="0.35">
      <c r="J76125" s="830"/>
    </row>
    <row r="76126" spans="10:10" x14ac:dyDescent="0.35">
      <c r="J76126" s="830"/>
    </row>
    <row r="76127" spans="10:10" x14ac:dyDescent="0.35">
      <c r="J76127" s="830"/>
    </row>
    <row r="76128" spans="10:10" x14ac:dyDescent="0.35">
      <c r="J76128" s="830"/>
    </row>
    <row r="76129" spans="10:10" x14ac:dyDescent="0.35">
      <c r="J76129" s="830"/>
    </row>
    <row r="76130" spans="10:10" x14ac:dyDescent="0.35">
      <c r="J76130" s="830"/>
    </row>
    <row r="76131" spans="10:10" x14ac:dyDescent="0.35">
      <c r="J76131" s="830"/>
    </row>
    <row r="76132" spans="10:10" x14ac:dyDescent="0.35">
      <c r="J76132" s="830"/>
    </row>
    <row r="76133" spans="10:10" x14ac:dyDescent="0.35">
      <c r="J76133" s="830"/>
    </row>
    <row r="76134" spans="10:10" x14ac:dyDescent="0.35">
      <c r="J76134" s="830"/>
    </row>
    <row r="76135" spans="10:10" x14ac:dyDescent="0.35">
      <c r="J76135" s="830"/>
    </row>
    <row r="76136" spans="10:10" x14ac:dyDescent="0.35">
      <c r="J76136" s="830"/>
    </row>
    <row r="76137" spans="10:10" x14ac:dyDescent="0.35">
      <c r="J76137" s="830"/>
    </row>
    <row r="76138" spans="10:10" x14ac:dyDescent="0.35">
      <c r="J76138" s="830"/>
    </row>
    <row r="76139" spans="10:10" x14ac:dyDescent="0.35">
      <c r="J76139" s="830"/>
    </row>
    <row r="76140" spans="10:10" x14ac:dyDescent="0.35">
      <c r="J76140" s="830"/>
    </row>
    <row r="76141" spans="10:10" x14ac:dyDescent="0.35">
      <c r="J76141" s="830"/>
    </row>
    <row r="76142" spans="10:10" x14ac:dyDescent="0.35">
      <c r="J76142" s="830"/>
    </row>
    <row r="76143" spans="10:10" x14ac:dyDescent="0.35">
      <c r="J76143" s="830"/>
    </row>
    <row r="76144" spans="10:10" x14ac:dyDescent="0.35">
      <c r="J76144" s="830"/>
    </row>
    <row r="76145" spans="10:10" x14ac:dyDescent="0.35">
      <c r="J76145" s="830"/>
    </row>
    <row r="76146" spans="10:10" x14ac:dyDescent="0.35">
      <c r="J76146" s="830"/>
    </row>
    <row r="76147" spans="10:10" x14ac:dyDescent="0.35">
      <c r="J76147" s="830"/>
    </row>
    <row r="76148" spans="10:10" x14ac:dyDescent="0.35">
      <c r="J76148" s="830"/>
    </row>
    <row r="76149" spans="10:10" x14ac:dyDescent="0.35">
      <c r="J76149" s="830"/>
    </row>
    <row r="76150" spans="10:10" x14ac:dyDescent="0.35">
      <c r="J76150" s="830"/>
    </row>
    <row r="76151" spans="10:10" x14ac:dyDescent="0.35">
      <c r="J76151" s="830"/>
    </row>
    <row r="76152" spans="10:10" x14ac:dyDescent="0.35">
      <c r="J76152" s="830"/>
    </row>
    <row r="76153" spans="10:10" x14ac:dyDescent="0.35">
      <c r="J76153" s="830"/>
    </row>
    <row r="76154" spans="10:10" x14ac:dyDescent="0.35">
      <c r="J76154" s="830"/>
    </row>
    <row r="76155" spans="10:10" x14ac:dyDescent="0.35">
      <c r="J76155" s="830"/>
    </row>
    <row r="76156" spans="10:10" x14ac:dyDescent="0.35">
      <c r="J76156" s="830"/>
    </row>
    <row r="76157" spans="10:10" x14ac:dyDescent="0.35">
      <c r="J76157" s="830"/>
    </row>
    <row r="76158" spans="10:10" x14ac:dyDescent="0.35">
      <c r="J76158" s="830"/>
    </row>
    <row r="76159" spans="10:10" x14ac:dyDescent="0.35">
      <c r="J76159" s="830"/>
    </row>
    <row r="76160" spans="10:10" x14ac:dyDescent="0.35">
      <c r="J76160" s="830"/>
    </row>
    <row r="76161" spans="10:10" x14ac:dyDescent="0.35">
      <c r="J76161" s="830"/>
    </row>
    <row r="76162" spans="10:10" x14ac:dyDescent="0.35">
      <c r="J76162" s="830"/>
    </row>
    <row r="76163" spans="10:10" x14ac:dyDescent="0.35">
      <c r="J76163" s="830"/>
    </row>
    <row r="76164" spans="10:10" x14ac:dyDescent="0.35">
      <c r="J76164" s="830"/>
    </row>
    <row r="76165" spans="10:10" x14ac:dyDescent="0.35">
      <c r="J76165" s="830"/>
    </row>
    <row r="76166" spans="10:10" x14ac:dyDescent="0.35">
      <c r="J76166" s="830"/>
    </row>
    <row r="76167" spans="10:10" x14ac:dyDescent="0.35">
      <c r="J76167" s="830"/>
    </row>
    <row r="76168" spans="10:10" x14ac:dyDescent="0.35">
      <c r="J76168" s="830"/>
    </row>
    <row r="76169" spans="10:10" x14ac:dyDescent="0.35">
      <c r="J76169" s="830"/>
    </row>
    <row r="76170" spans="10:10" x14ac:dyDescent="0.35">
      <c r="J76170" s="830"/>
    </row>
    <row r="76171" spans="10:10" x14ac:dyDescent="0.35">
      <c r="J76171" s="830"/>
    </row>
    <row r="76172" spans="10:10" x14ac:dyDescent="0.35">
      <c r="J76172" s="830"/>
    </row>
    <row r="76173" spans="10:10" x14ac:dyDescent="0.35">
      <c r="J76173" s="830"/>
    </row>
    <row r="76174" spans="10:10" x14ac:dyDescent="0.35">
      <c r="J76174" s="830"/>
    </row>
    <row r="76175" spans="10:10" x14ac:dyDescent="0.35">
      <c r="J76175" s="830"/>
    </row>
    <row r="76176" spans="10:10" x14ac:dyDescent="0.35">
      <c r="J76176" s="830"/>
    </row>
    <row r="76177" spans="10:10" x14ac:dyDescent="0.35">
      <c r="J76177" s="830"/>
    </row>
    <row r="76178" spans="10:10" x14ac:dyDescent="0.35">
      <c r="J76178" s="830"/>
    </row>
    <row r="76179" spans="10:10" x14ac:dyDescent="0.35">
      <c r="J76179" s="830"/>
    </row>
    <row r="76180" spans="10:10" x14ac:dyDescent="0.35">
      <c r="J76180" s="830"/>
    </row>
    <row r="76181" spans="10:10" x14ac:dyDescent="0.35">
      <c r="J76181" s="830"/>
    </row>
    <row r="76182" spans="10:10" x14ac:dyDescent="0.35">
      <c r="J76182" s="830"/>
    </row>
    <row r="76183" spans="10:10" x14ac:dyDescent="0.35">
      <c r="J76183" s="830"/>
    </row>
    <row r="76184" spans="10:10" x14ac:dyDescent="0.35">
      <c r="J76184" s="830"/>
    </row>
    <row r="76185" spans="10:10" x14ac:dyDescent="0.35">
      <c r="J76185" s="830"/>
    </row>
    <row r="76186" spans="10:10" x14ac:dyDescent="0.35">
      <c r="J76186" s="830"/>
    </row>
    <row r="76187" spans="10:10" x14ac:dyDescent="0.35">
      <c r="J76187" s="830"/>
    </row>
    <row r="76188" spans="10:10" x14ac:dyDescent="0.35">
      <c r="J76188" s="830"/>
    </row>
    <row r="76189" spans="10:10" x14ac:dyDescent="0.35">
      <c r="J76189" s="830"/>
    </row>
    <row r="76190" spans="10:10" x14ac:dyDescent="0.35">
      <c r="J76190" s="830"/>
    </row>
    <row r="76191" spans="10:10" x14ac:dyDescent="0.35">
      <c r="J76191" s="830"/>
    </row>
    <row r="76192" spans="10:10" x14ac:dyDescent="0.35">
      <c r="J76192" s="830"/>
    </row>
    <row r="76193" spans="10:10" x14ac:dyDescent="0.35">
      <c r="J76193" s="830"/>
    </row>
    <row r="76194" spans="10:10" x14ac:dyDescent="0.35">
      <c r="J76194" s="830"/>
    </row>
    <row r="76195" spans="10:10" x14ac:dyDescent="0.35">
      <c r="J76195" s="830"/>
    </row>
    <row r="76196" spans="10:10" x14ac:dyDescent="0.35">
      <c r="J76196" s="830"/>
    </row>
    <row r="76197" spans="10:10" x14ac:dyDescent="0.35">
      <c r="J76197" s="830"/>
    </row>
    <row r="76198" spans="10:10" x14ac:dyDescent="0.35">
      <c r="J76198" s="830"/>
    </row>
    <row r="76199" spans="10:10" x14ac:dyDescent="0.35">
      <c r="J76199" s="830"/>
    </row>
    <row r="76200" spans="10:10" x14ac:dyDescent="0.35">
      <c r="J76200" s="830"/>
    </row>
    <row r="76201" spans="10:10" x14ac:dyDescent="0.35">
      <c r="J76201" s="830"/>
    </row>
    <row r="76202" spans="10:10" x14ac:dyDescent="0.35">
      <c r="J76202" s="830"/>
    </row>
    <row r="76203" spans="10:10" x14ac:dyDescent="0.35">
      <c r="J76203" s="830"/>
    </row>
    <row r="76204" spans="10:10" x14ac:dyDescent="0.35">
      <c r="J76204" s="830"/>
    </row>
    <row r="76205" spans="10:10" x14ac:dyDescent="0.35">
      <c r="J76205" s="830"/>
    </row>
    <row r="76206" spans="10:10" x14ac:dyDescent="0.35">
      <c r="J76206" s="830"/>
    </row>
    <row r="76207" spans="10:10" x14ac:dyDescent="0.35">
      <c r="J76207" s="830"/>
    </row>
    <row r="76208" spans="10:10" x14ac:dyDescent="0.35">
      <c r="J76208" s="830"/>
    </row>
    <row r="76209" spans="10:10" x14ac:dyDescent="0.35">
      <c r="J76209" s="830"/>
    </row>
    <row r="76210" spans="10:10" x14ac:dyDescent="0.35">
      <c r="J76210" s="830"/>
    </row>
    <row r="76211" spans="10:10" x14ac:dyDescent="0.35">
      <c r="J76211" s="830"/>
    </row>
    <row r="76218" spans="10:10" x14ac:dyDescent="0.35">
      <c r="J76218" s="830"/>
    </row>
    <row r="76219" spans="10:10" x14ac:dyDescent="0.35">
      <c r="J76219" s="830"/>
    </row>
    <row r="76221" spans="10:10" x14ac:dyDescent="0.35">
      <c r="J76221" s="830"/>
    </row>
    <row r="76222" spans="10:10" x14ac:dyDescent="0.35">
      <c r="J76222" s="830"/>
    </row>
    <row r="76223" spans="10:10" x14ac:dyDescent="0.35">
      <c r="J76223" s="830"/>
    </row>
    <row r="76224" spans="10:10" x14ac:dyDescent="0.35">
      <c r="J76224" s="830"/>
    </row>
    <row r="76225" spans="10:10" x14ac:dyDescent="0.35">
      <c r="J76225" s="830"/>
    </row>
    <row r="76226" spans="10:10" x14ac:dyDescent="0.35">
      <c r="J76226" s="830"/>
    </row>
    <row r="76227" spans="10:10" x14ac:dyDescent="0.35">
      <c r="J76227" s="830"/>
    </row>
    <row r="76228" spans="10:10" x14ac:dyDescent="0.35">
      <c r="J76228" s="830"/>
    </row>
    <row r="76229" spans="10:10" x14ac:dyDescent="0.35">
      <c r="J76229" s="830"/>
    </row>
    <row r="76230" spans="10:10" x14ac:dyDescent="0.35">
      <c r="J76230" s="830"/>
    </row>
    <row r="76231" spans="10:10" x14ac:dyDescent="0.35">
      <c r="J76231" s="830"/>
    </row>
    <row r="76232" spans="10:10" x14ac:dyDescent="0.35">
      <c r="J76232" s="830"/>
    </row>
    <row r="76233" spans="10:10" x14ac:dyDescent="0.35">
      <c r="J76233" s="830"/>
    </row>
    <row r="76234" spans="10:10" x14ac:dyDescent="0.35">
      <c r="J76234" s="830"/>
    </row>
    <row r="76235" spans="10:10" x14ac:dyDescent="0.35">
      <c r="J76235" s="830"/>
    </row>
    <row r="76236" spans="10:10" x14ac:dyDescent="0.35">
      <c r="J76236" s="830"/>
    </row>
    <row r="76237" spans="10:10" x14ac:dyDescent="0.35">
      <c r="J76237" s="830"/>
    </row>
    <row r="76238" spans="10:10" x14ac:dyDescent="0.35">
      <c r="J76238" s="830"/>
    </row>
    <row r="76239" spans="10:10" x14ac:dyDescent="0.35">
      <c r="J76239" s="830"/>
    </row>
    <row r="76240" spans="10:10" x14ac:dyDescent="0.35">
      <c r="J76240" s="830"/>
    </row>
    <row r="76241" spans="10:10" x14ac:dyDescent="0.35">
      <c r="J76241" s="830"/>
    </row>
    <row r="76242" spans="10:10" x14ac:dyDescent="0.35">
      <c r="J76242" s="830"/>
    </row>
    <row r="76243" spans="10:10" x14ac:dyDescent="0.35">
      <c r="J76243" s="830"/>
    </row>
    <row r="76244" spans="10:10" x14ac:dyDescent="0.35">
      <c r="J76244" s="830"/>
    </row>
    <row r="76245" spans="10:10" x14ac:dyDescent="0.35">
      <c r="J76245" s="830"/>
    </row>
    <row r="76246" spans="10:10" x14ac:dyDescent="0.35">
      <c r="J76246" s="830"/>
    </row>
    <row r="76247" spans="10:10" x14ac:dyDescent="0.35">
      <c r="J76247" s="830"/>
    </row>
    <row r="76248" spans="10:10" x14ac:dyDescent="0.35">
      <c r="J76248" s="830"/>
    </row>
    <row r="76249" spans="10:10" x14ac:dyDescent="0.35">
      <c r="J76249" s="830"/>
    </row>
    <row r="76250" spans="10:10" x14ac:dyDescent="0.35">
      <c r="J76250" s="830"/>
    </row>
    <row r="76251" spans="10:10" x14ac:dyDescent="0.35">
      <c r="J76251" s="830"/>
    </row>
    <row r="76252" spans="10:10" x14ac:dyDescent="0.35">
      <c r="J76252" s="830"/>
    </row>
    <row r="76253" spans="10:10" x14ac:dyDescent="0.35">
      <c r="J76253" s="830"/>
    </row>
    <row r="76254" spans="10:10" x14ac:dyDescent="0.35">
      <c r="J76254" s="830"/>
    </row>
    <row r="76255" spans="10:10" x14ac:dyDescent="0.35">
      <c r="J76255" s="830"/>
    </row>
    <row r="76256" spans="10:10" x14ac:dyDescent="0.35">
      <c r="J76256" s="830"/>
    </row>
    <row r="76257" spans="10:10" x14ac:dyDescent="0.35">
      <c r="J76257" s="830"/>
    </row>
    <row r="76258" spans="10:10" x14ac:dyDescent="0.35">
      <c r="J76258" s="830"/>
    </row>
    <row r="76259" spans="10:10" x14ac:dyDescent="0.35">
      <c r="J76259" s="830"/>
    </row>
    <row r="76260" spans="10:10" x14ac:dyDescent="0.35">
      <c r="J76260" s="830"/>
    </row>
    <row r="76261" spans="10:10" x14ac:dyDescent="0.35">
      <c r="J76261" s="830"/>
    </row>
    <row r="76262" spans="10:10" x14ac:dyDescent="0.35">
      <c r="J76262" s="830"/>
    </row>
    <row r="76263" spans="10:10" x14ac:dyDescent="0.35">
      <c r="J76263" s="830"/>
    </row>
    <row r="76264" spans="10:10" x14ac:dyDescent="0.35">
      <c r="J76264" s="830"/>
    </row>
    <row r="76265" spans="10:10" x14ac:dyDescent="0.35">
      <c r="J76265" s="830"/>
    </row>
    <row r="76266" spans="10:10" x14ac:dyDescent="0.35">
      <c r="J76266" s="830"/>
    </row>
    <row r="76267" spans="10:10" x14ac:dyDescent="0.35">
      <c r="J76267" s="830"/>
    </row>
    <row r="76268" spans="10:10" x14ac:dyDescent="0.35">
      <c r="J76268" s="830"/>
    </row>
    <row r="76269" spans="10:10" x14ac:dyDescent="0.35">
      <c r="J76269" s="830"/>
    </row>
    <row r="76270" spans="10:10" x14ac:dyDescent="0.35">
      <c r="J76270" s="830"/>
    </row>
    <row r="76271" spans="10:10" x14ac:dyDescent="0.35">
      <c r="J76271" s="830"/>
    </row>
    <row r="76272" spans="10:10" x14ac:dyDescent="0.35">
      <c r="J76272" s="830"/>
    </row>
    <row r="76273" spans="10:10" x14ac:dyDescent="0.35">
      <c r="J76273" s="830"/>
    </row>
    <row r="76274" spans="10:10" x14ac:dyDescent="0.35">
      <c r="J76274" s="830"/>
    </row>
    <row r="76275" spans="10:10" x14ac:dyDescent="0.35">
      <c r="J76275" s="830"/>
    </row>
    <row r="76276" spans="10:10" x14ac:dyDescent="0.35">
      <c r="J76276" s="830"/>
    </row>
    <row r="76277" spans="10:10" x14ac:dyDescent="0.35">
      <c r="J76277" s="830"/>
    </row>
    <row r="76278" spans="10:10" x14ac:dyDescent="0.35">
      <c r="J76278" s="830"/>
    </row>
    <row r="76279" spans="10:10" x14ac:dyDescent="0.35">
      <c r="J76279" s="830"/>
    </row>
    <row r="76280" spans="10:10" x14ac:dyDescent="0.35">
      <c r="J76280" s="830"/>
    </row>
    <row r="76281" spans="10:10" x14ac:dyDescent="0.35">
      <c r="J76281" s="830"/>
    </row>
    <row r="76282" spans="10:10" x14ac:dyDescent="0.35">
      <c r="J76282" s="830"/>
    </row>
    <row r="76283" spans="10:10" x14ac:dyDescent="0.35">
      <c r="J76283" s="830"/>
    </row>
    <row r="76284" spans="10:10" x14ac:dyDescent="0.35">
      <c r="J76284" s="830"/>
    </row>
    <row r="76285" spans="10:10" x14ac:dyDescent="0.35">
      <c r="J76285" s="830"/>
    </row>
    <row r="76286" spans="10:10" x14ac:dyDescent="0.35">
      <c r="J76286" s="830"/>
    </row>
    <row r="76287" spans="10:10" x14ac:dyDescent="0.35">
      <c r="J76287" s="830"/>
    </row>
    <row r="76288" spans="10:10" x14ac:dyDescent="0.35">
      <c r="J76288" s="830"/>
    </row>
    <row r="76289" spans="10:10" x14ac:dyDescent="0.35">
      <c r="J76289" s="830"/>
    </row>
    <row r="76290" spans="10:10" x14ac:dyDescent="0.35">
      <c r="J76290" s="830"/>
    </row>
    <row r="76291" spans="10:10" x14ac:dyDescent="0.35">
      <c r="J76291" s="830"/>
    </row>
    <row r="76292" spans="10:10" x14ac:dyDescent="0.35">
      <c r="J76292" s="830"/>
    </row>
    <row r="76293" spans="10:10" x14ac:dyDescent="0.35">
      <c r="J76293" s="830"/>
    </row>
    <row r="76294" spans="10:10" x14ac:dyDescent="0.35">
      <c r="J76294" s="830"/>
    </row>
    <row r="76295" spans="10:10" x14ac:dyDescent="0.35">
      <c r="J76295" s="830"/>
    </row>
    <row r="76296" spans="10:10" x14ac:dyDescent="0.35">
      <c r="J76296" s="830"/>
    </row>
    <row r="76297" spans="10:10" x14ac:dyDescent="0.35">
      <c r="J76297" s="830"/>
    </row>
    <row r="76298" spans="10:10" x14ac:dyDescent="0.35">
      <c r="J76298" s="830"/>
    </row>
    <row r="76299" spans="10:10" x14ac:dyDescent="0.35">
      <c r="J76299" s="830"/>
    </row>
    <row r="76300" spans="10:10" x14ac:dyDescent="0.35">
      <c r="J76300" s="830"/>
    </row>
    <row r="76301" spans="10:10" x14ac:dyDescent="0.35">
      <c r="J76301" s="830"/>
    </row>
    <row r="76302" spans="10:10" x14ac:dyDescent="0.35">
      <c r="J76302" s="830"/>
    </row>
    <row r="76303" spans="10:10" x14ac:dyDescent="0.35">
      <c r="J76303" s="830"/>
    </row>
    <row r="76304" spans="10:10" x14ac:dyDescent="0.35">
      <c r="J76304" s="830"/>
    </row>
    <row r="76305" spans="10:10" x14ac:dyDescent="0.35">
      <c r="J76305" s="830"/>
    </row>
    <row r="76306" spans="10:10" x14ac:dyDescent="0.35">
      <c r="J76306" s="830"/>
    </row>
    <row r="76307" spans="10:10" x14ac:dyDescent="0.35">
      <c r="J76307" s="830"/>
    </row>
    <row r="76308" spans="10:10" x14ac:dyDescent="0.35">
      <c r="J76308" s="830"/>
    </row>
    <row r="76309" spans="10:10" x14ac:dyDescent="0.35">
      <c r="J76309" s="830"/>
    </row>
    <row r="76310" spans="10:10" x14ac:dyDescent="0.35">
      <c r="J76310" s="830"/>
    </row>
    <row r="76311" spans="10:10" x14ac:dyDescent="0.35">
      <c r="J76311" s="830"/>
    </row>
    <row r="76312" spans="10:10" x14ac:dyDescent="0.35">
      <c r="J76312" s="830"/>
    </row>
    <row r="76313" spans="10:10" x14ac:dyDescent="0.35">
      <c r="J76313" s="830"/>
    </row>
    <row r="76314" spans="10:10" x14ac:dyDescent="0.35">
      <c r="J76314" s="830"/>
    </row>
    <row r="76315" spans="10:10" x14ac:dyDescent="0.35">
      <c r="J76315" s="830"/>
    </row>
    <row r="76316" spans="10:10" x14ac:dyDescent="0.35">
      <c r="J76316" s="830"/>
    </row>
    <row r="76317" spans="10:10" x14ac:dyDescent="0.35">
      <c r="J76317" s="830"/>
    </row>
    <row r="76318" spans="10:10" x14ac:dyDescent="0.35">
      <c r="J76318" s="830"/>
    </row>
    <row r="76319" spans="10:10" x14ac:dyDescent="0.35">
      <c r="J76319" s="830"/>
    </row>
    <row r="76320" spans="10:10" x14ac:dyDescent="0.35">
      <c r="J76320" s="830"/>
    </row>
    <row r="76321" spans="10:10" x14ac:dyDescent="0.35">
      <c r="J76321" s="830"/>
    </row>
    <row r="76322" spans="10:10" x14ac:dyDescent="0.35">
      <c r="J76322" s="830"/>
    </row>
    <row r="76323" spans="10:10" x14ac:dyDescent="0.35">
      <c r="J76323" s="830"/>
    </row>
    <row r="76324" spans="10:10" x14ac:dyDescent="0.35">
      <c r="J76324" s="830"/>
    </row>
    <row r="76325" spans="10:10" x14ac:dyDescent="0.35">
      <c r="J76325" s="830"/>
    </row>
    <row r="76326" spans="10:10" x14ac:dyDescent="0.35">
      <c r="J76326" s="830"/>
    </row>
    <row r="76327" spans="10:10" x14ac:dyDescent="0.35">
      <c r="J76327" s="830"/>
    </row>
    <row r="76328" spans="10:10" x14ac:dyDescent="0.35">
      <c r="J76328" s="830"/>
    </row>
    <row r="76329" spans="10:10" x14ac:dyDescent="0.35">
      <c r="J76329" s="830"/>
    </row>
    <row r="76330" spans="10:10" x14ac:dyDescent="0.35">
      <c r="J76330" s="830"/>
    </row>
    <row r="76331" spans="10:10" x14ac:dyDescent="0.35">
      <c r="J76331" s="830"/>
    </row>
    <row r="76332" spans="10:10" x14ac:dyDescent="0.35">
      <c r="J76332" s="830"/>
    </row>
    <row r="76333" spans="10:10" x14ac:dyDescent="0.35">
      <c r="J76333" s="830"/>
    </row>
    <row r="76334" spans="10:10" x14ac:dyDescent="0.35">
      <c r="J76334" s="830"/>
    </row>
    <row r="76335" spans="10:10" x14ac:dyDescent="0.35">
      <c r="J76335" s="830"/>
    </row>
    <row r="76336" spans="10:10" x14ac:dyDescent="0.35">
      <c r="J76336" s="830"/>
    </row>
    <row r="76337" spans="10:10" x14ac:dyDescent="0.35">
      <c r="J76337" s="830"/>
    </row>
    <row r="76338" spans="10:10" x14ac:dyDescent="0.35">
      <c r="J76338" s="830"/>
    </row>
    <row r="76339" spans="10:10" x14ac:dyDescent="0.35">
      <c r="J76339" s="830"/>
    </row>
    <row r="76340" spans="10:10" x14ac:dyDescent="0.35">
      <c r="J76340" s="830"/>
    </row>
    <row r="76341" spans="10:10" x14ac:dyDescent="0.35">
      <c r="J76341" s="830"/>
    </row>
    <row r="76342" spans="10:10" x14ac:dyDescent="0.35">
      <c r="J76342" s="830"/>
    </row>
    <row r="76343" spans="10:10" x14ac:dyDescent="0.35">
      <c r="J76343" s="830"/>
    </row>
    <row r="76344" spans="10:10" x14ac:dyDescent="0.35">
      <c r="J76344" s="830"/>
    </row>
    <row r="76345" spans="10:10" x14ac:dyDescent="0.35">
      <c r="J76345" s="830"/>
    </row>
    <row r="76346" spans="10:10" x14ac:dyDescent="0.35">
      <c r="J76346" s="830"/>
    </row>
    <row r="76347" spans="10:10" x14ac:dyDescent="0.35">
      <c r="J76347" s="830"/>
    </row>
    <row r="76348" spans="10:10" x14ac:dyDescent="0.35">
      <c r="J76348" s="830"/>
    </row>
    <row r="76349" spans="10:10" x14ac:dyDescent="0.35">
      <c r="J76349" s="830"/>
    </row>
    <row r="76350" spans="10:10" x14ac:dyDescent="0.35">
      <c r="J76350" s="830"/>
    </row>
    <row r="76351" spans="10:10" x14ac:dyDescent="0.35">
      <c r="J76351" s="830"/>
    </row>
    <row r="76352" spans="10:10" x14ac:dyDescent="0.35">
      <c r="J76352" s="830"/>
    </row>
    <row r="76353" spans="10:10" x14ac:dyDescent="0.35">
      <c r="J76353" s="830"/>
    </row>
    <row r="76354" spans="10:10" x14ac:dyDescent="0.35">
      <c r="J76354" s="830"/>
    </row>
    <row r="76355" spans="10:10" x14ac:dyDescent="0.35">
      <c r="J76355" s="830"/>
    </row>
    <row r="76356" spans="10:10" x14ac:dyDescent="0.35">
      <c r="J76356" s="830"/>
    </row>
    <row r="76357" spans="10:10" x14ac:dyDescent="0.35">
      <c r="J76357" s="830"/>
    </row>
    <row r="76358" spans="10:10" x14ac:dyDescent="0.35">
      <c r="J76358" s="830"/>
    </row>
    <row r="76359" spans="10:10" x14ac:dyDescent="0.35">
      <c r="J76359" s="830"/>
    </row>
    <row r="76360" spans="10:10" x14ac:dyDescent="0.35">
      <c r="J76360" s="830"/>
    </row>
    <row r="76361" spans="10:10" x14ac:dyDescent="0.35">
      <c r="J76361" s="830"/>
    </row>
    <row r="76362" spans="10:10" x14ac:dyDescent="0.35">
      <c r="J76362" s="830"/>
    </row>
    <row r="76363" spans="10:10" x14ac:dyDescent="0.35">
      <c r="J76363" s="830"/>
    </row>
    <row r="76364" spans="10:10" x14ac:dyDescent="0.35">
      <c r="J76364" s="830"/>
    </row>
    <row r="76365" spans="10:10" x14ac:dyDescent="0.35">
      <c r="J76365" s="830"/>
    </row>
    <row r="76366" spans="10:10" x14ac:dyDescent="0.35">
      <c r="J76366" s="830"/>
    </row>
    <row r="76367" spans="10:10" x14ac:dyDescent="0.35">
      <c r="J76367" s="830"/>
    </row>
    <row r="76368" spans="10:10" x14ac:dyDescent="0.35">
      <c r="J76368" s="830"/>
    </row>
    <row r="76369" spans="10:10" x14ac:dyDescent="0.35">
      <c r="J76369" s="830"/>
    </row>
    <row r="76370" spans="10:10" x14ac:dyDescent="0.35">
      <c r="J76370" s="830"/>
    </row>
    <row r="76371" spans="10:10" x14ac:dyDescent="0.35">
      <c r="J76371" s="830"/>
    </row>
    <row r="76372" spans="10:10" x14ac:dyDescent="0.35">
      <c r="J76372" s="830"/>
    </row>
    <row r="76373" spans="10:10" x14ac:dyDescent="0.35">
      <c r="J76373" s="830"/>
    </row>
    <row r="76374" spans="10:10" x14ac:dyDescent="0.35">
      <c r="J76374" s="830"/>
    </row>
    <row r="76375" spans="10:10" x14ac:dyDescent="0.35">
      <c r="J76375" s="830"/>
    </row>
    <row r="76376" spans="10:10" x14ac:dyDescent="0.35">
      <c r="J76376" s="830"/>
    </row>
    <row r="76377" spans="10:10" x14ac:dyDescent="0.35">
      <c r="J76377" s="830"/>
    </row>
    <row r="76378" spans="10:10" x14ac:dyDescent="0.35">
      <c r="J76378" s="830"/>
    </row>
    <row r="76379" spans="10:10" x14ac:dyDescent="0.35">
      <c r="J76379" s="830"/>
    </row>
    <row r="76380" spans="10:10" x14ac:dyDescent="0.35">
      <c r="J76380" s="830"/>
    </row>
    <row r="76381" spans="10:10" x14ac:dyDescent="0.35">
      <c r="J76381" s="830"/>
    </row>
    <row r="76382" spans="10:10" x14ac:dyDescent="0.35">
      <c r="J76382" s="830"/>
    </row>
    <row r="76383" spans="10:10" x14ac:dyDescent="0.35">
      <c r="J76383" s="830"/>
    </row>
    <row r="76384" spans="10:10" x14ac:dyDescent="0.35">
      <c r="J76384" s="830"/>
    </row>
    <row r="76385" spans="10:10" x14ac:dyDescent="0.35">
      <c r="J76385" s="830"/>
    </row>
    <row r="76386" spans="10:10" x14ac:dyDescent="0.35">
      <c r="J76386" s="830"/>
    </row>
    <row r="76387" spans="10:10" x14ac:dyDescent="0.35">
      <c r="J76387" s="830"/>
    </row>
    <row r="76388" spans="10:10" x14ac:dyDescent="0.35">
      <c r="J76388" s="830"/>
    </row>
    <row r="76389" spans="10:10" x14ac:dyDescent="0.35">
      <c r="J76389" s="830"/>
    </row>
    <row r="76390" spans="10:10" x14ac:dyDescent="0.35">
      <c r="J76390" s="830"/>
    </row>
    <row r="76391" spans="10:10" x14ac:dyDescent="0.35">
      <c r="J76391" s="830"/>
    </row>
    <row r="76392" spans="10:10" x14ac:dyDescent="0.35">
      <c r="J76392" s="830"/>
    </row>
    <row r="76393" spans="10:10" x14ac:dyDescent="0.35">
      <c r="J76393" s="830"/>
    </row>
    <row r="76394" spans="10:10" x14ac:dyDescent="0.35">
      <c r="J76394" s="830"/>
    </row>
    <row r="76395" spans="10:10" x14ac:dyDescent="0.35">
      <c r="J76395" s="830"/>
    </row>
    <row r="76396" spans="10:10" x14ac:dyDescent="0.35">
      <c r="J76396" s="830"/>
    </row>
    <row r="76397" spans="10:10" x14ac:dyDescent="0.35">
      <c r="J76397" s="830"/>
    </row>
    <row r="76398" spans="10:10" x14ac:dyDescent="0.35">
      <c r="J76398" s="830"/>
    </row>
    <row r="76399" spans="10:10" x14ac:dyDescent="0.35">
      <c r="J76399" s="830"/>
    </row>
    <row r="76400" spans="10:10" x14ac:dyDescent="0.35">
      <c r="J76400" s="830"/>
    </row>
    <row r="76401" spans="10:10" x14ac:dyDescent="0.35">
      <c r="J76401" s="830"/>
    </row>
    <row r="76402" spans="10:10" x14ac:dyDescent="0.35">
      <c r="J76402" s="830"/>
    </row>
    <row r="76403" spans="10:10" x14ac:dyDescent="0.35">
      <c r="J76403" s="830"/>
    </row>
    <row r="76404" spans="10:10" x14ac:dyDescent="0.35">
      <c r="J76404" s="830"/>
    </row>
    <row r="76405" spans="10:10" x14ac:dyDescent="0.35">
      <c r="J76405" s="830"/>
    </row>
    <row r="76406" spans="10:10" x14ac:dyDescent="0.35">
      <c r="J76406" s="830"/>
    </row>
    <row r="76407" spans="10:10" x14ac:dyDescent="0.35">
      <c r="J76407" s="830"/>
    </row>
    <row r="76408" spans="10:10" x14ac:dyDescent="0.35">
      <c r="J76408" s="830"/>
    </row>
    <row r="76409" spans="10:10" x14ac:dyDescent="0.35">
      <c r="J76409" s="830"/>
    </row>
    <row r="76410" spans="10:10" x14ac:dyDescent="0.35">
      <c r="J76410" s="830"/>
    </row>
    <row r="76411" spans="10:10" x14ac:dyDescent="0.35">
      <c r="J76411" s="830"/>
    </row>
    <row r="76412" spans="10:10" x14ac:dyDescent="0.35">
      <c r="J76412" s="830"/>
    </row>
    <row r="76413" spans="10:10" x14ac:dyDescent="0.35">
      <c r="J76413" s="830"/>
    </row>
    <row r="76414" spans="10:10" x14ac:dyDescent="0.35">
      <c r="J76414" s="830"/>
    </row>
    <row r="76415" spans="10:10" x14ac:dyDescent="0.35">
      <c r="J76415" s="830"/>
    </row>
    <row r="76416" spans="10:10" x14ac:dyDescent="0.35">
      <c r="J76416" s="830"/>
    </row>
    <row r="76417" spans="10:10" x14ac:dyDescent="0.35">
      <c r="J76417" s="830"/>
    </row>
    <row r="76418" spans="10:10" x14ac:dyDescent="0.35">
      <c r="J76418" s="830"/>
    </row>
    <row r="76419" spans="10:10" x14ac:dyDescent="0.35">
      <c r="J76419" s="830"/>
    </row>
    <row r="76420" spans="10:10" x14ac:dyDescent="0.35">
      <c r="J76420" s="830"/>
    </row>
    <row r="76421" spans="10:10" x14ac:dyDescent="0.35">
      <c r="J76421" s="830"/>
    </row>
    <row r="76422" spans="10:10" x14ac:dyDescent="0.35">
      <c r="J76422" s="830"/>
    </row>
    <row r="76423" spans="10:10" x14ac:dyDescent="0.35">
      <c r="J76423" s="830"/>
    </row>
    <row r="76424" spans="10:10" x14ac:dyDescent="0.35">
      <c r="J76424" s="830"/>
    </row>
    <row r="76425" spans="10:10" x14ac:dyDescent="0.35">
      <c r="J76425" s="830"/>
    </row>
    <row r="76426" spans="10:10" x14ac:dyDescent="0.35">
      <c r="J76426" s="830"/>
    </row>
    <row r="76427" spans="10:10" x14ac:dyDescent="0.35">
      <c r="J76427" s="830"/>
    </row>
    <row r="76428" spans="10:10" x14ac:dyDescent="0.35">
      <c r="J76428" s="830"/>
    </row>
    <row r="76429" spans="10:10" x14ac:dyDescent="0.35">
      <c r="J76429" s="830"/>
    </row>
    <row r="76430" spans="10:10" x14ac:dyDescent="0.35">
      <c r="J76430" s="830"/>
    </row>
    <row r="76431" spans="10:10" x14ac:dyDescent="0.35">
      <c r="J76431" s="830"/>
    </row>
    <row r="76432" spans="10:10" x14ac:dyDescent="0.35">
      <c r="J76432" s="830"/>
    </row>
    <row r="76433" spans="10:10" x14ac:dyDescent="0.35">
      <c r="J76433" s="830"/>
    </row>
    <row r="76434" spans="10:10" x14ac:dyDescent="0.35">
      <c r="J76434" s="830"/>
    </row>
    <row r="76435" spans="10:10" x14ac:dyDescent="0.35">
      <c r="J76435" s="830"/>
    </row>
    <row r="76436" spans="10:10" x14ac:dyDescent="0.35">
      <c r="J76436" s="830"/>
    </row>
    <row r="76437" spans="10:10" x14ac:dyDescent="0.35">
      <c r="J76437" s="830"/>
    </row>
    <row r="76438" spans="10:10" x14ac:dyDescent="0.35">
      <c r="J76438" s="830"/>
    </row>
    <row r="76439" spans="10:10" x14ac:dyDescent="0.35">
      <c r="J76439" s="830"/>
    </row>
    <row r="76440" spans="10:10" x14ac:dyDescent="0.35">
      <c r="J76440" s="830"/>
    </row>
    <row r="76441" spans="10:10" x14ac:dyDescent="0.35">
      <c r="J76441" s="830"/>
    </row>
    <row r="76442" spans="10:10" x14ac:dyDescent="0.35">
      <c r="J76442" s="830"/>
    </row>
    <row r="76443" spans="10:10" x14ac:dyDescent="0.35">
      <c r="J76443" s="830"/>
    </row>
    <row r="76444" spans="10:10" x14ac:dyDescent="0.35">
      <c r="J76444" s="830"/>
    </row>
    <row r="76445" spans="10:10" x14ac:dyDescent="0.35">
      <c r="J76445" s="830"/>
    </row>
    <row r="76446" spans="10:10" x14ac:dyDescent="0.35">
      <c r="J76446" s="830"/>
    </row>
    <row r="76447" spans="10:10" x14ac:dyDescent="0.35">
      <c r="J76447" s="830"/>
    </row>
    <row r="76448" spans="10:10" x14ac:dyDescent="0.35">
      <c r="J76448" s="830"/>
    </row>
    <row r="76449" spans="10:10" x14ac:dyDescent="0.35">
      <c r="J76449" s="830"/>
    </row>
    <row r="76450" spans="10:10" x14ac:dyDescent="0.35">
      <c r="J76450" s="830"/>
    </row>
    <row r="76451" spans="10:10" x14ac:dyDescent="0.35">
      <c r="J76451" s="830"/>
    </row>
    <row r="76452" spans="10:10" x14ac:dyDescent="0.35">
      <c r="J76452" s="830"/>
    </row>
    <row r="76453" spans="10:10" x14ac:dyDescent="0.35">
      <c r="J76453" s="830"/>
    </row>
    <row r="76454" spans="10:10" x14ac:dyDescent="0.35">
      <c r="J76454" s="830"/>
    </row>
    <row r="76455" spans="10:10" x14ac:dyDescent="0.35">
      <c r="J76455" s="830"/>
    </row>
    <row r="76456" spans="10:10" x14ac:dyDescent="0.35">
      <c r="J76456" s="830"/>
    </row>
    <row r="76457" spans="10:10" x14ac:dyDescent="0.35">
      <c r="J76457" s="830"/>
    </row>
    <row r="76458" spans="10:10" x14ac:dyDescent="0.35">
      <c r="J76458" s="830"/>
    </row>
    <row r="76459" spans="10:10" x14ac:dyDescent="0.35">
      <c r="J76459" s="830"/>
    </row>
    <row r="76460" spans="10:10" x14ac:dyDescent="0.35">
      <c r="J76460" s="830"/>
    </row>
    <row r="76461" spans="10:10" x14ac:dyDescent="0.35">
      <c r="J76461" s="830"/>
    </row>
    <row r="76462" spans="10:10" x14ac:dyDescent="0.35">
      <c r="J76462" s="830"/>
    </row>
    <row r="76463" spans="10:10" x14ac:dyDescent="0.35">
      <c r="J76463" s="830"/>
    </row>
    <row r="76464" spans="10:10" x14ac:dyDescent="0.35">
      <c r="J76464" s="830"/>
    </row>
    <row r="76465" spans="10:10" x14ac:dyDescent="0.35">
      <c r="J76465" s="830"/>
    </row>
    <row r="76466" spans="10:10" x14ac:dyDescent="0.35">
      <c r="J76466" s="830"/>
    </row>
    <row r="76467" spans="10:10" x14ac:dyDescent="0.35">
      <c r="J76467" s="830"/>
    </row>
    <row r="76468" spans="10:10" x14ac:dyDescent="0.35">
      <c r="J76468" s="830"/>
    </row>
    <row r="76469" spans="10:10" x14ac:dyDescent="0.35">
      <c r="J76469" s="830"/>
    </row>
    <row r="76470" spans="10:10" x14ac:dyDescent="0.35">
      <c r="J76470" s="830"/>
    </row>
    <row r="76471" spans="10:10" x14ac:dyDescent="0.35">
      <c r="J76471" s="830"/>
    </row>
    <row r="76472" spans="10:10" x14ac:dyDescent="0.35">
      <c r="J76472" s="830"/>
    </row>
    <row r="76473" spans="10:10" x14ac:dyDescent="0.35">
      <c r="J76473" s="830"/>
    </row>
    <row r="76474" spans="10:10" x14ac:dyDescent="0.35">
      <c r="J76474" s="830"/>
    </row>
    <row r="76475" spans="10:10" x14ac:dyDescent="0.35">
      <c r="J76475" s="830"/>
    </row>
    <row r="76476" spans="10:10" x14ac:dyDescent="0.35">
      <c r="J76476" s="830"/>
    </row>
    <row r="76477" spans="10:10" x14ac:dyDescent="0.35">
      <c r="J76477" s="830"/>
    </row>
    <row r="76478" spans="10:10" x14ac:dyDescent="0.35">
      <c r="J76478" s="830"/>
    </row>
    <row r="76479" spans="10:10" x14ac:dyDescent="0.35">
      <c r="J76479" s="830"/>
    </row>
    <row r="76480" spans="10:10" x14ac:dyDescent="0.35">
      <c r="J76480" s="830"/>
    </row>
    <row r="76481" spans="10:10" x14ac:dyDescent="0.35">
      <c r="J76481" s="830"/>
    </row>
    <row r="76482" spans="10:10" x14ac:dyDescent="0.35">
      <c r="J76482" s="830"/>
    </row>
    <row r="76483" spans="10:10" x14ac:dyDescent="0.35">
      <c r="J76483" s="830"/>
    </row>
    <row r="76490" spans="10:10" x14ac:dyDescent="0.35">
      <c r="J76490" s="830"/>
    </row>
    <row r="76491" spans="10:10" x14ac:dyDescent="0.35">
      <c r="J76491" s="830"/>
    </row>
    <row r="76492" spans="10:10" x14ac:dyDescent="0.35">
      <c r="J76492" s="830"/>
    </row>
    <row r="76493" spans="10:10" x14ac:dyDescent="0.35">
      <c r="J76493" s="830"/>
    </row>
    <row r="76538" spans="10:10" x14ac:dyDescent="0.35">
      <c r="J76538" s="830"/>
    </row>
    <row r="76539" spans="10:10" x14ac:dyDescent="0.35">
      <c r="J76539" s="830"/>
    </row>
    <row r="76540" spans="10:10" x14ac:dyDescent="0.35">
      <c r="J76540" s="830"/>
    </row>
    <row r="76541" spans="10:10" x14ac:dyDescent="0.35">
      <c r="J76541" s="830"/>
    </row>
    <row r="76542" spans="10:10" x14ac:dyDescent="0.35">
      <c r="J76542" s="830"/>
    </row>
    <row r="76543" spans="10:10" x14ac:dyDescent="0.35">
      <c r="J76543" s="830"/>
    </row>
    <row r="76544" spans="10:10" x14ac:dyDescent="0.35">
      <c r="J76544" s="830"/>
    </row>
    <row r="76545" spans="10:10" x14ac:dyDescent="0.35">
      <c r="J76545" s="830"/>
    </row>
    <row r="76564" spans="10:10" x14ac:dyDescent="0.35">
      <c r="J76564" s="830"/>
    </row>
    <row r="76565" spans="10:10" x14ac:dyDescent="0.35">
      <c r="J76565" s="830"/>
    </row>
    <row r="76566" spans="10:10" x14ac:dyDescent="0.35">
      <c r="J76566" s="830"/>
    </row>
    <row r="76567" spans="10:10" x14ac:dyDescent="0.35">
      <c r="J76567" s="830"/>
    </row>
    <row r="76568" spans="10:10" x14ac:dyDescent="0.35">
      <c r="J76568" s="830"/>
    </row>
    <row r="76569" spans="10:10" x14ac:dyDescent="0.35">
      <c r="J76569" s="830"/>
    </row>
    <row r="76570" spans="10:10" x14ac:dyDescent="0.35">
      <c r="J76570" s="830"/>
    </row>
    <row r="76571" spans="10:10" x14ac:dyDescent="0.35">
      <c r="J76571" s="830"/>
    </row>
    <row r="76572" spans="10:10" x14ac:dyDescent="0.35">
      <c r="J76572" s="830"/>
    </row>
    <row r="76573" spans="10:10" x14ac:dyDescent="0.35">
      <c r="J76573" s="830"/>
    </row>
    <row r="76574" spans="10:10" x14ac:dyDescent="0.35">
      <c r="J76574" s="830"/>
    </row>
    <row r="76575" spans="10:10" x14ac:dyDescent="0.35">
      <c r="J76575" s="830"/>
    </row>
    <row r="76576" spans="10:10" x14ac:dyDescent="0.35">
      <c r="J76576" s="830"/>
    </row>
    <row r="76577" spans="10:10" x14ac:dyDescent="0.35">
      <c r="J76577" s="830"/>
    </row>
    <row r="76578" spans="10:10" x14ac:dyDescent="0.35">
      <c r="J76578" s="830"/>
    </row>
    <row r="76579" spans="10:10" x14ac:dyDescent="0.35">
      <c r="J76579" s="830"/>
    </row>
    <row r="76580" spans="10:10" x14ac:dyDescent="0.35">
      <c r="J76580" s="830"/>
    </row>
    <row r="76581" spans="10:10" x14ac:dyDescent="0.35">
      <c r="J76581" s="830"/>
    </row>
    <row r="76582" spans="10:10" x14ac:dyDescent="0.35">
      <c r="J76582" s="830"/>
    </row>
    <row r="76583" spans="10:10" x14ac:dyDescent="0.35">
      <c r="J76583" s="830"/>
    </row>
    <row r="76584" spans="10:10" x14ac:dyDescent="0.35">
      <c r="J76584" s="830"/>
    </row>
    <row r="76585" spans="10:10" x14ac:dyDescent="0.35">
      <c r="J76585" s="830"/>
    </row>
    <row r="76586" spans="10:10" x14ac:dyDescent="0.35">
      <c r="J76586" s="830"/>
    </row>
    <row r="76587" spans="10:10" x14ac:dyDescent="0.35">
      <c r="J76587" s="830"/>
    </row>
    <row r="76588" spans="10:10" x14ac:dyDescent="0.35">
      <c r="J76588" s="830"/>
    </row>
    <row r="76589" spans="10:10" x14ac:dyDescent="0.35">
      <c r="J76589" s="830"/>
    </row>
    <row r="76590" spans="10:10" x14ac:dyDescent="0.35">
      <c r="J76590" s="830"/>
    </row>
    <row r="76591" spans="10:10" x14ac:dyDescent="0.35">
      <c r="J76591" s="830"/>
    </row>
    <row r="76592" spans="10:10" x14ac:dyDescent="0.35">
      <c r="J76592" s="830"/>
    </row>
    <row r="76593" spans="10:10" x14ac:dyDescent="0.35">
      <c r="J76593" s="830"/>
    </row>
    <row r="76594" spans="10:10" x14ac:dyDescent="0.35">
      <c r="J76594" s="830"/>
    </row>
    <row r="76595" spans="10:10" x14ac:dyDescent="0.35">
      <c r="J76595" s="830"/>
    </row>
    <row r="76596" spans="10:10" x14ac:dyDescent="0.35">
      <c r="J76596" s="830"/>
    </row>
    <row r="76597" spans="10:10" x14ac:dyDescent="0.35">
      <c r="J76597" s="830"/>
    </row>
    <row r="76598" spans="10:10" x14ac:dyDescent="0.35">
      <c r="J76598" s="830"/>
    </row>
    <row r="76599" spans="10:10" x14ac:dyDescent="0.35">
      <c r="J76599" s="830"/>
    </row>
    <row r="76600" spans="10:10" x14ac:dyDescent="0.35">
      <c r="J76600" s="830"/>
    </row>
    <row r="76601" spans="10:10" x14ac:dyDescent="0.35">
      <c r="J76601" s="830"/>
    </row>
    <row r="76602" spans="10:10" x14ac:dyDescent="0.35">
      <c r="J76602" s="830"/>
    </row>
    <row r="76603" spans="10:10" x14ac:dyDescent="0.35">
      <c r="J76603" s="830"/>
    </row>
    <row r="76604" spans="10:10" x14ac:dyDescent="0.35">
      <c r="J76604" s="830"/>
    </row>
    <row r="76605" spans="10:10" x14ac:dyDescent="0.35">
      <c r="J76605" s="830"/>
    </row>
    <row r="76606" spans="10:10" x14ac:dyDescent="0.35">
      <c r="J76606" s="830"/>
    </row>
    <row r="76607" spans="10:10" x14ac:dyDescent="0.35">
      <c r="J76607" s="830"/>
    </row>
    <row r="76608" spans="10:10" x14ac:dyDescent="0.35">
      <c r="J76608" s="830"/>
    </row>
    <row r="76616" spans="10:10" x14ac:dyDescent="0.35">
      <c r="J76616" s="830"/>
    </row>
    <row r="76617" spans="10:10" x14ac:dyDescent="0.35">
      <c r="J76617" s="830"/>
    </row>
    <row r="76618" spans="10:10" x14ac:dyDescent="0.35">
      <c r="J76618" s="830"/>
    </row>
    <row r="76619" spans="10:10" x14ac:dyDescent="0.35">
      <c r="J76619" s="830"/>
    </row>
    <row r="76620" spans="10:10" x14ac:dyDescent="0.35">
      <c r="J76620" s="830"/>
    </row>
    <row r="76621" spans="10:10" x14ac:dyDescent="0.35">
      <c r="J76621" s="830"/>
    </row>
    <row r="76622" spans="10:10" x14ac:dyDescent="0.35">
      <c r="J76622" s="830"/>
    </row>
    <row r="76623" spans="10:10" x14ac:dyDescent="0.35">
      <c r="J76623" s="830"/>
    </row>
    <row r="76624" spans="10:10" x14ac:dyDescent="0.35">
      <c r="J76624" s="830"/>
    </row>
    <row r="76625" spans="10:10" x14ac:dyDescent="0.35">
      <c r="J76625" s="830"/>
    </row>
    <row r="76626" spans="10:10" x14ac:dyDescent="0.35">
      <c r="J76626" s="830"/>
    </row>
    <row r="76627" spans="10:10" x14ac:dyDescent="0.35">
      <c r="J76627" s="830"/>
    </row>
    <row r="76628" spans="10:10" x14ac:dyDescent="0.35">
      <c r="J76628" s="830"/>
    </row>
    <row r="76629" spans="10:10" x14ac:dyDescent="0.35">
      <c r="J76629" s="830"/>
    </row>
    <row r="76630" spans="10:10" x14ac:dyDescent="0.35">
      <c r="J76630" s="830"/>
    </row>
    <row r="76631" spans="10:10" x14ac:dyDescent="0.35">
      <c r="J76631" s="830"/>
    </row>
    <row r="76632" spans="10:10" x14ac:dyDescent="0.35">
      <c r="J76632" s="830"/>
    </row>
    <row r="76633" spans="10:10" x14ac:dyDescent="0.35">
      <c r="J76633" s="830"/>
    </row>
    <row r="76634" spans="10:10" x14ac:dyDescent="0.35">
      <c r="J76634" s="830"/>
    </row>
    <row r="76635" spans="10:10" x14ac:dyDescent="0.35">
      <c r="J76635" s="830"/>
    </row>
    <row r="76636" spans="10:10" x14ac:dyDescent="0.35">
      <c r="J76636" s="830"/>
    </row>
    <row r="76637" spans="10:10" x14ac:dyDescent="0.35">
      <c r="J76637" s="830"/>
    </row>
    <row r="76638" spans="10:10" x14ac:dyDescent="0.35">
      <c r="J76638" s="830"/>
    </row>
    <row r="76639" spans="10:10" x14ac:dyDescent="0.35">
      <c r="J76639" s="830"/>
    </row>
    <row r="76640" spans="10:10" x14ac:dyDescent="0.35">
      <c r="J76640" s="830"/>
    </row>
    <row r="76641" spans="10:10" x14ac:dyDescent="0.35">
      <c r="J76641" s="830"/>
    </row>
    <row r="76642" spans="10:10" x14ac:dyDescent="0.35">
      <c r="J76642" s="830"/>
    </row>
    <row r="76643" spans="10:10" x14ac:dyDescent="0.35">
      <c r="J76643" s="830"/>
    </row>
    <row r="76644" spans="10:10" x14ac:dyDescent="0.35">
      <c r="J76644" s="830"/>
    </row>
    <row r="76645" spans="10:10" x14ac:dyDescent="0.35">
      <c r="J76645" s="830"/>
    </row>
    <row r="76646" spans="10:10" x14ac:dyDescent="0.35">
      <c r="J76646" s="830"/>
    </row>
    <row r="76647" spans="10:10" x14ac:dyDescent="0.35">
      <c r="J76647" s="830"/>
    </row>
    <row r="76648" spans="10:10" x14ac:dyDescent="0.35">
      <c r="J76648" s="830"/>
    </row>
    <row r="76649" spans="10:10" x14ac:dyDescent="0.35">
      <c r="J76649" s="830"/>
    </row>
    <row r="76650" spans="10:10" x14ac:dyDescent="0.35">
      <c r="J76650" s="830"/>
    </row>
    <row r="76651" spans="10:10" x14ac:dyDescent="0.35">
      <c r="J76651" s="830"/>
    </row>
    <row r="76652" spans="10:10" x14ac:dyDescent="0.35">
      <c r="J76652" s="830"/>
    </row>
    <row r="76653" spans="10:10" x14ac:dyDescent="0.35">
      <c r="J76653" s="830"/>
    </row>
    <row r="76654" spans="10:10" x14ac:dyDescent="0.35">
      <c r="J76654" s="830"/>
    </row>
    <row r="76655" spans="10:10" x14ac:dyDescent="0.35">
      <c r="J76655" s="830"/>
    </row>
    <row r="76656" spans="10:10" x14ac:dyDescent="0.35">
      <c r="J76656" s="830"/>
    </row>
    <row r="76657" spans="10:10" x14ac:dyDescent="0.35">
      <c r="J76657" s="830"/>
    </row>
    <row r="76658" spans="10:10" x14ac:dyDescent="0.35">
      <c r="J76658" s="830"/>
    </row>
    <row r="76659" spans="10:10" x14ac:dyDescent="0.35">
      <c r="J76659" s="830"/>
    </row>
    <row r="76660" spans="10:10" x14ac:dyDescent="0.35">
      <c r="J76660" s="830"/>
    </row>
    <row r="76661" spans="10:10" x14ac:dyDescent="0.35">
      <c r="J76661" s="830"/>
    </row>
    <row r="76662" spans="10:10" x14ac:dyDescent="0.35">
      <c r="J76662" s="830"/>
    </row>
    <row r="76663" spans="10:10" x14ac:dyDescent="0.35">
      <c r="J76663" s="830"/>
    </row>
    <row r="76664" spans="10:10" x14ac:dyDescent="0.35">
      <c r="J76664" s="830"/>
    </row>
    <row r="76665" spans="10:10" x14ac:dyDescent="0.35">
      <c r="J76665" s="830"/>
    </row>
    <row r="76668" spans="10:10" x14ac:dyDescent="0.35">
      <c r="J76668" s="830"/>
    </row>
    <row r="76669" spans="10:10" x14ac:dyDescent="0.35">
      <c r="J76669" s="830"/>
    </row>
    <row r="76670" spans="10:10" x14ac:dyDescent="0.35">
      <c r="J76670" s="830"/>
    </row>
    <row r="76671" spans="10:10" x14ac:dyDescent="0.35">
      <c r="J76671" s="830"/>
    </row>
    <row r="76672" spans="10:10" x14ac:dyDescent="0.35">
      <c r="J76672" s="830"/>
    </row>
    <row r="76673" spans="10:10" x14ac:dyDescent="0.35">
      <c r="J76673" s="830"/>
    </row>
    <row r="76674" spans="10:10" x14ac:dyDescent="0.35">
      <c r="J76674" s="830"/>
    </row>
    <row r="76675" spans="10:10" x14ac:dyDescent="0.35">
      <c r="J76675" s="830"/>
    </row>
    <row r="76682" spans="10:10" x14ac:dyDescent="0.35">
      <c r="J76682" s="830"/>
    </row>
    <row r="76683" spans="10:10" x14ac:dyDescent="0.35">
      <c r="J76683" s="830"/>
    </row>
    <row r="76684" spans="10:10" x14ac:dyDescent="0.35">
      <c r="J76684" s="830"/>
    </row>
    <row r="76685" spans="10:10" x14ac:dyDescent="0.35">
      <c r="J76685" s="830"/>
    </row>
    <row r="76686" spans="10:10" x14ac:dyDescent="0.35">
      <c r="J76686" s="830"/>
    </row>
    <row r="76687" spans="10:10" x14ac:dyDescent="0.35">
      <c r="J76687" s="830"/>
    </row>
    <row r="76688" spans="10:10" x14ac:dyDescent="0.35">
      <c r="J76688" s="830"/>
    </row>
    <row r="76689" spans="10:10" x14ac:dyDescent="0.35">
      <c r="J76689" s="830"/>
    </row>
    <row r="76690" spans="10:10" x14ac:dyDescent="0.35">
      <c r="J76690" s="830"/>
    </row>
    <row r="76691" spans="10:10" x14ac:dyDescent="0.35">
      <c r="J76691" s="830"/>
    </row>
    <row r="76698" spans="10:10" x14ac:dyDescent="0.35">
      <c r="J76698" s="830"/>
    </row>
    <row r="76699" spans="10:10" x14ac:dyDescent="0.35">
      <c r="J76699" s="830"/>
    </row>
    <row r="76700" spans="10:10" x14ac:dyDescent="0.35">
      <c r="J76700" s="830"/>
    </row>
    <row r="76701" spans="10:10" x14ac:dyDescent="0.35">
      <c r="J76701" s="830"/>
    </row>
    <row r="76702" spans="10:10" x14ac:dyDescent="0.35">
      <c r="J76702" s="830"/>
    </row>
    <row r="76703" spans="10:10" x14ac:dyDescent="0.35">
      <c r="J76703" s="830"/>
    </row>
    <row r="76718" spans="10:10" x14ac:dyDescent="0.35">
      <c r="J76718" s="830"/>
    </row>
    <row r="76719" spans="10:10" x14ac:dyDescent="0.35">
      <c r="J76719" s="830"/>
    </row>
    <row r="76720" spans="10:10" x14ac:dyDescent="0.35">
      <c r="J76720" s="830"/>
    </row>
    <row r="76721" spans="10:10" x14ac:dyDescent="0.35">
      <c r="J76721" s="830"/>
    </row>
    <row r="76722" spans="10:10" x14ac:dyDescent="0.35">
      <c r="J76722" s="830"/>
    </row>
    <row r="76723" spans="10:10" x14ac:dyDescent="0.35">
      <c r="J76723" s="830"/>
    </row>
    <row r="76724" spans="10:10" x14ac:dyDescent="0.35">
      <c r="J76724" s="830"/>
    </row>
    <row r="76725" spans="10:10" x14ac:dyDescent="0.35">
      <c r="J76725" s="830"/>
    </row>
    <row r="76726" spans="10:10" x14ac:dyDescent="0.35">
      <c r="J76726" s="830"/>
    </row>
    <row r="76727" spans="10:10" x14ac:dyDescent="0.35">
      <c r="J76727" s="830"/>
    </row>
    <row r="76728" spans="10:10" x14ac:dyDescent="0.35">
      <c r="J76728" s="830"/>
    </row>
    <row r="76729" spans="10:10" x14ac:dyDescent="0.35">
      <c r="J76729" s="830"/>
    </row>
    <row r="76730" spans="10:10" x14ac:dyDescent="0.35">
      <c r="J76730" s="830"/>
    </row>
    <row r="76731" spans="10:10" x14ac:dyDescent="0.35">
      <c r="J76731" s="830"/>
    </row>
    <row r="76732" spans="10:10" x14ac:dyDescent="0.35">
      <c r="J76732" s="830"/>
    </row>
    <row r="76733" spans="10:10" x14ac:dyDescent="0.35">
      <c r="J76733" s="830"/>
    </row>
    <row r="76734" spans="10:10" x14ac:dyDescent="0.35">
      <c r="J76734" s="830"/>
    </row>
    <row r="76735" spans="10:10" x14ac:dyDescent="0.35">
      <c r="J76735" s="830"/>
    </row>
    <row r="76736" spans="10:10" x14ac:dyDescent="0.35">
      <c r="J76736" s="830"/>
    </row>
    <row r="76737" spans="10:10" x14ac:dyDescent="0.35">
      <c r="J76737" s="830"/>
    </row>
    <row r="76738" spans="10:10" x14ac:dyDescent="0.35">
      <c r="J76738" s="830"/>
    </row>
    <row r="76739" spans="10:10" x14ac:dyDescent="0.35">
      <c r="J76739" s="830"/>
    </row>
    <row r="76740" spans="10:10" x14ac:dyDescent="0.35">
      <c r="J76740" s="830"/>
    </row>
    <row r="76741" spans="10:10" x14ac:dyDescent="0.35">
      <c r="J76741" s="830"/>
    </row>
    <row r="76742" spans="10:10" x14ac:dyDescent="0.35">
      <c r="J76742" s="830"/>
    </row>
    <row r="76743" spans="10:10" x14ac:dyDescent="0.35">
      <c r="J76743" s="830"/>
    </row>
    <row r="76744" spans="10:10" x14ac:dyDescent="0.35">
      <c r="J76744" s="830"/>
    </row>
    <row r="76745" spans="10:10" x14ac:dyDescent="0.35">
      <c r="J76745" s="830"/>
    </row>
    <row r="76746" spans="10:10" x14ac:dyDescent="0.35">
      <c r="J76746" s="830"/>
    </row>
    <row r="76747" spans="10:10" x14ac:dyDescent="0.35">
      <c r="J76747" s="830"/>
    </row>
    <row r="76748" spans="10:10" x14ac:dyDescent="0.35">
      <c r="J76748" s="830"/>
    </row>
    <row r="76749" spans="10:10" x14ac:dyDescent="0.35">
      <c r="J76749" s="830"/>
    </row>
    <row r="76750" spans="10:10" x14ac:dyDescent="0.35">
      <c r="J76750" s="830"/>
    </row>
    <row r="76751" spans="10:10" x14ac:dyDescent="0.35">
      <c r="J76751" s="830"/>
    </row>
    <row r="76752" spans="10:10" x14ac:dyDescent="0.35">
      <c r="J76752" s="830"/>
    </row>
    <row r="76753" spans="10:10" x14ac:dyDescent="0.35">
      <c r="J76753" s="830"/>
    </row>
    <row r="76754" spans="10:10" x14ac:dyDescent="0.35">
      <c r="J76754" s="830"/>
    </row>
    <row r="76755" spans="10:10" x14ac:dyDescent="0.35">
      <c r="J76755" s="830"/>
    </row>
    <row r="76756" spans="10:10" x14ac:dyDescent="0.35">
      <c r="J76756" s="830"/>
    </row>
    <row r="76757" spans="10:10" x14ac:dyDescent="0.35">
      <c r="J76757" s="830"/>
    </row>
    <row r="76758" spans="10:10" x14ac:dyDescent="0.35">
      <c r="J76758" s="830"/>
    </row>
    <row r="76759" spans="10:10" x14ac:dyDescent="0.35">
      <c r="J76759" s="830"/>
    </row>
    <row r="76760" spans="10:10" x14ac:dyDescent="0.35">
      <c r="J76760" s="830"/>
    </row>
    <row r="76761" spans="10:10" x14ac:dyDescent="0.35">
      <c r="J76761" s="830"/>
    </row>
    <row r="76762" spans="10:10" x14ac:dyDescent="0.35">
      <c r="J76762" s="830"/>
    </row>
    <row r="76763" spans="10:10" x14ac:dyDescent="0.35">
      <c r="J76763" s="830"/>
    </row>
    <row r="76764" spans="10:10" x14ac:dyDescent="0.35">
      <c r="J76764" s="830"/>
    </row>
    <row r="76765" spans="10:10" x14ac:dyDescent="0.35">
      <c r="J76765" s="830"/>
    </row>
    <row r="76766" spans="10:10" x14ac:dyDescent="0.35">
      <c r="J76766" s="830"/>
    </row>
    <row r="76767" spans="10:10" x14ac:dyDescent="0.35">
      <c r="J76767" s="830"/>
    </row>
    <row r="76768" spans="10:10" x14ac:dyDescent="0.35">
      <c r="J76768" s="830"/>
    </row>
    <row r="76769" spans="10:10" x14ac:dyDescent="0.35">
      <c r="J76769" s="830"/>
    </row>
    <row r="76770" spans="10:10" x14ac:dyDescent="0.35">
      <c r="J76770" s="830"/>
    </row>
    <row r="76771" spans="10:10" x14ac:dyDescent="0.35">
      <c r="J76771" s="830"/>
    </row>
    <row r="76772" spans="10:10" x14ac:dyDescent="0.35">
      <c r="J76772" s="830"/>
    </row>
    <row r="76773" spans="10:10" x14ac:dyDescent="0.35">
      <c r="J76773" s="830"/>
    </row>
    <row r="76774" spans="10:10" x14ac:dyDescent="0.35">
      <c r="J76774" s="830"/>
    </row>
    <row r="76775" spans="10:10" x14ac:dyDescent="0.35">
      <c r="J76775" s="830"/>
    </row>
    <row r="76776" spans="10:10" x14ac:dyDescent="0.35">
      <c r="J76776" s="830"/>
    </row>
    <row r="76777" spans="10:10" x14ac:dyDescent="0.35">
      <c r="J76777" s="830"/>
    </row>
    <row r="76778" spans="10:10" x14ac:dyDescent="0.35">
      <c r="J76778" s="830"/>
    </row>
    <row r="76779" spans="10:10" x14ac:dyDescent="0.35">
      <c r="J76779" s="830"/>
    </row>
    <row r="76780" spans="10:10" x14ac:dyDescent="0.35">
      <c r="J76780" s="830"/>
    </row>
    <row r="76781" spans="10:10" x14ac:dyDescent="0.35">
      <c r="J76781" s="830"/>
    </row>
    <row r="76782" spans="10:10" x14ac:dyDescent="0.35">
      <c r="J76782" s="830"/>
    </row>
    <row r="76783" spans="10:10" x14ac:dyDescent="0.35">
      <c r="J76783" s="830"/>
    </row>
    <row r="76784" spans="10:10" x14ac:dyDescent="0.35">
      <c r="J76784" s="830"/>
    </row>
    <row r="76785" spans="10:10" x14ac:dyDescent="0.35">
      <c r="J76785" s="830"/>
    </row>
    <row r="76786" spans="10:10" x14ac:dyDescent="0.35">
      <c r="J76786" s="830"/>
    </row>
    <row r="76787" spans="10:10" x14ac:dyDescent="0.35">
      <c r="J76787" s="830"/>
    </row>
    <row r="76788" spans="10:10" x14ac:dyDescent="0.35">
      <c r="J76788" s="830"/>
    </row>
    <row r="76819" spans="10:10" x14ac:dyDescent="0.35">
      <c r="J76819" s="830"/>
    </row>
    <row r="76820" spans="10:10" x14ac:dyDescent="0.35">
      <c r="J76820" s="830"/>
    </row>
    <row r="76821" spans="10:10" x14ac:dyDescent="0.35">
      <c r="J76821" s="830"/>
    </row>
    <row r="76822" spans="10:10" x14ac:dyDescent="0.35">
      <c r="J76822" s="830"/>
    </row>
    <row r="76823" spans="10:10" x14ac:dyDescent="0.35">
      <c r="J76823" s="830"/>
    </row>
    <row r="76824" spans="10:10" x14ac:dyDescent="0.35">
      <c r="J76824" s="830"/>
    </row>
    <row r="76825" spans="10:10" x14ac:dyDescent="0.35">
      <c r="J76825" s="830"/>
    </row>
    <row r="76826" spans="10:10" x14ac:dyDescent="0.35">
      <c r="J76826" s="830"/>
    </row>
    <row r="76827" spans="10:10" x14ac:dyDescent="0.35">
      <c r="J76827" s="830"/>
    </row>
    <row r="76828" spans="10:10" x14ac:dyDescent="0.35">
      <c r="J76828" s="830"/>
    </row>
    <row r="76829" spans="10:10" x14ac:dyDescent="0.35">
      <c r="J76829" s="830"/>
    </row>
    <row r="76830" spans="10:10" x14ac:dyDescent="0.35">
      <c r="J76830" s="830"/>
    </row>
    <row r="76831" spans="10:10" x14ac:dyDescent="0.35">
      <c r="J76831" s="830"/>
    </row>
    <row r="76832" spans="10:10" x14ac:dyDescent="0.35">
      <c r="J76832" s="830"/>
    </row>
    <row r="76833" spans="10:10" x14ac:dyDescent="0.35">
      <c r="J76833" s="830"/>
    </row>
    <row r="76834" spans="10:10" x14ac:dyDescent="0.35">
      <c r="J76834" s="830"/>
    </row>
    <row r="76835" spans="10:10" x14ac:dyDescent="0.35">
      <c r="J76835" s="830"/>
    </row>
    <row r="76836" spans="10:10" x14ac:dyDescent="0.35">
      <c r="J76836" s="830"/>
    </row>
    <row r="76837" spans="10:10" x14ac:dyDescent="0.35">
      <c r="J76837" s="830"/>
    </row>
    <row r="76838" spans="10:10" x14ac:dyDescent="0.35">
      <c r="J76838" s="830"/>
    </row>
    <row r="76839" spans="10:10" x14ac:dyDescent="0.35">
      <c r="J76839" s="830"/>
    </row>
    <row r="76840" spans="10:10" x14ac:dyDescent="0.35">
      <c r="J76840" s="830"/>
    </row>
    <row r="76841" spans="10:10" x14ac:dyDescent="0.35">
      <c r="J76841" s="830"/>
    </row>
    <row r="76842" spans="10:10" x14ac:dyDescent="0.35">
      <c r="J76842" s="830"/>
    </row>
    <row r="76848" spans="10:10" x14ac:dyDescent="0.35">
      <c r="J76848" s="830"/>
    </row>
    <row r="76849" spans="10:10" x14ac:dyDescent="0.35">
      <c r="J76849" s="830"/>
    </row>
    <row r="76850" spans="10:10" x14ac:dyDescent="0.35">
      <c r="J76850" s="830"/>
    </row>
    <row r="76851" spans="10:10" x14ac:dyDescent="0.35">
      <c r="J76851" s="830"/>
    </row>
    <row r="76852" spans="10:10" x14ac:dyDescent="0.35">
      <c r="J76852" s="830"/>
    </row>
    <row r="76853" spans="10:10" x14ac:dyDescent="0.35">
      <c r="J76853" s="830"/>
    </row>
    <row r="76862" spans="10:10" x14ac:dyDescent="0.35">
      <c r="J76862" s="830"/>
    </row>
    <row r="76863" spans="10:10" x14ac:dyDescent="0.35">
      <c r="J76863" s="830"/>
    </row>
    <row r="76864" spans="10:10" x14ac:dyDescent="0.35">
      <c r="J76864" s="830"/>
    </row>
    <row r="76865" spans="10:10" x14ac:dyDescent="0.35">
      <c r="J76865" s="830"/>
    </row>
    <row r="76866" spans="10:10" x14ac:dyDescent="0.35">
      <c r="J76866" s="830"/>
    </row>
    <row r="76867" spans="10:10" x14ac:dyDescent="0.35">
      <c r="J76867" s="830"/>
    </row>
    <row r="76868" spans="10:10" x14ac:dyDescent="0.35">
      <c r="J76868" s="830"/>
    </row>
    <row r="76869" spans="10:10" x14ac:dyDescent="0.35">
      <c r="J76869" s="830"/>
    </row>
    <row r="76870" spans="10:10" x14ac:dyDescent="0.35">
      <c r="J76870" s="830"/>
    </row>
    <row r="76871" spans="10:10" x14ac:dyDescent="0.35">
      <c r="J76871" s="830"/>
    </row>
    <row r="76872" spans="10:10" x14ac:dyDescent="0.35">
      <c r="J76872" s="830"/>
    </row>
    <row r="76873" spans="10:10" x14ac:dyDescent="0.35">
      <c r="J76873" s="830"/>
    </row>
    <row r="76874" spans="10:10" x14ac:dyDescent="0.35">
      <c r="J76874" s="830"/>
    </row>
    <row r="76875" spans="10:10" x14ac:dyDescent="0.35">
      <c r="J76875" s="830"/>
    </row>
    <row r="76876" spans="10:10" x14ac:dyDescent="0.35">
      <c r="J76876" s="830"/>
    </row>
    <row r="76877" spans="10:10" x14ac:dyDescent="0.35">
      <c r="J76877" s="830"/>
    </row>
    <row r="76878" spans="10:10" x14ac:dyDescent="0.35">
      <c r="J76878" s="830"/>
    </row>
    <row r="76879" spans="10:10" x14ac:dyDescent="0.35">
      <c r="J76879" s="830"/>
    </row>
    <row r="76880" spans="10:10" x14ac:dyDescent="0.35">
      <c r="J76880" s="830"/>
    </row>
    <row r="76881" spans="10:10" x14ac:dyDescent="0.35">
      <c r="J76881" s="830"/>
    </row>
    <row r="76882" spans="10:10" x14ac:dyDescent="0.35">
      <c r="J76882" s="830"/>
    </row>
    <row r="76883" spans="10:10" x14ac:dyDescent="0.35">
      <c r="J76883" s="830"/>
    </row>
    <row r="76884" spans="10:10" x14ac:dyDescent="0.35">
      <c r="J76884" s="830"/>
    </row>
    <row r="76885" spans="10:10" x14ac:dyDescent="0.35">
      <c r="J76885" s="830"/>
    </row>
    <row r="76886" spans="10:10" x14ac:dyDescent="0.35">
      <c r="J76886" s="830"/>
    </row>
    <row r="76887" spans="10:10" x14ac:dyDescent="0.35">
      <c r="J76887" s="830"/>
    </row>
    <row r="76888" spans="10:10" x14ac:dyDescent="0.35">
      <c r="J76888" s="830"/>
    </row>
    <row r="76889" spans="10:10" x14ac:dyDescent="0.35">
      <c r="J76889" s="830"/>
    </row>
    <row r="76890" spans="10:10" x14ac:dyDescent="0.35">
      <c r="J76890" s="830"/>
    </row>
    <row r="76891" spans="10:10" x14ac:dyDescent="0.35">
      <c r="J76891" s="830"/>
    </row>
    <row r="76892" spans="10:10" x14ac:dyDescent="0.35">
      <c r="J76892" s="830"/>
    </row>
    <row r="76893" spans="10:10" x14ac:dyDescent="0.35">
      <c r="J76893" s="830"/>
    </row>
    <row r="76894" spans="10:10" x14ac:dyDescent="0.35">
      <c r="J76894" s="830"/>
    </row>
    <row r="76895" spans="10:10" x14ac:dyDescent="0.35">
      <c r="J76895" s="830"/>
    </row>
    <row r="76896" spans="10:10" x14ac:dyDescent="0.35">
      <c r="J76896" s="830"/>
    </row>
    <row r="76897" spans="10:10" x14ac:dyDescent="0.35">
      <c r="J76897" s="830"/>
    </row>
    <row r="76898" spans="10:10" x14ac:dyDescent="0.35">
      <c r="J76898" s="830"/>
    </row>
    <row r="76899" spans="10:10" x14ac:dyDescent="0.35">
      <c r="J76899" s="830"/>
    </row>
    <row r="76900" spans="10:10" x14ac:dyDescent="0.35">
      <c r="J76900" s="830"/>
    </row>
    <row r="76901" spans="10:10" x14ac:dyDescent="0.35">
      <c r="J76901" s="830"/>
    </row>
    <row r="76902" spans="10:10" x14ac:dyDescent="0.35">
      <c r="J76902" s="830"/>
    </row>
    <row r="76903" spans="10:10" x14ac:dyDescent="0.35">
      <c r="J76903" s="830"/>
    </row>
    <row r="76904" spans="10:10" x14ac:dyDescent="0.35">
      <c r="J76904" s="830"/>
    </row>
    <row r="76905" spans="10:10" x14ac:dyDescent="0.35">
      <c r="J76905" s="830"/>
    </row>
    <row r="76906" spans="10:10" x14ac:dyDescent="0.35">
      <c r="J76906" s="830"/>
    </row>
    <row r="76907" spans="10:10" x14ac:dyDescent="0.35">
      <c r="J76907" s="830"/>
    </row>
    <row r="76908" spans="10:10" x14ac:dyDescent="0.35">
      <c r="J76908" s="830"/>
    </row>
    <row r="76909" spans="10:10" x14ac:dyDescent="0.35">
      <c r="J76909" s="830"/>
    </row>
    <row r="76910" spans="10:10" x14ac:dyDescent="0.35">
      <c r="J76910" s="830"/>
    </row>
    <row r="76911" spans="10:10" x14ac:dyDescent="0.35">
      <c r="J76911" s="830"/>
    </row>
    <row r="76912" spans="10:10" x14ac:dyDescent="0.35">
      <c r="J76912" s="830"/>
    </row>
    <row r="76913" spans="10:10" x14ac:dyDescent="0.35">
      <c r="J76913" s="830"/>
    </row>
    <row r="76914" spans="10:10" x14ac:dyDescent="0.35">
      <c r="J76914" s="830"/>
    </row>
    <row r="76915" spans="10:10" x14ac:dyDescent="0.35">
      <c r="J76915" s="830"/>
    </row>
    <row r="76916" spans="10:10" x14ac:dyDescent="0.35">
      <c r="J76916" s="830"/>
    </row>
    <row r="76917" spans="10:10" x14ac:dyDescent="0.35">
      <c r="J76917" s="830"/>
    </row>
    <row r="76918" spans="10:10" x14ac:dyDescent="0.35">
      <c r="J76918" s="830"/>
    </row>
    <row r="76919" spans="10:10" x14ac:dyDescent="0.35">
      <c r="J76919" s="830"/>
    </row>
    <row r="76920" spans="10:10" x14ac:dyDescent="0.35">
      <c r="J76920" s="830"/>
    </row>
    <row r="76921" spans="10:10" x14ac:dyDescent="0.35">
      <c r="J76921" s="830"/>
    </row>
    <row r="76922" spans="10:10" x14ac:dyDescent="0.35">
      <c r="J76922" s="830"/>
    </row>
    <row r="76923" spans="10:10" x14ac:dyDescent="0.35">
      <c r="J76923" s="830"/>
    </row>
    <row r="76924" spans="10:10" x14ac:dyDescent="0.35">
      <c r="J76924" s="830"/>
    </row>
    <row r="76925" spans="10:10" x14ac:dyDescent="0.35">
      <c r="J76925" s="830"/>
    </row>
    <row r="76926" spans="10:10" x14ac:dyDescent="0.35">
      <c r="J76926" s="830"/>
    </row>
    <row r="76927" spans="10:10" x14ac:dyDescent="0.35">
      <c r="J76927" s="830"/>
    </row>
    <row r="76928" spans="10:10" x14ac:dyDescent="0.35">
      <c r="J76928" s="830"/>
    </row>
    <row r="76929" spans="10:10" x14ac:dyDescent="0.35">
      <c r="J76929" s="830"/>
    </row>
    <row r="76930" spans="10:10" x14ac:dyDescent="0.35">
      <c r="J76930" s="830"/>
    </row>
    <row r="76931" spans="10:10" x14ac:dyDescent="0.35">
      <c r="J76931" s="830"/>
    </row>
    <row r="76932" spans="10:10" x14ac:dyDescent="0.35">
      <c r="J76932" s="830"/>
    </row>
    <row r="76933" spans="10:10" x14ac:dyDescent="0.35">
      <c r="J76933" s="830"/>
    </row>
    <row r="76934" spans="10:10" x14ac:dyDescent="0.35">
      <c r="J76934" s="830"/>
    </row>
    <row r="76935" spans="10:10" x14ac:dyDescent="0.35">
      <c r="J76935" s="830"/>
    </row>
    <row r="76936" spans="10:10" x14ac:dyDescent="0.35">
      <c r="J76936" s="830"/>
    </row>
    <row r="76937" spans="10:10" x14ac:dyDescent="0.35">
      <c r="J76937" s="830"/>
    </row>
    <row r="76938" spans="10:10" x14ac:dyDescent="0.35">
      <c r="J76938" s="830"/>
    </row>
    <row r="76947" spans="10:10" x14ac:dyDescent="0.35">
      <c r="J76947" s="830"/>
    </row>
    <row r="76948" spans="10:10" x14ac:dyDescent="0.35">
      <c r="J76948" s="830"/>
    </row>
    <row r="76949" spans="10:10" x14ac:dyDescent="0.35">
      <c r="J76949" s="830"/>
    </row>
    <row r="76950" spans="10:10" x14ac:dyDescent="0.35">
      <c r="J76950" s="830"/>
    </row>
    <row r="76951" spans="10:10" x14ac:dyDescent="0.35">
      <c r="J76951" s="830"/>
    </row>
    <row r="76952" spans="10:10" x14ac:dyDescent="0.35">
      <c r="J76952" s="830"/>
    </row>
    <row r="76953" spans="10:10" x14ac:dyDescent="0.35">
      <c r="J76953" s="830"/>
    </row>
    <row r="76954" spans="10:10" x14ac:dyDescent="0.35">
      <c r="J76954" s="830"/>
    </row>
    <row r="76955" spans="10:10" x14ac:dyDescent="0.35">
      <c r="J76955" s="830"/>
    </row>
    <row r="76956" spans="10:10" x14ac:dyDescent="0.35">
      <c r="J76956" s="830"/>
    </row>
    <row r="76957" spans="10:10" x14ac:dyDescent="0.35">
      <c r="J76957" s="830"/>
    </row>
    <row r="76958" spans="10:10" x14ac:dyDescent="0.35">
      <c r="J76958" s="830"/>
    </row>
    <row r="76959" spans="10:10" x14ac:dyDescent="0.35">
      <c r="J76959" s="830"/>
    </row>
    <row r="76960" spans="10:10" x14ac:dyDescent="0.35">
      <c r="J76960" s="830"/>
    </row>
    <row r="76961" spans="10:10" x14ac:dyDescent="0.35">
      <c r="J76961" s="830"/>
    </row>
    <row r="76962" spans="10:10" x14ac:dyDescent="0.35">
      <c r="J76962" s="830"/>
    </row>
    <row r="76963" spans="10:10" x14ac:dyDescent="0.35">
      <c r="J76963" s="830"/>
    </row>
    <row r="76964" spans="10:10" x14ac:dyDescent="0.35">
      <c r="J76964" s="830"/>
    </row>
    <row r="76965" spans="10:10" x14ac:dyDescent="0.35">
      <c r="J76965" s="830"/>
    </row>
    <row r="76966" spans="10:10" x14ac:dyDescent="0.35">
      <c r="J76966" s="830"/>
    </row>
    <row r="76967" spans="10:10" x14ac:dyDescent="0.35">
      <c r="J76967" s="830"/>
    </row>
    <row r="76968" spans="10:10" x14ac:dyDescent="0.35">
      <c r="J76968" s="830"/>
    </row>
    <row r="76969" spans="10:10" x14ac:dyDescent="0.35">
      <c r="J76969" s="830"/>
    </row>
    <row r="76970" spans="10:10" x14ac:dyDescent="0.35">
      <c r="J76970" s="830"/>
    </row>
    <row r="76971" spans="10:10" x14ac:dyDescent="0.35">
      <c r="J76971" s="830"/>
    </row>
    <row r="76972" spans="10:10" x14ac:dyDescent="0.35">
      <c r="J76972" s="830"/>
    </row>
    <row r="76973" spans="10:10" x14ac:dyDescent="0.35">
      <c r="J76973" s="830"/>
    </row>
    <row r="77080" spans="10:10" x14ac:dyDescent="0.35">
      <c r="J77080" s="830"/>
    </row>
    <row r="77081" spans="10:10" x14ac:dyDescent="0.35">
      <c r="J77081" s="830"/>
    </row>
    <row r="77098" spans="10:10" x14ac:dyDescent="0.35">
      <c r="J77098" s="830"/>
    </row>
    <row r="77099" spans="10:10" x14ac:dyDescent="0.35">
      <c r="J77099" s="830"/>
    </row>
    <row r="77100" spans="10:10" x14ac:dyDescent="0.35">
      <c r="J77100" s="830"/>
    </row>
    <row r="77101" spans="10:10" x14ac:dyDescent="0.35">
      <c r="J77101" s="830"/>
    </row>
    <row r="77102" spans="10:10" x14ac:dyDescent="0.35">
      <c r="J77102" s="830"/>
    </row>
    <row r="77103" spans="10:10" x14ac:dyDescent="0.35">
      <c r="J77103" s="830"/>
    </row>
    <row r="77104" spans="10:10" x14ac:dyDescent="0.35">
      <c r="J77104" s="830"/>
    </row>
    <row r="77105" spans="10:10" x14ac:dyDescent="0.35">
      <c r="J77105" s="830"/>
    </row>
    <row r="77106" spans="10:10" x14ac:dyDescent="0.35">
      <c r="J77106" s="830"/>
    </row>
    <row r="77107" spans="10:10" x14ac:dyDescent="0.35">
      <c r="J77107" s="830"/>
    </row>
    <row r="77108" spans="10:10" x14ac:dyDescent="0.35">
      <c r="J77108" s="830"/>
    </row>
    <row r="77109" spans="10:10" x14ac:dyDescent="0.35">
      <c r="J77109" s="830"/>
    </row>
    <row r="77110" spans="10:10" x14ac:dyDescent="0.35">
      <c r="J77110" s="830"/>
    </row>
    <row r="77111" spans="10:10" x14ac:dyDescent="0.35">
      <c r="J77111" s="830"/>
    </row>
    <row r="77112" spans="10:10" x14ac:dyDescent="0.35">
      <c r="J77112" s="830"/>
    </row>
    <row r="77113" spans="10:10" x14ac:dyDescent="0.35">
      <c r="J77113" s="830"/>
    </row>
    <row r="77114" spans="10:10" x14ac:dyDescent="0.35">
      <c r="J77114" s="830"/>
    </row>
    <row r="77115" spans="10:10" x14ac:dyDescent="0.35">
      <c r="J77115" s="830"/>
    </row>
    <row r="77116" spans="10:10" x14ac:dyDescent="0.35">
      <c r="J77116" s="830"/>
    </row>
    <row r="77117" spans="10:10" x14ac:dyDescent="0.35">
      <c r="J77117" s="830"/>
    </row>
    <row r="77118" spans="10:10" x14ac:dyDescent="0.35">
      <c r="J77118" s="830"/>
    </row>
    <row r="77119" spans="10:10" x14ac:dyDescent="0.35">
      <c r="J77119" s="830"/>
    </row>
    <row r="77120" spans="10:10" x14ac:dyDescent="0.35">
      <c r="J77120" s="830"/>
    </row>
    <row r="77121" spans="10:10" x14ac:dyDescent="0.35">
      <c r="J77121" s="830"/>
    </row>
    <row r="77122" spans="10:10" x14ac:dyDescent="0.35">
      <c r="J77122" s="830"/>
    </row>
    <row r="77123" spans="10:10" x14ac:dyDescent="0.35">
      <c r="J77123" s="830"/>
    </row>
    <row r="77124" spans="10:10" x14ac:dyDescent="0.35">
      <c r="J77124" s="830"/>
    </row>
    <row r="77125" spans="10:10" x14ac:dyDescent="0.35">
      <c r="J77125" s="830"/>
    </row>
    <row r="77126" spans="10:10" x14ac:dyDescent="0.35">
      <c r="J77126" s="830"/>
    </row>
    <row r="77127" spans="10:10" x14ac:dyDescent="0.35">
      <c r="J77127" s="830"/>
    </row>
    <row r="77128" spans="10:10" x14ac:dyDescent="0.35">
      <c r="J77128" s="830"/>
    </row>
    <row r="77129" spans="10:10" x14ac:dyDescent="0.35">
      <c r="J77129" s="830"/>
    </row>
    <row r="77130" spans="10:10" x14ac:dyDescent="0.35">
      <c r="J77130" s="830"/>
    </row>
    <row r="77131" spans="10:10" x14ac:dyDescent="0.35">
      <c r="J77131" s="830"/>
    </row>
    <row r="77132" spans="10:10" x14ac:dyDescent="0.35">
      <c r="J77132" s="830"/>
    </row>
    <row r="77133" spans="10:10" x14ac:dyDescent="0.35">
      <c r="J77133" s="830"/>
    </row>
    <row r="77134" spans="10:10" x14ac:dyDescent="0.35">
      <c r="J77134" s="830"/>
    </row>
    <row r="77135" spans="10:10" x14ac:dyDescent="0.35">
      <c r="J77135" s="830"/>
    </row>
    <row r="77136" spans="10:10" x14ac:dyDescent="0.35">
      <c r="J77136" s="830"/>
    </row>
    <row r="77137" spans="10:10" x14ac:dyDescent="0.35">
      <c r="J77137" s="830"/>
    </row>
    <row r="77138" spans="10:10" x14ac:dyDescent="0.35">
      <c r="J77138" s="830"/>
    </row>
    <row r="77139" spans="10:10" x14ac:dyDescent="0.35">
      <c r="J77139" s="830"/>
    </row>
    <row r="77140" spans="10:10" x14ac:dyDescent="0.35">
      <c r="J77140" s="830"/>
    </row>
    <row r="77141" spans="10:10" x14ac:dyDescent="0.35">
      <c r="J77141" s="830"/>
    </row>
    <row r="77142" spans="10:10" x14ac:dyDescent="0.35">
      <c r="J77142" s="830"/>
    </row>
    <row r="77143" spans="10:10" x14ac:dyDescent="0.35">
      <c r="J77143" s="830"/>
    </row>
    <row r="77144" spans="10:10" x14ac:dyDescent="0.35">
      <c r="J77144" s="830"/>
    </row>
    <row r="77145" spans="10:10" x14ac:dyDescent="0.35">
      <c r="J77145" s="830"/>
    </row>
    <row r="77146" spans="10:10" x14ac:dyDescent="0.35">
      <c r="J77146" s="830"/>
    </row>
    <row r="77147" spans="10:10" x14ac:dyDescent="0.35">
      <c r="J77147" s="830"/>
    </row>
    <row r="77148" spans="10:10" x14ac:dyDescent="0.35">
      <c r="J77148" s="830"/>
    </row>
    <row r="77149" spans="10:10" x14ac:dyDescent="0.35">
      <c r="J77149" s="830"/>
    </row>
    <row r="77150" spans="10:10" x14ac:dyDescent="0.35">
      <c r="J77150" s="830"/>
    </row>
    <row r="77151" spans="10:10" x14ac:dyDescent="0.35">
      <c r="J77151" s="830"/>
    </row>
    <row r="77152" spans="10:10" x14ac:dyDescent="0.35">
      <c r="J77152" s="830"/>
    </row>
    <row r="77153" spans="10:10" x14ac:dyDescent="0.35">
      <c r="J77153" s="830"/>
    </row>
    <row r="77154" spans="10:10" x14ac:dyDescent="0.35">
      <c r="J77154" s="830"/>
    </row>
    <row r="77155" spans="10:10" x14ac:dyDescent="0.35">
      <c r="J77155" s="830"/>
    </row>
    <row r="77156" spans="10:10" x14ac:dyDescent="0.35">
      <c r="J77156" s="830"/>
    </row>
    <row r="77157" spans="10:10" x14ac:dyDescent="0.35">
      <c r="J77157" s="830"/>
    </row>
    <row r="77158" spans="10:10" x14ac:dyDescent="0.35">
      <c r="J77158" s="830"/>
    </row>
    <row r="77159" spans="10:10" x14ac:dyDescent="0.35">
      <c r="J77159" s="830"/>
    </row>
    <row r="77160" spans="10:10" x14ac:dyDescent="0.35">
      <c r="J77160" s="830"/>
    </row>
    <row r="77161" spans="10:10" x14ac:dyDescent="0.35">
      <c r="J77161" s="830"/>
    </row>
    <row r="77162" spans="10:10" x14ac:dyDescent="0.35">
      <c r="J77162" s="830"/>
    </row>
    <row r="77163" spans="10:10" x14ac:dyDescent="0.35">
      <c r="J77163" s="830"/>
    </row>
    <row r="77164" spans="10:10" x14ac:dyDescent="0.35">
      <c r="J77164" s="830"/>
    </row>
    <row r="77165" spans="10:10" x14ac:dyDescent="0.35">
      <c r="J77165" s="830"/>
    </row>
    <row r="77166" spans="10:10" x14ac:dyDescent="0.35">
      <c r="J77166" s="830"/>
    </row>
    <row r="77167" spans="10:10" x14ac:dyDescent="0.35">
      <c r="J77167" s="830"/>
    </row>
    <row r="77168" spans="10:10" x14ac:dyDescent="0.35">
      <c r="J77168" s="830"/>
    </row>
    <row r="77169" spans="10:10" x14ac:dyDescent="0.35">
      <c r="J77169" s="830"/>
    </row>
    <row r="77170" spans="10:10" x14ac:dyDescent="0.35">
      <c r="J77170" s="830"/>
    </row>
    <row r="77171" spans="10:10" x14ac:dyDescent="0.35">
      <c r="J77171" s="830"/>
    </row>
    <row r="77172" spans="10:10" x14ac:dyDescent="0.35">
      <c r="J77172" s="830"/>
    </row>
    <row r="77173" spans="10:10" x14ac:dyDescent="0.35">
      <c r="J77173" s="830"/>
    </row>
    <row r="77174" spans="10:10" x14ac:dyDescent="0.35">
      <c r="J77174" s="830"/>
    </row>
    <row r="77175" spans="10:10" x14ac:dyDescent="0.35">
      <c r="J77175" s="830"/>
    </row>
    <row r="77176" spans="10:10" x14ac:dyDescent="0.35">
      <c r="J77176" s="830"/>
    </row>
    <row r="77177" spans="10:10" x14ac:dyDescent="0.35">
      <c r="J77177" s="830"/>
    </row>
    <row r="77178" spans="10:10" x14ac:dyDescent="0.35">
      <c r="J77178" s="830"/>
    </row>
    <row r="77179" spans="10:10" x14ac:dyDescent="0.35">
      <c r="J77179" s="830"/>
    </row>
    <row r="77180" spans="10:10" x14ac:dyDescent="0.35">
      <c r="J77180" s="830"/>
    </row>
    <row r="77185" spans="10:10" x14ac:dyDescent="0.35">
      <c r="J77185" s="830"/>
    </row>
    <row r="77186" spans="10:10" x14ac:dyDescent="0.35">
      <c r="J77186" s="830"/>
    </row>
    <row r="77187" spans="10:10" x14ac:dyDescent="0.35">
      <c r="J77187" s="830"/>
    </row>
    <row r="77188" spans="10:10" x14ac:dyDescent="0.35">
      <c r="J77188" s="830"/>
    </row>
    <row r="77189" spans="10:10" x14ac:dyDescent="0.35">
      <c r="J77189" s="830"/>
    </row>
    <row r="77190" spans="10:10" x14ac:dyDescent="0.35">
      <c r="J77190" s="830"/>
    </row>
    <row r="77191" spans="10:10" x14ac:dyDescent="0.35">
      <c r="J77191" s="830"/>
    </row>
    <row r="77192" spans="10:10" x14ac:dyDescent="0.35">
      <c r="J77192" s="830"/>
    </row>
    <row r="77193" spans="10:10" x14ac:dyDescent="0.35">
      <c r="J77193" s="830"/>
    </row>
    <row r="77194" spans="10:10" x14ac:dyDescent="0.35">
      <c r="J77194" s="830"/>
    </row>
    <row r="77195" spans="10:10" x14ac:dyDescent="0.35">
      <c r="J77195" s="830"/>
    </row>
    <row r="77196" spans="10:10" x14ac:dyDescent="0.35">
      <c r="J77196" s="830"/>
    </row>
    <row r="77197" spans="10:10" x14ac:dyDescent="0.35">
      <c r="J77197" s="830"/>
    </row>
    <row r="77198" spans="10:10" x14ac:dyDescent="0.35">
      <c r="J77198" s="830"/>
    </row>
    <row r="77199" spans="10:10" x14ac:dyDescent="0.35">
      <c r="J77199" s="830"/>
    </row>
    <row r="77200" spans="10:10" x14ac:dyDescent="0.35">
      <c r="J77200" s="830"/>
    </row>
    <row r="77201" spans="10:10" x14ac:dyDescent="0.35">
      <c r="J77201" s="830"/>
    </row>
    <row r="77202" spans="10:10" x14ac:dyDescent="0.35">
      <c r="J77202" s="830"/>
    </row>
    <row r="77203" spans="10:10" x14ac:dyDescent="0.35">
      <c r="J77203" s="830"/>
    </row>
    <row r="77204" spans="10:10" x14ac:dyDescent="0.35">
      <c r="J77204" s="830"/>
    </row>
    <row r="77205" spans="10:10" x14ac:dyDescent="0.35">
      <c r="J77205" s="830"/>
    </row>
    <row r="77206" spans="10:10" x14ac:dyDescent="0.35">
      <c r="J77206" s="830"/>
    </row>
    <row r="77207" spans="10:10" x14ac:dyDescent="0.35">
      <c r="J77207" s="830"/>
    </row>
    <row r="77208" spans="10:10" x14ac:dyDescent="0.35">
      <c r="J77208" s="830"/>
    </row>
    <row r="77209" spans="10:10" x14ac:dyDescent="0.35">
      <c r="J77209" s="830"/>
    </row>
    <row r="77210" spans="10:10" x14ac:dyDescent="0.35">
      <c r="J77210" s="830"/>
    </row>
    <row r="77211" spans="10:10" x14ac:dyDescent="0.35">
      <c r="J77211" s="830"/>
    </row>
    <row r="77212" spans="10:10" x14ac:dyDescent="0.35">
      <c r="J77212" s="830"/>
    </row>
    <row r="77213" spans="10:10" x14ac:dyDescent="0.35">
      <c r="J77213" s="830"/>
    </row>
    <row r="77214" spans="10:10" x14ac:dyDescent="0.35">
      <c r="J77214" s="830"/>
    </row>
    <row r="77215" spans="10:10" x14ac:dyDescent="0.35">
      <c r="J77215" s="830"/>
    </row>
    <row r="77216" spans="10:10" x14ac:dyDescent="0.35">
      <c r="J77216" s="830"/>
    </row>
    <row r="77217" spans="10:10" x14ac:dyDescent="0.35">
      <c r="J77217" s="830"/>
    </row>
    <row r="77218" spans="10:10" x14ac:dyDescent="0.35">
      <c r="J77218" s="830"/>
    </row>
    <row r="77219" spans="10:10" x14ac:dyDescent="0.35">
      <c r="J77219" s="830"/>
    </row>
    <row r="77220" spans="10:10" x14ac:dyDescent="0.35">
      <c r="J77220" s="830"/>
    </row>
    <row r="77221" spans="10:10" x14ac:dyDescent="0.35">
      <c r="J77221" s="830"/>
    </row>
    <row r="77222" spans="10:10" x14ac:dyDescent="0.35">
      <c r="J77222" s="830"/>
    </row>
    <row r="77223" spans="10:10" x14ac:dyDescent="0.35">
      <c r="J77223" s="830"/>
    </row>
    <row r="77224" spans="10:10" x14ac:dyDescent="0.35">
      <c r="J77224" s="830"/>
    </row>
    <row r="77225" spans="10:10" x14ac:dyDescent="0.35">
      <c r="J77225" s="830"/>
    </row>
    <row r="77226" spans="10:10" x14ac:dyDescent="0.35">
      <c r="J77226" s="830"/>
    </row>
    <row r="77227" spans="10:10" x14ac:dyDescent="0.35">
      <c r="J77227" s="830"/>
    </row>
    <row r="77228" spans="10:10" x14ac:dyDescent="0.35">
      <c r="J77228" s="830"/>
    </row>
    <row r="77229" spans="10:10" x14ac:dyDescent="0.35">
      <c r="J77229" s="830"/>
    </row>
    <row r="77230" spans="10:10" x14ac:dyDescent="0.35">
      <c r="J77230" s="830"/>
    </row>
    <row r="77231" spans="10:10" x14ac:dyDescent="0.35">
      <c r="J77231" s="830"/>
    </row>
    <row r="77232" spans="10:10" x14ac:dyDescent="0.35">
      <c r="J77232" s="830"/>
    </row>
    <row r="77233" spans="10:10" x14ac:dyDescent="0.35">
      <c r="J77233" s="830"/>
    </row>
    <row r="77234" spans="10:10" x14ac:dyDescent="0.35">
      <c r="J77234" s="830"/>
    </row>
    <row r="77235" spans="10:10" x14ac:dyDescent="0.35">
      <c r="J77235" s="830"/>
    </row>
    <row r="77236" spans="10:10" x14ac:dyDescent="0.35">
      <c r="J77236" s="830"/>
    </row>
    <row r="77237" spans="10:10" x14ac:dyDescent="0.35">
      <c r="J77237" s="830"/>
    </row>
    <row r="77238" spans="10:10" x14ac:dyDescent="0.35">
      <c r="J77238" s="830"/>
    </row>
    <row r="77239" spans="10:10" x14ac:dyDescent="0.35">
      <c r="J77239" s="830"/>
    </row>
    <row r="77240" spans="10:10" x14ac:dyDescent="0.35">
      <c r="J77240" s="830"/>
    </row>
    <row r="77241" spans="10:10" x14ac:dyDescent="0.35">
      <c r="J77241" s="830"/>
    </row>
    <row r="77242" spans="10:10" x14ac:dyDescent="0.35">
      <c r="J77242" s="830"/>
    </row>
    <row r="77243" spans="10:10" x14ac:dyDescent="0.35">
      <c r="J77243" s="830"/>
    </row>
    <row r="77244" spans="10:10" x14ac:dyDescent="0.35">
      <c r="J77244" s="830"/>
    </row>
    <row r="77245" spans="10:10" x14ac:dyDescent="0.35">
      <c r="J77245" s="830"/>
    </row>
    <row r="77246" spans="10:10" x14ac:dyDescent="0.35">
      <c r="J77246" s="830"/>
    </row>
    <row r="77247" spans="10:10" x14ac:dyDescent="0.35">
      <c r="J77247" s="830"/>
    </row>
    <row r="77248" spans="10:10" x14ac:dyDescent="0.35">
      <c r="J77248" s="830"/>
    </row>
    <row r="77249" spans="10:10" x14ac:dyDescent="0.35">
      <c r="J77249" s="830"/>
    </row>
    <row r="77250" spans="10:10" x14ac:dyDescent="0.35">
      <c r="J77250" s="830"/>
    </row>
    <row r="77251" spans="10:10" x14ac:dyDescent="0.35">
      <c r="J77251" s="830"/>
    </row>
    <row r="77252" spans="10:10" x14ac:dyDescent="0.35">
      <c r="J77252" s="830"/>
    </row>
    <row r="77253" spans="10:10" x14ac:dyDescent="0.35">
      <c r="J77253" s="830"/>
    </row>
    <row r="77254" spans="10:10" x14ac:dyDescent="0.35">
      <c r="J77254" s="830"/>
    </row>
    <row r="77255" spans="10:10" x14ac:dyDescent="0.35">
      <c r="J77255" s="830"/>
    </row>
    <row r="77256" spans="10:10" x14ac:dyDescent="0.35">
      <c r="J77256" s="830"/>
    </row>
    <row r="77257" spans="10:10" x14ac:dyDescent="0.35">
      <c r="J77257" s="830"/>
    </row>
    <row r="77258" spans="10:10" x14ac:dyDescent="0.35">
      <c r="J77258" s="830"/>
    </row>
    <row r="77259" spans="10:10" x14ac:dyDescent="0.35">
      <c r="J77259" s="830"/>
    </row>
    <row r="77260" spans="10:10" x14ac:dyDescent="0.35">
      <c r="J77260" s="830"/>
    </row>
    <row r="77261" spans="10:10" x14ac:dyDescent="0.35">
      <c r="J77261" s="830"/>
    </row>
    <row r="77262" spans="10:10" x14ac:dyDescent="0.35">
      <c r="J77262" s="830"/>
    </row>
    <row r="77263" spans="10:10" x14ac:dyDescent="0.35">
      <c r="J77263" s="830"/>
    </row>
    <row r="77264" spans="10:10" x14ac:dyDescent="0.35">
      <c r="J77264" s="830"/>
    </row>
    <row r="77265" spans="10:10" x14ac:dyDescent="0.35">
      <c r="J77265" s="830"/>
    </row>
    <row r="77268" spans="10:10" x14ac:dyDescent="0.35">
      <c r="J77268" s="830"/>
    </row>
    <row r="77269" spans="10:10" x14ac:dyDescent="0.35">
      <c r="J77269" s="830"/>
    </row>
    <row r="77270" spans="10:10" x14ac:dyDescent="0.35">
      <c r="J77270" s="830"/>
    </row>
    <row r="77274" spans="10:10" x14ac:dyDescent="0.35">
      <c r="J77274" s="830"/>
    </row>
    <row r="77275" spans="10:10" x14ac:dyDescent="0.35">
      <c r="J77275" s="830"/>
    </row>
    <row r="77276" spans="10:10" x14ac:dyDescent="0.35">
      <c r="J77276" s="830"/>
    </row>
    <row r="77277" spans="10:10" x14ac:dyDescent="0.35">
      <c r="J77277" s="830"/>
    </row>
    <row r="77278" spans="10:10" x14ac:dyDescent="0.35">
      <c r="J77278" s="830"/>
    </row>
    <row r="77279" spans="10:10" x14ac:dyDescent="0.35">
      <c r="J77279" s="830"/>
    </row>
    <row r="77280" spans="10:10" x14ac:dyDescent="0.35">
      <c r="J77280" s="830"/>
    </row>
    <row r="77281" spans="10:10" x14ac:dyDescent="0.35">
      <c r="J77281" s="830"/>
    </row>
    <row r="77282" spans="10:10" x14ac:dyDescent="0.35">
      <c r="J77282" s="830"/>
    </row>
    <row r="77283" spans="10:10" x14ac:dyDescent="0.35">
      <c r="J77283" s="830"/>
    </row>
    <row r="77284" spans="10:10" x14ac:dyDescent="0.35">
      <c r="J77284" s="830"/>
    </row>
    <row r="77285" spans="10:10" x14ac:dyDescent="0.35">
      <c r="J77285" s="830"/>
    </row>
    <row r="77286" spans="10:10" x14ac:dyDescent="0.35">
      <c r="J77286" s="830"/>
    </row>
    <row r="77290" spans="10:10" x14ac:dyDescent="0.35">
      <c r="J77290" s="830"/>
    </row>
    <row r="77291" spans="10:10" x14ac:dyDescent="0.35">
      <c r="J77291" s="830"/>
    </row>
    <row r="77292" spans="10:10" x14ac:dyDescent="0.35">
      <c r="J77292" s="830"/>
    </row>
    <row r="77293" spans="10:10" x14ac:dyDescent="0.35">
      <c r="J77293" s="830"/>
    </row>
    <row r="77294" spans="10:10" x14ac:dyDescent="0.35">
      <c r="J77294" s="830"/>
    </row>
    <row r="77295" spans="10:10" x14ac:dyDescent="0.35">
      <c r="J77295" s="830"/>
    </row>
    <row r="77296" spans="10:10" x14ac:dyDescent="0.35">
      <c r="J77296" s="830"/>
    </row>
    <row r="77297" spans="10:10" x14ac:dyDescent="0.35">
      <c r="J77297" s="830"/>
    </row>
    <row r="77298" spans="10:10" x14ac:dyDescent="0.35">
      <c r="J77298" s="830"/>
    </row>
    <row r="77299" spans="10:10" x14ac:dyDescent="0.35">
      <c r="J77299" s="830"/>
    </row>
    <row r="77300" spans="10:10" x14ac:dyDescent="0.35">
      <c r="J77300" s="830"/>
    </row>
    <row r="77301" spans="10:10" x14ac:dyDescent="0.35">
      <c r="J77301" s="830"/>
    </row>
    <row r="77302" spans="10:10" x14ac:dyDescent="0.35">
      <c r="J77302" s="830"/>
    </row>
    <row r="77303" spans="10:10" x14ac:dyDescent="0.35">
      <c r="J77303" s="830"/>
    </row>
    <row r="77304" spans="10:10" x14ac:dyDescent="0.35">
      <c r="J77304" s="830"/>
    </row>
    <row r="77305" spans="10:10" x14ac:dyDescent="0.35">
      <c r="J77305" s="830"/>
    </row>
    <row r="77306" spans="10:10" x14ac:dyDescent="0.35">
      <c r="J77306" s="830"/>
    </row>
    <row r="77307" spans="10:10" x14ac:dyDescent="0.35">
      <c r="J77307" s="830"/>
    </row>
    <row r="77308" spans="10:10" x14ac:dyDescent="0.35">
      <c r="J77308" s="830"/>
    </row>
    <row r="77309" spans="10:10" x14ac:dyDescent="0.35">
      <c r="J77309" s="830"/>
    </row>
    <row r="77310" spans="10:10" x14ac:dyDescent="0.35">
      <c r="J77310" s="830"/>
    </row>
    <row r="77311" spans="10:10" x14ac:dyDescent="0.35">
      <c r="J77311" s="830"/>
    </row>
    <row r="77312" spans="10:10" x14ac:dyDescent="0.35">
      <c r="J77312" s="830"/>
    </row>
    <row r="77313" spans="10:10" x14ac:dyDescent="0.35">
      <c r="J77313" s="830"/>
    </row>
    <row r="77314" spans="10:10" x14ac:dyDescent="0.35">
      <c r="J77314" s="830"/>
    </row>
    <row r="77315" spans="10:10" x14ac:dyDescent="0.35">
      <c r="J77315" s="830"/>
    </row>
    <row r="77316" spans="10:10" x14ac:dyDescent="0.35">
      <c r="J77316" s="830"/>
    </row>
    <row r="77317" spans="10:10" x14ac:dyDescent="0.35">
      <c r="J77317" s="830"/>
    </row>
    <row r="77318" spans="10:10" x14ac:dyDescent="0.35">
      <c r="J77318" s="830"/>
    </row>
    <row r="77319" spans="10:10" x14ac:dyDescent="0.35">
      <c r="J77319" s="830"/>
    </row>
    <row r="77320" spans="10:10" x14ac:dyDescent="0.35">
      <c r="J77320" s="830"/>
    </row>
    <row r="77321" spans="10:10" x14ac:dyDescent="0.35">
      <c r="J77321" s="830"/>
    </row>
    <row r="77322" spans="10:10" x14ac:dyDescent="0.35">
      <c r="J77322" s="830"/>
    </row>
    <row r="77323" spans="10:10" x14ac:dyDescent="0.35">
      <c r="J77323" s="830"/>
    </row>
    <row r="77324" spans="10:10" x14ac:dyDescent="0.35">
      <c r="J77324" s="830"/>
    </row>
    <row r="77325" spans="10:10" x14ac:dyDescent="0.35">
      <c r="J77325" s="830"/>
    </row>
    <row r="77326" spans="10:10" x14ac:dyDescent="0.35">
      <c r="J77326" s="830"/>
    </row>
    <row r="77327" spans="10:10" x14ac:dyDescent="0.35">
      <c r="J77327" s="830"/>
    </row>
    <row r="77328" spans="10:10" x14ac:dyDescent="0.35">
      <c r="J77328" s="830"/>
    </row>
    <row r="77329" spans="10:10" x14ac:dyDescent="0.35">
      <c r="J77329" s="830"/>
    </row>
    <row r="77330" spans="10:10" x14ac:dyDescent="0.35">
      <c r="J77330" s="830"/>
    </row>
    <row r="77331" spans="10:10" x14ac:dyDescent="0.35">
      <c r="J77331" s="830"/>
    </row>
    <row r="77332" spans="10:10" x14ac:dyDescent="0.35">
      <c r="J77332" s="830"/>
    </row>
    <row r="77333" spans="10:10" x14ac:dyDescent="0.35">
      <c r="J77333" s="830"/>
    </row>
    <row r="77334" spans="10:10" x14ac:dyDescent="0.35">
      <c r="J77334" s="830"/>
    </row>
    <row r="77335" spans="10:10" x14ac:dyDescent="0.35">
      <c r="J77335" s="830"/>
    </row>
    <row r="77336" spans="10:10" x14ac:dyDescent="0.35">
      <c r="J77336" s="830"/>
    </row>
    <row r="77337" spans="10:10" x14ac:dyDescent="0.35">
      <c r="J77337" s="830"/>
    </row>
    <row r="77338" spans="10:10" x14ac:dyDescent="0.35">
      <c r="J77338" s="830"/>
    </row>
    <row r="77339" spans="10:10" x14ac:dyDescent="0.35">
      <c r="J77339" s="830"/>
    </row>
    <row r="77340" spans="10:10" x14ac:dyDescent="0.35">
      <c r="J77340" s="830"/>
    </row>
    <row r="77341" spans="10:10" x14ac:dyDescent="0.35">
      <c r="J77341" s="830"/>
    </row>
    <row r="77342" spans="10:10" x14ac:dyDescent="0.35">
      <c r="J77342" s="830"/>
    </row>
    <row r="77343" spans="10:10" x14ac:dyDescent="0.35">
      <c r="J77343" s="830"/>
    </row>
    <row r="77344" spans="10:10" x14ac:dyDescent="0.35">
      <c r="J77344" s="830"/>
    </row>
    <row r="77345" spans="10:10" x14ac:dyDescent="0.35">
      <c r="J77345" s="830"/>
    </row>
    <row r="77346" spans="10:10" x14ac:dyDescent="0.35">
      <c r="J77346" s="830"/>
    </row>
    <row r="77347" spans="10:10" x14ac:dyDescent="0.35">
      <c r="J77347" s="830"/>
    </row>
    <row r="77348" spans="10:10" x14ac:dyDescent="0.35">
      <c r="J77348" s="830"/>
    </row>
    <row r="77349" spans="10:10" x14ac:dyDescent="0.35">
      <c r="J77349" s="830"/>
    </row>
    <row r="77350" spans="10:10" x14ac:dyDescent="0.35">
      <c r="J77350" s="830"/>
    </row>
    <row r="77351" spans="10:10" x14ac:dyDescent="0.35">
      <c r="J77351" s="830"/>
    </row>
    <row r="77352" spans="10:10" x14ac:dyDescent="0.35">
      <c r="J77352" s="830"/>
    </row>
    <row r="77353" spans="10:10" x14ac:dyDescent="0.35">
      <c r="J77353" s="830"/>
    </row>
    <row r="77354" spans="10:10" x14ac:dyDescent="0.35">
      <c r="J77354" s="830"/>
    </row>
    <row r="77355" spans="10:10" x14ac:dyDescent="0.35">
      <c r="J77355" s="830"/>
    </row>
    <row r="77356" spans="10:10" x14ac:dyDescent="0.35">
      <c r="J77356" s="830"/>
    </row>
    <row r="77357" spans="10:10" x14ac:dyDescent="0.35">
      <c r="J77357" s="830"/>
    </row>
    <row r="77358" spans="10:10" x14ac:dyDescent="0.35">
      <c r="J77358" s="830"/>
    </row>
    <row r="77359" spans="10:10" x14ac:dyDescent="0.35">
      <c r="J77359" s="830"/>
    </row>
    <row r="77360" spans="10:10" x14ac:dyDescent="0.35">
      <c r="J77360" s="830"/>
    </row>
    <row r="77361" spans="10:10" x14ac:dyDescent="0.35">
      <c r="J77361" s="830"/>
    </row>
    <row r="77362" spans="10:10" x14ac:dyDescent="0.35">
      <c r="J77362" s="830"/>
    </row>
    <row r="77363" spans="10:10" x14ac:dyDescent="0.35">
      <c r="J77363" s="830"/>
    </row>
    <row r="77364" spans="10:10" x14ac:dyDescent="0.35">
      <c r="J77364" s="830"/>
    </row>
    <row r="77365" spans="10:10" x14ac:dyDescent="0.35">
      <c r="J77365" s="830"/>
    </row>
    <row r="77366" spans="10:10" x14ac:dyDescent="0.35">
      <c r="J77366" s="830"/>
    </row>
    <row r="77367" spans="10:10" x14ac:dyDescent="0.35">
      <c r="J77367" s="830"/>
    </row>
    <row r="77368" spans="10:10" x14ac:dyDescent="0.35">
      <c r="J77368" s="830"/>
    </row>
    <row r="77369" spans="10:10" x14ac:dyDescent="0.35">
      <c r="J77369" s="830"/>
    </row>
    <row r="77370" spans="10:10" x14ac:dyDescent="0.35">
      <c r="J77370" s="830"/>
    </row>
    <row r="77371" spans="10:10" x14ac:dyDescent="0.35">
      <c r="J77371" s="830"/>
    </row>
    <row r="77372" spans="10:10" x14ac:dyDescent="0.35">
      <c r="J77372" s="830"/>
    </row>
    <row r="77373" spans="10:10" x14ac:dyDescent="0.35">
      <c r="J77373" s="830"/>
    </row>
    <row r="77374" spans="10:10" x14ac:dyDescent="0.35">
      <c r="J77374" s="830"/>
    </row>
    <row r="77375" spans="10:10" x14ac:dyDescent="0.35">
      <c r="J77375" s="830"/>
    </row>
    <row r="77376" spans="10:10" x14ac:dyDescent="0.35">
      <c r="J77376" s="830"/>
    </row>
    <row r="77377" spans="10:10" x14ac:dyDescent="0.35">
      <c r="J77377" s="830"/>
    </row>
    <row r="77378" spans="10:10" x14ac:dyDescent="0.35">
      <c r="J77378" s="830"/>
    </row>
    <row r="77379" spans="10:10" x14ac:dyDescent="0.35">
      <c r="J77379" s="830"/>
    </row>
    <row r="77380" spans="10:10" x14ac:dyDescent="0.35">
      <c r="J77380" s="830"/>
    </row>
    <row r="77381" spans="10:10" x14ac:dyDescent="0.35">
      <c r="J77381" s="830"/>
    </row>
    <row r="77382" spans="10:10" x14ac:dyDescent="0.35">
      <c r="J77382" s="830"/>
    </row>
    <row r="77383" spans="10:10" x14ac:dyDescent="0.35">
      <c r="J77383" s="830"/>
    </row>
    <row r="77384" spans="10:10" x14ac:dyDescent="0.35">
      <c r="J77384" s="830"/>
    </row>
    <row r="77385" spans="10:10" x14ac:dyDescent="0.35">
      <c r="J77385" s="830"/>
    </row>
    <row r="77386" spans="10:10" x14ac:dyDescent="0.35">
      <c r="J77386" s="830"/>
    </row>
    <row r="77387" spans="10:10" x14ac:dyDescent="0.35">
      <c r="J77387" s="830"/>
    </row>
    <row r="77388" spans="10:10" x14ac:dyDescent="0.35">
      <c r="J77388" s="830"/>
    </row>
    <row r="77389" spans="10:10" x14ac:dyDescent="0.35">
      <c r="J77389" s="830"/>
    </row>
    <row r="77390" spans="10:10" x14ac:dyDescent="0.35">
      <c r="J77390" s="830"/>
    </row>
    <row r="77391" spans="10:10" x14ac:dyDescent="0.35">
      <c r="J77391" s="830"/>
    </row>
    <row r="77392" spans="10:10" x14ac:dyDescent="0.35">
      <c r="J77392" s="830"/>
    </row>
    <row r="77393" spans="10:10" x14ac:dyDescent="0.35">
      <c r="J77393" s="830"/>
    </row>
    <row r="77394" spans="10:10" x14ac:dyDescent="0.35">
      <c r="J77394" s="830"/>
    </row>
    <row r="77395" spans="10:10" x14ac:dyDescent="0.35">
      <c r="J77395" s="830"/>
    </row>
    <row r="77396" spans="10:10" x14ac:dyDescent="0.35">
      <c r="J77396" s="830"/>
    </row>
    <row r="77397" spans="10:10" x14ac:dyDescent="0.35">
      <c r="J77397" s="830"/>
    </row>
    <row r="77398" spans="10:10" x14ac:dyDescent="0.35">
      <c r="J77398" s="830"/>
    </row>
    <row r="77399" spans="10:10" x14ac:dyDescent="0.35">
      <c r="J77399" s="830"/>
    </row>
    <row r="77400" spans="10:10" x14ac:dyDescent="0.35">
      <c r="J77400" s="830"/>
    </row>
    <row r="77401" spans="10:10" x14ac:dyDescent="0.35">
      <c r="J77401" s="830"/>
    </row>
    <row r="77402" spans="10:10" x14ac:dyDescent="0.35">
      <c r="J77402" s="830"/>
    </row>
    <row r="77403" spans="10:10" x14ac:dyDescent="0.35">
      <c r="J77403" s="830"/>
    </row>
    <row r="77404" spans="10:10" x14ac:dyDescent="0.35">
      <c r="J77404" s="830"/>
    </row>
    <row r="77405" spans="10:10" x14ac:dyDescent="0.35">
      <c r="J77405" s="830"/>
    </row>
    <row r="77406" spans="10:10" x14ac:dyDescent="0.35">
      <c r="J77406" s="830"/>
    </row>
    <row r="77407" spans="10:10" x14ac:dyDescent="0.35">
      <c r="J77407" s="830"/>
    </row>
    <row r="77408" spans="10:10" x14ac:dyDescent="0.35">
      <c r="J77408" s="830"/>
    </row>
    <row r="77409" spans="10:10" x14ac:dyDescent="0.35">
      <c r="J77409" s="830"/>
    </row>
    <row r="77410" spans="10:10" x14ac:dyDescent="0.35">
      <c r="J77410" s="830"/>
    </row>
    <row r="77411" spans="10:10" x14ac:dyDescent="0.35">
      <c r="J77411" s="830"/>
    </row>
    <row r="77412" spans="10:10" x14ac:dyDescent="0.35">
      <c r="J77412" s="830"/>
    </row>
    <row r="77413" spans="10:10" x14ac:dyDescent="0.35">
      <c r="J77413" s="830"/>
    </row>
    <row r="77414" spans="10:10" x14ac:dyDescent="0.35">
      <c r="J77414" s="830"/>
    </row>
    <row r="77415" spans="10:10" x14ac:dyDescent="0.35">
      <c r="J77415" s="830"/>
    </row>
    <row r="77416" spans="10:10" x14ac:dyDescent="0.35">
      <c r="J77416" s="830"/>
    </row>
    <row r="77417" spans="10:10" x14ac:dyDescent="0.35">
      <c r="J77417" s="830"/>
    </row>
    <row r="77418" spans="10:10" x14ac:dyDescent="0.35">
      <c r="J77418" s="830"/>
    </row>
    <row r="77419" spans="10:10" x14ac:dyDescent="0.35">
      <c r="J77419" s="830"/>
    </row>
    <row r="77420" spans="10:10" x14ac:dyDescent="0.35">
      <c r="J77420" s="830"/>
    </row>
    <row r="77421" spans="10:10" x14ac:dyDescent="0.35">
      <c r="J77421" s="830"/>
    </row>
    <row r="77422" spans="10:10" x14ac:dyDescent="0.35">
      <c r="J77422" s="830"/>
    </row>
    <row r="77423" spans="10:10" x14ac:dyDescent="0.35">
      <c r="J77423" s="830"/>
    </row>
    <row r="77424" spans="10:10" x14ac:dyDescent="0.35">
      <c r="J77424" s="830"/>
    </row>
    <row r="77425" spans="10:10" x14ac:dyDescent="0.35">
      <c r="J77425" s="830"/>
    </row>
    <row r="77426" spans="10:10" x14ac:dyDescent="0.35">
      <c r="J77426" s="830"/>
    </row>
    <row r="77427" spans="10:10" x14ac:dyDescent="0.35">
      <c r="J77427" s="830"/>
    </row>
    <row r="77428" spans="10:10" x14ac:dyDescent="0.35">
      <c r="J77428" s="830"/>
    </row>
    <row r="77429" spans="10:10" x14ac:dyDescent="0.35">
      <c r="J77429" s="830"/>
    </row>
    <row r="77430" spans="10:10" x14ac:dyDescent="0.35">
      <c r="J77430" s="830"/>
    </row>
    <row r="77431" spans="10:10" x14ac:dyDescent="0.35">
      <c r="J77431" s="830"/>
    </row>
    <row r="77432" spans="10:10" x14ac:dyDescent="0.35">
      <c r="J77432" s="830"/>
    </row>
    <row r="77433" spans="10:10" x14ac:dyDescent="0.35">
      <c r="J77433" s="830"/>
    </row>
    <row r="77434" spans="10:10" x14ac:dyDescent="0.35">
      <c r="J77434" s="830"/>
    </row>
    <row r="77435" spans="10:10" x14ac:dyDescent="0.35">
      <c r="J77435" s="830"/>
    </row>
    <row r="77436" spans="10:10" x14ac:dyDescent="0.35">
      <c r="J77436" s="830"/>
    </row>
    <row r="77437" spans="10:10" x14ac:dyDescent="0.35">
      <c r="J77437" s="830"/>
    </row>
    <row r="77438" spans="10:10" x14ac:dyDescent="0.35">
      <c r="J77438" s="830"/>
    </row>
    <row r="77439" spans="10:10" x14ac:dyDescent="0.35">
      <c r="J77439" s="830"/>
    </row>
    <row r="77440" spans="10:10" x14ac:dyDescent="0.35">
      <c r="J77440" s="830"/>
    </row>
    <row r="77441" spans="10:10" x14ac:dyDescent="0.35">
      <c r="J77441" s="830"/>
    </row>
    <row r="77442" spans="10:10" x14ac:dyDescent="0.35">
      <c r="J77442" s="830"/>
    </row>
    <row r="77443" spans="10:10" x14ac:dyDescent="0.35">
      <c r="J77443" s="830"/>
    </row>
    <row r="77444" spans="10:10" x14ac:dyDescent="0.35">
      <c r="J77444" s="830"/>
    </row>
    <row r="77445" spans="10:10" x14ac:dyDescent="0.35">
      <c r="J77445" s="830"/>
    </row>
    <row r="77446" spans="10:10" x14ac:dyDescent="0.35">
      <c r="J77446" s="830"/>
    </row>
    <row r="77447" spans="10:10" x14ac:dyDescent="0.35">
      <c r="J77447" s="830"/>
    </row>
    <row r="77448" spans="10:10" x14ac:dyDescent="0.35">
      <c r="J77448" s="830"/>
    </row>
    <row r="77449" spans="10:10" x14ac:dyDescent="0.35">
      <c r="J77449" s="830"/>
    </row>
    <row r="77450" spans="10:10" x14ac:dyDescent="0.35">
      <c r="J77450" s="830"/>
    </row>
    <row r="77451" spans="10:10" x14ac:dyDescent="0.35">
      <c r="J77451" s="830"/>
    </row>
    <row r="77452" spans="10:10" x14ac:dyDescent="0.35">
      <c r="J77452" s="830"/>
    </row>
    <row r="77453" spans="10:10" x14ac:dyDescent="0.35">
      <c r="J77453" s="830"/>
    </row>
    <row r="77454" spans="10:10" x14ac:dyDescent="0.35">
      <c r="J77454" s="830"/>
    </row>
    <row r="77455" spans="10:10" x14ac:dyDescent="0.35">
      <c r="J77455" s="830"/>
    </row>
    <row r="77456" spans="10:10" x14ac:dyDescent="0.35">
      <c r="J77456" s="830"/>
    </row>
    <row r="77457" spans="10:10" x14ac:dyDescent="0.35">
      <c r="J77457" s="830"/>
    </row>
    <row r="77458" spans="10:10" x14ac:dyDescent="0.35">
      <c r="J77458" s="830"/>
    </row>
    <row r="77459" spans="10:10" x14ac:dyDescent="0.35">
      <c r="J77459" s="830"/>
    </row>
    <row r="77460" spans="10:10" x14ac:dyDescent="0.35">
      <c r="J77460" s="830"/>
    </row>
    <row r="77461" spans="10:10" x14ac:dyDescent="0.35">
      <c r="J77461" s="830"/>
    </row>
    <row r="77462" spans="10:10" x14ac:dyDescent="0.35">
      <c r="J77462" s="830"/>
    </row>
    <row r="77463" spans="10:10" x14ac:dyDescent="0.35">
      <c r="J77463" s="830"/>
    </row>
    <row r="77464" spans="10:10" x14ac:dyDescent="0.35">
      <c r="J77464" s="830"/>
    </row>
    <row r="77465" spans="10:10" x14ac:dyDescent="0.35">
      <c r="J77465" s="830"/>
    </row>
    <row r="77466" spans="10:10" x14ac:dyDescent="0.35">
      <c r="J77466" s="830"/>
    </row>
    <row r="77467" spans="10:10" x14ac:dyDescent="0.35">
      <c r="J77467" s="830"/>
    </row>
    <row r="77468" spans="10:10" x14ac:dyDescent="0.35">
      <c r="J77468" s="830"/>
    </row>
    <row r="77469" spans="10:10" x14ac:dyDescent="0.35">
      <c r="J77469" s="830"/>
    </row>
    <row r="77470" spans="10:10" x14ac:dyDescent="0.35">
      <c r="J77470" s="830"/>
    </row>
    <row r="77471" spans="10:10" x14ac:dyDescent="0.35">
      <c r="J77471" s="830"/>
    </row>
    <row r="77472" spans="10:10" x14ac:dyDescent="0.35">
      <c r="J77472" s="830"/>
    </row>
    <row r="77473" spans="10:10" x14ac:dyDescent="0.35">
      <c r="J77473" s="830"/>
    </row>
    <row r="77474" spans="10:10" x14ac:dyDescent="0.35">
      <c r="J77474" s="830"/>
    </row>
    <row r="77475" spans="10:10" x14ac:dyDescent="0.35">
      <c r="J77475" s="830"/>
    </row>
    <row r="77480" spans="10:10" x14ac:dyDescent="0.35">
      <c r="J77480" s="830"/>
    </row>
    <row r="77481" spans="10:10" x14ac:dyDescent="0.35">
      <c r="J77481" s="830"/>
    </row>
    <row r="77482" spans="10:10" x14ac:dyDescent="0.35">
      <c r="J77482" s="830"/>
    </row>
    <row r="77483" spans="10:10" x14ac:dyDescent="0.35">
      <c r="J77483" s="830"/>
    </row>
    <row r="77484" spans="10:10" x14ac:dyDescent="0.35">
      <c r="J77484" s="830"/>
    </row>
    <row r="77485" spans="10:10" x14ac:dyDescent="0.35">
      <c r="J77485" s="830"/>
    </row>
    <row r="77486" spans="10:10" x14ac:dyDescent="0.35">
      <c r="J77486" s="830"/>
    </row>
    <row r="77487" spans="10:10" x14ac:dyDescent="0.35">
      <c r="J77487" s="830"/>
    </row>
    <row r="77488" spans="10:10" x14ac:dyDescent="0.35">
      <c r="J77488" s="830"/>
    </row>
    <row r="77489" spans="10:10" x14ac:dyDescent="0.35">
      <c r="J77489" s="830"/>
    </row>
    <row r="77490" spans="10:10" x14ac:dyDescent="0.35">
      <c r="J77490" s="830"/>
    </row>
    <row r="77491" spans="10:10" x14ac:dyDescent="0.35">
      <c r="J77491" s="830"/>
    </row>
    <row r="77492" spans="10:10" x14ac:dyDescent="0.35">
      <c r="J77492" s="830"/>
    </row>
    <row r="77493" spans="10:10" x14ac:dyDescent="0.35">
      <c r="J77493" s="830"/>
    </row>
    <row r="77494" spans="10:10" x14ac:dyDescent="0.35">
      <c r="J77494" s="830"/>
    </row>
    <row r="77495" spans="10:10" x14ac:dyDescent="0.35">
      <c r="J77495" s="830"/>
    </row>
    <row r="77496" spans="10:10" x14ac:dyDescent="0.35">
      <c r="J77496" s="830"/>
    </row>
    <row r="77497" spans="10:10" x14ac:dyDescent="0.35">
      <c r="J77497" s="830"/>
    </row>
    <row r="77498" spans="10:10" x14ac:dyDescent="0.35">
      <c r="J77498" s="830"/>
    </row>
    <row r="77499" spans="10:10" x14ac:dyDescent="0.35">
      <c r="J77499" s="830"/>
    </row>
    <row r="77500" spans="10:10" x14ac:dyDescent="0.35">
      <c r="J77500" s="830"/>
    </row>
    <row r="77501" spans="10:10" x14ac:dyDescent="0.35">
      <c r="J77501" s="830"/>
    </row>
    <row r="77502" spans="10:10" x14ac:dyDescent="0.35">
      <c r="J77502" s="830"/>
    </row>
    <row r="77503" spans="10:10" x14ac:dyDescent="0.35">
      <c r="J77503" s="830"/>
    </row>
    <row r="77504" spans="10:10" x14ac:dyDescent="0.35">
      <c r="J77504" s="830"/>
    </row>
    <row r="77505" spans="10:10" x14ac:dyDescent="0.35">
      <c r="J77505" s="830"/>
    </row>
    <row r="77506" spans="10:10" x14ac:dyDescent="0.35">
      <c r="J77506" s="830"/>
    </row>
    <row r="77507" spans="10:10" x14ac:dyDescent="0.35">
      <c r="J77507" s="830"/>
    </row>
    <row r="77508" spans="10:10" x14ac:dyDescent="0.35">
      <c r="J77508" s="830"/>
    </row>
    <row r="77509" spans="10:10" x14ac:dyDescent="0.35">
      <c r="J77509" s="830"/>
    </row>
    <row r="77510" spans="10:10" x14ac:dyDescent="0.35">
      <c r="J77510" s="830"/>
    </row>
    <row r="77511" spans="10:10" x14ac:dyDescent="0.35">
      <c r="J77511" s="830"/>
    </row>
    <row r="77512" spans="10:10" x14ac:dyDescent="0.35">
      <c r="J77512" s="830"/>
    </row>
    <row r="77513" spans="10:10" x14ac:dyDescent="0.35">
      <c r="J77513" s="830"/>
    </row>
    <row r="77514" spans="10:10" x14ac:dyDescent="0.35">
      <c r="J77514" s="830"/>
    </row>
    <row r="77515" spans="10:10" x14ac:dyDescent="0.35">
      <c r="J77515" s="830"/>
    </row>
    <row r="77516" spans="10:10" x14ac:dyDescent="0.35">
      <c r="J77516" s="830"/>
    </row>
    <row r="77517" spans="10:10" x14ac:dyDescent="0.35">
      <c r="J77517" s="830"/>
    </row>
    <row r="77518" spans="10:10" x14ac:dyDescent="0.35">
      <c r="J77518" s="830"/>
    </row>
    <row r="77519" spans="10:10" x14ac:dyDescent="0.35">
      <c r="J77519" s="830"/>
    </row>
    <row r="77520" spans="10:10" x14ac:dyDescent="0.35">
      <c r="J77520" s="830"/>
    </row>
    <row r="77521" spans="10:10" x14ac:dyDescent="0.35">
      <c r="J77521" s="830"/>
    </row>
    <row r="77522" spans="10:10" x14ac:dyDescent="0.35">
      <c r="J77522" s="830"/>
    </row>
    <row r="77523" spans="10:10" x14ac:dyDescent="0.35">
      <c r="J77523" s="830"/>
    </row>
    <row r="77524" spans="10:10" x14ac:dyDescent="0.35">
      <c r="J77524" s="830"/>
    </row>
    <row r="77525" spans="10:10" x14ac:dyDescent="0.35">
      <c r="J77525" s="830"/>
    </row>
    <row r="77526" spans="10:10" x14ac:dyDescent="0.35">
      <c r="J77526" s="830"/>
    </row>
    <row r="77527" spans="10:10" x14ac:dyDescent="0.35">
      <c r="J77527" s="830"/>
    </row>
    <row r="77528" spans="10:10" x14ac:dyDescent="0.35">
      <c r="J77528" s="830"/>
    </row>
    <row r="77529" spans="10:10" x14ac:dyDescent="0.35">
      <c r="J77529" s="830"/>
    </row>
    <row r="77530" spans="10:10" x14ac:dyDescent="0.35">
      <c r="J77530" s="830"/>
    </row>
    <row r="77531" spans="10:10" x14ac:dyDescent="0.35">
      <c r="J77531" s="830"/>
    </row>
    <row r="77532" spans="10:10" x14ac:dyDescent="0.35">
      <c r="J77532" s="830"/>
    </row>
    <row r="77533" spans="10:10" x14ac:dyDescent="0.35">
      <c r="J77533" s="830"/>
    </row>
    <row r="77534" spans="10:10" x14ac:dyDescent="0.35">
      <c r="J77534" s="830"/>
    </row>
    <row r="77535" spans="10:10" x14ac:dyDescent="0.35">
      <c r="J77535" s="830"/>
    </row>
    <row r="77536" spans="10:10" x14ac:dyDescent="0.35">
      <c r="J77536" s="830"/>
    </row>
    <row r="77537" spans="10:10" x14ac:dyDescent="0.35">
      <c r="J77537" s="830"/>
    </row>
    <row r="77538" spans="10:10" x14ac:dyDescent="0.35">
      <c r="J77538" s="830"/>
    </row>
    <row r="77539" spans="10:10" x14ac:dyDescent="0.35">
      <c r="J77539" s="830"/>
    </row>
    <row r="77540" spans="10:10" x14ac:dyDescent="0.35">
      <c r="J77540" s="830"/>
    </row>
    <row r="77541" spans="10:10" x14ac:dyDescent="0.35">
      <c r="J77541" s="830"/>
    </row>
    <row r="77542" spans="10:10" x14ac:dyDescent="0.35">
      <c r="J77542" s="830"/>
    </row>
    <row r="77543" spans="10:10" x14ac:dyDescent="0.35">
      <c r="J77543" s="830"/>
    </row>
    <row r="77544" spans="10:10" x14ac:dyDescent="0.35">
      <c r="J77544" s="830"/>
    </row>
    <row r="77545" spans="10:10" x14ac:dyDescent="0.35">
      <c r="J77545" s="830"/>
    </row>
    <row r="77546" spans="10:10" x14ac:dyDescent="0.35">
      <c r="J77546" s="830"/>
    </row>
    <row r="77547" spans="10:10" x14ac:dyDescent="0.35">
      <c r="J77547" s="830"/>
    </row>
    <row r="77548" spans="10:10" x14ac:dyDescent="0.35">
      <c r="J77548" s="830"/>
    </row>
    <row r="77549" spans="10:10" x14ac:dyDescent="0.35">
      <c r="J77549" s="830"/>
    </row>
    <row r="77550" spans="10:10" x14ac:dyDescent="0.35">
      <c r="J77550" s="830"/>
    </row>
    <row r="77551" spans="10:10" x14ac:dyDescent="0.35">
      <c r="J77551" s="830"/>
    </row>
    <row r="77552" spans="10:10" x14ac:dyDescent="0.35">
      <c r="J77552" s="830"/>
    </row>
    <row r="77553" spans="10:10" x14ac:dyDescent="0.35">
      <c r="J77553" s="830"/>
    </row>
    <row r="77554" spans="10:10" x14ac:dyDescent="0.35">
      <c r="J77554" s="830"/>
    </row>
    <row r="77555" spans="10:10" x14ac:dyDescent="0.35">
      <c r="J77555" s="830"/>
    </row>
    <row r="77556" spans="10:10" x14ac:dyDescent="0.35">
      <c r="J77556" s="830"/>
    </row>
    <row r="77557" spans="10:10" x14ac:dyDescent="0.35">
      <c r="J77557" s="830"/>
    </row>
    <row r="77558" spans="10:10" x14ac:dyDescent="0.35">
      <c r="J77558" s="830"/>
    </row>
    <row r="77559" spans="10:10" x14ac:dyDescent="0.35">
      <c r="J77559" s="830"/>
    </row>
    <row r="77560" spans="10:10" x14ac:dyDescent="0.35">
      <c r="J77560" s="830"/>
    </row>
    <row r="77561" spans="10:10" x14ac:dyDescent="0.35">
      <c r="J77561" s="830"/>
    </row>
    <row r="77562" spans="10:10" x14ac:dyDescent="0.35">
      <c r="J77562" s="830"/>
    </row>
    <row r="77563" spans="10:10" x14ac:dyDescent="0.35">
      <c r="J77563" s="830"/>
    </row>
    <row r="77564" spans="10:10" x14ac:dyDescent="0.35">
      <c r="J77564" s="830"/>
    </row>
    <row r="77565" spans="10:10" x14ac:dyDescent="0.35">
      <c r="J77565" s="830"/>
    </row>
    <row r="77566" spans="10:10" x14ac:dyDescent="0.35">
      <c r="J77566" s="830"/>
    </row>
    <row r="77567" spans="10:10" x14ac:dyDescent="0.35">
      <c r="J77567" s="830"/>
    </row>
    <row r="77568" spans="10:10" x14ac:dyDescent="0.35">
      <c r="J77568" s="830"/>
    </row>
    <row r="77569" spans="10:10" x14ac:dyDescent="0.35">
      <c r="J77569" s="830"/>
    </row>
    <row r="77570" spans="10:10" x14ac:dyDescent="0.35">
      <c r="J77570" s="830"/>
    </row>
    <row r="77571" spans="10:10" x14ac:dyDescent="0.35">
      <c r="J77571" s="830"/>
    </row>
    <row r="77572" spans="10:10" x14ac:dyDescent="0.35">
      <c r="J77572" s="830"/>
    </row>
    <row r="77576" spans="10:10" x14ac:dyDescent="0.35">
      <c r="J77576" s="830"/>
    </row>
    <row r="77577" spans="10:10" x14ac:dyDescent="0.35">
      <c r="J77577" s="830"/>
    </row>
    <row r="77578" spans="10:10" x14ac:dyDescent="0.35">
      <c r="J77578" s="830"/>
    </row>
    <row r="77579" spans="10:10" x14ac:dyDescent="0.35">
      <c r="J77579" s="830"/>
    </row>
    <row r="77580" spans="10:10" x14ac:dyDescent="0.35">
      <c r="J77580" s="830"/>
    </row>
    <row r="77581" spans="10:10" x14ac:dyDescent="0.35">
      <c r="J77581" s="830"/>
    </row>
    <row r="77582" spans="10:10" x14ac:dyDescent="0.35">
      <c r="J77582" s="830"/>
    </row>
    <row r="77583" spans="10:10" x14ac:dyDescent="0.35">
      <c r="J77583" s="830"/>
    </row>
    <row r="77584" spans="10:10" x14ac:dyDescent="0.35">
      <c r="J77584" s="830"/>
    </row>
    <row r="77585" spans="10:10" x14ac:dyDescent="0.35">
      <c r="J77585" s="830"/>
    </row>
    <row r="77586" spans="10:10" x14ac:dyDescent="0.35">
      <c r="J77586" s="830"/>
    </row>
    <row r="77587" spans="10:10" x14ac:dyDescent="0.35">
      <c r="J77587" s="830"/>
    </row>
    <row r="77588" spans="10:10" x14ac:dyDescent="0.35">
      <c r="J77588" s="830"/>
    </row>
    <row r="77589" spans="10:10" x14ac:dyDescent="0.35">
      <c r="J77589" s="830"/>
    </row>
    <row r="77596" spans="10:10" x14ac:dyDescent="0.35">
      <c r="J77596" s="830"/>
    </row>
    <row r="77597" spans="10:10" x14ac:dyDescent="0.35">
      <c r="J77597" s="830"/>
    </row>
    <row r="77598" spans="10:10" x14ac:dyDescent="0.35">
      <c r="J77598" s="830"/>
    </row>
    <row r="77599" spans="10:10" x14ac:dyDescent="0.35">
      <c r="J77599" s="830"/>
    </row>
    <row r="77600" spans="10:10" x14ac:dyDescent="0.35">
      <c r="J77600" s="830"/>
    </row>
    <row r="77601" spans="10:10" x14ac:dyDescent="0.35">
      <c r="J77601" s="830"/>
    </row>
    <row r="77602" spans="10:10" x14ac:dyDescent="0.35">
      <c r="J77602" s="830"/>
    </row>
    <row r="77603" spans="10:10" x14ac:dyDescent="0.35">
      <c r="J77603" s="830"/>
    </row>
    <row r="77604" spans="10:10" x14ac:dyDescent="0.35">
      <c r="J77604" s="830"/>
    </row>
    <row r="77605" spans="10:10" x14ac:dyDescent="0.35">
      <c r="J77605" s="830"/>
    </row>
    <row r="77612" spans="10:10" x14ac:dyDescent="0.35">
      <c r="J77612" s="830"/>
    </row>
    <row r="77613" spans="10:10" x14ac:dyDescent="0.35">
      <c r="J77613" s="830"/>
    </row>
    <row r="77614" spans="10:10" x14ac:dyDescent="0.35">
      <c r="J77614" s="830"/>
    </row>
    <row r="77615" spans="10:10" x14ac:dyDescent="0.35">
      <c r="J77615" s="830"/>
    </row>
    <row r="77616" spans="10:10" x14ac:dyDescent="0.35">
      <c r="J77616" s="830"/>
    </row>
    <row r="77617" spans="10:10" x14ac:dyDescent="0.35">
      <c r="J77617" s="830"/>
    </row>
    <row r="77618" spans="10:10" x14ac:dyDescent="0.35">
      <c r="J77618" s="830"/>
    </row>
    <row r="77619" spans="10:10" x14ac:dyDescent="0.35">
      <c r="J77619" s="830"/>
    </row>
    <row r="77620" spans="10:10" x14ac:dyDescent="0.35">
      <c r="J77620" s="830"/>
    </row>
    <row r="77621" spans="10:10" x14ac:dyDescent="0.35">
      <c r="J77621" s="830"/>
    </row>
    <row r="77622" spans="10:10" x14ac:dyDescent="0.35">
      <c r="J77622" s="830"/>
    </row>
    <row r="77623" spans="10:10" x14ac:dyDescent="0.35">
      <c r="J77623" s="830"/>
    </row>
    <row r="77624" spans="10:10" x14ac:dyDescent="0.35">
      <c r="J77624" s="830"/>
    </row>
    <row r="77625" spans="10:10" x14ac:dyDescent="0.35">
      <c r="J77625" s="830"/>
    </row>
    <row r="77626" spans="10:10" x14ac:dyDescent="0.35">
      <c r="J77626" s="830"/>
    </row>
    <row r="77627" spans="10:10" x14ac:dyDescent="0.35">
      <c r="J77627" s="830"/>
    </row>
    <row r="77628" spans="10:10" x14ac:dyDescent="0.35">
      <c r="J77628" s="830"/>
    </row>
    <row r="77629" spans="10:10" x14ac:dyDescent="0.35">
      <c r="J77629" s="830"/>
    </row>
    <row r="77630" spans="10:10" x14ac:dyDescent="0.35">
      <c r="J77630" s="830"/>
    </row>
    <row r="77631" spans="10:10" x14ac:dyDescent="0.35">
      <c r="J77631" s="830"/>
    </row>
    <row r="77632" spans="10:10" x14ac:dyDescent="0.35">
      <c r="J77632" s="830"/>
    </row>
    <row r="77633" spans="10:10" x14ac:dyDescent="0.35">
      <c r="J77633" s="830"/>
    </row>
    <row r="77634" spans="10:10" x14ac:dyDescent="0.35">
      <c r="J77634" s="830"/>
    </row>
    <row r="77635" spans="10:10" x14ac:dyDescent="0.35">
      <c r="J77635" s="830"/>
    </row>
    <row r="77636" spans="10:10" x14ac:dyDescent="0.35">
      <c r="J77636" s="830"/>
    </row>
    <row r="77637" spans="10:10" x14ac:dyDescent="0.35">
      <c r="J77637" s="830"/>
    </row>
    <row r="77638" spans="10:10" x14ac:dyDescent="0.35">
      <c r="J77638" s="830"/>
    </row>
    <row r="77639" spans="10:10" x14ac:dyDescent="0.35">
      <c r="J77639" s="830"/>
    </row>
    <row r="77640" spans="10:10" x14ac:dyDescent="0.35">
      <c r="J77640" s="830"/>
    </row>
    <row r="77641" spans="10:10" x14ac:dyDescent="0.35">
      <c r="J77641" s="830"/>
    </row>
    <row r="77642" spans="10:10" x14ac:dyDescent="0.35">
      <c r="J77642" s="830"/>
    </row>
    <row r="77643" spans="10:10" x14ac:dyDescent="0.35">
      <c r="J77643" s="830"/>
    </row>
    <row r="77644" spans="10:10" x14ac:dyDescent="0.35">
      <c r="J77644" s="830"/>
    </row>
    <row r="77645" spans="10:10" x14ac:dyDescent="0.35">
      <c r="J77645" s="830"/>
    </row>
    <row r="77646" spans="10:10" x14ac:dyDescent="0.35">
      <c r="J77646" s="830"/>
    </row>
    <row r="77647" spans="10:10" x14ac:dyDescent="0.35">
      <c r="J77647" s="830"/>
    </row>
    <row r="77648" spans="10:10" x14ac:dyDescent="0.35">
      <c r="J77648" s="830"/>
    </row>
    <row r="77649" spans="10:10" x14ac:dyDescent="0.35">
      <c r="J77649" s="830"/>
    </row>
    <row r="77650" spans="10:10" x14ac:dyDescent="0.35">
      <c r="J77650" s="830"/>
    </row>
    <row r="77651" spans="10:10" x14ac:dyDescent="0.35">
      <c r="J77651" s="830"/>
    </row>
    <row r="77670" spans="10:10" x14ac:dyDescent="0.35">
      <c r="J77670" s="830"/>
    </row>
    <row r="77673" spans="10:10" x14ac:dyDescent="0.35">
      <c r="J77673" s="830"/>
    </row>
    <row r="77674" spans="10:10" x14ac:dyDescent="0.35">
      <c r="J77674" s="830"/>
    </row>
    <row r="77675" spans="10:10" x14ac:dyDescent="0.35">
      <c r="J77675" s="830"/>
    </row>
    <row r="77676" spans="10:10" x14ac:dyDescent="0.35">
      <c r="J77676" s="830"/>
    </row>
    <row r="77677" spans="10:10" x14ac:dyDescent="0.35">
      <c r="J77677" s="830"/>
    </row>
    <row r="77678" spans="10:10" x14ac:dyDescent="0.35">
      <c r="J77678" s="830"/>
    </row>
    <row r="77679" spans="10:10" x14ac:dyDescent="0.35">
      <c r="J77679" s="830"/>
    </row>
    <row r="77680" spans="10:10" x14ac:dyDescent="0.35">
      <c r="J77680" s="830"/>
    </row>
    <row r="77681" spans="10:10" x14ac:dyDescent="0.35">
      <c r="J77681" s="830"/>
    </row>
    <row r="77682" spans="10:10" x14ac:dyDescent="0.35">
      <c r="J77682" s="830"/>
    </row>
    <row r="77683" spans="10:10" x14ac:dyDescent="0.35">
      <c r="J77683" s="830"/>
    </row>
    <row r="77684" spans="10:10" x14ac:dyDescent="0.35">
      <c r="J77684" s="830"/>
    </row>
    <row r="77685" spans="10:10" x14ac:dyDescent="0.35">
      <c r="J77685" s="830"/>
    </row>
    <row r="77686" spans="10:10" x14ac:dyDescent="0.35">
      <c r="J77686" s="830"/>
    </row>
    <row r="77687" spans="10:10" x14ac:dyDescent="0.35">
      <c r="J77687" s="830"/>
    </row>
    <row r="77688" spans="10:10" x14ac:dyDescent="0.35">
      <c r="J77688" s="830"/>
    </row>
    <row r="77689" spans="10:10" x14ac:dyDescent="0.35">
      <c r="J77689" s="830"/>
    </row>
    <row r="77690" spans="10:10" x14ac:dyDescent="0.35">
      <c r="J77690" s="830"/>
    </row>
    <row r="77691" spans="10:10" x14ac:dyDescent="0.35">
      <c r="J77691" s="830"/>
    </row>
    <row r="77692" spans="10:10" x14ac:dyDescent="0.35">
      <c r="J77692" s="830"/>
    </row>
    <row r="77693" spans="10:10" x14ac:dyDescent="0.35">
      <c r="J77693" s="830"/>
    </row>
    <row r="77694" spans="10:10" x14ac:dyDescent="0.35">
      <c r="J77694" s="830"/>
    </row>
    <row r="77695" spans="10:10" x14ac:dyDescent="0.35">
      <c r="J77695" s="830"/>
    </row>
    <row r="77696" spans="10:10" x14ac:dyDescent="0.35">
      <c r="J77696" s="830"/>
    </row>
    <row r="77697" spans="10:10" x14ac:dyDescent="0.35">
      <c r="J77697" s="830"/>
    </row>
    <row r="77698" spans="10:10" x14ac:dyDescent="0.35">
      <c r="J77698" s="830"/>
    </row>
    <row r="77699" spans="10:10" x14ac:dyDescent="0.35">
      <c r="J77699" s="830"/>
    </row>
    <row r="77700" spans="10:10" x14ac:dyDescent="0.35">
      <c r="J77700" s="830"/>
    </row>
    <row r="77701" spans="10:10" x14ac:dyDescent="0.35">
      <c r="J77701" s="830"/>
    </row>
    <row r="77702" spans="10:10" x14ac:dyDescent="0.35">
      <c r="J77702" s="830"/>
    </row>
    <row r="77703" spans="10:10" x14ac:dyDescent="0.35">
      <c r="J77703" s="830"/>
    </row>
    <row r="77704" spans="10:10" x14ac:dyDescent="0.35">
      <c r="J77704" s="830"/>
    </row>
    <row r="77705" spans="10:10" x14ac:dyDescent="0.35">
      <c r="J77705" s="830"/>
    </row>
    <row r="77706" spans="10:10" x14ac:dyDescent="0.35">
      <c r="J77706" s="830"/>
    </row>
    <row r="77707" spans="10:10" x14ac:dyDescent="0.35">
      <c r="J77707" s="830"/>
    </row>
    <row r="77708" spans="10:10" x14ac:dyDescent="0.35">
      <c r="J77708" s="830"/>
    </row>
    <row r="77709" spans="10:10" x14ac:dyDescent="0.35">
      <c r="J77709" s="830"/>
    </row>
    <row r="77710" spans="10:10" x14ac:dyDescent="0.35">
      <c r="J77710" s="830"/>
    </row>
    <row r="77711" spans="10:10" x14ac:dyDescent="0.35">
      <c r="J77711" s="830"/>
    </row>
    <row r="77712" spans="10:10" x14ac:dyDescent="0.35">
      <c r="J77712" s="830"/>
    </row>
    <row r="77713" spans="10:10" x14ac:dyDescent="0.35">
      <c r="J77713" s="830"/>
    </row>
    <row r="77714" spans="10:10" x14ac:dyDescent="0.35">
      <c r="J77714" s="830"/>
    </row>
    <row r="77715" spans="10:10" x14ac:dyDescent="0.35">
      <c r="J77715" s="830"/>
    </row>
    <row r="77716" spans="10:10" x14ac:dyDescent="0.35">
      <c r="J77716" s="830"/>
    </row>
    <row r="77717" spans="10:10" x14ac:dyDescent="0.35">
      <c r="J77717" s="830"/>
    </row>
    <row r="77718" spans="10:10" x14ac:dyDescent="0.35">
      <c r="J77718" s="830"/>
    </row>
    <row r="77719" spans="10:10" x14ac:dyDescent="0.35">
      <c r="J77719" s="830"/>
    </row>
    <row r="77720" spans="10:10" x14ac:dyDescent="0.35">
      <c r="J77720" s="830"/>
    </row>
    <row r="77721" spans="10:10" x14ac:dyDescent="0.35">
      <c r="J77721" s="830"/>
    </row>
    <row r="77722" spans="10:10" x14ac:dyDescent="0.35">
      <c r="J77722" s="830"/>
    </row>
    <row r="77723" spans="10:10" x14ac:dyDescent="0.35">
      <c r="J77723" s="830"/>
    </row>
    <row r="77724" spans="10:10" x14ac:dyDescent="0.35">
      <c r="J77724" s="830"/>
    </row>
    <row r="77725" spans="10:10" x14ac:dyDescent="0.35">
      <c r="J77725" s="830"/>
    </row>
    <row r="77726" spans="10:10" x14ac:dyDescent="0.35">
      <c r="J77726" s="830"/>
    </row>
    <row r="77727" spans="10:10" x14ac:dyDescent="0.35">
      <c r="J77727" s="830"/>
    </row>
    <row r="77728" spans="10:10" x14ac:dyDescent="0.35">
      <c r="J77728" s="830"/>
    </row>
    <row r="77729" spans="10:10" x14ac:dyDescent="0.35">
      <c r="J77729" s="830"/>
    </row>
    <row r="77730" spans="10:10" x14ac:dyDescent="0.35">
      <c r="J77730" s="830"/>
    </row>
    <row r="77731" spans="10:10" x14ac:dyDescent="0.35">
      <c r="J77731" s="830"/>
    </row>
    <row r="77732" spans="10:10" x14ac:dyDescent="0.35">
      <c r="J77732" s="830"/>
    </row>
    <row r="77733" spans="10:10" x14ac:dyDescent="0.35">
      <c r="J77733" s="830"/>
    </row>
    <row r="77734" spans="10:10" x14ac:dyDescent="0.35">
      <c r="J77734" s="830"/>
    </row>
    <row r="77735" spans="10:10" x14ac:dyDescent="0.35">
      <c r="J77735" s="830"/>
    </row>
    <row r="77736" spans="10:10" x14ac:dyDescent="0.35">
      <c r="J77736" s="830"/>
    </row>
    <row r="77737" spans="10:10" x14ac:dyDescent="0.35">
      <c r="J77737" s="830"/>
    </row>
    <row r="77738" spans="10:10" x14ac:dyDescent="0.35">
      <c r="J77738" s="830"/>
    </row>
    <row r="77739" spans="10:10" x14ac:dyDescent="0.35">
      <c r="J77739" s="830"/>
    </row>
    <row r="77740" spans="10:10" x14ac:dyDescent="0.35">
      <c r="J77740" s="830"/>
    </row>
    <row r="77741" spans="10:10" x14ac:dyDescent="0.35">
      <c r="J77741" s="830"/>
    </row>
    <row r="77742" spans="10:10" x14ac:dyDescent="0.35">
      <c r="J77742" s="830"/>
    </row>
    <row r="77743" spans="10:10" x14ac:dyDescent="0.35">
      <c r="J77743" s="830"/>
    </row>
    <row r="77744" spans="10:10" x14ac:dyDescent="0.35">
      <c r="J77744" s="830"/>
    </row>
    <row r="77745" spans="10:10" x14ac:dyDescent="0.35">
      <c r="J77745" s="830"/>
    </row>
    <row r="77746" spans="10:10" x14ac:dyDescent="0.35">
      <c r="J77746" s="830"/>
    </row>
    <row r="77747" spans="10:10" x14ac:dyDescent="0.35">
      <c r="J77747" s="830"/>
    </row>
    <row r="77748" spans="10:10" x14ac:dyDescent="0.35">
      <c r="J77748" s="830"/>
    </row>
    <row r="77749" spans="10:10" x14ac:dyDescent="0.35">
      <c r="J77749" s="830"/>
    </row>
    <row r="77750" spans="10:10" x14ac:dyDescent="0.35">
      <c r="J77750" s="830"/>
    </row>
    <row r="77751" spans="10:10" x14ac:dyDescent="0.35">
      <c r="J77751" s="830"/>
    </row>
    <row r="77752" spans="10:10" x14ac:dyDescent="0.35">
      <c r="J77752" s="830"/>
    </row>
    <row r="77753" spans="10:10" x14ac:dyDescent="0.35">
      <c r="J77753" s="830"/>
    </row>
    <row r="77754" spans="10:10" x14ac:dyDescent="0.35">
      <c r="J77754" s="830"/>
    </row>
    <row r="77755" spans="10:10" x14ac:dyDescent="0.35">
      <c r="J77755" s="830"/>
    </row>
    <row r="77756" spans="10:10" x14ac:dyDescent="0.35">
      <c r="J77756" s="830"/>
    </row>
    <row r="77757" spans="10:10" x14ac:dyDescent="0.35">
      <c r="J77757" s="830"/>
    </row>
    <row r="77758" spans="10:10" x14ac:dyDescent="0.35">
      <c r="J77758" s="830"/>
    </row>
    <row r="77759" spans="10:10" x14ac:dyDescent="0.35">
      <c r="J77759" s="830"/>
    </row>
    <row r="77760" spans="10:10" x14ac:dyDescent="0.35">
      <c r="J77760" s="830"/>
    </row>
    <row r="77761" spans="10:10" x14ac:dyDescent="0.35">
      <c r="J77761" s="830"/>
    </row>
    <row r="77762" spans="10:10" x14ac:dyDescent="0.35">
      <c r="J77762" s="830"/>
    </row>
    <row r="77763" spans="10:10" x14ac:dyDescent="0.35">
      <c r="J77763" s="830"/>
    </row>
    <row r="77764" spans="10:10" x14ac:dyDescent="0.35">
      <c r="J77764" s="830"/>
    </row>
    <row r="77765" spans="10:10" x14ac:dyDescent="0.35">
      <c r="J77765" s="830"/>
    </row>
    <row r="77766" spans="10:10" x14ac:dyDescent="0.35">
      <c r="J77766" s="830"/>
    </row>
    <row r="77767" spans="10:10" x14ac:dyDescent="0.35">
      <c r="J77767" s="830"/>
    </row>
    <row r="77768" spans="10:10" x14ac:dyDescent="0.35">
      <c r="J77768" s="830"/>
    </row>
    <row r="77769" spans="10:10" x14ac:dyDescent="0.35">
      <c r="J77769" s="830"/>
    </row>
    <row r="77771" spans="10:10" x14ac:dyDescent="0.35">
      <c r="J77771" s="830"/>
    </row>
    <row r="77772" spans="10:10" x14ac:dyDescent="0.35">
      <c r="J77772" s="830"/>
    </row>
    <row r="77773" spans="10:10" x14ac:dyDescent="0.35">
      <c r="J77773" s="830"/>
    </row>
    <row r="77774" spans="10:10" x14ac:dyDescent="0.35">
      <c r="J77774" s="830"/>
    </row>
    <row r="77775" spans="10:10" x14ac:dyDescent="0.35">
      <c r="J77775" s="830"/>
    </row>
    <row r="77776" spans="10:10" x14ac:dyDescent="0.35">
      <c r="J77776" s="830"/>
    </row>
    <row r="77777" spans="10:10" x14ac:dyDescent="0.35">
      <c r="J77777" s="830"/>
    </row>
    <row r="77778" spans="10:10" x14ac:dyDescent="0.35">
      <c r="J77778" s="830"/>
    </row>
    <row r="77779" spans="10:10" x14ac:dyDescent="0.35">
      <c r="J77779" s="830"/>
    </row>
    <row r="77780" spans="10:10" x14ac:dyDescent="0.35">
      <c r="J77780" s="830"/>
    </row>
    <row r="77781" spans="10:10" x14ac:dyDescent="0.35">
      <c r="J77781" s="830"/>
    </row>
    <row r="77782" spans="10:10" x14ac:dyDescent="0.35">
      <c r="J77782" s="830"/>
    </row>
    <row r="77783" spans="10:10" x14ac:dyDescent="0.35">
      <c r="J77783" s="830"/>
    </row>
    <row r="77784" spans="10:10" x14ac:dyDescent="0.35">
      <c r="J77784" s="830"/>
    </row>
    <row r="77785" spans="10:10" x14ac:dyDescent="0.35">
      <c r="J77785" s="830"/>
    </row>
    <row r="77786" spans="10:10" x14ac:dyDescent="0.35">
      <c r="J77786" s="830"/>
    </row>
    <row r="77787" spans="10:10" x14ac:dyDescent="0.35">
      <c r="J77787" s="830"/>
    </row>
    <row r="77788" spans="10:10" x14ac:dyDescent="0.35">
      <c r="J77788" s="830"/>
    </row>
    <row r="77789" spans="10:10" x14ac:dyDescent="0.35">
      <c r="J77789" s="830"/>
    </row>
    <row r="77790" spans="10:10" x14ac:dyDescent="0.35">
      <c r="J77790" s="830"/>
    </row>
    <row r="77791" spans="10:10" x14ac:dyDescent="0.35">
      <c r="J77791" s="830"/>
    </row>
    <row r="77792" spans="10:10" x14ac:dyDescent="0.35">
      <c r="J77792" s="830"/>
    </row>
    <row r="77793" spans="10:10" x14ac:dyDescent="0.35">
      <c r="J77793" s="830"/>
    </row>
    <row r="77794" spans="10:10" x14ac:dyDescent="0.35">
      <c r="J77794" s="830"/>
    </row>
    <row r="77799" spans="10:10" x14ac:dyDescent="0.35">
      <c r="J77799" s="830"/>
    </row>
    <row r="77800" spans="10:10" x14ac:dyDescent="0.35">
      <c r="J77800" s="830"/>
    </row>
    <row r="77801" spans="10:10" x14ac:dyDescent="0.35">
      <c r="J77801" s="830"/>
    </row>
    <row r="77802" spans="10:10" x14ac:dyDescent="0.35">
      <c r="J77802" s="830"/>
    </row>
    <row r="77803" spans="10:10" x14ac:dyDescent="0.35">
      <c r="J77803" s="830"/>
    </row>
    <row r="77804" spans="10:10" x14ac:dyDescent="0.35">
      <c r="J77804" s="830"/>
    </row>
    <row r="77805" spans="10:10" x14ac:dyDescent="0.35">
      <c r="J77805" s="830"/>
    </row>
    <row r="77806" spans="10:10" x14ac:dyDescent="0.35">
      <c r="J77806" s="830"/>
    </row>
    <row r="77807" spans="10:10" x14ac:dyDescent="0.35">
      <c r="J77807" s="830"/>
    </row>
    <row r="77808" spans="10:10" x14ac:dyDescent="0.35">
      <c r="J77808" s="830"/>
    </row>
    <row r="77809" spans="10:10" x14ac:dyDescent="0.35">
      <c r="J77809" s="830"/>
    </row>
    <row r="77810" spans="10:10" x14ac:dyDescent="0.35">
      <c r="J77810" s="830"/>
    </row>
    <row r="77811" spans="10:10" x14ac:dyDescent="0.35">
      <c r="J77811" s="830"/>
    </row>
    <row r="77812" spans="10:10" x14ac:dyDescent="0.35">
      <c r="J77812" s="830"/>
    </row>
    <row r="77813" spans="10:10" x14ac:dyDescent="0.35">
      <c r="J77813" s="830"/>
    </row>
    <row r="77814" spans="10:10" x14ac:dyDescent="0.35">
      <c r="J77814" s="830"/>
    </row>
    <row r="77815" spans="10:10" x14ac:dyDescent="0.35">
      <c r="J77815" s="830"/>
    </row>
    <row r="77816" spans="10:10" x14ac:dyDescent="0.35">
      <c r="J77816" s="830"/>
    </row>
    <row r="77817" spans="10:10" x14ac:dyDescent="0.35">
      <c r="J77817" s="830"/>
    </row>
    <row r="77818" spans="10:10" x14ac:dyDescent="0.35">
      <c r="J77818" s="830"/>
    </row>
    <row r="77819" spans="10:10" x14ac:dyDescent="0.35">
      <c r="J77819" s="830"/>
    </row>
    <row r="77820" spans="10:10" x14ac:dyDescent="0.35">
      <c r="J77820" s="830"/>
    </row>
    <row r="77821" spans="10:10" x14ac:dyDescent="0.35">
      <c r="J77821" s="830"/>
    </row>
    <row r="77822" spans="10:10" x14ac:dyDescent="0.35">
      <c r="J77822" s="830"/>
    </row>
    <row r="77823" spans="10:10" x14ac:dyDescent="0.35">
      <c r="J77823" s="830"/>
    </row>
    <row r="77824" spans="10:10" x14ac:dyDescent="0.35">
      <c r="J77824" s="830"/>
    </row>
    <row r="77825" spans="10:10" x14ac:dyDescent="0.35">
      <c r="J77825" s="830"/>
    </row>
    <row r="77826" spans="10:10" x14ac:dyDescent="0.35">
      <c r="J77826" s="830"/>
    </row>
    <row r="77827" spans="10:10" x14ac:dyDescent="0.35">
      <c r="J77827" s="830"/>
    </row>
    <row r="77828" spans="10:10" x14ac:dyDescent="0.35">
      <c r="J77828" s="830"/>
    </row>
    <row r="77829" spans="10:10" x14ac:dyDescent="0.35">
      <c r="J77829" s="830"/>
    </row>
    <row r="77830" spans="10:10" x14ac:dyDescent="0.35">
      <c r="J77830" s="830"/>
    </row>
    <row r="77831" spans="10:10" x14ac:dyDescent="0.35">
      <c r="J77831" s="830"/>
    </row>
    <row r="77832" spans="10:10" x14ac:dyDescent="0.35">
      <c r="J77832" s="830"/>
    </row>
    <row r="77833" spans="10:10" x14ac:dyDescent="0.35">
      <c r="J77833" s="830"/>
    </row>
    <row r="77834" spans="10:10" x14ac:dyDescent="0.35">
      <c r="J77834" s="830"/>
    </row>
    <row r="77835" spans="10:10" x14ac:dyDescent="0.35">
      <c r="J77835" s="830"/>
    </row>
    <row r="77836" spans="10:10" x14ac:dyDescent="0.35">
      <c r="J77836" s="830"/>
    </row>
    <row r="77837" spans="10:10" x14ac:dyDescent="0.35">
      <c r="J77837" s="830"/>
    </row>
    <row r="77838" spans="10:10" x14ac:dyDescent="0.35">
      <c r="J77838" s="830"/>
    </row>
    <row r="77839" spans="10:10" x14ac:dyDescent="0.35">
      <c r="J77839" s="830"/>
    </row>
    <row r="77840" spans="10:10" x14ac:dyDescent="0.35">
      <c r="J77840" s="830"/>
    </row>
    <row r="77841" spans="10:10" x14ac:dyDescent="0.35">
      <c r="J77841" s="830"/>
    </row>
    <row r="77842" spans="10:10" x14ac:dyDescent="0.35">
      <c r="J77842" s="830"/>
    </row>
    <row r="77843" spans="10:10" x14ac:dyDescent="0.35">
      <c r="J77843" s="830"/>
    </row>
    <row r="77844" spans="10:10" x14ac:dyDescent="0.35">
      <c r="J77844" s="830"/>
    </row>
    <row r="77845" spans="10:10" x14ac:dyDescent="0.35">
      <c r="J77845" s="830"/>
    </row>
    <row r="77846" spans="10:10" x14ac:dyDescent="0.35">
      <c r="J77846" s="830"/>
    </row>
    <row r="77847" spans="10:10" x14ac:dyDescent="0.35">
      <c r="J77847" s="830"/>
    </row>
    <row r="77848" spans="10:10" x14ac:dyDescent="0.35">
      <c r="J77848" s="830"/>
    </row>
    <row r="77849" spans="10:10" x14ac:dyDescent="0.35">
      <c r="J77849" s="830"/>
    </row>
    <row r="77851" spans="10:10" x14ac:dyDescent="0.35">
      <c r="J77851" s="830"/>
    </row>
    <row r="77852" spans="10:10" x14ac:dyDescent="0.35">
      <c r="J77852" s="830"/>
    </row>
    <row r="77853" spans="10:10" x14ac:dyDescent="0.35">
      <c r="J77853" s="830"/>
    </row>
    <row r="77854" spans="10:10" x14ac:dyDescent="0.35">
      <c r="J77854" s="830"/>
    </row>
    <row r="77855" spans="10:10" x14ac:dyDescent="0.35">
      <c r="J77855" s="830"/>
    </row>
    <row r="77856" spans="10:10" x14ac:dyDescent="0.35">
      <c r="J77856" s="830"/>
    </row>
    <row r="77857" spans="10:10" x14ac:dyDescent="0.35">
      <c r="J77857" s="830"/>
    </row>
    <row r="77858" spans="10:10" x14ac:dyDescent="0.35">
      <c r="J77858" s="830"/>
    </row>
    <row r="77859" spans="10:10" x14ac:dyDescent="0.35">
      <c r="J77859" s="830"/>
    </row>
    <row r="77860" spans="10:10" x14ac:dyDescent="0.35">
      <c r="J77860" s="830"/>
    </row>
    <row r="77861" spans="10:10" x14ac:dyDescent="0.35">
      <c r="J77861" s="830"/>
    </row>
    <row r="77862" spans="10:10" x14ac:dyDescent="0.35">
      <c r="J77862" s="830"/>
    </row>
    <row r="77863" spans="10:10" x14ac:dyDescent="0.35">
      <c r="J77863" s="830"/>
    </row>
    <row r="77864" spans="10:10" x14ac:dyDescent="0.35">
      <c r="J77864" s="830"/>
    </row>
    <row r="77865" spans="10:10" x14ac:dyDescent="0.35">
      <c r="J77865" s="830"/>
    </row>
    <row r="77866" spans="10:10" x14ac:dyDescent="0.35">
      <c r="J77866" s="830"/>
    </row>
    <row r="77867" spans="10:10" x14ac:dyDescent="0.35">
      <c r="J77867" s="830"/>
    </row>
    <row r="77868" spans="10:10" x14ac:dyDescent="0.35">
      <c r="J77868" s="830"/>
    </row>
    <row r="77869" spans="10:10" x14ac:dyDescent="0.35">
      <c r="J77869" s="830"/>
    </row>
    <row r="77870" spans="10:10" x14ac:dyDescent="0.35">
      <c r="J77870" s="830"/>
    </row>
    <row r="77871" spans="10:10" x14ac:dyDescent="0.35">
      <c r="J77871" s="830"/>
    </row>
    <row r="77872" spans="10:10" x14ac:dyDescent="0.35">
      <c r="J77872" s="830"/>
    </row>
    <row r="77873" spans="10:10" x14ac:dyDescent="0.35">
      <c r="J77873" s="830"/>
    </row>
    <row r="77874" spans="10:10" x14ac:dyDescent="0.35">
      <c r="J77874" s="830"/>
    </row>
    <row r="77875" spans="10:10" x14ac:dyDescent="0.35">
      <c r="J77875" s="830"/>
    </row>
    <row r="77876" spans="10:10" x14ac:dyDescent="0.35">
      <c r="J77876" s="830"/>
    </row>
    <row r="77877" spans="10:10" x14ac:dyDescent="0.35">
      <c r="J77877" s="830"/>
    </row>
    <row r="77878" spans="10:10" x14ac:dyDescent="0.35">
      <c r="J77878" s="830"/>
    </row>
    <row r="77879" spans="10:10" x14ac:dyDescent="0.35">
      <c r="J77879" s="830"/>
    </row>
    <row r="77880" spans="10:10" x14ac:dyDescent="0.35">
      <c r="J77880" s="830"/>
    </row>
    <row r="77881" spans="10:10" x14ac:dyDescent="0.35">
      <c r="J77881" s="830"/>
    </row>
    <row r="77882" spans="10:10" x14ac:dyDescent="0.35">
      <c r="J77882" s="830"/>
    </row>
    <row r="77883" spans="10:10" x14ac:dyDescent="0.35">
      <c r="J77883" s="830"/>
    </row>
    <row r="77884" spans="10:10" x14ac:dyDescent="0.35">
      <c r="J77884" s="830"/>
    </row>
    <row r="77885" spans="10:10" x14ac:dyDescent="0.35">
      <c r="J77885" s="830"/>
    </row>
    <row r="77886" spans="10:10" x14ac:dyDescent="0.35">
      <c r="J77886" s="830"/>
    </row>
    <row r="77887" spans="10:10" x14ac:dyDescent="0.35">
      <c r="J77887" s="830"/>
    </row>
    <row r="77888" spans="10:10" x14ac:dyDescent="0.35">
      <c r="J77888" s="830"/>
    </row>
    <row r="77889" spans="10:10" x14ac:dyDescent="0.35">
      <c r="J77889" s="830"/>
    </row>
    <row r="77890" spans="10:10" x14ac:dyDescent="0.35">
      <c r="J77890" s="830"/>
    </row>
    <row r="77891" spans="10:10" x14ac:dyDescent="0.35">
      <c r="J77891" s="830"/>
    </row>
    <row r="77892" spans="10:10" x14ac:dyDescent="0.35">
      <c r="J77892" s="830"/>
    </row>
    <row r="77893" spans="10:10" x14ac:dyDescent="0.35">
      <c r="J77893" s="830"/>
    </row>
    <row r="77894" spans="10:10" x14ac:dyDescent="0.35">
      <c r="J77894" s="830"/>
    </row>
    <row r="77895" spans="10:10" x14ac:dyDescent="0.35">
      <c r="J77895" s="830"/>
    </row>
    <row r="77896" spans="10:10" x14ac:dyDescent="0.35">
      <c r="J77896" s="830"/>
    </row>
    <row r="77897" spans="10:10" x14ac:dyDescent="0.35">
      <c r="J77897" s="830"/>
    </row>
    <row r="77898" spans="10:10" x14ac:dyDescent="0.35">
      <c r="J77898" s="830"/>
    </row>
    <row r="77899" spans="10:10" x14ac:dyDescent="0.35">
      <c r="J77899" s="830"/>
    </row>
    <row r="77900" spans="10:10" x14ac:dyDescent="0.35">
      <c r="J77900" s="830"/>
    </row>
    <row r="77901" spans="10:10" x14ac:dyDescent="0.35">
      <c r="J77901" s="830"/>
    </row>
    <row r="77902" spans="10:10" x14ac:dyDescent="0.35">
      <c r="J77902" s="830"/>
    </row>
    <row r="77903" spans="10:10" x14ac:dyDescent="0.35">
      <c r="J77903" s="830"/>
    </row>
    <row r="77904" spans="10:10" x14ac:dyDescent="0.35">
      <c r="J77904" s="830"/>
    </row>
    <row r="77905" spans="10:10" x14ac:dyDescent="0.35">
      <c r="J77905" s="830"/>
    </row>
    <row r="77906" spans="10:10" x14ac:dyDescent="0.35">
      <c r="J77906" s="830"/>
    </row>
    <row r="77907" spans="10:10" x14ac:dyDescent="0.35">
      <c r="J77907" s="830"/>
    </row>
    <row r="77908" spans="10:10" x14ac:dyDescent="0.35">
      <c r="J77908" s="830"/>
    </row>
    <row r="77909" spans="10:10" x14ac:dyDescent="0.35">
      <c r="J77909" s="830"/>
    </row>
    <row r="77910" spans="10:10" x14ac:dyDescent="0.35">
      <c r="J77910" s="830"/>
    </row>
    <row r="77911" spans="10:10" x14ac:dyDescent="0.35">
      <c r="J77911" s="830"/>
    </row>
    <row r="77912" spans="10:10" x14ac:dyDescent="0.35">
      <c r="J77912" s="830"/>
    </row>
    <row r="77913" spans="10:10" x14ac:dyDescent="0.35">
      <c r="J77913" s="830"/>
    </row>
    <row r="77914" spans="10:10" x14ac:dyDescent="0.35">
      <c r="J77914" s="830"/>
    </row>
    <row r="77915" spans="10:10" x14ac:dyDescent="0.35">
      <c r="J77915" s="830"/>
    </row>
    <row r="77916" spans="10:10" x14ac:dyDescent="0.35">
      <c r="J77916" s="830"/>
    </row>
    <row r="77917" spans="10:10" x14ac:dyDescent="0.35">
      <c r="J77917" s="830"/>
    </row>
    <row r="77918" spans="10:10" x14ac:dyDescent="0.35">
      <c r="J77918" s="830"/>
    </row>
    <row r="77919" spans="10:10" x14ac:dyDescent="0.35">
      <c r="J77919" s="830"/>
    </row>
    <row r="77920" spans="10:10" x14ac:dyDescent="0.35">
      <c r="J77920" s="830"/>
    </row>
    <row r="77923" spans="10:10" x14ac:dyDescent="0.35">
      <c r="J77923" s="830"/>
    </row>
    <row r="77928" spans="10:10" x14ac:dyDescent="0.35">
      <c r="J77928" s="830"/>
    </row>
    <row r="77929" spans="10:10" x14ac:dyDescent="0.35">
      <c r="J77929" s="830"/>
    </row>
    <row r="77930" spans="10:10" x14ac:dyDescent="0.35">
      <c r="J77930" s="830"/>
    </row>
    <row r="77931" spans="10:10" x14ac:dyDescent="0.35">
      <c r="J77931" s="830"/>
    </row>
    <row r="77932" spans="10:10" x14ac:dyDescent="0.35">
      <c r="J77932" s="830"/>
    </row>
    <row r="77934" spans="10:10" x14ac:dyDescent="0.35">
      <c r="J77934" s="830"/>
    </row>
    <row r="77935" spans="10:10" x14ac:dyDescent="0.35">
      <c r="J77935" s="830"/>
    </row>
    <row r="77936" spans="10:10" x14ac:dyDescent="0.35">
      <c r="J77936" s="830"/>
    </row>
    <row r="77937" spans="10:10" x14ac:dyDescent="0.35">
      <c r="J77937" s="830"/>
    </row>
    <row r="77938" spans="10:10" x14ac:dyDescent="0.35">
      <c r="J77938" s="830"/>
    </row>
    <row r="77939" spans="10:10" x14ac:dyDescent="0.35">
      <c r="J77939" s="830"/>
    </row>
    <row r="77940" spans="10:10" x14ac:dyDescent="0.35">
      <c r="J77940" s="830"/>
    </row>
    <row r="77941" spans="10:10" x14ac:dyDescent="0.35">
      <c r="J77941" s="830"/>
    </row>
    <row r="77942" spans="10:10" x14ac:dyDescent="0.35">
      <c r="J77942" s="830"/>
    </row>
    <row r="77943" spans="10:10" x14ac:dyDescent="0.35">
      <c r="J77943" s="830"/>
    </row>
    <row r="77944" spans="10:10" x14ac:dyDescent="0.35">
      <c r="J77944" s="830"/>
    </row>
    <row r="77945" spans="10:10" x14ac:dyDescent="0.35">
      <c r="J77945" s="830"/>
    </row>
    <row r="77946" spans="10:10" x14ac:dyDescent="0.35">
      <c r="J77946" s="830"/>
    </row>
    <row r="77947" spans="10:10" x14ac:dyDescent="0.35">
      <c r="J77947" s="830"/>
    </row>
    <row r="77948" spans="10:10" x14ac:dyDescent="0.35">
      <c r="J77948" s="830"/>
    </row>
    <row r="77949" spans="10:10" x14ac:dyDescent="0.35">
      <c r="J77949" s="830"/>
    </row>
    <row r="77950" spans="10:10" x14ac:dyDescent="0.35">
      <c r="J77950" s="830"/>
    </row>
    <row r="77951" spans="10:10" x14ac:dyDescent="0.35">
      <c r="J77951" s="830"/>
    </row>
    <row r="77952" spans="10:10" x14ac:dyDescent="0.35">
      <c r="J77952" s="830"/>
    </row>
    <row r="77953" spans="10:10" x14ac:dyDescent="0.35">
      <c r="J77953" s="830"/>
    </row>
    <row r="77954" spans="10:10" x14ac:dyDescent="0.35">
      <c r="J77954" s="830"/>
    </row>
    <row r="77955" spans="10:10" x14ac:dyDescent="0.35">
      <c r="J77955" s="830"/>
    </row>
    <row r="77956" spans="10:10" x14ac:dyDescent="0.35">
      <c r="J77956" s="830"/>
    </row>
    <row r="77957" spans="10:10" x14ac:dyDescent="0.35">
      <c r="J77957" s="830"/>
    </row>
    <row r="77958" spans="10:10" x14ac:dyDescent="0.35">
      <c r="J77958" s="830"/>
    </row>
    <row r="77959" spans="10:10" x14ac:dyDescent="0.35">
      <c r="J77959" s="830"/>
    </row>
    <row r="77960" spans="10:10" x14ac:dyDescent="0.35">
      <c r="J77960" s="830"/>
    </row>
    <row r="77963" spans="10:10" x14ac:dyDescent="0.35">
      <c r="J77963" s="830"/>
    </row>
    <row r="77964" spans="10:10" x14ac:dyDescent="0.35">
      <c r="J77964" s="830"/>
    </row>
    <row r="77965" spans="10:10" x14ac:dyDescent="0.35">
      <c r="J77965" s="830"/>
    </row>
    <row r="77966" spans="10:10" x14ac:dyDescent="0.35">
      <c r="J77966" s="830"/>
    </row>
    <row r="77967" spans="10:10" x14ac:dyDescent="0.35">
      <c r="J77967" s="830"/>
    </row>
    <row r="77968" spans="10:10" x14ac:dyDescent="0.35">
      <c r="J77968" s="830"/>
    </row>
    <row r="77969" spans="10:10" x14ac:dyDescent="0.35">
      <c r="J77969" s="830"/>
    </row>
    <row r="77970" spans="10:10" x14ac:dyDescent="0.35">
      <c r="J77970" s="830"/>
    </row>
    <row r="77971" spans="10:10" x14ac:dyDescent="0.35">
      <c r="J77971" s="830"/>
    </row>
    <row r="77976" spans="10:10" x14ac:dyDescent="0.35">
      <c r="J77976" s="830"/>
    </row>
    <row r="77977" spans="10:10" x14ac:dyDescent="0.35">
      <c r="J77977" s="830"/>
    </row>
    <row r="77978" spans="10:10" x14ac:dyDescent="0.35">
      <c r="J77978" s="830"/>
    </row>
    <row r="77979" spans="10:10" x14ac:dyDescent="0.35">
      <c r="J77979" s="830"/>
    </row>
    <row r="77980" spans="10:10" x14ac:dyDescent="0.35">
      <c r="J77980" s="830"/>
    </row>
    <row r="77985" spans="10:10" x14ac:dyDescent="0.35">
      <c r="J77985" s="830"/>
    </row>
    <row r="77986" spans="10:10" x14ac:dyDescent="0.35">
      <c r="J77986" s="830"/>
    </row>
    <row r="77987" spans="10:10" x14ac:dyDescent="0.35">
      <c r="J77987" s="830"/>
    </row>
    <row r="77988" spans="10:10" x14ac:dyDescent="0.35">
      <c r="J77988" s="830"/>
    </row>
    <row r="77989" spans="10:10" x14ac:dyDescent="0.35">
      <c r="J77989" s="830"/>
    </row>
    <row r="77990" spans="10:10" x14ac:dyDescent="0.35">
      <c r="J77990" s="830"/>
    </row>
    <row r="77991" spans="10:10" x14ac:dyDescent="0.35">
      <c r="J77991" s="830"/>
    </row>
    <row r="77992" spans="10:10" x14ac:dyDescent="0.35">
      <c r="J77992" s="830"/>
    </row>
    <row r="77993" spans="10:10" x14ac:dyDescent="0.35">
      <c r="J77993" s="830"/>
    </row>
    <row r="77994" spans="10:10" x14ac:dyDescent="0.35">
      <c r="J77994" s="830"/>
    </row>
    <row r="77995" spans="10:10" x14ac:dyDescent="0.35">
      <c r="J77995" s="830"/>
    </row>
    <row r="77996" spans="10:10" x14ac:dyDescent="0.35">
      <c r="J77996" s="830"/>
    </row>
    <row r="77997" spans="10:10" x14ac:dyDescent="0.35">
      <c r="J77997" s="830"/>
    </row>
    <row r="77998" spans="10:10" x14ac:dyDescent="0.35">
      <c r="J77998" s="830"/>
    </row>
    <row r="77999" spans="10:10" x14ac:dyDescent="0.35">
      <c r="J77999" s="830"/>
    </row>
    <row r="78000" spans="10:10" x14ac:dyDescent="0.35">
      <c r="J78000" s="830"/>
    </row>
    <row r="78015" spans="10:10" x14ac:dyDescent="0.35">
      <c r="J78015" s="830"/>
    </row>
    <row r="78016" spans="10:10" x14ac:dyDescent="0.35">
      <c r="J78016" s="830"/>
    </row>
    <row r="78017" spans="10:10" x14ac:dyDescent="0.35">
      <c r="J78017" s="830"/>
    </row>
    <row r="78018" spans="10:10" x14ac:dyDescent="0.35">
      <c r="J78018" s="830"/>
    </row>
    <row r="78019" spans="10:10" x14ac:dyDescent="0.35">
      <c r="J78019" s="830"/>
    </row>
    <row r="78020" spans="10:10" x14ac:dyDescent="0.35">
      <c r="J78020" s="830"/>
    </row>
    <row r="78021" spans="10:10" x14ac:dyDescent="0.35">
      <c r="J78021" s="830"/>
    </row>
    <row r="78022" spans="10:10" x14ac:dyDescent="0.35">
      <c r="J78022" s="830"/>
    </row>
    <row r="78023" spans="10:10" x14ac:dyDescent="0.35">
      <c r="J78023" s="830"/>
    </row>
    <row r="78024" spans="10:10" x14ac:dyDescent="0.35">
      <c r="J78024" s="830"/>
    </row>
    <row r="78025" spans="10:10" x14ac:dyDescent="0.35">
      <c r="J78025" s="830"/>
    </row>
    <row r="78026" spans="10:10" x14ac:dyDescent="0.35">
      <c r="J78026" s="830"/>
    </row>
    <row r="78041" spans="10:10" x14ac:dyDescent="0.35">
      <c r="J78041" s="830"/>
    </row>
    <row r="78042" spans="10:10" x14ac:dyDescent="0.35">
      <c r="J78042" s="830"/>
    </row>
    <row r="78049" customFormat="1" x14ac:dyDescent="0.35"/>
    <row r="78050" customFormat="1" x14ac:dyDescent="0.35"/>
    <row r="78051" customFormat="1" x14ac:dyDescent="0.35"/>
    <row r="78052" customFormat="1" x14ac:dyDescent="0.35"/>
    <row r="78053" customFormat="1" x14ac:dyDescent="0.35"/>
    <row r="78054" customFormat="1" x14ac:dyDescent="0.35"/>
    <row r="78055" customFormat="1" x14ac:dyDescent="0.35"/>
    <row r="78056" customFormat="1" x14ac:dyDescent="0.35"/>
    <row r="78057" customFormat="1" x14ac:dyDescent="0.35"/>
    <row r="78058" customFormat="1" x14ac:dyDescent="0.35"/>
    <row r="78059" customFormat="1" x14ac:dyDescent="0.35"/>
    <row r="78060" customFormat="1" x14ac:dyDescent="0.35"/>
    <row r="78061" customFormat="1" x14ac:dyDescent="0.35"/>
    <row r="78062" customFormat="1" x14ac:dyDescent="0.35"/>
    <row r="78063" customFormat="1" x14ac:dyDescent="0.35"/>
    <row r="78064" customFormat="1" x14ac:dyDescent="0.35"/>
    <row r="78065" customFormat="1" x14ac:dyDescent="0.35"/>
    <row r="78066" customFormat="1" x14ac:dyDescent="0.35"/>
    <row r="78067" customFormat="1" x14ac:dyDescent="0.35"/>
    <row r="78068" customFormat="1" x14ac:dyDescent="0.35"/>
    <row r="78069" customFormat="1" x14ac:dyDescent="0.35"/>
    <row r="78070" customFormat="1" x14ac:dyDescent="0.35"/>
    <row r="78071" customFormat="1" x14ac:dyDescent="0.35"/>
    <row r="78072" customFormat="1" x14ac:dyDescent="0.35"/>
    <row r="78073" customFormat="1" x14ac:dyDescent="0.35"/>
    <row r="78074" customFormat="1" x14ac:dyDescent="0.35"/>
    <row r="78075" customFormat="1" x14ac:dyDescent="0.35"/>
    <row r="78076" customFormat="1" x14ac:dyDescent="0.35"/>
    <row r="78077" customFormat="1" x14ac:dyDescent="0.35"/>
    <row r="78078" customFormat="1" x14ac:dyDescent="0.35"/>
    <row r="78079" customFormat="1" x14ac:dyDescent="0.35"/>
    <row r="78080" customFormat="1" x14ac:dyDescent="0.35"/>
    <row r="78081" customFormat="1" x14ac:dyDescent="0.35"/>
    <row r="78082" customFormat="1" x14ac:dyDescent="0.35"/>
    <row r="78083" customFormat="1" x14ac:dyDescent="0.35"/>
    <row r="78084" customFormat="1" x14ac:dyDescent="0.35"/>
    <row r="78085" customFormat="1" x14ac:dyDescent="0.35"/>
    <row r="78086" customFormat="1" x14ac:dyDescent="0.35"/>
    <row r="78087" customFormat="1" x14ac:dyDescent="0.35"/>
    <row r="78088" customFormat="1" x14ac:dyDescent="0.35"/>
    <row r="78089" customFormat="1" x14ac:dyDescent="0.35"/>
    <row r="78090" customFormat="1" x14ac:dyDescent="0.35"/>
    <row r="78091" customFormat="1" x14ac:dyDescent="0.35"/>
    <row r="78092" customFormat="1" x14ac:dyDescent="0.35"/>
    <row r="78093" customFormat="1" x14ac:dyDescent="0.35"/>
    <row r="78094" customFormat="1" x14ac:dyDescent="0.35"/>
    <row r="78095" customFormat="1" x14ac:dyDescent="0.35"/>
    <row r="78096" customFormat="1" x14ac:dyDescent="0.35"/>
    <row r="78097" customFormat="1" x14ac:dyDescent="0.35"/>
    <row r="78098" customFormat="1" x14ac:dyDescent="0.35"/>
    <row r="78099" customFormat="1" x14ac:dyDescent="0.35"/>
    <row r="78100" customFormat="1" x14ac:dyDescent="0.35"/>
    <row r="78101" customFormat="1" x14ac:dyDescent="0.35"/>
    <row r="78102" customFormat="1" x14ac:dyDescent="0.35"/>
    <row r="78103" customFormat="1" x14ac:dyDescent="0.35"/>
    <row r="78104" customFormat="1" x14ac:dyDescent="0.35"/>
    <row r="78105" customFormat="1" x14ac:dyDescent="0.35"/>
    <row r="78106" customFormat="1" x14ac:dyDescent="0.35"/>
    <row r="78107" customFormat="1" x14ac:dyDescent="0.35"/>
    <row r="78108" customFormat="1" x14ac:dyDescent="0.35"/>
    <row r="78109" customFormat="1" x14ac:dyDescent="0.35"/>
    <row r="78110" customFormat="1" x14ac:dyDescent="0.35"/>
    <row r="78111" customFormat="1" x14ac:dyDescent="0.35"/>
    <row r="78112" customFormat="1" x14ac:dyDescent="0.35"/>
    <row r="78113" customFormat="1" x14ac:dyDescent="0.35"/>
    <row r="78114" customFormat="1" x14ac:dyDescent="0.35"/>
    <row r="78115" customFormat="1" x14ac:dyDescent="0.35"/>
    <row r="78116" customFormat="1" x14ac:dyDescent="0.35"/>
    <row r="78117" customFormat="1" x14ac:dyDescent="0.35"/>
    <row r="78118" customFormat="1" x14ac:dyDescent="0.35"/>
    <row r="78119" customFormat="1" x14ac:dyDescent="0.35"/>
    <row r="78120" customFormat="1" x14ac:dyDescent="0.35"/>
    <row r="78121" customFormat="1" x14ac:dyDescent="0.35"/>
    <row r="78122" customFormat="1" x14ac:dyDescent="0.35"/>
    <row r="78123" customFormat="1" x14ac:dyDescent="0.35"/>
    <row r="78124" customFormat="1" x14ac:dyDescent="0.35"/>
    <row r="78125" customFormat="1" x14ac:dyDescent="0.35"/>
    <row r="78126" customFormat="1" x14ac:dyDescent="0.35"/>
    <row r="78127" customFormat="1" x14ac:dyDescent="0.35"/>
    <row r="78128" customFormat="1" x14ac:dyDescent="0.35"/>
    <row r="78129" customFormat="1" x14ac:dyDescent="0.35"/>
    <row r="78130" customFormat="1" x14ac:dyDescent="0.35"/>
    <row r="78131" customFormat="1" x14ac:dyDescent="0.35"/>
    <row r="78132" customFormat="1" x14ac:dyDescent="0.35"/>
    <row r="78133" customFormat="1" x14ac:dyDescent="0.35"/>
    <row r="78134" customFormat="1" x14ac:dyDescent="0.35"/>
    <row r="78135" customFormat="1" x14ac:dyDescent="0.35"/>
    <row r="78136" customFormat="1" x14ac:dyDescent="0.35"/>
    <row r="78137" customFormat="1" x14ac:dyDescent="0.35"/>
    <row r="78138" customFormat="1" x14ac:dyDescent="0.35"/>
    <row r="78139" customFormat="1" x14ac:dyDescent="0.35"/>
    <row r="78140" customFormat="1" x14ac:dyDescent="0.35"/>
    <row r="78141" customFormat="1" x14ac:dyDescent="0.35"/>
    <row r="78142" customFormat="1" x14ac:dyDescent="0.35"/>
    <row r="78143" customFormat="1" x14ac:dyDescent="0.35"/>
    <row r="78144" customFormat="1" x14ac:dyDescent="0.35"/>
    <row r="78145" customFormat="1" x14ac:dyDescent="0.35"/>
    <row r="78146" customFormat="1" x14ac:dyDescent="0.35"/>
    <row r="78147" customFormat="1" x14ac:dyDescent="0.35"/>
    <row r="78148" customFormat="1" x14ac:dyDescent="0.35"/>
    <row r="78149" customFormat="1" x14ac:dyDescent="0.35"/>
    <row r="78150" customFormat="1" x14ac:dyDescent="0.35"/>
    <row r="78151" customFormat="1" x14ac:dyDescent="0.35"/>
    <row r="78152" customFormat="1" x14ac:dyDescent="0.35"/>
    <row r="78153" customFormat="1" x14ac:dyDescent="0.35"/>
    <row r="78154" customFormat="1" x14ac:dyDescent="0.35"/>
    <row r="78155" customFormat="1" x14ac:dyDescent="0.35"/>
    <row r="78156" customFormat="1" x14ac:dyDescent="0.35"/>
    <row r="78157" customFormat="1" x14ac:dyDescent="0.35"/>
    <row r="78158" customFormat="1" x14ac:dyDescent="0.35"/>
    <row r="78159" customFormat="1" x14ac:dyDescent="0.35"/>
    <row r="78160" customFormat="1" x14ac:dyDescent="0.35"/>
    <row r="78161" customFormat="1" x14ac:dyDescent="0.35"/>
    <row r="78162" customFormat="1" x14ac:dyDescent="0.35"/>
    <row r="78163" customFormat="1" x14ac:dyDescent="0.35"/>
    <row r="78164" customFormat="1" x14ac:dyDescent="0.35"/>
    <row r="78165" customFormat="1" x14ac:dyDescent="0.35"/>
    <row r="78166" customFormat="1" x14ac:dyDescent="0.35"/>
    <row r="78167" customFormat="1" x14ac:dyDescent="0.35"/>
    <row r="78168" customFormat="1" x14ac:dyDescent="0.35"/>
    <row r="78169" customFormat="1" x14ac:dyDescent="0.35"/>
    <row r="78170" customFormat="1" x14ac:dyDescent="0.35"/>
    <row r="78171" customFormat="1" x14ac:dyDescent="0.35"/>
    <row r="78172" customFormat="1" x14ac:dyDescent="0.35"/>
    <row r="78173" customFormat="1" x14ac:dyDescent="0.35"/>
    <row r="78174" customFormat="1" x14ac:dyDescent="0.35"/>
    <row r="78175" customFormat="1" x14ac:dyDescent="0.35"/>
    <row r="78176" customFormat="1" x14ac:dyDescent="0.35"/>
    <row r="78177" customFormat="1" x14ac:dyDescent="0.35"/>
    <row r="78178" customFormat="1" x14ac:dyDescent="0.35"/>
    <row r="78179" customFormat="1" x14ac:dyDescent="0.35"/>
    <row r="78180" customFormat="1" x14ac:dyDescent="0.35"/>
    <row r="78181" customFormat="1" x14ac:dyDescent="0.35"/>
    <row r="78182" customFormat="1" x14ac:dyDescent="0.35"/>
    <row r="78183" customFormat="1" x14ac:dyDescent="0.35"/>
    <row r="78184" customFormat="1" x14ac:dyDescent="0.35"/>
    <row r="78185" customFormat="1" x14ac:dyDescent="0.35"/>
    <row r="78186" customFormat="1" x14ac:dyDescent="0.35"/>
    <row r="78187" customFormat="1" x14ac:dyDescent="0.35"/>
    <row r="78188" customFormat="1" x14ac:dyDescent="0.35"/>
    <row r="78189" customFormat="1" x14ac:dyDescent="0.35"/>
    <row r="78190" customFormat="1" x14ac:dyDescent="0.35"/>
    <row r="78191" customFormat="1" x14ac:dyDescent="0.35"/>
    <row r="78192" customFormat="1" x14ac:dyDescent="0.35"/>
    <row r="78193" customFormat="1" x14ac:dyDescent="0.35"/>
    <row r="78194" customFormat="1" x14ac:dyDescent="0.35"/>
    <row r="78195" customFormat="1" x14ac:dyDescent="0.35"/>
    <row r="78196" customFormat="1" x14ac:dyDescent="0.35"/>
    <row r="78197" customFormat="1" x14ac:dyDescent="0.35"/>
    <row r="78198" customFormat="1" x14ac:dyDescent="0.35"/>
    <row r="78199" customFormat="1" x14ac:dyDescent="0.35"/>
    <row r="78200" customFormat="1" x14ac:dyDescent="0.35"/>
    <row r="78201" customFormat="1" x14ac:dyDescent="0.35"/>
    <row r="78202" customFormat="1" x14ac:dyDescent="0.35"/>
    <row r="78203" customFormat="1" x14ac:dyDescent="0.35"/>
    <row r="78204" customFormat="1" x14ac:dyDescent="0.35"/>
    <row r="78205" customFormat="1" x14ac:dyDescent="0.35"/>
    <row r="78206" customFormat="1" x14ac:dyDescent="0.35"/>
    <row r="78207" customFormat="1" x14ac:dyDescent="0.35"/>
    <row r="78208" customFormat="1" x14ac:dyDescent="0.35"/>
    <row r="78209" customFormat="1" x14ac:dyDescent="0.35"/>
    <row r="78210" customFormat="1" x14ac:dyDescent="0.35"/>
    <row r="78211" customFormat="1" x14ac:dyDescent="0.35"/>
    <row r="78212" customFormat="1" x14ac:dyDescent="0.35"/>
    <row r="78213" customFormat="1" x14ac:dyDescent="0.35"/>
    <row r="78214" customFormat="1" x14ac:dyDescent="0.35"/>
    <row r="78215" customFormat="1" x14ac:dyDescent="0.35"/>
    <row r="78216" customFormat="1" x14ac:dyDescent="0.35"/>
    <row r="78217" customFormat="1" x14ac:dyDescent="0.35"/>
    <row r="78218" customFormat="1" x14ac:dyDescent="0.35"/>
    <row r="78219" customFormat="1" x14ac:dyDescent="0.35"/>
    <row r="78220" customFormat="1" x14ac:dyDescent="0.35"/>
    <row r="78221" customFormat="1" x14ac:dyDescent="0.35"/>
    <row r="78222" customFormat="1" x14ac:dyDescent="0.35"/>
    <row r="78223" customFormat="1" x14ac:dyDescent="0.35"/>
    <row r="78224" customFormat="1" x14ac:dyDescent="0.35"/>
    <row r="78225" customFormat="1" x14ac:dyDescent="0.35"/>
    <row r="78226" customFormat="1" x14ac:dyDescent="0.35"/>
    <row r="78227" customFormat="1" x14ac:dyDescent="0.35"/>
    <row r="78228" customFormat="1" x14ac:dyDescent="0.35"/>
    <row r="78229" customFormat="1" x14ac:dyDescent="0.35"/>
    <row r="78230" customFormat="1" x14ac:dyDescent="0.35"/>
    <row r="78231" customFormat="1" x14ac:dyDescent="0.35"/>
    <row r="78232" customFormat="1" x14ac:dyDescent="0.35"/>
    <row r="78233" customFormat="1" x14ac:dyDescent="0.35"/>
    <row r="78234" customFormat="1" x14ac:dyDescent="0.35"/>
    <row r="78235" customFormat="1" x14ac:dyDescent="0.35"/>
    <row r="78236" customFormat="1" x14ac:dyDescent="0.35"/>
    <row r="78237" customFormat="1" x14ac:dyDescent="0.35"/>
    <row r="78238" customFormat="1" x14ac:dyDescent="0.35"/>
    <row r="78239" customFormat="1" x14ac:dyDescent="0.35"/>
    <row r="78240" customFormat="1" x14ac:dyDescent="0.35"/>
    <row r="78241" customFormat="1" x14ac:dyDescent="0.35"/>
    <row r="78242" customFormat="1" x14ac:dyDescent="0.35"/>
    <row r="78243" customFormat="1" x14ac:dyDescent="0.35"/>
    <row r="78244" customFormat="1" x14ac:dyDescent="0.35"/>
    <row r="78245" customFormat="1" x14ac:dyDescent="0.35"/>
    <row r="78246" customFormat="1" x14ac:dyDescent="0.35"/>
    <row r="78247" customFormat="1" x14ac:dyDescent="0.35"/>
    <row r="78248" customFormat="1" x14ac:dyDescent="0.35"/>
    <row r="78249" customFormat="1" x14ac:dyDescent="0.35"/>
    <row r="78250" customFormat="1" x14ac:dyDescent="0.35"/>
    <row r="78251" customFormat="1" x14ac:dyDescent="0.35"/>
    <row r="78252" customFormat="1" x14ac:dyDescent="0.35"/>
    <row r="78253" customFormat="1" x14ac:dyDescent="0.35"/>
    <row r="78254" customFormat="1" x14ac:dyDescent="0.35"/>
    <row r="78255" customFormat="1" x14ac:dyDescent="0.35"/>
    <row r="78256" customFormat="1" x14ac:dyDescent="0.35"/>
    <row r="78257" customFormat="1" x14ac:dyDescent="0.35"/>
    <row r="78258" customFormat="1" x14ac:dyDescent="0.35"/>
    <row r="78259" customFormat="1" x14ac:dyDescent="0.35"/>
    <row r="78260" customFormat="1" x14ac:dyDescent="0.35"/>
    <row r="78261" customFormat="1" x14ac:dyDescent="0.35"/>
    <row r="78262" customFormat="1" x14ac:dyDescent="0.35"/>
    <row r="78263" customFormat="1" x14ac:dyDescent="0.35"/>
    <row r="78264" customFormat="1" x14ac:dyDescent="0.35"/>
    <row r="78265" customFormat="1" x14ac:dyDescent="0.35"/>
    <row r="78266" customFormat="1" x14ac:dyDescent="0.35"/>
    <row r="78267" customFormat="1" x14ac:dyDescent="0.35"/>
    <row r="78268" customFormat="1" x14ac:dyDescent="0.35"/>
    <row r="78269" customFormat="1" x14ac:dyDescent="0.35"/>
    <row r="78270" customFormat="1" x14ac:dyDescent="0.35"/>
    <row r="78271" customFormat="1" x14ac:dyDescent="0.35"/>
    <row r="78272" customFormat="1" x14ac:dyDescent="0.35"/>
    <row r="78273" customFormat="1" x14ac:dyDescent="0.35"/>
    <row r="78274" customFormat="1" x14ac:dyDescent="0.35"/>
    <row r="78275" customFormat="1" x14ac:dyDescent="0.35"/>
    <row r="78276" customFormat="1" x14ac:dyDescent="0.35"/>
    <row r="78277" customFormat="1" x14ac:dyDescent="0.35"/>
    <row r="78278" customFormat="1" x14ac:dyDescent="0.35"/>
    <row r="78279" customFormat="1" x14ac:dyDescent="0.35"/>
    <row r="78280" customFormat="1" x14ac:dyDescent="0.35"/>
    <row r="78281" customFormat="1" x14ac:dyDescent="0.35"/>
    <row r="78282" customFormat="1" x14ac:dyDescent="0.35"/>
    <row r="78283" customFormat="1" x14ac:dyDescent="0.35"/>
    <row r="78284" customFormat="1" x14ac:dyDescent="0.35"/>
    <row r="78285" customFormat="1" x14ac:dyDescent="0.35"/>
    <row r="78286" customFormat="1" x14ac:dyDescent="0.35"/>
    <row r="78287" customFormat="1" x14ac:dyDescent="0.35"/>
    <row r="78288" customFormat="1" x14ac:dyDescent="0.35"/>
    <row r="78289" customFormat="1" x14ac:dyDescent="0.35"/>
    <row r="78290" customFormat="1" x14ac:dyDescent="0.35"/>
    <row r="78291" customFormat="1" x14ac:dyDescent="0.35"/>
    <row r="78292" customFormat="1" x14ac:dyDescent="0.35"/>
    <row r="78293" customFormat="1" x14ac:dyDescent="0.35"/>
    <row r="78294" customFormat="1" x14ac:dyDescent="0.35"/>
    <row r="78295" customFormat="1" x14ac:dyDescent="0.35"/>
    <row r="78296" customFormat="1" x14ac:dyDescent="0.35"/>
    <row r="78297" customFormat="1" x14ac:dyDescent="0.35"/>
    <row r="78298" customFormat="1" x14ac:dyDescent="0.35"/>
    <row r="78299" customFormat="1" x14ac:dyDescent="0.35"/>
    <row r="78300" customFormat="1" x14ac:dyDescent="0.35"/>
    <row r="78301" customFormat="1" x14ac:dyDescent="0.35"/>
    <row r="78302" customFormat="1" x14ac:dyDescent="0.35"/>
    <row r="78303" customFormat="1" x14ac:dyDescent="0.35"/>
    <row r="78304" customFormat="1" x14ac:dyDescent="0.35"/>
    <row r="78305" customFormat="1" x14ac:dyDescent="0.35"/>
    <row r="78306" customFormat="1" x14ac:dyDescent="0.35"/>
    <row r="78307" customFormat="1" x14ac:dyDescent="0.35"/>
    <row r="78308" customFormat="1" x14ac:dyDescent="0.35"/>
    <row r="78309" customFormat="1" x14ac:dyDescent="0.35"/>
    <row r="78310" customFormat="1" x14ac:dyDescent="0.35"/>
    <row r="78311" customFormat="1" x14ac:dyDescent="0.35"/>
    <row r="78312" customFormat="1" x14ac:dyDescent="0.35"/>
    <row r="78313" customFormat="1" x14ac:dyDescent="0.35"/>
    <row r="78314" customFormat="1" x14ac:dyDescent="0.35"/>
    <row r="78315" customFormat="1" x14ac:dyDescent="0.35"/>
    <row r="78316" customFormat="1" x14ac:dyDescent="0.35"/>
    <row r="78317" customFormat="1" x14ac:dyDescent="0.35"/>
    <row r="78318" customFormat="1" x14ac:dyDescent="0.35"/>
    <row r="78319" customFormat="1" x14ac:dyDescent="0.35"/>
    <row r="78320" customFormat="1" x14ac:dyDescent="0.35"/>
    <row r="78321" customFormat="1" x14ac:dyDescent="0.35"/>
    <row r="78322" customFormat="1" x14ac:dyDescent="0.35"/>
    <row r="78323" customFormat="1" x14ac:dyDescent="0.35"/>
    <row r="78324" customFormat="1" x14ac:dyDescent="0.35"/>
    <row r="78325" customFormat="1" x14ac:dyDescent="0.35"/>
    <row r="78326" customFormat="1" x14ac:dyDescent="0.35"/>
    <row r="78327" customFormat="1" x14ac:dyDescent="0.35"/>
    <row r="78328" customFormat="1" x14ac:dyDescent="0.35"/>
    <row r="78329" customFormat="1" x14ac:dyDescent="0.35"/>
    <row r="78330" customFormat="1" x14ac:dyDescent="0.35"/>
    <row r="78331" customFormat="1" x14ac:dyDescent="0.35"/>
    <row r="78332" customFormat="1" x14ac:dyDescent="0.35"/>
    <row r="78333" customFormat="1" x14ac:dyDescent="0.35"/>
    <row r="78334" customFormat="1" x14ac:dyDescent="0.35"/>
    <row r="78335" customFormat="1" x14ac:dyDescent="0.35"/>
    <row r="78336" customFormat="1" x14ac:dyDescent="0.35"/>
    <row r="78337" customFormat="1" x14ac:dyDescent="0.35"/>
    <row r="78338" customFormat="1" x14ac:dyDescent="0.35"/>
    <row r="78339" customFormat="1" x14ac:dyDescent="0.35"/>
    <row r="78340" customFormat="1" x14ac:dyDescent="0.35"/>
    <row r="78341" customFormat="1" x14ac:dyDescent="0.35"/>
    <row r="78342" customFormat="1" x14ac:dyDescent="0.35"/>
    <row r="78343" customFormat="1" x14ac:dyDescent="0.35"/>
    <row r="78344" customFormat="1" x14ac:dyDescent="0.35"/>
    <row r="78345" customFormat="1" x14ac:dyDescent="0.35"/>
    <row r="78346" customFormat="1" x14ac:dyDescent="0.35"/>
    <row r="78347" customFormat="1" x14ac:dyDescent="0.35"/>
    <row r="78348" customFormat="1" x14ac:dyDescent="0.35"/>
    <row r="78349" customFormat="1" x14ac:dyDescent="0.35"/>
    <row r="78350" customFormat="1" x14ac:dyDescent="0.35"/>
    <row r="78351" customFormat="1" x14ac:dyDescent="0.35"/>
    <row r="78352" customFormat="1" x14ac:dyDescent="0.35"/>
    <row r="78353" customFormat="1" x14ac:dyDescent="0.35"/>
    <row r="78354" customFormat="1" x14ac:dyDescent="0.35"/>
    <row r="78355" customFormat="1" x14ac:dyDescent="0.35"/>
    <row r="78356" customFormat="1" x14ac:dyDescent="0.35"/>
    <row r="78357" customFormat="1" x14ac:dyDescent="0.35"/>
    <row r="78358" customFormat="1" x14ac:dyDescent="0.35"/>
    <row r="78359" customFormat="1" x14ac:dyDescent="0.35"/>
    <row r="78360" customFormat="1" x14ac:dyDescent="0.35"/>
    <row r="78361" customFormat="1" x14ac:dyDescent="0.35"/>
    <row r="78362" customFormat="1" x14ac:dyDescent="0.35"/>
    <row r="78363" customFormat="1" x14ac:dyDescent="0.35"/>
    <row r="78364" customFormat="1" x14ac:dyDescent="0.35"/>
    <row r="78365" customFormat="1" x14ac:dyDescent="0.35"/>
    <row r="78366" customFormat="1" x14ac:dyDescent="0.35"/>
    <row r="78367" customFormat="1" x14ac:dyDescent="0.35"/>
    <row r="78368" customFormat="1" x14ac:dyDescent="0.35"/>
    <row r="78369" customFormat="1" x14ac:dyDescent="0.35"/>
    <row r="78370" customFormat="1" x14ac:dyDescent="0.35"/>
    <row r="78371" customFormat="1" x14ac:dyDescent="0.35"/>
    <row r="78372" customFormat="1" x14ac:dyDescent="0.35"/>
    <row r="78373" customFormat="1" x14ac:dyDescent="0.35"/>
    <row r="78374" customFormat="1" x14ac:dyDescent="0.35"/>
    <row r="78375" customFormat="1" x14ac:dyDescent="0.35"/>
    <row r="78376" customFormat="1" x14ac:dyDescent="0.35"/>
    <row r="78377" customFormat="1" x14ac:dyDescent="0.35"/>
    <row r="78378" customFormat="1" x14ac:dyDescent="0.35"/>
    <row r="78379" customFormat="1" x14ac:dyDescent="0.35"/>
    <row r="78380" customFormat="1" x14ac:dyDescent="0.35"/>
    <row r="78381" customFormat="1" x14ac:dyDescent="0.35"/>
    <row r="78382" customFormat="1" x14ac:dyDescent="0.35"/>
    <row r="78383" customFormat="1" x14ac:dyDescent="0.35"/>
    <row r="78384" customFormat="1" x14ac:dyDescent="0.35"/>
    <row r="78385" customFormat="1" x14ac:dyDescent="0.35"/>
    <row r="78386" customFormat="1" x14ac:dyDescent="0.35"/>
    <row r="78387" customFormat="1" x14ac:dyDescent="0.35"/>
    <row r="78388" customFormat="1" x14ac:dyDescent="0.35"/>
    <row r="78389" customFormat="1" x14ac:dyDescent="0.35"/>
    <row r="78390" customFormat="1" x14ac:dyDescent="0.35"/>
    <row r="78391" customFormat="1" x14ac:dyDescent="0.35"/>
    <row r="78392" customFormat="1" x14ac:dyDescent="0.35"/>
    <row r="78393" customFormat="1" x14ac:dyDescent="0.35"/>
    <row r="78394" customFormat="1" x14ac:dyDescent="0.35"/>
    <row r="78395" customFormat="1" x14ac:dyDescent="0.35"/>
    <row r="78396" customFormat="1" x14ac:dyDescent="0.35"/>
    <row r="78397" customFormat="1" x14ac:dyDescent="0.35"/>
    <row r="78398" customFormat="1" x14ac:dyDescent="0.35"/>
    <row r="78399" customFormat="1" x14ac:dyDescent="0.35"/>
    <row r="78400" customFormat="1" x14ac:dyDescent="0.35"/>
    <row r="78401" customFormat="1" x14ac:dyDescent="0.35"/>
    <row r="78402" customFormat="1" x14ac:dyDescent="0.35"/>
    <row r="78403" customFormat="1" x14ac:dyDescent="0.35"/>
    <row r="78404" customFormat="1" x14ac:dyDescent="0.35"/>
    <row r="78405" customFormat="1" x14ac:dyDescent="0.35"/>
    <row r="78406" customFormat="1" x14ac:dyDescent="0.35"/>
    <row r="78407" customFormat="1" x14ac:dyDescent="0.35"/>
    <row r="78408" customFormat="1" x14ac:dyDescent="0.35"/>
    <row r="78409" customFormat="1" x14ac:dyDescent="0.35"/>
    <row r="78410" customFormat="1" x14ac:dyDescent="0.35"/>
    <row r="78411" customFormat="1" x14ac:dyDescent="0.35"/>
    <row r="78412" customFormat="1" x14ac:dyDescent="0.35"/>
    <row r="78413" customFormat="1" x14ac:dyDescent="0.35"/>
    <row r="78414" customFormat="1" x14ac:dyDescent="0.35"/>
    <row r="78415" customFormat="1" x14ac:dyDescent="0.35"/>
    <row r="78416" customFormat="1" x14ac:dyDescent="0.35"/>
    <row r="78417" customFormat="1" x14ac:dyDescent="0.35"/>
    <row r="78418" customFormat="1" x14ac:dyDescent="0.35"/>
    <row r="78419" customFormat="1" x14ac:dyDescent="0.35"/>
    <row r="78420" customFormat="1" x14ac:dyDescent="0.35"/>
    <row r="78421" customFormat="1" x14ac:dyDescent="0.35"/>
    <row r="78422" customFormat="1" x14ac:dyDescent="0.35"/>
    <row r="78423" customFormat="1" x14ac:dyDescent="0.35"/>
    <row r="78424" customFormat="1" x14ac:dyDescent="0.35"/>
    <row r="78425" customFormat="1" x14ac:dyDescent="0.35"/>
    <row r="78426" customFormat="1" x14ac:dyDescent="0.35"/>
    <row r="78427" customFormat="1" x14ac:dyDescent="0.35"/>
    <row r="78428" customFormat="1" x14ac:dyDescent="0.35"/>
    <row r="78429" customFormat="1" x14ac:dyDescent="0.35"/>
    <row r="78430" customFormat="1" x14ac:dyDescent="0.35"/>
    <row r="78431" customFormat="1" x14ac:dyDescent="0.35"/>
    <row r="78432" customFormat="1" x14ac:dyDescent="0.35"/>
    <row r="78433" customFormat="1" x14ac:dyDescent="0.35"/>
    <row r="78434" customFormat="1" x14ac:dyDescent="0.35"/>
    <row r="78435" customFormat="1" x14ac:dyDescent="0.35"/>
    <row r="78436" customFormat="1" x14ac:dyDescent="0.35"/>
    <row r="78437" customFormat="1" x14ac:dyDescent="0.35"/>
    <row r="78438" customFormat="1" x14ac:dyDescent="0.35"/>
    <row r="78439" customFormat="1" x14ac:dyDescent="0.35"/>
    <row r="78440" customFormat="1" x14ac:dyDescent="0.35"/>
    <row r="78441" customFormat="1" x14ac:dyDescent="0.35"/>
    <row r="78442" customFormat="1" x14ac:dyDescent="0.35"/>
    <row r="78443" customFormat="1" x14ac:dyDescent="0.35"/>
    <row r="78444" customFormat="1" x14ac:dyDescent="0.35"/>
    <row r="78445" customFormat="1" x14ac:dyDescent="0.35"/>
    <row r="78446" customFormat="1" x14ac:dyDescent="0.35"/>
    <row r="78447" customFormat="1" x14ac:dyDescent="0.35"/>
    <row r="78448" customFormat="1" x14ac:dyDescent="0.35"/>
    <row r="78449" customFormat="1" x14ac:dyDescent="0.35"/>
    <row r="78450" customFormat="1" x14ac:dyDescent="0.35"/>
    <row r="78451" customFormat="1" x14ac:dyDescent="0.35"/>
    <row r="78452" customFormat="1" x14ac:dyDescent="0.35"/>
    <row r="78453" customFormat="1" x14ac:dyDescent="0.35"/>
    <row r="78454" customFormat="1" x14ac:dyDescent="0.35"/>
    <row r="78455" customFormat="1" x14ac:dyDescent="0.35"/>
    <row r="78456" customFormat="1" x14ac:dyDescent="0.35"/>
    <row r="78457" customFormat="1" x14ac:dyDescent="0.35"/>
    <row r="78458" customFormat="1" x14ac:dyDescent="0.35"/>
    <row r="78459" customFormat="1" x14ac:dyDescent="0.35"/>
    <row r="78460" customFormat="1" x14ac:dyDescent="0.35"/>
    <row r="78461" customFormat="1" x14ac:dyDescent="0.35"/>
    <row r="78462" customFormat="1" x14ac:dyDescent="0.35"/>
    <row r="78463" customFormat="1" x14ac:dyDescent="0.35"/>
    <row r="78464" customFormat="1" x14ac:dyDescent="0.35"/>
    <row r="78465" customFormat="1" x14ac:dyDescent="0.35"/>
    <row r="78466" customFormat="1" x14ac:dyDescent="0.35"/>
    <row r="78467" customFormat="1" x14ac:dyDescent="0.35"/>
    <row r="78468" customFormat="1" x14ac:dyDescent="0.35"/>
    <row r="78469" customFormat="1" x14ac:dyDescent="0.35"/>
    <row r="78470" customFormat="1" x14ac:dyDescent="0.35"/>
    <row r="78471" customFormat="1" x14ac:dyDescent="0.35"/>
    <row r="78472" customFormat="1" x14ac:dyDescent="0.35"/>
    <row r="78473" customFormat="1" x14ac:dyDescent="0.35"/>
    <row r="78474" customFormat="1" x14ac:dyDescent="0.35"/>
    <row r="78475" customFormat="1" x14ac:dyDescent="0.35"/>
    <row r="78476" customFormat="1" x14ac:dyDescent="0.35"/>
    <row r="78477" customFormat="1" x14ac:dyDescent="0.35"/>
    <row r="78478" customFormat="1" x14ac:dyDescent="0.35"/>
    <row r="78479" customFormat="1" x14ac:dyDescent="0.35"/>
    <row r="78480" customFormat="1" x14ac:dyDescent="0.35"/>
    <row r="78481" customFormat="1" x14ac:dyDescent="0.35"/>
    <row r="78482" customFormat="1" x14ac:dyDescent="0.35"/>
    <row r="78483" customFormat="1" x14ac:dyDescent="0.35"/>
    <row r="78484" customFormat="1" x14ac:dyDescent="0.35"/>
    <row r="78485" customFormat="1" x14ac:dyDescent="0.35"/>
    <row r="78486" customFormat="1" x14ac:dyDescent="0.35"/>
    <row r="78487" customFormat="1" x14ac:dyDescent="0.35"/>
    <row r="78488" customFormat="1" x14ac:dyDescent="0.35"/>
    <row r="78489" customFormat="1" x14ac:dyDescent="0.35"/>
    <row r="78490" customFormat="1" x14ac:dyDescent="0.35"/>
    <row r="78491" customFormat="1" x14ac:dyDescent="0.35"/>
    <row r="78492" customFormat="1" x14ac:dyDescent="0.35"/>
    <row r="78493" customFormat="1" x14ac:dyDescent="0.35"/>
    <row r="78494" customFormat="1" x14ac:dyDescent="0.35"/>
    <row r="78495" customFormat="1" x14ac:dyDescent="0.35"/>
    <row r="78496" customFormat="1" x14ac:dyDescent="0.35"/>
    <row r="78497" customFormat="1" x14ac:dyDescent="0.35"/>
    <row r="78498" customFormat="1" x14ac:dyDescent="0.35"/>
    <row r="78499" customFormat="1" x14ac:dyDescent="0.35"/>
    <row r="78500" customFormat="1" x14ac:dyDescent="0.35"/>
    <row r="78501" customFormat="1" x14ac:dyDescent="0.35"/>
    <row r="78502" customFormat="1" x14ac:dyDescent="0.35"/>
    <row r="78503" customFormat="1" x14ac:dyDescent="0.35"/>
    <row r="78504" customFormat="1" x14ac:dyDescent="0.35"/>
    <row r="78505" customFormat="1" x14ac:dyDescent="0.35"/>
    <row r="78506" customFormat="1" x14ac:dyDescent="0.35"/>
    <row r="78507" customFormat="1" x14ac:dyDescent="0.35"/>
    <row r="78508" customFormat="1" x14ac:dyDescent="0.35"/>
    <row r="78509" customFormat="1" x14ac:dyDescent="0.35"/>
    <row r="78510" customFormat="1" x14ac:dyDescent="0.35"/>
    <row r="78511" customFormat="1" x14ac:dyDescent="0.35"/>
    <row r="78512" customFormat="1" x14ac:dyDescent="0.35"/>
    <row r="78513" customFormat="1" x14ac:dyDescent="0.35"/>
    <row r="78514" customFormat="1" x14ac:dyDescent="0.35"/>
    <row r="78515" customFormat="1" x14ac:dyDescent="0.35"/>
    <row r="78516" customFormat="1" x14ac:dyDescent="0.35"/>
    <row r="78517" customFormat="1" x14ac:dyDescent="0.35"/>
    <row r="78518" customFormat="1" x14ac:dyDescent="0.35"/>
    <row r="78519" customFormat="1" x14ac:dyDescent="0.35"/>
    <row r="78520" customFormat="1" x14ac:dyDescent="0.35"/>
    <row r="78521" customFormat="1" x14ac:dyDescent="0.35"/>
    <row r="78522" customFormat="1" x14ac:dyDescent="0.35"/>
    <row r="78523" customFormat="1" x14ac:dyDescent="0.35"/>
    <row r="78524" customFormat="1" x14ac:dyDescent="0.35"/>
    <row r="78525" customFormat="1" x14ac:dyDescent="0.35"/>
    <row r="78526" customFormat="1" x14ac:dyDescent="0.35"/>
    <row r="78527" customFormat="1" x14ac:dyDescent="0.35"/>
    <row r="78528" customFormat="1" x14ac:dyDescent="0.35"/>
    <row r="78529" customFormat="1" x14ac:dyDescent="0.35"/>
    <row r="78530" customFormat="1" x14ac:dyDescent="0.35"/>
    <row r="78531" customFormat="1" x14ac:dyDescent="0.35"/>
    <row r="78532" customFormat="1" x14ac:dyDescent="0.35"/>
    <row r="78533" customFormat="1" x14ac:dyDescent="0.35"/>
    <row r="78534" customFormat="1" x14ac:dyDescent="0.35"/>
    <row r="78535" customFormat="1" x14ac:dyDescent="0.35"/>
    <row r="78536" customFormat="1" x14ac:dyDescent="0.35"/>
    <row r="78537" customFormat="1" x14ac:dyDescent="0.35"/>
    <row r="78538" customFormat="1" x14ac:dyDescent="0.35"/>
    <row r="78539" customFormat="1" x14ac:dyDescent="0.35"/>
    <row r="78540" customFormat="1" x14ac:dyDescent="0.35"/>
    <row r="78541" customFormat="1" x14ac:dyDescent="0.35"/>
    <row r="78542" customFormat="1" x14ac:dyDescent="0.35"/>
    <row r="78543" customFormat="1" x14ac:dyDescent="0.35"/>
    <row r="78544" customFormat="1" x14ac:dyDescent="0.35"/>
    <row r="78545" customFormat="1" x14ac:dyDescent="0.35"/>
    <row r="78546" customFormat="1" x14ac:dyDescent="0.35"/>
    <row r="78547" customFormat="1" x14ac:dyDescent="0.35"/>
    <row r="78548" customFormat="1" x14ac:dyDescent="0.35"/>
    <row r="78549" customFormat="1" x14ac:dyDescent="0.35"/>
    <row r="78550" customFormat="1" x14ac:dyDescent="0.35"/>
    <row r="78551" customFormat="1" x14ac:dyDescent="0.35"/>
    <row r="78552" customFormat="1" x14ac:dyDescent="0.35"/>
    <row r="78553" customFormat="1" x14ac:dyDescent="0.35"/>
    <row r="78554" customFormat="1" x14ac:dyDescent="0.35"/>
    <row r="78555" customFormat="1" x14ac:dyDescent="0.35"/>
    <row r="78556" customFormat="1" x14ac:dyDescent="0.35"/>
    <row r="78557" customFormat="1" x14ac:dyDescent="0.35"/>
    <row r="78558" customFormat="1" x14ac:dyDescent="0.35"/>
    <row r="78559" customFormat="1" x14ac:dyDescent="0.35"/>
    <row r="78560" customFormat="1" x14ac:dyDescent="0.35"/>
    <row r="78561" customFormat="1" x14ac:dyDescent="0.35"/>
    <row r="78562" customFormat="1" x14ac:dyDescent="0.35"/>
    <row r="78563" customFormat="1" x14ac:dyDescent="0.35"/>
    <row r="78564" customFormat="1" x14ac:dyDescent="0.35"/>
    <row r="78565" customFormat="1" x14ac:dyDescent="0.35"/>
    <row r="78566" customFormat="1" x14ac:dyDescent="0.35"/>
    <row r="78567" customFormat="1" x14ac:dyDescent="0.35"/>
    <row r="78568" customFormat="1" x14ac:dyDescent="0.35"/>
    <row r="78569" customFormat="1" x14ac:dyDescent="0.35"/>
    <row r="78570" customFormat="1" x14ac:dyDescent="0.35"/>
    <row r="78571" customFormat="1" x14ac:dyDescent="0.35"/>
    <row r="78572" customFormat="1" x14ac:dyDescent="0.35"/>
    <row r="78573" customFormat="1" x14ac:dyDescent="0.35"/>
    <row r="78574" customFormat="1" x14ac:dyDescent="0.35"/>
    <row r="78575" customFormat="1" x14ac:dyDescent="0.35"/>
    <row r="78576" customFormat="1" x14ac:dyDescent="0.35"/>
    <row r="78577" customFormat="1" x14ac:dyDescent="0.35"/>
    <row r="78578" customFormat="1" x14ac:dyDescent="0.35"/>
    <row r="78579" customFormat="1" x14ac:dyDescent="0.35"/>
    <row r="78580" customFormat="1" x14ac:dyDescent="0.35"/>
    <row r="78581" customFormat="1" x14ac:dyDescent="0.35"/>
    <row r="78582" customFormat="1" x14ac:dyDescent="0.35"/>
    <row r="78583" customFormat="1" x14ac:dyDescent="0.35"/>
    <row r="78584" customFormat="1" x14ac:dyDescent="0.35"/>
    <row r="78585" customFormat="1" x14ac:dyDescent="0.35"/>
    <row r="78586" customFormat="1" x14ac:dyDescent="0.35"/>
    <row r="78587" customFormat="1" x14ac:dyDescent="0.35"/>
    <row r="78588" customFormat="1" x14ac:dyDescent="0.35"/>
    <row r="78589" customFormat="1" x14ac:dyDescent="0.35"/>
    <row r="78590" customFormat="1" x14ac:dyDescent="0.35"/>
    <row r="78591" customFormat="1" x14ac:dyDescent="0.35"/>
    <row r="78592" customFormat="1" x14ac:dyDescent="0.35"/>
    <row r="78593" customFormat="1" x14ac:dyDescent="0.35"/>
    <row r="78594" customFormat="1" x14ac:dyDescent="0.35"/>
    <row r="78595" customFormat="1" x14ac:dyDescent="0.35"/>
    <row r="78596" customFormat="1" x14ac:dyDescent="0.35"/>
    <row r="78597" customFormat="1" x14ac:dyDescent="0.35"/>
    <row r="78598" customFormat="1" x14ac:dyDescent="0.35"/>
    <row r="78599" customFormat="1" x14ac:dyDescent="0.35"/>
    <row r="78600" customFormat="1" x14ac:dyDescent="0.35"/>
    <row r="78601" customFormat="1" x14ac:dyDescent="0.35"/>
    <row r="78602" customFormat="1" x14ac:dyDescent="0.35"/>
    <row r="78603" customFormat="1" x14ac:dyDescent="0.35"/>
    <row r="78604" customFormat="1" x14ac:dyDescent="0.35"/>
    <row r="78605" customFormat="1" x14ac:dyDescent="0.35"/>
    <row r="78606" customFormat="1" x14ac:dyDescent="0.35"/>
    <row r="78607" customFormat="1" x14ac:dyDescent="0.35"/>
    <row r="78608" customFormat="1" x14ac:dyDescent="0.35"/>
    <row r="78609" customFormat="1" x14ac:dyDescent="0.35"/>
    <row r="78610" customFormat="1" x14ac:dyDescent="0.35"/>
    <row r="78611" customFormat="1" x14ac:dyDescent="0.35"/>
    <row r="78612" customFormat="1" x14ac:dyDescent="0.35"/>
    <row r="78613" customFormat="1" x14ac:dyDescent="0.35"/>
    <row r="78614" customFormat="1" x14ac:dyDescent="0.35"/>
    <row r="78615" customFormat="1" x14ac:dyDescent="0.35"/>
    <row r="78616" customFormat="1" x14ac:dyDescent="0.35"/>
    <row r="78617" customFormat="1" x14ac:dyDescent="0.35"/>
    <row r="78618" customFormat="1" x14ac:dyDescent="0.35"/>
    <row r="78619" customFormat="1" x14ac:dyDescent="0.35"/>
    <row r="78620" customFormat="1" x14ac:dyDescent="0.35"/>
    <row r="78621" customFormat="1" x14ac:dyDescent="0.35"/>
    <row r="78622" customFormat="1" x14ac:dyDescent="0.35"/>
    <row r="78623" customFormat="1" x14ac:dyDescent="0.35"/>
    <row r="78624" customFormat="1" x14ac:dyDescent="0.35"/>
    <row r="78625" customFormat="1" x14ac:dyDescent="0.35"/>
    <row r="78626" customFormat="1" x14ac:dyDescent="0.35"/>
    <row r="78627" customFormat="1" x14ac:dyDescent="0.35"/>
    <row r="78628" customFormat="1" x14ac:dyDescent="0.35"/>
    <row r="78629" customFormat="1" x14ac:dyDescent="0.35"/>
    <row r="78630" customFormat="1" x14ac:dyDescent="0.35"/>
    <row r="78631" customFormat="1" x14ac:dyDescent="0.35"/>
    <row r="78632" customFormat="1" x14ac:dyDescent="0.35"/>
    <row r="78633" customFormat="1" x14ac:dyDescent="0.35"/>
    <row r="78634" customFormat="1" x14ac:dyDescent="0.35"/>
    <row r="78635" customFormat="1" x14ac:dyDescent="0.35"/>
    <row r="78636" customFormat="1" x14ac:dyDescent="0.35"/>
    <row r="78637" customFormat="1" x14ac:dyDescent="0.35"/>
    <row r="78638" customFormat="1" x14ac:dyDescent="0.35"/>
    <row r="78639" customFormat="1" x14ac:dyDescent="0.35"/>
    <row r="78640" customFormat="1" x14ac:dyDescent="0.35"/>
    <row r="78641" customFormat="1" x14ac:dyDescent="0.35"/>
    <row r="78642" customFormat="1" x14ac:dyDescent="0.35"/>
    <row r="78643" customFormat="1" x14ac:dyDescent="0.35"/>
    <row r="78644" customFormat="1" x14ac:dyDescent="0.35"/>
    <row r="78645" customFormat="1" x14ac:dyDescent="0.35"/>
    <row r="78646" customFormat="1" x14ac:dyDescent="0.35"/>
    <row r="78647" customFormat="1" x14ac:dyDescent="0.35"/>
    <row r="78648" customFormat="1" x14ac:dyDescent="0.35"/>
    <row r="78649" customFormat="1" x14ac:dyDescent="0.35"/>
    <row r="78650" customFormat="1" x14ac:dyDescent="0.35"/>
    <row r="78651" customFormat="1" x14ac:dyDescent="0.35"/>
    <row r="78652" customFormat="1" x14ac:dyDescent="0.35"/>
    <row r="78653" customFormat="1" x14ac:dyDescent="0.35"/>
    <row r="78654" customFormat="1" x14ac:dyDescent="0.35"/>
    <row r="78655" customFormat="1" x14ac:dyDescent="0.35"/>
    <row r="78656" customFormat="1" x14ac:dyDescent="0.35"/>
    <row r="78657" customFormat="1" x14ac:dyDescent="0.35"/>
    <row r="78658" customFormat="1" x14ac:dyDescent="0.35"/>
    <row r="78659" customFormat="1" x14ac:dyDescent="0.35"/>
    <row r="78660" customFormat="1" x14ac:dyDescent="0.35"/>
    <row r="78661" customFormat="1" x14ac:dyDescent="0.35"/>
    <row r="78662" customFormat="1" x14ac:dyDescent="0.35"/>
    <row r="78663" customFormat="1" x14ac:dyDescent="0.35"/>
    <row r="78664" customFormat="1" x14ac:dyDescent="0.35"/>
    <row r="78665" customFormat="1" x14ac:dyDescent="0.35"/>
    <row r="78666" customFormat="1" x14ac:dyDescent="0.35"/>
    <row r="78667" customFormat="1" x14ac:dyDescent="0.35"/>
    <row r="78668" customFormat="1" x14ac:dyDescent="0.35"/>
    <row r="78669" customFormat="1" x14ac:dyDescent="0.35"/>
    <row r="78670" customFormat="1" x14ac:dyDescent="0.35"/>
    <row r="78671" customFormat="1" x14ac:dyDescent="0.35"/>
    <row r="78672" customFormat="1" x14ac:dyDescent="0.35"/>
    <row r="78673" customFormat="1" x14ac:dyDescent="0.35"/>
    <row r="78674" customFormat="1" x14ac:dyDescent="0.35"/>
    <row r="78675" customFormat="1" x14ac:dyDescent="0.35"/>
    <row r="78676" customFormat="1" x14ac:dyDescent="0.35"/>
    <row r="78677" customFormat="1" x14ac:dyDescent="0.35"/>
    <row r="78678" customFormat="1" x14ac:dyDescent="0.35"/>
    <row r="78679" customFormat="1" x14ac:dyDescent="0.35"/>
    <row r="78680" customFormat="1" x14ac:dyDescent="0.35"/>
    <row r="78681" customFormat="1" x14ac:dyDescent="0.35"/>
    <row r="78682" customFormat="1" x14ac:dyDescent="0.35"/>
    <row r="78683" customFormat="1" x14ac:dyDescent="0.35"/>
    <row r="78684" customFormat="1" x14ac:dyDescent="0.35"/>
    <row r="78685" customFormat="1" x14ac:dyDescent="0.35"/>
    <row r="78686" customFormat="1" x14ac:dyDescent="0.35"/>
    <row r="78687" customFormat="1" x14ac:dyDescent="0.35"/>
    <row r="78688" customFormat="1" x14ac:dyDescent="0.35"/>
    <row r="78689" customFormat="1" x14ac:dyDescent="0.35"/>
    <row r="78690" customFormat="1" x14ac:dyDescent="0.35"/>
    <row r="78691" customFormat="1" x14ac:dyDescent="0.35"/>
    <row r="78692" customFormat="1" x14ac:dyDescent="0.35"/>
    <row r="78693" customFormat="1" x14ac:dyDescent="0.35"/>
    <row r="78694" customFormat="1" x14ac:dyDescent="0.35"/>
    <row r="78695" customFormat="1" x14ac:dyDescent="0.35"/>
    <row r="78696" customFormat="1" x14ac:dyDescent="0.35"/>
    <row r="78697" customFormat="1" x14ac:dyDescent="0.35"/>
    <row r="78698" customFormat="1" x14ac:dyDescent="0.35"/>
    <row r="78699" customFormat="1" x14ac:dyDescent="0.35"/>
    <row r="78700" customFormat="1" x14ac:dyDescent="0.35"/>
    <row r="78701" customFormat="1" x14ac:dyDescent="0.35"/>
    <row r="78702" customFormat="1" x14ac:dyDescent="0.35"/>
    <row r="78703" customFormat="1" x14ac:dyDescent="0.35"/>
    <row r="78704" customFormat="1" x14ac:dyDescent="0.35"/>
    <row r="78705" customFormat="1" x14ac:dyDescent="0.35"/>
    <row r="78706" customFormat="1" x14ac:dyDescent="0.35"/>
    <row r="78707" customFormat="1" x14ac:dyDescent="0.35"/>
    <row r="78708" customFormat="1" x14ac:dyDescent="0.35"/>
    <row r="78709" customFormat="1" x14ac:dyDescent="0.35"/>
    <row r="78710" customFormat="1" x14ac:dyDescent="0.35"/>
    <row r="78711" customFormat="1" x14ac:dyDescent="0.35"/>
    <row r="78712" customFormat="1" x14ac:dyDescent="0.35"/>
    <row r="78713" customFormat="1" x14ac:dyDescent="0.35"/>
    <row r="78714" customFormat="1" x14ac:dyDescent="0.35"/>
    <row r="78715" customFormat="1" x14ac:dyDescent="0.35"/>
    <row r="78716" customFormat="1" x14ac:dyDescent="0.35"/>
    <row r="78717" customFormat="1" x14ac:dyDescent="0.35"/>
    <row r="78718" customFormat="1" x14ac:dyDescent="0.35"/>
    <row r="78719" customFormat="1" x14ac:dyDescent="0.35"/>
    <row r="78720" customFormat="1" x14ac:dyDescent="0.35"/>
    <row r="78721" customFormat="1" x14ac:dyDescent="0.35"/>
    <row r="78722" customFormat="1" x14ac:dyDescent="0.35"/>
    <row r="78723" customFormat="1" x14ac:dyDescent="0.35"/>
    <row r="78724" customFormat="1" x14ac:dyDescent="0.35"/>
    <row r="78725" customFormat="1" x14ac:dyDescent="0.35"/>
    <row r="78726" customFormat="1" x14ac:dyDescent="0.35"/>
    <row r="78727" customFormat="1" x14ac:dyDescent="0.35"/>
    <row r="78728" customFormat="1" x14ac:dyDescent="0.35"/>
    <row r="78729" customFormat="1" x14ac:dyDescent="0.35"/>
    <row r="78730" customFormat="1" x14ac:dyDescent="0.35"/>
    <row r="78731" customFormat="1" x14ac:dyDescent="0.35"/>
    <row r="78732" customFormat="1" x14ac:dyDescent="0.35"/>
    <row r="78733" customFormat="1" x14ac:dyDescent="0.35"/>
    <row r="78734" customFormat="1" x14ac:dyDescent="0.35"/>
    <row r="78735" customFormat="1" x14ac:dyDescent="0.35"/>
    <row r="78736" customFormat="1" x14ac:dyDescent="0.35"/>
    <row r="78737" customFormat="1" x14ac:dyDescent="0.35"/>
    <row r="78738" customFormat="1" x14ac:dyDescent="0.35"/>
    <row r="78739" customFormat="1" x14ac:dyDescent="0.35"/>
    <row r="78740" customFormat="1" x14ac:dyDescent="0.35"/>
    <row r="78741" customFormat="1" x14ac:dyDescent="0.35"/>
    <row r="78742" customFormat="1" x14ac:dyDescent="0.35"/>
    <row r="78743" customFormat="1" x14ac:dyDescent="0.35"/>
    <row r="78744" customFormat="1" x14ac:dyDescent="0.35"/>
    <row r="78745" customFormat="1" x14ac:dyDescent="0.35"/>
    <row r="78746" customFormat="1" x14ac:dyDescent="0.35"/>
    <row r="78747" customFormat="1" x14ac:dyDescent="0.35"/>
    <row r="78748" customFormat="1" x14ac:dyDescent="0.35"/>
    <row r="78749" customFormat="1" x14ac:dyDescent="0.35"/>
    <row r="78750" customFormat="1" x14ac:dyDescent="0.35"/>
    <row r="78751" customFormat="1" x14ac:dyDescent="0.35"/>
    <row r="78752" customFormat="1" x14ac:dyDescent="0.35"/>
    <row r="78753" customFormat="1" x14ac:dyDescent="0.35"/>
    <row r="78754" customFormat="1" x14ac:dyDescent="0.35"/>
    <row r="78755" customFormat="1" x14ac:dyDescent="0.35"/>
    <row r="78756" customFormat="1" x14ac:dyDescent="0.35"/>
    <row r="78757" customFormat="1" x14ac:dyDescent="0.35"/>
    <row r="78758" customFormat="1" x14ac:dyDescent="0.35"/>
    <row r="78759" customFormat="1" x14ac:dyDescent="0.35"/>
    <row r="78760" customFormat="1" x14ac:dyDescent="0.35"/>
    <row r="78761" customFormat="1" x14ac:dyDescent="0.35"/>
    <row r="78762" customFormat="1" x14ac:dyDescent="0.35"/>
    <row r="78763" customFormat="1" x14ac:dyDescent="0.35"/>
    <row r="78764" customFormat="1" x14ac:dyDescent="0.35"/>
    <row r="78765" customFormat="1" x14ac:dyDescent="0.35"/>
    <row r="78766" customFormat="1" x14ac:dyDescent="0.35"/>
    <row r="78767" customFormat="1" x14ac:dyDescent="0.35"/>
    <row r="78768" customFormat="1" x14ac:dyDescent="0.35"/>
    <row r="78769" customFormat="1" x14ac:dyDescent="0.35"/>
    <row r="78770" customFormat="1" x14ac:dyDescent="0.35"/>
    <row r="78771" customFormat="1" x14ac:dyDescent="0.35"/>
    <row r="78772" customFormat="1" x14ac:dyDescent="0.35"/>
    <row r="78773" customFormat="1" x14ac:dyDescent="0.35"/>
    <row r="78774" customFormat="1" x14ac:dyDescent="0.35"/>
    <row r="78775" customFormat="1" x14ac:dyDescent="0.35"/>
    <row r="78776" customFormat="1" x14ac:dyDescent="0.35"/>
    <row r="78777" customFormat="1" x14ac:dyDescent="0.35"/>
    <row r="78778" customFormat="1" x14ac:dyDescent="0.35"/>
    <row r="78779" customFormat="1" x14ac:dyDescent="0.35"/>
    <row r="78780" customFormat="1" x14ac:dyDescent="0.35"/>
    <row r="78781" customFormat="1" x14ac:dyDescent="0.35"/>
    <row r="78782" customFormat="1" x14ac:dyDescent="0.35"/>
    <row r="78783" customFormat="1" x14ac:dyDescent="0.35"/>
    <row r="78784" customFormat="1" x14ac:dyDescent="0.35"/>
    <row r="78785" customFormat="1" x14ac:dyDescent="0.35"/>
    <row r="78786" customFormat="1" x14ac:dyDescent="0.35"/>
    <row r="78787" customFormat="1" x14ac:dyDescent="0.35"/>
    <row r="78788" customFormat="1" x14ac:dyDescent="0.35"/>
    <row r="78789" customFormat="1" x14ac:dyDescent="0.35"/>
    <row r="78790" customFormat="1" x14ac:dyDescent="0.35"/>
    <row r="78791" customFormat="1" x14ac:dyDescent="0.35"/>
    <row r="78792" customFormat="1" x14ac:dyDescent="0.35"/>
    <row r="78793" customFormat="1" x14ac:dyDescent="0.35"/>
    <row r="78794" customFormat="1" x14ac:dyDescent="0.35"/>
    <row r="78795" customFormat="1" x14ac:dyDescent="0.35"/>
    <row r="78796" customFormat="1" x14ac:dyDescent="0.35"/>
    <row r="78797" customFormat="1" x14ac:dyDescent="0.35"/>
    <row r="78798" customFormat="1" x14ac:dyDescent="0.35"/>
    <row r="78799" customFormat="1" x14ac:dyDescent="0.35"/>
    <row r="78800" customFormat="1" x14ac:dyDescent="0.35"/>
    <row r="78801" customFormat="1" x14ac:dyDescent="0.35"/>
    <row r="78802" customFormat="1" x14ac:dyDescent="0.35"/>
    <row r="78803" customFormat="1" x14ac:dyDescent="0.35"/>
    <row r="78804" customFormat="1" x14ac:dyDescent="0.35"/>
    <row r="78805" customFormat="1" x14ac:dyDescent="0.35"/>
    <row r="78806" customFormat="1" x14ac:dyDescent="0.35"/>
    <row r="78807" customFormat="1" x14ac:dyDescent="0.35"/>
    <row r="78808" customFormat="1" x14ac:dyDescent="0.35"/>
    <row r="78809" customFormat="1" x14ac:dyDescent="0.35"/>
    <row r="78810" customFormat="1" x14ac:dyDescent="0.35"/>
    <row r="78811" customFormat="1" x14ac:dyDescent="0.35"/>
    <row r="78812" customFormat="1" x14ac:dyDescent="0.35"/>
    <row r="78813" customFormat="1" x14ac:dyDescent="0.35"/>
    <row r="78814" customFormat="1" x14ac:dyDescent="0.35"/>
    <row r="78815" customFormat="1" x14ac:dyDescent="0.35"/>
    <row r="78816" customFormat="1" x14ac:dyDescent="0.35"/>
    <row r="78817" customFormat="1" x14ac:dyDescent="0.35"/>
    <row r="78818" customFormat="1" x14ac:dyDescent="0.35"/>
    <row r="78819" customFormat="1" x14ac:dyDescent="0.35"/>
    <row r="78820" customFormat="1" x14ac:dyDescent="0.35"/>
    <row r="78821" customFormat="1" x14ac:dyDescent="0.35"/>
    <row r="78822" customFormat="1" x14ac:dyDescent="0.35"/>
    <row r="78823" customFormat="1" x14ac:dyDescent="0.35"/>
    <row r="78824" customFormat="1" x14ac:dyDescent="0.35"/>
    <row r="78825" customFormat="1" x14ac:dyDescent="0.35"/>
    <row r="78826" customFormat="1" x14ac:dyDescent="0.35"/>
    <row r="78827" customFormat="1" x14ac:dyDescent="0.35"/>
    <row r="78828" customFormat="1" x14ac:dyDescent="0.35"/>
    <row r="78829" customFormat="1" x14ac:dyDescent="0.35"/>
    <row r="78830" customFormat="1" x14ac:dyDescent="0.35"/>
    <row r="78831" customFormat="1" x14ac:dyDescent="0.35"/>
    <row r="78832" customFormat="1" x14ac:dyDescent="0.35"/>
    <row r="78833" customFormat="1" x14ac:dyDescent="0.35"/>
    <row r="78834" customFormat="1" x14ac:dyDescent="0.35"/>
    <row r="78835" customFormat="1" x14ac:dyDescent="0.35"/>
    <row r="78836" customFormat="1" x14ac:dyDescent="0.35"/>
    <row r="78837" customFormat="1" x14ac:dyDescent="0.35"/>
    <row r="78838" customFormat="1" x14ac:dyDescent="0.35"/>
    <row r="78839" customFormat="1" x14ac:dyDescent="0.35"/>
    <row r="78840" customFormat="1" x14ac:dyDescent="0.35"/>
    <row r="78841" customFormat="1" x14ac:dyDescent="0.35"/>
    <row r="78842" customFormat="1" x14ac:dyDescent="0.35"/>
    <row r="78843" customFormat="1" x14ac:dyDescent="0.35"/>
    <row r="78844" customFormat="1" x14ac:dyDescent="0.35"/>
    <row r="78845" customFormat="1" x14ac:dyDescent="0.35"/>
    <row r="78846" customFormat="1" x14ac:dyDescent="0.35"/>
    <row r="78847" customFormat="1" x14ac:dyDescent="0.35"/>
    <row r="78848" customFormat="1" x14ac:dyDescent="0.35"/>
    <row r="78849" customFormat="1" x14ac:dyDescent="0.35"/>
    <row r="78850" customFormat="1" x14ac:dyDescent="0.35"/>
    <row r="78851" customFormat="1" x14ac:dyDescent="0.35"/>
    <row r="78852" customFormat="1" x14ac:dyDescent="0.35"/>
    <row r="78853" customFormat="1" x14ac:dyDescent="0.35"/>
    <row r="78854" customFormat="1" x14ac:dyDescent="0.35"/>
    <row r="78855" customFormat="1" x14ac:dyDescent="0.35"/>
    <row r="78856" customFormat="1" x14ac:dyDescent="0.35"/>
    <row r="78857" customFormat="1" x14ac:dyDescent="0.35"/>
    <row r="78858" customFormat="1" x14ac:dyDescent="0.35"/>
    <row r="78859" customFormat="1" x14ac:dyDescent="0.35"/>
    <row r="78860" customFormat="1" x14ac:dyDescent="0.35"/>
    <row r="78861" customFormat="1" x14ac:dyDescent="0.35"/>
    <row r="78862" customFormat="1" x14ac:dyDescent="0.35"/>
    <row r="78863" customFormat="1" x14ac:dyDescent="0.35"/>
    <row r="78864" customFormat="1" x14ac:dyDescent="0.35"/>
    <row r="78865" customFormat="1" x14ac:dyDescent="0.35"/>
    <row r="78866" customFormat="1" x14ac:dyDescent="0.35"/>
    <row r="78867" customFormat="1" x14ac:dyDescent="0.35"/>
    <row r="78868" customFormat="1" x14ac:dyDescent="0.35"/>
    <row r="78869" customFormat="1" x14ac:dyDescent="0.35"/>
    <row r="78870" customFormat="1" x14ac:dyDescent="0.35"/>
    <row r="78871" customFormat="1" x14ac:dyDescent="0.35"/>
    <row r="78872" customFormat="1" x14ac:dyDescent="0.35"/>
    <row r="78873" customFormat="1" x14ac:dyDescent="0.35"/>
    <row r="78874" customFormat="1" x14ac:dyDescent="0.35"/>
    <row r="78875" customFormat="1" x14ac:dyDescent="0.35"/>
    <row r="78876" customFormat="1" x14ac:dyDescent="0.35"/>
    <row r="78877" customFormat="1" x14ac:dyDescent="0.35"/>
    <row r="78878" customFormat="1" x14ac:dyDescent="0.35"/>
    <row r="78879" customFormat="1" x14ac:dyDescent="0.35"/>
    <row r="78880" customFormat="1" x14ac:dyDescent="0.35"/>
    <row r="78881" customFormat="1" x14ac:dyDescent="0.35"/>
    <row r="78882" customFormat="1" x14ac:dyDescent="0.35"/>
    <row r="78883" customFormat="1" x14ac:dyDescent="0.35"/>
    <row r="78884" customFormat="1" x14ac:dyDescent="0.35"/>
    <row r="78885" customFormat="1" x14ac:dyDescent="0.35"/>
    <row r="78886" customFormat="1" x14ac:dyDescent="0.35"/>
    <row r="78887" customFormat="1" x14ac:dyDescent="0.35"/>
    <row r="78888" customFormat="1" x14ac:dyDescent="0.35"/>
    <row r="78889" customFormat="1" x14ac:dyDescent="0.35"/>
    <row r="78890" customFormat="1" x14ac:dyDescent="0.35"/>
    <row r="78891" customFormat="1" x14ac:dyDescent="0.35"/>
    <row r="78892" customFormat="1" x14ac:dyDescent="0.35"/>
    <row r="78893" customFormat="1" x14ac:dyDescent="0.35"/>
    <row r="78894" customFormat="1" x14ac:dyDescent="0.35"/>
    <row r="78895" customFormat="1" x14ac:dyDescent="0.35"/>
    <row r="78896" customFormat="1" x14ac:dyDescent="0.35"/>
    <row r="78897" customFormat="1" x14ac:dyDescent="0.35"/>
    <row r="78898" customFormat="1" x14ac:dyDescent="0.35"/>
    <row r="78899" customFormat="1" x14ac:dyDescent="0.35"/>
    <row r="78900" customFormat="1" x14ac:dyDescent="0.35"/>
    <row r="78901" customFormat="1" x14ac:dyDescent="0.35"/>
    <row r="78902" customFormat="1" x14ac:dyDescent="0.35"/>
    <row r="78903" customFormat="1" x14ac:dyDescent="0.35"/>
    <row r="78904" customFormat="1" x14ac:dyDescent="0.35"/>
    <row r="78905" customFormat="1" x14ac:dyDescent="0.35"/>
    <row r="78906" customFormat="1" x14ac:dyDescent="0.35"/>
    <row r="78907" customFormat="1" x14ac:dyDescent="0.35"/>
    <row r="78908" customFormat="1" x14ac:dyDescent="0.35"/>
    <row r="78909" customFormat="1" x14ac:dyDescent="0.35"/>
    <row r="78910" customFormat="1" x14ac:dyDescent="0.35"/>
    <row r="78911" customFormat="1" x14ac:dyDescent="0.35"/>
    <row r="78912" customFormat="1" x14ac:dyDescent="0.35"/>
    <row r="78913" customFormat="1" x14ac:dyDescent="0.35"/>
    <row r="78914" customFormat="1" x14ac:dyDescent="0.35"/>
    <row r="78915" customFormat="1" x14ac:dyDescent="0.35"/>
    <row r="78916" customFormat="1" x14ac:dyDescent="0.35"/>
    <row r="78917" customFormat="1" x14ac:dyDescent="0.35"/>
    <row r="78918" customFormat="1" x14ac:dyDescent="0.35"/>
    <row r="78919" customFormat="1" x14ac:dyDescent="0.35"/>
    <row r="78920" customFormat="1" x14ac:dyDescent="0.35"/>
    <row r="78921" customFormat="1" x14ac:dyDescent="0.35"/>
    <row r="78922" customFormat="1" x14ac:dyDescent="0.35"/>
    <row r="78923" customFormat="1" x14ac:dyDescent="0.35"/>
    <row r="78924" customFormat="1" x14ac:dyDescent="0.35"/>
    <row r="78925" customFormat="1" x14ac:dyDescent="0.35"/>
    <row r="78926" customFormat="1" x14ac:dyDescent="0.35"/>
    <row r="78927" customFormat="1" x14ac:dyDescent="0.35"/>
    <row r="78928" customFormat="1" x14ac:dyDescent="0.35"/>
    <row r="78929" customFormat="1" x14ac:dyDescent="0.35"/>
    <row r="78930" customFormat="1" x14ac:dyDescent="0.35"/>
    <row r="78931" customFormat="1" x14ac:dyDescent="0.35"/>
    <row r="78932" customFormat="1" x14ac:dyDescent="0.35"/>
    <row r="78933" customFormat="1" x14ac:dyDescent="0.35"/>
    <row r="78934" customFormat="1" x14ac:dyDescent="0.35"/>
    <row r="78935" customFormat="1" x14ac:dyDescent="0.35"/>
    <row r="78936" customFormat="1" x14ac:dyDescent="0.35"/>
    <row r="78937" customFormat="1" x14ac:dyDescent="0.35"/>
    <row r="78938" customFormat="1" x14ac:dyDescent="0.35"/>
    <row r="78939" customFormat="1" x14ac:dyDescent="0.35"/>
    <row r="78940" customFormat="1" x14ac:dyDescent="0.35"/>
    <row r="78941" customFormat="1" x14ac:dyDescent="0.35"/>
    <row r="78942" customFormat="1" x14ac:dyDescent="0.35"/>
    <row r="78943" customFormat="1" x14ac:dyDescent="0.35"/>
    <row r="78944" customFormat="1" x14ac:dyDescent="0.35"/>
    <row r="78945" customFormat="1" x14ac:dyDescent="0.35"/>
    <row r="78946" customFormat="1" x14ac:dyDescent="0.35"/>
    <row r="78947" customFormat="1" x14ac:dyDescent="0.35"/>
    <row r="78948" customFormat="1" x14ac:dyDescent="0.35"/>
    <row r="78949" customFormat="1" x14ac:dyDescent="0.35"/>
    <row r="78950" customFormat="1" x14ac:dyDescent="0.35"/>
    <row r="78951" customFormat="1" x14ac:dyDescent="0.35"/>
    <row r="78952" customFormat="1" x14ac:dyDescent="0.35"/>
    <row r="78953" customFormat="1" x14ac:dyDescent="0.35"/>
    <row r="78954" customFormat="1" x14ac:dyDescent="0.35"/>
    <row r="78955" customFormat="1" x14ac:dyDescent="0.35"/>
    <row r="78956" customFormat="1" x14ac:dyDescent="0.35"/>
    <row r="78957" customFormat="1" x14ac:dyDescent="0.35"/>
    <row r="78958" customFormat="1" x14ac:dyDescent="0.35"/>
    <row r="78959" customFormat="1" x14ac:dyDescent="0.35"/>
    <row r="78960" customFormat="1" x14ac:dyDescent="0.35"/>
    <row r="78961" customFormat="1" x14ac:dyDescent="0.35"/>
    <row r="78962" customFormat="1" x14ac:dyDescent="0.35"/>
    <row r="78963" customFormat="1" x14ac:dyDescent="0.35"/>
    <row r="78964" customFormat="1" x14ac:dyDescent="0.35"/>
    <row r="78965" customFormat="1" x14ac:dyDescent="0.35"/>
    <row r="78966" customFormat="1" x14ac:dyDescent="0.35"/>
    <row r="78967" customFormat="1" x14ac:dyDescent="0.35"/>
    <row r="78968" customFormat="1" x14ac:dyDescent="0.35"/>
    <row r="78969" customFormat="1" x14ac:dyDescent="0.35"/>
    <row r="78970" customFormat="1" x14ac:dyDescent="0.35"/>
    <row r="78971" customFormat="1" x14ac:dyDescent="0.35"/>
    <row r="78972" customFormat="1" x14ac:dyDescent="0.35"/>
    <row r="78973" customFormat="1" x14ac:dyDescent="0.35"/>
    <row r="78974" customFormat="1" x14ac:dyDescent="0.35"/>
    <row r="78975" customFormat="1" x14ac:dyDescent="0.35"/>
    <row r="78976" customFormat="1" x14ac:dyDescent="0.35"/>
    <row r="78977" customFormat="1" x14ac:dyDescent="0.35"/>
    <row r="78978" customFormat="1" x14ac:dyDescent="0.35"/>
    <row r="78979" customFormat="1" x14ac:dyDescent="0.35"/>
    <row r="78980" customFormat="1" x14ac:dyDescent="0.35"/>
    <row r="78981" customFormat="1" x14ac:dyDescent="0.35"/>
    <row r="78982" customFormat="1" x14ac:dyDescent="0.35"/>
    <row r="78983" customFormat="1" x14ac:dyDescent="0.35"/>
    <row r="78984" customFormat="1" x14ac:dyDescent="0.35"/>
    <row r="78985" customFormat="1" x14ac:dyDescent="0.35"/>
    <row r="78986" customFormat="1" x14ac:dyDescent="0.35"/>
    <row r="78987" customFormat="1" x14ac:dyDescent="0.35"/>
    <row r="78988" customFormat="1" x14ac:dyDescent="0.35"/>
    <row r="78989" customFormat="1" x14ac:dyDescent="0.35"/>
    <row r="78990" customFormat="1" x14ac:dyDescent="0.35"/>
    <row r="78991" customFormat="1" x14ac:dyDescent="0.35"/>
    <row r="78992" customFormat="1" x14ac:dyDescent="0.35"/>
    <row r="78993" customFormat="1" x14ac:dyDescent="0.35"/>
    <row r="78994" customFormat="1" x14ac:dyDescent="0.35"/>
    <row r="78995" customFormat="1" x14ac:dyDescent="0.35"/>
    <row r="78996" customFormat="1" x14ac:dyDescent="0.35"/>
    <row r="78997" customFormat="1" x14ac:dyDescent="0.35"/>
    <row r="78998" customFormat="1" x14ac:dyDescent="0.35"/>
    <row r="78999" customFormat="1" x14ac:dyDescent="0.35"/>
    <row r="79000" customFormat="1" x14ac:dyDescent="0.35"/>
    <row r="79001" customFormat="1" x14ac:dyDescent="0.35"/>
    <row r="79002" customFormat="1" x14ac:dyDescent="0.35"/>
    <row r="79003" customFormat="1" x14ac:dyDescent="0.35"/>
    <row r="79004" customFormat="1" x14ac:dyDescent="0.35"/>
    <row r="79005" customFormat="1" x14ac:dyDescent="0.35"/>
    <row r="79006" customFormat="1" x14ac:dyDescent="0.35"/>
    <row r="79007" customFormat="1" x14ac:dyDescent="0.35"/>
    <row r="79008" customFormat="1" x14ac:dyDescent="0.35"/>
    <row r="79009" customFormat="1" x14ac:dyDescent="0.35"/>
    <row r="79010" customFormat="1" x14ac:dyDescent="0.35"/>
    <row r="79011" customFormat="1" x14ac:dyDescent="0.35"/>
    <row r="79012" customFormat="1" x14ac:dyDescent="0.35"/>
    <row r="79013" customFormat="1" x14ac:dyDescent="0.35"/>
    <row r="79014" customFormat="1" x14ac:dyDescent="0.35"/>
    <row r="79015" customFormat="1" x14ac:dyDescent="0.35"/>
    <row r="79016" customFormat="1" x14ac:dyDescent="0.35"/>
    <row r="79017" customFormat="1" x14ac:dyDescent="0.35"/>
    <row r="79018" customFormat="1" x14ac:dyDescent="0.35"/>
    <row r="79019" customFormat="1" x14ac:dyDescent="0.35"/>
    <row r="79020" customFormat="1" x14ac:dyDescent="0.35"/>
    <row r="79021" customFormat="1" x14ac:dyDescent="0.35"/>
    <row r="79022" customFormat="1" x14ac:dyDescent="0.35"/>
    <row r="79023" customFormat="1" x14ac:dyDescent="0.35"/>
    <row r="79024" customFormat="1" x14ac:dyDescent="0.35"/>
    <row r="79025" customFormat="1" x14ac:dyDescent="0.35"/>
    <row r="79026" customFormat="1" x14ac:dyDescent="0.35"/>
    <row r="79027" customFormat="1" x14ac:dyDescent="0.35"/>
    <row r="79028" customFormat="1" x14ac:dyDescent="0.35"/>
    <row r="79029" customFormat="1" x14ac:dyDescent="0.35"/>
    <row r="79030" customFormat="1" x14ac:dyDescent="0.35"/>
    <row r="79031" customFormat="1" x14ac:dyDescent="0.35"/>
    <row r="79032" customFormat="1" x14ac:dyDescent="0.35"/>
    <row r="79033" customFormat="1" x14ac:dyDescent="0.35"/>
    <row r="79034" customFormat="1" x14ac:dyDescent="0.35"/>
    <row r="79035" customFormat="1" x14ac:dyDescent="0.35"/>
    <row r="79036" customFormat="1" x14ac:dyDescent="0.35"/>
    <row r="79037" customFormat="1" x14ac:dyDescent="0.35"/>
    <row r="79038" customFormat="1" x14ac:dyDescent="0.35"/>
    <row r="79039" customFormat="1" x14ac:dyDescent="0.35"/>
    <row r="79040" customFormat="1" x14ac:dyDescent="0.35"/>
    <row r="79041" customFormat="1" x14ac:dyDescent="0.35"/>
    <row r="79042" customFormat="1" x14ac:dyDescent="0.35"/>
    <row r="79043" customFormat="1" x14ac:dyDescent="0.35"/>
    <row r="79044" customFormat="1" x14ac:dyDescent="0.35"/>
    <row r="79045" customFormat="1" x14ac:dyDescent="0.35"/>
    <row r="79046" customFormat="1" x14ac:dyDescent="0.35"/>
    <row r="79047" customFormat="1" x14ac:dyDescent="0.35"/>
    <row r="79048" customFormat="1" x14ac:dyDescent="0.35"/>
    <row r="79049" customFormat="1" x14ac:dyDescent="0.35"/>
    <row r="79050" customFormat="1" x14ac:dyDescent="0.35"/>
    <row r="79051" customFormat="1" x14ac:dyDescent="0.35"/>
    <row r="79052" customFormat="1" x14ac:dyDescent="0.35"/>
    <row r="79053" customFormat="1" x14ac:dyDescent="0.35"/>
    <row r="79054" customFormat="1" x14ac:dyDescent="0.35"/>
    <row r="79055" customFormat="1" x14ac:dyDescent="0.35"/>
    <row r="79056" customFormat="1" x14ac:dyDescent="0.35"/>
    <row r="79057" customFormat="1" x14ac:dyDescent="0.35"/>
    <row r="79058" customFormat="1" x14ac:dyDescent="0.35"/>
    <row r="79059" customFormat="1" x14ac:dyDescent="0.35"/>
    <row r="79060" customFormat="1" x14ac:dyDescent="0.35"/>
    <row r="79061" customFormat="1" x14ac:dyDescent="0.35"/>
    <row r="79062" customFormat="1" x14ac:dyDescent="0.35"/>
    <row r="79063" customFormat="1" x14ac:dyDescent="0.35"/>
    <row r="79064" customFormat="1" x14ac:dyDescent="0.35"/>
    <row r="79065" customFormat="1" x14ac:dyDescent="0.35"/>
    <row r="79066" customFormat="1" x14ac:dyDescent="0.35"/>
    <row r="79067" customFormat="1" x14ac:dyDescent="0.35"/>
    <row r="79068" customFormat="1" x14ac:dyDescent="0.35"/>
    <row r="79069" customFormat="1" x14ac:dyDescent="0.35"/>
    <row r="79070" customFormat="1" x14ac:dyDescent="0.35"/>
    <row r="79071" customFormat="1" x14ac:dyDescent="0.35"/>
    <row r="79072" customFormat="1" x14ac:dyDescent="0.35"/>
    <row r="79073" customFormat="1" x14ac:dyDescent="0.35"/>
    <row r="79074" customFormat="1" x14ac:dyDescent="0.35"/>
    <row r="79075" customFormat="1" x14ac:dyDescent="0.35"/>
    <row r="79076" customFormat="1" x14ac:dyDescent="0.35"/>
    <row r="79077" customFormat="1" x14ac:dyDescent="0.35"/>
    <row r="79078" customFormat="1" x14ac:dyDescent="0.35"/>
    <row r="79079" customFormat="1" x14ac:dyDescent="0.35"/>
    <row r="79080" customFormat="1" x14ac:dyDescent="0.35"/>
    <row r="79081" customFormat="1" x14ac:dyDescent="0.35"/>
    <row r="79082" customFormat="1" x14ac:dyDescent="0.35"/>
    <row r="79083" customFormat="1" x14ac:dyDescent="0.35"/>
    <row r="79084" customFormat="1" x14ac:dyDescent="0.35"/>
    <row r="79085" customFormat="1" x14ac:dyDescent="0.35"/>
    <row r="79086" customFormat="1" x14ac:dyDescent="0.35"/>
    <row r="79087" customFormat="1" x14ac:dyDescent="0.35"/>
    <row r="79088" customFormat="1" x14ac:dyDescent="0.35"/>
    <row r="79089" customFormat="1" x14ac:dyDescent="0.35"/>
    <row r="79090" customFormat="1" x14ac:dyDescent="0.35"/>
    <row r="79091" customFormat="1" x14ac:dyDescent="0.35"/>
    <row r="79092" customFormat="1" x14ac:dyDescent="0.35"/>
    <row r="79093" customFormat="1" x14ac:dyDescent="0.35"/>
    <row r="79094" customFormat="1" x14ac:dyDescent="0.35"/>
    <row r="79095" customFormat="1" x14ac:dyDescent="0.35"/>
    <row r="79096" customFormat="1" x14ac:dyDescent="0.35"/>
    <row r="79097" customFormat="1" x14ac:dyDescent="0.35"/>
    <row r="79098" customFormat="1" x14ac:dyDescent="0.35"/>
    <row r="79099" customFormat="1" x14ac:dyDescent="0.35"/>
    <row r="79100" customFormat="1" x14ac:dyDescent="0.35"/>
    <row r="79101" customFormat="1" x14ac:dyDescent="0.35"/>
    <row r="79102" customFormat="1" x14ac:dyDescent="0.35"/>
    <row r="79103" customFormat="1" x14ac:dyDescent="0.35"/>
    <row r="79104" customFormat="1" x14ac:dyDescent="0.35"/>
    <row r="79105" customFormat="1" x14ac:dyDescent="0.35"/>
    <row r="79106" customFormat="1" x14ac:dyDescent="0.35"/>
    <row r="79107" customFormat="1" x14ac:dyDescent="0.35"/>
    <row r="79108" customFormat="1" x14ac:dyDescent="0.35"/>
    <row r="79109" customFormat="1" x14ac:dyDescent="0.35"/>
    <row r="79110" customFormat="1" x14ac:dyDescent="0.35"/>
    <row r="79111" customFormat="1" x14ac:dyDescent="0.35"/>
    <row r="79112" customFormat="1" x14ac:dyDescent="0.35"/>
    <row r="79113" customFormat="1" x14ac:dyDescent="0.35"/>
    <row r="79114" customFormat="1" x14ac:dyDescent="0.35"/>
    <row r="79115" customFormat="1" x14ac:dyDescent="0.35"/>
    <row r="79116" customFormat="1" x14ac:dyDescent="0.35"/>
    <row r="79117" customFormat="1" x14ac:dyDescent="0.35"/>
    <row r="79118" customFormat="1" x14ac:dyDescent="0.35"/>
    <row r="79119" customFormat="1" x14ac:dyDescent="0.35"/>
    <row r="79120" customFormat="1" x14ac:dyDescent="0.35"/>
    <row r="79121" customFormat="1" x14ac:dyDescent="0.35"/>
    <row r="79122" customFormat="1" x14ac:dyDescent="0.35"/>
    <row r="79123" customFormat="1" x14ac:dyDescent="0.35"/>
    <row r="79124" customFormat="1" x14ac:dyDescent="0.35"/>
    <row r="79125" customFormat="1" x14ac:dyDescent="0.35"/>
    <row r="79126" customFormat="1" x14ac:dyDescent="0.35"/>
    <row r="79127" customFormat="1" x14ac:dyDescent="0.35"/>
    <row r="79128" customFormat="1" x14ac:dyDescent="0.35"/>
    <row r="79129" customFormat="1" x14ac:dyDescent="0.35"/>
    <row r="79130" customFormat="1" x14ac:dyDescent="0.35"/>
    <row r="79131" customFormat="1" x14ac:dyDescent="0.35"/>
    <row r="79132" customFormat="1" x14ac:dyDescent="0.35"/>
    <row r="79133" customFormat="1" x14ac:dyDescent="0.35"/>
    <row r="79134" customFormat="1" x14ac:dyDescent="0.35"/>
    <row r="79135" customFormat="1" x14ac:dyDescent="0.35"/>
    <row r="79136" customFormat="1" x14ac:dyDescent="0.35"/>
    <row r="79137" customFormat="1" x14ac:dyDescent="0.35"/>
    <row r="79138" customFormat="1" x14ac:dyDescent="0.35"/>
    <row r="79139" customFormat="1" x14ac:dyDescent="0.35"/>
    <row r="79140" customFormat="1" x14ac:dyDescent="0.35"/>
    <row r="79141" customFormat="1" x14ac:dyDescent="0.35"/>
    <row r="79142" customFormat="1" x14ac:dyDescent="0.35"/>
    <row r="79143" customFormat="1" x14ac:dyDescent="0.35"/>
    <row r="79144" customFormat="1" x14ac:dyDescent="0.35"/>
    <row r="79145" customFormat="1" x14ac:dyDescent="0.35"/>
    <row r="79146" customFormat="1" x14ac:dyDescent="0.35"/>
    <row r="79147" customFormat="1" x14ac:dyDescent="0.35"/>
    <row r="79148" customFormat="1" x14ac:dyDescent="0.35"/>
    <row r="79149" customFormat="1" x14ac:dyDescent="0.35"/>
    <row r="79150" customFormat="1" x14ac:dyDescent="0.35"/>
    <row r="79151" customFormat="1" x14ac:dyDescent="0.35"/>
    <row r="79152" customFormat="1" x14ac:dyDescent="0.35"/>
    <row r="79153" customFormat="1" x14ac:dyDescent="0.35"/>
    <row r="79154" customFormat="1" x14ac:dyDescent="0.35"/>
    <row r="79155" customFormat="1" x14ac:dyDescent="0.35"/>
    <row r="79156" customFormat="1" x14ac:dyDescent="0.35"/>
    <row r="79157" customFormat="1" x14ac:dyDescent="0.35"/>
    <row r="79158" customFormat="1" x14ac:dyDescent="0.35"/>
    <row r="79159" customFormat="1" x14ac:dyDescent="0.35"/>
    <row r="79160" customFormat="1" x14ac:dyDescent="0.35"/>
    <row r="79161" customFormat="1" x14ac:dyDescent="0.35"/>
    <row r="79162" customFormat="1" x14ac:dyDescent="0.35"/>
    <row r="79163" customFormat="1" x14ac:dyDescent="0.35"/>
    <row r="79164" customFormat="1" x14ac:dyDescent="0.35"/>
    <row r="79165" customFormat="1" x14ac:dyDescent="0.35"/>
    <row r="79166" customFormat="1" x14ac:dyDescent="0.35"/>
    <row r="79167" customFormat="1" x14ac:dyDescent="0.35"/>
    <row r="79168" customFormat="1" x14ac:dyDescent="0.35"/>
    <row r="79169" customFormat="1" x14ac:dyDescent="0.35"/>
    <row r="79170" customFormat="1" x14ac:dyDescent="0.35"/>
    <row r="79171" customFormat="1" x14ac:dyDescent="0.35"/>
    <row r="79172" customFormat="1" x14ac:dyDescent="0.35"/>
    <row r="79173" customFormat="1" x14ac:dyDescent="0.35"/>
    <row r="79174" customFormat="1" x14ac:dyDescent="0.35"/>
    <row r="79175" customFormat="1" x14ac:dyDescent="0.35"/>
    <row r="79176" customFormat="1" x14ac:dyDescent="0.35"/>
    <row r="79177" customFormat="1" x14ac:dyDescent="0.35"/>
    <row r="79178" customFormat="1" x14ac:dyDescent="0.35"/>
    <row r="79179" customFormat="1" x14ac:dyDescent="0.35"/>
    <row r="79180" customFormat="1" x14ac:dyDescent="0.35"/>
    <row r="79181" customFormat="1" x14ac:dyDescent="0.35"/>
    <row r="79182" customFormat="1" x14ac:dyDescent="0.35"/>
    <row r="79183" customFormat="1" x14ac:dyDescent="0.35"/>
    <row r="79184" customFormat="1" x14ac:dyDescent="0.35"/>
    <row r="79185" customFormat="1" x14ac:dyDescent="0.35"/>
    <row r="79186" customFormat="1" x14ac:dyDescent="0.35"/>
    <row r="79187" customFormat="1" x14ac:dyDescent="0.35"/>
    <row r="79188" customFormat="1" x14ac:dyDescent="0.35"/>
    <row r="79189" customFormat="1" x14ac:dyDescent="0.35"/>
    <row r="79190" customFormat="1" x14ac:dyDescent="0.35"/>
    <row r="79191" customFormat="1" x14ac:dyDescent="0.35"/>
    <row r="79192" customFormat="1" x14ac:dyDescent="0.35"/>
    <row r="79193" customFormat="1" x14ac:dyDescent="0.35"/>
    <row r="79194" customFormat="1" x14ac:dyDescent="0.35"/>
    <row r="79195" customFormat="1" x14ac:dyDescent="0.35"/>
    <row r="79196" customFormat="1" x14ac:dyDescent="0.35"/>
    <row r="79197" customFormat="1" x14ac:dyDescent="0.35"/>
    <row r="79198" customFormat="1" x14ac:dyDescent="0.35"/>
    <row r="79199" customFormat="1" x14ac:dyDescent="0.35"/>
    <row r="79200" customFormat="1" x14ac:dyDescent="0.35"/>
    <row r="79201" customFormat="1" x14ac:dyDescent="0.35"/>
    <row r="79202" customFormat="1" x14ac:dyDescent="0.35"/>
    <row r="79203" customFormat="1" x14ac:dyDescent="0.35"/>
    <row r="79204" customFormat="1" x14ac:dyDescent="0.35"/>
    <row r="79205" customFormat="1" x14ac:dyDescent="0.35"/>
    <row r="79206" customFormat="1" x14ac:dyDescent="0.35"/>
    <row r="79207" customFormat="1" x14ac:dyDescent="0.35"/>
    <row r="79208" customFormat="1" x14ac:dyDescent="0.35"/>
    <row r="79209" customFormat="1" x14ac:dyDescent="0.35"/>
    <row r="79210" customFormat="1" x14ac:dyDescent="0.35"/>
    <row r="79211" customFormat="1" x14ac:dyDescent="0.35"/>
    <row r="79212" customFormat="1" x14ac:dyDescent="0.35"/>
    <row r="79213" customFormat="1" x14ac:dyDescent="0.35"/>
    <row r="79214" customFormat="1" x14ac:dyDescent="0.35"/>
    <row r="79215" customFormat="1" x14ac:dyDescent="0.35"/>
    <row r="79216" customFormat="1" x14ac:dyDescent="0.35"/>
    <row r="79217" customFormat="1" x14ac:dyDescent="0.35"/>
    <row r="79218" customFormat="1" x14ac:dyDescent="0.35"/>
    <row r="79219" customFormat="1" x14ac:dyDescent="0.35"/>
    <row r="79220" customFormat="1" x14ac:dyDescent="0.35"/>
    <row r="79221" customFormat="1" x14ac:dyDescent="0.35"/>
    <row r="79222" customFormat="1" x14ac:dyDescent="0.35"/>
    <row r="79223" customFormat="1" x14ac:dyDescent="0.35"/>
    <row r="79224" customFormat="1" x14ac:dyDescent="0.35"/>
    <row r="79225" customFormat="1" x14ac:dyDescent="0.35"/>
    <row r="79226" customFormat="1" x14ac:dyDescent="0.35"/>
    <row r="79227" customFormat="1" x14ac:dyDescent="0.35"/>
    <row r="79228" customFormat="1" x14ac:dyDescent="0.35"/>
    <row r="79229" customFormat="1" x14ac:dyDescent="0.35"/>
    <row r="79230" customFormat="1" x14ac:dyDescent="0.35"/>
    <row r="79231" customFormat="1" x14ac:dyDescent="0.35"/>
    <row r="79232" customFormat="1" x14ac:dyDescent="0.35"/>
    <row r="79233" customFormat="1" x14ac:dyDescent="0.35"/>
    <row r="79234" customFormat="1" x14ac:dyDescent="0.35"/>
    <row r="79235" customFormat="1" x14ac:dyDescent="0.35"/>
    <row r="79236" customFormat="1" x14ac:dyDescent="0.35"/>
    <row r="79237" customFormat="1" x14ac:dyDescent="0.35"/>
    <row r="79238" customFormat="1" x14ac:dyDescent="0.35"/>
    <row r="79239" customFormat="1" x14ac:dyDescent="0.35"/>
    <row r="79240" customFormat="1" x14ac:dyDescent="0.35"/>
    <row r="79241" customFormat="1" x14ac:dyDescent="0.35"/>
    <row r="79242" customFormat="1" x14ac:dyDescent="0.35"/>
    <row r="79243" customFormat="1" x14ac:dyDescent="0.35"/>
    <row r="79244" customFormat="1" x14ac:dyDescent="0.35"/>
    <row r="79245" customFormat="1" x14ac:dyDescent="0.35"/>
    <row r="79246" customFormat="1" x14ac:dyDescent="0.35"/>
    <row r="79247" customFormat="1" x14ac:dyDescent="0.35"/>
    <row r="79248" customFormat="1" x14ac:dyDescent="0.35"/>
    <row r="79249" customFormat="1" x14ac:dyDescent="0.35"/>
    <row r="79250" customFormat="1" x14ac:dyDescent="0.35"/>
    <row r="79251" customFormat="1" x14ac:dyDescent="0.35"/>
    <row r="79252" customFormat="1" x14ac:dyDescent="0.35"/>
    <row r="79253" customFormat="1" x14ac:dyDescent="0.35"/>
    <row r="79254" customFormat="1" x14ac:dyDescent="0.35"/>
    <row r="79255" customFormat="1" x14ac:dyDescent="0.35"/>
    <row r="79256" customFormat="1" x14ac:dyDescent="0.35"/>
    <row r="79257" customFormat="1" x14ac:dyDescent="0.35"/>
    <row r="79258" customFormat="1" x14ac:dyDescent="0.35"/>
    <row r="79259" customFormat="1" x14ac:dyDescent="0.35"/>
    <row r="79260" customFormat="1" x14ac:dyDescent="0.35"/>
    <row r="79261" customFormat="1" x14ac:dyDescent="0.35"/>
    <row r="79262" customFormat="1" x14ac:dyDescent="0.35"/>
    <row r="79263" customFormat="1" x14ac:dyDescent="0.35"/>
    <row r="79264" customFormat="1" x14ac:dyDescent="0.35"/>
    <row r="79265" customFormat="1" x14ac:dyDescent="0.35"/>
    <row r="79266" customFormat="1" x14ac:dyDescent="0.35"/>
    <row r="79267" customFormat="1" x14ac:dyDescent="0.35"/>
    <row r="79268" customFormat="1" x14ac:dyDescent="0.35"/>
    <row r="79269" customFormat="1" x14ac:dyDescent="0.35"/>
    <row r="79270" customFormat="1" x14ac:dyDescent="0.35"/>
    <row r="79271" customFormat="1" x14ac:dyDescent="0.35"/>
    <row r="79272" customFormat="1" x14ac:dyDescent="0.35"/>
    <row r="79273" customFormat="1" x14ac:dyDescent="0.35"/>
    <row r="79274" customFormat="1" x14ac:dyDescent="0.35"/>
    <row r="79275" customFormat="1" x14ac:dyDescent="0.35"/>
    <row r="79276" customFormat="1" x14ac:dyDescent="0.35"/>
    <row r="79277" customFormat="1" x14ac:dyDescent="0.35"/>
    <row r="79278" customFormat="1" x14ac:dyDescent="0.35"/>
    <row r="79279" customFormat="1" x14ac:dyDescent="0.35"/>
    <row r="79280" customFormat="1" x14ac:dyDescent="0.35"/>
    <row r="79281" customFormat="1" x14ac:dyDescent="0.35"/>
    <row r="79282" customFormat="1" x14ac:dyDescent="0.35"/>
    <row r="79283" customFormat="1" x14ac:dyDescent="0.35"/>
    <row r="79284" customFormat="1" x14ac:dyDescent="0.35"/>
    <row r="79285" customFormat="1" x14ac:dyDescent="0.35"/>
    <row r="79286" customFormat="1" x14ac:dyDescent="0.35"/>
    <row r="79287" customFormat="1" x14ac:dyDescent="0.35"/>
    <row r="79288" customFormat="1" x14ac:dyDescent="0.35"/>
    <row r="79289" customFormat="1" x14ac:dyDescent="0.35"/>
    <row r="79290" customFormat="1" x14ac:dyDescent="0.35"/>
    <row r="79291" customFormat="1" x14ac:dyDescent="0.35"/>
    <row r="79292" customFormat="1" x14ac:dyDescent="0.35"/>
    <row r="79293" customFormat="1" x14ac:dyDescent="0.35"/>
    <row r="79294" customFormat="1" x14ac:dyDescent="0.35"/>
    <row r="79295" customFormat="1" x14ac:dyDescent="0.35"/>
    <row r="79296" customFormat="1" x14ac:dyDescent="0.35"/>
    <row r="79297" customFormat="1" x14ac:dyDescent="0.35"/>
    <row r="79298" customFormat="1" x14ac:dyDescent="0.35"/>
    <row r="79299" customFormat="1" x14ac:dyDescent="0.35"/>
    <row r="79300" customFormat="1" x14ac:dyDescent="0.35"/>
    <row r="79301" customFormat="1" x14ac:dyDescent="0.35"/>
    <row r="79302" customFormat="1" x14ac:dyDescent="0.35"/>
    <row r="79303" customFormat="1" x14ac:dyDescent="0.35"/>
    <row r="79304" customFormat="1" x14ac:dyDescent="0.35"/>
    <row r="79305" customFormat="1" x14ac:dyDescent="0.35"/>
    <row r="79306" customFormat="1" x14ac:dyDescent="0.35"/>
    <row r="79307" customFormat="1" x14ac:dyDescent="0.35"/>
    <row r="79308" customFormat="1" x14ac:dyDescent="0.35"/>
    <row r="79309" customFormat="1" x14ac:dyDescent="0.35"/>
    <row r="79310" customFormat="1" x14ac:dyDescent="0.35"/>
    <row r="79311" customFormat="1" x14ac:dyDescent="0.35"/>
    <row r="79312" customFormat="1" x14ac:dyDescent="0.35"/>
    <row r="79313" customFormat="1" x14ac:dyDescent="0.35"/>
    <row r="79314" customFormat="1" x14ac:dyDescent="0.35"/>
    <row r="79315" customFormat="1" x14ac:dyDescent="0.35"/>
    <row r="79316" customFormat="1" x14ac:dyDescent="0.35"/>
    <row r="79317" customFormat="1" x14ac:dyDescent="0.35"/>
    <row r="79318" customFormat="1" x14ac:dyDescent="0.35"/>
    <row r="79319" customFormat="1" x14ac:dyDescent="0.35"/>
    <row r="79320" customFormat="1" x14ac:dyDescent="0.35"/>
    <row r="79321" customFormat="1" x14ac:dyDescent="0.35"/>
    <row r="79322" customFormat="1" x14ac:dyDescent="0.35"/>
    <row r="79323" customFormat="1" x14ac:dyDescent="0.35"/>
    <row r="79324" customFormat="1" x14ac:dyDescent="0.35"/>
    <row r="79325" customFormat="1" x14ac:dyDescent="0.35"/>
    <row r="79326" customFormat="1" x14ac:dyDescent="0.35"/>
    <row r="79327" customFormat="1" x14ac:dyDescent="0.35"/>
    <row r="79328" customFormat="1" x14ac:dyDescent="0.35"/>
    <row r="79329" customFormat="1" x14ac:dyDescent="0.35"/>
    <row r="79330" customFormat="1" x14ac:dyDescent="0.35"/>
    <row r="79331" customFormat="1" x14ac:dyDescent="0.35"/>
    <row r="79332" customFormat="1" x14ac:dyDescent="0.35"/>
    <row r="79333" customFormat="1" x14ac:dyDescent="0.35"/>
    <row r="79334" customFormat="1" x14ac:dyDescent="0.35"/>
    <row r="79335" customFormat="1" x14ac:dyDescent="0.35"/>
    <row r="79336" customFormat="1" x14ac:dyDescent="0.35"/>
    <row r="79337" customFormat="1" x14ac:dyDescent="0.35"/>
    <row r="79338" customFormat="1" x14ac:dyDescent="0.35"/>
    <row r="79339" customFormat="1" x14ac:dyDescent="0.35"/>
    <row r="79340" customFormat="1" x14ac:dyDescent="0.35"/>
    <row r="79341" customFormat="1" x14ac:dyDescent="0.35"/>
    <row r="79342" customFormat="1" x14ac:dyDescent="0.35"/>
    <row r="79343" customFormat="1" x14ac:dyDescent="0.35"/>
    <row r="79344" customFormat="1" x14ac:dyDescent="0.35"/>
    <row r="79345" customFormat="1" x14ac:dyDescent="0.35"/>
    <row r="79346" customFormat="1" x14ac:dyDescent="0.35"/>
    <row r="79347" customFormat="1" x14ac:dyDescent="0.35"/>
    <row r="79348" customFormat="1" x14ac:dyDescent="0.35"/>
    <row r="79349" customFormat="1" x14ac:dyDescent="0.35"/>
    <row r="79350" customFormat="1" x14ac:dyDescent="0.35"/>
    <row r="79351" customFormat="1" x14ac:dyDescent="0.35"/>
    <row r="79352" customFormat="1" x14ac:dyDescent="0.35"/>
    <row r="79353" customFormat="1" x14ac:dyDescent="0.35"/>
    <row r="79354" customFormat="1" x14ac:dyDescent="0.35"/>
    <row r="79355" customFormat="1" x14ac:dyDescent="0.35"/>
    <row r="79356" customFormat="1" x14ac:dyDescent="0.35"/>
    <row r="79357" customFormat="1" x14ac:dyDescent="0.35"/>
    <row r="79358" customFormat="1" x14ac:dyDescent="0.35"/>
    <row r="79359" customFormat="1" x14ac:dyDescent="0.35"/>
    <row r="79360" customFormat="1" x14ac:dyDescent="0.35"/>
    <row r="79361" customFormat="1" x14ac:dyDescent="0.35"/>
    <row r="79362" customFormat="1" x14ac:dyDescent="0.35"/>
    <row r="79363" customFormat="1" x14ac:dyDescent="0.35"/>
    <row r="79364" customFormat="1" x14ac:dyDescent="0.35"/>
    <row r="79365" customFormat="1" x14ac:dyDescent="0.35"/>
    <row r="79366" customFormat="1" x14ac:dyDescent="0.35"/>
    <row r="79367" customFormat="1" x14ac:dyDescent="0.35"/>
    <row r="79368" customFormat="1" x14ac:dyDescent="0.35"/>
    <row r="79369" customFormat="1" x14ac:dyDescent="0.35"/>
    <row r="79370" customFormat="1" x14ac:dyDescent="0.35"/>
    <row r="79371" customFormat="1" x14ac:dyDescent="0.35"/>
    <row r="79372" customFormat="1" x14ac:dyDescent="0.35"/>
    <row r="79373" customFormat="1" x14ac:dyDescent="0.35"/>
    <row r="79374" customFormat="1" x14ac:dyDescent="0.35"/>
    <row r="79375" customFormat="1" x14ac:dyDescent="0.35"/>
    <row r="79376" customFormat="1" x14ac:dyDescent="0.35"/>
    <row r="79377" customFormat="1" x14ac:dyDescent="0.35"/>
    <row r="79378" customFormat="1" x14ac:dyDescent="0.35"/>
    <row r="79379" customFormat="1" x14ac:dyDescent="0.35"/>
    <row r="79380" customFormat="1" x14ac:dyDescent="0.35"/>
    <row r="79381" customFormat="1" x14ac:dyDescent="0.35"/>
    <row r="79382" customFormat="1" x14ac:dyDescent="0.35"/>
    <row r="79383" customFormat="1" x14ac:dyDescent="0.35"/>
    <row r="79384" customFormat="1" x14ac:dyDescent="0.35"/>
    <row r="79385" customFormat="1" x14ac:dyDescent="0.35"/>
    <row r="79386" customFormat="1" x14ac:dyDescent="0.35"/>
    <row r="79387" customFormat="1" x14ac:dyDescent="0.35"/>
    <row r="79388" customFormat="1" x14ac:dyDescent="0.35"/>
    <row r="79389" customFormat="1" x14ac:dyDescent="0.35"/>
    <row r="79390" customFormat="1" x14ac:dyDescent="0.35"/>
    <row r="79391" customFormat="1" x14ac:dyDescent="0.35"/>
    <row r="79392" customFormat="1" x14ac:dyDescent="0.35"/>
    <row r="79393" customFormat="1" x14ac:dyDescent="0.35"/>
    <row r="79394" customFormat="1" x14ac:dyDescent="0.35"/>
    <row r="79395" customFormat="1" x14ac:dyDescent="0.35"/>
    <row r="79396" customFormat="1" x14ac:dyDescent="0.35"/>
    <row r="79397" customFormat="1" x14ac:dyDescent="0.35"/>
    <row r="79398" customFormat="1" x14ac:dyDescent="0.35"/>
    <row r="79399" customFormat="1" x14ac:dyDescent="0.35"/>
    <row r="79400" customFormat="1" x14ac:dyDescent="0.35"/>
    <row r="79401" customFormat="1" x14ac:dyDescent="0.35"/>
    <row r="79402" customFormat="1" x14ac:dyDescent="0.35"/>
    <row r="79403" customFormat="1" x14ac:dyDescent="0.35"/>
    <row r="79404" customFormat="1" x14ac:dyDescent="0.35"/>
    <row r="79405" customFormat="1" x14ac:dyDescent="0.35"/>
    <row r="79406" customFormat="1" x14ac:dyDescent="0.35"/>
    <row r="79407" customFormat="1" x14ac:dyDescent="0.35"/>
    <row r="79408" customFormat="1" x14ac:dyDescent="0.35"/>
    <row r="79409" customFormat="1" x14ac:dyDescent="0.35"/>
    <row r="79410" customFormat="1" x14ac:dyDescent="0.35"/>
    <row r="79411" customFormat="1" x14ac:dyDescent="0.35"/>
    <row r="79412" customFormat="1" x14ac:dyDescent="0.35"/>
    <row r="79413" customFormat="1" x14ac:dyDescent="0.35"/>
    <row r="79414" customFormat="1" x14ac:dyDescent="0.35"/>
    <row r="79415" customFormat="1" x14ac:dyDescent="0.35"/>
    <row r="79416" customFormat="1" x14ac:dyDescent="0.35"/>
    <row r="79417" customFormat="1" x14ac:dyDescent="0.35"/>
    <row r="79418" customFormat="1" x14ac:dyDescent="0.35"/>
    <row r="79419" customFormat="1" x14ac:dyDescent="0.35"/>
    <row r="79420" customFormat="1" x14ac:dyDescent="0.35"/>
    <row r="79421" customFormat="1" x14ac:dyDescent="0.35"/>
    <row r="79422" customFormat="1" x14ac:dyDescent="0.35"/>
    <row r="79423" customFormat="1" x14ac:dyDescent="0.35"/>
    <row r="79424" customFormat="1" x14ac:dyDescent="0.35"/>
    <row r="79425" customFormat="1" x14ac:dyDescent="0.35"/>
    <row r="79426" customFormat="1" x14ac:dyDescent="0.35"/>
    <row r="79427" customFormat="1" x14ac:dyDescent="0.35"/>
    <row r="79428" customFormat="1" x14ac:dyDescent="0.35"/>
    <row r="79429" customFormat="1" x14ac:dyDescent="0.35"/>
    <row r="79430" customFormat="1" x14ac:dyDescent="0.35"/>
    <row r="79431" customFormat="1" x14ac:dyDescent="0.35"/>
    <row r="79432" customFormat="1" x14ac:dyDescent="0.35"/>
    <row r="79433" customFormat="1" x14ac:dyDescent="0.35"/>
    <row r="79434" customFormat="1" x14ac:dyDescent="0.35"/>
    <row r="79435" customFormat="1" x14ac:dyDescent="0.35"/>
    <row r="79436" customFormat="1" x14ac:dyDescent="0.35"/>
    <row r="79437" customFormat="1" x14ac:dyDescent="0.35"/>
    <row r="79438" customFormat="1" x14ac:dyDescent="0.35"/>
    <row r="79439" customFormat="1" x14ac:dyDescent="0.35"/>
    <row r="79440" customFormat="1" x14ac:dyDescent="0.35"/>
    <row r="79441" customFormat="1" x14ac:dyDescent="0.35"/>
    <row r="79442" customFormat="1" x14ac:dyDescent="0.35"/>
    <row r="79443" customFormat="1" x14ac:dyDescent="0.35"/>
    <row r="79444" customFormat="1" x14ac:dyDescent="0.35"/>
    <row r="79445" customFormat="1" x14ac:dyDescent="0.35"/>
    <row r="79446" customFormat="1" x14ac:dyDescent="0.35"/>
    <row r="79447" customFormat="1" x14ac:dyDescent="0.35"/>
    <row r="79448" customFormat="1" x14ac:dyDescent="0.35"/>
    <row r="79449" customFormat="1" x14ac:dyDescent="0.35"/>
    <row r="79450" customFormat="1" x14ac:dyDescent="0.35"/>
    <row r="79451" customFormat="1" x14ac:dyDescent="0.35"/>
    <row r="79452" customFormat="1" x14ac:dyDescent="0.35"/>
    <row r="79453" customFormat="1" x14ac:dyDescent="0.35"/>
    <row r="79454" customFormat="1" x14ac:dyDescent="0.35"/>
    <row r="79455" customFormat="1" x14ac:dyDescent="0.35"/>
    <row r="79456" customFormat="1" x14ac:dyDescent="0.35"/>
    <row r="79457" customFormat="1" x14ac:dyDescent="0.35"/>
    <row r="79458" customFormat="1" x14ac:dyDescent="0.35"/>
    <row r="79459" customFormat="1" x14ac:dyDescent="0.35"/>
    <row r="79460" customFormat="1" x14ac:dyDescent="0.35"/>
    <row r="79461" customFormat="1" x14ac:dyDescent="0.35"/>
    <row r="79462" customFormat="1" x14ac:dyDescent="0.35"/>
    <row r="79463" customFormat="1" x14ac:dyDescent="0.35"/>
    <row r="79464" customFormat="1" x14ac:dyDescent="0.35"/>
    <row r="79465" customFormat="1" x14ac:dyDescent="0.35"/>
    <row r="79466" customFormat="1" x14ac:dyDescent="0.35"/>
    <row r="79467" customFormat="1" x14ac:dyDescent="0.35"/>
    <row r="79468" customFormat="1" x14ac:dyDescent="0.35"/>
    <row r="79469" customFormat="1" x14ac:dyDescent="0.35"/>
    <row r="79470" customFormat="1" x14ac:dyDescent="0.35"/>
    <row r="79471" customFormat="1" x14ac:dyDescent="0.35"/>
    <row r="79472" customFormat="1" x14ac:dyDescent="0.35"/>
    <row r="79473" customFormat="1" x14ac:dyDescent="0.35"/>
    <row r="79474" customFormat="1" x14ac:dyDescent="0.35"/>
    <row r="79475" customFormat="1" x14ac:dyDescent="0.35"/>
    <row r="79476" customFormat="1" x14ac:dyDescent="0.35"/>
    <row r="79477" customFormat="1" x14ac:dyDescent="0.35"/>
    <row r="79478" customFormat="1" x14ac:dyDescent="0.35"/>
    <row r="79479" customFormat="1" x14ac:dyDescent="0.35"/>
    <row r="79480" customFormat="1" x14ac:dyDescent="0.35"/>
    <row r="79481" customFormat="1" x14ac:dyDescent="0.35"/>
    <row r="79482" customFormat="1" x14ac:dyDescent="0.35"/>
    <row r="79483" customFormat="1" x14ac:dyDescent="0.35"/>
    <row r="79484" customFormat="1" x14ac:dyDescent="0.35"/>
    <row r="79485" customFormat="1" x14ac:dyDescent="0.35"/>
    <row r="79486" customFormat="1" x14ac:dyDescent="0.35"/>
    <row r="79487" customFormat="1" x14ac:dyDescent="0.35"/>
    <row r="79488" customFormat="1" x14ac:dyDescent="0.35"/>
    <row r="79489" customFormat="1" x14ac:dyDescent="0.35"/>
    <row r="79490" customFormat="1" x14ac:dyDescent="0.35"/>
    <row r="79491" customFormat="1" x14ac:dyDescent="0.35"/>
    <row r="79492" customFormat="1" x14ac:dyDescent="0.35"/>
    <row r="79493" customFormat="1" x14ac:dyDescent="0.35"/>
    <row r="79494" customFormat="1" x14ac:dyDescent="0.35"/>
    <row r="79495" customFormat="1" x14ac:dyDescent="0.35"/>
    <row r="79496" customFormat="1" x14ac:dyDescent="0.35"/>
    <row r="79497" customFormat="1" x14ac:dyDescent="0.35"/>
    <row r="79498" customFormat="1" x14ac:dyDescent="0.35"/>
    <row r="79499" customFormat="1" x14ac:dyDescent="0.35"/>
    <row r="79500" customFormat="1" x14ac:dyDescent="0.35"/>
    <row r="79501" customFormat="1" x14ac:dyDescent="0.35"/>
    <row r="79502" customFormat="1" x14ac:dyDescent="0.35"/>
    <row r="79503" customFormat="1" x14ac:dyDescent="0.35"/>
    <row r="79504" customFormat="1" x14ac:dyDescent="0.35"/>
    <row r="79505" customFormat="1" x14ac:dyDescent="0.35"/>
    <row r="79506" customFormat="1" x14ac:dyDescent="0.35"/>
    <row r="79507" customFormat="1" x14ac:dyDescent="0.35"/>
    <row r="79508" customFormat="1" x14ac:dyDescent="0.35"/>
    <row r="79509" customFormat="1" x14ac:dyDescent="0.35"/>
    <row r="79510" customFormat="1" x14ac:dyDescent="0.35"/>
    <row r="79511" customFormat="1" x14ac:dyDescent="0.35"/>
    <row r="79512" customFormat="1" x14ac:dyDescent="0.35"/>
    <row r="79513" customFormat="1" x14ac:dyDescent="0.35"/>
    <row r="79514" customFormat="1" x14ac:dyDescent="0.35"/>
    <row r="79515" customFormat="1" x14ac:dyDescent="0.35"/>
    <row r="79516" customFormat="1" x14ac:dyDescent="0.35"/>
    <row r="79517" customFormat="1" x14ac:dyDescent="0.35"/>
    <row r="79518" customFormat="1" x14ac:dyDescent="0.35"/>
    <row r="79519" customFormat="1" x14ac:dyDescent="0.35"/>
    <row r="79520" customFormat="1" x14ac:dyDescent="0.35"/>
    <row r="79521" customFormat="1" x14ac:dyDescent="0.35"/>
    <row r="79522" customFormat="1" x14ac:dyDescent="0.35"/>
    <row r="79523" customFormat="1" x14ac:dyDescent="0.35"/>
    <row r="79524" customFormat="1" x14ac:dyDescent="0.35"/>
    <row r="79525" customFormat="1" x14ac:dyDescent="0.35"/>
    <row r="79526" customFormat="1" x14ac:dyDescent="0.35"/>
    <row r="79527" customFormat="1" x14ac:dyDescent="0.35"/>
    <row r="79528" customFormat="1" x14ac:dyDescent="0.35"/>
    <row r="79529" customFormat="1" x14ac:dyDescent="0.35"/>
    <row r="79530" customFormat="1" x14ac:dyDescent="0.35"/>
    <row r="79531" customFormat="1" x14ac:dyDescent="0.35"/>
    <row r="79532" customFormat="1" x14ac:dyDescent="0.35"/>
    <row r="79533" customFormat="1" x14ac:dyDescent="0.35"/>
    <row r="79534" customFormat="1" x14ac:dyDescent="0.35"/>
    <row r="79535" customFormat="1" x14ac:dyDescent="0.35"/>
    <row r="79536" customFormat="1" x14ac:dyDescent="0.35"/>
    <row r="79537" customFormat="1" x14ac:dyDescent="0.35"/>
    <row r="79538" customFormat="1" x14ac:dyDescent="0.35"/>
    <row r="79539" customFormat="1" x14ac:dyDescent="0.35"/>
    <row r="79540" customFormat="1" x14ac:dyDescent="0.35"/>
    <row r="79541" customFormat="1" x14ac:dyDescent="0.35"/>
    <row r="79542" customFormat="1" x14ac:dyDescent="0.35"/>
    <row r="79543" customFormat="1" x14ac:dyDescent="0.35"/>
    <row r="79544" customFormat="1" x14ac:dyDescent="0.35"/>
    <row r="79545" customFormat="1" x14ac:dyDescent="0.35"/>
    <row r="79546" customFormat="1" x14ac:dyDescent="0.35"/>
    <row r="79547" customFormat="1" x14ac:dyDescent="0.35"/>
    <row r="79548" customFormat="1" x14ac:dyDescent="0.35"/>
    <row r="79549" customFormat="1" x14ac:dyDescent="0.35"/>
    <row r="79550" customFormat="1" x14ac:dyDescent="0.35"/>
    <row r="79551" customFormat="1" x14ac:dyDescent="0.35"/>
    <row r="79552" customFormat="1" x14ac:dyDescent="0.35"/>
    <row r="79553" customFormat="1" x14ac:dyDescent="0.35"/>
    <row r="79554" customFormat="1" x14ac:dyDescent="0.35"/>
    <row r="79555" customFormat="1" x14ac:dyDescent="0.35"/>
    <row r="79556" customFormat="1" x14ac:dyDescent="0.35"/>
    <row r="79557" customFormat="1" x14ac:dyDescent="0.35"/>
    <row r="79558" customFormat="1" x14ac:dyDescent="0.35"/>
    <row r="79559" customFormat="1" x14ac:dyDescent="0.35"/>
    <row r="79560" customFormat="1" x14ac:dyDescent="0.35"/>
    <row r="79561" customFormat="1" x14ac:dyDescent="0.35"/>
    <row r="79562" customFormat="1" x14ac:dyDescent="0.35"/>
    <row r="79563" customFormat="1" x14ac:dyDescent="0.35"/>
    <row r="79564" customFormat="1" x14ac:dyDescent="0.35"/>
    <row r="79565" customFormat="1" x14ac:dyDescent="0.35"/>
    <row r="79566" customFormat="1" x14ac:dyDescent="0.35"/>
    <row r="79567" customFormat="1" x14ac:dyDescent="0.35"/>
    <row r="79568" customFormat="1" x14ac:dyDescent="0.35"/>
    <row r="79569" customFormat="1" x14ac:dyDescent="0.35"/>
    <row r="79570" customFormat="1" x14ac:dyDescent="0.35"/>
    <row r="79571" customFormat="1" x14ac:dyDescent="0.35"/>
    <row r="79572" customFormat="1" x14ac:dyDescent="0.35"/>
    <row r="79573" customFormat="1" x14ac:dyDescent="0.35"/>
    <row r="79574" customFormat="1" x14ac:dyDescent="0.35"/>
    <row r="79575" customFormat="1" x14ac:dyDescent="0.35"/>
    <row r="79576" customFormat="1" x14ac:dyDescent="0.35"/>
    <row r="79577" customFormat="1" x14ac:dyDescent="0.35"/>
    <row r="79578" customFormat="1" x14ac:dyDescent="0.35"/>
    <row r="79579" customFormat="1" x14ac:dyDescent="0.35"/>
    <row r="79580" customFormat="1" x14ac:dyDescent="0.35"/>
    <row r="79581" customFormat="1" x14ac:dyDescent="0.35"/>
    <row r="79582" customFormat="1" x14ac:dyDescent="0.35"/>
    <row r="79583" customFormat="1" x14ac:dyDescent="0.35"/>
    <row r="79584" customFormat="1" x14ac:dyDescent="0.35"/>
    <row r="79585" customFormat="1" x14ac:dyDescent="0.35"/>
    <row r="79586" customFormat="1" x14ac:dyDescent="0.35"/>
    <row r="79587" customFormat="1" x14ac:dyDescent="0.35"/>
    <row r="79588" customFormat="1" x14ac:dyDescent="0.35"/>
    <row r="79589" customFormat="1" x14ac:dyDescent="0.35"/>
    <row r="79590" customFormat="1" x14ac:dyDescent="0.35"/>
    <row r="79591" customFormat="1" x14ac:dyDescent="0.35"/>
    <row r="79592" customFormat="1" x14ac:dyDescent="0.35"/>
    <row r="79593" customFormat="1" x14ac:dyDescent="0.35"/>
    <row r="79594" customFormat="1" x14ac:dyDescent="0.35"/>
    <row r="79595" customFormat="1" x14ac:dyDescent="0.35"/>
    <row r="79596" customFormat="1" x14ac:dyDescent="0.35"/>
    <row r="79597" customFormat="1" x14ac:dyDescent="0.35"/>
    <row r="79598" customFormat="1" x14ac:dyDescent="0.35"/>
    <row r="79599" customFormat="1" x14ac:dyDescent="0.35"/>
    <row r="79600" customFormat="1" x14ac:dyDescent="0.35"/>
    <row r="79601" customFormat="1" x14ac:dyDescent="0.35"/>
    <row r="79602" customFormat="1" x14ac:dyDescent="0.35"/>
    <row r="79603" customFormat="1" x14ac:dyDescent="0.35"/>
    <row r="79604" customFormat="1" x14ac:dyDescent="0.35"/>
    <row r="79605" customFormat="1" x14ac:dyDescent="0.35"/>
    <row r="79606" customFormat="1" x14ac:dyDescent="0.35"/>
    <row r="79607" customFormat="1" x14ac:dyDescent="0.35"/>
    <row r="79608" customFormat="1" x14ac:dyDescent="0.35"/>
    <row r="79609" customFormat="1" x14ac:dyDescent="0.35"/>
    <row r="79610" customFormat="1" x14ac:dyDescent="0.35"/>
    <row r="79611" customFormat="1" x14ac:dyDescent="0.35"/>
    <row r="79612" customFormat="1" x14ac:dyDescent="0.35"/>
    <row r="79613" customFormat="1" x14ac:dyDescent="0.35"/>
    <row r="79614" customFormat="1" x14ac:dyDescent="0.35"/>
    <row r="79615" customFormat="1" x14ac:dyDescent="0.35"/>
    <row r="79616" customFormat="1" x14ac:dyDescent="0.35"/>
    <row r="79617" customFormat="1" x14ac:dyDescent="0.35"/>
    <row r="79618" customFormat="1" x14ac:dyDescent="0.35"/>
    <row r="79619" customFormat="1" x14ac:dyDescent="0.35"/>
    <row r="79620" customFormat="1" x14ac:dyDescent="0.35"/>
    <row r="79621" customFormat="1" x14ac:dyDescent="0.35"/>
    <row r="79622" customFormat="1" x14ac:dyDescent="0.35"/>
    <row r="79623" customFormat="1" x14ac:dyDescent="0.35"/>
    <row r="79624" customFormat="1" x14ac:dyDescent="0.35"/>
    <row r="79625" customFormat="1" x14ac:dyDescent="0.35"/>
    <row r="79626" customFormat="1" x14ac:dyDescent="0.35"/>
    <row r="79627" customFormat="1" x14ac:dyDescent="0.35"/>
    <row r="79628" customFormat="1" x14ac:dyDescent="0.35"/>
    <row r="79629" customFormat="1" x14ac:dyDescent="0.35"/>
    <row r="79630" customFormat="1" x14ac:dyDescent="0.35"/>
    <row r="79631" customFormat="1" x14ac:dyDescent="0.35"/>
    <row r="79632" customFormat="1" x14ac:dyDescent="0.35"/>
    <row r="79633" customFormat="1" x14ac:dyDescent="0.35"/>
    <row r="79634" customFormat="1" x14ac:dyDescent="0.35"/>
    <row r="79635" customFormat="1" x14ac:dyDescent="0.35"/>
    <row r="79636" customFormat="1" x14ac:dyDescent="0.35"/>
    <row r="79637" customFormat="1" x14ac:dyDescent="0.35"/>
    <row r="79638" customFormat="1" x14ac:dyDescent="0.35"/>
    <row r="79639" customFormat="1" x14ac:dyDescent="0.35"/>
    <row r="79640" customFormat="1" x14ac:dyDescent="0.35"/>
    <row r="79641" customFormat="1" x14ac:dyDescent="0.35"/>
    <row r="79642" customFormat="1" x14ac:dyDescent="0.35"/>
    <row r="79643" customFormat="1" x14ac:dyDescent="0.35"/>
    <row r="79644" customFormat="1" x14ac:dyDescent="0.35"/>
    <row r="79645" customFormat="1" x14ac:dyDescent="0.35"/>
    <row r="79646" customFormat="1" x14ac:dyDescent="0.35"/>
    <row r="79647" customFormat="1" x14ac:dyDescent="0.35"/>
    <row r="79648" customFormat="1" x14ac:dyDescent="0.35"/>
    <row r="79649" customFormat="1" x14ac:dyDescent="0.35"/>
    <row r="79650" customFormat="1" x14ac:dyDescent="0.35"/>
    <row r="79651" customFormat="1" x14ac:dyDescent="0.35"/>
    <row r="79652" customFormat="1" x14ac:dyDescent="0.35"/>
    <row r="79653" customFormat="1" x14ac:dyDescent="0.35"/>
    <row r="79654" customFormat="1" x14ac:dyDescent="0.35"/>
    <row r="79655" customFormat="1" x14ac:dyDescent="0.35"/>
    <row r="79656" customFormat="1" x14ac:dyDescent="0.35"/>
    <row r="79657" customFormat="1" x14ac:dyDescent="0.35"/>
    <row r="79658" customFormat="1" x14ac:dyDescent="0.35"/>
    <row r="79659" customFormat="1" x14ac:dyDescent="0.35"/>
    <row r="79660" customFormat="1" x14ac:dyDescent="0.35"/>
    <row r="79661" customFormat="1" x14ac:dyDescent="0.35"/>
    <row r="79662" customFormat="1" x14ac:dyDescent="0.35"/>
    <row r="79663" customFormat="1" x14ac:dyDescent="0.35"/>
    <row r="79664" customFormat="1" x14ac:dyDescent="0.35"/>
    <row r="79665" customFormat="1" x14ac:dyDescent="0.35"/>
    <row r="79666" customFormat="1" x14ac:dyDescent="0.35"/>
    <row r="79667" customFormat="1" x14ac:dyDescent="0.35"/>
    <row r="79668" customFormat="1" x14ac:dyDescent="0.35"/>
    <row r="79669" customFormat="1" x14ac:dyDescent="0.35"/>
    <row r="79670" customFormat="1" x14ac:dyDescent="0.35"/>
    <row r="79671" customFormat="1" x14ac:dyDescent="0.35"/>
    <row r="79672" customFormat="1" x14ac:dyDescent="0.35"/>
    <row r="79673" customFormat="1" x14ac:dyDescent="0.35"/>
    <row r="79674" customFormat="1" x14ac:dyDescent="0.35"/>
    <row r="79675" customFormat="1" x14ac:dyDescent="0.35"/>
    <row r="79676" customFormat="1" x14ac:dyDescent="0.35"/>
    <row r="79677" customFormat="1" x14ac:dyDescent="0.35"/>
    <row r="79678" customFormat="1" x14ac:dyDescent="0.35"/>
    <row r="79679" customFormat="1" x14ac:dyDescent="0.35"/>
    <row r="79680" customFormat="1" x14ac:dyDescent="0.35"/>
    <row r="79681" customFormat="1" x14ac:dyDescent="0.35"/>
    <row r="79682" customFormat="1" x14ac:dyDescent="0.35"/>
    <row r="79683" customFormat="1" x14ac:dyDescent="0.35"/>
    <row r="79684" customFormat="1" x14ac:dyDescent="0.35"/>
    <row r="79685" customFormat="1" x14ac:dyDescent="0.35"/>
    <row r="79686" customFormat="1" x14ac:dyDescent="0.35"/>
    <row r="79687" customFormat="1" x14ac:dyDescent="0.35"/>
    <row r="79688" customFormat="1" x14ac:dyDescent="0.35"/>
    <row r="79689" customFormat="1" x14ac:dyDescent="0.35"/>
    <row r="79690" customFormat="1" x14ac:dyDescent="0.35"/>
    <row r="79691" customFormat="1" x14ac:dyDescent="0.35"/>
    <row r="79692" customFormat="1" x14ac:dyDescent="0.35"/>
    <row r="79693" customFormat="1" x14ac:dyDescent="0.35"/>
    <row r="79694" customFormat="1" x14ac:dyDescent="0.35"/>
    <row r="79695" customFormat="1" x14ac:dyDescent="0.35"/>
    <row r="79696" customFormat="1" x14ac:dyDescent="0.35"/>
    <row r="79697" customFormat="1" x14ac:dyDescent="0.35"/>
    <row r="79698" customFormat="1" x14ac:dyDescent="0.35"/>
    <row r="79699" customFormat="1" x14ac:dyDescent="0.35"/>
    <row r="79700" customFormat="1" x14ac:dyDescent="0.35"/>
    <row r="79701" customFormat="1" x14ac:dyDescent="0.35"/>
    <row r="79702" customFormat="1" x14ac:dyDescent="0.35"/>
    <row r="79703" customFormat="1" x14ac:dyDescent="0.35"/>
    <row r="79704" customFormat="1" x14ac:dyDescent="0.35"/>
    <row r="79705" customFormat="1" x14ac:dyDescent="0.35"/>
    <row r="79706" customFormat="1" x14ac:dyDescent="0.35"/>
    <row r="79707" customFormat="1" x14ac:dyDescent="0.35"/>
    <row r="79708" customFormat="1" x14ac:dyDescent="0.35"/>
    <row r="79709" customFormat="1" x14ac:dyDescent="0.35"/>
    <row r="79710" customFormat="1" x14ac:dyDescent="0.35"/>
    <row r="79711" customFormat="1" x14ac:dyDescent="0.35"/>
    <row r="79712" customFormat="1" x14ac:dyDescent="0.35"/>
    <row r="79713" customFormat="1" x14ac:dyDescent="0.35"/>
    <row r="79714" customFormat="1" x14ac:dyDescent="0.35"/>
    <row r="79715" customFormat="1" x14ac:dyDescent="0.35"/>
    <row r="79716" customFormat="1" x14ac:dyDescent="0.35"/>
    <row r="79717" customFormat="1" x14ac:dyDescent="0.35"/>
    <row r="79718" customFormat="1" x14ac:dyDescent="0.35"/>
    <row r="79719" customFormat="1" x14ac:dyDescent="0.35"/>
    <row r="79720" customFormat="1" x14ac:dyDescent="0.35"/>
    <row r="79721" customFormat="1" x14ac:dyDescent="0.35"/>
    <row r="79722" customFormat="1" x14ac:dyDescent="0.35"/>
    <row r="79723" customFormat="1" x14ac:dyDescent="0.35"/>
    <row r="79724" customFormat="1" x14ac:dyDescent="0.35"/>
    <row r="79725" customFormat="1" x14ac:dyDescent="0.35"/>
    <row r="79726" customFormat="1" x14ac:dyDescent="0.35"/>
    <row r="79727" customFormat="1" x14ac:dyDescent="0.35"/>
    <row r="79728" customFormat="1" x14ac:dyDescent="0.35"/>
    <row r="79729" customFormat="1" x14ac:dyDescent="0.35"/>
    <row r="79730" customFormat="1" x14ac:dyDescent="0.35"/>
    <row r="79731" customFormat="1" x14ac:dyDescent="0.35"/>
    <row r="79732" customFormat="1" x14ac:dyDescent="0.35"/>
    <row r="79733" customFormat="1" x14ac:dyDescent="0.35"/>
    <row r="79734" customFormat="1" x14ac:dyDescent="0.35"/>
    <row r="79735" customFormat="1" x14ac:dyDescent="0.35"/>
    <row r="79736" customFormat="1" x14ac:dyDescent="0.35"/>
    <row r="79737" customFormat="1" x14ac:dyDescent="0.35"/>
    <row r="79738" customFormat="1" x14ac:dyDescent="0.35"/>
    <row r="79739" customFormat="1" x14ac:dyDescent="0.35"/>
    <row r="79740" customFormat="1" x14ac:dyDescent="0.35"/>
    <row r="79741" customFormat="1" x14ac:dyDescent="0.35"/>
    <row r="79742" customFormat="1" x14ac:dyDescent="0.35"/>
    <row r="79743" customFormat="1" x14ac:dyDescent="0.35"/>
    <row r="79744" customFormat="1" x14ac:dyDescent="0.35"/>
    <row r="79745" customFormat="1" x14ac:dyDescent="0.35"/>
    <row r="79746" customFormat="1" x14ac:dyDescent="0.35"/>
    <row r="79747" customFormat="1" x14ac:dyDescent="0.35"/>
    <row r="79748" customFormat="1" x14ac:dyDescent="0.35"/>
    <row r="79749" customFormat="1" x14ac:dyDescent="0.35"/>
    <row r="79750" customFormat="1" x14ac:dyDescent="0.35"/>
    <row r="79751" customFormat="1" x14ac:dyDescent="0.35"/>
    <row r="79752" customFormat="1" x14ac:dyDescent="0.35"/>
    <row r="79753" customFormat="1" x14ac:dyDescent="0.35"/>
    <row r="79754" customFormat="1" x14ac:dyDescent="0.35"/>
    <row r="79755" customFormat="1" x14ac:dyDescent="0.35"/>
    <row r="79756" customFormat="1" x14ac:dyDescent="0.35"/>
    <row r="79757" customFormat="1" x14ac:dyDescent="0.35"/>
    <row r="79758" customFormat="1" x14ac:dyDescent="0.35"/>
    <row r="79759" customFormat="1" x14ac:dyDescent="0.35"/>
    <row r="79760" customFormat="1" x14ac:dyDescent="0.35"/>
    <row r="79761" customFormat="1" x14ac:dyDescent="0.35"/>
    <row r="79762" customFormat="1" x14ac:dyDescent="0.35"/>
    <row r="79763" customFormat="1" x14ac:dyDescent="0.35"/>
    <row r="79764" customFormat="1" x14ac:dyDescent="0.35"/>
    <row r="79765" customFormat="1" x14ac:dyDescent="0.35"/>
    <row r="79766" customFormat="1" x14ac:dyDescent="0.35"/>
    <row r="79767" customFormat="1" x14ac:dyDescent="0.35"/>
    <row r="79768" customFormat="1" x14ac:dyDescent="0.35"/>
    <row r="79769" customFormat="1" x14ac:dyDescent="0.35"/>
    <row r="79770" customFormat="1" x14ac:dyDescent="0.35"/>
    <row r="79771" customFormat="1" x14ac:dyDescent="0.35"/>
    <row r="79772" customFormat="1" x14ac:dyDescent="0.35"/>
    <row r="79773" customFormat="1" x14ac:dyDescent="0.35"/>
    <row r="79774" customFormat="1" x14ac:dyDescent="0.35"/>
    <row r="79775" customFormat="1" x14ac:dyDescent="0.35"/>
    <row r="79776" customFormat="1" x14ac:dyDescent="0.35"/>
    <row r="79777" customFormat="1" x14ac:dyDescent="0.35"/>
    <row r="79778" customFormat="1" x14ac:dyDescent="0.35"/>
    <row r="79779" customFormat="1" x14ac:dyDescent="0.35"/>
    <row r="79780" customFormat="1" x14ac:dyDescent="0.35"/>
    <row r="79781" customFormat="1" x14ac:dyDescent="0.35"/>
    <row r="79782" customFormat="1" x14ac:dyDescent="0.35"/>
    <row r="79783" customFormat="1" x14ac:dyDescent="0.35"/>
    <row r="79784" customFormat="1" x14ac:dyDescent="0.35"/>
    <row r="79785" customFormat="1" x14ac:dyDescent="0.35"/>
    <row r="79786" customFormat="1" x14ac:dyDescent="0.35"/>
    <row r="79787" customFormat="1" x14ac:dyDescent="0.35"/>
    <row r="79788" customFormat="1" x14ac:dyDescent="0.35"/>
    <row r="79789" customFormat="1" x14ac:dyDescent="0.35"/>
    <row r="79790" customFormat="1" x14ac:dyDescent="0.35"/>
    <row r="79791" customFormat="1" x14ac:dyDescent="0.35"/>
    <row r="79792" customFormat="1" x14ac:dyDescent="0.35"/>
    <row r="79793" customFormat="1" x14ac:dyDescent="0.35"/>
    <row r="79794" customFormat="1" x14ac:dyDescent="0.35"/>
    <row r="79795" customFormat="1" x14ac:dyDescent="0.35"/>
    <row r="79796" customFormat="1" x14ac:dyDescent="0.35"/>
    <row r="79797" customFormat="1" x14ac:dyDescent="0.35"/>
    <row r="79798" customFormat="1" x14ac:dyDescent="0.35"/>
    <row r="79799" customFormat="1" x14ac:dyDescent="0.35"/>
    <row r="79800" customFormat="1" x14ac:dyDescent="0.35"/>
    <row r="79801" customFormat="1" x14ac:dyDescent="0.35"/>
    <row r="79802" customFormat="1" x14ac:dyDescent="0.35"/>
    <row r="79803" customFormat="1" x14ac:dyDescent="0.35"/>
    <row r="79804" customFormat="1" x14ac:dyDescent="0.35"/>
    <row r="79805" customFormat="1" x14ac:dyDescent="0.35"/>
    <row r="79806" customFormat="1" x14ac:dyDescent="0.35"/>
    <row r="79807" customFormat="1" x14ac:dyDescent="0.35"/>
    <row r="79808" customFormat="1" x14ac:dyDescent="0.35"/>
    <row r="79809" customFormat="1" x14ac:dyDescent="0.35"/>
    <row r="79810" customFormat="1" x14ac:dyDescent="0.35"/>
    <row r="79811" customFormat="1" x14ac:dyDescent="0.35"/>
    <row r="79812" customFormat="1" x14ac:dyDescent="0.35"/>
    <row r="79813" customFormat="1" x14ac:dyDescent="0.35"/>
    <row r="79814" customFormat="1" x14ac:dyDescent="0.35"/>
    <row r="79815" customFormat="1" x14ac:dyDescent="0.35"/>
    <row r="79816" customFormat="1" x14ac:dyDescent="0.35"/>
    <row r="79817" customFormat="1" x14ac:dyDescent="0.35"/>
    <row r="79818" customFormat="1" x14ac:dyDescent="0.35"/>
    <row r="79819" customFormat="1" x14ac:dyDescent="0.35"/>
    <row r="79820" customFormat="1" x14ac:dyDescent="0.35"/>
    <row r="79821" customFormat="1" x14ac:dyDescent="0.35"/>
    <row r="79822" customFormat="1" x14ac:dyDescent="0.35"/>
    <row r="79823" customFormat="1" x14ac:dyDescent="0.35"/>
    <row r="79824" customFormat="1" x14ac:dyDescent="0.35"/>
    <row r="79825" customFormat="1" x14ac:dyDescent="0.35"/>
    <row r="79826" customFormat="1" x14ac:dyDescent="0.35"/>
    <row r="79827" customFormat="1" x14ac:dyDescent="0.35"/>
    <row r="79828" customFormat="1" x14ac:dyDescent="0.35"/>
    <row r="79829" customFormat="1" x14ac:dyDescent="0.35"/>
    <row r="79830" customFormat="1" x14ac:dyDescent="0.35"/>
    <row r="79831" customFormat="1" x14ac:dyDescent="0.35"/>
    <row r="79832" customFormat="1" x14ac:dyDescent="0.35"/>
    <row r="79833" customFormat="1" x14ac:dyDescent="0.35"/>
    <row r="79834" customFormat="1" x14ac:dyDescent="0.35"/>
    <row r="79835" customFormat="1" x14ac:dyDescent="0.35"/>
    <row r="79836" customFormat="1" x14ac:dyDescent="0.35"/>
    <row r="79837" customFormat="1" x14ac:dyDescent="0.35"/>
    <row r="79838" customFormat="1" x14ac:dyDescent="0.35"/>
    <row r="79839" customFormat="1" x14ac:dyDescent="0.35"/>
    <row r="79840" customFormat="1" x14ac:dyDescent="0.35"/>
    <row r="79841" customFormat="1" x14ac:dyDescent="0.35"/>
    <row r="79842" customFormat="1" x14ac:dyDescent="0.35"/>
    <row r="79843" customFormat="1" x14ac:dyDescent="0.35"/>
    <row r="79844" customFormat="1" x14ac:dyDescent="0.35"/>
    <row r="79845" customFormat="1" x14ac:dyDescent="0.35"/>
    <row r="79846" customFormat="1" x14ac:dyDescent="0.35"/>
    <row r="79847" customFormat="1" x14ac:dyDescent="0.35"/>
    <row r="79848" customFormat="1" x14ac:dyDescent="0.35"/>
    <row r="79849" customFormat="1" x14ac:dyDescent="0.35"/>
    <row r="79850" customFormat="1" x14ac:dyDescent="0.35"/>
    <row r="79851" customFormat="1" x14ac:dyDescent="0.35"/>
    <row r="79852" customFormat="1" x14ac:dyDescent="0.35"/>
    <row r="79853" customFormat="1" x14ac:dyDescent="0.35"/>
    <row r="79854" customFormat="1" x14ac:dyDescent="0.35"/>
    <row r="79855" customFormat="1" x14ac:dyDescent="0.35"/>
    <row r="79856" customFormat="1" x14ac:dyDescent="0.35"/>
    <row r="79857" customFormat="1" x14ac:dyDescent="0.35"/>
    <row r="79858" customFormat="1" x14ac:dyDescent="0.35"/>
    <row r="79859" customFormat="1" x14ac:dyDescent="0.35"/>
    <row r="79860" customFormat="1" x14ac:dyDescent="0.35"/>
    <row r="79861" customFormat="1" x14ac:dyDescent="0.35"/>
    <row r="79862" customFormat="1" x14ac:dyDescent="0.35"/>
    <row r="79863" customFormat="1" x14ac:dyDescent="0.35"/>
    <row r="79864" customFormat="1" x14ac:dyDescent="0.35"/>
    <row r="79865" customFormat="1" x14ac:dyDescent="0.35"/>
    <row r="79866" customFormat="1" x14ac:dyDescent="0.35"/>
    <row r="79867" customFormat="1" x14ac:dyDescent="0.35"/>
    <row r="79868" customFormat="1" x14ac:dyDescent="0.35"/>
    <row r="79869" customFormat="1" x14ac:dyDescent="0.35"/>
    <row r="79870" customFormat="1" x14ac:dyDescent="0.35"/>
    <row r="79871" customFormat="1" x14ac:dyDescent="0.35"/>
    <row r="79872" customFormat="1" x14ac:dyDescent="0.35"/>
    <row r="79873" customFormat="1" x14ac:dyDescent="0.35"/>
    <row r="79874" customFormat="1" x14ac:dyDescent="0.35"/>
    <row r="79875" customFormat="1" x14ac:dyDescent="0.35"/>
    <row r="79876" customFormat="1" x14ac:dyDescent="0.35"/>
    <row r="79877" customFormat="1" x14ac:dyDescent="0.35"/>
    <row r="79878" customFormat="1" x14ac:dyDescent="0.35"/>
    <row r="79879" customFormat="1" x14ac:dyDescent="0.35"/>
    <row r="79880" customFormat="1" x14ac:dyDescent="0.35"/>
    <row r="79881" customFormat="1" x14ac:dyDescent="0.35"/>
    <row r="79882" customFormat="1" x14ac:dyDescent="0.35"/>
    <row r="79883" customFormat="1" x14ac:dyDescent="0.35"/>
    <row r="79884" customFormat="1" x14ac:dyDescent="0.35"/>
    <row r="79885" customFormat="1" x14ac:dyDescent="0.35"/>
    <row r="79886" customFormat="1" x14ac:dyDescent="0.35"/>
    <row r="79887" customFormat="1" x14ac:dyDescent="0.35"/>
    <row r="79888" customFormat="1" x14ac:dyDescent="0.35"/>
    <row r="79889" customFormat="1" x14ac:dyDescent="0.35"/>
    <row r="79890" customFormat="1" x14ac:dyDescent="0.35"/>
    <row r="79891" customFormat="1" x14ac:dyDescent="0.35"/>
    <row r="79892" customFormat="1" x14ac:dyDescent="0.35"/>
    <row r="79893" customFormat="1" x14ac:dyDescent="0.35"/>
    <row r="79894" customFormat="1" x14ac:dyDescent="0.35"/>
    <row r="79895" customFormat="1" x14ac:dyDescent="0.35"/>
    <row r="79896" customFormat="1" x14ac:dyDescent="0.35"/>
    <row r="79897" customFormat="1" x14ac:dyDescent="0.35"/>
    <row r="79898" customFormat="1" x14ac:dyDescent="0.35"/>
    <row r="79899" customFormat="1" x14ac:dyDescent="0.35"/>
    <row r="79900" customFormat="1" x14ac:dyDescent="0.35"/>
    <row r="79901" customFormat="1" x14ac:dyDescent="0.35"/>
    <row r="79902" customFormat="1" x14ac:dyDescent="0.35"/>
    <row r="79903" customFormat="1" x14ac:dyDescent="0.35"/>
    <row r="79904" customFormat="1" x14ac:dyDescent="0.35"/>
    <row r="79905" customFormat="1" x14ac:dyDescent="0.35"/>
    <row r="79906" customFormat="1" x14ac:dyDescent="0.35"/>
    <row r="79907" customFormat="1" x14ac:dyDescent="0.35"/>
    <row r="79908" customFormat="1" x14ac:dyDescent="0.35"/>
    <row r="79909" customFormat="1" x14ac:dyDescent="0.35"/>
    <row r="79910" customFormat="1" x14ac:dyDescent="0.35"/>
    <row r="79911" customFormat="1" x14ac:dyDescent="0.35"/>
    <row r="79912" customFormat="1" x14ac:dyDescent="0.35"/>
    <row r="79913" customFormat="1" x14ac:dyDescent="0.35"/>
    <row r="79914" customFormat="1" x14ac:dyDescent="0.35"/>
    <row r="79915" customFormat="1" x14ac:dyDescent="0.35"/>
    <row r="79916" customFormat="1" x14ac:dyDescent="0.35"/>
    <row r="79917" customFormat="1" x14ac:dyDescent="0.35"/>
    <row r="79918" customFormat="1" x14ac:dyDescent="0.35"/>
    <row r="79919" customFormat="1" x14ac:dyDescent="0.35"/>
    <row r="79920" customFormat="1" x14ac:dyDescent="0.35"/>
    <row r="79921" customFormat="1" x14ac:dyDescent="0.35"/>
    <row r="79922" customFormat="1" x14ac:dyDescent="0.35"/>
    <row r="79923" customFormat="1" x14ac:dyDescent="0.35"/>
    <row r="79924" customFormat="1" x14ac:dyDescent="0.35"/>
    <row r="79925" customFormat="1" x14ac:dyDescent="0.35"/>
    <row r="79926" customFormat="1" x14ac:dyDescent="0.35"/>
    <row r="79927" customFormat="1" x14ac:dyDescent="0.35"/>
    <row r="79928" customFormat="1" x14ac:dyDescent="0.35"/>
    <row r="79929" customFormat="1" x14ac:dyDescent="0.35"/>
    <row r="79930" customFormat="1" x14ac:dyDescent="0.35"/>
    <row r="79931" customFormat="1" x14ac:dyDescent="0.35"/>
    <row r="79932" customFormat="1" x14ac:dyDescent="0.35"/>
    <row r="79933" customFormat="1" x14ac:dyDescent="0.35"/>
    <row r="79934" customFormat="1" x14ac:dyDescent="0.35"/>
    <row r="79935" customFormat="1" x14ac:dyDescent="0.35"/>
    <row r="79936" customFormat="1" x14ac:dyDescent="0.35"/>
    <row r="79937" customFormat="1" x14ac:dyDescent="0.35"/>
    <row r="79938" customFormat="1" x14ac:dyDescent="0.35"/>
    <row r="79939" customFormat="1" x14ac:dyDescent="0.35"/>
    <row r="79940" customFormat="1" x14ac:dyDescent="0.35"/>
    <row r="79941" customFormat="1" x14ac:dyDescent="0.35"/>
    <row r="79942" customFormat="1" x14ac:dyDescent="0.35"/>
    <row r="79943" customFormat="1" x14ac:dyDescent="0.35"/>
    <row r="79944" customFormat="1" x14ac:dyDescent="0.35"/>
    <row r="79945" customFormat="1" x14ac:dyDescent="0.35"/>
    <row r="79946" customFormat="1" x14ac:dyDescent="0.35"/>
    <row r="79947" customFormat="1" x14ac:dyDescent="0.35"/>
    <row r="79948" customFormat="1" x14ac:dyDescent="0.35"/>
    <row r="79949" customFormat="1" x14ac:dyDescent="0.35"/>
    <row r="79950" customFormat="1" x14ac:dyDescent="0.35"/>
    <row r="79951" customFormat="1" x14ac:dyDescent="0.35"/>
    <row r="79952" customFormat="1" x14ac:dyDescent="0.35"/>
    <row r="79953" customFormat="1" x14ac:dyDescent="0.35"/>
    <row r="79954" customFormat="1" x14ac:dyDescent="0.35"/>
    <row r="79955" customFormat="1" x14ac:dyDescent="0.35"/>
    <row r="79956" customFormat="1" x14ac:dyDescent="0.35"/>
    <row r="79957" customFormat="1" x14ac:dyDescent="0.35"/>
    <row r="79958" customFormat="1" x14ac:dyDescent="0.35"/>
    <row r="79959" customFormat="1" x14ac:dyDescent="0.35"/>
    <row r="79960" customFormat="1" x14ac:dyDescent="0.35"/>
    <row r="79961" customFormat="1" x14ac:dyDescent="0.35"/>
    <row r="79962" customFormat="1" x14ac:dyDescent="0.35"/>
    <row r="79963" customFormat="1" x14ac:dyDescent="0.35"/>
    <row r="79964" customFormat="1" x14ac:dyDescent="0.35"/>
    <row r="79965" customFormat="1" x14ac:dyDescent="0.35"/>
    <row r="79966" customFormat="1" x14ac:dyDescent="0.35"/>
    <row r="79967" customFormat="1" x14ac:dyDescent="0.35"/>
    <row r="79968" customFormat="1" x14ac:dyDescent="0.35"/>
    <row r="79969" customFormat="1" x14ac:dyDescent="0.35"/>
    <row r="79970" customFormat="1" x14ac:dyDescent="0.35"/>
    <row r="79971" customFormat="1" x14ac:dyDescent="0.35"/>
    <row r="79972" customFormat="1" x14ac:dyDescent="0.35"/>
    <row r="79973" customFormat="1" x14ac:dyDescent="0.35"/>
    <row r="79974" customFormat="1" x14ac:dyDescent="0.35"/>
    <row r="79975" customFormat="1" x14ac:dyDescent="0.35"/>
    <row r="79976" customFormat="1" x14ac:dyDescent="0.35"/>
    <row r="79977" customFormat="1" x14ac:dyDescent="0.35"/>
    <row r="79978" customFormat="1" x14ac:dyDescent="0.35"/>
    <row r="79979" customFormat="1" x14ac:dyDescent="0.35"/>
    <row r="79980" customFormat="1" x14ac:dyDescent="0.35"/>
    <row r="79981" customFormat="1" x14ac:dyDescent="0.35"/>
    <row r="79982" customFormat="1" x14ac:dyDescent="0.35"/>
    <row r="79983" customFormat="1" x14ac:dyDescent="0.35"/>
    <row r="79984" customFormat="1" x14ac:dyDescent="0.35"/>
    <row r="79985" customFormat="1" x14ac:dyDescent="0.35"/>
    <row r="79986" customFormat="1" x14ac:dyDescent="0.35"/>
    <row r="79987" customFormat="1" x14ac:dyDescent="0.35"/>
    <row r="79988" customFormat="1" x14ac:dyDescent="0.35"/>
    <row r="79989" customFormat="1" x14ac:dyDescent="0.35"/>
    <row r="79990" customFormat="1" x14ac:dyDescent="0.35"/>
    <row r="79991" customFormat="1" x14ac:dyDescent="0.35"/>
    <row r="79992" customFormat="1" x14ac:dyDescent="0.35"/>
    <row r="79993" customFormat="1" x14ac:dyDescent="0.35"/>
    <row r="79994" customFormat="1" x14ac:dyDescent="0.35"/>
    <row r="79995" customFormat="1" x14ac:dyDescent="0.35"/>
    <row r="79996" customFormat="1" x14ac:dyDescent="0.35"/>
    <row r="79997" customFormat="1" x14ac:dyDescent="0.35"/>
    <row r="79998" customFormat="1" x14ac:dyDescent="0.35"/>
    <row r="79999" customFormat="1" x14ac:dyDescent="0.35"/>
    <row r="80000" customFormat="1" x14ac:dyDescent="0.35"/>
    <row r="80001" customFormat="1" x14ac:dyDescent="0.35"/>
    <row r="80002" customFormat="1" x14ac:dyDescent="0.35"/>
    <row r="80003" customFormat="1" x14ac:dyDescent="0.35"/>
    <row r="80004" customFormat="1" x14ac:dyDescent="0.35"/>
    <row r="80005" customFormat="1" x14ac:dyDescent="0.35"/>
    <row r="80006" customFormat="1" x14ac:dyDescent="0.35"/>
    <row r="80007" customFormat="1" x14ac:dyDescent="0.35"/>
    <row r="80008" customFormat="1" x14ac:dyDescent="0.35"/>
    <row r="80009" customFormat="1" x14ac:dyDescent="0.35"/>
    <row r="80010" customFormat="1" x14ac:dyDescent="0.35"/>
    <row r="80011" customFormat="1" x14ac:dyDescent="0.35"/>
    <row r="80012" customFormat="1" x14ac:dyDescent="0.35"/>
    <row r="80013" customFormat="1" x14ac:dyDescent="0.35"/>
    <row r="80014" customFormat="1" x14ac:dyDescent="0.35"/>
    <row r="80015" customFormat="1" x14ac:dyDescent="0.35"/>
    <row r="80016" customFormat="1" x14ac:dyDescent="0.35"/>
    <row r="80017" customFormat="1" x14ac:dyDescent="0.35"/>
    <row r="80018" customFormat="1" x14ac:dyDescent="0.35"/>
    <row r="80019" customFormat="1" x14ac:dyDescent="0.35"/>
    <row r="80020" customFormat="1" x14ac:dyDescent="0.35"/>
    <row r="80021" customFormat="1" x14ac:dyDescent="0.35"/>
    <row r="80022" customFormat="1" x14ac:dyDescent="0.35"/>
    <row r="80023" customFormat="1" x14ac:dyDescent="0.35"/>
    <row r="80024" customFormat="1" x14ac:dyDescent="0.35"/>
    <row r="80025" customFormat="1" x14ac:dyDescent="0.35"/>
    <row r="80026" customFormat="1" x14ac:dyDescent="0.35"/>
    <row r="80027" customFormat="1" x14ac:dyDescent="0.35"/>
    <row r="80028" customFormat="1" x14ac:dyDescent="0.35"/>
    <row r="80029" customFormat="1" x14ac:dyDescent="0.35"/>
    <row r="80030" customFormat="1" x14ac:dyDescent="0.35"/>
    <row r="80031" customFormat="1" x14ac:dyDescent="0.35"/>
    <row r="80032" customFormat="1" x14ac:dyDescent="0.35"/>
    <row r="80033" customFormat="1" x14ac:dyDescent="0.35"/>
    <row r="80034" customFormat="1" x14ac:dyDescent="0.35"/>
    <row r="80035" customFormat="1" x14ac:dyDescent="0.35"/>
    <row r="80036" customFormat="1" x14ac:dyDescent="0.35"/>
    <row r="80037" customFormat="1" x14ac:dyDescent="0.35"/>
    <row r="80038" customFormat="1" x14ac:dyDescent="0.35"/>
    <row r="80039" customFormat="1" x14ac:dyDescent="0.35"/>
    <row r="80040" customFormat="1" x14ac:dyDescent="0.35"/>
    <row r="80041" customFormat="1" x14ac:dyDescent="0.35"/>
    <row r="80042" customFormat="1" x14ac:dyDescent="0.35"/>
    <row r="80043" customFormat="1" x14ac:dyDescent="0.35"/>
    <row r="80044" customFormat="1" x14ac:dyDescent="0.35"/>
    <row r="80045" customFormat="1" x14ac:dyDescent="0.35"/>
    <row r="80046" customFormat="1" x14ac:dyDescent="0.35"/>
    <row r="80047" customFormat="1" x14ac:dyDescent="0.35"/>
    <row r="80048" customFormat="1" x14ac:dyDescent="0.35"/>
    <row r="80049" customFormat="1" x14ac:dyDescent="0.35"/>
    <row r="80050" customFormat="1" x14ac:dyDescent="0.35"/>
    <row r="80051" customFormat="1" x14ac:dyDescent="0.35"/>
    <row r="80052" customFormat="1" x14ac:dyDescent="0.35"/>
    <row r="80053" customFormat="1" x14ac:dyDescent="0.35"/>
    <row r="80054" customFormat="1" x14ac:dyDescent="0.35"/>
    <row r="80055" customFormat="1" x14ac:dyDescent="0.35"/>
    <row r="80056" customFormat="1" x14ac:dyDescent="0.35"/>
    <row r="80057" customFormat="1" x14ac:dyDescent="0.35"/>
    <row r="80058" customFormat="1" x14ac:dyDescent="0.35"/>
    <row r="80059" customFormat="1" x14ac:dyDescent="0.35"/>
    <row r="80060" customFormat="1" x14ac:dyDescent="0.35"/>
    <row r="80061" customFormat="1" x14ac:dyDescent="0.35"/>
    <row r="80062" customFormat="1" x14ac:dyDescent="0.35"/>
    <row r="80063" customFormat="1" x14ac:dyDescent="0.35"/>
    <row r="80064" customFormat="1" x14ac:dyDescent="0.35"/>
    <row r="80065" customFormat="1" x14ac:dyDescent="0.35"/>
    <row r="80066" customFormat="1" x14ac:dyDescent="0.35"/>
    <row r="80067" customFormat="1" x14ac:dyDescent="0.35"/>
    <row r="80068" customFormat="1" x14ac:dyDescent="0.35"/>
    <row r="80069" customFormat="1" x14ac:dyDescent="0.35"/>
    <row r="80070" customFormat="1" x14ac:dyDescent="0.35"/>
    <row r="80071" customFormat="1" x14ac:dyDescent="0.35"/>
    <row r="80072" customFormat="1" x14ac:dyDescent="0.35"/>
    <row r="80073" customFormat="1" x14ac:dyDescent="0.35"/>
    <row r="80074" customFormat="1" x14ac:dyDescent="0.35"/>
    <row r="80075" customFormat="1" x14ac:dyDescent="0.35"/>
    <row r="80076" customFormat="1" x14ac:dyDescent="0.35"/>
    <row r="80077" customFormat="1" x14ac:dyDescent="0.35"/>
    <row r="80078" customFormat="1" x14ac:dyDescent="0.35"/>
    <row r="80079" customFormat="1" x14ac:dyDescent="0.35"/>
    <row r="80080" customFormat="1" x14ac:dyDescent="0.35"/>
    <row r="80081" customFormat="1" x14ac:dyDescent="0.35"/>
    <row r="80082" customFormat="1" x14ac:dyDescent="0.35"/>
    <row r="80083" customFormat="1" x14ac:dyDescent="0.35"/>
    <row r="80084" customFormat="1" x14ac:dyDescent="0.35"/>
    <row r="80085" customFormat="1" x14ac:dyDescent="0.35"/>
    <row r="80086" customFormat="1" x14ac:dyDescent="0.35"/>
    <row r="80087" customFormat="1" x14ac:dyDescent="0.35"/>
    <row r="80088" customFormat="1" x14ac:dyDescent="0.35"/>
    <row r="80089" customFormat="1" x14ac:dyDescent="0.35"/>
    <row r="80090" customFormat="1" x14ac:dyDescent="0.35"/>
    <row r="80091" customFormat="1" x14ac:dyDescent="0.35"/>
    <row r="80092" customFormat="1" x14ac:dyDescent="0.35"/>
    <row r="80093" customFormat="1" x14ac:dyDescent="0.35"/>
    <row r="80094" customFormat="1" x14ac:dyDescent="0.35"/>
    <row r="80095" customFormat="1" x14ac:dyDescent="0.35"/>
    <row r="80096" customFormat="1" x14ac:dyDescent="0.35"/>
    <row r="80097" customFormat="1" x14ac:dyDescent="0.35"/>
    <row r="80098" customFormat="1" x14ac:dyDescent="0.35"/>
    <row r="80099" customFormat="1" x14ac:dyDescent="0.35"/>
    <row r="80100" customFormat="1" x14ac:dyDescent="0.35"/>
    <row r="80101" customFormat="1" x14ac:dyDescent="0.35"/>
    <row r="80102" customFormat="1" x14ac:dyDescent="0.35"/>
    <row r="80103" customFormat="1" x14ac:dyDescent="0.35"/>
    <row r="80104" customFormat="1" x14ac:dyDescent="0.35"/>
    <row r="80105" customFormat="1" x14ac:dyDescent="0.35"/>
    <row r="80106" customFormat="1" x14ac:dyDescent="0.35"/>
    <row r="80107" customFormat="1" x14ac:dyDescent="0.35"/>
    <row r="80108" customFormat="1" x14ac:dyDescent="0.35"/>
    <row r="80109" customFormat="1" x14ac:dyDescent="0.35"/>
    <row r="80110" customFormat="1" x14ac:dyDescent="0.35"/>
    <row r="80111" customFormat="1" x14ac:dyDescent="0.35"/>
    <row r="80112" customFormat="1" x14ac:dyDescent="0.35"/>
    <row r="80113" customFormat="1" x14ac:dyDescent="0.35"/>
    <row r="80114" customFormat="1" x14ac:dyDescent="0.35"/>
    <row r="80115" customFormat="1" x14ac:dyDescent="0.35"/>
    <row r="80116" customFormat="1" x14ac:dyDescent="0.35"/>
    <row r="80117" customFormat="1" x14ac:dyDescent="0.35"/>
    <row r="80118" customFormat="1" x14ac:dyDescent="0.35"/>
    <row r="80119" customFormat="1" x14ac:dyDescent="0.35"/>
    <row r="80120" customFormat="1" x14ac:dyDescent="0.35"/>
    <row r="80121" customFormat="1" x14ac:dyDescent="0.35"/>
    <row r="80122" customFormat="1" x14ac:dyDescent="0.35"/>
    <row r="80123" customFormat="1" x14ac:dyDescent="0.35"/>
    <row r="80124" customFormat="1" x14ac:dyDescent="0.35"/>
    <row r="80125" customFormat="1" x14ac:dyDescent="0.35"/>
    <row r="80126" customFormat="1" x14ac:dyDescent="0.35"/>
    <row r="80127" customFormat="1" x14ac:dyDescent="0.35"/>
    <row r="80128" customFormat="1" x14ac:dyDescent="0.35"/>
    <row r="80129" customFormat="1" x14ac:dyDescent="0.35"/>
    <row r="80130" customFormat="1" x14ac:dyDescent="0.35"/>
    <row r="80131" customFormat="1" x14ac:dyDescent="0.35"/>
    <row r="80132" customFormat="1" x14ac:dyDescent="0.35"/>
    <row r="80133" customFormat="1" x14ac:dyDescent="0.35"/>
    <row r="80134" customFormat="1" x14ac:dyDescent="0.35"/>
    <row r="80135" customFormat="1" x14ac:dyDescent="0.35"/>
    <row r="80136" customFormat="1" x14ac:dyDescent="0.35"/>
    <row r="80137" customFormat="1" x14ac:dyDescent="0.35"/>
    <row r="80138" customFormat="1" x14ac:dyDescent="0.35"/>
    <row r="80139" customFormat="1" x14ac:dyDescent="0.35"/>
    <row r="80140" customFormat="1" x14ac:dyDescent="0.35"/>
    <row r="80141" customFormat="1" x14ac:dyDescent="0.35"/>
    <row r="80142" customFormat="1" x14ac:dyDescent="0.35"/>
    <row r="80143" customFormat="1" x14ac:dyDescent="0.35"/>
    <row r="80144" customFormat="1" x14ac:dyDescent="0.35"/>
    <row r="80145" customFormat="1" x14ac:dyDescent="0.35"/>
    <row r="80146" customFormat="1" x14ac:dyDescent="0.35"/>
    <row r="80147" customFormat="1" x14ac:dyDescent="0.35"/>
    <row r="80148" customFormat="1" x14ac:dyDescent="0.35"/>
    <row r="80149" customFormat="1" x14ac:dyDescent="0.35"/>
    <row r="80150" customFormat="1" x14ac:dyDescent="0.35"/>
    <row r="80151" customFormat="1" x14ac:dyDescent="0.35"/>
    <row r="80152" customFormat="1" x14ac:dyDescent="0.35"/>
    <row r="80153" customFormat="1" x14ac:dyDescent="0.35"/>
    <row r="80154" customFormat="1" x14ac:dyDescent="0.35"/>
    <row r="80155" customFormat="1" x14ac:dyDescent="0.35"/>
    <row r="80156" customFormat="1" x14ac:dyDescent="0.35"/>
    <row r="80157" customFormat="1" x14ac:dyDescent="0.35"/>
    <row r="80158" customFormat="1" x14ac:dyDescent="0.35"/>
    <row r="80159" customFormat="1" x14ac:dyDescent="0.35"/>
    <row r="80160" customFormat="1" x14ac:dyDescent="0.35"/>
    <row r="80161" customFormat="1" x14ac:dyDescent="0.35"/>
    <row r="80162" customFormat="1" x14ac:dyDescent="0.35"/>
    <row r="80163" customFormat="1" x14ac:dyDescent="0.35"/>
    <row r="80164" customFormat="1" x14ac:dyDescent="0.35"/>
    <row r="80165" customFormat="1" x14ac:dyDescent="0.35"/>
    <row r="80166" customFormat="1" x14ac:dyDescent="0.35"/>
    <row r="80167" customFormat="1" x14ac:dyDescent="0.35"/>
    <row r="80168" customFormat="1" x14ac:dyDescent="0.35"/>
    <row r="80169" customFormat="1" x14ac:dyDescent="0.35"/>
    <row r="80170" customFormat="1" x14ac:dyDescent="0.35"/>
    <row r="80171" customFormat="1" x14ac:dyDescent="0.35"/>
    <row r="80172" customFormat="1" x14ac:dyDescent="0.35"/>
    <row r="80173" customFormat="1" x14ac:dyDescent="0.35"/>
    <row r="80174" customFormat="1" x14ac:dyDescent="0.35"/>
    <row r="80175" customFormat="1" x14ac:dyDescent="0.35"/>
    <row r="80176" customFormat="1" x14ac:dyDescent="0.35"/>
    <row r="80177" customFormat="1" x14ac:dyDescent="0.35"/>
    <row r="80178" customFormat="1" x14ac:dyDescent="0.35"/>
    <row r="80179" customFormat="1" x14ac:dyDescent="0.35"/>
    <row r="80180" customFormat="1" x14ac:dyDescent="0.35"/>
    <row r="80181" customFormat="1" x14ac:dyDescent="0.35"/>
    <row r="80182" customFormat="1" x14ac:dyDescent="0.35"/>
    <row r="80183" customFormat="1" x14ac:dyDescent="0.35"/>
    <row r="80184" customFormat="1" x14ac:dyDescent="0.35"/>
    <row r="80185" customFormat="1" x14ac:dyDescent="0.35"/>
    <row r="80186" customFormat="1" x14ac:dyDescent="0.35"/>
    <row r="80187" customFormat="1" x14ac:dyDescent="0.35"/>
    <row r="80188" customFormat="1" x14ac:dyDescent="0.35"/>
    <row r="80189" customFormat="1" x14ac:dyDescent="0.35"/>
    <row r="80190" customFormat="1" x14ac:dyDescent="0.35"/>
    <row r="80191" customFormat="1" x14ac:dyDescent="0.35"/>
    <row r="80192" customFormat="1" x14ac:dyDescent="0.35"/>
    <row r="80193" customFormat="1" x14ac:dyDescent="0.35"/>
    <row r="80194" customFormat="1" x14ac:dyDescent="0.35"/>
    <row r="80195" customFormat="1" x14ac:dyDescent="0.35"/>
    <row r="80196" customFormat="1" x14ac:dyDescent="0.35"/>
    <row r="80197" customFormat="1" x14ac:dyDescent="0.35"/>
    <row r="80198" customFormat="1" x14ac:dyDescent="0.35"/>
    <row r="80199" customFormat="1" x14ac:dyDescent="0.35"/>
    <row r="80200" customFormat="1" x14ac:dyDescent="0.35"/>
    <row r="80201" customFormat="1" x14ac:dyDescent="0.35"/>
    <row r="80202" customFormat="1" x14ac:dyDescent="0.35"/>
    <row r="80203" customFormat="1" x14ac:dyDescent="0.35"/>
    <row r="80204" customFormat="1" x14ac:dyDescent="0.35"/>
    <row r="80205" customFormat="1" x14ac:dyDescent="0.35"/>
    <row r="80206" customFormat="1" x14ac:dyDescent="0.35"/>
    <row r="80207" customFormat="1" x14ac:dyDescent="0.35"/>
    <row r="80208" customFormat="1" x14ac:dyDescent="0.35"/>
    <row r="80209" customFormat="1" x14ac:dyDescent="0.35"/>
    <row r="80210" customFormat="1" x14ac:dyDescent="0.35"/>
    <row r="80211" customFormat="1" x14ac:dyDescent="0.35"/>
    <row r="80212" customFormat="1" x14ac:dyDescent="0.35"/>
    <row r="80213" customFormat="1" x14ac:dyDescent="0.35"/>
    <row r="80214" customFormat="1" x14ac:dyDescent="0.35"/>
    <row r="80215" customFormat="1" x14ac:dyDescent="0.35"/>
    <row r="80216" customFormat="1" x14ac:dyDescent="0.35"/>
    <row r="80217" customFormat="1" x14ac:dyDescent="0.35"/>
    <row r="80218" customFormat="1" x14ac:dyDescent="0.35"/>
    <row r="80219" customFormat="1" x14ac:dyDescent="0.35"/>
    <row r="80220" customFormat="1" x14ac:dyDescent="0.35"/>
    <row r="80221" customFormat="1" x14ac:dyDescent="0.35"/>
    <row r="80222" customFormat="1" x14ac:dyDescent="0.35"/>
    <row r="80223" customFormat="1" x14ac:dyDescent="0.35"/>
    <row r="80224" customFormat="1" x14ac:dyDescent="0.35"/>
    <row r="80225" customFormat="1" x14ac:dyDescent="0.35"/>
    <row r="80226" customFormat="1" x14ac:dyDescent="0.35"/>
    <row r="80227" customFormat="1" x14ac:dyDescent="0.35"/>
    <row r="80228" customFormat="1" x14ac:dyDescent="0.35"/>
    <row r="80229" customFormat="1" x14ac:dyDescent="0.35"/>
    <row r="80230" customFormat="1" x14ac:dyDescent="0.35"/>
    <row r="80231" customFormat="1" x14ac:dyDescent="0.35"/>
    <row r="80232" customFormat="1" x14ac:dyDescent="0.35"/>
    <row r="80233" customFormat="1" x14ac:dyDescent="0.35"/>
    <row r="80234" customFormat="1" x14ac:dyDescent="0.35"/>
    <row r="80235" customFormat="1" x14ac:dyDescent="0.35"/>
    <row r="80236" customFormat="1" x14ac:dyDescent="0.35"/>
    <row r="80237" customFormat="1" x14ac:dyDescent="0.35"/>
    <row r="80238" customFormat="1" x14ac:dyDescent="0.35"/>
    <row r="80239" customFormat="1" x14ac:dyDescent="0.35"/>
    <row r="80240" customFormat="1" x14ac:dyDescent="0.35"/>
    <row r="80241" customFormat="1" x14ac:dyDescent="0.35"/>
    <row r="80242" customFormat="1" x14ac:dyDescent="0.35"/>
    <row r="80243" customFormat="1" x14ac:dyDescent="0.35"/>
    <row r="80244" customFormat="1" x14ac:dyDescent="0.35"/>
    <row r="80245" customFormat="1" x14ac:dyDescent="0.35"/>
    <row r="80246" customFormat="1" x14ac:dyDescent="0.35"/>
    <row r="80247" customFormat="1" x14ac:dyDescent="0.35"/>
    <row r="80248" customFormat="1" x14ac:dyDescent="0.35"/>
    <row r="80249" customFormat="1" x14ac:dyDescent="0.35"/>
    <row r="80250" customFormat="1" x14ac:dyDescent="0.35"/>
    <row r="80251" customFormat="1" x14ac:dyDescent="0.35"/>
    <row r="80252" customFormat="1" x14ac:dyDescent="0.35"/>
    <row r="80253" customFormat="1" x14ac:dyDescent="0.35"/>
    <row r="80254" customFormat="1" x14ac:dyDescent="0.35"/>
    <row r="80255" customFormat="1" x14ac:dyDescent="0.35"/>
    <row r="80256" customFormat="1" x14ac:dyDescent="0.35"/>
    <row r="80257" customFormat="1" x14ac:dyDescent="0.35"/>
    <row r="80258" customFormat="1" x14ac:dyDescent="0.35"/>
    <row r="80259" customFormat="1" x14ac:dyDescent="0.35"/>
    <row r="80260" customFormat="1" x14ac:dyDescent="0.35"/>
    <row r="80261" customFormat="1" x14ac:dyDescent="0.35"/>
    <row r="80262" customFormat="1" x14ac:dyDescent="0.35"/>
    <row r="80263" customFormat="1" x14ac:dyDescent="0.35"/>
    <row r="80264" customFormat="1" x14ac:dyDescent="0.35"/>
    <row r="80265" customFormat="1" x14ac:dyDescent="0.35"/>
    <row r="80266" customFormat="1" x14ac:dyDescent="0.35"/>
    <row r="80267" customFormat="1" x14ac:dyDescent="0.35"/>
    <row r="80268" customFormat="1" x14ac:dyDescent="0.35"/>
    <row r="80269" customFormat="1" x14ac:dyDescent="0.35"/>
    <row r="80270" customFormat="1" x14ac:dyDescent="0.35"/>
    <row r="80271" customFormat="1" x14ac:dyDescent="0.35"/>
    <row r="80272" customFormat="1" x14ac:dyDescent="0.35"/>
    <row r="80273" customFormat="1" x14ac:dyDescent="0.35"/>
    <row r="80274" customFormat="1" x14ac:dyDescent="0.35"/>
    <row r="80275" customFormat="1" x14ac:dyDescent="0.35"/>
    <row r="80276" customFormat="1" x14ac:dyDescent="0.35"/>
    <row r="80277" customFormat="1" x14ac:dyDescent="0.35"/>
    <row r="80278" customFormat="1" x14ac:dyDescent="0.35"/>
    <row r="80279" customFormat="1" x14ac:dyDescent="0.35"/>
    <row r="80280" customFormat="1" x14ac:dyDescent="0.35"/>
    <row r="80281" customFormat="1" x14ac:dyDescent="0.35"/>
    <row r="80282" customFormat="1" x14ac:dyDescent="0.35"/>
    <row r="80283" customFormat="1" x14ac:dyDescent="0.35"/>
    <row r="80284" customFormat="1" x14ac:dyDescent="0.35"/>
    <row r="80285" customFormat="1" x14ac:dyDescent="0.35"/>
    <row r="80286" customFormat="1" x14ac:dyDescent="0.35"/>
    <row r="80287" customFormat="1" x14ac:dyDescent="0.35"/>
    <row r="80288" customFormat="1" x14ac:dyDescent="0.35"/>
    <row r="80289" customFormat="1" x14ac:dyDescent="0.35"/>
    <row r="80290" customFormat="1" x14ac:dyDescent="0.35"/>
    <row r="80291" customFormat="1" x14ac:dyDescent="0.35"/>
    <row r="80292" customFormat="1" x14ac:dyDescent="0.35"/>
    <row r="80293" customFormat="1" x14ac:dyDescent="0.35"/>
    <row r="80294" customFormat="1" x14ac:dyDescent="0.35"/>
    <row r="80295" customFormat="1" x14ac:dyDescent="0.35"/>
    <row r="80296" customFormat="1" x14ac:dyDescent="0.35"/>
    <row r="80297" customFormat="1" x14ac:dyDescent="0.35"/>
    <row r="80298" customFormat="1" x14ac:dyDescent="0.35"/>
    <row r="80299" customFormat="1" x14ac:dyDescent="0.35"/>
    <row r="80300" customFormat="1" x14ac:dyDescent="0.35"/>
    <row r="80301" customFormat="1" x14ac:dyDescent="0.35"/>
    <row r="80302" customFormat="1" x14ac:dyDescent="0.35"/>
    <row r="80303" customFormat="1" x14ac:dyDescent="0.35"/>
    <row r="80304" customFormat="1" x14ac:dyDescent="0.35"/>
    <row r="80305" customFormat="1" x14ac:dyDescent="0.35"/>
    <row r="80306" customFormat="1" x14ac:dyDescent="0.35"/>
    <row r="80307" customFormat="1" x14ac:dyDescent="0.35"/>
    <row r="80308" customFormat="1" x14ac:dyDescent="0.35"/>
    <row r="80309" customFormat="1" x14ac:dyDescent="0.35"/>
    <row r="80310" customFormat="1" x14ac:dyDescent="0.35"/>
    <row r="80311" customFormat="1" x14ac:dyDescent="0.35"/>
    <row r="80312" customFormat="1" x14ac:dyDescent="0.35"/>
    <row r="80313" customFormat="1" x14ac:dyDescent="0.35"/>
    <row r="80314" customFormat="1" x14ac:dyDescent="0.35"/>
    <row r="80315" customFormat="1" x14ac:dyDescent="0.35"/>
    <row r="80316" customFormat="1" x14ac:dyDescent="0.35"/>
    <row r="80317" customFormat="1" x14ac:dyDescent="0.35"/>
    <row r="80318" customFormat="1" x14ac:dyDescent="0.35"/>
    <row r="80319" customFormat="1" x14ac:dyDescent="0.35"/>
    <row r="80320" customFormat="1" x14ac:dyDescent="0.35"/>
    <row r="80321" customFormat="1" x14ac:dyDescent="0.35"/>
    <row r="80322" customFormat="1" x14ac:dyDescent="0.35"/>
    <row r="80323" customFormat="1" x14ac:dyDescent="0.35"/>
    <row r="80324" customFormat="1" x14ac:dyDescent="0.35"/>
    <row r="80325" customFormat="1" x14ac:dyDescent="0.35"/>
    <row r="80326" customFormat="1" x14ac:dyDescent="0.35"/>
    <row r="80327" customFormat="1" x14ac:dyDescent="0.35"/>
    <row r="80328" customFormat="1" x14ac:dyDescent="0.35"/>
    <row r="80329" customFormat="1" x14ac:dyDescent="0.35"/>
    <row r="80330" customFormat="1" x14ac:dyDescent="0.35"/>
    <row r="80331" customFormat="1" x14ac:dyDescent="0.35"/>
    <row r="80332" customFormat="1" x14ac:dyDescent="0.35"/>
    <row r="80333" customFormat="1" x14ac:dyDescent="0.35"/>
    <row r="80334" customFormat="1" x14ac:dyDescent="0.35"/>
    <row r="80335" customFormat="1" x14ac:dyDescent="0.35"/>
    <row r="80336" customFormat="1" x14ac:dyDescent="0.35"/>
    <row r="80337" customFormat="1" x14ac:dyDescent="0.35"/>
    <row r="80338" customFormat="1" x14ac:dyDescent="0.35"/>
    <row r="80339" customFormat="1" x14ac:dyDescent="0.35"/>
    <row r="80340" customFormat="1" x14ac:dyDescent="0.35"/>
    <row r="80341" customFormat="1" x14ac:dyDescent="0.35"/>
    <row r="80342" customFormat="1" x14ac:dyDescent="0.35"/>
    <row r="80343" customFormat="1" x14ac:dyDescent="0.35"/>
    <row r="80344" customFormat="1" x14ac:dyDescent="0.35"/>
    <row r="80345" customFormat="1" x14ac:dyDescent="0.35"/>
    <row r="80346" customFormat="1" x14ac:dyDescent="0.35"/>
    <row r="80347" customFormat="1" x14ac:dyDescent="0.35"/>
    <row r="80348" customFormat="1" x14ac:dyDescent="0.35"/>
    <row r="80349" customFormat="1" x14ac:dyDescent="0.35"/>
    <row r="80350" customFormat="1" x14ac:dyDescent="0.35"/>
    <row r="80351" customFormat="1" x14ac:dyDescent="0.35"/>
    <row r="80352" customFormat="1" x14ac:dyDescent="0.35"/>
    <row r="80353" customFormat="1" x14ac:dyDescent="0.35"/>
    <row r="80354" customFormat="1" x14ac:dyDescent="0.35"/>
    <row r="80355" customFormat="1" x14ac:dyDescent="0.35"/>
    <row r="80356" customFormat="1" x14ac:dyDescent="0.35"/>
    <row r="80357" customFormat="1" x14ac:dyDescent="0.35"/>
    <row r="80358" customFormat="1" x14ac:dyDescent="0.35"/>
    <row r="80359" customFormat="1" x14ac:dyDescent="0.35"/>
    <row r="80360" customFormat="1" x14ac:dyDescent="0.35"/>
    <row r="80361" customFormat="1" x14ac:dyDescent="0.35"/>
    <row r="80362" customFormat="1" x14ac:dyDescent="0.35"/>
    <row r="80363" customFormat="1" x14ac:dyDescent="0.35"/>
    <row r="80364" customFormat="1" x14ac:dyDescent="0.35"/>
    <row r="80365" customFormat="1" x14ac:dyDescent="0.35"/>
    <row r="80366" customFormat="1" x14ac:dyDescent="0.35"/>
    <row r="80367" customFormat="1" x14ac:dyDescent="0.35"/>
    <row r="80368" customFormat="1" x14ac:dyDescent="0.35"/>
    <row r="80369" customFormat="1" x14ac:dyDescent="0.35"/>
    <row r="80370" customFormat="1" x14ac:dyDescent="0.35"/>
    <row r="80371" customFormat="1" x14ac:dyDescent="0.35"/>
    <row r="80372" customFormat="1" x14ac:dyDescent="0.35"/>
    <row r="80373" customFormat="1" x14ac:dyDescent="0.35"/>
    <row r="80374" customFormat="1" x14ac:dyDescent="0.35"/>
    <row r="80375" customFormat="1" x14ac:dyDescent="0.35"/>
    <row r="80376" customFormat="1" x14ac:dyDescent="0.35"/>
    <row r="80377" customFormat="1" x14ac:dyDescent="0.35"/>
    <row r="80378" customFormat="1" x14ac:dyDescent="0.35"/>
    <row r="80379" customFormat="1" x14ac:dyDescent="0.35"/>
    <row r="80380" customFormat="1" x14ac:dyDescent="0.35"/>
    <row r="80381" customFormat="1" x14ac:dyDescent="0.35"/>
    <row r="80382" customFormat="1" x14ac:dyDescent="0.35"/>
    <row r="80383" customFormat="1" x14ac:dyDescent="0.35"/>
    <row r="80384" customFormat="1" x14ac:dyDescent="0.35"/>
    <row r="80385" customFormat="1" x14ac:dyDescent="0.35"/>
    <row r="80386" customFormat="1" x14ac:dyDescent="0.35"/>
    <row r="80387" customFormat="1" x14ac:dyDescent="0.35"/>
    <row r="80388" customFormat="1" x14ac:dyDescent="0.35"/>
    <row r="80389" customFormat="1" x14ac:dyDescent="0.35"/>
    <row r="80390" customFormat="1" x14ac:dyDescent="0.35"/>
    <row r="80391" customFormat="1" x14ac:dyDescent="0.35"/>
    <row r="80392" customFormat="1" x14ac:dyDescent="0.35"/>
    <row r="80393" customFormat="1" x14ac:dyDescent="0.35"/>
    <row r="80394" customFormat="1" x14ac:dyDescent="0.35"/>
    <row r="80395" customFormat="1" x14ac:dyDescent="0.35"/>
    <row r="80396" customFormat="1" x14ac:dyDescent="0.35"/>
    <row r="80397" customFormat="1" x14ac:dyDescent="0.35"/>
    <row r="80398" customFormat="1" x14ac:dyDescent="0.35"/>
    <row r="80399" customFormat="1" x14ac:dyDescent="0.35"/>
    <row r="80400" customFormat="1" x14ac:dyDescent="0.35"/>
    <row r="80401" customFormat="1" x14ac:dyDescent="0.35"/>
    <row r="80402" customFormat="1" x14ac:dyDescent="0.35"/>
    <row r="80403" customFormat="1" x14ac:dyDescent="0.35"/>
    <row r="80404" customFormat="1" x14ac:dyDescent="0.35"/>
    <row r="80405" customFormat="1" x14ac:dyDescent="0.35"/>
    <row r="80406" customFormat="1" x14ac:dyDescent="0.35"/>
    <row r="80407" customFormat="1" x14ac:dyDescent="0.35"/>
    <row r="80408" customFormat="1" x14ac:dyDescent="0.35"/>
    <row r="80409" customFormat="1" x14ac:dyDescent="0.35"/>
    <row r="80410" customFormat="1" x14ac:dyDescent="0.35"/>
    <row r="80411" customFormat="1" x14ac:dyDescent="0.35"/>
    <row r="80412" customFormat="1" x14ac:dyDescent="0.35"/>
    <row r="80413" customFormat="1" x14ac:dyDescent="0.35"/>
    <row r="80414" customFormat="1" x14ac:dyDescent="0.35"/>
    <row r="80415" customFormat="1" x14ac:dyDescent="0.35"/>
    <row r="80416" customFormat="1" x14ac:dyDescent="0.35"/>
    <row r="80417" customFormat="1" x14ac:dyDescent="0.35"/>
    <row r="80418" customFormat="1" x14ac:dyDescent="0.35"/>
    <row r="80419" customFormat="1" x14ac:dyDescent="0.35"/>
    <row r="80420" customFormat="1" x14ac:dyDescent="0.35"/>
    <row r="80421" customFormat="1" x14ac:dyDescent="0.35"/>
    <row r="80422" customFormat="1" x14ac:dyDescent="0.35"/>
    <row r="80423" customFormat="1" x14ac:dyDescent="0.35"/>
    <row r="80424" customFormat="1" x14ac:dyDescent="0.35"/>
    <row r="80425" customFormat="1" x14ac:dyDescent="0.35"/>
    <row r="80426" customFormat="1" x14ac:dyDescent="0.35"/>
    <row r="80427" customFormat="1" x14ac:dyDescent="0.35"/>
    <row r="80428" customFormat="1" x14ac:dyDescent="0.35"/>
    <row r="80429" customFormat="1" x14ac:dyDescent="0.35"/>
    <row r="80430" customFormat="1" x14ac:dyDescent="0.35"/>
    <row r="80431" customFormat="1" x14ac:dyDescent="0.35"/>
    <row r="80432" customFormat="1" x14ac:dyDescent="0.35"/>
    <row r="80433" customFormat="1" x14ac:dyDescent="0.35"/>
    <row r="80434" customFormat="1" x14ac:dyDescent="0.35"/>
    <row r="80435" customFormat="1" x14ac:dyDescent="0.35"/>
    <row r="80436" customFormat="1" x14ac:dyDescent="0.35"/>
    <row r="80437" customFormat="1" x14ac:dyDescent="0.35"/>
    <row r="80438" customFormat="1" x14ac:dyDescent="0.35"/>
    <row r="80439" customFormat="1" x14ac:dyDescent="0.35"/>
    <row r="80440" customFormat="1" x14ac:dyDescent="0.35"/>
    <row r="80441" customFormat="1" x14ac:dyDescent="0.35"/>
    <row r="80442" customFormat="1" x14ac:dyDescent="0.35"/>
    <row r="80443" customFormat="1" x14ac:dyDescent="0.35"/>
    <row r="80444" customFormat="1" x14ac:dyDescent="0.35"/>
    <row r="80445" customFormat="1" x14ac:dyDescent="0.35"/>
    <row r="80446" customFormat="1" x14ac:dyDescent="0.35"/>
    <row r="80447" customFormat="1" x14ac:dyDescent="0.35"/>
    <row r="80448" customFormat="1" x14ac:dyDescent="0.35"/>
    <row r="80449" customFormat="1" x14ac:dyDescent="0.35"/>
    <row r="80450" customFormat="1" x14ac:dyDescent="0.35"/>
    <row r="80451" customFormat="1" x14ac:dyDescent="0.35"/>
    <row r="80452" customFormat="1" x14ac:dyDescent="0.35"/>
    <row r="80453" customFormat="1" x14ac:dyDescent="0.35"/>
    <row r="80454" customFormat="1" x14ac:dyDescent="0.35"/>
    <row r="80455" customFormat="1" x14ac:dyDescent="0.35"/>
    <row r="80456" customFormat="1" x14ac:dyDescent="0.35"/>
    <row r="80457" customFormat="1" x14ac:dyDescent="0.35"/>
    <row r="80458" customFormat="1" x14ac:dyDescent="0.35"/>
    <row r="80459" customFormat="1" x14ac:dyDescent="0.35"/>
    <row r="80460" customFormat="1" x14ac:dyDescent="0.35"/>
    <row r="80461" customFormat="1" x14ac:dyDescent="0.35"/>
    <row r="80462" customFormat="1" x14ac:dyDescent="0.35"/>
    <row r="80463" customFormat="1" x14ac:dyDescent="0.35"/>
    <row r="80464" customFormat="1" x14ac:dyDescent="0.35"/>
    <row r="80465" customFormat="1" x14ac:dyDescent="0.35"/>
    <row r="80466" customFormat="1" x14ac:dyDescent="0.35"/>
    <row r="80467" customFormat="1" x14ac:dyDescent="0.35"/>
    <row r="80468" customFormat="1" x14ac:dyDescent="0.35"/>
    <row r="80469" customFormat="1" x14ac:dyDescent="0.35"/>
    <row r="80470" customFormat="1" x14ac:dyDescent="0.35"/>
    <row r="80471" customFormat="1" x14ac:dyDescent="0.35"/>
    <row r="80472" customFormat="1" x14ac:dyDescent="0.35"/>
    <row r="80473" customFormat="1" x14ac:dyDescent="0.35"/>
    <row r="80474" customFormat="1" x14ac:dyDescent="0.35"/>
    <row r="80475" customFormat="1" x14ac:dyDescent="0.35"/>
    <row r="80476" customFormat="1" x14ac:dyDescent="0.35"/>
    <row r="80477" customFormat="1" x14ac:dyDescent="0.35"/>
    <row r="80478" customFormat="1" x14ac:dyDescent="0.35"/>
    <row r="80479" customFormat="1" x14ac:dyDescent="0.35"/>
    <row r="80480" customFormat="1" x14ac:dyDescent="0.35"/>
    <row r="80481" customFormat="1" x14ac:dyDescent="0.35"/>
    <row r="80482" customFormat="1" x14ac:dyDescent="0.35"/>
    <row r="80483" customFormat="1" x14ac:dyDescent="0.35"/>
    <row r="80484" customFormat="1" x14ac:dyDescent="0.35"/>
    <row r="80485" customFormat="1" x14ac:dyDescent="0.35"/>
    <row r="80486" customFormat="1" x14ac:dyDescent="0.35"/>
    <row r="80487" customFormat="1" x14ac:dyDescent="0.35"/>
    <row r="80488" customFormat="1" x14ac:dyDescent="0.35"/>
    <row r="80489" customFormat="1" x14ac:dyDescent="0.35"/>
    <row r="80490" customFormat="1" x14ac:dyDescent="0.35"/>
    <row r="80491" customFormat="1" x14ac:dyDescent="0.35"/>
    <row r="80492" customFormat="1" x14ac:dyDescent="0.35"/>
    <row r="80493" customFormat="1" x14ac:dyDescent="0.35"/>
    <row r="80494" customFormat="1" x14ac:dyDescent="0.35"/>
    <row r="80495" customFormat="1" x14ac:dyDescent="0.35"/>
    <row r="80496" customFormat="1" x14ac:dyDescent="0.35"/>
    <row r="80497" customFormat="1" x14ac:dyDescent="0.35"/>
    <row r="80498" customFormat="1" x14ac:dyDescent="0.35"/>
    <row r="80499" customFormat="1" x14ac:dyDescent="0.35"/>
    <row r="80500" customFormat="1" x14ac:dyDescent="0.35"/>
    <row r="80501" customFormat="1" x14ac:dyDescent="0.35"/>
    <row r="80502" customFormat="1" x14ac:dyDescent="0.35"/>
    <row r="80503" customFormat="1" x14ac:dyDescent="0.35"/>
    <row r="80504" customFormat="1" x14ac:dyDescent="0.35"/>
    <row r="80505" customFormat="1" x14ac:dyDescent="0.35"/>
    <row r="80506" customFormat="1" x14ac:dyDescent="0.35"/>
    <row r="80507" customFormat="1" x14ac:dyDescent="0.35"/>
    <row r="80508" customFormat="1" x14ac:dyDescent="0.35"/>
    <row r="80509" customFormat="1" x14ac:dyDescent="0.35"/>
    <row r="80510" customFormat="1" x14ac:dyDescent="0.35"/>
    <row r="80511" customFormat="1" x14ac:dyDescent="0.35"/>
    <row r="80512" customFormat="1" x14ac:dyDescent="0.35"/>
    <row r="80513" customFormat="1" x14ac:dyDescent="0.35"/>
    <row r="80514" customFormat="1" x14ac:dyDescent="0.35"/>
    <row r="80515" customFormat="1" x14ac:dyDescent="0.35"/>
    <row r="80516" customFormat="1" x14ac:dyDescent="0.35"/>
    <row r="80517" customFormat="1" x14ac:dyDescent="0.35"/>
    <row r="80518" customFormat="1" x14ac:dyDescent="0.35"/>
    <row r="80519" customFormat="1" x14ac:dyDescent="0.35"/>
    <row r="80520" customFormat="1" x14ac:dyDescent="0.35"/>
    <row r="80521" customFormat="1" x14ac:dyDescent="0.35"/>
    <row r="80522" customFormat="1" x14ac:dyDescent="0.35"/>
    <row r="80523" customFormat="1" x14ac:dyDescent="0.35"/>
    <row r="80524" customFormat="1" x14ac:dyDescent="0.35"/>
    <row r="80525" customFormat="1" x14ac:dyDescent="0.35"/>
    <row r="80526" customFormat="1" x14ac:dyDescent="0.35"/>
    <row r="80527" customFormat="1" x14ac:dyDescent="0.35"/>
    <row r="80528" customFormat="1" x14ac:dyDescent="0.35"/>
    <row r="80529" customFormat="1" x14ac:dyDescent="0.35"/>
    <row r="80530" customFormat="1" x14ac:dyDescent="0.35"/>
    <row r="80531" customFormat="1" x14ac:dyDescent="0.35"/>
    <row r="80532" customFormat="1" x14ac:dyDescent="0.35"/>
    <row r="80533" customFormat="1" x14ac:dyDescent="0.35"/>
    <row r="80534" customFormat="1" x14ac:dyDescent="0.35"/>
    <row r="80535" customFormat="1" x14ac:dyDescent="0.35"/>
    <row r="80536" customFormat="1" x14ac:dyDescent="0.35"/>
    <row r="80537" customFormat="1" x14ac:dyDescent="0.35"/>
    <row r="80538" customFormat="1" x14ac:dyDescent="0.35"/>
    <row r="80539" customFormat="1" x14ac:dyDescent="0.35"/>
    <row r="80540" customFormat="1" x14ac:dyDescent="0.35"/>
    <row r="80541" customFormat="1" x14ac:dyDescent="0.35"/>
    <row r="80542" customFormat="1" x14ac:dyDescent="0.35"/>
    <row r="80543" customFormat="1" x14ac:dyDescent="0.35"/>
    <row r="80544" customFormat="1" x14ac:dyDescent="0.35"/>
    <row r="80545" customFormat="1" x14ac:dyDescent="0.35"/>
    <row r="80546" customFormat="1" x14ac:dyDescent="0.35"/>
    <row r="80547" customFormat="1" x14ac:dyDescent="0.35"/>
    <row r="80548" customFormat="1" x14ac:dyDescent="0.35"/>
    <row r="80549" customFormat="1" x14ac:dyDescent="0.35"/>
    <row r="80550" customFormat="1" x14ac:dyDescent="0.35"/>
    <row r="80551" customFormat="1" x14ac:dyDescent="0.35"/>
    <row r="80552" customFormat="1" x14ac:dyDescent="0.35"/>
    <row r="80553" customFormat="1" x14ac:dyDescent="0.35"/>
    <row r="80554" customFormat="1" x14ac:dyDescent="0.35"/>
    <row r="80555" customFormat="1" x14ac:dyDescent="0.35"/>
    <row r="80556" customFormat="1" x14ac:dyDescent="0.35"/>
    <row r="80557" customFormat="1" x14ac:dyDescent="0.35"/>
    <row r="80558" customFormat="1" x14ac:dyDescent="0.35"/>
    <row r="80559" customFormat="1" x14ac:dyDescent="0.35"/>
    <row r="80560" customFormat="1" x14ac:dyDescent="0.35"/>
    <row r="80561" customFormat="1" x14ac:dyDescent="0.35"/>
    <row r="80562" customFormat="1" x14ac:dyDescent="0.35"/>
    <row r="80563" customFormat="1" x14ac:dyDescent="0.35"/>
    <row r="80564" customFormat="1" x14ac:dyDescent="0.35"/>
    <row r="80565" customFormat="1" x14ac:dyDescent="0.35"/>
    <row r="80566" customFormat="1" x14ac:dyDescent="0.35"/>
    <row r="80567" customFormat="1" x14ac:dyDescent="0.35"/>
    <row r="80568" customFormat="1" x14ac:dyDescent="0.35"/>
    <row r="80569" customFormat="1" x14ac:dyDescent="0.35"/>
    <row r="80570" customFormat="1" x14ac:dyDescent="0.35"/>
    <row r="80571" customFormat="1" x14ac:dyDescent="0.35"/>
    <row r="80572" customFormat="1" x14ac:dyDescent="0.35"/>
    <row r="80573" customFormat="1" x14ac:dyDescent="0.35"/>
    <row r="80574" customFormat="1" x14ac:dyDescent="0.35"/>
    <row r="80575" customFormat="1" x14ac:dyDescent="0.35"/>
    <row r="80576" customFormat="1" x14ac:dyDescent="0.35"/>
    <row r="80577" customFormat="1" x14ac:dyDescent="0.35"/>
    <row r="80578" customFormat="1" x14ac:dyDescent="0.35"/>
    <row r="80579" customFormat="1" x14ac:dyDescent="0.35"/>
    <row r="80580" customFormat="1" x14ac:dyDescent="0.35"/>
    <row r="80581" customFormat="1" x14ac:dyDescent="0.35"/>
    <row r="80582" customFormat="1" x14ac:dyDescent="0.35"/>
    <row r="80583" customFormat="1" x14ac:dyDescent="0.35"/>
    <row r="80584" customFormat="1" x14ac:dyDescent="0.35"/>
    <row r="80585" customFormat="1" x14ac:dyDescent="0.35"/>
    <row r="80586" customFormat="1" x14ac:dyDescent="0.35"/>
    <row r="80587" customFormat="1" x14ac:dyDescent="0.35"/>
    <row r="80588" customFormat="1" x14ac:dyDescent="0.35"/>
    <row r="80589" customFormat="1" x14ac:dyDescent="0.35"/>
    <row r="80590" customFormat="1" x14ac:dyDescent="0.35"/>
    <row r="80591" customFormat="1" x14ac:dyDescent="0.35"/>
    <row r="80592" customFormat="1" x14ac:dyDescent="0.35"/>
    <row r="80593" customFormat="1" x14ac:dyDescent="0.35"/>
    <row r="80594" customFormat="1" x14ac:dyDescent="0.35"/>
    <row r="80595" customFormat="1" x14ac:dyDescent="0.35"/>
    <row r="80596" customFormat="1" x14ac:dyDescent="0.35"/>
    <row r="80597" customFormat="1" x14ac:dyDescent="0.35"/>
    <row r="80598" customFormat="1" x14ac:dyDescent="0.35"/>
    <row r="80599" customFormat="1" x14ac:dyDescent="0.35"/>
    <row r="80600" customFormat="1" x14ac:dyDescent="0.35"/>
    <row r="80601" customFormat="1" x14ac:dyDescent="0.35"/>
    <row r="80602" customFormat="1" x14ac:dyDescent="0.35"/>
    <row r="80603" customFormat="1" x14ac:dyDescent="0.35"/>
    <row r="80604" customFormat="1" x14ac:dyDescent="0.35"/>
    <row r="80605" customFormat="1" x14ac:dyDescent="0.35"/>
    <row r="80606" customFormat="1" x14ac:dyDescent="0.35"/>
    <row r="80607" customFormat="1" x14ac:dyDescent="0.35"/>
    <row r="80608" customFormat="1" x14ac:dyDescent="0.35"/>
    <row r="80609" customFormat="1" x14ac:dyDescent="0.35"/>
    <row r="80610" customFormat="1" x14ac:dyDescent="0.35"/>
    <row r="80611" customFormat="1" x14ac:dyDescent="0.35"/>
    <row r="80612" customFormat="1" x14ac:dyDescent="0.35"/>
    <row r="80613" customFormat="1" x14ac:dyDescent="0.35"/>
    <row r="80614" customFormat="1" x14ac:dyDescent="0.35"/>
    <row r="80615" customFormat="1" x14ac:dyDescent="0.35"/>
    <row r="80616" customFormat="1" x14ac:dyDescent="0.35"/>
    <row r="80617" customFormat="1" x14ac:dyDescent="0.35"/>
    <row r="80618" customFormat="1" x14ac:dyDescent="0.35"/>
    <row r="80619" customFormat="1" x14ac:dyDescent="0.35"/>
    <row r="80620" customFormat="1" x14ac:dyDescent="0.35"/>
    <row r="80621" customFormat="1" x14ac:dyDescent="0.35"/>
    <row r="80622" customFormat="1" x14ac:dyDescent="0.35"/>
    <row r="80623" customFormat="1" x14ac:dyDescent="0.35"/>
    <row r="80624" customFormat="1" x14ac:dyDescent="0.35"/>
    <row r="80625" customFormat="1" x14ac:dyDescent="0.35"/>
    <row r="80626" customFormat="1" x14ac:dyDescent="0.35"/>
    <row r="80627" customFormat="1" x14ac:dyDescent="0.35"/>
    <row r="80628" customFormat="1" x14ac:dyDescent="0.35"/>
    <row r="80629" customFormat="1" x14ac:dyDescent="0.35"/>
    <row r="80630" customFormat="1" x14ac:dyDescent="0.35"/>
    <row r="80631" customFormat="1" x14ac:dyDescent="0.35"/>
    <row r="80632" customFormat="1" x14ac:dyDescent="0.35"/>
    <row r="80633" customFormat="1" x14ac:dyDescent="0.35"/>
    <row r="80634" customFormat="1" x14ac:dyDescent="0.35"/>
    <row r="80635" customFormat="1" x14ac:dyDescent="0.35"/>
    <row r="80636" customFormat="1" x14ac:dyDescent="0.35"/>
    <row r="80637" customFormat="1" x14ac:dyDescent="0.35"/>
    <row r="80638" customFormat="1" x14ac:dyDescent="0.35"/>
    <row r="80639" customFormat="1" x14ac:dyDescent="0.35"/>
    <row r="80640" customFormat="1" x14ac:dyDescent="0.35"/>
    <row r="80641" customFormat="1" x14ac:dyDescent="0.35"/>
    <row r="80642" customFormat="1" x14ac:dyDescent="0.35"/>
    <row r="80643" customFormat="1" x14ac:dyDescent="0.35"/>
    <row r="80644" customFormat="1" x14ac:dyDescent="0.35"/>
    <row r="80645" customFormat="1" x14ac:dyDescent="0.35"/>
    <row r="80646" customFormat="1" x14ac:dyDescent="0.35"/>
    <row r="80647" customFormat="1" x14ac:dyDescent="0.35"/>
    <row r="80648" customFormat="1" x14ac:dyDescent="0.35"/>
    <row r="80649" customFormat="1" x14ac:dyDescent="0.35"/>
    <row r="80650" customFormat="1" x14ac:dyDescent="0.35"/>
    <row r="80651" customFormat="1" x14ac:dyDescent="0.35"/>
    <row r="80652" customFormat="1" x14ac:dyDescent="0.35"/>
    <row r="80653" customFormat="1" x14ac:dyDescent="0.35"/>
    <row r="80654" customFormat="1" x14ac:dyDescent="0.35"/>
    <row r="80655" customFormat="1" x14ac:dyDescent="0.35"/>
    <row r="80656" customFormat="1" x14ac:dyDescent="0.35"/>
    <row r="80657" customFormat="1" x14ac:dyDescent="0.35"/>
    <row r="80658" customFormat="1" x14ac:dyDescent="0.35"/>
    <row r="80659" customFormat="1" x14ac:dyDescent="0.35"/>
    <row r="80660" customFormat="1" x14ac:dyDescent="0.35"/>
    <row r="80661" customFormat="1" x14ac:dyDescent="0.35"/>
    <row r="80662" customFormat="1" x14ac:dyDescent="0.35"/>
    <row r="80663" customFormat="1" x14ac:dyDescent="0.35"/>
    <row r="80664" customFormat="1" x14ac:dyDescent="0.35"/>
    <row r="80665" customFormat="1" x14ac:dyDescent="0.35"/>
    <row r="80666" customFormat="1" x14ac:dyDescent="0.35"/>
    <row r="80667" customFormat="1" x14ac:dyDescent="0.35"/>
    <row r="80668" customFormat="1" x14ac:dyDescent="0.35"/>
    <row r="80669" customFormat="1" x14ac:dyDescent="0.35"/>
    <row r="80670" customFormat="1" x14ac:dyDescent="0.35"/>
    <row r="80671" customFormat="1" x14ac:dyDescent="0.35"/>
    <row r="80672" customFormat="1" x14ac:dyDescent="0.35"/>
    <row r="80673" customFormat="1" x14ac:dyDescent="0.35"/>
    <row r="80674" customFormat="1" x14ac:dyDescent="0.35"/>
    <row r="80675" customFormat="1" x14ac:dyDescent="0.35"/>
    <row r="80676" customFormat="1" x14ac:dyDescent="0.35"/>
    <row r="80677" customFormat="1" x14ac:dyDescent="0.35"/>
    <row r="80678" customFormat="1" x14ac:dyDescent="0.35"/>
    <row r="80679" customFormat="1" x14ac:dyDescent="0.35"/>
    <row r="80680" customFormat="1" x14ac:dyDescent="0.35"/>
    <row r="80681" customFormat="1" x14ac:dyDescent="0.35"/>
    <row r="80682" customFormat="1" x14ac:dyDescent="0.35"/>
    <row r="80683" customFormat="1" x14ac:dyDescent="0.35"/>
    <row r="80684" customFormat="1" x14ac:dyDescent="0.35"/>
    <row r="80685" customFormat="1" x14ac:dyDescent="0.35"/>
    <row r="80686" customFormat="1" x14ac:dyDescent="0.35"/>
    <row r="80687" customFormat="1" x14ac:dyDescent="0.35"/>
    <row r="80688" customFormat="1" x14ac:dyDescent="0.35"/>
    <row r="80689" customFormat="1" x14ac:dyDescent="0.35"/>
    <row r="80690" customFormat="1" x14ac:dyDescent="0.35"/>
    <row r="80691" customFormat="1" x14ac:dyDescent="0.35"/>
    <row r="80692" customFormat="1" x14ac:dyDescent="0.35"/>
    <row r="80693" customFormat="1" x14ac:dyDescent="0.35"/>
    <row r="80694" customFormat="1" x14ac:dyDescent="0.35"/>
    <row r="80695" customFormat="1" x14ac:dyDescent="0.35"/>
    <row r="80696" customFormat="1" x14ac:dyDescent="0.35"/>
    <row r="80697" customFormat="1" x14ac:dyDescent="0.35"/>
    <row r="80698" customFormat="1" x14ac:dyDescent="0.35"/>
    <row r="80699" customFormat="1" x14ac:dyDescent="0.35"/>
    <row r="80700" customFormat="1" x14ac:dyDescent="0.35"/>
    <row r="80701" customFormat="1" x14ac:dyDescent="0.35"/>
    <row r="80702" customFormat="1" x14ac:dyDescent="0.35"/>
    <row r="80703" customFormat="1" x14ac:dyDescent="0.35"/>
    <row r="80704" customFormat="1" x14ac:dyDescent="0.35"/>
    <row r="80705" customFormat="1" x14ac:dyDescent="0.35"/>
    <row r="80706" customFormat="1" x14ac:dyDescent="0.35"/>
    <row r="80707" customFormat="1" x14ac:dyDescent="0.35"/>
    <row r="80708" customFormat="1" x14ac:dyDescent="0.35"/>
    <row r="80709" customFormat="1" x14ac:dyDescent="0.35"/>
    <row r="80710" customFormat="1" x14ac:dyDescent="0.35"/>
    <row r="80711" customFormat="1" x14ac:dyDescent="0.35"/>
    <row r="80712" customFormat="1" x14ac:dyDescent="0.35"/>
    <row r="80713" customFormat="1" x14ac:dyDescent="0.35"/>
    <row r="80714" customFormat="1" x14ac:dyDescent="0.35"/>
    <row r="80715" customFormat="1" x14ac:dyDescent="0.35"/>
    <row r="80716" customFormat="1" x14ac:dyDescent="0.35"/>
    <row r="80717" customFormat="1" x14ac:dyDescent="0.35"/>
    <row r="80718" customFormat="1" x14ac:dyDescent="0.35"/>
    <row r="80719" customFormat="1" x14ac:dyDescent="0.35"/>
    <row r="80720" customFormat="1" x14ac:dyDescent="0.35"/>
    <row r="80721" customFormat="1" x14ac:dyDescent="0.35"/>
    <row r="80722" customFormat="1" x14ac:dyDescent="0.35"/>
    <row r="80723" customFormat="1" x14ac:dyDescent="0.35"/>
    <row r="80724" customFormat="1" x14ac:dyDescent="0.35"/>
    <row r="80725" customFormat="1" x14ac:dyDescent="0.35"/>
    <row r="80726" customFormat="1" x14ac:dyDescent="0.35"/>
    <row r="80727" customFormat="1" x14ac:dyDescent="0.35"/>
    <row r="80728" customFormat="1" x14ac:dyDescent="0.35"/>
    <row r="80729" customFormat="1" x14ac:dyDescent="0.35"/>
    <row r="80730" customFormat="1" x14ac:dyDescent="0.35"/>
    <row r="80731" customFormat="1" x14ac:dyDescent="0.35"/>
    <row r="80732" customFormat="1" x14ac:dyDescent="0.35"/>
    <row r="80733" customFormat="1" x14ac:dyDescent="0.35"/>
    <row r="80734" customFormat="1" x14ac:dyDescent="0.35"/>
    <row r="80735" customFormat="1" x14ac:dyDescent="0.35"/>
    <row r="80736" customFormat="1" x14ac:dyDescent="0.35"/>
    <row r="80737" customFormat="1" x14ac:dyDescent="0.35"/>
    <row r="80738" customFormat="1" x14ac:dyDescent="0.35"/>
    <row r="80739" customFormat="1" x14ac:dyDescent="0.35"/>
    <row r="80740" customFormat="1" x14ac:dyDescent="0.35"/>
    <row r="80741" customFormat="1" x14ac:dyDescent="0.35"/>
    <row r="80742" customFormat="1" x14ac:dyDescent="0.35"/>
    <row r="80743" customFormat="1" x14ac:dyDescent="0.35"/>
    <row r="80744" customFormat="1" x14ac:dyDescent="0.35"/>
    <row r="80745" customFormat="1" x14ac:dyDescent="0.35"/>
    <row r="80746" customFormat="1" x14ac:dyDescent="0.35"/>
    <row r="80747" customFormat="1" x14ac:dyDescent="0.35"/>
    <row r="80748" customFormat="1" x14ac:dyDescent="0.35"/>
    <row r="80749" customFormat="1" x14ac:dyDescent="0.35"/>
    <row r="80750" customFormat="1" x14ac:dyDescent="0.35"/>
    <row r="80751" customFormat="1" x14ac:dyDescent="0.35"/>
    <row r="80752" customFormat="1" x14ac:dyDescent="0.35"/>
    <row r="80753" customFormat="1" x14ac:dyDescent="0.35"/>
    <row r="80754" customFormat="1" x14ac:dyDescent="0.35"/>
    <row r="80755" customFormat="1" x14ac:dyDescent="0.35"/>
    <row r="80756" customFormat="1" x14ac:dyDescent="0.35"/>
    <row r="80757" customFormat="1" x14ac:dyDescent="0.35"/>
    <row r="80758" customFormat="1" x14ac:dyDescent="0.35"/>
    <row r="80759" customFormat="1" x14ac:dyDescent="0.35"/>
    <row r="80760" customFormat="1" x14ac:dyDescent="0.35"/>
    <row r="80761" customFormat="1" x14ac:dyDescent="0.35"/>
    <row r="80762" customFormat="1" x14ac:dyDescent="0.35"/>
    <row r="80763" customFormat="1" x14ac:dyDescent="0.35"/>
    <row r="80764" customFormat="1" x14ac:dyDescent="0.35"/>
    <row r="80765" customFormat="1" x14ac:dyDescent="0.35"/>
    <row r="80766" customFormat="1" x14ac:dyDescent="0.35"/>
    <row r="80767" customFormat="1" x14ac:dyDescent="0.35"/>
    <row r="80768" customFormat="1" x14ac:dyDescent="0.35"/>
    <row r="80769" customFormat="1" x14ac:dyDescent="0.35"/>
    <row r="80770" customFormat="1" x14ac:dyDescent="0.35"/>
    <row r="80771" customFormat="1" x14ac:dyDescent="0.35"/>
    <row r="80772" customFormat="1" x14ac:dyDescent="0.35"/>
    <row r="80773" customFormat="1" x14ac:dyDescent="0.35"/>
    <row r="80774" customFormat="1" x14ac:dyDescent="0.35"/>
    <row r="80775" customFormat="1" x14ac:dyDescent="0.35"/>
    <row r="80776" customFormat="1" x14ac:dyDescent="0.35"/>
    <row r="80777" customFormat="1" x14ac:dyDescent="0.35"/>
    <row r="80778" customFormat="1" x14ac:dyDescent="0.35"/>
    <row r="80779" customFormat="1" x14ac:dyDescent="0.35"/>
    <row r="80780" customFormat="1" x14ac:dyDescent="0.35"/>
    <row r="80781" customFormat="1" x14ac:dyDescent="0.35"/>
    <row r="80782" customFormat="1" x14ac:dyDescent="0.35"/>
    <row r="80783" customFormat="1" x14ac:dyDescent="0.35"/>
    <row r="80784" customFormat="1" x14ac:dyDescent="0.35"/>
    <row r="80785" customFormat="1" x14ac:dyDescent="0.35"/>
    <row r="80786" customFormat="1" x14ac:dyDescent="0.35"/>
    <row r="80787" customFormat="1" x14ac:dyDescent="0.35"/>
    <row r="80788" customFormat="1" x14ac:dyDescent="0.35"/>
    <row r="80789" customFormat="1" x14ac:dyDescent="0.35"/>
    <row r="80790" customFormat="1" x14ac:dyDescent="0.35"/>
    <row r="80791" customFormat="1" x14ac:dyDescent="0.35"/>
    <row r="80792" customFormat="1" x14ac:dyDescent="0.35"/>
    <row r="80793" customFormat="1" x14ac:dyDescent="0.35"/>
    <row r="80794" customFormat="1" x14ac:dyDescent="0.35"/>
    <row r="80795" customFormat="1" x14ac:dyDescent="0.35"/>
    <row r="80796" customFormat="1" x14ac:dyDescent="0.35"/>
    <row r="80797" customFormat="1" x14ac:dyDescent="0.35"/>
    <row r="80798" customFormat="1" x14ac:dyDescent="0.35"/>
    <row r="80799" customFormat="1" x14ac:dyDescent="0.35"/>
    <row r="80800" customFormat="1" x14ac:dyDescent="0.35"/>
    <row r="80801" customFormat="1" x14ac:dyDescent="0.35"/>
    <row r="80802" customFormat="1" x14ac:dyDescent="0.35"/>
    <row r="80803" customFormat="1" x14ac:dyDescent="0.35"/>
    <row r="80804" customFormat="1" x14ac:dyDescent="0.35"/>
    <row r="80805" customFormat="1" x14ac:dyDescent="0.35"/>
    <row r="80806" customFormat="1" x14ac:dyDescent="0.35"/>
    <row r="80807" customFormat="1" x14ac:dyDescent="0.35"/>
    <row r="80808" customFormat="1" x14ac:dyDescent="0.35"/>
    <row r="80809" customFormat="1" x14ac:dyDescent="0.35"/>
    <row r="80810" customFormat="1" x14ac:dyDescent="0.35"/>
    <row r="80811" customFormat="1" x14ac:dyDescent="0.35"/>
    <row r="80812" customFormat="1" x14ac:dyDescent="0.35"/>
    <row r="80813" customFormat="1" x14ac:dyDescent="0.35"/>
    <row r="80814" customFormat="1" x14ac:dyDescent="0.35"/>
    <row r="80815" customFormat="1" x14ac:dyDescent="0.35"/>
    <row r="80816" customFormat="1" x14ac:dyDescent="0.35"/>
    <row r="80817" customFormat="1" x14ac:dyDescent="0.35"/>
    <row r="80818" customFormat="1" x14ac:dyDescent="0.35"/>
    <row r="80819" customFormat="1" x14ac:dyDescent="0.35"/>
    <row r="80820" customFormat="1" x14ac:dyDescent="0.35"/>
    <row r="80821" customFormat="1" x14ac:dyDescent="0.35"/>
    <row r="80822" customFormat="1" x14ac:dyDescent="0.35"/>
    <row r="80823" customFormat="1" x14ac:dyDescent="0.35"/>
    <row r="80824" customFormat="1" x14ac:dyDescent="0.35"/>
    <row r="80825" customFormat="1" x14ac:dyDescent="0.35"/>
    <row r="80826" customFormat="1" x14ac:dyDescent="0.35"/>
    <row r="80827" customFormat="1" x14ac:dyDescent="0.35"/>
    <row r="80828" customFormat="1" x14ac:dyDescent="0.35"/>
    <row r="80829" customFormat="1" x14ac:dyDescent="0.35"/>
    <row r="80830" customFormat="1" x14ac:dyDescent="0.35"/>
    <row r="80831" customFormat="1" x14ac:dyDescent="0.35"/>
    <row r="80832" customFormat="1" x14ac:dyDescent="0.35"/>
    <row r="80833" customFormat="1" x14ac:dyDescent="0.35"/>
    <row r="80834" customFormat="1" x14ac:dyDescent="0.35"/>
    <row r="80835" customFormat="1" x14ac:dyDescent="0.35"/>
    <row r="80836" customFormat="1" x14ac:dyDescent="0.35"/>
    <row r="80837" customFormat="1" x14ac:dyDescent="0.35"/>
    <row r="80838" customFormat="1" x14ac:dyDescent="0.35"/>
    <row r="80839" customFormat="1" x14ac:dyDescent="0.35"/>
    <row r="80840" customFormat="1" x14ac:dyDescent="0.35"/>
    <row r="80841" customFormat="1" x14ac:dyDescent="0.35"/>
    <row r="80842" customFormat="1" x14ac:dyDescent="0.35"/>
    <row r="80843" customFormat="1" x14ac:dyDescent="0.35"/>
    <row r="80844" customFormat="1" x14ac:dyDescent="0.35"/>
    <row r="80845" customFormat="1" x14ac:dyDescent="0.35"/>
    <row r="80846" customFormat="1" x14ac:dyDescent="0.35"/>
    <row r="80847" customFormat="1" x14ac:dyDescent="0.35"/>
    <row r="80848" customFormat="1" x14ac:dyDescent="0.35"/>
    <row r="80849" customFormat="1" x14ac:dyDescent="0.35"/>
    <row r="80850" customFormat="1" x14ac:dyDescent="0.35"/>
    <row r="80851" customFormat="1" x14ac:dyDescent="0.35"/>
    <row r="80852" customFormat="1" x14ac:dyDescent="0.35"/>
    <row r="80853" customFormat="1" x14ac:dyDescent="0.35"/>
    <row r="80854" customFormat="1" x14ac:dyDescent="0.35"/>
    <row r="80855" customFormat="1" x14ac:dyDescent="0.35"/>
    <row r="80856" customFormat="1" x14ac:dyDescent="0.35"/>
    <row r="80857" customFormat="1" x14ac:dyDescent="0.35"/>
    <row r="80858" customFormat="1" x14ac:dyDescent="0.35"/>
    <row r="80859" customFormat="1" x14ac:dyDescent="0.35"/>
    <row r="80860" customFormat="1" x14ac:dyDescent="0.35"/>
    <row r="80861" customFormat="1" x14ac:dyDescent="0.35"/>
    <row r="80862" customFormat="1" x14ac:dyDescent="0.35"/>
    <row r="80863" customFormat="1" x14ac:dyDescent="0.35"/>
    <row r="80864" customFormat="1" x14ac:dyDescent="0.35"/>
    <row r="80865" customFormat="1" x14ac:dyDescent="0.35"/>
    <row r="80866" customFormat="1" x14ac:dyDescent="0.35"/>
    <row r="80867" customFormat="1" x14ac:dyDescent="0.35"/>
    <row r="80868" customFormat="1" x14ac:dyDescent="0.35"/>
    <row r="80869" customFormat="1" x14ac:dyDescent="0.35"/>
    <row r="80870" customFormat="1" x14ac:dyDescent="0.35"/>
    <row r="80871" customFormat="1" x14ac:dyDescent="0.35"/>
    <row r="80872" customFormat="1" x14ac:dyDescent="0.35"/>
    <row r="80873" customFormat="1" x14ac:dyDescent="0.35"/>
    <row r="80874" customFormat="1" x14ac:dyDescent="0.35"/>
    <row r="80875" customFormat="1" x14ac:dyDescent="0.35"/>
    <row r="80876" customFormat="1" x14ac:dyDescent="0.35"/>
    <row r="80877" customFormat="1" x14ac:dyDescent="0.35"/>
    <row r="80878" customFormat="1" x14ac:dyDescent="0.35"/>
    <row r="80879" customFormat="1" x14ac:dyDescent="0.35"/>
    <row r="80880" customFormat="1" x14ac:dyDescent="0.35"/>
    <row r="80881" customFormat="1" x14ac:dyDescent="0.35"/>
    <row r="80882" customFormat="1" x14ac:dyDescent="0.35"/>
    <row r="80883" customFormat="1" x14ac:dyDescent="0.35"/>
    <row r="80884" customFormat="1" x14ac:dyDescent="0.35"/>
    <row r="80885" customFormat="1" x14ac:dyDescent="0.35"/>
    <row r="80886" customFormat="1" x14ac:dyDescent="0.35"/>
    <row r="80887" customFormat="1" x14ac:dyDescent="0.35"/>
    <row r="80888" customFormat="1" x14ac:dyDescent="0.35"/>
    <row r="80889" customFormat="1" x14ac:dyDescent="0.35"/>
    <row r="80890" customFormat="1" x14ac:dyDescent="0.35"/>
    <row r="80891" customFormat="1" x14ac:dyDescent="0.35"/>
    <row r="80892" customFormat="1" x14ac:dyDescent="0.35"/>
    <row r="80893" customFormat="1" x14ac:dyDescent="0.35"/>
    <row r="80894" customFormat="1" x14ac:dyDescent="0.35"/>
    <row r="80895" customFormat="1" x14ac:dyDescent="0.35"/>
    <row r="80896" customFormat="1" x14ac:dyDescent="0.35"/>
    <row r="80897" customFormat="1" x14ac:dyDescent="0.35"/>
    <row r="80898" customFormat="1" x14ac:dyDescent="0.35"/>
    <row r="80899" customFormat="1" x14ac:dyDescent="0.35"/>
    <row r="80900" customFormat="1" x14ac:dyDescent="0.35"/>
    <row r="80901" customFormat="1" x14ac:dyDescent="0.35"/>
    <row r="80902" customFormat="1" x14ac:dyDescent="0.35"/>
    <row r="80903" customFormat="1" x14ac:dyDescent="0.35"/>
    <row r="80904" customFormat="1" x14ac:dyDescent="0.35"/>
    <row r="80905" customFormat="1" x14ac:dyDescent="0.35"/>
    <row r="80906" customFormat="1" x14ac:dyDescent="0.35"/>
    <row r="80907" customFormat="1" x14ac:dyDescent="0.35"/>
    <row r="80908" customFormat="1" x14ac:dyDescent="0.35"/>
    <row r="80909" customFormat="1" x14ac:dyDescent="0.35"/>
    <row r="80910" customFormat="1" x14ac:dyDescent="0.35"/>
    <row r="80911" customFormat="1" x14ac:dyDescent="0.35"/>
    <row r="80912" customFormat="1" x14ac:dyDescent="0.35"/>
    <row r="80913" customFormat="1" x14ac:dyDescent="0.35"/>
    <row r="80914" customFormat="1" x14ac:dyDescent="0.35"/>
    <row r="80915" customFormat="1" x14ac:dyDescent="0.35"/>
    <row r="80916" customFormat="1" x14ac:dyDescent="0.35"/>
    <row r="80917" customFormat="1" x14ac:dyDescent="0.35"/>
    <row r="80918" customFormat="1" x14ac:dyDescent="0.35"/>
    <row r="80919" customFormat="1" x14ac:dyDescent="0.35"/>
    <row r="80920" customFormat="1" x14ac:dyDescent="0.35"/>
    <row r="80921" customFormat="1" x14ac:dyDescent="0.35"/>
    <row r="80922" customFormat="1" x14ac:dyDescent="0.35"/>
    <row r="80923" customFormat="1" x14ac:dyDescent="0.35"/>
    <row r="80924" customFormat="1" x14ac:dyDescent="0.35"/>
    <row r="80925" customFormat="1" x14ac:dyDescent="0.35"/>
    <row r="80926" customFormat="1" x14ac:dyDescent="0.35"/>
    <row r="80927" customFormat="1" x14ac:dyDescent="0.35"/>
    <row r="80928" customFormat="1" x14ac:dyDescent="0.35"/>
    <row r="80929" customFormat="1" x14ac:dyDescent="0.35"/>
    <row r="80930" customFormat="1" x14ac:dyDescent="0.35"/>
    <row r="80931" customFormat="1" x14ac:dyDescent="0.35"/>
    <row r="80932" customFormat="1" x14ac:dyDescent="0.35"/>
    <row r="80933" customFormat="1" x14ac:dyDescent="0.35"/>
    <row r="80934" customFormat="1" x14ac:dyDescent="0.35"/>
    <row r="80935" customFormat="1" x14ac:dyDescent="0.35"/>
    <row r="80936" customFormat="1" x14ac:dyDescent="0.35"/>
    <row r="80937" customFormat="1" x14ac:dyDescent="0.35"/>
    <row r="80938" customFormat="1" x14ac:dyDescent="0.35"/>
    <row r="80939" customFormat="1" x14ac:dyDescent="0.35"/>
    <row r="80940" customFormat="1" x14ac:dyDescent="0.35"/>
    <row r="80941" customFormat="1" x14ac:dyDescent="0.35"/>
    <row r="80942" customFormat="1" x14ac:dyDescent="0.35"/>
    <row r="80943" customFormat="1" x14ac:dyDescent="0.35"/>
    <row r="80944" customFormat="1" x14ac:dyDescent="0.35"/>
    <row r="80945" customFormat="1" x14ac:dyDescent="0.35"/>
    <row r="80946" customFormat="1" x14ac:dyDescent="0.35"/>
    <row r="80947" customFormat="1" x14ac:dyDescent="0.35"/>
    <row r="80948" customFormat="1" x14ac:dyDescent="0.35"/>
    <row r="80949" customFormat="1" x14ac:dyDescent="0.35"/>
    <row r="80950" customFormat="1" x14ac:dyDescent="0.35"/>
    <row r="80951" customFormat="1" x14ac:dyDescent="0.35"/>
    <row r="80952" customFormat="1" x14ac:dyDescent="0.35"/>
    <row r="80953" customFormat="1" x14ac:dyDescent="0.35"/>
    <row r="80954" customFormat="1" x14ac:dyDescent="0.35"/>
    <row r="80955" customFormat="1" x14ac:dyDescent="0.35"/>
    <row r="80956" customFormat="1" x14ac:dyDescent="0.35"/>
    <row r="80957" customFormat="1" x14ac:dyDescent="0.35"/>
    <row r="80958" customFormat="1" x14ac:dyDescent="0.35"/>
    <row r="80959" customFormat="1" x14ac:dyDescent="0.35"/>
    <row r="80960" customFormat="1" x14ac:dyDescent="0.35"/>
    <row r="80961" customFormat="1" x14ac:dyDescent="0.35"/>
    <row r="80962" customFormat="1" x14ac:dyDescent="0.35"/>
    <row r="80963" customFormat="1" x14ac:dyDescent="0.35"/>
    <row r="80964" customFormat="1" x14ac:dyDescent="0.35"/>
    <row r="80965" customFormat="1" x14ac:dyDescent="0.35"/>
    <row r="80966" customFormat="1" x14ac:dyDescent="0.35"/>
    <row r="80967" customFormat="1" x14ac:dyDescent="0.35"/>
    <row r="80968" customFormat="1" x14ac:dyDescent="0.35"/>
    <row r="80969" customFormat="1" x14ac:dyDescent="0.35"/>
    <row r="80970" customFormat="1" x14ac:dyDescent="0.35"/>
    <row r="80971" customFormat="1" x14ac:dyDescent="0.35"/>
    <row r="80972" customFormat="1" x14ac:dyDescent="0.35"/>
    <row r="80973" customFormat="1" x14ac:dyDescent="0.35"/>
    <row r="80974" customFormat="1" x14ac:dyDescent="0.35"/>
    <row r="80975" customFormat="1" x14ac:dyDescent="0.35"/>
    <row r="80976" customFormat="1" x14ac:dyDescent="0.35"/>
    <row r="80977" customFormat="1" x14ac:dyDescent="0.35"/>
    <row r="80978" customFormat="1" x14ac:dyDescent="0.35"/>
    <row r="80979" customFormat="1" x14ac:dyDescent="0.35"/>
    <row r="80980" customFormat="1" x14ac:dyDescent="0.35"/>
    <row r="80981" customFormat="1" x14ac:dyDescent="0.35"/>
    <row r="80982" customFormat="1" x14ac:dyDescent="0.35"/>
    <row r="80983" customFormat="1" x14ac:dyDescent="0.35"/>
    <row r="80984" customFormat="1" x14ac:dyDescent="0.35"/>
    <row r="80985" customFormat="1" x14ac:dyDescent="0.35"/>
    <row r="80986" customFormat="1" x14ac:dyDescent="0.35"/>
    <row r="80987" customFormat="1" x14ac:dyDescent="0.35"/>
    <row r="80988" customFormat="1" x14ac:dyDescent="0.35"/>
    <row r="80989" customFormat="1" x14ac:dyDescent="0.35"/>
    <row r="80990" customFormat="1" x14ac:dyDescent="0.35"/>
    <row r="80991" customFormat="1" x14ac:dyDescent="0.35"/>
    <row r="80992" customFormat="1" x14ac:dyDescent="0.35"/>
    <row r="80993" customFormat="1" x14ac:dyDescent="0.35"/>
    <row r="80994" customFormat="1" x14ac:dyDescent="0.35"/>
    <row r="80995" customFormat="1" x14ac:dyDescent="0.35"/>
    <row r="80996" customFormat="1" x14ac:dyDescent="0.35"/>
    <row r="80997" customFormat="1" x14ac:dyDescent="0.35"/>
    <row r="80998" customFormat="1" x14ac:dyDescent="0.35"/>
    <row r="80999" customFormat="1" x14ac:dyDescent="0.35"/>
    <row r="81000" customFormat="1" x14ac:dyDescent="0.35"/>
    <row r="81001" customFormat="1" x14ac:dyDescent="0.35"/>
    <row r="81002" customFormat="1" x14ac:dyDescent="0.35"/>
    <row r="81003" customFormat="1" x14ac:dyDescent="0.35"/>
    <row r="81004" customFormat="1" x14ac:dyDescent="0.35"/>
    <row r="81005" customFormat="1" x14ac:dyDescent="0.35"/>
    <row r="81006" customFormat="1" x14ac:dyDescent="0.35"/>
    <row r="81007" customFormat="1" x14ac:dyDescent="0.35"/>
    <row r="81008" customFormat="1" x14ac:dyDescent="0.35"/>
    <row r="81009" customFormat="1" x14ac:dyDescent="0.35"/>
    <row r="81010" customFormat="1" x14ac:dyDescent="0.35"/>
    <row r="81011" customFormat="1" x14ac:dyDescent="0.35"/>
    <row r="81012" customFormat="1" x14ac:dyDescent="0.35"/>
    <row r="81013" customFormat="1" x14ac:dyDescent="0.35"/>
    <row r="81014" customFormat="1" x14ac:dyDescent="0.35"/>
    <row r="81015" customFormat="1" x14ac:dyDescent="0.35"/>
    <row r="81016" customFormat="1" x14ac:dyDescent="0.35"/>
    <row r="81017" customFormat="1" x14ac:dyDescent="0.35"/>
    <row r="81018" customFormat="1" x14ac:dyDescent="0.35"/>
    <row r="81019" customFormat="1" x14ac:dyDescent="0.35"/>
    <row r="81020" customFormat="1" x14ac:dyDescent="0.35"/>
    <row r="81021" customFormat="1" x14ac:dyDescent="0.35"/>
    <row r="81022" customFormat="1" x14ac:dyDescent="0.35"/>
    <row r="81023" customFormat="1" x14ac:dyDescent="0.35"/>
    <row r="81024" customFormat="1" x14ac:dyDescent="0.35"/>
    <row r="81025" customFormat="1" x14ac:dyDescent="0.35"/>
    <row r="81026" customFormat="1" x14ac:dyDescent="0.35"/>
    <row r="81027" customFormat="1" x14ac:dyDescent="0.35"/>
    <row r="81028" customFormat="1" x14ac:dyDescent="0.35"/>
    <row r="81029" customFormat="1" x14ac:dyDescent="0.35"/>
    <row r="81030" customFormat="1" x14ac:dyDescent="0.35"/>
    <row r="81031" customFormat="1" x14ac:dyDescent="0.35"/>
    <row r="81032" customFormat="1" x14ac:dyDescent="0.35"/>
    <row r="81033" customFormat="1" x14ac:dyDescent="0.35"/>
    <row r="81034" customFormat="1" x14ac:dyDescent="0.35"/>
    <row r="81035" customFormat="1" x14ac:dyDescent="0.35"/>
    <row r="81036" customFormat="1" x14ac:dyDescent="0.35"/>
    <row r="81037" customFormat="1" x14ac:dyDescent="0.35"/>
    <row r="81038" customFormat="1" x14ac:dyDescent="0.35"/>
    <row r="81039" customFormat="1" x14ac:dyDescent="0.35"/>
    <row r="81040" customFormat="1" x14ac:dyDescent="0.35"/>
    <row r="81041" customFormat="1" x14ac:dyDescent="0.35"/>
    <row r="81042" customFormat="1" x14ac:dyDescent="0.35"/>
    <row r="81043" customFormat="1" x14ac:dyDescent="0.35"/>
    <row r="81044" customFormat="1" x14ac:dyDescent="0.35"/>
    <row r="81045" customFormat="1" x14ac:dyDescent="0.35"/>
    <row r="81046" customFormat="1" x14ac:dyDescent="0.35"/>
    <row r="81047" customFormat="1" x14ac:dyDescent="0.35"/>
    <row r="81048" customFormat="1" x14ac:dyDescent="0.35"/>
    <row r="81049" customFormat="1" x14ac:dyDescent="0.35"/>
    <row r="81050" customFormat="1" x14ac:dyDescent="0.35"/>
    <row r="81051" customFormat="1" x14ac:dyDescent="0.35"/>
    <row r="81052" customFormat="1" x14ac:dyDescent="0.35"/>
    <row r="81053" customFormat="1" x14ac:dyDescent="0.35"/>
    <row r="81054" customFormat="1" x14ac:dyDescent="0.35"/>
    <row r="81055" customFormat="1" x14ac:dyDescent="0.35"/>
    <row r="81056" customFormat="1" x14ac:dyDescent="0.35"/>
    <row r="81057" customFormat="1" x14ac:dyDescent="0.35"/>
    <row r="81058" customFormat="1" x14ac:dyDescent="0.35"/>
    <row r="81059" customFormat="1" x14ac:dyDescent="0.35"/>
    <row r="81060" customFormat="1" x14ac:dyDescent="0.35"/>
    <row r="81061" customFormat="1" x14ac:dyDescent="0.35"/>
    <row r="81062" customFormat="1" x14ac:dyDescent="0.35"/>
    <row r="81063" customFormat="1" x14ac:dyDescent="0.35"/>
    <row r="81064" customFormat="1" x14ac:dyDescent="0.35"/>
    <row r="81065" customFormat="1" x14ac:dyDescent="0.35"/>
    <row r="81066" customFormat="1" x14ac:dyDescent="0.35"/>
    <row r="81067" customFormat="1" x14ac:dyDescent="0.35"/>
    <row r="81068" customFormat="1" x14ac:dyDescent="0.35"/>
    <row r="81069" customFormat="1" x14ac:dyDescent="0.35"/>
    <row r="81070" customFormat="1" x14ac:dyDescent="0.35"/>
    <row r="81071" customFormat="1" x14ac:dyDescent="0.35"/>
    <row r="81072" customFormat="1" x14ac:dyDescent="0.35"/>
    <row r="81073" customFormat="1" x14ac:dyDescent="0.35"/>
    <row r="81074" customFormat="1" x14ac:dyDescent="0.35"/>
    <row r="81075" customFormat="1" x14ac:dyDescent="0.35"/>
    <row r="81076" customFormat="1" x14ac:dyDescent="0.35"/>
    <row r="81077" customFormat="1" x14ac:dyDescent="0.35"/>
    <row r="81078" customFormat="1" x14ac:dyDescent="0.35"/>
    <row r="81079" customFormat="1" x14ac:dyDescent="0.35"/>
    <row r="81080" customFormat="1" x14ac:dyDescent="0.35"/>
    <row r="81081" customFormat="1" x14ac:dyDescent="0.35"/>
    <row r="81082" customFormat="1" x14ac:dyDescent="0.35"/>
    <row r="81083" customFormat="1" x14ac:dyDescent="0.35"/>
    <row r="81084" customFormat="1" x14ac:dyDescent="0.35"/>
    <row r="81085" customFormat="1" x14ac:dyDescent="0.35"/>
    <row r="81086" customFormat="1" x14ac:dyDescent="0.35"/>
    <row r="81087" customFormat="1" x14ac:dyDescent="0.35"/>
    <row r="81088" customFormat="1" x14ac:dyDescent="0.35"/>
    <row r="81089" customFormat="1" x14ac:dyDescent="0.35"/>
    <row r="81090" customFormat="1" x14ac:dyDescent="0.35"/>
    <row r="81091" customFormat="1" x14ac:dyDescent="0.35"/>
    <row r="81092" customFormat="1" x14ac:dyDescent="0.35"/>
    <row r="81093" customFormat="1" x14ac:dyDescent="0.35"/>
    <row r="81094" customFormat="1" x14ac:dyDescent="0.35"/>
    <row r="81095" customFormat="1" x14ac:dyDescent="0.35"/>
    <row r="81096" customFormat="1" x14ac:dyDescent="0.35"/>
    <row r="81097" customFormat="1" x14ac:dyDescent="0.35"/>
    <row r="81098" customFormat="1" x14ac:dyDescent="0.35"/>
    <row r="81099" customFormat="1" x14ac:dyDescent="0.35"/>
    <row r="81100" customFormat="1" x14ac:dyDescent="0.35"/>
    <row r="81101" customFormat="1" x14ac:dyDescent="0.35"/>
    <row r="81102" customFormat="1" x14ac:dyDescent="0.35"/>
    <row r="81103" customFormat="1" x14ac:dyDescent="0.35"/>
    <row r="81104" customFormat="1" x14ac:dyDescent="0.35"/>
    <row r="81105" customFormat="1" x14ac:dyDescent="0.35"/>
    <row r="81106" customFormat="1" x14ac:dyDescent="0.35"/>
    <row r="81107" customFormat="1" x14ac:dyDescent="0.35"/>
    <row r="81108" customFormat="1" x14ac:dyDescent="0.35"/>
    <row r="81109" customFormat="1" x14ac:dyDescent="0.35"/>
    <row r="81110" customFormat="1" x14ac:dyDescent="0.35"/>
    <row r="81111" customFormat="1" x14ac:dyDescent="0.35"/>
    <row r="81112" customFormat="1" x14ac:dyDescent="0.35"/>
    <row r="81113" customFormat="1" x14ac:dyDescent="0.35"/>
    <row r="81114" customFormat="1" x14ac:dyDescent="0.35"/>
    <row r="81115" customFormat="1" x14ac:dyDescent="0.35"/>
    <row r="81116" customFormat="1" x14ac:dyDescent="0.35"/>
    <row r="81117" customFormat="1" x14ac:dyDescent="0.35"/>
    <row r="81118" customFormat="1" x14ac:dyDescent="0.35"/>
    <row r="81119" customFormat="1" x14ac:dyDescent="0.35"/>
    <row r="81120" customFormat="1" x14ac:dyDescent="0.35"/>
    <row r="81121" customFormat="1" x14ac:dyDescent="0.35"/>
    <row r="81122" customFormat="1" x14ac:dyDescent="0.35"/>
    <row r="81123" customFormat="1" x14ac:dyDescent="0.35"/>
    <row r="81124" customFormat="1" x14ac:dyDescent="0.35"/>
    <row r="81125" customFormat="1" x14ac:dyDescent="0.35"/>
    <row r="81126" customFormat="1" x14ac:dyDescent="0.35"/>
    <row r="81127" customFormat="1" x14ac:dyDescent="0.35"/>
    <row r="81128" customFormat="1" x14ac:dyDescent="0.35"/>
    <row r="81129" customFormat="1" x14ac:dyDescent="0.35"/>
    <row r="81130" customFormat="1" x14ac:dyDescent="0.35"/>
    <row r="81131" customFormat="1" x14ac:dyDescent="0.35"/>
    <row r="81132" customFormat="1" x14ac:dyDescent="0.35"/>
    <row r="81133" customFormat="1" x14ac:dyDescent="0.35"/>
    <row r="81134" customFormat="1" x14ac:dyDescent="0.35"/>
    <row r="81135" customFormat="1" x14ac:dyDescent="0.35"/>
    <row r="81136" customFormat="1" x14ac:dyDescent="0.35"/>
    <row r="81137" customFormat="1" x14ac:dyDescent="0.35"/>
    <row r="81138" customFormat="1" x14ac:dyDescent="0.35"/>
    <row r="81139" customFormat="1" x14ac:dyDescent="0.35"/>
    <row r="81140" customFormat="1" x14ac:dyDescent="0.35"/>
    <row r="81141" customFormat="1" x14ac:dyDescent="0.35"/>
    <row r="81142" customFormat="1" x14ac:dyDescent="0.35"/>
    <row r="81143" customFormat="1" x14ac:dyDescent="0.35"/>
    <row r="81144" customFormat="1" x14ac:dyDescent="0.35"/>
    <row r="81145" customFormat="1" x14ac:dyDescent="0.35"/>
    <row r="81146" customFormat="1" x14ac:dyDescent="0.35"/>
    <row r="81147" customFormat="1" x14ac:dyDescent="0.35"/>
    <row r="81148" customFormat="1" x14ac:dyDescent="0.35"/>
    <row r="81149" customFormat="1" x14ac:dyDescent="0.35"/>
    <row r="81150" customFormat="1" x14ac:dyDescent="0.35"/>
    <row r="81151" customFormat="1" x14ac:dyDescent="0.35"/>
    <row r="81152" customFormat="1" x14ac:dyDescent="0.35"/>
    <row r="81153" customFormat="1" x14ac:dyDescent="0.35"/>
    <row r="81154" customFormat="1" x14ac:dyDescent="0.35"/>
    <row r="81155" customFormat="1" x14ac:dyDescent="0.35"/>
    <row r="81156" customFormat="1" x14ac:dyDescent="0.35"/>
    <row r="81157" customFormat="1" x14ac:dyDescent="0.35"/>
    <row r="81158" customFormat="1" x14ac:dyDescent="0.35"/>
    <row r="81159" customFormat="1" x14ac:dyDescent="0.35"/>
    <row r="81160" customFormat="1" x14ac:dyDescent="0.35"/>
    <row r="81161" customFormat="1" x14ac:dyDescent="0.35"/>
    <row r="81162" customFormat="1" x14ac:dyDescent="0.35"/>
    <row r="81163" customFormat="1" x14ac:dyDescent="0.35"/>
    <row r="81164" customFormat="1" x14ac:dyDescent="0.35"/>
    <row r="81165" customFormat="1" x14ac:dyDescent="0.35"/>
    <row r="81166" customFormat="1" x14ac:dyDescent="0.35"/>
    <row r="81167" customFormat="1" x14ac:dyDescent="0.35"/>
    <row r="81168" customFormat="1" x14ac:dyDescent="0.35"/>
    <row r="81169" customFormat="1" x14ac:dyDescent="0.35"/>
    <row r="81170" customFormat="1" x14ac:dyDescent="0.35"/>
    <row r="81171" customFormat="1" x14ac:dyDescent="0.35"/>
    <row r="81172" customFormat="1" x14ac:dyDescent="0.35"/>
    <row r="81173" customFormat="1" x14ac:dyDescent="0.35"/>
    <row r="81174" customFormat="1" x14ac:dyDescent="0.35"/>
    <row r="81175" customFormat="1" x14ac:dyDescent="0.35"/>
    <row r="81176" customFormat="1" x14ac:dyDescent="0.35"/>
    <row r="81177" customFormat="1" x14ac:dyDescent="0.35"/>
    <row r="81178" customFormat="1" x14ac:dyDescent="0.35"/>
    <row r="81179" customFormat="1" x14ac:dyDescent="0.35"/>
    <row r="81180" customFormat="1" x14ac:dyDescent="0.35"/>
    <row r="81181" customFormat="1" x14ac:dyDescent="0.35"/>
    <row r="81182" customFormat="1" x14ac:dyDescent="0.35"/>
    <row r="81183" customFormat="1" x14ac:dyDescent="0.35"/>
    <row r="81184" customFormat="1" x14ac:dyDescent="0.35"/>
    <row r="81185" customFormat="1" x14ac:dyDescent="0.35"/>
    <row r="81186" customFormat="1" x14ac:dyDescent="0.35"/>
    <row r="81187" customFormat="1" x14ac:dyDescent="0.35"/>
    <row r="81188" customFormat="1" x14ac:dyDescent="0.35"/>
    <row r="81189" customFormat="1" x14ac:dyDescent="0.35"/>
    <row r="81190" customFormat="1" x14ac:dyDescent="0.35"/>
    <row r="81191" customFormat="1" x14ac:dyDescent="0.35"/>
    <row r="81192" customFormat="1" x14ac:dyDescent="0.35"/>
    <row r="81193" customFormat="1" x14ac:dyDescent="0.35"/>
    <row r="81194" customFormat="1" x14ac:dyDescent="0.35"/>
    <row r="81195" customFormat="1" x14ac:dyDescent="0.35"/>
    <row r="81196" customFormat="1" x14ac:dyDescent="0.35"/>
    <row r="81197" customFormat="1" x14ac:dyDescent="0.35"/>
    <row r="81198" customFormat="1" x14ac:dyDescent="0.35"/>
    <row r="81199" customFormat="1" x14ac:dyDescent="0.35"/>
    <row r="81200" customFormat="1" x14ac:dyDescent="0.35"/>
    <row r="81201" customFormat="1" x14ac:dyDescent="0.35"/>
    <row r="81202" customFormat="1" x14ac:dyDescent="0.35"/>
    <row r="81203" customFormat="1" x14ac:dyDescent="0.35"/>
    <row r="81204" customFormat="1" x14ac:dyDescent="0.35"/>
    <row r="81205" customFormat="1" x14ac:dyDescent="0.35"/>
    <row r="81206" customFormat="1" x14ac:dyDescent="0.35"/>
    <row r="81207" customFormat="1" x14ac:dyDescent="0.35"/>
    <row r="81208" customFormat="1" x14ac:dyDescent="0.35"/>
    <row r="81209" customFormat="1" x14ac:dyDescent="0.35"/>
    <row r="81210" customFormat="1" x14ac:dyDescent="0.35"/>
    <row r="81211" customFormat="1" x14ac:dyDescent="0.35"/>
    <row r="81212" customFormat="1" x14ac:dyDescent="0.35"/>
    <row r="81213" customFormat="1" x14ac:dyDescent="0.35"/>
    <row r="81214" customFormat="1" x14ac:dyDescent="0.35"/>
    <row r="81215" customFormat="1" x14ac:dyDescent="0.35"/>
    <row r="81216" customFormat="1" x14ac:dyDescent="0.35"/>
    <row r="81217" customFormat="1" x14ac:dyDescent="0.35"/>
    <row r="81218" customFormat="1" x14ac:dyDescent="0.35"/>
    <row r="81219" customFormat="1" x14ac:dyDescent="0.35"/>
    <row r="81220" customFormat="1" x14ac:dyDescent="0.35"/>
    <row r="81221" customFormat="1" x14ac:dyDescent="0.35"/>
    <row r="81222" customFormat="1" x14ac:dyDescent="0.35"/>
    <row r="81223" customFormat="1" x14ac:dyDescent="0.35"/>
    <row r="81224" customFormat="1" x14ac:dyDescent="0.35"/>
    <row r="81225" customFormat="1" x14ac:dyDescent="0.35"/>
    <row r="81226" customFormat="1" x14ac:dyDescent="0.35"/>
    <row r="81227" customFormat="1" x14ac:dyDescent="0.35"/>
    <row r="81228" customFormat="1" x14ac:dyDescent="0.35"/>
    <row r="81229" customFormat="1" x14ac:dyDescent="0.35"/>
    <row r="81230" customFormat="1" x14ac:dyDescent="0.35"/>
    <row r="81231" customFormat="1" x14ac:dyDescent="0.35"/>
    <row r="81232" customFormat="1" x14ac:dyDescent="0.35"/>
    <row r="81233" customFormat="1" x14ac:dyDescent="0.35"/>
    <row r="81234" customFormat="1" x14ac:dyDescent="0.35"/>
    <row r="81235" customFormat="1" x14ac:dyDescent="0.35"/>
    <row r="81236" customFormat="1" x14ac:dyDescent="0.35"/>
    <row r="81237" customFormat="1" x14ac:dyDescent="0.35"/>
    <row r="81238" customFormat="1" x14ac:dyDescent="0.35"/>
    <row r="81239" customFormat="1" x14ac:dyDescent="0.35"/>
    <row r="81240" customFormat="1" x14ac:dyDescent="0.35"/>
    <row r="81241" customFormat="1" x14ac:dyDescent="0.35"/>
    <row r="81242" customFormat="1" x14ac:dyDescent="0.35"/>
    <row r="81243" customFormat="1" x14ac:dyDescent="0.35"/>
    <row r="81244" customFormat="1" x14ac:dyDescent="0.35"/>
    <row r="81245" customFormat="1" x14ac:dyDescent="0.35"/>
    <row r="81246" customFormat="1" x14ac:dyDescent="0.35"/>
    <row r="81247" customFormat="1" x14ac:dyDescent="0.35"/>
    <row r="81248" customFormat="1" x14ac:dyDescent="0.35"/>
    <row r="81249" customFormat="1" x14ac:dyDescent="0.35"/>
    <row r="81250" customFormat="1" x14ac:dyDescent="0.35"/>
    <row r="81251" customFormat="1" x14ac:dyDescent="0.35"/>
    <row r="81252" customFormat="1" x14ac:dyDescent="0.35"/>
    <row r="81253" customFormat="1" x14ac:dyDescent="0.35"/>
    <row r="81254" customFormat="1" x14ac:dyDescent="0.35"/>
    <row r="81255" customFormat="1" x14ac:dyDescent="0.35"/>
    <row r="81256" customFormat="1" x14ac:dyDescent="0.35"/>
    <row r="81257" customFormat="1" x14ac:dyDescent="0.35"/>
    <row r="81258" customFormat="1" x14ac:dyDescent="0.35"/>
    <row r="81259" customFormat="1" x14ac:dyDescent="0.35"/>
    <row r="81260" customFormat="1" x14ac:dyDescent="0.35"/>
    <row r="81261" customFormat="1" x14ac:dyDescent="0.35"/>
    <row r="81262" customFormat="1" x14ac:dyDescent="0.35"/>
    <row r="81263" customFormat="1" x14ac:dyDescent="0.35"/>
    <row r="81264" customFormat="1" x14ac:dyDescent="0.35"/>
    <row r="81265" customFormat="1" x14ac:dyDescent="0.35"/>
    <row r="81266" customFormat="1" x14ac:dyDescent="0.35"/>
    <row r="81267" customFormat="1" x14ac:dyDescent="0.35"/>
    <row r="81268" customFormat="1" x14ac:dyDescent="0.35"/>
    <row r="81269" customFormat="1" x14ac:dyDescent="0.35"/>
    <row r="81270" customFormat="1" x14ac:dyDescent="0.35"/>
    <row r="81271" customFormat="1" x14ac:dyDescent="0.35"/>
    <row r="81272" customFormat="1" x14ac:dyDescent="0.35"/>
    <row r="81273" customFormat="1" x14ac:dyDescent="0.35"/>
    <row r="81274" customFormat="1" x14ac:dyDescent="0.35"/>
    <row r="81275" customFormat="1" x14ac:dyDescent="0.35"/>
    <row r="81276" customFormat="1" x14ac:dyDescent="0.35"/>
    <row r="81277" customFormat="1" x14ac:dyDescent="0.35"/>
    <row r="81278" customFormat="1" x14ac:dyDescent="0.35"/>
    <row r="81279" customFormat="1" x14ac:dyDescent="0.35"/>
    <row r="81280" customFormat="1" x14ac:dyDescent="0.35"/>
    <row r="81281" customFormat="1" x14ac:dyDescent="0.35"/>
    <row r="81282" customFormat="1" x14ac:dyDescent="0.35"/>
    <row r="81283" customFormat="1" x14ac:dyDescent="0.35"/>
    <row r="81284" customFormat="1" x14ac:dyDescent="0.35"/>
    <row r="81285" customFormat="1" x14ac:dyDescent="0.35"/>
    <row r="81286" customFormat="1" x14ac:dyDescent="0.35"/>
    <row r="81287" customFormat="1" x14ac:dyDescent="0.35"/>
    <row r="81288" customFormat="1" x14ac:dyDescent="0.35"/>
    <row r="81289" customFormat="1" x14ac:dyDescent="0.35"/>
    <row r="81290" customFormat="1" x14ac:dyDescent="0.35"/>
    <row r="81291" customFormat="1" x14ac:dyDescent="0.35"/>
    <row r="81292" customFormat="1" x14ac:dyDescent="0.35"/>
    <row r="81293" customFormat="1" x14ac:dyDescent="0.35"/>
    <row r="81294" customFormat="1" x14ac:dyDescent="0.35"/>
    <row r="81295" customFormat="1" x14ac:dyDescent="0.35"/>
    <row r="81296" customFormat="1" x14ac:dyDescent="0.35"/>
    <row r="81297" customFormat="1" x14ac:dyDescent="0.35"/>
    <row r="81298" customFormat="1" x14ac:dyDescent="0.35"/>
    <row r="81299" customFormat="1" x14ac:dyDescent="0.35"/>
    <row r="81300" customFormat="1" x14ac:dyDescent="0.35"/>
    <row r="81301" customFormat="1" x14ac:dyDescent="0.35"/>
    <row r="81302" customFormat="1" x14ac:dyDescent="0.35"/>
    <row r="81303" customFormat="1" x14ac:dyDescent="0.35"/>
    <row r="81304" customFormat="1" x14ac:dyDescent="0.35"/>
    <row r="81305" customFormat="1" x14ac:dyDescent="0.35"/>
    <row r="81306" customFormat="1" x14ac:dyDescent="0.35"/>
    <row r="81307" customFormat="1" x14ac:dyDescent="0.35"/>
    <row r="81308" customFormat="1" x14ac:dyDescent="0.35"/>
    <row r="81309" customFormat="1" x14ac:dyDescent="0.35"/>
    <row r="81310" customFormat="1" x14ac:dyDescent="0.35"/>
    <row r="81311" customFormat="1" x14ac:dyDescent="0.35"/>
    <row r="81312" customFormat="1" x14ac:dyDescent="0.35"/>
    <row r="81313" customFormat="1" x14ac:dyDescent="0.35"/>
    <row r="81314" customFormat="1" x14ac:dyDescent="0.35"/>
    <row r="81315" customFormat="1" x14ac:dyDescent="0.35"/>
    <row r="81316" customFormat="1" x14ac:dyDescent="0.35"/>
    <row r="81317" customFormat="1" x14ac:dyDescent="0.35"/>
    <row r="81318" customFormat="1" x14ac:dyDescent="0.35"/>
    <row r="81319" customFormat="1" x14ac:dyDescent="0.35"/>
    <row r="81320" customFormat="1" x14ac:dyDescent="0.35"/>
    <row r="81321" customFormat="1" x14ac:dyDescent="0.35"/>
    <row r="81322" customFormat="1" x14ac:dyDescent="0.35"/>
    <row r="81323" customFormat="1" x14ac:dyDescent="0.35"/>
    <row r="81324" customFormat="1" x14ac:dyDescent="0.35"/>
    <row r="81325" customFormat="1" x14ac:dyDescent="0.35"/>
    <row r="81326" customFormat="1" x14ac:dyDescent="0.35"/>
    <row r="81327" customFormat="1" x14ac:dyDescent="0.35"/>
    <row r="81328" customFormat="1" x14ac:dyDescent="0.35"/>
    <row r="81329" customFormat="1" x14ac:dyDescent="0.35"/>
    <row r="81330" customFormat="1" x14ac:dyDescent="0.35"/>
    <row r="81331" customFormat="1" x14ac:dyDescent="0.35"/>
    <row r="81332" customFormat="1" x14ac:dyDescent="0.35"/>
    <row r="81333" customFormat="1" x14ac:dyDescent="0.35"/>
    <row r="81334" customFormat="1" x14ac:dyDescent="0.35"/>
    <row r="81335" customFormat="1" x14ac:dyDescent="0.35"/>
    <row r="81336" customFormat="1" x14ac:dyDescent="0.35"/>
    <row r="81337" customFormat="1" x14ac:dyDescent="0.35"/>
    <row r="81338" customFormat="1" x14ac:dyDescent="0.35"/>
    <row r="81339" customFormat="1" x14ac:dyDescent="0.35"/>
    <row r="81340" customFormat="1" x14ac:dyDescent="0.35"/>
    <row r="81341" customFormat="1" x14ac:dyDescent="0.35"/>
    <row r="81342" customFormat="1" x14ac:dyDescent="0.35"/>
    <row r="81343" customFormat="1" x14ac:dyDescent="0.35"/>
    <row r="81344" customFormat="1" x14ac:dyDescent="0.35"/>
    <row r="81345" customFormat="1" x14ac:dyDescent="0.35"/>
    <row r="81346" customFormat="1" x14ac:dyDescent="0.35"/>
    <row r="81347" customFormat="1" x14ac:dyDescent="0.35"/>
    <row r="81348" customFormat="1" x14ac:dyDescent="0.35"/>
    <row r="81349" customFormat="1" x14ac:dyDescent="0.35"/>
    <row r="81350" customFormat="1" x14ac:dyDescent="0.35"/>
    <row r="81351" customFormat="1" x14ac:dyDescent="0.35"/>
    <row r="81352" customFormat="1" x14ac:dyDescent="0.35"/>
    <row r="81353" customFormat="1" x14ac:dyDescent="0.35"/>
    <row r="81354" customFormat="1" x14ac:dyDescent="0.35"/>
    <row r="81355" customFormat="1" x14ac:dyDescent="0.35"/>
    <row r="81356" customFormat="1" x14ac:dyDescent="0.35"/>
    <row r="81357" customFormat="1" x14ac:dyDescent="0.35"/>
    <row r="81358" customFormat="1" x14ac:dyDescent="0.35"/>
    <row r="81359" customFormat="1" x14ac:dyDescent="0.35"/>
    <row r="81360" customFormat="1" x14ac:dyDescent="0.35"/>
    <row r="81361" customFormat="1" x14ac:dyDescent="0.35"/>
    <row r="81362" customFormat="1" x14ac:dyDescent="0.35"/>
    <row r="81363" customFormat="1" x14ac:dyDescent="0.35"/>
    <row r="81364" customFormat="1" x14ac:dyDescent="0.35"/>
    <row r="81365" customFormat="1" x14ac:dyDescent="0.35"/>
    <row r="81366" customFormat="1" x14ac:dyDescent="0.35"/>
    <row r="81367" customFormat="1" x14ac:dyDescent="0.35"/>
    <row r="81368" customFormat="1" x14ac:dyDescent="0.35"/>
    <row r="81369" customFormat="1" x14ac:dyDescent="0.35"/>
    <row r="81370" customFormat="1" x14ac:dyDescent="0.35"/>
    <row r="81371" customFormat="1" x14ac:dyDescent="0.35"/>
    <row r="81372" customFormat="1" x14ac:dyDescent="0.35"/>
    <row r="81373" customFormat="1" x14ac:dyDescent="0.35"/>
    <row r="81374" customFormat="1" x14ac:dyDescent="0.35"/>
    <row r="81375" customFormat="1" x14ac:dyDescent="0.35"/>
    <row r="81376" customFormat="1" x14ac:dyDescent="0.35"/>
    <row r="81377" customFormat="1" x14ac:dyDescent="0.35"/>
    <row r="81378" customFormat="1" x14ac:dyDescent="0.35"/>
    <row r="81379" customFormat="1" x14ac:dyDescent="0.35"/>
    <row r="81380" customFormat="1" x14ac:dyDescent="0.35"/>
    <row r="81381" customFormat="1" x14ac:dyDescent="0.35"/>
    <row r="81382" customFormat="1" x14ac:dyDescent="0.35"/>
    <row r="81383" customFormat="1" x14ac:dyDescent="0.35"/>
    <row r="81384" customFormat="1" x14ac:dyDescent="0.35"/>
    <row r="81385" customFormat="1" x14ac:dyDescent="0.35"/>
    <row r="81386" customFormat="1" x14ac:dyDescent="0.35"/>
    <row r="81387" customFormat="1" x14ac:dyDescent="0.35"/>
    <row r="81388" customFormat="1" x14ac:dyDescent="0.35"/>
    <row r="81389" customFormat="1" x14ac:dyDescent="0.35"/>
    <row r="81390" customFormat="1" x14ac:dyDescent="0.35"/>
    <row r="81391" customFormat="1" x14ac:dyDescent="0.35"/>
    <row r="81392" customFormat="1" x14ac:dyDescent="0.35"/>
    <row r="81393" customFormat="1" x14ac:dyDescent="0.35"/>
    <row r="81394" customFormat="1" x14ac:dyDescent="0.35"/>
    <row r="81395" customFormat="1" x14ac:dyDescent="0.35"/>
    <row r="81396" customFormat="1" x14ac:dyDescent="0.35"/>
    <row r="81397" customFormat="1" x14ac:dyDescent="0.35"/>
    <row r="81398" customFormat="1" x14ac:dyDescent="0.35"/>
    <row r="81399" customFormat="1" x14ac:dyDescent="0.35"/>
    <row r="81400" customFormat="1" x14ac:dyDescent="0.35"/>
    <row r="81401" customFormat="1" x14ac:dyDescent="0.35"/>
    <row r="81402" customFormat="1" x14ac:dyDescent="0.35"/>
    <row r="81403" customFormat="1" x14ac:dyDescent="0.35"/>
    <row r="81404" customFormat="1" x14ac:dyDescent="0.35"/>
    <row r="81405" customFormat="1" x14ac:dyDescent="0.35"/>
    <row r="81406" customFormat="1" x14ac:dyDescent="0.35"/>
    <row r="81407" customFormat="1" x14ac:dyDescent="0.35"/>
    <row r="81408" customFormat="1" x14ac:dyDescent="0.35"/>
    <row r="81409" customFormat="1" x14ac:dyDescent="0.35"/>
    <row r="81410" customFormat="1" x14ac:dyDescent="0.35"/>
    <row r="81411" customFormat="1" x14ac:dyDescent="0.35"/>
    <row r="81412" customFormat="1" x14ac:dyDescent="0.35"/>
    <row r="81413" customFormat="1" x14ac:dyDescent="0.35"/>
    <row r="81414" customFormat="1" x14ac:dyDescent="0.35"/>
    <row r="81415" customFormat="1" x14ac:dyDescent="0.35"/>
    <row r="81416" customFormat="1" x14ac:dyDescent="0.35"/>
    <row r="81417" customFormat="1" x14ac:dyDescent="0.35"/>
    <row r="81418" customFormat="1" x14ac:dyDescent="0.35"/>
    <row r="81419" customFormat="1" x14ac:dyDescent="0.35"/>
    <row r="81420" customFormat="1" x14ac:dyDescent="0.35"/>
    <row r="81421" customFormat="1" x14ac:dyDescent="0.35"/>
    <row r="81422" customFormat="1" x14ac:dyDescent="0.35"/>
    <row r="81423" customFormat="1" x14ac:dyDescent="0.35"/>
    <row r="81424" customFormat="1" x14ac:dyDescent="0.35"/>
    <row r="81425" customFormat="1" x14ac:dyDescent="0.35"/>
    <row r="81426" customFormat="1" x14ac:dyDescent="0.35"/>
    <row r="81427" customFormat="1" x14ac:dyDescent="0.35"/>
    <row r="81428" customFormat="1" x14ac:dyDescent="0.35"/>
    <row r="81429" customFormat="1" x14ac:dyDescent="0.35"/>
    <row r="81430" customFormat="1" x14ac:dyDescent="0.35"/>
    <row r="81431" customFormat="1" x14ac:dyDescent="0.35"/>
    <row r="81432" customFormat="1" x14ac:dyDescent="0.35"/>
    <row r="81433" customFormat="1" x14ac:dyDescent="0.35"/>
    <row r="81434" customFormat="1" x14ac:dyDescent="0.35"/>
    <row r="81435" customFormat="1" x14ac:dyDescent="0.35"/>
    <row r="81436" customFormat="1" x14ac:dyDescent="0.35"/>
    <row r="81437" customFormat="1" x14ac:dyDescent="0.35"/>
    <row r="81438" customFormat="1" x14ac:dyDescent="0.35"/>
    <row r="81439" customFormat="1" x14ac:dyDescent="0.35"/>
    <row r="81440" customFormat="1" x14ac:dyDescent="0.35"/>
    <row r="81441" customFormat="1" x14ac:dyDescent="0.35"/>
    <row r="81442" customFormat="1" x14ac:dyDescent="0.35"/>
    <row r="81443" customFormat="1" x14ac:dyDescent="0.35"/>
    <row r="81444" customFormat="1" x14ac:dyDescent="0.35"/>
    <row r="81445" customFormat="1" x14ac:dyDescent="0.35"/>
    <row r="81446" customFormat="1" x14ac:dyDescent="0.35"/>
    <row r="81447" customFormat="1" x14ac:dyDescent="0.35"/>
    <row r="81448" customFormat="1" x14ac:dyDescent="0.35"/>
    <row r="81449" customFormat="1" x14ac:dyDescent="0.35"/>
    <row r="81450" customFormat="1" x14ac:dyDescent="0.35"/>
    <row r="81451" customFormat="1" x14ac:dyDescent="0.35"/>
    <row r="81452" customFormat="1" x14ac:dyDescent="0.35"/>
    <row r="81453" customFormat="1" x14ac:dyDescent="0.35"/>
    <row r="81454" customFormat="1" x14ac:dyDescent="0.35"/>
    <row r="81455" customFormat="1" x14ac:dyDescent="0.35"/>
    <row r="81456" customFormat="1" x14ac:dyDescent="0.35"/>
    <row r="81457" customFormat="1" x14ac:dyDescent="0.35"/>
    <row r="81458" customFormat="1" x14ac:dyDescent="0.35"/>
    <row r="81459" customFormat="1" x14ac:dyDescent="0.35"/>
    <row r="81460" customFormat="1" x14ac:dyDescent="0.35"/>
    <row r="81461" customFormat="1" x14ac:dyDescent="0.35"/>
    <row r="81462" customFormat="1" x14ac:dyDescent="0.35"/>
    <row r="81463" customFormat="1" x14ac:dyDescent="0.35"/>
    <row r="81464" customFormat="1" x14ac:dyDescent="0.35"/>
    <row r="81465" customFormat="1" x14ac:dyDescent="0.35"/>
    <row r="81466" customFormat="1" x14ac:dyDescent="0.35"/>
    <row r="81467" customFormat="1" x14ac:dyDescent="0.35"/>
    <row r="81468" customFormat="1" x14ac:dyDescent="0.35"/>
    <row r="81469" customFormat="1" x14ac:dyDescent="0.35"/>
    <row r="81470" customFormat="1" x14ac:dyDescent="0.35"/>
    <row r="81471" customFormat="1" x14ac:dyDescent="0.35"/>
    <row r="81472" customFormat="1" x14ac:dyDescent="0.35"/>
    <row r="81473" customFormat="1" x14ac:dyDescent="0.35"/>
    <row r="81474" customFormat="1" x14ac:dyDescent="0.35"/>
    <row r="81475" customFormat="1" x14ac:dyDescent="0.35"/>
    <row r="81476" customFormat="1" x14ac:dyDescent="0.35"/>
    <row r="81477" customFormat="1" x14ac:dyDescent="0.35"/>
    <row r="81478" customFormat="1" x14ac:dyDescent="0.35"/>
    <row r="81479" customFormat="1" x14ac:dyDescent="0.35"/>
    <row r="81480" customFormat="1" x14ac:dyDescent="0.35"/>
    <row r="81481" customFormat="1" x14ac:dyDescent="0.35"/>
    <row r="81482" customFormat="1" x14ac:dyDescent="0.35"/>
    <row r="81483" customFormat="1" x14ac:dyDescent="0.35"/>
    <row r="81484" customFormat="1" x14ac:dyDescent="0.35"/>
    <row r="81485" customFormat="1" x14ac:dyDescent="0.35"/>
    <row r="81486" customFormat="1" x14ac:dyDescent="0.35"/>
    <row r="81487" customFormat="1" x14ac:dyDescent="0.35"/>
    <row r="81488" customFormat="1" x14ac:dyDescent="0.35"/>
    <row r="81489" customFormat="1" x14ac:dyDescent="0.35"/>
    <row r="81490" customFormat="1" x14ac:dyDescent="0.35"/>
    <row r="81491" customFormat="1" x14ac:dyDescent="0.35"/>
    <row r="81492" customFormat="1" x14ac:dyDescent="0.35"/>
    <row r="81493" customFormat="1" x14ac:dyDescent="0.35"/>
    <row r="81494" customFormat="1" x14ac:dyDescent="0.35"/>
    <row r="81495" customFormat="1" x14ac:dyDescent="0.35"/>
    <row r="81496" customFormat="1" x14ac:dyDescent="0.35"/>
    <row r="81497" customFormat="1" x14ac:dyDescent="0.35"/>
    <row r="81498" customFormat="1" x14ac:dyDescent="0.35"/>
    <row r="81499" customFormat="1" x14ac:dyDescent="0.35"/>
    <row r="81500" customFormat="1" x14ac:dyDescent="0.35"/>
    <row r="81501" customFormat="1" x14ac:dyDescent="0.35"/>
    <row r="81502" customFormat="1" x14ac:dyDescent="0.35"/>
    <row r="81503" customFormat="1" x14ac:dyDescent="0.35"/>
    <row r="81504" customFormat="1" x14ac:dyDescent="0.35"/>
    <row r="81505" customFormat="1" x14ac:dyDescent="0.35"/>
    <row r="81506" customFormat="1" x14ac:dyDescent="0.35"/>
    <row r="81507" customFormat="1" x14ac:dyDescent="0.35"/>
    <row r="81508" customFormat="1" x14ac:dyDescent="0.35"/>
    <row r="81509" customFormat="1" x14ac:dyDescent="0.35"/>
    <row r="81510" customFormat="1" x14ac:dyDescent="0.35"/>
    <row r="81511" customFormat="1" x14ac:dyDescent="0.35"/>
    <row r="81512" customFormat="1" x14ac:dyDescent="0.35"/>
    <row r="81513" customFormat="1" x14ac:dyDescent="0.35"/>
    <row r="81514" customFormat="1" x14ac:dyDescent="0.35"/>
    <row r="81515" customFormat="1" x14ac:dyDescent="0.35"/>
    <row r="81516" customFormat="1" x14ac:dyDescent="0.35"/>
    <row r="81517" customFormat="1" x14ac:dyDescent="0.35"/>
    <row r="81518" customFormat="1" x14ac:dyDescent="0.35"/>
    <row r="81519" customFormat="1" x14ac:dyDescent="0.35"/>
    <row r="81520" customFormat="1" x14ac:dyDescent="0.35"/>
    <row r="81521" customFormat="1" x14ac:dyDescent="0.35"/>
    <row r="81522" customFormat="1" x14ac:dyDescent="0.35"/>
    <row r="81523" customFormat="1" x14ac:dyDescent="0.35"/>
    <row r="81524" customFormat="1" x14ac:dyDescent="0.35"/>
    <row r="81525" customFormat="1" x14ac:dyDescent="0.35"/>
    <row r="81526" customFormat="1" x14ac:dyDescent="0.35"/>
    <row r="81527" customFormat="1" x14ac:dyDescent="0.35"/>
    <row r="81528" customFormat="1" x14ac:dyDescent="0.35"/>
    <row r="81529" customFormat="1" x14ac:dyDescent="0.35"/>
    <row r="81530" customFormat="1" x14ac:dyDescent="0.35"/>
    <row r="81531" customFormat="1" x14ac:dyDescent="0.35"/>
    <row r="81532" customFormat="1" x14ac:dyDescent="0.35"/>
    <row r="81533" customFormat="1" x14ac:dyDescent="0.35"/>
    <row r="81534" customFormat="1" x14ac:dyDescent="0.35"/>
    <row r="81535" customFormat="1" x14ac:dyDescent="0.35"/>
    <row r="81536" customFormat="1" x14ac:dyDescent="0.35"/>
    <row r="81537" customFormat="1" x14ac:dyDescent="0.35"/>
    <row r="81538" customFormat="1" x14ac:dyDescent="0.35"/>
    <row r="81539" customFormat="1" x14ac:dyDescent="0.35"/>
    <row r="81540" customFormat="1" x14ac:dyDescent="0.35"/>
    <row r="81541" customFormat="1" x14ac:dyDescent="0.35"/>
    <row r="81542" customFormat="1" x14ac:dyDescent="0.35"/>
    <row r="81543" customFormat="1" x14ac:dyDescent="0.35"/>
    <row r="81544" customFormat="1" x14ac:dyDescent="0.35"/>
    <row r="81545" customFormat="1" x14ac:dyDescent="0.35"/>
    <row r="81546" customFormat="1" x14ac:dyDescent="0.35"/>
    <row r="81547" customFormat="1" x14ac:dyDescent="0.35"/>
    <row r="81548" customFormat="1" x14ac:dyDescent="0.35"/>
    <row r="81549" customFormat="1" x14ac:dyDescent="0.35"/>
    <row r="81550" customFormat="1" x14ac:dyDescent="0.35"/>
    <row r="81551" customFormat="1" x14ac:dyDescent="0.35"/>
    <row r="81552" customFormat="1" x14ac:dyDescent="0.35"/>
    <row r="81553" customFormat="1" x14ac:dyDescent="0.35"/>
    <row r="81554" customFormat="1" x14ac:dyDescent="0.35"/>
    <row r="81555" customFormat="1" x14ac:dyDescent="0.35"/>
    <row r="81556" customFormat="1" x14ac:dyDescent="0.35"/>
    <row r="81557" customFormat="1" x14ac:dyDescent="0.35"/>
    <row r="81558" customFormat="1" x14ac:dyDescent="0.35"/>
    <row r="81559" customFormat="1" x14ac:dyDescent="0.35"/>
    <row r="81560" customFormat="1" x14ac:dyDescent="0.35"/>
    <row r="81561" customFormat="1" x14ac:dyDescent="0.35"/>
    <row r="81562" customFormat="1" x14ac:dyDescent="0.35"/>
    <row r="81563" customFormat="1" x14ac:dyDescent="0.35"/>
    <row r="81564" customFormat="1" x14ac:dyDescent="0.35"/>
    <row r="81565" customFormat="1" x14ac:dyDescent="0.35"/>
    <row r="81566" customFormat="1" x14ac:dyDescent="0.35"/>
    <row r="81567" customFormat="1" x14ac:dyDescent="0.35"/>
    <row r="81568" customFormat="1" x14ac:dyDescent="0.35"/>
    <row r="81569" customFormat="1" x14ac:dyDescent="0.35"/>
    <row r="81570" customFormat="1" x14ac:dyDescent="0.35"/>
    <row r="81571" customFormat="1" x14ac:dyDescent="0.35"/>
    <row r="81572" customFormat="1" x14ac:dyDescent="0.35"/>
    <row r="81573" customFormat="1" x14ac:dyDescent="0.35"/>
    <row r="81574" customFormat="1" x14ac:dyDescent="0.35"/>
    <row r="81575" customFormat="1" x14ac:dyDescent="0.35"/>
    <row r="81576" customFormat="1" x14ac:dyDescent="0.35"/>
    <row r="81577" customFormat="1" x14ac:dyDescent="0.35"/>
    <row r="81578" customFormat="1" x14ac:dyDescent="0.35"/>
    <row r="81579" customFormat="1" x14ac:dyDescent="0.35"/>
    <row r="81580" customFormat="1" x14ac:dyDescent="0.35"/>
    <row r="81581" customFormat="1" x14ac:dyDescent="0.35"/>
    <row r="81582" customFormat="1" x14ac:dyDescent="0.35"/>
    <row r="81583" customFormat="1" x14ac:dyDescent="0.35"/>
    <row r="81584" customFormat="1" x14ac:dyDescent="0.35"/>
    <row r="81585" customFormat="1" x14ac:dyDescent="0.35"/>
    <row r="81586" customFormat="1" x14ac:dyDescent="0.35"/>
    <row r="81587" customFormat="1" x14ac:dyDescent="0.35"/>
    <row r="81588" customFormat="1" x14ac:dyDescent="0.35"/>
    <row r="81589" customFormat="1" x14ac:dyDescent="0.35"/>
    <row r="81590" customFormat="1" x14ac:dyDescent="0.35"/>
    <row r="81591" customFormat="1" x14ac:dyDescent="0.35"/>
    <row r="81592" customFormat="1" x14ac:dyDescent="0.35"/>
    <row r="81593" customFormat="1" x14ac:dyDescent="0.35"/>
    <row r="81594" customFormat="1" x14ac:dyDescent="0.35"/>
    <row r="81595" customFormat="1" x14ac:dyDescent="0.35"/>
    <row r="81596" customFormat="1" x14ac:dyDescent="0.35"/>
    <row r="81597" customFormat="1" x14ac:dyDescent="0.35"/>
    <row r="81598" customFormat="1" x14ac:dyDescent="0.35"/>
    <row r="81599" customFormat="1" x14ac:dyDescent="0.35"/>
    <row r="81600" customFormat="1" x14ac:dyDescent="0.35"/>
    <row r="81601" customFormat="1" x14ac:dyDescent="0.35"/>
    <row r="81602" customFormat="1" x14ac:dyDescent="0.35"/>
    <row r="81603" customFormat="1" x14ac:dyDescent="0.35"/>
    <row r="81604" customFormat="1" x14ac:dyDescent="0.35"/>
    <row r="81605" customFormat="1" x14ac:dyDescent="0.35"/>
    <row r="81606" customFormat="1" x14ac:dyDescent="0.35"/>
    <row r="81607" customFormat="1" x14ac:dyDescent="0.35"/>
    <row r="81608" customFormat="1" x14ac:dyDescent="0.35"/>
    <row r="81609" customFormat="1" x14ac:dyDescent="0.35"/>
    <row r="81610" customFormat="1" x14ac:dyDescent="0.35"/>
    <row r="81611" customFormat="1" x14ac:dyDescent="0.35"/>
    <row r="81612" customFormat="1" x14ac:dyDescent="0.35"/>
    <row r="81613" customFormat="1" x14ac:dyDescent="0.35"/>
    <row r="81614" customFormat="1" x14ac:dyDescent="0.35"/>
    <row r="81615" customFormat="1" x14ac:dyDescent="0.35"/>
    <row r="81616" customFormat="1" x14ac:dyDescent="0.35"/>
    <row r="81617" customFormat="1" x14ac:dyDescent="0.35"/>
    <row r="81618" customFormat="1" x14ac:dyDescent="0.35"/>
    <row r="81619" customFormat="1" x14ac:dyDescent="0.35"/>
    <row r="81620" customFormat="1" x14ac:dyDescent="0.35"/>
    <row r="81621" customFormat="1" x14ac:dyDescent="0.35"/>
    <row r="81622" customFormat="1" x14ac:dyDescent="0.35"/>
    <row r="81623" customFormat="1" x14ac:dyDescent="0.35"/>
    <row r="81624" customFormat="1" x14ac:dyDescent="0.35"/>
    <row r="81625" customFormat="1" x14ac:dyDescent="0.35"/>
    <row r="81626" customFormat="1" x14ac:dyDescent="0.35"/>
    <row r="81627" customFormat="1" x14ac:dyDescent="0.35"/>
    <row r="81628" customFormat="1" x14ac:dyDescent="0.35"/>
    <row r="81629" customFormat="1" x14ac:dyDescent="0.35"/>
    <row r="81630" customFormat="1" x14ac:dyDescent="0.35"/>
    <row r="81631" customFormat="1" x14ac:dyDescent="0.35"/>
    <row r="81632" customFormat="1" x14ac:dyDescent="0.35"/>
    <row r="81633" customFormat="1" x14ac:dyDescent="0.35"/>
    <row r="81634" customFormat="1" x14ac:dyDescent="0.35"/>
    <row r="81635" customFormat="1" x14ac:dyDescent="0.35"/>
    <row r="81636" customFormat="1" x14ac:dyDescent="0.35"/>
    <row r="81637" customFormat="1" x14ac:dyDescent="0.35"/>
    <row r="81638" customFormat="1" x14ac:dyDescent="0.35"/>
    <row r="81639" customFormat="1" x14ac:dyDescent="0.35"/>
    <row r="81640" customFormat="1" x14ac:dyDescent="0.35"/>
    <row r="81641" customFormat="1" x14ac:dyDescent="0.35"/>
    <row r="81642" customFormat="1" x14ac:dyDescent="0.35"/>
    <row r="81643" customFormat="1" x14ac:dyDescent="0.35"/>
    <row r="81644" customFormat="1" x14ac:dyDescent="0.35"/>
    <row r="81645" customFormat="1" x14ac:dyDescent="0.35"/>
    <row r="81646" customFormat="1" x14ac:dyDescent="0.35"/>
    <row r="81647" customFormat="1" x14ac:dyDescent="0.35"/>
    <row r="81648" customFormat="1" x14ac:dyDescent="0.35"/>
    <row r="81649" customFormat="1" x14ac:dyDescent="0.35"/>
    <row r="81650" customFormat="1" x14ac:dyDescent="0.35"/>
    <row r="81651" customFormat="1" x14ac:dyDescent="0.35"/>
    <row r="81652" customFormat="1" x14ac:dyDescent="0.35"/>
    <row r="81653" customFormat="1" x14ac:dyDescent="0.35"/>
    <row r="81654" customFormat="1" x14ac:dyDescent="0.35"/>
    <row r="81655" customFormat="1" x14ac:dyDescent="0.35"/>
    <row r="81656" customFormat="1" x14ac:dyDescent="0.35"/>
    <row r="81657" customFormat="1" x14ac:dyDescent="0.35"/>
    <row r="81658" customFormat="1" x14ac:dyDescent="0.35"/>
    <row r="81659" customFormat="1" x14ac:dyDescent="0.35"/>
    <row r="81660" customFormat="1" x14ac:dyDescent="0.35"/>
    <row r="81661" customFormat="1" x14ac:dyDescent="0.35"/>
    <row r="81662" customFormat="1" x14ac:dyDescent="0.35"/>
    <row r="81663" customFormat="1" x14ac:dyDescent="0.35"/>
    <row r="81664" customFormat="1" x14ac:dyDescent="0.35"/>
    <row r="81665" customFormat="1" x14ac:dyDescent="0.35"/>
    <row r="81666" customFormat="1" x14ac:dyDescent="0.35"/>
    <row r="81667" customFormat="1" x14ac:dyDescent="0.35"/>
    <row r="81668" customFormat="1" x14ac:dyDescent="0.35"/>
    <row r="81669" customFormat="1" x14ac:dyDescent="0.35"/>
    <row r="81670" customFormat="1" x14ac:dyDescent="0.35"/>
    <row r="81671" customFormat="1" x14ac:dyDescent="0.35"/>
    <row r="81672" customFormat="1" x14ac:dyDescent="0.35"/>
    <row r="81673" customFormat="1" x14ac:dyDescent="0.35"/>
    <row r="81674" customFormat="1" x14ac:dyDescent="0.35"/>
    <row r="81675" customFormat="1" x14ac:dyDescent="0.35"/>
    <row r="81676" customFormat="1" x14ac:dyDescent="0.35"/>
    <row r="81677" customFormat="1" x14ac:dyDescent="0.35"/>
    <row r="81678" customFormat="1" x14ac:dyDescent="0.35"/>
    <row r="81679" customFormat="1" x14ac:dyDescent="0.35"/>
    <row r="81680" customFormat="1" x14ac:dyDescent="0.35"/>
    <row r="81681" customFormat="1" x14ac:dyDescent="0.35"/>
    <row r="81682" customFormat="1" x14ac:dyDescent="0.35"/>
    <row r="81683" customFormat="1" x14ac:dyDescent="0.35"/>
    <row r="81684" customFormat="1" x14ac:dyDescent="0.35"/>
    <row r="81685" customFormat="1" x14ac:dyDescent="0.35"/>
    <row r="81686" customFormat="1" x14ac:dyDescent="0.35"/>
    <row r="81687" customFormat="1" x14ac:dyDescent="0.35"/>
    <row r="81688" customFormat="1" x14ac:dyDescent="0.35"/>
    <row r="81689" customFormat="1" x14ac:dyDescent="0.35"/>
    <row r="81690" customFormat="1" x14ac:dyDescent="0.35"/>
    <row r="81691" customFormat="1" x14ac:dyDescent="0.35"/>
    <row r="81692" customFormat="1" x14ac:dyDescent="0.35"/>
    <row r="81693" customFormat="1" x14ac:dyDescent="0.35"/>
    <row r="81694" customFormat="1" x14ac:dyDescent="0.35"/>
    <row r="81695" customFormat="1" x14ac:dyDescent="0.35"/>
    <row r="81696" customFormat="1" x14ac:dyDescent="0.35"/>
    <row r="81697" customFormat="1" x14ac:dyDescent="0.35"/>
    <row r="81698" customFormat="1" x14ac:dyDescent="0.35"/>
    <row r="81699" customFormat="1" x14ac:dyDescent="0.35"/>
    <row r="81700" customFormat="1" x14ac:dyDescent="0.35"/>
    <row r="81701" customFormat="1" x14ac:dyDescent="0.35"/>
    <row r="81702" customFormat="1" x14ac:dyDescent="0.35"/>
    <row r="81703" customFormat="1" x14ac:dyDescent="0.35"/>
    <row r="81704" customFormat="1" x14ac:dyDescent="0.35"/>
    <row r="81705" customFormat="1" x14ac:dyDescent="0.35"/>
    <row r="81706" customFormat="1" x14ac:dyDescent="0.35"/>
    <row r="81707" customFormat="1" x14ac:dyDescent="0.35"/>
    <row r="81708" customFormat="1" x14ac:dyDescent="0.35"/>
    <row r="81709" customFormat="1" x14ac:dyDescent="0.35"/>
    <row r="81710" customFormat="1" x14ac:dyDescent="0.35"/>
    <row r="81711" customFormat="1" x14ac:dyDescent="0.35"/>
    <row r="81712" customFormat="1" x14ac:dyDescent="0.35"/>
    <row r="81713" customFormat="1" x14ac:dyDescent="0.35"/>
    <row r="81714" customFormat="1" x14ac:dyDescent="0.35"/>
    <row r="81715" customFormat="1" x14ac:dyDescent="0.35"/>
    <row r="81716" customFormat="1" x14ac:dyDescent="0.35"/>
    <row r="81717" customFormat="1" x14ac:dyDescent="0.35"/>
    <row r="81718" customFormat="1" x14ac:dyDescent="0.35"/>
    <row r="81719" customFormat="1" x14ac:dyDescent="0.35"/>
    <row r="81720" customFormat="1" x14ac:dyDescent="0.35"/>
    <row r="81721" customFormat="1" x14ac:dyDescent="0.35"/>
    <row r="81722" customFormat="1" x14ac:dyDescent="0.35"/>
    <row r="81723" customFormat="1" x14ac:dyDescent="0.35"/>
    <row r="81724" customFormat="1" x14ac:dyDescent="0.35"/>
    <row r="81725" customFormat="1" x14ac:dyDescent="0.35"/>
    <row r="81726" customFormat="1" x14ac:dyDescent="0.35"/>
    <row r="81727" customFormat="1" x14ac:dyDescent="0.35"/>
    <row r="81728" customFormat="1" x14ac:dyDescent="0.35"/>
    <row r="81729" customFormat="1" x14ac:dyDescent="0.35"/>
    <row r="81730" customFormat="1" x14ac:dyDescent="0.35"/>
    <row r="81731" customFormat="1" x14ac:dyDescent="0.35"/>
    <row r="81732" customFormat="1" x14ac:dyDescent="0.35"/>
    <row r="81733" customFormat="1" x14ac:dyDescent="0.35"/>
    <row r="81734" customFormat="1" x14ac:dyDescent="0.35"/>
    <row r="81735" customFormat="1" x14ac:dyDescent="0.35"/>
    <row r="81736" customFormat="1" x14ac:dyDescent="0.35"/>
    <row r="81737" customFormat="1" x14ac:dyDescent="0.35"/>
    <row r="81738" customFormat="1" x14ac:dyDescent="0.35"/>
    <row r="81739" customFormat="1" x14ac:dyDescent="0.35"/>
    <row r="81740" customFormat="1" x14ac:dyDescent="0.35"/>
    <row r="81741" customFormat="1" x14ac:dyDescent="0.35"/>
    <row r="81742" customFormat="1" x14ac:dyDescent="0.35"/>
    <row r="81743" customFormat="1" x14ac:dyDescent="0.35"/>
    <row r="81744" customFormat="1" x14ac:dyDescent="0.35"/>
    <row r="81745" customFormat="1" x14ac:dyDescent="0.35"/>
    <row r="81746" customFormat="1" x14ac:dyDescent="0.35"/>
    <row r="81747" customFormat="1" x14ac:dyDescent="0.35"/>
    <row r="81748" customFormat="1" x14ac:dyDescent="0.35"/>
    <row r="81749" customFormat="1" x14ac:dyDescent="0.35"/>
    <row r="81750" customFormat="1" x14ac:dyDescent="0.35"/>
    <row r="81751" customFormat="1" x14ac:dyDescent="0.35"/>
    <row r="81752" customFormat="1" x14ac:dyDescent="0.35"/>
    <row r="81753" customFormat="1" x14ac:dyDescent="0.35"/>
    <row r="81754" customFormat="1" x14ac:dyDescent="0.35"/>
    <row r="81755" customFormat="1" x14ac:dyDescent="0.35"/>
    <row r="81756" customFormat="1" x14ac:dyDescent="0.35"/>
    <row r="81757" customFormat="1" x14ac:dyDescent="0.35"/>
    <row r="81758" customFormat="1" x14ac:dyDescent="0.35"/>
    <row r="81759" customFormat="1" x14ac:dyDescent="0.35"/>
    <row r="81760" customFormat="1" x14ac:dyDescent="0.35"/>
    <row r="81761" customFormat="1" x14ac:dyDescent="0.35"/>
    <row r="81762" customFormat="1" x14ac:dyDescent="0.35"/>
    <row r="81763" customFormat="1" x14ac:dyDescent="0.35"/>
    <row r="81764" customFormat="1" x14ac:dyDescent="0.35"/>
    <row r="81765" customFormat="1" x14ac:dyDescent="0.35"/>
    <row r="81766" customFormat="1" x14ac:dyDescent="0.35"/>
    <row r="81767" customFormat="1" x14ac:dyDescent="0.35"/>
    <row r="81768" customFormat="1" x14ac:dyDescent="0.35"/>
    <row r="81769" customFormat="1" x14ac:dyDescent="0.35"/>
    <row r="81770" customFormat="1" x14ac:dyDescent="0.35"/>
    <row r="81771" customFormat="1" x14ac:dyDescent="0.35"/>
    <row r="81772" customFormat="1" x14ac:dyDescent="0.35"/>
    <row r="81773" customFormat="1" x14ac:dyDescent="0.35"/>
    <row r="81774" customFormat="1" x14ac:dyDescent="0.35"/>
    <row r="81775" customFormat="1" x14ac:dyDescent="0.35"/>
    <row r="81776" customFormat="1" x14ac:dyDescent="0.35"/>
    <row r="81777" customFormat="1" x14ac:dyDescent="0.35"/>
    <row r="81778" customFormat="1" x14ac:dyDescent="0.35"/>
    <row r="81779" customFormat="1" x14ac:dyDescent="0.35"/>
    <row r="81780" customFormat="1" x14ac:dyDescent="0.35"/>
    <row r="81781" customFormat="1" x14ac:dyDescent="0.35"/>
    <row r="81782" customFormat="1" x14ac:dyDescent="0.35"/>
    <row r="81783" customFormat="1" x14ac:dyDescent="0.35"/>
    <row r="81784" customFormat="1" x14ac:dyDescent="0.35"/>
    <row r="81785" customFormat="1" x14ac:dyDescent="0.35"/>
    <row r="81786" customFormat="1" x14ac:dyDescent="0.35"/>
    <row r="81787" customFormat="1" x14ac:dyDescent="0.35"/>
    <row r="81788" customFormat="1" x14ac:dyDescent="0.35"/>
    <row r="81789" customFormat="1" x14ac:dyDescent="0.35"/>
    <row r="81790" customFormat="1" x14ac:dyDescent="0.35"/>
    <row r="81791" customFormat="1" x14ac:dyDescent="0.35"/>
    <row r="81792" customFormat="1" x14ac:dyDescent="0.35"/>
    <row r="81793" customFormat="1" x14ac:dyDescent="0.35"/>
    <row r="81794" customFormat="1" x14ac:dyDescent="0.35"/>
    <row r="81795" customFormat="1" x14ac:dyDescent="0.35"/>
    <row r="81796" customFormat="1" x14ac:dyDescent="0.35"/>
    <row r="81797" customFormat="1" x14ac:dyDescent="0.35"/>
    <row r="81798" customFormat="1" x14ac:dyDescent="0.35"/>
    <row r="81799" customFormat="1" x14ac:dyDescent="0.35"/>
    <row r="81800" customFormat="1" x14ac:dyDescent="0.35"/>
    <row r="81801" customFormat="1" x14ac:dyDescent="0.35"/>
    <row r="81802" customFormat="1" x14ac:dyDescent="0.35"/>
    <row r="81803" customFormat="1" x14ac:dyDescent="0.35"/>
    <row r="81804" customFormat="1" x14ac:dyDescent="0.35"/>
    <row r="81805" customFormat="1" x14ac:dyDescent="0.35"/>
    <row r="81806" customFormat="1" x14ac:dyDescent="0.35"/>
    <row r="81807" customFormat="1" x14ac:dyDescent="0.35"/>
    <row r="81808" customFormat="1" x14ac:dyDescent="0.35"/>
    <row r="81809" customFormat="1" x14ac:dyDescent="0.35"/>
    <row r="81810" customFormat="1" x14ac:dyDescent="0.35"/>
    <row r="81811" customFormat="1" x14ac:dyDescent="0.35"/>
    <row r="81812" customFormat="1" x14ac:dyDescent="0.35"/>
    <row r="81813" customFormat="1" x14ac:dyDescent="0.35"/>
    <row r="81814" customFormat="1" x14ac:dyDescent="0.35"/>
    <row r="81815" customFormat="1" x14ac:dyDescent="0.35"/>
    <row r="81816" customFormat="1" x14ac:dyDescent="0.35"/>
    <row r="81817" customFormat="1" x14ac:dyDescent="0.35"/>
    <row r="81818" customFormat="1" x14ac:dyDescent="0.35"/>
    <row r="81819" customFormat="1" x14ac:dyDescent="0.35"/>
    <row r="81820" customFormat="1" x14ac:dyDescent="0.35"/>
    <row r="81821" customFormat="1" x14ac:dyDescent="0.35"/>
    <row r="81822" customFormat="1" x14ac:dyDescent="0.35"/>
    <row r="81823" customFormat="1" x14ac:dyDescent="0.35"/>
    <row r="81824" customFormat="1" x14ac:dyDescent="0.35"/>
    <row r="81825" customFormat="1" x14ac:dyDescent="0.35"/>
    <row r="81826" customFormat="1" x14ac:dyDescent="0.35"/>
    <row r="81827" customFormat="1" x14ac:dyDescent="0.35"/>
    <row r="81828" customFormat="1" x14ac:dyDescent="0.35"/>
    <row r="81829" customFormat="1" x14ac:dyDescent="0.35"/>
    <row r="81830" customFormat="1" x14ac:dyDescent="0.35"/>
    <row r="81831" customFormat="1" x14ac:dyDescent="0.35"/>
    <row r="81832" customFormat="1" x14ac:dyDescent="0.35"/>
    <row r="81833" customFormat="1" x14ac:dyDescent="0.35"/>
    <row r="81834" customFormat="1" x14ac:dyDescent="0.35"/>
    <row r="81835" customFormat="1" x14ac:dyDescent="0.35"/>
    <row r="81836" customFormat="1" x14ac:dyDescent="0.35"/>
    <row r="81837" customFormat="1" x14ac:dyDescent="0.35"/>
    <row r="81838" customFormat="1" x14ac:dyDescent="0.35"/>
    <row r="81839" customFormat="1" x14ac:dyDescent="0.35"/>
    <row r="81840" customFormat="1" x14ac:dyDescent="0.35"/>
    <row r="81841" customFormat="1" x14ac:dyDescent="0.35"/>
    <row r="81842" customFormat="1" x14ac:dyDescent="0.35"/>
    <row r="81843" customFormat="1" x14ac:dyDescent="0.35"/>
    <row r="81844" customFormat="1" x14ac:dyDescent="0.35"/>
    <row r="81845" customFormat="1" x14ac:dyDescent="0.35"/>
    <row r="81846" customFormat="1" x14ac:dyDescent="0.35"/>
    <row r="81847" customFormat="1" x14ac:dyDescent="0.35"/>
    <row r="81848" customFormat="1" x14ac:dyDescent="0.35"/>
    <row r="81849" customFormat="1" x14ac:dyDescent="0.35"/>
    <row r="81850" customFormat="1" x14ac:dyDescent="0.35"/>
    <row r="81851" customFormat="1" x14ac:dyDescent="0.35"/>
    <row r="81852" customFormat="1" x14ac:dyDescent="0.35"/>
    <row r="81853" customFormat="1" x14ac:dyDescent="0.35"/>
    <row r="81854" customFormat="1" x14ac:dyDescent="0.35"/>
    <row r="81855" customFormat="1" x14ac:dyDescent="0.35"/>
    <row r="81856" customFormat="1" x14ac:dyDescent="0.35"/>
    <row r="81857" customFormat="1" x14ac:dyDescent="0.35"/>
    <row r="81858" customFormat="1" x14ac:dyDescent="0.35"/>
    <row r="81859" customFormat="1" x14ac:dyDescent="0.35"/>
    <row r="81860" customFormat="1" x14ac:dyDescent="0.35"/>
    <row r="81861" customFormat="1" x14ac:dyDescent="0.35"/>
    <row r="81862" customFormat="1" x14ac:dyDescent="0.35"/>
    <row r="81863" customFormat="1" x14ac:dyDescent="0.35"/>
    <row r="81864" customFormat="1" x14ac:dyDescent="0.35"/>
    <row r="81865" customFormat="1" x14ac:dyDescent="0.35"/>
    <row r="81866" customFormat="1" x14ac:dyDescent="0.35"/>
    <row r="81867" customFormat="1" x14ac:dyDescent="0.35"/>
    <row r="81868" customFormat="1" x14ac:dyDescent="0.35"/>
    <row r="81869" customFormat="1" x14ac:dyDescent="0.35"/>
    <row r="81870" customFormat="1" x14ac:dyDescent="0.35"/>
    <row r="81871" customFormat="1" x14ac:dyDescent="0.35"/>
    <row r="81872" customFormat="1" x14ac:dyDescent="0.35"/>
    <row r="81873" customFormat="1" x14ac:dyDescent="0.35"/>
    <row r="81874" customFormat="1" x14ac:dyDescent="0.35"/>
    <row r="81875" customFormat="1" x14ac:dyDescent="0.35"/>
    <row r="81876" customFormat="1" x14ac:dyDescent="0.35"/>
    <row r="81877" customFormat="1" x14ac:dyDescent="0.35"/>
    <row r="81878" customFormat="1" x14ac:dyDescent="0.35"/>
    <row r="81879" customFormat="1" x14ac:dyDescent="0.35"/>
    <row r="81880" customFormat="1" x14ac:dyDescent="0.35"/>
    <row r="81881" customFormat="1" x14ac:dyDescent="0.35"/>
    <row r="81882" customFormat="1" x14ac:dyDescent="0.35"/>
    <row r="81883" customFormat="1" x14ac:dyDescent="0.35"/>
    <row r="81884" customFormat="1" x14ac:dyDescent="0.35"/>
    <row r="81885" customFormat="1" x14ac:dyDescent="0.35"/>
    <row r="81886" customFormat="1" x14ac:dyDescent="0.35"/>
    <row r="81887" customFormat="1" x14ac:dyDescent="0.35"/>
    <row r="81888" customFormat="1" x14ac:dyDescent="0.35"/>
    <row r="81889" customFormat="1" x14ac:dyDescent="0.35"/>
    <row r="81890" customFormat="1" x14ac:dyDescent="0.35"/>
    <row r="81891" customFormat="1" x14ac:dyDescent="0.35"/>
    <row r="81892" customFormat="1" x14ac:dyDescent="0.35"/>
    <row r="81893" customFormat="1" x14ac:dyDescent="0.35"/>
    <row r="81894" customFormat="1" x14ac:dyDescent="0.35"/>
    <row r="81895" customFormat="1" x14ac:dyDescent="0.35"/>
    <row r="81896" customFormat="1" x14ac:dyDescent="0.35"/>
    <row r="81897" customFormat="1" x14ac:dyDescent="0.35"/>
    <row r="81898" customFormat="1" x14ac:dyDescent="0.35"/>
    <row r="81899" customFormat="1" x14ac:dyDescent="0.35"/>
    <row r="81900" customFormat="1" x14ac:dyDescent="0.35"/>
    <row r="81901" customFormat="1" x14ac:dyDescent="0.35"/>
    <row r="81902" customFormat="1" x14ac:dyDescent="0.35"/>
    <row r="81903" customFormat="1" x14ac:dyDescent="0.35"/>
    <row r="81904" customFormat="1" x14ac:dyDescent="0.35"/>
    <row r="81905" customFormat="1" x14ac:dyDescent="0.35"/>
    <row r="81906" customFormat="1" x14ac:dyDescent="0.35"/>
    <row r="81907" customFormat="1" x14ac:dyDescent="0.35"/>
    <row r="81908" customFormat="1" x14ac:dyDescent="0.35"/>
    <row r="81909" customFormat="1" x14ac:dyDescent="0.35"/>
    <row r="81910" customFormat="1" x14ac:dyDescent="0.35"/>
    <row r="81911" customFormat="1" x14ac:dyDescent="0.35"/>
    <row r="81912" customFormat="1" x14ac:dyDescent="0.35"/>
    <row r="81913" customFormat="1" x14ac:dyDescent="0.35"/>
    <row r="81914" customFormat="1" x14ac:dyDescent="0.35"/>
    <row r="81915" customFormat="1" x14ac:dyDescent="0.35"/>
    <row r="81916" customFormat="1" x14ac:dyDescent="0.35"/>
    <row r="81917" customFormat="1" x14ac:dyDescent="0.35"/>
    <row r="81918" customFormat="1" x14ac:dyDescent="0.35"/>
    <row r="81919" customFormat="1" x14ac:dyDescent="0.35"/>
    <row r="81920" customFormat="1" x14ac:dyDescent="0.35"/>
    <row r="81921" customFormat="1" x14ac:dyDescent="0.35"/>
    <row r="81922" customFormat="1" x14ac:dyDescent="0.35"/>
    <row r="81923" customFormat="1" x14ac:dyDescent="0.35"/>
    <row r="81924" customFormat="1" x14ac:dyDescent="0.35"/>
    <row r="81925" customFormat="1" x14ac:dyDescent="0.35"/>
    <row r="81926" customFormat="1" x14ac:dyDescent="0.35"/>
    <row r="81927" customFormat="1" x14ac:dyDescent="0.35"/>
    <row r="81928" customFormat="1" x14ac:dyDescent="0.35"/>
    <row r="81929" customFormat="1" x14ac:dyDescent="0.35"/>
    <row r="81930" customFormat="1" x14ac:dyDescent="0.35"/>
    <row r="81931" customFormat="1" x14ac:dyDescent="0.35"/>
    <row r="81932" customFormat="1" x14ac:dyDescent="0.35"/>
    <row r="81933" customFormat="1" x14ac:dyDescent="0.35"/>
    <row r="81934" customFormat="1" x14ac:dyDescent="0.35"/>
    <row r="81935" customFormat="1" x14ac:dyDescent="0.35"/>
    <row r="81936" customFormat="1" x14ac:dyDescent="0.35"/>
    <row r="81937" customFormat="1" x14ac:dyDescent="0.35"/>
    <row r="81938" customFormat="1" x14ac:dyDescent="0.35"/>
    <row r="81939" customFormat="1" x14ac:dyDescent="0.35"/>
    <row r="81940" customFormat="1" x14ac:dyDescent="0.35"/>
    <row r="81941" customFormat="1" x14ac:dyDescent="0.35"/>
    <row r="81942" customFormat="1" x14ac:dyDescent="0.35"/>
    <row r="81943" customFormat="1" x14ac:dyDescent="0.35"/>
    <row r="81944" customFormat="1" x14ac:dyDescent="0.35"/>
    <row r="81945" customFormat="1" x14ac:dyDescent="0.35"/>
    <row r="81946" customFormat="1" x14ac:dyDescent="0.35"/>
    <row r="81947" customFormat="1" x14ac:dyDescent="0.35"/>
    <row r="81948" customFormat="1" x14ac:dyDescent="0.35"/>
    <row r="81949" customFormat="1" x14ac:dyDescent="0.35"/>
    <row r="81950" customFormat="1" x14ac:dyDescent="0.35"/>
    <row r="81951" customFormat="1" x14ac:dyDescent="0.35"/>
    <row r="81952" customFormat="1" x14ac:dyDescent="0.35"/>
    <row r="81953" customFormat="1" x14ac:dyDescent="0.35"/>
    <row r="81954" customFormat="1" x14ac:dyDescent="0.35"/>
    <row r="81955" customFormat="1" x14ac:dyDescent="0.35"/>
    <row r="81956" customFormat="1" x14ac:dyDescent="0.35"/>
    <row r="81957" customFormat="1" x14ac:dyDescent="0.35"/>
    <row r="81958" customFormat="1" x14ac:dyDescent="0.35"/>
    <row r="81959" customFormat="1" x14ac:dyDescent="0.35"/>
    <row r="81960" customFormat="1" x14ac:dyDescent="0.35"/>
    <row r="81961" customFormat="1" x14ac:dyDescent="0.35"/>
    <row r="81962" customFormat="1" x14ac:dyDescent="0.35"/>
    <row r="81963" customFormat="1" x14ac:dyDescent="0.35"/>
    <row r="81964" customFormat="1" x14ac:dyDescent="0.35"/>
    <row r="81965" customFormat="1" x14ac:dyDescent="0.35"/>
    <row r="81966" customFormat="1" x14ac:dyDescent="0.35"/>
    <row r="81967" customFormat="1" x14ac:dyDescent="0.35"/>
    <row r="81968" customFormat="1" x14ac:dyDescent="0.35"/>
    <row r="81969" customFormat="1" x14ac:dyDescent="0.35"/>
    <row r="81970" customFormat="1" x14ac:dyDescent="0.35"/>
    <row r="81971" customFormat="1" x14ac:dyDescent="0.35"/>
    <row r="81972" customFormat="1" x14ac:dyDescent="0.35"/>
    <row r="81973" customFormat="1" x14ac:dyDescent="0.35"/>
    <row r="81974" customFormat="1" x14ac:dyDescent="0.35"/>
    <row r="81975" customFormat="1" x14ac:dyDescent="0.35"/>
    <row r="81976" customFormat="1" x14ac:dyDescent="0.35"/>
    <row r="81977" customFormat="1" x14ac:dyDescent="0.35"/>
    <row r="81978" customFormat="1" x14ac:dyDescent="0.35"/>
    <row r="81979" customFormat="1" x14ac:dyDescent="0.35"/>
    <row r="81980" customFormat="1" x14ac:dyDescent="0.35"/>
    <row r="81981" customFormat="1" x14ac:dyDescent="0.35"/>
    <row r="81982" customFormat="1" x14ac:dyDescent="0.35"/>
    <row r="81983" customFormat="1" x14ac:dyDescent="0.35"/>
    <row r="81984" customFormat="1" x14ac:dyDescent="0.35"/>
    <row r="81985" customFormat="1" x14ac:dyDescent="0.35"/>
    <row r="81986" customFormat="1" x14ac:dyDescent="0.35"/>
    <row r="81987" customFormat="1" x14ac:dyDescent="0.35"/>
    <row r="81988" customFormat="1" x14ac:dyDescent="0.35"/>
    <row r="81989" customFormat="1" x14ac:dyDescent="0.35"/>
    <row r="81990" customFormat="1" x14ac:dyDescent="0.35"/>
    <row r="81991" customFormat="1" x14ac:dyDescent="0.35"/>
    <row r="81992" customFormat="1" x14ac:dyDescent="0.35"/>
    <row r="81993" customFormat="1" x14ac:dyDescent="0.35"/>
    <row r="81994" customFormat="1" x14ac:dyDescent="0.35"/>
    <row r="81995" customFormat="1" x14ac:dyDescent="0.35"/>
    <row r="81996" customFormat="1" x14ac:dyDescent="0.35"/>
    <row r="81997" customFormat="1" x14ac:dyDescent="0.35"/>
    <row r="81998" customFormat="1" x14ac:dyDescent="0.35"/>
    <row r="81999" customFormat="1" x14ac:dyDescent="0.35"/>
    <row r="82000" customFormat="1" x14ac:dyDescent="0.35"/>
    <row r="82001" customFormat="1" x14ac:dyDescent="0.35"/>
    <row r="82002" customFormat="1" x14ac:dyDescent="0.35"/>
    <row r="82003" customFormat="1" x14ac:dyDescent="0.35"/>
    <row r="82004" customFormat="1" x14ac:dyDescent="0.35"/>
    <row r="82005" customFormat="1" x14ac:dyDescent="0.35"/>
    <row r="82006" customFormat="1" x14ac:dyDescent="0.35"/>
    <row r="82007" customFormat="1" x14ac:dyDescent="0.35"/>
    <row r="82008" customFormat="1" x14ac:dyDescent="0.35"/>
    <row r="82009" customFormat="1" x14ac:dyDescent="0.35"/>
    <row r="82010" customFormat="1" x14ac:dyDescent="0.35"/>
    <row r="82011" customFormat="1" x14ac:dyDescent="0.35"/>
    <row r="82012" customFormat="1" x14ac:dyDescent="0.35"/>
    <row r="82013" customFormat="1" x14ac:dyDescent="0.35"/>
    <row r="82014" customFormat="1" x14ac:dyDescent="0.35"/>
    <row r="82015" customFormat="1" x14ac:dyDescent="0.35"/>
    <row r="82016" customFormat="1" x14ac:dyDescent="0.35"/>
    <row r="82017" customFormat="1" x14ac:dyDescent="0.35"/>
    <row r="82018" customFormat="1" x14ac:dyDescent="0.35"/>
    <row r="82019" customFormat="1" x14ac:dyDescent="0.35"/>
    <row r="82020" customFormat="1" x14ac:dyDescent="0.35"/>
    <row r="82021" customFormat="1" x14ac:dyDescent="0.35"/>
    <row r="82022" customFormat="1" x14ac:dyDescent="0.35"/>
    <row r="82023" customFormat="1" x14ac:dyDescent="0.35"/>
    <row r="82024" customFormat="1" x14ac:dyDescent="0.35"/>
    <row r="82025" customFormat="1" x14ac:dyDescent="0.35"/>
    <row r="82026" customFormat="1" x14ac:dyDescent="0.35"/>
    <row r="82027" customFormat="1" x14ac:dyDescent="0.35"/>
    <row r="82028" customFormat="1" x14ac:dyDescent="0.35"/>
    <row r="82029" customFormat="1" x14ac:dyDescent="0.35"/>
    <row r="82030" customFormat="1" x14ac:dyDescent="0.35"/>
    <row r="82031" customFormat="1" x14ac:dyDescent="0.35"/>
    <row r="82032" customFormat="1" x14ac:dyDescent="0.35"/>
    <row r="82033" customFormat="1" x14ac:dyDescent="0.35"/>
    <row r="82034" customFormat="1" x14ac:dyDescent="0.35"/>
    <row r="82035" customFormat="1" x14ac:dyDescent="0.35"/>
    <row r="82036" customFormat="1" x14ac:dyDescent="0.35"/>
    <row r="82037" customFormat="1" x14ac:dyDescent="0.35"/>
    <row r="82038" customFormat="1" x14ac:dyDescent="0.35"/>
    <row r="82039" customFormat="1" x14ac:dyDescent="0.35"/>
    <row r="82040" customFormat="1" x14ac:dyDescent="0.35"/>
    <row r="82041" customFormat="1" x14ac:dyDescent="0.35"/>
    <row r="82042" customFormat="1" x14ac:dyDescent="0.35"/>
    <row r="82043" customFormat="1" x14ac:dyDescent="0.35"/>
    <row r="82044" customFormat="1" x14ac:dyDescent="0.35"/>
    <row r="82045" customFormat="1" x14ac:dyDescent="0.35"/>
    <row r="82046" customFormat="1" x14ac:dyDescent="0.35"/>
    <row r="82047" customFormat="1" x14ac:dyDescent="0.35"/>
    <row r="82048" customFormat="1" x14ac:dyDescent="0.35"/>
    <row r="82049" customFormat="1" x14ac:dyDescent="0.35"/>
    <row r="82050" customFormat="1" x14ac:dyDescent="0.35"/>
    <row r="82051" customFormat="1" x14ac:dyDescent="0.35"/>
    <row r="82052" customFormat="1" x14ac:dyDescent="0.35"/>
    <row r="82053" customFormat="1" x14ac:dyDescent="0.35"/>
    <row r="82054" customFormat="1" x14ac:dyDescent="0.35"/>
    <row r="82055" customFormat="1" x14ac:dyDescent="0.35"/>
    <row r="82056" customFormat="1" x14ac:dyDescent="0.35"/>
    <row r="82057" customFormat="1" x14ac:dyDescent="0.35"/>
    <row r="82058" customFormat="1" x14ac:dyDescent="0.35"/>
    <row r="82059" customFormat="1" x14ac:dyDescent="0.35"/>
    <row r="82060" customFormat="1" x14ac:dyDescent="0.35"/>
    <row r="82061" customFormat="1" x14ac:dyDescent="0.35"/>
    <row r="82062" customFormat="1" x14ac:dyDescent="0.35"/>
    <row r="82063" customFormat="1" x14ac:dyDescent="0.35"/>
    <row r="82064" customFormat="1" x14ac:dyDescent="0.35"/>
    <row r="82065" customFormat="1" x14ac:dyDescent="0.35"/>
    <row r="82066" customFormat="1" x14ac:dyDescent="0.35"/>
    <row r="82067" customFormat="1" x14ac:dyDescent="0.35"/>
    <row r="82068" customFormat="1" x14ac:dyDescent="0.35"/>
    <row r="82069" customFormat="1" x14ac:dyDescent="0.35"/>
    <row r="82070" customFormat="1" x14ac:dyDescent="0.35"/>
    <row r="82071" customFormat="1" x14ac:dyDescent="0.35"/>
    <row r="82072" customFormat="1" x14ac:dyDescent="0.35"/>
    <row r="82073" customFormat="1" x14ac:dyDescent="0.35"/>
    <row r="82074" customFormat="1" x14ac:dyDescent="0.35"/>
    <row r="82075" customFormat="1" x14ac:dyDescent="0.35"/>
    <row r="82076" customFormat="1" x14ac:dyDescent="0.35"/>
    <row r="82077" customFormat="1" x14ac:dyDescent="0.35"/>
    <row r="82078" customFormat="1" x14ac:dyDescent="0.35"/>
    <row r="82079" customFormat="1" x14ac:dyDescent="0.35"/>
    <row r="82080" customFormat="1" x14ac:dyDescent="0.35"/>
    <row r="82081" customFormat="1" x14ac:dyDescent="0.35"/>
    <row r="82082" customFormat="1" x14ac:dyDescent="0.35"/>
    <row r="82083" customFormat="1" x14ac:dyDescent="0.35"/>
    <row r="82084" customFormat="1" x14ac:dyDescent="0.35"/>
    <row r="82085" customFormat="1" x14ac:dyDescent="0.35"/>
    <row r="82086" customFormat="1" x14ac:dyDescent="0.35"/>
    <row r="82087" customFormat="1" x14ac:dyDescent="0.35"/>
    <row r="82088" customFormat="1" x14ac:dyDescent="0.35"/>
    <row r="82089" customFormat="1" x14ac:dyDescent="0.35"/>
    <row r="82090" customFormat="1" x14ac:dyDescent="0.35"/>
    <row r="82091" customFormat="1" x14ac:dyDescent="0.35"/>
    <row r="82092" customFormat="1" x14ac:dyDescent="0.35"/>
    <row r="82093" customFormat="1" x14ac:dyDescent="0.35"/>
    <row r="82094" customFormat="1" x14ac:dyDescent="0.35"/>
    <row r="82095" customFormat="1" x14ac:dyDescent="0.35"/>
    <row r="82096" customFormat="1" x14ac:dyDescent="0.35"/>
    <row r="82097" customFormat="1" x14ac:dyDescent="0.35"/>
    <row r="82098" customFormat="1" x14ac:dyDescent="0.35"/>
    <row r="82099" customFormat="1" x14ac:dyDescent="0.35"/>
    <row r="82100" customFormat="1" x14ac:dyDescent="0.35"/>
    <row r="82101" customFormat="1" x14ac:dyDescent="0.35"/>
    <row r="82102" customFormat="1" x14ac:dyDescent="0.35"/>
    <row r="82103" customFormat="1" x14ac:dyDescent="0.35"/>
    <row r="82104" customFormat="1" x14ac:dyDescent="0.35"/>
    <row r="82105" customFormat="1" x14ac:dyDescent="0.35"/>
    <row r="82106" customFormat="1" x14ac:dyDescent="0.35"/>
    <row r="82107" customFormat="1" x14ac:dyDescent="0.35"/>
    <row r="82108" customFormat="1" x14ac:dyDescent="0.35"/>
    <row r="82109" customFormat="1" x14ac:dyDescent="0.35"/>
    <row r="82110" customFormat="1" x14ac:dyDescent="0.35"/>
    <row r="82111" customFormat="1" x14ac:dyDescent="0.35"/>
    <row r="82112" customFormat="1" x14ac:dyDescent="0.35"/>
    <row r="82113" customFormat="1" x14ac:dyDescent="0.35"/>
    <row r="82114" customFormat="1" x14ac:dyDescent="0.35"/>
    <row r="82115" customFormat="1" x14ac:dyDescent="0.35"/>
    <row r="82116" customFormat="1" x14ac:dyDescent="0.35"/>
    <row r="82117" customFormat="1" x14ac:dyDescent="0.35"/>
    <row r="82118" customFormat="1" x14ac:dyDescent="0.35"/>
    <row r="82119" customFormat="1" x14ac:dyDescent="0.35"/>
    <row r="82120" customFormat="1" x14ac:dyDescent="0.35"/>
    <row r="82121" customFormat="1" x14ac:dyDescent="0.35"/>
    <row r="82122" customFormat="1" x14ac:dyDescent="0.35"/>
    <row r="82123" customFormat="1" x14ac:dyDescent="0.35"/>
    <row r="82124" customFormat="1" x14ac:dyDescent="0.35"/>
    <row r="82125" customFormat="1" x14ac:dyDescent="0.35"/>
    <row r="82126" customFormat="1" x14ac:dyDescent="0.35"/>
    <row r="82127" customFormat="1" x14ac:dyDescent="0.35"/>
    <row r="82128" customFormat="1" x14ac:dyDescent="0.35"/>
    <row r="82129" customFormat="1" x14ac:dyDescent="0.35"/>
    <row r="82130" customFormat="1" x14ac:dyDescent="0.35"/>
    <row r="82131" customFormat="1" x14ac:dyDescent="0.35"/>
    <row r="82132" customFormat="1" x14ac:dyDescent="0.35"/>
    <row r="82133" customFormat="1" x14ac:dyDescent="0.35"/>
    <row r="82134" customFormat="1" x14ac:dyDescent="0.35"/>
    <row r="82135" customFormat="1" x14ac:dyDescent="0.35"/>
    <row r="82136" customFormat="1" x14ac:dyDescent="0.35"/>
    <row r="82137" customFormat="1" x14ac:dyDescent="0.35"/>
    <row r="82138" customFormat="1" x14ac:dyDescent="0.35"/>
    <row r="82139" customFormat="1" x14ac:dyDescent="0.35"/>
    <row r="82140" customFormat="1" x14ac:dyDescent="0.35"/>
    <row r="82141" customFormat="1" x14ac:dyDescent="0.35"/>
    <row r="82142" customFormat="1" x14ac:dyDescent="0.35"/>
    <row r="82143" customFormat="1" x14ac:dyDescent="0.35"/>
    <row r="82144" customFormat="1" x14ac:dyDescent="0.35"/>
    <row r="82145" customFormat="1" x14ac:dyDescent="0.35"/>
    <row r="82146" customFormat="1" x14ac:dyDescent="0.35"/>
    <row r="82147" customFormat="1" x14ac:dyDescent="0.35"/>
    <row r="82148" customFormat="1" x14ac:dyDescent="0.35"/>
    <row r="82149" customFormat="1" x14ac:dyDescent="0.35"/>
    <row r="82150" customFormat="1" x14ac:dyDescent="0.35"/>
    <row r="82151" customFormat="1" x14ac:dyDescent="0.35"/>
    <row r="82152" customFormat="1" x14ac:dyDescent="0.35"/>
    <row r="82153" customFormat="1" x14ac:dyDescent="0.35"/>
    <row r="82154" customFormat="1" x14ac:dyDescent="0.35"/>
    <row r="82155" customFormat="1" x14ac:dyDescent="0.35"/>
    <row r="82156" customFormat="1" x14ac:dyDescent="0.35"/>
    <row r="82157" customFormat="1" x14ac:dyDescent="0.35"/>
    <row r="82158" customFormat="1" x14ac:dyDescent="0.35"/>
    <row r="82159" customFormat="1" x14ac:dyDescent="0.35"/>
    <row r="82160" customFormat="1" x14ac:dyDescent="0.35"/>
    <row r="82161" customFormat="1" x14ac:dyDescent="0.35"/>
    <row r="82162" customFormat="1" x14ac:dyDescent="0.35"/>
    <row r="82163" customFormat="1" x14ac:dyDescent="0.35"/>
    <row r="82164" customFormat="1" x14ac:dyDescent="0.35"/>
    <row r="82165" customFormat="1" x14ac:dyDescent="0.35"/>
    <row r="82166" customFormat="1" x14ac:dyDescent="0.35"/>
    <row r="82167" customFormat="1" x14ac:dyDescent="0.35"/>
    <row r="82168" customFormat="1" x14ac:dyDescent="0.35"/>
    <row r="82169" customFormat="1" x14ac:dyDescent="0.35"/>
    <row r="82170" customFormat="1" x14ac:dyDescent="0.35"/>
    <row r="82171" customFormat="1" x14ac:dyDescent="0.35"/>
    <row r="82172" customFormat="1" x14ac:dyDescent="0.35"/>
    <row r="82173" customFormat="1" x14ac:dyDescent="0.35"/>
    <row r="82174" customFormat="1" x14ac:dyDescent="0.35"/>
    <row r="82175" customFormat="1" x14ac:dyDescent="0.35"/>
    <row r="82176" customFormat="1" x14ac:dyDescent="0.35"/>
    <row r="82177" customFormat="1" x14ac:dyDescent="0.35"/>
    <row r="82178" customFormat="1" x14ac:dyDescent="0.35"/>
    <row r="82179" customFormat="1" x14ac:dyDescent="0.35"/>
    <row r="82180" customFormat="1" x14ac:dyDescent="0.35"/>
    <row r="82181" customFormat="1" x14ac:dyDescent="0.35"/>
    <row r="82182" customFormat="1" x14ac:dyDescent="0.35"/>
    <row r="82183" customFormat="1" x14ac:dyDescent="0.35"/>
    <row r="82184" customFormat="1" x14ac:dyDescent="0.35"/>
    <row r="82185" customFormat="1" x14ac:dyDescent="0.35"/>
    <row r="82186" customFormat="1" x14ac:dyDescent="0.35"/>
    <row r="82187" customFormat="1" x14ac:dyDescent="0.35"/>
    <row r="82188" customFormat="1" x14ac:dyDescent="0.35"/>
    <row r="82189" customFormat="1" x14ac:dyDescent="0.35"/>
    <row r="82190" customFormat="1" x14ac:dyDescent="0.35"/>
    <row r="82191" customFormat="1" x14ac:dyDescent="0.35"/>
    <row r="82192" customFormat="1" x14ac:dyDescent="0.35"/>
    <row r="82193" customFormat="1" x14ac:dyDescent="0.35"/>
    <row r="82194" customFormat="1" x14ac:dyDescent="0.35"/>
    <row r="82195" customFormat="1" x14ac:dyDescent="0.35"/>
    <row r="82196" customFormat="1" x14ac:dyDescent="0.35"/>
    <row r="82197" customFormat="1" x14ac:dyDescent="0.35"/>
    <row r="82198" customFormat="1" x14ac:dyDescent="0.35"/>
    <row r="82199" customFormat="1" x14ac:dyDescent="0.35"/>
    <row r="82200" customFormat="1" x14ac:dyDescent="0.35"/>
    <row r="82201" customFormat="1" x14ac:dyDescent="0.35"/>
    <row r="82202" customFormat="1" x14ac:dyDescent="0.35"/>
    <row r="82203" customFormat="1" x14ac:dyDescent="0.35"/>
    <row r="82204" customFormat="1" x14ac:dyDescent="0.35"/>
    <row r="82205" customFormat="1" x14ac:dyDescent="0.35"/>
    <row r="82206" customFormat="1" x14ac:dyDescent="0.35"/>
    <row r="82207" customFormat="1" x14ac:dyDescent="0.35"/>
    <row r="82208" customFormat="1" x14ac:dyDescent="0.35"/>
    <row r="82209" customFormat="1" x14ac:dyDescent="0.35"/>
    <row r="82210" customFormat="1" x14ac:dyDescent="0.35"/>
    <row r="82211" customFormat="1" x14ac:dyDescent="0.35"/>
    <row r="82212" customFormat="1" x14ac:dyDescent="0.35"/>
    <row r="82213" customFormat="1" x14ac:dyDescent="0.35"/>
    <row r="82214" customFormat="1" x14ac:dyDescent="0.35"/>
    <row r="82215" customFormat="1" x14ac:dyDescent="0.35"/>
    <row r="82216" customFormat="1" x14ac:dyDescent="0.35"/>
    <row r="82217" customFormat="1" x14ac:dyDescent="0.35"/>
    <row r="82218" customFormat="1" x14ac:dyDescent="0.35"/>
    <row r="82219" customFormat="1" x14ac:dyDescent="0.35"/>
    <row r="82220" customFormat="1" x14ac:dyDescent="0.35"/>
    <row r="82221" customFormat="1" x14ac:dyDescent="0.35"/>
    <row r="82222" customFormat="1" x14ac:dyDescent="0.35"/>
    <row r="82223" customFormat="1" x14ac:dyDescent="0.35"/>
    <row r="82224" customFormat="1" x14ac:dyDescent="0.35"/>
    <row r="82225" customFormat="1" x14ac:dyDescent="0.35"/>
    <row r="82226" customFormat="1" x14ac:dyDescent="0.35"/>
    <row r="82227" customFormat="1" x14ac:dyDescent="0.35"/>
    <row r="82228" customFormat="1" x14ac:dyDescent="0.35"/>
    <row r="82229" customFormat="1" x14ac:dyDescent="0.35"/>
    <row r="82230" customFormat="1" x14ac:dyDescent="0.35"/>
    <row r="82231" customFormat="1" x14ac:dyDescent="0.35"/>
    <row r="82232" customFormat="1" x14ac:dyDescent="0.35"/>
    <row r="82233" customFormat="1" x14ac:dyDescent="0.35"/>
    <row r="82234" customFormat="1" x14ac:dyDescent="0.35"/>
    <row r="82235" customFormat="1" x14ac:dyDescent="0.35"/>
    <row r="82236" customFormat="1" x14ac:dyDescent="0.35"/>
    <row r="82237" customFormat="1" x14ac:dyDescent="0.35"/>
    <row r="82238" customFormat="1" x14ac:dyDescent="0.35"/>
    <row r="82239" customFormat="1" x14ac:dyDescent="0.35"/>
    <row r="82240" customFormat="1" x14ac:dyDescent="0.35"/>
    <row r="82241" customFormat="1" x14ac:dyDescent="0.35"/>
    <row r="82242" customFormat="1" x14ac:dyDescent="0.35"/>
    <row r="82243" customFormat="1" x14ac:dyDescent="0.35"/>
    <row r="82244" customFormat="1" x14ac:dyDescent="0.35"/>
    <row r="82245" customFormat="1" x14ac:dyDescent="0.35"/>
    <row r="82246" customFormat="1" x14ac:dyDescent="0.35"/>
    <row r="82247" customFormat="1" x14ac:dyDescent="0.35"/>
    <row r="82248" customFormat="1" x14ac:dyDescent="0.35"/>
    <row r="82249" customFormat="1" x14ac:dyDescent="0.35"/>
    <row r="82250" customFormat="1" x14ac:dyDescent="0.35"/>
    <row r="82251" customFormat="1" x14ac:dyDescent="0.35"/>
    <row r="82252" customFormat="1" x14ac:dyDescent="0.35"/>
    <row r="82253" customFormat="1" x14ac:dyDescent="0.35"/>
    <row r="82254" customFormat="1" x14ac:dyDescent="0.35"/>
    <row r="82255" customFormat="1" x14ac:dyDescent="0.35"/>
    <row r="82256" customFormat="1" x14ac:dyDescent="0.35"/>
    <row r="82257" customFormat="1" x14ac:dyDescent="0.35"/>
    <row r="82258" customFormat="1" x14ac:dyDescent="0.35"/>
    <row r="82259" customFormat="1" x14ac:dyDescent="0.35"/>
    <row r="82260" customFormat="1" x14ac:dyDescent="0.35"/>
    <row r="82261" customFormat="1" x14ac:dyDescent="0.35"/>
    <row r="82262" customFormat="1" x14ac:dyDescent="0.35"/>
    <row r="82263" customFormat="1" x14ac:dyDescent="0.35"/>
    <row r="82264" customFormat="1" x14ac:dyDescent="0.35"/>
    <row r="82265" customFormat="1" x14ac:dyDescent="0.35"/>
    <row r="82266" customFormat="1" x14ac:dyDescent="0.35"/>
    <row r="82267" customFormat="1" x14ac:dyDescent="0.35"/>
    <row r="82268" customFormat="1" x14ac:dyDescent="0.35"/>
    <row r="82269" customFormat="1" x14ac:dyDescent="0.35"/>
    <row r="82270" customFormat="1" x14ac:dyDescent="0.35"/>
    <row r="82271" customFormat="1" x14ac:dyDescent="0.35"/>
    <row r="82272" customFormat="1" x14ac:dyDescent="0.35"/>
    <row r="82273" customFormat="1" x14ac:dyDescent="0.35"/>
    <row r="82274" customFormat="1" x14ac:dyDescent="0.35"/>
    <row r="82275" customFormat="1" x14ac:dyDescent="0.35"/>
    <row r="82276" customFormat="1" x14ac:dyDescent="0.35"/>
    <row r="82277" customFormat="1" x14ac:dyDescent="0.35"/>
    <row r="82278" customFormat="1" x14ac:dyDescent="0.35"/>
    <row r="82279" customFormat="1" x14ac:dyDescent="0.35"/>
    <row r="82280" customFormat="1" x14ac:dyDescent="0.35"/>
    <row r="82281" customFormat="1" x14ac:dyDescent="0.35"/>
    <row r="82282" customFormat="1" x14ac:dyDescent="0.35"/>
    <row r="82283" customFormat="1" x14ac:dyDescent="0.35"/>
    <row r="82284" customFormat="1" x14ac:dyDescent="0.35"/>
    <row r="82285" customFormat="1" x14ac:dyDescent="0.35"/>
    <row r="82286" customFormat="1" x14ac:dyDescent="0.35"/>
    <row r="82287" customFormat="1" x14ac:dyDescent="0.35"/>
    <row r="82288" customFormat="1" x14ac:dyDescent="0.35"/>
    <row r="82289" customFormat="1" x14ac:dyDescent="0.35"/>
    <row r="82290" customFormat="1" x14ac:dyDescent="0.35"/>
    <row r="82291" customFormat="1" x14ac:dyDescent="0.35"/>
    <row r="82292" customFormat="1" x14ac:dyDescent="0.35"/>
    <row r="82293" customFormat="1" x14ac:dyDescent="0.35"/>
    <row r="82294" customFormat="1" x14ac:dyDescent="0.35"/>
    <row r="82295" customFormat="1" x14ac:dyDescent="0.35"/>
    <row r="82296" customFormat="1" x14ac:dyDescent="0.35"/>
    <row r="82297" customFormat="1" x14ac:dyDescent="0.35"/>
    <row r="82298" customFormat="1" x14ac:dyDescent="0.35"/>
    <row r="82299" customFormat="1" x14ac:dyDescent="0.35"/>
    <row r="82300" customFormat="1" x14ac:dyDescent="0.35"/>
    <row r="82301" customFormat="1" x14ac:dyDescent="0.35"/>
    <row r="82302" customFormat="1" x14ac:dyDescent="0.35"/>
    <row r="82303" customFormat="1" x14ac:dyDescent="0.35"/>
    <row r="82304" customFormat="1" x14ac:dyDescent="0.35"/>
    <row r="82305" customFormat="1" x14ac:dyDescent="0.35"/>
    <row r="82306" customFormat="1" x14ac:dyDescent="0.35"/>
    <row r="82307" customFormat="1" x14ac:dyDescent="0.35"/>
    <row r="82308" customFormat="1" x14ac:dyDescent="0.35"/>
    <row r="82309" customFormat="1" x14ac:dyDescent="0.35"/>
    <row r="82310" customFormat="1" x14ac:dyDescent="0.35"/>
    <row r="82311" customFormat="1" x14ac:dyDescent="0.35"/>
    <row r="82312" customFormat="1" x14ac:dyDescent="0.35"/>
    <row r="82313" customFormat="1" x14ac:dyDescent="0.35"/>
    <row r="82314" customFormat="1" x14ac:dyDescent="0.35"/>
    <row r="82315" customFormat="1" x14ac:dyDescent="0.35"/>
    <row r="82316" customFormat="1" x14ac:dyDescent="0.35"/>
    <row r="82317" customFormat="1" x14ac:dyDescent="0.35"/>
    <row r="82318" customFormat="1" x14ac:dyDescent="0.35"/>
    <row r="82319" customFormat="1" x14ac:dyDescent="0.35"/>
    <row r="82320" customFormat="1" x14ac:dyDescent="0.35"/>
    <row r="82321" customFormat="1" x14ac:dyDescent="0.35"/>
    <row r="82322" customFormat="1" x14ac:dyDescent="0.35"/>
    <row r="82323" customFormat="1" x14ac:dyDescent="0.35"/>
    <row r="82324" customFormat="1" x14ac:dyDescent="0.35"/>
    <row r="82325" customFormat="1" x14ac:dyDescent="0.35"/>
    <row r="82326" customFormat="1" x14ac:dyDescent="0.35"/>
    <row r="82327" customFormat="1" x14ac:dyDescent="0.35"/>
    <row r="82328" customFormat="1" x14ac:dyDescent="0.35"/>
    <row r="82329" customFormat="1" x14ac:dyDescent="0.35"/>
    <row r="82330" customFormat="1" x14ac:dyDescent="0.35"/>
    <row r="82331" customFormat="1" x14ac:dyDescent="0.35"/>
    <row r="82332" customFormat="1" x14ac:dyDescent="0.35"/>
    <row r="82333" customFormat="1" x14ac:dyDescent="0.35"/>
    <row r="82334" customFormat="1" x14ac:dyDescent="0.35"/>
    <row r="82335" customFormat="1" x14ac:dyDescent="0.35"/>
    <row r="82336" customFormat="1" x14ac:dyDescent="0.35"/>
    <row r="82337" customFormat="1" x14ac:dyDescent="0.35"/>
    <row r="82338" customFormat="1" x14ac:dyDescent="0.35"/>
    <row r="82339" customFormat="1" x14ac:dyDescent="0.35"/>
    <row r="82340" customFormat="1" x14ac:dyDescent="0.35"/>
    <row r="82341" customFormat="1" x14ac:dyDescent="0.35"/>
    <row r="82342" customFormat="1" x14ac:dyDescent="0.35"/>
    <row r="82343" customFormat="1" x14ac:dyDescent="0.35"/>
    <row r="82344" customFormat="1" x14ac:dyDescent="0.35"/>
    <row r="82345" customFormat="1" x14ac:dyDescent="0.35"/>
    <row r="82346" customFormat="1" x14ac:dyDescent="0.35"/>
    <row r="82347" customFormat="1" x14ac:dyDescent="0.35"/>
    <row r="82348" customFormat="1" x14ac:dyDescent="0.35"/>
    <row r="82349" customFormat="1" x14ac:dyDescent="0.35"/>
    <row r="82350" customFormat="1" x14ac:dyDescent="0.35"/>
    <row r="82351" customFormat="1" x14ac:dyDescent="0.35"/>
    <row r="82352" customFormat="1" x14ac:dyDescent="0.35"/>
    <row r="82353" customFormat="1" x14ac:dyDescent="0.35"/>
    <row r="82354" customFormat="1" x14ac:dyDescent="0.35"/>
    <row r="82355" customFormat="1" x14ac:dyDescent="0.35"/>
    <row r="82356" customFormat="1" x14ac:dyDescent="0.35"/>
    <row r="82357" customFormat="1" x14ac:dyDescent="0.35"/>
    <row r="82358" customFormat="1" x14ac:dyDescent="0.35"/>
    <row r="82359" customFormat="1" x14ac:dyDescent="0.35"/>
    <row r="82360" customFormat="1" x14ac:dyDescent="0.35"/>
    <row r="82361" customFormat="1" x14ac:dyDescent="0.35"/>
    <row r="82362" customFormat="1" x14ac:dyDescent="0.35"/>
    <row r="82363" customFormat="1" x14ac:dyDescent="0.35"/>
    <row r="82364" customFormat="1" x14ac:dyDescent="0.35"/>
    <row r="82365" customFormat="1" x14ac:dyDescent="0.35"/>
    <row r="82366" customFormat="1" x14ac:dyDescent="0.35"/>
    <row r="82367" customFormat="1" x14ac:dyDescent="0.35"/>
    <row r="82368" customFormat="1" x14ac:dyDescent="0.35"/>
    <row r="82369" customFormat="1" x14ac:dyDescent="0.35"/>
    <row r="82370" customFormat="1" x14ac:dyDescent="0.35"/>
    <row r="82371" customFormat="1" x14ac:dyDescent="0.35"/>
    <row r="82372" customFormat="1" x14ac:dyDescent="0.35"/>
    <row r="82373" customFormat="1" x14ac:dyDescent="0.35"/>
    <row r="82374" customFormat="1" x14ac:dyDescent="0.35"/>
    <row r="82375" customFormat="1" x14ac:dyDescent="0.35"/>
    <row r="82376" customFormat="1" x14ac:dyDescent="0.35"/>
    <row r="82377" customFormat="1" x14ac:dyDescent="0.35"/>
    <row r="82378" customFormat="1" x14ac:dyDescent="0.35"/>
    <row r="82379" customFormat="1" x14ac:dyDescent="0.35"/>
    <row r="82380" customFormat="1" x14ac:dyDescent="0.35"/>
    <row r="82381" customFormat="1" x14ac:dyDescent="0.35"/>
    <row r="82382" customFormat="1" x14ac:dyDescent="0.35"/>
    <row r="82383" customFormat="1" x14ac:dyDescent="0.35"/>
    <row r="82384" customFormat="1" x14ac:dyDescent="0.35"/>
    <row r="82385" customFormat="1" x14ac:dyDescent="0.35"/>
    <row r="82386" customFormat="1" x14ac:dyDescent="0.35"/>
    <row r="82387" customFormat="1" x14ac:dyDescent="0.35"/>
    <row r="82388" customFormat="1" x14ac:dyDescent="0.35"/>
    <row r="82389" customFormat="1" x14ac:dyDescent="0.35"/>
    <row r="82390" customFormat="1" x14ac:dyDescent="0.35"/>
    <row r="82391" customFormat="1" x14ac:dyDescent="0.35"/>
    <row r="82392" customFormat="1" x14ac:dyDescent="0.35"/>
    <row r="82393" customFormat="1" x14ac:dyDescent="0.35"/>
    <row r="82394" customFormat="1" x14ac:dyDescent="0.35"/>
    <row r="82395" customFormat="1" x14ac:dyDescent="0.35"/>
    <row r="82396" customFormat="1" x14ac:dyDescent="0.35"/>
    <row r="82397" customFormat="1" x14ac:dyDescent="0.35"/>
    <row r="82398" customFormat="1" x14ac:dyDescent="0.35"/>
    <row r="82399" customFormat="1" x14ac:dyDescent="0.35"/>
    <row r="82400" customFormat="1" x14ac:dyDescent="0.35"/>
    <row r="82401" customFormat="1" x14ac:dyDescent="0.35"/>
    <row r="82402" customFormat="1" x14ac:dyDescent="0.35"/>
    <row r="82403" customFormat="1" x14ac:dyDescent="0.35"/>
    <row r="82404" customFormat="1" x14ac:dyDescent="0.35"/>
    <row r="82405" customFormat="1" x14ac:dyDescent="0.35"/>
    <row r="82406" customFormat="1" x14ac:dyDescent="0.35"/>
    <row r="82407" customFormat="1" x14ac:dyDescent="0.35"/>
    <row r="82408" customFormat="1" x14ac:dyDescent="0.35"/>
    <row r="82409" customFormat="1" x14ac:dyDescent="0.35"/>
    <row r="82410" customFormat="1" x14ac:dyDescent="0.35"/>
    <row r="82411" customFormat="1" x14ac:dyDescent="0.35"/>
    <row r="82412" customFormat="1" x14ac:dyDescent="0.35"/>
    <row r="82413" customFormat="1" x14ac:dyDescent="0.35"/>
    <row r="82414" customFormat="1" x14ac:dyDescent="0.35"/>
    <row r="82415" customFormat="1" x14ac:dyDescent="0.35"/>
    <row r="82416" customFormat="1" x14ac:dyDescent="0.35"/>
    <row r="82417" customFormat="1" x14ac:dyDescent="0.35"/>
    <row r="82418" customFormat="1" x14ac:dyDescent="0.35"/>
    <row r="82419" customFormat="1" x14ac:dyDescent="0.35"/>
    <row r="82420" customFormat="1" x14ac:dyDescent="0.35"/>
    <row r="82421" customFormat="1" x14ac:dyDescent="0.35"/>
    <row r="82422" customFormat="1" x14ac:dyDescent="0.35"/>
    <row r="82423" customFormat="1" x14ac:dyDescent="0.35"/>
    <row r="82424" customFormat="1" x14ac:dyDescent="0.35"/>
    <row r="82425" customFormat="1" x14ac:dyDescent="0.35"/>
    <row r="82426" customFormat="1" x14ac:dyDescent="0.35"/>
    <row r="82427" customFormat="1" x14ac:dyDescent="0.35"/>
    <row r="82428" customFormat="1" x14ac:dyDescent="0.35"/>
    <row r="82429" customFormat="1" x14ac:dyDescent="0.35"/>
    <row r="82430" customFormat="1" x14ac:dyDescent="0.35"/>
    <row r="82431" customFormat="1" x14ac:dyDescent="0.35"/>
    <row r="82432" customFormat="1" x14ac:dyDescent="0.35"/>
    <row r="82433" customFormat="1" x14ac:dyDescent="0.35"/>
    <row r="82434" customFormat="1" x14ac:dyDescent="0.35"/>
    <row r="82435" customFormat="1" x14ac:dyDescent="0.35"/>
    <row r="82436" customFormat="1" x14ac:dyDescent="0.35"/>
    <row r="82437" customFormat="1" x14ac:dyDescent="0.35"/>
    <row r="82438" customFormat="1" x14ac:dyDescent="0.35"/>
    <row r="82439" customFormat="1" x14ac:dyDescent="0.35"/>
    <row r="82440" customFormat="1" x14ac:dyDescent="0.35"/>
    <row r="82441" customFormat="1" x14ac:dyDescent="0.35"/>
    <row r="82442" customFormat="1" x14ac:dyDescent="0.35"/>
    <row r="82443" customFormat="1" x14ac:dyDescent="0.35"/>
    <row r="82444" customFormat="1" x14ac:dyDescent="0.35"/>
    <row r="82445" customFormat="1" x14ac:dyDescent="0.35"/>
    <row r="82446" customFormat="1" x14ac:dyDescent="0.35"/>
    <row r="82447" customFormat="1" x14ac:dyDescent="0.35"/>
    <row r="82448" customFormat="1" x14ac:dyDescent="0.35"/>
    <row r="82449" customFormat="1" x14ac:dyDescent="0.35"/>
    <row r="82450" customFormat="1" x14ac:dyDescent="0.35"/>
    <row r="82451" customFormat="1" x14ac:dyDescent="0.35"/>
    <row r="82452" customFormat="1" x14ac:dyDescent="0.35"/>
    <row r="82453" customFormat="1" x14ac:dyDescent="0.35"/>
    <row r="82454" customFormat="1" x14ac:dyDescent="0.35"/>
    <row r="82455" customFormat="1" x14ac:dyDescent="0.35"/>
    <row r="82456" customFormat="1" x14ac:dyDescent="0.35"/>
    <row r="82457" customFormat="1" x14ac:dyDescent="0.35"/>
    <row r="82458" customFormat="1" x14ac:dyDescent="0.35"/>
    <row r="82459" customFormat="1" x14ac:dyDescent="0.35"/>
    <row r="82460" customFormat="1" x14ac:dyDescent="0.35"/>
    <row r="82461" customFormat="1" x14ac:dyDescent="0.35"/>
    <row r="82462" customFormat="1" x14ac:dyDescent="0.35"/>
    <row r="82463" customFormat="1" x14ac:dyDescent="0.35"/>
    <row r="82464" customFormat="1" x14ac:dyDescent="0.35"/>
    <row r="82465" customFormat="1" x14ac:dyDescent="0.35"/>
    <row r="82466" customFormat="1" x14ac:dyDescent="0.35"/>
    <row r="82467" customFormat="1" x14ac:dyDescent="0.35"/>
    <row r="82468" customFormat="1" x14ac:dyDescent="0.35"/>
    <row r="82469" customFormat="1" x14ac:dyDescent="0.35"/>
    <row r="82470" customFormat="1" x14ac:dyDescent="0.35"/>
    <row r="82471" customFormat="1" x14ac:dyDescent="0.35"/>
    <row r="82472" customFormat="1" x14ac:dyDescent="0.35"/>
    <row r="82473" customFormat="1" x14ac:dyDescent="0.35"/>
    <row r="82474" customFormat="1" x14ac:dyDescent="0.35"/>
    <row r="82475" customFormat="1" x14ac:dyDescent="0.35"/>
    <row r="82476" customFormat="1" x14ac:dyDescent="0.35"/>
    <row r="82477" customFormat="1" x14ac:dyDescent="0.35"/>
    <row r="82478" customFormat="1" x14ac:dyDescent="0.35"/>
    <row r="82479" customFormat="1" x14ac:dyDescent="0.35"/>
    <row r="82480" customFormat="1" x14ac:dyDescent="0.35"/>
    <row r="82481" customFormat="1" x14ac:dyDescent="0.35"/>
    <row r="82482" customFormat="1" x14ac:dyDescent="0.35"/>
    <row r="82483" customFormat="1" x14ac:dyDescent="0.35"/>
    <row r="82484" customFormat="1" x14ac:dyDescent="0.35"/>
    <row r="82485" customFormat="1" x14ac:dyDescent="0.35"/>
    <row r="82486" customFormat="1" x14ac:dyDescent="0.35"/>
    <row r="82487" customFormat="1" x14ac:dyDescent="0.35"/>
    <row r="82488" customFormat="1" x14ac:dyDescent="0.35"/>
    <row r="82489" customFormat="1" x14ac:dyDescent="0.35"/>
    <row r="82490" customFormat="1" x14ac:dyDescent="0.35"/>
    <row r="82491" customFormat="1" x14ac:dyDescent="0.35"/>
    <row r="82492" customFormat="1" x14ac:dyDescent="0.35"/>
    <row r="82493" customFormat="1" x14ac:dyDescent="0.35"/>
    <row r="82494" customFormat="1" x14ac:dyDescent="0.35"/>
    <row r="82495" customFormat="1" x14ac:dyDescent="0.35"/>
    <row r="82496" customFormat="1" x14ac:dyDescent="0.35"/>
    <row r="82497" customFormat="1" x14ac:dyDescent="0.35"/>
    <row r="82498" customFormat="1" x14ac:dyDescent="0.35"/>
    <row r="82499" customFormat="1" x14ac:dyDescent="0.35"/>
    <row r="82500" customFormat="1" x14ac:dyDescent="0.35"/>
    <row r="82501" customFormat="1" x14ac:dyDescent="0.35"/>
    <row r="82502" customFormat="1" x14ac:dyDescent="0.35"/>
    <row r="82503" customFormat="1" x14ac:dyDescent="0.35"/>
    <row r="82504" customFormat="1" x14ac:dyDescent="0.35"/>
    <row r="82505" customFormat="1" x14ac:dyDescent="0.35"/>
    <row r="82506" customFormat="1" x14ac:dyDescent="0.35"/>
    <row r="82507" customFormat="1" x14ac:dyDescent="0.35"/>
    <row r="82508" customFormat="1" x14ac:dyDescent="0.35"/>
    <row r="82509" customFormat="1" x14ac:dyDescent="0.35"/>
    <row r="82510" customFormat="1" x14ac:dyDescent="0.35"/>
    <row r="82511" customFormat="1" x14ac:dyDescent="0.35"/>
    <row r="82512" customFormat="1" x14ac:dyDescent="0.35"/>
    <row r="82513" customFormat="1" x14ac:dyDescent="0.35"/>
    <row r="82514" customFormat="1" x14ac:dyDescent="0.35"/>
    <row r="82515" customFormat="1" x14ac:dyDescent="0.35"/>
    <row r="82516" customFormat="1" x14ac:dyDescent="0.35"/>
    <row r="82517" customFormat="1" x14ac:dyDescent="0.35"/>
    <row r="82518" customFormat="1" x14ac:dyDescent="0.35"/>
    <row r="82519" customFormat="1" x14ac:dyDescent="0.35"/>
    <row r="82520" customFormat="1" x14ac:dyDescent="0.35"/>
    <row r="82521" customFormat="1" x14ac:dyDescent="0.35"/>
    <row r="82522" customFormat="1" x14ac:dyDescent="0.35"/>
    <row r="82523" customFormat="1" x14ac:dyDescent="0.35"/>
    <row r="82524" customFormat="1" x14ac:dyDescent="0.35"/>
    <row r="82525" customFormat="1" x14ac:dyDescent="0.35"/>
    <row r="82526" customFormat="1" x14ac:dyDescent="0.35"/>
    <row r="82527" customFormat="1" x14ac:dyDescent="0.35"/>
    <row r="82528" customFormat="1" x14ac:dyDescent="0.35"/>
    <row r="82529" customFormat="1" x14ac:dyDescent="0.35"/>
    <row r="82530" customFormat="1" x14ac:dyDescent="0.35"/>
    <row r="82531" customFormat="1" x14ac:dyDescent="0.35"/>
    <row r="82532" customFormat="1" x14ac:dyDescent="0.35"/>
    <row r="82533" customFormat="1" x14ac:dyDescent="0.35"/>
    <row r="82534" customFormat="1" x14ac:dyDescent="0.35"/>
    <row r="82535" customFormat="1" x14ac:dyDescent="0.35"/>
    <row r="82536" customFormat="1" x14ac:dyDescent="0.35"/>
    <row r="82537" customFormat="1" x14ac:dyDescent="0.35"/>
    <row r="82538" customFormat="1" x14ac:dyDescent="0.35"/>
    <row r="82539" customFormat="1" x14ac:dyDescent="0.35"/>
    <row r="82540" customFormat="1" x14ac:dyDescent="0.35"/>
    <row r="82541" customFormat="1" x14ac:dyDescent="0.35"/>
    <row r="82542" customFormat="1" x14ac:dyDescent="0.35"/>
    <row r="82543" customFormat="1" x14ac:dyDescent="0.35"/>
    <row r="82544" customFormat="1" x14ac:dyDescent="0.35"/>
    <row r="82545" customFormat="1" x14ac:dyDescent="0.35"/>
    <row r="82546" customFormat="1" x14ac:dyDescent="0.35"/>
    <row r="82547" customFormat="1" x14ac:dyDescent="0.35"/>
    <row r="82548" customFormat="1" x14ac:dyDescent="0.35"/>
    <row r="82549" customFormat="1" x14ac:dyDescent="0.35"/>
    <row r="82550" customFormat="1" x14ac:dyDescent="0.35"/>
    <row r="82551" customFormat="1" x14ac:dyDescent="0.35"/>
    <row r="82552" customFormat="1" x14ac:dyDescent="0.35"/>
    <row r="82553" customFormat="1" x14ac:dyDescent="0.35"/>
    <row r="82554" customFormat="1" x14ac:dyDescent="0.35"/>
    <row r="82555" customFormat="1" x14ac:dyDescent="0.35"/>
    <row r="82556" customFormat="1" x14ac:dyDescent="0.35"/>
    <row r="82557" customFormat="1" x14ac:dyDescent="0.35"/>
    <row r="82558" customFormat="1" x14ac:dyDescent="0.35"/>
    <row r="82559" customFormat="1" x14ac:dyDescent="0.35"/>
    <row r="82560" customFormat="1" x14ac:dyDescent="0.35"/>
    <row r="82561" customFormat="1" x14ac:dyDescent="0.35"/>
    <row r="82562" customFormat="1" x14ac:dyDescent="0.35"/>
    <row r="82563" customFormat="1" x14ac:dyDescent="0.35"/>
    <row r="82564" customFormat="1" x14ac:dyDescent="0.35"/>
    <row r="82565" customFormat="1" x14ac:dyDescent="0.35"/>
    <row r="82566" customFormat="1" x14ac:dyDescent="0.35"/>
    <row r="82567" customFormat="1" x14ac:dyDescent="0.35"/>
    <row r="82568" customFormat="1" x14ac:dyDescent="0.35"/>
    <row r="82569" customFormat="1" x14ac:dyDescent="0.35"/>
    <row r="82570" customFormat="1" x14ac:dyDescent="0.35"/>
    <row r="82571" customFormat="1" x14ac:dyDescent="0.35"/>
    <row r="82572" customFormat="1" x14ac:dyDescent="0.35"/>
    <row r="82573" customFormat="1" x14ac:dyDescent="0.35"/>
    <row r="82574" customFormat="1" x14ac:dyDescent="0.35"/>
    <row r="82575" customFormat="1" x14ac:dyDescent="0.35"/>
    <row r="82576" customFormat="1" x14ac:dyDescent="0.35"/>
    <row r="82577" customFormat="1" x14ac:dyDescent="0.35"/>
    <row r="82578" customFormat="1" x14ac:dyDescent="0.35"/>
    <row r="82579" customFormat="1" x14ac:dyDescent="0.35"/>
    <row r="82580" customFormat="1" x14ac:dyDescent="0.35"/>
    <row r="82581" customFormat="1" x14ac:dyDescent="0.35"/>
    <row r="82582" customFormat="1" x14ac:dyDescent="0.35"/>
    <row r="82583" customFormat="1" x14ac:dyDescent="0.35"/>
    <row r="82584" customFormat="1" x14ac:dyDescent="0.35"/>
    <row r="82585" customFormat="1" x14ac:dyDescent="0.35"/>
    <row r="82586" customFormat="1" x14ac:dyDescent="0.35"/>
    <row r="82587" customFormat="1" x14ac:dyDescent="0.35"/>
    <row r="82588" customFormat="1" x14ac:dyDescent="0.35"/>
    <row r="82589" customFormat="1" x14ac:dyDescent="0.35"/>
    <row r="82590" customFormat="1" x14ac:dyDescent="0.35"/>
    <row r="82591" customFormat="1" x14ac:dyDescent="0.35"/>
    <row r="82592" customFormat="1" x14ac:dyDescent="0.35"/>
    <row r="82593" customFormat="1" x14ac:dyDescent="0.35"/>
    <row r="82594" customFormat="1" x14ac:dyDescent="0.35"/>
    <row r="82595" customFormat="1" x14ac:dyDescent="0.35"/>
    <row r="82596" customFormat="1" x14ac:dyDescent="0.35"/>
    <row r="82597" customFormat="1" x14ac:dyDescent="0.35"/>
    <row r="82598" customFormat="1" x14ac:dyDescent="0.35"/>
    <row r="82599" customFormat="1" x14ac:dyDescent="0.35"/>
    <row r="82600" customFormat="1" x14ac:dyDescent="0.35"/>
    <row r="82601" customFormat="1" x14ac:dyDescent="0.35"/>
    <row r="82602" customFormat="1" x14ac:dyDescent="0.35"/>
    <row r="82603" customFormat="1" x14ac:dyDescent="0.35"/>
    <row r="82604" customFormat="1" x14ac:dyDescent="0.35"/>
    <row r="82605" customFormat="1" x14ac:dyDescent="0.35"/>
    <row r="82606" customFormat="1" x14ac:dyDescent="0.35"/>
    <row r="82607" customFormat="1" x14ac:dyDescent="0.35"/>
    <row r="82608" customFormat="1" x14ac:dyDescent="0.35"/>
    <row r="82609" customFormat="1" x14ac:dyDescent="0.35"/>
    <row r="82610" customFormat="1" x14ac:dyDescent="0.35"/>
    <row r="82611" customFormat="1" x14ac:dyDescent="0.35"/>
    <row r="82612" customFormat="1" x14ac:dyDescent="0.35"/>
    <row r="82613" customFormat="1" x14ac:dyDescent="0.35"/>
    <row r="82614" customFormat="1" x14ac:dyDescent="0.35"/>
    <row r="82615" customFormat="1" x14ac:dyDescent="0.35"/>
    <row r="82616" customFormat="1" x14ac:dyDescent="0.35"/>
    <row r="82617" customFormat="1" x14ac:dyDescent="0.35"/>
    <row r="82618" customFormat="1" x14ac:dyDescent="0.35"/>
    <row r="82619" customFormat="1" x14ac:dyDescent="0.35"/>
    <row r="82620" customFormat="1" x14ac:dyDescent="0.35"/>
    <row r="82621" customFormat="1" x14ac:dyDescent="0.35"/>
    <row r="82622" customFormat="1" x14ac:dyDescent="0.35"/>
    <row r="82623" customFormat="1" x14ac:dyDescent="0.35"/>
    <row r="82624" customFormat="1" x14ac:dyDescent="0.35"/>
    <row r="82625" customFormat="1" x14ac:dyDescent="0.35"/>
    <row r="82626" customFormat="1" x14ac:dyDescent="0.35"/>
    <row r="82627" customFormat="1" x14ac:dyDescent="0.35"/>
    <row r="82628" customFormat="1" x14ac:dyDescent="0.35"/>
    <row r="82629" customFormat="1" x14ac:dyDescent="0.35"/>
    <row r="82630" customFormat="1" x14ac:dyDescent="0.35"/>
    <row r="82631" customFormat="1" x14ac:dyDescent="0.35"/>
    <row r="82632" customFormat="1" x14ac:dyDescent="0.35"/>
    <row r="82633" customFormat="1" x14ac:dyDescent="0.35"/>
    <row r="82634" customFormat="1" x14ac:dyDescent="0.35"/>
    <row r="82635" customFormat="1" x14ac:dyDescent="0.35"/>
    <row r="82636" customFormat="1" x14ac:dyDescent="0.35"/>
    <row r="82637" customFormat="1" x14ac:dyDescent="0.35"/>
    <row r="82638" customFormat="1" x14ac:dyDescent="0.35"/>
    <row r="82639" customFormat="1" x14ac:dyDescent="0.35"/>
    <row r="82640" customFormat="1" x14ac:dyDescent="0.35"/>
    <row r="82641" customFormat="1" x14ac:dyDescent="0.35"/>
    <row r="82642" customFormat="1" x14ac:dyDescent="0.35"/>
    <row r="82643" customFormat="1" x14ac:dyDescent="0.35"/>
    <row r="82644" customFormat="1" x14ac:dyDescent="0.35"/>
    <row r="82645" customFormat="1" x14ac:dyDescent="0.35"/>
    <row r="82646" customFormat="1" x14ac:dyDescent="0.35"/>
    <row r="82647" customFormat="1" x14ac:dyDescent="0.35"/>
    <row r="82648" customFormat="1" x14ac:dyDescent="0.35"/>
    <row r="82649" customFormat="1" x14ac:dyDescent="0.35"/>
    <row r="82650" customFormat="1" x14ac:dyDescent="0.35"/>
    <row r="82651" customFormat="1" x14ac:dyDescent="0.35"/>
    <row r="82652" customFormat="1" x14ac:dyDescent="0.35"/>
    <row r="82653" customFormat="1" x14ac:dyDescent="0.35"/>
    <row r="82654" customFormat="1" x14ac:dyDescent="0.35"/>
    <row r="82655" customFormat="1" x14ac:dyDescent="0.35"/>
    <row r="82656" customFormat="1" x14ac:dyDescent="0.35"/>
    <row r="82657" customFormat="1" x14ac:dyDescent="0.35"/>
    <row r="82658" customFormat="1" x14ac:dyDescent="0.35"/>
    <row r="82659" customFormat="1" x14ac:dyDescent="0.35"/>
    <row r="82660" customFormat="1" x14ac:dyDescent="0.35"/>
    <row r="82661" customFormat="1" x14ac:dyDescent="0.35"/>
    <row r="82662" customFormat="1" x14ac:dyDescent="0.35"/>
    <row r="82663" customFormat="1" x14ac:dyDescent="0.35"/>
    <row r="82664" customFormat="1" x14ac:dyDescent="0.35"/>
    <row r="82665" customFormat="1" x14ac:dyDescent="0.35"/>
    <row r="82666" customFormat="1" x14ac:dyDescent="0.35"/>
    <row r="82667" customFormat="1" x14ac:dyDescent="0.35"/>
    <row r="82668" customFormat="1" x14ac:dyDescent="0.35"/>
    <row r="82669" customFormat="1" x14ac:dyDescent="0.35"/>
    <row r="82670" customFormat="1" x14ac:dyDescent="0.35"/>
    <row r="82671" customFormat="1" x14ac:dyDescent="0.35"/>
    <row r="82672" customFormat="1" x14ac:dyDescent="0.35"/>
    <row r="82673" customFormat="1" x14ac:dyDescent="0.35"/>
    <row r="82674" customFormat="1" x14ac:dyDescent="0.35"/>
    <row r="82675" customFormat="1" x14ac:dyDescent="0.35"/>
    <row r="82676" customFormat="1" x14ac:dyDescent="0.35"/>
    <row r="82677" customFormat="1" x14ac:dyDescent="0.35"/>
    <row r="82678" customFormat="1" x14ac:dyDescent="0.35"/>
    <row r="82679" customFormat="1" x14ac:dyDescent="0.35"/>
    <row r="82680" customFormat="1" x14ac:dyDescent="0.35"/>
    <row r="82681" customFormat="1" x14ac:dyDescent="0.35"/>
    <row r="82682" customFormat="1" x14ac:dyDescent="0.35"/>
    <row r="82683" customFormat="1" x14ac:dyDescent="0.35"/>
    <row r="82684" customFormat="1" x14ac:dyDescent="0.35"/>
    <row r="82685" customFormat="1" x14ac:dyDescent="0.35"/>
    <row r="82686" customFormat="1" x14ac:dyDescent="0.35"/>
    <row r="82687" customFormat="1" x14ac:dyDescent="0.35"/>
    <row r="82688" customFormat="1" x14ac:dyDescent="0.35"/>
    <row r="82689" customFormat="1" x14ac:dyDescent="0.35"/>
    <row r="82690" customFormat="1" x14ac:dyDescent="0.35"/>
    <row r="82691" customFormat="1" x14ac:dyDescent="0.35"/>
    <row r="82692" customFormat="1" x14ac:dyDescent="0.35"/>
    <row r="82693" customFormat="1" x14ac:dyDescent="0.35"/>
    <row r="82694" customFormat="1" x14ac:dyDescent="0.35"/>
    <row r="82695" customFormat="1" x14ac:dyDescent="0.35"/>
    <row r="82696" customFormat="1" x14ac:dyDescent="0.35"/>
    <row r="82697" customFormat="1" x14ac:dyDescent="0.35"/>
    <row r="82698" customFormat="1" x14ac:dyDescent="0.35"/>
    <row r="82699" customFormat="1" x14ac:dyDescent="0.35"/>
    <row r="82700" customFormat="1" x14ac:dyDescent="0.35"/>
    <row r="82701" customFormat="1" x14ac:dyDescent="0.35"/>
    <row r="82702" customFormat="1" x14ac:dyDescent="0.35"/>
    <row r="82703" customFormat="1" x14ac:dyDescent="0.35"/>
    <row r="82704" customFormat="1" x14ac:dyDescent="0.35"/>
    <row r="82705" customFormat="1" x14ac:dyDescent="0.35"/>
    <row r="82706" customFormat="1" x14ac:dyDescent="0.35"/>
    <row r="82707" customFormat="1" x14ac:dyDescent="0.35"/>
    <row r="82708" customFormat="1" x14ac:dyDescent="0.35"/>
    <row r="82709" customFormat="1" x14ac:dyDescent="0.35"/>
    <row r="82710" customFormat="1" x14ac:dyDescent="0.35"/>
    <row r="82711" customFormat="1" x14ac:dyDescent="0.35"/>
    <row r="82712" customFormat="1" x14ac:dyDescent="0.35"/>
    <row r="82713" customFormat="1" x14ac:dyDescent="0.35"/>
    <row r="82714" customFormat="1" x14ac:dyDescent="0.35"/>
    <row r="82715" customFormat="1" x14ac:dyDescent="0.35"/>
    <row r="82716" customFormat="1" x14ac:dyDescent="0.35"/>
    <row r="82717" customFormat="1" x14ac:dyDescent="0.35"/>
    <row r="82718" customFormat="1" x14ac:dyDescent="0.35"/>
    <row r="82719" customFormat="1" x14ac:dyDescent="0.35"/>
    <row r="82720" customFormat="1" x14ac:dyDescent="0.35"/>
    <row r="82721" customFormat="1" x14ac:dyDescent="0.35"/>
    <row r="82722" customFormat="1" x14ac:dyDescent="0.35"/>
    <row r="82723" customFormat="1" x14ac:dyDescent="0.35"/>
    <row r="82724" customFormat="1" x14ac:dyDescent="0.35"/>
    <row r="82725" customFormat="1" x14ac:dyDescent="0.35"/>
    <row r="82726" customFormat="1" x14ac:dyDescent="0.35"/>
    <row r="82727" customFormat="1" x14ac:dyDescent="0.35"/>
    <row r="82728" customFormat="1" x14ac:dyDescent="0.35"/>
    <row r="82729" customFormat="1" x14ac:dyDescent="0.35"/>
    <row r="82730" customFormat="1" x14ac:dyDescent="0.35"/>
    <row r="82731" customFormat="1" x14ac:dyDescent="0.35"/>
    <row r="82732" customFormat="1" x14ac:dyDescent="0.35"/>
    <row r="82733" customFormat="1" x14ac:dyDescent="0.35"/>
    <row r="82734" customFormat="1" x14ac:dyDescent="0.35"/>
    <row r="82735" customFormat="1" x14ac:dyDescent="0.35"/>
    <row r="82736" customFormat="1" x14ac:dyDescent="0.35"/>
    <row r="82737" customFormat="1" x14ac:dyDescent="0.35"/>
    <row r="82738" customFormat="1" x14ac:dyDescent="0.35"/>
    <row r="82739" customFormat="1" x14ac:dyDescent="0.35"/>
    <row r="82740" customFormat="1" x14ac:dyDescent="0.35"/>
    <row r="82741" customFormat="1" x14ac:dyDescent="0.35"/>
    <row r="82742" customFormat="1" x14ac:dyDescent="0.35"/>
    <row r="82743" customFormat="1" x14ac:dyDescent="0.35"/>
    <row r="82744" customFormat="1" x14ac:dyDescent="0.35"/>
    <row r="82745" customFormat="1" x14ac:dyDescent="0.35"/>
    <row r="82746" customFormat="1" x14ac:dyDescent="0.35"/>
    <row r="82747" customFormat="1" x14ac:dyDescent="0.35"/>
    <row r="82748" customFormat="1" x14ac:dyDescent="0.35"/>
    <row r="82749" customFormat="1" x14ac:dyDescent="0.35"/>
    <row r="82750" customFormat="1" x14ac:dyDescent="0.35"/>
    <row r="82751" customFormat="1" x14ac:dyDescent="0.35"/>
    <row r="82752" customFormat="1" x14ac:dyDescent="0.35"/>
    <row r="82753" customFormat="1" x14ac:dyDescent="0.35"/>
    <row r="82754" customFormat="1" x14ac:dyDescent="0.35"/>
    <row r="82755" customFormat="1" x14ac:dyDescent="0.35"/>
    <row r="82756" customFormat="1" x14ac:dyDescent="0.35"/>
    <row r="82757" customFormat="1" x14ac:dyDescent="0.35"/>
    <row r="82758" customFormat="1" x14ac:dyDescent="0.35"/>
    <row r="82759" customFormat="1" x14ac:dyDescent="0.35"/>
    <row r="82760" customFormat="1" x14ac:dyDescent="0.35"/>
    <row r="82761" customFormat="1" x14ac:dyDescent="0.35"/>
    <row r="82762" customFormat="1" x14ac:dyDescent="0.35"/>
    <row r="82763" customFormat="1" x14ac:dyDescent="0.35"/>
    <row r="82764" customFormat="1" x14ac:dyDescent="0.35"/>
    <row r="82765" customFormat="1" x14ac:dyDescent="0.35"/>
    <row r="82766" customFormat="1" x14ac:dyDescent="0.35"/>
    <row r="82767" customFormat="1" x14ac:dyDescent="0.35"/>
    <row r="82768" customFormat="1" x14ac:dyDescent="0.35"/>
    <row r="82769" customFormat="1" x14ac:dyDescent="0.35"/>
    <row r="82770" customFormat="1" x14ac:dyDescent="0.35"/>
    <row r="82771" customFormat="1" x14ac:dyDescent="0.35"/>
    <row r="82772" customFormat="1" x14ac:dyDescent="0.35"/>
    <row r="82773" customFormat="1" x14ac:dyDescent="0.35"/>
    <row r="82774" customFormat="1" x14ac:dyDescent="0.35"/>
    <row r="82775" customFormat="1" x14ac:dyDescent="0.35"/>
    <row r="82776" customFormat="1" x14ac:dyDescent="0.35"/>
    <row r="82777" customFormat="1" x14ac:dyDescent="0.35"/>
    <row r="82778" customFormat="1" x14ac:dyDescent="0.35"/>
    <row r="82779" customFormat="1" x14ac:dyDescent="0.35"/>
    <row r="82780" customFormat="1" x14ac:dyDescent="0.35"/>
    <row r="82781" customFormat="1" x14ac:dyDescent="0.35"/>
    <row r="82782" customFormat="1" x14ac:dyDescent="0.35"/>
    <row r="82783" customFormat="1" x14ac:dyDescent="0.35"/>
    <row r="82784" customFormat="1" x14ac:dyDescent="0.35"/>
    <row r="82785" customFormat="1" x14ac:dyDescent="0.35"/>
    <row r="82786" customFormat="1" x14ac:dyDescent="0.35"/>
    <row r="82787" customFormat="1" x14ac:dyDescent="0.35"/>
    <row r="82788" customFormat="1" x14ac:dyDescent="0.35"/>
    <row r="82789" customFormat="1" x14ac:dyDescent="0.35"/>
    <row r="82790" customFormat="1" x14ac:dyDescent="0.35"/>
    <row r="82791" customFormat="1" x14ac:dyDescent="0.35"/>
    <row r="82792" customFormat="1" x14ac:dyDescent="0.35"/>
    <row r="82793" customFormat="1" x14ac:dyDescent="0.35"/>
    <row r="82794" customFormat="1" x14ac:dyDescent="0.35"/>
    <row r="82795" customFormat="1" x14ac:dyDescent="0.35"/>
    <row r="82796" customFormat="1" x14ac:dyDescent="0.35"/>
    <row r="82797" customFormat="1" x14ac:dyDescent="0.35"/>
    <row r="82798" customFormat="1" x14ac:dyDescent="0.35"/>
    <row r="82799" customFormat="1" x14ac:dyDescent="0.35"/>
    <row r="82800" customFormat="1" x14ac:dyDescent="0.35"/>
    <row r="82801" customFormat="1" x14ac:dyDescent="0.35"/>
    <row r="82802" customFormat="1" x14ac:dyDescent="0.35"/>
    <row r="82803" customFormat="1" x14ac:dyDescent="0.35"/>
    <row r="82804" customFormat="1" x14ac:dyDescent="0.35"/>
    <row r="82805" customFormat="1" x14ac:dyDescent="0.35"/>
    <row r="82806" customFormat="1" x14ac:dyDescent="0.35"/>
    <row r="82807" customFormat="1" x14ac:dyDescent="0.35"/>
    <row r="82808" customFormat="1" x14ac:dyDescent="0.35"/>
    <row r="82809" customFormat="1" x14ac:dyDescent="0.35"/>
    <row r="82810" customFormat="1" x14ac:dyDescent="0.35"/>
    <row r="82811" customFormat="1" x14ac:dyDescent="0.35"/>
    <row r="82812" customFormat="1" x14ac:dyDescent="0.35"/>
    <row r="82813" customFormat="1" x14ac:dyDescent="0.35"/>
    <row r="82814" customFormat="1" x14ac:dyDescent="0.35"/>
    <row r="82815" customFormat="1" x14ac:dyDescent="0.35"/>
    <row r="82816" customFormat="1" x14ac:dyDescent="0.35"/>
    <row r="82817" customFormat="1" x14ac:dyDescent="0.35"/>
    <row r="82818" customFormat="1" x14ac:dyDescent="0.35"/>
    <row r="82819" customFormat="1" x14ac:dyDescent="0.35"/>
    <row r="82820" customFormat="1" x14ac:dyDescent="0.35"/>
    <row r="82821" customFormat="1" x14ac:dyDescent="0.35"/>
    <row r="82822" customFormat="1" x14ac:dyDescent="0.35"/>
    <row r="82823" customFormat="1" x14ac:dyDescent="0.35"/>
    <row r="82824" customFormat="1" x14ac:dyDescent="0.35"/>
    <row r="82825" customFormat="1" x14ac:dyDescent="0.35"/>
    <row r="82826" customFormat="1" x14ac:dyDescent="0.35"/>
    <row r="82827" customFormat="1" x14ac:dyDescent="0.35"/>
    <row r="82828" customFormat="1" x14ac:dyDescent="0.35"/>
    <row r="82829" customFormat="1" x14ac:dyDescent="0.35"/>
    <row r="82830" customFormat="1" x14ac:dyDescent="0.35"/>
    <row r="82831" customFormat="1" x14ac:dyDescent="0.35"/>
    <row r="82832" customFormat="1" x14ac:dyDescent="0.35"/>
    <row r="82833" customFormat="1" x14ac:dyDescent="0.35"/>
    <row r="82834" customFormat="1" x14ac:dyDescent="0.35"/>
    <row r="82835" customFormat="1" x14ac:dyDescent="0.35"/>
    <row r="82836" customFormat="1" x14ac:dyDescent="0.35"/>
    <row r="82837" customFormat="1" x14ac:dyDescent="0.35"/>
    <row r="82838" customFormat="1" x14ac:dyDescent="0.35"/>
    <row r="82839" customFormat="1" x14ac:dyDescent="0.35"/>
    <row r="82840" customFormat="1" x14ac:dyDescent="0.35"/>
    <row r="82841" customFormat="1" x14ac:dyDescent="0.35"/>
    <row r="82842" customFormat="1" x14ac:dyDescent="0.35"/>
    <row r="82843" customFormat="1" x14ac:dyDescent="0.35"/>
    <row r="82844" customFormat="1" x14ac:dyDescent="0.35"/>
    <row r="82845" customFormat="1" x14ac:dyDescent="0.35"/>
    <row r="82846" customFormat="1" x14ac:dyDescent="0.35"/>
    <row r="82847" customFormat="1" x14ac:dyDescent="0.35"/>
    <row r="82848" customFormat="1" x14ac:dyDescent="0.35"/>
    <row r="82849" customFormat="1" x14ac:dyDescent="0.35"/>
    <row r="82850" customFormat="1" x14ac:dyDescent="0.35"/>
    <row r="82851" customFormat="1" x14ac:dyDescent="0.35"/>
    <row r="82852" customFormat="1" x14ac:dyDescent="0.35"/>
    <row r="82853" customFormat="1" x14ac:dyDescent="0.35"/>
    <row r="82854" customFormat="1" x14ac:dyDescent="0.35"/>
    <row r="82855" customFormat="1" x14ac:dyDescent="0.35"/>
    <row r="82856" customFormat="1" x14ac:dyDescent="0.35"/>
    <row r="82857" customFormat="1" x14ac:dyDescent="0.35"/>
    <row r="82858" customFormat="1" x14ac:dyDescent="0.35"/>
    <row r="82859" customFormat="1" x14ac:dyDescent="0.35"/>
    <row r="82860" customFormat="1" x14ac:dyDescent="0.35"/>
    <row r="82861" customFormat="1" x14ac:dyDescent="0.35"/>
    <row r="82862" customFormat="1" x14ac:dyDescent="0.35"/>
    <row r="82863" customFormat="1" x14ac:dyDescent="0.35"/>
    <row r="82864" customFormat="1" x14ac:dyDescent="0.35"/>
    <row r="82865" customFormat="1" x14ac:dyDescent="0.35"/>
    <row r="82866" customFormat="1" x14ac:dyDescent="0.35"/>
    <row r="82867" customFormat="1" x14ac:dyDescent="0.35"/>
    <row r="82868" customFormat="1" x14ac:dyDescent="0.35"/>
    <row r="82869" customFormat="1" x14ac:dyDescent="0.35"/>
    <row r="82870" customFormat="1" x14ac:dyDescent="0.35"/>
    <row r="82871" customFormat="1" x14ac:dyDescent="0.35"/>
    <row r="82872" customFormat="1" x14ac:dyDescent="0.35"/>
    <row r="82873" customFormat="1" x14ac:dyDescent="0.35"/>
    <row r="82874" customFormat="1" x14ac:dyDescent="0.35"/>
    <row r="82875" customFormat="1" x14ac:dyDescent="0.35"/>
    <row r="82876" customFormat="1" x14ac:dyDescent="0.35"/>
    <row r="82877" customFormat="1" x14ac:dyDescent="0.35"/>
    <row r="82878" customFormat="1" x14ac:dyDescent="0.35"/>
    <row r="82879" customFormat="1" x14ac:dyDescent="0.35"/>
    <row r="82880" customFormat="1" x14ac:dyDescent="0.35"/>
    <row r="82881" customFormat="1" x14ac:dyDescent="0.35"/>
    <row r="82882" customFormat="1" x14ac:dyDescent="0.35"/>
    <row r="82883" customFormat="1" x14ac:dyDescent="0.35"/>
    <row r="82884" customFormat="1" x14ac:dyDescent="0.35"/>
    <row r="82885" customFormat="1" x14ac:dyDescent="0.35"/>
    <row r="82886" customFormat="1" x14ac:dyDescent="0.35"/>
    <row r="82887" customFormat="1" x14ac:dyDescent="0.35"/>
    <row r="82888" customFormat="1" x14ac:dyDescent="0.35"/>
    <row r="82889" customFormat="1" x14ac:dyDescent="0.35"/>
    <row r="82890" customFormat="1" x14ac:dyDescent="0.35"/>
    <row r="82891" customFormat="1" x14ac:dyDescent="0.35"/>
    <row r="82892" customFormat="1" x14ac:dyDescent="0.35"/>
    <row r="82893" customFormat="1" x14ac:dyDescent="0.35"/>
    <row r="82894" customFormat="1" x14ac:dyDescent="0.35"/>
    <row r="82895" customFormat="1" x14ac:dyDescent="0.35"/>
    <row r="82896" customFormat="1" x14ac:dyDescent="0.35"/>
    <row r="82897" customFormat="1" x14ac:dyDescent="0.35"/>
    <row r="82898" customFormat="1" x14ac:dyDescent="0.35"/>
    <row r="82899" customFormat="1" x14ac:dyDescent="0.35"/>
    <row r="82900" customFormat="1" x14ac:dyDescent="0.35"/>
    <row r="82901" customFormat="1" x14ac:dyDescent="0.35"/>
    <row r="82902" customFormat="1" x14ac:dyDescent="0.35"/>
    <row r="82903" customFormat="1" x14ac:dyDescent="0.35"/>
    <row r="82904" customFormat="1" x14ac:dyDescent="0.35"/>
    <row r="82905" customFormat="1" x14ac:dyDescent="0.35"/>
    <row r="82906" customFormat="1" x14ac:dyDescent="0.35"/>
    <row r="82907" customFormat="1" x14ac:dyDescent="0.35"/>
    <row r="82908" customFormat="1" x14ac:dyDescent="0.35"/>
    <row r="82909" customFormat="1" x14ac:dyDescent="0.35"/>
    <row r="82910" customFormat="1" x14ac:dyDescent="0.35"/>
    <row r="82911" customFormat="1" x14ac:dyDescent="0.35"/>
    <row r="82912" customFormat="1" x14ac:dyDescent="0.35"/>
    <row r="82913" customFormat="1" x14ac:dyDescent="0.35"/>
    <row r="82914" customFormat="1" x14ac:dyDescent="0.35"/>
    <row r="82915" customFormat="1" x14ac:dyDescent="0.35"/>
    <row r="82916" customFormat="1" x14ac:dyDescent="0.35"/>
    <row r="82917" customFormat="1" x14ac:dyDescent="0.35"/>
    <row r="82918" customFormat="1" x14ac:dyDescent="0.35"/>
    <row r="82919" customFormat="1" x14ac:dyDescent="0.35"/>
    <row r="82920" customFormat="1" x14ac:dyDescent="0.35"/>
    <row r="82921" customFormat="1" x14ac:dyDescent="0.35"/>
    <row r="82922" customFormat="1" x14ac:dyDescent="0.35"/>
    <row r="82923" customFormat="1" x14ac:dyDescent="0.35"/>
    <row r="82924" customFormat="1" x14ac:dyDescent="0.35"/>
    <row r="82925" customFormat="1" x14ac:dyDescent="0.35"/>
    <row r="82926" customFormat="1" x14ac:dyDescent="0.35"/>
    <row r="82927" customFormat="1" x14ac:dyDescent="0.35"/>
    <row r="82928" customFormat="1" x14ac:dyDescent="0.35"/>
    <row r="82929" customFormat="1" x14ac:dyDescent="0.35"/>
    <row r="82930" customFormat="1" x14ac:dyDescent="0.35"/>
    <row r="82931" customFormat="1" x14ac:dyDescent="0.35"/>
    <row r="82932" customFormat="1" x14ac:dyDescent="0.35"/>
    <row r="82933" customFormat="1" x14ac:dyDescent="0.35"/>
    <row r="82934" customFormat="1" x14ac:dyDescent="0.35"/>
    <row r="82935" customFormat="1" x14ac:dyDescent="0.35"/>
    <row r="82936" customFormat="1" x14ac:dyDescent="0.35"/>
    <row r="82937" customFormat="1" x14ac:dyDescent="0.35"/>
    <row r="82938" customFormat="1" x14ac:dyDescent="0.35"/>
    <row r="82939" customFormat="1" x14ac:dyDescent="0.35"/>
    <row r="82940" customFormat="1" x14ac:dyDescent="0.35"/>
    <row r="82941" customFormat="1" x14ac:dyDescent="0.35"/>
    <row r="82942" customFormat="1" x14ac:dyDescent="0.35"/>
    <row r="82943" customFormat="1" x14ac:dyDescent="0.35"/>
    <row r="82944" customFormat="1" x14ac:dyDescent="0.35"/>
    <row r="82945" customFormat="1" x14ac:dyDescent="0.35"/>
    <row r="82946" customFormat="1" x14ac:dyDescent="0.35"/>
    <row r="82947" customFormat="1" x14ac:dyDescent="0.35"/>
    <row r="82948" customFormat="1" x14ac:dyDescent="0.35"/>
    <row r="82949" customFormat="1" x14ac:dyDescent="0.35"/>
    <row r="82950" customFormat="1" x14ac:dyDescent="0.35"/>
    <row r="82951" customFormat="1" x14ac:dyDescent="0.35"/>
    <row r="82952" customFormat="1" x14ac:dyDescent="0.35"/>
    <row r="82953" customFormat="1" x14ac:dyDescent="0.35"/>
    <row r="82954" customFormat="1" x14ac:dyDescent="0.35"/>
    <row r="82955" customFormat="1" x14ac:dyDescent="0.35"/>
    <row r="82956" customFormat="1" x14ac:dyDescent="0.35"/>
    <row r="82957" customFormat="1" x14ac:dyDescent="0.35"/>
    <row r="82958" customFormat="1" x14ac:dyDescent="0.35"/>
    <row r="82959" customFormat="1" x14ac:dyDescent="0.35"/>
    <row r="82960" customFormat="1" x14ac:dyDescent="0.35"/>
    <row r="82961" customFormat="1" x14ac:dyDescent="0.35"/>
    <row r="82962" customFormat="1" x14ac:dyDescent="0.35"/>
    <row r="82963" customFormat="1" x14ac:dyDescent="0.35"/>
    <row r="82964" customFormat="1" x14ac:dyDescent="0.35"/>
    <row r="82965" customFormat="1" x14ac:dyDescent="0.35"/>
    <row r="82966" customFormat="1" x14ac:dyDescent="0.35"/>
    <row r="82967" customFormat="1" x14ac:dyDescent="0.35"/>
    <row r="82968" customFormat="1" x14ac:dyDescent="0.35"/>
    <row r="82969" customFormat="1" x14ac:dyDescent="0.35"/>
    <row r="82970" customFormat="1" x14ac:dyDescent="0.35"/>
    <row r="82971" customFormat="1" x14ac:dyDescent="0.35"/>
    <row r="82972" customFormat="1" x14ac:dyDescent="0.35"/>
    <row r="82973" customFormat="1" x14ac:dyDescent="0.35"/>
    <row r="82974" customFormat="1" x14ac:dyDescent="0.35"/>
    <row r="82975" customFormat="1" x14ac:dyDescent="0.35"/>
    <row r="82976" customFormat="1" x14ac:dyDescent="0.35"/>
    <row r="82977" customFormat="1" x14ac:dyDescent="0.35"/>
    <row r="82978" customFormat="1" x14ac:dyDescent="0.35"/>
    <row r="82979" customFormat="1" x14ac:dyDescent="0.35"/>
    <row r="82980" customFormat="1" x14ac:dyDescent="0.35"/>
    <row r="82981" customFormat="1" x14ac:dyDescent="0.35"/>
    <row r="82982" customFormat="1" x14ac:dyDescent="0.35"/>
    <row r="82983" customFormat="1" x14ac:dyDescent="0.35"/>
    <row r="82984" customFormat="1" x14ac:dyDescent="0.35"/>
    <row r="82985" customFormat="1" x14ac:dyDescent="0.35"/>
    <row r="82986" customFormat="1" x14ac:dyDescent="0.35"/>
    <row r="82987" customFormat="1" x14ac:dyDescent="0.35"/>
    <row r="82988" customFormat="1" x14ac:dyDescent="0.35"/>
    <row r="82989" customFormat="1" x14ac:dyDescent="0.35"/>
    <row r="82990" customFormat="1" x14ac:dyDescent="0.35"/>
    <row r="82991" customFormat="1" x14ac:dyDescent="0.35"/>
    <row r="82992" customFormat="1" x14ac:dyDescent="0.35"/>
    <row r="82993" customFormat="1" x14ac:dyDescent="0.35"/>
    <row r="82994" customFormat="1" x14ac:dyDescent="0.35"/>
    <row r="82995" customFormat="1" x14ac:dyDescent="0.35"/>
    <row r="82996" customFormat="1" x14ac:dyDescent="0.35"/>
    <row r="82997" customFormat="1" x14ac:dyDescent="0.35"/>
    <row r="82998" customFormat="1" x14ac:dyDescent="0.35"/>
    <row r="82999" customFormat="1" x14ac:dyDescent="0.35"/>
    <row r="83000" customFormat="1" x14ac:dyDescent="0.35"/>
    <row r="83001" customFormat="1" x14ac:dyDescent="0.35"/>
    <row r="83002" customFormat="1" x14ac:dyDescent="0.35"/>
    <row r="83003" customFormat="1" x14ac:dyDescent="0.35"/>
    <row r="83004" customFormat="1" x14ac:dyDescent="0.35"/>
    <row r="83005" customFormat="1" x14ac:dyDescent="0.35"/>
    <row r="83006" customFormat="1" x14ac:dyDescent="0.35"/>
    <row r="83007" customFormat="1" x14ac:dyDescent="0.35"/>
    <row r="83008" customFormat="1" x14ac:dyDescent="0.35"/>
    <row r="83009" customFormat="1" x14ac:dyDescent="0.35"/>
    <row r="83010" customFormat="1" x14ac:dyDescent="0.35"/>
    <row r="83011" customFormat="1" x14ac:dyDescent="0.35"/>
    <row r="83012" customFormat="1" x14ac:dyDescent="0.35"/>
    <row r="83013" customFormat="1" x14ac:dyDescent="0.35"/>
    <row r="83014" customFormat="1" x14ac:dyDescent="0.35"/>
    <row r="83015" customFormat="1" x14ac:dyDescent="0.35"/>
    <row r="83016" customFormat="1" x14ac:dyDescent="0.35"/>
    <row r="83017" customFormat="1" x14ac:dyDescent="0.35"/>
    <row r="83018" customFormat="1" x14ac:dyDescent="0.35"/>
    <row r="83019" customFormat="1" x14ac:dyDescent="0.35"/>
    <row r="83020" customFormat="1" x14ac:dyDescent="0.35"/>
    <row r="83021" customFormat="1" x14ac:dyDescent="0.35"/>
    <row r="83022" customFormat="1" x14ac:dyDescent="0.35"/>
    <row r="83023" customFormat="1" x14ac:dyDescent="0.35"/>
    <row r="83024" customFormat="1" x14ac:dyDescent="0.35"/>
    <row r="83025" customFormat="1" x14ac:dyDescent="0.35"/>
    <row r="83026" customFormat="1" x14ac:dyDescent="0.35"/>
    <row r="83027" customFormat="1" x14ac:dyDescent="0.35"/>
    <row r="83028" customFormat="1" x14ac:dyDescent="0.35"/>
    <row r="83029" customFormat="1" x14ac:dyDescent="0.35"/>
    <row r="83030" customFormat="1" x14ac:dyDescent="0.35"/>
    <row r="83031" customFormat="1" x14ac:dyDescent="0.35"/>
    <row r="83032" customFormat="1" x14ac:dyDescent="0.35"/>
    <row r="83033" customFormat="1" x14ac:dyDescent="0.35"/>
    <row r="83034" customFormat="1" x14ac:dyDescent="0.35"/>
    <row r="83035" customFormat="1" x14ac:dyDescent="0.35"/>
    <row r="83036" customFormat="1" x14ac:dyDescent="0.35"/>
    <row r="83037" customFormat="1" x14ac:dyDescent="0.35"/>
    <row r="83038" customFormat="1" x14ac:dyDescent="0.35"/>
    <row r="83039" customFormat="1" x14ac:dyDescent="0.35"/>
    <row r="83040" customFormat="1" x14ac:dyDescent="0.35"/>
    <row r="83041" customFormat="1" x14ac:dyDescent="0.35"/>
    <row r="83042" customFormat="1" x14ac:dyDescent="0.35"/>
    <row r="83043" customFormat="1" x14ac:dyDescent="0.35"/>
    <row r="83044" customFormat="1" x14ac:dyDescent="0.35"/>
    <row r="83045" customFormat="1" x14ac:dyDescent="0.35"/>
    <row r="83046" customFormat="1" x14ac:dyDescent="0.35"/>
    <row r="83047" customFormat="1" x14ac:dyDescent="0.35"/>
    <row r="83048" customFormat="1" x14ac:dyDescent="0.35"/>
    <row r="83049" customFormat="1" x14ac:dyDescent="0.35"/>
    <row r="83050" customFormat="1" x14ac:dyDescent="0.35"/>
    <row r="83051" customFormat="1" x14ac:dyDescent="0.35"/>
    <row r="83052" customFormat="1" x14ac:dyDescent="0.35"/>
    <row r="83053" customFormat="1" x14ac:dyDescent="0.35"/>
    <row r="83054" customFormat="1" x14ac:dyDescent="0.35"/>
    <row r="83055" customFormat="1" x14ac:dyDescent="0.35"/>
    <row r="83056" customFormat="1" x14ac:dyDescent="0.35"/>
    <row r="83057" customFormat="1" x14ac:dyDescent="0.35"/>
    <row r="83058" customFormat="1" x14ac:dyDescent="0.35"/>
    <row r="83059" customFormat="1" x14ac:dyDescent="0.35"/>
    <row r="83060" customFormat="1" x14ac:dyDescent="0.35"/>
    <row r="83061" customFormat="1" x14ac:dyDescent="0.35"/>
    <row r="83062" customFormat="1" x14ac:dyDescent="0.35"/>
    <row r="83063" customFormat="1" x14ac:dyDescent="0.35"/>
    <row r="83064" customFormat="1" x14ac:dyDescent="0.35"/>
    <row r="83065" customFormat="1" x14ac:dyDescent="0.35"/>
    <row r="83066" customFormat="1" x14ac:dyDescent="0.35"/>
    <row r="83067" customFormat="1" x14ac:dyDescent="0.35"/>
    <row r="83068" customFormat="1" x14ac:dyDescent="0.35"/>
    <row r="83069" customFormat="1" x14ac:dyDescent="0.35"/>
    <row r="83070" customFormat="1" x14ac:dyDescent="0.35"/>
    <row r="83071" customFormat="1" x14ac:dyDescent="0.35"/>
    <row r="83072" customFormat="1" x14ac:dyDescent="0.35"/>
    <row r="83073" customFormat="1" x14ac:dyDescent="0.35"/>
    <row r="83074" customFormat="1" x14ac:dyDescent="0.35"/>
    <row r="83075" customFormat="1" x14ac:dyDescent="0.35"/>
    <row r="83076" customFormat="1" x14ac:dyDescent="0.35"/>
    <row r="83077" customFormat="1" x14ac:dyDescent="0.35"/>
    <row r="83078" customFormat="1" x14ac:dyDescent="0.35"/>
    <row r="83079" customFormat="1" x14ac:dyDescent="0.35"/>
    <row r="83080" customFormat="1" x14ac:dyDescent="0.35"/>
    <row r="83081" customFormat="1" x14ac:dyDescent="0.35"/>
    <row r="83082" customFormat="1" x14ac:dyDescent="0.35"/>
    <row r="83083" customFormat="1" x14ac:dyDescent="0.35"/>
    <row r="83084" customFormat="1" x14ac:dyDescent="0.35"/>
    <row r="83085" customFormat="1" x14ac:dyDescent="0.35"/>
    <row r="83086" customFormat="1" x14ac:dyDescent="0.35"/>
    <row r="83087" customFormat="1" x14ac:dyDescent="0.35"/>
    <row r="83088" customFormat="1" x14ac:dyDescent="0.35"/>
    <row r="83089" customFormat="1" x14ac:dyDescent="0.35"/>
    <row r="83090" customFormat="1" x14ac:dyDescent="0.35"/>
    <row r="83091" customFormat="1" x14ac:dyDescent="0.35"/>
    <row r="83092" customFormat="1" x14ac:dyDescent="0.35"/>
    <row r="83093" customFormat="1" x14ac:dyDescent="0.35"/>
    <row r="83094" customFormat="1" x14ac:dyDescent="0.35"/>
    <row r="83095" customFormat="1" x14ac:dyDescent="0.35"/>
    <row r="83096" customFormat="1" x14ac:dyDescent="0.35"/>
    <row r="83097" customFormat="1" x14ac:dyDescent="0.35"/>
    <row r="83098" customFormat="1" x14ac:dyDescent="0.35"/>
    <row r="83099" customFormat="1" x14ac:dyDescent="0.35"/>
    <row r="83100" customFormat="1" x14ac:dyDescent="0.35"/>
    <row r="83101" customFormat="1" x14ac:dyDescent="0.35"/>
    <row r="83102" customFormat="1" x14ac:dyDescent="0.35"/>
    <row r="83103" customFormat="1" x14ac:dyDescent="0.35"/>
    <row r="83104" customFormat="1" x14ac:dyDescent="0.35"/>
    <row r="83105" customFormat="1" x14ac:dyDescent="0.35"/>
    <row r="83106" customFormat="1" x14ac:dyDescent="0.35"/>
    <row r="83107" customFormat="1" x14ac:dyDescent="0.35"/>
    <row r="83108" customFormat="1" x14ac:dyDescent="0.35"/>
    <row r="83109" customFormat="1" x14ac:dyDescent="0.35"/>
    <row r="83110" customFormat="1" x14ac:dyDescent="0.35"/>
    <row r="83111" customFormat="1" x14ac:dyDescent="0.35"/>
    <row r="83112" customFormat="1" x14ac:dyDescent="0.35"/>
    <row r="83113" customFormat="1" x14ac:dyDescent="0.35"/>
    <row r="83114" customFormat="1" x14ac:dyDescent="0.35"/>
    <row r="83115" customFormat="1" x14ac:dyDescent="0.35"/>
    <row r="83116" customFormat="1" x14ac:dyDescent="0.35"/>
    <row r="83117" customFormat="1" x14ac:dyDescent="0.35"/>
    <row r="83118" customFormat="1" x14ac:dyDescent="0.35"/>
    <row r="83119" customFormat="1" x14ac:dyDescent="0.35"/>
    <row r="83120" customFormat="1" x14ac:dyDescent="0.35"/>
    <row r="83121" customFormat="1" x14ac:dyDescent="0.35"/>
    <row r="83122" customFormat="1" x14ac:dyDescent="0.35"/>
    <row r="83123" customFormat="1" x14ac:dyDescent="0.35"/>
    <row r="83124" customFormat="1" x14ac:dyDescent="0.35"/>
    <row r="83125" customFormat="1" x14ac:dyDescent="0.35"/>
    <row r="83126" customFormat="1" x14ac:dyDescent="0.35"/>
    <row r="83127" customFormat="1" x14ac:dyDescent="0.35"/>
    <row r="83128" customFormat="1" x14ac:dyDescent="0.35"/>
    <row r="83129" customFormat="1" x14ac:dyDescent="0.35"/>
    <row r="83130" customFormat="1" x14ac:dyDescent="0.35"/>
    <row r="83131" customFormat="1" x14ac:dyDescent="0.35"/>
    <row r="83132" customFormat="1" x14ac:dyDescent="0.35"/>
    <row r="83133" customFormat="1" x14ac:dyDescent="0.35"/>
    <row r="83134" customFormat="1" x14ac:dyDescent="0.35"/>
    <row r="83135" customFormat="1" x14ac:dyDescent="0.35"/>
    <row r="83136" customFormat="1" x14ac:dyDescent="0.35"/>
    <row r="83137" customFormat="1" x14ac:dyDescent="0.35"/>
    <row r="83138" customFormat="1" x14ac:dyDescent="0.35"/>
    <row r="83139" customFormat="1" x14ac:dyDescent="0.35"/>
    <row r="83140" customFormat="1" x14ac:dyDescent="0.35"/>
    <row r="83141" customFormat="1" x14ac:dyDescent="0.35"/>
    <row r="83142" customFormat="1" x14ac:dyDescent="0.35"/>
    <row r="83143" customFormat="1" x14ac:dyDescent="0.35"/>
    <row r="83144" customFormat="1" x14ac:dyDescent="0.35"/>
    <row r="83145" customFormat="1" x14ac:dyDescent="0.35"/>
    <row r="83146" customFormat="1" x14ac:dyDescent="0.35"/>
    <row r="83147" customFormat="1" x14ac:dyDescent="0.35"/>
    <row r="83148" customFormat="1" x14ac:dyDescent="0.35"/>
    <row r="83149" customFormat="1" x14ac:dyDescent="0.35"/>
    <row r="83150" customFormat="1" x14ac:dyDescent="0.35"/>
    <row r="83151" customFormat="1" x14ac:dyDescent="0.35"/>
    <row r="83152" customFormat="1" x14ac:dyDescent="0.35"/>
    <row r="83153" customFormat="1" x14ac:dyDescent="0.35"/>
    <row r="83154" customFormat="1" x14ac:dyDescent="0.35"/>
    <row r="83155" customFormat="1" x14ac:dyDescent="0.35"/>
    <row r="83156" customFormat="1" x14ac:dyDescent="0.35"/>
    <row r="83157" customFormat="1" x14ac:dyDescent="0.35"/>
    <row r="83158" customFormat="1" x14ac:dyDescent="0.35"/>
    <row r="83159" customFormat="1" x14ac:dyDescent="0.35"/>
    <row r="83160" customFormat="1" x14ac:dyDescent="0.35"/>
    <row r="83161" customFormat="1" x14ac:dyDescent="0.35"/>
    <row r="83162" customFormat="1" x14ac:dyDescent="0.35"/>
    <row r="83163" customFormat="1" x14ac:dyDescent="0.35"/>
    <row r="83164" customFormat="1" x14ac:dyDescent="0.35"/>
    <row r="83165" customFormat="1" x14ac:dyDescent="0.35"/>
    <row r="83166" customFormat="1" x14ac:dyDescent="0.35"/>
    <row r="83167" customFormat="1" x14ac:dyDescent="0.35"/>
    <row r="83168" customFormat="1" x14ac:dyDescent="0.35"/>
    <row r="83169" customFormat="1" x14ac:dyDescent="0.35"/>
    <row r="83170" customFormat="1" x14ac:dyDescent="0.35"/>
    <row r="83171" customFormat="1" x14ac:dyDescent="0.35"/>
    <row r="83172" customFormat="1" x14ac:dyDescent="0.35"/>
    <row r="83173" customFormat="1" x14ac:dyDescent="0.35"/>
    <row r="83174" customFormat="1" x14ac:dyDescent="0.35"/>
    <row r="83175" customFormat="1" x14ac:dyDescent="0.35"/>
    <row r="83176" customFormat="1" x14ac:dyDescent="0.35"/>
    <row r="83177" customFormat="1" x14ac:dyDescent="0.35"/>
    <row r="83178" customFormat="1" x14ac:dyDescent="0.35"/>
    <row r="83179" customFormat="1" x14ac:dyDescent="0.35"/>
    <row r="83180" customFormat="1" x14ac:dyDescent="0.35"/>
    <row r="83181" customFormat="1" x14ac:dyDescent="0.35"/>
    <row r="83182" customFormat="1" x14ac:dyDescent="0.35"/>
    <row r="83183" customFormat="1" x14ac:dyDescent="0.35"/>
    <row r="83184" customFormat="1" x14ac:dyDescent="0.35"/>
    <row r="83185" customFormat="1" x14ac:dyDescent="0.35"/>
    <row r="83186" customFormat="1" x14ac:dyDescent="0.35"/>
    <row r="83187" customFormat="1" x14ac:dyDescent="0.35"/>
    <row r="83188" customFormat="1" x14ac:dyDescent="0.35"/>
    <row r="83189" customFormat="1" x14ac:dyDescent="0.35"/>
    <row r="83190" customFormat="1" x14ac:dyDescent="0.35"/>
    <row r="83191" customFormat="1" x14ac:dyDescent="0.35"/>
    <row r="83192" customFormat="1" x14ac:dyDescent="0.35"/>
    <row r="83193" customFormat="1" x14ac:dyDescent="0.35"/>
    <row r="83194" customFormat="1" x14ac:dyDescent="0.35"/>
    <row r="83195" customFormat="1" x14ac:dyDescent="0.35"/>
    <row r="83196" customFormat="1" x14ac:dyDescent="0.35"/>
    <row r="83197" customFormat="1" x14ac:dyDescent="0.35"/>
    <row r="83198" customFormat="1" x14ac:dyDescent="0.35"/>
    <row r="83199" customFormat="1" x14ac:dyDescent="0.35"/>
    <row r="83200" customFormat="1" x14ac:dyDescent="0.35"/>
    <row r="83201" customFormat="1" x14ac:dyDescent="0.35"/>
    <row r="83202" customFormat="1" x14ac:dyDescent="0.35"/>
    <row r="83203" customFormat="1" x14ac:dyDescent="0.35"/>
    <row r="83204" customFormat="1" x14ac:dyDescent="0.35"/>
    <row r="83205" customFormat="1" x14ac:dyDescent="0.35"/>
    <row r="83206" customFormat="1" x14ac:dyDescent="0.35"/>
    <row r="83207" customFormat="1" x14ac:dyDescent="0.35"/>
    <row r="83208" customFormat="1" x14ac:dyDescent="0.35"/>
    <row r="83209" customFormat="1" x14ac:dyDescent="0.35"/>
    <row r="83210" customFormat="1" x14ac:dyDescent="0.35"/>
    <row r="83211" customFormat="1" x14ac:dyDescent="0.35"/>
    <row r="83212" customFormat="1" x14ac:dyDescent="0.35"/>
    <row r="83213" customFormat="1" x14ac:dyDescent="0.35"/>
    <row r="83214" customFormat="1" x14ac:dyDescent="0.35"/>
    <row r="83215" customFormat="1" x14ac:dyDescent="0.35"/>
    <row r="83216" customFormat="1" x14ac:dyDescent="0.35"/>
    <row r="83217" customFormat="1" x14ac:dyDescent="0.35"/>
    <row r="83218" customFormat="1" x14ac:dyDescent="0.35"/>
    <row r="83219" customFormat="1" x14ac:dyDescent="0.35"/>
    <row r="83220" customFormat="1" x14ac:dyDescent="0.35"/>
    <row r="83221" customFormat="1" x14ac:dyDescent="0.35"/>
    <row r="83222" customFormat="1" x14ac:dyDescent="0.35"/>
    <row r="83223" customFormat="1" x14ac:dyDescent="0.35"/>
    <row r="83224" customFormat="1" x14ac:dyDescent="0.35"/>
    <row r="83225" customFormat="1" x14ac:dyDescent="0.35"/>
    <row r="83226" customFormat="1" x14ac:dyDescent="0.35"/>
    <row r="83227" customFormat="1" x14ac:dyDescent="0.35"/>
    <row r="83228" customFormat="1" x14ac:dyDescent="0.35"/>
    <row r="83229" customFormat="1" x14ac:dyDescent="0.35"/>
    <row r="83230" customFormat="1" x14ac:dyDescent="0.35"/>
    <row r="83231" customFormat="1" x14ac:dyDescent="0.35"/>
    <row r="83232" customFormat="1" x14ac:dyDescent="0.35"/>
    <row r="83233" customFormat="1" x14ac:dyDescent="0.35"/>
    <row r="83234" customFormat="1" x14ac:dyDescent="0.35"/>
    <row r="83235" customFormat="1" x14ac:dyDescent="0.35"/>
    <row r="83236" customFormat="1" x14ac:dyDescent="0.35"/>
    <row r="83237" customFormat="1" x14ac:dyDescent="0.35"/>
    <row r="83238" customFormat="1" x14ac:dyDescent="0.35"/>
    <row r="83239" customFormat="1" x14ac:dyDescent="0.35"/>
    <row r="83240" customFormat="1" x14ac:dyDescent="0.35"/>
    <row r="83241" customFormat="1" x14ac:dyDescent="0.35"/>
    <row r="83242" customFormat="1" x14ac:dyDescent="0.35"/>
    <row r="83243" customFormat="1" x14ac:dyDescent="0.35"/>
    <row r="83244" customFormat="1" x14ac:dyDescent="0.35"/>
    <row r="83245" customFormat="1" x14ac:dyDescent="0.35"/>
    <row r="83246" customFormat="1" x14ac:dyDescent="0.35"/>
    <row r="83247" customFormat="1" x14ac:dyDescent="0.35"/>
    <row r="83248" customFormat="1" x14ac:dyDescent="0.35"/>
    <row r="83249" customFormat="1" x14ac:dyDescent="0.35"/>
    <row r="83250" customFormat="1" x14ac:dyDescent="0.35"/>
    <row r="83251" customFormat="1" x14ac:dyDescent="0.35"/>
    <row r="83252" customFormat="1" x14ac:dyDescent="0.35"/>
    <row r="83253" customFormat="1" x14ac:dyDescent="0.35"/>
    <row r="83254" customFormat="1" x14ac:dyDescent="0.35"/>
    <row r="83255" customFormat="1" x14ac:dyDescent="0.35"/>
    <row r="83256" customFormat="1" x14ac:dyDescent="0.35"/>
    <row r="83257" customFormat="1" x14ac:dyDescent="0.35"/>
    <row r="83258" customFormat="1" x14ac:dyDescent="0.35"/>
    <row r="83259" customFormat="1" x14ac:dyDescent="0.35"/>
    <row r="83260" customFormat="1" x14ac:dyDescent="0.35"/>
    <row r="83261" customFormat="1" x14ac:dyDescent="0.35"/>
    <row r="83262" customFormat="1" x14ac:dyDescent="0.35"/>
    <row r="83263" customFormat="1" x14ac:dyDescent="0.35"/>
    <row r="83264" customFormat="1" x14ac:dyDescent="0.35"/>
    <row r="83265" customFormat="1" x14ac:dyDescent="0.35"/>
    <row r="83266" customFormat="1" x14ac:dyDescent="0.35"/>
    <row r="83267" customFormat="1" x14ac:dyDescent="0.35"/>
    <row r="83268" customFormat="1" x14ac:dyDescent="0.35"/>
    <row r="83269" customFormat="1" x14ac:dyDescent="0.35"/>
    <row r="83270" customFormat="1" x14ac:dyDescent="0.35"/>
    <row r="83271" customFormat="1" x14ac:dyDescent="0.35"/>
    <row r="83272" customFormat="1" x14ac:dyDescent="0.35"/>
    <row r="83273" customFormat="1" x14ac:dyDescent="0.35"/>
    <row r="83274" customFormat="1" x14ac:dyDescent="0.35"/>
    <row r="83275" customFormat="1" x14ac:dyDescent="0.35"/>
    <row r="83276" customFormat="1" x14ac:dyDescent="0.35"/>
    <row r="83277" customFormat="1" x14ac:dyDescent="0.35"/>
    <row r="83278" customFormat="1" x14ac:dyDescent="0.35"/>
    <row r="83279" customFormat="1" x14ac:dyDescent="0.35"/>
    <row r="83280" customFormat="1" x14ac:dyDescent="0.35"/>
    <row r="83281" customFormat="1" x14ac:dyDescent="0.35"/>
    <row r="83282" customFormat="1" x14ac:dyDescent="0.35"/>
    <row r="83283" customFormat="1" x14ac:dyDescent="0.35"/>
    <row r="83284" customFormat="1" x14ac:dyDescent="0.35"/>
    <row r="83285" customFormat="1" x14ac:dyDescent="0.35"/>
    <row r="83286" customFormat="1" x14ac:dyDescent="0.35"/>
    <row r="83287" customFormat="1" x14ac:dyDescent="0.35"/>
    <row r="83288" customFormat="1" x14ac:dyDescent="0.35"/>
    <row r="83289" customFormat="1" x14ac:dyDescent="0.35"/>
    <row r="83290" customFormat="1" x14ac:dyDescent="0.35"/>
    <row r="83291" customFormat="1" x14ac:dyDescent="0.35"/>
    <row r="83292" customFormat="1" x14ac:dyDescent="0.35"/>
    <row r="83293" customFormat="1" x14ac:dyDescent="0.35"/>
    <row r="83294" customFormat="1" x14ac:dyDescent="0.35"/>
    <row r="83295" customFormat="1" x14ac:dyDescent="0.35"/>
    <row r="83296" customFormat="1" x14ac:dyDescent="0.35"/>
    <row r="83297" customFormat="1" x14ac:dyDescent="0.35"/>
    <row r="83298" customFormat="1" x14ac:dyDescent="0.35"/>
    <row r="83299" customFormat="1" x14ac:dyDescent="0.35"/>
    <row r="83300" customFormat="1" x14ac:dyDescent="0.35"/>
    <row r="83301" customFormat="1" x14ac:dyDescent="0.35"/>
    <row r="83302" customFormat="1" x14ac:dyDescent="0.35"/>
    <row r="83303" customFormat="1" x14ac:dyDescent="0.35"/>
    <row r="83304" customFormat="1" x14ac:dyDescent="0.35"/>
    <row r="83305" customFormat="1" x14ac:dyDescent="0.35"/>
    <row r="83306" customFormat="1" x14ac:dyDescent="0.35"/>
    <row r="83307" customFormat="1" x14ac:dyDescent="0.35"/>
    <row r="83308" customFormat="1" x14ac:dyDescent="0.35"/>
    <row r="83309" customFormat="1" x14ac:dyDescent="0.35"/>
    <row r="83310" customFormat="1" x14ac:dyDescent="0.35"/>
    <row r="83311" customFormat="1" x14ac:dyDescent="0.35"/>
    <row r="83312" customFormat="1" x14ac:dyDescent="0.35"/>
    <row r="83313" customFormat="1" x14ac:dyDescent="0.35"/>
    <row r="83314" customFormat="1" x14ac:dyDescent="0.35"/>
    <row r="83315" customFormat="1" x14ac:dyDescent="0.35"/>
    <row r="83316" customFormat="1" x14ac:dyDescent="0.35"/>
    <row r="83317" customFormat="1" x14ac:dyDescent="0.35"/>
    <row r="83318" customFormat="1" x14ac:dyDescent="0.35"/>
    <row r="83319" customFormat="1" x14ac:dyDescent="0.35"/>
    <row r="83320" customFormat="1" x14ac:dyDescent="0.35"/>
    <row r="83321" customFormat="1" x14ac:dyDescent="0.35"/>
    <row r="83322" customFormat="1" x14ac:dyDescent="0.35"/>
    <row r="83323" customFormat="1" x14ac:dyDescent="0.35"/>
    <row r="83324" customFormat="1" x14ac:dyDescent="0.35"/>
    <row r="83325" customFormat="1" x14ac:dyDescent="0.35"/>
    <row r="83326" customFormat="1" x14ac:dyDescent="0.35"/>
    <row r="83327" customFormat="1" x14ac:dyDescent="0.35"/>
    <row r="83328" customFormat="1" x14ac:dyDescent="0.35"/>
    <row r="83329" customFormat="1" x14ac:dyDescent="0.35"/>
    <row r="83330" customFormat="1" x14ac:dyDescent="0.35"/>
    <row r="83331" customFormat="1" x14ac:dyDescent="0.35"/>
    <row r="83332" customFormat="1" x14ac:dyDescent="0.35"/>
    <row r="83333" customFormat="1" x14ac:dyDescent="0.35"/>
    <row r="83334" customFormat="1" x14ac:dyDescent="0.35"/>
    <row r="83335" customFormat="1" x14ac:dyDescent="0.35"/>
    <row r="83336" customFormat="1" x14ac:dyDescent="0.35"/>
    <row r="83337" customFormat="1" x14ac:dyDescent="0.35"/>
    <row r="83338" customFormat="1" x14ac:dyDescent="0.35"/>
    <row r="83339" customFormat="1" x14ac:dyDescent="0.35"/>
    <row r="83340" customFormat="1" x14ac:dyDescent="0.35"/>
    <row r="83341" customFormat="1" x14ac:dyDescent="0.35"/>
    <row r="83342" customFormat="1" x14ac:dyDescent="0.35"/>
    <row r="83343" customFormat="1" x14ac:dyDescent="0.35"/>
    <row r="83344" customFormat="1" x14ac:dyDescent="0.35"/>
    <row r="83345" customFormat="1" x14ac:dyDescent="0.35"/>
    <row r="83346" customFormat="1" x14ac:dyDescent="0.35"/>
    <row r="83347" customFormat="1" x14ac:dyDescent="0.35"/>
    <row r="83348" customFormat="1" x14ac:dyDescent="0.35"/>
    <row r="83349" customFormat="1" x14ac:dyDescent="0.35"/>
    <row r="83350" customFormat="1" x14ac:dyDescent="0.35"/>
    <row r="83351" customFormat="1" x14ac:dyDescent="0.35"/>
    <row r="83352" customFormat="1" x14ac:dyDescent="0.35"/>
    <row r="83353" customFormat="1" x14ac:dyDescent="0.35"/>
    <row r="83354" customFormat="1" x14ac:dyDescent="0.35"/>
    <row r="83355" customFormat="1" x14ac:dyDescent="0.35"/>
    <row r="83356" customFormat="1" x14ac:dyDescent="0.35"/>
    <row r="83357" customFormat="1" x14ac:dyDescent="0.35"/>
    <row r="83358" customFormat="1" x14ac:dyDescent="0.35"/>
    <row r="83359" customFormat="1" x14ac:dyDescent="0.35"/>
    <row r="83360" customFormat="1" x14ac:dyDescent="0.35"/>
    <row r="83361" customFormat="1" x14ac:dyDescent="0.35"/>
    <row r="83362" customFormat="1" x14ac:dyDescent="0.35"/>
    <row r="83363" customFormat="1" x14ac:dyDescent="0.35"/>
    <row r="83364" customFormat="1" x14ac:dyDescent="0.35"/>
    <row r="83365" customFormat="1" x14ac:dyDescent="0.35"/>
    <row r="83366" customFormat="1" x14ac:dyDescent="0.35"/>
    <row r="83367" customFormat="1" x14ac:dyDescent="0.35"/>
    <row r="83368" customFormat="1" x14ac:dyDescent="0.35"/>
    <row r="83369" customFormat="1" x14ac:dyDescent="0.35"/>
    <row r="83370" customFormat="1" x14ac:dyDescent="0.35"/>
    <row r="83371" customFormat="1" x14ac:dyDescent="0.35"/>
    <row r="83372" customFormat="1" x14ac:dyDescent="0.35"/>
    <row r="83373" customFormat="1" x14ac:dyDescent="0.35"/>
    <row r="83374" customFormat="1" x14ac:dyDescent="0.35"/>
    <row r="83375" customFormat="1" x14ac:dyDescent="0.35"/>
    <row r="83376" customFormat="1" x14ac:dyDescent="0.35"/>
    <row r="83377" customFormat="1" x14ac:dyDescent="0.35"/>
    <row r="83378" customFormat="1" x14ac:dyDescent="0.35"/>
    <row r="83379" customFormat="1" x14ac:dyDescent="0.35"/>
    <row r="83380" customFormat="1" x14ac:dyDescent="0.35"/>
    <row r="83381" customFormat="1" x14ac:dyDescent="0.35"/>
    <row r="83382" customFormat="1" x14ac:dyDescent="0.35"/>
    <row r="83383" customFormat="1" x14ac:dyDescent="0.35"/>
    <row r="83384" customFormat="1" x14ac:dyDescent="0.35"/>
    <row r="83385" customFormat="1" x14ac:dyDescent="0.35"/>
    <row r="83386" customFormat="1" x14ac:dyDescent="0.35"/>
    <row r="83387" customFormat="1" x14ac:dyDescent="0.35"/>
    <row r="83388" customFormat="1" x14ac:dyDescent="0.35"/>
    <row r="83389" customFormat="1" x14ac:dyDescent="0.35"/>
    <row r="83390" customFormat="1" x14ac:dyDescent="0.35"/>
    <row r="83391" customFormat="1" x14ac:dyDescent="0.35"/>
    <row r="83392" customFormat="1" x14ac:dyDescent="0.35"/>
    <row r="83393" customFormat="1" x14ac:dyDescent="0.35"/>
    <row r="83394" customFormat="1" x14ac:dyDescent="0.35"/>
    <row r="83395" customFormat="1" x14ac:dyDescent="0.35"/>
    <row r="83396" customFormat="1" x14ac:dyDescent="0.35"/>
    <row r="83397" customFormat="1" x14ac:dyDescent="0.35"/>
    <row r="83398" customFormat="1" x14ac:dyDescent="0.35"/>
    <row r="83399" customFormat="1" x14ac:dyDescent="0.35"/>
    <row r="83400" customFormat="1" x14ac:dyDescent="0.35"/>
    <row r="83401" customFormat="1" x14ac:dyDescent="0.35"/>
    <row r="83402" customFormat="1" x14ac:dyDescent="0.35"/>
    <row r="83403" customFormat="1" x14ac:dyDescent="0.35"/>
    <row r="83404" customFormat="1" x14ac:dyDescent="0.35"/>
    <row r="83405" customFormat="1" x14ac:dyDescent="0.35"/>
    <row r="83406" customFormat="1" x14ac:dyDescent="0.35"/>
    <row r="83407" customFormat="1" x14ac:dyDescent="0.35"/>
    <row r="83408" customFormat="1" x14ac:dyDescent="0.35"/>
    <row r="83409" customFormat="1" x14ac:dyDescent="0.35"/>
    <row r="83410" customFormat="1" x14ac:dyDescent="0.35"/>
    <row r="83411" customFormat="1" x14ac:dyDescent="0.35"/>
    <row r="83412" customFormat="1" x14ac:dyDescent="0.35"/>
    <row r="83413" customFormat="1" x14ac:dyDescent="0.35"/>
    <row r="83414" customFormat="1" x14ac:dyDescent="0.35"/>
    <row r="83415" customFormat="1" x14ac:dyDescent="0.35"/>
    <row r="83416" customFormat="1" x14ac:dyDescent="0.35"/>
    <row r="83417" customFormat="1" x14ac:dyDescent="0.35"/>
    <row r="83418" customFormat="1" x14ac:dyDescent="0.35"/>
    <row r="83419" customFormat="1" x14ac:dyDescent="0.35"/>
    <row r="83420" customFormat="1" x14ac:dyDescent="0.35"/>
    <row r="83421" customFormat="1" x14ac:dyDescent="0.35"/>
    <row r="83422" customFormat="1" x14ac:dyDescent="0.35"/>
    <row r="83423" customFormat="1" x14ac:dyDescent="0.35"/>
    <row r="83424" customFormat="1" x14ac:dyDescent="0.35"/>
    <row r="83425" customFormat="1" x14ac:dyDescent="0.35"/>
    <row r="83426" customFormat="1" x14ac:dyDescent="0.35"/>
    <row r="83427" customFormat="1" x14ac:dyDescent="0.35"/>
    <row r="83428" customFormat="1" x14ac:dyDescent="0.35"/>
    <row r="83429" customFormat="1" x14ac:dyDescent="0.35"/>
    <row r="83430" customFormat="1" x14ac:dyDescent="0.35"/>
    <row r="83431" customFormat="1" x14ac:dyDescent="0.35"/>
    <row r="83432" customFormat="1" x14ac:dyDescent="0.35"/>
    <row r="83433" customFormat="1" x14ac:dyDescent="0.35"/>
    <row r="83434" customFormat="1" x14ac:dyDescent="0.35"/>
    <row r="83435" customFormat="1" x14ac:dyDescent="0.35"/>
    <row r="83436" customFormat="1" x14ac:dyDescent="0.35"/>
    <row r="83437" customFormat="1" x14ac:dyDescent="0.35"/>
    <row r="83438" customFormat="1" x14ac:dyDescent="0.35"/>
    <row r="83439" customFormat="1" x14ac:dyDescent="0.35"/>
    <row r="83440" customFormat="1" x14ac:dyDescent="0.35"/>
    <row r="83441" customFormat="1" x14ac:dyDescent="0.35"/>
    <row r="83442" customFormat="1" x14ac:dyDescent="0.35"/>
    <row r="83443" customFormat="1" x14ac:dyDescent="0.35"/>
    <row r="83444" customFormat="1" x14ac:dyDescent="0.35"/>
    <row r="83445" customFormat="1" x14ac:dyDescent="0.35"/>
    <row r="83446" customFormat="1" x14ac:dyDescent="0.35"/>
    <row r="83447" customFormat="1" x14ac:dyDescent="0.35"/>
    <row r="83448" customFormat="1" x14ac:dyDescent="0.35"/>
    <row r="83449" customFormat="1" x14ac:dyDescent="0.35"/>
    <row r="83450" customFormat="1" x14ac:dyDescent="0.35"/>
    <row r="83451" customFormat="1" x14ac:dyDescent="0.35"/>
    <row r="83452" customFormat="1" x14ac:dyDescent="0.35"/>
    <row r="83453" customFormat="1" x14ac:dyDescent="0.35"/>
    <row r="83454" customFormat="1" x14ac:dyDescent="0.35"/>
    <row r="83455" customFormat="1" x14ac:dyDescent="0.35"/>
    <row r="83456" customFormat="1" x14ac:dyDescent="0.35"/>
    <row r="83457" customFormat="1" x14ac:dyDescent="0.35"/>
    <row r="83458" customFormat="1" x14ac:dyDescent="0.35"/>
    <row r="83459" customFormat="1" x14ac:dyDescent="0.35"/>
    <row r="83460" customFormat="1" x14ac:dyDescent="0.35"/>
    <row r="83461" customFormat="1" x14ac:dyDescent="0.35"/>
    <row r="83462" customFormat="1" x14ac:dyDescent="0.35"/>
    <row r="83463" customFormat="1" x14ac:dyDescent="0.35"/>
    <row r="83464" customFormat="1" x14ac:dyDescent="0.35"/>
    <row r="83465" customFormat="1" x14ac:dyDescent="0.35"/>
    <row r="83466" customFormat="1" x14ac:dyDescent="0.35"/>
    <row r="83467" customFormat="1" x14ac:dyDescent="0.35"/>
    <row r="83468" customFormat="1" x14ac:dyDescent="0.35"/>
    <row r="83469" customFormat="1" x14ac:dyDescent="0.35"/>
    <row r="83470" customFormat="1" x14ac:dyDescent="0.35"/>
    <row r="83471" customFormat="1" x14ac:dyDescent="0.35"/>
    <row r="83472" customFormat="1" x14ac:dyDescent="0.35"/>
    <row r="83473" customFormat="1" x14ac:dyDescent="0.35"/>
    <row r="83474" customFormat="1" x14ac:dyDescent="0.35"/>
    <row r="83475" customFormat="1" x14ac:dyDescent="0.35"/>
    <row r="83476" customFormat="1" x14ac:dyDescent="0.35"/>
    <row r="83477" customFormat="1" x14ac:dyDescent="0.35"/>
    <row r="83478" customFormat="1" x14ac:dyDescent="0.35"/>
    <row r="83479" customFormat="1" x14ac:dyDescent="0.35"/>
    <row r="83480" customFormat="1" x14ac:dyDescent="0.35"/>
    <row r="83481" customFormat="1" x14ac:dyDescent="0.35"/>
    <row r="83482" customFormat="1" x14ac:dyDescent="0.35"/>
    <row r="83483" customFormat="1" x14ac:dyDescent="0.35"/>
    <row r="83484" customFormat="1" x14ac:dyDescent="0.35"/>
    <row r="83485" customFormat="1" x14ac:dyDescent="0.35"/>
    <row r="83486" customFormat="1" x14ac:dyDescent="0.35"/>
    <row r="83487" customFormat="1" x14ac:dyDescent="0.35"/>
    <row r="83488" customFormat="1" x14ac:dyDescent="0.35"/>
    <row r="83489" customFormat="1" x14ac:dyDescent="0.35"/>
    <row r="83490" customFormat="1" x14ac:dyDescent="0.35"/>
    <row r="83491" customFormat="1" x14ac:dyDescent="0.35"/>
    <row r="83492" customFormat="1" x14ac:dyDescent="0.35"/>
    <row r="83493" customFormat="1" x14ac:dyDescent="0.35"/>
    <row r="83494" customFormat="1" x14ac:dyDescent="0.35"/>
    <row r="83495" customFormat="1" x14ac:dyDescent="0.35"/>
    <row r="83496" customFormat="1" x14ac:dyDescent="0.35"/>
    <row r="83497" customFormat="1" x14ac:dyDescent="0.35"/>
    <row r="83498" customFormat="1" x14ac:dyDescent="0.35"/>
    <row r="83499" customFormat="1" x14ac:dyDescent="0.35"/>
    <row r="83500" customFormat="1" x14ac:dyDescent="0.35"/>
    <row r="83501" customFormat="1" x14ac:dyDescent="0.35"/>
    <row r="83502" customFormat="1" x14ac:dyDescent="0.35"/>
    <row r="83503" customFormat="1" x14ac:dyDescent="0.35"/>
    <row r="83504" customFormat="1" x14ac:dyDescent="0.35"/>
    <row r="83505" customFormat="1" x14ac:dyDescent="0.35"/>
    <row r="83506" customFormat="1" x14ac:dyDescent="0.35"/>
    <row r="83507" customFormat="1" x14ac:dyDescent="0.35"/>
    <row r="83508" customFormat="1" x14ac:dyDescent="0.35"/>
    <row r="83509" customFormat="1" x14ac:dyDescent="0.35"/>
    <row r="83510" customFormat="1" x14ac:dyDescent="0.35"/>
    <row r="83511" customFormat="1" x14ac:dyDescent="0.35"/>
    <row r="83512" customFormat="1" x14ac:dyDescent="0.35"/>
    <row r="83513" customFormat="1" x14ac:dyDescent="0.35"/>
    <row r="83514" customFormat="1" x14ac:dyDescent="0.35"/>
    <row r="83515" customFormat="1" x14ac:dyDescent="0.35"/>
    <row r="83516" customFormat="1" x14ac:dyDescent="0.35"/>
    <row r="83517" customFormat="1" x14ac:dyDescent="0.35"/>
    <row r="83518" customFormat="1" x14ac:dyDescent="0.35"/>
    <row r="83519" customFormat="1" x14ac:dyDescent="0.35"/>
    <row r="83520" customFormat="1" x14ac:dyDescent="0.35"/>
    <row r="83521" customFormat="1" x14ac:dyDescent="0.35"/>
    <row r="83522" customFormat="1" x14ac:dyDescent="0.35"/>
    <row r="83523" customFormat="1" x14ac:dyDescent="0.35"/>
    <row r="83524" customFormat="1" x14ac:dyDescent="0.35"/>
    <row r="83525" customFormat="1" x14ac:dyDescent="0.35"/>
    <row r="83526" customFormat="1" x14ac:dyDescent="0.35"/>
    <row r="83527" customFormat="1" x14ac:dyDescent="0.35"/>
    <row r="83528" customFormat="1" x14ac:dyDescent="0.35"/>
    <row r="83529" customFormat="1" x14ac:dyDescent="0.35"/>
    <row r="83530" customFormat="1" x14ac:dyDescent="0.35"/>
    <row r="83531" customFormat="1" x14ac:dyDescent="0.35"/>
    <row r="83532" customFormat="1" x14ac:dyDescent="0.35"/>
    <row r="83533" customFormat="1" x14ac:dyDescent="0.35"/>
    <row r="83534" customFormat="1" x14ac:dyDescent="0.35"/>
    <row r="83535" customFormat="1" x14ac:dyDescent="0.35"/>
    <row r="83536" customFormat="1" x14ac:dyDescent="0.35"/>
    <row r="83537" customFormat="1" x14ac:dyDescent="0.35"/>
    <row r="83538" customFormat="1" x14ac:dyDescent="0.35"/>
    <row r="83539" customFormat="1" x14ac:dyDescent="0.35"/>
    <row r="83540" customFormat="1" x14ac:dyDescent="0.35"/>
    <row r="83541" customFormat="1" x14ac:dyDescent="0.35"/>
    <row r="83542" customFormat="1" x14ac:dyDescent="0.35"/>
    <row r="83543" customFormat="1" x14ac:dyDescent="0.35"/>
    <row r="83544" customFormat="1" x14ac:dyDescent="0.35"/>
    <row r="83545" customFormat="1" x14ac:dyDescent="0.35"/>
    <row r="83546" customFormat="1" x14ac:dyDescent="0.35"/>
    <row r="83547" customFormat="1" x14ac:dyDescent="0.35"/>
    <row r="83548" customFormat="1" x14ac:dyDescent="0.35"/>
    <row r="83549" customFormat="1" x14ac:dyDescent="0.35"/>
    <row r="83550" customFormat="1" x14ac:dyDescent="0.35"/>
    <row r="83551" customFormat="1" x14ac:dyDescent="0.35"/>
    <row r="83552" customFormat="1" x14ac:dyDescent="0.35"/>
    <row r="83553" customFormat="1" x14ac:dyDescent="0.35"/>
    <row r="83554" customFormat="1" x14ac:dyDescent="0.35"/>
    <row r="83555" customFormat="1" x14ac:dyDescent="0.35"/>
    <row r="83556" customFormat="1" x14ac:dyDescent="0.35"/>
    <row r="83557" customFormat="1" x14ac:dyDescent="0.35"/>
    <row r="83558" customFormat="1" x14ac:dyDescent="0.35"/>
    <row r="83559" customFormat="1" x14ac:dyDescent="0.35"/>
    <row r="83560" customFormat="1" x14ac:dyDescent="0.35"/>
    <row r="83561" customFormat="1" x14ac:dyDescent="0.35"/>
    <row r="83562" customFormat="1" x14ac:dyDescent="0.35"/>
    <row r="83563" customFormat="1" x14ac:dyDescent="0.35"/>
    <row r="83564" customFormat="1" x14ac:dyDescent="0.35"/>
    <row r="83565" customFormat="1" x14ac:dyDescent="0.35"/>
    <row r="83566" customFormat="1" x14ac:dyDescent="0.35"/>
    <row r="83567" customFormat="1" x14ac:dyDescent="0.35"/>
    <row r="83568" customFormat="1" x14ac:dyDescent="0.35"/>
    <row r="83569" customFormat="1" x14ac:dyDescent="0.35"/>
    <row r="83570" customFormat="1" x14ac:dyDescent="0.35"/>
    <row r="83571" customFormat="1" x14ac:dyDescent="0.35"/>
    <row r="83572" customFormat="1" x14ac:dyDescent="0.35"/>
    <row r="83573" customFormat="1" x14ac:dyDescent="0.35"/>
    <row r="83574" customFormat="1" x14ac:dyDescent="0.35"/>
    <row r="83575" customFormat="1" x14ac:dyDescent="0.35"/>
    <row r="83576" customFormat="1" x14ac:dyDescent="0.35"/>
    <row r="83577" customFormat="1" x14ac:dyDescent="0.35"/>
    <row r="83578" customFormat="1" x14ac:dyDescent="0.35"/>
    <row r="83579" customFormat="1" x14ac:dyDescent="0.35"/>
    <row r="83580" customFormat="1" x14ac:dyDescent="0.35"/>
    <row r="83581" customFormat="1" x14ac:dyDescent="0.35"/>
    <row r="83582" customFormat="1" x14ac:dyDescent="0.35"/>
    <row r="83583" customFormat="1" x14ac:dyDescent="0.35"/>
    <row r="83584" customFormat="1" x14ac:dyDescent="0.35"/>
    <row r="83585" customFormat="1" x14ac:dyDescent="0.35"/>
    <row r="83586" customFormat="1" x14ac:dyDescent="0.35"/>
    <row r="83587" customFormat="1" x14ac:dyDescent="0.35"/>
    <row r="83588" customFormat="1" x14ac:dyDescent="0.35"/>
    <row r="83589" customFormat="1" x14ac:dyDescent="0.35"/>
    <row r="83590" customFormat="1" x14ac:dyDescent="0.35"/>
    <row r="83591" customFormat="1" x14ac:dyDescent="0.35"/>
    <row r="83592" customFormat="1" x14ac:dyDescent="0.35"/>
    <row r="83593" customFormat="1" x14ac:dyDescent="0.35"/>
    <row r="83594" customFormat="1" x14ac:dyDescent="0.35"/>
    <row r="83595" customFormat="1" x14ac:dyDescent="0.35"/>
    <row r="83596" customFormat="1" x14ac:dyDescent="0.35"/>
    <row r="83597" customFormat="1" x14ac:dyDescent="0.35"/>
    <row r="83598" customFormat="1" x14ac:dyDescent="0.35"/>
    <row r="83599" customFormat="1" x14ac:dyDescent="0.35"/>
    <row r="83600" customFormat="1" x14ac:dyDescent="0.35"/>
    <row r="83601" customFormat="1" x14ac:dyDescent="0.35"/>
    <row r="83602" customFormat="1" x14ac:dyDescent="0.35"/>
    <row r="83603" customFormat="1" x14ac:dyDescent="0.35"/>
    <row r="83604" customFormat="1" x14ac:dyDescent="0.35"/>
    <row r="83605" customFormat="1" x14ac:dyDescent="0.35"/>
    <row r="83606" customFormat="1" x14ac:dyDescent="0.35"/>
    <row r="83607" customFormat="1" x14ac:dyDescent="0.35"/>
    <row r="83608" customFormat="1" x14ac:dyDescent="0.35"/>
    <row r="83609" customFormat="1" x14ac:dyDescent="0.35"/>
    <row r="83610" customFormat="1" x14ac:dyDescent="0.35"/>
    <row r="83611" customFormat="1" x14ac:dyDescent="0.35"/>
    <row r="83612" customFormat="1" x14ac:dyDescent="0.35"/>
    <row r="83613" customFormat="1" x14ac:dyDescent="0.35"/>
    <row r="83614" customFormat="1" x14ac:dyDescent="0.35"/>
    <row r="83615" customFormat="1" x14ac:dyDescent="0.35"/>
    <row r="83616" customFormat="1" x14ac:dyDescent="0.35"/>
    <row r="83617" customFormat="1" x14ac:dyDescent="0.35"/>
    <row r="83618" customFormat="1" x14ac:dyDescent="0.35"/>
    <row r="83619" customFormat="1" x14ac:dyDescent="0.35"/>
    <row r="83620" customFormat="1" x14ac:dyDescent="0.35"/>
    <row r="83621" customFormat="1" x14ac:dyDescent="0.35"/>
    <row r="83622" customFormat="1" x14ac:dyDescent="0.35"/>
    <row r="83623" customFormat="1" x14ac:dyDescent="0.35"/>
    <row r="83624" customFormat="1" x14ac:dyDescent="0.35"/>
    <row r="83625" customFormat="1" x14ac:dyDescent="0.35"/>
    <row r="83626" customFormat="1" x14ac:dyDescent="0.35"/>
    <row r="83627" customFormat="1" x14ac:dyDescent="0.35"/>
    <row r="83628" customFormat="1" x14ac:dyDescent="0.35"/>
    <row r="83629" customFormat="1" x14ac:dyDescent="0.35"/>
    <row r="83630" customFormat="1" x14ac:dyDescent="0.35"/>
    <row r="83631" customFormat="1" x14ac:dyDescent="0.35"/>
    <row r="83632" customFormat="1" x14ac:dyDescent="0.35"/>
    <row r="83633" customFormat="1" x14ac:dyDescent="0.35"/>
    <row r="83634" customFormat="1" x14ac:dyDescent="0.35"/>
    <row r="83635" customFormat="1" x14ac:dyDescent="0.35"/>
    <row r="83636" customFormat="1" x14ac:dyDescent="0.35"/>
    <row r="83637" customFormat="1" x14ac:dyDescent="0.35"/>
    <row r="83638" customFormat="1" x14ac:dyDescent="0.35"/>
    <row r="83639" customFormat="1" x14ac:dyDescent="0.35"/>
    <row r="83640" customFormat="1" x14ac:dyDescent="0.35"/>
    <row r="83641" customFormat="1" x14ac:dyDescent="0.35"/>
    <row r="83642" customFormat="1" x14ac:dyDescent="0.35"/>
    <row r="83643" customFormat="1" x14ac:dyDescent="0.35"/>
    <row r="83644" customFormat="1" x14ac:dyDescent="0.35"/>
    <row r="83645" customFormat="1" x14ac:dyDescent="0.35"/>
    <row r="83646" customFormat="1" x14ac:dyDescent="0.35"/>
    <row r="83647" customFormat="1" x14ac:dyDescent="0.35"/>
    <row r="83648" customFormat="1" x14ac:dyDescent="0.35"/>
    <row r="83649" customFormat="1" x14ac:dyDescent="0.35"/>
    <row r="83650" customFormat="1" x14ac:dyDescent="0.35"/>
    <row r="83651" customFormat="1" x14ac:dyDescent="0.35"/>
    <row r="83652" customFormat="1" x14ac:dyDescent="0.35"/>
    <row r="83653" customFormat="1" x14ac:dyDescent="0.35"/>
    <row r="83654" customFormat="1" x14ac:dyDescent="0.35"/>
    <row r="83655" customFormat="1" x14ac:dyDescent="0.35"/>
    <row r="83656" customFormat="1" x14ac:dyDescent="0.35"/>
    <row r="83657" customFormat="1" x14ac:dyDescent="0.35"/>
    <row r="83658" customFormat="1" x14ac:dyDescent="0.35"/>
    <row r="83659" customFormat="1" x14ac:dyDescent="0.35"/>
    <row r="83660" customFormat="1" x14ac:dyDescent="0.35"/>
    <row r="83661" customFormat="1" x14ac:dyDescent="0.35"/>
    <row r="83662" customFormat="1" x14ac:dyDescent="0.35"/>
    <row r="83663" customFormat="1" x14ac:dyDescent="0.35"/>
    <row r="83664" customFormat="1" x14ac:dyDescent="0.35"/>
    <row r="83665" customFormat="1" x14ac:dyDescent="0.35"/>
    <row r="83666" customFormat="1" x14ac:dyDescent="0.35"/>
    <row r="83667" customFormat="1" x14ac:dyDescent="0.35"/>
    <row r="83668" customFormat="1" x14ac:dyDescent="0.35"/>
    <row r="83669" customFormat="1" x14ac:dyDescent="0.35"/>
    <row r="83670" customFormat="1" x14ac:dyDescent="0.35"/>
    <row r="83671" customFormat="1" x14ac:dyDescent="0.35"/>
    <row r="83672" customFormat="1" x14ac:dyDescent="0.35"/>
    <row r="83673" customFormat="1" x14ac:dyDescent="0.35"/>
    <row r="83674" customFormat="1" x14ac:dyDescent="0.35"/>
    <row r="83675" customFormat="1" x14ac:dyDescent="0.35"/>
    <row r="83676" customFormat="1" x14ac:dyDescent="0.35"/>
    <row r="83677" customFormat="1" x14ac:dyDescent="0.35"/>
    <row r="83678" customFormat="1" x14ac:dyDescent="0.35"/>
    <row r="83679" customFormat="1" x14ac:dyDescent="0.35"/>
    <row r="83680" customFormat="1" x14ac:dyDescent="0.35"/>
    <row r="83681" customFormat="1" x14ac:dyDescent="0.35"/>
    <row r="83682" customFormat="1" x14ac:dyDescent="0.35"/>
    <row r="83683" customFormat="1" x14ac:dyDescent="0.35"/>
    <row r="83684" customFormat="1" x14ac:dyDescent="0.35"/>
    <row r="83685" customFormat="1" x14ac:dyDescent="0.35"/>
    <row r="83686" customFormat="1" x14ac:dyDescent="0.35"/>
    <row r="83687" customFormat="1" x14ac:dyDescent="0.35"/>
    <row r="83688" customFormat="1" x14ac:dyDescent="0.35"/>
    <row r="83689" customFormat="1" x14ac:dyDescent="0.35"/>
    <row r="83690" customFormat="1" x14ac:dyDescent="0.35"/>
    <row r="83691" customFormat="1" x14ac:dyDescent="0.35"/>
    <row r="83692" customFormat="1" x14ac:dyDescent="0.35"/>
    <row r="83693" customFormat="1" x14ac:dyDescent="0.35"/>
    <row r="83694" customFormat="1" x14ac:dyDescent="0.35"/>
    <row r="83695" customFormat="1" x14ac:dyDescent="0.35"/>
    <row r="83696" customFormat="1" x14ac:dyDescent="0.35"/>
    <row r="83697" customFormat="1" x14ac:dyDescent="0.35"/>
    <row r="83698" customFormat="1" x14ac:dyDescent="0.35"/>
    <row r="83699" customFormat="1" x14ac:dyDescent="0.35"/>
    <row r="83700" customFormat="1" x14ac:dyDescent="0.35"/>
    <row r="83701" customFormat="1" x14ac:dyDescent="0.35"/>
    <row r="83702" customFormat="1" x14ac:dyDescent="0.35"/>
    <row r="83703" customFormat="1" x14ac:dyDescent="0.35"/>
    <row r="83704" customFormat="1" x14ac:dyDescent="0.35"/>
    <row r="83705" customFormat="1" x14ac:dyDescent="0.35"/>
    <row r="83706" customFormat="1" x14ac:dyDescent="0.35"/>
    <row r="83707" customFormat="1" x14ac:dyDescent="0.35"/>
    <row r="83708" customFormat="1" x14ac:dyDescent="0.35"/>
    <row r="83709" customFormat="1" x14ac:dyDescent="0.35"/>
    <row r="83710" customFormat="1" x14ac:dyDescent="0.35"/>
    <row r="83711" customFormat="1" x14ac:dyDescent="0.35"/>
    <row r="83712" customFormat="1" x14ac:dyDescent="0.35"/>
    <row r="83713" customFormat="1" x14ac:dyDescent="0.35"/>
    <row r="83714" customFormat="1" x14ac:dyDescent="0.35"/>
    <row r="83715" customFormat="1" x14ac:dyDescent="0.35"/>
    <row r="83716" customFormat="1" x14ac:dyDescent="0.35"/>
    <row r="83717" customFormat="1" x14ac:dyDescent="0.35"/>
    <row r="83718" customFormat="1" x14ac:dyDescent="0.35"/>
    <row r="83719" customFormat="1" x14ac:dyDescent="0.35"/>
    <row r="83720" customFormat="1" x14ac:dyDescent="0.35"/>
    <row r="83721" customFormat="1" x14ac:dyDescent="0.35"/>
    <row r="83722" customFormat="1" x14ac:dyDescent="0.35"/>
    <row r="83723" customFormat="1" x14ac:dyDescent="0.35"/>
    <row r="83724" customFormat="1" x14ac:dyDescent="0.35"/>
    <row r="83725" customFormat="1" x14ac:dyDescent="0.35"/>
    <row r="83726" customFormat="1" x14ac:dyDescent="0.35"/>
    <row r="83727" customFormat="1" x14ac:dyDescent="0.35"/>
    <row r="83728" customFormat="1" x14ac:dyDescent="0.35"/>
    <row r="83729" customFormat="1" x14ac:dyDescent="0.35"/>
    <row r="83730" customFormat="1" x14ac:dyDescent="0.35"/>
    <row r="83731" customFormat="1" x14ac:dyDescent="0.35"/>
    <row r="83732" customFormat="1" x14ac:dyDescent="0.35"/>
    <row r="83733" customFormat="1" x14ac:dyDescent="0.35"/>
    <row r="83734" customFormat="1" x14ac:dyDescent="0.35"/>
    <row r="83735" customFormat="1" x14ac:dyDescent="0.35"/>
    <row r="83736" customFormat="1" x14ac:dyDescent="0.35"/>
    <row r="83737" customFormat="1" x14ac:dyDescent="0.35"/>
    <row r="83738" customFormat="1" x14ac:dyDescent="0.35"/>
    <row r="83739" customFormat="1" x14ac:dyDescent="0.35"/>
    <row r="83740" customFormat="1" x14ac:dyDescent="0.35"/>
    <row r="83741" customFormat="1" x14ac:dyDescent="0.35"/>
    <row r="83742" customFormat="1" x14ac:dyDescent="0.35"/>
    <row r="83743" customFormat="1" x14ac:dyDescent="0.35"/>
    <row r="83744" customFormat="1" x14ac:dyDescent="0.35"/>
    <row r="83745" customFormat="1" x14ac:dyDescent="0.35"/>
    <row r="83746" customFormat="1" x14ac:dyDescent="0.35"/>
    <row r="83747" customFormat="1" x14ac:dyDescent="0.35"/>
    <row r="83748" customFormat="1" x14ac:dyDescent="0.35"/>
    <row r="83749" customFormat="1" x14ac:dyDescent="0.35"/>
    <row r="83750" customFormat="1" x14ac:dyDescent="0.35"/>
    <row r="83751" customFormat="1" x14ac:dyDescent="0.35"/>
    <row r="83752" customFormat="1" x14ac:dyDescent="0.35"/>
    <row r="83753" customFormat="1" x14ac:dyDescent="0.35"/>
    <row r="83754" customFormat="1" x14ac:dyDescent="0.35"/>
    <row r="83755" customFormat="1" x14ac:dyDescent="0.35"/>
    <row r="83756" customFormat="1" x14ac:dyDescent="0.35"/>
    <row r="83757" customFormat="1" x14ac:dyDescent="0.35"/>
    <row r="83758" customFormat="1" x14ac:dyDescent="0.35"/>
    <row r="83759" customFormat="1" x14ac:dyDescent="0.35"/>
    <row r="83760" customFormat="1" x14ac:dyDescent="0.35"/>
    <row r="83761" customFormat="1" x14ac:dyDescent="0.35"/>
    <row r="83762" customFormat="1" x14ac:dyDescent="0.35"/>
    <row r="83763" customFormat="1" x14ac:dyDescent="0.35"/>
    <row r="83764" customFormat="1" x14ac:dyDescent="0.35"/>
    <row r="83765" customFormat="1" x14ac:dyDescent="0.35"/>
    <row r="83766" customFormat="1" x14ac:dyDescent="0.35"/>
    <row r="83767" customFormat="1" x14ac:dyDescent="0.35"/>
    <row r="83768" customFormat="1" x14ac:dyDescent="0.35"/>
    <row r="83769" customFormat="1" x14ac:dyDescent="0.35"/>
    <row r="83770" customFormat="1" x14ac:dyDescent="0.35"/>
    <row r="83771" customFormat="1" x14ac:dyDescent="0.35"/>
    <row r="83772" customFormat="1" x14ac:dyDescent="0.35"/>
    <row r="83773" customFormat="1" x14ac:dyDescent="0.35"/>
    <row r="83774" customFormat="1" x14ac:dyDescent="0.35"/>
    <row r="83775" customFormat="1" x14ac:dyDescent="0.35"/>
    <row r="83776" customFormat="1" x14ac:dyDescent="0.35"/>
    <row r="83777" customFormat="1" x14ac:dyDescent="0.35"/>
    <row r="83778" customFormat="1" x14ac:dyDescent="0.35"/>
    <row r="83779" customFormat="1" x14ac:dyDescent="0.35"/>
    <row r="83780" customFormat="1" x14ac:dyDescent="0.35"/>
    <row r="83781" customFormat="1" x14ac:dyDescent="0.35"/>
    <row r="83782" customFormat="1" x14ac:dyDescent="0.35"/>
    <row r="83783" customFormat="1" x14ac:dyDescent="0.35"/>
    <row r="83784" customFormat="1" x14ac:dyDescent="0.35"/>
    <row r="83785" customFormat="1" x14ac:dyDescent="0.35"/>
    <row r="83786" customFormat="1" x14ac:dyDescent="0.35"/>
    <row r="83787" customFormat="1" x14ac:dyDescent="0.35"/>
    <row r="83788" customFormat="1" x14ac:dyDescent="0.35"/>
    <row r="83789" customFormat="1" x14ac:dyDescent="0.35"/>
    <row r="83790" customFormat="1" x14ac:dyDescent="0.35"/>
    <row r="83791" customFormat="1" x14ac:dyDescent="0.35"/>
    <row r="83792" customFormat="1" x14ac:dyDescent="0.35"/>
    <row r="83793" customFormat="1" x14ac:dyDescent="0.35"/>
    <row r="83794" customFormat="1" x14ac:dyDescent="0.35"/>
    <row r="83795" customFormat="1" x14ac:dyDescent="0.35"/>
    <row r="83796" customFormat="1" x14ac:dyDescent="0.35"/>
    <row r="83797" customFormat="1" x14ac:dyDescent="0.35"/>
    <row r="83798" customFormat="1" x14ac:dyDescent="0.35"/>
    <row r="83799" customFormat="1" x14ac:dyDescent="0.35"/>
    <row r="83800" customFormat="1" x14ac:dyDescent="0.35"/>
    <row r="83801" customFormat="1" x14ac:dyDescent="0.35"/>
    <row r="83802" customFormat="1" x14ac:dyDescent="0.35"/>
    <row r="83803" customFormat="1" x14ac:dyDescent="0.35"/>
    <row r="83804" customFormat="1" x14ac:dyDescent="0.35"/>
    <row r="83805" customFormat="1" x14ac:dyDescent="0.35"/>
    <row r="83806" customFormat="1" x14ac:dyDescent="0.35"/>
    <row r="83807" customFormat="1" x14ac:dyDescent="0.35"/>
    <row r="83808" customFormat="1" x14ac:dyDescent="0.35"/>
    <row r="83809" customFormat="1" x14ac:dyDescent="0.35"/>
    <row r="83810" customFormat="1" x14ac:dyDescent="0.35"/>
    <row r="83811" customFormat="1" x14ac:dyDescent="0.35"/>
    <row r="83812" customFormat="1" x14ac:dyDescent="0.35"/>
    <row r="83813" customFormat="1" x14ac:dyDescent="0.35"/>
    <row r="83814" customFormat="1" x14ac:dyDescent="0.35"/>
    <row r="83815" customFormat="1" x14ac:dyDescent="0.35"/>
    <row r="83816" customFormat="1" x14ac:dyDescent="0.35"/>
    <row r="83817" customFormat="1" x14ac:dyDescent="0.35"/>
    <row r="83818" customFormat="1" x14ac:dyDescent="0.35"/>
    <row r="83819" customFormat="1" x14ac:dyDescent="0.35"/>
    <row r="83820" customFormat="1" x14ac:dyDescent="0.35"/>
    <row r="83821" customFormat="1" x14ac:dyDescent="0.35"/>
    <row r="83822" customFormat="1" x14ac:dyDescent="0.35"/>
    <row r="83823" customFormat="1" x14ac:dyDescent="0.35"/>
    <row r="83824" customFormat="1" x14ac:dyDescent="0.35"/>
    <row r="83825" customFormat="1" x14ac:dyDescent="0.35"/>
    <row r="83826" customFormat="1" x14ac:dyDescent="0.35"/>
    <row r="83827" customFormat="1" x14ac:dyDescent="0.35"/>
    <row r="83828" customFormat="1" x14ac:dyDescent="0.35"/>
    <row r="83829" customFormat="1" x14ac:dyDescent="0.35"/>
    <row r="83830" customFormat="1" x14ac:dyDescent="0.35"/>
    <row r="83831" customFormat="1" x14ac:dyDescent="0.35"/>
    <row r="83832" customFormat="1" x14ac:dyDescent="0.35"/>
    <row r="83833" customFormat="1" x14ac:dyDescent="0.35"/>
    <row r="83834" customFormat="1" x14ac:dyDescent="0.35"/>
    <row r="83835" customFormat="1" x14ac:dyDescent="0.35"/>
    <row r="83836" customFormat="1" x14ac:dyDescent="0.35"/>
    <row r="83837" customFormat="1" x14ac:dyDescent="0.35"/>
    <row r="83838" customFormat="1" x14ac:dyDescent="0.35"/>
    <row r="83839" customFormat="1" x14ac:dyDescent="0.35"/>
    <row r="83840" customFormat="1" x14ac:dyDescent="0.35"/>
    <row r="83841" customFormat="1" x14ac:dyDescent="0.35"/>
    <row r="83842" customFormat="1" x14ac:dyDescent="0.35"/>
    <row r="83843" customFormat="1" x14ac:dyDescent="0.35"/>
    <row r="83844" customFormat="1" x14ac:dyDescent="0.35"/>
    <row r="83845" customFormat="1" x14ac:dyDescent="0.35"/>
    <row r="83846" customFormat="1" x14ac:dyDescent="0.35"/>
    <row r="83847" customFormat="1" x14ac:dyDescent="0.35"/>
    <row r="83848" customFormat="1" x14ac:dyDescent="0.35"/>
    <row r="83849" customFormat="1" x14ac:dyDescent="0.35"/>
    <row r="83850" customFormat="1" x14ac:dyDescent="0.35"/>
    <row r="83851" customFormat="1" x14ac:dyDescent="0.35"/>
    <row r="83852" customFormat="1" x14ac:dyDescent="0.35"/>
    <row r="83853" customFormat="1" x14ac:dyDescent="0.35"/>
    <row r="83854" customFormat="1" x14ac:dyDescent="0.35"/>
    <row r="83855" customFormat="1" x14ac:dyDescent="0.35"/>
    <row r="83856" customFormat="1" x14ac:dyDescent="0.35"/>
    <row r="83857" customFormat="1" x14ac:dyDescent="0.35"/>
    <row r="83858" customFormat="1" x14ac:dyDescent="0.35"/>
    <row r="83859" customFormat="1" x14ac:dyDescent="0.35"/>
    <row r="83860" customFormat="1" x14ac:dyDescent="0.35"/>
    <row r="83861" customFormat="1" x14ac:dyDescent="0.35"/>
    <row r="83862" customFormat="1" x14ac:dyDescent="0.35"/>
    <row r="83863" customFormat="1" x14ac:dyDescent="0.35"/>
    <row r="83864" customFormat="1" x14ac:dyDescent="0.35"/>
    <row r="83865" customFormat="1" x14ac:dyDescent="0.35"/>
    <row r="83866" customFormat="1" x14ac:dyDescent="0.35"/>
    <row r="83867" customFormat="1" x14ac:dyDescent="0.35"/>
    <row r="83868" customFormat="1" x14ac:dyDescent="0.35"/>
    <row r="83869" customFormat="1" x14ac:dyDescent="0.35"/>
    <row r="83870" customFormat="1" x14ac:dyDescent="0.35"/>
    <row r="83871" customFormat="1" x14ac:dyDescent="0.35"/>
    <row r="83872" customFormat="1" x14ac:dyDescent="0.35"/>
    <row r="83873" customFormat="1" x14ac:dyDescent="0.35"/>
    <row r="83874" customFormat="1" x14ac:dyDescent="0.35"/>
    <row r="83875" customFormat="1" x14ac:dyDescent="0.35"/>
    <row r="83876" customFormat="1" x14ac:dyDescent="0.35"/>
    <row r="83877" customFormat="1" x14ac:dyDescent="0.35"/>
    <row r="83878" customFormat="1" x14ac:dyDescent="0.35"/>
    <row r="83879" customFormat="1" x14ac:dyDescent="0.35"/>
    <row r="83880" customFormat="1" x14ac:dyDescent="0.35"/>
    <row r="83881" customFormat="1" x14ac:dyDescent="0.35"/>
    <row r="83882" customFormat="1" x14ac:dyDescent="0.35"/>
    <row r="83883" customFormat="1" x14ac:dyDescent="0.35"/>
    <row r="83884" customFormat="1" x14ac:dyDescent="0.35"/>
    <row r="83885" customFormat="1" x14ac:dyDescent="0.35"/>
    <row r="83886" customFormat="1" x14ac:dyDescent="0.35"/>
    <row r="83887" customFormat="1" x14ac:dyDescent="0.35"/>
    <row r="83888" customFormat="1" x14ac:dyDescent="0.35"/>
    <row r="83889" customFormat="1" x14ac:dyDescent="0.35"/>
    <row r="83890" customFormat="1" x14ac:dyDescent="0.35"/>
    <row r="83891" customFormat="1" x14ac:dyDescent="0.35"/>
    <row r="83892" customFormat="1" x14ac:dyDescent="0.35"/>
    <row r="83893" customFormat="1" x14ac:dyDescent="0.35"/>
    <row r="83894" customFormat="1" x14ac:dyDescent="0.35"/>
    <row r="83895" customFormat="1" x14ac:dyDescent="0.35"/>
    <row r="83896" customFormat="1" x14ac:dyDescent="0.35"/>
    <row r="83897" customFormat="1" x14ac:dyDescent="0.35"/>
    <row r="83898" customFormat="1" x14ac:dyDescent="0.35"/>
    <row r="83899" customFormat="1" x14ac:dyDescent="0.35"/>
    <row r="83900" customFormat="1" x14ac:dyDescent="0.35"/>
    <row r="83901" customFormat="1" x14ac:dyDescent="0.35"/>
    <row r="83902" customFormat="1" x14ac:dyDescent="0.35"/>
    <row r="83903" customFormat="1" x14ac:dyDescent="0.35"/>
    <row r="83904" customFormat="1" x14ac:dyDescent="0.35"/>
    <row r="83905" customFormat="1" x14ac:dyDescent="0.35"/>
    <row r="83906" customFormat="1" x14ac:dyDescent="0.35"/>
    <row r="83907" customFormat="1" x14ac:dyDescent="0.35"/>
    <row r="83908" customFormat="1" x14ac:dyDescent="0.35"/>
    <row r="83909" customFormat="1" x14ac:dyDescent="0.35"/>
    <row r="83910" customFormat="1" x14ac:dyDescent="0.35"/>
    <row r="83911" customFormat="1" x14ac:dyDescent="0.35"/>
    <row r="83912" customFormat="1" x14ac:dyDescent="0.35"/>
    <row r="83913" customFormat="1" x14ac:dyDescent="0.35"/>
    <row r="83914" customFormat="1" x14ac:dyDescent="0.35"/>
    <row r="83915" customFormat="1" x14ac:dyDescent="0.35"/>
    <row r="83916" customFormat="1" x14ac:dyDescent="0.35"/>
    <row r="83917" customFormat="1" x14ac:dyDescent="0.35"/>
    <row r="83918" customFormat="1" x14ac:dyDescent="0.35"/>
    <row r="83919" customFormat="1" x14ac:dyDescent="0.35"/>
    <row r="83920" customFormat="1" x14ac:dyDescent="0.35"/>
    <row r="83921" customFormat="1" x14ac:dyDescent="0.35"/>
    <row r="83922" customFormat="1" x14ac:dyDescent="0.35"/>
    <row r="83923" customFormat="1" x14ac:dyDescent="0.35"/>
    <row r="83924" customFormat="1" x14ac:dyDescent="0.35"/>
    <row r="83925" customFormat="1" x14ac:dyDescent="0.35"/>
    <row r="83926" customFormat="1" x14ac:dyDescent="0.35"/>
    <row r="83927" customFormat="1" x14ac:dyDescent="0.35"/>
    <row r="83928" customFormat="1" x14ac:dyDescent="0.35"/>
    <row r="83929" customFormat="1" x14ac:dyDescent="0.35"/>
    <row r="83930" customFormat="1" x14ac:dyDescent="0.35"/>
    <row r="83931" customFormat="1" x14ac:dyDescent="0.35"/>
    <row r="83932" customFormat="1" x14ac:dyDescent="0.35"/>
    <row r="83933" customFormat="1" x14ac:dyDescent="0.35"/>
    <row r="83934" customFormat="1" x14ac:dyDescent="0.35"/>
    <row r="83935" customFormat="1" x14ac:dyDescent="0.35"/>
    <row r="83936" customFormat="1" x14ac:dyDescent="0.35"/>
    <row r="83937" customFormat="1" x14ac:dyDescent="0.35"/>
    <row r="83938" customFormat="1" x14ac:dyDescent="0.35"/>
    <row r="83939" customFormat="1" x14ac:dyDescent="0.35"/>
    <row r="83940" customFormat="1" x14ac:dyDescent="0.35"/>
    <row r="83941" customFormat="1" x14ac:dyDescent="0.35"/>
    <row r="83942" customFormat="1" x14ac:dyDescent="0.35"/>
    <row r="83943" customFormat="1" x14ac:dyDescent="0.35"/>
    <row r="83944" customFormat="1" x14ac:dyDescent="0.35"/>
    <row r="83945" customFormat="1" x14ac:dyDescent="0.35"/>
    <row r="83946" customFormat="1" x14ac:dyDescent="0.35"/>
    <row r="83947" customFormat="1" x14ac:dyDescent="0.35"/>
    <row r="83948" customFormat="1" x14ac:dyDescent="0.35"/>
    <row r="83949" customFormat="1" x14ac:dyDescent="0.35"/>
    <row r="83950" customFormat="1" x14ac:dyDescent="0.35"/>
    <row r="83951" customFormat="1" x14ac:dyDescent="0.35"/>
    <row r="83952" customFormat="1" x14ac:dyDescent="0.35"/>
    <row r="83953" customFormat="1" x14ac:dyDescent="0.35"/>
    <row r="83954" customFormat="1" x14ac:dyDescent="0.35"/>
    <row r="83955" customFormat="1" x14ac:dyDescent="0.35"/>
    <row r="83956" customFormat="1" x14ac:dyDescent="0.35"/>
    <row r="83957" customFormat="1" x14ac:dyDescent="0.35"/>
    <row r="83958" customFormat="1" x14ac:dyDescent="0.35"/>
    <row r="83959" customFormat="1" x14ac:dyDescent="0.35"/>
    <row r="83960" customFormat="1" x14ac:dyDescent="0.35"/>
    <row r="83961" customFormat="1" x14ac:dyDescent="0.35"/>
    <row r="83962" customFormat="1" x14ac:dyDescent="0.35"/>
    <row r="83963" customFormat="1" x14ac:dyDescent="0.35"/>
    <row r="83964" customFormat="1" x14ac:dyDescent="0.35"/>
    <row r="83965" customFormat="1" x14ac:dyDescent="0.35"/>
    <row r="83966" customFormat="1" x14ac:dyDescent="0.35"/>
    <row r="83967" customFormat="1" x14ac:dyDescent="0.35"/>
    <row r="83968" customFormat="1" x14ac:dyDescent="0.35"/>
    <row r="83969" customFormat="1" x14ac:dyDescent="0.35"/>
    <row r="83970" customFormat="1" x14ac:dyDescent="0.35"/>
    <row r="83971" customFormat="1" x14ac:dyDescent="0.35"/>
    <row r="83972" customFormat="1" x14ac:dyDescent="0.35"/>
    <row r="83973" customFormat="1" x14ac:dyDescent="0.35"/>
    <row r="83974" customFormat="1" x14ac:dyDescent="0.35"/>
    <row r="83975" customFormat="1" x14ac:dyDescent="0.35"/>
    <row r="83976" customFormat="1" x14ac:dyDescent="0.35"/>
    <row r="83977" customFormat="1" x14ac:dyDescent="0.35"/>
    <row r="83978" customFormat="1" x14ac:dyDescent="0.35"/>
    <row r="83979" customFormat="1" x14ac:dyDescent="0.35"/>
    <row r="83980" customFormat="1" x14ac:dyDescent="0.35"/>
    <row r="83981" customFormat="1" x14ac:dyDescent="0.35"/>
    <row r="83982" customFormat="1" x14ac:dyDescent="0.35"/>
    <row r="83983" customFormat="1" x14ac:dyDescent="0.35"/>
    <row r="83984" customFormat="1" x14ac:dyDescent="0.35"/>
    <row r="83985" customFormat="1" x14ac:dyDescent="0.35"/>
    <row r="83986" customFormat="1" x14ac:dyDescent="0.35"/>
    <row r="83987" customFormat="1" x14ac:dyDescent="0.35"/>
    <row r="83988" customFormat="1" x14ac:dyDescent="0.35"/>
    <row r="83989" customFormat="1" x14ac:dyDescent="0.35"/>
    <row r="83990" customFormat="1" x14ac:dyDescent="0.35"/>
    <row r="83991" customFormat="1" x14ac:dyDescent="0.35"/>
    <row r="83992" customFormat="1" x14ac:dyDescent="0.35"/>
    <row r="83993" customFormat="1" x14ac:dyDescent="0.35"/>
    <row r="83994" customFormat="1" x14ac:dyDescent="0.35"/>
    <row r="83995" customFormat="1" x14ac:dyDescent="0.35"/>
    <row r="83996" customFormat="1" x14ac:dyDescent="0.35"/>
    <row r="83997" customFormat="1" x14ac:dyDescent="0.35"/>
    <row r="83998" customFormat="1" x14ac:dyDescent="0.35"/>
    <row r="83999" customFormat="1" x14ac:dyDescent="0.35"/>
    <row r="84000" customFormat="1" x14ac:dyDescent="0.35"/>
    <row r="84001" customFormat="1" x14ac:dyDescent="0.35"/>
    <row r="84002" customFormat="1" x14ac:dyDescent="0.35"/>
    <row r="84003" customFormat="1" x14ac:dyDescent="0.35"/>
    <row r="84004" customFormat="1" x14ac:dyDescent="0.35"/>
    <row r="84005" customFormat="1" x14ac:dyDescent="0.35"/>
    <row r="84006" customFormat="1" x14ac:dyDescent="0.35"/>
    <row r="84007" customFormat="1" x14ac:dyDescent="0.35"/>
    <row r="84008" customFormat="1" x14ac:dyDescent="0.35"/>
    <row r="84009" customFormat="1" x14ac:dyDescent="0.35"/>
    <row r="84010" customFormat="1" x14ac:dyDescent="0.35"/>
    <row r="84011" customFormat="1" x14ac:dyDescent="0.35"/>
    <row r="84012" customFormat="1" x14ac:dyDescent="0.35"/>
    <row r="84013" customFormat="1" x14ac:dyDescent="0.35"/>
    <row r="84014" customFormat="1" x14ac:dyDescent="0.35"/>
    <row r="84015" customFormat="1" x14ac:dyDescent="0.35"/>
    <row r="84016" customFormat="1" x14ac:dyDescent="0.35"/>
    <row r="84017" customFormat="1" x14ac:dyDescent="0.35"/>
    <row r="84018" customFormat="1" x14ac:dyDescent="0.35"/>
    <row r="84019" customFormat="1" x14ac:dyDescent="0.35"/>
    <row r="84020" customFormat="1" x14ac:dyDescent="0.35"/>
    <row r="84021" customFormat="1" x14ac:dyDescent="0.35"/>
    <row r="84022" customFormat="1" x14ac:dyDescent="0.35"/>
    <row r="84023" customFormat="1" x14ac:dyDescent="0.35"/>
    <row r="84024" customFormat="1" x14ac:dyDescent="0.35"/>
    <row r="84025" customFormat="1" x14ac:dyDescent="0.35"/>
    <row r="84026" customFormat="1" x14ac:dyDescent="0.35"/>
    <row r="84027" customFormat="1" x14ac:dyDescent="0.35"/>
    <row r="84028" customFormat="1" x14ac:dyDescent="0.35"/>
    <row r="84029" customFormat="1" x14ac:dyDescent="0.35"/>
    <row r="84030" customFormat="1" x14ac:dyDescent="0.35"/>
    <row r="84031" customFormat="1" x14ac:dyDescent="0.35"/>
    <row r="84032" customFormat="1" x14ac:dyDescent="0.35"/>
    <row r="84033" customFormat="1" x14ac:dyDescent="0.35"/>
    <row r="84034" customFormat="1" x14ac:dyDescent="0.35"/>
    <row r="84035" customFormat="1" x14ac:dyDescent="0.35"/>
    <row r="84036" customFormat="1" x14ac:dyDescent="0.35"/>
    <row r="84037" customFormat="1" x14ac:dyDescent="0.35"/>
    <row r="84038" customFormat="1" x14ac:dyDescent="0.35"/>
    <row r="84039" customFormat="1" x14ac:dyDescent="0.35"/>
    <row r="84040" customFormat="1" x14ac:dyDescent="0.35"/>
    <row r="84041" customFormat="1" x14ac:dyDescent="0.35"/>
    <row r="84042" customFormat="1" x14ac:dyDescent="0.35"/>
    <row r="84043" customFormat="1" x14ac:dyDescent="0.35"/>
    <row r="84044" customFormat="1" x14ac:dyDescent="0.35"/>
    <row r="84045" customFormat="1" x14ac:dyDescent="0.35"/>
    <row r="84046" customFormat="1" x14ac:dyDescent="0.35"/>
    <row r="84047" customFormat="1" x14ac:dyDescent="0.35"/>
    <row r="84048" customFormat="1" x14ac:dyDescent="0.35"/>
    <row r="84049" customFormat="1" x14ac:dyDescent="0.35"/>
    <row r="84050" customFormat="1" x14ac:dyDescent="0.35"/>
    <row r="84051" customFormat="1" x14ac:dyDescent="0.35"/>
    <row r="84052" customFormat="1" x14ac:dyDescent="0.35"/>
    <row r="84053" customFormat="1" x14ac:dyDescent="0.35"/>
    <row r="84054" customFormat="1" x14ac:dyDescent="0.35"/>
    <row r="84055" customFormat="1" x14ac:dyDescent="0.35"/>
    <row r="84056" customFormat="1" x14ac:dyDescent="0.35"/>
    <row r="84057" customFormat="1" x14ac:dyDescent="0.35"/>
    <row r="84058" customFormat="1" x14ac:dyDescent="0.35"/>
    <row r="84059" customFormat="1" x14ac:dyDescent="0.35"/>
    <row r="84060" customFormat="1" x14ac:dyDescent="0.35"/>
    <row r="84061" customFormat="1" x14ac:dyDescent="0.35"/>
    <row r="84062" customFormat="1" x14ac:dyDescent="0.35"/>
    <row r="84063" customFormat="1" x14ac:dyDescent="0.35"/>
    <row r="84064" customFormat="1" x14ac:dyDescent="0.35"/>
    <row r="84065" customFormat="1" x14ac:dyDescent="0.35"/>
    <row r="84066" customFormat="1" x14ac:dyDescent="0.35"/>
    <row r="84067" customFormat="1" x14ac:dyDescent="0.35"/>
    <row r="84068" customFormat="1" x14ac:dyDescent="0.35"/>
    <row r="84069" customFormat="1" x14ac:dyDescent="0.35"/>
    <row r="84070" customFormat="1" x14ac:dyDescent="0.35"/>
    <row r="84071" customFormat="1" x14ac:dyDescent="0.35"/>
    <row r="84072" customFormat="1" x14ac:dyDescent="0.35"/>
    <row r="84073" customFormat="1" x14ac:dyDescent="0.35"/>
    <row r="84074" customFormat="1" x14ac:dyDescent="0.35"/>
    <row r="84075" customFormat="1" x14ac:dyDescent="0.35"/>
    <row r="84076" customFormat="1" x14ac:dyDescent="0.35"/>
    <row r="84077" customFormat="1" x14ac:dyDescent="0.35"/>
    <row r="84078" customFormat="1" x14ac:dyDescent="0.35"/>
    <row r="84079" customFormat="1" x14ac:dyDescent="0.35"/>
    <row r="84080" customFormat="1" x14ac:dyDescent="0.35"/>
    <row r="84081" customFormat="1" x14ac:dyDescent="0.35"/>
    <row r="84082" customFormat="1" x14ac:dyDescent="0.35"/>
    <row r="84083" customFormat="1" x14ac:dyDescent="0.35"/>
    <row r="84084" customFormat="1" x14ac:dyDescent="0.35"/>
    <row r="84085" customFormat="1" x14ac:dyDescent="0.35"/>
    <row r="84086" customFormat="1" x14ac:dyDescent="0.35"/>
    <row r="84087" customFormat="1" x14ac:dyDescent="0.35"/>
    <row r="84088" customFormat="1" x14ac:dyDescent="0.35"/>
    <row r="84089" customFormat="1" x14ac:dyDescent="0.35"/>
    <row r="84090" customFormat="1" x14ac:dyDescent="0.35"/>
    <row r="84091" customFormat="1" x14ac:dyDescent="0.35"/>
    <row r="84092" customFormat="1" x14ac:dyDescent="0.35"/>
    <row r="84093" customFormat="1" x14ac:dyDescent="0.35"/>
    <row r="84094" customFormat="1" x14ac:dyDescent="0.35"/>
    <row r="84095" customFormat="1" x14ac:dyDescent="0.35"/>
    <row r="84096" customFormat="1" x14ac:dyDescent="0.35"/>
    <row r="84097" customFormat="1" x14ac:dyDescent="0.35"/>
    <row r="84098" customFormat="1" x14ac:dyDescent="0.35"/>
    <row r="84099" customFormat="1" x14ac:dyDescent="0.35"/>
    <row r="84100" customFormat="1" x14ac:dyDescent="0.35"/>
    <row r="84101" customFormat="1" x14ac:dyDescent="0.35"/>
    <row r="84102" customFormat="1" x14ac:dyDescent="0.35"/>
    <row r="84103" customFormat="1" x14ac:dyDescent="0.35"/>
    <row r="84104" customFormat="1" x14ac:dyDescent="0.35"/>
    <row r="84105" customFormat="1" x14ac:dyDescent="0.35"/>
    <row r="84106" customFormat="1" x14ac:dyDescent="0.35"/>
    <row r="84107" customFormat="1" x14ac:dyDescent="0.35"/>
    <row r="84108" customFormat="1" x14ac:dyDescent="0.35"/>
    <row r="84109" customFormat="1" x14ac:dyDescent="0.35"/>
    <row r="84110" customFormat="1" x14ac:dyDescent="0.35"/>
    <row r="84111" customFormat="1" x14ac:dyDescent="0.35"/>
    <row r="84112" customFormat="1" x14ac:dyDescent="0.35"/>
    <row r="84113" customFormat="1" x14ac:dyDescent="0.35"/>
    <row r="84114" customFormat="1" x14ac:dyDescent="0.35"/>
    <row r="84115" customFormat="1" x14ac:dyDescent="0.35"/>
    <row r="84116" customFormat="1" x14ac:dyDescent="0.35"/>
    <row r="84117" customFormat="1" x14ac:dyDescent="0.35"/>
    <row r="84118" customFormat="1" x14ac:dyDescent="0.35"/>
    <row r="84119" customFormat="1" x14ac:dyDescent="0.35"/>
    <row r="84120" customFormat="1" x14ac:dyDescent="0.35"/>
    <row r="84121" customFormat="1" x14ac:dyDescent="0.35"/>
    <row r="84122" customFormat="1" x14ac:dyDescent="0.35"/>
    <row r="84123" customFormat="1" x14ac:dyDescent="0.35"/>
    <row r="84124" customFormat="1" x14ac:dyDescent="0.35"/>
    <row r="84125" customFormat="1" x14ac:dyDescent="0.35"/>
    <row r="84126" customFormat="1" x14ac:dyDescent="0.35"/>
    <row r="84127" customFormat="1" x14ac:dyDescent="0.35"/>
    <row r="84128" customFormat="1" x14ac:dyDescent="0.35"/>
    <row r="84129" customFormat="1" x14ac:dyDescent="0.35"/>
    <row r="84130" customFormat="1" x14ac:dyDescent="0.35"/>
    <row r="84131" customFormat="1" x14ac:dyDescent="0.35"/>
    <row r="84132" customFormat="1" x14ac:dyDescent="0.35"/>
    <row r="84133" customFormat="1" x14ac:dyDescent="0.35"/>
    <row r="84134" customFormat="1" x14ac:dyDescent="0.35"/>
    <row r="84135" customFormat="1" x14ac:dyDescent="0.35"/>
    <row r="84136" customFormat="1" x14ac:dyDescent="0.35"/>
    <row r="84137" customFormat="1" x14ac:dyDescent="0.35"/>
    <row r="84138" customFormat="1" x14ac:dyDescent="0.35"/>
    <row r="84139" customFormat="1" x14ac:dyDescent="0.35"/>
    <row r="84140" customFormat="1" x14ac:dyDescent="0.35"/>
    <row r="84141" customFormat="1" x14ac:dyDescent="0.35"/>
    <row r="84142" customFormat="1" x14ac:dyDescent="0.35"/>
    <row r="84143" customFormat="1" x14ac:dyDescent="0.35"/>
    <row r="84144" customFormat="1" x14ac:dyDescent="0.35"/>
    <row r="84145" customFormat="1" x14ac:dyDescent="0.35"/>
    <row r="84146" customFormat="1" x14ac:dyDescent="0.35"/>
    <row r="84147" customFormat="1" x14ac:dyDescent="0.35"/>
    <row r="84148" customFormat="1" x14ac:dyDescent="0.35"/>
    <row r="84149" customFormat="1" x14ac:dyDescent="0.35"/>
    <row r="84150" customFormat="1" x14ac:dyDescent="0.35"/>
    <row r="84151" customFormat="1" x14ac:dyDescent="0.35"/>
    <row r="84152" customFormat="1" x14ac:dyDescent="0.35"/>
    <row r="84153" customFormat="1" x14ac:dyDescent="0.35"/>
    <row r="84154" customFormat="1" x14ac:dyDescent="0.35"/>
    <row r="84155" customFormat="1" x14ac:dyDescent="0.35"/>
    <row r="84156" customFormat="1" x14ac:dyDescent="0.35"/>
    <row r="84157" customFormat="1" x14ac:dyDescent="0.35"/>
    <row r="84158" customFormat="1" x14ac:dyDescent="0.35"/>
    <row r="84159" customFormat="1" x14ac:dyDescent="0.35"/>
    <row r="84160" customFormat="1" x14ac:dyDescent="0.35"/>
    <row r="84161" customFormat="1" x14ac:dyDescent="0.35"/>
    <row r="84162" customFormat="1" x14ac:dyDescent="0.35"/>
    <row r="84163" customFormat="1" x14ac:dyDescent="0.35"/>
    <row r="84164" customFormat="1" x14ac:dyDescent="0.35"/>
    <row r="84165" customFormat="1" x14ac:dyDescent="0.35"/>
    <row r="84166" customFormat="1" x14ac:dyDescent="0.35"/>
    <row r="84167" customFormat="1" x14ac:dyDescent="0.35"/>
    <row r="84168" customFormat="1" x14ac:dyDescent="0.35"/>
    <row r="84169" customFormat="1" x14ac:dyDescent="0.35"/>
    <row r="84170" customFormat="1" x14ac:dyDescent="0.35"/>
    <row r="84171" customFormat="1" x14ac:dyDescent="0.35"/>
    <row r="84172" customFormat="1" x14ac:dyDescent="0.35"/>
    <row r="84173" customFormat="1" x14ac:dyDescent="0.35"/>
    <row r="84174" customFormat="1" x14ac:dyDescent="0.35"/>
    <row r="84175" customFormat="1" x14ac:dyDescent="0.35"/>
    <row r="84176" customFormat="1" x14ac:dyDescent="0.35"/>
    <row r="84177" customFormat="1" x14ac:dyDescent="0.35"/>
    <row r="84178" customFormat="1" x14ac:dyDescent="0.35"/>
    <row r="84179" customFormat="1" x14ac:dyDescent="0.35"/>
    <row r="84180" customFormat="1" x14ac:dyDescent="0.35"/>
    <row r="84181" customFormat="1" x14ac:dyDescent="0.35"/>
    <row r="84182" customFormat="1" x14ac:dyDescent="0.35"/>
    <row r="84183" customFormat="1" x14ac:dyDescent="0.35"/>
    <row r="84184" customFormat="1" x14ac:dyDescent="0.35"/>
    <row r="84185" customFormat="1" x14ac:dyDescent="0.35"/>
    <row r="84186" customFormat="1" x14ac:dyDescent="0.35"/>
    <row r="84187" customFormat="1" x14ac:dyDescent="0.35"/>
    <row r="84188" customFormat="1" x14ac:dyDescent="0.35"/>
    <row r="84189" customFormat="1" x14ac:dyDescent="0.35"/>
    <row r="84190" customFormat="1" x14ac:dyDescent="0.35"/>
    <row r="84191" customFormat="1" x14ac:dyDescent="0.35"/>
    <row r="84192" customFormat="1" x14ac:dyDescent="0.35"/>
    <row r="84193" customFormat="1" x14ac:dyDescent="0.35"/>
    <row r="84194" customFormat="1" x14ac:dyDescent="0.35"/>
    <row r="84195" customFormat="1" x14ac:dyDescent="0.35"/>
    <row r="84196" customFormat="1" x14ac:dyDescent="0.35"/>
    <row r="84197" customFormat="1" x14ac:dyDescent="0.35"/>
    <row r="84198" customFormat="1" x14ac:dyDescent="0.35"/>
    <row r="84199" customFormat="1" x14ac:dyDescent="0.35"/>
    <row r="84200" customFormat="1" x14ac:dyDescent="0.35"/>
    <row r="84201" customFormat="1" x14ac:dyDescent="0.35"/>
    <row r="84202" customFormat="1" x14ac:dyDescent="0.35"/>
    <row r="84203" customFormat="1" x14ac:dyDescent="0.35"/>
    <row r="84204" customFormat="1" x14ac:dyDescent="0.35"/>
    <row r="84205" customFormat="1" x14ac:dyDescent="0.35"/>
    <row r="84206" customFormat="1" x14ac:dyDescent="0.35"/>
    <row r="84207" customFormat="1" x14ac:dyDescent="0.35"/>
    <row r="84208" customFormat="1" x14ac:dyDescent="0.35"/>
    <row r="84209" customFormat="1" x14ac:dyDescent="0.35"/>
    <row r="84210" customFormat="1" x14ac:dyDescent="0.35"/>
    <row r="84211" customFormat="1" x14ac:dyDescent="0.35"/>
    <row r="84212" customFormat="1" x14ac:dyDescent="0.35"/>
    <row r="84213" customFormat="1" x14ac:dyDescent="0.35"/>
    <row r="84214" customFormat="1" x14ac:dyDescent="0.35"/>
    <row r="84215" customFormat="1" x14ac:dyDescent="0.35"/>
    <row r="84216" customFormat="1" x14ac:dyDescent="0.35"/>
    <row r="84217" customFormat="1" x14ac:dyDescent="0.35"/>
    <row r="84218" customFormat="1" x14ac:dyDescent="0.35"/>
    <row r="84219" customFormat="1" x14ac:dyDescent="0.35"/>
    <row r="84220" customFormat="1" x14ac:dyDescent="0.35"/>
    <row r="84221" customFormat="1" x14ac:dyDescent="0.35"/>
    <row r="84222" customFormat="1" x14ac:dyDescent="0.35"/>
    <row r="84223" customFormat="1" x14ac:dyDescent="0.35"/>
    <row r="84224" customFormat="1" x14ac:dyDescent="0.35"/>
    <row r="84225" customFormat="1" x14ac:dyDescent="0.35"/>
    <row r="84226" customFormat="1" x14ac:dyDescent="0.35"/>
    <row r="84227" customFormat="1" x14ac:dyDescent="0.35"/>
    <row r="84228" customFormat="1" x14ac:dyDescent="0.35"/>
    <row r="84229" customFormat="1" x14ac:dyDescent="0.35"/>
    <row r="84230" customFormat="1" x14ac:dyDescent="0.35"/>
    <row r="84231" customFormat="1" x14ac:dyDescent="0.35"/>
    <row r="84232" customFormat="1" x14ac:dyDescent="0.35"/>
    <row r="84233" customFormat="1" x14ac:dyDescent="0.35"/>
    <row r="84234" customFormat="1" x14ac:dyDescent="0.35"/>
    <row r="84235" customFormat="1" x14ac:dyDescent="0.35"/>
    <row r="84236" customFormat="1" x14ac:dyDescent="0.35"/>
    <row r="84237" customFormat="1" x14ac:dyDescent="0.35"/>
    <row r="84238" customFormat="1" x14ac:dyDescent="0.35"/>
    <row r="84239" customFormat="1" x14ac:dyDescent="0.35"/>
    <row r="84240" customFormat="1" x14ac:dyDescent="0.35"/>
    <row r="84241" customFormat="1" x14ac:dyDescent="0.35"/>
    <row r="84242" customFormat="1" x14ac:dyDescent="0.35"/>
    <row r="84243" customFormat="1" x14ac:dyDescent="0.35"/>
    <row r="84244" customFormat="1" x14ac:dyDescent="0.35"/>
    <row r="84245" customFormat="1" x14ac:dyDescent="0.35"/>
    <row r="84246" customFormat="1" x14ac:dyDescent="0.35"/>
    <row r="84247" customFormat="1" x14ac:dyDescent="0.35"/>
    <row r="84248" customFormat="1" x14ac:dyDescent="0.35"/>
    <row r="84249" customFormat="1" x14ac:dyDescent="0.35"/>
    <row r="84250" customFormat="1" x14ac:dyDescent="0.35"/>
    <row r="84251" customFormat="1" x14ac:dyDescent="0.35"/>
    <row r="84252" customFormat="1" x14ac:dyDescent="0.35"/>
    <row r="84253" customFormat="1" x14ac:dyDescent="0.35"/>
    <row r="84254" customFormat="1" x14ac:dyDescent="0.35"/>
    <row r="84255" customFormat="1" x14ac:dyDescent="0.35"/>
    <row r="84256" customFormat="1" x14ac:dyDescent="0.35"/>
    <row r="84257" customFormat="1" x14ac:dyDescent="0.35"/>
    <row r="84258" customFormat="1" x14ac:dyDescent="0.35"/>
    <row r="84259" customFormat="1" x14ac:dyDescent="0.35"/>
    <row r="84260" customFormat="1" x14ac:dyDescent="0.35"/>
    <row r="84261" customFormat="1" x14ac:dyDescent="0.35"/>
    <row r="84262" customFormat="1" x14ac:dyDescent="0.35"/>
    <row r="84263" customFormat="1" x14ac:dyDescent="0.35"/>
    <row r="84264" customFormat="1" x14ac:dyDescent="0.35"/>
    <row r="84265" customFormat="1" x14ac:dyDescent="0.35"/>
    <row r="84266" customFormat="1" x14ac:dyDescent="0.35"/>
    <row r="84267" customFormat="1" x14ac:dyDescent="0.35"/>
    <row r="84268" customFormat="1" x14ac:dyDescent="0.35"/>
    <row r="84269" customFormat="1" x14ac:dyDescent="0.35"/>
    <row r="84270" customFormat="1" x14ac:dyDescent="0.35"/>
    <row r="84271" customFormat="1" x14ac:dyDescent="0.35"/>
    <row r="84272" customFormat="1" x14ac:dyDescent="0.35"/>
    <row r="84273" customFormat="1" x14ac:dyDescent="0.35"/>
    <row r="84274" customFormat="1" x14ac:dyDescent="0.35"/>
    <row r="84275" customFormat="1" x14ac:dyDescent="0.35"/>
    <row r="84276" customFormat="1" x14ac:dyDescent="0.35"/>
    <row r="84277" customFormat="1" x14ac:dyDescent="0.35"/>
    <row r="84278" customFormat="1" x14ac:dyDescent="0.35"/>
    <row r="84279" customFormat="1" x14ac:dyDescent="0.35"/>
    <row r="84280" customFormat="1" x14ac:dyDescent="0.35"/>
    <row r="84281" customFormat="1" x14ac:dyDescent="0.35"/>
    <row r="84282" customFormat="1" x14ac:dyDescent="0.35"/>
    <row r="84283" customFormat="1" x14ac:dyDescent="0.35"/>
    <row r="84284" customFormat="1" x14ac:dyDescent="0.35"/>
    <row r="84285" customFormat="1" x14ac:dyDescent="0.35"/>
    <row r="84286" customFormat="1" x14ac:dyDescent="0.35"/>
    <row r="84287" customFormat="1" x14ac:dyDescent="0.35"/>
    <row r="84288" customFormat="1" x14ac:dyDescent="0.35"/>
    <row r="84289" customFormat="1" x14ac:dyDescent="0.35"/>
    <row r="84290" customFormat="1" x14ac:dyDescent="0.35"/>
    <row r="84291" customFormat="1" x14ac:dyDescent="0.35"/>
    <row r="84292" customFormat="1" x14ac:dyDescent="0.35"/>
    <row r="84293" customFormat="1" x14ac:dyDescent="0.35"/>
    <row r="84294" customFormat="1" x14ac:dyDescent="0.35"/>
    <row r="84295" customFormat="1" x14ac:dyDescent="0.35"/>
    <row r="84296" customFormat="1" x14ac:dyDescent="0.35"/>
    <row r="84297" customFormat="1" x14ac:dyDescent="0.35"/>
    <row r="84298" customFormat="1" x14ac:dyDescent="0.35"/>
    <row r="84299" customFormat="1" x14ac:dyDescent="0.35"/>
    <row r="84300" customFormat="1" x14ac:dyDescent="0.35"/>
    <row r="84301" customFormat="1" x14ac:dyDescent="0.35"/>
    <row r="84302" customFormat="1" x14ac:dyDescent="0.35"/>
    <row r="84303" customFormat="1" x14ac:dyDescent="0.35"/>
    <row r="84304" customFormat="1" x14ac:dyDescent="0.35"/>
    <row r="84305" customFormat="1" x14ac:dyDescent="0.35"/>
    <row r="84306" customFormat="1" x14ac:dyDescent="0.35"/>
    <row r="84307" customFormat="1" x14ac:dyDescent="0.35"/>
    <row r="84308" customFormat="1" x14ac:dyDescent="0.35"/>
    <row r="84309" customFormat="1" x14ac:dyDescent="0.35"/>
    <row r="84310" customFormat="1" x14ac:dyDescent="0.35"/>
    <row r="84311" customFormat="1" x14ac:dyDescent="0.35"/>
    <row r="84312" customFormat="1" x14ac:dyDescent="0.35"/>
    <row r="84313" customFormat="1" x14ac:dyDescent="0.35"/>
    <row r="84314" customFormat="1" x14ac:dyDescent="0.35"/>
    <row r="84315" customFormat="1" x14ac:dyDescent="0.35"/>
    <row r="84316" customFormat="1" x14ac:dyDescent="0.35"/>
    <row r="84317" customFormat="1" x14ac:dyDescent="0.35"/>
    <row r="84318" customFormat="1" x14ac:dyDescent="0.35"/>
    <row r="84319" customFormat="1" x14ac:dyDescent="0.35"/>
    <row r="84320" customFormat="1" x14ac:dyDescent="0.35"/>
    <row r="84321" customFormat="1" x14ac:dyDescent="0.35"/>
    <row r="84322" customFormat="1" x14ac:dyDescent="0.35"/>
    <row r="84323" customFormat="1" x14ac:dyDescent="0.35"/>
    <row r="84324" customFormat="1" x14ac:dyDescent="0.35"/>
    <row r="84325" customFormat="1" x14ac:dyDescent="0.35"/>
    <row r="84326" customFormat="1" x14ac:dyDescent="0.35"/>
    <row r="84327" customFormat="1" x14ac:dyDescent="0.35"/>
    <row r="84328" customFormat="1" x14ac:dyDescent="0.35"/>
    <row r="84329" customFormat="1" x14ac:dyDescent="0.35"/>
    <row r="84330" customFormat="1" x14ac:dyDescent="0.35"/>
    <row r="84331" customFormat="1" x14ac:dyDescent="0.35"/>
    <row r="84332" customFormat="1" x14ac:dyDescent="0.35"/>
    <row r="84333" customFormat="1" x14ac:dyDescent="0.35"/>
    <row r="84334" customFormat="1" x14ac:dyDescent="0.35"/>
    <row r="84335" customFormat="1" x14ac:dyDescent="0.35"/>
    <row r="84336" customFormat="1" x14ac:dyDescent="0.35"/>
    <row r="84337" customFormat="1" x14ac:dyDescent="0.35"/>
    <row r="84338" customFormat="1" x14ac:dyDescent="0.35"/>
    <row r="84339" customFormat="1" x14ac:dyDescent="0.35"/>
    <row r="84340" customFormat="1" x14ac:dyDescent="0.35"/>
    <row r="84341" customFormat="1" x14ac:dyDescent="0.35"/>
    <row r="84342" customFormat="1" x14ac:dyDescent="0.35"/>
    <row r="84343" customFormat="1" x14ac:dyDescent="0.35"/>
    <row r="84344" customFormat="1" x14ac:dyDescent="0.35"/>
    <row r="84345" customFormat="1" x14ac:dyDescent="0.35"/>
    <row r="84346" customFormat="1" x14ac:dyDescent="0.35"/>
    <row r="84347" customFormat="1" x14ac:dyDescent="0.35"/>
    <row r="84348" customFormat="1" x14ac:dyDescent="0.35"/>
    <row r="84349" customFormat="1" x14ac:dyDescent="0.35"/>
    <row r="84350" customFormat="1" x14ac:dyDescent="0.35"/>
    <row r="84351" customFormat="1" x14ac:dyDescent="0.35"/>
    <row r="84352" customFormat="1" x14ac:dyDescent="0.35"/>
    <row r="84353" customFormat="1" x14ac:dyDescent="0.35"/>
    <row r="84354" customFormat="1" x14ac:dyDescent="0.35"/>
    <row r="84355" customFormat="1" x14ac:dyDescent="0.35"/>
    <row r="84356" customFormat="1" x14ac:dyDescent="0.35"/>
    <row r="84357" customFormat="1" x14ac:dyDescent="0.35"/>
    <row r="84358" customFormat="1" x14ac:dyDescent="0.35"/>
    <row r="84359" customFormat="1" x14ac:dyDescent="0.35"/>
    <row r="84360" customFormat="1" x14ac:dyDescent="0.35"/>
    <row r="84361" customFormat="1" x14ac:dyDescent="0.35"/>
    <row r="84362" customFormat="1" x14ac:dyDescent="0.35"/>
    <row r="84363" customFormat="1" x14ac:dyDescent="0.35"/>
    <row r="84364" customFormat="1" x14ac:dyDescent="0.35"/>
    <row r="84365" customFormat="1" x14ac:dyDescent="0.35"/>
    <row r="84366" customFormat="1" x14ac:dyDescent="0.35"/>
    <row r="84367" customFormat="1" x14ac:dyDescent="0.35"/>
    <row r="84368" customFormat="1" x14ac:dyDescent="0.35"/>
    <row r="84369" customFormat="1" x14ac:dyDescent="0.35"/>
    <row r="84370" customFormat="1" x14ac:dyDescent="0.35"/>
    <row r="84371" customFormat="1" x14ac:dyDescent="0.35"/>
    <row r="84372" customFormat="1" x14ac:dyDescent="0.35"/>
    <row r="84373" customFormat="1" x14ac:dyDescent="0.35"/>
    <row r="84374" customFormat="1" x14ac:dyDescent="0.35"/>
    <row r="84375" customFormat="1" x14ac:dyDescent="0.35"/>
    <row r="84376" customFormat="1" x14ac:dyDescent="0.35"/>
    <row r="84377" customFormat="1" x14ac:dyDescent="0.35"/>
    <row r="84378" customFormat="1" x14ac:dyDescent="0.35"/>
    <row r="84379" customFormat="1" x14ac:dyDescent="0.35"/>
    <row r="84380" customFormat="1" x14ac:dyDescent="0.35"/>
    <row r="84381" customFormat="1" x14ac:dyDescent="0.35"/>
    <row r="84382" customFormat="1" x14ac:dyDescent="0.35"/>
    <row r="84383" customFormat="1" x14ac:dyDescent="0.35"/>
    <row r="84384" customFormat="1" x14ac:dyDescent="0.35"/>
    <row r="84385" customFormat="1" x14ac:dyDescent="0.35"/>
    <row r="84386" customFormat="1" x14ac:dyDescent="0.35"/>
    <row r="84387" customFormat="1" x14ac:dyDescent="0.35"/>
    <row r="84388" customFormat="1" x14ac:dyDescent="0.35"/>
    <row r="84389" customFormat="1" x14ac:dyDescent="0.35"/>
    <row r="84390" customFormat="1" x14ac:dyDescent="0.35"/>
    <row r="84391" customFormat="1" x14ac:dyDescent="0.35"/>
    <row r="84392" customFormat="1" x14ac:dyDescent="0.35"/>
    <row r="84393" customFormat="1" x14ac:dyDescent="0.35"/>
    <row r="84394" customFormat="1" x14ac:dyDescent="0.35"/>
    <row r="84395" customFormat="1" x14ac:dyDescent="0.35"/>
    <row r="84396" customFormat="1" x14ac:dyDescent="0.35"/>
    <row r="84397" customFormat="1" x14ac:dyDescent="0.35"/>
    <row r="84398" customFormat="1" x14ac:dyDescent="0.35"/>
    <row r="84399" customFormat="1" x14ac:dyDescent="0.35"/>
    <row r="84400" customFormat="1" x14ac:dyDescent="0.35"/>
    <row r="84401" customFormat="1" x14ac:dyDescent="0.35"/>
    <row r="84402" customFormat="1" x14ac:dyDescent="0.35"/>
    <row r="84403" customFormat="1" x14ac:dyDescent="0.35"/>
    <row r="84404" customFormat="1" x14ac:dyDescent="0.35"/>
    <row r="84405" customFormat="1" x14ac:dyDescent="0.35"/>
    <row r="84406" customFormat="1" x14ac:dyDescent="0.35"/>
    <row r="84407" customFormat="1" x14ac:dyDescent="0.35"/>
    <row r="84408" customFormat="1" x14ac:dyDescent="0.35"/>
    <row r="84409" customFormat="1" x14ac:dyDescent="0.35"/>
    <row r="84410" customFormat="1" x14ac:dyDescent="0.35"/>
    <row r="84411" customFormat="1" x14ac:dyDescent="0.35"/>
    <row r="84412" customFormat="1" x14ac:dyDescent="0.35"/>
    <row r="84413" customFormat="1" x14ac:dyDescent="0.35"/>
    <row r="84414" customFormat="1" x14ac:dyDescent="0.35"/>
    <row r="84415" customFormat="1" x14ac:dyDescent="0.35"/>
    <row r="84416" customFormat="1" x14ac:dyDescent="0.35"/>
    <row r="84417" customFormat="1" x14ac:dyDescent="0.35"/>
    <row r="84418" customFormat="1" x14ac:dyDescent="0.35"/>
    <row r="84419" customFormat="1" x14ac:dyDescent="0.35"/>
    <row r="84420" customFormat="1" x14ac:dyDescent="0.35"/>
    <row r="84421" customFormat="1" x14ac:dyDescent="0.35"/>
    <row r="84422" customFormat="1" x14ac:dyDescent="0.35"/>
    <row r="84423" customFormat="1" x14ac:dyDescent="0.35"/>
    <row r="84424" customFormat="1" x14ac:dyDescent="0.35"/>
    <row r="84425" customFormat="1" x14ac:dyDescent="0.35"/>
    <row r="84426" customFormat="1" x14ac:dyDescent="0.35"/>
    <row r="84427" customFormat="1" x14ac:dyDescent="0.35"/>
    <row r="84428" customFormat="1" x14ac:dyDescent="0.35"/>
    <row r="84429" customFormat="1" x14ac:dyDescent="0.35"/>
    <row r="84430" customFormat="1" x14ac:dyDescent="0.35"/>
    <row r="84431" customFormat="1" x14ac:dyDescent="0.35"/>
    <row r="84432" customFormat="1" x14ac:dyDescent="0.35"/>
    <row r="84433" customFormat="1" x14ac:dyDescent="0.35"/>
    <row r="84434" customFormat="1" x14ac:dyDescent="0.35"/>
    <row r="84435" customFormat="1" x14ac:dyDescent="0.35"/>
    <row r="84436" customFormat="1" x14ac:dyDescent="0.35"/>
    <row r="84437" customFormat="1" x14ac:dyDescent="0.35"/>
    <row r="84438" customFormat="1" x14ac:dyDescent="0.35"/>
    <row r="84439" customFormat="1" x14ac:dyDescent="0.35"/>
    <row r="84440" customFormat="1" x14ac:dyDescent="0.35"/>
    <row r="84441" customFormat="1" x14ac:dyDescent="0.35"/>
    <row r="84442" customFormat="1" x14ac:dyDescent="0.35"/>
    <row r="84443" customFormat="1" x14ac:dyDescent="0.35"/>
    <row r="84444" customFormat="1" x14ac:dyDescent="0.35"/>
    <row r="84445" customFormat="1" x14ac:dyDescent="0.35"/>
    <row r="84446" customFormat="1" x14ac:dyDescent="0.35"/>
    <row r="84447" customFormat="1" x14ac:dyDescent="0.35"/>
    <row r="84448" customFormat="1" x14ac:dyDescent="0.35"/>
    <row r="84449" customFormat="1" x14ac:dyDescent="0.35"/>
    <row r="84450" customFormat="1" x14ac:dyDescent="0.35"/>
    <row r="84451" customFormat="1" x14ac:dyDescent="0.35"/>
    <row r="84452" customFormat="1" x14ac:dyDescent="0.35"/>
    <row r="84453" customFormat="1" x14ac:dyDescent="0.35"/>
    <row r="84454" customFormat="1" x14ac:dyDescent="0.35"/>
    <row r="84455" customFormat="1" x14ac:dyDescent="0.35"/>
    <row r="84456" customFormat="1" x14ac:dyDescent="0.35"/>
    <row r="84457" customFormat="1" x14ac:dyDescent="0.35"/>
    <row r="84458" customFormat="1" x14ac:dyDescent="0.35"/>
    <row r="84459" customFormat="1" x14ac:dyDescent="0.35"/>
    <row r="84460" customFormat="1" x14ac:dyDescent="0.35"/>
    <row r="84461" customFormat="1" x14ac:dyDescent="0.35"/>
    <row r="84462" customFormat="1" x14ac:dyDescent="0.35"/>
    <row r="84463" customFormat="1" x14ac:dyDescent="0.35"/>
    <row r="84464" customFormat="1" x14ac:dyDescent="0.35"/>
    <row r="84465" customFormat="1" x14ac:dyDescent="0.35"/>
    <row r="84466" customFormat="1" x14ac:dyDescent="0.35"/>
    <row r="84467" customFormat="1" x14ac:dyDescent="0.35"/>
    <row r="84468" customFormat="1" x14ac:dyDescent="0.35"/>
    <row r="84469" customFormat="1" x14ac:dyDescent="0.35"/>
    <row r="84470" customFormat="1" x14ac:dyDescent="0.35"/>
    <row r="84471" customFormat="1" x14ac:dyDescent="0.35"/>
    <row r="84472" customFormat="1" x14ac:dyDescent="0.35"/>
    <row r="84473" customFormat="1" x14ac:dyDescent="0.35"/>
    <row r="84474" customFormat="1" x14ac:dyDescent="0.35"/>
    <row r="84475" customFormat="1" x14ac:dyDescent="0.35"/>
    <row r="84476" customFormat="1" x14ac:dyDescent="0.35"/>
    <row r="84477" customFormat="1" x14ac:dyDescent="0.35"/>
    <row r="84478" customFormat="1" x14ac:dyDescent="0.35"/>
    <row r="84479" customFormat="1" x14ac:dyDescent="0.35"/>
    <row r="84480" customFormat="1" x14ac:dyDescent="0.35"/>
    <row r="84481" customFormat="1" x14ac:dyDescent="0.35"/>
    <row r="84482" customFormat="1" x14ac:dyDescent="0.35"/>
    <row r="84483" customFormat="1" x14ac:dyDescent="0.35"/>
    <row r="84484" customFormat="1" x14ac:dyDescent="0.35"/>
    <row r="84485" customFormat="1" x14ac:dyDescent="0.35"/>
    <row r="84486" customFormat="1" x14ac:dyDescent="0.35"/>
    <row r="84487" customFormat="1" x14ac:dyDescent="0.35"/>
    <row r="84488" customFormat="1" x14ac:dyDescent="0.35"/>
    <row r="84489" customFormat="1" x14ac:dyDescent="0.35"/>
    <row r="84490" customFormat="1" x14ac:dyDescent="0.35"/>
    <row r="84491" customFormat="1" x14ac:dyDescent="0.35"/>
    <row r="84492" customFormat="1" x14ac:dyDescent="0.35"/>
    <row r="84493" customFormat="1" x14ac:dyDescent="0.35"/>
    <row r="84494" customFormat="1" x14ac:dyDescent="0.35"/>
    <row r="84495" customFormat="1" x14ac:dyDescent="0.35"/>
    <row r="84496" customFormat="1" x14ac:dyDescent="0.35"/>
    <row r="84497" customFormat="1" x14ac:dyDescent="0.35"/>
    <row r="84498" customFormat="1" x14ac:dyDescent="0.35"/>
    <row r="84499" customFormat="1" x14ac:dyDescent="0.35"/>
    <row r="84500" customFormat="1" x14ac:dyDescent="0.35"/>
    <row r="84501" customFormat="1" x14ac:dyDescent="0.35"/>
    <row r="84502" customFormat="1" x14ac:dyDescent="0.35"/>
    <row r="84503" customFormat="1" x14ac:dyDescent="0.35"/>
    <row r="84504" customFormat="1" x14ac:dyDescent="0.35"/>
    <row r="84505" customFormat="1" x14ac:dyDescent="0.35"/>
    <row r="84506" customFormat="1" x14ac:dyDescent="0.35"/>
    <row r="84507" customFormat="1" x14ac:dyDescent="0.35"/>
    <row r="84508" customFormat="1" x14ac:dyDescent="0.35"/>
    <row r="84509" customFormat="1" x14ac:dyDescent="0.35"/>
    <row r="84510" customFormat="1" x14ac:dyDescent="0.35"/>
    <row r="84511" customFormat="1" x14ac:dyDescent="0.35"/>
    <row r="84512" customFormat="1" x14ac:dyDescent="0.35"/>
    <row r="84513" customFormat="1" x14ac:dyDescent="0.35"/>
    <row r="84514" customFormat="1" x14ac:dyDescent="0.35"/>
    <row r="84515" customFormat="1" x14ac:dyDescent="0.35"/>
    <row r="84516" customFormat="1" x14ac:dyDescent="0.35"/>
    <row r="84517" customFormat="1" x14ac:dyDescent="0.35"/>
    <row r="84518" customFormat="1" x14ac:dyDescent="0.35"/>
    <row r="84519" customFormat="1" x14ac:dyDescent="0.35"/>
    <row r="84520" customFormat="1" x14ac:dyDescent="0.35"/>
    <row r="84521" customFormat="1" x14ac:dyDescent="0.35"/>
    <row r="84522" customFormat="1" x14ac:dyDescent="0.35"/>
    <row r="84523" customFormat="1" x14ac:dyDescent="0.35"/>
    <row r="84524" customFormat="1" x14ac:dyDescent="0.35"/>
    <row r="84525" customFormat="1" x14ac:dyDescent="0.35"/>
    <row r="84526" customFormat="1" x14ac:dyDescent="0.35"/>
    <row r="84527" customFormat="1" x14ac:dyDescent="0.35"/>
    <row r="84528" customFormat="1" x14ac:dyDescent="0.35"/>
    <row r="84529" customFormat="1" x14ac:dyDescent="0.35"/>
    <row r="84530" customFormat="1" x14ac:dyDescent="0.35"/>
    <row r="84531" customFormat="1" x14ac:dyDescent="0.35"/>
    <row r="84532" customFormat="1" x14ac:dyDescent="0.35"/>
    <row r="84533" customFormat="1" x14ac:dyDescent="0.35"/>
    <row r="84534" customFormat="1" x14ac:dyDescent="0.35"/>
    <row r="84535" customFormat="1" x14ac:dyDescent="0.35"/>
    <row r="84536" customFormat="1" x14ac:dyDescent="0.35"/>
    <row r="84537" customFormat="1" x14ac:dyDescent="0.35"/>
    <row r="84538" customFormat="1" x14ac:dyDescent="0.35"/>
    <row r="84539" customFormat="1" x14ac:dyDescent="0.35"/>
    <row r="84540" customFormat="1" x14ac:dyDescent="0.35"/>
    <row r="84541" customFormat="1" x14ac:dyDescent="0.35"/>
    <row r="84542" customFormat="1" x14ac:dyDescent="0.35"/>
    <row r="84543" customFormat="1" x14ac:dyDescent="0.35"/>
    <row r="84544" customFormat="1" x14ac:dyDescent="0.35"/>
    <row r="84545" customFormat="1" x14ac:dyDescent="0.35"/>
    <row r="84546" customFormat="1" x14ac:dyDescent="0.35"/>
    <row r="84547" customFormat="1" x14ac:dyDescent="0.35"/>
    <row r="84548" customFormat="1" x14ac:dyDescent="0.35"/>
    <row r="84549" customFormat="1" x14ac:dyDescent="0.35"/>
    <row r="84550" customFormat="1" x14ac:dyDescent="0.35"/>
    <row r="84551" customFormat="1" x14ac:dyDescent="0.35"/>
    <row r="84552" customFormat="1" x14ac:dyDescent="0.35"/>
    <row r="84553" customFormat="1" x14ac:dyDescent="0.35"/>
    <row r="84554" customFormat="1" x14ac:dyDescent="0.35"/>
    <row r="84555" customFormat="1" x14ac:dyDescent="0.35"/>
    <row r="84556" customFormat="1" x14ac:dyDescent="0.35"/>
    <row r="84557" customFormat="1" x14ac:dyDescent="0.35"/>
    <row r="84558" customFormat="1" x14ac:dyDescent="0.35"/>
    <row r="84559" customFormat="1" x14ac:dyDescent="0.35"/>
    <row r="84560" customFormat="1" x14ac:dyDescent="0.35"/>
    <row r="84561" customFormat="1" x14ac:dyDescent="0.35"/>
    <row r="84562" customFormat="1" x14ac:dyDescent="0.35"/>
    <row r="84563" customFormat="1" x14ac:dyDescent="0.35"/>
    <row r="84564" customFormat="1" x14ac:dyDescent="0.35"/>
    <row r="84565" customFormat="1" x14ac:dyDescent="0.35"/>
    <row r="84566" customFormat="1" x14ac:dyDescent="0.35"/>
    <row r="84567" customFormat="1" x14ac:dyDescent="0.35"/>
    <row r="84568" customFormat="1" x14ac:dyDescent="0.35"/>
    <row r="84569" customFormat="1" x14ac:dyDescent="0.35"/>
    <row r="84570" customFormat="1" x14ac:dyDescent="0.35"/>
    <row r="84571" customFormat="1" x14ac:dyDescent="0.35"/>
    <row r="84572" customFormat="1" x14ac:dyDescent="0.35"/>
    <row r="84573" customFormat="1" x14ac:dyDescent="0.35"/>
    <row r="84574" customFormat="1" x14ac:dyDescent="0.35"/>
    <row r="84575" customFormat="1" x14ac:dyDescent="0.35"/>
    <row r="84576" customFormat="1" x14ac:dyDescent="0.35"/>
    <row r="84577" customFormat="1" x14ac:dyDescent="0.35"/>
    <row r="84578" customFormat="1" x14ac:dyDescent="0.35"/>
    <row r="84579" customFormat="1" x14ac:dyDescent="0.35"/>
    <row r="84580" customFormat="1" x14ac:dyDescent="0.35"/>
    <row r="84581" customFormat="1" x14ac:dyDescent="0.35"/>
    <row r="84582" customFormat="1" x14ac:dyDescent="0.35"/>
    <row r="84583" customFormat="1" x14ac:dyDescent="0.35"/>
    <row r="84584" customFormat="1" x14ac:dyDescent="0.35"/>
    <row r="84585" customFormat="1" x14ac:dyDescent="0.35"/>
    <row r="84586" customFormat="1" x14ac:dyDescent="0.35"/>
    <row r="84587" customFormat="1" x14ac:dyDescent="0.35"/>
    <row r="84588" customFormat="1" x14ac:dyDescent="0.35"/>
    <row r="84589" customFormat="1" x14ac:dyDescent="0.35"/>
    <row r="84590" customFormat="1" x14ac:dyDescent="0.35"/>
    <row r="84591" customFormat="1" x14ac:dyDescent="0.35"/>
    <row r="84592" customFormat="1" x14ac:dyDescent="0.35"/>
    <row r="84593" customFormat="1" x14ac:dyDescent="0.35"/>
    <row r="84594" customFormat="1" x14ac:dyDescent="0.35"/>
    <row r="84595" customFormat="1" x14ac:dyDescent="0.35"/>
    <row r="84596" customFormat="1" x14ac:dyDescent="0.35"/>
    <row r="84597" customFormat="1" x14ac:dyDescent="0.35"/>
    <row r="84598" customFormat="1" x14ac:dyDescent="0.35"/>
    <row r="84599" customFormat="1" x14ac:dyDescent="0.35"/>
    <row r="84600" customFormat="1" x14ac:dyDescent="0.35"/>
    <row r="84601" customFormat="1" x14ac:dyDescent="0.35"/>
    <row r="84602" customFormat="1" x14ac:dyDescent="0.35"/>
    <row r="84603" customFormat="1" x14ac:dyDescent="0.35"/>
    <row r="84604" customFormat="1" x14ac:dyDescent="0.35"/>
    <row r="84605" customFormat="1" x14ac:dyDescent="0.35"/>
    <row r="84606" customFormat="1" x14ac:dyDescent="0.35"/>
    <row r="84607" customFormat="1" x14ac:dyDescent="0.35"/>
    <row r="84608" customFormat="1" x14ac:dyDescent="0.35"/>
    <row r="84609" customFormat="1" x14ac:dyDescent="0.35"/>
    <row r="84610" customFormat="1" x14ac:dyDescent="0.35"/>
    <row r="84611" customFormat="1" x14ac:dyDescent="0.35"/>
    <row r="84612" customFormat="1" x14ac:dyDescent="0.35"/>
    <row r="84613" customFormat="1" x14ac:dyDescent="0.35"/>
    <row r="84614" customFormat="1" x14ac:dyDescent="0.35"/>
    <row r="84615" customFormat="1" x14ac:dyDescent="0.35"/>
    <row r="84616" customFormat="1" x14ac:dyDescent="0.35"/>
    <row r="84617" customFormat="1" x14ac:dyDescent="0.35"/>
    <row r="84618" customFormat="1" x14ac:dyDescent="0.35"/>
    <row r="84619" customFormat="1" x14ac:dyDescent="0.35"/>
    <row r="84620" customFormat="1" x14ac:dyDescent="0.35"/>
    <row r="84621" customFormat="1" x14ac:dyDescent="0.35"/>
    <row r="84622" customFormat="1" x14ac:dyDescent="0.35"/>
    <row r="84623" customFormat="1" x14ac:dyDescent="0.35"/>
    <row r="84624" customFormat="1" x14ac:dyDescent="0.35"/>
    <row r="84625" customFormat="1" x14ac:dyDescent="0.35"/>
    <row r="84626" customFormat="1" x14ac:dyDescent="0.35"/>
    <row r="84627" customFormat="1" x14ac:dyDescent="0.35"/>
    <row r="84628" customFormat="1" x14ac:dyDescent="0.35"/>
    <row r="84629" customFormat="1" x14ac:dyDescent="0.35"/>
    <row r="84630" customFormat="1" x14ac:dyDescent="0.35"/>
    <row r="84631" customFormat="1" x14ac:dyDescent="0.35"/>
    <row r="84632" customFormat="1" x14ac:dyDescent="0.35"/>
    <row r="84633" customFormat="1" x14ac:dyDescent="0.35"/>
    <row r="84634" customFormat="1" x14ac:dyDescent="0.35"/>
    <row r="84635" customFormat="1" x14ac:dyDescent="0.35"/>
    <row r="84636" customFormat="1" x14ac:dyDescent="0.35"/>
    <row r="84637" customFormat="1" x14ac:dyDescent="0.35"/>
    <row r="84638" customFormat="1" x14ac:dyDescent="0.35"/>
    <row r="84639" customFormat="1" x14ac:dyDescent="0.35"/>
    <row r="84640" customFormat="1" x14ac:dyDescent="0.35"/>
    <row r="84641" customFormat="1" x14ac:dyDescent="0.35"/>
    <row r="84642" customFormat="1" x14ac:dyDescent="0.35"/>
    <row r="84643" customFormat="1" x14ac:dyDescent="0.35"/>
    <row r="84644" customFormat="1" x14ac:dyDescent="0.35"/>
    <row r="84645" customFormat="1" x14ac:dyDescent="0.35"/>
    <row r="84646" customFormat="1" x14ac:dyDescent="0.35"/>
    <row r="84647" customFormat="1" x14ac:dyDescent="0.35"/>
    <row r="84648" customFormat="1" x14ac:dyDescent="0.35"/>
    <row r="84649" customFormat="1" x14ac:dyDescent="0.35"/>
    <row r="84650" customFormat="1" x14ac:dyDescent="0.35"/>
    <row r="84651" customFormat="1" x14ac:dyDescent="0.35"/>
    <row r="84652" customFormat="1" x14ac:dyDescent="0.35"/>
    <row r="84653" customFormat="1" x14ac:dyDescent="0.35"/>
    <row r="84654" customFormat="1" x14ac:dyDescent="0.35"/>
    <row r="84655" customFormat="1" x14ac:dyDescent="0.35"/>
    <row r="84656" customFormat="1" x14ac:dyDescent="0.35"/>
    <row r="84657" customFormat="1" x14ac:dyDescent="0.35"/>
    <row r="84658" customFormat="1" x14ac:dyDescent="0.35"/>
    <row r="84659" customFormat="1" x14ac:dyDescent="0.35"/>
    <row r="84660" customFormat="1" x14ac:dyDescent="0.35"/>
    <row r="84661" customFormat="1" x14ac:dyDescent="0.35"/>
    <row r="84662" customFormat="1" x14ac:dyDescent="0.35"/>
    <row r="84663" customFormat="1" x14ac:dyDescent="0.35"/>
    <row r="84664" customFormat="1" x14ac:dyDescent="0.35"/>
    <row r="84665" customFormat="1" x14ac:dyDescent="0.35"/>
    <row r="84666" customFormat="1" x14ac:dyDescent="0.35"/>
    <row r="84667" customFormat="1" x14ac:dyDescent="0.35"/>
    <row r="84668" customFormat="1" x14ac:dyDescent="0.35"/>
    <row r="84669" customFormat="1" x14ac:dyDescent="0.35"/>
    <row r="84670" customFormat="1" x14ac:dyDescent="0.35"/>
    <row r="84671" customFormat="1" x14ac:dyDescent="0.35"/>
    <row r="84672" customFormat="1" x14ac:dyDescent="0.35"/>
    <row r="84673" customFormat="1" x14ac:dyDescent="0.35"/>
    <row r="84674" customFormat="1" x14ac:dyDescent="0.35"/>
    <row r="84675" customFormat="1" x14ac:dyDescent="0.35"/>
    <row r="84676" customFormat="1" x14ac:dyDescent="0.35"/>
    <row r="84677" customFormat="1" x14ac:dyDescent="0.35"/>
    <row r="84678" customFormat="1" x14ac:dyDescent="0.35"/>
    <row r="84679" customFormat="1" x14ac:dyDescent="0.35"/>
    <row r="84680" customFormat="1" x14ac:dyDescent="0.35"/>
    <row r="84681" customFormat="1" x14ac:dyDescent="0.35"/>
    <row r="84682" customFormat="1" x14ac:dyDescent="0.35"/>
    <row r="84683" customFormat="1" x14ac:dyDescent="0.35"/>
    <row r="84684" customFormat="1" x14ac:dyDescent="0.35"/>
    <row r="84685" customFormat="1" x14ac:dyDescent="0.35"/>
    <row r="84686" customFormat="1" x14ac:dyDescent="0.35"/>
    <row r="84687" customFormat="1" x14ac:dyDescent="0.35"/>
    <row r="84688" customFormat="1" x14ac:dyDescent="0.35"/>
    <row r="84689" customFormat="1" x14ac:dyDescent="0.35"/>
    <row r="84690" customFormat="1" x14ac:dyDescent="0.35"/>
    <row r="84691" customFormat="1" x14ac:dyDescent="0.35"/>
    <row r="84692" customFormat="1" x14ac:dyDescent="0.35"/>
    <row r="84693" customFormat="1" x14ac:dyDescent="0.35"/>
    <row r="84694" customFormat="1" x14ac:dyDescent="0.35"/>
    <row r="84695" customFormat="1" x14ac:dyDescent="0.35"/>
    <row r="84696" customFormat="1" x14ac:dyDescent="0.35"/>
    <row r="84697" customFormat="1" x14ac:dyDescent="0.35"/>
    <row r="84698" customFormat="1" x14ac:dyDescent="0.35"/>
    <row r="84699" customFormat="1" x14ac:dyDescent="0.35"/>
    <row r="84700" customFormat="1" x14ac:dyDescent="0.35"/>
    <row r="84701" customFormat="1" x14ac:dyDescent="0.35"/>
    <row r="84702" customFormat="1" x14ac:dyDescent="0.35"/>
    <row r="84703" customFormat="1" x14ac:dyDescent="0.35"/>
    <row r="84704" customFormat="1" x14ac:dyDescent="0.35"/>
    <row r="84705" customFormat="1" x14ac:dyDescent="0.35"/>
    <row r="84706" customFormat="1" x14ac:dyDescent="0.35"/>
    <row r="84707" customFormat="1" x14ac:dyDescent="0.35"/>
    <row r="84708" customFormat="1" x14ac:dyDescent="0.35"/>
    <row r="84709" customFormat="1" x14ac:dyDescent="0.35"/>
    <row r="84710" customFormat="1" x14ac:dyDescent="0.35"/>
    <row r="84711" customFormat="1" x14ac:dyDescent="0.35"/>
    <row r="84712" customFormat="1" x14ac:dyDescent="0.35"/>
    <row r="84713" customFormat="1" x14ac:dyDescent="0.35"/>
    <row r="84714" customFormat="1" x14ac:dyDescent="0.35"/>
    <row r="84715" customFormat="1" x14ac:dyDescent="0.35"/>
    <row r="84716" customFormat="1" x14ac:dyDescent="0.35"/>
    <row r="84717" customFormat="1" x14ac:dyDescent="0.35"/>
    <row r="84718" customFormat="1" x14ac:dyDescent="0.35"/>
    <row r="84719" customFormat="1" x14ac:dyDescent="0.35"/>
    <row r="84720" customFormat="1" x14ac:dyDescent="0.35"/>
    <row r="84721" customFormat="1" x14ac:dyDescent="0.35"/>
    <row r="84722" customFormat="1" x14ac:dyDescent="0.35"/>
    <row r="84723" customFormat="1" x14ac:dyDescent="0.35"/>
    <row r="84724" customFormat="1" x14ac:dyDescent="0.35"/>
    <row r="84725" customFormat="1" x14ac:dyDescent="0.35"/>
    <row r="84726" customFormat="1" x14ac:dyDescent="0.35"/>
    <row r="84727" customFormat="1" x14ac:dyDescent="0.35"/>
    <row r="84728" customFormat="1" x14ac:dyDescent="0.35"/>
    <row r="84729" customFormat="1" x14ac:dyDescent="0.35"/>
    <row r="84730" customFormat="1" x14ac:dyDescent="0.35"/>
    <row r="84731" customFormat="1" x14ac:dyDescent="0.35"/>
    <row r="84732" customFormat="1" x14ac:dyDescent="0.35"/>
    <row r="84733" customFormat="1" x14ac:dyDescent="0.35"/>
    <row r="84734" customFormat="1" x14ac:dyDescent="0.35"/>
    <row r="84735" customFormat="1" x14ac:dyDescent="0.35"/>
    <row r="84736" customFormat="1" x14ac:dyDescent="0.35"/>
    <row r="84737" customFormat="1" x14ac:dyDescent="0.35"/>
    <row r="84738" customFormat="1" x14ac:dyDescent="0.35"/>
    <row r="84739" customFormat="1" x14ac:dyDescent="0.35"/>
    <row r="84740" customFormat="1" x14ac:dyDescent="0.35"/>
    <row r="84741" customFormat="1" x14ac:dyDescent="0.35"/>
    <row r="84742" customFormat="1" x14ac:dyDescent="0.35"/>
    <row r="84743" customFormat="1" x14ac:dyDescent="0.35"/>
    <row r="84744" customFormat="1" x14ac:dyDescent="0.35"/>
    <row r="84745" customFormat="1" x14ac:dyDescent="0.35"/>
    <row r="84746" customFormat="1" x14ac:dyDescent="0.35"/>
    <row r="84747" customFormat="1" x14ac:dyDescent="0.35"/>
    <row r="84748" customFormat="1" x14ac:dyDescent="0.35"/>
    <row r="84749" customFormat="1" x14ac:dyDescent="0.35"/>
    <row r="84750" customFormat="1" x14ac:dyDescent="0.35"/>
    <row r="84751" customFormat="1" x14ac:dyDescent="0.35"/>
    <row r="84752" customFormat="1" x14ac:dyDescent="0.35"/>
    <row r="84753" customFormat="1" x14ac:dyDescent="0.35"/>
    <row r="84754" customFormat="1" x14ac:dyDescent="0.35"/>
    <row r="84755" customFormat="1" x14ac:dyDescent="0.35"/>
    <row r="84756" customFormat="1" x14ac:dyDescent="0.35"/>
    <row r="84757" customFormat="1" x14ac:dyDescent="0.35"/>
    <row r="84758" customFormat="1" x14ac:dyDescent="0.35"/>
    <row r="84759" customFormat="1" x14ac:dyDescent="0.35"/>
    <row r="84760" customFormat="1" x14ac:dyDescent="0.35"/>
    <row r="84761" customFormat="1" x14ac:dyDescent="0.35"/>
    <row r="84762" customFormat="1" x14ac:dyDescent="0.35"/>
    <row r="84763" customFormat="1" x14ac:dyDescent="0.35"/>
    <row r="84764" customFormat="1" x14ac:dyDescent="0.35"/>
    <row r="84765" customFormat="1" x14ac:dyDescent="0.35"/>
    <row r="84766" customFormat="1" x14ac:dyDescent="0.35"/>
    <row r="84767" customFormat="1" x14ac:dyDescent="0.35"/>
    <row r="84768" customFormat="1" x14ac:dyDescent="0.35"/>
    <row r="84769" customFormat="1" x14ac:dyDescent="0.35"/>
    <row r="84770" customFormat="1" x14ac:dyDescent="0.35"/>
    <row r="84771" customFormat="1" x14ac:dyDescent="0.35"/>
    <row r="84772" customFormat="1" x14ac:dyDescent="0.35"/>
    <row r="84773" customFormat="1" x14ac:dyDescent="0.35"/>
    <row r="84774" customFormat="1" x14ac:dyDescent="0.35"/>
    <row r="84775" customFormat="1" x14ac:dyDescent="0.35"/>
    <row r="84776" customFormat="1" x14ac:dyDescent="0.35"/>
    <row r="84777" customFormat="1" x14ac:dyDescent="0.35"/>
    <row r="84778" customFormat="1" x14ac:dyDescent="0.35"/>
    <row r="84779" customFormat="1" x14ac:dyDescent="0.35"/>
    <row r="84780" customFormat="1" x14ac:dyDescent="0.35"/>
    <row r="84781" customFormat="1" x14ac:dyDescent="0.35"/>
    <row r="84782" customFormat="1" x14ac:dyDescent="0.35"/>
    <row r="84783" customFormat="1" x14ac:dyDescent="0.35"/>
    <row r="84784" customFormat="1" x14ac:dyDescent="0.35"/>
    <row r="84785" customFormat="1" x14ac:dyDescent="0.35"/>
    <row r="84786" customFormat="1" x14ac:dyDescent="0.35"/>
    <row r="84787" customFormat="1" x14ac:dyDescent="0.35"/>
    <row r="84788" customFormat="1" x14ac:dyDescent="0.35"/>
    <row r="84789" customFormat="1" x14ac:dyDescent="0.35"/>
    <row r="84790" customFormat="1" x14ac:dyDescent="0.35"/>
    <row r="84791" customFormat="1" x14ac:dyDescent="0.35"/>
    <row r="84792" customFormat="1" x14ac:dyDescent="0.35"/>
    <row r="84793" customFormat="1" x14ac:dyDescent="0.35"/>
    <row r="84794" customFormat="1" x14ac:dyDescent="0.35"/>
    <row r="84795" customFormat="1" x14ac:dyDescent="0.35"/>
    <row r="84796" customFormat="1" x14ac:dyDescent="0.35"/>
    <row r="84797" customFormat="1" x14ac:dyDescent="0.35"/>
    <row r="84798" customFormat="1" x14ac:dyDescent="0.35"/>
    <row r="84799" customFormat="1" x14ac:dyDescent="0.35"/>
    <row r="84800" customFormat="1" x14ac:dyDescent="0.35"/>
    <row r="84801" customFormat="1" x14ac:dyDescent="0.35"/>
    <row r="84802" customFormat="1" x14ac:dyDescent="0.35"/>
    <row r="84803" customFormat="1" x14ac:dyDescent="0.35"/>
    <row r="84804" customFormat="1" x14ac:dyDescent="0.35"/>
    <row r="84805" customFormat="1" x14ac:dyDescent="0.35"/>
    <row r="84806" customFormat="1" x14ac:dyDescent="0.35"/>
    <row r="84807" customFormat="1" x14ac:dyDescent="0.35"/>
    <row r="84808" customFormat="1" x14ac:dyDescent="0.35"/>
    <row r="84809" customFormat="1" x14ac:dyDescent="0.35"/>
    <row r="84810" customFormat="1" x14ac:dyDescent="0.35"/>
    <row r="84811" customFormat="1" x14ac:dyDescent="0.35"/>
    <row r="84812" customFormat="1" x14ac:dyDescent="0.35"/>
    <row r="84813" customFormat="1" x14ac:dyDescent="0.35"/>
    <row r="84814" customFormat="1" x14ac:dyDescent="0.35"/>
    <row r="84815" customFormat="1" x14ac:dyDescent="0.35"/>
    <row r="84816" customFormat="1" x14ac:dyDescent="0.35"/>
    <row r="84817" customFormat="1" x14ac:dyDescent="0.35"/>
    <row r="84818" customFormat="1" x14ac:dyDescent="0.35"/>
    <row r="84819" customFormat="1" x14ac:dyDescent="0.35"/>
    <row r="84820" customFormat="1" x14ac:dyDescent="0.35"/>
    <row r="84821" customFormat="1" x14ac:dyDescent="0.35"/>
    <row r="84822" customFormat="1" x14ac:dyDescent="0.35"/>
    <row r="84823" customFormat="1" x14ac:dyDescent="0.35"/>
    <row r="84824" customFormat="1" x14ac:dyDescent="0.35"/>
    <row r="84825" customFormat="1" x14ac:dyDescent="0.35"/>
    <row r="84826" customFormat="1" x14ac:dyDescent="0.35"/>
    <row r="84827" customFormat="1" x14ac:dyDescent="0.35"/>
    <row r="84828" customFormat="1" x14ac:dyDescent="0.35"/>
    <row r="84829" customFormat="1" x14ac:dyDescent="0.35"/>
    <row r="84830" customFormat="1" x14ac:dyDescent="0.35"/>
    <row r="84831" customFormat="1" x14ac:dyDescent="0.35"/>
    <row r="84832" customFormat="1" x14ac:dyDescent="0.35"/>
    <row r="84833" customFormat="1" x14ac:dyDescent="0.35"/>
    <row r="84834" customFormat="1" x14ac:dyDescent="0.35"/>
    <row r="84835" customFormat="1" x14ac:dyDescent="0.35"/>
    <row r="84836" customFormat="1" x14ac:dyDescent="0.35"/>
    <row r="84837" customFormat="1" x14ac:dyDescent="0.35"/>
    <row r="84838" customFormat="1" x14ac:dyDescent="0.35"/>
    <row r="84839" customFormat="1" x14ac:dyDescent="0.35"/>
    <row r="84840" customFormat="1" x14ac:dyDescent="0.35"/>
    <row r="84841" customFormat="1" x14ac:dyDescent="0.35"/>
    <row r="84842" customFormat="1" x14ac:dyDescent="0.35"/>
    <row r="84843" customFormat="1" x14ac:dyDescent="0.35"/>
    <row r="84844" customFormat="1" x14ac:dyDescent="0.35"/>
    <row r="84845" customFormat="1" x14ac:dyDescent="0.35"/>
    <row r="84846" customFormat="1" x14ac:dyDescent="0.35"/>
    <row r="84847" customFormat="1" x14ac:dyDescent="0.35"/>
    <row r="84848" customFormat="1" x14ac:dyDescent="0.35"/>
    <row r="84849" customFormat="1" x14ac:dyDescent="0.35"/>
    <row r="84850" customFormat="1" x14ac:dyDescent="0.35"/>
    <row r="84851" customFormat="1" x14ac:dyDescent="0.35"/>
    <row r="84852" customFormat="1" x14ac:dyDescent="0.35"/>
    <row r="84853" customFormat="1" x14ac:dyDescent="0.35"/>
    <row r="84854" customFormat="1" x14ac:dyDescent="0.35"/>
    <row r="84855" customFormat="1" x14ac:dyDescent="0.35"/>
    <row r="84856" customFormat="1" x14ac:dyDescent="0.35"/>
    <row r="84857" customFormat="1" x14ac:dyDescent="0.35"/>
    <row r="84858" customFormat="1" x14ac:dyDescent="0.35"/>
    <row r="84859" customFormat="1" x14ac:dyDescent="0.35"/>
    <row r="84860" customFormat="1" x14ac:dyDescent="0.35"/>
    <row r="84861" customFormat="1" x14ac:dyDescent="0.35"/>
    <row r="84862" customFormat="1" x14ac:dyDescent="0.35"/>
    <row r="84863" customFormat="1" x14ac:dyDescent="0.35"/>
    <row r="84864" customFormat="1" x14ac:dyDescent="0.35"/>
    <row r="84865" customFormat="1" x14ac:dyDescent="0.35"/>
    <row r="84866" customFormat="1" x14ac:dyDescent="0.35"/>
    <row r="84867" customFormat="1" x14ac:dyDescent="0.35"/>
    <row r="84868" customFormat="1" x14ac:dyDescent="0.35"/>
    <row r="84869" customFormat="1" x14ac:dyDescent="0.35"/>
    <row r="84870" customFormat="1" x14ac:dyDescent="0.35"/>
    <row r="84871" customFormat="1" x14ac:dyDescent="0.35"/>
    <row r="84872" customFormat="1" x14ac:dyDescent="0.35"/>
    <row r="84873" customFormat="1" x14ac:dyDescent="0.35"/>
    <row r="84874" customFormat="1" x14ac:dyDescent="0.35"/>
    <row r="84875" customFormat="1" x14ac:dyDescent="0.35"/>
    <row r="84876" customFormat="1" x14ac:dyDescent="0.35"/>
    <row r="84877" customFormat="1" x14ac:dyDescent="0.35"/>
    <row r="84878" customFormat="1" x14ac:dyDescent="0.35"/>
    <row r="84879" customFormat="1" x14ac:dyDescent="0.35"/>
    <row r="84880" customFormat="1" x14ac:dyDescent="0.35"/>
    <row r="84881" customFormat="1" x14ac:dyDescent="0.35"/>
    <row r="84882" customFormat="1" x14ac:dyDescent="0.35"/>
    <row r="84883" customFormat="1" x14ac:dyDescent="0.35"/>
    <row r="84884" customFormat="1" x14ac:dyDescent="0.35"/>
    <row r="84885" customFormat="1" x14ac:dyDescent="0.35"/>
    <row r="84886" customFormat="1" x14ac:dyDescent="0.35"/>
    <row r="84887" customFormat="1" x14ac:dyDescent="0.35"/>
    <row r="84888" customFormat="1" x14ac:dyDescent="0.35"/>
    <row r="84889" customFormat="1" x14ac:dyDescent="0.35"/>
    <row r="84890" customFormat="1" x14ac:dyDescent="0.35"/>
    <row r="84891" customFormat="1" x14ac:dyDescent="0.35"/>
    <row r="84892" customFormat="1" x14ac:dyDescent="0.35"/>
    <row r="84893" customFormat="1" x14ac:dyDescent="0.35"/>
    <row r="84894" customFormat="1" x14ac:dyDescent="0.35"/>
    <row r="84895" customFormat="1" x14ac:dyDescent="0.35"/>
    <row r="84896" customFormat="1" x14ac:dyDescent="0.35"/>
    <row r="84897" customFormat="1" x14ac:dyDescent="0.35"/>
    <row r="84898" customFormat="1" x14ac:dyDescent="0.35"/>
    <row r="84899" customFormat="1" x14ac:dyDescent="0.35"/>
    <row r="84900" customFormat="1" x14ac:dyDescent="0.35"/>
    <row r="84901" customFormat="1" x14ac:dyDescent="0.35"/>
    <row r="84902" customFormat="1" x14ac:dyDescent="0.35"/>
    <row r="84903" customFormat="1" x14ac:dyDescent="0.35"/>
    <row r="84904" customFormat="1" x14ac:dyDescent="0.35"/>
    <row r="84905" customFormat="1" x14ac:dyDescent="0.35"/>
    <row r="84906" customFormat="1" x14ac:dyDescent="0.35"/>
    <row r="84907" customFormat="1" x14ac:dyDescent="0.35"/>
    <row r="84908" customFormat="1" x14ac:dyDescent="0.35"/>
    <row r="84909" customFormat="1" x14ac:dyDescent="0.35"/>
    <row r="84910" customFormat="1" x14ac:dyDescent="0.35"/>
    <row r="84911" customFormat="1" x14ac:dyDescent="0.35"/>
    <row r="84912" customFormat="1" x14ac:dyDescent="0.35"/>
    <row r="84913" customFormat="1" x14ac:dyDescent="0.35"/>
    <row r="84914" customFormat="1" x14ac:dyDescent="0.35"/>
    <row r="84915" customFormat="1" x14ac:dyDescent="0.35"/>
    <row r="84916" customFormat="1" x14ac:dyDescent="0.35"/>
    <row r="84917" customFormat="1" x14ac:dyDescent="0.35"/>
    <row r="84918" customFormat="1" x14ac:dyDescent="0.35"/>
    <row r="84919" customFormat="1" x14ac:dyDescent="0.35"/>
    <row r="84920" customFormat="1" x14ac:dyDescent="0.35"/>
    <row r="84921" customFormat="1" x14ac:dyDescent="0.35"/>
    <row r="84922" customFormat="1" x14ac:dyDescent="0.35"/>
    <row r="84923" customFormat="1" x14ac:dyDescent="0.35"/>
    <row r="84924" customFormat="1" x14ac:dyDescent="0.35"/>
    <row r="84925" customFormat="1" x14ac:dyDescent="0.35"/>
    <row r="84926" customFormat="1" x14ac:dyDescent="0.35"/>
    <row r="84927" customFormat="1" x14ac:dyDescent="0.35"/>
    <row r="84928" customFormat="1" x14ac:dyDescent="0.35"/>
    <row r="84929" customFormat="1" x14ac:dyDescent="0.35"/>
    <row r="84930" customFormat="1" x14ac:dyDescent="0.35"/>
    <row r="84931" customFormat="1" x14ac:dyDescent="0.35"/>
    <row r="84932" customFormat="1" x14ac:dyDescent="0.35"/>
    <row r="84933" customFormat="1" x14ac:dyDescent="0.35"/>
    <row r="84934" customFormat="1" x14ac:dyDescent="0.35"/>
    <row r="84935" customFormat="1" x14ac:dyDescent="0.35"/>
    <row r="84936" customFormat="1" x14ac:dyDescent="0.35"/>
    <row r="84937" customFormat="1" x14ac:dyDescent="0.35"/>
    <row r="84938" customFormat="1" x14ac:dyDescent="0.35"/>
    <row r="84939" customFormat="1" x14ac:dyDescent="0.35"/>
    <row r="84940" customFormat="1" x14ac:dyDescent="0.35"/>
    <row r="84941" customFormat="1" x14ac:dyDescent="0.35"/>
    <row r="84942" customFormat="1" x14ac:dyDescent="0.35"/>
    <row r="84943" customFormat="1" x14ac:dyDescent="0.35"/>
    <row r="84944" customFormat="1" x14ac:dyDescent="0.35"/>
    <row r="84945" customFormat="1" x14ac:dyDescent="0.35"/>
    <row r="84946" customFormat="1" x14ac:dyDescent="0.35"/>
    <row r="84947" customFormat="1" x14ac:dyDescent="0.35"/>
    <row r="84948" customFormat="1" x14ac:dyDescent="0.35"/>
    <row r="84949" customFormat="1" x14ac:dyDescent="0.35"/>
    <row r="84950" customFormat="1" x14ac:dyDescent="0.35"/>
    <row r="84951" customFormat="1" x14ac:dyDescent="0.35"/>
    <row r="84952" customFormat="1" x14ac:dyDescent="0.35"/>
    <row r="84953" customFormat="1" x14ac:dyDescent="0.35"/>
    <row r="84954" customFormat="1" x14ac:dyDescent="0.35"/>
    <row r="84955" customFormat="1" x14ac:dyDescent="0.35"/>
    <row r="84956" customFormat="1" x14ac:dyDescent="0.35"/>
    <row r="84957" customFormat="1" x14ac:dyDescent="0.35"/>
    <row r="84958" customFormat="1" x14ac:dyDescent="0.35"/>
    <row r="84959" customFormat="1" x14ac:dyDescent="0.35"/>
    <row r="84960" customFormat="1" x14ac:dyDescent="0.35"/>
    <row r="84961" customFormat="1" x14ac:dyDescent="0.35"/>
    <row r="84962" customFormat="1" x14ac:dyDescent="0.35"/>
    <row r="84963" customFormat="1" x14ac:dyDescent="0.35"/>
    <row r="84964" customFormat="1" x14ac:dyDescent="0.35"/>
    <row r="84965" customFormat="1" x14ac:dyDescent="0.35"/>
    <row r="84966" customFormat="1" x14ac:dyDescent="0.35"/>
    <row r="84967" customFormat="1" x14ac:dyDescent="0.35"/>
    <row r="84968" customFormat="1" x14ac:dyDescent="0.35"/>
    <row r="84969" customFormat="1" x14ac:dyDescent="0.35"/>
    <row r="84970" customFormat="1" x14ac:dyDescent="0.35"/>
    <row r="84971" customFormat="1" x14ac:dyDescent="0.35"/>
    <row r="84972" customFormat="1" x14ac:dyDescent="0.35"/>
    <row r="84973" customFormat="1" x14ac:dyDescent="0.35"/>
    <row r="84974" customFormat="1" x14ac:dyDescent="0.35"/>
    <row r="84975" customFormat="1" x14ac:dyDescent="0.35"/>
    <row r="84976" customFormat="1" x14ac:dyDescent="0.35"/>
    <row r="84977" customFormat="1" x14ac:dyDescent="0.35"/>
    <row r="84978" customFormat="1" x14ac:dyDescent="0.35"/>
    <row r="84979" customFormat="1" x14ac:dyDescent="0.35"/>
    <row r="84980" customFormat="1" x14ac:dyDescent="0.35"/>
    <row r="84981" customFormat="1" x14ac:dyDescent="0.35"/>
    <row r="84982" customFormat="1" x14ac:dyDescent="0.35"/>
    <row r="84983" customFormat="1" x14ac:dyDescent="0.35"/>
    <row r="84984" customFormat="1" x14ac:dyDescent="0.35"/>
    <row r="84985" customFormat="1" x14ac:dyDescent="0.35"/>
    <row r="84986" customFormat="1" x14ac:dyDescent="0.35"/>
    <row r="84987" customFormat="1" x14ac:dyDescent="0.35"/>
    <row r="84988" customFormat="1" x14ac:dyDescent="0.35"/>
    <row r="84989" customFormat="1" x14ac:dyDescent="0.35"/>
    <row r="84990" customFormat="1" x14ac:dyDescent="0.35"/>
    <row r="84991" customFormat="1" x14ac:dyDescent="0.35"/>
    <row r="84992" customFormat="1" x14ac:dyDescent="0.35"/>
    <row r="84993" customFormat="1" x14ac:dyDescent="0.35"/>
    <row r="84994" customFormat="1" x14ac:dyDescent="0.35"/>
    <row r="84995" customFormat="1" x14ac:dyDescent="0.35"/>
    <row r="84996" customFormat="1" x14ac:dyDescent="0.35"/>
    <row r="84997" customFormat="1" x14ac:dyDescent="0.35"/>
    <row r="84998" customFormat="1" x14ac:dyDescent="0.35"/>
    <row r="84999" customFormat="1" x14ac:dyDescent="0.35"/>
    <row r="85000" customFormat="1" x14ac:dyDescent="0.35"/>
    <row r="85001" customFormat="1" x14ac:dyDescent="0.35"/>
    <row r="85002" customFormat="1" x14ac:dyDescent="0.35"/>
    <row r="85003" customFormat="1" x14ac:dyDescent="0.35"/>
    <row r="85004" customFormat="1" x14ac:dyDescent="0.35"/>
    <row r="85005" customFormat="1" x14ac:dyDescent="0.35"/>
    <row r="85006" customFormat="1" x14ac:dyDescent="0.35"/>
    <row r="85007" customFormat="1" x14ac:dyDescent="0.35"/>
    <row r="85008" customFormat="1" x14ac:dyDescent="0.35"/>
    <row r="85009" customFormat="1" x14ac:dyDescent="0.35"/>
    <row r="85010" customFormat="1" x14ac:dyDescent="0.35"/>
    <row r="85011" customFormat="1" x14ac:dyDescent="0.35"/>
    <row r="85012" customFormat="1" x14ac:dyDescent="0.35"/>
    <row r="85013" customFormat="1" x14ac:dyDescent="0.35"/>
    <row r="85014" customFormat="1" x14ac:dyDescent="0.35"/>
    <row r="85015" customFormat="1" x14ac:dyDescent="0.35"/>
    <row r="85016" customFormat="1" x14ac:dyDescent="0.35"/>
    <row r="85017" customFormat="1" x14ac:dyDescent="0.35"/>
    <row r="85018" customFormat="1" x14ac:dyDescent="0.35"/>
    <row r="85019" customFormat="1" x14ac:dyDescent="0.35"/>
    <row r="85020" customFormat="1" x14ac:dyDescent="0.35"/>
    <row r="85021" customFormat="1" x14ac:dyDescent="0.35"/>
    <row r="85022" customFormat="1" x14ac:dyDescent="0.35"/>
    <row r="85023" customFormat="1" x14ac:dyDescent="0.35"/>
    <row r="85024" customFormat="1" x14ac:dyDescent="0.35"/>
    <row r="85025" customFormat="1" x14ac:dyDescent="0.35"/>
    <row r="85026" customFormat="1" x14ac:dyDescent="0.35"/>
    <row r="85027" customFormat="1" x14ac:dyDescent="0.35"/>
    <row r="85028" customFormat="1" x14ac:dyDescent="0.35"/>
    <row r="85029" customFormat="1" x14ac:dyDescent="0.35"/>
    <row r="85030" customFormat="1" x14ac:dyDescent="0.35"/>
    <row r="85031" customFormat="1" x14ac:dyDescent="0.35"/>
    <row r="85032" customFormat="1" x14ac:dyDescent="0.35"/>
    <row r="85033" customFormat="1" x14ac:dyDescent="0.35"/>
    <row r="85034" customFormat="1" x14ac:dyDescent="0.35"/>
    <row r="85035" customFormat="1" x14ac:dyDescent="0.35"/>
    <row r="85036" customFormat="1" x14ac:dyDescent="0.35"/>
    <row r="85037" customFormat="1" x14ac:dyDescent="0.35"/>
    <row r="85038" customFormat="1" x14ac:dyDescent="0.35"/>
    <row r="85039" customFormat="1" x14ac:dyDescent="0.35"/>
    <row r="85040" customFormat="1" x14ac:dyDescent="0.35"/>
    <row r="85041" customFormat="1" x14ac:dyDescent="0.35"/>
    <row r="85042" customFormat="1" x14ac:dyDescent="0.35"/>
    <row r="85043" customFormat="1" x14ac:dyDescent="0.35"/>
    <row r="85044" customFormat="1" x14ac:dyDescent="0.35"/>
    <row r="85045" customFormat="1" x14ac:dyDescent="0.35"/>
    <row r="85046" customFormat="1" x14ac:dyDescent="0.35"/>
    <row r="85047" customFormat="1" x14ac:dyDescent="0.35"/>
    <row r="85048" customFormat="1" x14ac:dyDescent="0.35"/>
    <row r="85049" customFormat="1" x14ac:dyDescent="0.35"/>
    <row r="85050" customFormat="1" x14ac:dyDescent="0.35"/>
    <row r="85051" customFormat="1" x14ac:dyDescent="0.35"/>
    <row r="85052" customFormat="1" x14ac:dyDescent="0.35"/>
    <row r="85053" customFormat="1" x14ac:dyDescent="0.35"/>
    <row r="85054" customFormat="1" x14ac:dyDescent="0.35"/>
    <row r="85055" customFormat="1" x14ac:dyDescent="0.35"/>
    <row r="85056" customFormat="1" x14ac:dyDescent="0.35"/>
    <row r="85057" customFormat="1" x14ac:dyDescent="0.35"/>
    <row r="85058" customFormat="1" x14ac:dyDescent="0.35"/>
    <row r="85059" customFormat="1" x14ac:dyDescent="0.35"/>
    <row r="85060" customFormat="1" x14ac:dyDescent="0.35"/>
    <row r="85061" customFormat="1" x14ac:dyDescent="0.35"/>
    <row r="85062" customFormat="1" x14ac:dyDescent="0.35"/>
    <row r="85063" customFormat="1" x14ac:dyDescent="0.35"/>
    <row r="85064" customFormat="1" x14ac:dyDescent="0.35"/>
    <row r="85065" customFormat="1" x14ac:dyDescent="0.35"/>
    <row r="85066" customFormat="1" x14ac:dyDescent="0.35"/>
    <row r="85067" customFormat="1" x14ac:dyDescent="0.35"/>
    <row r="85068" customFormat="1" x14ac:dyDescent="0.35"/>
    <row r="85069" customFormat="1" x14ac:dyDescent="0.35"/>
    <row r="85070" customFormat="1" x14ac:dyDescent="0.35"/>
    <row r="85071" customFormat="1" x14ac:dyDescent="0.35"/>
    <row r="85072" customFormat="1" x14ac:dyDescent="0.35"/>
    <row r="85073" customFormat="1" x14ac:dyDescent="0.35"/>
    <row r="85074" customFormat="1" x14ac:dyDescent="0.35"/>
    <row r="85075" customFormat="1" x14ac:dyDescent="0.35"/>
    <row r="85076" customFormat="1" x14ac:dyDescent="0.35"/>
    <row r="85077" customFormat="1" x14ac:dyDescent="0.35"/>
    <row r="85078" customFormat="1" x14ac:dyDescent="0.35"/>
    <row r="85079" customFormat="1" x14ac:dyDescent="0.35"/>
    <row r="85080" customFormat="1" x14ac:dyDescent="0.35"/>
    <row r="85081" customFormat="1" x14ac:dyDescent="0.35"/>
    <row r="85082" customFormat="1" x14ac:dyDescent="0.35"/>
    <row r="85083" customFormat="1" x14ac:dyDescent="0.35"/>
    <row r="85084" customFormat="1" x14ac:dyDescent="0.35"/>
    <row r="85085" customFormat="1" x14ac:dyDescent="0.35"/>
    <row r="85086" customFormat="1" x14ac:dyDescent="0.35"/>
    <row r="85087" customFormat="1" x14ac:dyDescent="0.35"/>
    <row r="85088" customFormat="1" x14ac:dyDescent="0.35"/>
    <row r="85089" customFormat="1" x14ac:dyDescent="0.35"/>
    <row r="85090" customFormat="1" x14ac:dyDescent="0.35"/>
    <row r="85091" customFormat="1" x14ac:dyDescent="0.35"/>
    <row r="85092" customFormat="1" x14ac:dyDescent="0.35"/>
    <row r="85093" customFormat="1" x14ac:dyDescent="0.35"/>
    <row r="85094" customFormat="1" x14ac:dyDescent="0.35"/>
    <row r="85095" customFormat="1" x14ac:dyDescent="0.35"/>
    <row r="85096" customFormat="1" x14ac:dyDescent="0.35"/>
    <row r="85097" customFormat="1" x14ac:dyDescent="0.35"/>
    <row r="85098" customFormat="1" x14ac:dyDescent="0.35"/>
    <row r="85099" customFormat="1" x14ac:dyDescent="0.35"/>
    <row r="85100" customFormat="1" x14ac:dyDescent="0.35"/>
    <row r="85101" customFormat="1" x14ac:dyDescent="0.35"/>
    <row r="85102" customFormat="1" x14ac:dyDescent="0.35"/>
    <row r="85103" customFormat="1" x14ac:dyDescent="0.35"/>
    <row r="85104" customFormat="1" x14ac:dyDescent="0.35"/>
    <row r="85105" customFormat="1" x14ac:dyDescent="0.35"/>
    <row r="85106" customFormat="1" x14ac:dyDescent="0.35"/>
    <row r="85107" customFormat="1" x14ac:dyDescent="0.35"/>
    <row r="85108" customFormat="1" x14ac:dyDescent="0.35"/>
    <row r="85109" customFormat="1" x14ac:dyDescent="0.35"/>
    <row r="85110" customFormat="1" x14ac:dyDescent="0.35"/>
    <row r="85111" customFormat="1" x14ac:dyDescent="0.35"/>
    <row r="85112" customFormat="1" x14ac:dyDescent="0.35"/>
    <row r="85113" customFormat="1" x14ac:dyDescent="0.35"/>
    <row r="85114" customFormat="1" x14ac:dyDescent="0.35"/>
    <row r="85115" customFormat="1" x14ac:dyDescent="0.35"/>
    <row r="85116" customFormat="1" x14ac:dyDescent="0.35"/>
    <row r="85117" customFormat="1" x14ac:dyDescent="0.35"/>
    <row r="85118" customFormat="1" x14ac:dyDescent="0.35"/>
    <row r="85119" customFormat="1" x14ac:dyDescent="0.35"/>
    <row r="85120" customFormat="1" x14ac:dyDescent="0.35"/>
    <row r="85121" customFormat="1" x14ac:dyDescent="0.35"/>
    <row r="85122" customFormat="1" x14ac:dyDescent="0.35"/>
    <row r="85123" customFormat="1" x14ac:dyDescent="0.35"/>
    <row r="85124" customFormat="1" x14ac:dyDescent="0.35"/>
    <row r="85125" customFormat="1" x14ac:dyDescent="0.35"/>
    <row r="85126" customFormat="1" x14ac:dyDescent="0.35"/>
    <row r="85127" customFormat="1" x14ac:dyDescent="0.35"/>
    <row r="85128" customFormat="1" x14ac:dyDescent="0.35"/>
    <row r="85129" customFormat="1" x14ac:dyDescent="0.35"/>
    <row r="85130" customFormat="1" x14ac:dyDescent="0.35"/>
    <row r="85131" customFormat="1" x14ac:dyDescent="0.35"/>
    <row r="85132" customFormat="1" x14ac:dyDescent="0.35"/>
    <row r="85133" customFormat="1" x14ac:dyDescent="0.35"/>
    <row r="85134" customFormat="1" x14ac:dyDescent="0.35"/>
    <row r="85135" customFormat="1" x14ac:dyDescent="0.35"/>
    <row r="85136" customFormat="1" x14ac:dyDescent="0.35"/>
    <row r="85137" customFormat="1" x14ac:dyDescent="0.35"/>
    <row r="85138" customFormat="1" x14ac:dyDescent="0.35"/>
    <row r="85139" customFormat="1" x14ac:dyDescent="0.35"/>
    <row r="85140" customFormat="1" x14ac:dyDescent="0.35"/>
    <row r="85141" customFormat="1" x14ac:dyDescent="0.35"/>
    <row r="85142" customFormat="1" x14ac:dyDescent="0.35"/>
    <row r="85143" customFormat="1" x14ac:dyDescent="0.35"/>
    <row r="85144" customFormat="1" x14ac:dyDescent="0.35"/>
    <row r="85145" customFormat="1" x14ac:dyDescent="0.35"/>
    <row r="85146" customFormat="1" x14ac:dyDescent="0.35"/>
    <row r="85147" customFormat="1" x14ac:dyDescent="0.35"/>
    <row r="85148" customFormat="1" x14ac:dyDescent="0.35"/>
    <row r="85149" customFormat="1" x14ac:dyDescent="0.35"/>
    <row r="85150" customFormat="1" x14ac:dyDescent="0.35"/>
    <row r="85151" customFormat="1" x14ac:dyDescent="0.35"/>
    <row r="85152" customFormat="1" x14ac:dyDescent="0.35"/>
    <row r="85153" customFormat="1" x14ac:dyDescent="0.35"/>
    <row r="85154" customFormat="1" x14ac:dyDescent="0.35"/>
    <row r="85155" customFormat="1" x14ac:dyDescent="0.35"/>
    <row r="85156" customFormat="1" x14ac:dyDescent="0.35"/>
    <row r="85157" customFormat="1" x14ac:dyDescent="0.35"/>
    <row r="85158" customFormat="1" x14ac:dyDescent="0.35"/>
    <row r="85159" customFormat="1" x14ac:dyDescent="0.35"/>
    <row r="85160" customFormat="1" x14ac:dyDescent="0.35"/>
    <row r="85161" customFormat="1" x14ac:dyDescent="0.35"/>
    <row r="85162" customFormat="1" x14ac:dyDescent="0.35"/>
    <row r="85163" customFormat="1" x14ac:dyDescent="0.35"/>
    <row r="85164" customFormat="1" x14ac:dyDescent="0.35"/>
    <row r="85165" customFormat="1" x14ac:dyDescent="0.35"/>
    <row r="85166" customFormat="1" x14ac:dyDescent="0.35"/>
    <row r="85167" customFormat="1" x14ac:dyDescent="0.35"/>
    <row r="85168" customFormat="1" x14ac:dyDescent="0.35"/>
    <row r="85169" customFormat="1" x14ac:dyDescent="0.35"/>
    <row r="85170" customFormat="1" x14ac:dyDescent="0.35"/>
    <row r="85171" customFormat="1" x14ac:dyDescent="0.35"/>
    <row r="85172" customFormat="1" x14ac:dyDescent="0.35"/>
    <row r="85173" customFormat="1" x14ac:dyDescent="0.35"/>
    <row r="85174" customFormat="1" x14ac:dyDescent="0.35"/>
    <row r="85175" customFormat="1" x14ac:dyDescent="0.35"/>
    <row r="85176" customFormat="1" x14ac:dyDescent="0.35"/>
    <row r="85177" customFormat="1" x14ac:dyDescent="0.35"/>
    <row r="85178" customFormat="1" x14ac:dyDescent="0.35"/>
    <row r="85179" customFormat="1" x14ac:dyDescent="0.35"/>
    <row r="85180" customFormat="1" x14ac:dyDescent="0.35"/>
    <row r="85181" customFormat="1" x14ac:dyDescent="0.35"/>
    <row r="85182" customFormat="1" x14ac:dyDescent="0.35"/>
    <row r="85183" customFormat="1" x14ac:dyDescent="0.35"/>
    <row r="85184" customFormat="1" x14ac:dyDescent="0.35"/>
    <row r="85185" customFormat="1" x14ac:dyDescent="0.35"/>
    <row r="85186" customFormat="1" x14ac:dyDescent="0.35"/>
    <row r="85187" customFormat="1" x14ac:dyDescent="0.35"/>
    <row r="85188" customFormat="1" x14ac:dyDescent="0.35"/>
    <row r="85189" customFormat="1" x14ac:dyDescent="0.35"/>
    <row r="85190" customFormat="1" x14ac:dyDescent="0.35"/>
    <row r="85191" customFormat="1" x14ac:dyDescent="0.35"/>
    <row r="85192" customFormat="1" x14ac:dyDescent="0.35"/>
    <row r="85193" customFormat="1" x14ac:dyDescent="0.35"/>
    <row r="85194" customFormat="1" x14ac:dyDescent="0.35"/>
    <row r="85195" customFormat="1" x14ac:dyDescent="0.35"/>
    <row r="85196" customFormat="1" x14ac:dyDescent="0.35"/>
    <row r="85197" customFormat="1" x14ac:dyDescent="0.35"/>
    <row r="85198" customFormat="1" x14ac:dyDescent="0.35"/>
    <row r="85199" customFormat="1" x14ac:dyDescent="0.35"/>
    <row r="85200" customFormat="1" x14ac:dyDescent="0.35"/>
    <row r="85201" customFormat="1" x14ac:dyDescent="0.35"/>
    <row r="85202" customFormat="1" x14ac:dyDescent="0.35"/>
    <row r="85203" customFormat="1" x14ac:dyDescent="0.35"/>
    <row r="85204" customFormat="1" x14ac:dyDescent="0.35"/>
    <row r="85205" customFormat="1" x14ac:dyDescent="0.35"/>
    <row r="85206" customFormat="1" x14ac:dyDescent="0.35"/>
    <row r="85207" customFormat="1" x14ac:dyDescent="0.35"/>
    <row r="85208" customFormat="1" x14ac:dyDescent="0.35"/>
    <row r="85209" customFormat="1" x14ac:dyDescent="0.35"/>
    <row r="85210" customFormat="1" x14ac:dyDescent="0.35"/>
    <row r="85211" customFormat="1" x14ac:dyDescent="0.35"/>
    <row r="85212" customFormat="1" x14ac:dyDescent="0.35"/>
    <row r="85213" customFormat="1" x14ac:dyDescent="0.35"/>
    <row r="85214" customFormat="1" x14ac:dyDescent="0.35"/>
    <row r="85215" customFormat="1" x14ac:dyDescent="0.35"/>
    <row r="85216" customFormat="1" x14ac:dyDescent="0.35"/>
    <row r="85217" customFormat="1" x14ac:dyDescent="0.35"/>
    <row r="85218" customFormat="1" x14ac:dyDescent="0.35"/>
    <row r="85219" customFormat="1" x14ac:dyDescent="0.35"/>
    <row r="85220" customFormat="1" x14ac:dyDescent="0.35"/>
    <row r="85221" customFormat="1" x14ac:dyDescent="0.35"/>
    <row r="85222" customFormat="1" x14ac:dyDescent="0.35"/>
    <row r="85223" customFormat="1" x14ac:dyDescent="0.35"/>
    <row r="85224" customFormat="1" x14ac:dyDescent="0.35"/>
    <row r="85225" customFormat="1" x14ac:dyDescent="0.35"/>
    <row r="85226" customFormat="1" x14ac:dyDescent="0.35"/>
    <row r="85227" customFormat="1" x14ac:dyDescent="0.35"/>
    <row r="85228" customFormat="1" x14ac:dyDescent="0.35"/>
    <row r="85229" customFormat="1" x14ac:dyDescent="0.35"/>
    <row r="85230" customFormat="1" x14ac:dyDescent="0.35"/>
    <row r="85231" customFormat="1" x14ac:dyDescent="0.35"/>
    <row r="85232" customFormat="1" x14ac:dyDescent="0.35"/>
    <row r="85233" customFormat="1" x14ac:dyDescent="0.35"/>
    <row r="85234" customFormat="1" x14ac:dyDescent="0.35"/>
    <row r="85235" customFormat="1" x14ac:dyDescent="0.35"/>
    <row r="85236" customFormat="1" x14ac:dyDescent="0.35"/>
    <row r="85237" customFormat="1" x14ac:dyDescent="0.35"/>
    <row r="85238" customFormat="1" x14ac:dyDescent="0.35"/>
    <row r="85239" customFormat="1" x14ac:dyDescent="0.35"/>
    <row r="85240" customFormat="1" x14ac:dyDescent="0.35"/>
    <row r="85241" customFormat="1" x14ac:dyDescent="0.35"/>
    <row r="85242" customFormat="1" x14ac:dyDescent="0.35"/>
    <row r="85243" customFormat="1" x14ac:dyDescent="0.35"/>
    <row r="85244" customFormat="1" x14ac:dyDescent="0.35"/>
    <row r="85245" customFormat="1" x14ac:dyDescent="0.35"/>
    <row r="85246" customFormat="1" x14ac:dyDescent="0.35"/>
    <row r="85247" customFormat="1" x14ac:dyDescent="0.35"/>
    <row r="85248" customFormat="1" x14ac:dyDescent="0.35"/>
    <row r="85249" customFormat="1" x14ac:dyDescent="0.35"/>
    <row r="85250" customFormat="1" x14ac:dyDescent="0.35"/>
    <row r="85251" customFormat="1" x14ac:dyDescent="0.35"/>
    <row r="85252" customFormat="1" x14ac:dyDescent="0.35"/>
    <row r="85253" customFormat="1" x14ac:dyDescent="0.35"/>
    <row r="85254" customFormat="1" x14ac:dyDescent="0.35"/>
    <row r="85255" customFormat="1" x14ac:dyDescent="0.35"/>
    <row r="85256" customFormat="1" x14ac:dyDescent="0.35"/>
    <row r="85257" customFormat="1" x14ac:dyDescent="0.35"/>
    <row r="85258" customFormat="1" x14ac:dyDescent="0.35"/>
    <row r="85259" customFormat="1" x14ac:dyDescent="0.35"/>
    <row r="85260" customFormat="1" x14ac:dyDescent="0.35"/>
    <row r="85261" customFormat="1" x14ac:dyDescent="0.35"/>
    <row r="85262" customFormat="1" x14ac:dyDescent="0.35"/>
    <row r="85263" customFormat="1" x14ac:dyDescent="0.35"/>
    <row r="85264" customFormat="1" x14ac:dyDescent="0.35"/>
    <row r="85265" customFormat="1" x14ac:dyDescent="0.35"/>
    <row r="85266" customFormat="1" x14ac:dyDescent="0.35"/>
    <row r="85267" customFormat="1" x14ac:dyDescent="0.35"/>
    <row r="85268" customFormat="1" x14ac:dyDescent="0.35"/>
    <row r="85269" customFormat="1" x14ac:dyDescent="0.35"/>
    <row r="85270" customFormat="1" x14ac:dyDescent="0.35"/>
    <row r="85271" customFormat="1" x14ac:dyDescent="0.35"/>
    <row r="85272" customFormat="1" x14ac:dyDescent="0.35"/>
    <row r="85273" customFormat="1" x14ac:dyDescent="0.35"/>
    <row r="85274" customFormat="1" x14ac:dyDescent="0.35"/>
    <row r="85275" customFormat="1" x14ac:dyDescent="0.35"/>
    <row r="85276" customFormat="1" x14ac:dyDescent="0.35"/>
    <row r="85277" customFormat="1" x14ac:dyDescent="0.35"/>
    <row r="85278" customFormat="1" x14ac:dyDescent="0.35"/>
    <row r="85279" customFormat="1" x14ac:dyDescent="0.35"/>
    <row r="85280" customFormat="1" x14ac:dyDescent="0.35"/>
    <row r="85281" customFormat="1" x14ac:dyDescent="0.35"/>
    <row r="85282" customFormat="1" x14ac:dyDescent="0.35"/>
    <row r="85283" customFormat="1" x14ac:dyDescent="0.35"/>
    <row r="85284" customFormat="1" x14ac:dyDescent="0.35"/>
    <row r="85285" customFormat="1" x14ac:dyDescent="0.35"/>
    <row r="85286" customFormat="1" x14ac:dyDescent="0.35"/>
    <row r="85287" customFormat="1" x14ac:dyDescent="0.35"/>
    <row r="85288" customFormat="1" x14ac:dyDescent="0.35"/>
    <row r="85289" customFormat="1" x14ac:dyDescent="0.35"/>
    <row r="85290" customFormat="1" x14ac:dyDescent="0.35"/>
    <row r="85291" customFormat="1" x14ac:dyDescent="0.35"/>
    <row r="85292" customFormat="1" x14ac:dyDescent="0.35"/>
    <row r="85293" customFormat="1" x14ac:dyDescent="0.35"/>
    <row r="85294" customFormat="1" x14ac:dyDescent="0.35"/>
    <row r="85295" customFormat="1" x14ac:dyDescent="0.35"/>
    <row r="85296" customFormat="1" x14ac:dyDescent="0.35"/>
    <row r="85297" customFormat="1" x14ac:dyDescent="0.35"/>
    <row r="85298" customFormat="1" x14ac:dyDescent="0.35"/>
    <row r="85299" customFormat="1" x14ac:dyDescent="0.35"/>
    <row r="85300" customFormat="1" x14ac:dyDescent="0.35"/>
    <row r="85301" customFormat="1" x14ac:dyDescent="0.35"/>
    <row r="85302" customFormat="1" x14ac:dyDescent="0.35"/>
    <row r="85303" customFormat="1" x14ac:dyDescent="0.35"/>
    <row r="85304" customFormat="1" x14ac:dyDescent="0.35"/>
    <row r="85305" customFormat="1" x14ac:dyDescent="0.35"/>
    <row r="85306" customFormat="1" x14ac:dyDescent="0.35"/>
    <row r="85307" customFormat="1" x14ac:dyDescent="0.35"/>
    <row r="85308" customFormat="1" x14ac:dyDescent="0.35"/>
    <row r="85309" customFormat="1" x14ac:dyDescent="0.35"/>
    <row r="85310" customFormat="1" x14ac:dyDescent="0.35"/>
    <row r="85311" customFormat="1" x14ac:dyDescent="0.35"/>
    <row r="85312" customFormat="1" x14ac:dyDescent="0.35"/>
    <row r="85313" customFormat="1" x14ac:dyDescent="0.35"/>
    <row r="85314" customFormat="1" x14ac:dyDescent="0.35"/>
    <row r="85315" customFormat="1" x14ac:dyDescent="0.35"/>
    <row r="85316" customFormat="1" x14ac:dyDescent="0.35"/>
    <row r="85317" customFormat="1" x14ac:dyDescent="0.35"/>
    <row r="85318" customFormat="1" x14ac:dyDescent="0.35"/>
    <row r="85319" customFormat="1" x14ac:dyDescent="0.35"/>
    <row r="85320" customFormat="1" x14ac:dyDescent="0.35"/>
    <row r="85321" customFormat="1" x14ac:dyDescent="0.35"/>
    <row r="85322" customFormat="1" x14ac:dyDescent="0.35"/>
    <row r="85323" customFormat="1" x14ac:dyDescent="0.35"/>
    <row r="85324" customFormat="1" x14ac:dyDescent="0.35"/>
    <row r="85325" customFormat="1" x14ac:dyDescent="0.35"/>
    <row r="85326" customFormat="1" x14ac:dyDescent="0.35"/>
    <row r="85327" customFormat="1" x14ac:dyDescent="0.35"/>
    <row r="85328" customFormat="1" x14ac:dyDescent="0.35"/>
    <row r="85329" customFormat="1" x14ac:dyDescent="0.35"/>
    <row r="85330" customFormat="1" x14ac:dyDescent="0.35"/>
    <row r="85331" customFormat="1" x14ac:dyDescent="0.35"/>
    <row r="85332" customFormat="1" x14ac:dyDescent="0.35"/>
    <row r="85333" customFormat="1" x14ac:dyDescent="0.35"/>
    <row r="85334" customFormat="1" x14ac:dyDescent="0.35"/>
    <row r="85335" customFormat="1" x14ac:dyDescent="0.35"/>
    <row r="85336" customFormat="1" x14ac:dyDescent="0.35"/>
    <row r="85337" customFormat="1" x14ac:dyDescent="0.35"/>
    <row r="85338" customFormat="1" x14ac:dyDescent="0.35"/>
    <row r="85339" customFormat="1" x14ac:dyDescent="0.35"/>
    <row r="85340" customFormat="1" x14ac:dyDescent="0.35"/>
    <row r="85341" customFormat="1" x14ac:dyDescent="0.35"/>
    <row r="85342" customFormat="1" x14ac:dyDescent="0.35"/>
    <row r="85343" customFormat="1" x14ac:dyDescent="0.35"/>
    <row r="85344" customFormat="1" x14ac:dyDescent="0.35"/>
    <row r="85345" customFormat="1" x14ac:dyDescent="0.35"/>
    <row r="85346" customFormat="1" x14ac:dyDescent="0.35"/>
    <row r="85347" customFormat="1" x14ac:dyDescent="0.35"/>
    <row r="85348" customFormat="1" x14ac:dyDescent="0.35"/>
    <row r="85349" customFormat="1" x14ac:dyDescent="0.35"/>
    <row r="85350" customFormat="1" x14ac:dyDescent="0.35"/>
    <row r="85351" customFormat="1" x14ac:dyDescent="0.35"/>
    <row r="85352" customFormat="1" x14ac:dyDescent="0.35"/>
    <row r="85353" customFormat="1" x14ac:dyDescent="0.35"/>
    <row r="85354" customFormat="1" x14ac:dyDescent="0.35"/>
    <row r="85355" customFormat="1" x14ac:dyDescent="0.35"/>
    <row r="85356" customFormat="1" x14ac:dyDescent="0.35"/>
    <row r="85357" customFormat="1" x14ac:dyDescent="0.35"/>
    <row r="85358" customFormat="1" x14ac:dyDescent="0.35"/>
    <row r="85359" customFormat="1" x14ac:dyDescent="0.35"/>
    <row r="85360" customFormat="1" x14ac:dyDescent="0.35"/>
    <row r="85361" customFormat="1" x14ac:dyDescent="0.35"/>
    <row r="85362" customFormat="1" x14ac:dyDescent="0.35"/>
    <row r="85363" customFormat="1" x14ac:dyDescent="0.35"/>
    <row r="85364" customFormat="1" x14ac:dyDescent="0.35"/>
    <row r="85365" customFormat="1" x14ac:dyDescent="0.35"/>
    <row r="85366" customFormat="1" x14ac:dyDescent="0.35"/>
    <row r="85367" customFormat="1" x14ac:dyDescent="0.35"/>
    <row r="85368" customFormat="1" x14ac:dyDescent="0.35"/>
    <row r="85369" customFormat="1" x14ac:dyDescent="0.35"/>
    <row r="85370" customFormat="1" x14ac:dyDescent="0.35"/>
    <row r="85371" customFormat="1" x14ac:dyDescent="0.35"/>
    <row r="85372" customFormat="1" x14ac:dyDescent="0.35"/>
    <row r="85373" customFormat="1" x14ac:dyDescent="0.35"/>
    <row r="85374" customFormat="1" x14ac:dyDescent="0.35"/>
    <row r="85375" customFormat="1" x14ac:dyDescent="0.35"/>
    <row r="85376" customFormat="1" x14ac:dyDescent="0.35"/>
    <row r="85377" customFormat="1" x14ac:dyDescent="0.35"/>
    <row r="85378" customFormat="1" x14ac:dyDescent="0.35"/>
    <row r="85379" customFormat="1" x14ac:dyDescent="0.35"/>
    <row r="85380" customFormat="1" x14ac:dyDescent="0.35"/>
    <row r="85381" customFormat="1" x14ac:dyDescent="0.35"/>
    <row r="85382" customFormat="1" x14ac:dyDescent="0.35"/>
    <row r="85383" customFormat="1" x14ac:dyDescent="0.35"/>
    <row r="85384" customFormat="1" x14ac:dyDescent="0.35"/>
    <row r="85385" customFormat="1" x14ac:dyDescent="0.35"/>
    <row r="85386" customFormat="1" x14ac:dyDescent="0.35"/>
    <row r="85387" customFormat="1" x14ac:dyDescent="0.35"/>
    <row r="85388" customFormat="1" x14ac:dyDescent="0.35"/>
    <row r="85389" customFormat="1" x14ac:dyDescent="0.35"/>
    <row r="85390" customFormat="1" x14ac:dyDescent="0.35"/>
    <row r="85391" customFormat="1" x14ac:dyDescent="0.35"/>
    <row r="85392" customFormat="1" x14ac:dyDescent="0.35"/>
    <row r="85393" customFormat="1" x14ac:dyDescent="0.35"/>
    <row r="85394" customFormat="1" x14ac:dyDescent="0.35"/>
    <row r="85395" customFormat="1" x14ac:dyDescent="0.35"/>
    <row r="85396" customFormat="1" x14ac:dyDescent="0.35"/>
    <row r="85397" customFormat="1" x14ac:dyDescent="0.35"/>
    <row r="85398" customFormat="1" x14ac:dyDescent="0.35"/>
    <row r="85399" customFormat="1" x14ac:dyDescent="0.35"/>
    <row r="85400" customFormat="1" x14ac:dyDescent="0.35"/>
    <row r="85401" customFormat="1" x14ac:dyDescent="0.35"/>
    <row r="85402" customFormat="1" x14ac:dyDescent="0.35"/>
    <row r="85403" customFormat="1" x14ac:dyDescent="0.35"/>
    <row r="85404" customFormat="1" x14ac:dyDescent="0.35"/>
    <row r="85405" customFormat="1" x14ac:dyDescent="0.35"/>
    <row r="85406" customFormat="1" x14ac:dyDescent="0.35"/>
    <row r="85407" customFormat="1" x14ac:dyDescent="0.35"/>
    <row r="85408" customFormat="1" x14ac:dyDescent="0.35"/>
    <row r="85409" customFormat="1" x14ac:dyDescent="0.35"/>
    <row r="85410" customFormat="1" x14ac:dyDescent="0.35"/>
    <row r="85411" customFormat="1" x14ac:dyDescent="0.35"/>
    <row r="85412" customFormat="1" x14ac:dyDescent="0.35"/>
    <row r="85413" customFormat="1" x14ac:dyDescent="0.35"/>
    <row r="85414" customFormat="1" x14ac:dyDescent="0.35"/>
    <row r="85415" customFormat="1" x14ac:dyDescent="0.35"/>
    <row r="85416" customFormat="1" x14ac:dyDescent="0.35"/>
    <row r="85417" customFormat="1" x14ac:dyDescent="0.35"/>
    <row r="85418" customFormat="1" x14ac:dyDescent="0.35"/>
    <row r="85419" customFormat="1" x14ac:dyDescent="0.35"/>
    <row r="85420" customFormat="1" x14ac:dyDescent="0.35"/>
    <row r="85421" customFormat="1" x14ac:dyDescent="0.35"/>
    <row r="85422" customFormat="1" x14ac:dyDescent="0.35"/>
    <row r="85423" customFormat="1" x14ac:dyDescent="0.35"/>
    <row r="85424" customFormat="1" x14ac:dyDescent="0.35"/>
    <row r="85425" customFormat="1" x14ac:dyDescent="0.35"/>
    <row r="85426" customFormat="1" x14ac:dyDescent="0.35"/>
    <row r="85427" customFormat="1" x14ac:dyDescent="0.35"/>
    <row r="85428" customFormat="1" x14ac:dyDescent="0.35"/>
    <row r="85429" customFormat="1" x14ac:dyDescent="0.35"/>
    <row r="85430" customFormat="1" x14ac:dyDescent="0.35"/>
    <row r="85431" customFormat="1" x14ac:dyDescent="0.35"/>
    <row r="85432" customFormat="1" x14ac:dyDescent="0.35"/>
    <row r="85433" customFormat="1" x14ac:dyDescent="0.35"/>
    <row r="85434" customFormat="1" x14ac:dyDescent="0.35"/>
    <row r="85435" customFormat="1" x14ac:dyDescent="0.35"/>
    <row r="85436" customFormat="1" x14ac:dyDescent="0.35"/>
    <row r="85437" customFormat="1" x14ac:dyDescent="0.35"/>
    <row r="85438" customFormat="1" x14ac:dyDescent="0.35"/>
    <row r="85439" customFormat="1" x14ac:dyDescent="0.35"/>
    <row r="85440" customFormat="1" x14ac:dyDescent="0.35"/>
    <row r="85441" customFormat="1" x14ac:dyDescent="0.35"/>
    <row r="85442" customFormat="1" x14ac:dyDescent="0.35"/>
    <row r="85443" customFormat="1" x14ac:dyDescent="0.35"/>
    <row r="85444" customFormat="1" x14ac:dyDescent="0.35"/>
    <row r="85445" customFormat="1" x14ac:dyDescent="0.35"/>
    <row r="85446" customFormat="1" x14ac:dyDescent="0.35"/>
    <row r="85447" customFormat="1" x14ac:dyDescent="0.35"/>
    <row r="85448" customFormat="1" x14ac:dyDescent="0.35"/>
    <row r="85449" customFormat="1" x14ac:dyDescent="0.35"/>
    <row r="85450" customFormat="1" x14ac:dyDescent="0.35"/>
    <row r="85451" customFormat="1" x14ac:dyDescent="0.35"/>
    <row r="85452" customFormat="1" x14ac:dyDescent="0.35"/>
    <row r="85453" customFormat="1" x14ac:dyDescent="0.35"/>
    <row r="85454" customFormat="1" x14ac:dyDescent="0.35"/>
    <row r="85455" customFormat="1" x14ac:dyDescent="0.35"/>
    <row r="85456" customFormat="1" x14ac:dyDescent="0.35"/>
    <row r="85457" customFormat="1" x14ac:dyDescent="0.35"/>
    <row r="85458" customFormat="1" x14ac:dyDescent="0.35"/>
    <row r="85459" customFormat="1" x14ac:dyDescent="0.35"/>
    <row r="85460" customFormat="1" x14ac:dyDescent="0.35"/>
    <row r="85461" customFormat="1" x14ac:dyDescent="0.35"/>
    <row r="85462" customFormat="1" x14ac:dyDescent="0.35"/>
    <row r="85463" customFormat="1" x14ac:dyDescent="0.35"/>
    <row r="85464" customFormat="1" x14ac:dyDescent="0.35"/>
    <row r="85465" customFormat="1" x14ac:dyDescent="0.35"/>
    <row r="85466" customFormat="1" x14ac:dyDescent="0.35"/>
    <row r="85467" customFormat="1" x14ac:dyDescent="0.35"/>
    <row r="85468" customFormat="1" x14ac:dyDescent="0.35"/>
    <row r="85469" customFormat="1" x14ac:dyDescent="0.35"/>
    <row r="85470" customFormat="1" x14ac:dyDescent="0.35"/>
    <row r="85471" customFormat="1" x14ac:dyDescent="0.35"/>
    <row r="85472" customFormat="1" x14ac:dyDescent="0.35"/>
    <row r="85473" customFormat="1" x14ac:dyDescent="0.35"/>
    <row r="85474" customFormat="1" x14ac:dyDescent="0.35"/>
    <row r="85475" customFormat="1" x14ac:dyDescent="0.35"/>
    <row r="85476" customFormat="1" x14ac:dyDescent="0.35"/>
    <row r="85477" customFormat="1" x14ac:dyDescent="0.35"/>
    <row r="85478" customFormat="1" x14ac:dyDescent="0.35"/>
    <row r="85479" customFormat="1" x14ac:dyDescent="0.35"/>
    <row r="85480" customFormat="1" x14ac:dyDescent="0.35"/>
    <row r="85481" customFormat="1" x14ac:dyDescent="0.35"/>
    <row r="85482" customFormat="1" x14ac:dyDescent="0.35"/>
    <row r="85483" customFormat="1" x14ac:dyDescent="0.35"/>
    <row r="85484" customFormat="1" x14ac:dyDescent="0.35"/>
    <row r="85485" customFormat="1" x14ac:dyDescent="0.35"/>
    <row r="85486" customFormat="1" x14ac:dyDescent="0.35"/>
    <row r="85487" customFormat="1" x14ac:dyDescent="0.35"/>
    <row r="85488" customFormat="1" x14ac:dyDescent="0.35"/>
    <row r="85489" customFormat="1" x14ac:dyDescent="0.35"/>
    <row r="85490" customFormat="1" x14ac:dyDescent="0.35"/>
    <row r="85491" customFormat="1" x14ac:dyDescent="0.35"/>
    <row r="85492" customFormat="1" x14ac:dyDescent="0.35"/>
    <row r="85493" customFormat="1" x14ac:dyDescent="0.35"/>
    <row r="85494" customFormat="1" x14ac:dyDescent="0.35"/>
    <row r="85495" customFormat="1" x14ac:dyDescent="0.35"/>
    <row r="85496" customFormat="1" x14ac:dyDescent="0.35"/>
    <row r="85497" customFormat="1" x14ac:dyDescent="0.35"/>
    <row r="85498" customFormat="1" x14ac:dyDescent="0.35"/>
    <row r="85499" customFormat="1" x14ac:dyDescent="0.35"/>
    <row r="85500" customFormat="1" x14ac:dyDescent="0.35"/>
    <row r="85501" customFormat="1" x14ac:dyDescent="0.35"/>
    <row r="85502" customFormat="1" x14ac:dyDescent="0.35"/>
    <row r="85503" customFormat="1" x14ac:dyDescent="0.35"/>
    <row r="85504" customFormat="1" x14ac:dyDescent="0.35"/>
    <row r="85505" customFormat="1" x14ac:dyDescent="0.35"/>
    <row r="85506" customFormat="1" x14ac:dyDescent="0.35"/>
    <row r="85507" customFormat="1" x14ac:dyDescent="0.35"/>
    <row r="85508" customFormat="1" x14ac:dyDescent="0.35"/>
    <row r="85509" customFormat="1" x14ac:dyDescent="0.35"/>
    <row r="85510" customFormat="1" x14ac:dyDescent="0.35"/>
    <row r="85511" customFormat="1" x14ac:dyDescent="0.35"/>
    <row r="85512" customFormat="1" x14ac:dyDescent="0.35"/>
    <row r="85513" customFormat="1" x14ac:dyDescent="0.35"/>
    <row r="85514" customFormat="1" x14ac:dyDescent="0.35"/>
    <row r="85515" customFormat="1" x14ac:dyDescent="0.35"/>
    <row r="85516" customFormat="1" x14ac:dyDescent="0.35"/>
    <row r="85517" customFormat="1" x14ac:dyDescent="0.35"/>
    <row r="85518" customFormat="1" x14ac:dyDescent="0.35"/>
    <row r="85519" customFormat="1" x14ac:dyDescent="0.35"/>
    <row r="85520" customFormat="1" x14ac:dyDescent="0.35"/>
    <row r="85521" customFormat="1" x14ac:dyDescent="0.35"/>
    <row r="85522" customFormat="1" x14ac:dyDescent="0.35"/>
    <row r="85523" customFormat="1" x14ac:dyDescent="0.35"/>
    <row r="85524" customFormat="1" x14ac:dyDescent="0.35"/>
    <row r="85525" customFormat="1" x14ac:dyDescent="0.35"/>
    <row r="85526" customFormat="1" x14ac:dyDescent="0.35"/>
    <row r="85527" customFormat="1" x14ac:dyDescent="0.35"/>
    <row r="85528" customFormat="1" x14ac:dyDescent="0.35"/>
    <row r="85529" customFormat="1" x14ac:dyDescent="0.35"/>
    <row r="85530" customFormat="1" x14ac:dyDescent="0.35"/>
    <row r="85531" customFormat="1" x14ac:dyDescent="0.35"/>
    <row r="85532" customFormat="1" x14ac:dyDescent="0.35"/>
    <row r="85533" customFormat="1" x14ac:dyDescent="0.35"/>
    <row r="85534" customFormat="1" x14ac:dyDescent="0.35"/>
    <row r="85535" customFormat="1" x14ac:dyDescent="0.35"/>
    <row r="85536" customFormat="1" x14ac:dyDescent="0.35"/>
    <row r="85537" customFormat="1" x14ac:dyDescent="0.35"/>
    <row r="85538" customFormat="1" x14ac:dyDescent="0.35"/>
    <row r="85539" customFormat="1" x14ac:dyDescent="0.35"/>
    <row r="85540" customFormat="1" x14ac:dyDescent="0.35"/>
    <row r="85541" customFormat="1" x14ac:dyDescent="0.35"/>
    <row r="85542" customFormat="1" x14ac:dyDescent="0.35"/>
    <row r="85543" customFormat="1" x14ac:dyDescent="0.35"/>
    <row r="85544" customFormat="1" x14ac:dyDescent="0.35"/>
    <row r="85545" customFormat="1" x14ac:dyDescent="0.35"/>
    <row r="85546" customFormat="1" x14ac:dyDescent="0.35"/>
    <row r="85547" customFormat="1" x14ac:dyDescent="0.35"/>
    <row r="85548" customFormat="1" x14ac:dyDescent="0.35"/>
    <row r="85549" customFormat="1" x14ac:dyDescent="0.35"/>
    <row r="85550" customFormat="1" x14ac:dyDescent="0.35"/>
    <row r="85551" customFormat="1" x14ac:dyDescent="0.35"/>
    <row r="85552" customFormat="1" x14ac:dyDescent="0.35"/>
    <row r="85553" customFormat="1" x14ac:dyDescent="0.35"/>
    <row r="85554" customFormat="1" x14ac:dyDescent="0.35"/>
    <row r="85555" customFormat="1" x14ac:dyDescent="0.35"/>
    <row r="85556" customFormat="1" x14ac:dyDescent="0.35"/>
    <row r="85557" customFormat="1" x14ac:dyDescent="0.35"/>
    <row r="85558" customFormat="1" x14ac:dyDescent="0.35"/>
    <row r="85559" customFormat="1" x14ac:dyDescent="0.35"/>
    <row r="85560" customFormat="1" x14ac:dyDescent="0.35"/>
    <row r="85561" customFormat="1" x14ac:dyDescent="0.35"/>
    <row r="85562" customFormat="1" x14ac:dyDescent="0.35"/>
    <row r="85563" customFormat="1" x14ac:dyDescent="0.35"/>
    <row r="85564" customFormat="1" x14ac:dyDescent="0.35"/>
    <row r="85565" customFormat="1" x14ac:dyDescent="0.35"/>
    <row r="85566" customFormat="1" x14ac:dyDescent="0.35"/>
    <row r="85567" customFormat="1" x14ac:dyDescent="0.35"/>
    <row r="85568" customFormat="1" x14ac:dyDescent="0.35"/>
    <row r="85569" customFormat="1" x14ac:dyDescent="0.35"/>
    <row r="85570" customFormat="1" x14ac:dyDescent="0.35"/>
    <row r="85571" customFormat="1" x14ac:dyDescent="0.35"/>
    <row r="85572" customFormat="1" x14ac:dyDescent="0.35"/>
    <row r="85573" customFormat="1" x14ac:dyDescent="0.35"/>
    <row r="85574" customFormat="1" x14ac:dyDescent="0.35"/>
    <row r="85575" customFormat="1" x14ac:dyDescent="0.35"/>
    <row r="85576" customFormat="1" x14ac:dyDescent="0.35"/>
    <row r="85577" customFormat="1" x14ac:dyDescent="0.35"/>
    <row r="85578" customFormat="1" x14ac:dyDescent="0.35"/>
    <row r="85579" customFormat="1" x14ac:dyDescent="0.35"/>
    <row r="85580" customFormat="1" x14ac:dyDescent="0.35"/>
    <row r="85581" customFormat="1" x14ac:dyDescent="0.35"/>
    <row r="85582" customFormat="1" x14ac:dyDescent="0.35"/>
    <row r="85583" customFormat="1" x14ac:dyDescent="0.35"/>
    <row r="85584" customFormat="1" x14ac:dyDescent="0.35"/>
    <row r="85585" customFormat="1" x14ac:dyDescent="0.35"/>
    <row r="85586" customFormat="1" x14ac:dyDescent="0.35"/>
    <row r="85587" customFormat="1" x14ac:dyDescent="0.35"/>
    <row r="85588" customFormat="1" x14ac:dyDescent="0.35"/>
    <row r="85589" customFormat="1" x14ac:dyDescent="0.35"/>
    <row r="85590" customFormat="1" x14ac:dyDescent="0.35"/>
    <row r="85591" customFormat="1" x14ac:dyDescent="0.35"/>
    <row r="85592" customFormat="1" x14ac:dyDescent="0.35"/>
    <row r="85593" customFormat="1" x14ac:dyDescent="0.35"/>
    <row r="85594" customFormat="1" x14ac:dyDescent="0.35"/>
    <row r="85595" customFormat="1" x14ac:dyDescent="0.35"/>
    <row r="85596" customFormat="1" x14ac:dyDescent="0.35"/>
    <row r="85597" customFormat="1" x14ac:dyDescent="0.35"/>
    <row r="85598" customFormat="1" x14ac:dyDescent="0.35"/>
    <row r="85599" customFormat="1" x14ac:dyDescent="0.35"/>
    <row r="85600" customFormat="1" x14ac:dyDescent="0.35"/>
    <row r="85601" customFormat="1" x14ac:dyDescent="0.35"/>
    <row r="85602" customFormat="1" x14ac:dyDescent="0.35"/>
    <row r="85603" customFormat="1" x14ac:dyDescent="0.35"/>
    <row r="85604" customFormat="1" x14ac:dyDescent="0.35"/>
    <row r="85605" customFormat="1" x14ac:dyDescent="0.35"/>
    <row r="85606" customFormat="1" x14ac:dyDescent="0.35"/>
    <row r="85607" customFormat="1" x14ac:dyDescent="0.35"/>
    <row r="85608" customFormat="1" x14ac:dyDescent="0.35"/>
    <row r="85609" customFormat="1" x14ac:dyDescent="0.35"/>
    <row r="85610" customFormat="1" x14ac:dyDescent="0.35"/>
    <row r="85611" customFormat="1" x14ac:dyDescent="0.35"/>
    <row r="85612" customFormat="1" x14ac:dyDescent="0.35"/>
    <row r="85613" customFormat="1" x14ac:dyDescent="0.35"/>
    <row r="85614" customFormat="1" x14ac:dyDescent="0.35"/>
    <row r="85615" customFormat="1" x14ac:dyDescent="0.35"/>
    <row r="85616" customFormat="1" x14ac:dyDescent="0.35"/>
    <row r="85617" customFormat="1" x14ac:dyDescent="0.35"/>
    <row r="85618" customFormat="1" x14ac:dyDescent="0.35"/>
    <row r="85619" customFormat="1" x14ac:dyDescent="0.35"/>
    <row r="85620" customFormat="1" x14ac:dyDescent="0.35"/>
    <row r="85621" customFormat="1" x14ac:dyDescent="0.35"/>
    <row r="85622" customFormat="1" x14ac:dyDescent="0.35"/>
    <row r="85623" customFormat="1" x14ac:dyDescent="0.35"/>
    <row r="85624" customFormat="1" x14ac:dyDescent="0.35"/>
    <row r="85625" customFormat="1" x14ac:dyDescent="0.35"/>
    <row r="85626" customFormat="1" x14ac:dyDescent="0.35"/>
    <row r="85627" customFormat="1" x14ac:dyDescent="0.35"/>
    <row r="85628" customFormat="1" x14ac:dyDescent="0.35"/>
    <row r="85629" customFormat="1" x14ac:dyDescent="0.35"/>
    <row r="85630" customFormat="1" x14ac:dyDescent="0.35"/>
    <row r="85631" customFormat="1" x14ac:dyDescent="0.35"/>
    <row r="85632" customFormat="1" x14ac:dyDescent="0.35"/>
    <row r="85633" customFormat="1" x14ac:dyDescent="0.35"/>
    <row r="85634" customFormat="1" x14ac:dyDescent="0.35"/>
    <row r="85635" customFormat="1" x14ac:dyDescent="0.35"/>
    <row r="85636" customFormat="1" x14ac:dyDescent="0.35"/>
    <row r="85637" customFormat="1" x14ac:dyDescent="0.35"/>
    <row r="85638" customFormat="1" x14ac:dyDescent="0.35"/>
    <row r="85639" customFormat="1" x14ac:dyDescent="0.35"/>
    <row r="85640" customFormat="1" x14ac:dyDescent="0.35"/>
    <row r="85641" customFormat="1" x14ac:dyDescent="0.35"/>
    <row r="85642" customFormat="1" x14ac:dyDescent="0.35"/>
    <row r="85643" customFormat="1" x14ac:dyDescent="0.35"/>
    <row r="85644" customFormat="1" x14ac:dyDescent="0.35"/>
    <row r="85645" customFormat="1" x14ac:dyDescent="0.35"/>
    <row r="85646" customFormat="1" x14ac:dyDescent="0.35"/>
    <row r="85647" customFormat="1" x14ac:dyDescent="0.35"/>
    <row r="85648" customFormat="1" x14ac:dyDescent="0.35"/>
    <row r="85649" customFormat="1" x14ac:dyDescent="0.35"/>
    <row r="85650" customFormat="1" x14ac:dyDescent="0.35"/>
    <row r="85651" customFormat="1" x14ac:dyDescent="0.35"/>
    <row r="85652" customFormat="1" x14ac:dyDescent="0.35"/>
    <row r="85653" customFormat="1" x14ac:dyDescent="0.35"/>
    <row r="85654" customFormat="1" x14ac:dyDescent="0.35"/>
    <row r="85655" customFormat="1" x14ac:dyDescent="0.35"/>
    <row r="85656" customFormat="1" x14ac:dyDescent="0.35"/>
    <row r="85657" customFormat="1" x14ac:dyDescent="0.35"/>
    <row r="85658" customFormat="1" x14ac:dyDescent="0.35"/>
    <row r="85659" customFormat="1" x14ac:dyDescent="0.35"/>
    <row r="85660" customFormat="1" x14ac:dyDescent="0.35"/>
    <row r="85661" customFormat="1" x14ac:dyDescent="0.35"/>
    <row r="85662" customFormat="1" x14ac:dyDescent="0.35"/>
    <row r="85663" customFormat="1" x14ac:dyDescent="0.35"/>
    <row r="85664" customFormat="1" x14ac:dyDescent="0.35"/>
    <row r="85665" customFormat="1" x14ac:dyDescent="0.35"/>
    <row r="85666" customFormat="1" x14ac:dyDescent="0.35"/>
    <row r="85667" customFormat="1" x14ac:dyDescent="0.35"/>
    <row r="85668" customFormat="1" x14ac:dyDescent="0.35"/>
    <row r="85669" customFormat="1" x14ac:dyDescent="0.35"/>
    <row r="85670" customFormat="1" x14ac:dyDescent="0.35"/>
    <row r="85671" customFormat="1" x14ac:dyDescent="0.35"/>
    <row r="85672" customFormat="1" x14ac:dyDescent="0.35"/>
    <row r="85673" customFormat="1" x14ac:dyDescent="0.35"/>
    <row r="85674" customFormat="1" x14ac:dyDescent="0.35"/>
    <row r="85675" customFormat="1" x14ac:dyDescent="0.35"/>
    <row r="85676" customFormat="1" x14ac:dyDescent="0.35"/>
    <row r="85677" customFormat="1" x14ac:dyDescent="0.35"/>
    <row r="85678" customFormat="1" x14ac:dyDescent="0.35"/>
    <row r="85679" customFormat="1" x14ac:dyDescent="0.35"/>
    <row r="85680" customFormat="1" x14ac:dyDescent="0.35"/>
    <row r="85681" customFormat="1" x14ac:dyDescent="0.35"/>
    <row r="85682" customFormat="1" x14ac:dyDescent="0.35"/>
    <row r="85683" customFormat="1" x14ac:dyDescent="0.35"/>
    <row r="85684" customFormat="1" x14ac:dyDescent="0.35"/>
    <row r="85685" customFormat="1" x14ac:dyDescent="0.35"/>
    <row r="85686" customFormat="1" x14ac:dyDescent="0.35"/>
    <row r="85687" customFormat="1" x14ac:dyDescent="0.35"/>
    <row r="85688" customFormat="1" x14ac:dyDescent="0.35"/>
    <row r="85689" customFormat="1" x14ac:dyDescent="0.35"/>
    <row r="85690" customFormat="1" x14ac:dyDescent="0.35"/>
    <row r="85691" customFormat="1" x14ac:dyDescent="0.35"/>
    <row r="85692" customFormat="1" x14ac:dyDescent="0.35"/>
    <row r="85693" customFormat="1" x14ac:dyDescent="0.35"/>
    <row r="85694" customFormat="1" x14ac:dyDescent="0.35"/>
    <row r="85695" customFormat="1" x14ac:dyDescent="0.35"/>
    <row r="85696" customFormat="1" x14ac:dyDescent="0.35"/>
    <row r="85697" customFormat="1" x14ac:dyDescent="0.35"/>
    <row r="85698" customFormat="1" x14ac:dyDescent="0.35"/>
    <row r="85699" customFormat="1" x14ac:dyDescent="0.35"/>
    <row r="85700" customFormat="1" x14ac:dyDescent="0.35"/>
    <row r="85701" customFormat="1" x14ac:dyDescent="0.35"/>
    <row r="85702" customFormat="1" x14ac:dyDescent="0.35"/>
    <row r="85703" customFormat="1" x14ac:dyDescent="0.35"/>
    <row r="85704" customFormat="1" x14ac:dyDescent="0.35"/>
    <row r="85705" customFormat="1" x14ac:dyDescent="0.35"/>
    <row r="85706" customFormat="1" x14ac:dyDescent="0.35"/>
    <row r="85707" customFormat="1" x14ac:dyDescent="0.35"/>
    <row r="85708" customFormat="1" x14ac:dyDescent="0.35"/>
    <row r="85709" customFormat="1" x14ac:dyDescent="0.35"/>
    <row r="85710" customFormat="1" x14ac:dyDescent="0.35"/>
    <row r="85711" customFormat="1" x14ac:dyDescent="0.35"/>
    <row r="85712" customFormat="1" x14ac:dyDescent="0.35"/>
    <row r="85713" customFormat="1" x14ac:dyDescent="0.35"/>
    <row r="85714" customFormat="1" x14ac:dyDescent="0.35"/>
    <row r="85715" customFormat="1" x14ac:dyDescent="0.35"/>
    <row r="85716" customFormat="1" x14ac:dyDescent="0.35"/>
    <row r="85717" customFormat="1" x14ac:dyDescent="0.35"/>
    <row r="85718" customFormat="1" x14ac:dyDescent="0.35"/>
    <row r="85719" customFormat="1" x14ac:dyDescent="0.35"/>
    <row r="85720" customFormat="1" x14ac:dyDescent="0.35"/>
    <row r="85721" customFormat="1" x14ac:dyDescent="0.35"/>
    <row r="85722" customFormat="1" x14ac:dyDescent="0.35"/>
    <row r="85723" customFormat="1" x14ac:dyDescent="0.35"/>
    <row r="85724" customFormat="1" x14ac:dyDescent="0.35"/>
    <row r="85725" customFormat="1" x14ac:dyDescent="0.35"/>
    <row r="85726" customFormat="1" x14ac:dyDescent="0.35"/>
    <row r="85727" customFormat="1" x14ac:dyDescent="0.35"/>
    <row r="85728" customFormat="1" x14ac:dyDescent="0.35"/>
    <row r="85729" customFormat="1" x14ac:dyDescent="0.35"/>
    <row r="85730" customFormat="1" x14ac:dyDescent="0.35"/>
    <row r="85731" customFormat="1" x14ac:dyDescent="0.35"/>
    <row r="85732" customFormat="1" x14ac:dyDescent="0.35"/>
    <row r="85733" customFormat="1" x14ac:dyDescent="0.35"/>
    <row r="85734" customFormat="1" x14ac:dyDescent="0.35"/>
    <row r="85735" customFormat="1" x14ac:dyDescent="0.35"/>
    <row r="85736" customFormat="1" x14ac:dyDescent="0.35"/>
    <row r="85737" customFormat="1" x14ac:dyDescent="0.35"/>
    <row r="85738" customFormat="1" x14ac:dyDescent="0.35"/>
    <row r="85739" customFormat="1" x14ac:dyDescent="0.35"/>
    <row r="85740" customFormat="1" x14ac:dyDescent="0.35"/>
    <row r="85741" customFormat="1" x14ac:dyDescent="0.35"/>
    <row r="85742" customFormat="1" x14ac:dyDescent="0.35"/>
    <row r="85743" customFormat="1" x14ac:dyDescent="0.35"/>
    <row r="85744" customFormat="1" x14ac:dyDescent="0.35"/>
    <row r="85745" customFormat="1" x14ac:dyDescent="0.35"/>
    <row r="85746" customFormat="1" x14ac:dyDescent="0.35"/>
    <row r="85747" customFormat="1" x14ac:dyDescent="0.35"/>
    <row r="85748" customFormat="1" x14ac:dyDescent="0.35"/>
    <row r="85749" customFormat="1" x14ac:dyDescent="0.35"/>
    <row r="85750" customFormat="1" x14ac:dyDescent="0.35"/>
    <row r="85751" customFormat="1" x14ac:dyDescent="0.35"/>
    <row r="85752" customFormat="1" x14ac:dyDescent="0.35"/>
    <row r="85753" customFormat="1" x14ac:dyDescent="0.35"/>
    <row r="85754" customFormat="1" x14ac:dyDescent="0.35"/>
    <row r="85755" customFormat="1" x14ac:dyDescent="0.35"/>
    <row r="85756" customFormat="1" x14ac:dyDescent="0.35"/>
    <row r="85757" customFormat="1" x14ac:dyDescent="0.35"/>
    <row r="85758" customFormat="1" x14ac:dyDescent="0.35"/>
    <row r="85759" customFormat="1" x14ac:dyDescent="0.35"/>
    <row r="85760" customFormat="1" x14ac:dyDescent="0.35"/>
    <row r="85761" customFormat="1" x14ac:dyDescent="0.35"/>
    <row r="85762" customFormat="1" x14ac:dyDescent="0.35"/>
    <row r="85763" customFormat="1" x14ac:dyDescent="0.35"/>
    <row r="85764" customFormat="1" x14ac:dyDescent="0.35"/>
    <row r="85765" customFormat="1" x14ac:dyDescent="0.35"/>
    <row r="85766" customFormat="1" x14ac:dyDescent="0.35"/>
    <row r="85767" customFormat="1" x14ac:dyDescent="0.35"/>
    <row r="85768" customFormat="1" x14ac:dyDescent="0.35"/>
    <row r="85769" customFormat="1" x14ac:dyDescent="0.35"/>
    <row r="85770" customFormat="1" x14ac:dyDescent="0.35"/>
    <row r="85771" customFormat="1" x14ac:dyDescent="0.35"/>
    <row r="85772" customFormat="1" x14ac:dyDescent="0.35"/>
    <row r="85773" customFormat="1" x14ac:dyDescent="0.35"/>
    <row r="85774" customFormat="1" x14ac:dyDescent="0.35"/>
    <row r="85775" customFormat="1" x14ac:dyDescent="0.35"/>
    <row r="85776" customFormat="1" x14ac:dyDescent="0.35"/>
    <row r="85777" customFormat="1" x14ac:dyDescent="0.35"/>
    <row r="85778" customFormat="1" x14ac:dyDescent="0.35"/>
    <row r="85779" customFormat="1" x14ac:dyDescent="0.35"/>
    <row r="85780" customFormat="1" x14ac:dyDescent="0.35"/>
    <row r="85781" customFormat="1" x14ac:dyDescent="0.35"/>
    <row r="85782" customFormat="1" x14ac:dyDescent="0.35"/>
    <row r="85783" customFormat="1" x14ac:dyDescent="0.35"/>
    <row r="85784" customFormat="1" x14ac:dyDescent="0.35"/>
    <row r="85785" customFormat="1" x14ac:dyDescent="0.35"/>
    <row r="85786" customFormat="1" x14ac:dyDescent="0.35"/>
    <row r="85787" customFormat="1" x14ac:dyDescent="0.35"/>
    <row r="85788" customFormat="1" x14ac:dyDescent="0.35"/>
    <row r="85789" customFormat="1" x14ac:dyDescent="0.35"/>
    <row r="85790" customFormat="1" x14ac:dyDescent="0.35"/>
    <row r="85791" customFormat="1" x14ac:dyDescent="0.35"/>
    <row r="85792" customFormat="1" x14ac:dyDescent="0.35"/>
    <row r="85793" customFormat="1" x14ac:dyDescent="0.35"/>
    <row r="85794" customFormat="1" x14ac:dyDescent="0.35"/>
    <row r="85795" customFormat="1" x14ac:dyDescent="0.35"/>
    <row r="85796" customFormat="1" x14ac:dyDescent="0.35"/>
    <row r="85797" customFormat="1" x14ac:dyDescent="0.35"/>
    <row r="85798" customFormat="1" x14ac:dyDescent="0.35"/>
    <row r="85799" customFormat="1" x14ac:dyDescent="0.35"/>
    <row r="85800" customFormat="1" x14ac:dyDescent="0.35"/>
    <row r="85801" customFormat="1" x14ac:dyDescent="0.35"/>
    <row r="85802" customFormat="1" x14ac:dyDescent="0.35"/>
    <row r="85803" customFormat="1" x14ac:dyDescent="0.35"/>
    <row r="85804" customFormat="1" x14ac:dyDescent="0.35"/>
    <row r="85805" customFormat="1" x14ac:dyDescent="0.35"/>
    <row r="85806" customFormat="1" x14ac:dyDescent="0.35"/>
    <row r="85807" customFormat="1" x14ac:dyDescent="0.35"/>
    <row r="85808" customFormat="1" x14ac:dyDescent="0.35"/>
    <row r="85809" customFormat="1" x14ac:dyDescent="0.35"/>
    <row r="85810" customFormat="1" x14ac:dyDescent="0.35"/>
    <row r="85811" customFormat="1" x14ac:dyDescent="0.35"/>
    <row r="85812" customFormat="1" x14ac:dyDescent="0.35"/>
    <row r="85813" customFormat="1" x14ac:dyDescent="0.35"/>
    <row r="85814" customFormat="1" x14ac:dyDescent="0.35"/>
    <row r="85815" customFormat="1" x14ac:dyDescent="0.35"/>
    <row r="85816" customFormat="1" x14ac:dyDescent="0.35"/>
    <row r="85817" customFormat="1" x14ac:dyDescent="0.35"/>
    <row r="85818" customFormat="1" x14ac:dyDescent="0.35"/>
    <row r="85819" customFormat="1" x14ac:dyDescent="0.35"/>
    <row r="85820" customFormat="1" x14ac:dyDescent="0.35"/>
    <row r="85821" customFormat="1" x14ac:dyDescent="0.35"/>
    <row r="85822" customFormat="1" x14ac:dyDescent="0.35"/>
    <row r="85823" customFormat="1" x14ac:dyDescent="0.35"/>
    <row r="85824" customFormat="1" x14ac:dyDescent="0.35"/>
    <row r="85825" customFormat="1" x14ac:dyDescent="0.35"/>
    <row r="85826" customFormat="1" x14ac:dyDescent="0.35"/>
    <row r="85827" customFormat="1" x14ac:dyDescent="0.35"/>
    <row r="85828" customFormat="1" x14ac:dyDescent="0.35"/>
    <row r="85829" customFormat="1" x14ac:dyDescent="0.35"/>
    <row r="85830" customFormat="1" x14ac:dyDescent="0.35"/>
    <row r="85831" customFormat="1" x14ac:dyDescent="0.35"/>
    <row r="85832" customFormat="1" x14ac:dyDescent="0.35"/>
    <row r="85833" customFormat="1" x14ac:dyDescent="0.35"/>
    <row r="85834" customFormat="1" x14ac:dyDescent="0.35"/>
    <row r="85835" customFormat="1" x14ac:dyDescent="0.35"/>
    <row r="85836" customFormat="1" x14ac:dyDescent="0.35"/>
    <row r="85837" customFormat="1" x14ac:dyDescent="0.35"/>
    <row r="85838" customFormat="1" x14ac:dyDescent="0.35"/>
    <row r="85839" customFormat="1" x14ac:dyDescent="0.35"/>
    <row r="85840" customFormat="1" x14ac:dyDescent="0.35"/>
    <row r="85841" customFormat="1" x14ac:dyDescent="0.35"/>
    <row r="85842" customFormat="1" x14ac:dyDescent="0.35"/>
    <row r="85843" customFormat="1" x14ac:dyDescent="0.35"/>
    <row r="85844" customFormat="1" x14ac:dyDescent="0.35"/>
    <row r="85845" customFormat="1" x14ac:dyDescent="0.35"/>
    <row r="85846" customFormat="1" x14ac:dyDescent="0.35"/>
    <row r="85847" customFormat="1" x14ac:dyDescent="0.35"/>
    <row r="85848" customFormat="1" x14ac:dyDescent="0.35"/>
    <row r="85849" customFormat="1" x14ac:dyDescent="0.35"/>
    <row r="85850" customFormat="1" x14ac:dyDescent="0.35"/>
    <row r="85851" customFormat="1" x14ac:dyDescent="0.35"/>
    <row r="85852" customFormat="1" x14ac:dyDescent="0.35"/>
    <row r="85853" customFormat="1" x14ac:dyDescent="0.35"/>
    <row r="85854" customFormat="1" x14ac:dyDescent="0.35"/>
    <row r="85855" customFormat="1" x14ac:dyDescent="0.35"/>
    <row r="85856" customFormat="1" x14ac:dyDescent="0.35"/>
    <row r="85857" customFormat="1" x14ac:dyDescent="0.35"/>
    <row r="85858" customFormat="1" x14ac:dyDescent="0.35"/>
    <row r="85859" customFormat="1" x14ac:dyDescent="0.35"/>
    <row r="85860" customFormat="1" x14ac:dyDescent="0.35"/>
    <row r="85861" customFormat="1" x14ac:dyDescent="0.35"/>
    <row r="85862" customFormat="1" x14ac:dyDescent="0.35"/>
    <row r="85863" customFormat="1" x14ac:dyDescent="0.35"/>
    <row r="85864" customFormat="1" x14ac:dyDescent="0.35"/>
    <row r="85865" customFormat="1" x14ac:dyDescent="0.35"/>
    <row r="85866" customFormat="1" x14ac:dyDescent="0.35"/>
    <row r="85867" customFormat="1" x14ac:dyDescent="0.35"/>
    <row r="85868" customFormat="1" x14ac:dyDescent="0.35"/>
    <row r="85869" customFormat="1" x14ac:dyDescent="0.35"/>
    <row r="85870" customFormat="1" x14ac:dyDescent="0.35"/>
    <row r="85871" customFormat="1" x14ac:dyDescent="0.35"/>
    <row r="85872" customFormat="1" x14ac:dyDescent="0.35"/>
    <row r="85873" customFormat="1" x14ac:dyDescent="0.35"/>
    <row r="85874" customFormat="1" x14ac:dyDescent="0.35"/>
    <row r="85875" customFormat="1" x14ac:dyDescent="0.35"/>
    <row r="85876" customFormat="1" x14ac:dyDescent="0.35"/>
    <row r="85877" customFormat="1" x14ac:dyDescent="0.35"/>
    <row r="85878" customFormat="1" x14ac:dyDescent="0.35"/>
    <row r="85879" customFormat="1" x14ac:dyDescent="0.35"/>
    <row r="85880" customFormat="1" x14ac:dyDescent="0.35"/>
    <row r="85881" customFormat="1" x14ac:dyDescent="0.35"/>
    <row r="85882" customFormat="1" x14ac:dyDescent="0.35"/>
    <row r="85883" customFormat="1" x14ac:dyDescent="0.35"/>
    <row r="85884" customFormat="1" x14ac:dyDescent="0.35"/>
    <row r="85885" customFormat="1" x14ac:dyDescent="0.35"/>
    <row r="85886" customFormat="1" x14ac:dyDescent="0.35"/>
    <row r="85887" customFormat="1" x14ac:dyDescent="0.35"/>
    <row r="85888" customFormat="1" x14ac:dyDescent="0.35"/>
    <row r="85889" customFormat="1" x14ac:dyDescent="0.35"/>
    <row r="85890" customFormat="1" x14ac:dyDescent="0.35"/>
    <row r="85891" customFormat="1" x14ac:dyDescent="0.35"/>
    <row r="85892" customFormat="1" x14ac:dyDescent="0.35"/>
    <row r="85893" customFormat="1" x14ac:dyDescent="0.35"/>
    <row r="85894" customFormat="1" x14ac:dyDescent="0.35"/>
    <row r="85895" customFormat="1" x14ac:dyDescent="0.35"/>
    <row r="85896" customFormat="1" x14ac:dyDescent="0.35"/>
    <row r="85897" customFormat="1" x14ac:dyDescent="0.35"/>
    <row r="85898" customFormat="1" x14ac:dyDescent="0.35"/>
    <row r="85899" customFormat="1" x14ac:dyDescent="0.35"/>
    <row r="85900" customFormat="1" x14ac:dyDescent="0.35"/>
    <row r="85901" customFormat="1" x14ac:dyDescent="0.35"/>
    <row r="85902" customFormat="1" x14ac:dyDescent="0.35"/>
    <row r="85903" customFormat="1" x14ac:dyDescent="0.35"/>
    <row r="85904" customFormat="1" x14ac:dyDescent="0.35"/>
    <row r="85905" customFormat="1" x14ac:dyDescent="0.35"/>
    <row r="85906" customFormat="1" x14ac:dyDescent="0.35"/>
    <row r="85907" customFormat="1" x14ac:dyDescent="0.35"/>
    <row r="85908" customFormat="1" x14ac:dyDescent="0.35"/>
    <row r="85909" customFormat="1" x14ac:dyDescent="0.35"/>
    <row r="85910" customFormat="1" x14ac:dyDescent="0.35"/>
    <row r="85911" customFormat="1" x14ac:dyDescent="0.35"/>
    <row r="85912" customFormat="1" x14ac:dyDescent="0.35"/>
    <row r="85913" customFormat="1" x14ac:dyDescent="0.35"/>
    <row r="85914" customFormat="1" x14ac:dyDescent="0.35"/>
    <row r="85915" customFormat="1" x14ac:dyDescent="0.35"/>
    <row r="85916" customFormat="1" x14ac:dyDescent="0.35"/>
    <row r="85917" customFormat="1" x14ac:dyDescent="0.35"/>
    <row r="85918" customFormat="1" x14ac:dyDescent="0.35"/>
    <row r="85919" customFormat="1" x14ac:dyDescent="0.35"/>
    <row r="85920" customFormat="1" x14ac:dyDescent="0.35"/>
    <row r="85921" customFormat="1" x14ac:dyDescent="0.35"/>
    <row r="85922" customFormat="1" x14ac:dyDescent="0.35"/>
    <row r="85923" customFormat="1" x14ac:dyDescent="0.35"/>
    <row r="85924" customFormat="1" x14ac:dyDescent="0.35"/>
    <row r="85925" customFormat="1" x14ac:dyDescent="0.35"/>
    <row r="85926" customFormat="1" x14ac:dyDescent="0.35"/>
    <row r="85927" customFormat="1" x14ac:dyDescent="0.35"/>
    <row r="85928" customFormat="1" x14ac:dyDescent="0.35"/>
    <row r="85929" customFormat="1" x14ac:dyDescent="0.35"/>
    <row r="85930" customFormat="1" x14ac:dyDescent="0.35"/>
    <row r="85931" customFormat="1" x14ac:dyDescent="0.35"/>
    <row r="85932" customFormat="1" x14ac:dyDescent="0.35"/>
    <row r="85933" customFormat="1" x14ac:dyDescent="0.35"/>
    <row r="85934" customFormat="1" x14ac:dyDescent="0.35"/>
    <row r="85935" customFormat="1" x14ac:dyDescent="0.35"/>
    <row r="85936" customFormat="1" x14ac:dyDescent="0.35"/>
    <row r="85937" customFormat="1" x14ac:dyDescent="0.35"/>
    <row r="85938" customFormat="1" x14ac:dyDescent="0.35"/>
    <row r="85939" customFormat="1" x14ac:dyDescent="0.35"/>
    <row r="85940" customFormat="1" x14ac:dyDescent="0.35"/>
    <row r="85941" customFormat="1" x14ac:dyDescent="0.35"/>
    <row r="85942" customFormat="1" x14ac:dyDescent="0.35"/>
    <row r="85943" customFormat="1" x14ac:dyDescent="0.35"/>
    <row r="85944" customFormat="1" x14ac:dyDescent="0.35"/>
    <row r="85945" customFormat="1" x14ac:dyDescent="0.35"/>
    <row r="85946" customFormat="1" x14ac:dyDescent="0.35"/>
    <row r="85947" customFormat="1" x14ac:dyDescent="0.35"/>
    <row r="85948" customFormat="1" x14ac:dyDescent="0.35"/>
    <row r="85949" customFormat="1" x14ac:dyDescent="0.35"/>
    <row r="85950" customFormat="1" x14ac:dyDescent="0.35"/>
    <row r="85951" customFormat="1" x14ac:dyDescent="0.35"/>
    <row r="85952" customFormat="1" x14ac:dyDescent="0.35"/>
    <row r="85953" customFormat="1" x14ac:dyDescent="0.35"/>
    <row r="85954" customFormat="1" x14ac:dyDescent="0.35"/>
    <row r="85955" customFormat="1" x14ac:dyDescent="0.35"/>
    <row r="85956" customFormat="1" x14ac:dyDescent="0.35"/>
    <row r="85957" customFormat="1" x14ac:dyDescent="0.35"/>
    <row r="85958" customFormat="1" x14ac:dyDescent="0.35"/>
    <row r="85959" customFormat="1" x14ac:dyDescent="0.35"/>
    <row r="85960" customFormat="1" x14ac:dyDescent="0.35"/>
    <row r="85961" customFormat="1" x14ac:dyDescent="0.35"/>
    <row r="85962" customFormat="1" x14ac:dyDescent="0.35"/>
    <row r="85963" customFormat="1" x14ac:dyDescent="0.35"/>
    <row r="85964" customFormat="1" x14ac:dyDescent="0.35"/>
    <row r="85965" customFormat="1" x14ac:dyDescent="0.35"/>
    <row r="85966" customFormat="1" x14ac:dyDescent="0.35"/>
    <row r="85967" customFormat="1" x14ac:dyDescent="0.35"/>
    <row r="85968" customFormat="1" x14ac:dyDescent="0.35"/>
    <row r="85969" customFormat="1" x14ac:dyDescent="0.35"/>
    <row r="85970" customFormat="1" x14ac:dyDescent="0.35"/>
    <row r="85971" customFormat="1" x14ac:dyDescent="0.35"/>
    <row r="85972" customFormat="1" x14ac:dyDescent="0.35"/>
    <row r="85973" customFormat="1" x14ac:dyDescent="0.35"/>
    <row r="85974" customFormat="1" x14ac:dyDescent="0.35"/>
    <row r="85975" customFormat="1" x14ac:dyDescent="0.35"/>
    <row r="85976" customFormat="1" x14ac:dyDescent="0.35"/>
    <row r="85977" customFormat="1" x14ac:dyDescent="0.35"/>
    <row r="85978" customFormat="1" x14ac:dyDescent="0.35"/>
    <row r="85979" customFormat="1" x14ac:dyDescent="0.35"/>
    <row r="85980" customFormat="1" x14ac:dyDescent="0.35"/>
    <row r="85981" customFormat="1" x14ac:dyDescent="0.35"/>
    <row r="85982" customFormat="1" x14ac:dyDescent="0.35"/>
    <row r="85983" customFormat="1" x14ac:dyDescent="0.35"/>
    <row r="85984" customFormat="1" x14ac:dyDescent="0.35"/>
    <row r="85985" customFormat="1" x14ac:dyDescent="0.35"/>
    <row r="85986" customFormat="1" x14ac:dyDescent="0.35"/>
    <row r="85987" customFormat="1" x14ac:dyDescent="0.35"/>
    <row r="85988" customFormat="1" x14ac:dyDescent="0.35"/>
    <row r="85989" customFormat="1" x14ac:dyDescent="0.35"/>
    <row r="85990" customFormat="1" x14ac:dyDescent="0.35"/>
    <row r="85991" customFormat="1" x14ac:dyDescent="0.35"/>
    <row r="85992" customFormat="1" x14ac:dyDescent="0.35"/>
    <row r="85993" customFormat="1" x14ac:dyDescent="0.35"/>
    <row r="85994" customFormat="1" x14ac:dyDescent="0.35"/>
    <row r="85995" customFormat="1" x14ac:dyDescent="0.35"/>
    <row r="85996" customFormat="1" x14ac:dyDescent="0.35"/>
    <row r="85997" customFormat="1" x14ac:dyDescent="0.35"/>
    <row r="85998" customFormat="1" x14ac:dyDescent="0.35"/>
    <row r="85999" customFormat="1" x14ac:dyDescent="0.35"/>
    <row r="86000" customFormat="1" x14ac:dyDescent="0.35"/>
    <row r="86001" customFormat="1" x14ac:dyDescent="0.35"/>
    <row r="86002" customFormat="1" x14ac:dyDescent="0.35"/>
    <row r="86003" customFormat="1" x14ac:dyDescent="0.35"/>
    <row r="86004" customFormat="1" x14ac:dyDescent="0.35"/>
    <row r="86005" customFormat="1" x14ac:dyDescent="0.35"/>
    <row r="86006" customFormat="1" x14ac:dyDescent="0.35"/>
    <row r="86007" customFormat="1" x14ac:dyDescent="0.35"/>
    <row r="86008" customFormat="1" x14ac:dyDescent="0.35"/>
    <row r="86009" customFormat="1" x14ac:dyDescent="0.35"/>
    <row r="86010" customFormat="1" x14ac:dyDescent="0.35"/>
    <row r="86011" customFormat="1" x14ac:dyDescent="0.35"/>
    <row r="86012" customFormat="1" x14ac:dyDescent="0.35"/>
    <row r="86013" customFormat="1" x14ac:dyDescent="0.35"/>
    <row r="86014" customFormat="1" x14ac:dyDescent="0.35"/>
    <row r="86015" customFormat="1" x14ac:dyDescent="0.35"/>
    <row r="86016" customFormat="1" x14ac:dyDescent="0.35"/>
    <row r="86017" customFormat="1" x14ac:dyDescent="0.35"/>
    <row r="86018" customFormat="1" x14ac:dyDescent="0.35"/>
    <row r="86019" customFormat="1" x14ac:dyDescent="0.35"/>
    <row r="86020" customFormat="1" x14ac:dyDescent="0.35"/>
    <row r="86021" customFormat="1" x14ac:dyDescent="0.35"/>
    <row r="86022" customFormat="1" x14ac:dyDescent="0.35"/>
    <row r="86023" customFormat="1" x14ac:dyDescent="0.35"/>
    <row r="86024" customFormat="1" x14ac:dyDescent="0.35"/>
    <row r="86025" customFormat="1" x14ac:dyDescent="0.35"/>
    <row r="86026" customFormat="1" x14ac:dyDescent="0.35"/>
    <row r="86027" customFormat="1" x14ac:dyDescent="0.35"/>
    <row r="86028" customFormat="1" x14ac:dyDescent="0.35"/>
    <row r="86029" customFormat="1" x14ac:dyDescent="0.35"/>
    <row r="86030" customFormat="1" x14ac:dyDescent="0.35"/>
    <row r="86031" customFormat="1" x14ac:dyDescent="0.35"/>
    <row r="86032" customFormat="1" x14ac:dyDescent="0.35"/>
    <row r="86033" customFormat="1" x14ac:dyDescent="0.35"/>
    <row r="86034" customFormat="1" x14ac:dyDescent="0.35"/>
    <row r="86035" customFormat="1" x14ac:dyDescent="0.35"/>
    <row r="86036" customFormat="1" x14ac:dyDescent="0.35"/>
    <row r="86037" customFormat="1" x14ac:dyDescent="0.35"/>
    <row r="86038" customFormat="1" x14ac:dyDescent="0.35"/>
    <row r="86039" customFormat="1" x14ac:dyDescent="0.35"/>
    <row r="86040" customFormat="1" x14ac:dyDescent="0.35"/>
    <row r="86041" customFormat="1" x14ac:dyDescent="0.35"/>
    <row r="86042" customFormat="1" x14ac:dyDescent="0.35"/>
    <row r="86043" customFormat="1" x14ac:dyDescent="0.35"/>
    <row r="86044" customFormat="1" x14ac:dyDescent="0.35"/>
    <row r="86045" customFormat="1" x14ac:dyDescent="0.35"/>
    <row r="86046" customFormat="1" x14ac:dyDescent="0.35"/>
    <row r="86047" customFormat="1" x14ac:dyDescent="0.35"/>
    <row r="86048" customFormat="1" x14ac:dyDescent="0.35"/>
    <row r="86049" customFormat="1" x14ac:dyDescent="0.35"/>
    <row r="86050" customFormat="1" x14ac:dyDescent="0.35"/>
    <row r="86051" customFormat="1" x14ac:dyDescent="0.35"/>
    <row r="86052" customFormat="1" x14ac:dyDescent="0.35"/>
    <row r="86053" customFormat="1" x14ac:dyDescent="0.35"/>
    <row r="86054" customFormat="1" x14ac:dyDescent="0.35"/>
    <row r="86055" customFormat="1" x14ac:dyDescent="0.35"/>
    <row r="86056" customFormat="1" x14ac:dyDescent="0.35"/>
    <row r="86057" customFormat="1" x14ac:dyDescent="0.35"/>
    <row r="86058" customFormat="1" x14ac:dyDescent="0.35"/>
    <row r="86059" customFormat="1" x14ac:dyDescent="0.35"/>
    <row r="86060" customFormat="1" x14ac:dyDescent="0.35"/>
    <row r="86061" customFormat="1" x14ac:dyDescent="0.35"/>
    <row r="86062" customFormat="1" x14ac:dyDescent="0.35"/>
    <row r="86063" customFormat="1" x14ac:dyDescent="0.35"/>
    <row r="86064" customFormat="1" x14ac:dyDescent="0.35"/>
    <row r="86065" customFormat="1" x14ac:dyDescent="0.35"/>
    <row r="86066" customFormat="1" x14ac:dyDescent="0.35"/>
    <row r="86067" customFormat="1" x14ac:dyDescent="0.35"/>
    <row r="86068" customFormat="1" x14ac:dyDescent="0.35"/>
    <row r="86069" customFormat="1" x14ac:dyDescent="0.35"/>
    <row r="86070" customFormat="1" x14ac:dyDescent="0.35"/>
    <row r="86071" customFormat="1" x14ac:dyDescent="0.35"/>
    <row r="86072" customFormat="1" x14ac:dyDescent="0.35"/>
    <row r="86073" customFormat="1" x14ac:dyDescent="0.35"/>
    <row r="86074" customFormat="1" x14ac:dyDescent="0.35"/>
    <row r="86075" customFormat="1" x14ac:dyDescent="0.35"/>
    <row r="86076" customFormat="1" x14ac:dyDescent="0.35"/>
    <row r="86077" customFormat="1" x14ac:dyDescent="0.35"/>
    <row r="86078" customFormat="1" x14ac:dyDescent="0.35"/>
    <row r="86079" customFormat="1" x14ac:dyDescent="0.35"/>
    <row r="86080" customFormat="1" x14ac:dyDescent="0.35"/>
    <row r="86081" customFormat="1" x14ac:dyDescent="0.35"/>
    <row r="86082" customFormat="1" x14ac:dyDescent="0.35"/>
    <row r="86083" customFormat="1" x14ac:dyDescent="0.35"/>
    <row r="86084" customFormat="1" x14ac:dyDescent="0.35"/>
    <row r="86085" customFormat="1" x14ac:dyDescent="0.35"/>
    <row r="86086" customFormat="1" x14ac:dyDescent="0.35"/>
    <row r="86087" customFormat="1" x14ac:dyDescent="0.35"/>
    <row r="86088" customFormat="1" x14ac:dyDescent="0.35"/>
    <row r="86089" customFormat="1" x14ac:dyDescent="0.35"/>
    <row r="86090" customFormat="1" x14ac:dyDescent="0.35"/>
    <row r="86091" customFormat="1" x14ac:dyDescent="0.35"/>
    <row r="86092" customFormat="1" x14ac:dyDescent="0.35"/>
    <row r="86093" customFormat="1" x14ac:dyDescent="0.35"/>
    <row r="86094" customFormat="1" x14ac:dyDescent="0.35"/>
    <row r="86095" customFormat="1" x14ac:dyDescent="0.35"/>
    <row r="86096" customFormat="1" x14ac:dyDescent="0.35"/>
    <row r="86097" customFormat="1" x14ac:dyDescent="0.35"/>
    <row r="86098" customFormat="1" x14ac:dyDescent="0.35"/>
    <row r="86099" customFormat="1" x14ac:dyDescent="0.35"/>
    <row r="86100" customFormat="1" x14ac:dyDescent="0.35"/>
    <row r="86101" customFormat="1" x14ac:dyDescent="0.35"/>
    <row r="86102" customFormat="1" x14ac:dyDescent="0.35"/>
    <row r="86103" customFormat="1" x14ac:dyDescent="0.35"/>
    <row r="86104" customFormat="1" x14ac:dyDescent="0.35"/>
    <row r="86105" customFormat="1" x14ac:dyDescent="0.35"/>
    <row r="86106" customFormat="1" x14ac:dyDescent="0.35"/>
    <row r="86107" customFormat="1" x14ac:dyDescent="0.35"/>
    <row r="86108" customFormat="1" x14ac:dyDescent="0.35"/>
    <row r="86109" customFormat="1" x14ac:dyDescent="0.35"/>
    <row r="86110" customFormat="1" x14ac:dyDescent="0.35"/>
    <row r="86111" customFormat="1" x14ac:dyDescent="0.35"/>
    <row r="86112" customFormat="1" x14ac:dyDescent="0.35"/>
    <row r="86113" customFormat="1" x14ac:dyDescent="0.35"/>
    <row r="86114" customFormat="1" x14ac:dyDescent="0.35"/>
    <row r="86115" customFormat="1" x14ac:dyDescent="0.35"/>
    <row r="86116" customFormat="1" x14ac:dyDescent="0.35"/>
    <row r="86117" customFormat="1" x14ac:dyDescent="0.35"/>
    <row r="86118" customFormat="1" x14ac:dyDescent="0.35"/>
    <row r="86119" customFormat="1" x14ac:dyDescent="0.35"/>
    <row r="86120" customFormat="1" x14ac:dyDescent="0.35"/>
    <row r="86121" customFormat="1" x14ac:dyDescent="0.35"/>
    <row r="86122" customFormat="1" x14ac:dyDescent="0.35"/>
    <row r="86123" customFormat="1" x14ac:dyDescent="0.35"/>
    <row r="86124" customFormat="1" x14ac:dyDescent="0.35"/>
    <row r="86125" customFormat="1" x14ac:dyDescent="0.35"/>
    <row r="86126" customFormat="1" x14ac:dyDescent="0.35"/>
    <row r="86127" customFormat="1" x14ac:dyDescent="0.35"/>
    <row r="86128" customFormat="1" x14ac:dyDescent="0.35"/>
    <row r="86129" customFormat="1" x14ac:dyDescent="0.35"/>
    <row r="86130" customFormat="1" x14ac:dyDescent="0.35"/>
    <row r="86131" customFormat="1" x14ac:dyDescent="0.35"/>
    <row r="86132" customFormat="1" x14ac:dyDescent="0.35"/>
    <row r="86133" customFormat="1" x14ac:dyDescent="0.35"/>
    <row r="86134" customFormat="1" x14ac:dyDescent="0.35"/>
    <row r="86135" customFormat="1" x14ac:dyDescent="0.35"/>
    <row r="86136" customFormat="1" x14ac:dyDescent="0.35"/>
    <row r="86137" customFormat="1" x14ac:dyDescent="0.35"/>
    <row r="86138" customFormat="1" x14ac:dyDescent="0.35"/>
    <row r="86139" customFormat="1" x14ac:dyDescent="0.35"/>
    <row r="86140" customFormat="1" x14ac:dyDescent="0.35"/>
    <row r="86141" customFormat="1" x14ac:dyDescent="0.35"/>
    <row r="86142" customFormat="1" x14ac:dyDescent="0.35"/>
    <row r="86143" customFormat="1" x14ac:dyDescent="0.35"/>
    <row r="86144" customFormat="1" x14ac:dyDescent="0.35"/>
    <row r="86145" customFormat="1" x14ac:dyDescent="0.35"/>
    <row r="86146" customFormat="1" x14ac:dyDescent="0.35"/>
    <row r="86147" customFormat="1" x14ac:dyDescent="0.35"/>
    <row r="86148" customFormat="1" x14ac:dyDescent="0.35"/>
    <row r="86149" customFormat="1" x14ac:dyDescent="0.35"/>
    <row r="86150" customFormat="1" x14ac:dyDescent="0.35"/>
    <row r="86151" customFormat="1" x14ac:dyDescent="0.35"/>
    <row r="86152" customFormat="1" x14ac:dyDescent="0.35"/>
    <row r="86153" customFormat="1" x14ac:dyDescent="0.35"/>
    <row r="86154" customFormat="1" x14ac:dyDescent="0.35"/>
    <row r="86155" customFormat="1" x14ac:dyDescent="0.35"/>
    <row r="86156" customFormat="1" x14ac:dyDescent="0.35"/>
    <row r="86157" customFormat="1" x14ac:dyDescent="0.35"/>
    <row r="86158" customFormat="1" x14ac:dyDescent="0.35"/>
    <row r="86159" customFormat="1" x14ac:dyDescent="0.35"/>
    <row r="86160" customFormat="1" x14ac:dyDescent="0.35"/>
    <row r="86161" customFormat="1" x14ac:dyDescent="0.35"/>
    <row r="86162" customFormat="1" x14ac:dyDescent="0.35"/>
    <row r="86163" customFormat="1" x14ac:dyDescent="0.35"/>
    <row r="86164" customFormat="1" x14ac:dyDescent="0.35"/>
    <row r="86165" customFormat="1" x14ac:dyDescent="0.35"/>
    <row r="86166" customFormat="1" x14ac:dyDescent="0.35"/>
    <row r="86167" customFormat="1" x14ac:dyDescent="0.35"/>
    <row r="86168" customFormat="1" x14ac:dyDescent="0.35"/>
    <row r="86169" customFormat="1" x14ac:dyDescent="0.35"/>
    <row r="86170" customFormat="1" x14ac:dyDescent="0.35"/>
    <row r="86171" customFormat="1" x14ac:dyDescent="0.35"/>
    <row r="86172" customFormat="1" x14ac:dyDescent="0.35"/>
    <row r="86173" customFormat="1" x14ac:dyDescent="0.35"/>
    <row r="86174" customFormat="1" x14ac:dyDescent="0.35"/>
    <row r="86175" customFormat="1" x14ac:dyDescent="0.35"/>
    <row r="86176" customFormat="1" x14ac:dyDescent="0.35"/>
    <row r="86177" customFormat="1" x14ac:dyDescent="0.35"/>
    <row r="86178" customFormat="1" x14ac:dyDescent="0.35"/>
    <row r="86179" customFormat="1" x14ac:dyDescent="0.35"/>
    <row r="86180" customFormat="1" x14ac:dyDescent="0.35"/>
    <row r="86181" customFormat="1" x14ac:dyDescent="0.35"/>
    <row r="86182" customFormat="1" x14ac:dyDescent="0.35"/>
    <row r="86183" customFormat="1" x14ac:dyDescent="0.35"/>
    <row r="86184" customFormat="1" x14ac:dyDescent="0.35"/>
    <row r="86185" customFormat="1" x14ac:dyDescent="0.35"/>
    <row r="86186" customFormat="1" x14ac:dyDescent="0.35"/>
    <row r="86187" customFormat="1" x14ac:dyDescent="0.35"/>
    <row r="86188" customFormat="1" x14ac:dyDescent="0.35"/>
    <row r="86189" customFormat="1" x14ac:dyDescent="0.35"/>
    <row r="86190" customFormat="1" x14ac:dyDescent="0.35"/>
    <row r="86191" customFormat="1" x14ac:dyDescent="0.35"/>
    <row r="86192" customFormat="1" x14ac:dyDescent="0.35"/>
    <row r="86193" customFormat="1" x14ac:dyDescent="0.35"/>
    <row r="86194" customFormat="1" x14ac:dyDescent="0.35"/>
    <row r="86195" customFormat="1" x14ac:dyDescent="0.35"/>
    <row r="86196" customFormat="1" x14ac:dyDescent="0.35"/>
    <row r="86197" customFormat="1" x14ac:dyDescent="0.35"/>
    <row r="86198" customFormat="1" x14ac:dyDescent="0.35"/>
    <row r="86199" customFormat="1" x14ac:dyDescent="0.35"/>
    <row r="86200" customFormat="1" x14ac:dyDescent="0.35"/>
    <row r="86201" customFormat="1" x14ac:dyDescent="0.35"/>
    <row r="86202" customFormat="1" x14ac:dyDescent="0.35"/>
    <row r="86203" customFormat="1" x14ac:dyDescent="0.35"/>
    <row r="86204" customFormat="1" x14ac:dyDescent="0.35"/>
    <row r="86205" customFormat="1" x14ac:dyDescent="0.35"/>
    <row r="86206" customFormat="1" x14ac:dyDescent="0.35"/>
    <row r="86207" customFormat="1" x14ac:dyDescent="0.35"/>
    <row r="86208" customFormat="1" x14ac:dyDescent="0.35"/>
    <row r="86209" customFormat="1" x14ac:dyDescent="0.35"/>
    <row r="86210" customFormat="1" x14ac:dyDescent="0.35"/>
    <row r="86211" customFormat="1" x14ac:dyDescent="0.35"/>
    <row r="86212" customFormat="1" x14ac:dyDescent="0.35"/>
    <row r="86213" customFormat="1" x14ac:dyDescent="0.35"/>
    <row r="86214" customFormat="1" x14ac:dyDescent="0.35"/>
    <row r="86215" customFormat="1" x14ac:dyDescent="0.35"/>
    <row r="86216" customFormat="1" x14ac:dyDescent="0.35"/>
    <row r="86217" customFormat="1" x14ac:dyDescent="0.35"/>
    <row r="86218" customFormat="1" x14ac:dyDescent="0.35"/>
    <row r="86219" customFormat="1" x14ac:dyDescent="0.35"/>
    <row r="86220" customFormat="1" x14ac:dyDescent="0.35"/>
    <row r="86221" customFormat="1" x14ac:dyDescent="0.35"/>
    <row r="86222" customFormat="1" x14ac:dyDescent="0.35"/>
    <row r="86223" customFormat="1" x14ac:dyDescent="0.35"/>
    <row r="86224" customFormat="1" x14ac:dyDescent="0.35"/>
    <row r="86225" customFormat="1" x14ac:dyDescent="0.35"/>
    <row r="86226" customFormat="1" x14ac:dyDescent="0.35"/>
    <row r="86227" customFormat="1" x14ac:dyDescent="0.35"/>
    <row r="86228" customFormat="1" x14ac:dyDescent="0.35"/>
    <row r="86229" customFormat="1" x14ac:dyDescent="0.35"/>
    <row r="86230" customFormat="1" x14ac:dyDescent="0.35"/>
    <row r="86231" customFormat="1" x14ac:dyDescent="0.35"/>
    <row r="86232" customFormat="1" x14ac:dyDescent="0.35"/>
    <row r="86233" customFormat="1" x14ac:dyDescent="0.35"/>
    <row r="86234" customFormat="1" x14ac:dyDescent="0.35"/>
    <row r="86235" customFormat="1" x14ac:dyDescent="0.35"/>
    <row r="86236" customFormat="1" x14ac:dyDescent="0.35"/>
    <row r="86237" customFormat="1" x14ac:dyDescent="0.35"/>
    <row r="86238" customFormat="1" x14ac:dyDescent="0.35"/>
    <row r="86239" customFormat="1" x14ac:dyDescent="0.35"/>
    <row r="86240" customFormat="1" x14ac:dyDescent="0.35"/>
    <row r="86241" customFormat="1" x14ac:dyDescent="0.35"/>
    <row r="86242" customFormat="1" x14ac:dyDescent="0.35"/>
    <row r="86243" customFormat="1" x14ac:dyDescent="0.35"/>
    <row r="86244" customFormat="1" x14ac:dyDescent="0.35"/>
    <row r="86245" customFormat="1" x14ac:dyDescent="0.35"/>
    <row r="86246" customFormat="1" x14ac:dyDescent="0.35"/>
    <row r="86247" customFormat="1" x14ac:dyDescent="0.35"/>
    <row r="86248" customFormat="1" x14ac:dyDescent="0.35"/>
    <row r="86249" customFormat="1" x14ac:dyDescent="0.35"/>
    <row r="86250" customFormat="1" x14ac:dyDescent="0.35"/>
    <row r="86251" customFormat="1" x14ac:dyDescent="0.35"/>
    <row r="86252" customFormat="1" x14ac:dyDescent="0.35"/>
    <row r="86253" customFormat="1" x14ac:dyDescent="0.35"/>
    <row r="86254" customFormat="1" x14ac:dyDescent="0.35"/>
    <row r="86255" customFormat="1" x14ac:dyDescent="0.35"/>
    <row r="86256" customFormat="1" x14ac:dyDescent="0.35"/>
    <row r="86257" customFormat="1" x14ac:dyDescent="0.35"/>
    <row r="86258" customFormat="1" x14ac:dyDescent="0.35"/>
    <row r="86259" customFormat="1" x14ac:dyDescent="0.35"/>
    <row r="86260" customFormat="1" x14ac:dyDescent="0.35"/>
    <row r="86261" customFormat="1" x14ac:dyDescent="0.35"/>
    <row r="86262" customFormat="1" x14ac:dyDescent="0.35"/>
    <row r="86263" customFormat="1" x14ac:dyDescent="0.35"/>
    <row r="86264" customFormat="1" x14ac:dyDescent="0.35"/>
    <row r="86265" customFormat="1" x14ac:dyDescent="0.35"/>
    <row r="86266" customFormat="1" x14ac:dyDescent="0.35"/>
    <row r="86267" customFormat="1" x14ac:dyDescent="0.35"/>
    <row r="86268" customFormat="1" x14ac:dyDescent="0.35"/>
    <row r="86269" customFormat="1" x14ac:dyDescent="0.35"/>
    <row r="86270" customFormat="1" x14ac:dyDescent="0.35"/>
    <row r="86271" customFormat="1" x14ac:dyDescent="0.35"/>
    <row r="86272" customFormat="1" x14ac:dyDescent="0.35"/>
    <row r="86273" customFormat="1" x14ac:dyDescent="0.35"/>
    <row r="86274" customFormat="1" x14ac:dyDescent="0.35"/>
    <row r="86275" customFormat="1" x14ac:dyDescent="0.35"/>
    <row r="86276" customFormat="1" x14ac:dyDescent="0.35"/>
    <row r="86277" customFormat="1" x14ac:dyDescent="0.35"/>
    <row r="86278" customFormat="1" x14ac:dyDescent="0.35"/>
    <row r="86279" customFormat="1" x14ac:dyDescent="0.35"/>
    <row r="86280" customFormat="1" x14ac:dyDescent="0.35"/>
    <row r="86281" customFormat="1" x14ac:dyDescent="0.35"/>
    <row r="86282" customFormat="1" x14ac:dyDescent="0.35"/>
    <row r="86283" customFormat="1" x14ac:dyDescent="0.35"/>
    <row r="86284" customFormat="1" x14ac:dyDescent="0.35"/>
    <row r="86285" customFormat="1" x14ac:dyDescent="0.35"/>
    <row r="86286" customFormat="1" x14ac:dyDescent="0.35"/>
    <row r="86287" customFormat="1" x14ac:dyDescent="0.35"/>
    <row r="86288" customFormat="1" x14ac:dyDescent="0.35"/>
    <row r="86289" customFormat="1" x14ac:dyDescent="0.35"/>
    <row r="86290" customFormat="1" x14ac:dyDescent="0.35"/>
    <row r="86291" customFormat="1" x14ac:dyDescent="0.35"/>
    <row r="86292" customFormat="1" x14ac:dyDescent="0.35"/>
    <row r="86293" customFormat="1" x14ac:dyDescent="0.35"/>
    <row r="86294" customFormat="1" x14ac:dyDescent="0.35"/>
    <row r="86295" customFormat="1" x14ac:dyDescent="0.35"/>
    <row r="86296" customFormat="1" x14ac:dyDescent="0.35"/>
    <row r="86297" customFormat="1" x14ac:dyDescent="0.35"/>
    <row r="86298" customFormat="1" x14ac:dyDescent="0.35"/>
    <row r="86299" customFormat="1" x14ac:dyDescent="0.35"/>
    <row r="86300" customFormat="1" x14ac:dyDescent="0.35"/>
    <row r="86301" customFormat="1" x14ac:dyDescent="0.35"/>
    <row r="86302" customFormat="1" x14ac:dyDescent="0.35"/>
    <row r="86303" customFormat="1" x14ac:dyDescent="0.35"/>
    <row r="86304" customFormat="1" x14ac:dyDescent="0.35"/>
    <row r="86305" customFormat="1" x14ac:dyDescent="0.35"/>
    <row r="86306" customFormat="1" x14ac:dyDescent="0.35"/>
    <row r="86307" customFormat="1" x14ac:dyDescent="0.35"/>
    <row r="86308" customFormat="1" x14ac:dyDescent="0.35"/>
    <row r="86309" customFormat="1" x14ac:dyDescent="0.35"/>
    <row r="86310" customFormat="1" x14ac:dyDescent="0.35"/>
    <row r="86311" customFormat="1" x14ac:dyDescent="0.35"/>
    <row r="86312" customFormat="1" x14ac:dyDescent="0.35"/>
    <row r="86313" customFormat="1" x14ac:dyDescent="0.35"/>
    <row r="86314" customFormat="1" x14ac:dyDescent="0.35"/>
    <row r="86315" customFormat="1" x14ac:dyDescent="0.35"/>
    <row r="86316" customFormat="1" x14ac:dyDescent="0.35"/>
    <row r="86317" customFormat="1" x14ac:dyDescent="0.35"/>
    <row r="86318" customFormat="1" x14ac:dyDescent="0.35"/>
    <row r="86319" customFormat="1" x14ac:dyDescent="0.35"/>
    <row r="86320" customFormat="1" x14ac:dyDescent="0.35"/>
    <row r="86321" customFormat="1" x14ac:dyDescent="0.35"/>
    <row r="86322" customFormat="1" x14ac:dyDescent="0.35"/>
    <row r="86323" customFormat="1" x14ac:dyDescent="0.35"/>
    <row r="86324" customFormat="1" x14ac:dyDescent="0.35"/>
    <row r="86325" customFormat="1" x14ac:dyDescent="0.35"/>
    <row r="86326" customFormat="1" x14ac:dyDescent="0.35"/>
    <row r="86327" customFormat="1" x14ac:dyDescent="0.35"/>
    <row r="86328" customFormat="1" x14ac:dyDescent="0.35"/>
    <row r="86329" customFormat="1" x14ac:dyDescent="0.35"/>
    <row r="86330" customFormat="1" x14ac:dyDescent="0.35"/>
    <row r="86331" customFormat="1" x14ac:dyDescent="0.35"/>
    <row r="86332" customFormat="1" x14ac:dyDescent="0.35"/>
    <row r="86333" customFormat="1" x14ac:dyDescent="0.35"/>
    <row r="86334" customFormat="1" x14ac:dyDescent="0.35"/>
    <row r="86335" customFormat="1" x14ac:dyDescent="0.35"/>
    <row r="86336" customFormat="1" x14ac:dyDescent="0.35"/>
    <row r="86337" customFormat="1" x14ac:dyDescent="0.35"/>
    <row r="86338" customFormat="1" x14ac:dyDescent="0.35"/>
    <row r="86339" customFormat="1" x14ac:dyDescent="0.35"/>
    <row r="86340" customFormat="1" x14ac:dyDescent="0.35"/>
    <row r="86341" customFormat="1" x14ac:dyDescent="0.35"/>
    <row r="86342" customFormat="1" x14ac:dyDescent="0.35"/>
    <row r="86343" customFormat="1" x14ac:dyDescent="0.35"/>
    <row r="86344" customFormat="1" x14ac:dyDescent="0.35"/>
    <row r="86345" customFormat="1" x14ac:dyDescent="0.35"/>
    <row r="86346" customFormat="1" x14ac:dyDescent="0.35"/>
    <row r="86347" customFormat="1" x14ac:dyDescent="0.35"/>
    <row r="86348" customFormat="1" x14ac:dyDescent="0.35"/>
    <row r="86349" customFormat="1" x14ac:dyDescent="0.35"/>
    <row r="86350" customFormat="1" x14ac:dyDescent="0.35"/>
    <row r="86351" customFormat="1" x14ac:dyDescent="0.35"/>
    <row r="86352" customFormat="1" x14ac:dyDescent="0.35"/>
    <row r="86353" customFormat="1" x14ac:dyDescent="0.35"/>
    <row r="86354" customFormat="1" x14ac:dyDescent="0.35"/>
    <row r="86355" customFormat="1" x14ac:dyDescent="0.35"/>
    <row r="86356" customFormat="1" x14ac:dyDescent="0.35"/>
    <row r="86357" customFormat="1" x14ac:dyDescent="0.35"/>
    <row r="86358" customFormat="1" x14ac:dyDescent="0.35"/>
    <row r="86359" customFormat="1" x14ac:dyDescent="0.35"/>
    <row r="86360" customFormat="1" x14ac:dyDescent="0.35"/>
    <row r="86361" customFormat="1" x14ac:dyDescent="0.35"/>
    <row r="86362" customFormat="1" x14ac:dyDescent="0.35"/>
    <row r="86363" customFormat="1" x14ac:dyDescent="0.35"/>
    <row r="86364" customFormat="1" x14ac:dyDescent="0.35"/>
    <row r="86365" customFormat="1" x14ac:dyDescent="0.35"/>
    <row r="86366" customFormat="1" x14ac:dyDescent="0.35"/>
    <row r="86367" customFormat="1" x14ac:dyDescent="0.35"/>
    <row r="86368" customFormat="1" x14ac:dyDescent="0.35"/>
    <row r="86369" customFormat="1" x14ac:dyDescent="0.35"/>
    <row r="86370" customFormat="1" x14ac:dyDescent="0.35"/>
    <row r="86371" customFormat="1" x14ac:dyDescent="0.35"/>
    <row r="86372" customFormat="1" x14ac:dyDescent="0.35"/>
    <row r="86373" customFormat="1" x14ac:dyDescent="0.35"/>
    <row r="86374" customFormat="1" x14ac:dyDescent="0.35"/>
    <row r="86375" customFormat="1" x14ac:dyDescent="0.35"/>
    <row r="86376" customFormat="1" x14ac:dyDescent="0.35"/>
    <row r="86377" customFormat="1" x14ac:dyDescent="0.35"/>
    <row r="86378" customFormat="1" x14ac:dyDescent="0.35"/>
    <row r="86379" customFormat="1" x14ac:dyDescent="0.35"/>
    <row r="86380" customFormat="1" x14ac:dyDescent="0.35"/>
    <row r="86381" customFormat="1" x14ac:dyDescent="0.35"/>
    <row r="86382" customFormat="1" x14ac:dyDescent="0.35"/>
    <row r="86383" customFormat="1" x14ac:dyDescent="0.35"/>
    <row r="86384" customFormat="1" x14ac:dyDescent="0.35"/>
    <row r="86385" customFormat="1" x14ac:dyDescent="0.35"/>
    <row r="86386" customFormat="1" x14ac:dyDescent="0.35"/>
    <row r="86387" customFormat="1" x14ac:dyDescent="0.35"/>
    <row r="86388" customFormat="1" x14ac:dyDescent="0.35"/>
    <row r="86389" customFormat="1" x14ac:dyDescent="0.35"/>
    <row r="86390" customFormat="1" x14ac:dyDescent="0.35"/>
    <row r="86391" customFormat="1" x14ac:dyDescent="0.35"/>
    <row r="86392" customFormat="1" x14ac:dyDescent="0.35"/>
    <row r="86393" customFormat="1" x14ac:dyDescent="0.35"/>
    <row r="86394" customFormat="1" x14ac:dyDescent="0.35"/>
    <row r="86395" customFormat="1" x14ac:dyDescent="0.35"/>
    <row r="86396" customFormat="1" x14ac:dyDescent="0.35"/>
    <row r="86397" customFormat="1" x14ac:dyDescent="0.35"/>
    <row r="86398" customFormat="1" x14ac:dyDescent="0.35"/>
    <row r="86399" customFormat="1" x14ac:dyDescent="0.35"/>
    <row r="86400" customFormat="1" x14ac:dyDescent="0.35"/>
    <row r="86401" customFormat="1" x14ac:dyDescent="0.35"/>
    <row r="86402" customFormat="1" x14ac:dyDescent="0.35"/>
    <row r="86403" customFormat="1" x14ac:dyDescent="0.35"/>
    <row r="86404" customFormat="1" x14ac:dyDescent="0.35"/>
    <row r="86405" customFormat="1" x14ac:dyDescent="0.35"/>
    <row r="86406" customFormat="1" x14ac:dyDescent="0.35"/>
    <row r="86407" customFormat="1" x14ac:dyDescent="0.35"/>
    <row r="86408" customFormat="1" x14ac:dyDescent="0.35"/>
    <row r="86409" customFormat="1" x14ac:dyDescent="0.35"/>
    <row r="86410" customFormat="1" x14ac:dyDescent="0.35"/>
    <row r="86411" customFormat="1" x14ac:dyDescent="0.35"/>
    <row r="86412" customFormat="1" x14ac:dyDescent="0.35"/>
    <row r="86413" customFormat="1" x14ac:dyDescent="0.35"/>
    <row r="86414" customFormat="1" x14ac:dyDescent="0.35"/>
    <row r="86415" customFormat="1" x14ac:dyDescent="0.35"/>
    <row r="86416" customFormat="1" x14ac:dyDescent="0.35"/>
    <row r="86417" customFormat="1" x14ac:dyDescent="0.35"/>
    <row r="86418" customFormat="1" x14ac:dyDescent="0.35"/>
    <row r="86419" customFormat="1" x14ac:dyDescent="0.35"/>
    <row r="86420" customFormat="1" x14ac:dyDescent="0.35"/>
    <row r="86421" customFormat="1" x14ac:dyDescent="0.35"/>
    <row r="86422" customFormat="1" x14ac:dyDescent="0.35"/>
    <row r="86423" customFormat="1" x14ac:dyDescent="0.35"/>
    <row r="86424" customFormat="1" x14ac:dyDescent="0.35"/>
    <row r="86425" customFormat="1" x14ac:dyDescent="0.35"/>
    <row r="86426" customFormat="1" x14ac:dyDescent="0.35"/>
    <row r="86427" customFormat="1" x14ac:dyDescent="0.35"/>
    <row r="86428" customFormat="1" x14ac:dyDescent="0.35"/>
    <row r="86429" customFormat="1" x14ac:dyDescent="0.35"/>
    <row r="86430" customFormat="1" x14ac:dyDescent="0.35"/>
    <row r="86431" customFormat="1" x14ac:dyDescent="0.35"/>
    <row r="86432" customFormat="1" x14ac:dyDescent="0.35"/>
    <row r="86433" customFormat="1" x14ac:dyDescent="0.35"/>
    <row r="86434" customFormat="1" x14ac:dyDescent="0.35"/>
    <row r="86435" customFormat="1" x14ac:dyDescent="0.35"/>
    <row r="86436" customFormat="1" x14ac:dyDescent="0.35"/>
    <row r="86437" customFormat="1" x14ac:dyDescent="0.35"/>
    <row r="86438" customFormat="1" x14ac:dyDescent="0.35"/>
    <row r="86439" customFormat="1" x14ac:dyDescent="0.35"/>
    <row r="86440" customFormat="1" x14ac:dyDescent="0.35"/>
    <row r="86441" customFormat="1" x14ac:dyDescent="0.35"/>
    <row r="86442" customFormat="1" x14ac:dyDescent="0.35"/>
    <row r="86443" customFormat="1" x14ac:dyDescent="0.35"/>
    <row r="86444" customFormat="1" x14ac:dyDescent="0.35"/>
    <row r="86445" customFormat="1" x14ac:dyDescent="0.35"/>
    <row r="86446" customFormat="1" x14ac:dyDescent="0.35"/>
    <row r="86447" customFormat="1" x14ac:dyDescent="0.35"/>
    <row r="86448" customFormat="1" x14ac:dyDescent="0.35"/>
    <row r="86449" customFormat="1" x14ac:dyDescent="0.35"/>
    <row r="86450" customFormat="1" x14ac:dyDescent="0.35"/>
    <row r="86451" customFormat="1" x14ac:dyDescent="0.35"/>
    <row r="86452" customFormat="1" x14ac:dyDescent="0.35"/>
    <row r="86453" customFormat="1" x14ac:dyDescent="0.35"/>
    <row r="86454" customFormat="1" x14ac:dyDescent="0.35"/>
    <row r="86455" customFormat="1" x14ac:dyDescent="0.35"/>
    <row r="86456" customFormat="1" x14ac:dyDescent="0.35"/>
    <row r="86457" customFormat="1" x14ac:dyDescent="0.35"/>
    <row r="86458" customFormat="1" x14ac:dyDescent="0.35"/>
    <row r="86459" customFormat="1" x14ac:dyDescent="0.35"/>
    <row r="86460" customFormat="1" x14ac:dyDescent="0.35"/>
    <row r="86461" customFormat="1" x14ac:dyDescent="0.35"/>
    <row r="86462" customFormat="1" x14ac:dyDescent="0.35"/>
    <row r="86463" customFormat="1" x14ac:dyDescent="0.35"/>
    <row r="86464" customFormat="1" x14ac:dyDescent="0.35"/>
    <row r="86465" customFormat="1" x14ac:dyDescent="0.35"/>
    <row r="86466" customFormat="1" x14ac:dyDescent="0.35"/>
    <row r="86467" customFormat="1" x14ac:dyDescent="0.35"/>
    <row r="86468" customFormat="1" x14ac:dyDescent="0.35"/>
    <row r="86469" customFormat="1" x14ac:dyDescent="0.35"/>
    <row r="86470" customFormat="1" x14ac:dyDescent="0.35"/>
    <row r="86471" customFormat="1" x14ac:dyDescent="0.35"/>
    <row r="86472" customFormat="1" x14ac:dyDescent="0.35"/>
    <row r="86473" customFormat="1" x14ac:dyDescent="0.35"/>
    <row r="86474" customFormat="1" x14ac:dyDescent="0.35"/>
    <row r="86475" customFormat="1" x14ac:dyDescent="0.35"/>
    <row r="86476" customFormat="1" x14ac:dyDescent="0.35"/>
    <row r="86477" customFormat="1" x14ac:dyDescent="0.35"/>
    <row r="86478" customFormat="1" x14ac:dyDescent="0.35"/>
    <row r="86479" customFormat="1" x14ac:dyDescent="0.35"/>
    <row r="86480" customFormat="1" x14ac:dyDescent="0.35"/>
    <row r="86481" customFormat="1" x14ac:dyDescent="0.35"/>
    <row r="86482" customFormat="1" x14ac:dyDescent="0.35"/>
    <row r="86483" customFormat="1" x14ac:dyDescent="0.35"/>
    <row r="86484" customFormat="1" x14ac:dyDescent="0.35"/>
    <row r="86485" customFormat="1" x14ac:dyDescent="0.35"/>
    <row r="86486" customFormat="1" x14ac:dyDescent="0.35"/>
    <row r="86487" customFormat="1" x14ac:dyDescent="0.35"/>
    <row r="86488" customFormat="1" x14ac:dyDescent="0.35"/>
    <row r="86489" customFormat="1" x14ac:dyDescent="0.35"/>
    <row r="86490" customFormat="1" x14ac:dyDescent="0.35"/>
    <row r="86491" customFormat="1" x14ac:dyDescent="0.35"/>
    <row r="86492" customFormat="1" x14ac:dyDescent="0.35"/>
    <row r="86493" customFormat="1" x14ac:dyDescent="0.35"/>
    <row r="86494" customFormat="1" x14ac:dyDescent="0.35"/>
    <row r="86495" customFormat="1" x14ac:dyDescent="0.35"/>
    <row r="86496" customFormat="1" x14ac:dyDescent="0.35"/>
    <row r="86497" customFormat="1" x14ac:dyDescent="0.35"/>
    <row r="86498" customFormat="1" x14ac:dyDescent="0.35"/>
    <row r="86499" customFormat="1" x14ac:dyDescent="0.35"/>
    <row r="86500" customFormat="1" x14ac:dyDescent="0.35"/>
    <row r="86501" customFormat="1" x14ac:dyDescent="0.35"/>
    <row r="86502" customFormat="1" x14ac:dyDescent="0.35"/>
    <row r="86503" customFormat="1" x14ac:dyDescent="0.35"/>
    <row r="86504" customFormat="1" x14ac:dyDescent="0.35"/>
    <row r="86505" customFormat="1" x14ac:dyDescent="0.35"/>
    <row r="86506" customFormat="1" x14ac:dyDescent="0.35"/>
    <row r="86507" customFormat="1" x14ac:dyDescent="0.35"/>
    <row r="86508" customFormat="1" x14ac:dyDescent="0.35"/>
    <row r="86509" customFormat="1" x14ac:dyDescent="0.35"/>
    <row r="86510" customFormat="1" x14ac:dyDescent="0.35"/>
    <row r="86511" customFormat="1" x14ac:dyDescent="0.35"/>
    <row r="86512" customFormat="1" x14ac:dyDescent="0.35"/>
    <row r="86513" customFormat="1" x14ac:dyDescent="0.35"/>
    <row r="86514" customFormat="1" x14ac:dyDescent="0.35"/>
    <row r="86515" customFormat="1" x14ac:dyDescent="0.35"/>
    <row r="86516" customFormat="1" x14ac:dyDescent="0.35"/>
    <row r="86517" customFormat="1" x14ac:dyDescent="0.35"/>
    <row r="86518" customFormat="1" x14ac:dyDescent="0.35"/>
    <row r="86519" customFormat="1" x14ac:dyDescent="0.35"/>
    <row r="86520" customFormat="1" x14ac:dyDescent="0.35"/>
    <row r="86521" customFormat="1" x14ac:dyDescent="0.35"/>
    <row r="86522" customFormat="1" x14ac:dyDescent="0.35"/>
    <row r="86523" customFormat="1" x14ac:dyDescent="0.35"/>
    <row r="86524" customFormat="1" x14ac:dyDescent="0.35"/>
    <row r="86525" customFormat="1" x14ac:dyDescent="0.35"/>
    <row r="86526" customFormat="1" x14ac:dyDescent="0.35"/>
    <row r="86527" customFormat="1" x14ac:dyDescent="0.35"/>
    <row r="86528" customFormat="1" x14ac:dyDescent="0.35"/>
    <row r="86529" customFormat="1" x14ac:dyDescent="0.35"/>
    <row r="86530" customFormat="1" x14ac:dyDescent="0.35"/>
    <row r="86531" customFormat="1" x14ac:dyDescent="0.35"/>
    <row r="86532" customFormat="1" x14ac:dyDescent="0.35"/>
    <row r="86533" customFormat="1" x14ac:dyDescent="0.35"/>
    <row r="86534" customFormat="1" x14ac:dyDescent="0.35"/>
    <row r="86535" customFormat="1" x14ac:dyDescent="0.35"/>
    <row r="86536" customFormat="1" x14ac:dyDescent="0.35"/>
    <row r="86537" customFormat="1" x14ac:dyDescent="0.35"/>
    <row r="86538" customFormat="1" x14ac:dyDescent="0.35"/>
    <row r="86539" customFormat="1" x14ac:dyDescent="0.35"/>
    <row r="86540" customFormat="1" x14ac:dyDescent="0.35"/>
    <row r="86541" customFormat="1" x14ac:dyDescent="0.35"/>
    <row r="86542" customFormat="1" x14ac:dyDescent="0.35"/>
    <row r="86543" customFormat="1" x14ac:dyDescent="0.35"/>
    <row r="86544" customFormat="1" x14ac:dyDescent="0.35"/>
    <row r="86545" customFormat="1" x14ac:dyDescent="0.35"/>
    <row r="86546" customFormat="1" x14ac:dyDescent="0.35"/>
    <row r="86547" customFormat="1" x14ac:dyDescent="0.35"/>
    <row r="86548" customFormat="1" x14ac:dyDescent="0.35"/>
    <row r="86549" customFormat="1" x14ac:dyDescent="0.35"/>
    <row r="86550" customFormat="1" x14ac:dyDescent="0.35"/>
    <row r="86551" customFormat="1" x14ac:dyDescent="0.35"/>
    <row r="86552" customFormat="1" x14ac:dyDescent="0.35"/>
    <row r="86553" customFormat="1" x14ac:dyDescent="0.35"/>
    <row r="86554" customFormat="1" x14ac:dyDescent="0.35"/>
    <row r="86555" customFormat="1" x14ac:dyDescent="0.35"/>
    <row r="86556" customFormat="1" x14ac:dyDescent="0.35"/>
    <row r="86557" customFormat="1" x14ac:dyDescent="0.35"/>
    <row r="86558" customFormat="1" x14ac:dyDescent="0.35"/>
    <row r="86559" customFormat="1" x14ac:dyDescent="0.35"/>
    <row r="86560" customFormat="1" x14ac:dyDescent="0.35"/>
    <row r="86561" customFormat="1" x14ac:dyDescent="0.35"/>
    <row r="86562" customFormat="1" x14ac:dyDescent="0.35"/>
    <row r="86563" customFormat="1" x14ac:dyDescent="0.35"/>
    <row r="86564" customFormat="1" x14ac:dyDescent="0.35"/>
    <row r="86565" customFormat="1" x14ac:dyDescent="0.35"/>
    <row r="86566" customFormat="1" x14ac:dyDescent="0.35"/>
    <row r="86567" customFormat="1" x14ac:dyDescent="0.35"/>
    <row r="86568" customFormat="1" x14ac:dyDescent="0.35"/>
    <row r="86569" customFormat="1" x14ac:dyDescent="0.35"/>
    <row r="86570" customFormat="1" x14ac:dyDescent="0.35"/>
    <row r="86571" customFormat="1" x14ac:dyDescent="0.35"/>
    <row r="86572" customFormat="1" x14ac:dyDescent="0.35"/>
    <row r="86573" customFormat="1" x14ac:dyDescent="0.35"/>
    <row r="86574" customFormat="1" x14ac:dyDescent="0.35"/>
    <row r="86575" customFormat="1" x14ac:dyDescent="0.35"/>
    <row r="86576" customFormat="1" x14ac:dyDescent="0.35"/>
    <row r="86577" customFormat="1" x14ac:dyDescent="0.35"/>
    <row r="86578" customFormat="1" x14ac:dyDescent="0.35"/>
    <row r="86579" customFormat="1" x14ac:dyDescent="0.35"/>
    <row r="86580" customFormat="1" x14ac:dyDescent="0.35"/>
    <row r="86581" customFormat="1" x14ac:dyDescent="0.35"/>
    <row r="86582" customFormat="1" x14ac:dyDescent="0.35"/>
    <row r="86583" customFormat="1" x14ac:dyDescent="0.35"/>
    <row r="86584" customFormat="1" x14ac:dyDescent="0.35"/>
    <row r="86585" customFormat="1" x14ac:dyDescent="0.35"/>
    <row r="86586" customFormat="1" x14ac:dyDescent="0.35"/>
    <row r="86587" customFormat="1" x14ac:dyDescent="0.35"/>
    <row r="86588" customFormat="1" x14ac:dyDescent="0.35"/>
    <row r="86589" customFormat="1" x14ac:dyDescent="0.35"/>
    <row r="86590" customFormat="1" x14ac:dyDescent="0.35"/>
    <row r="86591" customFormat="1" x14ac:dyDescent="0.35"/>
    <row r="86592" customFormat="1" x14ac:dyDescent="0.35"/>
    <row r="86593" customFormat="1" x14ac:dyDescent="0.35"/>
    <row r="86594" customFormat="1" x14ac:dyDescent="0.35"/>
    <row r="86595" customFormat="1" x14ac:dyDescent="0.35"/>
    <row r="86596" customFormat="1" x14ac:dyDescent="0.35"/>
    <row r="86597" customFormat="1" x14ac:dyDescent="0.35"/>
    <row r="86598" customFormat="1" x14ac:dyDescent="0.35"/>
    <row r="86599" customFormat="1" x14ac:dyDescent="0.35"/>
    <row r="86600" customFormat="1" x14ac:dyDescent="0.35"/>
    <row r="86601" customFormat="1" x14ac:dyDescent="0.35"/>
    <row r="86602" customFormat="1" x14ac:dyDescent="0.35"/>
    <row r="86603" customFormat="1" x14ac:dyDescent="0.35"/>
    <row r="86604" customFormat="1" x14ac:dyDescent="0.35"/>
    <row r="86605" customFormat="1" x14ac:dyDescent="0.35"/>
    <row r="86606" customFormat="1" x14ac:dyDescent="0.35"/>
    <row r="86607" customFormat="1" x14ac:dyDescent="0.35"/>
    <row r="86608" customFormat="1" x14ac:dyDescent="0.35"/>
    <row r="86609" customFormat="1" x14ac:dyDescent="0.35"/>
    <row r="86610" customFormat="1" x14ac:dyDescent="0.35"/>
    <row r="86611" customFormat="1" x14ac:dyDescent="0.35"/>
    <row r="86612" customFormat="1" x14ac:dyDescent="0.35"/>
    <row r="86613" customFormat="1" x14ac:dyDescent="0.35"/>
    <row r="86614" customFormat="1" x14ac:dyDescent="0.35"/>
    <row r="86615" customFormat="1" x14ac:dyDescent="0.35"/>
    <row r="86616" customFormat="1" x14ac:dyDescent="0.35"/>
    <row r="86617" customFormat="1" x14ac:dyDescent="0.35"/>
    <row r="86618" customFormat="1" x14ac:dyDescent="0.35"/>
    <row r="86619" customFormat="1" x14ac:dyDescent="0.35"/>
    <row r="86620" customFormat="1" x14ac:dyDescent="0.35"/>
    <row r="86621" customFormat="1" x14ac:dyDescent="0.35"/>
    <row r="86622" customFormat="1" x14ac:dyDescent="0.35"/>
    <row r="86623" customFormat="1" x14ac:dyDescent="0.35"/>
    <row r="86624" customFormat="1" x14ac:dyDescent="0.35"/>
    <row r="86625" customFormat="1" x14ac:dyDescent="0.35"/>
    <row r="86626" customFormat="1" x14ac:dyDescent="0.35"/>
    <row r="86627" customFormat="1" x14ac:dyDescent="0.35"/>
    <row r="86628" customFormat="1" x14ac:dyDescent="0.35"/>
    <row r="86629" customFormat="1" x14ac:dyDescent="0.35"/>
    <row r="86630" customFormat="1" x14ac:dyDescent="0.35"/>
    <row r="86631" customFormat="1" x14ac:dyDescent="0.35"/>
    <row r="86632" customFormat="1" x14ac:dyDescent="0.35"/>
    <row r="86633" customFormat="1" x14ac:dyDescent="0.35"/>
    <row r="86634" customFormat="1" x14ac:dyDescent="0.35"/>
    <row r="86635" customFormat="1" x14ac:dyDescent="0.35"/>
    <row r="86636" customFormat="1" x14ac:dyDescent="0.35"/>
    <row r="86637" customFormat="1" x14ac:dyDescent="0.35"/>
    <row r="86638" customFormat="1" x14ac:dyDescent="0.35"/>
    <row r="86639" customFormat="1" x14ac:dyDescent="0.35"/>
    <row r="86640" customFormat="1" x14ac:dyDescent="0.35"/>
    <row r="86641" customFormat="1" x14ac:dyDescent="0.35"/>
    <row r="86642" customFormat="1" x14ac:dyDescent="0.35"/>
    <row r="86643" customFormat="1" x14ac:dyDescent="0.35"/>
    <row r="86644" customFormat="1" x14ac:dyDescent="0.35"/>
    <row r="86645" customFormat="1" x14ac:dyDescent="0.35"/>
    <row r="86646" customFormat="1" x14ac:dyDescent="0.35"/>
    <row r="86647" customFormat="1" x14ac:dyDescent="0.35"/>
    <row r="86648" customFormat="1" x14ac:dyDescent="0.35"/>
    <row r="86649" customFormat="1" x14ac:dyDescent="0.35"/>
    <row r="86650" customFormat="1" x14ac:dyDescent="0.35"/>
    <row r="86651" customFormat="1" x14ac:dyDescent="0.35"/>
    <row r="86652" customFormat="1" x14ac:dyDescent="0.35"/>
    <row r="86653" customFormat="1" x14ac:dyDescent="0.35"/>
    <row r="86654" customFormat="1" x14ac:dyDescent="0.35"/>
    <row r="86655" customFormat="1" x14ac:dyDescent="0.35"/>
    <row r="86656" customFormat="1" x14ac:dyDescent="0.35"/>
    <row r="86657" customFormat="1" x14ac:dyDescent="0.35"/>
    <row r="86658" customFormat="1" x14ac:dyDescent="0.35"/>
    <row r="86659" customFormat="1" x14ac:dyDescent="0.35"/>
    <row r="86660" customFormat="1" x14ac:dyDescent="0.35"/>
    <row r="86661" customFormat="1" x14ac:dyDescent="0.35"/>
    <row r="86662" customFormat="1" x14ac:dyDescent="0.35"/>
    <row r="86663" customFormat="1" x14ac:dyDescent="0.35"/>
    <row r="86664" customFormat="1" x14ac:dyDescent="0.35"/>
    <row r="86665" customFormat="1" x14ac:dyDescent="0.35"/>
    <row r="86666" customFormat="1" x14ac:dyDescent="0.35"/>
    <row r="86667" customFormat="1" x14ac:dyDescent="0.35"/>
    <row r="86668" customFormat="1" x14ac:dyDescent="0.35"/>
    <row r="86669" customFormat="1" x14ac:dyDescent="0.35"/>
    <row r="86670" customFormat="1" x14ac:dyDescent="0.35"/>
    <row r="86671" customFormat="1" x14ac:dyDescent="0.35"/>
    <row r="86672" customFormat="1" x14ac:dyDescent="0.35"/>
    <row r="86673" customFormat="1" x14ac:dyDescent="0.35"/>
    <row r="86674" customFormat="1" x14ac:dyDescent="0.35"/>
    <row r="86675" customFormat="1" x14ac:dyDescent="0.35"/>
    <row r="86676" customFormat="1" x14ac:dyDescent="0.35"/>
    <row r="86677" customFormat="1" x14ac:dyDescent="0.35"/>
    <row r="86678" customFormat="1" x14ac:dyDescent="0.35"/>
    <row r="86679" customFormat="1" x14ac:dyDescent="0.35"/>
    <row r="86680" customFormat="1" x14ac:dyDescent="0.35"/>
    <row r="86681" customFormat="1" x14ac:dyDescent="0.35"/>
    <row r="86682" customFormat="1" x14ac:dyDescent="0.35"/>
    <row r="86683" customFormat="1" x14ac:dyDescent="0.35"/>
    <row r="86684" customFormat="1" x14ac:dyDescent="0.35"/>
    <row r="86685" customFormat="1" x14ac:dyDescent="0.35"/>
    <row r="86686" customFormat="1" x14ac:dyDescent="0.35"/>
    <row r="86687" customFormat="1" x14ac:dyDescent="0.35"/>
    <row r="86688" customFormat="1" x14ac:dyDescent="0.35"/>
    <row r="86689" customFormat="1" x14ac:dyDescent="0.35"/>
    <row r="86690" customFormat="1" x14ac:dyDescent="0.35"/>
    <row r="86691" customFormat="1" x14ac:dyDescent="0.35"/>
    <row r="86692" customFormat="1" x14ac:dyDescent="0.35"/>
    <row r="86693" customFormat="1" x14ac:dyDescent="0.35"/>
    <row r="86694" customFormat="1" x14ac:dyDescent="0.35"/>
    <row r="86695" customFormat="1" x14ac:dyDescent="0.35"/>
    <row r="86696" customFormat="1" x14ac:dyDescent="0.35"/>
    <row r="86697" customFormat="1" x14ac:dyDescent="0.35"/>
    <row r="86698" customFormat="1" x14ac:dyDescent="0.35"/>
    <row r="86699" customFormat="1" x14ac:dyDescent="0.35"/>
    <row r="86700" customFormat="1" x14ac:dyDescent="0.35"/>
    <row r="86701" customFormat="1" x14ac:dyDescent="0.35"/>
    <row r="86702" customFormat="1" x14ac:dyDescent="0.35"/>
    <row r="86703" customFormat="1" x14ac:dyDescent="0.35"/>
    <row r="86704" customFormat="1" x14ac:dyDescent="0.35"/>
    <row r="86705" customFormat="1" x14ac:dyDescent="0.35"/>
    <row r="86706" customFormat="1" x14ac:dyDescent="0.35"/>
    <row r="86707" customFormat="1" x14ac:dyDescent="0.35"/>
    <row r="86708" customFormat="1" x14ac:dyDescent="0.35"/>
    <row r="86709" customFormat="1" x14ac:dyDescent="0.35"/>
    <row r="86710" customFormat="1" x14ac:dyDescent="0.35"/>
    <row r="86711" customFormat="1" x14ac:dyDescent="0.35"/>
    <row r="86712" customFormat="1" x14ac:dyDescent="0.35"/>
    <row r="86713" customFormat="1" x14ac:dyDescent="0.35"/>
    <row r="86714" customFormat="1" x14ac:dyDescent="0.35"/>
    <row r="86715" customFormat="1" x14ac:dyDescent="0.35"/>
    <row r="86716" customFormat="1" x14ac:dyDescent="0.35"/>
    <row r="86717" customFormat="1" x14ac:dyDescent="0.35"/>
    <row r="86718" customFormat="1" x14ac:dyDescent="0.35"/>
    <row r="86719" customFormat="1" x14ac:dyDescent="0.35"/>
    <row r="86720" customFormat="1" x14ac:dyDescent="0.35"/>
    <row r="86721" customFormat="1" x14ac:dyDescent="0.35"/>
    <row r="86722" customFormat="1" x14ac:dyDescent="0.35"/>
    <row r="86723" customFormat="1" x14ac:dyDescent="0.35"/>
    <row r="86724" customFormat="1" x14ac:dyDescent="0.35"/>
    <row r="86725" customFormat="1" x14ac:dyDescent="0.35"/>
    <row r="86726" customFormat="1" x14ac:dyDescent="0.35"/>
    <row r="86727" customFormat="1" x14ac:dyDescent="0.35"/>
    <row r="86728" customFormat="1" x14ac:dyDescent="0.35"/>
    <row r="86729" customFormat="1" x14ac:dyDescent="0.35"/>
    <row r="86730" customFormat="1" x14ac:dyDescent="0.35"/>
    <row r="86731" customFormat="1" x14ac:dyDescent="0.35"/>
    <row r="86732" customFormat="1" x14ac:dyDescent="0.35"/>
    <row r="86733" customFormat="1" x14ac:dyDescent="0.35"/>
    <row r="86734" customFormat="1" x14ac:dyDescent="0.35"/>
    <row r="86735" customFormat="1" x14ac:dyDescent="0.35"/>
    <row r="86736" customFormat="1" x14ac:dyDescent="0.35"/>
    <row r="86737" customFormat="1" x14ac:dyDescent="0.35"/>
    <row r="86738" customFormat="1" x14ac:dyDescent="0.35"/>
    <row r="86739" customFormat="1" x14ac:dyDescent="0.35"/>
    <row r="86740" customFormat="1" x14ac:dyDescent="0.35"/>
    <row r="86741" customFormat="1" x14ac:dyDescent="0.35"/>
    <row r="86742" customFormat="1" x14ac:dyDescent="0.35"/>
    <row r="86743" customFormat="1" x14ac:dyDescent="0.35"/>
    <row r="86744" customFormat="1" x14ac:dyDescent="0.35"/>
    <row r="86745" customFormat="1" x14ac:dyDescent="0.35"/>
    <row r="86746" customFormat="1" x14ac:dyDescent="0.35"/>
    <row r="86747" customFormat="1" x14ac:dyDescent="0.35"/>
    <row r="86748" customFormat="1" x14ac:dyDescent="0.35"/>
    <row r="86749" customFormat="1" x14ac:dyDescent="0.35"/>
    <row r="86750" customFormat="1" x14ac:dyDescent="0.35"/>
    <row r="86751" customFormat="1" x14ac:dyDescent="0.35"/>
    <row r="86752" customFormat="1" x14ac:dyDescent="0.35"/>
    <row r="86753" customFormat="1" x14ac:dyDescent="0.35"/>
    <row r="86754" customFormat="1" x14ac:dyDescent="0.35"/>
    <row r="86755" customFormat="1" x14ac:dyDescent="0.35"/>
    <row r="86756" customFormat="1" x14ac:dyDescent="0.35"/>
    <row r="86757" customFormat="1" x14ac:dyDescent="0.35"/>
    <row r="86758" customFormat="1" x14ac:dyDescent="0.35"/>
    <row r="86759" customFormat="1" x14ac:dyDescent="0.35"/>
    <row r="86760" customFormat="1" x14ac:dyDescent="0.35"/>
    <row r="86761" customFormat="1" x14ac:dyDescent="0.35"/>
    <row r="86762" customFormat="1" x14ac:dyDescent="0.35"/>
    <row r="86763" customFormat="1" x14ac:dyDescent="0.35"/>
    <row r="86764" customFormat="1" x14ac:dyDescent="0.35"/>
    <row r="86765" customFormat="1" x14ac:dyDescent="0.35"/>
    <row r="86766" customFormat="1" x14ac:dyDescent="0.35"/>
    <row r="86767" customFormat="1" x14ac:dyDescent="0.35"/>
    <row r="86768" customFormat="1" x14ac:dyDescent="0.35"/>
    <row r="86769" customFormat="1" x14ac:dyDescent="0.35"/>
    <row r="86770" customFormat="1" x14ac:dyDescent="0.35"/>
    <row r="86771" customFormat="1" x14ac:dyDescent="0.35"/>
    <row r="86772" customFormat="1" x14ac:dyDescent="0.35"/>
    <row r="86773" customFormat="1" x14ac:dyDescent="0.35"/>
    <row r="86774" customFormat="1" x14ac:dyDescent="0.35"/>
    <row r="86775" customFormat="1" x14ac:dyDescent="0.35"/>
    <row r="86776" customFormat="1" x14ac:dyDescent="0.35"/>
    <row r="86777" customFormat="1" x14ac:dyDescent="0.35"/>
    <row r="86778" customFormat="1" x14ac:dyDescent="0.35"/>
    <row r="86779" customFormat="1" x14ac:dyDescent="0.35"/>
    <row r="86780" customFormat="1" x14ac:dyDescent="0.35"/>
    <row r="86781" customFormat="1" x14ac:dyDescent="0.35"/>
    <row r="86782" customFormat="1" x14ac:dyDescent="0.35"/>
    <row r="86783" customFormat="1" x14ac:dyDescent="0.35"/>
    <row r="86784" customFormat="1" x14ac:dyDescent="0.35"/>
    <row r="86785" customFormat="1" x14ac:dyDescent="0.35"/>
    <row r="86786" customFormat="1" x14ac:dyDescent="0.35"/>
    <row r="86787" customFormat="1" x14ac:dyDescent="0.35"/>
    <row r="86788" customFormat="1" x14ac:dyDescent="0.35"/>
    <row r="86789" customFormat="1" x14ac:dyDescent="0.35"/>
    <row r="86790" customFormat="1" x14ac:dyDescent="0.35"/>
    <row r="86791" customFormat="1" x14ac:dyDescent="0.35"/>
    <row r="86792" customFormat="1" x14ac:dyDescent="0.35"/>
    <row r="86793" customFormat="1" x14ac:dyDescent="0.35"/>
    <row r="86794" customFormat="1" x14ac:dyDescent="0.35"/>
    <row r="86795" customFormat="1" x14ac:dyDescent="0.35"/>
    <row r="86796" customFormat="1" x14ac:dyDescent="0.35"/>
    <row r="86797" customFormat="1" x14ac:dyDescent="0.35"/>
    <row r="86798" customFormat="1" x14ac:dyDescent="0.35"/>
    <row r="86799" customFormat="1" x14ac:dyDescent="0.35"/>
    <row r="86800" customFormat="1" x14ac:dyDescent="0.35"/>
    <row r="86801" customFormat="1" x14ac:dyDescent="0.35"/>
    <row r="86802" customFormat="1" x14ac:dyDescent="0.35"/>
    <row r="86803" customFormat="1" x14ac:dyDescent="0.35"/>
    <row r="86804" customFormat="1" x14ac:dyDescent="0.35"/>
    <row r="86805" customFormat="1" x14ac:dyDescent="0.35"/>
    <row r="86806" customFormat="1" x14ac:dyDescent="0.35"/>
    <row r="86807" customFormat="1" x14ac:dyDescent="0.35"/>
    <row r="86808" customFormat="1" x14ac:dyDescent="0.35"/>
    <row r="86809" customFormat="1" x14ac:dyDescent="0.35"/>
    <row r="86810" customFormat="1" x14ac:dyDescent="0.35"/>
    <row r="86811" customFormat="1" x14ac:dyDescent="0.35"/>
    <row r="86812" customFormat="1" x14ac:dyDescent="0.35"/>
    <row r="86813" customFormat="1" x14ac:dyDescent="0.35"/>
    <row r="86814" customFormat="1" x14ac:dyDescent="0.35"/>
    <row r="86815" customFormat="1" x14ac:dyDescent="0.35"/>
    <row r="86816" customFormat="1" x14ac:dyDescent="0.35"/>
    <row r="86817" customFormat="1" x14ac:dyDescent="0.35"/>
    <row r="86818" customFormat="1" x14ac:dyDescent="0.35"/>
    <row r="86819" customFormat="1" x14ac:dyDescent="0.35"/>
    <row r="86820" customFormat="1" x14ac:dyDescent="0.35"/>
    <row r="86821" customFormat="1" x14ac:dyDescent="0.35"/>
    <row r="86822" customFormat="1" x14ac:dyDescent="0.35"/>
    <row r="86823" customFormat="1" x14ac:dyDescent="0.35"/>
    <row r="86824" customFormat="1" x14ac:dyDescent="0.35"/>
    <row r="86825" customFormat="1" x14ac:dyDescent="0.35"/>
    <row r="86826" customFormat="1" x14ac:dyDescent="0.35"/>
    <row r="86827" customFormat="1" x14ac:dyDescent="0.35"/>
    <row r="86828" customFormat="1" x14ac:dyDescent="0.35"/>
    <row r="86829" customFormat="1" x14ac:dyDescent="0.35"/>
    <row r="86830" customFormat="1" x14ac:dyDescent="0.35"/>
    <row r="86831" customFormat="1" x14ac:dyDescent="0.35"/>
    <row r="86832" customFormat="1" x14ac:dyDescent="0.35"/>
    <row r="86833" customFormat="1" x14ac:dyDescent="0.35"/>
    <row r="86834" customFormat="1" x14ac:dyDescent="0.35"/>
    <row r="86835" customFormat="1" x14ac:dyDescent="0.35"/>
    <row r="86836" customFormat="1" x14ac:dyDescent="0.35"/>
    <row r="86837" customFormat="1" x14ac:dyDescent="0.35"/>
    <row r="86838" customFormat="1" x14ac:dyDescent="0.35"/>
    <row r="86839" customFormat="1" x14ac:dyDescent="0.35"/>
    <row r="86840" customFormat="1" x14ac:dyDescent="0.35"/>
    <row r="86841" customFormat="1" x14ac:dyDescent="0.35"/>
    <row r="86842" customFormat="1" x14ac:dyDescent="0.35"/>
    <row r="86843" customFormat="1" x14ac:dyDescent="0.35"/>
    <row r="86844" customFormat="1" x14ac:dyDescent="0.35"/>
    <row r="86845" customFormat="1" x14ac:dyDescent="0.35"/>
    <row r="86846" customFormat="1" x14ac:dyDescent="0.35"/>
    <row r="86847" customFormat="1" x14ac:dyDescent="0.35"/>
    <row r="86848" customFormat="1" x14ac:dyDescent="0.35"/>
    <row r="86849" customFormat="1" x14ac:dyDescent="0.35"/>
    <row r="86850" customFormat="1" x14ac:dyDescent="0.35"/>
    <row r="86851" customFormat="1" x14ac:dyDescent="0.35"/>
    <row r="86852" customFormat="1" x14ac:dyDescent="0.35"/>
    <row r="86853" customFormat="1" x14ac:dyDescent="0.35"/>
    <row r="86854" customFormat="1" x14ac:dyDescent="0.35"/>
    <row r="86855" customFormat="1" x14ac:dyDescent="0.35"/>
    <row r="86856" customFormat="1" x14ac:dyDescent="0.35"/>
    <row r="86857" customFormat="1" x14ac:dyDescent="0.35"/>
    <row r="86858" customFormat="1" x14ac:dyDescent="0.35"/>
    <row r="86859" customFormat="1" x14ac:dyDescent="0.35"/>
    <row r="86860" customFormat="1" x14ac:dyDescent="0.35"/>
    <row r="86861" customFormat="1" x14ac:dyDescent="0.35"/>
    <row r="86862" customFormat="1" x14ac:dyDescent="0.35"/>
    <row r="86863" customFormat="1" x14ac:dyDescent="0.35"/>
    <row r="86864" customFormat="1" x14ac:dyDescent="0.35"/>
    <row r="86865" customFormat="1" x14ac:dyDescent="0.35"/>
    <row r="86866" customFormat="1" x14ac:dyDescent="0.35"/>
    <row r="86867" customFormat="1" x14ac:dyDescent="0.35"/>
    <row r="86868" customFormat="1" x14ac:dyDescent="0.35"/>
    <row r="86869" customFormat="1" x14ac:dyDescent="0.35"/>
    <row r="86870" customFormat="1" x14ac:dyDescent="0.35"/>
    <row r="86871" customFormat="1" x14ac:dyDescent="0.35"/>
    <row r="86872" customFormat="1" x14ac:dyDescent="0.35"/>
    <row r="86873" customFormat="1" x14ac:dyDescent="0.35"/>
    <row r="86874" customFormat="1" x14ac:dyDescent="0.35"/>
    <row r="86875" customFormat="1" x14ac:dyDescent="0.35"/>
    <row r="86876" customFormat="1" x14ac:dyDescent="0.35"/>
    <row r="86877" customFormat="1" x14ac:dyDescent="0.35"/>
    <row r="86878" customFormat="1" x14ac:dyDescent="0.35"/>
    <row r="86879" customFormat="1" x14ac:dyDescent="0.35"/>
    <row r="86880" customFormat="1" x14ac:dyDescent="0.35"/>
    <row r="86881" customFormat="1" x14ac:dyDescent="0.35"/>
    <row r="86882" customFormat="1" x14ac:dyDescent="0.35"/>
    <row r="86883" customFormat="1" x14ac:dyDescent="0.35"/>
    <row r="86884" customFormat="1" x14ac:dyDescent="0.35"/>
    <row r="86885" customFormat="1" x14ac:dyDescent="0.35"/>
    <row r="86886" customFormat="1" x14ac:dyDescent="0.35"/>
    <row r="86887" customFormat="1" x14ac:dyDescent="0.35"/>
    <row r="86888" customFormat="1" x14ac:dyDescent="0.35"/>
    <row r="86889" customFormat="1" x14ac:dyDescent="0.35"/>
    <row r="86890" customFormat="1" x14ac:dyDescent="0.35"/>
    <row r="86891" customFormat="1" x14ac:dyDescent="0.35"/>
    <row r="86892" customFormat="1" x14ac:dyDescent="0.35"/>
    <row r="86893" customFormat="1" x14ac:dyDescent="0.35"/>
    <row r="86894" customFormat="1" x14ac:dyDescent="0.35"/>
    <row r="86895" customFormat="1" x14ac:dyDescent="0.35"/>
    <row r="86896" customFormat="1" x14ac:dyDescent="0.35"/>
    <row r="86897" customFormat="1" x14ac:dyDescent="0.35"/>
    <row r="86898" customFormat="1" x14ac:dyDescent="0.35"/>
    <row r="86899" customFormat="1" x14ac:dyDescent="0.35"/>
    <row r="86900" customFormat="1" x14ac:dyDescent="0.35"/>
    <row r="86901" customFormat="1" x14ac:dyDescent="0.35"/>
    <row r="86902" customFormat="1" x14ac:dyDescent="0.35"/>
    <row r="86903" customFormat="1" x14ac:dyDescent="0.35"/>
    <row r="86904" customFormat="1" x14ac:dyDescent="0.35"/>
    <row r="86905" customFormat="1" x14ac:dyDescent="0.35"/>
    <row r="86906" customFormat="1" x14ac:dyDescent="0.35"/>
    <row r="86907" customFormat="1" x14ac:dyDescent="0.35"/>
    <row r="86908" customFormat="1" x14ac:dyDescent="0.35"/>
    <row r="86909" customFormat="1" x14ac:dyDescent="0.35"/>
    <row r="86910" customFormat="1" x14ac:dyDescent="0.35"/>
    <row r="86911" customFormat="1" x14ac:dyDescent="0.35"/>
    <row r="86912" customFormat="1" x14ac:dyDescent="0.35"/>
    <row r="86913" customFormat="1" x14ac:dyDescent="0.35"/>
    <row r="86914" customFormat="1" x14ac:dyDescent="0.35"/>
    <row r="86915" customFormat="1" x14ac:dyDescent="0.35"/>
    <row r="86916" customFormat="1" x14ac:dyDescent="0.35"/>
    <row r="86917" customFormat="1" x14ac:dyDescent="0.35"/>
    <row r="86918" customFormat="1" x14ac:dyDescent="0.35"/>
    <row r="86919" customFormat="1" x14ac:dyDescent="0.35"/>
    <row r="86920" customFormat="1" x14ac:dyDescent="0.35"/>
    <row r="86921" customFormat="1" x14ac:dyDescent="0.35"/>
    <row r="86922" customFormat="1" x14ac:dyDescent="0.35"/>
    <row r="86923" customFormat="1" x14ac:dyDescent="0.35"/>
    <row r="86924" customFormat="1" x14ac:dyDescent="0.35"/>
    <row r="86925" customFormat="1" x14ac:dyDescent="0.35"/>
    <row r="86926" customFormat="1" x14ac:dyDescent="0.35"/>
    <row r="86927" customFormat="1" x14ac:dyDescent="0.35"/>
    <row r="86928" customFormat="1" x14ac:dyDescent="0.35"/>
    <row r="86929" customFormat="1" x14ac:dyDescent="0.35"/>
    <row r="86930" customFormat="1" x14ac:dyDescent="0.35"/>
    <row r="86931" customFormat="1" x14ac:dyDescent="0.35"/>
    <row r="86932" customFormat="1" x14ac:dyDescent="0.35"/>
    <row r="86933" customFormat="1" x14ac:dyDescent="0.35"/>
    <row r="86934" customFormat="1" x14ac:dyDescent="0.35"/>
    <row r="86935" customFormat="1" x14ac:dyDescent="0.35"/>
    <row r="86936" customFormat="1" x14ac:dyDescent="0.35"/>
    <row r="86937" customFormat="1" x14ac:dyDescent="0.35"/>
    <row r="86938" customFormat="1" x14ac:dyDescent="0.35"/>
    <row r="86939" customFormat="1" x14ac:dyDescent="0.35"/>
    <row r="86940" customFormat="1" x14ac:dyDescent="0.35"/>
    <row r="86941" customFormat="1" x14ac:dyDescent="0.35"/>
    <row r="86942" customFormat="1" x14ac:dyDescent="0.35"/>
    <row r="86943" customFormat="1" x14ac:dyDescent="0.35"/>
    <row r="86944" customFormat="1" x14ac:dyDescent="0.35"/>
    <row r="86945" customFormat="1" x14ac:dyDescent="0.35"/>
    <row r="86946" customFormat="1" x14ac:dyDescent="0.35"/>
    <row r="86947" customFormat="1" x14ac:dyDescent="0.35"/>
    <row r="86948" customFormat="1" x14ac:dyDescent="0.35"/>
    <row r="86949" customFormat="1" x14ac:dyDescent="0.35"/>
    <row r="86950" customFormat="1" x14ac:dyDescent="0.35"/>
    <row r="86951" customFormat="1" x14ac:dyDescent="0.35"/>
    <row r="86952" customFormat="1" x14ac:dyDescent="0.35"/>
    <row r="86953" customFormat="1" x14ac:dyDescent="0.35"/>
    <row r="86954" customFormat="1" x14ac:dyDescent="0.35"/>
    <row r="86955" customFormat="1" x14ac:dyDescent="0.35"/>
    <row r="86956" customFormat="1" x14ac:dyDescent="0.35"/>
    <row r="86957" customFormat="1" x14ac:dyDescent="0.35"/>
    <row r="86958" customFormat="1" x14ac:dyDescent="0.35"/>
    <row r="86959" customFormat="1" x14ac:dyDescent="0.35"/>
    <row r="86960" customFormat="1" x14ac:dyDescent="0.35"/>
    <row r="86961" customFormat="1" x14ac:dyDescent="0.35"/>
    <row r="86962" customFormat="1" x14ac:dyDescent="0.35"/>
    <row r="86963" customFormat="1" x14ac:dyDescent="0.35"/>
    <row r="86964" customFormat="1" x14ac:dyDescent="0.35"/>
    <row r="86965" customFormat="1" x14ac:dyDescent="0.35"/>
    <row r="86966" customFormat="1" x14ac:dyDescent="0.35"/>
    <row r="86967" customFormat="1" x14ac:dyDescent="0.35"/>
    <row r="86968" customFormat="1" x14ac:dyDescent="0.35"/>
    <row r="86969" customFormat="1" x14ac:dyDescent="0.35"/>
    <row r="86970" customFormat="1" x14ac:dyDescent="0.35"/>
    <row r="86971" customFormat="1" x14ac:dyDescent="0.35"/>
    <row r="86972" customFormat="1" x14ac:dyDescent="0.35"/>
    <row r="86973" customFormat="1" x14ac:dyDescent="0.35"/>
    <row r="86974" customFormat="1" x14ac:dyDescent="0.35"/>
    <row r="86975" customFormat="1" x14ac:dyDescent="0.35"/>
    <row r="86976" customFormat="1" x14ac:dyDescent="0.35"/>
    <row r="86977" customFormat="1" x14ac:dyDescent="0.35"/>
    <row r="86978" customFormat="1" x14ac:dyDescent="0.35"/>
    <row r="86979" customFormat="1" x14ac:dyDescent="0.35"/>
    <row r="86980" customFormat="1" x14ac:dyDescent="0.35"/>
    <row r="86981" customFormat="1" x14ac:dyDescent="0.35"/>
    <row r="86982" customFormat="1" x14ac:dyDescent="0.35"/>
    <row r="86983" customFormat="1" x14ac:dyDescent="0.35"/>
    <row r="86984" customFormat="1" x14ac:dyDescent="0.35"/>
    <row r="86985" customFormat="1" x14ac:dyDescent="0.35"/>
    <row r="86986" customFormat="1" x14ac:dyDescent="0.35"/>
    <row r="86987" customFormat="1" x14ac:dyDescent="0.35"/>
    <row r="86988" customFormat="1" x14ac:dyDescent="0.35"/>
    <row r="86989" customFormat="1" x14ac:dyDescent="0.35"/>
    <row r="86990" customFormat="1" x14ac:dyDescent="0.35"/>
    <row r="86991" customFormat="1" x14ac:dyDescent="0.35"/>
    <row r="86992" customFormat="1" x14ac:dyDescent="0.35"/>
    <row r="86993" customFormat="1" x14ac:dyDescent="0.35"/>
    <row r="86994" customFormat="1" x14ac:dyDescent="0.35"/>
    <row r="86995" customFormat="1" x14ac:dyDescent="0.35"/>
    <row r="86996" customFormat="1" x14ac:dyDescent="0.35"/>
    <row r="86997" customFormat="1" x14ac:dyDescent="0.35"/>
    <row r="86998" customFormat="1" x14ac:dyDescent="0.35"/>
    <row r="86999" customFormat="1" x14ac:dyDescent="0.35"/>
    <row r="87000" customFormat="1" x14ac:dyDescent="0.35"/>
    <row r="87001" customFormat="1" x14ac:dyDescent="0.35"/>
    <row r="87002" customFormat="1" x14ac:dyDescent="0.35"/>
    <row r="87003" customFormat="1" x14ac:dyDescent="0.35"/>
    <row r="87004" customFormat="1" x14ac:dyDescent="0.35"/>
    <row r="87005" customFormat="1" x14ac:dyDescent="0.35"/>
    <row r="87006" customFormat="1" x14ac:dyDescent="0.35"/>
    <row r="87007" customFormat="1" x14ac:dyDescent="0.35"/>
    <row r="87008" customFormat="1" x14ac:dyDescent="0.35"/>
    <row r="87009" customFormat="1" x14ac:dyDescent="0.35"/>
    <row r="87010" customFormat="1" x14ac:dyDescent="0.35"/>
    <row r="87011" customFormat="1" x14ac:dyDescent="0.35"/>
    <row r="87012" customFormat="1" x14ac:dyDescent="0.35"/>
    <row r="87013" customFormat="1" x14ac:dyDescent="0.35"/>
    <row r="87014" customFormat="1" x14ac:dyDescent="0.35"/>
    <row r="87015" customFormat="1" x14ac:dyDescent="0.35"/>
    <row r="87016" customFormat="1" x14ac:dyDescent="0.35"/>
    <row r="87017" customFormat="1" x14ac:dyDescent="0.35"/>
    <row r="87018" customFormat="1" x14ac:dyDescent="0.35"/>
    <row r="87019" customFormat="1" x14ac:dyDescent="0.35"/>
    <row r="87020" customFormat="1" x14ac:dyDescent="0.35"/>
    <row r="87021" customFormat="1" x14ac:dyDescent="0.35"/>
    <row r="87022" customFormat="1" x14ac:dyDescent="0.35"/>
    <row r="87023" customFormat="1" x14ac:dyDescent="0.35"/>
    <row r="87024" customFormat="1" x14ac:dyDescent="0.35"/>
    <row r="87025" customFormat="1" x14ac:dyDescent="0.35"/>
    <row r="87026" customFormat="1" x14ac:dyDescent="0.35"/>
    <row r="87027" customFormat="1" x14ac:dyDescent="0.35"/>
    <row r="87028" customFormat="1" x14ac:dyDescent="0.35"/>
    <row r="87029" customFormat="1" x14ac:dyDescent="0.35"/>
    <row r="87030" customFormat="1" x14ac:dyDescent="0.35"/>
    <row r="87031" customFormat="1" x14ac:dyDescent="0.35"/>
    <row r="87032" customFormat="1" x14ac:dyDescent="0.35"/>
    <row r="87033" customFormat="1" x14ac:dyDescent="0.35"/>
    <row r="87034" customFormat="1" x14ac:dyDescent="0.35"/>
    <row r="87035" customFormat="1" x14ac:dyDescent="0.35"/>
    <row r="87036" customFormat="1" x14ac:dyDescent="0.35"/>
    <row r="87037" customFormat="1" x14ac:dyDescent="0.35"/>
    <row r="87038" customFormat="1" x14ac:dyDescent="0.35"/>
    <row r="87039" customFormat="1" x14ac:dyDescent="0.35"/>
    <row r="87040" customFormat="1" x14ac:dyDescent="0.35"/>
    <row r="87041" customFormat="1" x14ac:dyDescent="0.35"/>
    <row r="87042" customFormat="1" x14ac:dyDescent="0.35"/>
    <row r="87043" customFormat="1" x14ac:dyDescent="0.35"/>
    <row r="87044" customFormat="1" x14ac:dyDescent="0.35"/>
    <row r="87045" customFormat="1" x14ac:dyDescent="0.35"/>
    <row r="87046" customFormat="1" x14ac:dyDescent="0.35"/>
    <row r="87047" customFormat="1" x14ac:dyDescent="0.35"/>
    <row r="87048" customFormat="1" x14ac:dyDescent="0.35"/>
    <row r="87049" customFormat="1" x14ac:dyDescent="0.35"/>
    <row r="87050" customFormat="1" x14ac:dyDescent="0.35"/>
    <row r="87051" customFormat="1" x14ac:dyDescent="0.35"/>
    <row r="87052" customFormat="1" x14ac:dyDescent="0.35"/>
    <row r="87053" customFormat="1" x14ac:dyDescent="0.35"/>
    <row r="87054" customFormat="1" x14ac:dyDescent="0.35"/>
    <row r="87055" customFormat="1" x14ac:dyDescent="0.35"/>
    <row r="87056" customFormat="1" x14ac:dyDescent="0.35"/>
    <row r="87057" customFormat="1" x14ac:dyDescent="0.35"/>
    <row r="87058" customFormat="1" x14ac:dyDescent="0.35"/>
    <row r="87059" customFormat="1" x14ac:dyDescent="0.35"/>
    <row r="87060" customFormat="1" x14ac:dyDescent="0.35"/>
    <row r="87061" customFormat="1" x14ac:dyDescent="0.35"/>
    <row r="87062" customFormat="1" x14ac:dyDescent="0.35"/>
    <row r="87063" customFormat="1" x14ac:dyDescent="0.35"/>
    <row r="87064" customFormat="1" x14ac:dyDescent="0.35"/>
    <row r="87065" customFormat="1" x14ac:dyDescent="0.35"/>
    <row r="87066" customFormat="1" x14ac:dyDescent="0.35"/>
    <row r="87067" customFormat="1" x14ac:dyDescent="0.35"/>
    <row r="87068" customFormat="1" x14ac:dyDescent="0.35"/>
    <row r="87069" customFormat="1" x14ac:dyDescent="0.35"/>
    <row r="87070" customFormat="1" x14ac:dyDescent="0.35"/>
    <row r="87071" customFormat="1" x14ac:dyDescent="0.35"/>
    <row r="87072" customFormat="1" x14ac:dyDescent="0.35"/>
    <row r="87073" customFormat="1" x14ac:dyDescent="0.35"/>
    <row r="87074" customFormat="1" x14ac:dyDescent="0.35"/>
    <row r="87075" customFormat="1" x14ac:dyDescent="0.35"/>
    <row r="87076" customFormat="1" x14ac:dyDescent="0.35"/>
    <row r="87077" customFormat="1" x14ac:dyDescent="0.35"/>
    <row r="87078" customFormat="1" x14ac:dyDescent="0.35"/>
    <row r="87079" customFormat="1" x14ac:dyDescent="0.35"/>
    <row r="87080" customFormat="1" x14ac:dyDescent="0.35"/>
    <row r="87081" customFormat="1" x14ac:dyDescent="0.35"/>
    <row r="87082" customFormat="1" x14ac:dyDescent="0.35"/>
    <row r="87083" customFormat="1" x14ac:dyDescent="0.35"/>
    <row r="87084" customFormat="1" x14ac:dyDescent="0.35"/>
    <row r="87085" customFormat="1" x14ac:dyDescent="0.35"/>
    <row r="87086" customFormat="1" x14ac:dyDescent="0.35"/>
    <row r="87087" customFormat="1" x14ac:dyDescent="0.35"/>
    <row r="87088" customFormat="1" x14ac:dyDescent="0.35"/>
    <row r="87089" customFormat="1" x14ac:dyDescent="0.35"/>
    <row r="87090" customFormat="1" x14ac:dyDescent="0.35"/>
    <row r="87091" customFormat="1" x14ac:dyDescent="0.35"/>
    <row r="87092" customFormat="1" x14ac:dyDescent="0.35"/>
    <row r="87093" customFormat="1" x14ac:dyDescent="0.35"/>
    <row r="87094" customFormat="1" x14ac:dyDescent="0.35"/>
    <row r="87095" customFormat="1" x14ac:dyDescent="0.35"/>
    <row r="87096" customFormat="1" x14ac:dyDescent="0.35"/>
    <row r="87097" customFormat="1" x14ac:dyDescent="0.35"/>
    <row r="87098" customFormat="1" x14ac:dyDescent="0.35"/>
    <row r="87099" customFormat="1" x14ac:dyDescent="0.35"/>
    <row r="87100" customFormat="1" x14ac:dyDescent="0.35"/>
    <row r="87101" customFormat="1" x14ac:dyDescent="0.35"/>
    <row r="87102" customFormat="1" x14ac:dyDescent="0.35"/>
    <row r="87103" customFormat="1" x14ac:dyDescent="0.35"/>
    <row r="87104" customFormat="1" x14ac:dyDescent="0.35"/>
    <row r="87105" customFormat="1" x14ac:dyDescent="0.35"/>
    <row r="87106" customFormat="1" x14ac:dyDescent="0.35"/>
    <row r="87107" customFormat="1" x14ac:dyDescent="0.35"/>
    <row r="87108" customFormat="1" x14ac:dyDescent="0.35"/>
    <row r="87109" customFormat="1" x14ac:dyDescent="0.35"/>
    <row r="87110" customFormat="1" x14ac:dyDescent="0.35"/>
    <row r="87111" customFormat="1" x14ac:dyDescent="0.35"/>
    <row r="87112" customFormat="1" x14ac:dyDescent="0.35"/>
    <row r="87113" customFormat="1" x14ac:dyDescent="0.35"/>
    <row r="87114" customFormat="1" x14ac:dyDescent="0.35"/>
    <row r="87115" customFormat="1" x14ac:dyDescent="0.35"/>
    <row r="87116" customFormat="1" x14ac:dyDescent="0.35"/>
    <row r="87117" customFormat="1" x14ac:dyDescent="0.35"/>
    <row r="87118" customFormat="1" x14ac:dyDescent="0.35"/>
    <row r="87119" customFormat="1" x14ac:dyDescent="0.35"/>
    <row r="87120" customFormat="1" x14ac:dyDescent="0.35"/>
    <row r="87121" customFormat="1" x14ac:dyDescent="0.35"/>
    <row r="87122" customFormat="1" x14ac:dyDescent="0.35"/>
    <row r="87123" customFormat="1" x14ac:dyDescent="0.35"/>
    <row r="87124" customFormat="1" x14ac:dyDescent="0.35"/>
    <row r="87125" customFormat="1" x14ac:dyDescent="0.35"/>
    <row r="87126" customFormat="1" x14ac:dyDescent="0.35"/>
    <row r="87127" customFormat="1" x14ac:dyDescent="0.35"/>
    <row r="87128" customFormat="1" x14ac:dyDescent="0.35"/>
    <row r="87129" customFormat="1" x14ac:dyDescent="0.35"/>
    <row r="87130" customFormat="1" x14ac:dyDescent="0.35"/>
    <row r="87131" customFormat="1" x14ac:dyDescent="0.35"/>
    <row r="87132" customFormat="1" x14ac:dyDescent="0.35"/>
    <row r="87133" customFormat="1" x14ac:dyDescent="0.35"/>
    <row r="87134" customFormat="1" x14ac:dyDescent="0.35"/>
    <row r="87135" customFormat="1" x14ac:dyDescent="0.35"/>
    <row r="87136" customFormat="1" x14ac:dyDescent="0.35"/>
    <row r="87137" customFormat="1" x14ac:dyDescent="0.35"/>
    <row r="87138" customFormat="1" x14ac:dyDescent="0.35"/>
    <row r="87139" customFormat="1" x14ac:dyDescent="0.35"/>
    <row r="87140" customFormat="1" x14ac:dyDescent="0.35"/>
    <row r="87141" customFormat="1" x14ac:dyDescent="0.35"/>
    <row r="87142" customFormat="1" x14ac:dyDescent="0.35"/>
    <row r="87143" customFormat="1" x14ac:dyDescent="0.35"/>
    <row r="87144" customFormat="1" x14ac:dyDescent="0.35"/>
    <row r="87145" customFormat="1" x14ac:dyDescent="0.35"/>
    <row r="87146" customFormat="1" x14ac:dyDescent="0.35"/>
    <row r="87147" customFormat="1" x14ac:dyDescent="0.35"/>
    <row r="87148" customFormat="1" x14ac:dyDescent="0.35"/>
    <row r="87149" customFormat="1" x14ac:dyDescent="0.35"/>
    <row r="87150" customFormat="1" x14ac:dyDescent="0.35"/>
    <row r="87151" customFormat="1" x14ac:dyDescent="0.35"/>
    <row r="87152" customFormat="1" x14ac:dyDescent="0.35"/>
    <row r="87153" customFormat="1" x14ac:dyDescent="0.35"/>
    <row r="87154" customFormat="1" x14ac:dyDescent="0.35"/>
    <row r="87155" customFormat="1" x14ac:dyDescent="0.35"/>
    <row r="87156" customFormat="1" x14ac:dyDescent="0.35"/>
    <row r="87157" customFormat="1" x14ac:dyDescent="0.35"/>
    <row r="87158" customFormat="1" x14ac:dyDescent="0.35"/>
    <row r="87159" customFormat="1" x14ac:dyDescent="0.35"/>
    <row r="87160" customFormat="1" x14ac:dyDescent="0.35"/>
    <row r="87161" customFormat="1" x14ac:dyDescent="0.35"/>
    <row r="87162" customFormat="1" x14ac:dyDescent="0.35"/>
    <row r="87163" customFormat="1" x14ac:dyDescent="0.35"/>
    <row r="87164" customFormat="1" x14ac:dyDescent="0.35"/>
    <row r="87165" customFormat="1" x14ac:dyDescent="0.35"/>
    <row r="87166" customFormat="1" x14ac:dyDescent="0.35"/>
    <row r="87167" customFormat="1" x14ac:dyDescent="0.35"/>
    <row r="87168" customFormat="1" x14ac:dyDescent="0.35"/>
    <row r="87169" customFormat="1" x14ac:dyDescent="0.35"/>
    <row r="87170" customFormat="1" x14ac:dyDescent="0.35"/>
    <row r="87171" customFormat="1" x14ac:dyDescent="0.35"/>
    <row r="87172" customFormat="1" x14ac:dyDescent="0.35"/>
    <row r="87173" customFormat="1" x14ac:dyDescent="0.35"/>
    <row r="87174" customFormat="1" x14ac:dyDescent="0.35"/>
    <row r="87175" customFormat="1" x14ac:dyDescent="0.35"/>
    <row r="87176" customFormat="1" x14ac:dyDescent="0.35"/>
    <row r="87177" customFormat="1" x14ac:dyDescent="0.35"/>
    <row r="87178" customFormat="1" x14ac:dyDescent="0.35"/>
    <row r="87179" customFormat="1" x14ac:dyDescent="0.35"/>
    <row r="87180" customFormat="1" x14ac:dyDescent="0.35"/>
    <row r="87181" customFormat="1" x14ac:dyDescent="0.35"/>
    <row r="87182" customFormat="1" x14ac:dyDescent="0.35"/>
    <row r="87183" customFormat="1" x14ac:dyDescent="0.35"/>
    <row r="87184" customFormat="1" x14ac:dyDescent="0.35"/>
    <row r="87185" customFormat="1" x14ac:dyDescent="0.35"/>
    <row r="87186" customFormat="1" x14ac:dyDescent="0.35"/>
    <row r="87187" customFormat="1" x14ac:dyDescent="0.35"/>
    <row r="87188" customFormat="1" x14ac:dyDescent="0.35"/>
    <row r="87189" customFormat="1" x14ac:dyDescent="0.35"/>
    <row r="87190" customFormat="1" x14ac:dyDescent="0.35"/>
    <row r="87191" customFormat="1" x14ac:dyDescent="0.35"/>
    <row r="87192" customFormat="1" x14ac:dyDescent="0.35"/>
    <row r="87193" customFormat="1" x14ac:dyDescent="0.35"/>
    <row r="87194" customFormat="1" x14ac:dyDescent="0.35"/>
    <row r="87195" customFormat="1" x14ac:dyDescent="0.35"/>
    <row r="87196" customFormat="1" x14ac:dyDescent="0.35"/>
    <row r="87197" customFormat="1" x14ac:dyDescent="0.35"/>
    <row r="87198" customFormat="1" x14ac:dyDescent="0.35"/>
    <row r="87199" customFormat="1" x14ac:dyDescent="0.35"/>
    <row r="87200" customFormat="1" x14ac:dyDescent="0.35"/>
    <row r="87201" customFormat="1" x14ac:dyDescent="0.35"/>
    <row r="87202" customFormat="1" x14ac:dyDescent="0.35"/>
    <row r="87203" customFormat="1" x14ac:dyDescent="0.35"/>
    <row r="87204" customFormat="1" x14ac:dyDescent="0.35"/>
    <row r="87205" customFormat="1" x14ac:dyDescent="0.35"/>
    <row r="87206" customFormat="1" x14ac:dyDescent="0.35"/>
    <row r="87207" customFormat="1" x14ac:dyDescent="0.35"/>
    <row r="87208" customFormat="1" x14ac:dyDescent="0.35"/>
    <row r="87209" customFormat="1" x14ac:dyDescent="0.35"/>
    <row r="87210" customFormat="1" x14ac:dyDescent="0.35"/>
    <row r="87211" customFormat="1" x14ac:dyDescent="0.35"/>
    <row r="87212" customFormat="1" x14ac:dyDescent="0.35"/>
    <row r="87213" customFormat="1" x14ac:dyDescent="0.35"/>
    <row r="87214" customFormat="1" x14ac:dyDescent="0.35"/>
    <row r="87215" customFormat="1" x14ac:dyDescent="0.35"/>
    <row r="87216" customFormat="1" x14ac:dyDescent="0.35"/>
    <row r="87217" customFormat="1" x14ac:dyDescent="0.35"/>
    <row r="87218" customFormat="1" x14ac:dyDescent="0.35"/>
    <row r="87219" customFormat="1" x14ac:dyDescent="0.35"/>
    <row r="87220" customFormat="1" x14ac:dyDescent="0.35"/>
    <row r="87221" customFormat="1" x14ac:dyDescent="0.35"/>
    <row r="87222" customFormat="1" x14ac:dyDescent="0.35"/>
    <row r="87223" customFormat="1" x14ac:dyDescent="0.35"/>
    <row r="87224" customFormat="1" x14ac:dyDescent="0.35"/>
    <row r="87225" customFormat="1" x14ac:dyDescent="0.35"/>
    <row r="87226" customFormat="1" x14ac:dyDescent="0.35"/>
    <row r="87227" customFormat="1" x14ac:dyDescent="0.35"/>
    <row r="87228" customFormat="1" x14ac:dyDescent="0.35"/>
    <row r="87229" customFormat="1" x14ac:dyDescent="0.35"/>
    <row r="87230" customFormat="1" x14ac:dyDescent="0.35"/>
    <row r="87231" customFormat="1" x14ac:dyDescent="0.35"/>
    <row r="87232" customFormat="1" x14ac:dyDescent="0.35"/>
    <row r="87233" customFormat="1" x14ac:dyDescent="0.35"/>
    <row r="87234" customFormat="1" x14ac:dyDescent="0.35"/>
    <row r="87235" customFormat="1" x14ac:dyDescent="0.35"/>
    <row r="87236" customFormat="1" x14ac:dyDescent="0.35"/>
    <row r="87237" customFormat="1" x14ac:dyDescent="0.35"/>
    <row r="87238" customFormat="1" x14ac:dyDescent="0.35"/>
    <row r="87239" customFormat="1" x14ac:dyDescent="0.35"/>
    <row r="87240" customFormat="1" x14ac:dyDescent="0.35"/>
    <row r="87241" customFormat="1" x14ac:dyDescent="0.35"/>
    <row r="87242" customFormat="1" x14ac:dyDescent="0.35"/>
    <row r="87243" customFormat="1" x14ac:dyDescent="0.35"/>
    <row r="87244" customFormat="1" x14ac:dyDescent="0.35"/>
    <row r="87245" customFormat="1" x14ac:dyDescent="0.35"/>
    <row r="87246" customFormat="1" x14ac:dyDescent="0.35"/>
    <row r="87247" customFormat="1" x14ac:dyDescent="0.35"/>
    <row r="87248" customFormat="1" x14ac:dyDescent="0.35"/>
    <row r="87249" customFormat="1" x14ac:dyDescent="0.35"/>
    <row r="87250" customFormat="1" x14ac:dyDescent="0.35"/>
    <row r="87251" customFormat="1" x14ac:dyDescent="0.35"/>
    <row r="87252" customFormat="1" x14ac:dyDescent="0.35"/>
    <row r="87253" customFormat="1" x14ac:dyDescent="0.35"/>
    <row r="87254" customFormat="1" x14ac:dyDescent="0.35"/>
    <row r="87255" customFormat="1" x14ac:dyDescent="0.35"/>
    <row r="87256" customFormat="1" x14ac:dyDescent="0.35"/>
    <row r="87257" customFormat="1" x14ac:dyDescent="0.35"/>
    <row r="87258" customFormat="1" x14ac:dyDescent="0.35"/>
    <row r="87259" customFormat="1" x14ac:dyDescent="0.35"/>
    <row r="87260" customFormat="1" x14ac:dyDescent="0.35"/>
    <row r="87261" customFormat="1" x14ac:dyDescent="0.35"/>
    <row r="87262" customFormat="1" x14ac:dyDescent="0.35"/>
    <row r="87263" customFormat="1" x14ac:dyDescent="0.35"/>
    <row r="87264" customFormat="1" x14ac:dyDescent="0.35"/>
    <row r="87265" customFormat="1" x14ac:dyDescent="0.35"/>
    <row r="87266" customFormat="1" x14ac:dyDescent="0.35"/>
    <row r="87267" customFormat="1" x14ac:dyDescent="0.35"/>
    <row r="87268" customFormat="1" x14ac:dyDescent="0.35"/>
    <row r="87269" customFormat="1" x14ac:dyDescent="0.35"/>
    <row r="87270" customFormat="1" x14ac:dyDescent="0.35"/>
    <row r="87271" customFormat="1" x14ac:dyDescent="0.35"/>
    <row r="87272" customFormat="1" x14ac:dyDescent="0.35"/>
    <row r="87273" customFormat="1" x14ac:dyDescent="0.35"/>
    <row r="87274" customFormat="1" x14ac:dyDescent="0.35"/>
    <row r="87275" customFormat="1" x14ac:dyDescent="0.35"/>
    <row r="87276" customFormat="1" x14ac:dyDescent="0.35"/>
    <row r="87277" customFormat="1" x14ac:dyDescent="0.35"/>
    <row r="87278" customFormat="1" x14ac:dyDescent="0.35"/>
    <row r="87279" customFormat="1" x14ac:dyDescent="0.35"/>
    <row r="87280" customFormat="1" x14ac:dyDescent="0.35"/>
    <row r="87281" customFormat="1" x14ac:dyDescent="0.35"/>
    <row r="87282" customFormat="1" x14ac:dyDescent="0.35"/>
    <row r="87283" customFormat="1" x14ac:dyDescent="0.35"/>
    <row r="87284" customFormat="1" x14ac:dyDescent="0.35"/>
    <row r="87285" customFormat="1" x14ac:dyDescent="0.35"/>
    <row r="87286" customFormat="1" x14ac:dyDescent="0.35"/>
    <row r="87287" customFormat="1" x14ac:dyDescent="0.35"/>
    <row r="87288" customFormat="1" x14ac:dyDescent="0.35"/>
    <row r="87289" customFormat="1" x14ac:dyDescent="0.35"/>
    <row r="87290" customFormat="1" x14ac:dyDescent="0.35"/>
    <row r="87291" customFormat="1" x14ac:dyDescent="0.35"/>
    <row r="87292" customFormat="1" x14ac:dyDescent="0.35"/>
    <row r="87293" customFormat="1" x14ac:dyDescent="0.35"/>
    <row r="87294" customFormat="1" x14ac:dyDescent="0.35"/>
    <row r="87295" customFormat="1" x14ac:dyDescent="0.35"/>
    <row r="87296" customFormat="1" x14ac:dyDescent="0.35"/>
    <row r="87297" customFormat="1" x14ac:dyDescent="0.35"/>
    <row r="87298" customFormat="1" x14ac:dyDescent="0.35"/>
    <row r="87299" customFormat="1" x14ac:dyDescent="0.35"/>
    <row r="87300" customFormat="1" x14ac:dyDescent="0.35"/>
    <row r="87301" customFormat="1" x14ac:dyDescent="0.35"/>
    <row r="87302" customFormat="1" x14ac:dyDescent="0.35"/>
    <row r="87303" customFormat="1" x14ac:dyDescent="0.35"/>
    <row r="87304" customFormat="1" x14ac:dyDescent="0.35"/>
    <row r="87305" customFormat="1" x14ac:dyDescent="0.35"/>
    <row r="87306" customFormat="1" x14ac:dyDescent="0.35"/>
    <row r="87307" customFormat="1" x14ac:dyDescent="0.35"/>
    <row r="87308" customFormat="1" x14ac:dyDescent="0.35"/>
    <row r="87309" customFormat="1" x14ac:dyDescent="0.35"/>
    <row r="87310" customFormat="1" x14ac:dyDescent="0.35"/>
    <row r="87311" customFormat="1" x14ac:dyDescent="0.35"/>
    <row r="87312" customFormat="1" x14ac:dyDescent="0.35"/>
    <row r="87313" customFormat="1" x14ac:dyDescent="0.35"/>
    <row r="87314" customFormat="1" x14ac:dyDescent="0.35"/>
    <row r="87315" customFormat="1" x14ac:dyDescent="0.35"/>
    <row r="87316" customFormat="1" x14ac:dyDescent="0.35"/>
    <row r="87317" customFormat="1" x14ac:dyDescent="0.35"/>
    <row r="87318" customFormat="1" x14ac:dyDescent="0.35"/>
    <row r="87319" customFormat="1" x14ac:dyDescent="0.35"/>
    <row r="87320" customFormat="1" x14ac:dyDescent="0.35"/>
    <row r="87321" customFormat="1" x14ac:dyDescent="0.35"/>
    <row r="87322" customFormat="1" x14ac:dyDescent="0.35"/>
    <row r="87323" customFormat="1" x14ac:dyDescent="0.35"/>
    <row r="87324" customFormat="1" x14ac:dyDescent="0.35"/>
    <row r="87325" customFormat="1" x14ac:dyDescent="0.35"/>
    <row r="87326" customFormat="1" x14ac:dyDescent="0.35"/>
    <row r="87327" customFormat="1" x14ac:dyDescent="0.35"/>
    <row r="87328" customFormat="1" x14ac:dyDescent="0.35"/>
    <row r="87329" customFormat="1" x14ac:dyDescent="0.35"/>
    <row r="87330" customFormat="1" x14ac:dyDescent="0.35"/>
    <row r="87331" customFormat="1" x14ac:dyDescent="0.35"/>
    <row r="87332" customFormat="1" x14ac:dyDescent="0.35"/>
    <row r="87333" customFormat="1" x14ac:dyDescent="0.35"/>
    <row r="87334" customFormat="1" x14ac:dyDescent="0.35"/>
    <row r="87335" customFormat="1" x14ac:dyDescent="0.35"/>
    <row r="87336" customFormat="1" x14ac:dyDescent="0.35"/>
    <row r="87337" customFormat="1" x14ac:dyDescent="0.35"/>
    <row r="87338" customFormat="1" x14ac:dyDescent="0.35"/>
    <row r="87339" customFormat="1" x14ac:dyDescent="0.35"/>
    <row r="87340" customFormat="1" x14ac:dyDescent="0.35"/>
    <row r="87341" customFormat="1" x14ac:dyDescent="0.35"/>
    <row r="87342" customFormat="1" x14ac:dyDescent="0.35"/>
    <row r="87343" customFormat="1" x14ac:dyDescent="0.35"/>
    <row r="87344" customFormat="1" x14ac:dyDescent="0.35"/>
    <row r="87345" customFormat="1" x14ac:dyDescent="0.35"/>
    <row r="87346" customFormat="1" x14ac:dyDescent="0.35"/>
    <row r="87347" customFormat="1" x14ac:dyDescent="0.35"/>
    <row r="87348" customFormat="1" x14ac:dyDescent="0.35"/>
    <row r="87349" customFormat="1" x14ac:dyDescent="0.35"/>
    <row r="87350" customFormat="1" x14ac:dyDescent="0.35"/>
    <row r="87351" customFormat="1" x14ac:dyDescent="0.35"/>
    <row r="87352" customFormat="1" x14ac:dyDescent="0.35"/>
    <row r="87353" customFormat="1" x14ac:dyDescent="0.35"/>
    <row r="87354" customFormat="1" x14ac:dyDescent="0.35"/>
    <row r="87355" customFormat="1" x14ac:dyDescent="0.35"/>
    <row r="87356" customFormat="1" x14ac:dyDescent="0.35"/>
    <row r="87357" customFormat="1" x14ac:dyDescent="0.35"/>
    <row r="87358" customFormat="1" x14ac:dyDescent="0.35"/>
    <row r="87359" customFormat="1" x14ac:dyDescent="0.35"/>
    <row r="87360" customFormat="1" x14ac:dyDescent="0.35"/>
    <row r="87361" customFormat="1" x14ac:dyDescent="0.35"/>
    <row r="87362" customFormat="1" x14ac:dyDescent="0.35"/>
    <row r="87363" customFormat="1" x14ac:dyDescent="0.35"/>
    <row r="87364" customFormat="1" x14ac:dyDescent="0.35"/>
    <row r="87365" customFormat="1" x14ac:dyDescent="0.35"/>
    <row r="87366" customFormat="1" x14ac:dyDescent="0.35"/>
    <row r="87367" customFormat="1" x14ac:dyDescent="0.35"/>
    <row r="87368" customFormat="1" x14ac:dyDescent="0.35"/>
    <row r="87369" customFormat="1" x14ac:dyDescent="0.35"/>
    <row r="87370" customFormat="1" x14ac:dyDescent="0.35"/>
    <row r="87371" customFormat="1" x14ac:dyDescent="0.35"/>
    <row r="87372" customFormat="1" x14ac:dyDescent="0.35"/>
    <row r="87373" customFormat="1" x14ac:dyDescent="0.35"/>
    <row r="87374" customFormat="1" x14ac:dyDescent="0.35"/>
    <row r="87375" customFormat="1" x14ac:dyDescent="0.35"/>
    <row r="87376" customFormat="1" x14ac:dyDescent="0.35"/>
    <row r="87377" customFormat="1" x14ac:dyDescent="0.35"/>
    <row r="87378" customFormat="1" x14ac:dyDescent="0.35"/>
    <row r="87379" customFormat="1" x14ac:dyDescent="0.35"/>
    <row r="87380" customFormat="1" x14ac:dyDescent="0.35"/>
    <row r="87381" customFormat="1" x14ac:dyDescent="0.35"/>
    <row r="87382" customFormat="1" x14ac:dyDescent="0.35"/>
    <row r="87383" customFormat="1" x14ac:dyDescent="0.35"/>
    <row r="87384" customFormat="1" x14ac:dyDescent="0.35"/>
    <row r="87385" customFormat="1" x14ac:dyDescent="0.35"/>
    <row r="87386" customFormat="1" x14ac:dyDescent="0.35"/>
    <row r="87387" customFormat="1" x14ac:dyDescent="0.35"/>
    <row r="87388" customFormat="1" x14ac:dyDescent="0.35"/>
    <row r="87389" customFormat="1" x14ac:dyDescent="0.35"/>
    <row r="87390" customFormat="1" x14ac:dyDescent="0.35"/>
    <row r="87391" customFormat="1" x14ac:dyDescent="0.35"/>
    <row r="87392" customFormat="1" x14ac:dyDescent="0.35"/>
    <row r="87393" customFormat="1" x14ac:dyDescent="0.35"/>
    <row r="87394" customFormat="1" x14ac:dyDescent="0.35"/>
    <row r="87395" customFormat="1" x14ac:dyDescent="0.35"/>
    <row r="87396" customFormat="1" x14ac:dyDescent="0.35"/>
    <row r="87397" customFormat="1" x14ac:dyDescent="0.35"/>
    <row r="87398" customFormat="1" x14ac:dyDescent="0.35"/>
    <row r="87399" customFormat="1" x14ac:dyDescent="0.35"/>
    <row r="87400" customFormat="1" x14ac:dyDescent="0.35"/>
    <row r="87401" customFormat="1" x14ac:dyDescent="0.35"/>
    <row r="87402" customFormat="1" x14ac:dyDescent="0.35"/>
    <row r="87403" customFormat="1" x14ac:dyDescent="0.35"/>
    <row r="87404" customFormat="1" x14ac:dyDescent="0.35"/>
    <row r="87405" customFormat="1" x14ac:dyDescent="0.35"/>
    <row r="87406" customFormat="1" x14ac:dyDescent="0.35"/>
    <row r="87407" customFormat="1" x14ac:dyDescent="0.35"/>
    <row r="87408" customFormat="1" x14ac:dyDescent="0.35"/>
    <row r="87409" customFormat="1" x14ac:dyDescent="0.35"/>
    <row r="87410" customFormat="1" x14ac:dyDescent="0.35"/>
    <row r="87411" customFormat="1" x14ac:dyDescent="0.35"/>
    <row r="87412" customFormat="1" x14ac:dyDescent="0.35"/>
    <row r="87413" customFormat="1" x14ac:dyDescent="0.35"/>
    <row r="87414" customFormat="1" x14ac:dyDescent="0.35"/>
    <row r="87415" customFormat="1" x14ac:dyDescent="0.35"/>
    <row r="87416" customFormat="1" x14ac:dyDescent="0.35"/>
    <row r="87417" customFormat="1" x14ac:dyDescent="0.35"/>
    <row r="87418" customFormat="1" x14ac:dyDescent="0.35"/>
    <row r="87419" customFormat="1" x14ac:dyDescent="0.35"/>
    <row r="87420" customFormat="1" x14ac:dyDescent="0.35"/>
    <row r="87421" customFormat="1" x14ac:dyDescent="0.35"/>
    <row r="87422" customFormat="1" x14ac:dyDescent="0.35"/>
    <row r="87423" customFormat="1" x14ac:dyDescent="0.35"/>
    <row r="87424" customFormat="1" x14ac:dyDescent="0.35"/>
    <row r="87425" customFormat="1" x14ac:dyDescent="0.35"/>
    <row r="87426" customFormat="1" x14ac:dyDescent="0.35"/>
    <row r="87427" customFormat="1" x14ac:dyDescent="0.35"/>
    <row r="87428" customFormat="1" x14ac:dyDescent="0.35"/>
    <row r="87429" customFormat="1" x14ac:dyDescent="0.35"/>
    <row r="87430" customFormat="1" x14ac:dyDescent="0.35"/>
    <row r="87431" customFormat="1" x14ac:dyDescent="0.35"/>
    <row r="87432" customFormat="1" x14ac:dyDescent="0.35"/>
    <row r="87433" customFormat="1" x14ac:dyDescent="0.35"/>
    <row r="87434" customFormat="1" x14ac:dyDescent="0.35"/>
    <row r="87435" customFormat="1" x14ac:dyDescent="0.35"/>
    <row r="87436" customFormat="1" x14ac:dyDescent="0.35"/>
    <row r="87437" customFormat="1" x14ac:dyDescent="0.35"/>
    <row r="87438" customFormat="1" x14ac:dyDescent="0.35"/>
    <row r="87439" customFormat="1" x14ac:dyDescent="0.35"/>
    <row r="87440" customFormat="1" x14ac:dyDescent="0.35"/>
    <row r="87441" customFormat="1" x14ac:dyDescent="0.35"/>
    <row r="87442" customFormat="1" x14ac:dyDescent="0.35"/>
    <row r="87443" customFormat="1" x14ac:dyDescent="0.35"/>
    <row r="87444" customFormat="1" x14ac:dyDescent="0.35"/>
    <row r="87445" customFormat="1" x14ac:dyDescent="0.35"/>
    <row r="87446" customFormat="1" x14ac:dyDescent="0.35"/>
    <row r="87447" customFormat="1" x14ac:dyDescent="0.35"/>
    <row r="87448" customFormat="1" x14ac:dyDescent="0.35"/>
    <row r="87449" customFormat="1" x14ac:dyDescent="0.35"/>
    <row r="87450" customFormat="1" x14ac:dyDescent="0.35"/>
    <row r="87451" customFormat="1" x14ac:dyDescent="0.35"/>
    <row r="87452" customFormat="1" x14ac:dyDescent="0.35"/>
    <row r="87453" customFormat="1" x14ac:dyDescent="0.35"/>
    <row r="87454" customFormat="1" x14ac:dyDescent="0.35"/>
    <row r="87455" customFormat="1" x14ac:dyDescent="0.35"/>
    <row r="87456" customFormat="1" x14ac:dyDescent="0.35"/>
    <row r="87457" customFormat="1" x14ac:dyDescent="0.35"/>
    <row r="87458" customFormat="1" x14ac:dyDescent="0.35"/>
    <row r="87459" customFormat="1" x14ac:dyDescent="0.35"/>
    <row r="87460" customFormat="1" x14ac:dyDescent="0.35"/>
    <row r="87461" customFormat="1" x14ac:dyDescent="0.35"/>
    <row r="87462" customFormat="1" x14ac:dyDescent="0.35"/>
    <row r="87463" customFormat="1" x14ac:dyDescent="0.35"/>
    <row r="87464" customFormat="1" x14ac:dyDescent="0.35"/>
    <row r="87465" customFormat="1" x14ac:dyDescent="0.35"/>
    <row r="87466" customFormat="1" x14ac:dyDescent="0.35"/>
    <row r="87467" customFormat="1" x14ac:dyDescent="0.35"/>
    <row r="87468" customFormat="1" x14ac:dyDescent="0.35"/>
    <row r="87469" customFormat="1" x14ac:dyDescent="0.35"/>
    <row r="87470" customFormat="1" x14ac:dyDescent="0.35"/>
    <row r="87471" customFormat="1" x14ac:dyDescent="0.35"/>
    <row r="87472" customFormat="1" x14ac:dyDescent="0.35"/>
    <row r="87473" customFormat="1" x14ac:dyDescent="0.35"/>
    <row r="87474" customFormat="1" x14ac:dyDescent="0.35"/>
    <row r="87475" customFormat="1" x14ac:dyDescent="0.35"/>
    <row r="87476" customFormat="1" x14ac:dyDescent="0.35"/>
    <row r="87477" customFormat="1" x14ac:dyDescent="0.35"/>
    <row r="87478" customFormat="1" x14ac:dyDescent="0.35"/>
    <row r="87479" customFormat="1" x14ac:dyDescent="0.35"/>
    <row r="87480" customFormat="1" x14ac:dyDescent="0.35"/>
    <row r="87481" customFormat="1" x14ac:dyDescent="0.35"/>
    <row r="87482" customFormat="1" x14ac:dyDescent="0.35"/>
    <row r="87483" customFormat="1" x14ac:dyDescent="0.35"/>
    <row r="87484" customFormat="1" x14ac:dyDescent="0.35"/>
    <row r="87485" customFormat="1" x14ac:dyDescent="0.35"/>
    <row r="87486" customFormat="1" x14ac:dyDescent="0.35"/>
    <row r="87487" customFormat="1" x14ac:dyDescent="0.35"/>
    <row r="87488" customFormat="1" x14ac:dyDescent="0.35"/>
    <row r="87489" customFormat="1" x14ac:dyDescent="0.35"/>
    <row r="87490" customFormat="1" x14ac:dyDescent="0.35"/>
    <row r="87491" customFormat="1" x14ac:dyDescent="0.35"/>
    <row r="87492" customFormat="1" x14ac:dyDescent="0.35"/>
    <row r="87493" customFormat="1" x14ac:dyDescent="0.35"/>
    <row r="87494" customFormat="1" x14ac:dyDescent="0.35"/>
    <row r="87495" customFormat="1" x14ac:dyDescent="0.35"/>
    <row r="87496" customFormat="1" x14ac:dyDescent="0.35"/>
    <row r="87497" customFormat="1" x14ac:dyDescent="0.35"/>
    <row r="87498" customFormat="1" x14ac:dyDescent="0.35"/>
    <row r="87499" customFormat="1" x14ac:dyDescent="0.35"/>
    <row r="87500" customFormat="1" x14ac:dyDescent="0.35"/>
    <row r="87501" customFormat="1" x14ac:dyDescent="0.35"/>
    <row r="87502" customFormat="1" x14ac:dyDescent="0.35"/>
    <row r="87503" customFormat="1" x14ac:dyDescent="0.35"/>
    <row r="87504" customFormat="1" x14ac:dyDescent="0.35"/>
    <row r="87505" customFormat="1" x14ac:dyDescent="0.35"/>
    <row r="87506" customFormat="1" x14ac:dyDescent="0.35"/>
    <row r="87507" customFormat="1" x14ac:dyDescent="0.35"/>
    <row r="87508" customFormat="1" x14ac:dyDescent="0.35"/>
    <row r="87509" customFormat="1" x14ac:dyDescent="0.35"/>
    <row r="87510" customFormat="1" x14ac:dyDescent="0.35"/>
    <row r="87511" customFormat="1" x14ac:dyDescent="0.35"/>
    <row r="87512" customFormat="1" x14ac:dyDescent="0.35"/>
    <row r="87513" customFormat="1" x14ac:dyDescent="0.35"/>
    <row r="87514" customFormat="1" x14ac:dyDescent="0.35"/>
    <row r="87515" customFormat="1" x14ac:dyDescent="0.35"/>
    <row r="87516" customFormat="1" x14ac:dyDescent="0.35"/>
    <row r="87517" customFormat="1" x14ac:dyDescent="0.35"/>
    <row r="87518" customFormat="1" x14ac:dyDescent="0.35"/>
    <row r="87519" customFormat="1" x14ac:dyDescent="0.35"/>
    <row r="87520" customFormat="1" x14ac:dyDescent="0.35"/>
    <row r="87521" customFormat="1" x14ac:dyDescent="0.35"/>
    <row r="87522" customFormat="1" x14ac:dyDescent="0.35"/>
    <row r="87523" customFormat="1" x14ac:dyDescent="0.35"/>
    <row r="87524" customFormat="1" x14ac:dyDescent="0.35"/>
    <row r="87525" customFormat="1" x14ac:dyDescent="0.35"/>
    <row r="87526" customFormat="1" x14ac:dyDescent="0.35"/>
    <row r="87527" customFormat="1" x14ac:dyDescent="0.35"/>
    <row r="87528" customFormat="1" x14ac:dyDescent="0.35"/>
    <row r="87529" customFormat="1" x14ac:dyDescent="0.35"/>
    <row r="87530" customFormat="1" x14ac:dyDescent="0.35"/>
    <row r="87531" customFormat="1" x14ac:dyDescent="0.35"/>
    <row r="87532" customFormat="1" x14ac:dyDescent="0.35"/>
    <row r="87533" customFormat="1" x14ac:dyDescent="0.35"/>
    <row r="87534" customFormat="1" x14ac:dyDescent="0.35"/>
    <row r="87535" customFormat="1" x14ac:dyDescent="0.35"/>
    <row r="87536" customFormat="1" x14ac:dyDescent="0.35"/>
    <row r="87537" customFormat="1" x14ac:dyDescent="0.35"/>
    <row r="87538" customFormat="1" x14ac:dyDescent="0.35"/>
    <row r="87539" customFormat="1" x14ac:dyDescent="0.35"/>
    <row r="87540" customFormat="1" x14ac:dyDescent="0.35"/>
    <row r="87541" customFormat="1" x14ac:dyDescent="0.35"/>
    <row r="87542" customFormat="1" x14ac:dyDescent="0.35"/>
    <row r="87543" customFormat="1" x14ac:dyDescent="0.35"/>
    <row r="87544" customFormat="1" x14ac:dyDescent="0.35"/>
    <row r="87545" customFormat="1" x14ac:dyDescent="0.35"/>
    <row r="87546" customFormat="1" x14ac:dyDescent="0.35"/>
    <row r="87547" customFormat="1" x14ac:dyDescent="0.35"/>
    <row r="87548" customFormat="1" x14ac:dyDescent="0.35"/>
    <row r="87549" customFormat="1" x14ac:dyDescent="0.35"/>
    <row r="87550" customFormat="1" x14ac:dyDescent="0.35"/>
    <row r="87551" customFormat="1" x14ac:dyDescent="0.35"/>
    <row r="87552" customFormat="1" x14ac:dyDescent="0.35"/>
    <row r="87553" customFormat="1" x14ac:dyDescent="0.35"/>
    <row r="87554" customFormat="1" x14ac:dyDescent="0.35"/>
    <row r="87555" customFormat="1" x14ac:dyDescent="0.35"/>
    <row r="87556" customFormat="1" x14ac:dyDescent="0.35"/>
    <row r="87557" customFormat="1" x14ac:dyDescent="0.35"/>
    <row r="87558" customFormat="1" x14ac:dyDescent="0.35"/>
    <row r="87559" customFormat="1" x14ac:dyDescent="0.35"/>
    <row r="87560" customFormat="1" x14ac:dyDescent="0.35"/>
    <row r="87561" customFormat="1" x14ac:dyDescent="0.35"/>
    <row r="87562" customFormat="1" x14ac:dyDescent="0.35"/>
    <row r="87563" customFormat="1" x14ac:dyDescent="0.35"/>
    <row r="87564" customFormat="1" x14ac:dyDescent="0.35"/>
    <row r="87565" customFormat="1" x14ac:dyDescent="0.35"/>
    <row r="87566" customFormat="1" x14ac:dyDescent="0.35"/>
    <row r="87567" customFormat="1" x14ac:dyDescent="0.35"/>
    <row r="87568" customFormat="1" x14ac:dyDescent="0.35"/>
    <row r="87569" customFormat="1" x14ac:dyDescent="0.35"/>
    <row r="87570" customFormat="1" x14ac:dyDescent="0.35"/>
    <row r="87571" customFormat="1" x14ac:dyDescent="0.35"/>
    <row r="87572" customFormat="1" x14ac:dyDescent="0.35"/>
    <row r="87573" customFormat="1" x14ac:dyDescent="0.35"/>
    <row r="87574" customFormat="1" x14ac:dyDescent="0.35"/>
    <row r="87575" customFormat="1" x14ac:dyDescent="0.35"/>
    <row r="87576" customFormat="1" x14ac:dyDescent="0.35"/>
    <row r="87577" customFormat="1" x14ac:dyDescent="0.35"/>
    <row r="87578" customFormat="1" x14ac:dyDescent="0.35"/>
    <row r="87579" customFormat="1" x14ac:dyDescent="0.35"/>
    <row r="87580" customFormat="1" x14ac:dyDescent="0.35"/>
    <row r="87581" customFormat="1" x14ac:dyDescent="0.35"/>
    <row r="87582" customFormat="1" x14ac:dyDescent="0.35"/>
    <row r="87583" customFormat="1" x14ac:dyDescent="0.35"/>
    <row r="87584" customFormat="1" x14ac:dyDescent="0.35"/>
    <row r="87585" customFormat="1" x14ac:dyDescent="0.35"/>
    <row r="87586" customFormat="1" x14ac:dyDescent="0.35"/>
    <row r="87587" customFormat="1" x14ac:dyDescent="0.35"/>
    <row r="87588" customFormat="1" x14ac:dyDescent="0.35"/>
    <row r="87589" customFormat="1" x14ac:dyDescent="0.35"/>
    <row r="87590" customFormat="1" x14ac:dyDescent="0.35"/>
    <row r="87591" customFormat="1" x14ac:dyDescent="0.35"/>
    <row r="87592" customFormat="1" x14ac:dyDescent="0.35"/>
    <row r="87593" customFormat="1" x14ac:dyDescent="0.35"/>
    <row r="87594" customFormat="1" x14ac:dyDescent="0.35"/>
    <row r="87595" customFormat="1" x14ac:dyDescent="0.35"/>
    <row r="87596" customFormat="1" x14ac:dyDescent="0.35"/>
    <row r="87597" customFormat="1" x14ac:dyDescent="0.35"/>
    <row r="87598" customFormat="1" x14ac:dyDescent="0.35"/>
    <row r="87599" customFormat="1" x14ac:dyDescent="0.35"/>
    <row r="87600" customFormat="1" x14ac:dyDescent="0.35"/>
    <row r="87601" customFormat="1" x14ac:dyDescent="0.35"/>
    <row r="87602" customFormat="1" x14ac:dyDescent="0.35"/>
    <row r="87603" customFormat="1" x14ac:dyDescent="0.35"/>
    <row r="87604" customFormat="1" x14ac:dyDescent="0.35"/>
    <row r="87605" customFormat="1" x14ac:dyDescent="0.35"/>
    <row r="87606" customFormat="1" x14ac:dyDescent="0.35"/>
    <row r="87607" customFormat="1" x14ac:dyDescent="0.35"/>
    <row r="87608" customFormat="1" x14ac:dyDescent="0.35"/>
    <row r="87609" customFormat="1" x14ac:dyDescent="0.35"/>
    <row r="87610" customFormat="1" x14ac:dyDescent="0.35"/>
    <row r="87611" customFormat="1" x14ac:dyDescent="0.35"/>
    <row r="87612" customFormat="1" x14ac:dyDescent="0.35"/>
    <row r="87613" customFormat="1" x14ac:dyDescent="0.35"/>
    <row r="87614" customFormat="1" x14ac:dyDescent="0.35"/>
    <row r="87615" customFormat="1" x14ac:dyDescent="0.35"/>
    <row r="87616" customFormat="1" x14ac:dyDescent="0.35"/>
    <row r="87617" customFormat="1" x14ac:dyDescent="0.35"/>
    <row r="87618" customFormat="1" x14ac:dyDescent="0.35"/>
    <row r="87619" customFormat="1" x14ac:dyDescent="0.35"/>
    <row r="87620" customFormat="1" x14ac:dyDescent="0.35"/>
    <row r="87621" customFormat="1" x14ac:dyDescent="0.35"/>
    <row r="87622" customFormat="1" x14ac:dyDescent="0.35"/>
    <row r="87623" customFormat="1" x14ac:dyDescent="0.35"/>
    <row r="87624" customFormat="1" x14ac:dyDescent="0.35"/>
    <row r="87625" customFormat="1" x14ac:dyDescent="0.35"/>
    <row r="87626" customFormat="1" x14ac:dyDescent="0.35"/>
    <row r="87627" customFormat="1" x14ac:dyDescent="0.35"/>
    <row r="87628" customFormat="1" x14ac:dyDescent="0.35"/>
    <row r="87629" customFormat="1" x14ac:dyDescent="0.35"/>
    <row r="87630" customFormat="1" x14ac:dyDescent="0.35"/>
    <row r="87631" customFormat="1" x14ac:dyDescent="0.35"/>
    <row r="87632" customFormat="1" x14ac:dyDescent="0.35"/>
    <row r="87633" customFormat="1" x14ac:dyDescent="0.35"/>
    <row r="87634" customFormat="1" x14ac:dyDescent="0.35"/>
    <row r="87635" customFormat="1" x14ac:dyDescent="0.35"/>
    <row r="87636" customFormat="1" x14ac:dyDescent="0.35"/>
    <row r="87637" customFormat="1" x14ac:dyDescent="0.35"/>
    <row r="87638" customFormat="1" x14ac:dyDescent="0.35"/>
    <row r="87639" customFormat="1" x14ac:dyDescent="0.35"/>
    <row r="87640" customFormat="1" x14ac:dyDescent="0.35"/>
    <row r="87641" customFormat="1" x14ac:dyDescent="0.35"/>
    <row r="87642" customFormat="1" x14ac:dyDescent="0.35"/>
    <row r="87643" customFormat="1" x14ac:dyDescent="0.35"/>
    <row r="87644" customFormat="1" x14ac:dyDescent="0.35"/>
    <row r="87645" customFormat="1" x14ac:dyDescent="0.35"/>
    <row r="87646" customFormat="1" x14ac:dyDescent="0.35"/>
    <row r="87647" customFormat="1" x14ac:dyDescent="0.35"/>
    <row r="87648" customFormat="1" x14ac:dyDescent="0.35"/>
    <row r="87649" customFormat="1" x14ac:dyDescent="0.35"/>
    <row r="87650" customFormat="1" x14ac:dyDescent="0.35"/>
    <row r="87651" customFormat="1" x14ac:dyDescent="0.35"/>
    <row r="87652" customFormat="1" x14ac:dyDescent="0.35"/>
    <row r="87653" customFormat="1" x14ac:dyDescent="0.35"/>
    <row r="87654" customFormat="1" x14ac:dyDescent="0.35"/>
    <row r="87655" customFormat="1" x14ac:dyDescent="0.35"/>
    <row r="87656" customFormat="1" x14ac:dyDescent="0.35"/>
    <row r="87657" customFormat="1" x14ac:dyDescent="0.35"/>
    <row r="87658" customFormat="1" x14ac:dyDescent="0.35"/>
    <row r="87659" customFormat="1" x14ac:dyDescent="0.35"/>
    <row r="87660" customFormat="1" x14ac:dyDescent="0.35"/>
    <row r="87661" customFormat="1" x14ac:dyDescent="0.35"/>
    <row r="87662" customFormat="1" x14ac:dyDescent="0.35"/>
    <row r="87663" customFormat="1" x14ac:dyDescent="0.35"/>
    <row r="87664" customFormat="1" x14ac:dyDescent="0.35"/>
    <row r="87665" customFormat="1" x14ac:dyDescent="0.35"/>
    <row r="87666" customFormat="1" x14ac:dyDescent="0.35"/>
    <row r="87667" customFormat="1" x14ac:dyDescent="0.35"/>
    <row r="87668" customFormat="1" x14ac:dyDescent="0.35"/>
    <row r="87669" customFormat="1" x14ac:dyDescent="0.35"/>
    <row r="87670" customFormat="1" x14ac:dyDescent="0.35"/>
    <row r="87671" customFormat="1" x14ac:dyDescent="0.35"/>
    <row r="87672" customFormat="1" x14ac:dyDescent="0.35"/>
    <row r="87673" customFormat="1" x14ac:dyDescent="0.35"/>
    <row r="87674" customFormat="1" x14ac:dyDescent="0.35"/>
    <row r="87675" customFormat="1" x14ac:dyDescent="0.35"/>
    <row r="87676" customFormat="1" x14ac:dyDescent="0.35"/>
    <row r="87677" customFormat="1" x14ac:dyDescent="0.35"/>
    <row r="87678" customFormat="1" x14ac:dyDescent="0.35"/>
    <row r="87679" customFormat="1" x14ac:dyDescent="0.35"/>
    <row r="87680" customFormat="1" x14ac:dyDescent="0.35"/>
    <row r="87681" customFormat="1" x14ac:dyDescent="0.35"/>
    <row r="87682" customFormat="1" x14ac:dyDescent="0.35"/>
    <row r="87683" customFormat="1" x14ac:dyDescent="0.35"/>
    <row r="87684" customFormat="1" x14ac:dyDescent="0.35"/>
    <row r="87685" customFormat="1" x14ac:dyDescent="0.35"/>
    <row r="87686" customFormat="1" x14ac:dyDescent="0.35"/>
    <row r="87687" customFormat="1" x14ac:dyDescent="0.35"/>
    <row r="87688" customFormat="1" x14ac:dyDescent="0.35"/>
    <row r="87689" customFormat="1" x14ac:dyDescent="0.35"/>
    <row r="87690" customFormat="1" x14ac:dyDescent="0.35"/>
    <row r="87691" customFormat="1" x14ac:dyDescent="0.35"/>
    <row r="87692" customFormat="1" x14ac:dyDescent="0.35"/>
    <row r="87693" customFormat="1" x14ac:dyDescent="0.35"/>
    <row r="87694" customFormat="1" x14ac:dyDescent="0.35"/>
    <row r="87695" customFormat="1" x14ac:dyDescent="0.35"/>
    <row r="87696" customFormat="1" x14ac:dyDescent="0.35"/>
    <row r="87697" customFormat="1" x14ac:dyDescent="0.35"/>
    <row r="87698" customFormat="1" x14ac:dyDescent="0.35"/>
    <row r="87699" customFormat="1" x14ac:dyDescent="0.35"/>
    <row r="87700" customFormat="1" x14ac:dyDescent="0.35"/>
    <row r="87701" customFormat="1" x14ac:dyDescent="0.35"/>
    <row r="87702" customFormat="1" x14ac:dyDescent="0.35"/>
    <row r="87703" customFormat="1" x14ac:dyDescent="0.35"/>
    <row r="87704" customFormat="1" x14ac:dyDescent="0.35"/>
    <row r="87705" customFormat="1" x14ac:dyDescent="0.35"/>
    <row r="87706" customFormat="1" x14ac:dyDescent="0.35"/>
    <row r="87707" customFormat="1" x14ac:dyDescent="0.35"/>
    <row r="87708" customFormat="1" x14ac:dyDescent="0.35"/>
    <row r="87709" customFormat="1" x14ac:dyDescent="0.35"/>
    <row r="87710" customFormat="1" x14ac:dyDescent="0.35"/>
    <row r="87711" customFormat="1" x14ac:dyDescent="0.35"/>
    <row r="87712" customFormat="1" x14ac:dyDescent="0.35"/>
    <row r="87713" customFormat="1" x14ac:dyDescent="0.35"/>
    <row r="87714" customFormat="1" x14ac:dyDescent="0.35"/>
    <row r="87715" customFormat="1" x14ac:dyDescent="0.35"/>
    <row r="87716" customFormat="1" x14ac:dyDescent="0.35"/>
    <row r="87717" customFormat="1" x14ac:dyDescent="0.35"/>
    <row r="87718" customFormat="1" x14ac:dyDescent="0.35"/>
    <row r="87719" customFormat="1" x14ac:dyDescent="0.35"/>
    <row r="87720" customFormat="1" x14ac:dyDescent="0.35"/>
    <row r="87721" customFormat="1" x14ac:dyDescent="0.35"/>
    <row r="87722" customFormat="1" x14ac:dyDescent="0.35"/>
    <row r="87723" customFormat="1" x14ac:dyDescent="0.35"/>
    <row r="87724" customFormat="1" x14ac:dyDescent="0.35"/>
    <row r="87725" customFormat="1" x14ac:dyDescent="0.35"/>
    <row r="87726" customFormat="1" x14ac:dyDescent="0.35"/>
    <row r="87727" customFormat="1" x14ac:dyDescent="0.35"/>
    <row r="87728" customFormat="1" x14ac:dyDescent="0.35"/>
    <row r="87729" customFormat="1" x14ac:dyDescent="0.35"/>
    <row r="87730" customFormat="1" x14ac:dyDescent="0.35"/>
    <row r="87731" customFormat="1" x14ac:dyDescent="0.35"/>
    <row r="87732" customFormat="1" x14ac:dyDescent="0.35"/>
    <row r="87733" customFormat="1" x14ac:dyDescent="0.35"/>
    <row r="87734" customFormat="1" x14ac:dyDescent="0.35"/>
    <row r="87735" customFormat="1" x14ac:dyDescent="0.35"/>
    <row r="87736" customFormat="1" x14ac:dyDescent="0.35"/>
    <row r="87737" customFormat="1" x14ac:dyDescent="0.35"/>
    <row r="87738" customFormat="1" x14ac:dyDescent="0.35"/>
    <row r="87739" customFormat="1" x14ac:dyDescent="0.35"/>
    <row r="87740" customFormat="1" x14ac:dyDescent="0.35"/>
    <row r="87741" customFormat="1" x14ac:dyDescent="0.35"/>
    <row r="87742" customFormat="1" x14ac:dyDescent="0.35"/>
    <row r="87743" customFormat="1" x14ac:dyDescent="0.35"/>
    <row r="87744" customFormat="1" x14ac:dyDescent="0.35"/>
    <row r="87745" customFormat="1" x14ac:dyDescent="0.35"/>
    <row r="87746" customFormat="1" x14ac:dyDescent="0.35"/>
    <row r="87747" customFormat="1" x14ac:dyDescent="0.35"/>
    <row r="87748" customFormat="1" x14ac:dyDescent="0.35"/>
    <row r="87749" customFormat="1" x14ac:dyDescent="0.35"/>
    <row r="87750" customFormat="1" x14ac:dyDescent="0.35"/>
    <row r="87751" customFormat="1" x14ac:dyDescent="0.35"/>
    <row r="87752" customFormat="1" x14ac:dyDescent="0.35"/>
    <row r="87753" customFormat="1" x14ac:dyDescent="0.35"/>
    <row r="87754" customFormat="1" x14ac:dyDescent="0.35"/>
    <row r="87755" customFormat="1" x14ac:dyDescent="0.35"/>
    <row r="87756" customFormat="1" x14ac:dyDescent="0.35"/>
    <row r="87757" customFormat="1" x14ac:dyDescent="0.35"/>
    <row r="87758" customFormat="1" x14ac:dyDescent="0.35"/>
    <row r="87759" customFormat="1" x14ac:dyDescent="0.35"/>
    <row r="87760" customFormat="1" x14ac:dyDescent="0.35"/>
    <row r="87761" customFormat="1" x14ac:dyDescent="0.35"/>
    <row r="87762" customFormat="1" x14ac:dyDescent="0.35"/>
    <row r="87763" customFormat="1" x14ac:dyDescent="0.35"/>
    <row r="87764" customFormat="1" x14ac:dyDescent="0.35"/>
    <row r="87765" customFormat="1" x14ac:dyDescent="0.35"/>
    <row r="87766" customFormat="1" x14ac:dyDescent="0.35"/>
    <row r="87767" customFormat="1" x14ac:dyDescent="0.35"/>
    <row r="87768" customFormat="1" x14ac:dyDescent="0.35"/>
    <row r="87769" customFormat="1" x14ac:dyDescent="0.35"/>
    <row r="87770" customFormat="1" x14ac:dyDescent="0.35"/>
    <row r="87771" customFormat="1" x14ac:dyDescent="0.35"/>
    <row r="87772" customFormat="1" x14ac:dyDescent="0.35"/>
    <row r="87773" customFormat="1" x14ac:dyDescent="0.35"/>
    <row r="87774" customFormat="1" x14ac:dyDescent="0.35"/>
    <row r="87775" customFormat="1" x14ac:dyDescent="0.35"/>
    <row r="87776" customFormat="1" x14ac:dyDescent="0.35"/>
    <row r="87777" customFormat="1" x14ac:dyDescent="0.35"/>
    <row r="87778" customFormat="1" x14ac:dyDescent="0.35"/>
    <row r="87779" customFormat="1" x14ac:dyDescent="0.35"/>
    <row r="87780" customFormat="1" x14ac:dyDescent="0.35"/>
    <row r="87781" customFormat="1" x14ac:dyDescent="0.35"/>
    <row r="87782" customFormat="1" x14ac:dyDescent="0.35"/>
    <row r="87783" customFormat="1" x14ac:dyDescent="0.35"/>
    <row r="87784" customFormat="1" x14ac:dyDescent="0.35"/>
    <row r="87785" customFormat="1" x14ac:dyDescent="0.35"/>
    <row r="87786" customFormat="1" x14ac:dyDescent="0.35"/>
    <row r="87787" customFormat="1" x14ac:dyDescent="0.35"/>
    <row r="87788" customFormat="1" x14ac:dyDescent="0.35"/>
    <row r="87789" customFormat="1" x14ac:dyDescent="0.35"/>
    <row r="87790" customFormat="1" x14ac:dyDescent="0.35"/>
    <row r="87791" customFormat="1" x14ac:dyDescent="0.35"/>
    <row r="87792" customFormat="1" x14ac:dyDescent="0.35"/>
    <row r="87793" customFormat="1" x14ac:dyDescent="0.35"/>
    <row r="87794" customFormat="1" x14ac:dyDescent="0.35"/>
    <row r="87795" customFormat="1" x14ac:dyDescent="0.35"/>
    <row r="87796" customFormat="1" x14ac:dyDescent="0.35"/>
    <row r="87797" customFormat="1" x14ac:dyDescent="0.35"/>
    <row r="87798" customFormat="1" x14ac:dyDescent="0.35"/>
    <row r="87799" customFormat="1" x14ac:dyDescent="0.35"/>
    <row r="87800" customFormat="1" x14ac:dyDescent="0.35"/>
    <row r="87801" customFormat="1" x14ac:dyDescent="0.35"/>
    <row r="87802" customFormat="1" x14ac:dyDescent="0.35"/>
    <row r="87803" customFormat="1" x14ac:dyDescent="0.35"/>
    <row r="87804" customFormat="1" x14ac:dyDescent="0.35"/>
    <row r="87805" customFormat="1" x14ac:dyDescent="0.35"/>
    <row r="87806" customFormat="1" x14ac:dyDescent="0.35"/>
    <row r="87807" customFormat="1" x14ac:dyDescent="0.35"/>
    <row r="87808" customFormat="1" x14ac:dyDescent="0.35"/>
    <row r="87809" customFormat="1" x14ac:dyDescent="0.35"/>
    <row r="87810" customFormat="1" x14ac:dyDescent="0.35"/>
    <row r="87811" customFormat="1" x14ac:dyDescent="0.35"/>
    <row r="87812" customFormat="1" x14ac:dyDescent="0.35"/>
    <row r="87813" customFormat="1" x14ac:dyDescent="0.35"/>
    <row r="87814" customFormat="1" x14ac:dyDescent="0.35"/>
    <row r="87815" customFormat="1" x14ac:dyDescent="0.35"/>
    <row r="87816" customFormat="1" x14ac:dyDescent="0.35"/>
    <row r="87817" customFormat="1" x14ac:dyDescent="0.35"/>
    <row r="87818" customFormat="1" x14ac:dyDescent="0.35"/>
    <row r="87819" customFormat="1" x14ac:dyDescent="0.35"/>
    <row r="87820" customFormat="1" x14ac:dyDescent="0.35"/>
    <row r="87821" customFormat="1" x14ac:dyDescent="0.35"/>
    <row r="87822" customFormat="1" x14ac:dyDescent="0.35"/>
    <row r="87823" customFormat="1" x14ac:dyDescent="0.35"/>
    <row r="87824" customFormat="1" x14ac:dyDescent="0.35"/>
    <row r="87825" customFormat="1" x14ac:dyDescent="0.35"/>
    <row r="87826" customFormat="1" x14ac:dyDescent="0.35"/>
    <row r="87827" customFormat="1" x14ac:dyDescent="0.35"/>
    <row r="87828" customFormat="1" x14ac:dyDescent="0.35"/>
    <row r="87829" customFormat="1" x14ac:dyDescent="0.35"/>
    <row r="87830" customFormat="1" x14ac:dyDescent="0.35"/>
    <row r="87831" customFormat="1" x14ac:dyDescent="0.35"/>
    <row r="87832" customFormat="1" x14ac:dyDescent="0.35"/>
    <row r="87833" customFormat="1" x14ac:dyDescent="0.35"/>
    <row r="87834" customFormat="1" x14ac:dyDescent="0.35"/>
    <row r="87835" customFormat="1" x14ac:dyDescent="0.35"/>
    <row r="87836" customFormat="1" x14ac:dyDescent="0.35"/>
    <row r="87837" customFormat="1" x14ac:dyDescent="0.35"/>
    <row r="87838" customFormat="1" x14ac:dyDescent="0.35"/>
    <row r="87839" customFormat="1" x14ac:dyDescent="0.35"/>
    <row r="87840" customFormat="1" x14ac:dyDescent="0.35"/>
    <row r="87841" customFormat="1" x14ac:dyDescent="0.35"/>
    <row r="87842" customFormat="1" x14ac:dyDescent="0.35"/>
    <row r="87843" customFormat="1" x14ac:dyDescent="0.35"/>
    <row r="87844" customFormat="1" x14ac:dyDescent="0.35"/>
    <row r="87845" customFormat="1" x14ac:dyDescent="0.35"/>
    <row r="87846" customFormat="1" x14ac:dyDescent="0.35"/>
    <row r="87847" customFormat="1" x14ac:dyDescent="0.35"/>
    <row r="87848" customFormat="1" x14ac:dyDescent="0.35"/>
    <row r="87849" customFormat="1" x14ac:dyDescent="0.35"/>
    <row r="87850" customFormat="1" x14ac:dyDescent="0.35"/>
    <row r="87851" customFormat="1" x14ac:dyDescent="0.35"/>
    <row r="87852" customFormat="1" x14ac:dyDescent="0.35"/>
    <row r="87853" customFormat="1" x14ac:dyDescent="0.35"/>
    <row r="87854" customFormat="1" x14ac:dyDescent="0.35"/>
    <row r="87855" customFormat="1" x14ac:dyDescent="0.35"/>
    <row r="87856" customFormat="1" x14ac:dyDescent="0.35"/>
    <row r="87857" customFormat="1" x14ac:dyDescent="0.35"/>
    <row r="87858" customFormat="1" x14ac:dyDescent="0.35"/>
    <row r="87859" customFormat="1" x14ac:dyDescent="0.35"/>
    <row r="87860" customFormat="1" x14ac:dyDescent="0.35"/>
    <row r="87861" customFormat="1" x14ac:dyDescent="0.35"/>
    <row r="87862" customFormat="1" x14ac:dyDescent="0.35"/>
    <row r="87863" customFormat="1" x14ac:dyDescent="0.35"/>
    <row r="87864" customFormat="1" x14ac:dyDescent="0.35"/>
    <row r="87865" customFormat="1" x14ac:dyDescent="0.35"/>
    <row r="87866" customFormat="1" x14ac:dyDescent="0.35"/>
    <row r="87867" customFormat="1" x14ac:dyDescent="0.35"/>
    <row r="87868" customFormat="1" x14ac:dyDescent="0.35"/>
    <row r="87869" customFormat="1" x14ac:dyDescent="0.35"/>
    <row r="87870" customFormat="1" x14ac:dyDescent="0.35"/>
    <row r="87871" customFormat="1" x14ac:dyDescent="0.35"/>
    <row r="87872" customFormat="1" x14ac:dyDescent="0.35"/>
    <row r="87873" customFormat="1" x14ac:dyDescent="0.35"/>
    <row r="87874" customFormat="1" x14ac:dyDescent="0.35"/>
    <row r="87875" customFormat="1" x14ac:dyDescent="0.35"/>
    <row r="87876" customFormat="1" x14ac:dyDescent="0.35"/>
    <row r="87877" customFormat="1" x14ac:dyDescent="0.35"/>
    <row r="87878" customFormat="1" x14ac:dyDescent="0.35"/>
    <row r="87879" customFormat="1" x14ac:dyDescent="0.35"/>
    <row r="87880" customFormat="1" x14ac:dyDescent="0.35"/>
    <row r="87881" customFormat="1" x14ac:dyDescent="0.35"/>
    <row r="87882" customFormat="1" x14ac:dyDescent="0.35"/>
    <row r="87883" customFormat="1" x14ac:dyDescent="0.35"/>
    <row r="87884" customFormat="1" x14ac:dyDescent="0.35"/>
    <row r="87885" customFormat="1" x14ac:dyDescent="0.35"/>
    <row r="87886" customFormat="1" x14ac:dyDescent="0.35"/>
    <row r="87887" customFormat="1" x14ac:dyDescent="0.35"/>
    <row r="87888" customFormat="1" x14ac:dyDescent="0.35"/>
    <row r="87889" customFormat="1" x14ac:dyDescent="0.35"/>
    <row r="87890" customFormat="1" x14ac:dyDescent="0.35"/>
    <row r="87891" customFormat="1" x14ac:dyDescent="0.35"/>
    <row r="87892" customFormat="1" x14ac:dyDescent="0.35"/>
    <row r="87893" customFormat="1" x14ac:dyDescent="0.35"/>
    <row r="87894" customFormat="1" x14ac:dyDescent="0.35"/>
    <row r="87895" customFormat="1" x14ac:dyDescent="0.35"/>
    <row r="87896" customFormat="1" x14ac:dyDescent="0.35"/>
    <row r="87897" customFormat="1" x14ac:dyDescent="0.35"/>
    <row r="87898" customFormat="1" x14ac:dyDescent="0.35"/>
    <row r="87899" customFormat="1" x14ac:dyDescent="0.35"/>
    <row r="87900" customFormat="1" x14ac:dyDescent="0.35"/>
    <row r="87901" customFormat="1" x14ac:dyDescent="0.35"/>
    <row r="87902" customFormat="1" x14ac:dyDescent="0.35"/>
    <row r="87903" customFormat="1" x14ac:dyDescent="0.35"/>
    <row r="87904" customFormat="1" x14ac:dyDescent="0.35"/>
    <row r="87905" customFormat="1" x14ac:dyDescent="0.35"/>
    <row r="87906" customFormat="1" x14ac:dyDescent="0.35"/>
    <row r="87907" customFormat="1" x14ac:dyDescent="0.35"/>
    <row r="87908" customFormat="1" x14ac:dyDescent="0.35"/>
    <row r="87909" customFormat="1" x14ac:dyDescent="0.35"/>
    <row r="87910" customFormat="1" x14ac:dyDescent="0.35"/>
    <row r="87911" customFormat="1" x14ac:dyDescent="0.35"/>
    <row r="87912" customFormat="1" x14ac:dyDescent="0.35"/>
    <row r="87913" customFormat="1" x14ac:dyDescent="0.35"/>
    <row r="87914" customFormat="1" x14ac:dyDescent="0.35"/>
    <row r="87915" customFormat="1" x14ac:dyDescent="0.35"/>
    <row r="87916" customFormat="1" x14ac:dyDescent="0.35"/>
    <row r="87917" customFormat="1" x14ac:dyDescent="0.35"/>
    <row r="87918" customFormat="1" x14ac:dyDescent="0.35"/>
    <row r="87919" customFormat="1" x14ac:dyDescent="0.35"/>
    <row r="87920" customFormat="1" x14ac:dyDescent="0.35"/>
    <row r="87921" customFormat="1" x14ac:dyDescent="0.35"/>
    <row r="87922" customFormat="1" x14ac:dyDescent="0.35"/>
    <row r="87923" customFormat="1" x14ac:dyDescent="0.35"/>
    <row r="87924" customFormat="1" x14ac:dyDescent="0.35"/>
    <row r="87925" customFormat="1" x14ac:dyDescent="0.35"/>
    <row r="87926" customFormat="1" x14ac:dyDescent="0.35"/>
    <row r="87927" customFormat="1" x14ac:dyDescent="0.35"/>
    <row r="87928" customFormat="1" x14ac:dyDescent="0.35"/>
    <row r="87929" customFormat="1" x14ac:dyDescent="0.35"/>
    <row r="87930" customFormat="1" x14ac:dyDescent="0.35"/>
    <row r="87931" customFormat="1" x14ac:dyDescent="0.35"/>
    <row r="87932" customFormat="1" x14ac:dyDescent="0.35"/>
    <row r="87933" customFormat="1" x14ac:dyDescent="0.35"/>
    <row r="87934" customFormat="1" x14ac:dyDescent="0.35"/>
    <row r="87935" customFormat="1" x14ac:dyDescent="0.35"/>
    <row r="87936" customFormat="1" x14ac:dyDescent="0.35"/>
    <row r="87937" customFormat="1" x14ac:dyDescent="0.35"/>
    <row r="87938" customFormat="1" x14ac:dyDescent="0.35"/>
    <row r="87939" customFormat="1" x14ac:dyDescent="0.35"/>
    <row r="87940" customFormat="1" x14ac:dyDescent="0.35"/>
    <row r="87941" customFormat="1" x14ac:dyDescent="0.35"/>
    <row r="87942" customFormat="1" x14ac:dyDescent="0.35"/>
    <row r="87943" customFormat="1" x14ac:dyDescent="0.35"/>
    <row r="87944" customFormat="1" x14ac:dyDescent="0.35"/>
    <row r="87945" customFormat="1" x14ac:dyDescent="0.35"/>
    <row r="87946" customFormat="1" x14ac:dyDescent="0.35"/>
    <row r="87947" customFormat="1" x14ac:dyDescent="0.35"/>
    <row r="87948" customFormat="1" x14ac:dyDescent="0.35"/>
    <row r="87949" customFormat="1" x14ac:dyDescent="0.35"/>
    <row r="87950" customFormat="1" x14ac:dyDescent="0.35"/>
    <row r="87951" customFormat="1" x14ac:dyDescent="0.35"/>
    <row r="87952" customFormat="1" x14ac:dyDescent="0.35"/>
    <row r="87953" customFormat="1" x14ac:dyDescent="0.35"/>
    <row r="87954" customFormat="1" x14ac:dyDescent="0.35"/>
    <row r="87955" customFormat="1" x14ac:dyDescent="0.35"/>
    <row r="87956" customFormat="1" x14ac:dyDescent="0.35"/>
    <row r="87957" customFormat="1" x14ac:dyDescent="0.35"/>
    <row r="87958" customFormat="1" x14ac:dyDescent="0.35"/>
    <row r="87959" customFormat="1" x14ac:dyDescent="0.35"/>
    <row r="87960" customFormat="1" x14ac:dyDescent="0.35"/>
    <row r="87961" customFormat="1" x14ac:dyDescent="0.35"/>
    <row r="87962" customFormat="1" x14ac:dyDescent="0.35"/>
    <row r="87963" customFormat="1" x14ac:dyDescent="0.35"/>
    <row r="87964" customFormat="1" x14ac:dyDescent="0.35"/>
    <row r="87965" customFormat="1" x14ac:dyDescent="0.35"/>
    <row r="87966" customFormat="1" x14ac:dyDescent="0.35"/>
    <row r="87967" customFormat="1" x14ac:dyDescent="0.35"/>
    <row r="87968" customFormat="1" x14ac:dyDescent="0.35"/>
    <row r="87969" customFormat="1" x14ac:dyDescent="0.35"/>
    <row r="87970" customFormat="1" x14ac:dyDescent="0.35"/>
    <row r="87971" customFormat="1" x14ac:dyDescent="0.35"/>
    <row r="87972" customFormat="1" x14ac:dyDescent="0.35"/>
    <row r="87973" customFormat="1" x14ac:dyDescent="0.35"/>
    <row r="87974" customFormat="1" x14ac:dyDescent="0.35"/>
    <row r="87975" customFormat="1" x14ac:dyDescent="0.35"/>
    <row r="87976" customFormat="1" x14ac:dyDescent="0.35"/>
    <row r="87977" customFormat="1" x14ac:dyDescent="0.35"/>
    <row r="87978" customFormat="1" x14ac:dyDescent="0.35"/>
    <row r="87979" customFormat="1" x14ac:dyDescent="0.35"/>
    <row r="87980" customFormat="1" x14ac:dyDescent="0.35"/>
    <row r="87981" customFormat="1" x14ac:dyDescent="0.35"/>
    <row r="87982" customFormat="1" x14ac:dyDescent="0.35"/>
    <row r="87983" customFormat="1" x14ac:dyDescent="0.35"/>
    <row r="87984" customFormat="1" x14ac:dyDescent="0.35"/>
    <row r="87985" customFormat="1" x14ac:dyDescent="0.35"/>
    <row r="87986" customFormat="1" x14ac:dyDescent="0.35"/>
    <row r="87987" customFormat="1" x14ac:dyDescent="0.35"/>
    <row r="87988" customFormat="1" x14ac:dyDescent="0.35"/>
    <row r="87989" customFormat="1" x14ac:dyDescent="0.35"/>
    <row r="87990" customFormat="1" x14ac:dyDescent="0.35"/>
    <row r="87991" customFormat="1" x14ac:dyDescent="0.35"/>
    <row r="87992" customFormat="1" x14ac:dyDescent="0.35"/>
    <row r="87993" customFormat="1" x14ac:dyDescent="0.35"/>
    <row r="87994" customFormat="1" x14ac:dyDescent="0.35"/>
    <row r="87995" customFormat="1" x14ac:dyDescent="0.35"/>
    <row r="87996" customFormat="1" x14ac:dyDescent="0.35"/>
    <row r="87997" customFormat="1" x14ac:dyDescent="0.35"/>
    <row r="87998" customFormat="1" x14ac:dyDescent="0.35"/>
    <row r="87999" customFormat="1" x14ac:dyDescent="0.35"/>
    <row r="88000" customFormat="1" x14ac:dyDescent="0.35"/>
    <row r="88001" customFormat="1" x14ac:dyDescent="0.35"/>
    <row r="88002" customFormat="1" x14ac:dyDescent="0.35"/>
    <row r="88003" customFormat="1" x14ac:dyDescent="0.35"/>
    <row r="88004" customFormat="1" x14ac:dyDescent="0.35"/>
    <row r="88005" customFormat="1" x14ac:dyDescent="0.35"/>
    <row r="88006" customFormat="1" x14ac:dyDescent="0.35"/>
    <row r="88007" customFormat="1" x14ac:dyDescent="0.35"/>
    <row r="88008" customFormat="1" x14ac:dyDescent="0.35"/>
    <row r="88009" customFormat="1" x14ac:dyDescent="0.35"/>
    <row r="88010" customFormat="1" x14ac:dyDescent="0.35"/>
    <row r="88011" customFormat="1" x14ac:dyDescent="0.35"/>
    <row r="88012" customFormat="1" x14ac:dyDescent="0.35"/>
    <row r="88013" customFormat="1" x14ac:dyDescent="0.35"/>
    <row r="88014" customFormat="1" x14ac:dyDescent="0.35"/>
    <row r="88015" customFormat="1" x14ac:dyDescent="0.35"/>
    <row r="88016" customFormat="1" x14ac:dyDescent="0.35"/>
    <row r="88017" customFormat="1" x14ac:dyDescent="0.35"/>
    <row r="88018" customFormat="1" x14ac:dyDescent="0.35"/>
    <row r="88019" customFormat="1" x14ac:dyDescent="0.35"/>
    <row r="88020" customFormat="1" x14ac:dyDescent="0.35"/>
    <row r="88021" customFormat="1" x14ac:dyDescent="0.35"/>
    <row r="88022" customFormat="1" x14ac:dyDescent="0.35"/>
    <row r="88023" customFormat="1" x14ac:dyDescent="0.35"/>
    <row r="88024" customFormat="1" x14ac:dyDescent="0.35"/>
    <row r="88025" customFormat="1" x14ac:dyDescent="0.35"/>
    <row r="88026" customFormat="1" x14ac:dyDescent="0.35"/>
    <row r="88027" customFormat="1" x14ac:dyDescent="0.35"/>
    <row r="88028" customFormat="1" x14ac:dyDescent="0.35"/>
    <row r="88029" customFormat="1" x14ac:dyDescent="0.35"/>
    <row r="88030" customFormat="1" x14ac:dyDescent="0.35"/>
    <row r="88031" customFormat="1" x14ac:dyDescent="0.35"/>
    <row r="88032" customFormat="1" x14ac:dyDescent="0.35"/>
    <row r="88033" customFormat="1" x14ac:dyDescent="0.35"/>
    <row r="88034" customFormat="1" x14ac:dyDescent="0.35"/>
    <row r="88035" customFormat="1" x14ac:dyDescent="0.35"/>
    <row r="88036" customFormat="1" x14ac:dyDescent="0.35"/>
    <row r="88037" customFormat="1" x14ac:dyDescent="0.35"/>
    <row r="88038" customFormat="1" x14ac:dyDescent="0.35"/>
    <row r="88039" customFormat="1" x14ac:dyDescent="0.35"/>
    <row r="88040" customFormat="1" x14ac:dyDescent="0.35"/>
    <row r="88041" customFormat="1" x14ac:dyDescent="0.35"/>
    <row r="88042" customFormat="1" x14ac:dyDescent="0.35"/>
    <row r="88043" customFormat="1" x14ac:dyDescent="0.35"/>
    <row r="88044" customFormat="1" x14ac:dyDescent="0.35"/>
    <row r="88045" customFormat="1" x14ac:dyDescent="0.35"/>
    <row r="88046" customFormat="1" x14ac:dyDescent="0.35"/>
    <row r="88047" customFormat="1" x14ac:dyDescent="0.35"/>
    <row r="88048" customFormat="1" x14ac:dyDescent="0.35"/>
    <row r="88049" customFormat="1" x14ac:dyDescent="0.35"/>
    <row r="88050" customFormat="1" x14ac:dyDescent="0.35"/>
    <row r="88051" customFormat="1" x14ac:dyDescent="0.35"/>
    <row r="88052" customFormat="1" x14ac:dyDescent="0.35"/>
    <row r="88053" customFormat="1" x14ac:dyDescent="0.35"/>
    <row r="88054" customFormat="1" x14ac:dyDescent="0.35"/>
    <row r="88055" customFormat="1" x14ac:dyDescent="0.35"/>
    <row r="88056" customFormat="1" x14ac:dyDescent="0.35"/>
    <row r="88057" customFormat="1" x14ac:dyDescent="0.35"/>
    <row r="88058" customFormat="1" x14ac:dyDescent="0.35"/>
    <row r="88059" customFormat="1" x14ac:dyDescent="0.35"/>
    <row r="88060" customFormat="1" x14ac:dyDescent="0.35"/>
    <row r="88061" customFormat="1" x14ac:dyDescent="0.35"/>
    <row r="88062" customFormat="1" x14ac:dyDescent="0.35"/>
    <row r="88063" customFormat="1" x14ac:dyDescent="0.35"/>
    <row r="88064" customFormat="1" x14ac:dyDescent="0.35"/>
    <row r="88065" customFormat="1" x14ac:dyDescent="0.35"/>
    <row r="88066" customFormat="1" x14ac:dyDescent="0.35"/>
    <row r="88067" customFormat="1" x14ac:dyDescent="0.35"/>
    <row r="88068" customFormat="1" x14ac:dyDescent="0.35"/>
    <row r="88069" customFormat="1" x14ac:dyDescent="0.35"/>
    <row r="88070" customFormat="1" x14ac:dyDescent="0.35"/>
    <row r="88071" customFormat="1" x14ac:dyDescent="0.35"/>
    <row r="88072" customFormat="1" x14ac:dyDescent="0.35"/>
    <row r="88073" customFormat="1" x14ac:dyDescent="0.35"/>
    <row r="88074" customFormat="1" x14ac:dyDescent="0.35"/>
    <row r="88075" customFormat="1" x14ac:dyDescent="0.35"/>
    <row r="88076" customFormat="1" x14ac:dyDescent="0.35"/>
    <row r="88077" customFormat="1" x14ac:dyDescent="0.35"/>
    <row r="88078" customFormat="1" x14ac:dyDescent="0.35"/>
    <row r="88079" customFormat="1" x14ac:dyDescent="0.35"/>
    <row r="88080" customFormat="1" x14ac:dyDescent="0.35"/>
    <row r="88081" customFormat="1" x14ac:dyDescent="0.35"/>
    <row r="88082" customFormat="1" x14ac:dyDescent="0.35"/>
    <row r="88083" customFormat="1" x14ac:dyDescent="0.35"/>
    <row r="88084" customFormat="1" x14ac:dyDescent="0.35"/>
    <row r="88085" customFormat="1" x14ac:dyDescent="0.35"/>
    <row r="88086" customFormat="1" x14ac:dyDescent="0.35"/>
    <row r="88087" customFormat="1" x14ac:dyDescent="0.35"/>
    <row r="88088" customFormat="1" x14ac:dyDescent="0.35"/>
    <row r="88089" customFormat="1" x14ac:dyDescent="0.35"/>
    <row r="88090" customFormat="1" x14ac:dyDescent="0.35"/>
    <row r="88091" customFormat="1" x14ac:dyDescent="0.35"/>
    <row r="88092" customFormat="1" x14ac:dyDescent="0.35"/>
    <row r="88093" customFormat="1" x14ac:dyDescent="0.35"/>
    <row r="88094" customFormat="1" x14ac:dyDescent="0.35"/>
    <row r="88095" customFormat="1" x14ac:dyDescent="0.35"/>
    <row r="88096" customFormat="1" x14ac:dyDescent="0.35"/>
    <row r="88097" customFormat="1" x14ac:dyDescent="0.35"/>
    <row r="88098" customFormat="1" x14ac:dyDescent="0.35"/>
    <row r="88099" customFormat="1" x14ac:dyDescent="0.35"/>
    <row r="88100" customFormat="1" x14ac:dyDescent="0.35"/>
    <row r="88101" customFormat="1" x14ac:dyDescent="0.35"/>
    <row r="88102" customFormat="1" x14ac:dyDescent="0.35"/>
    <row r="88103" customFormat="1" x14ac:dyDescent="0.35"/>
    <row r="88104" customFormat="1" x14ac:dyDescent="0.35"/>
    <row r="88105" customFormat="1" x14ac:dyDescent="0.35"/>
    <row r="88106" customFormat="1" x14ac:dyDescent="0.35"/>
    <row r="88107" customFormat="1" x14ac:dyDescent="0.35"/>
    <row r="88108" customFormat="1" x14ac:dyDescent="0.35"/>
    <row r="88109" customFormat="1" x14ac:dyDescent="0.35"/>
    <row r="88110" customFormat="1" x14ac:dyDescent="0.35"/>
    <row r="88111" customFormat="1" x14ac:dyDescent="0.35"/>
    <row r="88112" customFormat="1" x14ac:dyDescent="0.35"/>
    <row r="88113" customFormat="1" x14ac:dyDescent="0.35"/>
    <row r="88114" customFormat="1" x14ac:dyDescent="0.35"/>
    <row r="88115" customFormat="1" x14ac:dyDescent="0.35"/>
    <row r="88116" customFormat="1" x14ac:dyDescent="0.35"/>
    <row r="88117" customFormat="1" x14ac:dyDescent="0.35"/>
    <row r="88118" customFormat="1" x14ac:dyDescent="0.35"/>
    <row r="88119" customFormat="1" x14ac:dyDescent="0.35"/>
    <row r="88120" customFormat="1" x14ac:dyDescent="0.35"/>
    <row r="88121" customFormat="1" x14ac:dyDescent="0.35"/>
    <row r="88122" customFormat="1" x14ac:dyDescent="0.35"/>
    <row r="88123" customFormat="1" x14ac:dyDescent="0.35"/>
    <row r="88124" customFormat="1" x14ac:dyDescent="0.35"/>
    <row r="88125" customFormat="1" x14ac:dyDescent="0.35"/>
    <row r="88126" customFormat="1" x14ac:dyDescent="0.35"/>
    <row r="88127" customFormat="1" x14ac:dyDescent="0.35"/>
    <row r="88128" customFormat="1" x14ac:dyDescent="0.35"/>
    <row r="88129" customFormat="1" x14ac:dyDescent="0.35"/>
    <row r="88130" customFormat="1" x14ac:dyDescent="0.35"/>
    <row r="88131" customFormat="1" x14ac:dyDescent="0.35"/>
    <row r="88132" customFormat="1" x14ac:dyDescent="0.35"/>
    <row r="88133" customFormat="1" x14ac:dyDescent="0.35"/>
    <row r="88134" customFormat="1" x14ac:dyDescent="0.35"/>
    <row r="88135" customFormat="1" x14ac:dyDescent="0.35"/>
    <row r="88136" customFormat="1" x14ac:dyDescent="0.35"/>
    <row r="88137" customFormat="1" x14ac:dyDescent="0.35"/>
    <row r="88138" customFormat="1" x14ac:dyDescent="0.35"/>
    <row r="88139" customFormat="1" x14ac:dyDescent="0.35"/>
    <row r="88140" customFormat="1" x14ac:dyDescent="0.35"/>
    <row r="88141" customFormat="1" x14ac:dyDescent="0.35"/>
    <row r="88142" customFormat="1" x14ac:dyDescent="0.35"/>
    <row r="88143" customFormat="1" x14ac:dyDescent="0.35"/>
    <row r="88144" customFormat="1" x14ac:dyDescent="0.35"/>
    <row r="88145" customFormat="1" x14ac:dyDescent="0.35"/>
    <row r="88146" customFormat="1" x14ac:dyDescent="0.35"/>
    <row r="88147" customFormat="1" x14ac:dyDescent="0.35"/>
    <row r="88148" customFormat="1" x14ac:dyDescent="0.35"/>
    <row r="88149" customFormat="1" x14ac:dyDescent="0.35"/>
    <row r="88150" customFormat="1" x14ac:dyDescent="0.35"/>
    <row r="88151" customFormat="1" x14ac:dyDescent="0.35"/>
    <row r="88152" customFormat="1" x14ac:dyDescent="0.35"/>
    <row r="88153" customFormat="1" x14ac:dyDescent="0.35"/>
    <row r="88154" customFormat="1" x14ac:dyDescent="0.35"/>
    <row r="88155" customFormat="1" x14ac:dyDescent="0.35"/>
    <row r="88156" customFormat="1" x14ac:dyDescent="0.35"/>
    <row r="88157" customFormat="1" x14ac:dyDescent="0.35"/>
    <row r="88158" customFormat="1" x14ac:dyDescent="0.35"/>
    <row r="88159" customFormat="1" x14ac:dyDescent="0.35"/>
    <row r="88160" customFormat="1" x14ac:dyDescent="0.35"/>
    <row r="88161" customFormat="1" x14ac:dyDescent="0.35"/>
    <row r="88162" customFormat="1" x14ac:dyDescent="0.35"/>
    <row r="88163" customFormat="1" x14ac:dyDescent="0.35"/>
    <row r="88164" customFormat="1" x14ac:dyDescent="0.35"/>
    <row r="88165" customFormat="1" x14ac:dyDescent="0.35"/>
    <row r="88166" customFormat="1" x14ac:dyDescent="0.35"/>
    <row r="88167" customFormat="1" x14ac:dyDescent="0.35"/>
    <row r="88168" customFormat="1" x14ac:dyDescent="0.35"/>
    <row r="88169" customFormat="1" x14ac:dyDescent="0.35"/>
    <row r="88170" customFormat="1" x14ac:dyDescent="0.35"/>
    <row r="88171" customFormat="1" x14ac:dyDescent="0.35"/>
    <row r="88172" customFormat="1" x14ac:dyDescent="0.35"/>
    <row r="88173" customFormat="1" x14ac:dyDescent="0.35"/>
    <row r="88174" customFormat="1" x14ac:dyDescent="0.35"/>
    <row r="88175" customFormat="1" x14ac:dyDescent="0.35"/>
    <row r="88176" customFormat="1" x14ac:dyDescent="0.35"/>
    <row r="88177" customFormat="1" x14ac:dyDescent="0.35"/>
    <row r="88178" customFormat="1" x14ac:dyDescent="0.35"/>
    <row r="88179" customFormat="1" x14ac:dyDescent="0.35"/>
    <row r="88180" customFormat="1" x14ac:dyDescent="0.35"/>
    <row r="88181" customFormat="1" x14ac:dyDescent="0.35"/>
    <row r="88182" customFormat="1" x14ac:dyDescent="0.35"/>
    <row r="88183" customFormat="1" x14ac:dyDescent="0.35"/>
    <row r="88184" customFormat="1" x14ac:dyDescent="0.35"/>
    <row r="88185" customFormat="1" x14ac:dyDescent="0.35"/>
    <row r="88186" customFormat="1" x14ac:dyDescent="0.35"/>
    <row r="88187" customFormat="1" x14ac:dyDescent="0.35"/>
    <row r="88188" customFormat="1" x14ac:dyDescent="0.35"/>
    <row r="88189" customFormat="1" x14ac:dyDescent="0.35"/>
    <row r="88190" customFormat="1" x14ac:dyDescent="0.35"/>
    <row r="88191" customFormat="1" x14ac:dyDescent="0.35"/>
    <row r="88192" customFormat="1" x14ac:dyDescent="0.35"/>
    <row r="88193" customFormat="1" x14ac:dyDescent="0.35"/>
    <row r="88194" customFormat="1" x14ac:dyDescent="0.35"/>
    <row r="88195" customFormat="1" x14ac:dyDescent="0.35"/>
    <row r="88196" customFormat="1" x14ac:dyDescent="0.35"/>
    <row r="88197" customFormat="1" x14ac:dyDescent="0.35"/>
    <row r="88198" customFormat="1" x14ac:dyDescent="0.35"/>
    <row r="88199" customFormat="1" x14ac:dyDescent="0.35"/>
    <row r="88200" customFormat="1" x14ac:dyDescent="0.35"/>
    <row r="88201" customFormat="1" x14ac:dyDescent="0.35"/>
    <row r="88202" customFormat="1" x14ac:dyDescent="0.35"/>
    <row r="88203" customFormat="1" x14ac:dyDescent="0.35"/>
    <row r="88204" customFormat="1" x14ac:dyDescent="0.35"/>
    <row r="88205" customFormat="1" x14ac:dyDescent="0.35"/>
    <row r="88206" customFormat="1" x14ac:dyDescent="0.35"/>
    <row r="88207" customFormat="1" x14ac:dyDescent="0.35"/>
    <row r="88208" customFormat="1" x14ac:dyDescent="0.35"/>
    <row r="88209" customFormat="1" x14ac:dyDescent="0.35"/>
    <row r="88210" customFormat="1" x14ac:dyDescent="0.35"/>
    <row r="88211" customFormat="1" x14ac:dyDescent="0.35"/>
    <row r="88212" customFormat="1" x14ac:dyDescent="0.35"/>
    <row r="88213" customFormat="1" x14ac:dyDescent="0.35"/>
    <row r="88214" customFormat="1" x14ac:dyDescent="0.35"/>
    <row r="88215" customFormat="1" x14ac:dyDescent="0.35"/>
    <row r="88216" customFormat="1" x14ac:dyDescent="0.35"/>
    <row r="88217" customFormat="1" x14ac:dyDescent="0.35"/>
    <row r="88218" customFormat="1" x14ac:dyDescent="0.35"/>
    <row r="88219" customFormat="1" x14ac:dyDescent="0.35"/>
    <row r="88220" customFormat="1" x14ac:dyDescent="0.35"/>
    <row r="88221" customFormat="1" x14ac:dyDescent="0.35"/>
    <row r="88222" customFormat="1" x14ac:dyDescent="0.35"/>
    <row r="88223" customFormat="1" x14ac:dyDescent="0.35"/>
    <row r="88224" customFormat="1" x14ac:dyDescent="0.35"/>
    <row r="88225" customFormat="1" x14ac:dyDescent="0.35"/>
    <row r="88226" customFormat="1" x14ac:dyDescent="0.35"/>
    <row r="88227" customFormat="1" x14ac:dyDescent="0.35"/>
    <row r="88228" customFormat="1" x14ac:dyDescent="0.35"/>
    <row r="88229" customFormat="1" x14ac:dyDescent="0.35"/>
    <row r="88230" customFormat="1" x14ac:dyDescent="0.35"/>
    <row r="88231" customFormat="1" x14ac:dyDescent="0.35"/>
    <row r="88232" customFormat="1" x14ac:dyDescent="0.35"/>
    <row r="88233" customFormat="1" x14ac:dyDescent="0.35"/>
    <row r="88234" customFormat="1" x14ac:dyDescent="0.35"/>
    <row r="88235" customFormat="1" x14ac:dyDescent="0.35"/>
    <row r="88236" customFormat="1" x14ac:dyDescent="0.35"/>
    <row r="88237" customFormat="1" x14ac:dyDescent="0.35"/>
    <row r="88238" customFormat="1" x14ac:dyDescent="0.35"/>
    <row r="88239" customFormat="1" x14ac:dyDescent="0.35"/>
    <row r="88240" customFormat="1" x14ac:dyDescent="0.35"/>
    <row r="88241" customFormat="1" x14ac:dyDescent="0.35"/>
    <row r="88242" customFormat="1" x14ac:dyDescent="0.35"/>
    <row r="88243" customFormat="1" x14ac:dyDescent="0.35"/>
    <row r="88244" customFormat="1" x14ac:dyDescent="0.35"/>
    <row r="88245" customFormat="1" x14ac:dyDescent="0.35"/>
    <row r="88246" customFormat="1" x14ac:dyDescent="0.35"/>
    <row r="88247" customFormat="1" x14ac:dyDescent="0.35"/>
    <row r="88248" customFormat="1" x14ac:dyDescent="0.35"/>
    <row r="88249" customFormat="1" x14ac:dyDescent="0.35"/>
    <row r="88250" customFormat="1" x14ac:dyDescent="0.35"/>
    <row r="88251" customFormat="1" x14ac:dyDescent="0.35"/>
    <row r="88252" customFormat="1" x14ac:dyDescent="0.35"/>
    <row r="88253" customFormat="1" x14ac:dyDescent="0.35"/>
    <row r="88254" customFormat="1" x14ac:dyDescent="0.35"/>
    <row r="88255" customFormat="1" x14ac:dyDescent="0.35"/>
    <row r="88256" customFormat="1" x14ac:dyDescent="0.35"/>
    <row r="88257" customFormat="1" x14ac:dyDescent="0.35"/>
    <row r="88258" customFormat="1" x14ac:dyDescent="0.35"/>
    <row r="88259" customFormat="1" x14ac:dyDescent="0.35"/>
    <row r="88260" customFormat="1" x14ac:dyDescent="0.35"/>
    <row r="88261" customFormat="1" x14ac:dyDescent="0.35"/>
    <row r="88262" customFormat="1" x14ac:dyDescent="0.35"/>
    <row r="88263" customFormat="1" x14ac:dyDescent="0.35"/>
    <row r="88264" customFormat="1" x14ac:dyDescent="0.35"/>
    <row r="88265" customFormat="1" x14ac:dyDescent="0.35"/>
    <row r="88266" customFormat="1" x14ac:dyDescent="0.35"/>
    <row r="88267" customFormat="1" x14ac:dyDescent="0.35"/>
    <row r="88268" customFormat="1" x14ac:dyDescent="0.35"/>
    <row r="88269" customFormat="1" x14ac:dyDescent="0.35"/>
    <row r="88270" customFormat="1" x14ac:dyDescent="0.35"/>
    <row r="88271" customFormat="1" x14ac:dyDescent="0.35"/>
    <row r="88272" customFormat="1" x14ac:dyDescent="0.35"/>
    <row r="88273" customFormat="1" x14ac:dyDescent="0.35"/>
    <row r="88274" customFormat="1" x14ac:dyDescent="0.35"/>
    <row r="88275" customFormat="1" x14ac:dyDescent="0.35"/>
    <row r="88276" customFormat="1" x14ac:dyDescent="0.35"/>
    <row r="88277" customFormat="1" x14ac:dyDescent="0.35"/>
    <row r="88278" customFormat="1" x14ac:dyDescent="0.35"/>
    <row r="88279" customFormat="1" x14ac:dyDescent="0.35"/>
    <row r="88280" customFormat="1" x14ac:dyDescent="0.35"/>
    <row r="88281" customFormat="1" x14ac:dyDescent="0.35"/>
    <row r="88282" customFormat="1" x14ac:dyDescent="0.35"/>
    <row r="88283" customFormat="1" x14ac:dyDescent="0.35"/>
    <row r="88284" customFormat="1" x14ac:dyDescent="0.35"/>
    <row r="88285" customFormat="1" x14ac:dyDescent="0.35"/>
    <row r="88286" customFormat="1" x14ac:dyDescent="0.35"/>
    <row r="88287" customFormat="1" x14ac:dyDescent="0.35"/>
    <row r="88288" customFormat="1" x14ac:dyDescent="0.35"/>
    <row r="88289" customFormat="1" x14ac:dyDescent="0.35"/>
    <row r="88290" customFormat="1" x14ac:dyDescent="0.35"/>
    <row r="88291" customFormat="1" x14ac:dyDescent="0.35"/>
    <row r="88292" customFormat="1" x14ac:dyDescent="0.35"/>
    <row r="88293" customFormat="1" x14ac:dyDescent="0.35"/>
    <row r="88294" customFormat="1" x14ac:dyDescent="0.35"/>
    <row r="88295" customFormat="1" x14ac:dyDescent="0.35"/>
    <row r="88296" customFormat="1" x14ac:dyDescent="0.35"/>
    <row r="88297" customFormat="1" x14ac:dyDescent="0.35"/>
    <row r="88298" customFormat="1" x14ac:dyDescent="0.35"/>
    <row r="88299" customFormat="1" x14ac:dyDescent="0.35"/>
    <row r="88300" customFormat="1" x14ac:dyDescent="0.35"/>
    <row r="88301" customFormat="1" x14ac:dyDescent="0.35"/>
    <row r="88302" customFormat="1" x14ac:dyDescent="0.35"/>
    <row r="88303" customFormat="1" x14ac:dyDescent="0.35"/>
    <row r="88304" customFormat="1" x14ac:dyDescent="0.35"/>
    <row r="88305" customFormat="1" x14ac:dyDescent="0.35"/>
    <row r="88306" customFormat="1" x14ac:dyDescent="0.35"/>
    <row r="88307" customFormat="1" x14ac:dyDescent="0.35"/>
    <row r="88308" customFormat="1" x14ac:dyDescent="0.35"/>
    <row r="88309" customFormat="1" x14ac:dyDescent="0.35"/>
    <row r="88310" customFormat="1" x14ac:dyDescent="0.35"/>
    <row r="88311" customFormat="1" x14ac:dyDescent="0.35"/>
    <row r="88312" customFormat="1" x14ac:dyDescent="0.35"/>
    <row r="88313" customFormat="1" x14ac:dyDescent="0.35"/>
    <row r="88314" customFormat="1" x14ac:dyDescent="0.35"/>
    <row r="88315" customFormat="1" x14ac:dyDescent="0.35"/>
    <row r="88316" customFormat="1" x14ac:dyDescent="0.35"/>
    <row r="88317" customFormat="1" x14ac:dyDescent="0.35"/>
    <row r="88318" customFormat="1" x14ac:dyDescent="0.35"/>
    <row r="88319" customFormat="1" x14ac:dyDescent="0.35"/>
    <row r="88320" customFormat="1" x14ac:dyDescent="0.35"/>
    <row r="88321" customFormat="1" x14ac:dyDescent="0.35"/>
    <row r="88322" customFormat="1" x14ac:dyDescent="0.35"/>
    <row r="88323" customFormat="1" x14ac:dyDescent="0.35"/>
    <row r="88324" customFormat="1" x14ac:dyDescent="0.35"/>
    <row r="88325" customFormat="1" x14ac:dyDescent="0.35"/>
    <row r="88326" customFormat="1" x14ac:dyDescent="0.35"/>
    <row r="88327" customFormat="1" x14ac:dyDescent="0.35"/>
    <row r="88328" customFormat="1" x14ac:dyDescent="0.35"/>
    <row r="88329" customFormat="1" x14ac:dyDescent="0.35"/>
    <row r="88330" customFormat="1" x14ac:dyDescent="0.35"/>
    <row r="88331" customFormat="1" x14ac:dyDescent="0.35"/>
    <row r="88332" customFormat="1" x14ac:dyDescent="0.35"/>
    <row r="88333" customFormat="1" x14ac:dyDescent="0.35"/>
    <row r="88334" customFormat="1" x14ac:dyDescent="0.35"/>
    <row r="88335" customFormat="1" x14ac:dyDescent="0.35"/>
    <row r="88336" customFormat="1" x14ac:dyDescent="0.35"/>
    <row r="88337" customFormat="1" x14ac:dyDescent="0.35"/>
    <row r="88338" customFormat="1" x14ac:dyDescent="0.35"/>
    <row r="88339" customFormat="1" x14ac:dyDescent="0.35"/>
    <row r="88340" customFormat="1" x14ac:dyDescent="0.35"/>
    <row r="88341" customFormat="1" x14ac:dyDescent="0.35"/>
    <row r="88342" customFormat="1" x14ac:dyDescent="0.35"/>
    <row r="88343" customFormat="1" x14ac:dyDescent="0.35"/>
    <row r="88344" customFormat="1" x14ac:dyDescent="0.35"/>
    <row r="88345" customFormat="1" x14ac:dyDescent="0.35"/>
    <row r="88346" customFormat="1" x14ac:dyDescent="0.35"/>
    <row r="88347" customFormat="1" x14ac:dyDescent="0.35"/>
    <row r="88348" customFormat="1" x14ac:dyDescent="0.35"/>
    <row r="88349" customFormat="1" x14ac:dyDescent="0.35"/>
    <row r="88350" customFormat="1" x14ac:dyDescent="0.35"/>
    <row r="88351" customFormat="1" x14ac:dyDescent="0.35"/>
    <row r="88352" customFormat="1" x14ac:dyDescent="0.35"/>
    <row r="88353" customFormat="1" x14ac:dyDescent="0.35"/>
    <row r="88354" customFormat="1" x14ac:dyDescent="0.35"/>
    <row r="88355" customFormat="1" x14ac:dyDescent="0.35"/>
    <row r="88356" customFormat="1" x14ac:dyDescent="0.35"/>
    <row r="88357" customFormat="1" x14ac:dyDescent="0.35"/>
    <row r="88358" customFormat="1" x14ac:dyDescent="0.35"/>
    <row r="88359" customFormat="1" x14ac:dyDescent="0.35"/>
    <row r="88360" customFormat="1" x14ac:dyDescent="0.35"/>
    <row r="88361" customFormat="1" x14ac:dyDescent="0.35"/>
    <row r="88362" customFormat="1" x14ac:dyDescent="0.35"/>
    <row r="88363" customFormat="1" x14ac:dyDescent="0.35"/>
    <row r="88364" customFormat="1" x14ac:dyDescent="0.35"/>
    <row r="88365" customFormat="1" x14ac:dyDescent="0.35"/>
    <row r="88366" customFormat="1" x14ac:dyDescent="0.35"/>
    <row r="88367" customFormat="1" x14ac:dyDescent="0.35"/>
    <row r="88368" customFormat="1" x14ac:dyDescent="0.35"/>
    <row r="88369" customFormat="1" x14ac:dyDescent="0.35"/>
    <row r="88370" customFormat="1" x14ac:dyDescent="0.35"/>
    <row r="88371" customFormat="1" x14ac:dyDescent="0.35"/>
    <row r="88372" customFormat="1" x14ac:dyDescent="0.35"/>
    <row r="88373" customFormat="1" x14ac:dyDescent="0.35"/>
    <row r="88374" customFormat="1" x14ac:dyDescent="0.35"/>
    <row r="88375" customFormat="1" x14ac:dyDescent="0.35"/>
    <row r="88376" customFormat="1" x14ac:dyDescent="0.35"/>
    <row r="88377" customFormat="1" x14ac:dyDescent="0.35"/>
    <row r="88378" customFormat="1" x14ac:dyDescent="0.35"/>
    <row r="88379" customFormat="1" x14ac:dyDescent="0.35"/>
    <row r="88380" customFormat="1" x14ac:dyDescent="0.35"/>
    <row r="88381" customFormat="1" x14ac:dyDescent="0.35"/>
    <row r="88382" customFormat="1" x14ac:dyDescent="0.35"/>
    <row r="88383" customFormat="1" x14ac:dyDescent="0.35"/>
    <row r="88384" customFormat="1" x14ac:dyDescent="0.35"/>
    <row r="88385" customFormat="1" x14ac:dyDescent="0.35"/>
    <row r="88386" customFormat="1" x14ac:dyDescent="0.35"/>
    <row r="88387" customFormat="1" x14ac:dyDescent="0.35"/>
    <row r="88388" customFormat="1" x14ac:dyDescent="0.35"/>
    <row r="88389" customFormat="1" x14ac:dyDescent="0.35"/>
    <row r="88390" customFormat="1" x14ac:dyDescent="0.35"/>
    <row r="88391" customFormat="1" x14ac:dyDescent="0.35"/>
    <row r="88392" customFormat="1" x14ac:dyDescent="0.35"/>
    <row r="88393" customFormat="1" x14ac:dyDescent="0.35"/>
    <row r="88394" customFormat="1" x14ac:dyDescent="0.35"/>
    <row r="88395" customFormat="1" x14ac:dyDescent="0.35"/>
    <row r="88396" customFormat="1" x14ac:dyDescent="0.35"/>
    <row r="88397" customFormat="1" x14ac:dyDescent="0.35"/>
    <row r="88398" customFormat="1" x14ac:dyDescent="0.35"/>
    <row r="88399" customFormat="1" x14ac:dyDescent="0.35"/>
    <row r="88400" customFormat="1" x14ac:dyDescent="0.35"/>
    <row r="88401" customFormat="1" x14ac:dyDescent="0.35"/>
    <row r="88402" customFormat="1" x14ac:dyDescent="0.35"/>
    <row r="88403" customFormat="1" x14ac:dyDescent="0.35"/>
    <row r="88404" customFormat="1" x14ac:dyDescent="0.35"/>
    <row r="88405" customFormat="1" x14ac:dyDescent="0.35"/>
    <row r="88406" customFormat="1" x14ac:dyDescent="0.35"/>
    <row r="88407" customFormat="1" x14ac:dyDescent="0.35"/>
    <row r="88408" customFormat="1" x14ac:dyDescent="0.35"/>
    <row r="88409" customFormat="1" x14ac:dyDescent="0.35"/>
    <row r="88410" customFormat="1" x14ac:dyDescent="0.35"/>
    <row r="88411" customFormat="1" x14ac:dyDescent="0.35"/>
    <row r="88412" customFormat="1" x14ac:dyDescent="0.35"/>
    <row r="88413" customFormat="1" x14ac:dyDescent="0.35"/>
    <row r="88414" customFormat="1" x14ac:dyDescent="0.35"/>
    <row r="88415" customFormat="1" x14ac:dyDescent="0.35"/>
    <row r="88416" customFormat="1" x14ac:dyDescent="0.35"/>
    <row r="88417" customFormat="1" x14ac:dyDescent="0.35"/>
    <row r="88418" customFormat="1" x14ac:dyDescent="0.35"/>
    <row r="88419" customFormat="1" x14ac:dyDescent="0.35"/>
    <row r="88420" customFormat="1" x14ac:dyDescent="0.35"/>
    <row r="88421" customFormat="1" x14ac:dyDescent="0.35"/>
    <row r="88422" customFormat="1" x14ac:dyDescent="0.35"/>
    <row r="88423" customFormat="1" x14ac:dyDescent="0.35"/>
    <row r="88424" customFormat="1" x14ac:dyDescent="0.35"/>
    <row r="88425" customFormat="1" x14ac:dyDescent="0.35"/>
    <row r="88426" customFormat="1" x14ac:dyDescent="0.35"/>
    <row r="88427" customFormat="1" x14ac:dyDescent="0.35"/>
    <row r="88428" customFormat="1" x14ac:dyDescent="0.35"/>
    <row r="88429" customFormat="1" x14ac:dyDescent="0.35"/>
    <row r="88430" customFormat="1" x14ac:dyDescent="0.35"/>
    <row r="88431" customFormat="1" x14ac:dyDescent="0.35"/>
    <row r="88432" customFormat="1" x14ac:dyDescent="0.35"/>
    <row r="88433" customFormat="1" x14ac:dyDescent="0.35"/>
    <row r="88434" customFormat="1" x14ac:dyDescent="0.35"/>
    <row r="88435" customFormat="1" x14ac:dyDescent="0.35"/>
    <row r="88436" customFormat="1" x14ac:dyDescent="0.35"/>
    <row r="88437" customFormat="1" x14ac:dyDescent="0.35"/>
    <row r="88438" customFormat="1" x14ac:dyDescent="0.35"/>
    <row r="88439" customFormat="1" x14ac:dyDescent="0.35"/>
    <row r="88440" customFormat="1" x14ac:dyDescent="0.35"/>
    <row r="88441" customFormat="1" x14ac:dyDescent="0.35"/>
    <row r="88442" customFormat="1" x14ac:dyDescent="0.35"/>
    <row r="88443" customFormat="1" x14ac:dyDescent="0.35"/>
    <row r="88444" customFormat="1" x14ac:dyDescent="0.35"/>
    <row r="88445" customFormat="1" x14ac:dyDescent="0.35"/>
    <row r="88446" customFormat="1" x14ac:dyDescent="0.35"/>
    <row r="88447" customFormat="1" x14ac:dyDescent="0.35"/>
    <row r="88448" customFormat="1" x14ac:dyDescent="0.35"/>
    <row r="88449" customFormat="1" x14ac:dyDescent="0.35"/>
    <row r="88450" customFormat="1" x14ac:dyDescent="0.35"/>
    <row r="88451" customFormat="1" x14ac:dyDescent="0.35"/>
    <row r="88452" customFormat="1" x14ac:dyDescent="0.35"/>
    <row r="88453" customFormat="1" x14ac:dyDescent="0.35"/>
    <row r="88454" customFormat="1" x14ac:dyDescent="0.35"/>
    <row r="88455" customFormat="1" x14ac:dyDescent="0.35"/>
    <row r="88456" customFormat="1" x14ac:dyDescent="0.35"/>
    <row r="88457" customFormat="1" x14ac:dyDescent="0.35"/>
    <row r="88458" customFormat="1" x14ac:dyDescent="0.35"/>
    <row r="88459" customFormat="1" x14ac:dyDescent="0.35"/>
    <row r="88460" customFormat="1" x14ac:dyDescent="0.35"/>
    <row r="88461" customFormat="1" x14ac:dyDescent="0.35"/>
    <row r="88462" customFormat="1" x14ac:dyDescent="0.35"/>
    <row r="88463" customFormat="1" x14ac:dyDescent="0.35"/>
    <row r="88464" customFormat="1" x14ac:dyDescent="0.35"/>
    <row r="88465" customFormat="1" x14ac:dyDescent="0.35"/>
    <row r="88466" customFormat="1" x14ac:dyDescent="0.35"/>
    <row r="88467" customFormat="1" x14ac:dyDescent="0.35"/>
    <row r="88468" customFormat="1" x14ac:dyDescent="0.35"/>
    <row r="88469" customFormat="1" x14ac:dyDescent="0.35"/>
    <row r="88470" customFormat="1" x14ac:dyDescent="0.35"/>
    <row r="88471" customFormat="1" x14ac:dyDescent="0.35"/>
    <row r="88472" customFormat="1" x14ac:dyDescent="0.35"/>
    <row r="88473" customFormat="1" x14ac:dyDescent="0.35"/>
    <row r="88474" customFormat="1" x14ac:dyDescent="0.35"/>
    <row r="88475" customFormat="1" x14ac:dyDescent="0.35"/>
    <row r="88476" customFormat="1" x14ac:dyDescent="0.35"/>
    <row r="88477" customFormat="1" x14ac:dyDescent="0.35"/>
    <row r="88478" customFormat="1" x14ac:dyDescent="0.35"/>
    <row r="88479" customFormat="1" x14ac:dyDescent="0.35"/>
    <row r="88480" customFormat="1" x14ac:dyDescent="0.35"/>
    <row r="88481" customFormat="1" x14ac:dyDescent="0.35"/>
    <row r="88482" customFormat="1" x14ac:dyDescent="0.35"/>
    <row r="88483" customFormat="1" x14ac:dyDescent="0.35"/>
    <row r="88484" customFormat="1" x14ac:dyDescent="0.35"/>
    <row r="88485" customFormat="1" x14ac:dyDescent="0.35"/>
    <row r="88486" customFormat="1" x14ac:dyDescent="0.35"/>
    <row r="88487" customFormat="1" x14ac:dyDescent="0.35"/>
    <row r="88488" customFormat="1" x14ac:dyDescent="0.35"/>
    <row r="88489" customFormat="1" x14ac:dyDescent="0.35"/>
    <row r="88490" customFormat="1" x14ac:dyDescent="0.35"/>
    <row r="88491" customFormat="1" x14ac:dyDescent="0.35"/>
    <row r="88492" customFormat="1" x14ac:dyDescent="0.35"/>
    <row r="88493" customFormat="1" x14ac:dyDescent="0.35"/>
    <row r="88494" customFormat="1" x14ac:dyDescent="0.35"/>
    <row r="88495" customFormat="1" x14ac:dyDescent="0.35"/>
    <row r="88496" customFormat="1" x14ac:dyDescent="0.35"/>
    <row r="88497" customFormat="1" x14ac:dyDescent="0.35"/>
    <row r="88498" customFormat="1" x14ac:dyDescent="0.35"/>
    <row r="88499" customFormat="1" x14ac:dyDescent="0.35"/>
    <row r="88500" customFormat="1" x14ac:dyDescent="0.35"/>
    <row r="88501" customFormat="1" x14ac:dyDescent="0.35"/>
    <row r="88502" customFormat="1" x14ac:dyDescent="0.35"/>
    <row r="88503" customFormat="1" x14ac:dyDescent="0.35"/>
    <row r="88504" customFormat="1" x14ac:dyDescent="0.35"/>
    <row r="88505" customFormat="1" x14ac:dyDescent="0.35"/>
    <row r="88506" customFormat="1" x14ac:dyDescent="0.35"/>
    <row r="88507" customFormat="1" x14ac:dyDescent="0.35"/>
    <row r="88508" customFormat="1" x14ac:dyDescent="0.35"/>
    <row r="88509" customFormat="1" x14ac:dyDescent="0.35"/>
    <row r="88510" customFormat="1" x14ac:dyDescent="0.35"/>
    <row r="88511" customFormat="1" x14ac:dyDescent="0.35"/>
    <row r="88512" customFormat="1" x14ac:dyDescent="0.35"/>
    <row r="88513" customFormat="1" x14ac:dyDescent="0.35"/>
    <row r="88514" customFormat="1" x14ac:dyDescent="0.35"/>
    <row r="88515" customFormat="1" x14ac:dyDescent="0.35"/>
    <row r="88516" customFormat="1" x14ac:dyDescent="0.35"/>
    <row r="88517" customFormat="1" x14ac:dyDescent="0.35"/>
    <row r="88518" customFormat="1" x14ac:dyDescent="0.35"/>
    <row r="88519" customFormat="1" x14ac:dyDescent="0.35"/>
    <row r="88520" customFormat="1" x14ac:dyDescent="0.35"/>
    <row r="88521" customFormat="1" x14ac:dyDescent="0.35"/>
    <row r="88522" customFormat="1" x14ac:dyDescent="0.35"/>
    <row r="88523" customFormat="1" x14ac:dyDescent="0.35"/>
    <row r="88524" customFormat="1" x14ac:dyDescent="0.35"/>
    <row r="88525" customFormat="1" x14ac:dyDescent="0.35"/>
    <row r="88526" customFormat="1" x14ac:dyDescent="0.35"/>
    <row r="88527" customFormat="1" x14ac:dyDescent="0.35"/>
    <row r="88528" customFormat="1" x14ac:dyDescent="0.35"/>
    <row r="88529" customFormat="1" x14ac:dyDescent="0.35"/>
    <row r="88530" customFormat="1" x14ac:dyDescent="0.35"/>
    <row r="88531" customFormat="1" x14ac:dyDescent="0.35"/>
    <row r="88532" customFormat="1" x14ac:dyDescent="0.35"/>
    <row r="88533" customFormat="1" x14ac:dyDescent="0.35"/>
    <row r="88534" customFormat="1" x14ac:dyDescent="0.35"/>
    <row r="88535" customFormat="1" x14ac:dyDescent="0.35"/>
    <row r="88536" customFormat="1" x14ac:dyDescent="0.35"/>
    <row r="88537" customFormat="1" x14ac:dyDescent="0.35"/>
    <row r="88538" customFormat="1" x14ac:dyDescent="0.35"/>
    <row r="88539" customFormat="1" x14ac:dyDescent="0.35"/>
    <row r="88540" customFormat="1" x14ac:dyDescent="0.35"/>
    <row r="88541" customFormat="1" x14ac:dyDescent="0.35"/>
    <row r="88542" customFormat="1" x14ac:dyDescent="0.35"/>
    <row r="88543" customFormat="1" x14ac:dyDescent="0.35"/>
    <row r="88544" customFormat="1" x14ac:dyDescent="0.35"/>
    <row r="88545" customFormat="1" x14ac:dyDescent="0.35"/>
    <row r="88546" customFormat="1" x14ac:dyDescent="0.35"/>
    <row r="88547" customFormat="1" x14ac:dyDescent="0.35"/>
    <row r="88548" customFormat="1" x14ac:dyDescent="0.35"/>
    <row r="88549" customFormat="1" x14ac:dyDescent="0.35"/>
    <row r="88550" customFormat="1" x14ac:dyDescent="0.35"/>
    <row r="88551" customFormat="1" x14ac:dyDescent="0.35"/>
    <row r="88552" customFormat="1" x14ac:dyDescent="0.35"/>
    <row r="88553" customFormat="1" x14ac:dyDescent="0.35"/>
    <row r="88554" customFormat="1" x14ac:dyDescent="0.35"/>
    <row r="88555" customFormat="1" x14ac:dyDescent="0.35"/>
    <row r="88556" customFormat="1" x14ac:dyDescent="0.35"/>
    <row r="88557" customFormat="1" x14ac:dyDescent="0.35"/>
    <row r="88558" customFormat="1" x14ac:dyDescent="0.35"/>
    <row r="88559" customFormat="1" x14ac:dyDescent="0.35"/>
    <row r="88560" customFormat="1" x14ac:dyDescent="0.35"/>
    <row r="88561" customFormat="1" x14ac:dyDescent="0.35"/>
    <row r="88562" customFormat="1" x14ac:dyDescent="0.35"/>
    <row r="88563" customFormat="1" x14ac:dyDescent="0.35"/>
    <row r="88564" customFormat="1" x14ac:dyDescent="0.35"/>
    <row r="88565" customFormat="1" x14ac:dyDescent="0.35"/>
    <row r="88566" customFormat="1" x14ac:dyDescent="0.35"/>
    <row r="88567" customFormat="1" x14ac:dyDescent="0.35"/>
    <row r="88568" customFormat="1" x14ac:dyDescent="0.35"/>
    <row r="88569" customFormat="1" x14ac:dyDescent="0.35"/>
    <row r="88570" customFormat="1" x14ac:dyDescent="0.35"/>
    <row r="88571" customFormat="1" x14ac:dyDescent="0.35"/>
    <row r="88572" customFormat="1" x14ac:dyDescent="0.35"/>
    <row r="88573" customFormat="1" x14ac:dyDescent="0.35"/>
    <row r="88574" customFormat="1" x14ac:dyDescent="0.35"/>
    <row r="88575" customFormat="1" x14ac:dyDescent="0.35"/>
    <row r="88576" customFormat="1" x14ac:dyDescent="0.35"/>
    <row r="88577" customFormat="1" x14ac:dyDescent="0.35"/>
    <row r="88578" customFormat="1" x14ac:dyDescent="0.35"/>
    <row r="88579" customFormat="1" x14ac:dyDescent="0.35"/>
    <row r="88580" customFormat="1" x14ac:dyDescent="0.35"/>
    <row r="88581" customFormat="1" x14ac:dyDescent="0.35"/>
    <row r="88582" customFormat="1" x14ac:dyDescent="0.35"/>
    <row r="88583" customFormat="1" x14ac:dyDescent="0.35"/>
    <row r="88584" customFormat="1" x14ac:dyDescent="0.35"/>
    <row r="88585" customFormat="1" x14ac:dyDescent="0.35"/>
    <row r="88586" customFormat="1" x14ac:dyDescent="0.35"/>
    <row r="88587" customFormat="1" x14ac:dyDescent="0.35"/>
    <row r="88588" customFormat="1" x14ac:dyDescent="0.35"/>
    <row r="88589" customFormat="1" x14ac:dyDescent="0.35"/>
    <row r="88590" customFormat="1" x14ac:dyDescent="0.35"/>
    <row r="88591" customFormat="1" x14ac:dyDescent="0.35"/>
    <row r="88592" customFormat="1" x14ac:dyDescent="0.35"/>
    <row r="88593" customFormat="1" x14ac:dyDescent="0.35"/>
    <row r="88594" customFormat="1" x14ac:dyDescent="0.35"/>
    <row r="88595" customFormat="1" x14ac:dyDescent="0.35"/>
    <row r="88596" customFormat="1" x14ac:dyDescent="0.35"/>
    <row r="88597" customFormat="1" x14ac:dyDescent="0.35"/>
    <row r="88598" customFormat="1" x14ac:dyDescent="0.35"/>
    <row r="88599" customFormat="1" x14ac:dyDescent="0.35"/>
    <row r="88600" customFormat="1" x14ac:dyDescent="0.35"/>
    <row r="88601" customFormat="1" x14ac:dyDescent="0.35"/>
    <row r="88602" customFormat="1" x14ac:dyDescent="0.35"/>
    <row r="88603" customFormat="1" x14ac:dyDescent="0.35"/>
    <row r="88604" customFormat="1" x14ac:dyDescent="0.35"/>
    <row r="88605" customFormat="1" x14ac:dyDescent="0.35"/>
    <row r="88606" customFormat="1" x14ac:dyDescent="0.35"/>
    <row r="88607" customFormat="1" x14ac:dyDescent="0.35"/>
    <row r="88608" customFormat="1" x14ac:dyDescent="0.35"/>
    <row r="88609" customFormat="1" x14ac:dyDescent="0.35"/>
    <row r="88610" customFormat="1" x14ac:dyDescent="0.35"/>
    <row r="88611" customFormat="1" x14ac:dyDescent="0.35"/>
    <row r="88612" customFormat="1" x14ac:dyDescent="0.35"/>
    <row r="88613" customFormat="1" x14ac:dyDescent="0.35"/>
    <row r="88614" customFormat="1" x14ac:dyDescent="0.35"/>
    <row r="88615" customFormat="1" x14ac:dyDescent="0.35"/>
    <row r="88616" customFormat="1" x14ac:dyDescent="0.35"/>
    <row r="88617" customFormat="1" x14ac:dyDescent="0.35"/>
    <row r="88618" customFormat="1" x14ac:dyDescent="0.35"/>
    <row r="88619" customFormat="1" x14ac:dyDescent="0.35"/>
    <row r="88620" customFormat="1" x14ac:dyDescent="0.35"/>
    <row r="88621" customFormat="1" x14ac:dyDescent="0.35"/>
    <row r="88622" customFormat="1" x14ac:dyDescent="0.35"/>
    <row r="88623" customFormat="1" x14ac:dyDescent="0.35"/>
    <row r="88624" customFormat="1" x14ac:dyDescent="0.35"/>
    <row r="88625" customFormat="1" x14ac:dyDescent="0.35"/>
    <row r="88626" customFormat="1" x14ac:dyDescent="0.35"/>
    <row r="88627" customFormat="1" x14ac:dyDescent="0.35"/>
    <row r="88628" customFormat="1" x14ac:dyDescent="0.35"/>
    <row r="88629" customFormat="1" x14ac:dyDescent="0.35"/>
    <row r="88630" customFormat="1" x14ac:dyDescent="0.35"/>
    <row r="88631" customFormat="1" x14ac:dyDescent="0.35"/>
    <row r="88632" customFormat="1" x14ac:dyDescent="0.35"/>
    <row r="88633" customFormat="1" x14ac:dyDescent="0.35"/>
    <row r="88634" customFormat="1" x14ac:dyDescent="0.35"/>
    <row r="88635" customFormat="1" x14ac:dyDescent="0.35"/>
    <row r="88636" customFormat="1" x14ac:dyDescent="0.35"/>
    <row r="88637" customFormat="1" x14ac:dyDescent="0.35"/>
    <row r="88638" customFormat="1" x14ac:dyDescent="0.35"/>
    <row r="88639" customFormat="1" x14ac:dyDescent="0.35"/>
    <row r="88640" customFormat="1" x14ac:dyDescent="0.35"/>
    <row r="88641" customFormat="1" x14ac:dyDescent="0.35"/>
    <row r="88642" customFormat="1" x14ac:dyDescent="0.35"/>
    <row r="88643" customFormat="1" x14ac:dyDescent="0.35"/>
    <row r="88644" customFormat="1" x14ac:dyDescent="0.35"/>
    <row r="88645" customFormat="1" x14ac:dyDescent="0.35"/>
    <row r="88646" customFormat="1" x14ac:dyDescent="0.35"/>
    <row r="88647" customFormat="1" x14ac:dyDescent="0.35"/>
    <row r="88648" customFormat="1" x14ac:dyDescent="0.35"/>
    <row r="88649" customFormat="1" x14ac:dyDescent="0.35"/>
    <row r="88650" customFormat="1" x14ac:dyDescent="0.35"/>
    <row r="88651" customFormat="1" x14ac:dyDescent="0.35"/>
    <row r="88652" customFormat="1" x14ac:dyDescent="0.35"/>
    <row r="88653" customFormat="1" x14ac:dyDescent="0.35"/>
    <row r="88654" customFormat="1" x14ac:dyDescent="0.35"/>
    <row r="88655" customFormat="1" x14ac:dyDescent="0.35"/>
    <row r="88656" customFormat="1" x14ac:dyDescent="0.35"/>
    <row r="88657" customFormat="1" x14ac:dyDescent="0.35"/>
    <row r="88658" customFormat="1" x14ac:dyDescent="0.35"/>
    <row r="88659" customFormat="1" x14ac:dyDescent="0.35"/>
    <row r="88660" customFormat="1" x14ac:dyDescent="0.35"/>
    <row r="88661" customFormat="1" x14ac:dyDescent="0.35"/>
    <row r="88662" customFormat="1" x14ac:dyDescent="0.35"/>
    <row r="88663" customFormat="1" x14ac:dyDescent="0.35"/>
    <row r="88664" customFormat="1" x14ac:dyDescent="0.35"/>
    <row r="88665" customFormat="1" x14ac:dyDescent="0.35"/>
    <row r="88666" customFormat="1" x14ac:dyDescent="0.35"/>
    <row r="88667" customFormat="1" x14ac:dyDescent="0.35"/>
    <row r="88668" customFormat="1" x14ac:dyDescent="0.35"/>
    <row r="88669" customFormat="1" x14ac:dyDescent="0.35"/>
    <row r="88670" customFormat="1" x14ac:dyDescent="0.35"/>
    <row r="88671" customFormat="1" x14ac:dyDescent="0.35"/>
    <row r="88672" customFormat="1" x14ac:dyDescent="0.35"/>
    <row r="88673" customFormat="1" x14ac:dyDescent="0.35"/>
    <row r="88674" customFormat="1" x14ac:dyDescent="0.35"/>
    <row r="88675" customFormat="1" x14ac:dyDescent="0.35"/>
    <row r="88676" customFormat="1" x14ac:dyDescent="0.35"/>
    <row r="88677" customFormat="1" x14ac:dyDescent="0.35"/>
    <row r="88678" customFormat="1" x14ac:dyDescent="0.35"/>
    <row r="88679" customFormat="1" x14ac:dyDescent="0.35"/>
    <row r="88680" customFormat="1" x14ac:dyDescent="0.35"/>
    <row r="88681" customFormat="1" x14ac:dyDescent="0.35"/>
    <row r="88682" customFormat="1" x14ac:dyDescent="0.35"/>
    <row r="88683" customFormat="1" x14ac:dyDescent="0.35"/>
    <row r="88684" customFormat="1" x14ac:dyDescent="0.35"/>
    <row r="88685" customFormat="1" x14ac:dyDescent="0.35"/>
    <row r="88686" customFormat="1" x14ac:dyDescent="0.35"/>
    <row r="88687" customFormat="1" x14ac:dyDescent="0.35"/>
    <row r="88688" customFormat="1" x14ac:dyDescent="0.35"/>
    <row r="88689" customFormat="1" x14ac:dyDescent="0.35"/>
    <row r="88690" customFormat="1" x14ac:dyDescent="0.35"/>
    <row r="88691" customFormat="1" x14ac:dyDescent="0.35"/>
    <row r="88692" customFormat="1" x14ac:dyDescent="0.35"/>
    <row r="88693" customFormat="1" x14ac:dyDescent="0.35"/>
    <row r="88694" customFormat="1" x14ac:dyDescent="0.35"/>
    <row r="88695" customFormat="1" x14ac:dyDescent="0.35"/>
    <row r="88696" customFormat="1" x14ac:dyDescent="0.35"/>
    <row r="88697" customFormat="1" x14ac:dyDescent="0.35"/>
    <row r="88698" customFormat="1" x14ac:dyDescent="0.35"/>
    <row r="88699" customFormat="1" x14ac:dyDescent="0.35"/>
    <row r="88700" customFormat="1" x14ac:dyDescent="0.35"/>
    <row r="88701" customFormat="1" x14ac:dyDescent="0.35"/>
    <row r="88702" customFormat="1" x14ac:dyDescent="0.35"/>
    <row r="88703" customFormat="1" x14ac:dyDescent="0.35"/>
    <row r="88704" customFormat="1" x14ac:dyDescent="0.35"/>
    <row r="88705" customFormat="1" x14ac:dyDescent="0.35"/>
    <row r="88706" customFormat="1" x14ac:dyDescent="0.35"/>
    <row r="88707" customFormat="1" x14ac:dyDescent="0.35"/>
    <row r="88708" customFormat="1" x14ac:dyDescent="0.35"/>
    <row r="88709" customFormat="1" x14ac:dyDescent="0.35"/>
    <row r="88710" customFormat="1" x14ac:dyDescent="0.35"/>
    <row r="88711" customFormat="1" x14ac:dyDescent="0.35"/>
    <row r="88712" customFormat="1" x14ac:dyDescent="0.35"/>
    <row r="88713" customFormat="1" x14ac:dyDescent="0.35"/>
    <row r="88714" customFormat="1" x14ac:dyDescent="0.35"/>
    <row r="88715" customFormat="1" x14ac:dyDescent="0.35"/>
    <row r="88716" customFormat="1" x14ac:dyDescent="0.35"/>
    <row r="88717" customFormat="1" x14ac:dyDescent="0.35"/>
    <row r="88718" customFormat="1" x14ac:dyDescent="0.35"/>
    <row r="88719" customFormat="1" x14ac:dyDescent="0.35"/>
    <row r="88720" customFormat="1" x14ac:dyDescent="0.35"/>
    <row r="88721" customFormat="1" x14ac:dyDescent="0.35"/>
    <row r="88722" customFormat="1" x14ac:dyDescent="0.35"/>
    <row r="88723" customFormat="1" x14ac:dyDescent="0.35"/>
    <row r="88724" customFormat="1" x14ac:dyDescent="0.35"/>
    <row r="88725" customFormat="1" x14ac:dyDescent="0.35"/>
    <row r="88726" customFormat="1" x14ac:dyDescent="0.35"/>
    <row r="88727" customFormat="1" x14ac:dyDescent="0.35"/>
    <row r="88728" customFormat="1" x14ac:dyDescent="0.35"/>
    <row r="88729" customFormat="1" x14ac:dyDescent="0.35"/>
    <row r="88730" customFormat="1" x14ac:dyDescent="0.35"/>
    <row r="88731" customFormat="1" x14ac:dyDescent="0.35"/>
    <row r="88732" customFormat="1" x14ac:dyDescent="0.35"/>
    <row r="88733" customFormat="1" x14ac:dyDescent="0.35"/>
    <row r="88734" customFormat="1" x14ac:dyDescent="0.35"/>
    <row r="88735" customFormat="1" x14ac:dyDescent="0.35"/>
    <row r="88736" customFormat="1" x14ac:dyDescent="0.35"/>
    <row r="88737" customFormat="1" x14ac:dyDescent="0.35"/>
    <row r="88738" customFormat="1" x14ac:dyDescent="0.35"/>
    <row r="88739" customFormat="1" x14ac:dyDescent="0.35"/>
    <row r="88740" customFormat="1" x14ac:dyDescent="0.35"/>
    <row r="88741" customFormat="1" x14ac:dyDescent="0.35"/>
    <row r="88742" customFormat="1" x14ac:dyDescent="0.35"/>
    <row r="88743" customFormat="1" x14ac:dyDescent="0.35"/>
    <row r="88744" customFormat="1" x14ac:dyDescent="0.35"/>
    <row r="88745" customFormat="1" x14ac:dyDescent="0.35"/>
    <row r="88746" customFormat="1" x14ac:dyDescent="0.35"/>
    <row r="88747" customFormat="1" x14ac:dyDescent="0.35"/>
    <row r="88748" customFormat="1" x14ac:dyDescent="0.35"/>
    <row r="88749" customFormat="1" x14ac:dyDescent="0.35"/>
    <row r="88750" customFormat="1" x14ac:dyDescent="0.35"/>
    <row r="88751" customFormat="1" x14ac:dyDescent="0.35"/>
    <row r="88752" customFormat="1" x14ac:dyDescent="0.35"/>
    <row r="88753" customFormat="1" x14ac:dyDescent="0.35"/>
    <row r="88754" customFormat="1" x14ac:dyDescent="0.35"/>
    <row r="88755" customFormat="1" x14ac:dyDescent="0.35"/>
    <row r="88756" customFormat="1" x14ac:dyDescent="0.35"/>
    <row r="88757" customFormat="1" x14ac:dyDescent="0.35"/>
    <row r="88758" customFormat="1" x14ac:dyDescent="0.35"/>
    <row r="88759" customFormat="1" x14ac:dyDescent="0.35"/>
    <row r="88760" customFormat="1" x14ac:dyDescent="0.35"/>
    <row r="88761" customFormat="1" x14ac:dyDescent="0.35"/>
    <row r="88762" customFormat="1" x14ac:dyDescent="0.35"/>
    <row r="88763" customFormat="1" x14ac:dyDescent="0.35"/>
    <row r="88764" customFormat="1" x14ac:dyDescent="0.35"/>
    <row r="88765" customFormat="1" x14ac:dyDescent="0.35"/>
    <row r="88766" customFormat="1" x14ac:dyDescent="0.35"/>
    <row r="88767" customFormat="1" x14ac:dyDescent="0.35"/>
    <row r="88768" customFormat="1" x14ac:dyDescent="0.35"/>
    <row r="88769" customFormat="1" x14ac:dyDescent="0.35"/>
    <row r="88770" customFormat="1" x14ac:dyDescent="0.35"/>
    <row r="88771" customFormat="1" x14ac:dyDescent="0.35"/>
    <row r="88772" customFormat="1" x14ac:dyDescent="0.35"/>
    <row r="88773" customFormat="1" x14ac:dyDescent="0.35"/>
    <row r="88774" customFormat="1" x14ac:dyDescent="0.35"/>
    <row r="88775" customFormat="1" x14ac:dyDescent="0.35"/>
    <row r="88776" customFormat="1" x14ac:dyDescent="0.35"/>
    <row r="88777" customFormat="1" x14ac:dyDescent="0.35"/>
    <row r="88778" customFormat="1" x14ac:dyDescent="0.35"/>
    <row r="88779" customFormat="1" x14ac:dyDescent="0.35"/>
    <row r="88780" customFormat="1" x14ac:dyDescent="0.35"/>
    <row r="88781" customFormat="1" x14ac:dyDescent="0.35"/>
    <row r="88782" customFormat="1" x14ac:dyDescent="0.35"/>
    <row r="88783" customFormat="1" x14ac:dyDescent="0.35"/>
    <row r="88784" customFormat="1" x14ac:dyDescent="0.35"/>
    <row r="88785" customFormat="1" x14ac:dyDescent="0.35"/>
    <row r="88786" customFormat="1" x14ac:dyDescent="0.35"/>
    <row r="88787" customFormat="1" x14ac:dyDescent="0.35"/>
    <row r="88788" customFormat="1" x14ac:dyDescent="0.35"/>
    <row r="88789" customFormat="1" x14ac:dyDescent="0.35"/>
    <row r="88790" customFormat="1" x14ac:dyDescent="0.35"/>
    <row r="88791" customFormat="1" x14ac:dyDescent="0.35"/>
    <row r="88792" customFormat="1" x14ac:dyDescent="0.35"/>
    <row r="88793" customFormat="1" x14ac:dyDescent="0.35"/>
    <row r="88794" customFormat="1" x14ac:dyDescent="0.35"/>
    <row r="88795" customFormat="1" x14ac:dyDescent="0.35"/>
    <row r="88796" customFormat="1" x14ac:dyDescent="0.35"/>
    <row r="88797" customFormat="1" x14ac:dyDescent="0.35"/>
    <row r="88798" customFormat="1" x14ac:dyDescent="0.35"/>
    <row r="88799" customFormat="1" x14ac:dyDescent="0.35"/>
    <row r="88800" customFormat="1" x14ac:dyDescent="0.35"/>
    <row r="88801" customFormat="1" x14ac:dyDescent="0.35"/>
    <row r="88802" customFormat="1" x14ac:dyDescent="0.35"/>
    <row r="88803" customFormat="1" x14ac:dyDescent="0.35"/>
    <row r="88804" customFormat="1" x14ac:dyDescent="0.35"/>
    <row r="88805" customFormat="1" x14ac:dyDescent="0.35"/>
    <row r="88806" customFormat="1" x14ac:dyDescent="0.35"/>
    <row r="88807" customFormat="1" x14ac:dyDescent="0.35"/>
    <row r="88808" customFormat="1" x14ac:dyDescent="0.35"/>
    <row r="88809" customFormat="1" x14ac:dyDescent="0.35"/>
    <row r="88810" customFormat="1" x14ac:dyDescent="0.35"/>
    <row r="88811" customFormat="1" x14ac:dyDescent="0.35"/>
    <row r="88812" customFormat="1" x14ac:dyDescent="0.35"/>
    <row r="88813" customFormat="1" x14ac:dyDescent="0.35"/>
    <row r="88814" customFormat="1" x14ac:dyDescent="0.35"/>
    <row r="88815" customFormat="1" x14ac:dyDescent="0.35"/>
    <row r="88816" customFormat="1" x14ac:dyDescent="0.35"/>
    <row r="88817" customFormat="1" x14ac:dyDescent="0.35"/>
    <row r="88818" customFormat="1" x14ac:dyDescent="0.35"/>
    <row r="88819" customFormat="1" x14ac:dyDescent="0.35"/>
    <row r="88820" customFormat="1" x14ac:dyDescent="0.35"/>
    <row r="88821" customFormat="1" x14ac:dyDescent="0.35"/>
    <row r="88822" customFormat="1" x14ac:dyDescent="0.35"/>
    <row r="88823" customFormat="1" x14ac:dyDescent="0.35"/>
    <row r="88824" customFormat="1" x14ac:dyDescent="0.35"/>
    <row r="88825" customFormat="1" x14ac:dyDescent="0.35"/>
    <row r="88826" customFormat="1" x14ac:dyDescent="0.35"/>
    <row r="88827" customFormat="1" x14ac:dyDescent="0.35"/>
    <row r="88828" customFormat="1" x14ac:dyDescent="0.35"/>
    <row r="88829" customFormat="1" x14ac:dyDescent="0.35"/>
    <row r="88830" customFormat="1" x14ac:dyDescent="0.35"/>
    <row r="88831" customFormat="1" x14ac:dyDescent="0.35"/>
    <row r="88832" customFormat="1" x14ac:dyDescent="0.35"/>
    <row r="88833" customFormat="1" x14ac:dyDescent="0.35"/>
    <row r="88834" customFormat="1" x14ac:dyDescent="0.35"/>
    <row r="88835" customFormat="1" x14ac:dyDescent="0.35"/>
    <row r="88836" customFormat="1" x14ac:dyDescent="0.35"/>
    <row r="88837" customFormat="1" x14ac:dyDescent="0.35"/>
    <row r="88838" customFormat="1" x14ac:dyDescent="0.35"/>
    <row r="88839" customFormat="1" x14ac:dyDescent="0.35"/>
    <row r="88840" customFormat="1" x14ac:dyDescent="0.35"/>
    <row r="88841" customFormat="1" x14ac:dyDescent="0.35"/>
    <row r="88842" customFormat="1" x14ac:dyDescent="0.35"/>
    <row r="88843" customFormat="1" x14ac:dyDescent="0.35"/>
    <row r="88844" customFormat="1" x14ac:dyDescent="0.35"/>
    <row r="88845" customFormat="1" x14ac:dyDescent="0.35"/>
    <row r="88846" customFormat="1" x14ac:dyDescent="0.35"/>
    <row r="88847" customFormat="1" x14ac:dyDescent="0.35"/>
    <row r="88848" customFormat="1" x14ac:dyDescent="0.35"/>
    <row r="88849" customFormat="1" x14ac:dyDescent="0.35"/>
    <row r="88850" customFormat="1" x14ac:dyDescent="0.35"/>
    <row r="88851" customFormat="1" x14ac:dyDescent="0.35"/>
    <row r="88852" customFormat="1" x14ac:dyDescent="0.35"/>
    <row r="88853" customFormat="1" x14ac:dyDescent="0.35"/>
    <row r="88854" customFormat="1" x14ac:dyDescent="0.35"/>
    <row r="88855" customFormat="1" x14ac:dyDescent="0.35"/>
    <row r="88856" customFormat="1" x14ac:dyDescent="0.35"/>
    <row r="88857" customFormat="1" x14ac:dyDescent="0.35"/>
    <row r="88858" customFormat="1" x14ac:dyDescent="0.35"/>
    <row r="88859" customFormat="1" x14ac:dyDescent="0.35"/>
    <row r="88860" customFormat="1" x14ac:dyDescent="0.35"/>
    <row r="88861" customFormat="1" x14ac:dyDescent="0.35"/>
    <row r="88862" customFormat="1" x14ac:dyDescent="0.35"/>
    <row r="88863" customFormat="1" x14ac:dyDescent="0.35"/>
    <row r="88864" customFormat="1" x14ac:dyDescent="0.35"/>
    <row r="88865" customFormat="1" x14ac:dyDescent="0.35"/>
    <row r="88866" customFormat="1" x14ac:dyDescent="0.35"/>
    <row r="88867" customFormat="1" x14ac:dyDescent="0.35"/>
    <row r="88868" customFormat="1" x14ac:dyDescent="0.35"/>
    <row r="88869" customFormat="1" x14ac:dyDescent="0.35"/>
    <row r="88870" customFormat="1" x14ac:dyDescent="0.35"/>
    <row r="88871" customFormat="1" x14ac:dyDescent="0.35"/>
    <row r="88872" customFormat="1" x14ac:dyDescent="0.35"/>
    <row r="88873" customFormat="1" x14ac:dyDescent="0.35"/>
    <row r="88874" customFormat="1" x14ac:dyDescent="0.35"/>
    <row r="88875" customFormat="1" x14ac:dyDescent="0.35"/>
    <row r="88876" customFormat="1" x14ac:dyDescent="0.35"/>
    <row r="88877" customFormat="1" x14ac:dyDescent="0.35"/>
    <row r="88878" customFormat="1" x14ac:dyDescent="0.35"/>
    <row r="88879" customFormat="1" x14ac:dyDescent="0.35"/>
    <row r="88880" customFormat="1" x14ac:dyDescent="0.35"/>
    <row r="88881" customFormat="1" x14ac:dyDescent="0.35"/>
    <row r="88882" customFormat="1" x14ac:dyDescent="0.35"/>
    <row r="88883" customFormat="1" x14ac:dyDescent="0.35"/>
    <row r="88884" customFormat="1" x14ac:dyDescent="0.35"/>
    <row r="88885" customFormat="1" x14ac:dyDescent="0.35"/>
    <row r="88886" customFormat="1" x14ac:dyDescent="0.35"/>
    <row r="88887" customFormat="1" x14ac:dyDescent="0.35"/>
    <row r="88888" customFormat="1" x14ac:dyDescent="0.35"/>
    <row r="88889" customFormat="1" x14ac:dyDescent="0.35"/>
    <row r="88890" customFormat="1" x14ac:dyDescent="0.35"/>
    <row r="88891" customFormat="1" x14ac:dyDescent="0.35"/>
    <row r="88892" customFormat="1" x14ac:dyDescent="0.35"/>
    <row r="88893" customFormat="1" x14ac:dyDescent="0.35"/>
    <row r="88894" customFormat="1" x14ac:dyDescent="0.35"/>
    <row r="88895" customFormat="1" x14ac:dyDescent="0.35"/>
    <row r="88896" customFormat="1" x14ac:dyDescent="0.35"/>
    <row r="88897" customFormat="1" x14ac:dyDescent="0.35"/>
    <row r="88898" customFormat="1" x14ac:dyDescent="0.35"/>
    <row r="88899" customFormat="1" x14ac:dyDescent="0.35"/>
    <row r="88900" customFormat="1" x14ac:dyDescent="0.35"/>
    <row r="88901" customFormat="1" x14ac:dyDescent="0.35"/>
    <row r="88902" customFormat="1" x14ac:dyDescent="0.35"/>
    <row r="88903" customFormat="1" x14ac:dyDescent="0.35"/>
    <row r="88904" customFormat="1" x14ac:dyDescent="0.35"/>
    <row r="88905" customFormat="1" x14ac:dyDescent="0.35"/>
    <row r="88906" customFormat="1" x14ac:dyDescent="0.35"/>
    <row r="88907" customFormat="1" x14ac:dyDescent="0.35"/>
    <row r="88908" customFormat="1" x14ac:dyDescent="0.35"/>
    <row r="88909" customFormat="1" x14ac:dyDescent="0.35"/>
    <row r="88910" customFormat="1" x14ac:dyDescent="0.35"/>
    <row r="88911" customFormat="1" x14ac:dyDescent="0.35"/>
    <row r="88912" customFormat="1" x14ac:dyDescent="0.35"/>
    <row r="88913" customFormat="1" x14ac:dyDescent="0.35"/>
    <row r="88914" customFormat="1" x14ac:dyDescent="0.35"/>
    <row r="88915" customFormat="1" x14ac:dyDescent="0.35"/>
    <row r="88916" customFormat="1" x14ac:dyDescent="0.35"/>
    <row r="88917" customFormat="1" x14ac:dyDescent="0.35"/>
    <row r="88918" customFormat="1" x14ac:dyDescent="0.35"/>
    <row r="88919" customFormat="1" x14ac:dyDescent="0.35"/>
    <row r="88920" customFormat="1" x14ac:dyDescent="0.35"/>
    <row r="88921" customFormat="1" x14ac:dyDescent="0.35"/>
    <row r="88922" customFormat="1" x14ac:dyDescent="0.35"/>
    <row r="88923" customFormat="1" x14ac:dyDescent="0.35"/>
    <row r="88924" customFormat="1" x14ac:dyDescent="0.35"/>
    <row r="88925" customFormat="1" x14ac:dyDescent="0.35"/>
    <row r="88926" customFormat="1" x14ac:dyDescent="0.35"/>
    <row r="88927" customFormat="1" x14ac:dyDescent="0.35"/>
    <row r="88928" customFormat="1" x14ac:dyDescent="0.35"/>
    <row r="88929" customFormat="1" x14ac:dyDescent="0.35"/>
    <row r="88930" customFormat="1" x14ac:dyDescent="0.35"/>
    <row r="88931" customFormat="1" x14ac:dyDescent="0.35"/>
    <row r="88932" customFormat="1" x14ac:dyDescent="0.35"/>
    <row r="88933" customFormat="1" x14ac:dyDescent="0.35"/>
    <row r="88934" customFormat="1" x14ac:dyDescent="0.35"/>
    <row r="88935" customFormat="1" x14ac:dyDescent="0.35"/>
    <row r="88936" customFormat="1" x14ac:dyDescent="0.35"/>
    <row r="88937" customFormat="1" x14ac:dyDescent="0.35"/>
    <row r="88938" customFormat="1" x14ac:dyDescent="0.35"/>
    <row r="88939" customFormat="1" x14ac:dyDescent="0.35"/>
    <row r="88940" customFormat="1" x14ac:dyDescent="0.35"/>
    <row r="88941" customFormat="1" x14ac:dyDescent="0.35"/>
    <row r="88942" customFormat="1" x14ac:dyDescent="0.35"/>
    <row r="88943" customFormat="1" x14ac:dyDescent="0.35"/>
    <row r="88944" customFormat="1" x14ac:dyDescent="0.35"/>
    <row r="88945" customFormat="1" x14ac:dyDescent="0.35"/>
    <row r="88946" customFormat="1" x14ac:dyDescent="0.35"/>
    <row r="88947" customFormat="1" x14ac:dyDescent="0.35"/>
    <row r="88948" customFormat="1" x14ac:dyDescent="0.35"/>
    <row r="88949" customFormat="1" x14ac:dyDescent="0.35"/>
    <row r="88950" customFormat="1" x14ac:dyDescent="0.35"/>
    <row r="88951" customFormat="1" x14ac:dyDescent="0.35"/>
    <row r="88952" customFormat="1" x14ac:dyDescent="0.35"/>
    <row r="88953" customFormat="1" x14ac:dyDescent="0.35"/>
    <row r="88954" customFormat="1" x14ac:dyDescent="0.35"/>
    <row r="88955" customFormat="1" x14ac:dyDescent="0.35"/>
    <row r="88956" customFormat="1" x14ac:dyDescent="0.35"/>
    <row r="88957" customFormat="1" x14ac:dyDescent="0.35"/>
    <row r="88958" customFormat="1" x14ac:dyDescent="0.35"/>
    <row r="88959" customFormat="1" x14ac:dyDescent="0.35"/>
    <row r="88960" customFormat="1" x14ac:dyDescent="0.35"/>
    <row r="88961" customFormat="1" x14ac:dyDescent="0.35"/>
    <row r="88962" customFormat="1" x14ac:dyDescent="0.35"/>
    <row r="88963" customFormat="1" x14ac:dyDescent="0.35"/>
    <row r="88964" customFormat="1" x14ac:dyDescent="0.35"/>
    <row r="88965" customFormat="1" x14ac:dyDescent="0.35"/>
    <row r="88966" customFormat="1" x14ac:dyDescent="0.35"/>
    <row r="88967" customFormat="1" x14ac:dyDescent="0.35"/>
    <row r="88968" customFormat="1" x14ac:dyDescent="0.35"/>
    <row r="88969" customFormat="1" x14ac:dyDescent="0.35"/>
    <row r="88970" customFormat="1" x14ac:dyDescent="0.35"/>
    <row r="88971" customFormat="1" x14ac:dyDescent="0.35"/>
    <row r="88972" customFormat="1" x14ac:dyDescent="0.35"/>
    <row r="88973" customFormat="1" x14ac:dyDescent="0.35"/>
    <row r="88974" customFormat="1" x14ac:dyDescent="0.35"/>
    <row r="88975" customFormat="1" x14ac:dyDescent="0.35"/>
    <row r="88976" customFormat="1" x14ac:dyDescent="0.35"/>
    <row r="88977" customFormat="1" x14ac:dyDescent="0.35"/>
    <row r="88978" customFormat="1" x14ac:dyDescent="0.35"/>
    <row r="88979" customFormat="1" x14ac:dyDescent="0.35"/>
    <row r="88980" customFormat="1" x14ac:dyDescent="0.35"/>
    <row r="88981" customFormat="1" x14ac:dyDescent="0.35"/>
    <row r="88982" customFormat="1" x14ac:dyDescent="0.35"/>
    <row r="88983" customFormat="1" x14ac:dyDescent="0.35"/>
    <row r="88984" customFormat="1" x14ac:dyDescent="0.35"/>
    <row r="88985" customFormat="1" x14ac:dyDescent="0.35"/>
    <row r="88986" customFormat="1" x14ac:dyDescent="0.35"/>
    <row r="88987" customFormat="1" x14ac:dyDescent="0.35"/>
    <row r="88988" customFormat="1" x14ac:dyDescent="0.35"/>
    <row r="88989" customFormat="1" x14ac:dyDescent="0.35"/>
    <row r="88990" customFormat="1" x14ac:dyDescent="0.35"/>
    <row r="88991" customFormat="1" x14ac:dyDescent="0.35"/>
    <row r="88992" customFormat="1" x14ac:dyDescent="0.35"/>
    <row r="88993" customFormat="1" x14ac:dyDescent="0.35"/>
    <row r="88994" customFormat="1" x14ac:dyDescent="0.35"/>
    <row r="88995" customFormat="1" x14ac:dyDescent="0.35"/>
    <row r="88996" customFormat="1" x14ac:dyDescent="0.35"/>
    <row r="88997" customFormat="1" x14ac:dyDescent="0.35"/>
    <row r="88998" customFormat="1" x14ac:dyDescent="0.35"/>
    <row r="88999" customFormat="1" x14ac:dyDescent="0.35"/>
    <row r="89000" customFormat="1" x14ac:dyDescent="0.35"/>
    <row r="89001" customFormat="1" x14ac:dyDescent="0.35"/>
    <row r="89002" customFormat="1" x14ac:dyDescent="0.35"/>
    <row r="89003" customFormat="1" x14ac:dyDescent="0.35"/>
    <row r="89004" customFormat="1" x14ac:dyDescent="0.35"/>
    <row r="89005" customFormat="1" x14ac:dyDescent="0.35"/>
    <row r="89006" customFormat="1" x14ac:dyDescent="0.35"/>
    <row r="89007" customFormat="1" x14ac:dyDescent="0.35"/>
    <row r="89008" customFormat="1" x14ac:dyDescent="0.35"/>
    <row r="89009" customFormat="1" x14ac:dyDescent="0.35"/>
    <row r="89010" customFormat="1" x14ac:dyDescent="0.35"/>
    <row r="89011" customFormat="1" x14ac:dyDescent="0.35"/>
    <row r="89012" customFormat="1" x14ac:dyDescent="0.35"/>
    <row r="89013" customFormat="1" x14ac:dyDescent="0.35"/>
    <row r="89014" customFormat="1" x14ac:dyDescent="0.35"/>
    <row r="89015" customFormat="1" x14ac:dyDescent="0.35"/>
    <row r="89016" customFormat="1" x14ac:dyDescent="0.35"/>
    <row r="89017" customFormat="1" x14ac:dyDescent="0.35"/>
    <row r="89018" customFormat="1" x14ac:dyDescent="0.35"/>
    <row r="89019" customFormat="1" x14ac:dyDescent="0.35"/>
    <row r="89020" customFormat="1" x14ac:dyDescent="0.35"/>
    <row r="89021" customFormat="1" x14ac:dyDescent="0.35"/>
    <row r="89022" customFormat="1" x14ac:dyDescent="0.35"/>
    <row r="89023" customFormat="1" x14ac:dyDescent="0.35"/>
    <row r="89024" customFormat="1" x14ac:dyDescent="0.35"/>
    <row r="89025" customFormat="1" x14ac:dyDescent="0.35"/>
    <row r="89026" customFormat="1" x14ac:dyDescent="0.35"/>
    <row r="89027" customFormat="1" x14ac:dyDescent="0.35"/>
    <row r="89028" customFormat="1" x14ac:dyDescent="0.35"/>
    <row r="89029" customFormat="1" x14ac:dyDescent="0.35"/>
    <row r="89030" customFormat="1" x14ac:dyDescent="0.35"/>
    <row r="89031" customFormat="1" x14ac:dyDescent="0.35"/>
    <row r="89032" customFormat="1" x14ac:dyDescent="0.35"/>
    <row r="89033" customFormat="1" x14ac:dyDescent="0.35"/>
    <row r="89034" customFormat="1" x14ac:dyDescent="0.35"/>
    <row r="89035" customFormat="1" x14ac:dyDescent="0.35"/>
    <row r="89036" customFormat="1" x14ac:dyDescent="0.35"/>
    <row r="89037" customFormat="1" x14ac:dyDescent="0.35"/>
    <row r="89038" customFormat="1" x14ac:dyDescent="0.35"/>
    <row r="89039" customFormat="1" x14ac:dyDescent="0.35"/>
    <row r="89040" customFormat="1" x14ac:dyDescent="0.35"/>
    <row r="89041" customFormat="1" x14ac:dyDescent="0.35"/>
    <row r="89042" customFormat="1" x14ac:dyDescent="0.35"/>
    <row r="89043" customFormat="1" x14ac:dyDescent="0.35"/>
    <row r="89044" customFormat="1" x14ac:dyDescent="0.35"/>
    <row r="89045" customFormat="1" x14ac:dyDescent="0.35"/>
    <row r="89046" customFormat="1" x14ac:dyDescent="0.35"/>
    <row r="89047" customFormat="1" x14ac:dyDescent="0.35"/>
    <row r="89048" customFormat="1" x14ac:dyDescent="0.35"/>
    <row r="89049" customFormat="1" x14ac:dyDescent="0.35"/>
    <row r="89050" customFormat="1" x14ac:dyDescent="0.35"/>
    <row r="89051" customFormat="1" x14ac:dyDescent="0.35"/>
    <row r="89052" customFormat="1" x14ac:dyDescent="0.35"/>
    <row r="89053" customFormat="1" x14ac:dyDescent="0.35"/>
    <row r="89054" customFormat="1" x14ac:dyDescent="0.35"/>
    <row r="89055" customFormat="1" x14ac:dyDescent="0.35"/>
    <row r="89056" customFormat="1" x14ac:dyDescent="0.35"/>
    <row r="89057" customFormat="1" x14ac:dyDescent="0.35"/>
    <row r="89058" customFormat="1" x14ac:dyDescent="0.35"/>
    <row r="89059" customFormat="1" x14ac:dyDescent="0.35"/>
    <row r="89060" customFormat="1" x14ac:dyDescent="0.35"/>
    <row r="89061" customFormat="1" x14ac:dyDescent="0.35"/>
    <row r="89062" customFormat="1" x14ac:dyDescent="0.35"/>
    <row r="89063" customFormat="1" x14ac:dyDescent="0.35"/>
    <row r="89064" customFormat="1" x14ac:dyDescent="0.35"/>
    <row r="89065" customFormat="1" x14ac:dyDescent="0.35"/>
    <row r="89066" customFormat="1" x14ac:dyDescent="0.35"/>
    <row r="89067" customFormat="1" x14ac:dyDescent="0.35"/>
    <row r="89068" customFormat="1" x14ac:dyDescent="0.35"/>
    <row r="89069" customFormat="1" x14ac:dyDescent="0.35"/>
    <row r="89070" customFormat="1" x14ac:dyDescent="0.35"/>
    <row r="89071" customFormat="1" x14ac:dyDescent="0.35"/>
    <row r="89072" customFormat="1" x14ac:dyDescent="0.35"/>
    <row r="89073" customFormat="1" x14ac:dyDescent="0.35"/>
    <row r="89074" customFormat="1" x14ac:dyDescent="0.35"/>
    <row r="89075" customFormat="1" x14ac:dyDescent="0.35"/>
    <row r="89076" customFormat="1" x14ac:dyDescent="0.35"/>
    <row r="89077" customFormat="1" x14ac:dyDescent="0.35"/>
    <row r="89078" customFormat="1" x14ac:dyDescent="0.35"/>
    <row r="89079" customFormat="1" x14ac:dyDescent="0.35"/>
    <row r="89080" customFormat="1" x14ac:dyDescent="0.35"/>
    <row r="89081" customFormat="1" x14ac:dyDescent="0.35"/>
    <row r="89082" customFormat="1" x14ac:dyDescent="0.35"/>
    <row r="89083" customFormat="1" x14ac:dyDescent="0.35"/>
    <row r="89084" customFormat="1" x14ac:dyDescent="0.35"/>
    <row r="89085" customFormat="1" x14ac:dyDescent="0.35"/>
    <row r="89086" customFormat="1" x14ac:dyDescent="0.35"/>
    <row r="89087" customFormat="1" x14ac:dyDescent="0.35"/>
    <row r="89088" customFormat="1" x14ac:dyDescent="0.35"/>
    <row r="89089" customFormat="1" x14ac:dyDescent="0.35"/>
    <row r="89090" customFormat="1" x14ac:dyDescent="0.35"/>
    <row r="89091" customFormat="1" x14ac:dyDescent="0.35"/>
    <row r="89092" customFormat="1" x14ac:dyDescent="0.35"/>
    <row r="89093" customFormat="1" x14ac:dyDescent="0.35"/>
    <row r="89094" customFormat="1" x14ac:dyDescent="0.35"/>
    <row r="89095" customFormat="1" x14ac:dyDescent="0.35"/>
    <row r="89096" customFormat="1" x14ac:dyDescent="0.35"/>
    <row r="89097" customFormat="1" x14ac:dyDescent="0.35"/>
    <row r="89098" customFormat="1" x14ac:dyDescent="0.35"/>
    <row r="89099" customFormat="1" x14ac:dyDescent="0.35"/>
    <row r="89100" customFormat="1" x14ac:dyDescent="0.35"/>
    <row r="89101" customFormat="1" x14ac:dyDescent="0.35"/>
    <row r="89102" customFormat="1" x14ac:dyDescent="0.35"/>
    <row r="89103" customFormat="1" x14ac:dyDescent="0.35"/>
    <row r="89104" customFormat="1" x14ac:dyDescent="0.35"/>
    <row r="89105" customFormat="1" x14ac:dyDescent="0.35"/>
    <row r="89106" customFormat="1" x14ac:dyDescent="0.35"/>
    <row r="89107" customFormat="1" x14ac:dyDescent="0.35"/>
    <row r="89108" customFormat="1" x14ac:dyDescent="0.35"/>
    <row r="89109" customFormat="1" x14ac:dyDescent="0.35"/>
    <row r="89110" customFormat="1" x14ac:dyDescent="0.35"/>
    <row r="89111" customFormat="1" x14ac:dyDescent="0.35"/>
    <row r="89112" customFormat="1" x14ac:dyDescent="0.35"/>
    <row r="89113" customFormat="1" x14ac:dyDescent="0.35"/>
    <row r="89114" customFormat="1" x14ac:dyDescent="0.35"/>
    <row r="89115" customFormat="1" x14ac:dyDescent="0.35"/>
    <row r="89116" customFormat="1" x14ac:dyDescent="0.35"/>
    <row r="89117" customFormat="1" x14ac:dyDescent="0.35"/>
    <row r="89118" customFormat="1" x14ac:dyDescent="0.35"/>
    <row r="89119" customFormat="1" x14ac:dyDescent="0.35"/>
    <row r="89120" customFormat="1" x14ac:dyDescent="0.35"/>
    <row r="89121" customFormat="1" x14ac:dyDescent="0.35"/>
    <row r="89122" customFormat="1" x14ac:dyDescent="0.35"/>
    <row r="89123" customFormat="1" x14ac:dyDescent="0.35"/>
    <row r="89124" customFormat="1" x14ac:dyDescent="0.35"/>
    <row r="89125" customFormat="1" x14ac:dyDescent="0.35"/>
    <row r="89126" customFormat="1" x14ac:dyDescent="0.35"/>
    <row r="89127" customFormat="1" x14ac:dyDescent="0.35"/>
    <row r="89128" customFormat="1" x14ac:dyDescent="0.35"/>
    <row r="89129" customFormat="1" x14ac:dyDescent="0.35"/>
    <row r="89130" customFormat="1" x14ac:dyDescent="0.35"/>
    <row r="89131" customFormat="1" x14ac:dyDescent="0.35"/>
    <row r="89132" customFormat="1" x14ac:dyDescent="0.35"/>
    <row r="89133" customFormat="1" x14ac:dyDescent="0.35"/>
    <row r="89134" customFormat="1" x14ac:dyDescent="0.35"/>
    <row r="89135" customFormat="1" x14ac:dyDescent="0.35"/>
    <row r="89136" customFormat="1" x14ac:dyDescent="0.35"/>
    <row r="89137" customFormat="1" x14ac:dyDescent="0.35"/>
    <row r="89138" customFormat="1" x14ac:dyDescent="0.35"/>
    <row r="89139" customFormat="1" x14ac:dyDescent="0.35"/>
    <row r="89140" customFormat="1" x14ac:dyDescent="0.35"/>
    <row r="89141" customFormat="1" x14ac:dyDescent="0.35"/>
    <row r="89142" customFormat="1" x14ac:dyDescent="0.35"/>
    <row r="89143" customFormat="1" x14ac:dyDescent="0.35"/>
    <row r="89144" customFormat="1" x14ac:dyDescent="0.35"/>
    <row r="89145" customFormat="1" x14ac:dyDescent="0.35"/>
    <row r="89146" customFormat="1" x14ac:dyDescent="0.35"/>
    <row r="89147" customFormat="1" x14ac:dyDescent="0.35"/>
    <row r="89148" customFormat="1" x14ac:dyDescent="0.35"/>
    <row r="89149" customFormat="1" x14ac:dyDescent="0.35"/>
    <row r="89150" customFormat="1" x14ac:dyDescent="0.35"/>
    <row r="89151" customFormat="1" x14ac:dyDescent="0.35"/>
    <row r="89152" customFormat="1" x14ac:dyDescent="0.35"/>
    <row r="89153" customFormat="1" x14ac:dyDescent="0.35"/>
    <row r="89154" customFormat="1" x14ac:dyDescent="0.35"/>
    <row r="89155" customFormat="1" x14ac:dyDescent="0.35"/>
    <row r="89156" customFormat="1" x14ac:dyDescent="0.35"/>
    <row r="89157" customFormat="1" x14ac:dyDescent="0.35"/>
    <row r="89158" customFormat="1" x14ac:dyDescent="0.35"/>
    <row r="89159" customFormat="1" x14ac:dyDescent="0.35"/>
    <row r="89160" customFormat="1" x14ac:dyDescent="0.35"/>
    <row r="89161" customFormat="1" x14ac:dyDescent="0.35"/>
    <row r="89162" customFormat="1" x14ac:dyDescent="0.35"/>
    <row r="89163" customFormat="1" x14ac:dyDescent="0.35"/>
    <row r="89164" customFormat="1" x14ac:dyDescent="0.35"/>
    <row r="89165" customFormat="1" x14ac:dyDescent="0.35"/>
    <row r="89166" customFormat="1" x14ac:dyDescent="0.35"/>
    <row r="89167" customFormat="1" x14ac:dyDescent="0.35"/>
    <row r="89168" customFormat="1" x14ac:dyDescent="0.35"/>
    <row r="89169" customFormat="1" x14ac:dyDescent="0.35"/>
    <row r="89170" customFormat="1" x14ac:dyDescent="0.35"/>
    <row r="89171" customFormat="1" x14ac:dyDescent="0.35"/>
    <row r="89172" customFormat="1" x14ac:dyDescent="0.35"/>
    <row r="89173" customFormat="1" x14ac:dyDescent="0.35"/>
    <row r="89174" customFormat="1" x14ac:dyDescent="0.35"/>
    <row r="89175" customFormat="1" x14ac:dyDescent="0.35"/>
    <row r="89176" customFormat="1" x14ac:dyDescent="0.35"/>
    <row r="89177" customFormat="1" x14ac:dyDescent="0.35"/>
    <row r="89178" customFormat="1" x14ac:dyDescent="0.35"/>
    <row r="89179" customFormat="1" x14ac:dyDescent="0.35"/>
    <row r="89180" customFormat="1" x14ac:dyDescent="0.35"/>
    <row r="89181" customFormat="1" x14ac:dyDescent="0.35"/>
    <row r="89182" customFormat="1" x14ac:dyDescent="0.35"/>
    <row r="89183" customFormat="1" x14ac:dyDescent="0.35"/>
    <row r="89184" customFormat="1" x14ac:dyDescent="0.35"/>
    <row r="89185" customFormat="1" x14ac:dyDescent="0.35"/>
    <row r="89186" customFormat="1" x14ac:dyDescent="0.35"/>
    <row r="89187" customFormat="1" x14ac:dyDescent="0.35"/>
    <row r="89188" customFormat="1" x14ac:dyDescent="0.35"/>
    <row r="89189" customFormat="1" x14ac:dyDescent="0.35"/>
    <row r="89190" customFormat="1" x14ac:dyDescent="0.35"/>
    <row r="89191" customFormat="1" x14ac:dyDescent="0.35"/>
    <row r="89192" customFormat="1" x14ac:dyDescent="0.35"/>
    <row r="89193" customFormat="1" x14ac:dyDescent="0.35"/>
    <row r="89194" customFormat="1" x14ac:dyDescent="0.35"/>
    <row r="89195" customFormat="1" x14ac:dyDescent="0.35"/>
    <row r="89196" customFormat="1" x14ac:dyDescent="0.35"/>
    <row r="89197" customFormat="1" x14ac:dyDescent="0.35"/>
    <row r="89198" customFormat="1" x14ac:dyDescent="0.35"/>
    <row r="89199" customFormat="1" x14ac:dyDescent="0.35"/>
    <row r="89200" customFormat="1" x14ac:dyDescent="0.35"/>
    <row r="89201" customFormat="1" x14ac:dyDescent="0.35"/>
    <row r="89202" customFormat="1" x14ac:dyDescent="0.35"/>
    <row r="89203" customFormat="1" x14ac:dyDescent="0.35"/>
    <row r="89204" customFormat="1" x14ac:dyDescent="0.35"/>
    <row r="89205" customFormat="1" x14ac:dyDescent="0.35"/>
    <row r="89206" customFormat="1" x14ac:dyDescent="0.35"/>
    <row r="89207" customFormat="1" x14ac:dyDescent="0.35"/>
    <row r="89208" customFormat="1" x14ac:dyDescent="0.35"/>
    <row r="89209" customFormat="1" x14ac:dyDescent="0.35"/>
    <row r="89210" customFormat="1" x14ac:dyDescent="0.35"/>
    <row r="89211" customFormat="1" x14ac:dyDescent="0.35"/>
    <row r="89212" customFormat="1" x14ac:dyDescent="0.35"/>
    <row r="89213" customFormat="1" x14ac:dyDescent="0.35"/>
    <row r="89214" customFormat="1" x14ac:dyDescent="0.35"/>
    <row r="89215" customFormat="1" x14ac:dyDescent="0.35"/>
    <row r="89216" customFormat="1" x14ac:dyDescent="0.35"/>
    <row r="89217" customFormat="1" x14ac:dyDescent="0.35"/>
    <row r="89218" customFormat="1" x14ac:dyDescent="0.35"/>
    <row r="89219" customFormat="1" x14ac:dyDescent="0.35"/>
    <row r="89220" customFormat="1" x14ac:dyDescent="0.35"/>
    <row r="89221" customFormat="1" x14ac:dyDescent="0.35"/>
    <row r="89222" customFormat="1" x14ac:dyDescent="0.35"/>
    <row r="89223" customFormat="1" x14ac:dyDescent="0.35"/>
    <row r="89224" customFormat="1" x14ac:dyDescent="0.35"/>
    <row r="89225" customFormat="1" x14ac:dyDescent="0.35"/>
    <row r="89226" customFormat="1" x14ac:dyDescent="0.35"/>
    <row r="89227" customFormat="1" x14ac:dyDescent="0.35"/>
    <row r="89228" customFormat="1" x14ac:dyDescent="0.35"/>
    <row r="89229" customFormat="1" x14ac:dyDescent="0.35"/>
    <row r="89230" customFormat="1" x14ac:dyDescent="0.35"/>
    <row r="89231" customFormat="1" x14ac:dyDescent="0.35"/>
    <row r="89232" customFormat="1" x14ac:dyDescent="0.35"/>
    <row r="89233" customFormat="1" x14ac:dyDescent="0.35"/>
    <row r="89234" customFormat="1" x14ac:dyDescent="0.35"/>
    <row r="89235" customFormat="1" x14ac:dyDescent="0.35"/>
    <row r="89236" customFormat="1" x14ac:dyDescent="0.35"/>
    <row r="89237" customFormat="1" x14ac:dyDescent="0.35"/>
    <row r="89238" customFormat="1" x14ac:dyDescent="0.35"/>
    <row r="89239" customFormat="1" x14ac:dyDescent="0.35"/>
    <row r="89240" customFormat="1" x14ac:dyDescent="0.35"/>
    <row r="89241" customFormat="1" x14ac:dyDescent="0.35"/>
    <row r="89242" customFormat="1" x14ac:dyDescent="0.35"/>
    <row r="89243" customFormat="1" x14ac:dyDescent="0.35"/>
    <row r="89244" customFormat="1" x14ac:dyDescent="0.35"/>
    <row r="89245" customFormat="1" x14ac:dyDescent="0.35"/>
    <row r="89246" customFormat="1" x14ac:dyDescent="0.35"/>
    <row r="89247" customFormat="1" x14ac:dyDescent="0.35"/>
    <row r="89248" customFormat="1" x14ac:dyDescent="0.35"/>
    <row r="89249" customFormat="1" x14ac:dyDescent="0.35"/>
    <row r="89250" customFormat="1" x14ac:dyDescent="0.35"/>
    <row r="89251" customFormat="1" x14ac:dyDescent="0.35"/>
    <row r="89252" customFormat="1" x14ac:dyDescent="0.35"/>
    <row r="89253" customFormat="1" x14ac:dyDescent="0.35"/>
    <row r="89254" customFormat="1" x14ac:dyDescent="0.35"/>
    <row r="89255" customFormat="1" x14ac:dyDescent="0.35"/>
    <row r="89256" customFormat="1" x14ac:dyDescent="0.35"/>
    <row r="89257" customFormat="1" x14ac:dyDescent="0.35"/>
    <row r="89258" customFormat="1" x14ac:dyDescent="0.35"/>
    <row r="89259" customFormat="1" x14ac:dyDescent="0.35"/>
    <row r="89260" customFormat="1" x14ac:dyDescent="0.35"/>
    <row r="89261" customFormat="1" x14ac:dyDescent="0.35"/>
    <row r="89262" customFormat="1" x14ac:dyDescent="0.35"/>
    <row r="89263" customFormat="1" x14ac:dyDescent="0.35"/>
    <row r="89264" customFormat="1" x14ac:dyDescent="0.35"/>
    <row r="89265" customFormat="1" x14ac:dyDescent="0.35"/>
    <row r="89266" customFormat="1" x14ac:dyDescent="0.35"/>
    <row r="89267" customFormat="1" x14ac:dyDescent="0.35"/>
    <row r="89268" customFormat="1" x14ac:dyDescent="0.35"/>
    <row r="89269" customFormat="1" x14ac:dyDescent="0.35"/>
    <row r="89270" customFormat="1" x14ac:dyDescent="0.35"/>
    <row r="89271" customFormat="1" x14ac:dyDescent="0.35"/>
    <row r="89272" customFormat="1" x14ac:dyDescent="0.35"/>
    <row r="89273" customFormat="1" x14ac:dyDescent="0.35"/>
    <row r="89274" customFormat="1" x14ac:dyDescent="0.35"/>
    <row r="89275" customFormat="1" x14ac:dyDescent="0.35"/>
    <row r="89276" customFormat="1" x14ac:dyDescent="0.35"/>
    <row r="89277" customFormat="1" x14ac:dyDescent="0.35"/>
    <row r="89278" customFormat="1" x14ac:dyDescent="0.35"/>
    <row r="89279" customFormat="1" x14ac:dyDescent="0.35"/>
    <row r="89280" customFormat="1" x14ac:dyDescent="0.35"/>
    <row r="89281" customFormat="1" x14ac:dyDescent="0.35"/>
    <row r="89282" customFormat="1" x14ac:dyDescent="0.35"/>
    <row r="89283" customFormat="1" x14ac:dyDescent="0.35"/>
    <row r="89284" customFormat="1" x14ac:dyDescent="0.35"/>
    <row r="89285" customFormat="1" x14ac:dyDescent="0.35"/>
    <row r="89286" customFormat="1" x14ac:dyDescent="0.35"/>
    <row r="89287" customFormat="1" x14ac:dyDescent="0.35"/>
    <row r="89288" customFormat="1" x14ac:dyDescent="0.35"/>
    <row r="89289" customFormat="1" x14ac:dyDescent="0.35"/>
    <row r="89290" customFormat="1" x14ac:dyDescent="0.35"/>
    <row r="89291" customFormat="1" x14ac:dyDescent="0.35"/>
    <row r="89292" customFormat="1" x14ac:dyDescent="0.35"/>
    <row r="89293" customFormat="1" x14ac:dyDescent="0.35"/>
    <row r="89294" customFormat="1" x14ac:dyDescent="0.35"/>
    <row r="89295" customFormat="1" x14ac:dyDescent="0.35"/>
    <row r="89296" customFormat="1" x14ac:dyDescent="0.35"/>
    <row r="89297" customFormat="1" x14ac:dyDescent="0.35"/>
    <row r="89298" customFormat="1" x14ac:dyDescent="0.35"/>
    <row r="89299" customFormat="1" x14ac:dyDescent="0.35"/>
    <row r="89300" customFormat="1" x14ac:dyDescent="0.35"/>
    <row r="89301" customFormat="1" x14ac:dyDescent="0.35"/>
    <row r="89302" customFormat="1" x14ac:dyDescent="0.35"/>
    <row r="89303" customFormat="1" x14ac:dyDescent="0.35"/>
    <row r="89304" customFormat="1" x14ac:dyDescent="0.35"/>
    <row r="89305" customFormat="1" x14ac:dyDescent="0.35"/>
    <row r="89306" customFormat="1" x14ac:dyDescent="0.35"/>
    <row r="89307" customFormat="1" x14ac:dyDescent="0.35"/>
    <row r="89308" customFormat="1" x14ac:dyDescent="0.35"/>
    <row r="89309" customFormat="1" x14ac:dyDescent="0.35"/>
    <row r="89310" customFormat="1" x14ac:dyDescent="0.35"/>
    <row r="89311" customFormat="1" x14ac:dyDescent="0.35"/>
    <row r="89312" customFormat="1" x14ac:dyDescent="0.35"/>
    <row r="89313" customFormat="1" x14ac:dyDescent="0.35"/>
    <row r="89314" customFormat="1" x14ac:dyDescent="0.35"/>
    <row r="89315" customFormat="1" x14ac:dyDescent="0.35"/>
    <row r="89316" customFormat="1" x14ac:dyDescent="0.35"/>
    <row r="89317" customFormat="1" x14ac:dyDescent="0.35"/>
    <row r="89318" customFormat="1" x14ac:dyDescent="0.35"/>
    <row r="89319" customFormat="1" x14ac:dyDescent="0.35"/>
    <row r="89320" customFormat="1" x14ac:dyDescent="0.35"/>
    <row r="89321" customFormat="1" x14ac:dyDescent="0.35"/>
    <row r="89322" customFormat="1" x14ac:dyDescent="0.35"/>
    <row r="89323" customFormat="1" x14ac:dyDescent="0.35"/>
    <row r="89324" customFormat="1" x14ac:dyDescent="0.35"/>
    <row r="89325" customFormat="1" x14ac:dyDescent="0.35"/>
    <row r="89326" customFormat="1" x14ac:dyDescent="0.35"/>
    <row r="89327" customFormat="1" x14ac:dyDescent="0.35"/>
    <row r="89328" customFormat="1" x14ac:dyDescent="0.35"/>
    <row r="89329" customFormat="1" x14ac:dyDescent="0.35"/>
    <row r="89330" customFormat="1" x14ac:dyDescent="0.35"/>
    <row r="89331" customFormat="1" x14ac:dyDescent="0.35"/>
    <row r="89332" customFormat="1" x14ac:dyDescent="0.35"/>
    <row r="89333" customFormat="1" x14ac:dyDescent="0.35"/>
    <row r="89334" customFormat="1" x14ac:dyDescent="0.35"/>
    <row r="89335" customFormat="1" x14ac:dyDescent="0.35"/>
    <row r="89336" customFormat="1" x14ac:dyDescent="0.35"/>
    <row r="89337" customFormat="1" x14ac:dyDescent="0.35"/>
    <row r="89338" customFormat="1" x14ac:dyDescent="0.35"/>
    <row r="89339" customFormat="1" x14ac:dyDescent="0.35"/>
    <row r="89340" customFormat="1" x14ac:dyDescent="0.35"/>
    <row r="89341" customFormat="1" x14ac:dyDescent="0.35"/>
    <row r="89342" customFormat="1" x14ac:dyDescent="0.35"/>
    <row r="89343" customFormat="1" x14ac:dyDescent="0.35"/>
    <row r="89344" customFormat="1" x14ac:dyDescent="0.35"/>
    <row r="89345" customFormat="1" x14ac:dyDescent="0.35"/>
    <row r="89346" customFormat="1" x14ac:dyDescent="0.35"/>
    <row r="89347" customFormat="1" x14ac:dyDescent="0.35"/>
    <row r="89348" customFormat="1" x14ac:dyDescent="0.35"/>
    <row r="89349" customFormat="1" x14ac:dyDescent="0.35"/>
    <row r="89350" customFormat="1" x14ac:dyDescent="0.35"/>
    <row r="89351" customFormat="1" x14ac:dyDescent="0.35"/>
    <row r="89352" customFormat="1" x14ac:dyDescent="0.35"/>
    <row r="89353" customFormat="1" x14ac:dyDescent="0.35"/>
    <row r="89354" customFormat="1" x14ac:dyDescent="0.35"/>
    <row r="89355" customFormat="1" x14ac:dyDescent="0.35"/>
    <row r="89356" customFormat="1" x14ac:dyDescent="0.35"/>
    <row r="89357" customFormat="1" x14ac:dyDescent="0.35"/>
    <row r="89358" customFormat="1" x14ac:dyDescent="0.35"/>
    <row r="89359" customFormat="1" x14ac:dyDescent="0.35"/>
    <row r="89360" customFormat="1" x14ac:dyDescent="0.35"/>
    <row r="89361" customFormat="1" x14ac:dyDescent="0.35"/>
    <row r="89362" customFormat="1" x14ac:dyDescent="0.35"/>
    <row r="89363" customFormat="1" x14ac:dyDescent="0.35"/>
    <row r="89364" customFormat="1" x14ac:dyDescent="0.35"/>
    <row r="89365" customFormat="1" x14ac:dyDescent="0.35"/>
    <row r="89366" customFormat="1" x14ac:dyDescent="0.35"/>
    <row r="89367" customFormat="1" x14ac:dyDescent="0.35"/>
    <row r="89368" customFormat="1" x14ac:dyDescent="0.35"/>
    <row r="89369" customFormat="1" x14ac:dyDescent="0.35"/>
    <row r="89370" customFormat="1" x14ac:dyDescent="0.35"/>
    <row r="89371" customFormat="1" x14ac:dyDescent="0.35"/>
    <row r="89372" customFormat="1" x14ac:dyDescent="0.35"/>
    <row r="89373" customFormat="1" x14ac:dyDescent="0.35"/>
    <row r="89374" customFormat="1" x14ac:dyDescent="0.35"/>
    <row r="89375" customFormat="1" x14ac:dyDescent="0.35"/>
    <row r="89376" customFormat="1" x14ac:dyDescent="0.35"/>
    <row r="89377" customFormat="1" x14ac:dyDescent="0.35"/>
    <row r="89378" customFormat="1" x14ac:dyDescent="0.35"/>
    <row r="89379" customFormat="1" x14ac:dyDescent="0.35"/>
    <row r="89380" customFormat="1" x14ac:dyDescent="0.35"/>
    <row r="89381" customFormat="1" x14ac:dyDescent="0.35"/>
    <row r="89382" customFormat="1" x14ac:dyDescent="0.35"/>
    <row r="89383" customFormat="1" x14ac:dyDescent="0.35"/>
    <row r="89384" customFormat="1" x14ac:dyDescent="0.35"/>
    <row r="89385" customFormat="1" x14ac:dyDescent="0.35"/>
    <row r="89386" customFormat="1" x14ac:dyDescent="0.35"/>
    <row r="89387" customFormat="1" x14ac:dyDescent="0.35"/>
    <row r="89388" customFormat="1" x14ac:dyDescent="0.35"/>
    <row r="89389" customFormat="1" x14ac:dyDescent="0.35"/>
    <row r="89390" customFormat="1" x14ac:dyDescent="0.35"/>
    <row r="89391" customFormat="1" x14ac:dyDescent="0.35"/>
    <row r="89392" customFormat="1" x14ac:dyDescent="0.35"/>
    <row r="89393" customFormat="1" x14ac:dyDescent="0.35"/>
    <row r="89394" customFormat="1" x14ac:dyDescent="0.35"/>
    <row r="89395" customFormat="1" x14ac:dyDescent="0.35"/>
    <row r="89396" customFormat="1" x14ac:dyDescent="0.35"/>
    <row r="89397" customFormat="1" x14ac:dyDescent="0.35"/>
    <row r="89398" customFormat="1" x14ac:dyDescent="0.35"/>
    <row r="89399" customFormat="1" x14ac:dyDescent="0.35"/>
    <row r="89400" customFormat="1" x14ac:dyDescent="0.35"/>
    <row r="89401" customFormat="1" x14ac:dyDescent="0.35"/>
    <row r="89402" customFormat="1" x14ac:dyDescent="0.35"/>
    <row r="89403" customFormat="1" x14ac:dyDescent="0.35"/>
    <row r="89404" customFormat="1" x14ac:dyDescent="0.35"/>
    <row r="89405" customFormat="1" x14ac:dyDescent="0.35"/>
    <row r="89406" customFormat="1" x14ac:dyDescent="0.35"/>
    <row r="89407" customFormat="1" x14ac:dyDescent="0.35"/>
    <row r="89408" customFormat="1" x14ac:dyDescent="0.35"/>
    <row r="89409" customFormat="1" x14ac:dyDescent="0.35"/>
    <row r="89410" customFormat="1" x14ac:dyDescent="0.35"/>
    <row r="89411" customFormat="1" x14ac:dyDescent="0.35"/>
    <row r="89412" customFormat="1" x14ac:dyDescent="0.35"/>
    <row r="89413" customFormat="1" x14ac:dyDescent="0.35"/>
    <row r="89414" customFormat="1" x14ac:dyDescent="0.35"/>
    <row r="89415" customFormat="1" x14ac:dyDescent="0.35"/>
    <row r="89416" customFormat="1" x14ac:dyDescent="0.35"/>
    <row r="89417" customFormat="1" x14ac:dyDescent="0.35"/>
    <row r="89418" customFormat="1" x14ac:dyDescent="0.35"/>
    <row r="89419" customFormat="1" x14ac:dyDescent="0.35"/>
    <row r="89420" customFormat="1" x14ac:dyDescent="0.35"/>
    <row r="89421" customFormat="1" x14ac:dyDescent="0.35"/>
    <row r="89422" customFormat="1" x14ac:dyDescent="0.35"/>
    <row r="89423" customFormat="1" x14ac:dyDescent="0.35"/>
    <row r="89424" customFormat="1" x14ac:dyDescent="0.35"/>
    <row r="89425" customFormat="1" x14ac:dyDescent="0.35"/>
    <row r="89426" customFormat="1" x14ac:dyDescent="0.35"/>
    <row r="89427" customFormat="1" x14ac:dyDescent="0.35"/>
    <row r="89428" customFormat="1" x14ac:dyDescent="0.35"/>
    <row r="89429" customFormat="1" x14ac:dyDescent="0.35"/>
    <row r="89430" customFormat="1" x14ac:dyDescent="0.35"/>
    <row r="89431" customFormat="1" x14ac:dyDescent="0.35"/>
    <row r="89432" customFormat="1" x14ac:dyDescent="0.35"/>
    <row r="89433" customFormat="1" x14ac:dyDescent="0.35"/>
    <row r="89434" customFormat="1" x14ac:dyDescent="0.35"/>
    <row r="89435" customFormat="1" x14ac:dyDescent="0.35"/>
    <row r="89436" customFormat="1" x14ac:dyDescent="0.35"/>
    <row r="89437" customFormat="1" x14ac:dyDescent="0.35"/>
    <row r="89438" customFormat="1" x14ac:dyDescent="0.35"/>
    <row r="89439" customFormat="1" x14ac:dyDescent="0.35"/>
    <row r="89440" customFormat="1" x14ac:dyDescent="0.35"/>
    <row r="89441" customFormat="1" x14ac:dyDescent="0.35"/>
    <row r="89442" customFormat="1" x14ac:dyDescent="0.35"/>
    <row r="89443" customFormat="1" x14ac:dyDescent="0.35"/>
    <row r="89444" customFormat="1" x14ac:dyDescent="0.35"/>
    <row r="89445" customFormat="1" x14ac:dyDescent="0.35"/>
    <row r="89446" customFormat="1" x14ac:dyDescent="0.35"/>
    <row r="89447" customFormat="1" x14ac:dyDescent="0.35"/>
    <row r="89448" customFormat="1" x14ac:dyDescent="0.35"/>
    <row r="89449" customFormat="1" x14ac:dyDescent="0.35"/>
    <row r="89450" customFormat="1" x14ac:dyDescent="0.35"/>
    <row r="89451" customFormat="1" x14ac:dyDescent="0.35"/>
    <row r="89452" customFormat="1" x14ac:dyDescent="0.35"/>
    <row r="89453" customFormat="1" x14ac:dyDescent="0.35"/>
    <row r="89454" customFormat="1" x14ac:dyDescent="0.35"/>
    <row r="89455" customFormat="1" x14ac:dyDescent="0.35"/>
    <row r="89456" customFormat="1" x14ac:dyDescent="0.35"/>
    <row r="89457" customFormat="1" x14ac:dyDescent="0.35"/>
    <row r="89458" customFormat="1" x14ac:dyDescent="0.35"/>
    <row r="89459" customFormat="1" x14ac:dyDescent="0.35"/>
    <row r="89460" customFormat="1" x14ac:dyDescent="0.35"/>
    <row r="89461" customFormat="1" x14ac:dyDescent="0.35"/>
    <row r="89462" customFormat="1" x14ac:dyDescent="0.35"/>
    <row r="89463" customFormat="1" x14ac:dyDescent="0.35"/>
    <row r="89464" customFormat="1" x14ac:dyDescent="0.35"/>
    <row r="89465" customFormat="1" x14ac:dyDescent="0.35"/>
    <row r="89466" customFormat="1" x14ac:dyDescent="0.35"/>
    <row r="89467" customFormat="1" x14ac:dyDescent="0.35"/>
    <row r="89468" customFormat="1" x14ac:dyDescent="0.35"/>
    <row r="89469" customFormat="1" x14ac:dyDescent="0.35"/>
    <row r="89470" customFormat="1" x14ac:dyDescent="0.35"/>
    <row r="89471" customFormat="1" x14ac:dyDescent="0.35"/>
    <row r="89472" customFormat="1" x14ac:dyDescent="0.35"/>
    <row r="89473" customFormat="1" x14ac:dyDescent="0.35"/>
    <row r="89474" customFormat="1" x14ac:dyDescent="0.35"/>
    <row r="89475" customFormat="1" x14ac:dyDescent="0.35"/>
    <row r="89476" customFormat="1" x14ac:dyDescent="0.35"/>
    <row r="89477" customFormat="1" x14ac:dyDescent="0.35"/>
    <row r="89478" customFormat="1" x14ac:dyDescent="0.35"/>
    <row r="89479" customFormat="1" x14ac:dyDescent="0.35"/>
    <row r="89480" customFormat="1" x14ac:dyDescent="0.35"/>
    <row r="89481" customFormat="1" x14ac:dyDescent="0.35"/>
    <row r="89482" customFormat="1" x14ac:dyDescent="0.35"/>
    <row r="89483" customFormat="1" x14ac:dyDescent="0.35"/>
    <row r="89484" customFormat="1" x14ac:dyDescent="0.35"/>
    <row r="89485" customFormat="1" x14ac:dyDescent="0.35"/>
    <row r="89486" customFormat="1" x14ac:dyDescent="0.35"/>
    <row r="89487" customFormat="1" x14ac:dyDescent="0.35"/>
    <row r="89488" customFormat="1" x14ac:dyDescent="0.35"/>
    <row r="89489" customFormat="1" x14ac:dyDescent="0.35"/>
    <row r="89490" customFormat="1" x14ac:dyDescent="0.35"/>
    <row r="89491" customFormat="1" x14ac:dyDescent="0.35"/>
    <row r="89492" customFormat="1" x14ac:dyDescent="0.35"/>
    <row r="89493" customFormat="1" x14ac:dyDescent="0.35"/>
    <row r="89494" customFormat="1" x14ac:dyDescent="0.35"/>
    <row r="89495" customFormat="1" x14ac:dyDescent="0.35"/>
    <row r="89496" customFormat="1" x14ac:dyDescent="0.35"/>
    <row r="89497" customFormat="1" x14ac:dyDescent="0.35"/>
    <row r="89498" customFormat="1" x14ac:dyDescent="0.35"/>
    <row r="89499" customFormat="1" x14ac:dyDescent="0.35"/>
    <row r="89500" customFormat="1" x14ac:dyDescent="0.35"/>
    <row r="89501" customFormat="1" x14ac:dyDescent="0.35"/>
    <row r="89502" customFormat="1" x14ac:dyDescent="0.35"/>
    <row r="89503" customFormat="1" x14ac:dyDescent="0.35"/>
    <row r="89504" customFormat="1" x14ac:dyDescent="0.35"/>
    <row r="89505" customFormat="1" x14ac:dyDescent="0.35"/>
    <row r="89506" customFormat="1" x14ac:dyDescent="0.35"/>
    <row r="89507" customFormat="1" x14ac:dyDescent="0.35"/>
    <row r="89508" customFormat="1" x14ac:dyDescent="0.35"/>
    <row r="89509" customFormat="1" x14ac:dyDescent="0.35"/>
    <row r="89510" customFormat="1" x14ac:dyDescent="0.35"/>
    <row r="89511" customFormat="1" x14ac:dyDescent="0.35"/>
    <row r="89512" customFormat="1" x14ac:dyDescent="0.35"/>
    <row r="89513" customFormat="1" x14ac:dyDescent="0.35"/>
    <row r="89514" customFormat="1" x14ac:dyDescent="0.35"/>
    <row r="89515" customFormat="1" x14ac:dyDescent="0.35"/>
    <row r="89516" customFormat="1" x14ac:dyDescent="0.35"/>
    <row r="89517" customFormat="1" x14ac:dyDescent="0.35"/>
    <row r="89518" customFormat="1" x14ac:dyDescent="0.35"/>
    <row r="89519" customFormat="1" x14ac:dyDescent="0.35"/>
    <row r="89520" customFormat="1" x14ac:dyDescent="0.35"/>
    <row r="89521" customFormat="1" x14ac:dyDescent="0.35"/>
    <row r="89522" customFormat="1" x14ac:dyDescent="0.35"/>
    <row r="89523" customFormat="1" x14ac:dyDescent="0.35"/>
    <row r="89524" customFormat="1" x14ac:dyDescent="0.35"/>
    <row r="89525" customFormat="1" x14ac:dyDescent="0.35"/>
    <row r="89526" customFormat="1" x14ac:dyDescent="0.35"/>
    <row r="89527" customFormat="1" x14ac:dyDescent="0.35"/>
    <row r="89528" customFormat="1" x14ac:dyDescent="0.35"/>
    <row r="89529" customFormat="1" x14ac:dyDescent="0.35"/>
    <row r="89530" customFormat="1" x14ac:dyDescent="0.35"/>
    <row r="89531" customFormat="1" x14ac:dyDescent="0.35"/>
    <row r="89532" customFormat="1" x14ac:dyDescent="0.35"/>
    <row r="89533" customFormat="1" x14ac:dyDescent="0.35"/>
    <row r="89534" customFormat="1" x14ac:dyDescent="0.35"/>
    <row r="89535" customFormat="1" x14ac:dyDescent="0.35"/>
    <row r="89536" customFormat="1" x14ac:dyDescent="0.35"/>
    <row r="89537" customFormat="1" x14ac:dyDescent="0.35"/>
    <row r="89538" customFormat="1" x14ac:dyDescent="0.35"/>
    <row r="89539" customFormat="1" x14ac:dyDescent="0.35"/>
    <row r="89540" customFormat="1" x14ac:dyDescent="0.35"/>
    <row r="89541" customFormat="1" x14ac:dyDescent="0.35"/>
    <row r="89542" customFormat="1" x14ac:dyDescent="0.35"/>
    <row r="89543" customFormat="1" x14ac:dyDescent="0.35"/>
    <row r="89544" customFormat="1" x14ac:dyDescent="0.35"/>
    <row r="89545" customFormat="1" x14ac:dyDescent="0.35"/>
    <row r="89546" customFormat="1" x14ac:dyDescent="0.35"/>
    <row r="89547" customFormat="1" x14ac:dyDescent="0.35"/>
    <row r="89548" customFormat="1" x14ac:dyDescent="0.35"/>
    <row r="89549" customFormat="1" x14ac:dyDescent="0.35"/>
    <row r="89550" customFormat="1" x14ac:dyDescent="0.35"/>
    <row r="89551" customFormat="1" x14ac:dyDescent="0.35"/>
    <row r="89552" customFormat="1" x14ac:dyDescent="0.35"/>
    <row r="89553" customFormat="1" x14ac:dyDescent="0.35"/>
    <row r="89554" customFormat="1" x14ac:dyDescent="0.35"/>
    <row r="89555" customFormat="1" x14ac:dyDescent="0.35"/>
    <row r="89556" customFormat="1" x14ac:dyDescent="0.35"/>
    <row r="89557" customFormat="1" x14ac:dyDescent="0.35"/>
    <row r="89558" customFormat="1" x14ac:dyDescent="0.35"/>
    <row r="89559" customFormat="1" x14ac:dyDescent="0.35"/>
    <row r="89560" customFormat="1" x14ac:dyDescent="0.35"/>
    <row r="89561" customFormat="1" x14ac:dyDescent="0.35"/>
    <row r="89562" customFormat="1" x14ac:dyDescent="0.35"/>
    <row r="89563" customFormat="1" x14ac:dyDescent="0.35"/>
    <row r="89564" customFormat="1" x14ac:dyDescent="0.35"/>
    <row r="89565" customFormat="1" x14ac:dyDescent="0.35"/>
    <row r="89566" customFormat="1" x14ac:dyDescent="0.35"/>
    <row r="89567" customFormat="1" x14ac:dyDescent="0.35"/>
    <row r="89568" customFormat="1" x14ac:dyDescent="0.35"/>
    <row r="89569" customFormat="1" x14ac:dyDescent="0.35"/>
    <row r="89570" customFormat="1" x14ac:dyDescent="0.35"/>
    <row r="89571" customFormat="1" x14ac:dyDescent="0.35"/>
    <row r="89572" customFormat="1" x14ac:dyDescent="0.35"/>
    <row r="89573" customFormat="1" x14ac:dyDescent="0.35"/>
    <row r="89574" customFormat="1" x14ac:dyDescent="0.35"/>
    <row r="89575" customFormat="1" x14ac:dyDescent="0.35"/>
    <row r="89576" customFormat="1" x14ac:dyDescent="0.35"/>
    <row r="89577" customFormat="1" x14ac:dyDescent="0.35"/>
    <row r="89578" customFormat="1" x14ac:dyDescent="0.35"/>
    <row r="89579" customFormat="1" x14ac:dyDescent="0.35"/>
    <row r="89580" customFormat="1" x14ac:dyDescent="0.35"/>
    <row r="89581" customFormat="1" x14ac:dyDescent="0.35"/>
    <row r="89582" customFormat="1" x14ac:dyDescent="0.35"/>
    <row r="89583" customFormat="1" x14ac:dyDescent="0.35"/>
    <row r="89584" customFormat="1" x14ac:dyDescent="0.35"/>
    <row r="89585" customFormat="1" x14ac:dyDescent="0.35"/>
    <row r="89586" customFormat="1" x14ac:dyDescent="0.35"/>
    <row r="89587" customFormat="1" x14ac:dyDescent="0.35"/>
    <row r="89588" customFormat="1" x14ac:dyDescent="0.35"/>
    <row r="89589" customFormat="1" x14ac:dyDescent="0.35"/>
    <row r="89590" customFormat="1" x14ac:dyDescent="0.35"/>
    <row r="89591" customFormat="1" x14ac:dyDescent="0.35"/>
    <row r="89592" customFormat="1" x14ac:dyDescent="0.35"/>
    <row r="89593" customFormat="1" x14ac:dyDescent="0.35"/>
    <row r="89594" customFormat="1" x14ac:dyDescent="0.35"/>
    <row r="89595" customFormat="1" x14ac:dyDescent="0.35"/>
    <row r="89596" customFormat="1" x14ac:dyDescent="0.35"/>
    <row r="89597" customFormat="1" x14ac:dyDescent="0.35"/>
    <row r="89598" customFormat="1" x14ac:dyDescent="0.35"/>
    <row r="89599" customFormat="1" x14ac:dyDescent="0.35"/>
    <row r="89600" customFormat="1" x14ac:dyDescent="0.35"/>
    <row r="89601" customFormat="1" x14ac:dyDescent="0.35"/>
    <row r="89602" customFormat="1" x14ac:dyDescent="0.35"/>
    <row r="89603" customFormat="1" x14ac:dyDescent="0.35"/>
    <row r="89604" customFormat="1" x14ac:dyDescent="0.35"/>
    <row r="89605" customFormat="1" x14ac:dyDescent="0.35"/>
    <row r="89606" customFormat="1" x14ac:dyDescent="0.35"/>
    <row r="89607" customFormat="1" x14ac:dyDescent="0.35"/>
    <row r="89608" customFormat="1" x14ac:dyDescent="0.35"/>
    <row r="89609" customFormat="1" x14ac:dyDescent="0.35"/>
    <row r="89610" customFormat="1" x14ac:dyDescent="0.35"/>
    <row r="89611" customFormat="1" x14ac:dyDescent="0.35"/>
    <row r="89612" customFormat="1" x14ac:dyDescent="0.35"/>
    <row r="89613" customFormat="1" x14ac:dyDescent="0.35"/>
    <row r="89614" customFormat="1" x14ac:dyDescent="0.35"/>
    <row r="89615" customFormat="1" x14ac:dyDescent="0.35"/>
    <row r="89616" customFormat="1" x14ac:dyDescent="0.35"/>
    <row r="89617" customFormat="1" x14ac:dyDescent="0.35"/>
    <row r="89618" customFormat="1" x14ac:dyDescent="0.35"/>
    <row r="89619" customFormat="1" x14ac:dyDescent="0.35"/>
    <row r="89620" customFormat="1" x14ac:dyDescent="0.35"/>
    <row r="89621" customFormat="1" x14ac:dyDescent="0.35"/>
    <row r="89622" customFormat="1" x14ac:dyDescent="0.35"/>
    <row r="89623" customFormat="1" x14ac:dyDescent="0.35"/>
    <row r="89624" customFormat="1" x14ac:dyDescent="0.35"/>
    <row r="89625" customFormat="1" x14ac:dyDescent="0.35"/>
    <row r="89626" customFormat="1" x14ac:dyDescent="0.35"/>
    <row r="89627" customFormat="1" x14ac:dyDescent="0.35"/>
    <row r="89628" customFormat="1" x14ac:dyDescent="0.35"/>
    <row r="89629" customFormat="1" x14ac:dyDescent="0.35"/>
    <row r="89630" customFormat="1" x14ac:dyDescent="0.35"/>
    <row r="89631" customFormat="1" x14ac:dyDescent="0.35"/>
    <row r="89632" customFormat="1" x14ac:dyDescent="0.35"/>
    <row r="89633" customFormat="1" x14ac:dyDescent="0.35"/>
    <row r="89634" customFormat="1" x14ac:dyDescent="0.35"/>
    <row r="89635" customFormat="1" x14ac:dyDescent="0.35"/>
    <row r="89636" customFormat="1" x14ac:dyDescent="0.35"/>
    <row r="89637" customFormat="1" x14ac:dyDescent="0.35"/>
    <row r="89638" customFormat="1" x14ac:dyDescent="0.35"/>
    <row r="89639" customFormat="1" x14ac:dyDescent="0.35"/>
    <row r="89640" customFormat="1" x14ac:dyDescent="0.35"/>
    <row r="89641" customFormat="1" x14ac:dyDescent="0.35"/>
    <row r="89642" customFormat="1" x14ac:dyDescent="0.35"/>
    <row r="89643" customFormat="1" x14ac:dyDescent="0.35"/>
    <row r="89644" customFormat="1" x14ac:dyDescent="0.35"/>
    <row r="89645" customFormat="1" x14ac:dyDescent="0.35"/>
    <row r="89646" customFormat="1" x14ac:dyDescent="0.35"/>
    <row r="89647" customFormat="1" x14ac:dyDescent="0.35"/>
    <row r="89648" customFormat="1" x14ac:dyDescent="0.35"/>
    <row r="89649" customFormat="1" x14ac:dyDescent="0.35"/>
    <row r="89650" customFormat="1" x14ac:dyDescent="0.35"/>
    <row r="89651" customFormat="1" x14ac:dyDescent="0.35"/>
    <row r="89652" customFormat="1" x14ac:dyDescent="0.35"/>
    <row r="89653" customFormat="1" x14ac:dyDescent="0.35"/>
    <row r="89654" customFormat="1" x14ac:dyDescent="0.35"/>
    <row r="89655" customFormat="1" x14ac:dyDescent="0.35"/>
    <row r="89656" customFormat="1" x14ac:dyDescent="0.35"/>
    <row r="89657" customFormat="1" x14ac:dyDescent="0.35"/>
    <row r="89658" customFormat="1" x14ac:dyDescent="0.35"/>
    <row r="89659" customFormat="1" x14ac:dyDescent="0.35"/>
    <row r="89660" customFormat="1" x14ac:dyDescent="0.35"/>
    <row r="89661" customFormat="1" x14ac:dyDescent="0.35"/>
    <row r="89662" customFormat="1" x14ac:dyDescent="0.35"/>
    <row r="89663" customFormat="1" x14ac:dyDescent="0.35"/>
    <row r="89664" customFormat="1" x14ac:dyDescent="0.35"/>
    <row r="89665" customFormat="1" x14ac:dyDescent="0.35"/>
    <row r="89666" customFormat="1" x14ac:dyDescent="0.35"/>
    <row r="89667" customFormat="1" x14ac:dyDescent="0.35"/>
    <row r="89668" customFormat="1" x14ac:dyDescent="0.35"/>
    <row r="89669" customFormat="1" x14ac:dyDescent="0.35"/>
    <row r="89670" customFormat="1" x14ac:dyDescent="0.35"/>
    <row r="89671" customFormat="1" x14ac:dyDescent="0.35"/>
    <row r="89672" customFormat="1" x14ac:dyDescent="0.35"/>
    <row r="89673" customFormat="1" x14ac:dyDescent="0.35"/>
    <row r="89674" customFormat="1" x14ac:dyDescent="0.35"/>
    <row r="89675" customFormat="1" x14ac:dyDescent="0.35"/>
    <row r="89676" customFormat="1" x14ac:dyDescent="0.35"/>
    <row r="89677" customFormat="1" x14ac:dyDescent="0.35"/>
    <row r="89678" customFormat="1" x14ac:dyDescent="0.35"/>
    <row r="89679" customFormat="1" x14ac:dyDescent="0.35"/>
    <row r="89680" customFormat="1" x14ac:dyDescent="0.35"/>
    <row r="89681" customFormat="1" x14ac:dyDescent="0.35"/>
    <row r="89682" customFormat="1" x14ac:dyDescent="0.35"/>
    <row r="89683" customFormat="1" x14ac:dyDescent="0.35"/>
    <row r="89684" customFormat="1" x14ac:dyDescent="0.35"/>
    <row r="89685" customFormat="1" x14ac:dyDescent="0.35"/>
    <row r="89686" customFormat="1" x14ac:dyDescent="0.35"/>
    <row r="89687" customFormat="1" x14ac:dyDescent="0.35"/>
    <row r="89688" customFormat="1" x14ac:dyDescent="0.35"/>
    <row r="89689" customFormat="1" x14ac:dyDescent="0.35"/>
    <row r="89690" customFormat="1" x14ac:dyDescent="0.35"/>
    <row r="89691" customFormat="1" x14ac:dyDescent="0.35"/>
    <row r="89692" customFormat="1" x14ac:dyDescent="0.35"/>
    <row r="89693" customFormat="1" x14ac:dyDescent="0.35"/>
    <row r="89694" customFormat="1" x14ac:dyDescent="0.35"/>
    <row r="89695" customFormat="1" x14ac:dyDescent="0.35"/>
    <row r="89696" customFormat="1" x14ac:dyDescent="0.35"/>
    <row r="89697" customFormat="1" x14ac:dyDescent="0.35"/>
    <row r="89698" customFormat="1" x14ac:dyDescent="0.35"/>
    <row r="89699" customFormat="1" x14ac:dyDescent="0.35"/>
    <row r="89700" customFormat="1" x14ac:dyDescent="0.35"/>
    <row r="89701" customFormat="1" x14ac:dyDescent="0.35"/>
    <row r="89702" customFormat="1" x14ac:dyDescent="0.35"/>
    <row r="89703" customFormat="1" x14ac:dyDescent="0.35"/>
    <row r="89704" customFormat="1" x14ac:dyDescent="0.35"/>
    <row r="89705" customFormat="1" x14ac:dyDescent="0.35"/>
    <row r="89706" customFormat="1" x14ac:dyDescent="0.35"/>
    <row r="89707" customFormat="1" x14ac:dyDescent="0.35"/>
    <row r="89708" customFormat="1" x14ac:dyDescent="0.35"/>
    <row r="89709" customFormat="1" x14ac:dyDescent="0.35"/>
    <row r="89710" customFormat="1" x14ac:dyDescent="0.35"/>
    <row r="89711" customFormat="1" x14ac:dyDescent="0.35"/>
    <row r="89712" customFormat="1" x14ac:dyDescent="0.35"/>
    <row r="89713" customFormat="1" x14ac:dyDescent="0.35"/>
    <row r="89714" customFormat="1" x14ac:dyDescent="0.35"/>
    <row r="89715" customFormat="1" x14ac:dyDescent="0.35"/>
    <row r="89716" customFormat="1" x14ac:dyDescent="0.35"/>
    <row r="89717" customFormat="1" x14ac:dyDescent="0.35"/>
    <row r="89718" customFormat="1" x14ac:dyDescent="0.35"/>
    <row r="89719" customFormat="1" x14ac:dyDescent="0.35"/>
    <row r="89720" customFormat="1" x14ac:dyDescent="0.35"/>
    <row r="89721" customFormat="1" x14ac:dyDescent="0.35"/>
    <row r="89722" customFormat="1" x14ac:dyDescent="0.35"/>
    <row r="89723" customFormat="1" x14ac:dyDescent="0.35"/>
    <row r="89724" customFormat="1" x14ac:dyDescent="0.35"/>
    <row r="89725" customFormat="1" x14ac:dyDescent="0.35"/>
    <row r="89726" customFormat="1" x14ac:dyDescent="0.35"/>
    <row r="89727" customFormat="1" x14ac:dyDescent="0.35"/>
    <row r="89728" customFormat="1" x14ac:dyDescent="0.35"/>
    <row r="89729" customFormat="1" x14ac:dyDescent="0.35"/>
    <row r="89730" customFormat="1" x14ac:dyDescent="0.35"/>
    <row r="89731" customFormat="1" x14ac:dyDescent="0.35"/>
    <row r="89732" customFormat="1" x14ac:dyDescent="0.35"/>
    <row r="89733" customFormat="1" x14ac:dyDescent="0.35"/>
    <row r="89734" customFormat="1" x14ac:dyDescent="0.35"/>
    <row r="89735" customFormat="1" x14ac:dyDescent="0.35"/>
    <row r="89736" customFormat="1" x14ac:dyDescent="0.35"/>
    <row r="89737" customFormat="1" x14ac:dyDescent="0.35"/>
    <row r="89738" customFormat="1" x14ac:dyDescent="0.35"/>
    <row r="89739" customFormat="1" x14ac:dyDescent="0.35"/>
    <row r="89740" customFormat="1" x14ac:dyDescent="0.35"/>
    <row r="89741" customFormat="1" x14ac:dyDescent="0.35"/>
    <row r="89742" customFormat="1" x14ac:dyDescent="0.35"/>
    <row r="89743" customFormat="1" x14ac:dyDescent="0.35"/>
    <row r="89744" customFormat="1" x14ac:dyDescent="0.35"/>
    <row r="89745" customFormat="1" x14ac:dyDescent="0.35"/>
    <row r="89746" customFormat="1" x14ac:dyDescent="0.35"/>
    <row r="89747" customFormat="1" x14ac:dyDescent="0.35"/>
    <row r="89748" customFormat="1" x14ac:dyDescent="0.35"/>
    <row r="89749" customFormat="1" x14ac:dyDescent="0.35"/>
    <row r="89750" customFormat="1" x14ac:dyDescent="0.35"/>
    <row r="89751" customFormat="1" x14ac:dyDescent="0.35"/>
    <row r="89752" customFormat="1" x14ac:dyDescent="0.35"/>
    <row r="89753" customFormat="1" x14ac:dyDescent="0.35"/>
    <row r="89754" customFormat="1" x14ac:dyDescent="0.35"/>
    <row r="89755" customFormat="1" x14ac:dyDescent="0.35"/>
    <row r="89756" customFormat="1" x14ac:dyDescent="0.35"/>
    <row r="89757" customFormat="1" x14ac:dyDescent="0.35"/>
    <row r="89758" customFormat="1" x14ac:dyDescent="0.35"/>
    <row r="89759" customFormat="1" x14ac:dyDescent="0.35"/>
    <row r="89760" customFormat="1" x14ac:dyDescent="0.35"/>
    <row r="89761" customFormat="1" x14ac:dyDescent="0.35"/>
    <row r="89762" customFormat="1" x14ac:dyDescent="0.35"/>
    <row r="89763" customFormat="1" x14ac:dyDescent="0.35"/>
    <row r="89764" customFormat="1" x14ac:dyDescent="0.35"/>
    <row r="89765" customFormat="1" x14ac:dyDescent="0.35"/>
    <row r="89766" customFormat="1" x14ac:dyDescent="0.35"/>
    <row r="89767" customFormat="1" x14ac:dyDescent="0.35"/>
    <row r="89768" customFormat="1" x14ac:dyDescent="0.35"/>
    <row r="89769" customFormat="1" x14ac:dyDescent="0.35"/>
    <row r="89770" customFormat="1" x14ac:dyDescent="0.35"/>
    <row r="89771" customFormat="1" x14ac:dyDescent="0.35"/>
    <row r="89772" customFormat="1" x14ac:dyDescent="0.35"/>
    <row r="89773" customFormat="1" x14ac:dyDescent="0.35"/>
    <row r="89774" customFormat="1" x14ac:dyDescent="0.35"/>
    <row r="89775" customFormat="1" x14ac:dyDescent="0.35"/>
    <row r="89776" customFormat="1" x14ac:dyDescent="0.35"/>
    <row r="89777" customFormat="1" x14ac:dyDescent="0.35"/>
    <row r="89778" customFormat="1" x14ac:dyDescent="0.35"/>
    <row r="89779" customFormat="1" x14ac:dyDescent="0.35"/>
    <row r="89780" customFormat="1" x14ac:dyDescent="0.35"/>
    <row r="89781" customFormat="1" x14ac:dyDescent="0.35"/>
    <row r="89782" customFormat="1" x14ac:dyDescent="0.35"/>
    <row r="89783" customFormat="1" x14ac:dyDescent="0.35"/>
    <row r="89784" customFormat="1" x14ac:dyDescent="0.35"/>
    <row r="89785" customFormat="1" x14ac:dyDescent="0.35"/>
    <row r="89786" customFormat="1" x14ac:dyDescent="0.35"/>
    <row r="89787" customFormat="1" x14ac:dyDescent="0.35"/>
    <row r="89788" customFormat="1" x14ac:dyDescent="0.35"/>
    <row r="89789" customFormat="1" x14ac:dyDescent="0.35"/>
    <row r="89790" customFormat="1" x14ac:dyDescent="0.35"/>
    <row r="89791" customFormat="1" x14ac:dyDescent="0.35"/>
    <row r="89792" customFormat="1" x14ac:dyDescent="0.35"/>
    <row r="89793" customFormat="1" x14ac:dyDescent="0.35"/>
    <row r="89794" customFormat="1" x14ac:dyDescent="0.35"/>
    <row r="89795" customFormat="1" x14ac:dyDescent="0.35"/>
    <row r="89796" customFormat="1" x14ac:dyDescent="0.35"/>
    <row r="89797" customFormat="1" x14ac:dyDescent="0.35"/>
    <row r="89798" customFormat="1" x14ac:dyDescent="0.35"/>
    <row r="89799" customFormat="1" x14ac:dyDescent="0.35"/>
    <row r="89800" customFormat="1" x14ac:dyDescent="0.35"/>
    <row r="89801" customFormat="1" x14ac:dyDescent="0.35"/>
    <row r="89802" customFormat="1" x14ac:dyDescent="0.35"/>
    <row r="89803" customFormat="1" x14ac:dyDescent="0.35"/>
    <row r="89804" customFormat="1" x14ac:dyDescent="0.35"/>
    <row r="89805" customFormat="1" x14ac:dyDescent="0.35"/>
    <row r="89806" customFormat="1" x14ac:dyDescent="0.35"/>
    <row r="89807" customFormat="1" x14ac:dyDescent="0.35"/>
    <row r="89808" customFormat="1" x14ac:dyDescent="0.35"/>
    <row r="89809" customFormat="1" x14ac:dyDescent="0.35"/>
    <row r="89810" customFormat="1" x14ac:dyDescent="0.35"/>
    <row r="89811" customFormat="1" x14ac:dyDescent="0.35"/>
    <row r="89812" customFormat="1" x14ac:dyDescent="0.35"/>
    <row r="89813" customFormat="1" x14ac:dyDescent="0.35"/>
    <row r="89814" customFormat="1" x14ac:dyDescent="0.35"/>
    <row r="89815" customFormat="1" x14ac:dyDescent="0.35"/>
    <row r="89816" customFormat="1" x14ac:dyDescent="0.35"/>
    <row r="89817" customFormat="1" x14ac:dyDescent="0.35"/>
    <row r="89818" customFormat="1" x14ac:dyDescent="0.35"/>
    <row r="89819" customFormat="1" x14ac:dyDescent="0.35"/>
    <row r="89820" customFormat="1" x14ac:dyDescent="0.35"/>
    <row r="89821" customFormat="1" x14ac:dyDescent="0.35"/>
    <row r="89822" customFormat="1" x14ac:dyDescent="0.35"/>
    <row r="89823" customFormat="1" x14ac:dyDescent="0.35"/>
    <row r="89824" customFormat="1" x14ac:dyDescent="0.35"/>
    <row r="89825" customFormat="1" x14ac:dyDescent="0.35"/>
    <row r="89826" customFormat="1" x14ac:dyDescent="0.35"/>
    <row r="89827" customFormat="1" x14ac:dyDescent="0.35"/>
    <row r="89828" customFormat="1" x14ac:dyDescent="0.35"/>
    <row r="89829" customFormat="1" x14ac:dyDescent="0.35"/>
    <row r="89830" customFormat="1" x14ac:dyDescent="0.35"/>
    <row r="89831" customFormat="1" x14ac:dyDescent="0.35"/>
    <row r="89832" customFormat="1" x14ac:dyDescent="0.35"/>
    <row r="89833" customFormat="1" x14ac:dyDescent="0.35"/>
    <row r="89834" customFormat="1" x14ac:dyDescent="0.35"/>
    <row r="89835" customFormat="1" x14ac:dyDescent="0.35"/>
    <row r="89836" customFormat="1" x14ac:dyDescent="0.35"/>
    <row r="89837" customFormat="1" x14ac:dyDescent="0.35"/>
    <row r="89838" customFormat="1" x14ac:dyDescent="0.35"/>
    <row r="89839" customFormat="1" x14ac:dyDescent="0.35"/>
    <row r="89840" customFormat="1" x14ac:dyDescent="0.35"/>
    <row r="89841" customFormat="1" x14ac:dyDescent="0.35"/>
    <row r="89842" customFormat="1" x14ac:dyDescent="0.35"/>
    <row r="89843" customFormat="1" x14ac:dyDescent="0.35"/>
    <row r="89844" customFormat="1" x14ac:dyDescent="0.35"/>
    <row r="89845" customFormat="1" x14ac:dyDescent="0.35"/>
    <row r="89846" customFormat="1" x14ac:dyDescent="0.35"/>
    <row r="89847" customFormat="1" x14ac:dyDescent="0.35"/>
    <row r="89848" customFormat="1" x14ac:dyDescent="0.35"/>
    <row r="89849" customFormat="1" x14ac:dyDescent="0.35"/>
    <row r="89850" customFormat="1" x14ac:dyDescent="0.35"/>
    <row r="89851" customFormat="1" x14ac:dyDescent="0.35"/>
    <row r="89852" customFormat="1" x14ac:dyDescent="0.35"/>
    <row r="89853" customFormat="1" x14ac:dyDescent="0.35"/>
    <row r="89854" customFormat="1" x14ac:dyDescent="0.35"/>
    <row r="89855" customFormat="1" x14ac:dyDescent="0.35"/>
    <row r="89856" customFormat="1" x14ac:dyDescent="0.35"/>
    <row r="89857" customFormat="1" x14ac:dyDescent="0.35"/>
    <row r="89858" customFormat="1" x14ac:dyDescent="0.35"/>
    <row r="89859" customFormat="1" x14ac:dyDescent="0.35"/>
    <row r="89860" customFormat="1" x14ac:dyDescent="0.35"/>
    <row r="89861" customFormat="1" x14ac:dyDescent="0.35"/>
    <row r="89862" customFormat="1" x14ac:dyDescent="0.35"/>
    <row r="89863" customFormat="1" x14ac:dyDescent="0.35"/>
    <row r="89864" customFormat="1" x14ac:dyDescent="0.35"/>
    <row r="89865" customFormat="1" x14ac:dyDescent="0.35"/>
    <row r="89866" customFormat="1" x14ac:dyDescent="0.35"/>
    <row r="89867" customFormat="1" x14ac:dyDescent="0.35"/>
    <row r="89868" customFormat="1" x14ac:dyDescent="0.35"/>
    <row r="89869" customFormat="1" x14ac:dyDescent="0.35"/>
    <row r="89870" customFormat="1" x14ac:dyDescent="0.35"/>
    <row r="89871" customFormat="1" x14ac:dyDescent="0.35"/>
    <row r="89872" customFormat="1" x14ac:dyDescent="0.35"/>
    <row r="89873" customFormat="1" x14ac:dyDescent="0.35"/>
    <row r="89874" customFormat="1" x14ac:dyDescent="0.35"/>
    <row r="89875" customFormat="1" x14ac:dyDescent="0.35"/>
    <row r="89876" customFormat="1" x14ac:dyDescent="0.35"/>
    <row r="89877" customFormat="1" x14ac:dyDescent="0.35"/>
    <row r="89878" customFormat="1" x14ac:dyDescent="0.35"/>
    <row r="89879" customFormat="1" x14ac:dyDescent="0.35"/>
    <row r="89880" customFormat="1" x14ac:dyDescent="0.35"/>
    <row r="89881" customFormat="1" x14ac:dyDescent="0.35"/>
    <row r="89882" customFormat="1" x14ac:dyDescent="0.35"/>
    <row r="89883" customFormat="1" x14ac:dyDescent="0.35"/>
    <row r="89884" customFormat="1" x14ac:dyDescent="0.35"/>
    <row r="89885" customFormat="1" x14ac:dyDescent="0.35"/>
    <row r="89886" customFormat="1" x14ac:dyDescent="0.35"/>
    <row r="89887" customFormat="1" x14ac:dyDescent="0.35"/>
    <row r="89888" customFormat="1" x14ac:dyDescent="0.35"/>
    <row r="89889" customFormat="1" x14ac:dyDescent="0.35"/>
    <row r="89890" customFormat="1" x14ac:dyDescent="0.35"/>
    <row r="89891" customFormat="1" x14ac:dyDescent="0.35"/>
    <row r="89892" customFormat="1" x14ac:dyDescent="0.35"/>
    <row r="89893" customFormat="1" x14ac:dyDescent="0.35"/>
    <row r="89894" customFormat="1" x14ac:dyDescent="0.35"/>
    <row r="89895" customFormat="1" x14ac:dyDescent="0.35"/>
    <row r="89896" customFormat="1" x14ac:dyDescent="0.35"/>
    <row r="89897" customFormat="1" x14ac:dyDescent="0.35"/>
    <row r="89898" customFormat="1" x14ac:dyDescent="0.35"/>
    <row r="89899" customFormat="1" x14ac:dyDescent="0.35"/>
    <row r="89900" customFormat="1" x14ac:dyDescent="0.35"/>
    <row r="89901" customFormat="1" x14ac:dyDescent="0.35"/>
    <row r="89902" customFormat="1" x14ac:dyDescent="0.35"/>
    <row r="89903" customFormat="1" x14ac:dyDescent="0.35"/>
    <row r="89904" customFormat="1" x14ac:dyDescent="0.35"/>
    <row r="89905" customFormat="1" x14ac:dyDescent="0.35"/>
    <row r="89906" customFormat="1" x14ac:dyDescent="0.35"/>
    <row r="89907" customFormat="1" x14ac:dyDescent="0.35"/>
    <row r="89908" customFormat="1" x14ac:dyDescent="0.35"/>
    <row r="89909" customFormat="1" x14ac:dyDescent="0.35"/>
    <row r="89910" customFormat="1" x14ac:dyDescent="0.35"/>
    <row r="89911" customFormat="1" x14ac:dyDescent="0.35"/>
    <row r="89912" customFormat="1" x14ac:dyDescent="0.35"/>
    <row r="89913" customFormat="1" x14ac:dyDescent="0.35"/>
    <row r="89914" customFormat="1" x14ac:dyDescent="0.35"/>
    <row r="89915" customFormat="1" x14ac:dyDescent="0.35"/>
    <row r="89916" customFormat="1" x14ac:dyDescent="0.35"/>
    <row r="89917" customFormat="1" x14ac:dyDescent="0.35"/>
    <row r="89918" customFormat="1" x14ac:dyDescent="0.35"/>
    <row r="89919" customFormat="1" x14ac:dyDescent="0.35"/>
    <row r="89920" customFormat="1" x14ac:dyDescent="0.35"/>
    <row r="89921" customFormat="1" x14ac:dyDescent="0.35"/>
    <row r="89922" customFormat="1" x14ac:dyDescent="0.35"/>
    <row r="89923" customFormat="1" x14ac:dyDescent="0.35"/>
    <row r="89924" customFormat="1" x14ac:dyDescent="0.35"/>
    <row r="89925" customFormat="1" x14ac:dyDescent="0.35"/>
    <row r="89926" customFormat="1" x14ac:dyDescent="0.35"/>
    <row r="89927" customFormat="1" x14ac:dyDescent="0.35"/>
    <row r="89928" customFormat="1" x14ac:dyDescent="0.35"/>
    <row r="89929" customFormat="1" x14ac:dyDescent="0.35"/>
    <row r="89930" customFormat="1" x14ac:dyDescent="0.35"/>
    <row r="89931" customFormat="1" x14ac:dyDescent="0.35"/>
    <row r="89932" customFormat="1" x14ac:dyDescent="0.35"/>
    <row r="89933" customFormat="1" x14ac:dyDescent="0.35"/>
    <row r="89934" customFormat="1" x14ac:dyDescent="0.35"/>
    <row r="89935" customFormat="1" x14ac:dyDescent="0.35"/>
    <row r="89936" customFormat="1" x14ac:dyDescent="0.35"/>
    <row r="89937" customFormat="1" x14ac:dyDescent="0.35"/>
    <row r="89938" customFormat="1" x14ac:dyDescent="0.35"/>
    <row r="89939" customFormat="1" x14ac:dyDescent="0.35"/>
    <row r="89940" customFormat="1" x14ac:dyDescent="0.35"/>
    <row r="89941" customFormat="1" x14ac:dyDescent="0.35"/>
    <row r="89942" customFormat="1" x14ac:dyDescent="0.35"/>
    <row r="89943" customFormat="1" x14ac:dyDescent="0.35"/>
    <row r="89944" customFormat="1" x14ac:dyDescent="0.35"/>
    <row r="89945" customFormat="1" x14ac:dyDescent="0.35"/>
    <row r="89946" customFormat="1" x14ac:dyDescent="0.35"/>
    <row r="89947" customFormat="1" x14ac:dyDescent="0.35"/>
    <row r="89948" customFormat="1" x14ac:dyDescent="0.35"/>
    <row r="89949" customFormat="1" x14ac:dyDescent="0.35"/>
    <row r="89950" customFormat="1" x14ac:dyDescent="0.35"/>
    <row r="89951" customFormat="1" x14ac:dyDescent="0.35"/>
    <row r="89952" customFormat="1" x14ac:dyDescent="0.35"/>
    <row r="89953" customFormat="1" x14ac:dyDescent="0.35"/>
    <row r="89954" customFormat="1" x14ac:dyDescent="0.35"/>
    <row r="89955" customFormat="1" x14ac:dyDescent="0.35"/>
    <row r="89956" customFormat="1" x14ac:dyDescent="0.35"/>
    <row r="89957" customFormat="1" x14ac:dyDescent="0.35"/>
    <row r="89958" customFormat="1" x14ac:dyDescent="0.35"/>
    <row r="89959" customFormat="1" x14ac:dyDescent="0.35"/>
    <row r="89960" customFormat="1" x14ac:dyDescent="0.35"/>
    <row r="89961" customFormat="1" x14ac:dyDescent="0.35"/>
    <row r="89962" customFormat="1" x14ac:dyDescent="0.35"/>
    <row r="89963" customFormat="1" x14ac:dyDescent="0.35"/>
    <row r="89964" customFormat="1" x14ac:dyDescent="0.35"/>
    <row r="89965" customFormat="1" x14ac:dyDescent="0.35"/>
    <row r="89966" customFormat="1" x14ac:dyDescent="0.35"/>
    <row r="89967" customFormat="1" x14ac:dyDescent="0.35"/>
    <row r="89968" customFormat="1" x14ac:dyDescent="0.35"/>
    <row r="89969" customFormat="1" x14ac:dyDescent="0.35"/>
    <row r="89970" customFormat="1" x14ac:dyDescent="0.35"/>
    <row r="89971" customFormat="1" x14ac:dyDescent="0.35"/>
    <row r="89972" customFormat="1" x14ac:dyDescent="0.35"/>
    <row r="89973" customFormat="1" x14ac:dyDescent="0.35"/>
    <row r="89974" customFormat="1" x14ac:dyDescent="0.35"/>
    <row r="89975" customFormat="1" x14ac:dyDescent="0.35"/>
    <row r="89976" customFormat="1" x14ac:dyDescent="0.35"/>
    <row r="89977" customFormat="1" x14ac:dyDescent="0.35"/>
    <row r="89978" customFormat="1" x14ac:dyDescent="0.35"/>
    <row r="89979" customFormat="1" x14ac:dyDescent="0.35"/>
    <row r="89980" customFormat="1" x14ac:dyDescent="0.35"/>
    <row r="89981" customFormat="1" x14ac:dyDescent="0.35"/>
    <row r="89982" customFormat="1" x14ac:dyDescent="0.35"/>
    <row r="89983" customFormat="1" x14ac:dyDescent="0.35"/>
    <row r="89984" customFormat="1" x14ac:dyDescent="0.35"/>
    <row r="89985" customFormat="1" x14ac:dyDescent="0.35"/>
    <row r="89986" customFormat="1" x14ac:dyDescent="0.35"/>
    <row r="89987" customFormat="1" x14ac:dyDescent="0.35"/>
    <row r="89988" customFormat="1" x14ac:dyDescent="0.35"/>
    <row r="89989" customFormat="1" x14ac:dyDescent="0.35"/>
    <row r="89990" customFormat="1" x14ac:dyDescent="0.35"/>
    <row r="89991" customFormat="1" x14ac:dyDescent="0.35"/>
    <row r="89992" customFormat="1" x14ac:dyDescent="0.35"/>
    <row r="89993" customFormat="1" x14ac:dyDescent="0.35"/>
    <row r="89994" customFormat="1" x14ac:dyDescent="0.35"/>
    <row r="89995" customFormat="1" x14ac:dyDescent="0.35"/>
    <row r="89996" customFormat="1" x14ac:dyDescent="0.35"/>
    <row r="89997" customFormat="1" x14ac:dyDescent="0.35"/>
    <row r="89998" customFormat="1" x14ac:dyDescent="0.35"/>
    <row r="89999" customFormat="1" x14ac:dyDescent="0.35"/>
    <row r="90000" customFormat="1" x14ac:dyDescent="0.35"/>
    <row r="90001" customFormat="1" x14ac:dyDescent="0.35"/>
    <row r="90002" customFormat="1" x14ac:dyDescent="0.35"/>
    <row r="90003" customFormat="1" x14ac:dyDescent="0.35"/>
    <row r="90004" customFormat="1" x14ac:dyDescent="0.35"/>
    <row r="90005" customFormat="1" x14ac:dyDescent="0.35"/>
    <row r="90006" customFormat="1" x14ac:dyDescent="0.35"/>
    <row r="90007" customFormat="1" x14ac:dyDescent="0.35"/>
    <row r="90008" customFormat="1" x14ac:dyDescent="0.35"/>
    <row r="90009" customFormat="1" x14ac:dyDescent="0.35"/>
    <row r="90010" customFormat="1" x14ac:dyDescent="0.35"/>
    <row r="90011" customFormat="1" x14ac:dyDescent="0.35"/>
    <row r="90012" customFormat="1" x14ac:dyDescent="0.35"/>
    <row r="90013" customFormat="1" x14ac:dyDescent="0.35"/>
    <row r="90014" customFormat="1" x14ac:dyDescent="0.35"/>
    <row r="90015" customFormat="1" x14ac:dyDescent="0.35"/>
    <row r="90016" customFormat="1" x14ac:dyDescent="0.35"/>
    <row r="90017" customFormat="1" x14ac:dyDescent="0.35"/>
    <row r="90018" customFormat="1" x14ac:dyDescent="0.35"/>
    <row r="90019" customFormat="1" x14ac:dyDescent="0.35"/>
    <row r="90020" customFormat="1" x14ac:dyDescent="0.35"/>
    <row r="90021" customFormat="1" x14ac:dyDescent="0.35"/>
    <row r="90022" customFormat="1" x14ac:dyDescent="0.35"/>
    <row r="90023" customFormat="1" x14ac:dyDescent="0.35"/>
    <row r="90024" customFormat="1" x14ac:dyDescent="0.35"/>
    <row r="90025" customFormat="1" x14ac:dyDescent="0.35"/>
    <row r="90026" customFormat="1" x14ac:dyDescent="0.35"/>
    <row r="90027" customFormat="1" x14ac:dyDescent="0.35"/>
    <row r="90028" customFormat="1" x14ac:dyDescent="0.35"/>
    <row r="90029" customFormat="1" x14ac:dyDescent="0.35"/>
    <row r="90030" customFormat="1" x14ac:dyDescent="0.35"/>
    <row r="90031" customFormat="1" x14ac:dyDescent="0.35"/>
    <row r="90032" customFormat="1" x14ac:dyDescent="0.35"/>
    <row r="90033" customFormat="1" x14ac:dyDescent="0.35"/>
    <row r="90034" customFormat="1" x14ac:dyDescent="0.35"/>
    <row r="90035" customFormat="1" x14ac:dyDescent="0.35"/>
    <row r="90036" customFormat="1" x14ac:dyDescent="0.35"/>
    <row r="90037" customFormat="1" x14ac:dyDescent="0.35"/>
    <row r="90038" customFormat="1" x14ac:dyDescent="0.35"/>
    <row r="90039" customFormat="1" x14ac:dyDescent="0.35"/>
    <row r="90040" customFormat="1" x14ac:dyDescent="0.35"/>
    <row r="90041" customFormat="1" x14ac:dyDescent="0.35"/>
    <row r="90042" customFormat="1" x14ac:dyDescent="0.35"/>
    <row r="90043" customFormat="1" x14ac:dyDescent="0.35"/>
    <row r="90044" customFormat="1" x14ac:dyDescent="0.35"/>
    <row r="90045" customFormat="1" x14ac:dyDescent="0.35"/>
    <row r="90046" customFormat="1" x14ac:dyDescent="0.35"/>
    <row r="90047" customFormat="1" x14ac:dyDescent="0.35"/>
    <row r="90048" customFormat="1" x14ac:dyDescent="0.35"/>
    <row r="90049" customFormat="1" x14ac:dyDescent="0.35"/>
    <row r="90050" customFormat="1" x14ac:dyDescent="0.35"/>
    <row r="90051" customFormat="1" x14ac:dyDescent="0.35"/>
    <row r="90052" customFormat="1" x14ac:dyDescent="0.35"/>
    <row r="90053" customFormat="1" x14ac:dyDescent="0.35"/>
    <row r="90054" customFormat="1" x14ac:dyDescent="0.35"/>
    <row r="90055" customFormat="1" x14ac:dyDescent="0.35"/>
    <row r="90056" customFormat="1" x14ac:dyDescent="0.35"/>
    <row r="90057" customFormat="1" x14ac:dyDescent="0.35"/>
    <row r="90058" customFormat="1" x14ac:dyDescent="0.35"/>
    <row r="90059" customFormat="1" x14ac:dyDescent="0.35"/>
    <row r="90060" customFormat="1" x14ac:dyDescent="0.35"/>
    <row r="90061" customFormat="1" x14ac:dyDescent="0.35"/>
    <row r="90062" customFormat="1" x14ac:dyDescent="0.35"/>
    <row r="90063" customFormat="1" x14ac:dyDescent="0.35"/>
    <row r="90064" customFormat="1" x14ac:dyDescent="0.35"/>
    <row r="90065" customFormat="1" x14ac:dyDescent="0.35"/>
    <row r="90066" customFormat="1" x14ac:dyDescent="0.35"/>
    <row r="90067" customFormat="1" x14ac:dyDescent="0.35"/>
    <row r="90068" customFormat="1" x14ac:dyDescent="0.35"/>
    <row r="90069" customFormat="1" x14ac:dyDescent="0.35"/>
    <row r="90070" customFormat="1" x14ac:dyDescent="0.35"/>
    <row r="90071" customFormat="1" x14ac:dyDescent="0.35"/>
    <row r="90072" customFormat="1" x14ac:dyDescent="0.35"/>
    <row r="90073" customFormat="1" x14ac:dyDescent="0.35"/>
    <row r="90074" customFormat="1" x14ac:dyDescent="0.35"/>
    <row r="90075" customFormat="1" x14ac:dyDescent="0.35"/>
    <row r="90076" customFormat="1" x14ac:dyDescent="0.35"/>
    <row r="90077" customFormat="1" x14ac:dyDescent="0.35"/>
    <row r="90078" customFormat="1" x14ac:dyDescent="0.35"/>
    <row r="90079" customFormat="1" x14ac:dyDescent="0.35"/>
    <row r="90080" customFormat="1" x14ac:dyDescent="0.35"/>
    <row r="90081" customFormat="1" x14ac:dyDescent="0.35"/>
    <row r="90082" customFormat="1" x14ac:dyDescent="0.35"/>
    <row r="90083" customFormat="1" x14ac:dyDescent="0.35"/>
    <row r="90084" customFormat="1" x14ac:dyDescent="0.35"/>
    <row r="90085" customFormat="1" x14ac:dyDescent="0.35"/>
    <row r="90086" customFormat="1" x14ac:dyDescent="0.35"/>
    <row r="90087" customFormat="1" x14ac:dyDescent="0.35"/>
    <row r="90088" customFormat="1" x14ac:dyDescent="0.35"/>
    <row r="90089" customFormat="1" x14ac:dyDescent="0.35"/>
    <row r="90090" customFormat="1" x14ac:dyDescent="0.35"/>
    <row r="90091" customFormat="1" x14ac:dyDescent="0.35"/>
    <row r="90092" customFormat="1" x14ac:dyDescent="0.35"/>
    <row r="90093" customFormat="1" x14ac:dyDescent="0.35"/>
    <row r="90094" customFormat="1" x14ac:dyDescent="0.35"/>
    <row r="90095" customFormat="1" x14ac:dyDescent="0.35"/>
    <row r="90096" customFormat="1" x14ac:dyDescent="0.35"/>
    <row r="90097" customFormat="1" x14ac:dyDescent="0.35"/>
    <row r="90098" customFormat="1" x14ac:dyDescent="0.35"/>
    <row r="90099" customFormat="1" x14ac:dyDescent="0.35"/>
    <row r="90100" customFormat="1" x14ac:dyDescent="0.35"/>
    <row r="90101" customFormat="1" x14ac:dyDescent="0.35"/>
    <row r="90102" customFormat="1" x14ac:dyDescent="0.35"/>
    <row r="90103" customFormat="1" x14ac:dyDescent="0.35"/>
    <row r="90104" customFormat="1" x14ac:dyDescent="0.35"/>
    <row r="90105" customFormat="1" x14ac:dyDescent="0.35"/>
    <row r="90106" customFormat="1" x14ac:dyDescent="0.35"/>
    <row r="90107" customFormat="1" x14ac:dyDescent="0.35"/>
    <row r="90108" customFormat="1" x14ac:dyDescent="0.35"/>
    <row r="90109" customFormat="1" x14ac:dyDescent="0.35"/>
    <row r="90110" customFormat="1" x14ac:dyDescent="0.35"/>
    <row r="90111" customFormat="1" x14ac:dyDescent="0.35"/>
    <row r="90112" customFormat="1" x14ac:dyDescent="0.35"/>
    <row r="90113" customFormat="1" x14ac:dyDescent="0.35"/>
    <row r="90114" customFormat="1" x14ac:dyDescent="0.35"/>
    <row r="90115" customFormat="1" x14ac:dyDescent="0.35"/>
    <row r="90116" customFormat="1" x14ac:dyDescent="0.35"/>
    <row r="90117" customFormat="1" x14ac:dyDescent="0.35"/>
    <row r="90118" customFormat="1" x14ac:dyDescent="0.35"/>
    <row r="90119" customFormat="1" x14ac:dyDescent="0.35"/>
    <row r="90120" customFormat="1" x14ac:dyDescent="0.35"/>
    <row r="90121" customFormat="1" x14ac:dyDescent="0.35"/>
    <row r="90122" customFormat="1" x14ac:dyDescent="0.35"/>
    <row r="90123" customFormat="1" x14ac:dyDescent="0.35"/>
    <row r="90124" customFormat="1" x14ac:dyDescent="0.35"/>
    <row r="90125" customFormat="1" x14ac:dyDescent="0.35"/>
    <row r="90126" customFormat="1" x14ac:dyDescent="0.35"/>
    <row r="90127" customFormat="1" x14ac:dyDescent="0.35"/>
    <row r="90128" customFormat="1" x14ac:dyDescent="0.35"/>
    <row r="90129" customFormat="1" x14ac:dyDescent="0.35"/>
    <row r="90130" customFormat="1" x14ac:dyDescent="0.35"/>
    <row r="90131" customFormat="1" x14ac:dyDescent="0.35"/>
    <row r="90132" customFormat="1" x14ac:dyDescent="0.35"/>
    <row r="90133" customFormat="1" x14ac:dyDescent="0.35"/>
    <row r="90134" customFormat="1" x14ac:dyDescent="0.35"/>
    <row r="90135" customFormat="1" x14ac:dyDescent="0.35"/>
    <row r="90136" customFormat="1" x14ac:dyDescent="0.35"/>
    <row r="90137" customFormat="1" x14ac:dyDescent="0.35"/>
    <row r="90138" customFormat="1" x14ac:dyDescent="0.35"/>
    <row r="90139" customFormat="1" x14ac:dyDescent="0.35"/>
    <row r="90140" customFormat="1" x14ac:dyDescent="0.35"/>
    <row r="90141" customFormat="1" x14ac:dyDescent="0.35"/>
    <row r="90142" customFormat="1" x14ac:dyDescent="0.35"/>
    <row r="90143" customFormat="1" x14ac:dyDescent="0.35"/>
    <row r="90144" customFormat="1" x14ac:dyDescent="0.35"/>
    <row r="90145" customFormat="1" x14ac:dyDescent="0.35"/>
    <row r="90146" customFormat="1" x14ac:dyDescent="0.35"/>
    <row r="90147" customFormat="1" x14ac:dyDescent="0.35"/>
    <row r="90148" customFormat="1" x14ac:dyDescent="0.35"/>
    <row r="90149" customFormat="1" x14ac:dyDescent="0.35"/>
    <row r="90150" customFormat="1" x14ac:dyDescent="0.35"/>
    <row r="90151" customFormat="1" x14ac:dyDescent="0.35"/>
    <row r="90152" customFormat="1" x14ac:dyDescent="0.35"/>
    <row r="90153" customFormat="1" x14ac:dyDescent="0.35"/>
    <row r="90154" customFormat="1" x14ac:dyDescent="0.35"/>
    <row r="90155" customFormat="1" x14ac:dyDescent="0.35"/>
    <row r="90156" customFormat="1" x14ac:dyDescent="0.35"/>
    <row r="90157" customFormat="1" x14ac:dyDescent="0.35"/>
    <row r="90158" customFormat="1" x14ac:dyDescent="0.35"/>
    <row r="90159" customFormat="1" x14ac:dyDescent="0.35"/>
    <row r="90160" customFormat="1" x14ac:dyDescent="0.35"/>
    <row r="90161" customFormat="1" x14ac:dyDescent="0.35"/>
    <row r="90162" customFormat="1" x14ac:dyDescent="0.35"/>
    <row r="90163" customFormat="1" x14ac:dyDescent="0.35"/>
    <row r="90164" customFormat="1" x14ac:dyDescent="0.35"/>
    <row r="90165" customFormat="1" x14ac:dyDescent="0.35"/>
    <row r="90166" customFormat="1" x14ac:dyDescent="0.35"/>
    <row r="90167" customFormat="1" x14ac:dyDescent="0.35"/>
    <row r="90168" customFormat="1" x14ac:dyDescent="0.35"/>
    <row r="90169" customFormat="1" x14ac:dyDescent="0.35"/>
    <row r="90170" customFormat="1" x14ac:dyDescent="0.35"/>
    <row r="90171" customFormat="1" x14ac:dyDescent="0.35"/>
    <row r="90172" customFormat="1" x14ac:dyDescent="0.35"/>
    <row r="90173" customFormat="1" x14ac:dyDescent="0.35"/>
    <row r="90174" customFormat="1" x14ac:dyDescent="0.35"/>
    <row r="90175" customFormat="1" x14ac:dyDescent="0.35"/>
    <row r="90176" customFormat="1" x14ac:dyDescent="0.35"/>
    <row r="90177" customFormat="1" x14ac:dyDescent="0.35"/>
    <row r="90178" customFormat="1" x14ac:dyDescent="0.35"/>
    <row r="90179" customFormat="1" x14ac:dyDescent="0.35"/>
    <row r="90180" customFormat="1" x14ac:dyDescent="0.35"/>
    <row r="90181" customFormat="1" x14ac:dyDescent="0.35"/>
    <row r="90182" customFormat="1" x14ac:dyDescent="0.35"/>
    <row r="90183" customFormat="1" x14ac:dyDescent="0.35"/>
    <row r="90184" customFormat="1" x14ac:dyDescent="0.35"/>
    <row r="90185" customFormat="1" x14ac:dyDescent="0.35"/>
    <row r="90186" customFormat="1" x14ac:dyDescent="0.35"/>
    <row r="90187" customFormat="1" x14ac:dyDescent="0.35"/>
    <row r="90188" customFormat="1" x14ac:dyDescent="0.35"/>
    <row r="90189" customFormat="1" x14ac:dyDescent="0.35"/>
    <row r="90190" customFormat="1" x14ac:dyDescent="0.35"/>
    <row r="90191" customFormat="1" x14ac:dyDescent="0.35"/>
    <row r="90192" customFormat="1" x14ac:dyDescent="0.35"/>
    <row r="90193" customFormat="1" x14ac:dyDescent="0.35"/>
    <row r="90194" customFormat="1" x14ac:dyDescent="0.35"/>
    <row r="90195" customFormat="1" x14ac:dyDescent="0.35"/>
    <row r="90196" customFormat="1" x14ac:dyDescent="0.35"/>
    <row r="90197" customFormat="1" x14ac:dyDescent="0.35"/>
    <row r="90198" customFormat="1" x14ac:dyDescent="0.35"/>
    <row r="90199" customFormat="1" x14ac:dyDescent="0.35"/>
    <row r="90200" customFormat="1" x14ac:dyDescent="0.35"/>
    <row r="90201" customFormat="1" x14ac:dyDescent="0.35"/>
    <row r="90202" customFormat="1" x14ac:dyDescent="0.35"/>
    <row r="90203" customFormat="1" x14ac:dyDescent="0.35"/>
    <row r="90204" customFormat="1" x14ac:dyDescent="0.35"/>
    <row r="90205" customFormat="1" x14ac:dyDescent="0.35"/>
    <row r="90206" customFormat="1" x14ac:dyDescent="0.35"/>
    <row r="90207" customFormat="1" x14ac:dyDescent="0.35"/>
    <row r="90208" customFormat="1" x14ac:dyDescent="0.35"/>
    <row r="90209" customFormat="1" x14ac:dyDescent="0.35"/>
    <row r="90210" customFormat="1" x14ac:dyDescent="0.35"/>
    <row r="90211" customFormat="1" x14ac:dyDescent="0.35"/>
    <row r="90212" customFormat="1" x14ac:dyDescent="0.35"/>
    <row r="90213" customFormat="1" x14ac:dyDescent="0.35"/>
    <row r="90214" customFormat="1" x14ac:dyDescent="0.35"/>
    <row r="90215" customFormat="1" x14ac:dyDescent="0.35"/>
    <row r="90216" customFormat="1" x14ac:dyDescent="0.35"/>
    <row r="90217" customFormat="1" x14ac:dyDescent="0.35"/>
    <row r="90218" customFormat="1" x14ac:dyDescent="0.35"/>
    <row r="90219" customFormat="1" x14ac:dyDescent="0.35"/>
    <row r="90220" customFormat="1" x14ac:dyDescent="0.35"/>
    <row r="90221" customFormat="1" x14ac:dyDescent="0.35"/>
    <row r="90222" customFormat="1" x14ac:dyDescent="0.35"/>
    <row r="90223" customFormat="1" x14ac:dyDescent="0.35"/>
    <row r="90224" customFormat="1" x14ac:dyDescent="0.35"/>
    <row r="90225" customFormat="1" x14ac:dyDescent="0.35"/>
    <row r="90226" customFormat="1" x14ac:dyDescent="0.35"/>
    <row r="90227" customFormat="1" x14ac:dyDescent="0.35"/>
    <row r="90228" customFormat="1" x14ac:dyDescent="0.35"/>
    <row r="90229" customFormat="1" x14ac:dyDescent="0.35"/>
    <row r="90230" customFormat="1" x14ac:dyDescent="0.35"/>
    <row r="90231" customFormat="1" x14ac:dyDescent="0.35"/>
    <row r="90232" customFormat="1" x14ac:dyDescent="0.35"/>
    <row r="90233" customFormat="1" x14ac:dyDescent="0.35"/>
    <row r="90234" customFormat="1" x14ac:dyDescent="0.35"/>
    <row r="90235" customFormat="1" x14ac:dyDescent="0.35"/>
    <row r="90236" customFormat="1" x14ac:dyDescent="0.35"/>
    <row r="90237" customFormat="1" x14ac:dyDescent="0.35"/>
    <row r="90238" customFormat="1" x14ac:dyDescent="0.35"/>
    <row r="90239" customFormat="1" x14ac:dyDescent="0.35"/>
    <row r="90240" customFormat="1" x14ac:dyDescent="0.35"/>
    <row r="90241" customFormat="1" x14ac:dyDescent="0.35"/>
    <row r="90242" customFormat="1" x14ac:dyDescent="0.35"/>
    <row r="90243" customFormat="1" x14ac:dyDescent="0.35"/>
    <row r="90244" customFormat="1" x14ac:dyDescent="0.35"/>
    <row r="90245" customFormat="1" x14ac:dyDescent="0.35"/>
    <row r="90246" customFormat="1" x14ac:dyDescent="0.35"/>
    <row r="90247" customFormat="1" x14ac:dyDescent="0.35"/>
    <row r="90248" customFormat="1" x14ac:dyDescent="0.35"/>
    <row r="90249" customFormat="1" x14ac:dyDescent="0.35"/>
    <row r="90250" customFormat="1" x14ac:dyDescent="0.35"/>
    <row r="90251" customFormat="1" x14ac:dyDescent="0.35"/>
    <row r="90252" customFormat="1" x14ac:dyDescent="0.35"/>
    <row r="90253" customFormat="1" x14ac:dyDescent="0.35"/>
    <row r="90254" customFormat="1" x14ac:dyDescent="0.35"/>
    <row r="90255" customFormat="1" x14ac:dyDescent="0.35"/>
    <row r="90256" customFormat="1" x14ac:dyDescent="0.35"/>
    <row r="90257" customFormat="1" x14ac:dyDescent="0.35"/>
    <row r="90258" customFormat="1" x14ac:dyDescent="0.35"/>
    <row r="90259" customFormat="1" x14ac:dyDescent="0.35"/>
    <row r="90260" customFormat="1" x14ac:dyDescent="0.35"/>
    <row r="90261" customFormat="1" x14ac:dyDescent="0.35"/>
    <row r="90262" customFormat="1" x14ac:dyDescent="0.35"/>
    <row r="90263" customFormat="1" x14ac:dyDescent="0.35"/>
    <row r="90264" customFormat="1" x14ac:dyDescent="0.35"/>
    <row r="90265" customFormat="1" x14ac:dyDescent="0.35"/>
    <row r="90266" customFormat="1" x14ac:dyDescent="0.35"/>
    <row r="90267" customFormat="1" x14ac:dyDescent="0.35"/>
    <row r="90268" customFormat="1" x14ac:dyDescent="0.35"/>
    <row r="90269" customFormat="1" x14ac:dyDescent="0.35"/>
    <row r="90270" customFormat="1" x14ac:dyDescent="0.35"/>
    <row r="90271" customFormat="1" x14ac:dyDescent="0.35"/>
    <row r="90272" customFormat="1" x14ac:dyDescent="0.35"/>
    <row r="90273" customFormat="1" x14ac:dyDescent="0.35"/>
    <row r="90274" customFormat="1" x14ac:dyDescent="0.35"/>
    <row r="90275" customFormat="1" x14ac:dyDescent="0.35"/>
    <row r="90276" customFormat="1" x14ac:dyDescent="0.35"/>
    <row r="90277" customFormat="1" x14ac:dyDescent="0.35"/>
    <row r="90278" customFormat="1" x14ac:dyDescent="0.35"/>
    <row r="90279" customFormat="1" x14ac:dyDescent="0.35"/>
    <row r="90280" customFormat="1" x14ac:dyDescent="0.35"/>
    <row r="90281" customFormat="1" x14ac:dyDescent="0.35"/>
    <row r="90282" customFormat="1" x14ac:dyDescent="0.35"/>
    <row r="90283" customFormat="1" x14ac:dyDescent="0.35"/>
    <row r="90284" customFormat="1" x14ac:dyDescent="0.35"/>
    <row r="90285" customFormat="1" x14ac:dyDescent="0.35"/>
    <row r="90286" customFormat="1" x14ac:dyDescent="0.35"/>
    <row r="90287" customFormat="1" x14ac:dyDescent="0.35"/>
    <row r="90288" customFormat="1" x14ac:dyDescent="0.35"/>
    <row r="90289" customFormat="1" x14ac:dyDescent="0.35"/>
    <row r="90290" customFormat="1" x14ac:dyDescent="0.35"/>
    <row r="90291" customFormat="1" x14ac:dyDescent="0.35"/>
    <row r="90292" customFormat="1" x14ac:dyDescent="0.35"/>
    <row r="90293" customFormat="1" x14ac:dyDescent="0.35"/>
    <row r="90294" customFormat="1" x14ac:dyDescent="0.35"/>
    <row r="90295" customFormat="1" x14ac:dyDescent="0.35"/>
    <row r="90296" customFormat="1" x14ac:dyDescent="0.35"/>
    <row r="90297" customFormat="1" x14ac:dyDescent="0.35"/>
    <row r="90298" customFormat="1" x14ac:dyDescent="0.35"/>
    <row r="90299" customFormat="1" x14ac:dyDescent="0.35"/>
    <row r="90300" customFormat="1" x14ac:dyDescent="0.35"/>
    <row r="90301" customFormat="1" x14ac:dyDescent="0.35"/>
    <row r="90302" customFormat="1" x14ac:dyDescent="0.35"/>
    <row r="90303" customFormat="1" x14ac:dyDescent="0.35"/>
    <row r="90304" customFormat="1" x14ac:dyDescent="0.35"/>
    <row r="90305" customFormat="1" x14ac:dyDescent="0.35"/>
    <row r="90306" customFormat="1" x14ac:dyDescent="0.35"/>
    <row r="90307" customFormat="1" x14ac:dyDescent="0.35"/>
    <row r="90308" customFormat="1" x14ac:dyDescent="0.35"/>
    <row r="90309" customFormat="1" x14ac:dyDescent="0.35"/>
    <row r="90310" customFormat="1" x14ac:dyDescent="0.35"/>
    <row r="90311" customFormat="1" x14ac:dyDescent="0.35"/>
    <row r="90312" customFormat="1" x14ac:dyDescent="0.35"/>
    <row r="90313" customFormat="1" x14ac:dyDescent="0.35"/>
    <row r="90314" customFormat="1" x14ac:dyDescent="0.35"/>
    <row r="90315" customFormat="1" x14ac:dyDescent="0.35"/>
    <row r="90316" customFormat="1" x14ac:dyDescent="0.35"/>
    <row r="90317" customFormat="1" x14ac:dyDescent="0.35"/>
    <row r="90318" customFormat="1" x14ac:dyDescent="0.35"/>
    <row r="90319" customFormat="1" x14ac:dyDescent="0.35"/>
    <row r="90320" customFormat="1" x14ac:dyDescent="0.35"/>
    <row r="90321" customFormat="1" x14ac:dyDescent="0.35"/>
    <row r="90322" customFormat="1" x14ac:dyDescent="0.35"/>
    <row r="90323" customFormat="1" x14ac:dyDescent="0.35"/>
    <row r="90324" customFormat="1" x14ac:dyDescent="0.35"/>
    <row r="90325" customFormat="1" x14ac:dyDescent="0.35"/>
    <row r="90326" customFormat="1" x14ac:dyDescent="0.35"/>
    <row r="90327" customFormat="1" x14ac:dyDescent="0.35"/>
    <row r="90328" customFormat="1" x14ac:dyDescent="0.35"/>
    <row r="90329" customFormat="1" x14ac:dyDescent="0.35"/>
    <row r="90330" customFormat="1" x14ac:dyDescent="0.35"/>
    <row r="90331" customFormat="1" x14ac:dyDescent="0.35"/>
    <row r="90332" customFormat="1" x14ac:dyDescent="0.35"/>
    <row r="90333" customFormat="1" x14ac:dyDescent="0.35"/>
    <row r="90334" customFormat="1" x14ac:dyDescent="0.35"/>
    <row r="90335" customFormat="1" x14ac:dyDescent="0.35"/>
    <row r="90336" customFormat="1" x14ac:dyDescent="0.35"/>
    <row r="90337" customFormat="1" x14ac:dyDescent="0.35"/>
    <row r="90338" customFormat="1" x14ac:dyDescent="0.35"/>
    <row r="90339" customFormat="1" x14ac:dyDescent="0.35"/>
    <row r="90340" customFormat="1" x14ac:dyDescent="0.35"/>
    <row r="90341" customFormat="1" x14ac:dyDescent="0.35"/>
    <row r="90342" customFormat="1" x14ac:dyDescent="0.35"/>
    <row r="90343" customFormat="1" x14ac:dyDescent="0.35"/>
    <row r="90344" customFormat="1" x14ac:dyDescent="0.35"/>
    <row r="90345" customFormat="1" x14ac:dyDescent="0.35"/>
    <row r="90346" customFormat="1" x14ac:dyDescent="0.35"/>
    <row r="90347" customFormat="1" x14ac:dyDescent="0.35"/>
    <row r="90348" customFormat="1" x14ac:dyDescent="0.35"/>
    <row r="90349" customFormat="1" x14ac:dyDescent="0.35"/>
    <row r="90350" customFormat="1" x14ac:dyDescent="0.35"/>
    <row r="90351" customFormat="1" x14ac:dyDescent="0.35"/>
    <row r="90352" customFormat="1" x14ac:dyDescent="0.35"/>
    <row r="90353" customFormat="1" x14ac:dyDescent="0.35"/>
    <row r="90354" customFormat="1" x14ac:dyDescent="0.35"/>
    <row r="90355" customFormat="1" x14ac:dyDescent="0.35"/>
    <row r="90356" customFormat="1" x14ac:dyDescent="0.35"/>
    <row r="90357" customFormat="1" x14ac:dyDescent="0.35"/>
    <row r="90358" customFormat="1" x14ac:dyDescent="0.35"/>
    <row r="90359" customFormat="1" x14ac:dyDescent="0.35"/>
    <row r="90360" customFormat="1" x14ac:dyDescent="0.35"/>
    <row r="90361" customFormat="1" x14ac:dyDescent="0.35"/>
    <row r="90362" customFormat="1" x14ac:dyDescent="0.35"/>
    <row r="90363" customFormat="1" x14ac:dyDescent="0.35"/>
    <row r="90364" customFormat="1" x14ac:dyDescent="0.35"/>
    <row r="90365" customFormat="1" x14ac:dyDescent="0.35"/>
    <row r="90366" customFormat="1" x14ac:dyDescent="0.35"/>
    <row r="90367" customFormat="1" x14ac:dyDescent="0.35"/>
    <row r="90368" customFormat="1" x14ac:dyDescent="0.35"/>
    <row r="90369" customFormat="1" x14ac:dyDescent="0.35"/>
    <row r="90370" customFormat="1" x14ac:dyDescent="0.35"/>
    <row r="90371" customFormat="1" x14ac:dyDescent="0.35"/>
    <row r="90372" customFormat="1" x14ac:dyDescent="0.35"/>
    <row r="90373" customFormat="1" x14ac:dyDescent="0.35"/>
    <row r="90374" customFormat="1" x14ac:dyDescent="0.35"/>
    <row r="90375" customFormat="1" x14ac:dyDescent="0.35"/>
    <row r="90376" customFormat="1" x14ac:dyDescent="0.35"/>
    <row r="90377" customFormat="1" x14ac:dyDescent="0.35"/>
    <row r="90378" customFormat="1" x14ac:dyDescent="0.35"/>
    <row r="90379" customFormat="1" x14ac:dyDescent="0.35"/>
    <row r="90380" customFormat="1" x14ac:dyDescent="0.35"/>
    <row r="90381" customFormat="1" x14ac:dyDescent="0.35"/>
    <row r="90382" customFormat="1" x14ac:dyDescent="0.35"/>
    <row r="90383" customFormat="1" x14ac:dyDescent="0.35"/>
    <row r="90384" customFormat="1" x14ac:dyDescent="0.35"/>
    <row r="90385" customFormat="1" x14ac:dyDescent="0.35"/>
    <row r="90386" customFormat="1" x14ac:dyDescent="0.35"/>
    <row r="90387" customFormat="1" x14ac:dyDescent="0.35"/>
    <row r="90388" customFormat="1" x14ac:dyDescent="0.35"/>
    <row r="90389" customFormat="1" x14ac:dyDescent="0.35"/>
    <row r="90390" customFormat="1" x14ac:dyDescent="0.35"/>
    <row r="90391" customFormat="1" x14ac:dyDescent="0.35"/>
    <row r="90392" customFormat="1" x14ac:dyDescent="0.35"/>
    <row r="90393" customFormat="1" x14ac:dyDescent="0.35"/>
    <row r="90394" customFormat="1" x14ac:dyDescent="0.35"/>
    <row r="90395" customFormat="1" x14ac:dyDescent="0.35"/>
    <row r="90396" customFormat="1" x14ac:dyDescent="0.35"/>
    <row r="90397" customFormat="1" x14ac:dyDescent="0.35"/>
    <row r="90398" customFormat="1" x14ac:dyDescent="0.35"/>
    <row r="90399" customFormat="1" x14ac:dyDescent="0.35"/>
    <row r="90400" customFormat="1" x14ac:dyDescent="0.35"/>
    <row r="90401" customFormat="1" x14ac:dyDescent="0.35"/>
    <row r="90402" customFormat="1" x14ac:dyDescent="0.35"/>
    <row r="90403" customFormat="1" x14ac:dyDescent="0.35"/>
    <row r="90404" customFormat="1" x14ac:dyDescent="0.35"/>
    <row r="90405" customFormat="1" x14ac:dyDescent="0.35"/>
    <row r="90406" customFormat="1" x14ac:dyDescent="0.35"/>
    <row r="90407" customFormat="1" x14ac:dyDescent="0.35"/>
    <row r="90408" customFormat="1" x14ac:dyDescent="0.35"/>
    <row r="90409" customFormat="1" x14ac:dyDescent="0.35"/>
    <row r="90410" customFormat="1" x14ac:dyDescent="0.35"/>
    <row r="90411" customFormat="1" x14ac:dyDescent="0.35"/>
    <row r="90412" customFormat="1" x14ac:dyDescent="0.35"/>
    <row r="90413" customFormat="1" x14ac:dyDescent="0.35"/>
    <row r="90414" customFormat="1" x14ac:dyDescent="0.35"/>
    <row r="90415" customFormat="1" x14ac:dyDescent="0.35"/>
    <row r="90416" customFormat="1" x14ac:dyDescent="0.35"/>
    <row r="90417" customFormat="1" x14ac:dyDescent="0.35"/>
    <row r="90418" customFormat="1" x14ac:dyDescent="0.35"/>
    <row r="90419" customFormat="1" x14ac:dyDescent="0.35"/>
    <row r="90420" customFormat="1" x14ac:dyDescent="0.35"/>
    <row r="90421" customFormat="1" x14ac:dyDescent="0.35"/>
    <row r="90422" customFormat="1" x14ac:dyDescent="0.35"/>
    <row r="90423" customFormat="1" x14ac:dyDescent="0.35"/>
    <row r="90424" customFormat="1" x14ac:dyDescent="0.35"/>
    <row r="90425" customFormat="1" x14ac:dyDescent="0.35"/>
    <row r="90426" customFormat="1" x14ac:dyDescent="0.35"/>
    <row r="90427" customFormat="1" x14ac:dyDescent="0.35"/>
    <row r="90428" customFormat="1" x14ac:dyDescent="0.35"/>
    <row r="90429" customFormat="1" x14ac:dyDescent="0.35"/>
    <row r="90430" customFormat="1" x14ac:dyDescent="0.35"/>
    <row r="90431" customFormat="1" x14ac:dyDescent="0.35"/>
    <row r="90432" customFormat="1" x14ac:dyDescent="0.35"/>
    <row r="90433" customFormat="1" x14ac:dyDescent="0.35"/>
    <row r="90434" customFormat="1" x14ac:dyDescent="0.35"/>
    <row r="90435" customFormat="1" x14ac:dyDescent="0.35"/>
    <row r="90436" customFormat="1" x14ac:dyDescent="0.35"/>
    <row r="90437" customFormat="1" x14ac:dyDescent="0.35"/>
    <row r="90438" customFormat="1" x14ac:dyDescent="0.35"/>
    <row r="90439" customFormat="1" x14ac:dyDescent="0.35"/>
    <row r="90440" customFormat="1" x14ac:dyDescent="0.35"/>
    <row r="90441" customFormat="1" x14ac:dyDescent="0.35"/>
    <row r="90442" customFormat="1" x14ac:dyDescent="0.35"/>
    <row r="90443" customFormat="1" x14ac:dyDescent="0.35"/>
    <row r="90444" customFormat="1" x14ac:dyDescent="0.35"/>
    <row r="90445" customFormat="1" x14ac:dyDescent="0.35"/>
    <row r="90446" customFormat="1" x14ac:dyDescent="0.35"/>
    <row r="90447" customFormat="1" x14ac:dyDescent="0.35"/>
    <row r="90448" customFormat="1" x14ac:dyDescent="0.35"/>
    <row r="90449" customFormat="1" x14ac:dyDescent="0.35"/>
    <row r="90450" customFormat="1" x14ac:dyDescent="0.35"/>
    <row r="90451" customFormat="1" x14ac:dyDescent="0.35"/>
    <row r="90452" customFormat="1" x14ac:dyDescent="0.35"/>
    <row r="90453" customFormat="1" x14ac:dyDescent="0.35"/>
    <row r="90454" customFormat="1" x14ac:dyDescent="0.35"/>
    <row r="90455" customFormat="1" x14ac:dyDescent="0.35"/>
    <row r="90456" customFormat="1" x14ac:dyDescent="0.35"/>
    <row r="90457" customFormat="1" x14ac:dyDescent="0.35"/>
    <row r="90458" customFormat="1" x14ac:dyDescent="0.35"/>
    <row r="90459" customFormat="1" x14ac:dyDescent="0.35"/>
    <row r="90460" customFormat="1" x14ac:dyDescent="0.35"/>
    <row r="90461" customFormat="1" x14ac:dyDescent="0.35"/>
    <row r="90462" customFormat="1" x14ac:dyDescent="0.35"/>
    <row r="90463" customFormat="1" x14ac:dyDescent="0.35"/>
    <row r="90464" customFormat="1" x14ac:dyDescent="0.35"/>
    <row r="90465" customFormat="1" x14ac:dyDescent="0.35"/>
    <row r="90466" customFormat="1" x14ac:dyDescent="0.35"/>
    <row r="90467" customFormat="1" x14ac:dyDescent="0.35"/>
    <row r="90468" customFormat="1" x14ac:dyDescent="0.35"/>
    <row r="90469" customFormat="1" x14ac:dyDescent="0.35"/>
    <row r="90470" customFormat="1" x14ac:dyDescent="0.35"/>
    <row r="90471" customFormat="1" x14ac:dyDescent="0.35"/>
    <row r="90472" customFormat="1" x14ac:dyDescent="0.35"/>
    <row r="90473" customFormat="1" x14ac:dyDescent="0.35"/>
    <row r="90474" customFormat="1" x14ac:dyDescent="0.35"/>
    <row r="90475" customFormat="1" x14ac:dyDescent="0.35"/>
    <row r="90476" customFormat="1" x14ac:dyDescent="0.35"/>
    <row r="90477" customFormat="1" x14ac:dyDescent="0.35"/>
    <row r="90478" customFormat="1" x14ac:dyDescent="0.35"/>
    <row r="90479" customFormat="1" x14ac:dyDescent="0.35"/>
    <row r="90480" customFormat="1" x14ac:dyDescent="0.35"/>
    <row r="90481" customFormat="1" x14ac:dyDescent="0.35"/>
    <row r="90482" customFormat="1" x14ac:dyDescent="0.35"/>
    <row r="90483" customFormat="1" x14ac:dyDescent="0.35"/>
    <row r="90484" customFormat="1" x14ac:dyDescent="0.35"/>
    <row r="90485" customFormat="1" x14ac:dyDescent="0.35"/>
    <row r="90486" customFormat="1" x14ac:dyDescent="0.35"/>
    <row r="90487" customFormat="1" x14ac:dyDescent="0.35"/>
    <row r="90488" customFormat="1" x14ac:dyDescent="0.35"/>
    <row r="90489" customFormat="1" x14ac:dyDescent="0.35"/>
    <row r="90490" customFormat="1" x14ac:dyDescent="0.35"/>
    <row r="90491" customFormat="1" x14ac:dyDescent="0.35"/>
    <row r="90492" customFormat="1" x14ac:dyDescent="0.35"/>
    <row r="90493" customFormat="1" x14ac:dyDescent="0.35"/>
    <row r="90494" customFormat="1" x14ac:dyDescent="0.35"/>
    <row r="90495" customFormat="1" x14ac:dyDescent="0.35"/>
    <row r="90496" customFormat="1" x14ac:dyDescent="0.35"/>
    <row r="90497" customFormat="1" x14ac:dyDescent="0.35"/>
    <row r="90498" customFormat="1" x14ac:dyDescent="0.35"/>
    <row r="90499" customFormat="1" x14ac:dyDescent="0.35"/>
    <row r="90500" customFormat="1" x14ac:dyDescent="0.35"/>
    <row r="90501" customFormat="1" x14ac:dyDescent="0.35"/>
    <row r="90502" customFormat="1" x14ac:dyDescent="0.35"/>
    <row r="90503" customFormat="1" x14ac:dyDescent="0.35"/>
    <row r="90504" customFormat="1" x14ac:dyDescent="0.35"/>
    <row r="90505" customFormat="1" x14ac:dyDescent="0.35"/>
    <row r="90506" customFormat="1" x14ac:dyDescent="0.35"/>
    <row r="90507" customFormat="1" x14ac:dyDescent="0.35"/>
    <row r="90508" customFormat="1" x14ac:dyDescent="0.35"/>
    <row r="90509" customFormat="1" x14ac:dyDescent="0.35"/>
    <row r="90510" customFormat="1" x14ac:dyDescent="0.35"/>
    <row r="90511" customFormat="1" x14ac:dyDescent="0.35"/>
    <row r="90512" customFormat="1" x14ac:dyDescent="0.35"/>
    <row r="90513" customFormat="1" x14ac:dyDescent="0.35"/>
    <row r="90514" customFormat="1" x14ac:dyDescent="0.35"/>
    <row r="90515" customFormat="1" x14ac:dyDescent="0.35"/>
    <row r="90516" customFormat="1" x14ac:dyDescent="0.35"/>
    <row r="90517" customFormat="1" x14ac:dyDescent="0.35"/>
    <row r="90518" customFormat="1" x14ac:dyDescent="0.35"/>
    <row r="90519" customFormat="1" x14ac:dyDescent="0.35"/>
    <row r="90520" customFormat="1" x14ac:dyDescent="0.35"/>
    <row r="90521" customFormat="1" x14ac:dyDescent="0.35"/>
    <row r="90522" customFormat="1" x14ac:dyDescent="0.35"/>
    <row r="90523" customFormat="1" x14ac:dyDescent="0.35"/>
    <row r="90524" customFormat="1" x14ac:dyDescent="0.35"/>
    <row r="90525" customFormat="1" x14ac:dyDescent="0.35"/>
    <row r="90526" customFormat="1" x14ac:dyDescent="0.35"/>
    <row r="90527" customFormat="1" x14ac:dyDescent="0.35"/>
    <row r="90528" customFormat="1" x14ac:dyDescent="0.35"/>
    <row r="90529" customFormat="1" x14ac:dyDescent="0.35"/>
    <row r="90530" customFormat="1" x14ac:dyDescent="0.35"/>
    <row r="90531" customFormat="1" x14ac:dyDescent="0.35"/>
    <row r="90532" customFormat="1" x14ac:dyDescent="0.35"/>
    <row r="90533" customFormat="1" x14ac:dyDescent="0.35"/>
    <row r="90534" customFormat="1" x14ac:dyDescent="0.35"/>
    <row r="90535" customFormat="1" x14ac:dyDescent="0.35"/>
    <row r="90536" customFormat="1" x14ac:dyDescent="0.35"/>
    <row r="90537" customFormat="1" x14ac:dyDescent="0.35"/>
    <row r="90538" customFormat="1" x14ac:dyDescent="0.35"/>
    <row r="90539" customFormat="1" x14ac:dyDescent="0.35"/>
    <row r="90540" customFormat="1" x14ac:dyDescent="0.35"/>
    <row r="90541" customFormat="1" x14ac:dyDescent="0.35"/>
    <row r="90542" customFormat="1" x14ac:dyDescent="0.35"/>
    <row r="90543" customFormat="1" x14ac:dyDescent="0.35"/>
    <row r="90544" customFormat="1" x14ac:dyDescent="0.35"/>
    <row r="90545" customFormat="1" x14ac:dyDescent="0.35"/>
    <row r="90546" customFormat="1" x14ac:dyDescent="0.35"/>
    <row r="90547" customFormat="1" x14ac:dyDescent="0.35"/>
    <row r="90548" customFormat="1" x14ac:dyDescent="0.35"/>
    <row r="90549" customFormat="1" x14ac:dyDescent="0.35"/>
    <row r="90550" customFormat="1" x14ac:dyDescent="0.35"/>
    <row r="90551" customFormat="1" x14ac:dyDescent="0.35"/>
    <row r="90552" customFormat="1" x14ac:dyDescent="0.35"/>
    <row r="90553" customFormat="1" x14ac:dyDescent="0.35"/>
    <row r="90554" customFormat="1" x14ac:dyDescent="0.35"/>
    <row r="90555" customFormat="1" x14ac:dyDescent="0.35"/>
    <row r="90556" customFormat="1" x14ac:dyDescent="0.35"/>
    <row r="90557" customFormat="1" x14ac:dyDescent="0.35"/>
    <row r="90558" customFormat="1" x14ac:dyDescent="0.35"/>
    <row r="90559" customFormat="1" x14ac:dyDescent="0.35"/>
    <row r="90560" customFormat="1" x14ac:dyDescent="0.35"/>
    <row r="90561" customFormat="1" x14ac:dyDescent="0.35"/>
    <row r="90562" customFormat="1" x14ac:dyDescent="0.35"/>
    <row r="90563" customFormat="1" x14ac:dyDescent="0.35"/>
    <row r="90564" customFormat="1" x14ac:dyDescent="0.35"/>
    <row r="90565" customFormat="1" x14ac:dyDescent="0.35"/>
    <row r="90566" customFormat="1" x14ac:dyDescent="0.35"/>
    <row r="90567" customFormat="1" x14ac:dyDescent="0.35"/>
    <row r="90568" customFormat="1" x14ac:dyDescent="0.35"/>
    <row r="90569" customFormat="1" x14ac:dyDescent="0.35"/>
    <row r="90570" customFormat="1" x14ac:dyDescent="0.35"/>
    <row r="90571" customFormat="1" x14ac:dyDescent="0.35"/>
    <row r="90572" customFormat="1" x14ac:dyDescent="0.35"/>
    <row r="90573" customFormat="1" x14ac:dyDescent="0.35"/>
    <row r="90574" customFormat="1" x14ac:dyDescent="0.35"/>
    <row r="90575" customFormat="1" x14ac:dyDescent="0.35"/>
    <row r="90576" customFormat="1" x14ac:dyDescent="0.35"/>
    <row r="90577" customFormat="1" x14ac:dyDescent="0.35"/>
    <row r="90578" customFormat="1" x14ac:dyDescent="0.35"/>
    <row r="90579" customFormat="1" x14ac:dyDescent="0.35"/>
    <row r="90580" customFormat="1" x14ac:dyDescent="0.35"/>
    <row r="90581" customFormat="1" x14ac:dyDescent="0.35"/>
    <row r="90582" customFormat="1" x14ac:dyDescent="0.35"/>
    <row r="90583" customFormat="1" x14ac:dyDescent="0.35"/>
    <row r="90584" customFormat="1" x14ac:dyDescent="0.35"/>
    <row r="90585" customFormat="1" x14ac:dyDescent="0.35"/>
    <row r="90586" customFormat="1" x14ac:dyDescent="0.35"/>
    <row r="90587" customFormat="1" x14ac:dyDescent="0.35"/>
    <row r="90588" customFormat="1" x14ac:dyDescent="0.35"/>
    <row r="90589" customFormat="1" x14ac:dyDescent="0.35"/>
    <row r="90590" customFormat="1" x14ac:dyDescent="0.35"/>
    <row r="90591" customFormat="1" x14ac:dyDescent="0.35"/>
    <row r="90592" customFormat="1" x14ac:dyDescent="0.35"/>
    <row r="90593" customFormat="1" x14ac:dyDescent="0.35"/>
    <row r="90594" customFormat="1" x14ac:dyDescent="0.35"/>
    <row r="90595" customFormat="1" x14ac:dyDescent="0.35"/>
    <row r="90596" customFormat="1" x14ac:dyDescent="0.35"/>
    <row r="90597" customFormat="1" x14ac:dyDescent="0.35"/>
    <row r="90598" customFormat="1" x14ac:dyDescent="0.35"/>
    <row r="90599" customFormat="1" x14ac:dyDescent="0.35"/>
    <row r="90600" customFormat="1" x14ac:dyDescent="0.35"/>
    <row r="90601" customFormat="1" x14ac:dyDescent="0.35"/>
    <row r="90602" customFormat="1" x14ac:dyDescent="0.35"/>
    <row r="90603" customFormat="1" x14ac:dyDescent="0.35"/>
    <row r="90604" customFormat="1" x14ac:dyDescent="0.35"/>
    <row r="90605" customFormat="1" x14ac:dyDescent="0.35"/>
    <row r="90606" customFormat="1" x14ac:dyDescent="0.35"/>
    <row r="90607" customFormat="1" x14ac:dyDescent="0.35"/>
    <row r="90608" customFormat="1" x14ac:dyDescent="0.35"/>
    <row r="90609" customFormat="1" x14ac:dyDescent="0.35"/>
    <row r="90610" customFormat="1" x14ac:dyDescent="0.35"/>
    <row r="90611" customFormat="1" x14ac:dyDescent="0.35"/>
    <row r="90612" customFormat="1" x14ac:dyDescent="0.35"/>
    <row r="90613" customFormat="1" x14ac:dyDescent="0.35"/>
    <row r="90614" customFormat="1" x14ac:dyDescent="0.35"/>
    <row r="90615" customFormat="1" x14ac:dyDescent="0.35"/>
    <row r="90616" customFormat="1" x14ac:dyDescent="0.35"/>
    <row r="90617" customFormat="1" x14ac:dyDescent="0.35"/>
    <row r="90618" customFormat="1" x14ac:dyDescent="0.35"/>
    <row r="90619" customFormat="1" x14ac:dyDescent="0.35"/>
    <row r="90620" customFormat="1" x14ac:dyDescent="0.35"/>
    <row r="90621" customFormat="1" x14ac:dyDescent="0.35"/>
    <row r="90622" customFormat="1" x14ac:dyDescent="0.35"/>
    <row r="90623" customFormat="1" x14ac:dyDescent="0.35"/>
    <row r="90624" customFormat="1" x14ac:dyDescent="0.35"/>
    <row r="90625" customFormat="1" x14ac:dyDescent="0.35"/>
    <row r="90626" customFormat="1" x14ac:dyDescent="0.35"/>
    <row r="90627" customFormat="1" x14ac:dyDescent="0.35"/>
    <row r="90628" customFormat="1" x14ac:dyDescent="0.35"/>
    <row r="90629" customFormat="1" x14ac:dyDescent="0.35"/>
    <row r="90630" customFormat="1" x14ac:dyDescent="0.35"/>
    <row r="90631" customFormat="1" x14ac:dyDescent="0.35"/>
    <row r="90632" customFormat="1" x14ac:dyDescent="0.35"/>
    <row r="90633" customFormat="1" x14ac:dyDescent="0.35"/>
    <row r="90634" customFormat="1" x14ac:dyDescent="0.35"/>
    <row r="90635" customFormat="1" x14ac:dyDescent="0.35"/>
    <row r="90636" customFormat="1" x14ac:dyDescent="0.35"/>
    <row r="90637" customFormat="1" x14ac:dyDescent="0.35"/>
    <row r="90638" customFormat="1" x14ac:dyDescent="0.35"/>
    <row r="90639" customFormat="1" x14ac:dyDescent="0.35"/>
    <row r="90640" customFormat="1" x14ac:dyDescent="0.35"/>
    <row r="90641" customFormat="1" x14ac:dyDescent="0.35"/>
    <row r="90642" customFormat="1" x14ac:dyDescent="0.35"/>
    <row r="90643" customFormat="1" x14ac:dyDescent="0.35"/>
    <row r="90644" customFormat="1" x14ac:dyDescent="0.35"/>
    <row r="90645" customFormat="1" x14ac:dyDescent="0.35"/>
    <row r="90646" customFormat="1" x14ac:dyDescent="0.35"/>
    <row r="90647" customFormat="1" x14ac:dyDescent="0.35"/>
    <row r="90648" customFormat="1" x14ac:dyDescent="0.35"/>
    <row r="90649" customFormat="1" x14ac:dyDescent="0.35"/>
    <row r="90650" customFormat="1" x14ac:dyDescent="0.35"/>
    <row r="90651" customFormat="1" x14ac:dyDescent="0.35"/>
    <row r="90652" customFormat="1" x14ac:dyDescent="0.35"/>
    <row r="90653" customFormat="1" x14ac:dyDescent="0.35"/>
    <row r="90654" customFormat="1" x14ac:dyDescent="0.35"/>
    <row r="90655" customFormat="1" x14ac:dyDescent="0.35"/>
    <row r="90656" customFormat="1" x14ac:dyDescent="0.35"/>
    <row r="90657" customFormat="1" x14ac:dyDescent="0.35"/>
    <row r="90658" customFormat="1" x14ac:dyDescent="0.35"/>
    <row r="90659" customFormat="1" x14ac:dyDescent="0.35"/>
    <row r="90660" customFormat="1" x14ac:dyDescent="0.35"/>
    <row r="90661" customFormat="1" x14ac:dyDescent="0.35"/>
    <row r="90662" customFormat="1" x14ac:dyDescent="0.35"/>
    <row r="90663" customFormat="1" x14ac:dyDescent="0.35"/>
    <row r="90664" customFormat="1" x14ac:dyDescent="0.35"/>
    <row r="90665" customFormat="1" x14ac:dyDescent="0.35"/>
    <row r="90666" customFormat="1" x14ac:dyDescent="0.35"/>
    <row r="90667" customFormat="1" x14ac:dyDescent="0.35"/>
    <row r="90668" customFormat="1" x14ac:dyDescent="0.35"/>
    <row r="90669" customFormat="1" x14ac:dyDescent="0.35"/>
    <row r="90670" customFormat="1" x14ac:dyDescent="0.35"/>
    <row r="90671" customFormat="1" x14ac:dyDescent="0.35"/>
    <row r="90672" customFormat="1" x14ac:dyDescent="0.35"/>
    <row r="90673" customFormat="1" x14ac:dyDescent="0.35"/>
    <row r="90674" customFormat="1" x14ac:dyDescent="0.35"/>
    <row r="90675" customFormat="1" x14ac:dyDescent="0.35"/>
    <row r="90676" customFormat="1" x14ac:dyDescent="0.35"/>
    <row r="90677" customFormat="1" x14ac:dyDescent="0.35"/>
    <row r="90678" customFormat="1" x14ac:dyDescent="0.35"/>
    <row r="90679" customFormat="1" x14ac:dyDescent="0.35"/>
    <row r="90680" customFormat="1" x14ac:dyDescent="0.35"/>
    <row r="90681" customFormat="1" x14ac:dyDescent="0.35"/>
    <row r="90682" customFormat="1" x14ac:dyDescent="0.35"/>
    <row r="90683" customFormat="1" x14ac:dyDescent="0.35"/>
    <row r="90684" customFormat="1" x14ac:dyDescent="0.35"/>
    <row r="90685" customFormat="1" x14ac:dyDescent="0.35"/>
    <row r="90686" customFormat="1" x14ac:dyDescent="0.35"/>
    <row r="90687" customFormat="1" x14ac:dyDescent="0.35"/>
    <row r="90688" customFormat="1" x14ac:dyDescent="0.35"/>
    <row r="90689" customFormat="1" x14ac:dyDescent="0.35"/>
    <row r="90690" customFormat="1" x14ac:dyDescent="0.35"/>
    <row r="90691" customFormat="1" x14ac:dyDescent="0.35"/>
    <row r="90692" customFormat="1" x14ac:dyDescent="0.35"/>
    <row r="90693" customFormat="1" x14ac:dyDescent="0.35"/>
    <row r="90694" customFormat="1" x14ac:dyDescent="0.35"/>
    <row r="90695" customFormat="1" x14ac:dyDescent="0.35"/>
    <row r="90696" customFormat="1" x14ac:dyDescent="0.35"/>
    <row r="90697" customFormat="1" x14ac:dyDescent="0.35"/>
    <row r="90698" customFormat="1" x14ac:dyDescent="0.35"/>
    <row r="90699" customFormat="1" x14ac:dyDescent="0.35"/>
    <row r="90700" customFormat="1" x14ac:dyDescent="0.35"/>
    <row r="90701" customFormat="1" x14ac:dyDescent="0.35"/>
    <row r="90702" customFormat="1" x14ac:dyDescent="0.35"/>
    <row r="90703" customFormat="1" x14ac:dyDescent="0.35"/>
    <row r="90704" customFormat="1" x14ac:dyDescent="0.35"/>
    <row r="90705" customFormat="1" x14ac:dyDescent="0.35"/>
    <row r="90706" customFormat="1" x14ac:dyDescent="0.35"/>
    <row r="90707" customFormat="1" x14ac:dyDescent="0.35"/>
    <row r="90708" customFormat="1" x14ac:dyDescent="0.35"/>
    <row r="90709" customFormat="1" x14ac:dyDescent="0.35"/>
    <row r="90710" customFormat="1" x14ac:dyDescent="0.35"/>
    <row r="90711" customFormat="1" x14ac:dyDescent="0.35"/>
    <row r="90712" customFormat="1" x14ac:dyDescent="0.35"/>
    <row r="90713" customFormat="1" x14ac:dyDescent="0.35"/>
    <row r="90714" customFormat="1" x14ac:dyDescent="0.35"/>
    <row r="90715" customFormat="1" x14ac:dyDescent="0.35"/>
    <row r="90716" customFormat="1" x14ac:dyDescent="0.35"/>
    <row r="90717" customFormat="1" x14ac:dyDescent="0.35"/>
    <row r="90718" customFormat="1" x14ac:dyDescent="0.35"/>
    <row r="90719" customFormat="1" x14ac:dyDescent="0.35"/>
    <row r="90720" customFormat="1" x14ac:dyDescent="0.35"/>
    <row r="90721" customFormat="1" x14ac:dyDescent="0.35"/>
    <row r="90722" customFormat="1" x14ac:dyDescent="0.35"/>
    <row r="90723" customFormat="1" x14ac:dyDescent="0.35"/>
    <row r="90724" customFormat="1" x14ac:dyDescent="0.35"/>
    <row r="90725" customFormat="1" x14ac:dyDescent="0.35"/>
    <row r="90726" customFormat="1" x14ac:dyDescent="0.35"/>
    <row r="90727" customFormat="1" x14ac:dyDescent="0.35"/>
    <row r="90728" customFormat="1" x14ac:dyDescent="0.35"/>
    <row r="90729" customFormat="1" x14ac:dyDescent="0.35"/>
    <row r="90730" customFormat="1" x14ac:dyDescent="0.35"/>
    <row r="90731" customFormat="1" x14ac:dyDescent="0.35"/>
    <row r="90732" customFormat="1" x14ac:dyDescent="0.35"/>
    <row r="90733" customFormat="1" x14ac:dyDescent="0.35"/>
    <row r="90734" customFormat="1" x14ac:dyDescent="0.35"/>
    <row r="90735" customFormat="1" x14ac:dyDescent="0.35"/>
    <row r="90736" customFormat="1" x14ac:dyDescent="0.35"/>
    <row r="90737" customFormat="1" x14ac:dyDescent="0.35"/>
    <row r="90738" customFormat="1" x14ac:dyDescent="0.35"/>
    <row r="90739" customFormat="1" x14ac:dyDescent="0.35"/>
    <row r="90740" customFormat="1" x14ac:dyDescent="0.35"/>
    <row r="90741" customFormat="1" x14ac:dyDescent="0.35"/>
    <row r="90742" customFormat="1" x14ac:dyDescent="0.35"/>
    <row r="90743" customFormat="1" x14ac:dyDescent="0.35"/>
    <row r="90744" customFormat="1" x14ac:dyDescent="0.35"/>
    <row r="90745" customFormat="1" x14ac:dyDescent="0.35"/>
    <row r="90746" customFormat="1" x14ac:dyDescent="0.35"/>
    <row r="90747" customFormat="1" x14ac:dyDescent="0.35"/>
    <row r="90748" customFormat="1" x14ac:dyDescent="0.35"/>
    <row r="90749" customFormat="1" x14ac:dyDescent="0.35"/>
    <row r="90750" customFormat="1" x14ac:dyDescent="0.35"/>
    <row r="90751" customFormat="1" x14ac:dyDescent="0.35"/>
    <row r="90752" customFormat="1" x14ac:dyDescent="0.35"/>
    <row r="90753" customFormat="1" x14ac:dyDescent="0.35"/>
    <row r="90754" customFormat="1" x14ac:dyDescent="0.35"/>
    <row r="90755" customFormat="1" x14ac:dyDescent="0.35"/>
    <row r="90756" customFormat="1" x14ac:dyDescent="0.35"/>
    <row r="90757" customFormat="1" x14ac:dyDescent="0.35"/>
    <row r="90758" customFormat="1" x14ac:dyDescent="0.35"/>
    <row r="90759" customFormat="1" x14ac:dyDescent="0.35"/>
    <row r="90760" customFormat="1" x14ac:dyDescent="0.35"/>
    <row r="90761" customFormat="1" x14ac:dyDescent="0.35"/>
    <row r="90762" customFormat="1" x14ac:dyDescent="0.35"/>
    <row r="90763" customFormat="1" x14ac:dyDescent="0.35"/>
    <row r="90764" customFormat="1" x14ac:dyDescent="0.35"/>
    <row r="90765" customFormat="1" x14ac:dyDescent="0.35"/>
    <row r="90766" customFormat="1" x14ac:dyDescent="0.35"/>
    <row r="90767" customFormat="1" x14ac:dyDescent="0.35"/>
    <row r="90768" customFormat="1" x14ac:dyDescent="0.35"/>
    <row r="90769" customFormat="1" x14ac:dyDescent="0.35"/>
    <row r="90770" customFormat="1" x14ac:dyDescent="0.35"/>
    <row r="90771" customFormat="1" x14ac:dyDescent="0.35"/>
    <row r="90772" customFormat="1" x14ac:dyDescent="0.35"/>
    <row r="90773" customFormat="1" x14ac:dyDescent="0.35"/>
    <row r="90774" customFormat="1" x14ac:dyDescent="0.35"/>
    <row r="90775" customFormat="1" x14ac:dyDescent="0.35"/>
    <row r="90776" customFormat="1" x14ac:dyDescent="0.35"/>
    <row r="90777" customFormat="1" x14ac:dyDescent="0.35"/>
    <row r="90778" customFormat="1" x14ac:dyDescent="0.35"/>
    <row r="90779" customFormat="1" x14ac:dyDescent="0.35"/>
    <row r="90780" customFormat="1" x14ac:dyDescent="0.35"/>
    <row r="90781" customFormat="1" x14ac:dyDescent="0.35"/>
    <row r="90782" customFormat="1" x14ac:dyDescent="0.35"/>
    <row r="90783" customFormat="1" x14ac:dyDescent="0.35"/>
    <row r="90784" customFormat="1" x14ac:dyDescent="0.35"/>
    <row r="90785" customFormat="1" x14ac:dyDescent="0.35"/>
    <row r="90786" customFormat="1" x14ac:dyDescent="0.35"/>
    <row r="90787" customFormat="1" x14ac:dyDescent="0.35"/>
    <row r="90788" customFormat="1" x14ac:dyDescent="0.35"/>
    <row r="90789" customFormat="1" x14ac:dyDescent="0.35"/>
    <row r="90790" customFormat="1" x14ac:dyDescent="0.35"/>
    <row r="90791" customFormat="1" x14ac:dyDescent="0.35"/>
    <row r="90792" customFormat="1" x14ac:dyDescent="0.35"/>
    <row r="90793" customFormat="1" x14ac:dyDescent="0.35"/>
    <row r="90794" customFormat="1" x14ac:dyDescent="0.35"/>
    <row r="90795" customFormat="1" x14ac:dyDescent="0.35"/>
    <row r="90796" customFormat="1" x14ac:dyDescent="0.35"/>
    <row r="90797" customFormat="1" x14ac:dyDescent="0.35"/>
    <row r="90798" customFormat="1" x14ac:dyDescent="0.35"/>
    <row r="90799" customFormat="1" x14ac:dyDescent="0.35"/>
    <row r="90800" customFormat="1" x14ac:dyDescent="0.35"/>
    <row r="90801" customFormat="1" x14ac:dyDescent="0.35"/>
    <row r="90802" customFormat="1" x14ac:dyDescent="0.35"/>
    <row r="90803" customFormat="1" x14ac:dyDescent="0.35"/>
    <row r="90804" customFormat="1" x14ac:dyDescent="0.35"/>
    <row r="90805" customFormat="1" x14ac:dyDescent="0.35"/>
    <row r="90806" customFormat="1" x14ac:dyDescent="0.35"/>
    <row r="90807" customFormat="1" x14ac:dyDescent="0.35"/>
    <row r="90808" customFormat="1" x14ac:dyDescent="0.35"/>
    <row r="90809" customFormat="1" x14ac:dyDescent="0.35"/>
    <row r="90810" customFormat="1" x14ac:dyDescent="0.35"/>
    <row r="90811" customFormat="1" x14ac:dyDescent="0.35"/>
    <row r="90812" customFormat="1" x14ac:dyDescent="0.35"/>
    <row r="90813" customFormat="1" x14ac:dyDescent="0.35"/>
    <row r="90814" customFormat="1" x14ac:dyDescent="0.35"/>
    <row r="90815" customFormat="1" x14ac:dyDescent="0.35"/>
    <row r="90816" customFormat="1" x14ac:dyDescent="0.35"/>
    <row r="90817" customFormat="1" x14ac:dyDescent="0.35"/>
    <row r="90818" customFormat="1" x14ac:dyDescent="0.35"/>
    <row r="90819" customFormat="1" x14ac:dyDescent="0.35"/>
    <row r="90820" customFormat="1" x14ac:dyDescent="0.35"/>
    <row r="90821" customFormat="1" x14ac:dyDescent="0.35"/>
    <row r="90822" customFormat="1" x14ac:dyDescent="0.35"/>
    <row r="90823" customFormat="1" x14ac:dyDescent="0.35"/>
    <row r="90824" customFormat="1" x14ac:dyDescent="0.35"/>
    <row r="90825" customFormat="1" x14ac:dyDescent="0.35"/>
    <row r="90826" customFormat="1" x14ac:dyDescent="0.35"/>
    <row r="90827" customFormat="1" x14ac:dyDescent="0.35"/>
    <row r="90828" customFormat="1" x14ac:dyDescent="0.35"/>
    <row r="90829" customFormat="1" x14ac:dyDescent="0.35"/>
    <row r="90830" customFormat="1" x14ac:dyDescent="0.35"/>
    <row r="90831" customFormat="1" x14ac:dyDescent="0.35"/>
    <row r="90832" customFormat="1" x14ac:dyDescent="0.35"/>
    <row r="90833" customFormat="1" x14ac:dyDescent="0.35"/>
    <row r="90834" customFormat="1" x14ac:dyDescent="0.35"/>
    <row r="90835" customFormat="1" x14ac:dyDescent="0.35"/>
    <row r="90836" customFormat="1" x14ac:dyDescent="0.35"/>
    <row r="90837" customFormat="1" x14ac:dyDescent="0.35"/>
    <row r="90838" customFormat="1" x14ac:dyDescent="0.35"/>
    <row r="90839" customFormat="1" x14ac:dyDescent="0.35"/>
    <row r="90840" customFormat="1" x14ac:dyDescent="0.35"/>
    <row r="90841" customFormat="1" x14ac:dyDescent="0.35"/>
    <row r="90842" customFormat="1" x14ac:dyDescent="0.35"/>
    <row r="90843" customFormat="1" x14ac:dyDescent="0.35"/>
    <row r="90844" customFormat="1" x14ac:dyDescent="0.35"/>
    <row r="90845" customFormat="1" x14ac:dyDescent="0.35"/>
    <row r="90846" customFormat="1" x14ac:dyDescent="0.35"/>
    <row r="90847" customFormat="1" x14ac:dyDescent="0.35"/>
    <row r="90848" customFormat="1" x14ac:dyDescent="0.35"/>
    <row r="90849" customFormat="1" x14ac:dyDescent="0.35"/>
    <row r="90850" customFormat="1" x14ac:dyDescent="0.35"/>
    <row r="90851" customFormat="1" x14ac:dyDescent="0.35"/>
    <row r="90852" customFormat="1" x14ac:dyDescent="0.35"/>
    <row r="90853" customFormat="1" x14ac:dyDescent="0.35"/>
    <row r="90854" customFormat="1" x14ac:dyDescent="0.35"/>
    <row r="90855" customFormat="1" x14ac:dyDescent="0.35"/>
    <row r="90856" customFormat="1" x14ac:dyDescent="0.35"/>
    <row r="90857" customFormat="1" x14ac:dyDescent="0.35"/>
    <row r="90858" customFormat="1" x14ac:dyDescent="0.35"/>
    <row r="90859" customFormat="1" x14ac:dyDescent="0.35"/>
    <row r="90860" customFormat="1" x14ac:dyDescent="0.35"/>
    <row r="90861" customFormat="1" x14ac:dyDescent="0.35"/>
    <row r="90862" customFormat="1" x14ac:dyDescent="0.35"/>
    <row r="90863" customFormat="1" x14ac:dyDescent="0.35"/>
    <row r="90864" customFormat="1" x14ac:dyDescent="0.35"/>
    <row r="90865" customFormat="1" x14ac:dyDescent="0.35"/>
    <row r="90866" customFormat="1" x14ac:dyDescent="0.35"/>
    <row r="90867" customFormat="1" x14ac:dyDescent="0.35"/>
    <row r="90868" customFormat="1" x14ac:dyDescent="0.35"/>
    <row r="90869" customFormat="1" x14ac:dyDescent="0.35"/>
    <row r="90870" customFormat="1" x14ac:dyDescent="0.35"/>
    <row r="90871" customFormat="1" x14ac:dyDescent="0.35"/>
    <row r="90872" customFormat="1" x14ac:dyDescent="0.35"/>
    <row r="90873" customFormat="1" x14ac:dyDescent="0.35"/>
    <row r="90874" customFormat="1" x14ac:dyDescent="0.35"/>
    <row r="90875" customFormat="1" x14ac:dyDescent="0.35"/>
    <row r="90876" customFormat="1" x14ac:dyDescent="0.35"/>
    <row r="90877" customFormat="1" x14ac:dyDescent="0.35"/>
    <row r="90878" customFormat="1" x14ac:dyDescent="0.35"/>
    <row r="90879" customFormat="1" x14ac:dyDescent="0.35"/>
    <row r="90880" customFormat="1" x14ac:dyDescent="0.35"/>
    <row r="90881" customFormat="1" x14ac:dyDescent="0.35"/>
    <row r="90882" customFormat="1" x14ac:dyDescent="0.35"/>
    <row r="90883" customFormat="1" x14ac:dyDescent="0.35"/>
    <row r="90884" customFormat="1" x14ac:dyDescent="0.35"/>
    <row r="90885" customFormat="1" x14ac:dyDescent="0.35"/>
    <row r="90886" customFormat="1" x14ac:dyDescent="0.35"/>
    <row r="90887" customFormat="1" x14ac:dyDescent="0.35"/>
    <row r="90888" customFormat="1" x14ac:dyDescent="0.35"/>
    <row r="90889" customFormat="1" x14ac:dyDescent="0.35"/>
    <row r="90890" customFormat="1" x14ac:dyDescent="0.35"/>
    <row r="90891" customFormat="1" x14ac:dyDescent="0.35"/>
    <row r="90892" customFormat="1" x14ac:dyDescent="0.35"/>
    <row r="90893" customFormat="1" x14ac:dyDescent="0.35"/>
    <row r="90894" customFormat="1" x14ac:dyDescent="0.35"/>
    <row r="90895" customFormat="1" x14ac:dyDescent="0.35"/>
    <row r="90896" customFormat="1" x14ac:dyDescent="0.35"/>
    <row r="90897" customFormat="1" x14ac:dyDescent="0.35"/>
    <row r="90898" customFormat="1" x14ac:dyDescent="0.35"/>
    <row r="90899" customFormat="1" x14ac:dyDescent="0.35"/>
    <row r="90900" customFormat="1" x14ac:dyDescent="0.35"/>
    <row r="90901" customFormat="1" x14ac:dyDescent="0.35"/>
    <row r="90902" customFormat="1" x14ac:dyDescent="0.35"/>
    <row r="90903" customFormat="1" x14ac:dyDescent="0.35"/>
    <row r="90904" customFormat="1" x14ac:dyDescent="0.35"/>
    <row r="90905" customFormat="1" x14ac:dyDescent="0.35"/>
    <row r="90906" customFormat="1" x14ac:dyDescent="0.35"/>
    <row r="90907" customFormat="1" x14ac:dyDescent="0.35"/>
    <row r="90908" customFormat="1" x14ac:dyDescent="0.35"/>
    <row r="90909" customFormat="1" x14ac:dyDescent="0.35"/>
    <row r="90910" customFormat="1" x14ac:dyDescent="0.35"/>
    <row r="90911" customFormat="1" x14ac:dyDescent="0.35"/>
    <row r="90912" customFormat="1" x14ac:dyDescent="0.35"/>
    <row r="90913" customFormat="1" x14ac:dyDescent="0.35"/>
    <row r="90914" customFormat="1" x14ac:dyDescent="0.35"/>
    <row r="90915" customFormat="1" x14ac:dyDescent="0.35"/>
    <row r="90916" customFormat="1" x14ac:dyDescent="0.35"/>
    <row r="90917" customFormat="1" x14ac:dyDescent="0.35"/>
    <row r="90918" customFormat="1" x14ac:dyDescent="0.35"/>
    <row r="90919" customFormat="1" x14ac:dyDescent="0.35"/>
    <row r="90920" customFormat="1" x14ac:dyDescent="0.35"/>
    <row r="90921" customFormat="1" x14ac:dyDescent="0.35"/>
    <row r="90922" customFormat="1" x14ac:dyDescent="0.35"/>
    <row r="90923" customFormat="1" x14ac:dyDescent="0.35"/>
    <row r="90924" customFormat="1" x14ac:dyDescent="0.35"/>
    <row r="90925" customFormat="1" x14ac:dyDescent="0.35"/>
    <row r="90926" customFormat="1" x14ac:dyDescent="0.35"/>
    <row r="90927" customFormat="1" x14ac:dyDescent="0.35"/>
    <row r="90928" customFormat="1" x14ac:dyDescent="0.35"/>
    <row r="90929" customFormat="1" x14ac:dyDescent="0.35"/>
    <row r="90930" customFormat="1" x14ac:dyDescent="0.35"/>
    <row r="90931" customFormat="1" x14ac:dyDescent="0.35"/>
    <row r="90932" customFormat="1" x14ac:dyDescent="0.35"/>
    <row r="90933" customFormat="1" x14ac:dyDescent="0.35"/>
    <row r="90934" customFormat="1" x14ac:dyDescent="0.35"/>
    <row r="90935" customFormat="1" x14ac:dyDescent="0.35"/>
    <row r="90936" customFormat="1" x14ac:dyDescent="0.35"/>
    <row r="90937" customFormat="1" x14ac:dyDescent="0.35"/>
    <row r="90938" customFormat="1" x14ac:dyDescent="0.35"/>
    <row r="90939" customFormat="1" x14ac:dyDescent="0.35"/>
    <row r="90940" customFormat="1" x14ac:dyDescent="0.35"/>
    <row r="90941" customFormat="1" x14ac:dyDescent="0.35"/>
    <row r="90942" customFormat="1" x14ac:dyDescent="0.35"/>
    <row r="90943" customFormat="1" x14ac:dyDescent="0.35"/>
    <row r="90944" customFormat="1" x14ac:dyDescent="0.35"/>
    <row r="90945" customFormat="1" x14ac:dyDescent="0.35"/>
    <row r="90946" customFormat="1" x14ac:dyDescent="0.35"/>
    <row r="90947" customFormat="1" x14ac:dyDescent="0.35"/>
    <row r="90948" customFormat="1" x14ac:dyDescent="0.35"/>
    <row r="90949" customFormat="1" x14ac:dyDescent="0.35"/>
    <row r="90950" customFormat="1" x14ac:dyDescent="0.35"/>
    <row r="90951" customFormat="1" x14ac:dyDescent="0.35"/>
    <row r="90952" customFormat="1" x14ac:dyDescent="0.35"/>
    <row r="90953" customFormat="1" x14ac:dyDescent="0.35"/>
    <row r="90954" customFormat="1" x14ac:dyDescent="0.35"/>
    <row r="90955" customFormat="1" x14ac:dyDescent="0.35"/>
    <row r="90956" customFormat="1" x14ac:dyDescent="0.35"/>
    <row r="90957" customFormat="1" x14ac:dyDescent="0.35"/>
    <row r="90958" customFormat="1" x14ac:dyDescent="0.35"/>
    <row r="90959" customFormat="1" x14ac:dyDescent="0.35"/>
    <row r="90960" customFormat="1" x14ac:dyDescent="0.35"/>
    <row r="90961" customFormat="1" x14ac:dyDescent="0.35"/>
    <row r="90962" customFormat="1" x14ac:dyDescent="0.35"/>
    <row r="90963" customFormat="1" x14ac:dyDescent="0.35"/>
    <row r="90964" customFormat="1" x14ac:dyDescent="0.35"/>
    <row r="90965" customFormat="1" x14ac:dyDescent="0.35"/>
    <row r="90966" customFormat="1" x14ac:dyDescent="0.35"/>
    <row r="90967" customFormat="1" x14ac:dyDescent="0.35"/>
    <row r="90968" customFormat="1" x14ac:dyDescent="0.35"/>
    <row r="90969" customFormat="1" x14ac:dyDescent="0.35"/>
    <row r="90970" customFormat="1" x14ac:dyDescent="0.35"/>
    <row r="90971" customFormat="1" x14ac:dyDescent="0.35"/>
    <row r="90972" customFormat="1" x14ac:dyDescent="0.35"/>
    <row r="90973" customFormat="1" x14ac:dyDescent="0.35"/>
    <row r="90974" customFormat="1" x14ac:dyDescent="0.35"/>
    <row r="90975" customFormat="1" x14ac:dyDescent="0.35"/>
    <row r="90976" customFormat="1" x14ac:dyDescent="0.35"/>
    <row r="90977" customFormat="1" x14ac:dyDescent="0.35"/>
    <row r="90978" customFormat="1" x14ac:dyDescent="0.35"/>
    <row r="90979" customFormat="1" x14ac:dyDescent="0.35"/>
    <row r="90980" customFormat="1" x14ac:dyDescent="0.35"/>
    <row r="90981" customFormat="1" x14ac:dyDescent="0.35"/>
    <row r="90982" customFormat="1" x14ac:dyDescent="0.35"/>
    <row r="90983" customFormat="1" x14ac:dyDescent="0.35"/>
    <row r="90984" customFormat="1" x14ac:dyDescent="0.35"/>
    <row r="90985" customFormat="1" x14ac:dyDescent="0.35"/>
    <row r="90986" customFormat="1" x14ac:dyDescent="0.35"/>
    <row r="90987" customFormat="1" x14ac:dyDescent="0.35"/>
    <row r="90988" customFormat="1" x14ac:dyDescent="0.35"/>
    <row r="90989" customFormat="1" x14ac:dyDescent="0.35"/>
    <row r="90990" customFormat="1" x14ac:dyDescent="0.35"/>
    <row r="90991" customFormat="1" x14ac:dyDescent="0.35"/>
    <row r="90992" customFormat="1" x14ac:dyDescent="0.35"/>
    <row r="90993" customFormat="1" x14ac:dyDescent="0.35"/>
    <row r="90994" customFormat="1" x14ac:dyDescent="0.35"/>
    <row r="90995" customFormat="1" x14ac:dyDescent="0.35"/>
    <row r="90996" customFormat="1" x14ac:dyDescent="0.35"/>
    <row r="90997" customFormat="1" x14ac:dyDescent="0.35"/>
    <row r="90998" customFormat="1" x14ac:dyDescent="0.35"/>
    <row r="90999" customFormat="1" x14ac:dyDescent="0.35"/>
    <row r="91000" customFormat="1" x14ac:dyDescent="0.35"/>
    <row r="91001" customFormat="1" x14ac:dyDescent="0.35"/>
    <row r="91002" customFormat="1" x14ac:dyDescent="0.35"/>
    <row r="91003" customFormat="1" x14ac:dyDescent="0.35"/>
    <row r="91004" customFormat="1" x14ac:dyDescent="0.35"/>
    <row r="91005" customFormat="1" x14ac:dyDescent="0.35"/>
    <row r="91006" customFormat="1" x14ac:dyDescent="0.35"/>
    <row r="91007" customFormat="1" x14ac:dyDescent="0.35"/>
    <row r="91008" customFormat="1" x14ac:dyDescent="0.35"/>
    <row r="91009" customFormat="1" x14ac:dyDescent="0.35"/>
    <row r="91010" customFormat="1" x14ac:dyDescent="0.35"/>
    <row r="91011" customFormat="1" x14ac:dyDescent="0.35"/>
    <row r="91012" customFormat="1" x14ac:dyDescent="0.35"/>
    <row r="91013" customFormat="1" x14ac:dyDescent="0.35"/>
    <row r="91014" customFormat="1" x14ac:dyDescent="0.35"/>
    <row r="91015" customFormat="1" x14ac:dyDescent="0.35"/>
    <row r="91016" customFormat="1" x14ac:dyDescent="0.35"/>
    <row r="91017" customFormat="1" x14ac:dyDescent="0.35"/>
    <row r="91018" customFormat="1" x14ac:dyDescent="0.35"/>
    <row r="91019" customFormat="1" x14ac:dyDescent="0.35"/>
    <row r="91020" customFormat="1" x14ac:dyDescent="0.35"/>
    <row r="91021" customFormat="1" x14ac:dyDescent="0.35"/>
    <row r="91022" customFormat="1" x14ac:dyDescent="0.35"/>
    <row r="91023" customFormat="1" x14ac:dyDescent="0.35"/>
    <row r="91024" customFormat="1" x14ac:dyDescent="0.35"/>
    <row r="91025" customFormat="1" x14ac:dyDescent="0.35"/>
    <row r="91026" customFormat="1" x14ac:dyDescent="0.35"/>
    <row r="91027" customFormat="1" x14ac:dyDescent="0.35"/>
    <row r="91028" customFormat="1" x14ac:dyDescent="0.35"/>
    <row r="91029" customFormat="1" x14ac:dyDescent="0.35"/>
    <row r="91030" customFormat="1" x14ac:dyDescent="0.35"/>
    <row r="91031" customFormat="1" x14ac:dyDescent="0.35"/>
    <row r="91032" customFormat="1" x14ac:dyDescent="0.35"/>
    <row r="91033" customFormat="1" x14ac:dyDescent="0.35"/>
    <row r="91034" customFormat="1" x14ac:dyDescent="0.35"/>
    <row r="91035" customFormat="1" x14ac:dyDescent="0.35"/>
    <row r="91036" customFormat="1" x14ac:dyDescent="0.35"/>
    <row r="91037" customFormat="1" x14ac:dyDescent="0.35"/>
    <row r="91038" customFormat="1" x14ac:dyDescent="0.35"/>
    <row r="91039" customFormat="1" x14ac:dyDescent="0.35"/>
    <row r="91040" customFormat="1" x14ac:dyDescent="0.35"/>
    <row r="91041" customFormat="1" x14ac:dyDescent="0.35"/>
    <row r="91042" customFormat="1" x14ac:dyDescent="0.35"/>
    <row r="91043" customFormat="1" x14ac:dyDescent="0.35"/>
    <row r="91044" customFormat="1" x14ac:dyDescent="0.35"/>
    <row r="91045" customFormat="1" x14ac:dyDescent="0.35"/>
    <row r="91046" customFormat="1" x14ac:dyDescent="0.35"/>
    <row r="91047" customFormat="1" x14ac:dyDescent="0.35"/>
    <row r="91048" customFormat="1" x14ac:dyDescent="0.35"/>
    <row r="91049" customFormat="1" x14ac:dyDescent="0.35"/>
    <row r="91050" customFormat="1" x14ac:dyDescent="0.35"/>
    <row r="91051" customFormat="1" x14ac:dyDescent="0.35"/>
    <row r="91052" customFormat="1" x14ac:dyDescent="0.35"/>
    <row r="91053" customFormat="1" x14ac:dyDescent="0.35"/>
    <row r="91054" customFormat="1" x14ac:dyDescent="0.35"/>
    <row r="91055" customFormat="1" x14ac:dyDescent="0.35"/>
    <row r="91056" customFormat="1" x14ac:dyDescent="0.35"/>
    <row r="91057" customFormat="1" x14ac:dyDescent="0.35"/>
    <row r="91058" customFormat="1" x14ac:dyDescent="0.35"/>
    <row r="91059" customFormat="1" x14ac:dyDescent="0.35"/>
    <row r="91060" customFormat="1" x14ac:dyDescent="0.35"/>
    <row r="91061" customFormat="1" x14ac:dyDescent="0.35"/>
    <row r="91062" customFormat="1" x14ac:dyDescent="0.35"/>
    <row r="91063" customFormat="1" x14ac:dyDescent="0.35"/>
    <row r="91064" customFormat="1" x14ac:dyDescent="0.35"/>
    <row r="91065" customFormat="1" x14ac:dyDescent="0.35"/>
    <row r="91066" customFormat="1" x14ac:dyDescent="0.35"/>
    <row r="91067" customFormat="1" x14ac:dyDescent="0.35"/>
    <row r="91068" customFormat="1" x14ac:dyDescent="0.35"/>
    <row r="91069" customFormat="1" x14ac:dyDescent="0.35"/>
    <row r="91070" customFormat="1" x14ac:dyDescent="0.35"/>
    <row r="91071" customFormat="1" x14ac:dyDescent="0.35"/>
    <row r="91072" customFormat="1" x14ac:dyDescent="0.35"/>
    <row r="91073" customFormat="1" x14ac:dyDescent="0.35"/>
    <row r="91074" customFormat="1" x14ac:dyDescent="0.35"/>
    <row r="91075" customFormat="1" x14ac:dyDescent="0.35"/>
    <row r="91076" customFormat="1" x14ac:dyDescent="0.35"/>
    <row r="91077" customFormat="1" x14ac:dyDescent="0.35"/>
    <row r="91078" customFormat="1" x14ac:dyDescent="0.35"/>
    <row r="91079" customFormat="1" x14ac:dyDescent="0.35"/>
    <row r="91080" customFormat="1" x14ac:dyDescent="0.35"/>
    <row r="91081" customFormat="1" x14ac:dyDescent="0.35"/>
    <row r="91082" customFormat="1" x14ac:dyDescent="0.35"/>
    <row r="91083" customFormat="1" x14ac:dyDescent="0.35"/>
    <row r="91084" customFormat="1" x14ac:dyDescent="0.35"/>
    <row r="91085" customFormat="1" x14ac:dyDescent="0.35"/>
    <row r="91086" customFormat="1" x14ac:dyDescent="0.35"/>
    <row r="91087" customFormat="1" x14ac:dyDescent="0.35"/>
    <row r="91088" customFormat="1" x14ac:dyDescent="0.35"/>
    <row r="91089" customFormat="1" x14ac:dyDescent="0.35"/>
    <row r="91090" customFormat="1" x14ac:dyDescent="0.35"/>
    <row r="91091" customFormat="1" x14ac:dyDescent="0.35"/>
    <row r="91092" customFormat="1" x14ac:dyDescent="0.35"/>
    <row r="91093" customFormat="1" x14ac:dyDescent="0.35"/>
    <row r="91094" customFormat="1" x14ac:dyDescent="0.35"/>
    <row r="91095" customFormat="1" x14ac:dyDescent="0.35"/>
    <row r="91096" customFormat="1" x14ac:dyDescent="0.35"/>
    <row r="91097" customFormat="1" x14ac:dyDescent="0.35"/>
    <row r="91098" customFormat="1" x14ac:dyDescent="0.35"/>
    <row r="91099" customFormat="1" x14ac:dyDescent="0.35"/>
    <row r="91100" customFormat="1" x14ac:dyDescent="0.35"/>
    <row r="91101" customFormat="1" x14ac:dyDescent="0.35"/>
    <row r="91102" customFormat="1" x14ac:dyDescent="0.35"/>
    <row r="91103" customFormat="1" x14ac:dyDescent="0.35"/>
    <row r="91104" customFormat="1" x14ac:dyDescent="0.35"/>
    <row r="91105" customFormat="1" x14ac:dyDescent="0.35"/>
    <row r="91106" customFormat="1" x14ac:dyDescent="0.35"/>
    <row r="91107" customFormat="1" x14ac:dyDescent="0.35"/>
    <row r="91108" customFormat="1" x14ac:dyDescent="0.35"/>
    <row r="91109" customFormat="1" x14ac:dyDescent="0.35"/>
    <row r="91110" customFormat="1" x14ac:dyDescent="0.35"/>
    <row r="91111" customFormat="1" x14ac:dyDescent="0.35"/>
    <row r="91112" customFormat="1" x14ac:dyDescent="0.35"/>
    <row r="91113" customFormat="1" x14ac:dyDescent="0.35"/>
    <row r="91114" customFormat="1" x14ac:dyDescent="0.35"/>
    <row r="91115" customFormat="1" x14ac:dyDescent="0.35"/>
    <row r="91116" customFormat="1" x14ac:dyDescent="0.35"/>
    <row r="91117" customFormat="1" x14ac:dyDescent="0.35"/>
    <row r="91118" customFormat="1" x14ac:dyDescent="0.35"/>
    <row r="91119" customFormat="1" x14ac:dyDescent="0.35"/>
    <row r="91120" customFormat="1" x14ac:dyDescent="0.35"/>
    <row r="91121" customFormat="1" x14ac:dyDescent="0.35"/>
    <row r="91122" customFormat="1" x14ac:dyDescent="0.35"/>
    <row r="91123" customFormat="1" x14ac:dyDescent="0.35"/>
    <row r="91124" customFormat="1" x14ac:dyDescent="0.35"/>
    <row r="91125" customFormat="1" x14ac:dyDescent="0.35"/>
    <row r="91126" customFormat="1" x14ac:dyDescent="0.35"/>
    <row r="91127" customFormat="1" x14ac:dyDescent="0.35"/>
    <row r="91128" customFormat="1" x14ac:dyDescent="0.35"/>
    <row r="91129" customFormat="1" x14ac:dyDescent="0.35"/>
    <row r="91130" customFormat="1" x14ac:dyDescent="0.35"/>
    <row r="91131" customFormat="1" x14ac:dyDescent="0.35"/>
    <row r="91132" customFormat="1" x14ac:dyDescent="0.35"/>
    <row r="91133" customFormat="1" x14ac:dyDescent="0.35"/>
    <row r="91134" customFormat="1" x14ac:dyDescent="0.35"/>
    <row r="91135" customFormat="1" x14ac:dyDescent="0.35"/>
    <row r="91136" customFormat="1" x14ac:dyDescent="0.35"/>
    <row r="91137" customFormat="1" x14ac:dyDescent="0.35"/>
    <row r="91138" customFormat="1" x14ac:dyDescent="0.35"/>
    <row r="91139" customFormat="1" x14ac:dyDescent="0.35"/>
    <row r="91140" customFormat="1" x14ac:dyDescent="0.35"/>
    <row r="91141" customFormat="1" x14ac:dyDescent="0.35"/>
    <row r="91142" customFormat="1" x14ac:dyDescent="0.35"/>
    <row r="91143" customFormat="1" x14ac:dyDescent="0.35"/>
    <row r="91144" customFormat="1" x14ac:dyDescent="0.35"/>
    <row r="91145" customFormat="1" x14ac:dyDescent="0.35"/>
    <row r="91146" customFormat="1" x14ac:dyDescent="0.35"/>
    <row r="91147" customFormat="1" x14ac:dyDescent="0.35"/>
    <row r="91148" customFormat="1" x14ac:dyDescent="0.35"/>
    <row r="91149" customFormat="1" x14ac:dyDescent="0.35"/>
    <row r="91150" customFormat="1" x14ac:dyDescent="0.35"/>
    <row r="91151" customFormat="1" x14ac:dyDescent="0.35"/>
    <row r="91152" customFormat="1" x14ac:dyDescent="0.35"/>
    <row r="91153" customFormat="1" x14ac:dyDescent="0.35"/>
    <row r="91154" customFormat="1" x14ac:dyDescent="0.35"/>
    <row r="91155" customFormat="1" x14ac:dyDescent="0.35"/>
    <row r="91156" customFormat="1" x14ac:dyDescent="0.35"/>
    <row r="91157" customFormat="1" x14ac:dyDescent="0.35"/>
    <row r="91158" customFormat="1" x14ac:dyDescent="0.35"/>
    <row r="91159" customFormat="1" x14ac:dyDescent="0.35"/>
    <row r="91160" customFormat="1" x14ac:dyDescent="0.35"/>
    <row r="91161" customFormat="1" x14ac:dyDescent="0.35"/>
    <row r="91162" customFormat="1" x14ac:dyDescent="0.35"/>
    <row r="91163" customFormat="1" x14ac:dyDescent="0.35"/>
    <row r="91164" customFormat="1" x14ac:dyDescent="0.35"/>
    <row r="91165" customFormat="1" x14ac:dyDescent="0.35"/>
    <row r="91166" customFormat="1" x14ac:dyDescent="0.35"/>
    <row r="91167" customFormat="1" x14ac:dyDescent="0.35"/>
    <row r="91168" customFormat="1" x14ac:dyDescent="0.35"/>
    <row r="91169" customFormat="1" x14ac:dyDescent="0.35"/>
    <row r="91170" customFormat="1" x14ac:dyDescent="0.35"/>
    <row r="91171" customFormat="1" x14ac:dyDescent="0.35"/>
    <row r="91172" customFormat="1" x14ac:dyDescent="0.35"/>
    <row r="91173" customFormat="1" x14ac:dyDescent="0.35"/>
    <row r="91174" customFormat="1" x14ac:dyDescent="0.35"/>
    <row r="91175" customFormat="1" x14ac:dyDescent="0.35"/>
    <row r="91176" customFormat="1" x14ac:dyDescent="0.35"/>
    <row r="91177" customFormat="1" x14ac:dyDescent="0.35"/>
    <row r="91178" customFormat="1" x14ac:dyDescent="0.35"/>
    <row r="91179" customFormat="1" x14ac:dyDescent="0.35"/>
    <row r="91180" customFormat="1" x14ac:dyDescent="0.35"/>
    <row r="91181" customFormat="1" x14ac:dyDescent="0.35"/>
    <row r="91182" customFormat="1" x14ac:dyDescent="0.35"/>
    <row r="91183" customFormat="1" x14ac:dyDescent="0.35"/>
    <row r="91184" customFormat="1" x14ac:dyDescent="0.35"/>
    <row r="91185" customFormat="1" x14ac:dyDescent="0.35"/>
    <row r="91186" customFormat="1" x14ac:dyDescent="0.35"/>
    <row r="91187" customFormat="1" x14ac:dyDescent="0.35"/>
    <row r="91188" customFormat="1" x14ac:dyDescent="0.35"/>
    <row r="91189" customFormat="1" x14ac:dyDescent="0.35"/>
    <row r="91190" customFormat="1" x14ac:dyDescent="0.35"/>
    <row r="91191" customFormat="1" x14ac:dyDescent="0.35"/>
    <row r="91192" customFormat="1" x14ac:dyDescent="0.35"/>
    <row r="91193" customFormat="1" x14ac:dyDescent="0.35"/>
    <row r="91194" customFormat="1" x14ac:dyDescent="0.35"/>
    <row r="91195" customFormat="1" x14ac:dyDescent="0.35"/>
    <row r="91196" customFormat="1" x14ac:dyDescent="0.35"/>
    <row r="91197" customFormat="1" x14ac:dyDescent="0.35"/>
    <row r="91198" customFormat="1" x14ac:dyDescent="0.35"/>
    <row r="91199" customFormat="1" x14ac:dyDescent="0.35"/>
    <row r="91200" customFormat="1" x14ac:dyDescent="0.35"/>
    <row r="91201" customFormat="1" x14ac:dyDescent="0.35"/>
    <row r="91202" customFormat="1" x14ac:dyDescent="0.35"/>
    <row r="91203" customFormat="1" x14ac:dyDescent="0.35"/>
    <row r="91204" customFormat="1" x14ac:dyDescent="0.35"/>
    <row r="91205" customFormat="1" x14ac:dyDescent="0.35"/>
    <row r="91206" customFormat="1" x14ac:dyDescent="0.35"/>
    <row r="91207" customFormat="1" x14ac:dyDescent="0.35"/>
    <row r="91208" customFormat="1" x14ac:dyDescent="0.35"/>
    <row r="91209" customFormat="1" x14ac:dyDescent="0.35"/>
    <row r="91210" customFormat="1" x14ac:dyDescent="0.35"/>
    <row r="91211" customFormat="1" x14ac:dyDescent="0.35"/>
    <row r="91212" customFormat="1" x14ac:dyDescent="0.35"/>
    <row r="91213" customFormat="1" x14ac:dyDescent="0.35"/>
    <row r="91214" customFormat="1" x14ac:dyDescent="0.35"/>
    <row r="91215" customFormat="1" x14ac:dyDescent="0.35"/>
    <row r="91216" customFormat="1" x14ac:dyDescent="0.35"/>
    <row r="91217" customFormat="1" x14ac:dyDescent="0.35"/>
    <row r="91218" customFormat="1" x14ac:dyDescent="0.35"/>
    <row r="91219" customFormat="1" x14ac:dyDescent="0.35"/>
    <row r="91220" customFormat="1" x14ac:dyDescent="0.35"/>
    <row r="91221" customFormat="1" x14ac:dyDescent="0.35"/>
    <row r="91222" customFormat="1" x14ac:dyDescent="0.35"/>
    <row r="91223" customFormat="1" x14ac:dyDescent="0.35"/>
    <row r="91224" customFormat="1" x14ac:dyDescent="0.35"/>
    <row r="91225" customFormat="1" x14ac:dyDescent="0.35"/>
    <row r="91226" customFormat="1" x14ac:dyDescent="0.35"/>
    <row r="91227" customFormat="1" x14ac:dyDescent="0.35"/>
    <row r="91228" customFormat="1" x14ac:dyDescent="0.35"/>
    <row r="91229" customFormat="1" x14ac:dyDescent="0.35"/>
    <row r="91230" customFormat="1" x14ac:dyDescent="0.35"/>
    <row r="91231" customFormat="1" x14ac:dyDescent="0.35"/>
    <row r="91232" customFormat="1" x14ac:dyDescent="0.35"/>
    <row r="91233" customFormat="1" x14ac:dyDescent="0.35"/>
    <row r="91234" customFormat="1" x14ac:dyDescent="0.35"/>
    <row r="91235" customFormat="1" x14ac:dyDescent="0.35"/>
    <row r="91236" customFormat="1" x14ac:dyDescent="0.35"/>
    <row r="91237" customFormat="1" x14ac:dyDescent="0.35"/>
    <row r="91238" customFormat="1" x14ac:dyDescent="0.35"/>
    <row r="91239" customFormat="1" x14ac:dyDescent="0.35"/>
    <row r="91240" customFormat="1" x14ac:dyDescent="0.35"/>
    <row r="91241" customFormat="1" x14ac:dyDescent="0.35"/>
    <row r="91242" customFormat="1" x14ac:dyDescent="0.35"/>
    <row r="91243" customFormat="1" x14ac:dyDescent="0.35"/>
    <row r="91244" customFormat="1" x14ac:dyDescent="0.35"/>
    <row r="91245" customFormat="1" x14ac:dyDescent="0.35"/>
    <row r="91246" customFormat="1" x14ac:dyDescent="0.35"/>
    <row r="91247" customFormat="1" x14ac:dyDescent="0.35"/>
    <row r="91248" customFormat="1" x14ac:dyDescent="0.35"/>
    <row r="91249" customFormat="1" x14ac:dyDescent="0.35"/>
    <row r="91250" customFormat="1" x14ac:dyDescent="0.35"/>
    <row r="91251" customFormat="1" x14ac:dyDescent="0.35"/>
    <row r="91252" customFormat="1" x14ac:dyDescent="0.35"/>
    <row r="91253" customFormat="1" x14ac:dyDescent="0.35"/>
    <row r="91254" customFormat="1" x14ac:dyDescent="0.35"/>
    <row r="91255" customFormat="1" x14ac:dyDescent="0.35"/>
    <row r="91256" customFormat="1" x14ac:dyDescent="0.35"/>
    <row r="91257" customFormat="1" x14ac:dyDescent="0.35"/>
    <row r="91258" customFormat="1" x14ac:dyDescent="0.35"/>
    <row r="91259" customFormat="1" x14ac:dyDescent="0.35"/>
    <row r="91260" customFormat="1" x14ac:dyDescent="0.35"/>
    <row r="91261" customFormat="1" x14ac:dyDescent="0.35"/>
    <row r="91262" customFormat="1" x14ac:dyDescent="0.35"/>
    <row r="91263" customFormat="1" x14ac:dyDescent="0.35"/>
    <row r="91264" customFormat="1" x14ac:dyDescent="0.35"/>
    <row r="91265" customFormat="1" x14ac:dyDescent="0.35"/>
    <row r="91266" customFormat="1" x14ac:dyDescent="0.35"/>
    <row r="91267" customFormat="1" x14ac:dyDescent="0.35"/>
    <row r="91268" customFormat="1" x14ac:dyDescent="0.35"/>
    <row r="91269" customFormat="1" x14ac:dyDescent="0.35"/>
    <row r="91270" customFormat="1" x14ac:dyDescent="0.35"/>
    <row r="91271" customFormat="1" x14ac:dyDescent="0.35"/>
    <row r="91272" customFormat="1" x14ac:dyDescent="0.35"/>
    <row r="91273" customFormat="1" x14ac:dyDescent="0.35"/>
    <row r="91274" customFormat="1" x14ac:dyDescent="0.35"/>
    <row r="91275" customFormat="1" x14ac:dyDescent="0.35"/>
    <row r="91276" customFormat="1" x14ac:dyDescent="0.35"/>
    <row r="91277" customFormat="1" x14ac:dyDescent="0.35"/>
    <row r="91278" customFormat="1" x14ac:dyDescent="0.35"/>
    <row r="91279" customFormat="1" x14ac:dyDescent="0.35"/>
    <row r="91280" customFormat="1" x14ac:dyDescent="0.35"/>
    <row r="91281" customFormat="1" x14ac:dyDescent="0.35"/>
    <row r="91282" customFormat="1" x14ac:dyDescent="0.35"/>
    <row r="91283" customFormat="1" x14ac:dyDescent="0.35"/>
    <row r="91284" customFormat="1" x14ac:dyDescent="0.35"/>
    <row r="91285" customFormat="1" x14ac:dyDescent="0.35"/>
    <row r="91286" customFormat="1" x14ac:dyDescent="0.35"/>
    <row r="91287" customFormat="1" x14ac:dyDescent="0.35"/>
    <row r="91288" customFormat="1" x14ac:dyDescent="0.35"/>
    <row r="91289" customFormat="1" x14ac:dyDescent="0.35"/>
    <row r="91290" customFormat="1" x14ac:dyDescent="0.35"/>
    <row r="91291" customFormat="1" x14ac:dyDescent="0.35"/>
    <row r="91292" customFormat="1" x14ac:dyDescent="0.35"/>
    <row r="91293" customFormat="1" x14ac:dyDescent="0.35"/>
    <row r="91294" customFormat="1" x14ac:dyDescent="0.35"/>
    <row r="91295" customFormat="1" x14ac:dyDescent="0.35"/>
    <row r="91296" customFormat="1" x14ac:dyDescent="0.35"/>
    <row r="91297" customFormat="1" x14ac:dyDescent="0.35"/>
    <row r="91298" customFormat="1" x14ac:dyDescent="0.35"/>
    <row r="91299" customFormat="1" x14ac:dyDescent="0.35"/>
    <row r="91300" customFormat="1" x14ac:dyDescent="0.35"/>
    <row r="91301" customFormat="1" x14ac:dyDescent="0.35"/>
    <row r="91302" customFormat="1" x14ac:dyDescent="0.35"/>
    <row r="91303" customFormat="1" x14ac:dyDescent="0.35"/>
    <row r="91304" customFormat="1" x14ac:dyDescent="0.35"/>
    <row r="91305" customFormat="1" x14ac:dyDescent="0.35"/>
    <row r="91306" customFormat="1" x14ac:dyDescent="0.35"/>
    <row r="91307" customFormat="1" x14ac:dyDescent="0.35"/>
    <row r="91308" customFormat="1" x14ac:dyDescent="0.35"/>
    <row r="91309" customFormat="1" x14ac:dyDescent="0.35"/>
    <row r="91310" customFormat="1" x14ac:dyDescent="0.35"/>
    <row r="91311" customFormat="1" x14ac:dyDescent="0.35"/>
    <row r="91312" customFormat="1" x14ac:dyDescent="0.35"/>
    <row r="91313" customFormat="1" x14ac:dyDescent="0.35"/>
    <row r="91314" customFormat="1" x14ac:dyDescent="0.35"/>
    <row r="91315" customFormat="1" x14ac:dyDescent="0.35"/>
    <row r="91316" customFormat="1" x14ac:dyDescent="0.35"/>
    <row r="91317" customFormat="1" x14ac:dyDescent="0.35"/>
    <row r="91318" customFormat="1" x14ac:dyDescent="0.35"/>
    <row r="91319" customFormat="1" x14ac:dyDescent="0.35"/>
    <row r="91320" customFormat="1" x14ac:dyDescent="0.35"/>
    <row r="91321" customFormat="1" x14ac:dyDescent="0.35"/>
    <row r="91322" customFormat="1" x14ac:dyDescent="0.35"/>
    <row r="91323" customFormat="1" x14ac:dyDescent="0.35"/>
    <row r="91324" customFormat="1" x14ac:dyDescent="0.35"/>
    <row r="91325" customFormat="1" x14ac:dyDescent="0.35"/>
    <row r="91326" customFormat="1" x14ac:dyDescent="0.35"/>
    <row r="91327" customFormat="1" x14ac:dyDescent="0.35"/>
    <row r="91328" customFormat="1" x14ac:dyDescent="0.35"/>
    <row r="91329" customFormat="1" x14ac:dyDescent="0.35"/>
    <row r="91330" customFormat="1" x14ac:dyDescent="0.35"/>
    <row r="91331" customFormat="1" x14ac:dyDescent="0.35"/>
    <row r="91332" customFormat="1" x14ac:dyDescent="0.35"/>
    <row r="91333" customFormat="1" x14ac:dyDescent="0.35"/>
    <row r="91334" customFormat="1" x14ac:dyDescent="0.35"/>
    <row r="91335" customFormat="1" x14ac:dyDescent="0.35"/>
    <row r="91336" customFormat="1" x14ac:dyDescent="0.35"/>
    <row r="91337" customFormat="1" x14ac:dyDescent="0.35"/>
    <row r="91338" customFormat="1" x14ac:dyDescent="0.35"/>
    <row r="91339" customFormat="1" x14ac:dyDescent="0.35"/>
    <row r="91340" customFormat="1" x14ac:dyDescent="0.35"/>
    <row r="91341" customFormat="1" x14ac:dyDescent="0.35"/>
    <row r="91342" customFormat="1" x14ac:dyDescent="0.35"/>
    <row r="91343" customFormat="1" x14ac:dyDescent="0.35"/>
    <row r="91344" customFormat="1" x14ac:dyDescent="0.35"/>
    <row r="91345" customFormat="1" x14ac:dyDescent="0.35"/>
    <row r="91346" customFormat="1" x14ac:dyDescent="0.35"/>
    <row r="91347" customFormat="1" x14ac:dyDescent="0.35"/>
    <row r="91348" customFormat="1" x14ac:dyDescent="0.35"/>
    <row r="91349" customFormat="1" x14ac:dyDescent="0.35"/>
    <row r="91350" customFormat="1" x14ac:dyDescent="0.35"/>
    <row r="91351" customFormat="1" x14ac:dyDescent="0.35"/>
    <row r="91352" customFormat="1" x14ac:dyDescent="0.35"/>
    <row r="91353" customFormat="1" x14ac:dyDescent="0.35"/>
    <row r="91354" customFormat="1" x14ac:dyDescent="0.35"/>
    <row r="91355" customFormat="1" x14ac:dyDescent="0.35"/>
    <row r="91356" customFormat="1" x14ac:dyDescent="0.35"/>
    <row r="91357" customFormat="1" x14ac:dyDescent="0.35"/>
    <row r="91358" customFormat="1" x14ac:dyDescent="0.35"/>
    <row r="91359" customFormat="1" x14ac:dyDescent="0.35"/>
    <row r="91360" customFormat="1" x14ac:dyDescent="0.35"/>
    <row r="91361" customFormat="1" x14ac:dyDescent="0.35"/>
    <row r="91362" customFormat="1" x14ac:dyDescent="0.35"/>
    <row r="91363" customFormat="1" x14ac:dyDescent="0.35"/>
    <row r="91364" customFormat="1" x14ac:dyDescent="0.35"/>
    <row r="91365" customFormat="1" x14ac:dyDescent="0.35"/>
    <row r="91366" customFormat="1" x14ac:dyDescent="0.35"/>
    <row r="91367" customFormat="1" x14ac:dyDescent="0.35"/>
    <row r="91368" customFormat="1" x14ac:dyDescent="0.35"/>
    <row r="91369" customFormat="1" x14ac:dyDescent="0.35"/>
    <row r="91370" customFormat="1" x14ac:dyDescent="0.35"/>
    <row r="91371" customFormat="1" x14ac:dyDescent="0.35"/>
    <row r="91372" customFormat="1" x14ac:dyDescent="0.35"/>
    <row r="91373" customFormat="1" x14ac:dyDescent="0.35"/>
    <row r="91374" customFormat="1" x14ac:dyDescent="0.35"/>
    <row r="91375" customFormat="1" x14ac:dyDescent="0.35"/>
    <row r="91376" customFormat="1" x14ac:dyDescent="0.35"/>
    <row r="91377" customFormat="1" x14ac:dyDescent="0.35"/>
    <row r="91378" customFormat="1" x14ac:dyDescent="0.35"/>
    <row r="91379" customFormat="1" x14ac:dyDescent="0.35"/>
    <row r="91380" customFormat="1" x14ac:dyDescent="0.35"/>
    <row r="91381" customFormat="1" x14ac:dyDescent="0.35"/>
    <row r="91382" customFormat="1" x14ac:dyDescent="0.35"/>
    <row r="91383" customFormat="1" x14ac:dyDescent="0.35"/>
    <row r="91384" customFormat="1" x14ac:dyDescent="0.35"/>
    <row r="91385" customFormat="1" x14ac:dyDescent="0.35"/>
    <row r="91386" customFormat="1" x14ac:dyDescent="0.35"/>
    <row r="91387" customFormat="1" x14ac:dyDescent="0.35"/>
    <row r="91388" customFormat="1" x14ac:dyDescent="0.35"/>
    <row r="91389" customFormat="1" x14ac:dyDescent="0.35"/>
    <row r="91390" customFormat="1" x14ac:dyDescent="0.35"/>
    <row r="91391" customFormat="1" x14ac:dyDescent="0.35"/>
    <row r="91392" customFormat="1" x14ac:dyDescent="0.35"/>
    <row r="91393" customFormat="1" x14ac:dyDescent="0.35"/>
    <row r="91394" customFormat="1" x14ac:dyDescent="0.35"/>
    <row r="91395" customFormat="1" x14ac:dyDescent="0.35"/>
    <row r="91396" customFormat="1" x14ac:dyDescent="0.35"/>
    <row r="91397" customFormat="1" x14ac:dyDescent="0.35"/>
    <row r="91398" customFormat="1" x14ac:dyDescent="0.35"/>
    <row r="91399" customFormat="1" x14ac:dyDescent="0.35"/>
    <row r="91400" customFormat="1" x14ac:dyDescent="0.35"/>
    <row r="91401" customFormat="1" x14ac:dyDescent="0.35"/>
    <row r="91402" customFormat="1" x14ac:dyDescent="0.35"/>
    <row r="91403" customFormat="1" x14ac:dyDescent="0.35"/>
    <row r="91404" customFormat="1" x14ac:dyDescent="0.35"/>
    <row r="91405" customFormat="1" x14ac:dyDescent="0.35"/>
    <row r="91406" customFormat="1" x14ac:dyDescent="0.35"/>
    <row r="91407" customFormat="1" x14ac:dyDescent="0.35"/>
    <row r="91408" customFormat="1" x14ac:dyDescent="0.35"/>
    <row r="91409" customFormat="1" x14ac:dyDescent="0.35"/>
    <row r="91410" customFormat="1" x14ac:dyDescent="0.35"/>
    <row r="91411" customFormat="1" x14ac:dyDescent="0.35"/>
    <row r="91412" customFormat="1" x14ac:dyDescent="0.35"/>
    <row r="91413" customFormat="1" x14ac:dyDescent="0.35"/>
    <row r="91414" customFormat="1" x14ac:dyDescent="0.35"/>
    <row r="91415" customFormat="1" x14ac:dyDescent="0.35"/>
    <row r="91416" customFormat="1" x14ac:dyDescent="0.35"/>
    <row r="91417" customFormat="1" x14ac:dyDescent="0.35"/>
    <row r="91418" customFormat="1" x14ac:dyDescent="0.35"/>
    <row r="91419" customFormat="1" x14ac:dyDescent="0.35"/>
    <row r="91420" customFormat="1" x14ac:dyDescent="0.35"/>
    <row r="91421" customFormat="1" x14ac:dyDescent="0.35"/>
    <row r="91422" customFormat="1" x14ac:dyDescent="0.35"/>
    <row r="91423" customFormat="1" x14ac:dyDescent="0.35"/>
    <row r="91424" customFormat="1" x14ac:dyDescent="0.35"/>
    <row r="91425" customFormat="1" x14ac:dyDescent="0.35"/>
    <row r="91426" customFormat="1" x14ac:dyDescent="0.35"/>
    <row r="91427" customFormat="1" x14ac:dyDescent="0.35"/>
    <row r="91428" customFormat="1" x14ac:dyDescent="0.35"/>
    <row r="91429" customFormat="1" x14ac:dyDescent="0.35"/>
    <row r="91430" customFormat="1" x14ac:dyDescent="0.35"/>
    <row r="91431" customFormat="1" x14ac:dyDescent="0.35"/>
    <row r="91432" customFormat="1" x14ac:dyDescent="0.35"/>
    <row r="91433" customFormat="1" x14ac:dyDescent="0.35"/>
    <row r="91434" customFormat="1" x14ac:dyDescent="0.35"/>
    <row r="91435" customFormat="1" x14ac:dyDescent="0.35"/>
    <row r="91436" customFormat="1" x14ac:dyDescent="0.35"/>
    <row r="91437" customFormat="1" x14ac:dyDescent="0.35"/>
    <row r="91438" customFormat="1" x14ac:dyDescent="0.35"/>
    <row r="91439" customFormat="1" x14ac:dyDescent="0.35"/>
    <row r="91440" customFormat="1" x14ac:dyDescent="0.35"/>
    <row r="91441" customFormat="1" x14ac:dyDescent="0.35"/>
    <row r="91442" customFormat="1" x14ac:dyDescent="0.35"/>
    <row r="91443" customFormat="1" x14ac:dyDescent="0.35"/>
    <row r="91444" customFormat="1" x14ac:dyDescent="0.35"/>
    <row r="91445" customFormat="1" x14ac:dyDescent="0.35"/>
    <row r="91446" customFormat="1" x14ac:dyDescent="0.35"/>
    <row r="91447" customFormat="1" x14ac:dyDescent="0.35"/>
    <row r="91448" customFormat="1" x14ac:dyDescent="0.35"/>
    <row r="91449" customFormat="1" x14ac:dyDescent="0.35"/>
    <row r="91450" customFormat="1" x14ac:dyDescent="0.35"/>
    <row r="91451" customFormat="1" x14ac:dyDescent="0.35"/>
    <row r="91452" customFormat="1" x14ac:dyDescent="0.35"/>
    <row r="91453" customFormat="1" x14ac:dyDescent="0.35"/>
    <row r="91454" customFormat="1" x14ac:dyDescent="0.35"/>
    <row r="91455" customFormat="1" x14ac:dyDescent="0.35"/>
    <row r="91456" customFormat="1" x14ac:dyDescent="0.35"/>
    <row r="91457" customFormat="1" x14ac:dyDescent="0.35"/>
    <row r="91458" customFormat="1" x14ac:dyDescent="0.35"/>
    <row r="91459" customFormat="1" x14ac:dyDescent="0.35"/>
    <row r="91460" customFormat="1" x14ac:dyDescent="0.35"/>
    <row r="91461" customFormat="1" x14ac:dyDescent="0.35"/>
    <row r="91462" customFormat="1" x14ac:dyDescent="0.35"/>
    <row r="91463" customFormat="1" x14ac:dyDescent="0.35"/>
    <row r="91464" customFormat="1" x14ac:dyDescent="0.35"/>
    <row r="91465" customFormat="1" x14ac:dyDescent="0.35"/>
    <row r="91466" customFormat="1" x14ac:dyDescent="0.35"/>
    <row r="91467" customFormat="1" x14ac:dyDescent="0.35"/>
    <row r="91468" customFormat="1" x14ac:dyDescent="0.35"/>
    <row r="91469" customFormat="1" x14ac:dyDescent="0.35"/>
    <row r="91470" customFormat="1" x14ac:dyDescent="0.35"/>
    <row r="91471" customFormat="1" x14ac:dyDescent="0.35"/>
    <row r="91472" customFormat="1" x14ac:dyDescent="0.35"/>
    <row r="91473" customFormat="1" x14ac:dyDescent="0.35"/>
    <row r="91474" customFormat="1" x14ac:dyDescent="0.35"/>
    <row r="91475" customFormat="1" x14ac:dyDescent="0.35"/>
    <row r="91476" customFormat="1" x14ac:dyDescent="0.35"/>
    <row r="91477" customFormat="1" x14ac:dyDescent="0.35"/>
    <row r="91478" customFormat="1" x14ac:dyDescent="0.35"/>
    <row r="91479" customFormat="1" x14ac:dyDescent="0.35"/>
    <row r="91480" customFormat="1" x14ac:dyDescent="0.35"/>
    <row r="91481" customFormat="1" x14ac:dyDescent="0.35"/>
    <row r="91482" customFormat="1" x14ac:dyDescent="0.35"/>
    <row r="91483" customFormat="1" x14ac:dyDescent="0.35"/>
    <row r="91484" customFormat="1" x14ac:dyDescent="0.35"/>
    <row r="91485" customFormat="1" x14ac:dyDescent="0.35"/>
    <row r="91486" customFormat="1" x14ac:dyDescent="0.35"/>
    <row r="91487" customFormat="1" x14ac:dyDescent="0.35"/>
    <row r="91488" customFormat="1" x14ac:dyDescent="0.35"/>
    <row r="91489" customFormat="1" x14ac:dyDescent="0.35"/>
    <row r="91490" customFormat="1" x14ac:dyDescent="0.35"/>
    <row r="91491" customFormat="1" x14ac:dyDescent="0.35"/>
    <row r="91492" customFormat="1" x14ac:dyDescent="0.35"/>
    <row r="91493" customFormat="1" x14ac:dyDescent="0.35"/>
    <row r="91494" customFormat="1" x14ac:dyDescent="0.35"/>
    <row r="91495" customFormat="1" x14ac:dyDescent="0.35"/>
    <row r="91496" customFormat="1" x14ac:dyDescent="0.35"/>
    <row r="91497" customFormat="1" x14ac:dyDescent="0.35"/>
    <row r="91498" customFormat="1" x14ac:dyDescent="0.35"/>
    <row r="91499" customFormat="1" x14ac:dyDescent="0.35"/>
    <row r="91500" customFormat="1" x14ac:dyDescent="0.35"/>
    <row r="91501" customFormat="1" x14ac:dyDescent="0.35"/>
    <row r="91502" customFormat="1" x14ac:dyDescent="0.35"/>
    <row r="91503" customFormat="1" x14ac:dyDescent="0.35"/>
    <row r="91504" customFormat="1" x14ac:dyDescent="0.35"/>
    <row r="91505" customFormat="1" x14ac:dyDescent="0.35"/>
    <row r="91506" customFormat="1" x14ac:dyDescent="0.35"/>
    <row r="91507" customFormat="1" x14ac:dyDescent="0.35"/>
    <row r="91508" customFormat="1" x14ac:dyDescent="0.35"/>
    <row r="91509" customFormat="1" x14ac:dyDescent="0.35"/>
    <row r="91510" customFormat="1" x14ac:dyDescent="0.35"/>
    <row r="91511" customFormat="1" x14ac:dyDescent="0.35"/>
    <row r="91512" customFormat="1" x14ac:dyDescent="0.35"/>
    <row r="91513" customFormat="1" x14ac:dyDescent="0.35"/>
    <row r="91514" customFormat="1" x14ac:dyDescent="0.35"/>
    <row r="91515" customFormat="1" x14ac:dyDescent="0.35"/>
    <row r="91516" customFormat="1" x14ac:dyDescent="0.35"/>
    <row r="91517" customFormat="1" x14ac:dyDescent="0.35"/>
    <row r="91518" customFormat="1" x14ac:dyDescent="0.35"/>
    <row r="91519" customFormat="1" x14ac:dyDescent="0.35"/>
    <row r="91520" customFormat="1" x14ac:dyDescent="0.35"/>
    <row r="91521" customFormat="1" x14ac:dyDescent="0.35"/>
    <row r="91522" customFormat="1" x14ac:dyDescent="0.35"/>
    <row r="91523" customFormat="1" x14ac:dyDescent="0.35"/>
    <row r="91524" customFormat="1" x14ac:dyDescent="0.35"/>
    <row r="91525" customFormat="1" x14ac:dyDescent="0.35"/>
    <row r="91526" customFormat="1" x14ac:dyDescent="0.35"/>
    <row r="91527" customFormat="1" x14ac:dyDescent="0.35"/>
    <row r="91528" customFormat="1" x14ac:dyDescent="0.35"/>
    <row r="91529" customFormat="1" x14ac:dyDescent="0.35"/>
    <row r="91530" customFormat="1" x14ac:dyDescent="0.35"/>
    <row r="91531" customFormat="1" x14ac:dyDescent="0.35"/>
    <row r="91532" customFormat="1" x14ac:dyDescent="0.35"/>
    <row r="91533" customFormat="1" x14ac:dyDescent="0.35"/>
    <row r="91534" customFormat="1" x14ac:dyDescent="0.35"/>
    <row r="91535" customFormat="1" x14ac:dyDescent="0.35"/>
    <row r="91536" customFormat="1" x14ac:dyDescent="0.35"/>
    <row r="91537" customFormat="1" x14ac:dyDescent="0.35"/>
    <row r="91538" customFormat="1" x14ac:dyDescent="0.35"/>
    <row r="91539" customFormat="1" x14ac:dyDescent="0.35"/>
    <row r="91540" customFormat="1" x14ac:dyDescent="0.35"/>
    <row r="91541" customFormat="1" x14ac:dyDescent="0.35"/>
    <row r="91542" customFormat="1" x14ac:dyDescent="0.35"/>
    <row r="91543" customFormat="1" x14ac:dyDescent="0.35"/>
    <row r="91544" customFormat="1" x14ac:dyDescent="0.35"/>
    <row r="91545" customFormat="1" x14ac:dyDescent="0.35"/>
    <row r="91546" customFormat="1" x14ac:dyDescent="0.35"/>
    <row r="91547" customFormat="1" x14ac:dyDescent="0.35"/>
    <row r="91548" customFormat="1" x14ac:dyDescent="0.35"/>
    <row r="91549" customFormat="1" x14ac:dyDescent="0.35"/>
    <row r="91550" customFormat="1" x14ac:dyDescent="0.35"/>
    <row r="91551" customFormat="1" x14ac:dyDescent="0.35"/>
    <row r="91552" customFormat="1" x14ac:dyDescent="0.35"/>
    <row r="91553" customFormat="1" x14ac:dyDescent="0.35"/>
    <row r="91554" customFormat="1" x14ac:dyDescent="0.35"/>
    <row r="91555" customFormat="1" x14ac:dyDescent="0.35"/>
    <row r="91556" customFormat="1" x14ac:dyDescent="0.35"/>
    <row r="91557" customFormat="1" x14ac:dyDescent="0.35"/>
    <row r="91558" customFormat="1" x14ac:dyDescent="0.35"/>
    <row r="91559" customFormat="1" x14ac:dyDescent="0.35"/>
    <row r="91560" customFormat="1" x14ac:dyDescent="0.35"/>
    <row r="91561" customFormat="1" x14ac:dyDescent="0.35"/>
    <row r="91562" customFormat="1" x14ac:dyDescent="0.35"/>
    <row r="91563" customFormat="1" x14ac:dyDescent="0.35"/>
    <row r="91564" customFormat="1" x14ac:dyDescent="0.35"/>
    <row r="91565" customFormat="1" x14ac:dyDescent="0.35"/>
    <row r="91566" customFormat="1" x14ac:dyDescent="0.35"/>
    <row r="91567" customFormat="1" x14ac:dyDescent="0.35"/>
    <row r="91568" customFormat="1" x14ac:dyDescent="0.35"/>
    <row r="91569" customFormat="1" x14ac:dyDescent="0.35"/>
    <row r="91570" customFormat="1" x14ac:dyDescent="0.35"/>
    <row r="91571" customFormat="1" x14ac:dyDescent="0.35"/>
    <row r="91572" customFormat="1" x14ac:dyDescent="0.35"/>
    <row r="91573" customFormat="1" x14ac:dyDescent="0.35"/>
    <row r="91574" customFormat="1" x14ac:dyDescent="0.35"/>
    <row r="91575" customFormat="1" x14ac:dyDescent="0.35"/>
    <row r="91576" customFormat="1" x14ac:dyDescent="0.35"/>
    <row r="91577" customFormat="1" x14ac:dyDescent="0.35"/>
    <row r="91578" customFormat="1" x14ac:dyDescent="0.35"/>
    <row r="91579" customFormat="1" x14ac:dyDescent="0.35"/>
    <row r="91580" customFormat="1" x14ac:dyDescent="0.35"/>
    <row r="91581" customFormat="1" x14ac:dyDescent="0.35"/>
    <row r="91582" customFormat="1" x14ac:dyDescent="0.35"/>
    <row r="91583" customFormat="1" x14ac:dyDescent="0.35"/>
    <row r="91584" customFormat="1" x14ac:dyDescent="0.35"/>
    <row r="91585" customFormat="1" x14ac:dyDescent="0.35"/>
    <row r="91586" customFormat="1" x14ac:dyDescent="0.35"/>
    <row r="91587" customFormat="1" x14ac:dyDescent="0.35"/>
    <row r="91588" customFormat="1" x14ac:dyDescent="0.35"/>
    <row r="91589" customFormat="1" x14ac:dyDescent="0.35"/>
    <row r="91590" customFormat="1" x14ac:dyDescent="0.35"/>
    <row r="91591" customFormat="1" x14ac:dyDescent="0.35"/>
    <row r="91592" customFormat="1" x14ac:dyDescent="0.35"/>
    <row r="91593" customFormat="1" x14ac:dyDescent="0.35"/>
    <row r="91594" customFormat="1" x14ac:dyDescent="0.35"/>
    <row r="91595" customFormat="1" x14ac:dyDescent="0.35"/>
    <row r="91596" customFormat="1" x14ac:dyDescent="0.35"/>
    <row r="91597" customFormat="1" x14ac:dyDescent="0.35"/>
    <row r="91598" customFormat="1" x14ac:dyDescent="0.35"/>
    <row r="91599" customFormat="1" x14ac:dyDescent="0.35"/>
    <row r="91600" customFormat="1" x14ac:dyDescent="0.35"/>
    <row r="91601" customFormat="1" x14ac:dyDescent="0.35"/>
    <row r="91602" customFormat="1" x14ac:dyDescent="0.35"/>
    <row r="91603" customFormat="1" x14ac:dyDescent="0.35"/>
    <row r="91604" customFormat="1" x14ac:dyDescent="0.35"/>
    <row r="91605" customFormat="1" x14ac:dyDescent="0.35"/>
    <row r="91606" customFormat="1" x14ac:dyDescent="0.35"/>
    <row r="91607" customFormat="1" x14ac:dyDescent="0.35"/>
    <row r="91608" customFormat="1" x14ac:dyDescent="0.35"/>
    <row r="91609" customFormat="1" x14ac:dyDescent="0.35"/>
    <row r="91610" customFormat="1" x14ac:dyDescent="0.35"/>
    <row r="91611" customFormat="1" x14ac:dyDescent="0.35"/>
    <row r="91612" customFormat="1" x14ac:dyDescent="0.35"/>
    <row r="91613" customFormat="1" x14ac:dyDescent="0.35"/>
    <row r="91614" customFormat="1" x14ac:dyDescent="0.35"/>
    <row r="91615" customFormat="1" x14ac:dyDescent="0.35"/>
    <row r="91616" customFormat="1" x14ac:dyDescent="0.35"/>
    <row r="91617" customFormat="1" x14ac:dyDescent="0.35"/>
    <row r="91618" customFormat="1" x14ac:dyDescent="0.35"/>
    <row r="91619" customFormat="1" x14ac:dyDescent="0.35"/>
    <row r="91620" customFormat="1" x14ac:dyDescent="0.35"/>
    <row r="91621" customFormat="1" x14ac:dyDescent="0.35"/>
    <row r="91622" customFormat="1" x14ac:dyDescent="0.35"/>
    <row r="91623" customFormat="1" x14ac:dyDescent="0.35"/>
    <row r="91624" customFormat="1" x14ac:dyDescent="0.35"/>
    <row r="91625" customFormat="1" x14ac:dyDescent="0.35"/>
    <row r="91626" customFormat="1" x14ac:dyDescent="0.35"/>
    <row r="91627" customFormat="1" x14ac:dyDescent="0.35"/>
    <row r="91628" customFormat="1" x14ac:dyDescent="0.35"/>
    <row r="91629" customFormat="1" x14ac:dyDescent="0.35"/>
    <row r="91630" customFormat="1" x14ac:dyDescent="0.35"/>
    <row r="91631" customFormat="1" x14ac:dyDescent="0.35"/>
    <row r="91632" customFormat="1" x14ac:dyDescent="0.35"/>
    <row r="91633" customFormat="1" x14ac:dyDescent="0.35"/>
    <row r="91634" customFormat="1" x14ac:dyDescent="0.35"/>
    <row r="91635" customFormat="1" x14ac:dyDescent="0.35"/>
    <row r="91636" customFormat="1" x14ac:dyDescent="0.35"/>
    <row r="91637" customFormat="1" x14ac:dyDescent="0.35"/>
    <row r="91638" customFormat="1" x14ac:dyDescent="0.35"/>
    <row r="91639" customFormat="1" x14ac:dyDescent="0.35"/>
    <row r="91640" customFormat="1" x14ac:dyDescent="0.35"/>
    <row r="91641" customFormat="1" x14ac:dyDescent="0.35"/>
    <row r="91642" customFormat="1" x14ac:dyDescent="0.35"/>
    <row r="91643" customFormat="1" x14ac:dyDescent="0.35"/>
    <row r="91644" customFormat="1" x14ac:dyDescent="0.35"/>
    <row r="91645" customFormat="1" x14ac:dyDescent="0.35"/>
    <row r="91646" customFormat="1" x14ac:dyDescent="0.35"/>
    <row r="91647" customFormat="1" x14ac:dyDescent="0.35"/>
    <row r="91648" customFormat="1" x14ac:dyDescent="0.35"/>
    <row r="91649" customFormat="1" x14ac:dyDescent="0.35"/>
    <row r="91650" customFormat="1" x14ac:dyDescent="0.35"/>
    <row r="91651" customFormat="1" x14ac:dyDescent="0.35"/>
    <row r="91652" customFormat="1" x14ac:dyDescent="0.35"/>
    <row r="91653" customFormat="1" x14ac:dyDescent="0.35"/>
    <row r="91654" customFormat="1" x14ac:dyDescent="0.35"/>
    <row r="91655" customFormat="1" x14ac:dyDescent="0.35"/>
    <row r="91656" customFormat="1" x14ac:dyDescent="0.35"/>
    <row r="91657" customFormat="1" x14ac:dyDescent="0.35"/>
    <row r="91658" customFormat="1" x14ac:dyDescent="0.35"/>
    <row r="91659" customFormat="1" x14ac:dyDescent="0.35"/>
    <row r="91660" customFormat="1" x14ac:dyDescent="0.35"/>
    <row r="91661" customFormat="1" x14ac:dyDescent="0.35"/>
    <row r="91662" customFormat="1" x14ac:dyDescent="0.35"/>
    <row r="91663" customFormat="1" x14ac:dyDescent="0.35"/>
    <row r="91664" customFormat="1" x14ac:dyDescent="0.35"/>
    <row r="91665" customFormat="1" x14ac:dyDescent="0.35"/>
    <row r="91666" customFormat="1" x14ac:dyDescent="0.35"/>
    <row r="91667" customFormat="1" x14ac:dyDescent="0.35"/>
    <row r="91668" customFormat="1" x14ac:dyDescent="0.35"/>
    <row r="91669" customFormat="1" x14ac:dyDescent="0.35"/>
    <row r="91670" customFormat="1" x14ac:dyDescent="0.35"/>
    <row r="91671" customFormat="1" x14ac:dyDescent="0.35"/>
    <row r="91672" customFormat="1" x14ac:dyDescent="0.35"/>
    <row r="91673" customFormat="1" x14ac:dyDescent="0.35"/>
    <row r="91674" customFormat="1" x14ac:dyDescent="0.35"/>
    <row r="91675" customFormat="1" x14ac:dyDescent="0.35"/>
    <row r="91676" customFormat="1" x14ac:dyDescent="0.35"/>
    <row r="91677" customFormat="1" x14ac:dyDescent="0.35"/>
    <row r="91678" customFormat="1" x14ac:dyDescent="0.35"/>
    <row r="91679" customFormat="1" x14ac:dyDescent="0.35"/>
    <row r="91680" customFormat="1" x14ac:dyDescent="0.35"/>
    <row r="91681" customFormat="1" x14ac:dyDescent="0.35"/>
    <row r="91682" customFormat="1" x14ac:dyDescent="0.35"/>
    <row r="91683" customFormat="1" x14ac:dyDescent="0.35"/>
    <row r="91684" customFormat="1" x14ac:dyDescent="0.35"/>
    <row r="91685" customFormat="1" x14ac:dyDescent="0.35"/>
    <row r="91686" customFormat="1" x14ac:dyDescent="0.35"/>
    <row r="91687" customFormat="1" x14ac:dyDescent="0.35"/>
    <row r="91688" customFormat="1" x14ac:dyDescent="0.35"/>
    <row r="91689" customFormat="1" x14ac:dyDescent="0.35"/>
    <row r="91690" customFormat="1" x14ac:dyDescent="0.35"/>
    <row r="91691" customFormat="1" x14ac:dyDescent="0.35"/>
    <row r="91692" customFormat="1" x14ac:dyDescent="0.35"/>
    <row r="91693" customFormat="1" x14ac:dyDescent="0.35"/>
    <row r="91694" customFormat="1" x14ac:dyDescent="0.35"/>
    <row r="91695" customFormat="1" x14ac:dyDescent="0.35"/>
    <row r="91696" customFormat="1" x14ac:dyDescent="0.35"/>
    <row r="91697" customFormat="1" x14ac:dyDescent="0.35"/>
    <row r="91698" customFormat="1" x14ac:dyDescent="0.35"/>
    <row r="91699" customFormat="1" x14ac:dyDescent="0.35"/>
    <row r="91700" customFormat="1" x14ac:dyDescent="0.35"/>
    <row r="91701" customFormat="1" x14ac:dyDescent="0.35"/>
    <row r="91702" customFormat="1" x14ac:dyDescent="0.35"/>
    <row r="91703" customFormat="1" x14ac:dyDescent="0.35"/>
    <row r="91704" customFormat="1" x14ac:dyDescent="0.35"/>
    <row r="91705" customFormat="1" x14ac:dyDescent="0.35"/>
    <row r="91706" customFormat="1" x14ac:dyDescent="0.35"/>
    <row r="91707" customFormat="1" x14ac:dyDescent="0.35"/>
    <row r="91708" customFormat="1" x14ac:dyDescent="0.35"/>
    <row r="91709" customFormat="1" x14ac:dyDescent="0.35"/>
    <row r="91710" customFormat="1" x14ac:dyDescent="0.35"/>
    <row r="91711" customFormat="1" x14ac:dyDescent="0.35"/>
    <row r="91712" customFormat="1" x14ac:dyDescent="0.35"/>
    <row r="91713" customFormat="1" x14ac:dyDescent="0.35"/>
    <row r="91714" customFormat="1" x14ac:dyDescent="0.35"/>
    <row r="91715" customFormat="1" x14ac:dyDescent="0.35"/>
    <row r="91716" customFormat="1" x14ac:dyDescent="0.35"/>
    <row r="91717" customFormat="1" x14ac:dyDescent="0.35"/>
    <row r="91718" customFormat="1" x14ac:dyDescent="0.35"/>
    <row r="91719" customFormat="1" x14ac:dyDescent="0.35"/>
    <row r="91720" customFormat="1" x14ac:dyDescent="0.35"/>
    <row r="91721" customFormat="1" x14ac:dyDescent="0.35"/>
    <row r="91722" customFormat="1" x14ac:dyDescent="0.35"/>
    <row r="91723" customFormat="1" x14ac:dyDescent="0.35"/>
    <row r="91724" customFormat="1" x14ac:dyDescent="0.35"/>
    <row r="91725" customFormat="1" x14ac:dyDescent="0.35"/>
    <row r="91726" customFormat="1" x14ac:dyDescent="0.35"/>
    <row r="91727" customFormat="1" x14ac:dyDescent="0.35"/>
    <row r="91728" customFormat="1" x14ac:dyDescent="0.35"/>
    <row r="91729" customFormat="1" x14ac:dyDescent="0.35"/>
    <row r="91730" customFormat="1" x14ac:dyDescent="0.35"/>
    <row r="91731" customFormat="1" x14ac:dyDescent="0.35"/>
    <row r="91732" customFormat="1" x14ac:dyDescent="0.35"/>
    <row r="91733" customFormat="1" x14ac:dyDescent="0.35"/>
    <row r="91734" customFormat="1" x14ac:dyDescent="0.35"/>
    <row r="91735" customFormat="1" x14ac:dyDescent="0.35"/>
    <row r="91736" customFormat="1" x14ac:dyDescent="0.35"/>
    <row r="91737" customFormat="1" x14ac:dyDescent="0.35"/>
    <row r="91738" customFormat="1" x14ac:dyDescent="0.35"/>
    <row r="91739" customFormat="1" x14ac:dyDescent="0.35"/>
    <row r="91740" customFormat="1" x14ac:dyDescent="0.35"/>
    <row r="91741" customFormat="1" x14ac:dyDescent="0.35"/>
    <row r="91742" customFormat="1" x14ac:dyDescent="0.35"/>
    <row r="91743" customFormat="1" x14ac:dyDescent="0.35"/>
    <row r="91744" customFormat="1" x14ac:dyDescent="0.35"/>
    <row r="91745" customFormat="1" x14ac:dyDescent="0.35"/>
    <row r="91746" customFormat="1" x14ac:dyDescent="0.35"/>
    <row r="91747" customFormat="1" x14ac:dyDescent="0.35"/>
    <row r="91748" customFormat="1" x14ac:dyDescent="0.35"/>
    <row r="91749" customFormat="1" x14ac:dyDescent="0.35"/>
    <row r="91750" customFormat="1" x14ac:dyDescent="0.35"/>
    <row r="91751" customFormat="1" x14ac:dyDescent="0.35"/>
    <row r="91752" customFormat="1" x14ac:dyDescent="0.35"/>
    <row r="91753" customFormat="1" x14ac:dyDescent="0.35"/>
    <row r="91754" customFormat="1" x14ac:dyDescent="0.35"/>
    <row r="91755" customFormat="1" x14ac:dyDescent="0.35"/>
    <row r="91756" customFormat="1" x14ac:dyDescent="0.35"/>
    <row r="91757" customFormat="1" x14ac:dyDescent="0.35"/>
    <row r="91758" customFormat="1" x14ac:dyDescent="0.35"/>
    <row r="91759" customFormat="1" x14ac:dyDescent="0.35"/>
    <row r="91760" customFormat="1" x14ac:dyDescent="0.35"/>
    <row r="91761" customFormat="1" x14ac:dyDescent="0.35"/>
    <row r="91762" customFormat="1" x14ac:dyDescent="0.35"/>
    <row r="91763" customFormat="1" x14ac:dyDescent="0.35"/>
    <row r="91764" customFormat="1" x14ac:dyDescent="0.35"/>
    <row r="91765" customFormat="1" x14ac:dyDescent="0.35"/>
    <row r="91766" customFormat="1" x14ac:dyDescent="0.35"/>
    <row r="91767" customFormat="1" x14ac:dyDescent="0.35"/>
    <row r="91768" customFormat="1" x14ac:dyDescent="0.35"/>
    <row r="91769" customFormat="1" x14ac:dyDescent="0.35"/>
    <row r="91770" customFormat="1" x14ac:dyDescent="0.35"/>
    <row r="91771" customFormat="1" x14ac:dyDescent="0.35"/>
    <row r="91772" customFormat="1" x14ac:dyDescent="0.35"/>
    <row r="91773" customFormat="1" x14ac:dyDescent="0.35"/>
    <row r="91774" customFormat="1" x14ac:dyDescent="0.35"/>
    <row r="91775" customFormat="1" x14ac:dyDescent="0.35"/>
    <row r="91776" customFormat="1" x14ac:dyDescent="0.35"/>
    <row r="91777" customFormat="1" x14ac:dyDescent="0.35"/>
    <row r="91778" customFormat="1" x14ac:dyDescent="0.35"/>
    <row r="91779" customFormat="1" x14ac:dyDescent="0.35"/>
    <row r="91780" customFormat="1" x14ac:dyDescent="0.35"/>
    <row r="91781" customFormat="1" x14ac:dyDescent="0.35"/>
    <row r="91782" customFormat="1" x14ac:dyDescent="0.35"/>
    <row r="91783" customFormat="1" x14ac:dyDescent="0.35"/>
    <row r="91784" customFormat="1" x14ac:dyDescent="0.35"/>
    <row r="91785" customFormat="1" x14ac:dyDescent="0.35"/>
    <row r="91786" customFormat="1" x14ac:dyDescent="0.35"/>
    <row r="91787" customFormat="1" x14ac:dyDescent="0.35"/>
    <row r="91788" customFormat="1" x14ac:dyDescent="0.35"/>
    <row r="91789" customFormat="1" x14ac:dyDescent="0.35"/>
    <row r="91790" customFormat="1" x14ac:dyDescent="0.35"/>
    <row r="91791" customFormat="1" x14ac:dyDescent="0.35"/>
    <row r="91792" customFormat="1" x14ac:dyDescent="0.35"/>
    <row r="91793" customFormat="1" x14ac:dyDescent="0.35"/>
    <row r="91794" customFormat="1" x14ac:dyDescent="0.35"/>
    <row r="91795" customFormat="1" x14ac:dyDescent="0.35"/>
    <row r="91796" customFormat="1" x14ac:dyDescent="0.35"/>
    <row r="91797" customFormat="1" x14ac:dyDescent="0.35"/>
    <row r="91798" customFormat="1" x14ac:dyDescent="0.35"/>
    <row r="91799" customFormat="1" x14ac:dyDescent="0.35"/>
    <row r="91800" customFormat="1" x14ac:dyDescent="0.35"/>
    <row r="91801" customFormat="1" x14ac:dyDescent="0.35"/>
    <row r="91802" customFormat="1" x14ac:dyDescent="0.35"/>
    <row r="91803" customFormat="1" x14ac:dyDescent="0.35"/>
    <row r="91804" customFormat="1" x14ac:dyDescent="0.35"/>
    <row r="91805" customFormat="1" x14ac:dyDescent="0.35"/>
    <row r="91806" customFormat="1" x14ac:dyDescent="0.35"/>
    <row r="91807" customFormat="1" x14ac:dyDescent="0.35"/>
    <row r="91808" customFormat="1" x14ac:dyDescent="0.35"/>
    <row r="91809" customFormat="1" x14ac:dyDescent="0.35"/>
    <row r="91810" customFormat="1" x14ac:dyDescent="0.35"/>
    <row r="91811" customFormat="1" x14ac:dyDescent="0.35"/>
    <row r="91812" customFormat="1" x14ac:dyDescent="0.35"/>
    <row r="91813" customFormat="1" x14ac:dyDescent="0.35"/>
    <row r="91814" customFormat="1" x14ac:dyDescent="0.35"/>
    <row r="91815" customFormat="1" x14ac:dyDescent="0.35"/>
    <row r="91816" customFormat="1" x14ac:dyDescent="0.35"/>
    <row r="91817" customFormat="1" x14ac:dyDescent="0.35"/>
    <row r="91818" customFormat="1" x14ac:dyDescent="0.35"/>
    <row r="91819" customFormat="1" x14ac:dyDescent="0.35"/>
    <row r="91820" customFormat="1" x14ac:dyDescent="0.35"/>
    <row r="91821" customFormat="1" x14ac:dyDescent="0.35"/>
    <row r="91822" customFormat="1" x14ac:dyDescent="0.35"/>
    <row r="91823" customFormat="1" x14ac:dyDescent="0.35"/>
    <row r="91824" customFormat="1" x14ac:dyDescent="0.35"/>
    <row r="91825" customFormat="1" x14ac:dyDescent="0.35"/>
    <row r="91826" customFormat="1" x14ac:dyDescent="0.35"/>
    <row r="91827" customFormat="1" x14ac:dyDescent="0.35"/>
    <row r="91828" customFormat="1" x14ac:dyDescent="0.35"/>
    <row r="91829" customFormat="1" x14ac:dyDescent="0.35"/>
    <row r="91830" customFormat="1" x14ac:dyDescent="0.35"/>
    <row r="91831" customFormat="1" x14ac:dyDescent="0.35"/>
    <row r="91832" customFormat="1" x14ac:dyDescent="0.35"/>
    <row r="91833" customFormat="1" x14ac:dyDescent="0.35"/>
    <row r="91834" customFormat="1" x14ac:dyDescent="0.35"/>
    <row r="91835" customFormat="1" x14ac:dyDescent="0.35"/>
    <row r="91836" customFormat="1" x14ac:dyDescent="0.35"/>
    <row r="91837" customFormat="1" x14ac:dyDescent="0.35"/>
    <row r="91838" customFormat="1" x14ac:dyDescent="0.35"/>
    <row r="91839" customFormat="1" x14ac:dyDescent="0.35"/>
    <row r="91840" customFormat="1" x14ac:dyDescent="0.35"/>
    <row r="91841" customFormat="1" x14ac:dyDescent="0.35"/>
    <row r="91842" customFormat="1" x14ac:dyDescent="0.35"/>
    <row r="91843" customFormat="1" x14ac:dyDescent="0.35"/>
    <row r="91844" customFormat="1" x14ac:dyDescent="0.35"/>
    <row r="91845" customFormat="1" x14ac:dyDescent="0.35"/>
    <row r="91846" customFormat="1" x14ac:dyDescent="0.35"/>
    <row r="91847" customFormat="1" x14ac:dyDescent="0.35"/>
    <row r="91848" customFormat="1" x14ac:dyDescent="0.35"/>
    <row r="91849" customFormat="1" x14ac:dyDescent="0.35"/>
    <row r="91850" customFormat="1" x14ac:dyDescent="0.35"/>
    <row r="91851" customFormat="1" x14ac:dyDescent="0.35"/>
    <row r="91852" customFormat="1" x14ac:dyDescent="0.35"/>
    <row r="91853" customFormat="1" x14ac:dyDescent="0.35"/>
    <row r="91854" customFormat="1" x14ac:dyDescent="0.35"/>
    <row r="91855" customFormat="1" x14ac:dyDescent="0.35"/>
    <row r="91856" customFormat="1" x14ac:dyDescent="0.35"/>
    <row r="91857" customFormat="1" x14ac:dyDescent="0.35"/>
    <row r="91858" customFormat="1" x14ac:dyDescent="0.35"/>
    <row r="91859" customFormat="1" x14ac:dyDescent="0.35"/>
    <row r="91860" customFormat="1" x14ac:dyDescent="0.35"/>
    <row r="91861" customFormat="1" x14ac:dyDescent="0.35"/>
    <row r="91862" customFormat="1" x14ac:dyDescent="0.35"/>
    <row r="91863" customFormat="1" x14ac:dyDescent="0.35"/>
    <row r="91864" customFormat="1" x14ac:dyDescent="0.35"/>
    <row r="91865" customFormat="1" x14ac:dyDescent="0.35"/>
    <row r="91866" customFormat="1" x14ac:dyDescent="0.35"/>
    <row r="91867" customFormat="1" x14ac:dyDescent="0.35"/>
    <row r="91868" customFormat="1" x14ac:dyDescent="0.35"/>
    <row r="91869" customFormat="1" x14ac:dyDescent="0.35"/>
    <row r="91870" customFormat="1" x14ac:dyDescent="0.35"/>
    <row r="91871" customFormat="1" x14ac:dyDescent="0.35"/>
    <row r="91872" customFormat="1" x14ac:dyDescent="0.35"/>
    <row r="91873" customFormat="1" x14ac:dyDescent="0.35"/>
    <row r="91874" customFormat="1" x14ac:dyDescent="0.35"/>
    <row r="91875" customFormat="1" x14ac:dyDescent="0.35"/>
    <row r="91876" customFormat="1" x14ac:dyDescent="0.35"/>
    <row r="91877" customFormat="1" x14ac:dyDescent="0.35"/>
    <row r="91878" customFormat="1" x14ac:dyDescent="0.35"/>
    <row r="91879" customFormat="1" x14ac:dyDescent="0.35"/>
    <row r="91880" customFormat="1" x14ac:dyDescent="0.35"/>
    <row r="91881" customFormat="1" x14ac:dyDescent="0.35"/>
    <row r="91882" customFormat="1" x14ac:dyDescent="0.35"/>
    <row r="91883" customFormat="1" x14ac:dyDescent="0.35"/>
    <row r="91884" customFormat="1" x14ac:dyDescent="0.35"/>
    <row r="91885" customFormat="1" x14ac:dyDescent="0.35"/>
    <row r="91886" customFormat="1" x14ac:dyDescent="0.35"/>
    <row r="91887" customFormat="1" x14ac:dyDescent="0.35"/>
    <row r="91888" customFormat="1" x14ac:dyDescent="0.35"/>
    <row r="91889" customFormat="1" x14ac:dyDescent="0.35"/>
    <row r="91890" customFormat="1" x14ac:dyDescent="0.35"/>
    <row r="91891" customFormat="1" x14ac:dyDescent="0.35"/>
    <row r="91892" customFormat="1" x14ac:dyDescent="0.35"/>
    <row r="91893" customFormat="1" x14ac:dyDescent="0.35"/>
    <row r="91894" customFormat="1" x14ac:dyDescent="0.35"/>
    <row r="91895" customFormat="1" x14ac:dyDescent="0.35"/>
    <row r="91896" customFormat="1" x14ac:dyDescent="0.35"/>
    <row r="91897" customFormat="1" x14ac:dyDescent="0.35"/>
    <row r="91898" customFormat="1" x14ac:dyDescent="0.35"/>
    <row r="91899" customFormat="1" x14ac:dyDescent="0.35"/>
    <row r="91900" customFormat="1" x14ac:dyDescent="0.35"/>
    <row r="91901" customFormat="1" x14ac:dyDescent="0.35"/>
    <row r="91902" customFormat="1" x14ac:dyDescent="0.35"/>
    <row r="91903" customFormat="1" x14ac:dyDescent="0.35"/>
    <row r="91904" customFormat="1" x14ac:dyDescent="0.35"/>
    <row r="91905" customFormat="1" x14ac:dyDescent="0.35"/>
    <row r="91906" customFormat="1" x14ac:dyDescent="0.35"/>
    <row r="91907" customFormat="1" x14ac:dyDescent="0.35"/>
    <row r="91908" customFormat="1" x14ac:dyDescent="0.35"/>
    <row r="91909" customFormat="1" x14ac:dyDescent="0.35"/>
    <row r="91910" customFormat="1" x14ac:dyDescent="0.35"/>
    <row r="91911" customFormat="1" x14ac:dyDescent="0.35"/>
    <row r="91912" customFormat="1" x14ac:dyDescent="0.35"/>
    <row r="91913" customFormat="1" x14ac:dyDescent="0.35"/>
    <row r="91914" customFormat="1" x14ac:dyDescent="0.35"/>
    <row r="91915" customFormat="1" x14ac:dyDescent="0.35"/>
    <row r="91916" customFormat="1" x14ac:dyDescent="0.35"/>
    <row r="91917" customFormat="1" x14ac:dyDescent="0.35"/>
    <row r="91918" customFormat="1" x14ac:dyDescent="0.35"/>
    <row r="91919" customFormat="1" x14ac:dyDescent="0.35"/>
    <row r="91920" customFormat="1" x14ac:dyDescent="0.35"/>
    <row r="91921" customFormat="1" x14ac:dyDescent="0.35"/>
    <row r="91922" customFormat="1" x14ac:dyDescent="0.35"/>
    <row r="91923" customFormat="1" x14ac:dyDescent="0.35"/>
    <row r="91924" customFormat="1" x14ac:dyDescent="0.35"/>
    <row r="91925" customFormat="1" x14ac:dyDescent="0.35"/>
    <row r="91926" customFormat="1" x14ac:dyDescent="0.35"/>
    <row r="91927" customFormat="1" x14ac:dyDescent="0.35"/>
    <row r="91928" customFormat="1" x14ac:dyDescent="0.35"/>
    <row r="91929" customFormat="1" x14ac:dyDescent="0.35"/>
    <row r="91930" customFormat="1" x14ac:dyDescent="0.35"/>
    <row r="91931" customFormat="1" x14ac:dyDescent="0.35"/>
    <row r="91932" customFormat="1" x14ac:dyDescent="0.35"/>
    <row r="91933" customFormat="1" x14ac:dyDescent="0.35"/>
    <row r="91934" customFormat="1" x14ac:dyDescent="0.35"/>
    <row r="91935" customFormat="1" x14ac:dyDescent="0.35"/>
    <row r="91936" customFormat="1" x14ac:dyDescent="0.35"/>
    <row r="91937" customFormat="1" x14ac:dyDescent="0.35"/>
    <row r="91938" customFormat="1" x14ac:dyDescent="0.35"/>
    <row r="91939" customFormat="1" x14ac:dyDescent="0.35"/>
    <row r="91940" customFormat="1" x14ac:dyDescent="0.35"/>
    <row r="91941" customFormat="1" x14ac:dyDescent="0.35"/>
    <row r="91942" customFormat="1" x14ac:dyDescent="0.35"/>
    <row r="91943" customFormat="1" x14ac:dyDescent="0.35"/>
    <row r="91944" customFormat="1" x14ac:dyDescent="0.35"/>
    <row r="91945" customFormat="1" x14ac:dyDescent="0.35"/>
    <row r="91946" customFormat="1" x14ac:dyDescent="0.35"/>
    <row r="91947" customFormat="1" x14ac:dyDescent="0.35"/>
    <row r="91948" customFormat="1" x14ac:dyDescent="0.35"/>
    <row r="91949" customFormat="1" x14ac:dyDescent="0.35"/>
    <row r="91950" customFormat="1" x14ac:dyDescent="0.35"/>
    <row r="91951" customFormat="1" x14ac:dyDescent="0.35"/>
    <row r="91952" customFormat="1" x14ac:dyDescent="0.35"/>
    <row r="91953" customFormat="1" x14ac:dyDescent="0.35"/>
    <row r="91954" customFormat="1" x14ac:dyDescent="0.35"/>
    <row r="91955" customFormat="1" x14ac:dyDescent="0.35"/>
    <row r="91956" customFormat="1" x14ac:dyDescent="0.35"/>
    <row r="91957" customFormat="1" x14ac:dyDescent="0.35"/>
    <row r="91958" customFormat="1" x14ac:dyDescent="0.35"/>
    <row r="91959" customFormat="1" x14ac:dyDescent="0.35"/>
    <row r="91960" customFormat="1" x14ac:dyDescent="0.35"/>
    <row r="91961" customFormat="1" x14ac:dyDescent="0.35"/>
    <row r="91962" customFormat="1" x14ac:dyDescent="0.35"/>
    <row r="91963" customFormat="1" x14ac:dyDescent="0.35"/>
    <row r="91964" customFormat="1" x14ac:dyDescent="0.35"/>
    <row r="91965" customFormat="1" x14ac:dyDescent="0.35"/>
    <row r="91966" customFormat="1" x14ac:dyDescent="0.35"/>
    <row r="91967" customFormat="1" x14ac:dyDescent="0.35"/>
    <row r="91968" customFormat="1" x14ac:dyDescent="0.35"/>
    <row r="91969" customFormat="1" x14ac:dyDescent="0.35"/>
    <row r="91970" customFormat="1" x14ac:dyDescent="0.35"/>
    <row r="91971" customFormat="1" x14ac:dyDescent="0.35"/>
    <row r="91972" customFormat="1" x14ac:dyDescent="0.35"/>
    <row r="91973" customFormat="1" x14ac:dyDescent="0.35"/>
    <row r="91974" customFormat="1" x14ac:dyDescent="0.35"/>
    <row r="91975" customFormat="1" x14ac:dyDescent="0.35"/>
    <row r="91976" customFormat="1" x14ac:dyDescent="0.35"/>
    <row r="91977" customFormat="1" x14ac:dyDescent="0.35"/>
    <row r="91978" customFormat="1" x14ac:dyDescent="0.35"/>
    <row r="91979" customFormat="1" x14ac:dyDescent="0.35"/>
    <row r="91980" customFormat="1" x14ac:dyDescent="0.35"/>
    <row r="91981" customFormat="1" x14ac:dyDescent="0.35"/>
    <row r="91982" customFormat="1" x14ac:dyDescent="0.35"/>
    <row r="91983" customFormat="1" x14ac:dyDescent="0.35"/>
    <row r="91984" customFormat="1" x14ac:dyDescent="0.35"/>
    <row r="91985" customFormat="1" x14ac:dyDescent="0.35"/>
    <row r="91986" customFormat="1" x14ac:dyDescent="0.35"/>
    <row r="91987" customFormat="1" x14ac:dyDescent="0.35"/>
    <row r="91988" customFormat="1" x14ac:dyDescent="0.35"/>
    <row r="91989" customFormat="1" x14ac:dyDescent="0.35"/>
    <row r="91990" customFormat="1" x14ac:dyDescent="0.35"/>
    <row r="91991" customFormat="1" x14ac:dyDescent="0.35"/>
    <row r="91992" customFormat="1" x14ac:dyDescent="0.35"/>
    <row r="91993" customFormat="1" x14ac:dyDescent="0.35"/>
    <row r="91994" customFormat="1" x14ac:dyDescent="0.35"/>
    <row r="91995" customFormat="1" x14ac:dyDescent="0.35"/>
    <row r="91996" customFormat="1" x14ac:dyDescent="0.35"/>
    <row r="91997" customFormat="1" x14ac:dyDescent="0.35"/>
    <row r="91998" customFormat="1" x14ac:dyDescent="0.35"/>
    <row r="91999" customFormat="1" x14ac:dyDescent="0.35"/>
    <row r="92000" customFormat="1" x14ac:dyDescent="0.35"/>
    <row r="92001" customFormat="1" x14ac:dyDescent="0.35"/>
    <row r="92002" customFormat="1" x14ac:dyDescent="0.35"/>
    <row r="92003" customFormat="1" x14ac:dyDescent="0.35"/>
    <row r="92004" customFormat="1" x14ac:dyDescent="0.35"/>
    <row r="92005" customFormat="1" x14ac:dyDescent="0.35"/>
    <row r="92006" customFormat="1" x14ac:dyDescent="0.35"/>
    <row r="92007" customFormat="1" x14ac:dyDescent="0.35"/>
    <row r="92008" customFormat="1" x14ac:dyDescent="0.35"/>
    <row r="92009" customFormat="1" x14ac:dyDescent="0.35"/>
    <row r="92010" customFormat="1" x14ac:dyDescent="0.35"/>
    <row r="92011" customFormat="1" x14ac:dyDescent="0.35"/>
    <row r="92012" customFormat="1" x14ac:dyDescent="0.35"/>
    <row r="92013" customFormat="1" x14ac:dyDescent="0.35"/>
    <row r="92014" customFormat="1" x14ac:dyDescent="0.35"/>
    <row r="92015" customFormat="1" x14ac:dyDescent="0.35"/>
    <row r="92016" customFormat="1" x14ac:dyDescent="0.35"/>
    <row r="92017" customFormat="1" x14ac:dyDescent="0.35"/>
    <row r="92018" customFormat="1" x14ac:dyDescent="0.35"/>
    <row r="92019" customFormat="1" x14ac:dyDescent="0.35"/>
    <row r="92020" customFormat="1" x14ac:dyDescent="0.35"/>
    <row r="92021" customFormat="1" x14ac:dyDescent="0.35"/>
    <row r="92022" customFormat="1" x14ac:dyDescent="0.35"/>
    <row r="92023" customFormat="1" x14ac:dyDescent="0.35"/>
    <row r="92024" customFormat="1" x14ac:dyDescent="0.35"/>
    <row r="92025" customFormat="1" x14ac:dyDescent="0.35"/>
    <row r="92026" customFormat="1" x14ac:dyDescent="0.35"/>
    <row r="92027" customFormat="1" x14ac:dyDescent="0.35"/>
    <row r="92028" customFormat="1" x14ac:dyDescent="0.35"/>
    <row r="92029" customFormat="1" x14ac:dyDescent="0.35"/>
    <row r="92030" customFormat="1" x14ac:dyDescent="0.35"/>
    <row r="92031" customFormat="1" x14ac:dyDescent="0.35"/>
    <row r="92032" customFormat="1" x14ac:dyDescent="0.35"/>
    <row r="92033" customFormat="1" x14ac:dyDescent="0.35"/>
    <row r="92034" customFormat="1" x14ac:dyDescent="0.35"/>
    <row r="92035" customFormat="1" x14ac:dyDescent="0.35"/>
    <row r="92036" customFormat="1" x14ac:dyDescent="0.35"/>
    <row r="92037" customFormat="1" x14ac:dyDescent="0.35"/>
    <row r="92038" customFormat="1" x14ac:dyDescent="0.35"/>
    <row r="92039" customFormat="1" x14ac:dyDescent="0.35"/>
    <row r="92040" customFormat="1" x14ac:dyDescent="0.35"/>
    <row r="92041" customFormat="1" x14ac:dyDescent="0.35"/>
    <row r="92042" customFormat="1" x14ac:dyDescent="0.35"/>
    <row r="92043" customFormat="1" x14ac:dyDescent="0.35"/>
    <row r="92044" customFormat="1" x14ac:dyDescent="0.35"/>
    <row r="92045" customFormat="1" x14ac:dyDescent="0.35"/>
    <row r="92046" customFormat="1" x14ac:dyDescent="0.35"/>
    <row r="92047" customFormat="1" x14ac:dyDescent="0.35"/>
    <row r="92048" customFormat="1" x14ac:dyDescent="0.35"/>
    <row r="92049" customFormat="1" x14ac:dyDescent="0.35"/>
    <row r="92050" customFormat="1" x14ac:dyDescent="0.35"/>
    <row r="92051" customFormat="1" x14ac:dyDescent="0.35"/>
    <row r="92052" customFormat="1" x14ac:dyDescent="0.35"/>
    <row r="92053" customFormat="1" x14ac:dyDescent="0.35"/>
    <row r="92054" customFormat="1" x14ac:dyDescent="0.35"/>
    <row r="92055" customFormat="1" x14ac:dyDescent="0.35"/>
    <row r="92056" customFormat="1" x14ac:dyDescent="0.35"/>
    <row r="92057" customFormat="1" x14ac:dyDescent="0.35"/>
    <row r="92058" customFormat="1" x14ac:dyDescent="0.35"/>
    <row r="92059" customFormat="1" x14ac:dyDescent="0.35"/>
    <row r="92060" customFormat="1" x14ac:dyDescent="0.35"/>
    <row r="92061" customFormat="1" x14ac:dyDescent="0.35"/>
    <row r="92062" customFormat="1" x14ac:dyDescent="0.35"/>
    <row r="92063" customFormat="1" x14ac:dyDescent="0.35"/>
    <row r="92064" customFormat="1" x14ac:dyDescent="0.35"/>
    <row r="92065" customFormat="1" x14ac:dyDescent="0.35"/>
    <row r="92066" customFormat="1" x14ac:dyDescent="0.35"/>
    <row r="92067" customFormat="1" x14ac:dyDescent="0.35"/>
    <row r="92068" customFormat="1" x14ac:dyDescent="0.35"/>
    <row r="92069" customFormat="1" x14ac:dyDescent="0.35"/>
    <row r="92070" customFormat="1" x14ac:dyDescent="0.35"/>
    <row r="92071" customFormat="1" x14ac:dyDescent="0.35"/>
    <row r="92072" customFormat="1" x14ac:dyDescent="0.35"/>
    <row r="92073" customFormat="1" x14ac:dyDescent="0.35"/>
    <row r="92074" customFormat="1" x14ac:dyDescent="0.35"/>
    <row r="92075" customFormat="1" x14ac:dyDescent="0.35"/>
    <row r="92076" customFormat="1" x14ac:dyDescent="0.35"/>
    <row r="92077" customFormat="1" x14ac:dyDescent="0.35"/>
    <row r="92078" customFormat="1" x14ac:dyDescent="0.35"/>
    <row r="92079" customFormat="1" x14ac:dyDescent="0.35"/>
    <row r="92080" customFormat="1" x14ac:dyDescent="0.35"/>
    <row r="92081" customFormat="1" x14ac:dyDescent="0.35"/>
    <row r="92082" customFormat="1" x14ac:dyDescent="0.35"/>
    <row r="92083" customFormat="1" x14ac:dyDescent="0.35"/>
    <row r="92084" customFormat="1" x14ac:dyDescent="0.35"/>
    <row r="92085" customFormat="1" x14ac:dyDescent="0.35"/>
    <row r="92086" customFormat="1" x14ac:dyDescent="0.35"/>
    <row r="92087" customFormat="1" x14ac:dyDescent="0.35"/>
    <row r="92088" customFormat="1" x14ac:dyDescent="0.35"/>
    <row r="92089" customFormat="1" x14ac:dyDescent="0.35"/>
    <row r="92090" customFormat="1" x14ac:dyDescent="0.35"/>
    <row r="92091" customFormat="1" x14ac:dyDescent="0.35"/>
    <row r="92092" customFormat="1" x14ac:dyDescent="0.35"/>
    <row r="92093" customFormat="1" x14ac:dyDescent="0.35"/>
    <row r="92094" customFormat="1" x14ac:dyDescent="0.35"/>
    <row r="92095" customFormat="1" x14ac:dyDescent="0.35"/>
    <row r="92096" customFormat="1" x14ac:dyDescent="0.35"/>
    <row r="92097" customFormat="1" x14ac:dyDescent="0.35"/>
    <row r="92098" customFormat="1" x14ac:dyDescent="0.35"/>
    <row r="92099" customFormat="1" x14ac:dyDescent="0.35"/>
    <row r="92100" customFormat="1" x14ac:dyDescent="0.35"/>
    <row r="92101" customFormat="1" x14ac:dyDescent="0.35"/>
    <row r="92102" customFormat="1" x14ac:dyDescent="0.35"/>
    <row r="92103" customFormat="1" x14ac:dyDescent="0.35"/>
    <row r="92104" customFormat="1" x14ac:dyDescent="0.35"/>
    <row r="92105" customFormat="1" x14ac:dyDescent="0.35"/>
    <row r="92106" customFormat="1" x14ac:dyDescent="0.35"/>
    <row r="92107" customFormat="1" x14ac:dyDescent="0.35"/>
    <row r="92108" customFormat="1" x14ac:dyDescent="0.35"/>
    <row r="92109" customFormat="1" x14ac:dyDescent="0.35"/>
    <row r="92110" customFormat="1" x14ac:dyDescent="0.35"/>
    <row r="92111" customFormat="1" x14ac:dyDescent="0.35"/>
    <row r="92112" customFormat="1" x14ac:dyDescent="0.35"/>
    <row r="92113" customFormat="1" x14ac:dyDescent="0.35"/>
    <row r="92114" customFormat="1" x14ac:dyDescent="0.35"/>
    <row r="92115" customFormat="1" x14ac:dyDescent="0.35"/>
    <row r="92116" customFormat="1" x14ac:dyDescent="0.35"/>
    <row r="92117" customFormat="1" x14ac:dyDescent="0.35"/>
    <row r="92118" customFormat="1" x14ac:dyDescent="0.35"/>
    <row r="92119" customFormat="1" x14ac:dyDescent="0.35"/>
    <row r="92120" customFormat="1" x14ac:dyDescent="0.35"/>
    <row r="92121" customFormat="1" x14ac:dyDescent="0.35"/>
    <row r="92122" customFormat="1" x14ac:dyDescent="0.35"/>
    <row r="92123" customFormat="1" x14ac:dyDescent="0.35"/>
    <row r="92124" customFormat="1" x14ac:dyDescent="0.35"/>
    <row r="92125" customFormat="1" x14ac:dyDescent="0.35"/>
    <row r="92126" customFormat="1" x14ac:dyDescent="0.35"/>
    <row r="92127" customFormat="1" x14ac:dyDescent="0.35"/>
    <row r="92128" customFormat="1" x14ac:dyDescent="0.35"/>
    <row r="92129" customFormat="1" x14ac:dyDescent="0.35"/>
    <row r="92130" customFormat="1" x14ac:dyDescent="0.35"/>
    <row r="92131" customFormat="1" x14ac:dyDescent="0.35"/>
    <row r="92132" customFormat="1" x14ac:dyDescent="0.35"/>
    <row r="92133" customFormat="1" x14ac:dyDescent="0.35"/>
    <row r="92134" customFormat="1" x14ac:dyDescent="0.35"/>
    <row r="92135" customFormat="1" x14ac:dyDescent="0.35"/>
    <row r="92136" customFormat="1" x14ac:dyDescent="0.35"/>
    <row r="92137" customFormat="1" x14ac:dyDescent="0.35"/>
    <row r="92138" customFormat="1" x14ac:dyDescent="0.35"/>
    <row r="92139" customFormat="1" x14ac:dyDescent="0.35"/>
    <row r="92140" customFormat="1" x14ac:dyDescent="0.35"/>
    <row r="92141" customFormat="1" x14ac:dyDescent="0.35"/>
    <row r="92142" customFormat="1" x14ac:dyDescent="0.35"/>
    <row r="92143" customFormat="1" x14ac:dyDescent="0.35"/>
    <row r="92144" customFormat="1" x14ac:dyDescent="0.35"/>
    <row r="92145" customFormat="1" x14ac:dyDescent="0.35"/>
    <row r="92146" customFormat="1" x14ac:dyDescent="0.35"/>
    <row r="92147" customFormat="1" x14ac:dyDescent="0.35"/>
    <row r="92148" customFormat="1" x14ac:dyDescent="0.35"/>
    <row r="92149" customFormat="1" x14ac:dyDescent="0.35"/>
    <row r="92150" customFormat="1" x14ac:dyDescent="0.35"/>
    <row r="92151" customFormat="1" x14ac:dyDescent="0.35"/>
    <row r="92152" customFormat="1" x14ac:dyDescent="0.35"/>
    <row r="92153" customFormat="1" x14ac:dyDescent="0.35"/>
    <row r="92154" customFormat="1" x14ac:dyDescent="0.35"/>
    <row r="92155" customFormat="1" x14ac:dyDescent="0.35"/>
    <row r="92156" customFormat="1" x14ac:dyDescent="0.35"/>
    <row r="92157" customFormat="1" x14ac:dyDescent="0.35"/>
    <row r="92158" customFormat="1" x14ac:dyDescent="0.35"/>
    <row r="92159" customFormat="1" x14ac:dyDescent="0.35"/>
    <row r="92160" customFormat="1" x14ac:dyDescent="0.35"/>
    <row r="92161" customFormat="1" x14ac:dyDescent="0.35"/>
    <row r="92162" customFormat="1" x14ac:dyDescent="0.35"/>
    <row r="92163" customFormat="1" x14ac:dyDescent="0.35"/>
    <row r="92164" customFormat="1" x14ac:dyDescent="0.35"/>
    <row r="92165" customFormat="1" x14ac:dyDescent="0.35"/>
    <row r="92166" customFormat="1" x14ac:dyDescent="0.35"/>
    <row r="92167" customFormat="1" x14ac:dyDescent="0.35"/>
    <row r="92168" customFormat="1" x14ac:dyDescent="0.35"/>
    <row r="92169" customFormat="1" x14ac:dyDescent="0.35"/>
    <row r="92170" customFormat="1" x14ac:dyDescent="0.35"/>
    <row r="92171" customFormat="1" x14ac:dyDescent="0.35"/>
    <row r="92172" customFormat="1" x14ac:dyDescent="0.35"/>
    <row r="92173" customFormat="1" x14ac:dyDescent="0.35"/>
    <row r="92174" customFormat="1" x14ac:dyDescent="0.35"/>
    <row r="92175" customFormat="1" x14ac:dyDescent="0.35"/>
    <row r="92176" customFormat="1" x14ac:dyDescent="0.35"/>
    <row r="92177" customFormat="1" x14ac:dyDescent="0.35"/>
    <row r="92178" customFormat="1" x14ac:dyDescent="0.35"/>
    <row r="92179" customFormat="1" x14ac:dyDescent="0.35"/>
    <row r="92180" customFormat="1" x14ac:dyDescent="0.35"/>
    <row r="92181" customFormat="1" x14ac:dyDescent="0.35"/>
    <row r="92182" customFormat="1" x14ac:dyDescent="0.35"/>
    <row r="92183" customFormat="1" x14ac:dyDescent="0.35"/>
    <row r="92184" customFormat="1" x14ac:dyDescent="0.35"/>
    <row r="92185" customFormat="1" x14ac:dyDescent="0.35"/>
    <row r="92186" customFormat="1" x14ac:dyDescent="0.35"/>
    <row r="92187" customFormat="1" x14ac:dyDescent="0.35"/>
    <row r="92188" customFormat="1" x14ac:dyDescent="0.35"/>
    <row r="92189" customFormat="1" x14ac:dyDescent="0.35"/>
    <row r="92190" customFormat="1" x14ac:dyDescent="0.35"/>
    <row r="92191" customFormat="1" x14ac:dyDescent="0.35"/>
    <row r="92192" customFormat="1" x14ac:dyDescent="0.35"/>
    <row r="92193" customFormat="1" x14ac:dyDescent="0.35"/>
    <row r="92194" customFormat="1" x14ac:dyDescent="0.35"/>
    <row r="92195" customFormat="1" x14ac:dyDescent="0.35"/>
    <row r="92196" customFormat="1" x14ac:dyDescent="0.35"/>
    <row r="92197" customFormat="1" x14ac:dyDescent="0.35"/>
    <row r="92198" customFormat="1" x14ac:dyDescent="0.35"/>
    <row r="92199" customFormat="1" x14ac:dyDescent="0.35"/>
    <row r="92200" customFormat="1" x14ac:dyDescent="0.35"/>
    <row r="92201" customFormat="1" x14ac:dyDescent="0.35"/>
    <row r="92202" customFormat="1" x14ac:dyDescent="0.35"/>
    <row r="92203" customFormat="1" x14ac:dyDescent="0.35"/>
    <row r="92204" customFormat="1" x14ac:dyDescent="0.35"/>
    <row r="92205" customFormat="1" x14ac:dyDescent="0.35"/>
    <row r="92206" customFormat="1" x14ac:dyDescent="0.35"/>
    <row r="92207" customFormat="1" x14ac:dyDescent="0.35"/>
    <row r="92208" customFormat="1" x14ac:dyDescent="0.35"/>
    <row r="92209" customFormat="1" x14ac:dyDescent="0.35"/>
    <row r="92210" customFormat="1" x14ac:dyDescent="0.35"/>
    <row r="92211" customFormat="1" x14ac:dyDescent="0.35"/>
    <row r="92212" customFormat="1" x14ac:dyDescent="0.35"/>
    <row r="92213" customFormat="1" x14ac:dyDescent="0.35"/>
    <row r="92214" customFormat="1" x14ac:dyDescent="0.35"/>
    <row r="92215" customFormat="1" x14ac:dyDescent="0.35"/>
    <row r="92216" customFormat="1" x14ac:dyDescent="0.35"/>
    <row r="92217" customFormat="1" x14ac:dyDescent="0.35"/>
    <row r="92218" customFormat="1" x14ac:dyDescent="0.35"/>
    <row r="92219" customFormat="1" x14ac:dyDescent="0.35"/>
    <row r="92220" customFormat="1" x14ac:dyDescent="0.35"/>
    <row r="92221" customFormat="1" x14ac:dyDescent="0.35"/>
    <row r="92222" customFormat="1" x14ac:dyDescent="0.35"/>
    <row r="92223" customFormat="1" x14ac:dyDescent="0.35"/>
    <row r="92224" customFormat="1" x14ac:dyDescent="0.35"/>
    <row r="92225" customFormat="1" x14ac:dyDescent="0.35"/>
    <row r="92226" customFormat="1" x14ac:dyDescent="0.35"/>
    <row r="92227" customFormat="1" x14ac:dyDescent="0.35"/>
    <row r="92228" customFormat="1" x14ac:dyDescent="0.35"/>
    <row r="92229" customFormat="1" x14ac:dyDescent="0.35"/>
    <row r="92230" customFormat="1" x14ac:dyDescent="0.35"/>
    <row r="92231" customFormat="1" x14ac:dyDescent="0.35"/>
    <row r="92232" customFormat="1" x14ac:dyDescent="0.35"/>
    <row r="92233" customFormat="1" x14ac:dyDescent="0.35"/>
    <row r="92234" customFormat="1" x14ac:dyDescent="0.35"/>
    <row r="92235" customFormat="1" x14ac:dyDescent="0.35"/>
    <row r="92236" customFormat="1" x14ac:dyDescent="0.35"/>
    <row r="92237" customFormat="1" x14ac:dyDescent="0.35"/>
    <row r="92238" customFormat="1" x14ac:dyDescent="0.35"/>
    <row r="92239" customFormat="1" x14ac:dyDescent="0.35"/>
    <row r="92240" customFormat="1" x14ac:dyDescent="0.35"/>
    <row r="92241" customFormat="1" x14ac:dyDescent="0.35"/>
    <row r="92242" customFormat="1" x14ac:dyDescent="0.35"/>
    <row r="92243" customFormat="1" x14ac:dyDescent="0.35"/>
    <row r="92244" customFormat="1" x14ac:dyDescent="0.35"/>
    <row r="92245" customFormat="1" x14ac:dyDescent="0.35"/>
    <row r="92246" customFormat="1" x14ac:dyDescent="0.35"/>
    <row r="92247" customFormat="1" x14ac:dyDescent="0.35"/>
    <row r="92248" customFormat="1" x14ac:dyDescent="0.35"/>
    <row r="92249" customFormat="1" x14ac:dyDescent="0.35"/>
    <row r="92250" customFormat="1" x14ac:dyDescent="0.35"/>
    <row r="92251" customFormat="1" x14ac:dyDescent="0.35"/>
    <row r="92252" customFormat="1" x14ac:dyDescent="0.35"/>
    <row r="92253" customFormat="1" x14ac:dyDescent="0.35"/>
    <row r="92254" customFormat="1" x14ac:dyDescent="0.35"/>
    <row r="92255" customFormat="1" x14ac:dyDescent="0.35"/>
    <row r="92256" customFormat="1" x14ac:dyDescent="0.35"/>
    <row r="92257" customFormat="1" x14ac:dyDescent="0.35"/>
    <row r="92258" customFormat="1" x14ac:dyDescent="0.35"/>
    <row r="92259" customFormat="1" x14ac:dyDescent="0.35"/>
    <row r="92260" customFormat="1" x14ac:dyDescent="0.35"/>
    <row r="92261" customFormat="1" x14ac:dyDescent="0.35"/>
    <row r="92262" customFormat="1" x14ac:dyDescent="0.35"/>
    <row r="92263" customFormat="1" x14ac:dyDescent="0.35"/>
    <row r="92264" customFormat="1" x14ac:dyDescent="0.35"/>
    <row r="92265" customFormat="1" x14ac:dyDescent="0.35"/>
    <row r="92266" customFormat="1" x14ac:dyDescent="0.35"/>
    <row r="92267" customFormat="1" x14ac:dyDescent="0.35"/>
    <row r="92268" customFormat="1" x14ac:dyDescent="0.35"/>
    <row r="92269" customFormat="1" x14ac:dyDescent="0.35"/>
    <row r="92270" customFormat="1" x14ac:dyDescent="0.35"/>
    <row r="92271" customFormat="1" x14ac:dyDescent="0.35"/>
    <row r="92272" customFormat="1" x14ac:dyDescent="0.35"/>
    <row r="92273" customFormat="1" x14ac:dyDescent="0.35"/>
    <row r="92274" customFormat="1" x14ac:dyDescent="0.35"/>
    <row r="92275" customFormat="1" x14ac:dyDescent="0.35"/>
    <row r="92276" customFormat="1" x14ac:dyDescent="0.35"/>
    <row r="92277" customFormat="1" x14ac:dyDescent="0.35"/>
    <row r="92278" customFormat="1" x14ac:dyDescent="0.35"/>
    <row r="92279" customFormat="1" x14ac:dyDescent="0.35"/>
    <row r="92280" customFormat="1" x14ac:dyDescent="0.35"/>
    <row r="92281" customFormat="1" x14ac:dyDescent="0.35"/>
    <row r="92282" customFormat="1" x14ac:dyDescent="0.35"/>
    <row r="92283" customFormat="1" x14ac:dyDescent="0.35"/>
    <row r="92284" customFormat="1" x14ac:dyDescent="0.35"/>
    <row r="92285" customFormat="1" x14ac:dyDescent="0.35"/>
    <row r="92286" customFormat="1" x14ac:dyDescent="0.35"/>
    <row r="92287" customFormat="1" x14ac:dyDescent="0.35"/>
    <row r="92288" customFormat="1" x14ac:dyDescent="0.35"/>
    <row r="92289" customFormat="1" x14ac:dyDescent="0.35"/>
    <row r="92290" customFormat="1" x14ac:dyDescent="0.35"/>
    <row r="92291" customFormat="1" x14ac:dyDescent="0.35"/>
    <row r="92292" customFormat="1" x14ac:dyDescent="0.35"/>
    <row r="92293" customFormat="1" x14ac:dyDescent="0.35"/>
    <row r="92294" customFormat="1" x14ac:dyDescent="0.35"/>
    <row r="92295" customFormat="1" x14ac:dyDescent="0.35"/>
    <row r="92296" customFormat="1" x14ac:dyDescent="0.35"/>
    <row r="92297" customFormat="1" x14ac:dyDescent="0.35"/>
    <row r="92298" customFormat="1" x14ac:dyDescent="0.35"/>
    <row r="92299" customFormat="1" x14ac:dyDescent="0.35"/>
    <row r="92300" customFormat="1" x14ac:dyDescent="0.35"/>
    <row r="92301" customFormat="1" x14ac:dyDescent="0.35"/>
    <row r="92302" customFormat="1" x14ac:dyDescent="0.35"/>
    <row r="92303" customFormat="1" x14ac:dyDescent="0.35"/>
    <row r="92304" customFormat="1" x14ac:dyDescent="0.35"/>
    <row r="92305" customFormat="1" x14ac:dyDescent="0.35"/>
    <row r="92306" customFormat="1" x14ac:dyDescent="0.35"/>
    <row r="92307" customFormat="1" x14ac:dyDescent="0.35"/>
    <row r="92308" customFormat="1" x14ac:dyDescent="0.35"/>
    <row r="92309" customFormat="1" x14ac:dyDescent="0.35"/>
    <row r="92310" customFormat="1" x14ac:dyDescent="0.35"/>
    <row r="92311" customFormat="1" x14ac:dyDescent="0.35"/>
    <row r="92312" customFormat="1" x14ac:dyDescent="0.35"/>
    <row r="92313" customFormat="1" x14ac:dyDescent="0.35"/>
    <row r="92314" customFormat="1" x14ac:dyDescent="0.35"/>
    <row r="92315" customFormat="1" x14ac:dyDescent="0.35"/>
    <row r="92316" customFormat="1" x14ac:dyDescent="0.35"/>
    <row r="92317" customFormat="1" x14ac:dyDescent="0.35"/>
    <row r="92318" customFormat="1" x14ac:dyDescent="0.35"/>
    <row r="92319" customFormat="1" x14ac:dyDescent="0.35"/>
    <row r="92320" customFormat="1" x14ac:dyDescent="0.35"/>
    <row r="92321" customFormat="1" x14ac:dyDescent="0.35"/>
    <row r="92322" customFormat="1" x14ac:dyDescent="0.35"/>
    <row r="92323" customFormat="1" x14ac:dyDescent="0.35"/>
    <row r="92324" customFormat="1" x14ac:dyDescent="0.35"/>
    <row r="92325" customFormat="1" x14ac:dyDescent="0.35"/>
    <row r="92326" customFormat="1" x14ac:dyDescent="0.35"/>
    <row r="92327" customFormat="1" x14ac:dyDescent="0.35"/>
    <row r="92328" customFormat="1" x14ac:dyDescent="0.35"/>
    <row r="92329" customFormat="1" x14ac:dyDescent="0.35"/>
    <row r="92330" customFormat="1" x14ac:dyDescent="0.35"/>
    <row r="92331" customFormat="1" x14ac:dyDescent="0.35"/>
    <row r="92332" customFormat="1" x14ac:dyDescent="0.35"/>
    <row r="92333" customFormat="1" x14ac:dyDescent="0.35"/>
    <row r="92334" customFormat="1" x14ac:dyDescent="0.35"/>
    <row r="92335" customFormat="1" x14ac:dyDescent="0.35"/>
    <row r="92336" customFormat="1" x14ac:dyDescent="0.35"/>
    <row r="92337" customFormat="1" x14ac:dyDescent="0.35"/>
    <row r="92338" customFormat="1" x14ac:dyDescent="0.35"/>
    <row r="92339" customFormat="1" x14ac:dyDescent="0.35"/>
    <row r="92340" customFormat="1" x14ac:dyDescent="0.35"/>
    <row r="92341" customFormat="1" x14ac:dyDescent="0.35"/>
    <row r="92342" customFormat="1" x14ac:dyDescent="0.35"/>
    <row r="92343" customFormat="1" x14ac:dyDescent="0.35"/>
    <row r="92344" customFormat="1" x14ac:dyDescent="0.35"/>
    <row r="92345" customFormat="1" x14ac:dyDescent="0.35"/>
    <row r="92346" customFormat="1" x14ac:dyDescent="0.35"/>
    <row r="92347" customFormat="1" x14ac:dyDescent="0.35"/>
    <row r="92348" customFormat="1" x14ac:dyDescent="0.35"/>
    <row r="92349" customFormat="1" x14ac:dyDescent="0.35"/>
    <row r="92350" customFormat="1" x14ac:dyDescent="0.35"/>
    <row r="92351" customFormat="1" x14ac:dyDescent="0.35"/>
    <row r="92352" customFormat="1" x14ac:dyDescent="0.35"/>
    <row r="92353" customFormat="1" x14ac:dyDescent="0.35"/>
    <row r="92354" customFormat="1" x14ac:dyDescent="0.35"/>
    <row r="92355" customFormat="1" x14ac:dyDescent="0.35"/>
    <row r="92356" customFormat="1" x14ac:dyDescent="0.35"/>
    <row r="92357" customFormat="1" x14ac:dyDescent="0.35"/>
    <row r="92358" customFormat="1" x14ac:dyDescent="0.35"/>
    <row r="92359" customFormat="1" x14ac:dyDescent="0.35"/>
    <row r="92360" customFormat="1" x14ac:dyDescent="0.35"/>
    <row r="92361" customFormat="1" x14ac:dyDescent="0.35"/>
    <row r="92362" customFormat="1" x14ac:dyDescent="0.35"/>
    <row r="92363" customFormat="1" x14ac:dyDescent="0.35"/>
    <row r="92364" customFormat="1" x14ac:dyDescent="0.35"/>
    <row r="92365" customFormat="1" x14ac:dyDescent="0.35"/>
    <row r="92366" customFormat="1" x14ac:dyDescent="0.35"/>
    <row r="92367" customFormat="1" x14ac:dyDescent="0.35"/>
    <row r="92368" customFormat="1" x14ac:dyDescent="0.35"/>
    <row r="92369" customFormat="1" x14ac:dyDescent="0.35"/>
    <row r="92370" customFormat="1" x14ac:dyDescent="0.35"/>
    <row r="92371" customFormat="1" x14ac:dyDescent="0.35"/>
    <row r="92372" customFormat="1" x14ac:dyDescent="0.35"/>
    <row r="92373" customFormat="1" x14ac:dyDescent="0.35"/>
    <row r="92374" customFormat="1" x14ac:dyDescent="0.35"/>
    <row r="92375" customFormat="1" x14ac:dyDescent="0.35"/>
    <row r="92376" customFormat="1" x14ac:dyDescent="0.35"/>
    <row r="92377" customFormat="1" x14ac:dyDescent="0.35"/>
    <row r="92378" customFormat="1" x14ac:dyDescent="0.35"/>
    <row r="92379" customFormat="1" x14ac:dyDescent="0.35"/>
    <row r="92380" customFormat="1" x14ac:dyDescent="0.35"/>
    <row r="92381" customFormat="1" x14ac:dyDescent="0.35"/>
    <row r="92382" customFormat="1" x14ac:dyDescent="0.35"/>
    <row r="92383" customFormat="1" x14ac:dyDescent="0.35"/>
    <row r="92384" customFormat="1" x14ac:dyDescent="0.35"/>
    <row r="92385" customFormat="1" x14ac:dyDescent="0.35"/>
    <row r="92386" customFormat="1" x14ac:dyDescent="0.35"/>
    <row r="92387" customFormat="1" x14ac:dyDescent="0.35"/>
    <row r="92388" customFormat="1" x14ac:dyDescent="0.35"/>
    <row r="92389" customFormat="1" x14ac:dyDescent="0.35"/>
    <row r="92390" customFormat="1" x14ac:dyDescent="0.35"/>
    <row r="92391" customFormat="1" x14ac:dyDescent="0.35"/>
    <row r="92392" customFormat="1" x14ac:dyDescent="0.35"/>
    <row r="92393" customFormat="1" x14ac:dyDescent="0.35"/>
    <row r="92394" customFormat="1" x14ac:dyDescent="0.35"/>
    <row r="92395" customFormat="1" x14ac:dyDescent="0.35"/>
    <row r="92396" customFormat="1" x14ac:dyDescent="0.35"/>
    <row r="92397" customFormat="1" x14ac:dyDescent="0.35"/>
    <row r="92398" customFormat="1" x14ac:dyDescent="0.35"/>
    <row r="92399" customFormat="1" x14ac:dyDescent="0.35"/>
    <row r="92400" customFormat="1" x14ac:dyDescent="0.35"/>
    <row r="92401" customFormat="1" x14ac:dyDescent="0.35"/>
    <row r="92402" customFormat="1" x14ac:dyDescent="0.35"/>
    <row r="92403" customFormat="1" x14ac:dyDescent="0.35"/>
    <row r="92404" customFormat="1" x14ac:dyDescent="0.35"/>
    <row r="92405" customFormat="1" x14ac:dyDescent="0.35"/>
    <row r="92406" customFormat="1" x14ac:dyDescent="0.35"/>
    <row r="92407" customFormat="1" x14ac:dyDescent="0.35"/>
    <row r="92408" customFormat="1" x14ac:dyDescent="0.35"/>
    <row r="92409" customFormat="1" x14ac:dyDescent="0.35"/>
    <row r="92410" customFormat="1" x14ac:dyDescent="0.35"/>
    <row r="92411" customFormat="1" x14ac:dyDescent="0.35"/>
    <row r="92412" customFormat="1" x14ac:dyDescent="0.35"/>
    <row r="92413" customFormat="1" x14ac:dyDescent="0.35"/>
    <row r="92414" customFormat="1" x14ac:dyDescent="0.35"/>
    <row r="92415" customFormat="1" x14ac:dyDescent="0.35"/>
    <row r="92416" customFormat="1" x14ac:dyDescent="0.35"/>
    <row r="92417" customFormat="1" x14ac:dyDescent="0.35"/>
    <row r="92418" customFormat="1" x14ac:dyDescent="0.35"/>
    <row r="92419" customFormat="1" x14ac:dyDescent="0.35"/>
    <row r="92420" customFormat="1" x14ac:dyDescent="0.35"/>
    <row r="92421" customFormat="1" x14ac:dyDescent="0.35"/>
    <row r="92422" customFormat="1" x14ac:dyDescent="0.35"/>
    <row r="92423" customFormat="1" x14ac:dyDescent="0.35"/>
    <row r="92424" customFormat="1" x14ac:dyDescent="0.35"/>
    <row r="92425" customFormat="1" x14ac:dyDescent="0.35"/>
    <row r="92426" customFormat="1" x14ac:dyDescent="0.35"/>
    <row r="92427" customFormat="1" x14ac:dyDescent="0.35"/>
    <row r="92428" customFormat="1" x14ac:dyDescent="0.35"/>
    <row r="92429" customFormat="1" x14ac:dyDescent="0.35"/>
    <row r="92430" customFormat="1" x14ac:dyDescent="0.35"/>
    <row r="92431" customFormat="1" x14ac:dyDescent="0.35"/>
    <row r="92432" customFormat="1" x14ac:dyDescent="0.35"/>
    <row r="92433" customFormat="1" x14ac:dyDescent="0.35"/>
    <row r="92434" customFormat="1" x14ac:dyDescent="0.35"/>
    <row r="92435" customFormat="1" x14ac:dyDescent="0.35"/>
    <row r="92436" customFormat="1" x14ac:dyDescent="0.35"/>
    <row r="92437" customFormat="1" x14ac:dyDescent="0.35"/>
    <row r="92438" customFormat="1" x14ac:dyDescent="0.35"/>
    <row r="92439" customFormat="1" x14ac:dyDescent="0.35"/>
    <row r="92440" customFormat="1" x14ac:dyDescent="0.35"/>
    <row r="92441" customFormat="1" x14ac:dyDescent="0.35"/>
    <row r="92442" customFormat="1" x14ac:dyDescent="0.35"/>
    <row r="92443" customFormat="1" x14ac:dyDescent="0.35"/>
    <row r="92444" customFormat="1" x14ac:dyDescent="0.35"/>
    <row r="92445" customFormat="1" x14ac:dyDescent="0.35"/>
    <row r="92446" customFormat="1" x14ac:dyDescent="0.35"/>
    <row r="92447" customFormat="1" x14ac:dyDescent="0.35"/>
    <row r="92448" customFormat="1" x14ac:dyDescent="0.35"/>
    <row r="92449" customFormat="1" x14ac:dyDescent="0.35"/>
    <row r="92450" customFormat="1" x14ac:dyDescent="0.35"/>
    <row r="92451" customFormat="1" x14ac:dyDescent="0.35"/>
    <row r="92452" customFormat="1" x14ac:dyDescent="0.35"/>
    <row r="92453" customFormat="1" x14ac:dyDescent="0.35"/>
    <row r="92454" customFormat="1" x14ac:dyDescent="0.35"/>
    <row r="92455" customFormat="1" x14ac:dyDescent="0.35"/>
    <row r="92456" customFormat="1" x14ac:dyDescent="0.35"/>
    <row r="92457" customFormat="1" x14ac:dyDescent="0.35"/>
    <row r="92458" customFormat="1" x14ac:dyDescent="0.35"/>
    <row r="92459" customFormat="1" x14ac:dyDescent="0.35"/>
    <row r="92460" customFormat="1" x14ac:dyDescent="0.35"/>
    <row r="92461" customFormat="1" x14ac:dyDescent="0.35"/>
    <row r="92462" customFormat="1" x14ac:dyDescent="0.35"/>
    <row r="92463" customFormat="1" x14ac:dyDescent="0.35"/>
    <row r="92464" customFormat="1" x14ac:dyDescent="0.35"/>
    <row r="92465" customFormat="1" x14ac:dyDescent="0.35"/>
    <row r="92466" customFormat="1" x14ac:dyDescent="0.35"/>
    <row r="92467" customFormat="1" x14ac:dyDescent="0.35"/>
    <row r="92468" customFormat="1" x14ac:dyDescent="0.35"/>
    <row r="92469" customFormat="1" x14ac:dyDescent="0.35"/>
    <row r="92470" customFormat="1" x14ac:dyDescent="0.35"/>
    <row r="92471" customFormat="1" x14ac:dyDescent="0.35"/>
    <row r="92472" customFormat="1" x14ac:dyDescent="0.35"/>
    <row r="92473" customFormat="1" x14ac:dyDescent="0.35"/>
    <row r="92474" customFormat="1" x14ac:dyDescent="0.35"/>
    <row r="92475" customFormat="1" x14ac:dyDescent="0.35"/>
    <row r="92476" customFormat="1" x14ac:dyDescent="0.35"/>
    <row r="92477" customFormat="1" x14ac:dyDescent="0.35"/>
    <row r="92478" customFormat="1" x14ac:dyDescent="0.35"/>
    <row r="92479" customFormat="1" x14ac:dyDescent="0.35"/>
    <row r="92480" customFormat="1" x14ac:dyDescent="0.35"/>
    <row r="92481" customFormat="1" x14ac:dyDescent="0.35"/>
    <row r="92482" customFormat="1" x14ac:dyDescent="0.35"/>
    <row r="92483" customFormat="1" x14ac:dyDescent="0.35"/>
    <row r="92484" customFormat="1" x14ac:dyDescent="0.35"/>
    <row r="92485" customFormat="1" x14ac:dyDescent="0.35"/>
    <row r="92486" customFormat="1" x14ac:dyDescent="0.35"/>
    <row r="92487" customFormat="1" x14ac:dyDescent="0.35"/>
    <row r="92488" customFormat="1" x14ac:dyDescent="0.35"/>
    <row r="92489" customFormat="1" x14ac:dyDescent="0.35"/>
    <row r="92490" customFormat="1" x14ac:dyDescent="0.35"/>
    <row r="92491" customFormat="1" x14ac:dyDescent="0.35"/>
    <row r="92492" customFormat="1" x14ac:dyDescent="0.35"/>
    <row r="92493" customFormat="1" x14ac:dyDescent="0.35"/>
    <row r="92494" customFormat="1" x14ac:dyDescent="0.35"/>
    <row r="92495" customFormat="1" x14ac:dyDescent="0.35"/>
    <row r="92496" customFormat="1" x14ac:dyDescent="0.35"/>
    <row r="92497" customFormat="1" x14ac:dyDescent="0.35"/>
    <row r="92498" customFormat="1" x14ac:dyDescent="0.35"/>
    <row r="92499" customFormat="1" x14ac:dyDescent="0.35"/>
    <row r="92500" customFormat="1" x14ac:dyDescent="0.35"/>
    <row r="92501" customFormat="1" x14ac:dyDescent="0.35"/>
    <row r="92502" customFormat="1" x14ac:dyDescent="0.35"/>
    <row r="92503" customFormat="1" x14ac:dyDescent="0.35"/>
    <row r="92504" customFormat="1" x14ac:dyDescent="0.35"/>
    <row r="92505" customFormat="1" x14ac:dyDescent="0.35"/>
    <row r="92506" customFormat="1" x14ac:dyDescent="0.35"/>
    <row r="92507" customFormat="1" x14ac:dyDescent="0.35"/>
    <row r="92508" customFormat="1" x14ac:dyDescent="0.35"/>
    <row r="92509" customFormat="1" x14ac:dyDescent="0.35"/>
    <row r="92510" customFormat="1" x14ac:dyDescent="0.35"/>
    <row r="92511" customFormat="1" x14ac:dyDescent="0.35"/>
    <row r="92512" customFormat="1" x14ac:dyDescent="0.35"/>
    <row r="92513" customFormat="1" x14ac:dyDescent="0.35"/>
    <row r="92514" customFormat="1" x14ac:dyDescent="0.35"/>
    <row r="92515" customFormat="1" x14ac:dyDescent="0.35"/>
    <row r="92516" customFormat="1" x14ac:dyDescent="0.35"/>
    <row r="92517" customFormat="1" x14ac:dyDescent="0.35"/>
    <row r="92518" customFormat="1" x14ac:dyDescent="0.35"/>
    <row r="92519" customFormat="1" x14ac:dyDescent="0.35"/>
    <row r="92520" customFormat="1" x14ac:dyDescent="0.35"/>
    <row r="92521" customFormat="1" x14ac:dyDescent="0.35"/>
    <row r="92522" customFormat="1" x14ac:dyDescent="0.35"/>
    <row r="92523" customFormat="1" x14ac:dyDescent="0.35"/>
    <row r="92524" customFormat="1" x14ac:dyDescent="0.35"/>
    <row r="92525" customFormat="1" x14ac:dyDescent="0.35"/>
    <row r="92526" customFormat="1" x14ac:dyDescent="0.35"/>
    <row r="92527" customFormat="1" x14ac:dyDescent="0.35"/>
    <row r="92528" customFormat="1" x14ac:dyDescent="0.35"/>
    <row r="92529" customFormat="1" x14ac:dyDescent="0.35"/>
    <row r="92530" customFormat="1" x14ac:dyDescent="0.35"/>
    <row r="92531" customFormat="1" x14ac:dyDescent="0.35"/>
    <row r="92532" customFormat="1" x14ac:dyDescent="0.35"/>
    <row r="92533" customFormat="1" x14ac:dyDescent="0.35"/>
    <row r="92534" customFormat="1" x14ac:dyDescent="0.35"/>
    <row r="92535" customFormat="1" x14ac:dyDescent="0.35"/>
    <row r="92536" customFormat="1" x14ac:dyDescent="0.35"/>
    <row r="92537" customFormat="1" x14ac:dyDescent="0.35"/>
    <row r="92538" customFormat="1" x14ac:dyDescent="0.35"/>
    <row r="92539" customFormat="1" x14ac:dyDescent="0.35"/>
    <row r="92540" customFormat="1" x14ac:dyDescent="0.35"/>
    <row r="92541" customFormat="1" x14ac:dyDescent="0.35"/>
    <row r="92542" customFormat="1" x14ac:dyDescent="0.35"/>
    <row r="92543" customFormat="1" x14ac:dyDescent="0.35"/>
    <row r="92544" customFormat="1" x14ac:dyDescent="0.35"/>
    <row r="92545" customFormat="1" x14ac:dyDescent="0.35"/>
    <row r="92546" customFormat="1" x14ac:dyDescent="0.35"/>
    <row r="92547" customFormat="1" x14ac:dyDescent="0.35"/>
    <row r="92548" customFormat="1" x14ac:dyDescent="0.35"/>
    <row r="92549" customFormat="1" x14ac:dyDescent="0.35"/>
    <row r="92550" customFormat="1" x14ac:dyDescent="0.35"/>
    <row r="92551" customFormat="1" x14ac:dyDescent="0.35"/>
    <row r="92552" customFormat="1" x14ac:dyDescent="0.35"/>
    <row r="92553" customFormat="1" x14ac:dyDescent="0.35"/>
    <row r="92554" customFormat="1" x14ac:dyDescent="0.35"/>
    <row r="92555" customFormat="1" x14ac:dyDescent="0.35"/>
    <row r="92556" customFormat="1" x14ac:dyDescent="0.35"/>
    <row r="92557" customFormat="1" x14ac:dyDescent="0.35"/>
    <row r="92558" customFormat="1" x14ac:dyDescent="0.35"/>
    <row r="92559" customFormat="1" x14ac:dyDescent="0.35"/>
    <row r="92560" customFormat="1" x14ac:dyDescent="0.35"/>
    <row r="92561" customFormat="1" x14ac:dyDescent="0.35"/>
    <row r="92562" customFormat="1" x14ac:dyDescent="0.35"/>
    <row r="92563" customFormat="1" x14ac:dyDescent="0.35"/>
    <row r="92564" customFormat="1" x14ac:dyDescent="0.35"/>
    <row r="92565" customFormat="1" x14ac:dyDescent="0.35"/>
    <row r="92566" customFormat="1" x14ac:dyDescent="0.35"/>
    <row r="92567" customFormat="1" x14ac:dyDescent="0.35"/>
    <row r="92568" customFormat="1" x14ac:dyDescent="0.35"/>
    <row r="92569" customFormat="1" x14ac:dyDescent="0.35"/>
    <row r="92570" customFormat="1" x14ac:dyDescent="0.35"/>
    <row r="92571" customFormat="1" x14ac:dyDescent="0.35"/>
    <row r="92572" customFormat="1" x14ac:dyDescent="0.35"/>
    <row r="92573" customFormat="1" x14ac:dyDescent="0.35"/>
    <row r="92574" customFormat="1" x14ac:dyDescent="0.35"/>
    <row r="92575" customFormat="1" x14ac:dyDescent="0.35"/>
    <row r="92576" customFormat="1" x14ac:dyDescent="0.35"/>
    <row r="92577" customFormat="1" x14ac:dyDescent="0.35"/>
    <row r="92578" customFormat="1" x14ac:dyDescent="0.35"/>
    <row r="92579" customFormat="1" x14ac:dyDescent="0.35"/>
    <row r="92580" customFormat="1" x14ac:dyDescent="0.35"/>
    <row r="92581" customFormat="1" x14ac:dyDescent="0.35"/>
    <row r="92582" customFormat="1" x14ac:dyDescent="0.35"/>
    <row r="92583" customFormat="1" x14ac:dyDescent="0.35"/>
    <row r="92584" customFormat="1" x14ac:dyDescent="0.35"/>
    <row r="92585" customFormat="1" x14ac:dyDescent="0.35"/>
    <row r="92586" customFormat="1" x14ac:dyDescent="0.35"/>
    <row r="92587" customFormat="1" x14ac:dyDescent="0.35"/>
    <row r="92588" customFormat="1" x14ac:dyDescent="0.35"/>
    <row r="92589" customFormat="1" x14ac:dyDescent="0.35"/>
    <row r="92590" customFormat="1" x14ac:dyDescent="0.35"/>
    <row r="92591" customFormat="1" x14ac:dyDescent="0.35"/>
    <row r="92592" customFormat="1" x14ac:dyDescent="0.35"/>
    <row r="92593" customFormat="1" x14ac:dyDescent="0.35"/>
    <row r="92594" customFormat="1" x14ac:dyDescent="0.35"/>
    <row r="92595" customFormat="1" x14ac:dyDescent="0.35"/>
    <row r="92596" customFormat="1" x14ac:dyDescent="0.35"/>
    <row r="92597" customFormat="1" x14ac:dyDescent="0.35"/>
    <row r="92598" customFormat="1" x14ac:dyDescent="0.35"/>
    <row r="92599" customFormat="1" x14ac:dyDescent="0.35"/>
    <row r="92600" customFormat="1" x14ac:dyDescent="0.35"/>
    <row r="92601" customFormat="1" x14ac:dyDescent="0.35"/>
    <row r="92602" customFormat="1" x14ac:dyDescent="0.35"/>
    <row r="92603" customFormat="1" x14ac:dyDescent="0.35"/>
    <row r="92604" customFormat="1" x14ac:dyDescent="0.35"/>
    <row r="92605" customFormat="1" x14ac:dyDescent="0.35"/>
    <row r="92606" customFormat="1" x14ac:dyDescent="0.35"/>
    <row r="92607" customFormat="1" x14ac:dyDescent="0.35"/>
    <row r="92608" customFormat="1" x14ac:dyDescent="0.35"/>
    <row r="92609" customFormat="1" x14ac:dyDescent="0.35"/>
    <row r="92610" customFormat="1" x14ac:dyDescent="0.35"/>
    <row r="92611" customFormat="1" x14ac:dyDescent="0.35"/>
    <row r="92612" customFormat="1" x14ac:dyDescent="0.35"/>
    <row r="92613" customFormat="1" x14ac:dyDescent="0.35"/>
    <row r="92614" customFormat="1" x14ac:dyDescent="0.35"/>
    <row r="92615" customFormat="1" x14ac:dyDescent="0.35"/>
    <row r="92616" customFormat="1" x14ac:dyDescent="0.35"/>
    <row r="92617" customFormat="1" x14ac:dyDescent="0.35"/>
    <row r="92618" customFormat="1" x14ac:dyDescent="0.35"/>
    <row r="92619" customFormat="1" x14ac:dyDescent="0.35"/>
    <row r="92620" customFormat="1" x14ac:dyDescent="0.35"/>
    <row r="92621" customFormat="1" x14ac:dyDescent="0.35"/>
    <row r="92622" customFormat="1" x14ac:dyDescent="0.35"/>
    <row r="92623" customFormat="1" x14ac:dyDescent="0.35"/>
    <row r="92624" customFormat="1" x14ac:dyDescent="0.35"/>
    <row r="92625" customFormat="1" x14ac:dyDescent="0.35"/>
    <row r="92626" customFormat="1" x14ac:dyDescent="0.35"/>
    <row r="92627" customFormat="1" x14ac:dyDescent="0.35"/>
    <row r="92628" customFormat="1" x14ac:dyDescent="0.35"/>
    <row r="92629" customFormat="1" x14ac:dyDescent="0.35"/>
    <row r="92630" customFormat="1" x14ac:dyDescent="0.35"/>
    <row r="92631" customFormat="1" x14ac:dyDescent="0.35"/>
    <row r="92632" customFormat="1" x14ac:dyDescent="0.35"/>
    <row r="92633" customFormat="1" x14ac:dyDescent="0.35"/>
    <row r="92634" customFormat="1" x14ac:dyDescent="0.35"/>
    <row r="92635" customFormat="1" x14ac:dyDescent="0.35"/>
    <row r="92636" customFormat="1" x14ac:dyDescent="0.35"/>
    <row r="92637" customFormat="1" x14ac:dyDescent="0.35"/>
    <row r="92638" customFormat="1" x14ac:dyDescent="0.35"/>
    <row r="92639" customFormat="1" x14ac:dyDescent="0.35"/>
    <row r="92640" customFormat="1" x14ac:dyDescent="0.35"/>
    <row r="92641" customFormat="1" x14ac:dyDescent="0.35"/>
    <row r="92642" customFormat="1" x14ac:dyDescent="0.35"/>
    <row r="92643" customFormat="1" x14ac:dyDescent="0.35"/>
    <row r="92644" customFormat="1" x14ac:dyDescent="0.35"/>
    <row r="92645" customFormat="1" x14ac:dyDescent="0.35"/>
    <row r="92646" customFormat="1" x14ac:dyDescent="0.35"/>
    <row r="92647" customFormat="1" x14ac:dyDescent="0.35"/>
    <row r="92648" customFormat="1" x14ac:dyDescent="0.35"/>
    <row r="92649" customFormat="1" x14ac:dyDescent="0.35"/>
    <row r="92650" customFormat="1" x14ac:dyDescent="0.35"/>
    <row r="92651" customFormat="1" x14ac:dyDescent="0.35"/>
    <row r="92652" customFormat="1" x14ac:dyDescent="0.35"/>
    <row r="92653" customFormat="1" x14ac:dyDescent="0.35"/>
    <row r="92654" customFormat="1" x14ac:dyDescent="0.35"/>
    <row r="92655" customFormat="1" x14ac:dyDescent="0.35"/>
    <row r="92656" customFormat="1" x14ac:dyDescent="0.35"/>
    <row r="92657" customFormat="1" x14ac:dyDescent="0.35"/>
    <row r="92658" customFormat="1" x14ac:dyDescent="0.35"/>
    <row r="92659" customFormat="1" x14ac:dyDescent="0.35"/>
    <row r="92660" customFormat="1" x14ac:dyDescent="0.35"/>
    <row r="92661" customFormat="1" x14ac:dyDescent="0.35"/>
    <row r="92662" customFormat="1" x14ac:dyDescent="0.35"/>
    <row r="92663" customFormat="1" x14ac:dyDescent="0.35"/>
    <row r="92664" customFormat="1" x14ac:dyDescent="0.35"/>
    <row r="92665" customFormat="1" x14ac:dyDescent="0.35"/>
    <row r="92666" customFormat="1" x14ac:dyDescent="0.35"/>
    <row r="92667" customFormat="1" x14ac:dyDescent="0.35"/>
    <row r="92668" customFormat="1" x14ac:dyDescent="0.35"/>
    <row r="92669" customFormat="1" x14ac:dyDescent="0.35"/>
    <row r="92670" customFormat="1" x14ac:dyDescent="0.35"/>
    <row r="92671" customFormat="1" x14ac:dyDescent="0.35"/>
    <row r="92672" customFormat="1" x14ac:dyDescent="0.35"/>
    <row r="92673" customFormat="1" x14ac:dyDescent="0.35"/>
    <row r="92674" customFormat="1" x14ac:dyDescent="0.35"/>
    <row r="92675" customFormat="1" x14ac:dyDescent="0.35"/>
    <row r="92676" customFormat="1" x14ac:dyDescent="0.35"/>
    <row r="92677" customFormat="1" x14ac:dyDescent="0.35"/>
    <row r="92678" customFormat="1" x14ac:dyDescent="0.35"/>
    <row r="92679" customFormat="1" x14ac:dyDescent="0.35"/>
    <row r="92680" customFormat="1" x14ac:dyDescent="0.35"/>
    <row r="92681" customFormat="1" x14ac:dyDescent="0.35"/>
    <row r="92682" customFormat="1" x14ac:dyDescent="0.35"/>
    <row r="92683" customFormat="1" x14ac:dyDescent="0.35"/>
    <row r="92684" customFormat="1" x14ac:dyDescent="0.35"/>
    <row r="92685" customFormat="1" x14ac:dyDescent="0.35"/>
    <row r="92686" customFormat="1" x14ac:dyDescent="0.35"/>
    <row r="92687" customFormat="1" x14ac:dyDescent="0.35"/>
    <row r="92688" customFormat="1" x14ac:dyDescent="0.35"/>
    <row r="92689" customFormat="1" x14ac:dyDescent="0.35"/>
    <row r="92690" customFormat="1" x14ac:dyDescent="0.35"/>
    <row r="92691" customFormat="1" x14ac:dyDescent="0.35"/>
    <row r="92692" customFormat="1" x14ac:dyDescent="0.35"/>
    <row r="92693" customFormat="1" x14ac:dyDescent="0.35"/>
    <row r="92694" customFormat="1" x14ac:dyDescent="0.35"/>
    <row r="92695" customFormat="1" x14ac:dyDescent="0.35"/>
    <row r="92696" customFormat="1" x14ac:dyDescent="0.35"/>
    <row r="92697" customFormat="1" x14ac:dyDescent="0.35"/>
    <row r="92698" customFormat="1" x14ac:dyDescent="0.35"/>
    <row r="92699" customFormat="1" x14ac:dyDescent="0.35"/>
    <row r="92700" customFormat="1" x14ac:dyDescent="0.35"/>
    <row r="92701" customFormat="1" x14ac:dyDescent="0.35"/>
    <row r="92702" customFormat="1" x14ac:dyDescent="0.35"/>
    <row r="92703" customFormat="1" x14ac:dyDescent="0.35"/>
    <row r="92704" customFormat="1" x14ac:dyDescent="0.35"/>
    <row r="92705" customFormat="1" x14ac:dyDescent="0.35"/>
    <row r="92706" customFormat="1" x14ac:dyDescent="0.35"/>
    <row r="92707" customFormat="1" x14ac:dyDescent="0.35"/>
    <row r="92708" customFormat="1" x14ac:dyDescent="0.35"/>
    <row r="92709" customFormat="1" x14ac:dyDescent="0.35"/>
    <row r="92710" customFormat="1" x14ac:dyDescent="0.35"/>
    <row r="92711" customFormat="1" x14ac:dyDescent="0.35"/>
    <row r="92712" customFormat="1" x14ac:dyDescent="0.35"/>
    <row r="92713" customFormat="1" x14ac:dyDescent="0.35"/>
    <row r="92714" customFormat="1" x14ac:dyDescent="0.35"/>
    <row r="92715" customFormat="1" x14ac:dyDescent="0.35"/>
    <row r="92716" customFormat="1" x14ac:dyDescent="0.35"/>
    <row r="92717" customFormat="1" x14ac:dyDescent="0.35"/>
    <row r="92718" customFormat="1" x14ac:dyDescent="0.35"/>
    <row r="92719" customFormat="1" x14ac:dyDescent="0.35"/>
    <row r="92720" customFormat="1" x14ac:dyDescent="0.35"/>
    <row r="92721" customFormat="1" x14ac:dyDescent="0.35"/>
    <row r="92722" customFormat="1" x14ac:dyDescent="0.35"/>
    <row r="92723" customFormat="1" x14ac:dyDescent="0.35"/>
    <row r="92724" customFormat="1" x14ac:dyDescent="0.35"/>
    <row r="92725" customFormat="1" x14ac:dyDescent="0.35"/>
    <row r="92726" customFormat="1" x14ac:dyDescent="0.35"/>
    <row r="92727" customFormat="1" x14ac:dyDescent="0.35"/>
    <row r="92728" customFormat="1" x14ac:dyDescent="0.35"/>
    <row r="92729" customFormat="1" x14ac:dyDescent="0.35"/>
    <row r="92730" customFormat="1" x14ac:dyDescent="0.35"/>
    <row r="92731" customFormat="1" x14ac:dyDescent="0.35"/>
    <row r="92732" customFormat="1" x14ac:dyDescent="0.35"/>
    <row r="92733" customFormat="1" x14ac:dyDescent="0.35"/>
    <row r="92734" customFormat="1" x14ac:dyDescent="0.35"/>
    <row r="92735" customFormat="1" x14ac:dyDescent="0.35"/>
    <row r="92736" customFormat="1" x14ac:dyDescent="0.35"/>
    <row r="92737" customFormat="1" x14ac:dyDescent="0.35"/>
    <row r="92738" customFormat="1" x14ac:dyDescent="0.35"/>
    <row r="92739" customFormat="1" x14ac:dyDescent="0.35"/>
    <row r="92740" customFormat="1" x14ac:dyDescent="0.35"/>
    <row r="92741" customFormat="1" x14ac:dyDescent="0.35"/>
    <row r="92742" customFormat="1" x14ac:dyDescent="0.35"/>
    <row r="92743" customFormat="1" x14ac:dyDescent="0.35"/>
    <row r="92744" customFormat="1" x14ac:dyDescent="0.35"/>
    <row r="92745" customFormat="1" x14ac:dyDescent="0.35"/>
    <row r="92746" customFormat="1" x14ac:dyDescent="0.35"/>
    <row r="92747" customFormat="1" x14ac:dyDescent="0.35"/>
    <row r="92748" customFormat="1" x14ac:dyDescent="0.35"/>
    <row r="92749" customFormat="1" x14ac:dyDescent="0.35"/>
    <row r="92750" customFormat="1" x14ac:dyDescent="0.35"/>
    <row r="92751" customFormat="1" x14ac:dyDescent="0.35"/>
    <row r="92752" customFormat="1" x14ac:dyDescent="0.35"/>
    <row r="92753" customFormat="1" x14ac:dyDescent="0.35"/>
    <row r="92754" customFormat="1" x14ac:dyDescent="0.35"/>
    <row r="92755" customFormat="1" x14ac:dyDescent="0.35"/>
    <row r="92756" customFormat="1" x14ac:dyDescent="0.35"/>
    <row r="92757" customFormat="1" x14ac:dyDescent="0.35"/>
    <row r="92758" customFormat="1" x14ac:dyDescent="0.35"/>
    <row r="92759" customFormat="1" x14ac:dyDescent="0.35"/>
    <row r="92760" customFormat="1" x14ac:dyDescent="0.35"/>
    <row r="92761" customFormat="1" x14ac:dyDescent="0.35"/>
    <row r="92762" customFormat="1" x14ac:dyDescent="0.35"/>
    <row r="92763" customFormat="1" x14ac:dyDescent="0.35"/>
    <row r="92764" customFormat="1" x14ac:dyDescent="0.35"/>
    <row r="92765" customFormat="1" x14ac:dyDescent="0.35"/>
    <row r="92766" customFormat="1" x14ac:dyDescent="0.35"/>
    <row r="92767" customFormat="1" x14ac:dyDescent="0.35"/>
    <row r="92768" customFormat="1" x14ac:dyDescent="0.35"/>
    <row r="92769" customFormat="1" x14ac:dyDescent="0.35"/>
    <row r="92770" customFormat="1" x14ac:dyDescent="0.35"/>
    <row r="92771" customFormat="1" x14ac:dyDescent="0.35"/>
    <row r="92772" customFormat="1" x14ac:dyDescent="0.35"/>
    <row r="92773" customFormat="1" x14ac:dyDescent="0.35"/>
    <row r="92774" customFormat="1" x14ac:dyDescent="0.35"/>
    <row r="92775" customFormat="1" x14ac:dyDescent="0.35"/>
    <row r="92776" customFormat="1" x14ac:dyDescent="0.35"/>
    <row r="92777" customFormat="1" x14ac:dyDescent="0.35"/>
    <row r="92778" customFormat="1" x14ac:dyDescent="0.35"/>
    <row r="92779" customFormat="1" x14ac:dyDescent="0.35"/>
    <row r="92780" customFormat="1" x14ac:dyDescent="0.35"/>
    <row r="92781" customFormat="1" x14ac:dyDescent="0.35"/>
    <row r="92782" customFormat="1" x14ac:dyDescent="0.35"/>
    <row r="92783" customFormat="1" x14ac:dyDescent="0.35"/>
    <row r="92784" customFormat="1" x14ac:dyDescent="0.35"/>
    <row r="92785" customFormat="1" x14ac:dyDescent="0.35"/>
    <row r="92786" customFormat="1" x14ac:dyDescent="0.35"/>
    <row r="92787" customFormat="1" x14ac:dyDescent="0.35"/>
    <row r="92788" customFormat="1" x14ac:dyDescent="0.35"/>
    <row r="92789" customFormat="1" x14ac:dyDescent="0.35"/>
    <row r="92790" customFormat="1" x14ac:dyDescent="0.35"/>
    <row r="92791" customFormat="1" x14ac:dyDescent="0.35"/>
    <row r="92792" customFormat="1" x14ac:dyDescent="0.35"/>
    <row r="92793" customFormat="1" x14ac:dyDescent="0.35"/>
    <row r="92794" customFormat="1" x14ac:dyDescent="0.35"/>
    <row r="92795" customFormat="1" x14ac:dyDescent="0.35"/>
    <row r="92796" customFormat="1" x14ac:dyDescent="0.35"/>
    <row r="92797" customFormat="1" x14ac:dyDescent="0.35"/>
    <row r="92798" customFormat="1" x14ac:dyDescent="0.35"/>
    <row r="92799" customFormat="1" x14ac:dyDescent="0.35"/>
    <row r="92800" customFormat="1" x14ac:dyDescent="0.35"/>
    <row r="92801" customFormat="1" x14ac:dyDescent="0.35"/>
    <row r="92802" customFormat="1" x14ac:dyDescent="0.35"/>
    <row r="92803" customFormat="1" x14ac:dyDescent="0.35"/>
    <row r="92804" customFormat="1" x14ac:dyDescent="0.35"/>
    <row r="92805" customFormat="1" x14ac:dyDescent="0.35"/>
    <row r="92806" customFormat="1" x14ac:dyDescent="0.35"/>
    <row r="92807" customFormat="1" x14ac:dyDescent="0.35"/>
    <row r="92808" customFormat="1" x14ac:dyDescent="0.35"/>
    <row r="92809" customFormat="1" x14ac:dyDescent="0.35"/>
    <row r="92810" customFormat="1" x14ac:dyDescent="0.35"/>
    <row r="92811" customFormat="1" x14ac:dyDescent="0.35"/>
    <row r="92812" customFormat="1" x14ac:dyDescent="0.35"/>
    <row r="92813" customFormat="1" x14ac:dyDescent="0.35"/>
    <row r="92814" customFormat="1" x14ac:dyDescent="0.35"/>
    <row r="92815" customFormat="1" x14ac:dyDescent="0.35"/>
    <row r="92816" customFormat="1" x14ac:dyDescent="0.35"/>
    <row r="92817" customFormat="1" x14ac:dyDescent="0.35"/>
    <row r="92818" customFormat="1" x14ac:dyDescent="0.35"/>
    <row r="92819" customFormat="1" x14ac:dyDescent="0.35"/>
    <row r="92820" customFormat="1" x14ac:dyDescent="0.35"/>
    <row r="92821" customFormat="1" x14ac:dyDescent="0.35"/>
    <row r="92822" customFormat="1" x14ac:dyDescent="0.35"/>
    <row r="92823" customFormat="1" x14ac:dyDescent="0.35"/>
    <row r="92824" customFormat="1" x14ac:dyDescent="0.35"/>
    <row r="92825" customFormat="1" x14ac:dyDescent="0.35"/>
    <row r="92826" customFormat="1" x14ac:dyDescent="0.35"/>
    <row r="92827" customFormat="1" x14ac:dyDescent="0.35"/>
    <row r="92828" customFormat="1" x14ac:dyDescent="0.35"/>
    <row r="92829" customFormat="1" x14ac:dyDescent="0.35"/>
    <row r="92830" customFormat="1" x14ac:dyDescent="0.35"/>
    <row r="92831" customFormat="1" x14ac:dyDescent="0.35"/>
    <row r="92832" customFormat="1" x14ac:dyDescent="0.35"/>
    <row r="92833" customFormat="1" x14ac:dyDescent="0.35"/>
    <row r="92834" customFormat="1" x14ac:dyDescent="0.35"/>
    <row r="92835" customFormat="1" x14ac:dyDescent="0.35"/>
    <row r="92836" customFormat="1" x14ac:dyDescent="0.35"/>
    <row r="92837" customFormat="1" x14ac:dyDescent="0.35"/>
    <row r="92838" customFormat="1" x14ac:dyDescent="0.35"/>
    <row r="92839" customFormat="1" x14ac:dyDescent="0.35"/>
    <row r="92840" customFormat="1" x14ac:dyDescent="0.35"/>
    <row r="92841" customFormat="1" x14ac:dyDescent="0.35"/>
    <row r="92842" customFormat="1" x14ac:dyDescent="0.35"/>
    <row r="92843" customFormat="1" x14ac:dyDescent="0.35"/>
    <row r="92844" customFormat="1" x14ac:dyDescent="0.35"/>
    <row r="92845" customFormat="1" x14ac:dyDescent="0.35"/>
    <row r="92846" customFormat="1" x14ac:dyDescent="0.35"/>
    <row r="92847" customFormat="1" x14ac:dyDescent="0.35"/>
    <row r="92848" customFormat="1" x14ac:dyDescent="0.35"/>
    <row r="92849" customFormat="1" x14ac:dyDescent="0.35"/>
    <row r="92850" customFormat="1" x14ac:dyDescent="0.35"/>
    <row r="92851" customFormat="1" x14ac:dyDescent="0.35"/>
    <row r="92852" customFormat="1" x14ac:dyDescent="0.35"/>
    <row r="92853" customFormat="1" x14ac:dyDescent="0.35"/>
    <row r="92854" customFormat="1" x14ac:dyDescent="0.35"/>
    <row r="92855" customFormat="1" x14ac:dyDescent="0.35"/>
    <row r="92856" customFormat="1" x14ac:dyDescent="0.35"/>
    <row r="92857" customFormat="1" x14ac:dyDescent="0.35"/>
    <row r="92858" customFormat="1" x14ac:dyDescent="0.35"/>
    <row r="92859" customFormat="1" x14ac:dyDescent="0.35"/>
    <row r="92860" customFormat="1" x14ac:dyDescent="0.35"/>
    <row r="92861" customFormat="1" x14ac:dyDescent="0.35"/>
    <row r="92862" customFormat="1" x14ac:dyDescent="0.35"/>
    <row r="92863" customFormat="1" x14ac:dyDescent="0.35"/>
    <row r="92864" customFormat="1" x14ac:dyDescent="0.35"/>
    <row r="92865" customFormat="1" x14ac:dyDescent="0.35"/>
    <row r="92866" customFormat="1" x14ac:dyDescent="0.35"/>
    <row r="92867" customFormat="1" x14ac:dyDescent="0.35"/>
    <row r="92868" customFormat="1" x14ac:dyDescent="0.35"/>
    <row r="92869" customFormat="1" x14ac:dyDescent="0.35"/>
    <row r="92870" customFormat="1" x14ac:dyDescent="0.35"/>
    <row r="92871" customFormat="1" x14ac:dyDescent="0.35"/>
    <row r="92872" customFormat="1" x14ac:dyDescent="0.35"/>
    <row r="92873" customFormat="1" x14ac:dyDescent="0.35"/>
    <row r="92874" customFormat="1" x14ac:dyDescent="0.35"/>
    <row r="92875" customFormat="1" x14ac:dyDescent="0.35"/>
    <row r="92876" customFormat="1" x14ac:dyDescent="0.35"/>
    <row r="92877" customFormat="1" x14ac:dyDescent="0.35"/>
    <row r="92878" customFormat="1" x14ac:dyDescent="0.35"/>
    <row r="92879" customFormat="1" x14ac:dyDescent="0.35"/>
    <row r="92880" customFormat="1" x14ac:dyDescent="0.35"/>
    <row r="92881" customFormat="1" x14ac:dyDescent="0.35"/>
    <row r="92882" customFormat="1" x14ac:dyDescent="0.35"/>
    <row r="92883" customFormat="1" x14ac:dyDescent="0.35"/>
    <row r="92884" customFormat="1" x14ac:dyDescent="0.35"/>
    <row r="92885" customFormat="1" x14ac:dyDescent="0.35"/>
    <row r="92886" customFormat="1" x14ac:dyDescent="0.35"/>
    <row r="92887" customFormat="1" x14ac:dyDescent="0.35"/>
    <row r="92888" customFormat="1" x14ac:dyDescent="0.35"/>
    <row r="92889" customFormat="1" x14ac:dyDescent="0.35"/>
    <row r="92890" customFormat="1" x14ac:dyDescent="0.35"/>
    <row r="92891" customFormat="1" x14ac:dyDescent="0.35"/>
    <row r="92892" customFormat="1" x14ac:dyDescent="0.35"/>
    <row r="92893" customFormat="1" x14ac:dyDescent="0.35"/>
    <row r="92894" customFormat="1" x14ac:dyDescent="0.35"/>
    <row r="92895" customFormat="1" x14ac:dyDescent="0.35"/>
    <row r="92896" customFormat="1" x14ac:dyDescent="0.35"/>
    <row r="92897" customFormat="1" x14ac:dyDescent="0.35"/>
    <row r="92898" customFormat="1" x14ac:dyDescent="0.35"/>
    <row r="92899" customFormat="1" x14ac:dyDescent="0.35"/>
    <row r="92900" customFormat="1" x14ac:dyDescent="0.35"/>
    <row r="92901" customFormat="1" x14ac:dyDescent="0.35"/>
    <row r="92902" customFormat="1" x14ac:dyDescent="0.35"/>
    <row r="92903" customFormat="1" x14ac:dyDescent="0.35"/>
    <row r="92904" customFormat="1" x14ac:dyDescent="0.35"/>
    <row r="92905" customFormat="1" x14ac:dyDescent="0.35"/>
    <row r="92906" customFormat="1" x14ac:dyDescent="0.35"/>
    <row r="92907" customFormat="1" x14ac:dyDescent="0.35"/>
    <row r="92908" customFormat="1" x14ac:dyDescent="0.35"/>
    <row r="92909" customFormat="1" x14ac:dyDescent="0.35"/>
    <row r="92910" customFormat="1" x14ac:dyDescent="0.35"/>
    <row r="92911" customFormat="1" x14ac:dyDescent="0.35"/>
    <row r="92912" customFormat="1" x14ac:dyDescent="0.35"/>
    <row r="92913" customFormat="1" x14ac:dyDescent="0.35"/>
    <row r="92914" customFormat="1" x14ac:dyDescent="0.35"/>
    <row r="92915" customFormat="1" x14ac:dyDescent="0.35"/>
    <row r="92916" customFormat="1" x14ac:dyDescent="0.35"/>
    <row r="92917" customFormat="1" x14ac:dyDescent="0.35"/>
    <row r="92918" customFormat="1" x14ac:dyDescent="0.35"/>
    <row r="92919" customFormat="1" x14ac:dyDescent="0.35"/>
    <row r="92920" customFormat="1" x14ac:dyDescent="0.35"/>
    <row r="92921" customFormat="1" x14ac:dyDescent="0.35"/>
    <row r="92922" customFormat="1" x14ac:dyDescent="0.35"/>
    <row r="92923" customFormat="1" x14ac:dyDescent="0.35"/>
    <row r="92924" customFormat="1" x14ac:dyDescent="0.35"/>
    <row r="92925" customFormat="1" x14ac:dyDescent="0.35"/>
    <row r="92926" customFormat="1" x14ac:dyDescent="0.35"/>
    <row r="92927" customFormat="1" x14ac:dyDescent="0.35"/>
    <row r="92928" customFormat="1" x14ac:dyDescent="0.35"/>
    <row r="92929" customFormat="1" x14ac:dyDescent="0.35"/>
    <row r="92930" customFormat="1" x14ac:dyDescent="0.35"/>
    <row r="92931" customFormat="1" x14ac:dyDescent="0.35"/>
    <row r="92932" customFormat="1" x14ac:dyDescent="0.35"/>
    <row r="92933" customFormat="1" x14ac:dyDescent="0.35"/>
    <row r="92934" customFormat="1" x14ac:dyDescent="0.35"/>
    <row r="92935" customFormat="1" x14ac:dyDescent="0.35"/>
    <row r="92936" customFormat="1" x14ac:dyDescent="0.35"/>
    <row r="92937" customFormat="1" x14ac:dyDescent="0.35"/>
    <row r="92938" customFormat="1" x14ac:dyDescent="0.35"/>
    <row r="92939" customFormat="1" x14ac:dyDescent="0.35"/>
    <row r="92940" customFormat="1" x14ac:dyDescent="0.35"/>
    <row r="92941" customFormat="1" x14ac:dyDescent="0.35"/>
    <row r="92942" customFormat="1" x14ac:dyDescent="0.35"/>
    <row r="92943" customFormat="1" x14ac:dyDescent="0.35"/>
    <row r="92944" customFormat="1" x14ac:dyDescent="0.35"/>
    <row r="92945" customFormat="1" x14ac:dyDescent="0.35"/>
    <row r="92946" customFormat="1" x14ac:dyDescent="0.35"/>
    <row r="92947" customFormat="1" x14ac:dyDescent="0.35"/>
    <row r="92948" customFormat="1" x14ac:dyDescent="0.35"/>
    <row r="92949" customFormat="1" x14ac:dyDescent="0.35"/>
    <row r="92950" customFormat="1" x14ac:dyDescent="0.35"/>
    <row r="92951" customFormat="1" x14ac:dyDescent="0.35"/>
    <row r="92952" customFormat="1" x14ac:dyDescent="0.35"/>
    <row r="92953" customFormat="1" x14ac:dyDescent="0.35"/>
    <row r="92954" customFormat="1" x14ac:dyDescent="0.35"/>
    <row r="92955" customFormat="1" x14ac:dyDescent="0.35"/>
    <row r="92956" customFormat="1" x14ac:dyDescent="0.35"/>
    <row r="92957" customFormat="1" x14ac:dyDescent="0.35"/>
    <row r="92958" customFormat="1" x14ac:dyDescent="0.35"/>
    <row r="92959" customFormat="1" x14ac:dyDescent="0.35"/>
    <row r="92960" customFormat="1" x14ac:dyDescent="0.35"/>
    <row r="92961" customFormat="1" x14ac:dyDescent="0.35"/>
    <row r="92962" customFormat="1" x14ac:dyDescent="0.35"/>
    <row r="92963" customFormat="1" x14ac:dyDescent="0.35"/>
    <row r="92964" customFormat="1" x14ac:dyDescent="0.35"/>
    <row r="92965" customFormat="1" x14ac:dyDescent="0.35"/>
    <row r="92966" customFormat="1" x14ac:dyDescent="0.35"/>
    <row r="92967" customFormat="1" x14ac:dyDescent="0.35"/>
    <row r="92968" customFormat="1" x14ac:dyDescent="0.35"/>
    <row r="92969" customFormat="1" x14ac:dyDescent="0.35"/>
    <row r="92970" customFormat="1" x14ac:dyDescent="0.35"/>
    <row r="92971" customFormat="1" x14ac:dyDescent="0.35"/>
    <row r="92972" customFormat="1" x14ac:dyDescent="0.35"/>
    <row r="92973" customFormat="1" x14ac:dyDescent="0.35"/>
    <row r="92974" customFormat="1" x14ac:dyDescent="0.35"/>
    <row r="92975" customFormat="1" x14ac:dyDescent="0.35"/>
    <row r="92976" customFormat="1" x14ac:dyDescent="0.35"/>
    <row r="92977" customFormat="1" x14ac:dyDescent="0.35"/>
    <row r="92978" customFormat="1" x14ac:dyDescent="0.35"/>
    <row r="92979" customFormat="1" x14ac:dyDescent="0.35"/>
    <row r="92980" customFormat="1" x14ac:dyDescent="0.35"/>
    <row r="92981" customFormat="1" x14ac:dyDescent="0.35"/>
    <row r="92982" customFormat="1" x14ac:dyDescent="0.35"/>
    <row r="92983" customFormat="1" x14ac:dyDescent="0.35"/>
    <row r="92984" customFormat="1" x14ac:dyDescent="0.35"/>
    <row r="92985" customFormat="1" x14ac:dyDescent="0.35"/>
    <row r="92986" customFormat="1" x14ac:dyDescent="0.35"/>
    <row r="92987" customFormat="1" x14ac:dyDescent="0.35"/>
    <row r="92988" customFormat="1" x14ac:dyDescent="0.35"/>
    <row r="92989" customFormat="1" x14ac:dyDescent="0.35"/>
    <row r="92990" customFormat="1" x14ac:dyDescent="0.35"/>
    <row r="92991" customFormat="1" x14ac:dyDescent="0.35"/>
    <row r="92992" customFormat="1" x14ac:dyDescent="0.35"/>
    <row r="92993" customFormat="1" x14ac:dyDescent="0.35"/>
    <row r="92994" customFormat="1" x14ac:dyDescent="0.35"/>
    <row r="92995" customFormat="1" x14ac:dyDescent="0.35"/>
    <row r="92996" customFormat="1" x14ac:dyDescent="0.35"/>
    <row r="92997" customFormat="1" x14ac:dyDescent="0.35"/>
    <row r="92998" customFormat="1" x14ac:dyDescent="0.35"/>
    <row r="92999" customFormat="1" x14ac:dyDescent="0.35"/>
    <row r="93000" customFormat="1" x14ac:dyDescent="0.35"/>
    <row r="93001" customFormat="1" x14ac:dyDescent="0.35"/>
    <row r="93002" customFormat="1" x14ac:dyDescent="0.35"/>
    <row r="93003" customFormat="1" x14ac:dyDescent="0.35"/>
    <row r="93004" customFormat="1" x14ac:dyDescent="0.35"/>
    <row r="93005" customFormat="1" x14ac:dyDescent="0.35"/>
    <row r="93006" customFormat="1" x14ac:dyDescent="0.35"/>
    <row r="93007" customFormat="1" x14ac:dyDescent="0.35"/>
    <row r="93008" customFormat="1" x14ac:dyDescent="0.35"/>
    <row r="93009" customFormat="1" x14ac:dyDescent="0.35"/>
    <row r="93010" customFormat="1" x14ac:dyDescent="0.35"/>
    <row r="93011" customFormat="1" x14ac:dyDescent="0.35"/>
    <row r="93012" customFormat="1" x14ac:dyDescent="0.35"/>
    <row r="93013" customFormat="1" x14ac:dyDescent="0.35"/>
    <row r="93014" customFormat="1" x14ac:dyDescent="0.35"/>
    <row r="93015" customFormat="1" x14ac:dyDescent="0.35"/>
    <row r="93016" customFormat="1" x14ac:dyDescent="0.35"/>
    <row r="93017" customFormat="1" x14ac:dyDescent="0.35"/>
    <row r="93018" customFormat="1" x14ac:dyDescent="0.35"/>
    <row r="93019" customFormat="1" x14ac:dyDescent="0.35"/>
    <row r="93020" customFormat="1" x14ac:dyDescent="0.35"/>
    <row r="93021" customFormat="1" x14ac:dyDescent="0.35"/>
    <row r="93022" customFormat="1" x14ac:dyDescent="0.35"/>
    <row r="93023" customFormat="1" x14ac:dyDescent="0.35"/>
    <row r="93024" customFormat="1" x14ac:dyDescent="0.35"/>
    <row r="93025" customFormat="1" x14ac:dyDescent="0.35"/>
    <row r="93026" customFormat="1" x14ac:dyDescent="0.35"/>
    <row r="93027" customFormat="1" x14ac:dyDescent="0.35"/>
    <row r="93028" customFormat="1" x14ac:dyDescent="0.35"/>
    <row r="93029" customFormat="1" x14ac:dyDescent="0.35"/>
    <row r="93030" customFormat="1" x14ac:dyDescent="0.35"/>
    <row r="93031" customFormat="1" x14ac:dyDescent="0.35"/>
    <row r="93032" customFormat="1" x14ac:dyDescent="0.35"/>
    <row r="93033" customFormat="1" x14ac:dyDescent="0.35"/>
    <row r="93034" customFormat="1" x14ac:dyDescent="0.35"/>
    <row r="93035" customFormat="1" x14ac:dyDescent="0.35"/>
    <row r="93036" customFormat="1" x14ac:dyDescent="0.35"/>
    <row r="93037" customFormat="1" x14ac:dyDescent="0.35"/>
    <row r="93038" customFormat="1" x14ac:dyDescent="0.35"/>
    <row r="93039" customFormat="1" x14ac:dyDescent="0.35"/>
    <row r="93040" customFormat="1" x14ac:dyDescent="0.35"/>
    <row r="93041" customFormat="1" x14ac:dyDescent="0.35"/>
    <row r="93042" customFormat="1" x14ac:dyDescent="0.35"/>
    <row r="93043" customFormat="1" x14ac:dyDescent="0.35"/>
    <row r="93044" customFormat="1" x14ac:dyDescent="0.35"/>
    <row r="93045" customFormat="1" x14ac:dyDescent="0.35"/>
    <row r="93046" customFormat="1" x14ac:dyDescent="0.35"/>
    <row r="93047" customFormat="1" x14ac:dyDescent="0.35"/>
    <row r="93048" customFormat="1" x14ac:dyDescent="0.35"/>
    <row r="93049" customFormat="1" x14ac:dyDescent="0.35"/>
    <row r="93050" customFormat="1" x14ac:dyDescent="0.35"/>
    <row r="93051" customFormat="1" x14ac:dyDescent="0.35"/>
    <row r="93052" customFormat="1" x14ac:dyDescent="0.35"/>
    <row r="93053" customFormat="1" x14ac:dyDescent="0.35"/>
    <row r="93054" customFormat="1" x14ac:dyDescent="0.35"/>
    <row r="93055" customFormat="1" x14ac:dyDescent="0.35"/>
    <row r="93056" customFormat="1" x14ac:dyDescent="0.35"/>
    <row r="93057" customFormat="1" x14ac:dyDescent="0.35"/>
    <row r="93058" customFormat="1" x14ac:dyDescent="0.35"/>
    <row r="93059" customFormat="1" x14ac:dyDescent="0.35"/>
    <row r="93060" customFormat="1" x14ac:dyDescent="0.35"/>
    <row r="93061" customFormat="1" x14ac:dyDescent="0.35"/>
    <row r="93062" customFormat="1" x14ac:dyDescent="0.35"/>
    <row r="93063" customFormat="1" x14ac:dyDescent="0.35"/>
    <row r="93064" customFormat="1" x14ac:dyDescent="0.35"/>
    <row r="93065" customFormat="1" x14ac:dyDescent="0.35"/>
    <row r="93066" customFormat="1" x14ac:dyDescent="0.35"/>
    <row r="93067" customFormat="1" x14ac:dyDescent="0.35"/>
    <row r="93068" customFormat="1" x14ac:dyDescent="0.35"/>
    <row r="93069" customFormat="1" x14ac:dyDescent="0.35"/>
    <row r="93070" customFormat="1" x14ac:dyDescent="0.35"/>
    <row r="93071" customFormat="1" x14ac:dyDescent="0.35"/>
    <row r="93072" customFormat="1" x14ac:dyDescent="0.35"/>
    <row r="93073" customFormat="1" x14ac:dyDescent="0.35"/>
    <row r="93074" customFormat="1" x14ac:dyDescent="0.35"/>
    <row r="93075" customFormat="1" x14ac:dyDescent="0.35"/>
    <row r="93076" customFormat="1" x14ac:dyDescent="0.35"/>
    <row r="93077" customFormat="1" x14ac:dyDescent="0.35"/>
    <row r="93078" customFormat="1" x14ac:dyDescent="0.35"/>
    <row r="93079" customFormat="1" x14ac:dyDescent="0.35"/>
    <row r="93080" customFormat="1" x14ac:dyDescent="0.35"/>
    <row r="93081" customFormat="1" x14ac:dyDescent="0.35"/>
    <row r="93082" customFormat="1" x14ac:dyDescent="0.35"/>
    <row r="93083" customFormat="1" x14ac:dyDescent="0.35"/>
    <row r="93084" customFormat="1" x14ac:dyDescent="0.35"/>
    <row r="93085" customFormat="1" x14ac:dyDescent="0.35"/>
    <row r="93086" customFormat="1" x14ac:dyDescent="0.35"/>
    <row r="93087" customFormat="1" x14ac:dyDescent="0.35"/>
    <row r="93088" customFormat="1" x14ac:dyDescent="0.35"/>
    <row r="93089" customFormat="1" x14ac:dyDescent="0.35"/>
    <row r="93090" customFormat="1" x14ac:dyDescent="0.35"/>
    <row r="93091" customFormat="1" x14ac:dyDescent="0.35"/>
    <row r="93092" customFormat="1" x14ac:dyDescent="0.35"/>
    <row r="93093" customFormat="1" x14ac:dyDescent="0.35"/>
    <row r="93094" customFormat="1" x14ac:dyDescent="0.35"/>
    <row r="93095" customFormat="1" x14ac:dyDescent="0.35"/>
    <row r="93096" customFormat="1" x14ac:dyDescent="0.35"/>
    <row r="93097" customFormat="1" x14ac:dyDescent="0.35"/>
    <row r="93098" customFormat="1" x14ac:dyDescent="0.35"/>
    <row r="93099" customFormat="1" x14ac:dyDescent="0.35"/>
    <row r="93100" customFormat="1" x14ac:dyDescent="0.35"/>
    <row r="93101" customFormat="1" x14ac:dyDescent="0.35"/>
    <row r="93102" customFormat="1" x14ac:dyDescent="0.35"/>
    <row r="93103" customFormat="1" x14ac:dyDescent="0.35"/>
    <row r="93104" customFormat="1" x14ac:dyDescent="0.35"/>
    <row r="93105" customFormat="1" x14ac:dyDescent="0.35"/>
    <row r="93106" customFormat="1" x14ac:dyDescent="0.35"/>
    <row r="93107" customFormat="1" x14ac:dyDescent="0.35"/>
    <row r="93108" customFormat="1" x14ac:dyDescent="0.35"/>
    <row r="93109" customFormat="1" x14ac:dyDescent="0.35"/>
    <row r="93110" customFormat="1" x14ac:dyDescent="0.35"/>
    <row r="93111" customFormat="1" x14ac:dyDescent="0.35"/>
    <row r="93112" customFormat="1" x14ac:dyDescent="0.35"/>
    <row r="93113" customFormat="1" x14ac:dyDescent="0.35"/>
    <row r="93114" customFormat="1" x14ac:dyDescent="0.35"/>
    <row r="93115" customFormat="1" x14ac:dyDescent="0.35"/>
    <row r="93116" customFormat="1" x14ac:dyDescent="0.35"/>
    <row r="93117" customFormat="1" x14ac:dyDescent="0.35"/>
    <row r="93118" customFormat="1" x14ac:dyDescent="0.35"/>
    <row r="93119" customFormat="1" x14ac:dyDescent="0.35"/>
    <row r="93120" customFormat="1" x14ac:dyDescent="0.35"/>
    <row r="93121" customFormat="1" x14ac:dyDescent="0.35"/>
    <row r="93122" customFormat="1" x14ac:dyDescent="0.35"/>
    <row r="93123" customFormat="1" x14ac:dyDescent="0.35"/>
    <row r="93124" customFormat="1" x14ac:dyDescent="0.35"/>
    <row r="93125" customFormat="1" x14ac:dyDescent="0.35"/>
    <row r="93126" customFormat="1" x14ac:dyDescent="0.35"/>
    <row r="93127" customFormat="1" x14ac:dyDescent="0.35"/>
    <row r="93128" customFormat="1" x14ac:dyDescent="0.35"/>
    <row r="93129" customFormat="1" x14ac:dyDescent="0.35"/>
    <row r="93130" customFormat="1" x14ac:dyDescent="0.35"/>
    <row r="93131" customFormat="1" x14ac:dyDescent="0.35"/>
    <row r="93132" customFormat="1" x14ac:dyDescent="0.35"/>
    <row r="93133" customFormat="1" x14ac:dyDescent="0.35"/>
    <row r="93134" customFormat="1" x14ac:dyDescent="0.35"/>
    <row r="93135" customFormat="1" x14ac:dyDescent="0.35"/>
    <row r="93136" customFormat="1" x14ac:dyDescent="0.35"/>
    <row r="93137" customFormat="1" x14ac:dyDescent="0.35"/>
    <row r="93138" customFormat="1" x14ac:dyDescent="0.35"/>
    <row r="93139" customFormat="1" x14ac:dyDescent="0.35"/>
    <row r="93140" customFormat="1" x14ac:dyDescent="0.35"/>
    <row r="93141" customFormat="1" x14ac:dyDescent="0.35"/>
    <row r="93142" customFormat="1" x14ac:dyDescent="0.35"/>
    <row r="93143" customFormat="1" x14ac:dyDescent="0.35"/>
    <row r="93144" customFormat="1" x14ac:dyDescent="0.35"/>
    <row r="93145" customFormat="1" x14ac:dyDescent="0.35"/>
    <row r="93146" customFormat="1" x14ac:dyDescent="0.35"/>
    <row r="93147" customFormat="1" x14ac:dyDescent="0.35"/>
    <row r="93148" customFormat="1" x14ac:dyDescent="0.35"/>
    <row r="93149" customFormat="1" x14ac:dyDescent="0.35"/>
    <row r="93150" customFormat="1" x14ac:dyDescent="0.35"/>
    <row r="93151" customFormat="1" x14ac:dyDescent="0.35"/>
    <row r="93152" customFormat="1" x14ac:dyDescent="0.35"/>
    <row r="93153" customFormat="1" x14ac:dyDescent="0.35"/>
    <row r="93154" customFormat="1" x14ac:dyDescent="0.35"/>
    <row r="93155" customFormat="1" x14ac:dyDescent="0.35"/>
    <row r="93156" customFormat="1" x14ac:dyDescent="0.35"/>
    <row r="93157" customFormat="1" x14ac:dyDescent="0.35"/>
    <row r="93158" customFormat="1" x14ac:dyDescent="0.35"/>
    <row r="93159" customFormat="1" x14ac:dyDescent="0.35"/>
    <row r="93160" customFormat="1" x14ac:dyDescent="0.35"/>
    <row r="93161" customFormat="1" x14ac:dyDescent="0.35"/>
    <row r="93162" customFormat="1" x14ac:dyDescent="0.35"/>
    <row r="93163" customFormat="1" x14ac:dyDescent="0.35"/>
    <row r="93164" customFormat="1" x14ac:dyDescent="0.35"/>
    <row r="93165" customFormat="1" x14ac:dyDescent="0.35"/>
    <row r="93166" customFormat="1" x14ac:dyDescent="0.35"/>
    <row r="93167" customFormat="1" x14ac:dyDescent="0.35"/>
    <row r="93168" customFormat="1" x14ac:dyDescent="0.35"/>
    <row r="93169" customFormat="1" x14ac:dyDescent="0.35"/>
    <row r="93170" customFormat="1" x14ac:dyDescent="0.35"/>
    <row r="93171" customFormat="1" x14ac:dyDescent="0.35"/>
    <row r="93172" customFormat="1" x14ac:dyDescent="0.35"/>
    <row r="93173" customFormat="1" x14ac:dyDescent="0.35"/>
    <row r="93174" customFormat="1" x14ac:dyDescent="0.35"/>
    <row r="93175" customFormat="1" x14ac:dyDescent="0.35"/>
    <row r="93176" customFormat="1" x14ac:dyDescent="0.35"/>
    <row r="93177" customFormat="1" x14ac:dyDescent="0.35"/>
    <row r="93178" customFormat="1" x14ac:dyDescent="0.35"/>
    <row r="93179" customFormat="1" x14ac:dyDescent="0.35"/>
    <row r="93180" customFormat="1" x14ac:dyDescent="0.35"/>
    <row r="93181" customFormat="1" x14ac:dyDescent="0.35"/>
    <row r="93182" customFormat="1" x14ac:dyDescent="0.35"/>
    <row r="93183" customFormat="1" x14ac:dyDescent="0.35"/>
    <row r="93184" customFormat="1" x14ac:dyDescent="0.35"/>
    <row r="93185" customFormat="1" x14ac:dyDescent="0.35"/>
    <row r="93186" customFormat="1" x14ac:dyDescent="0.35"/>
    <row r="93187" customFormat="1" x14ac:dyDescent="0.35"/>
    <row r="93188" customFormat="1" x14ac:dyDescent="0.35"/>
    <row r="93189" customFormat="1" x14ac:dyDescent="0.35"/>
    <row r="93190" customFormat="1" x14ac:dyDescent="0.35"/>
    <row r="93191" customFormat="1" x14ac:dyDescent="0.35"/>
    <row r="93192" customFormat="1" x14ac:dyDescent="0.35"/>
    <row r="93193" customFormat="1" x14ac:dyDescent="0.35"/>
    <row r="93194" customFormat="1" x14ac:dyDescent="0.35"/>
    <row r="93195" customFormat="1" x14ac:dyDescent="0.35"/>
    <row r="93196" customFormat="1" x14ac:dyDescent="0.35"/>
    <row r="93197" customFormat="1" x14ac:dyDescent="0.35"/>
    <row r="93198" customFormat="1" x14ac:dyDescent="0.35"/>
    <row r="93199" customFormat="1" x14ac:dyDescent="0.35"/>
    <row r="93200" customFormat="1" x14ac:dyDescent="0.35"/>
    <row r="93201" customFormat="1" x14ac:dyDescent="0.35"/>
    <row r="93202" customFormat="1" x14ac:dyDescent="0.35"/>
    <row r="93203" customFormat="1" x14ac:dyDescent="0.35"/>
    <row r="93204" customFormat="1" x14ac:dyDescent="0.35"/>
    <row r="93205" customFormat="1" x14ac:dyDescent="0.35"/>
    <row r="93206" customFormat="1" x14ac:dyDescent="0.35"/>
    <row r="93207" customFormat="1" x14ac:dyDescent="0.35"/>
    <row r="93208" customFormat="1" x14ac:dyDescent="0.35"/>
    <row r="93209" customFormat="1" x14ac:dyDescent="0.35"/>
    <row r="93210" customFormat="1" x14ac:dyDescent="0.35"/>
    <row r="93211" customFormat="1" x14ac:dyDescent="0.35"/>
    <row r="93212" customFormat="1" x14ac:dyDescent="0.35"/>
    <row r="93213" customFormat="1" x14ac:dyDescent="0.35"/>
    <row r="93214" customFormat="1" x14ac:dyDescent="0.35"/>
    <row r="93215" customFormat="1" x14ac:dyDescent="0.35"/>
    <row r="93216" customFormat="1" x14ac:dyDescent="0.35"/>
    <row r="93217" customFormat="1" x14ac:dyDescent="0.35"/>
    <row r="93218" customFormat="1" x14ac:dyDescent="0.35"/>
    <row r="93219" customFormat="1" x14ac:dyDescent="0.35"/>
    <row r="93220" customFormat="1" x14ac:dyDescent="0.35"/>
    <row r="93221" customFormat="1" x14ac:dyDescent="0.35"/>
    <row r="93222" customFormat="1" x14ac:dyDescent="0.35"/>
    <row r="93223" customFormat="1" x14ac:dyDescent="0.35"/>
    <row r="93224" customFormat="1" x14ac:dyDescent="0.35"/>
    <row r="93225" customFormat="1" x14ac:dyDescent="0.35"/>
    <row r="93226" customFormat="1" x14ac:dyDescent="0.35"/>
    <row r="93227" customFormat="1" x14ac:dyDescent="0.35"/>
    <row r="93228" customFormat="1" x14ac:dyDescent="0.35"/>
    <row r="93229" customFormat="1" x14ac:dyDescent="0.35"/>
    <row r="93230" customFormat="1" x14ac:dyDescent="0.35"/>
    <row r="93231" customFormat="1" x14ac:dyDescent="0.35"/>
    <row r="93232" customFormat="1" x14ac:dyDescent="0.35"/>
    <row r="93233" customFormat="1" x14ac:dyDescent="0.35"/>
    <row r="93234" customFormat="1" x14ac:dyDescent="0.35"/>
    <row r="93235" customFormat="1" x14ac:dyDescent="0.35"/>
    <row r="93236" customFormat="1" x14ac:dyDescent="0.35"/>
    <row r="93237" customFormat="1" x14ac:dyDescent="0.35"/>
    <row r="93238" customFormat="1" x14ac:dyDescent="0.35"/>
    <row r="93239" customFormat="1" x14ac:dyDescent="0.35"/>
    <row r="93240" customFormat="1" x14ac:dyDescent="0.35"/>
    <row r="93241" customFormat="1" x14ac:dyDescent="0.35"/>
    <row r="93242" customFormat="1" x14ac:dyDescent="0.35"/>
    <row r="93243" customFormat="1" x14ac:dyDescent="0.35"/>
    <row r="93244" customFormat="1" x14ac:dyDescent="0.35"/>
    <row r="93245" customFormat="1" x14ac:dyDescent="0.35"/>
    <row r="93246" customFormat="1" x14ac:dyDescent="0.35"/>
    <row r="93247" customFormat="1" x14ac:dyDescent="0.35"/>
    <row r="93248" customFormat="1" x14ac:dyDescent="0.35"/>
    <row r="93249" customFormat="1" x14ac:dyDescent="0.35"/>
    <row r="93250" customFormat="1" x14ac:dyDescent="0.35"/>
    <row r="93251" customFormat="1" x14ac:dyDescent="0.35"/>
    <row r="93252" customFormat="1" x14ac:dyDescent="0.35"/>
    <row r="93253" customFormat="1" x14ac:dyDescent="0.35"/>
    <row r="93254" customFormat="1" x14ac:dyDescent="0.35"/>
    <row r="93255" customFormat="1" x14ac:dyDescent="0.35"/>
    <row r="93256" customFormat="1" x14ac:dyDescent="0.35"/>
    <row r="93257" customFormat="1" x14ac:dyDescent="0.35"/>
    <row r="93258" customFormat="1" x14ac:dyDescent="0.35"/>
    <row r="93259" customFormat="1" x14ac:dyDescent="0.35"/>
    <row r="93260" customFormat="1" x14ac:dyDescent="0.35"/>
    <row r="93261" customFormat="1" x14ac:dyDescent="0.35"/>
    <row r="93262" customFormat="1" x14ac:dyDescent="0.35"/>
    <row r="93263" customFormat="1" x14ac:dyDescent="0.35"/>
    <row r="93264" customFormat="1" x14ac:dyDescent="0.35"/>
    <row r="93265" customFormat="1" x14ac:dyDescent="0.35"/>
    <row r="93266" customFormat="1" x14ac:dyDescent="0.35"/>
    <row r="93267" customFormat="1" x14ac:dyDescent="0.35"/>
    <row r="93268" customFormat="1" x14ac:dyDescent="0.35"/>
    <row r="93269" customFormat="1" x14ac:dyDescent="0.35"/>
    <row r="93270" customFormat="1" x14ac:dyDescent="0.35"/>
    <row r="93271" customFormat="1" x14ac:dyDescent="0.35"/>
    <row r="93272" customFormat="1" x14ac:dyDescent="0.35"/>
    <row r="93273" customFormat="1" x14ac:dyDescent="0.35"/>
    <row r="93274" customFormat="1" x14ac:dyDescent="0.35"/>
    <row r="93275" customFormat="1" x14ac:dyDescent="0.35"/>
    <row r="93276" customFormat="1" x14ac:dyDescent="0.35"/>
    <row r="93277" customFormat="1" x14ac:dyDescent="0.35"/>
    <row r="93278" customFormat="1" x14ac:dyDescent="0.35"/>
    <row r="93279" customFormat="1" x14ac:dyDescent="0.35"/>
    <row r="93280" customFormat="1" x14ac:dyDescent="0.35"/>
    <row r="93281" customFormat="1" x14ac:dyDescent="0.35"/>
    <row r="93282" customFormat="1" x14ac:dyDescent="0.35"/>
    <row r="93283" customFormat="1" x14ac:dyDescent="0.35"/>
    <row r="93284" customFormat="1" x14ac:dyDescent="0.35"/>
    <row r="93285" customFormat="1" x14ac:dyDescent="0.35"/>
    <row r="93286" customFormat="1" x14ac:dyDescent="0.35"/>
    <row r="93287" customFormat="1" x14ac:dyDescent="0.35"/>
    <row r="93288" customFormat="1" x14ac:dyDescent="0.35"/>
    <row r="93289" customFormat="1" x14ac:dyDescent="0.35"/>
    <row r="93290" customFormat="1" x14ac:dyDescent="0.35"/>
    <row r="93291" customFormat="1" x14ac:dyDescent="0.35"/>
    <row r="93292" customFormat="1" x14ac:dyDescent="0.35"/>
    <row r="93293" customFormat="1" x14ac:dyDescent="0.35"/>
    <row r="93294" customFormat="1" x14ac:dyDescent="0.35"/>
    <row r="93295" customFormat="1" x14ac:dyDescent="0.35"/>
    <row r="93296" customFormat="1" x14ac:dyDescent="0.35"/>
    <row r="93297" customFormat="1" x14ac:dyDescent="0.35"/>
    <row r="93298" customFormat="1" x14ac:dyDescent="0.35"/>
    <row r="93299" customFormat="1" x14ac:dyDescent="0.35"/>
    <row r="93300" customFormat="1" x14ac:dyDescent="0.35"/>
    <row r="93301" customFormat="1" x14ac:dyDescent="0.35"/>
    <row r="93302" customFormat="1" x14ac:dyDescent="0.35"/>
    <row r="93303" customFormat="1" x14ac:dyDescent="0.35"/>
    <row r="93304" customFormat="1" x14ac:dyDescent="0.35"/>
    <row r="93305" customFormat="1" x14ac:dyDescent="0.35"/>
    <row r="93306" customFormat="1" x14ac:dyDescent="0.35"/>
    <row r="93307" customFormat="1" x14ac:dyDescent="0.35"/>
    <row r="93308" customFormat="1" x14ac:dyDescent="0.35"/>
    <row r="93309" customFormat="1" x14ac:dyDescent="0.35"/>
    <row r="93310" customFormat="1" x14ac:dyDescent="0.35"/>
    <row r="93311" customFormat="1" x14ac:dyDescent="0.35"/>
    <row r="93312" customFormat="1" x14ac:dyDescent="0.35"/>
    <row r="93313" customFormat="1" x14ac:dyDescent="0.35"/>
    <row r="93314" customFormat="1" x14ac:dyDescent="0.35"/>
    <row r="93315" customFormat="1" x14ac:dyDescent="0.35"/>
    <row r="93316" customFormat="1" x14ac:dyDescent="0.35"/>
    <row r="93317" customFormat="1" x14ac:dyDescent="0.35"/>
    <row r="93318" customFormat="1" x14ac:dyDescent="0.35"/>
    <row r="93319" customFormat="1" x14ac:dyDescent="0.35"/>
    <row r="93320" customFormat="1" x14ac:dyDescent="0.35"/>
    <row r="93321" customFormat="1" x14ac:dyDescent="0.35"/>
    <row r="93322" customFormat="1" x14ac:dyDescent="0.35"/>
    <row r="93323" customFormat="1" x14ac:dyDescent="0.35"/>
    <row r="93324" customFormat="1" x14ac:dyDescent="0.35"/>
    <row r="93325" customFormat="1" x14ac:dyDescent="0.35"/>
    <row r="93326" customFormat="1" x14ac:dyDescent="0.35"/>
    <row r="93327" customFormat="1" x14ac:dyDescent="0.35"/>
    <row r="93328" customFormat="1" x14ac:dyDescent="0.35"/>
    <row r="93329" customFormat="1" x14ac:dyDescent="0.35"/>
    <row r="93330" customFormat="1" x14ac:dyDescent="0.35"/>
    <row r="93331" customFormat="1" x14ac:dyDescent="0.35"/>
    <row r="93332" customFormat="1" x14ac:dyDescent="0.35"/>
    <row r="93333" customFormat="1" x14ac:dyDescent="0.35"/>
    <row r="93334" customFormat="1" x14ac:dyDescent="0.35"/>
    <row r="93335" customFormat="1" x14ac:dyDescent="0.35"/>
    <row r="93336" customFormat="1" x14ac:dyDescent="0.35"/>
    <row r="93337" customFormat="1" x14ac:dyDescent="0.35"/>
    <row r="93338" customFormat="1" x14ac:dyDescent="0.35"/>
    <row r="93339" customFormat="1" x14ac:dyDescent="0.35"/>
    <row r="93340" customFormat="1" x14ac:dyDescent="0.35"/>
    <row r="93341" customFormat="1" x14ac:dyDescent="0.35"/>
    <row r="93342" customFormat="1" x14ac:dyDescent="0.35"/>
    <row r="93343" customFormat="1" x14ac:dyDescent="0.35"/>
    <row r="93344" customFormat="1" x14ac:dyDescent="0.35"/>
    <row r="93345" customFormat="1" x14ac:dyDescent="0.35"/>
    <row r="93346" customFormat="1" x14ac:dyDescent="0.35"/>
    <row r="93347" customFormat="1" x14ac:dyDescent="0.35"/>
    <row r="93348" customFormat="1" x14ac:dyDescent="0.35"/>
    <row r="93349" customFormat="1" x14ac:dyDescent="0.35"/>
    <row r="93350" customFormat="1" x14ac:dyDescent="0.35"/>
    <row r="93351" customFormat="1" x14ac:dyDescent="0.35"/>
    <row r="93352" customFormat="1" x14ac:dyDescent="0.35"/>
    <row r="93353" customFormat="1" x14ac:dyDescent="0.35"/>
    <row r="93354" customFormat="1" x14ac:dyDescent="0.35"/>
    <row r="93355" customFormat="1" x14ac:dyDescent="0.35"/>
    <row r="93356" customFormat="1" x14ac:dyDescent="0.35"/>
    <row r="93357" customFormat="1" x14ac:dyDescent="0.35"/>
    <row r="93358" customFormat="1" x14ac:dyDescent="0.35"/>
    <row r="93359" customFormat="1" x14ac:dyDescent="0.35"/>
    <row r="93360" customFormat="1" x14ac:dyDescent="0.35"/>
    <row r="93361" customFormat="1" x14ac:dyDescent="0.35"/>
    <row r="93362" customFormat="1" x14ac:dyDescent="0.35"/>
    <row r="93363" customFormat="1" x14ac:dyDescent="0.35"/>
    <row r="93364" customFormat="1" x14ac:dyDescent="0.35"/>
    <row r="93365" customFormat="1" x14ac:dyDescent="0.35"/>
    <row r="93366" customFormat="1" x14ac:dyDescent="0.35"/>
    <row r="93367" customFormat="1" x14ac:dyDescent="0.35"/>
    <row r="93368" customFormat="1" x14ac:dyDescent="0.35"/>
    <row r="93369" customFormat="1" x14ac:dyDescent="0.35"/>
    <row r="93370" customFormat="1" x14ac:dyDescent="0.35"/>
    <row r="93371" customFormat="1" x14ac:dyDescent="0.35"/>
    <row r="93372" customFormat="1" x14ac:dyDescent="0.35"/>
    <row r="93373" customFormat="1" x14ac:dyDescent="0.35"/>
    <row r="93374" customFormat="1" x14ac:dyDescent="0.35"/>
    <row r="93375" customFormat="1" x14ac:dyDescent="0.35"/>
    <row r="93376" customFormat="1" x14ac:dyDescent="0.35"/>
    <row r="93377" customFormat="1" x14ac:dyDescent="0.35"/>
    <row r="93378" customFormat="1" x14ac:dyDescent="0.35"/>
    <row r="93379" customFormat="1" x14ac:dyDescent="0.35"/>
    <row r="93380" customFormat="1" x14ac:dyDescent="0.35"/>
    <row r="93381" customFormat="1" x14ac:dyDescent="0.35"/>
    <row r="93382" customFormat="1" x14ac:dyDescent="0.35"/>
    <row r="93383" customFormat="1" x14ac:dyDescent="0.35"/>
    <row r="93384" customFormat="1" x14ac:dyDescent="0.35"/>
    <row r="93385" customFormat="1" x14ac:dyDescent="0.35"/>
    <row r="93386" customFormat="1" x14ac:dyDescent="0.35"/>
    <row r="93387" customFormat="1" x14ac:dyDescent="0.35"/>
    <row r="93388" customFormat="1" x14ac:dyDescent="0.35"/>
    <row r="93389" customFormat="1" x14ac:dyDescent="0.35"/>
    <row r="93390" customFormat="1" x14ac:dyDescent="0.35"/>
    <row r="93391" customFormat="1" x14ac:dyDescent="0.35"/>
    <row r="93392" customFormat="1" x14ac:dyDescent="0.35"/>
    <row r="93393" customFormat="1" x14ac:dyDescent="0.35"/>
    <row r="93394" customFormat="1" x14ac:dyDescent="0.35"/>
    <row r="93395" customFormat="1" x14ac:dyDescent="0.35"/>
    <row r="93396" customFormat="1" x14ac:dyDescent="0.35"/>
    <row r="93397" customFormat="1" x14ac:dyDescent="0.35"/>
    <row r="93398" customFormat="1" x14ac:dyDescent="0.35"/>
    <row r="93399" customFormat="1" x14ac:dyDescent="0.35"/>
    <row r="93400" customFormat="1" x14ac:dyDescent="0.35"/>
    <row r="93401" customFormat="1" x14ac:dyDescent="0.35"/>
    <row r="93402" customFormat="1" x14ac:dyDescent="0.35"/>
    <row r="93403" customFormat="1" x14ac:dyDescent="0.35"/>
    <row r="93404" customFormat="1" x14ac:dyDescent="0.35"/>
    <row r="93405" customFormat="1" x14ac:dyDescent="0.35"/>
    <row r="93406" customFormat="1" x14ac:dyDescent="0.35"/>
    <row r="93407" customFormat="1" x14ac:dyDescent="0.35"/>
    <row r="93408" customFormat="1" x14ac:dyDescent="0.35"/>
    <row r="93409" customFormat="1" x14ac:dyDescent="0.35"/>
    <row r="93410" customFormat="1" x14ac:dyDescent="0.35"/>
    <row r="93411" customFormat="1" x14ac:dyDescent="0.35"/>
    <row r="93412" customFormat="1" x14ac:dyDescent="0.35"/>
    <row r="93413" customFormat="1" x14ac:dyDescent="0.35"/>
    <row r="93414" customFormat="1" x14ac:dyDescent="0.35"/>
    <row r="93415" customFormat="1" x14ac:dyDescent="0.35"/>
    <row r="93416" customFormat="1" x14ac:dyDescent="0.35"/>
    <row r="93417" customFormat="1" x14ac:dyDescent="0.35"/>
    <row r="93418" customFormat="1" x14ac:dyDescent="0.35"/>
    <row r="93419" customFormat="1" x14ac:dyDescent="0.35"/>
    <row r="93420" customFormat="1" x14ac:dyDescent="0.35"/>
    <row r="93421" customFormat="1" x14ac:dyDescent="0.35"/>
    <row r="93422" customFormat="1" x14ac:dyDescent="0.35"/>
    <row r="93423" customFormat="1" x14ac:dyDescent="0.35"/>
    <row r="93424" customFormat="1" x14ac:dyDescent="0.35"/>
    <row r="93425" customFormat="1" x14ac:dyDescent="0.35"/>
    <row r="93426" customFormat="1" x14ac:dyDescent="0.35"/>
    <row r="93427" customFormat="1" x14ac:dyDescent="0.35"/>
    <row r="93428" customFormat="1" x14ac:dyDescent="0.35"/>
    <row r="93429" customFormat="1" x14ac:dyDescent="0.35"/>
    <row r="93430" customFormat="1" x14ac:dyDescent="0.35"/>
    <row r="93431" customFormat="1" x14ac:dyDescent="0.35"/>
    <row r="93432" customFormat="1" x14ac:dyDescent="0.35"/>
    <row r="93433" customFormat="1" x14ac:dyDescent="0.35"/>
    <row r="93434" customFormat="1" x14ac:dyDescent="0.35"/>
    <row r="93435" customFormat="1" x14ac:dyDescent="0.35"/>
    <row r="93436" customFormat="1" x14ac:dyDescent="0.35"/>
    <row r="93437" customFormat="1" x14ac:dyDescent="0.35"/>
    <row r="93438" customFormat="1" x14ac:dyDescent="0.35"/>
    <row r="93439" customFormat="1" x14ac:dyDescent="0.35"/>
    <row r="93440" customFormat="1" x14ac:dyDescent="0.35"/>
    <row r="93441" customFormat="1" x14ac:dyDescent="0.35"/>
    <row r="93442" customFormat="1" x14ac:dyDescent="0.35"/>
    <row r="93443" customFormat="1" x14ac:dyDescent="0.35"/>
    <row r="93444" customFormat="1" x14ac:dyDescent="0.35"/>
    <row r="93445" customFormat="1" x14ac:dyDescent="0.35"/>
    <row r="93446" customFormat="1" x14ac:dyDescent="0.35"/>
    <row r="93447" customFormat="1" x14ac:dyDescent="0.35"/>
    <row r="93448" customFormat="1" x14ac:dyDescent="0.35"/>
    <row r="93449" customFormat="1" x14ac:dyDescent="0.35"/>
    <row r="93450" customFormat="1" x14ac:dyDescent="0.35"/>
    <row r="93451" customFormat="1" x14ac:dyDescent="0.35"/>
    <row r="93452" customFormat="1" x14ac:dyDescent="0.35"/>
    <row r="93453" customFormat="1" x14ac:dyDescent="0.35"/>
    <row r="93454" customFormat="1" x14ac:dyDescent="0.35"/>
    <row r="93455" customFormat="1" x14ac:dyDescent="0.35"/>
    <row r="93456" customFormat="1" x14ac:dyDescent="0.35"/>
    <row r="93457" customFormat="1" x14ac:dyDescent="0.35"/>
    <row r="93458" customFormat="1" x14ac:dyDescent="0.35"/>
    <row r="93459" customFormat="1" x14ac:dyDescent="0.35"/>
    <row r="93460" customFormat="1" x14ac:dyDescent="0.35"/>
    <row r="93461" customFormat="1" x14ac:dyDescent="0.35"/>
    <row r="93462" customFormat="1" x14ac:dyDescent="0.35"/>
    <row r="93463" customFormat="1" x14ac:dyDescent="0.35"/>
    <row r="93464" customFormat="1" x14ac:dyDescent="0.35"/>
    <row r="93465" customFormat="1" x14ac:dyDescent="0.35"/>
    <row r="93466" customFormat="1" x14ac:dyDescent="0.35"/>
    <row r="93467" customFormat="1" x14ac:dyDescent="0.35"/>
    <row r="93468" customFormat="1" x14ac:dyDescent="0.35"/>
    <row r="93469" customFormat="1" x14ac:dyDescent="0.35"/>
    <row r="93470" customFormat="1" x14ac:dyDescent="0.35"/>
    <row r="93471" customFormat="1" x14ac:dyDescent="0.35"/>
    <row r="93472" customFormat="1" x14ac:dyDescent="0.35"/>
    <row r="93473" customFormat="1" x14ac:dyDescent="0.35"/>
    <row r="93474" customFormat="1" x14ac:dyDescent="0.35"/>
    <row r="93475" customFormat="1" x14ac:dyDescent="0.35"/>
    <row r="93476" customFormat="1" x14ac:dyDescent="0.35"/>
    <row r="93477" customFormat="1" x14ac:dyDescent="0.35"/>
    <row r="93478" customFormat="1" x14ac:dyDescent="0.35"/>
    <row r="93479" customFormat="1" x14ac:dyDescent="0.35"/>
    <row r="93480" customFormat="1" x14ac:dyDescent="0.35"/>
    <row r="93481" customFormat="1" x14ac:dyDescent="0.35"/>
    <row r="93482" customFormat="1" x14ac:dyDescent="0.35"/>
    <row r="93483" customFormat="1" x14ac:dyDescent="0.35"/>
    <row r="93484" customFormat="1" x14ac:dyDescent="0.35"/>
    <row r="93485" customFormat="1" x14ac:dyDescent="0.35"/>
    <row r="93486" customFormat="1" x14ac:dyDescent="0.35"/>
    <row r="93487" customFormat="1" x14ac:dyDescent="0.35"/>
    <row r="93488" customFormat="1" x14ac:dyDescent="0.35"/>
    <row r="93489" customFormat="1" x14ac:dyDescent="0.35"/>
    <row r="93490" customFormat="1" x14ac:dyDescent="0.35"/>
    <row r="93491" customFormat="1" x14ac:dyDescent="0.35"/>
    <row r="93492" customFormat="1" x14ac:dyDescent="0.35"/>
    <row r="93493" customFormat="1" x14ac:dyDescent="0.35"/>
    <row r="93494" customFormat="1" x14ac:dyDescent="0.35"/>
    <row r="93495" customFormat="1" x14ac:dyDescent="0.35"/>
    <row r="93496" customFormat="1" x14ac:dyDescent="0.35"/>
    <row r="93497" customFormat="1" x14ac:dyDescent="0.35"/>
    <row r="93498" customFormat="1" x14ac:dyDescent="0.35"/>
    <row r="93499" customFormat="1" x14ac:dyDescent="0.35"/>
    <row r="93500" customFormat="1" x14ac:dyDescent="0.35"/>
    <row r="93501" customFormat="1" x14ac:dyDescent="0.35"/>
    <row r="93502" customFormat="1" x14ac:dyDescent="0.35"/>
    <row r="93503" customFormat="1" x14ac:dyDescent="0.35"/>
    <row r="93504" customFormat="1" x14ac:dyDescent="0.35"/>
    <row r="93505" customFormat="1" x14ac:dyDescent="0.35"/>
    <row r="93506" customFormat="1" x14ac:dyDescent="0.35"/>
    <row r="93507" customFormat="1" x14ac:dyDescent="0.35"/>
    <row r="93508" customFormat="1" x14ac:dyDescent="0.35"/>
    <row r="93509" customFormat="1" x14ac:dyDescent="0.35"/>
    <row r="93510" customFormat="1" x14ac:dyDescent="0.35"/>
    <row r="93511" customFormat="1" x14ac:dyDescent="0.35"/>
    <row r="93512" customFormat="1" x14ac:dyDescent="0.35"/>
    <row r="93513" customFormat="1" x14ac:dyDescent="0.35"/>
    <row r="93514" customFormat="1" x14ac:dyDescent="0.35"/>
    <row r="93515" customFormat="1" x14ac:dyDescent="0.35"/>
    <row r="93516" customFormat="1" x14ac:dyDescent="0.35"/>
    <row r="93517" customFormat="1" x14ac:dyDescent="0.35"/>
    <row r="93518" customFormat="1" x14ac:dyDescent="0.35"/>
    <row r="93519" customFormat="1" x14ac:dyDescent="0.35"/>
    <row r="93520" customFormat="1" x14ac:dyDescent="0.35"/>
    <row r="93521" customFormat="1" x14ac:dyDescent="0.35"/>
    <row r="93522" customFormat="1" x14ac:dyDescent="0.35"/>
    <row r="93523" customFormat="1" x14ac:dyDescent="0.35"/>
    <row r="93524" customFormat="1" x14ac:dyDescent="0.35"/>
    <row r="93525" customFormat="1" x14ac:dyDescent="0.35"/>
    <row r="93526" customFormat="1" x14ac:dyDescent="0.35"/>
    <row r="93527" customFormat="1" x14ac:dyDescent="0.35"/>
    <row r="93528" customFormat="1" x14ac:dyDescent="0.35"/>
    <row r="93529" customFormat="1" x14ac:dyDescent="0.35"/>
    <row r="93530" customFormat="1" x14ac:dyDescent="0.35"/>
    <row r="93531" customFormat="1" x14ac:dyDescent="0.35"/>
    <row r="93532" customFormat="1" x14ac:dyDescent="0.35"/>
    <row r="93533" customFormat="1" x14ac:dyDescent="0.35"/>
    <row r="93534" customFormat="1" x14ac:dyDescent="0.35"/>
    <row r="93535" customFormat="1" x14ac:dyDescent="0.35"/>
    <row r="93536" customFormat="1" x14ac:dyDescent="0.35"/>
    <row r="93537" customFormat="1" x14ac:dyDescent="0.35"/>
    <row r="93538" customFormat="1" x14ac:dyDescent="0.35"/>
    <row r="93539" customFormat="1" x14ac:dyDescent="0.35"/>
    <row r="93540" customFormat="1" x14ac:dyDescent="0.35"/>
    <row r="93541" customFormat="1" x14ac:dyDescent="0.35"/>
    <row r="93542" customFormat="1" x14ac:dyDescent="0.35"/>
    <row r="93543" customFormat="1" x14ac:dyDescent="0.35"/>
    <row r="93544" customFormat="1" x14ac:dyDescent="0.35"/>
    <row r="93545" customFormat="1" x14ac:dyDescent="0.35"/>
    <row r="93546" customFormat="1" x14ac:dyDescent="0.35"/>
    <row r="93547" customFormat="1" x14ac:dyDescent="0.35"/>
    <row r="93548" customFormat="1" x14ac:dyDescent="0.35"/>
    <row r="93549" customFormat="1" x14ac:dyDescent="0.35"/>
    <row r="93550" customFormat="1" x14ac:dyDescent="0.35"/>
    <row r="93551" customFormat="1" x14ac:dyDescent="0.35"/>
    <row r="93552" customFormat="1" x14ac:dyDescent="0.35"/>
    <row r="93553" customFormat="1" x14ac:dyDescent="0.35"/>
    <row r="93554" customFormat="1" x14ac:dyDescent="0.35"/>
    <row r="93555" customFormat="1" x14ac:dyDescent="0.35"/>
    <row r="93556" customFormat="1" x14ac:dyDescent="0.35"/>
    <row r="93557" customFormat="1" x14ac:dyDescent="0.35"/>
    <row r="93558" customFormat="1" x14ac:dyDescent="0.35"/>
    <row r="93559" customFormat="1" x14ac:dyDescent="0.35"/>
    <row r="93560" customFormat="1" x14ac:dyDescent="0.35"/>
    <row r="93561" customFormat="1" x14ac:dyDescent="0.35"/>
    <row r="93562" customFormat="1" x14ac:dyDescent="0.35"/>
    <row r="93563" customFormat="1" x14ac:dyDescent="0.35"/>
    <row r="93564" customFormat="1" x14ac:dyDescent="0.35"/>
    <row r="93565" customFormat="1" x14ac:dyDescent="0.35"/>
    <row r="93566" customFormat="1" x14ac:dyDescent="0.35"/>
    <row r="93567" customFormat="1" x14ac:dyDescent="0.35"/>
    <row r="93568" customFormat="1" x14ac:dyDescent="0.35"/>
    <row r="93569" customFormat="1" x14ac:dyDescent="0.35"/>
    <row r="93570" customFormat="1" x14ac:dyDescent="0.35"/>
    <row r="93571" customFormat="1" x14ac:dyDescent="0.35"/>
    <row r="93572" customFormat="1" x14ac:dyDescent="0.35"/>
    <row r="93573" customFormat="1" x14ac:dyDescent="0.35"/>
    <row r="93574" customFormat="1" x14ac:dyDescent="0.35"/>
    <row r="93575" customFormat="1" x14ac:dyDescent="0.35"/>
    <row r="93576" customFormat="1" x14ac:dyDescent="0.35"/>
    <row r="93577" customFormat="1" x14ac:dyDescent="0.35"/>
    <row r="93578" customFormat="1" x14ac:dyDescent="0.35"/>
    <row r="93579" customFormat="1" x14ac:dyDescent="0.35"/>
    <row r="93580" customFormat="1" x14ac:dyDescent="0.35"/>
    <row r="93581" customFormat="1" x14ac:dyDescent="0.35"/>
    <row r="93582" customFormat="1" x14ac:dyDescent="0.35"/>
    <row r="93583" customFormat="1" x14ac:dyDescent="0.35"/>
    <row r="93584" customFormat="1" x14ac:dyDescent="0.35"/>
    <row r="93585" customFormat="1" x14ac:dyDescent="0.35"/>
    <row r="93586" customFormat="1" x14ac:dyDescent="0.35"/>
    <row r="93587" customFormat="1" x14ac:dyDescent="0.35"/>
    <row r="93588" customFormat="1" x14ac:dyDescent="0.35"/>
    <row r="93589" customFormat="1" x14ac:dyDescent="0.35"/>
    <row r="93590" customFormat="1" x14ac:dyDescent="0.35"/>
    <row r="93591" customFormat="1" x14ac:dyDescent="0.35"/>
    <row r="93592" customFormat="1" x14ac:dyDescent="0.35"/>
    <row r="93593" customFormat="1" x14ac:dyDescent="0.35"/>
    <row r="93594" customFormat="1" x14ac:dyDescent="0.35"/>
    <row r="93595" customFormat="1" x14ac:dyDescent="0.35"/>
    <row r="93596" customFormat="1" x14ac:dyDescent="0.35"/>
    <row r="93597" customFormat="1" x14ac:dyDescent="0.35"/>
    <row r="93598" customFormat="1" x14ac:dyDescent="0.35"/>
    <row r="93599" customFormat="1" x14ac:dyDescent="0.35"/>
    <row r="93600" customFormat="1" x14ac:dyDescent="0.35"/>
    <row r="93601" customFormat="1" x14ac:dyDescent="0.35"/>
    <row r="93602" customFormat="1" x14ac:dyDescent="0.35"/>
    <row r="93603" customFormat="1" x14ac:dyDescent="0.35"/>
    <row r="93604" customFormat="1" x14ac:dyDescent="0.35"/>
    <row r="93605" customFormat="1" x14ac:dyDescent="0.35"/>
    <row r="93606" customFormat="1" x14ac:dyDescent="0.35"/>
    <row r="93607" customFormat="1" x14ac:dyDescent="0.35"/>
    <row r="93608" customFormat="1" x14ac:dyDescent="0.35"/>
    <row r="93609" customFormat="1" x14ac:dyDescent="0.35"/>
    <row r="93610" customFormat="1" x14ac:dyDescent="0.35"/>
    <row r="93611" customFormat="1" x14ac:dyDescent="0.35"/>
    <row r="93612" customFormat="1" x14ac:dyDescent="0.35"/>
    <row r="93613" customFormat="1" x14ac:dyDescent="0.35"/>
    <row r="93614" customFormat="1" x14ac:dyDescent="0.35"/>
    <row r="93615" customFormat="1" x14ac:dyDescent="0.35"/>
    <row r="93616" customFormat="1" x14ac:dyDescent="0.35"/>
    <row r="93617" customFormat="1" x14ac:dyDescent="0.35"/>
    <row r="93618" customFormat="1" x14ac:dyDescent="0.35"/>
    <row r="93619" customFormat="1" x14ac:dyDescent="0.35"/>
    <row r="93620" customFormat="1" x14ac:dyDescent="0.35"/>
    <row r="93621" customFormat="1" x14ac:dyDescent="0.35"/>
    <row r="93622" customFormat="1" x14ac:dyDescent="0.35"/>
    <row r="93623" customFormat="1" x14ac:dyDescent="0.35"/>
    <row r="93624" customFormat="1" x14ac:dyDescent="0.35"/>
    <row r="93625" customFormat="1" x14ac:dyDescent="0.35"/>
    <row r="93626" customFormat="1" x14ac:dyDescent="0.35"/>
    <row r="93627" customFormat="1" x14ac:dyDescent="0.35"/>
    <row r="93628" customFormat="1" x14ac:dyDescent="0.35"/>
    <row r="93629" customFormat="1" x14ac:dyDescent="0.35"/>
    <row r="93630" customFormat="1" x14ac:dyDescent="0.35"/>
    <row r="93631" customFormat="1" x14ac:dyDescent="0.35"/>
    <row r="93632" customFormat="1" x14ac:dyDescent="0.35"/>
    <row r="93633" customFormat="1" x14ac:dyDescent="0.35"/>
    <row r="93634" customFormat="1" x14ac:dyDescent="0.35"/>
    <row r="93635" customFormat="1" x14ac:dyDescent="0.35"/>
    <row r="93636" customFormat="1" x14ac:dyDescent="0.35"/>
    <row r="93637" customFormat="1" x14ac:dyDescent="0.35"/>
    <row r="93638" customFormat="1" x14ac:dyDescent="0.35"/>
    <row r="93639" customFormat="1" x14ac:dyDescent="0.35"/>
    <row r="93640" customFormat="1" x14ac:dyDescent="0.35"/>
    <row r="93641" customFormat="1" x14ac:dyDescent="0.35"/>
    <row r="93642" customFormat="1" x14ac:dyDescent="0.35"/>
    <row r="93643" customFormat="1" x14ac:dyDescent="0.35"/>
    <row r="93644" customFormat="1" x14ac:dyDescent="0.35"/>
    <row r="93645" customFormat="1" x14ac:dyDescent="0.35"/>
    <row r="93646" customFormat="1" x14ac:dyDescent="0.35"/>
    <row r="93647" customFormat="1" x14ac:dyDescent="0.35"/>
    <row r="93648" customFormat="1" x14ac:dyDescent="0.35"/>
    <row r="93649" customFormat="1" x14ac:dyDescent="0.35"/>
    <row r="93650" customFormat="1" x14ac:dyDescent="0.35"/>
    <row r="93651" customFormat="1" x14ac:dyDescent="0.35"/>
    <row r="93652" customFormat="1" x14ac:dyDescent="0.35"/>
    <row r="93653" customFormat="1" x14ac:dyDescent="0.35"/>
    <row r="93654" customFormat="1" x14ac:dyDescent="0.35"/>
    <row r="93655" customFormat="1" x14ac:dyDescent="0.35"/>
    <row r="93656" customFormat="1" x14ac:dyDescent="0.35"/>
    <row r="93657" customFormat="1" x14ac:dyDescent="0.35"/>
    <row r="93658" customFormat="1" x14ac:dyDescent="0.35"/>
    <row r="93659" customFormat="1" x14ac:dyDescent="0.35"/>
    <row r="93660" customFormat="1" x14ac:dyDescent="0.35"/>
    <row r="93661" customFormat="1" x14ac:dyDescent="0.35"/>
    <row r="93662" customFormat="1" x14ac:dyDescent="0.35"/>
    <row r="93663" customFormat="1" x14ac:dyDescent="0.35"/>
    <row r="93664" customFormat="1" x14ac:dyDescent="0.35"/>
    <row r="93665" customFormat="1" x14ac:dyDescent="0.35"/>
    <row r="93666" customFormat="1" x14ac:dyDescent="0.35"/>
    <row r="93667" customFormat="1" x14ac:dyDescent="0.35"/>
    <row r="93668" customFormat="1" x14ac:dyDescent="0.35"/>
    <row r="93669" customFormat="1" x14ac:dyDescent="0.35"/>
    <row r="93670" customFormat="1" x14ac:dyDescent="0.35"/>
    <row r="93671" customFormat="1" x14ac:dyDescent="0.35"/>
    <row r="93672" customFormat="1" x14ac:dyDescent="0.35"/>
    <row r="93673" customFormat="1" x14ac:dyDescent="0.35"/>
    <row r="93674" customFormat="1" x14ac:dyDescent="0.35"/>
    <row r="93675" customFormat="1" x14ac:dyDescent="0.35"/>
    <row r="93676" customFormat="1" x14ac:dyDescent="0.35"/>
    <row r="93677" customFormat="1" x14ac:dyDescent="0.35"/>
    <row r="93678" customFormat="1" x14ac:dyDescent="0.35"/>
    <row r="93679" customFormat="1" x14ac:dyDescent="0.35"/>
    <row r="93680" customFormat="1" x14ac:dyDescent="0.35"/>
    <row r="93681" customFormat="1" x14ac:dyDescent="0.35"/>
    <row r="93682" customFormat="1" x14ac:dyDescent="0.35"/>
    <row r="93683" customFormat="1" x14ac:dyDescent="0.35"/>
    <row r="93684" customFormat="1" x14ac:dyDescent="0.35"/>
    <row r="93685" customFormat="1" x14ac:dyDescent="0.35"/>
    <row r="93686" customFormat="1" x14ac:dyDescent="0.35"/>
    <row r="93687" customFormat="1" x14ac:dyDescent="0.35"/>
    <row r="93688" customFormat="1" x14ac:dyDescent="0.35"/>
    <row r="93689" customFormat="1" x14ac:dyDescent="0.35"/>
    <row r="93690" customFormat="1" x14ac:dyDescent="0.35"/>
    <row r="93691" customFormat="1" x14ac:dyDescent="0.35"/>
    <row r="93692" customFormat="1" x14ac:dyDescent="0.35"/>
    <row r="93693" customFormat="1" x14ac:dyDescent="0.35"/>
    <row r="93694" customFormat="1" x14ac:dyDescent="0.35"/>
    <row r="93695" customFormat="1" x14ac:dyDescent="0.35"/>
    <row r="93696" customFormat="1" x14ac:dyDescent="0.35"/>
    <row r="93697" customFormat="1" x14ac:dyDescent="0.35"/>
    <row r="93698" customFormat="1" x14ac:dyDescent="0.35"/>
    <row r="93699" customFormat="1" x14ac:dyDescent="0.35"/>
    <row r="93700" customFormat="1" x14ac:dyDescent="0.35"/>
    <row r="93701" customFormat="1" x14ac:dyDescent="0.35"/>
    <row r="93702" customFormat="1" x14ac:dyDescent="0.35"/>
    <row r="93703" customFormat="1" x14ac:dyDescent="0.35"/>
    <row r="93704" customFormat="1" x14ac:dyDescent="0.35"/>
    <row r="93705" customFormat="1" x14ac:dyDescent="0.35"/>
    <row r="93706" customFormat="1" x14ac:dyDescent="0.35"/>
    <row r="93707" customFormat="1" x14ac:dyDescent="0.35"/>
    <row r="93708" customFormat="1" x14ac:dyDescent="0.35"/>
    <row r="93709" customFormat="1" x14ac:dyDescent="0.35"/>
    <row r="93710" customFormat="1" x14ac:dyDescent="0.35"/>
    <row r="93711" customFormat="1" x14ac:dyDescent="0.35"/>
    <row r="93712" customFormat="1" x14ac:dyDescent="0.35"/>
    <row r="93713" customFormat="1" x14ac:dyDescent="0.35"/>
    <row r="93714" customFormat="1" x14ac:dyDescent="0.35"/>
    <row r="93715" customFormat="1" x14ac:dyDescent="0.35"/>
    <row r="93716" customFormat="1" x14ac:dyDescent="0.35"/>
    <row r="93717" customFormat="1" x14ac:dyDescent="0.35"/>
    <row r="93718" customFormat="1" x14ac:dyDescent="0.35"/>
    <row r="93719" customFormat="1" x14ac:dyDescent="0.35"/>
    <row r="93720" customFormat="1" x14ac:dyDescent="0.35"/>
    <row r="93721" customFormat="1" x14ac:dyDescent="0.35"/>
    <row r="93722" customFormat="1" x14ac:dyDescent="0.35"/>
    <row r="93723" customFormat="1" x14ac:dyDescent="0.35"/>
    <row r="93724" customFormat="1" x14ac:dyDescent="0.35"/>
    <row r="93725" customFormat="1" x14ac:dyDescent="0.35"/>
    <row r="93726" customFormat="1" x14ac:dyDescent="0.35"/>
    <row r="93727" customFormat="1" x14ac:dyDescent="0.35"/>
    <row r="93728" customFormat="1" x14ac:dyDescent="0.35"/>
    <row r="93729" customFormat="1" x14ac:dyDescent="0.35"/>
    <row r="93730" customFormat="1" x14ac:dyDescent="0.35"/>
    <row r="93731" customFormat="1" x14ac:dyDescent="0.35"/>
    <row r="93732" customFormat="1" x14ac:dyDescent="0.35"/>
    <row r="93733" customFormat="1" x14ac:dyDescent="0.35"/>
    <row r="93734" customFormat="1" x14ac:dyDescent="0.35"/>
    <row r="93735" customFormat="1" x14ac:dyDescent="0.35"/>
    <row r="93736" customFormat="1" x14ac:dyDescent="0.35"/>
    <row r="93737" customFormat="1" x14ac:dyDescent="0.35"/>
    <row r="93738" customFormat="1" x14ac:dyDescent="0.35"/>
    <row r="93739" customFormat="1" x14ac:dyDescent="0.35"/>
    <row r="93740" customFormat="1" x14ac:dyDescent="0.35"/>
    <row r="93741" customFormat="1" x14ac:dyDescent="0.35"/>
    <row r="93742" customFormat="1" x14ac:dyDescent="0.35"/>
    <row r="93743" customFormat="1" x14ac:dyDescent="0.35"/>
    <row r="93744" customFormat="1" x14ac:dyDescent="0.35"/>
    <row r="93745" customFormat="1" x14ac:dyDescent="0.35"/>
    <row r="93746" customFormat="1" x14ac:dyDescent="0.35"/>
    <row r="93747" customFormat="1" x14ac:dyDescent="0.35"/>
    <row r="93748" customFormat="1" x14ac:dyDescent="0.35"/>
    <row r="93749" customFormat="1" x14ac:dyDescent="0.35"/>
    <row r="93750" customFormat="1" x14ac:dyDescent="0.35"/>
    <row r="93751" customFormat="1" x14ac:dyDescent="0.35"/>
    <row r="93752" customFormat="1" x14ac:dyDescent="0.35"/>
    <row r="93753" customFormat="1" x14ac:dyDescent="0.35"/>
    <row r="93754" customFormat="1" x14ac:dyDescent="0.35"/>
    <row r="93755" customFormat="1" x14ac:dyDescent="0.35"/>
    <row r="93756" customFormat="1" x14ac:dyDescent="0.35"/>
    <row r="93757" customFormat="1" x14ac:dyDescent="0.35"/>
    <row r="93758" customFormat="1" x14ac:dyDescent="0.35"/>
    <row r="93759" customFormat="1" x14ac:dyDescent="0.35"/>
    <row r="93760" customFormat="1" x14ac:dyDescent="0.35"/>
    <row r="93761" customFormat="1" x14ac:dyDescent="0.35"/>
    <row r="93762" customFormat="1" x14ac:dyDescent="0.35"/>
    <row r="93763" customFormat="1" x14ac:dyDescent="0.35"/>
    <row r="93764" customFormat="1" x14ac:dyDescent="0.35"/>
    <row r="93765" customFormat="1" x14ac:dyDescent="0.35"/>
    <row r="93766" customFormat="1" x14ac:dyDescent="0.35"/>
    <row r="93767" customFormat="1" x14ac:dyDescent="0.35"/>
    <row r="93768" customFormat="1" x14ac:dyDescent="0.35"/>
    <row r="93769" customFormat="1" x14ac:dyDescent="0.35"/>
    <row r="93770" customFormat="1" x14ac:dyDescent="0.35"/>
    <row r="93771" customFormat="1" x14ac:dyDescent="0.35"/>
    <row r="93772" customFormat="1" x14ac:dyDescent="0.35"/>
    <row r="93773" customFormat="1" x14ac:dyDescent="0.35"/>
    <row r="93774" customFormat="1" x14ac:dyDescent="0.35"/>
    <row r="93775" customFormat="1" x14ac:dyDescent="0.35"/>
    <row r="93776" customFormat="1" x14ac:dyDescent="0.35"/>
    <row r="93777" customFormat="1" x14ac:dyDescent="0.35"/>
    <row r="93778" customFormat="1" x14ac:dyDescent="0.35"/>
    <row r="93779" customFormat="1" x14ac:dyDescent="0.35"/>
    <row r="93780" customFormat="1" x14ac:dyDescent="0.35"/>
    <row r="93781" customFormat="1" x14ac:dyDescent="0.35"/>
    <row r="93782" customFormat="1" x14ac:dyDescent="0.35"/>
    <row r="93783" customFormat="1" x14ac:dyDescent="0.35"/>
    <row r="93784" customFormat="1" x14ac:dyDescent="0.35"/>
    <row r="93785" customFormat="1" x14ac:dyDescent="0.35"/>
    <row r="93786" customFormat="1" x14ac:dyDescent="0.35"/>
    <row r="93787" customFormat="1" x14ac:dyDescent="0.35"/>
    <row r="93788" customFormat="1" x14ac:dyDescent="0.35"/>
    <row r="93789" customFormat="1" x14ac:dyDescent="0.35"/>
    <row r="93790" customFormat="1" x14ac:dyDescent="0.35"/>
    <row r="93791" customFormat="1" x14ac:dyDescent="0.35"/>
    <row r="93792" customFormat="1" x14ac:dyDescent="0.35"/>
    <row r="93793" customFormat="1" x14ac:dyDescent="0.35"/>
    <row r="93794" customFormat="1" x14ac:dyDescent="0.35"/>
    <row r="93795" customFormat="1" x14ac:dyDescent="0.35"/>
    <row r="93796" customFormat="1" x14ac:dyDescent="0.35"/>
    <row r="93797" customFormat="1" x14ac:dyDescent="0.35"/>
    <row r="93798" customFormat="1" x14ac:dyDescent="0.35"/>
    <row r="93799" customFormat="1" x14ac:dyDescent="0.35"/>
    <row r="93800" customFormat="1" x14ac:dyDescent="0.35"/>
    <row r="93801" customFormat="1" x14ac:dyDescent="0.35"/>
    <row r="93802" customFormat="1" x14ac:dyDescent="0.35"/>
    <row r="93803" customFormat="1" x14ac:dyDescent="0.35"/>
    <row r="93804" customFormat="1" x14ac:dyDescent="0.35"/>
    <row r="93805" customFormat="1" x14ac:dyDescent="0.35"/>
    <row r="93806" customFormat="1" x14ac:dyDescent="0.35"/>
    <row r="93807" customFormat="1" x14ac:dyDescent="0.35"/>
    <row r="93808" customFormat="1" x14ac:dyDescent="0.35"/>
    <row r="93809" customFormat="1" x14ac:dyDescent="0.35"/>
    <row r="93810" customFormat="1" x14ac:dyDescent="0.35"/>
    <row r="93811" customFormat="1" x14ac:dyDescent="0.35"/>
    <row r="93812" customFormat="1" x14ac:dyDescent="0.35"/>
    <row r="93813" customFormat="1" x14ac:dyDescent="0.35"/>
    <row r="93814" customFormat="1" x14ac:dyDescent="0.35"/>
    <row r="93815" customFormat="1" x14ac:dyDescent="0.35"/>
    <row r="93816" customFormat="1" x14ac:dyDescent="0.35"/>
    <row r="93817" customFormat="1" x14ac:dyDescent="0.35"/>
    <row r="93818" customFormat="1" x14ac:dyDescent="0.35"/>
    <row r="93819" customFormat="1" x14ac:dyDescent="0.35"/>
    <row r="93820" customFormat="1" x14ac:dyDescent="0.35"/>
    <row r="93821" customFormat="1" x14ac:dyDescent="0.35"/>
    <row r="93822" customFormat="1" x14ac:dyDescent="0.35"/>
    <row r="93823" customFormat="1" x14ac:dyDescent="0.35"/>
    <row r="93824" customFormat="1" x14ac:dyDescent="0.35"/>
    <row r="93825" customFormat="1" x14ac:dyDescent="0.35"/>
    <row r="93826" customFormat="1" x14ac:dyDescent="0.35"/>
    <row r="93827" customFormat="1" x14ac:dyDescent="0.35"/>
    <row r="93828" customFormat="1" x14ac:dyDescent="0.35"/>
    <row r="93829" customFormat="1" x14ac:dyDescent="0.35"/>
    <row r="93830" customFormat="1" x14ac:dyDescent="0.35"/>
    <row r="93831" customFormat="1" x14ac:dyDescent="0.35"/>
    <row r="93832" customFormat="1" x14ac:dyDescent="0.35"/>
    <row r="93833" customFormat="1" x14ac:dyDescent="0.35"/>
    <row r="93834" customFormat="1" x14ac:dyDescent="0.35"/>
    <row r="93835" customFormat="1" x14ac:dyDescent="0.35"/>
    <row r="93836" customFormat="1" x14ac:dyDescent="0.35"/>
    <row r="93837" customFormat="1" x14ac:dyDescent="0.35"/>
    <row r="93838" customFormat="1" x14ac:dyDescent="0.35"/>
    <row r="93839" customFormat="1" x14ac:dyDescent="0.35"/>
    <row r="93840" customFormat="1" x14ac:dyDescent="0.35"/>
    <row r="93841" customFormat="1" x14ac:dyDescent="0.35"/>
    <row r="93842" customFormat="1" x14ac:dyDescent="0.35"/>
    <row r="93843" customFormat="1" x14ac:dyDescent="0.35"/>
    <row r="93844" customFormat="1" x14ac:dyDescent="0.35"/>
    <row r="93845" customFormat="1" x14ac:dyDescent="0.35"/>
    <row r="93846" customFormat="1" x14ac:dyDescent="0.35"/>
    <row r="93847" customFormat="1" x14ac:dyDescent="0.35"/>
    <row r="93848" customFormat="1" x14ac:dyDescent="0.35"/>
    <row r="93849" customFormat="1" x14ac:dyDescent="0.35"/>
    <row r="93850" customFormat="1" x14ac:dyDescent="0.35"/>
    <row r="93851" customFormat="1" x14ac:dyDescent="0.35"/>
    <row r="93852" customFormat="1" x14ac:dyDescent="0.35"/>
    <row r="93853" customFormat="1" x14ac:dyDescent="0.35"/>
    <row r="93854" customFormat="1" x14ac:dyDescent="0.35"/>
    <row r="93855" customFormat="1" x14ac:dyDescent="0.35"/>
    <row r="93856" customFormat="1" x14ac:dyDescent="0.35"/>
    <row r="93857" customFormat="1" x14ac:dyDescent="0.35"/>
    <row r="93858" customFormat="1" x14ac:dyDescent="0.35"/>
    <row r="93859" customFormat="1" x14ac:dyDescent="0.35"/>
    <row r="93860" customFormat="1" x14ac:dyDescent="0.35"/>
    <row r="93861" customFormat="1" x14ac:dyDescent="0.35"/>
    <row r="93862" customFormat="1" x14ac:dyDescent="0.35"/>
    <row r="93863" customFormat="1" x14ac:dyDescent="0.35"/>
    <row r="93864" customFormat="1" x14ac:dyDescent="0.35"/>
    <row r="93865" customFormat="1" x14ac:dyDescent="0.35"/>
    <row r="93866" customFormat="1" x14ac:dyDescent="0.35"/>
    <row r="93867" customFormat="1" x14ac:dyDescent="0.35"/>
    <row r="93868" customFormat="1" x14ac:dyDescent="0.35"/>
    <row r="93869" customFormat="1" x14ac:dyDescent="0.35"/>
    <row r="93870" customFormat="1" x14ac:dyDescent="0.35"/>
    <row r="93871" customFormat="1" x14ac:dyDescent="0.35"/>
    <row r="93872" customFormat="1" x14ac:dyDescent="0.35"/>
    <row r="93873" customFormat="1" x14ac:dyDescent="0.35"/>
    <row r="93874" customFormat="1" x14ac:dyDescent="0.35"/>
    <row r="93875" customFormat="1" x14ac:dyDescent="0.35"/>
    <row r="93876" customFormat="1" x14ac:dyDescent="0.35"/>
    <row r="93877" customFormat="1" x14ac:dyDescent="0.35"/>
    <row r="93878" customFormat="1" x14ac:dyDescent="0.35"/>
    <row r="93879" customFormat="1" x14ac:dyDescent="0.35"/>
    <row r="93880" customFormat="1" x14ac:dyDescent="0.35"/>
    <row r="93881" customFormat="1" x14ac:dyDescent="0.35"/>
    <row r="93882" customFormat="1" x14ac:dyDescent="0.35"/>
    <row r="93883" customFormat="1" x14ac:dyDescent="0.35"/>
    <row r="93884" customFormat="1" x14ac:dyDescent="0.35"/>
    <row r="93885" customFormat="1" x14ac:dyDescent="0.35"/>
    <row r="93886" customFormat="1" x14ac:dyDescent="0.35"/>
    <row r="93887" customFormat="1" x14ac:dyDescent="0.35"/>
    <row r="93888" customFormat="1" x14ac:dyDescent="0.35"/>
    <row r="93889" customFormat="1" x14ac:dyDescent="0.35"/>
    <row r="93890" customFormat="1" x14ac:dyDescent="0.35"/>
    <row r="93891" customFormat="1" x14ac:dyDescent="0.35"/>
    <row r="93892" customFormat="1" x14ac:dyDescent="0.35"/>
    <row r="93893" customFormat="1" x14ac:dyDescent="0.35"/>
    <row r="93894" customFormat="1" x14ac:dyDescent="0.35"/>
    <row r="93895" customFormat="1" x14ac:dyDescent="0.35"/>
    <row r="93896" customFormat="1" x14ac:dyDescent="0.35"/>
    <row r="93897" customFormat="1" x14ac:dyDescent="0.35"/>
    <row r="93898" customFormat="1" x14ac:dyDescent="0.35"/>
    <row r="93899" customFormat="1" x14ac:dyDescent="0.35"/>
    <row r="93900" customFormat="1" x14ac:dyDescent="0.35"/>
    <row r="93901" customFormat="1" x14ac:dyDescent="0.35"/>
    <row r="93902" customFormat="1" x14ac:dyDescent="0.35"/>
    <row r="93903" customFormat="1" x14ac:dyDescent="0.35"/>
    <row r="93904" customFormat="1" x14ac:dyDescent="0.35"/>
    <row r="93905" customFormat="1" x14ac:dyDescent="0.35"/>
    <row r="93906" customFormat="1" x14ac:dyDescent="0.35"/>
    <row r="93907" customFormat="1" x14ac:dyDescent="0.35"/>
    <row r="93908" customFormat="1" x14ac:dyDescent="0.35"/>
    <row r="93909" customFormat="1" x14ac:dyDescent="0.35"/>
    <row r="93910" customFormat="1" x14ac:dyDescent="0.35"/>
    <row r="93911" customFormat="1" x14ac:dyDescent="0.35"/>
    <row r="93912" customFormat="1" x14ac:dyDescent="0.35"/>
    <row r="93913" customFormat="1" x14ac:dyDescent="0.35"/>
    <row r="93914" customFormat="1" x14ac:dyDescent="0.35"/>
    <row r="93915" customFormat="1" x14ac:dyDescent="0.35"/>
    <row r="93916" customFormat="1" x14ac:dyDescent="0.35"/>
    <row r="93917" customFormat="1" x14ac:dyDescent="0.35"/>
    <row r="93918" customFormat="1" x14ac:dyDescent="0.35"/>
    <row r="93919" customFormat="1" x14ac:dyDescent="0.35"/>
    <row r="93920" customFormat="1" x14ac:dyDescent="0.35"/>
    <row r="93921" customFormat="1" x14ac:dyDescent="0.35"/>
    <row r="93922" customFormat="1" x14ac:dyDescent="0.35"/>
    <row r="93923" customFormat="1" x14ac:dyDescent="0.35"/>
    <row r="93924" customFormat="1" x14ac:dyDescent="0.35"/>
    <row r="93925" customFormat="1" x14ac:dyDescent="0.35"/>
    <row r="93926" customFormat="1" x14ac:dyDescent="0.35"/>
    <row r="93927" customFormat="1" x14ac:dyDescent="0.35"/>
    <row r="93928" customFormat="1" x14ac:dyDescent="0.35"/>
    <row r="93929" customFormat="1" x14ac:dyDescent="0.35"/>
    <row r="93930" customFormat="1" x14ac:dyDescent="0.35"/>
    <row r="93931" customFormat="1" x14ac:dyDescent="0.35"/>
    <row r="93932" customFormat="1" x14ac:dyDescent="0.35"/>
    <row r="93933" customFormat="1" x14ac:dyDescent="0.35"/>
    <row r="93934" customFormat="1" x14ac:dyDescent="0.35"/>
    <row r="93935" customFormat="1" x14ac:dyDescent="0.35"/>
    <row r="93936" customFormat="1" x14ac:dyDescent="0.35"/>
    <row r="93937" customFormat="1" x14ac:dyDescent="0.35"/>
    <row r="93938" customFormat="1" x14ac:dyDescent="0.35"/>
    <row r="93939" customFormat="1" x14ac:dyDescent="0.35"/>
    <row r="93940" customFormat="1" x14ac:dyDescent="0.35"/>
    <row r="93941" customFormat="1" x14ac:dyDescent="0.35"/>
    <row r="93942" customFormat="1" x14ac:dyDescent="0.35"/>
    <row r="93943" customFormat="1" x14ac:dyDescent="0.35"/>
    <row r="93944" customFormat="1" x14ac:dyDescent="0.35"/>
    <row r="93945" customFormat="1" x14ac:dyDescent="0.35"/>
    <row r="93946" customFormat="1" x14ac:dyDescent="0.35"/>
    <row r="93947" customFormat="1" x14ac:dyDescent="0.35"/>
    <row r="93948" customFormat="1" x14ac:dyDescent="0.35"/>
    <row r="93949" customFormat="1" x14ac:dyDescent="0.35"/>
    <row r="93950" customFormat="1" x14ac:dyDescent="0.35"/>
    <row r="93951" customFormat="1" x14ac:dyDescent="0.35"/>
    <row r="93952" customFormat="1" x14ac:dyDescent="0.35"/>
    <row r="93953" customFormat="1" x14ac:dyDescent="0.35"/>
    <row r="93954" customFormat="1" x14ac:dyDescent="0.35"/>
    <row r="93955" customFormat="1" x14ac:dyDescent="0.35"/>
    <row r="93956" customFormat="1" x14ac:dyDescent="0.35"/>
    <row r="93957" customFormat="1" x14ac:dyDescent="0.35"/>
    <row r="93958" customFormat="1" x14ac:dyDescent="0.35"/>
    <row r="93959" customFormat="1" x14ac:dyDescent="0.35"/>
    <row r="93960" customFormat="1" x14ac:dyDescent="0.35"/>
    <row r="93961" customFormat="1" x14ac:dyDescent="0.35"/>
    <row r="93962" customFormat="1" x14ac:dyDescent="0.35"/>
    <row r="93963" customFormat="1" x14ac:dyDescent="0.35"/>
    <row r="93964" customFormat="1" x14ac:dyDescent="0.35"/>
    <row r="93965" customFormat="1" x14ac:dyDescent="0.35"/>
    <row r="93966" customFormat="1" x14ac:dyDescent="0.35"/>
    <row r="93967" customFormat="1" x14ac:dyDescent="0.35"/>
    <row r="93968" customFormat="1" x14ac:dyDescent="0.35"/>
    <row r="93969" customFormat="1" x14ac:dyDescent="0.35"/>
    <row r="93970" customFormat="1" x14ac:dyDescent="0.35"/>
    <row r="93971" customFormat="1" x14ac:dyDescent="0.35"/>
    <row r="93972" customFormat="1" x14ac:dyDescent="0.35"/>
    <row r="93973" customFormat="1" x14ac:dyDescent="0.35"/>
    <row r="93974" customFormat="1" x14ac:dyDescent="0.35"/>
    <row r="93975" customFormat="1" x14ac:dyDescent="0.35"/>
    <row r="93976" customFormat="1" x14ac:dyDescent="0.35"/>
    <row r="93977" customFormat="1" x14ac:dyDescent="0.35"/>
    <row r="93978" customFormat="1" x14ac:dyDescent="0.35"/>
    <row r="93979" customFormat="1" x14ac:dyDescent="0.35"/>
    <row r="93980" customFormat="1" x14ac:dyDescent="0.35"/>
    <row r="93981" customFormat="1" x14ac:dyDescent="0.35"/>
    <row r="93982" customFormat="1" x14ac:dyDescent="0.35"/>
    <row r="93983" customFormat="1" x14ac:dyDescent="0.35"/>
    <row r="93984" customFormat="1" x14ac:dyDescent="0.35"/>
    <row r="93985" customFormat="1" x14ac:dyDescent="0.35"/>
    <row r="93986" customFormat="1" x14ac:dyDescent="0.35"/>
    <row r="93987" customFormat="1" x14ac:dyDescent="0.35"/>
    <row r="93988" customFormat="1" x14ac:dyDescent="0.35"/>
    <row r="93989" customFormat="1" x14ac:dyDescent="0.35"/>
    <row r="93990" customFormat="1" x14ac:dyDescent="0.35"/>
    <row r="93991" customFormat="1" x14ac:dyDescent="0.35"/>
    <row r="93992" customFormat="1" x14ac:dyDescent="0.35"/>
    <row r="93993" customFormat="1" x14ac:dyDescent="0.35"/>
    <row r="93994" customFormat="1" x14ac:dyDescent="0.35"/>
    <row r="93995" customFormat="1" x14ac:dyDescent="0.35"/>
    <row r="93996" customFormat="1" x14ac:dyDescent="0.35"/>
    <row r="93997" customFormat="1" x14ac:dyDescent="0.35"/>
    <row r="93998" customFormat="1" x14ac:dyDescent="0.35"/>
    <row r="93999" customFormat="1" x14ac:dyDescent="0.35"/>
    <row r="94000" customFormat="1" x14ac:dyDescent="0.35"/>
    <row r="94001" customFormat="1" x14ac:dyDescent="0.35"/>
    <row r="94002" customFormat="1" x14ac:dyDescent="0.35"/>
    <row r="94003" customFormat="1" x14ac:dyDescent="0.35"/>
    <row r="94004" customFormat="1" x14ac:dyDescent="0.35"/>
    <row r="94005" customFormat="1" x14ac:dyDescent="0.35"/>
    <row r="94006" customFormat="1" x14ac:dyDescent="0.35"/>
    <row r="94007" customFormat="1" x14ac:dyDescent="0.35"/>
    <row r="94008" customFormat="1" x14ac:dyDescent="0.35"/>
    <row r="94009" customFormat="1" x14ac:dyDescent="0.35"/>
    <row r="94010" customFormat="1" x14ac:dyDescent="0.35"/>
    <row r="94011" customFormat="1" x14ac:dyDescent="0.35"/>
    <row r="94012" customFormat="1" x14ac:dyDescent="0.35"/>
    <row r="94013" customFormat="1" x14ac:dyDescent="0.35"/>
    <row r="94014" customFormat="1" x14ac:dyDescent="0.35"/>
    <row r="94015" customFormat="1" x14ac:dyDescent="0.35"/>
    <row r="94016" customFormat="1" x14ac:dyDescent="0.35"/>
    <row r="94017" customFormat="1" x14ac:dyDescent="0.35"/>
    <row r="94018" customFormat="1" x14ac:dyDescent="0.35"/>
    <row r="94019" customFormat="1" x14ac:dyDescent="0.35"/>
    <row r="94020" customFormat="1" x14ac:dyDescent="0.35"/>
    <row r="94021" customFormat="1" x14ac:dyDescent="0.35"/>
    <row r="94022" customFormat="1" x14ac:dyDescent="0.35"/>
    <row r="94023" customFormat="1" x14ac:dyDescent="0.35"/>
    <row r="94024" customFormat="1" x14ac:dyDescent="0.35"/>
    <row r="94025" customFormat="1" x14ac:dyDescent="0.35"/>
    <row r="94026" customFormat="1" x14ac:dyDescent="0.35"/>
    <row r="94027" customFormat="1" x14ac:dyDescent="0.35"/>
    <row r="94028" customFormat="1" x14ac:dyDescent="0.35"/>
    <row r="94029" customFormat="1" x14ac:dyDescent="0.35"/>
    <row r="94030" customFormat="1" x14ac:dyDescent="0.35"/>
    <row r="94031" customFormat="1" x14ac:dyDescent="0.35"/>
    <row r="94032" customFormat="1" x14ac:dyDescent="0.35"/>
    <row r="94033" customFormat="1" x14ac:dyDescent="0.35"/>
    <row r="94034" customFormat="1" x14ac:dyDescent="0.35"/>
    <row r="94035" customFormat="1" x14ac:dyDescent="0.35"/>
    <row r="94036" customFormat="1" x14ac:dyDescent="0.35"/>
    <row r="94037" customFormat="1" x14ac:dyDescent="0.35"/>
    <row r="94038" customFormat="1" x14ac:dyDescent="0.35"/>
    <row r="94039" customFormat="1" x14ac:dyDescent="0.35"/>
    <row r="94040" customFormat="1" x14ac:dyDescent="0.35"/>
    <row r="94041" customFormat="1" x14ac:dyDescent="0.35"/>
    <row r="94042" customFormat="1" x14ac:dyDescent="0.35"/>
    <row r="94043" customFormat="1" x14ac:dyDescent="0.35"/>
    <row r="94044" customFormat="1" x14ac:dyDescent="0.35"/>
    <row r="94045" customFormat="1" x14ac:dyDescent="0.35"/>
    <row r="94046" customFormat="1" x14ac:dyDescent="0.35"/>
    <row r="94047" customFormat="1" x14ac:dyDescent="0.35"/>
    <row r="94048" customFormat="1" x14ac:dyDescent="0.35"/>
    <row r="94049" customFormat="1" x14ac:dyDescent="0.35"/>
    <row r="94050" customFormat="1" x14ac:dyDescent="0.35"/>
    <row r="94051" customFormat="1" x14ac:dyDescent="0.35"/>
    <row r="94052" customFormat="1" x14ac:dyDescent="0.35"/>
    <row r="94053" customFormat="1" x14ac:dyDescent="0.35"/>
    <row r="94054" customFormat="1" x14ac:dyDescent="0.35"/>
    <row r="94055" customFormat="1" x14ac:dyDescent="0.35"/>
    <row r="94056" customFormat="1" x14ac:dyDescent="0.35"/>
    <row r="94057" customFormat="1" x14ac:dyDescent="0.35"/>
    <row r="94058" customFormat="1" x14ac:dyDescent="0.35"/>
    <row r="94059" customFormat="1" x14ac:dyDescent="0.35"/>
    <row r="94060" customFormat="1" x14ac:dyDescent="0.35"/>
    <row r="94061" customFormat="1" x14ac:dyDescent="0.35"/>
    <row r="94062" customFormat="1" x14ac:dyDescent="0.35"/>
    <row r="94063" customFormat="1" x14ac:dyDescent="0.35"/>
    <row r="94064" customFormat="1" x14ac:dyDescent="0.35"/>
    <row r="94065" customFormat="1" x14ac:dyDescent="0.35"/>
    <row r="94066" customFormat="1" x14ac:dyDescent="0.35"/>
    <row r="94067" customFormat="1" x14ac:dyDescent="0.35"/>
    <row r="94068" customFormat="1" x14ac:dyDescent="0.35"/>
    <row r="94069" customFormat="1" x14ac:dyDescent="0.35"/>
    <row r="94070" customFormat="1" x14ac:dyDescent="0.35"/>
    <row r="94071" customFormat="1" x14ac:dyDescent="0.35"/>
    <row r="94072" customFormat="1" x14ac:dyDescent="0.35"/>
    <row r="94073" customFormat="1" x14ac:dyDescent="0.35"/>
    <row r="94074" customFormat="1" x14ac:dyDescent="0.35"/>
    <row r="94075" customFormat="1" x14ac:dyDescent="0.35"/>
    <row r="94076" customFormat="1" x14ac:dyDescent="0.35"/>
    <row r="94077" customFormat="1" x14ac:dyDescent="0.35"/>
    <row r="94078" customFormat="1" x14ac:dyDescent="0.35"/>
    <row r="94079" customFormat="1" x14ac:dyDescent="0.35"/>
    <row r="94080" customFormat="1" x14ac:dyDescent="0.35"/>
    <row r="94081" customFormat="1" x14ac:dyDescent="0.35"/>
    <row r="94082" customFormat="1" x14ac:dyDescent="0.35"/>
    <row r="94083" customFormat="1" x14ac:dyDescent="0.35"/>
    <row r="94084" customFormat="1" x14ac:dyDescent="0.35"/>
    <row r="94085" customFormat="1" x14ac:dyDescent="0.35"/>
    <row r="94086" customFormat="1" x14ac:dyDescent="0.35"/>
    <row r="94087" customFormat="1" x14ac:dyDescent="0.35"/>
    <row r="94088" customFormat="1" x14ac:dyDescent="0.35"/>
    <row r="94089" customFormat="1" x14ac:dyDescent="0.35"/>
    <row r="94090" customFormat="1" x14ac:dyDescent="0.35"/>
    <row r="94091" customFormat="1" x14ac:dyDescent="0.35"/>
    <row r="94092" customFormat="1" x14ac:dyDescent="0.35"/>
    <row r="94093" customFormat="1" x14ac:dyDescent="0.35"/>
    <row r="94094" customFormat="1" x14ac:dyDescent="0.35"/>
    <row r="94095" customFormat="1" x14ac:dyDescent="0.35"/>
    <row r="94096" customFormat="1" x14ac:dyDescent="0.35"/>
    <row r="94097" customFormat="1" x14ac:dyDescent="0.35"/>
    <row r="94098" customFormat="1" x14ac:dyDescent="0.35"/>
    <row r="94099" customFormat="1" x14ac:dyDescent="0.35"/>
    <row r="94100" customFormat="1" x14ac:dyDescent="0.35"/>
    <row r="94101" customFormat="1" x14ac:dyDescent="0.35"/>
    <row r="94102" customFormat="1" x14ac:dyDescent="0.35"/>
    <row r="94103" customFormat="1" x14ac:dyDescent="0.35"/>
    <row r="94104" customFormat="1" x14ac:dyDescent="0.35"/>
    <row r="94105" customFormat="1" x14ac:dyDescent="0.35"/>
    <row r="94106" customFormat="1" x14ac:dyDescent="0.35"/>
    <row r="94107" customFormat="1" x14ac:dyDescent="0.35"/>
    <row r="94108" customFormat="1" x14ac:dyDescent="0.35"/>
    <row r="94109" customFormat="1" x14ac:dyDescent="0.35"/>
    <row r="94110" customFormat="1" x14ac:dyDescent="0.35"/>
    <row r="94111" customFormat="1" x14ac:dyDescent="0.35"/>
    <row r="94112" customFormat="1" x14ac:dyDescent="0.35"/>
    <row r="94113" customFormat="1" x14ac:dyDescent="0.35"/>
    <row r="94114" customFormat="1" x14ac:dyDescent="0.35"/>
    <row r="94115" customFormat="1" x14ac:dyDescent="0.35"/>
    <row r="94116" customFormat="1" x14ac:dyDescent="0.35"/>
    <row r="94117" customFormat="1" x14ac:dyDescent="0.35"/>
    <row r="94118" customFormat="1" x14ac:dyDescent="0.35"/>
    <row r="94119" customFormat="1" x14ac:dyDescent="0.35"/>
    <row r="94120" customFormat="1" x14ac:dyDescent="0.35"/>
    <row r="94121" customFormat="1" x14ac:dyDescent="0.35"/>
    <row r="94122" customFormat="1" x14ac:dyDescent="0.35"/>
    <row r="94123" customFormat="1" x14ac:dyDescent="0.35"/>
    <row r="94124" customFormat="1" x14ac:dyDescent="0.35"/>
    <row r="94125" customFormat="1" x14ac:dyDescent="0.35"/>
    <row r="94126" customFormat="1" x14ac:dyDescent="0.35"/>
    <row r="94127" customFormat="1" x14ac:dyDescent="0.35"/>
    <row r="94128" customFormat="1" x14ac:dyDescent="0.35"/>
    <row r="94129" customFormat="1" x14ac:dyDescent="0.35"/>
    <row r="94130" customFormat="1" x14ac:dyDescent="0.35"/>
    <row r="94131" customFormat="1" x14ac:dyDescent="0.35"/>
    <row r="94132" customFormat="1" x14ac:dyDescent="0.35"/>
    <row r="94133" customFormat="1" x14ac:dyDescent="0.35"/>
    <row r="94134" customFormat="1" x14ac:dyDescent="0.35"/>
    <row r="94135" customFormat="1" x14ac:dyDescent="0.35"/>
    <row r="94136" customFormat="1" x14ac:dyDescent="0.35"/>
    <row r="94137" customFormat="1" x14ac:dyDescent="0.35"/>
    <row r="94138" customFormat="1" x14ac:dyDescent="0.35"/>
    <row r="94139" customFormat="1" x14ac:dyDescent="0.35"/>
    <row r="94140" customFormat="1" x14ac:dyDescent="0.35"/>
    <row r="94141" customFormat="1" x14ac:dyDescent="0.35"/>
    <row r="94142" customFormat="1" x14ac:dyDescent="0.35"/>
    <row r="94143" customFormat="1" x14ac:dyDescent="0.35"/>
    <row r="94144" customFormat="1" x14ac:dyDescent="0.35"/>
    <row r="94145" customFormat="1" x14ac:dyDescent="0.35"/>
    <row r="94146" customFormat="1" x14ac:dyDescent="0.35"/>
    <row r="94147" customFormat="1" x14ac:dyDescent="0.35"/>
    <row r="94148" customFormat="1" x14ac:dyDescent="0.35"/>
    <row r="94149" customFormat="1" x14ac:dyDescent="0.35"/>
    <row r="94150" customFormat="1" x14ac:dyDescent="0.35"/>
    <row r="94151" customFormat="1" x14ac:dyDescent="0.35"/>
    <row r="94152" customFormat="1" x14ac:dyDescent="0.35"/>
    <row r="94153" customFormat="1" x14ac:dyDescent="0.35"/>
    <row r="94154" customFormat="1" x14ac:dyDescent="0.35"/>
    <row r="94155" customFormat="1" x14ac:dyDescent="0.35"/>
    <row r="94156" customFormat="1" x14ac:dyDescent="0.35"/>
    <row r="94157" customFormat="1" x14ac:dyDescent="0.35"/>
    <row r="94158" customFormat="1" x14ac:dyDescent="0.35"/>
    <row r="94159" customFormat="1" x14ac:dyDescent="0.35"/>
    <row r="94160" customFormat="1" x14ac:dyDescent="0.35"/>
    <row r="94161" customFormat="1" x14ac:dyDescent="0.35"/>
    <row r="94162" customFormat="1" x14ac:dyDescent="0.35"/>
    <row r="94163" customFormat="1" x14ac:dyDescent="0.35"/>
    <row r="94164" customFormat="1" x14ac:dyDescent="0.35"/>
    <row r="94165" customFormat="1" x14ac:dyDescent="0.35"/>
    <row r="94166" customFormat="1" x14ac:dyDescent="0.35"/>
    <row r="94167" customFormat="1" x14ac:dyDescent="0.35"/>
    <row r="94168" customFormat="1" x14ac:dyDescent="0.35"/>
    <row r="94169" customFormat="1" x14ac:dyDescent="0.35"/>
    <row r="94170" customFormat="1" x14ac:dyDescent="0.35"/>
    <row r="94171" customFormat="1" x14ac:dyDescent="0.35"/>
    <row r="94172" customFormat="1" x14ac:dyDescent="0.35"/>
    <row r="94173" customFormat="1" x14ac:dyDescent="0.35"/>
    <row r="94174" customFormat="1" x14ac:dyDescent="0.35"/>
    <row r="94175" customFormat="1" x14ac:dyDescent="0.35"/>
    <row r="94176" customFormat="1" x14ac:dyDescent="0.35"/>
    <row r="94177" customFormat="1" x14ac:dyDescent="0.35"/>
    <row r="94178" customFormat="1" x14ac:dyDescent="0.35"/>
    <row r="94179" customFormat="1" x14ac:dyDescent="0.35"/>
    <row r="94180" customFormat="1" x14ac:dyDescent="0.35"/>
    <row r="94181" customFormat="1" x14ac:dyDescent="0.35"/>
    <row r="94182" customFormat="1" x14ac:dyDescent="0.35"/>
    <row r="94183" customFormat="1" x14ac:dyDescent="0.35"/>
    <row r="94184" customFormat="1" x14ac:dyDescent="0.35"/>
    <row r="94185" customFormat="1" x14ac:dyDescent="0.35"/>
    <row r="94186" customFormat="1" x14ac:dyDescent="0.35"/>
    <row r="94187" customFormat="1" x14ac:dyDescent="0.35"/>
    <row r="94188" customFormat="1" x14ac:dyDescent="0.35"/>
    <row r="94189" customFormat="1" x14ac:dyDescent="0.35"/>
    <row r="94190" customFormat="1" x14ac:dyDescent="0.35"/>
    <row r="94191" customFormat="1" x14ac:dyDescent="0.35"/>
    <row r="94192" customFormat="1" x14ac:dyDescent="0.35"/>
    <row r="94193" customFormat="1" x14ac:dyDescent="0.35"/>
    <row r="94194" customFormat="1" x14ac:dyDescent="0.35"/>
    <row r="94195" customFormat="1" x14ac:dyDescent="0.35"/>
    <row r="94196" customFormat="1" x14ac:dyDescent="0.35"/>
    <row r="94197" customFormat="1" x14ac:dyDescent="0.35"/>
    <row r="94198" customFormat="1" x14ac:dyDescent="0.35"/>
    <row r="94199" customFormat="1" x14ac:dyDescent="0.35"/>
    <row r="94200" customFormat="1" x14ac:dyDescent="0.35"/>
    <row r="94201" customFormat="1" x14ac:dyDescent="0.35"/>
    <row r="94202" customFormat="1" x14ac:dyDescent="0.35"/>
    <row r="94203" customFormat="1" x14ac:dyDescent="0.35"/>
    <row r="94204" customFormat="1" x14ac:dyDescent="0.35"/>
    <row r="94205" customFormat="1" x14ac:dyDescent="0.35"/>
    <row r="94206" customFormat="1" x14ac:dyDescent="0.35"/>
    <row r="94207" customFormat="1" x14ac:dyDescent="0.35"/>
    <row r="94208" customFormat="1" x14ac:dyDescent="0.35"/>
    <row r="94209" customFormat="1" x14ac:dyDescent="0.35"/>
    <row r="94210" customFormat="1" x14ac:dyDescent="0.35"/>
    <row r="94211" customFormat="1" x14ac:dyDescent="0.35"/>
    <row r="94212" customFormat="1" x14ac:dyDescent="0.35"/>
    <row r="94213" customFormat="1" x14ac:dyDescent="0.35"/>
    <row r="94214" customFormat="1" x14ac:dyDescent="0.35"/>
    <row r="94215" customFormat="1" x14ac:dyDescent="0.35"/>
    <row r="94216" customFormat="1" x14ac:dyDescent="0.35"/>
    <row r="94217" customFormat="1" x14ac:dyDescent="0.35"/>
    <row r="94218" customFormat="1" x14ac:dyDescent="0.35"/>
    <row r="94219" customFormat="1" x14ac:dyDescent="0.35"/>
    <row r="94220" customFormat="1" x14ac:dyDescent="0.35"/>
    <row r="94221" customFormat="1" x14ac:dyDescent="0.35"/>
    <row r="94222" customFormat="1" x14ac:dyDescent="0.35"/>
    <row r="94223" customFormat="1" x14ac:dyDescent="0.35"/>
    <row r="94224" customFormat="1" x14ac:dyDescent="0.35"/>
    <row r="94225" customFormat="1" x14ac:dyDescent="0.35"/>
    <row r="94226" customFormat="1" x14ac:dyDescent="0.35"/>
    <row r="94227" customFormat="1" x14ac:dyDescent="0.35"/>
    <row r="94228" customFormat="1" x14ac:dyDescent="0.35"/>
    <row r="94229" customFormat="1" x14ac:dyDescent="0.35"/>
    <row r="94230" customFormat="1" x14ac:dyDescent="0.35"/>
    <row r="94231" customFormat="1" x14ac:dyDescent="0.35"/>
    <row r="94232" customFormat="1" x14ac:dyDescent="0.35"/>
    <row r="94233" customFormat="1" x14ac:dyDescent="0.35"/>
    <row r="94234" customFormat="1" x14ac:dyDescent="0.35"/>
    <row r="94235" customFormat="1" x14ac:dyDescent="0.35"/>
    <row r="94236" customFormat="1" x14ac:dyDescent="0.35"/>
    <row r="94237" customFormat="1" x14ac:dyDescent="0.35"/>
    <row r="94238" customFormat="1" x14ac:dyDescent="0.35"/>
    <row r="94239" customFormat="1" x14ac:dyDescent="0.35"/>
    <row r="94240" customFormat="1" x14ac:dyDescent="0.35"/>
    <row r="94241" customFormat="1" x14ac:dyDescent="0.35"/>
    <row r="94242" customFormat="1" x14ac:dyDescent="0.35"/>
    <row r="94243" customFormat="1" x14ac:dyDescent="0.35"/>
    <row r="94244" customFormat="1" x14ac:dyDescent="0.35"/>
    <row r="94245" customFormat="1" x14ac:dyDescent="0.35"/>
    <row r="94246" customFormat="1" x14ac:dyDescent="0.35"/>
    <row r="94247" customFormat="1" x14ac:dyDescent="0.35"/>
    <row r="94248" customFormat="1" x14ac:dyDescent="0.35"/>
    <row r="94249" customFormat="1" x14ac:dyDescent="0.35"/>
    <row r="94250" customFormat="1" x14ac:dyDescent="0.35"/>
    <row r="94251" customFormat="1" x14ac:dyDescent="0.35"/>
    <row r="94252" customFormat="1" x14ac:dyDescent="0.35"/>
    <row r="94253" customFormat="1" x14ac:dyDescent="0.35"/>
    <row r="94254" customFormat="1" x14ac:dyDescent="0.35"/>
    <row r="94255" customFormat="1" x14ac:dyDescent="0.35"/>
    <row r="94256" customFormat="1" x14ac:dyDescent="0.35"/>
    <row r="94257" customFormat="1" x14ac:dyDescent="0.35"/>
    <row r="94258" customFormat="1" x14ac:dyDescent="0.35"/>
    <row r="94259" customFormat="1" x14ac:dyDescent="0.35"/>
    <row r="94260" customFormat="1" x14ac:dyDescent="0.35"/>
    <row r="94261" customFormat="1" x14ac:dyDescent="0.35"/>
    <row r="94262" customFormat="1" x14ac:dyDescent="0.35"/>
    <row r="94263" customFormat="1" x14ac:dyDescent="0.35"/>
    <row r="94264" customFormat="1" x14ac:dyDescent="0.35"/>
    <row r="94265" customFormat="1" x14ac:dyDescent="0.35"/>
    <row r="94266" customFormat="1" x14ac:dyDescent="0.35"/>
    <row r="94267" customFormat="1" x14ac:dyDescent="0.35"/>
    <row r="94268" customFormat="1" x14ac:dyDescent="0.35"/>
    <row r="94269" customFormat="1" x14ac:dyDescent="0.35"/>
    <row r="94270" customFormat="1" x14ac:dyDescent="0.35"/>
    <row r="94271" customFormat="1" x14ac:dyDescent="0.35"/>
    <row r="94272" customFormat="1" x14ac:dyDescent="0.35"/>
    <row r="94273" customFormat="1" x14ac:dyDescent="0.35"/>
    <row r="94274" customFormat="1" x14ac:dyDescent="0.35"/>
    <row r="94275" customFormat="1" x14ac:dyDescent="0.35"/>
    <row r="94276" customFormat="1" x14ac:dyDescent="0.35"/>
    <row r="94277" customFormat="1" x14ac:dyDescent="0.35"/>
    <row r="94278" customFormat="1" x14ac:dyDescent="0.35"/>
    <row r="94279" customFormat="1" x14ac:dyDescent="0.35"/>
    <row r="94280" customFormat="1" x14ac:dyDescent="0.35"/>
    <row r="94281" customFormat="1" x14ac:dyDescent="0.35"/>
    <row r="94282" customFormat="1" x14ac:dyDescent="0.35"/>
    <row r="94283" customFormat="1" x14ac:dyDescent="0.35"/>
    <row r="94284" customFormat="1" x14ac:dyDescent="0.35"/>
    <row r="94285" customFormat="1" x14ac:dyDescent="0.35"/>
    <row r="94286" customFormat="1" x14ac:dyDescent="0.35"/>
    <row r="94287" customFormat="1" x14ac:dyDescent="0.35"/>
    <row r="94288" customFormat="1" x14ac:dyDescent="0.35"/>
    <row r="94289" customFormat="1" x14ac:dyDescent="0.35"/>
    <row r="94290" customFormat="1" x14ac:dyDescent="0.35"/>
    <row r="94291" customFormat="1" x14ac:dyDescent="0.35"/>
    <row r="94292" customFormat="1" x14ac:dyDescent="0.35"/>
    <row r="94293" customFormat="1" x14ac:dyDescent="0.35"/>
    <row r="94294" customFormat="1" x14ac:dyDescent="0.35"/>
    <row r="94295" customFormat="1" x14ac:dyDescent="0.35"/>
    <row r="94296" customFormat="1" x14ac:dyDescent="0.35"/>
    <row r="94297" customFormat="1" x14ac:dyDescent="0.35"/>
    <row r="94298" customFormat="1" x14ac:dyDescent="0.35"/>
    <row r="94299" customFormat="1" x14ac:dyDescent="0.35"/>
    <row r="94300" customFormat="1" x14ac:dyDescent="0.35"/>
    <row r="94301" customFormat="1" x14ac:dyDescent="0.35"/>
    <row r="94302" customFormat="1" x14ac:dyDescent="0.35"/>
    <row r="94303" customFormat="1" x14ac:dyDescent="0.35"/>
    <row r="94304" customFormat="1" x14ac:dyDescent="0.35"/>
    <row r="94305" customFormat="1" x14ac:dyDescent="0.35"/>
    <row r="94306" customFormat="1" x14ac:dyDescent="0.35"/>
    <row r="94307" customFormat="1" x14ac:dyDescent="0.35"/>
    <row r="94308" customFormat="1" x14ac:dyDescent="0.35"/>
    <row r="94309" customFormat="1" x14ac:dyDescent="0.35"/>
    <row r="94310" customFormat="1" x14ac:dyDescent="0.35"/>
    <row r="94311" customFormat="1" x14ac:dyDescent="0.35"/>
    <row r="94312" customFormat="1" x14ac:dyDescent="0.35"/>
    <row r="94313" customFormat="1" x14ac:dyDescent="0.35"/>
    <row r="94314" customFormat="1" x14ac:dyDescent="0.35"/>
    <row r="94315" customFormat="1" x14ac:dyDescent="0.35"/>
    <row r="94316" customFormat="1" x14ac:dyDescent="0.35"/>
    <row r="94317" customFormat="1" x14ac:dyDescent="0.35"/>
    <row r="94318" customFormat="1" x14ac:dyDescent="0.35"/>
    <row r="94319" customFormat="1" x14ac:dyDescent="0.35"/>
    <row r="94320" customFormat="1" x14ac:dyDescent="0.35"/>
    <row r="94321" customFormat="1" x14ac:dyDescent="0.35"/>
    <row r="94322" customFormat="1" x14ac:dyDescent="0.35"/>
    <row r="94323" customFormat="1" x14ac:dyDescent="0.35"/>
    <row r="94324" customFormat="1" x14ac:dyDescent="0.35"/>
    <row r="94325" customFormat="1" x14ac:dyDescent="0.35"/>
    <row r="94326" customFormat="1" x14ac:dyDescent="0.35"/>
    <row r="94327" customFormat="1" x14ac:dyDescent="0.35"/>
    <row r="94328" customFormat="1" x14ac:dyDescent="0.35"/>
    <row r="94329" customFormat="1" x14ac:dyDescent="0.35"/>
    <row r="94330" customFormat="1" x14ac:dyDescent="0.35"/>
    <row r="94331" customFormat="1" x14ac:dyDescent="0.35"/>
    <row r="94332" customFormat="1" x14ac:dyDescent="0.35"/>
    <row r="94333" customFormat="1" x14ac:dyDescent="0.35"/>
    <row r="94334" customFormat="1" x14ac:dyDescent="0.35"/>
    <row r="94335" customFormat="1" x14ac:dyDescent="0.35"/>
    <row r="94336" customFormat="1" x14ac:dyDescent="0.35"/>
    <row r="94337" customFormat="1" x14ac:dyDescent="0.35"/>
    <row r="94338" customFormat="1" x14ac:dyDescent="0.35"/>
    <row r="94339" customFormat="1" x14ac:dyDescent="0.35"/>
    <row r="94340" customFormat="1" x14ac:dyDescent="0.35"/>
    <row r="94341" customFormat="1" x14ac:dyDescent="0.35"/>
    <row r="94342" customFormat="1" x14ac:dyDescent="0.35"/>
    <row r="94343" customFormat="1" x14ac:dyDescent="0.35"/>
    <row r="94344" customFormat="1" x14ac:dyDescent="0.35"/>
    <row r="94345" customFormat="1" x14ac:dyDescent="0.35"/>
    <row r="94346" customFormat="1" x14ac:dyDescent="0.35"/>
    <row r="94347" customFormat="1" x14ac:dyDescent="0.35"/>
    <row r="94348" customFormat="1" x14ac:dyDescent="0.35"/>
    <row r="94349" customFormat="1" x14ac:dyDescent="0.35"/>
    <row r="94350" customFormat="1" x14ac:dyDescent="0.35"/>
    <row r="94351" customFormat="1" x14ac:dyDescent="0.35"/>
    <row r="94352" customFormat="1" x14ac:dyDescent="0.35"/>
    <row r="94353" customFormat="1" x14ac:dyDescent="0.35"/>
    <row r="94354" customFormat="1" x14ac:dyDescent="0.35"/>
    <row r="94355" customFormat="1" x14ac:dyDescent="0.35"/>
    <row r="94356" customFormat="1" x14ac:dyDescent="0.35"/>
    <row r="94357" customFormat="1" x14ac:dyDescent="0.35"/>
    <row r="94358" customFormat="1" x14ac:dyDescent="0.35"/>
    <row r="94359" customFormat="1" x14ac:dyDescent="0.35"/>
    <row r="94360" customFormat="1" x14ac:dyDescent="0.35"/>
    <row r="94361" customFormat="1" x14ac:dyDescent="0.35"/>
    <row r="94362" customFormat="1" x14ac:dyDescent="0.35"/>
    <row r="94363" customFormat="1" x14ac:dyDescent="0.35"/>
    <row r="94364" customFormat="1" x14ac:dyDescent="0.35"/>
    <row r="94365" customFormat="1" x14ac:dyDescent="0.35"/>
    <row r="94366" customFormat="1" x14ac:dyDescent="0.35"/>
    <row r="94367" customFormat="1" x14ac:dyDescent="0.35"/>
    <row r="94368" customFormat="1" x14ac:dyDescent="0.35"/>
    <row r="94369" customFormat="1" x14ac:dyDescent="0.35"/>
    <row r="94370" customFormat="1" x14ac:dyDescent="0.35"/>
    <row r="94371" customFormat="1" x14ac:dyDescent="0.35"/>
    <row r="94372" customFormat="1" x14ac:dyDescent="0.35"/>
    <row r="94373" customFormat="1" x14ac:dyDescent="0.35"/>
    <row r="94374" customFormat="1" x14ac:dyDescent="0.35"/>
    <row r="94375" customFormat="1" x14ac:dyDescent="0.35"/>
    <row r="94376" customFormat="1" x14ac:dyDescent="0.35"/>
    <row r="94377" customFormat="1" x14ac:dyDescent="0.35"/>
    <row r="94378" customFormat="1" x14ac:dyDescent="0.35"/>
    <row r="94379" customFormat="1" x14ac:dyDescent="0.35"/>
    <row r="94380" customFormat="1" x14ac:dyDescent="0.35"/>
    <row r="94381" customFormat="1" x14ac:dyDescent="0.35"/>
    <row r="94382" customFormat="1" x14ac:dyDescent="0.35"/>
    <row r="94383" customFormat="1" x14ac:dyDescent="0.35"/>
    <row r="94384" customFormat="1" x14ac:dyDescent="0.35"/>
    <row r="94385" customFormat="1" x14ac:dyDescent="0.35"/>
    <row r="94386" customFormat="1" x14ac:dyDescent="0.35"/>
    <row r="94387" customFormat="1" x14ac:dyDescent="0.35"/>
    <row r="94388" customFormat="1" x14ac:dyDescent="0.35"/>
    <row r="94389" customFormat="1" x14ac:dyDescent="0.35"/>
    <row r="94390" customFormat="1" x14ac:dyDescent="0.35"/>
    <row r="94391" customFormat="1" x14ac:dyDescent="0.35"/>
    <row r="94392" customFormat="1" x14ac:dyDescent="0.35"/>
    <row r="94393" customFormat="1" x14ac:dyDescent="0.35"/>
    <row r="94394" customFormat="1" x14ac:dyDescent="0.35"/>
    <row r="94395" customFormat="1" x14ac:dyDescent="0.35"/>
    <row r="94396" customFormat="1" x14ac:dyDescent="0.35"/>
    <row r="94397" customFormat="1" x14ac:dyDescent="0.35"/>
    <row r="94398" customFormat="1" x14ac:dyDescent="0.35"/>
    <row r="94399" customFormat="1" x14ac:dyDescent="0.35"/>
    <row r="94400" customFormat="1" x14ac:dyDescent="0.35"/>
    <row r="94401" customFormat="1" x14ac:dyDescent="0.35"/>
    <row r="94402" customFormat="1" x14ac:dyDescent="0.35"/>
    <row r="94403" customFormat="1" x14ac:dyDescent="0.35"/>
    <row r="94404" customFormat="1" x14ac:dyDescent="0.35"/>
    <row r="94405" customFormat="1" x14ac:dyDescent="0.35"/>
    <row r="94406" customFormat="1" x14ac:dyDescent="0.35"/>
    <row r="94407" customFormat="1" x14ac:dyDescent="0.35"/>
    <row r="94408" customFormat="1" x14ac:dyDescent="0.35"/>
    <row r="94409" customFormat="1" x14ac:dyDescent="0.35"/>
    <row r="94410" customFormat="1" x14ac:dyDescent="0.35"/>
    <row r="94411" customFormat="1" x14ac:dyDescent="0.35"/>
    <row r="94412" customFormat="1" x14ac:dyDescent="0.35"/>
    <row r="94413" customFormat="1" x14ac:dyDescent="0.35"/>
    <row r="94414" customFormat="1" x14ac:dyDescent="0.35"/>
    <row r="94415" customFormat="1" x14ac:dyDescent="0.35"/>
    <row r="94416" customFormat="1" x14ac:dyDescent="0.35"/>
    <row r="94417" customFormat="1" x14ac:dyDescent="0.35"/>
    <row r="94418" customFormat="1" x14ac:dyDescent="0.35"/>
    <row r="94419" customFormat="1" x14ac:dyDescent="0.35"/>
    <row r="94420" customFormat="1" x14ac:dyDescent="0.35"/>
    <row r="94421" customFormat="1" x14ac:dyDescent="0.35"/>
    <row r="94422" customFormat="1" x14ac:dyDescent="0.35"/>
    <row r="94423" customFormat="1" x14ac:dyDescent="0.35"/>
    <row r="94424" customFormat="1" x14ac:dyDescent="0.35"/>
    <row r="94425" customFormat="1" x14ac:dyDescent="0.35"/>
    <row r="94426" customFormat="1" x14ac:dyDescent="0.35"/>
    <row r="94427" customFormat="1" x14ac:dyDescent="0.35"/>
    <row r="94428" customFormat="1" x14ac:dyDescent="0.35"/>
    <row r="94429" customFormat="1" x14ac:dyDescent="0.35"/>
    <row r="94430" customFormat="1" x14ac:dyDescent="0.35"/>
    <row r="94431" customFormat="1" x14ac:dyDescent="0.35"/>
    <row r="94432" customFormat="1" x14ac:dyDescent="0.35"/>
    <row r="94433" customFormat="1" x14ac:dyDescent="0.35"/>
    <row r="94434" customFormat="1" x14ac:dyDescent="0.35"/>
    <row r="94435" customFormat="1" x14ac:dyDescent="0.35"/>
    <row r="94436" customFormat="1" x14ac:dyDescent="0.35"/>
    <row r="94437" customFormat="1" x14ac:dyDescent="0.35"/>
    <row r="94438" customFormat="1" x14ac:dyDescent="0.35"/>
    <row r="94439" customFormat="1" x14ac:dyDescent="0.35"/>
    <row r="94440" customFormat="1" x14ac:dyDescent="0.35"/>
    <row r="94441" customFormat="1" x14ac:dyDescent="0.35"/>
    <row r="94442" customFormat="1" x14ac:dyDescent="0.35"/>
    <row r="94443" customFormat="1" x14ac:dyDescent="0.35"/>
    <row r="94444" customFormat="1" x14ac:dyDescent="0.35"/>
    <row r="94445" customFormat="1" x14ac:dyDescent="0.35"/>
    <row r="94446" customFormat="1" x14ac:dyDescent="0.35"/>
    <row r="94447" customFormat="1" x14ac:dyDescent="0.35"/>
    <row r="94448" customFormat="1" x14ac:dyDescent="0.35"/>
    <row r="94449" customFormat="1" x14ac:dyDescent="0.35"/>
    <row r="94450" customFormat="1" x14ac:dyDescent="0.35"/>
    <row r="94451" customFormat="1" x14ac:dyDescent="0.35"/>
    <row r="94452" customFormat="1" x14ac:dyDescent="0.35"/>
    <row r="94453" customFormat="1" x14ac:dyDescent="0.35"/>
    <row r="94454" customFormat="1" x14ac:dyDescent="0.35"/>
    <row r="94455" customFormat="1" x14ac:dyDescent="0.35"/>
    <row r="94456" customFormat="1" x14ac:dyDescent="0.35"/>
    <row r="94457" customFormat="1" x14ac:dyDescent="0.35"/>
    <row r="94458" customFormat="1" x14ac:dyDescent="0.35"/>
    <row r="94459" customFormat="1" x14ac:dyDescent="0.35"/>
    <row r="94460" customFormat="1" x14ac:dyDescent="0.35"/>
    <row r="94461" customFormat="1" x14ac:dyDescent="0.35"/>
    <row r="94462" customFormat="1" x14ac:dyDescent="0.35"/>
    <row r="94463" customFormat="1" x14ac:dyDescent="0.35"/>
    <row r="94464" customFormat="1" x14ac:dyDescent="0.35"/>
    <row r="94465" customFormat="1" x14ac:dyDescent="0.35"/>
    <row r="94466" customFormat="1" x14ac:dyDescent="0.35"/>
    <row r="94467" customFormat="1" x14ac:dyDescent="0.35"/>
    <row r="94468" customFormat="1" x14ac:dyDescent="0.35"/>
    <row r="94469" customFormat="1" x14ac:dyDescent="0.35"/>
    <row r="94470" customFormat="1" x14ac:dyDescent="0.35"/>
    <row r="94471" customFormat="1" x14ac:dyDescent="0.35"/>
    <row r="94472" customFormat="1" x14ac:dyDescent="0.35"/>
    <row r="94473" customFormat="1" x14ac:dyDescent="0.35"/>
    <row r="94474" customFormat="1" x14ac:dyDescent="0.35"/>
    <row r="94475" customFormat="1" x14ac:dyDescent="0.35"/>
    <row r="94476" customFormat="1" x14ac:dyDescent="0.35"/>
    <row r="94477" customFormat="1" x14ac:dyDescent="0.35"/>
    <row r="94478" customFormat="1" x14ac:dyDescent="0.35"/>
    <row r="94479" customFormat="1" x14ac:dyDescent="0.35"/>
    <row r="94480" customFormat="1" x14ac:dyDescent="0.35"/>
    <row r="94481" customFormat="1" x14ac:dyDescent="0.35"/>
    <row r="94482" customFormat="1" x14ac:dyDescent="0.35"/>
    <row r="94483" customFormat="1" x14ac:dyDescent="0.35"/>
    <row r="94484" customFormat="1" x14ac:dyDescent="0.35"/>
    <row r="94485" customFormat="1" x14ac:dyDescent="0.35"/>
    <row r="94486" customFormat="1" x14ac:dyDescent="0.35"/>
    <row r="94487" customFormat="1" x14ac:dyDescent="0.35"/>
    <row r="94488" customFormat="1" x14ac:dyDescent="0.35"/>
    <row r="94489" customFormat="1" x14ac:dyDescent="0.35"/>
    <row r="94490" customFormat="1" x14ac:dyDescent="0.35"/>
    <row r="94491" customFormat="1" x14ac:dyDescent="0.35"/>
    <row r="94492" customFormat="1" x14ac:dyDescent="0.35"/>
    <row r="94493" customFormat="1" x14ac:dyDescent="0.35"/>
    <row r="94494" customFormat="1" x14ac:dyDescent="0.35"/>
    <row r="94495" customFormat="1" x14ac:dyDescent="0.35"/>
    <row r="94496" customFormat="1" x14ac:dyDescent="0.35"/>
    <row r="94497" customFormat="1" x14ac:dyDescent="0.35"/>
    <row r="94498" customFormat="1" x14ac:dyDescent="0.35"/>
    <row r="94499" customFormat="1" x14ac:dyDescent="0.35"/>
    <row r="94500" customFormat="1" x14ac:dyDescent="0.35"/>
    <row r="94501" customFormat="1" x14ac:dyDescent="0.35"/>
    <row r="94502" customFormat="1" x14ac:dyDescent="0.35"/>
    <row r="94503" customFormat="1" x14ac:dyDescent="0.35"/>
    <row r="94504" customFormat="1" x14ac:dyDescent="0.35"/>
    <row r="94505" customFormat="1" x14ac:dyDescent="0.35"/>
    <row r="94506" customFormat="1" x14ac:dyDescent="0.35"/>
    <row r="94507" customFormat="1" x14ac:dyDescent="0.35"/>
    <row r="94508" customFormat="1" x14ac:dyDescent="0.35"/>
    <row r="94509" customFormat="1" x14ac:dyDescent="0.35"/>
    <row r="94510" customFormat="1" x14ac:dyDescent="0.35"/>
    <row r="94511" customFormat="1" x14ac:dyDescent="0.35"/>
    <row r="94512" customFormat="1" x14ac:dyDescent="0.35"/>
    <row r="94513" customFormat="1" x14ac:dyDescent="0.35"/>
    <row r="94514" customFormat="1" x14ac:dyDescent="0.35"/>
    <row r="94515" customFormat="1" x14ac:dyDescent="0.35"/>
    <row r="94516" customFormat="1" x14ac:dyDescent="0.35"/>
    <row r="94517" customFormat="1" x14ac:dyDescent="0.35"/>
    <row r="94518" customFormat="1" x14ac:dyDescent="0.35"/>
    <row r="94519" customFormat="1" x14ac:dyDescent="0.35"/>
    <row r="94520" customFormat="1" x14ac:dyDescent="0.35"/>
    <row r="94521" customFormat="1" x14ac:dyDescent="0.35"/>
    <row r="94522" customFormat="1" x14ac:dyDescent="0.35"/>
    <row r="94523" customFormat="1" x14ac:dyDescent="0.35"/>
    <row r="94524" customFormat="1" x14ac:dyDescent="0.35"/>
    <row r="94525" customFormat="1" x14ac:dyDescent="0.35"/>
    <row r="94526" customFormat="1" x14ac:dyDescent="0.35"/>
    <row r="94527" customFormat="1" x14ac:dyDescent="0.35"/>
    <row r="94528" customFormat="1" x14ac:dyDescent="0.35"/>
    <row r="94529" customFormat="1" x14ac:dyDescent="0.35"/>
    <row r="94530" customFormat="1" x14ac:dyDescent="0.35"/>
    <row r="94531" customFormat="1" x14ac:dyDescent="0.35"/>
    <row r="94532" customFormat="1" x14ac:dyDescent="0.35"/>
    <row r="94533" customFormat="1" x14ac:dyDescent="0.35"/>
    <row r="94534" customFormat="1" x14ac:dyDescent="0.35"/>
    <row r="94535" customFormat="1" x14ac:dyDescent="0.35"/>
    <row r="94536" customFormat="1" x14ac:dyDescent="0.35"/>
    <row r="94537" customFormat="1" x14ac:dyDescent="0.35"/>
    <row r="94538" customFormat="1" x14ac:dyDescent="0.35"/>
    <row r="94539" customFormat="1" x14ac:dyDescent="0.35"/>
    <row r="94540" customFormat="1" x14ac:dyDescent="0.35"/>
    <row r="94541" customFormat="1" x14ac:dyDescent="0.35"/>
    <row r="94542" customFormat="1" x14ac:dyDescent="0.35"/>
    <row r="94543" customFormat="1" x14ac:dyDescent="0.35"/>
    <row r="94544" customFormat="1" x14ac:dyDescent="0.35"/>
    <row r="94545" customFormat="1" x14ac:dyDescent="0.35"/>
    <row r="94546" customFormat="1" x14ac:dyDescent="0.35"/>
    <row r="94547" customFormat="1" x14ac:dyDescent="0.35"/>
    <row r="94548" customFormat="1" x14ac:dyDescent="0.35"/>
    <row r="94549" customFormat="1" x14ac:dyDescent="0.35"/>
    <row r="94550" customFormat="1" x14ac:dyDescent="0.35"/>
    <row r="94551" customFormat="1" x14ac:dyDescent="0.35"/>
    <row r="94552" customFormat="1" x14ac:dyDescent="0.35"/>
    <row r="94553" customFormat="1" x14ac:dyDescent="0.35"/>
    <row r="94554" customFormat="1" x14ac:dyDescent="0.35"/>
    <row r="94555" customFormat="1" x14ac:dyDescent="0.35"/>
    <row r="94556" customFormat="1" x14ac:dyDescent="0.35"/>
    <row r="94557" customFormat="1" x14ac:dyDescent="0.35"/>
    <row r="94558" customFormat="1" x14ac:dyDescent="0.35"/>
    <row r="94559" customFormat="1" x14ac:dyDescent="0.35"/>
    <row r="94560" customFormat="1" x14ac:dyDescent="0.35"/>
    <row r="94561" customFormat="1" x14ac:dyDescent="0.35"/>
    <row r="94562" customFormat="1" x14ac:dyDescent="0.35"/>
    <row r="94563" customFormat="1" x14ac:dyDescent="0.35"/>
    <row r="94564" customFormat="1" x14ac:dyDescent="0.35"/>
    <row r="94565" customFormat="1" x14ac:dyDescent="0.35"/>
    <row r="94566" customFormat="1" x14ac:dyDescent="0.35"/>
    <row r="94567" customFormat="1" x14ac:dyDescent="0.35"/>
    <row r="94568" customFormat="1" x14ac:dyDescent="0.35"/>
    <row r="94569" customFormat="1" x14ac:dyDescent="0.35"/>
    <row r="94570" customFormat="1" x14ac:dyDescent="0.35"/>
    <row r="94571" customFormat="1" x14ac:dyDescent="0.35"/>
    <row r="94572" customFormat="1" x14ac:dyDescent="0.35"/>
    <row r="94573" customFormat="1" x14ac:dyDescent="0.35"/>
    <row r="94574" customFormat="1" x14ac:dyDescent="0.35"/>
    <row r="94575" customFormat="1" x14ac:dyDescent="0.35"/>
    <row r="94576" customFormat="1" x14ac:dyDescent="0.35"/>
    <row r="94577" customFormat="1" x14ac:dyDescent="0.35"/>
    <row r="94578" customFormat="1" x14ac:dyDescent="0.35"/>
    <row r="94579" customFormat="1" x14ac:dyDescent="0.35"/>
    <row r="94580" customFormat="1" x14ac:dyDescent="0.35"/>
    <row r="94581" customFormat="1" x14ac:dyDescent="0.35"/>
    <row r="94582" customFormat="1" x14ac:dyDescent="0.35"/>
    <row r="94583" customFormat="1" x14ac:dyDescent="0.35"/>
    <row r="94584" customFormat="1" x14ac:dyDescent="0.35"/>
    <row r="94585" customFormat="1" x14ac:dyDescent="0.35"/>
    <row r="94586" customFormat="1" x14ac:dyDescent="0.35"/>
    <row r="94587" customFormat="1" x14ac:dyDescent="0.35"/>
    <row r="94588" customFormat="1" x14ac:dyDescent="0.35"/>
    <row r="94589" customFormat="1" x14ac:dyDescent="0.35"/>
    <row r="94590" customFormat="1" x14ac:dyDescent="0.35"/>
    <row r="94591" customFormat="1" x14ac:dyDescent="0.35"/>
    <row r="94592" customFormat="1" x14ac:dyDescent="0.35"/>
    <row r="94593" customFormat="1" x14ac:dyDescent="0.35"/>
    <row r="94594" customFormat="1" x14ac:dyDescent="0.35"/>
    <row r="94595" customFormat="1" x14ac:dyDescent="0.35"/>
    <row r="94596" customFormat="1" x14ac:dyDescent="0.35"/>
    <row r="94597" customFormat="1" x14ac:dyDescent="0.35"/>
    <row r="94598" customFormat="1" x14ac:dyDescent="0.35"/>
    <row r="94599" customFormat="1" x14ac:dyDescent="0.35"/>
    <row r="94600" customFormat="1" x14ac:dyDescent="0.35"/>
    <row r="94601" customFormat="1" x14ac:dyDescent="0.35"/>
    <row r="94602" customFormat="1" x14ac:dyDescent="0.35"/>
    <row r="94603" customFormat="1" x14ac:dyDescent="0.35"/>
    <row r="94604" customFormat="1" x14ac:dyDescent="0.35"/>
    <row r="94605" customFormat="1" x14ac:dyDescent="0.35"/>
    <row r="94606" customFormat="1" x14ac:dyDescent="0.35"/>
    <row r="94607" customFormat="1" x14ac:dyDescent="0.35"/>
    <row r="94608" customFormat="1" x14ac:dyDescent="0.35"/>
    <row r="94609" customFormat="1" x14ac:dyDescent="0.35"/>
    <row r="94610" customFormat="1" x14ac:dyDescent="0.35"/>
    <row r="94611" customFormat="1" x14ac:dyDescent="0.35"/>
    <row r="94612" customFormat="1" x14ac:dyDescent="0.35"/>
    <row r="94613" customFormat="1" x14ac:dyDescent="0.35"/>
    <row r="94614" customFormat="1" x14ac:dyDescent="0.35"/>
    <row r="94615" customFormat="1" x14ac:dyDescent="0.35"/>
    <row r="94616" customFormat="1" x14ac:dyDescent="0.35"/>
    <row r="94617" customFormat="1" x14ac:dyDescent="0.35"/>
    <row r="94618" customFormat="1" x14ac:dyDescent="0.35"/>
    <row r="94619" customFormat="1" x14ac:dyDescent="0.35"/>
    <row r="94620" customFormat="1" x14ac:dyDescent="0.35"/>
    <row r="94621" customFormat="1" x14ac:dyDescent="0.35"/>
    <row r="94622" customFormat="1" x14ac:dyDescent="0.35"/>
    <row r="94623" customFormat="1" x14ac:dyDescent="0.35"/>
    <row r="94624" customFormat="1" x14ac:dyDescent="0.35"/>
    <row r="94625" customFormat="1" x14ac:dyDescent="0.35"/>
    <row r="94626" customFormat="1" x14ac:dyDescent="0.35"/>
    <row r="94627" customFormat="1" x14ac:dyDescent="0.35"/>
    <row r="94628" customFormat="1" x14ac:dyDescent="0.35"/>
    <row r="94629" customFormat="1" x14ac:dyDescent="0.35"/>
    <row r="94630" customFormat="1" x14ac:dyDescent="0.35"/>
    <row r="94631" customFormat="1" x14ac:dyDescent="0.35"/>
    <row r="94632" customFormat="1" x14ac:dyDescent="0.35"/>
    <row r="94633" customFormat="1" x14ac:dyDescent="0.35"/>
    <row r="94634" customFormat="1" x14ac:dyDescent="0.35"/>
    <row r="94635" customFormat="1" x14ac:dyDescent="0.35"/>
    <row r="94636" customFormat="1" x14ac:dyDescent="0.35"/>
    <row r="94637" customFormat="1" x14ac:dyDescent="0.35"/>
    <row r="94638" customFormat="1" x14ac:dyDescent="0.35"/>
    <row r="94639" customFormat="1" x14ac:dyDescent="0.35"/>
    <row r="94640" customFormat="1" x14ac:dyDescent="0.35"/>
    <row r="94641" customFormat="1" x14ac:dyDescent="0.35"/>
    <row r="94642" customFormat="1" x14ac:dyDescent="0.35"/>
    <row r="94643" customFormat="1" x14ac:dyDescent="0.35"/>
    <row r="94644" customFormat="1" x14ac:dyDescent="0.35"/>
    <row r="94645" customFormat="1" x14ac:dyDescent="0.35"/>
    <row r="94646" customFormat="1" x14ac:dyDescent="0.35"/>
    <row r="94647" customFormat="1" x14ac:dyDescent="0.35"/>
    <row r="94648" customFormat="1" x14ac:dyDescent="0.35"/>
    <row r="94649" customFormat="1" x14ac:dyDescent="0.35"/>
    <row r="94650" customFormat="1" x14ac:dyDescent="0.35"/>
    <row r="94651" customFormat="1" x14ac:dyDescent="0.35"/>
    <row r="94652" customFormat="1" x14ac:dyDescent="0.35"/>
    <row r="94653" customFormat="1" x14ac:dyDescent="0.35"/>
    <row r="94654" customFormat="1" x14ac:dyDescent="0.35"/>
    <row r="94655" customFormat="1" x14ac:dyDescent="0.35"/>
    <row r="94656" customFormat="1" x14ac:dyDescent="0.35"/>
    <row r="94657" customFormat="1" x14ac:dyDescent="0.35"/>
    <row r="94658" customFormat="1" x14ac:dyDescent="0.35"/>
    <row r="94659" customFormat="1" x14ac:dyDescent="0.35"/>
    <row r="94660" customFormat="1" x14ac:dyDescent="0.35"/>
    <row r="94661" customFormat="1" x14ac:dyDescent="0.35"/>
    <row r="94662" customFormat="1" x14ac:dyDescent="0.35"/>
    <row r="94663" customFormat="1" x14ac:dyDescent="0.35"/>
    <row r="94664" customFormat="1" x14ac:dyDescent="0.35"/>
    <row r="94665" customFormat="1" x14ac:dyDescent="0.35"/>
    <row r="94666" customFormat="1" x14ac:dyDescent="0.35"/>
    <row r="94667" customFormat="1" x14ac:dyDescent="0.35"/>
    <row r="94668" customFormat="1" x14ac:dyDescent="0.35"/>
    <row r="94669" customFormat="1" x14ac:dyDescent="0.35"/>
    <row r="94670" customFormat="1" x14ac:dyDescent="0.35"/>
    <row r="94671" customFormat="1" x14ac:dyDescent="0.35"/>
    <row r="94672" customFormat="1" x14ac:dyDescent="0.35"/>
    <row r="94673" customFormat="1" x14ac:dyDescent="0.35"/>
    <row r="94674" customFormat="1" x14ac:dyDescent="0.35"/>
    <row r="94675" customFormat="1" x14ac:dyDescent="0.35"/>
    <row r="94676" customFormat="1" x14ac:dyDescent="0.35"/>
    <row r="94677" customFormat="1" x14ac:dyDescent="0.35"/>
    <row r="94678" customFormat="1" x14ac:dyDescent="0.35"/>
    <row r="94679" customFormat="1" x14ac:dyDescent="0.35"/>
    <row r="94680" customFormat="1" x14ac:dyDescent="0.35"/>
    <row r="94681" customFormat="1" x14ac:dyDescent="0.35"/>
    <row r="94682" customFormat="1" x14ac:dyDescent="0.35"/>
    <row r="94683" customFormat="1" x14ac:dyDescent="0.35"/>
    <row r="94684" customFormat="1" x14ac:dyDescent="0.35"/>
    <row r="94685" customFormat="1" x14ac:dyDescent="0.35"/>
    <row r="94686" customFormat="1" x14ac:dyDescent="0.35"/>
    <row r="94687" customFormat="1" x14ac:dyDescent="0.35"/>
    <row r="94688" customFormat="1" x14ac:dyDescent="0.35"/>
    <row r="94689" customFormat="1" x14ac:dyDescent="0.35"/>
    <row r="94690" customFormat="1" x14ac:dyDescent="0.35"/>
    <row r="94691" customFormat="1" x14ac:dyDescent="0.35"/>
    <row r="94692" customFormat="1" x14ac:dyDescent="0.35"/>
    <row r="94693" customFormat="1" x14ac:dyDescent="0.35"/>
    <row r="94694" customFormat="1" x14ac:dyDescent="0.35"/>
    <row r="94695" customFormat="1" x14ac:dyDescent="0.35"/>
    <row r="94696" customFormat="1" x14ac:dyDescent="0.35"/>
    <row r="94697" customFormat="1" x14ac:dyDescent="0.35"/>
    <row r="94698" customFormat="1" x14ac:dyDescent="0.35"/>
    <row r="94699" customFormat="1" x14ac:dyDescent="0.35"/>
    <row r="94700" customFormat="1" x14ac:dyDescent="0.35"/>
    <row r="94701" customFormat="1" x14ac:dyDescent="0.35"/>
    <row r="94702" customFormat="1" x14ac:dyDescent="0.35"/>
    <row r="94703" customFormat="1" x14ac:dyDescent="0.35"/>
    <row r="94704" customFormat="1" x14ac:dyDescent="0.35"/>
    <row r="94705" customFormat="1" x14ac:dyDescent="0.35"/>
    <row r="94706" customFormat="1" x14ac:dyDescent="0.35"/>
    <row r="94707" customFormat="1" x14ac:dyDescent="0.35"/>
    <row r="94708" customFormat="1" x14ac:dyDescent="0.35"/>
    <row r="94709" customFormat="1" x14ac:dyDescent="0.35"/>
    <row r="94710" customFormat="1" x14ac:dyDescent="0.35"/>
    <row r="94711" customFormat="1" x14ac:dyDescent="0.35"/>
    <row r="94712" customFormat="1" x14ac:dyDescent="0.35"/>
    <row r="94713" customFormat="1" x14ac:dyDescent="0.35"/>
    <row r="94714" customFormat="1" x14ac:dyDescent="0.35"/>
    <row r="94715" customFormat="1" x14ac:dyDescent="0.35"/>
    <row r="94716" customFormat="1" x14ac:dyDescent="0.35"/>
    <row r="94717" customFormat="1" x14ac:dyDescent="0.35"/>
    <row r="94718" customFormat="1" x14ac:dyDescent="0.35"/>
    <row r="94719" customFormat="1" x14ac:dyDescent="0.35"/>
    <row r="94720" customFormat="1" x14ac:dyDescent="0.35"/>
    <row r="94721" customFormat="1" x14ac:dyDescent="0.35"/>
    <row r="94722" customFormat="1" x14ac:dyDescent="0.35"/>
    <row r="94723" customFormat="1" x14ac:dyDescent="0.35"/>
    <row r="94724" customFormat="1" x14ac:dyDescent="0.35"/>
    <row r="94725" customFormat="1" x14ac:dyDescent="0.35"/>
    <row r="94726" customFormat="1" x14ac:dyDescent="0.35"/>
    <row r="94727" customFormat="1" x14ac:dyDescent="0.35"/>
    <row r="94728" customFormat="1" x14ac:dyDescent="0.35"/>
    <row r="94729" customFormat="1" x14ac:dyDescent="0.35"/>
    <row r="94730" customFormat="1" x14ac:dyDescent="0.35"/>
    <row r="94731" customFormat="1" x14ac:dyDescent="0.35"/>
    <row r="94732" customFormat="1" x14ac:dyDescent="0.35"/>
    <row r="94733" customFormat="1" x14ac:dyDescent="0.35"/>
    <row r="94734" customFormat="1" x14ac:dyDescent="0.35"/>
    <row r="94735" customFormat="1" x14ac:dyDescent="0.35"/>
    <row r="94736" customFormat="1" x14ac:dyDescent="0.35"/>
    <row r="94737" customFormat="1" x14ac:dyDescent="0.35"/>
    <row r="94738" customFormat="1" x14ac:dyDescent="0.35"/>
    <row r="94739" customFormat="1" x14ac:dyDescent="0.35"/>
    <row r="94740" customFormat="1" x14ac:dyDescent="0.35"/>
    <row r="94741" customFormat="1" x14ac:dyDescent="0.35"/>
    <row r="94742" customFormat="1" x14ac:dyDescent="0.35"/>
    <row r="94743" customFormat="1" x14ac:dyDescent="0.35"/>
    <row r="94744" customFormat="1" x14ac:dyDescent="0.35"/>
    <row r="94745" customFormat="1" x14ac:dyDescent="0.35"/>
    <row r="94746" customFormat="1" x14ac:dyDescent="0.35"/>
    <row r="94747" customFormat="1" x14ac:dyDescent="0.35"/>
    <row r="94748" customFormat="1" x14ac:dyDescent="0.35"/>
    <row r="94749" customFormat="1" x14ac:dyDescent="0.35"/>
    <row r="94750" customFormat="1" x14ac:dyDescent="0.35"/>
    <row r="94751" customFormat="1" x14ac:dyDescent="0.35"/>
    <row r="94752" customFormat="1" x14ac:dyDescent="0.35"/>
    <row r="94753" customFormat="1" x14ac:dyDescent="0.35"/>
    <row r="94754" customFormat="1" x14ac:dyDescent="0.35"/>
    <row r="94755" customFormat="1" x14ac:dyDescent="0.35"/>
    <row r="94756" customFormat="1" x14ac:dyDescent="0.35"/>
    <row r="94757" customFormat="1" x14ac:dyDescent="0.35"/>
    <row r="94758" customFormat="1" x14ac:dyDescent="0.35"/>
    <row r="94759" customFormat="1" x14ac:dyDescent="0.35"/>
    <row r="94760" customFormat="1" x14ac:dyDescent="0.35"/>
    <row r="94761" customFormat="1" x14ac:dyDescent="0.35"/>
    <row r="94762" customFormat="1" x14ac:dyDescent="0.35"/>
    <row r="94763" customFormat="1" x14ac:dyDescent="0.35"/>
    <row r="94764" customFormat="1" x14ac:dyDescent="0.35"/>
    <row r="94765" customFormat="1" x14ac:dyDescent="0.35"/>
    <row r="94766" customFormat="1" x14ac:dyDescent="0.35"/>
    <row r="94767" customFormat="1" x14ac:dyDescent="0.35"/>
    <row r="94768" customFormat="1" x14ac:dyDescent="0.35"/>
    <row r="94769" customFormat="1" x14ac:dyDescent="0.35"/>
    <row r="94770" customFormat="1" x14ac:dyDescent="0.35"/>
    <row r="94771" customFormat="1" x14ac:dyDescent="0.35"/>
    <row r="94772" customFormat="1" x14ac:dyDescent="0.35"/>
    <row r="94773" customFormat="1" x14ac:dyDescent="0.35"/>
    <row r="94774" customFormat="1" x14ac:dyDescent="0.35"/>
    <row r="94775" customFormat="1" x14ac:dyDescent="0.35"/>
    <row r="94776" customFormat="1" x14ac:dyDescent="0.35"/>
    <row r="94777" customFormat="1" x14ac:dyDescent="0.35"/>
    <row r="94778" customFormat="1" x14ac:dyDescent="0.35"/>
    <row r="94779" customFormat="1" x14ac:dyDescent="0.35"/>
    <row r="94780" customFormat="1" x14ac:dyDescent="0.35"/>
    <row r="94781" customFormat="1" x14ac:dyDescent="0.35"/>
    <row r="94782" customFormat="1" x14ac:dyDescent="0.35"/>
    <row r="94783" customFormat="1" x14ac:dyDescent="0.35"/>
    <row r="94784" customFormat="1" x14ac:dyDescent="0.35"/>
    <row r="94785" customFormat="1" x14ac:dyDescent="0.35"/>
    <row r="94786" customFormat="1" x14ac:dyDescent="0.35"/>
    <row r="94787" customFormat="1" x14ac:dyDescent="0.35"/>
    <row r="94788" customFormat="1" x14ac:dyDescent="0.35"/>
    <row r="94789" customFormat="1" x14ac:dyDescent="0.35"/>
    <row r="94790" customFormat="1" x14ac:dyDescent="0.35"/>
    <row r="94791" customFormat="1" x14ac:dyDescent="0.35"/>
    <row r="94792" customFormat="1" x14ac:dyDescent="0.35"/>
    <row r="94793" customFormat="1" x14ac:dyDescent="0.35"/>
    <row r="94794" customFormat="1" x14ac:dyDescent="0.35"/>
    <row r="94795" customFormat="1" x14ac:dyDescent="0.35"/>
    <row r="94796" customFormat="1" x14ac:dyDescent="0.35"/>
    <row r="94797" customFormat="1" x14ac:dyDescent="0.35"/>
    <row r="94798" customFormat="1" x14ac:dyDescent="0.35"/>
    <row r="94799" customFormat="1" x14ac:dyDescent="0.35"/>
    <row r="94800" customFormat="1" x14ac:dyDescent="0.35"/>
    <row r="94801" customFormat="1" x14ac:dyDescent="0.35"/>
    <row r="94802" customFormat="1" x14ac:dyDescent="0.35"/>
    <row r="94803" customFormat="1" x14ac:dyDescent="0.35"/>
    <row r="94804" customFormat="1" x14ac:dyDescent="0.35"/>
    <row r="94805" customFormat="1" x14ac:dyDescent="0.35"/>
    <row r="94806" customFormat="1" x14ac:dyDescent="0.35"/>
    <row r="94807" customFormat="1" x14ac:dyDescent="0.35"/>
    <row r="94808" customFormat="1" x14ac:dyDescent="0.35"/>
    <row r="94809" customFormat="1" x14ac:dyDescent="0.35"/>
    <row r="94810" customFormat="1" x14ac:dyDescent="0.35"/>
    <row r="94811" customFormat="1" x14ac:dyDescent="0.35"/>
    <row r="94812" customFormat="1" x14ac:dyDescent="0.35"/>
    <row r="94813" customFormat="1" x14ac:dyDescent="0.35"/>
    <row r="94814" customFormat="1" x14ac:dyDescent="0.35"/>
    <row r="94815" customFormat="1" x14ac:dyDescent="0.35"/>
    <row r="94816" customFormat="1" x14ac:dyDescent="0.35"/>
    <row r="94817" customFormat="1" x14ac:dyDescent="0.35"/>
    <row r="94818" customFormat="1" x14ac:dyDescent="0.35"/>
    <row r="94819" customFormat="1" x14ac:dyDescent="0.35"/>
    <row r="94820" customFormat="1" x14ac:dyDescent="0.35"/>
    <row r="94821" customFormat="1" x14ac:dyDescent="0.35"/>
    <row r="94822" customFormat="1" x14ac:dyDescent="0.35"/>
    <row r="94823" customFormat="1" x14ac:dyDescent="0.35"/>
    <row r="94824" customFormat="1" x14ac:dyDescent="0.35"/>
    <row r="94825" customFormat="1" x14ac:dyDescent="0.35"/>
    <row r="94826" customFormat="1" x14ac:dyDescent="0.35"/>
    <row r="94827" customFormat="1" x14ac:dyDescent="0.35"/>
    <row r="94828" customFormat="1" x14ac:dyDescent="0.35"/>
    <row r="94829" customFormat="1" x14ac:dyDescent="0.35"/>
    <row r="94830" customFormat="1" x14ac:dyDescent="0.35"/>
    <row r="94831" customFormat="1" x14ac:dyDescent="0.35"/>
    <row r="94832" customFormat="1" x14ac:dyDescent="0.35"/>
    <row r="94833" customFormat="1" x14ac:dyDescent="0.35"/>
    <row r="94834" customFormat="1" x14ac:dyDescent="0.35"/>
    <row r="94835" customFormat="1" x14ac:dyDescent="0.35"/>
    <row r="94836" customFormat="1" x14ac:dyDescent="0.35"/>
    <row r="94837" customFormat="1" x14ac:dyDescent="0.35"/>
    <row r="94838" customFormat="1" x14ac:dyDescent="0.35"/>
    <row r="94839" customFormat="1" x14ac:dyDescent="0.35"/>
    <row r="94840" customFormat="1" x14ac:dyDescent="0.35"/>
    <row r="94841" customFormat="1" x14ac:dyDescent="0.35"/>
    <row r="94842" customFormat="1" x14ac:dyDescent="0.35"/>
    <row r="94843" customFormat="1" x14ac:dyDescent="0.35"/>
    <row r="94844" customFormat="1" x14ac:dyDescent="0.35"/>
    <row r="94845" customFormat="1" x14ac:dyDescent="0.35"/>
    <row r="94846" customFormat="1" x14ac:dyDescent="0.35"/>
    <row r="94847" customFormat="1" x14ac:dyDescent="0.35"/>
    <row r="94848" customFormat="1" x14ac:dyDescent="0.35"/>
    <row r="94849" customFormat="1" x14ac:dyDescent="0.35"/>
    <row r="94850" customFormat="1" x14ac:dyDescent="0.35"/>
    <row r="94851" customFormat="1" x14ac:dyDescent="0.35"/>
    <row r="94852" customFormat="1" x14ac:dyDescent="0.35"/>
    <row r="94853" customFormat="1" x14ac:dyDescent="0.35"/>
    <row r="94854" customFormat="1" x14ac:dyDescent="0.35"/>
    <row r="94855" customFormat="1" x14ac:dyDescent="0.35"/>
    <row r="94856" customFormat="1" x14ac:dyDescent="0.35"/>
    <row r="94857" customFormat="1" x14ac:dyDescent="0.35"/>
    <row r="94858" customFormat="1" x14ac:dyDescent="0.35"/>
    <row r="94859" customFormat="1" x14ac:dyDescent="0.35"/>
    <row r="94860" customFormat="1" x14ac:dyDescent="0.35"/>
    <row r="94861" customFormat="1" x14ac:dyDescent="0.35"/>
    <row r="94862" customFormat="1" x14ac:dyDescent="0.35"/>
    <row r="94863" customFormat="1" x14ac:dyDescent="0.35"/>
    <row r="94864" customFormat="1" x14ac:dyDescent="0.35"/>
    <row r="94865" customFormat="1" x14ac:dyDescent="0.35"/>
    <row r="94866" customFormat="1" x14ac:dyDescent="0.35"/>
    <row r="94867" customFormat="1" x14ac:dyDescent="0.35"/>
    <row r="94868" customFormat="1" x14ac:dyDescent="0.35"/>
    <row r="94869" customFormat="1" x14ac:dyDescent="0.35"/>
    <row r="94870" customFormat="1" x14ac:dyDescent="0.35"/>
    <row r="94871" customFormat="1" x14ac:dyDescent="0.35"/>
    <row r="94872" customFormat="1" x14ac:dyDescent="0.35"/>
    <row r="94873" customFormat="1" x14ac:dyDescent="0.35"/>
    <row r="94874" customFormat="1" x14ac:dyDescent="0.35"/>
    <row r="94875" customFormat="1" x14ac:dyDescent="0.35"/>
    <row r="94876" customFormat="1" x14ac:dyDescent="0.35"/>
    <row r="94877" customFormat="1" x14ac:dyDescent="0.35"/>
    <row r="94878" customFormat="1" x14ac:dyDescent="0.35"/>
    <row r="94879" customFormat="1" x14ac:dyDescent="0.35"/>
    <row r="94880" customFormat="1" x14ac:dyDescent="0.35"/>
    <row r="94881" customFormat="1" x14ac:dyDescent="0.35"/>
    <row r="94882" customFormat="1" x14ac:dyDescent="0.35"/>
    <row r="94883" customFormat="1" x14ac:dyDescent="0.35"/>
    <row r="94884" customFormat="1" x14ac:dyDescent="0.35"/>
    <row r="94885" customFormat="1" x14ac:dyDescent="0.35"/>
    <row r="94886" customFormat="1" x14ac:dyDescent="0.35"/>
    <row r="94887" customFormat="1" x14ac:dyDescent="0.35"/>
    <row r="94888" customFormat="1" x14ac:dyDescent="0.35"/>
    <row r="94889" customFormat="1" x14ac:dyDescent="0.35"/>
    <row r="94890" customFormat="1" x14ac:dyDescent="0.35"/>
    <row r="94891" customFormat="1" x14ac:dyDescent="0.35"/>
    <row r="94892" customFormat="1" x14ac:dyDescent="0.35"/>
    <row r="94893" customFormat="1" x14ac:dyDescent="0.35"/>
    <row r="94894" customFormat="1" x14ac:dyDescent="0.35"/>
    <row r="94895" customFormat="1" x14ac:dyDescent="0.35"/>
    <row r="94896" customFormat="1" x14ac:dyDescent="0.35"/>
    <row r="94897" customFormat="1" x14ac:dyDescent="0.35"/>
    <row r="94898" customFormat="1" x14ac:dyDescent="0.35"/>
    <row r="94899" customFormat="1" x14ac:dyDescent="0.35"/>
    <row r="94900" customFormat="1" x14ac:dyDescent="0.35"/>
    <row r="94901" customFormat="1" x14ac:dyDescent="0.35"/>
    <row r="94902" customFormat="1" x14ac:dyDescent="0.35"/>
    <row r="94903" customFormat="1" x14ac:dyDescent="0.35"/>
    <row r="94904" customFormat="1" x14ac:dyDescent="0.35"/>
    <row r="94905" customFormat="1" x14ac:dyDescent="0.35"/>
    <row r="94906" customFormat="1" x14ac:dyDescent="0.35"/>
    <row r="94907" customFormat="1" x14ac:dyDescent="0.35"/>
    <row r="94908" customFormat="1" x14ac:dyDescent="0.35"/>
    <row r="94909" customFormat="1" x14ac:dyDescent="0.35"/>
    <row r="94910" customFormat="1" x14ac:dyDescent="0.35"/>
    <row r="94911" customFormat="1" x14ac:dyDescent="0.35"/>
    <row r="94912" customFormat="1" x14ac:dyDescent="0.35"/>
    <row r="94913" customFormat="1" x14ac:dyDescent="0.35"/>
    <row r="94914" customFormat="1" x14ac:dyDescent="0.35"/>
    <row r="94915" customFormat="1" x14ac:dyDescent="0.35"/>
    <row r="94916" customFormat="1" x14ac:dyDescent="0.35"/>
    <row r="94917" customFormat="1" x14ac:dyDescent="0.35"/>
    <row r="94918" customFormat="1" x14ac:dyDescent="0.35"/>
    <row r="94919" customFormat="1" x14ac:dyDescent="0.35"/>
    <row r="94920" customFormat="1" x14ac:dyDescent="0.35"/>
    <row r="94921" customFormat="1" x14ac:dyDescent="0.35"/>
    <row r="94922" customFormat="1" x14ac:dyDescent="0.35"/>
    <row r="94923" customFormat="1" x14ac:dyDescent="0.35"/>
    <row r="94924" customFormat="1" x14ac:dyDescent="0.35"/>
    <row r="94925" customFormat="1" x14ac:dyDescent="0.35"/>
    <row r="94926" customFormat="1" x14ac:dyDescent="0.35"/>
    <row r="94927" customFormat="1" x14ac:dyDescent="0.35"/>
    <row r="94928" customFormat="1" x14ac:dyDescent="0.35"/>
    <row r="94929" customFormat="1" x14ac:dyDescent="0.35"/>
    <row r="94930" customFormat="1" x14ac:dyDescent="0.35"/>
    <row r="94931" customFormat="1" x14ac:dyDescent="0.35"/>
    <row r="94932" customFormat="1" x14ac:dyDescent="0.35"/>
    <row r="94933" customFormat="1" x14ac:dyDescent="0.35"/>
    <row r="94934" customFormat="1" x14ac:dyDescent="0.35"/>
    <row r="94935" customFormat="1" x14ac:dyDescent="0.35"/>
    <row r="94936" customFormat="1" x14ac:dyDescent="0.35"/>
    <row r="94937" customFormat="1" x14ac:dyDescent="0.35"/>
    <row r="94938" customFormat="1" x14ac:dyDescent="0.35"/>
    <row r="94939" customFormat="1" x14ac:dyDescent="0.35"/>
    <row r="94940" customFormat="1" x14ac:dyDescent="0.35"/>
    <row r="94941" customFormat="1" x14ac:dyDescent="0.35"/>
    <row r="94942" customFormat="1" x14ac:dyDescent="0.35"/>
    <row r="94943" customFormat="1" x14ac:dyDescent="0.35"/>
    <row r="94944" customFormat="1" x14ac:dyDescent="0.35"/>
    <row r="94945" customFormat="1" x14ac:dyDescent="0.35"/>
    <row r="94946" customFormat="1" x14ac:dyDescent="0.35"/>
    <row r="94947" customFormat="1" x14ac:dyDescent="0.35"/>
    <row r="94948" customFormat="1" x14ac:dyDescent="0.35"/>
    <row r="94949" customFormat="1" x14ac:dyDescent="0.35"/>
    <row r="94950" customFormat="1" x14ac:dyDescent="0.35"/>
    <row r="94951" customFormat="1" x14ac:dyDescent="0.35"/>
    <row r="94952" customFormat="1" x14ac:dyDescent="0.35"/>
    <row r="94953" customFormat="1" x14ac:dyDescent="0.35"/>
    <row r="94954" customFormat="1" x14ac:dyDescent="0.35"/>
    <row r="94955" customFormat="1" x14ac:dyDescent="0.35"/>
    <row r="94956" customFormat="1" x14ac:dyDescent="0.35"/>
    <row r="94957" customFormat="1" x14ac:dyDescent="0.35"/>
    <row r="94958" customFormat="1" x14ac:dyDescent="0.35"/>
    <row r="94959" customFormat="1" x14ac:dyDescent="0.35"/>
    <row r="94960" customFormat="1" x14ac:dyDescent="0.35"/>
    <row r="94961" customFormat="1" x14ac:dyDescent="0.35"/>
    <row r="94962" customFormat="1" x14ac:dyDescent="0.35"/>
    <row r="94963" customFormat="1" x14ac:dyDescent="0.35"/>
    <row r="94964" customFormat="1" x14ac:dyDescent="0.35"/>
    <row r="94965" customFormat="1" x14ac:dyDescent="0.35"/>
    <row r="94966" customFormat="1" x14ac:dyDescent="0.35"/>
    <row r="94967" customFormat="1" x14ac:dyDescent="0.35"/>
    <row r="94968" customFormat="1" x14ac:dyDescent="0.35"/>
    <row r="94969" customFormat="1" x14ac:dyDescent="0.35"/>
    <row r="94970" customFormat="1" x14ac:dyDescent="0.35"/>
    <row r="94971" customFormat="1" x14ac:dyDescent="0.35"/>
    <row r="94972" customFormat="1" x14ac:dyDescent="0.35"/>
    <row r="94973" customFormat="1" x14ac:dyDescent="0.35"/>
    <row r="94974" customFormat="1" x14ac:dyDescent="0.35"/>
    <row r="94975" customFormat="1" x14ac:dyDescent="0.35"/>
    <row r="94976" customFormat="1" x14ac:dyDescent="0.35"/>
    <row r="94977" customFormat="1" x14ac:dyDescent="0.35"/>
    <row r="94978" customFormat="1" x14ac:dyDescent="0.35"/>
    <row r="94979" customFormat="1" x14ac:dyDescent="0.35"/>
    <row r="94980" customFormat="1" x14ac:dyDescent="0.35"/>
    <row r="94981" customFormat="1" x14ac:dyDescent="0.35"/>
    <row r="94982" customFormat="1" x14ac:dyDescent="0.35"/>
    <row r="94983" customFormat="1" x14ac:dyDescent="0.35"/>
    <row r="94984" customFormat="1" x14ac:dyDescent="0.35"/>
    <row r="94985" customFormat="1" x14ac:dyDescent="0.35"/>
    <row r="94986" customFormat="1" x14ac:dyDescent="0.35"/>
    <row r="94987" customFormat="1" x14ac:dyDescent="0.35"/>
    <row r="94988" customFormat="1" x14ac:dyDescent="0.35"/>
    <row r="94989" customFormat="1" x14ac:dyDescent="0.35"/>
    <row r="94990" customFormat="1" x14ac:dyDescent="0.35"/>
    <row r="94991" customFormat="1" x14ac:dyDescent="0.35"/>
    <row r="94992" customFormat="1" x14ac:dyDescent="0.35"/>
    <row r="94993" customFormat="1" x14ac:dyDescent="0.35"/>
    <row r="94994" customFormat="1" x14ac:dyDescent="0.35"/>
    <row r="94995" customFormat="1" x14ac:dyDescent="0.35"/>
    <row r="94996" customFormat="1" x14ac:dyDescent="0.35"/>
    <row r="94997" customFormat="1" x14ac:dyDescent="0.35"/>
    <row r="94998" customFormat="1" x14ac:dyDescent="0.35"/>
    <row r="94999" customFormat="1" x14ac:dyDescent="0.35"/>
    <row r="95000" customFormat="1" x14ac:dyDescent="0.35"/>
    <row r="95001" customFormat="1" x14ac:dyDescent="0.35"/>
    <row r="95002" customFormat="1" x14ac:dyDescent="0.35"/>
    <row r="95003" customFormat="1" x14ac:dyDescent="0.35"/>
    <row r="95004" customFormat="1" x14ac:dyDescent="0.35"/>
    <row r="95005" customFormat="1" x14ac:dyDescent="0.35"/>
    <row r="95006" customFormat="1" x14ac:dyDescent="0.35"/>
    <row r="95007" customFormat="1" x14ac:dyDescent="0.35"/>
    <row r="95008" customFormat="1" x14ac:dyDescent="0.35"/>
    <row r="95009" customFormat="1" x14ac:dyDescent="0.35"/>
    <row r="95010" customFormat="1" x14ac:dyDescent="0.35"/>
    <row r="95011" customFormat="1" x14ac:dyDescent="0.35"/>
    <row r="95012" customFormat="1" x14ac:dyDescent="0.35"/>
    <row r="95013" customFormat="1" x14ac:dyDescent="0.35"/>
    <row r="95014" customFormat="1" x14ac:dyDescent="0.35"/>
    <row r="95015" customFormat="1" x14ac:dyDescent="0.35"/>
    <row r="95016" customFormat="1" x14ac:dyDescent="0.35"/>
    <row r="95017" customFormat="1" x14ac:dyDescent="0.35"/>
    <row r="95018" customFormat="1" x14ac:dyDescent="0.35"/>
    <row r="95019" customFormat="1" x14ac:dyDescent="0.35"/>
    <row r="95020" customFormat="1" x14ac:dyDescent="0.35"/>
    <row r="95021" customFormat="1" x14ac:dyDescent="0.35"/>
    <row r="95022" customFormat="1" x14ac:dyDescent="0.35"/>
    <row r="95023" customFormat="1" x14ac:dyDescent="0.35"/>
    <row r="95024" customFormat="1" x14ac:dyDescent="0.35"/>
    <row r="95025" customFormat="1" x14ac:dyDescent="0.35"/>
    <row r="95026" customFormat="1" x14ac:dyDescent="0.35"/>
    <row r="95027" customFormat="1" x14ac:dyDescent="0.35"/>
    <row r="95028" customFormat="1" x14ac:dyDescent="0.35"/>
    <row r="95029" customFormat="1" x14ac:dyDescent="0.35"/>
    <row r="95030" customFormat="1" x14ac:dyDescent="0.35"/>
    <row r="95031" customFormat="1" x14ac:dyDescent="0.35"/>
    <row r="95032" customFormat="1" x14ac:dyDescent="0.35"/>
    <row r="95033" customFormat="1" x14ac:dyDescent="0.35"/>
    <row r="95034" customFormat="1" x14ac:dyDescent="0.35"/>
    <row r="95035" customFormat="1" x14ac:dyDescent="0.35"/>
    <row r="95036" customFormat="1" x14ac:dyDescent="0.35"/>
    <row r="95037" customFormat="1" x14ac:dyDescent="0.35"/>
    <row r="95038" customFormat="1" x14ac:dyDescent="0.35"/>
    <row r="95039" customFormat="1" x14ac:dyDescent="0.35"/>
    <row r="95040" customFormat="1" x14ac:dyDescent="0.35"/>
    <row r="95041" customFormat="1" x14ac:dyDescent="0.35"/>
    <row r="95042" customFormat="1" x14ac:dyDescent="0.35"/>
    <row r="95043" customFormat="1" x14ac:dyDescent="0.35"/>
    <row r="95044" customFormat="1" x14ac:dyDescent="0.35"/>
    <row r="95045" customFormat="1" x14ac:dyDescent="0.35"/>
    <row r="95046" customFormat="1" x14ac:dyDescent="0.35"/>
    <row r="95047" customFormat="1" x14ac:dyDescent="0.35"/>
    <row r="95048" customFormat="1" x14ac:dyDescent="0.35"/>
    <row r="95049" customFormat="1" x14ac:dyDescent="0.35"/>
    <row r="95050" customFormat="1" x14ac:dyDescent="0.35"/>
    <row r="95051" customFormat="1" x14ac:dyDescent="0.35"/>
    <row r="95052" customFormat="1" x14ac:dyDescent="0.35"/>
    <row r="95053" customFormat="1" x14ac:dyDescent="0.35"/>
    <row r="95054" customFormat="1" x14ac:dyDescent="0.35"/>
    <row r="95055" customFormat="1" x14ac:dyDescent="0.35"/>
    <row r="95056" customFormat="1" x14ac:dyDescent="0.35"/>
    <row r="95057" customFormat="1" x14ac:dyDescent="0.35"/>
    <row r="95058" customFormat="1" x14ac:dyDescent="0.35"/>
    <row r="95059" customFormat="1" x14ac:dyDescent="0.35"/>
    <row r="95060" customFormat="1" x14ac:dyDescent="0.35"/>
    <row r="95061" customFormat="1" x14ac:dyDescent="0.35"/>
    <row r="95062" customFormat="1" x14ac:dyDescent="0.35"/>
    <row r="95063" customFormat="1" x14ac:dyDescent="0.35"/>
    <row r="95064" customFormat="1" x14ac:dyDescent="0.35"/>
    <row r="95065" customFormat="1" x14ac:dyDescent="0.35"/>
    <row r="95066" customFormat="1" x14ac:dyDescent="0.35"/>
    <row r="95067" customFormat="1" x14ac:dyDescent="0.35"/>
    <row r="95068" customFormat="1" x14ac:dyDescent="0.35"/>
    <row r="95069" customFormat="1" x14ac:dyDescent="0.35"/>
    <row r="95070" customFormat="1" x14ac:dyDescent="0.35"/>
    <row r="95071" customFormat="1" x14ac:dyDescent="0.35"/>
    <row r="95072" customFormat="1" x14ac:dyDescent="0.35"/>
    <row r="95073" customFormat="1" x14ac:dyDescent="0.35"/>
    <row r="95074" customFormat="1" x14ac:dyDescent="0.35"/>
    <row r="95075" customFormat="1" x14ac:dyDescent="0.35"/>
    <row r="95076" customFormat="1" x14ac:dyDescent="0.35"/>
    <row r="95077" customFormat="1" x14ac:dyDescent="0.35"/>
    <row r="95078" customFormat="1" x14ac:dyDescent="0.35"/>
    <row r="95079" customFormat="1" x14ac:dyDescent="0.35"/>
    <row r="95080" customFormat="1" x14ac:dyDescent="0.35"/>
    <row r="95081" customFormat="1" x14ac:dyDescent="0.35"/>
    <row r="95082" customFormat="1" x14ac:dyDescent="0.35"/>
    <row r="95083" customFormat="1" x14ac:dyDescent="0.35"/>
    <row r="95084" customFormat="1" x14ac:dyDescent="0.35"/>
    <row r="95085" customFormat="1" x14ac:dyDescent="0.35"/>
    <row r="95086" customFormat="1" x14ac:dyDescent="0.35"/>
    <row r="95087" customFormat="1" x14ac:dyDescent="0.35"/>
    <row r="95088" customFormat="1" x14ac:dyDescent="0.35"/>
    <row r="95089" customFormat="1" x14ac:dyDescent="0.35"/>
    <row r="95090" customFormat="1" x14ac:dyDescent="0.35"/>
    <row r="95091" customFormat="1" x14ac:dyDescent="0.35"/>
    <row r="95092" customFormat="1" x14ac:dyDescent="0.35"/>
    <row r="95093" customFormat="1" x14ac:dyDescent="0.35"/>
    <row r="95094" customFormat="1" x14ac:dyDescent="0.35"/>
    <row r="95095" customFormat="1" x14ac:dyDescent="0.35"/>
    <row r="95096" customFormat="1" x14ac:dyDescent="0.35"/>
    <row r="95097" customFormat="1" x14ac:dyDescent="0.35"/>
    <row r="95098" customFormat="1" x14ac:dyDescent="0.35"/>
    <row r="95099" customFormat="1" x14ac:dyDescent="0.35"/>
    <row r="95100" customFormat="1" x14ac:dyDescent="0.35"/>
    <row r="95101" customFormat="1" x14ac:dyDescent="0.35"/>
    <row r="95102" customFormat="1" x14ac:dyDescent="0.35"/>
    <row r="95103" customFormat="1" x14ac:dyDescent="0.35"/>
    <row r="95104" customFormat="1" x14ac:dyDescent="0.35"/>
    <row r="95105" customFormat="1" x14ac:dyDescent="0.35"/>
    <row r="95106" customFormat="1" x14ac:dyDescent="0.35"/>
    <row r="95107" customFormat="1" x14ac:dyDescent="0.35"/>
    <row r="95108" customFormat="1" x14ac:dyDescent="0.35"/>
    <row r="95109" customFormat="1" x14ac:dyDescent="0.35"/>
    <row r="95110" customFormat="1" x14ac:dyDescent="0.35"/>
    <row r="95111" customFormat="1" x14ac:dyDescent="0.35"/>
    <row r="95112" customFormat="1" x14ac:dyDescent="0.35"/>
    <row r="95113" customFormat="1" x14ac:dyDescent="0.35"/>
    <row r="95114" customFormat="1" x14ac:dyDescent="0.35"/>
    <row r="95115" customFormat="1" x14ac:dyDescent="0.35"/>
    <row r="95116" customFormat="1" x14ac:dyDescent="0.35"/>
    <row r="95117" customFormat="1" x14ac:dyDescent="0.35"/>
    <row r="95118" customFormat="1" x14ac:dyDescent="0.35"/>
    <row r="95119" customFormat="1" x14ac:dyDescent="0.35"/>
    <row r="95120" customFormat="1" x14ac:dyDescent="0.35"/>
    <row r="95121" customFormat="1" x14ac:dyDescent="0.35"/>
    <row r="95122" customFormat="1" x14ac:dyDescent="0.35"/>
    <row r="95123" customFormat="1" x14ac:dyDescent="0.35"/>
    <row r="95124" customFormat="1" x14ac:dyDescent="0.35"/>
    <row r="95125" customFormat="1" x14ac:dyDescent="0.35"/>
    <row r="95126" customFormat="1" x14ac:dyDescent="0.35"/>
    <row r="95127" customFormat="1" x14ac:dyDescent="0.35"/>
    <row r="95128" customFormat="1" x14ac:dyDescent="0.35"/>
    <row r="95129" customFormat="1" x14ac:dyDescent="0.35"/>
    <row r="95130" customFormat="1" x14ac:dyDescent="0.35"/>
    <row r="95131" customFormat="1" x14ac:dyDescent="0.35"/>
    <row r="95132" customFormat="1" x14ac:dyDescent="0.35"/>
    <row r="95133" customFormat="1" x14ac:dyDescent="0.35"/>
    <row r="95134" customFormat="1" x14ac:dyDescent="0.35"/>
    <row r="95135" customFormat="1" x14ac:dyDescent="0.35"/>
    <row r="95136" customFormat="1" x14ac:dyDescent="0.35"/>
    <row r="95137" customFormat="1" x14ac:dyDescent="0.35"/>
    <row r="95138" customFormat="1" x14ac:dyDescent="0.35"/>
    <row r="95139" customFormat="1" x14ac:dyDescent="0.35"/>
    <row r="95140" customFormat="1" x14ac:dyDescent="0.35"/>
    <row r="95141" customFormat="1" x14ac:dyDescent="0.35"/>
    <row r="95142" customFormat="1" x14ac:dyDescent="0.35"/>
    <row r="95143" customFormat="1" x14ac:dyDescent="0.35"/>
    <row r="95144" customFormat="1" x14ac:dyDescent="0.35"/>
    <row r="95145" customFormat="1" x14ac:dyDescent="0.35"/>
    <row r="95146" customFormat="1" x14ac:dyDescent="0.35"/>
    <row r="95147" customFormat="1" x14ac:dyDescent="0.35"/>
    <row r="95148" customFormat="1" x14ac:dyDescent="0.35"/>
    <row r="95149" customFormat="1" x14ac:dyDescent="0.35"/>
    <row r="95150" customFormat="1" x14ac:dyDescent="0.35"/>
    <row r="95151" customFormat="1" x14ac:dyDescent="0.35"/>
    <row r="95152" customFormat="1" x14ac:dyDescent="0.35"/>
    <row r="95153" customFormat="1" x14ac:dyDescent="0.35"/>
    <row r="95154" customFormat="1" x14ac:dyDescent="0.35"/>
    <row r="95155" customFormat="1" x14ac:dyDescent="0.35"/>
    <row r="95156" customFormat="1" x14ac:dyDescent="0.35"/>
    <row r="95157" customFormat="1" x14ac:dyDescent="0.35"/>
    <row r="95158" customFormat="1" x14ac:dyDescent="0.35"/>
    <row r="95159" customFormat="1" x14ac:dyDescent="0.35"/>
    <row r="95160" customFormat="1" x14ac:dyDescent="0.35"/>
    <row r="95161" customFormat="1" x14ac:dyDescent="0.35"/>
    <row r="95162" customFormat="1" x14ac:dyDescent="0.35"/>
    <row r="95163" customFormat="1" x14ac:dyDescent="0.35"/>
    <row r="95164" customFormat="1" x14ac:dyDescent="0.35"/>
    <row r="95165" customFormat="1" x14ac:dyDescent="0.35"/>
    <row r="95166" customFormat="1" x14ac:dyDescent="0.35"/>
    <row r="95167" customFormat="1" x14ac:dyDescent="0.35"/>
    <row r="95168" customFormat="1" x14ac:dyDescent="0.35"/>
    <row r="95169" customFormat="1" x14ac:dyDescent="0.35"/>
    <row r="95170" customFormat="1" x14ac:dyDescent="0.35"/>
    <row r="95171" customFormat="1" x14ac:dyDescent="0.35"/>
    <row r="95172" customFormat="1" x14ac:dyDescent="0.35"/>
    <row r="95173" customFormat="1" x14ac:dyDescent="0.35"/>
    <row r="95174" customFormat="1" x14ac:dyDescent="0.35"/>
    <row r="95175" customFormat="1" x14ac:dyDescent="0.35"/>
    <row r="95176" customFormat="1" x14ac:dyDescent="0.35"/>
    <row r="95177" customFormat="1" x14ac:dyDescent="0.35"/>
    <row r="95178" customFormat="1" x14ac:dyDescent="0.35"/>
    <row r="95179" customFormat="1" x14ac:dyDescent="0.35"/>
    <row r="95180" customFormat="1" x14ac:dyDescent="0.35"/>
    <row r="95181" customFormat="1" x14ac:dyDescent="0.35"/>
    <row r="95182" customFormat="1" x14ac:dyDescent="0.35"/>
    <row r="95183" customFormat="1" x14ac:dyDescent="0.35"/>
    <row r="95184" customFormat="1" x14ac:dyDescent="0.35"/>
    <row r="95185" customFormat="1" x14ac:dyDescent="0.35"/>
    <row r="95186" customFormat="1" x14ac:dyDescent="0.35"/>
    <row r="95187" customFormat="1" x14ac:dyDescent="0.35"/>
    <row r="95188" customFormat="1" x14ac:dyDescent="0.35"/>
    <row r="95189" customFormat="1" x14ac:dyDescent="0.35"/>
    <row r="95190" customFormat="1" x14ac:dyDescent="0.35"/>
    <row r="95191" customFormat="1" x14ac:dyDescent="0.35"/>
    <row r="95192" customFormat="1" x14ac:dyDescent="0.35"/>
    <row r="95193" customFormat="1" x14ac:dyDescent="0.35"/>
    <row r="95194" customFormat="1" x14ac:dyDescent="0.35"/>
    <row r="95195" customFormat="1" x14ac:dyDescent="0.35"/>
    <row r="95196" customFormat="1" x14ac:dyDescent="0.35"/>
    <row r="95197" customFormat="1" x14ac:dyDescent="0.35"/>
    <row r="95198" customFormat="1" x14ac:dyDescent="0.35"/>
    <row r="95199" customFormat="1" x14ac:dyDescent="0.35"/>
    <row r="95200" customFormat="1" x14ac:dyDescent="0.35"/>
    <row r="95201" customFormat="1" x14ac:dyDescent="0.35"/>
    <row r="95202" customFormat="1" x14ac:dyDescent="0.35"/>
    <row r="95203" customFormat="1" x14ac:dyDescent="0.35"/>
    <row r="95204" customFormat="1" x14ac:dyDescent="0.35"/>
    <row r="95205" customFormat="1" x14ac:dyDescent="0.35"/>
    <row r="95206" customFormat="1" x14ac:dyDescent="0.35"/>
    <row r="95207" customFormat="1" x14ac:dyDescent="0.35"/>
    <row r="95208" customFormat="1" x14ac:dyDescent="0.35"/>
    <row r="95209" customFormat="1" x14ac:dyDescent="0.35"/>
    <row r="95210" customFormat="1" x14ac:dyDescent="0.35"/>
    <row r="95211" customFormat="1" x14ac:dyDescent="0.35"/>
    <row r="95212" customFormat="1" x14ac:dyDescent="0.35"/>
    <row r="95213" customFormat="1" x14ac:dyDescent="0.35"/>
    <row r="95214" customFormat="1" x14ac:dyDescent="0.35"/>
    <row r="95215" customFormat="1" x14ac:dyDescent="0.35"/>
    <row r="95216" customFormat="1" x14ac:dyDescent="0.35"/>
    <row r="95217" customFormat="1" x14ac:dyDescent="0.35"/>
    <row r="95218" customFormat="1" x14ac:dyDescent="0.35"/>
    <row r="95219" customFormat="1" x14ac:dyDescent="0.35"/>
    <row r="95220" customFormat="1" x14ac:dyDescent="0.35"/>
    <row r="95221" customFormat="1" x14ac:dyDescent="0.35"/>
    <row r="95222" customFormat="1" x14ac:dyDescent="0.35"/>
    <row r="95223" customFormat="1" x14ac:dyDescent="0.35"/>
    <row r="95224" customFormat="1" x14ac:dyDescent="0.35"/>
    <row r="95225" customFormat="1" x14ac:dyDescent="0.35"/>
    <row r="95226" customFormat="1" x14ac:dyDescent="0.35"/>
    <row r="95227" customFormat="1" x14ac:dyDescent="0.35"/>
    <row r="95228" customFormat="1" x14ac:dyDescent="0.35"/>
    <row r="95229" customFormat="1" x14ac:dyDescent="0.35"/>
    <row r="95230" customFormat="1" x14ac:dyDescent="0.35"/>
    <row r="95231" customFormat="1" x14ac:dyDescent="0.35"/>
    <row r="95232" customFormat="1" x14ac:dyDescent="0.35"/>
    <row r="95233" customFormat="1" x14ac:dyDescent="0.35"/>
    <row r="95234" customFormat="1" x14ac:dyDescent="0.35"/>
    <row r="95235" customFormat="1" x14ac:dyDescent="0.35"/>
    <row r="95236" customFormat="1" x14ac:dyDescent="0.35"/>
    <row r="95237" customFormat="1" x14ac:dyDescent="0.35"/>
    <row r="95238" customFormat="1" x14ac:dyDescent="0.35"/>
    <row r="95239" customFormat="1" x14ac:dyDescent="0.35"/>
    <row r="95240" customFormat="1" x14ac:dyDescent="0.35"/>
    <row r="95241" customFormat="1" x14ac:dyDescent="0.35"/>
    <row r="95242" customFormat="1" x14ac:dyDescent="0.35"/>
    <row r="95243" customFormat="1" x14ac:dyDescent="0.35"/>
    <row r="95244" customFormat="1" x14ac:dyDescent="0.35"/>
    <row r="95245" customFormat="1" x14ac:dyDescent="0.35"/>
    <row r="95246" customFormat="1" x14ac:dyDescent="0.35"/>
    <row r="95247" customFormat="1" x14ac:dyDescent="0.35"/>
    <row r="95248" customFormat="1" x14ac:dyDescent="0.35"/>
    <row r="95249" customFormat="1" x14ac:dyDescent="0.35"/>
    <row r="95250" customFormat="1" x14ac:dyDescent="0.35"/>
    <row r="95251" customFormat="1" x14ac:dyDescent="0.35"/>
    <row r="95252" customFormat="1" x14ac:dyDescent="0.35"/>
    <row r="95253" customFormat="1" x14ac:dyDescent="0.35"/>
    <row r="95254" customFormat="1" x14ac:dyDescent="0.35"/>
    <row r="95255" customFormat="1" x14ac:dyDescent="0.35"/>
    <row r="95256" customFormat="1" x14ac:dyDescent="0.35"/>
    <row r="95257" customFormat="1" x14ac:dyDescent="0.35"/>
    <row r="95258" customFormat="1" x14ac:dyDescent="0.35"/>
    <row r="95259" customFormat="1" x14ac:dyDescent="0.35"/>
    <row r="95260" customFormat="1" x14ac:dyDescent="0.35"/>
    <row r="95261" customFormat="1" x14ac:dyDescent="0.35"/>
    <row r="95262" customFormat="1" x14ac:dyDescent="0.35"/>
    <row r="95263" customFormat="1" x14ac:dyDescent="0.35"/>
    <row r="95264" customFormat="1" x14ac:dyDescent="0.35"/>
    <row r="95265" customFormat="1" x14ac:dyDescent="0.35"/>
    <row r="95266" customFormat="1" x14ac:dyDescent="0.35"/>
    <row r="95267" customFormat="1" x14ac:dyDescent="0.35"/>
    <row r="95268" customFormat="1" x14ac:dyDescent="0.35"/>
    <row r="95269" customFormat="1" x14ac:dyDescent="0.35"/>
    <row r="95270" customFormat="1" x14ac:dyDescent="0.35"/>
    <row r="95271" customFormat="1" x14ac:dyDescent="0.35"/>
    <row r="95272" customFormat="1" x14ac:dyDescent="0.35"/>
    <row r="95273" customFormat="1" x14ac:dyDescent="0.35"/>
    <row r="95274" customFormat="1" x14ac:dyDescent="0.35"/>
    <row r="95275" customFormat="1" x14ac:dyDescent="0.35"/>
    <row r="95276" customFormat="1" x14ac:dyDescent="0.35"/>
    <row r="95277" customFormat="1" x14ac:dyDescent="0.35"/>
    <row r="95278" customFormat="1" x14ac:dyDescent="0.35"/>
    <row r="95279" customFormat="1" x14ac:dyDescent="0.35"/>
    <row r="95280" customFormat="1" x14ac:dyDescent="0.35"/>
    <row r="95281" customFormat="1" x14ac:dyDescent="0.35"/>
    <row r="95282" customFormat="1" x14ac:dyDescent="0.35"/>
    <row r="95283" customFormat="1" x14ac:dyDescent="0.35"/>
    <row r="95284" customFormat="1" x14ac:dyDescent="0.35"/>
    <row r="95285" customFormat="1" x14ac:dyDescent="0.35"/>
    <row r="95286" customFormat="1" x14ac:dyDescent="0.35"/>
    <row r="95287" customFormat="1" x14ac:dyDescent="0.35"/>
    <row r="95288" customFormat="1" x14ac:dyDescent="0.35"/>
    <row r="95289" customFormat="1" x14ac:dyDescent="0.35"/>
    <row r="95290" customFormat="1" x14ac:dyDescent="0.35"/>
    <row r="95291" customFormat="1" x14ac:dyDescent="0.35"/>
    <row r="95292" customFormat="1" x14ac:dyDescent="0.35"/>
    <row r="95293" customFormat="1" x14ac:dyDescent="0.35"/>
    <row r="95294" customFormat="1" x14ac:dyDescent="0.35"/>
    <row r="95295" customFormat="1" x14ac:dyDescent="0.35"/>
    <row r="95296" customFormat="1" x14ac:dyDescent="0.35"/>
    <row r="95297" customFormat="1" x14ac:dyDescent="0.35"/>
    <row r="95298" customFormat="1" x14ac:dyDescent="0.35"/>
    <row r="95299" customFormat="1" x14ac:dyDescent="0.35"/>
    <row r="95300" customFormat="1" x14ac:dyDescent="0.35"/>
    <row r="95301" customFormat="1" x14ac:dyDescent="0.35"/>
    <row r="95302" customFormat="1" x14ac:dyDescent="0.35"/>
    <row r="95303" customFormat="1" x14ac:dyDescent="0.35"/>
    <row r="95304" customFormat="1" x14ac:dyDescent="0.35"/>
    <row r="95305" customFormat="1" x14ac:dyDescent="0.35"/>
    <row r="95306" customFormat="1" x14ac:dyDescent="0.35"/>
    <row r="95307" customFormat="1" x14ac:dyDescent="0.35"/>
    <row r="95308" customFormat="1" x14ac:dyDescent="0.35"/>
    <row r="95309" customFormat="1" x14ac:dyDescent="0.35"/>
    <row r="95310" customFormat="1" x14ac:dyDescent="0.35"/>
    <row r="95311" customFormat="1" x14ac:dyDescent="0.35"/>
    <row r="95312" customFormat="1" x14ac:dyDescent="0.35"/>
    <row r="95313" customFormat="1" x14ac:dyDescent="0.35"/>
    <row r="95314" customFormat="1" x14ac:dyDescent="0.35"/>
    <row r="95315" customFormat="1" x14ac:dyDescent="0.35"/>
    <row r="95316" customFormat="1" x14ac:dyDescent="0.35"/>
    <row r="95317" customFormat="1" x14ac:dyDescent="0.35"/>
    <row r="95318" customFormat="1" x14ac:dyDescent="0.35"/>
    <row r="95319" customFormat="1" x14ac:dyDescent="0.35"/>
    <row r="95320" customFormat="1" x14ac:dyDescent="0.35"/>
    <row r="95321" customFormat="1" x14ac:dyDescent="0.35"/>
    <row r="95322" customFormat="1" x14ac:dyDescent="0.35"/>
    <row r="95323" customFormat="1" x14ac:dyDescent="0.35"/>
    <row r="95324" customFormat="1" x14ac:dyDescent="0.35"/>
    <row r="95325" customFormat="1" x14ac:dyDescent="0.35"/>
    <row r="95326" customFormat="1" x14ac:dyDescent="0.35"/>
    <row r="95327" customFormat="1" x14ac:dyDescent="0.35"/>
    <row r="95328" customFormat="1" x14ac:dyDescent="0.35"/>
    <row r="95329" customFormat="1" x14ac:dyDescent="0.35"/>
    <row r="95330" customFormat="1" x14ac:dyDescent="0.35"/>
    <row r="95331" customFormat="1" x14ac:dyDescent="0.35"/>
    <row r="95332" customFormat="1" x14ac:dyDescent="0.35"/>
    <row r="95333" customFormat="1" x14ac:dyDescent="0.35"/>
    <row r="95334" customFormat="1" x14ac:dyDescent="0.35"/>
    <row r="95335" customFormat="1" x14ac:dyDescent="0.35"/>
    <row r="95336" customFormat="1" x14ac:dyDescent="0.35"/>
    <row r="95337" customFormat="1" x14ac:dyDescent="0.35"/>
    <row r="95338" customFormat="1" x14ac:dyDescent="0.35"/>
    <row r="95339" customFormat="1" x14ac:dyDescent="0.35"/>
    <row r="95340" customFormat="1" x14ac:dyDescent="0.35"/>
    <row r="95341" customFormat="1" x14ac:dyDescent="0.35"/>
    <row r="95342" customFormat="1" x14ac:dyDescent="0.35"/>
    <row r="95343" customFormat="1" x14ac:dyDescent="0.35"/>
    <row r="95344" customFormat="1" x14ac:dyDescent="0.35"/>
    <row r="95345" customFormat="1" x14ac:dyDescent="0.35"/>
    <row r="95346" customFormat="1" x14ac:dyDescent="0.35"/>
    <row r="95347" customFormat="1" x14ac:dyDescent="0.35"/>
    <row r="95348" customFormat="1" x14ac:dyDescent="0.35"/>
    <row r="95349" customFormat="1" x14ac:dyDescent="0.35"/>
    <row r="95350" customFormat="1" x14ac:dyDescent="0.35"/>
    <row r="95351" customFormat="1" x14ac:dyDescent="0.35"/>
    <row r="95352" customFormat="1" x14ac:dyDescent="0.35"/>
    <row r="95353" customFormat="1" x14ac:dyDescent="0.35"/>
    <row r="95354" customFormat="1" x14ac:dyDescent="0.35"/>
    <row r="95355" customFormat="1" x14ac:dyDescent="0.35"/>
    <row r="95356" customFormat="1" x14ac:dyDescent="0.35"/>
    <row r="95357" customFormat="1" x14ac:dyDescent="0.35"/>
    <row r="95358" customFormat="1" x14ac:dyDescent="0.35"/>
    <row r="95359" customFormat="1" x14ac:dyDescent="0.35"/>
    <row r="95360" customFormat="1" x14ac:dyDescent="0.35"/>
    <row r="95361" customFormat="1" x14ac:dyDescent="0.35"/>
    <row r="95362" customFormat="1" x14ac:dyDescent="0.35"/>
    <row r="95363" customFormat="1" x14ac:dyDescent="0.35"/>
    <row r="95364" customFormat="1" x14ac:dyDescent="0.35"/>
    <row r="95365" customFormat="1" x14ac:dyDescent="0.35"/>
    <row r="95366" customFormat="1" x14ac:dyDescent="0.35"/>
    <row r="95367" customFormat="1" x14ac:dyDescent="0.35"/>
    <row r="95368" customFormat="1" x14ac:dyDescent="0.35"/>
    <row r="95369" customFormat="1" x14ac:dyDescent="0.35"/>
    <row r="95370" customFormat="1" x14ac:dyDescent="0.35"/>
    <row r="95371" customFormat="1" x14ac:dyDescent="0.35"/>
    <row r="95372" customFormat="1" x14ac:dyDescent="0.35"/>
    <row r="95373" customFormat="1" x14ac:dyDescent="0.35"/>
    <row r="95374" customFormat="1" x14ac:dyDescent="0.35"/>
    <row r="95375" customFormat="1" x14ac:dyDescent="0.35"/>
    <row r="95376" customFormat="1" x14ac:dyDescent="0.35"/>
    <row r="95377" customFormat="1" x14ac:dyDescent="0.35"/>
    <row r="95378" customFormat="1" x14ac:dyDescent="0.35"/>
    <row r="95379" customFormat="1" x14ac:dyDescent="0.35"/>
    <row r="95380" customFormat="1" x14ac:dyDescent="0.35"/>
    <row r="95381" customFormat="1" x14ac:dyDescent="0.35"/>
    <row r="95382" customFormat="1" x14ac:dyDescent="0.35"/>
    <row r="95383" customFormat="1" x14ac:dyDescent="0.35"/>
    <row r="95384" customFormat="1" x14ac:dyDescent="0.35"/>
    <row r="95385" customFormat="1" x14ac:dyDescent="0.35"/>
    <row r="95386" customFormat="1" x14ac:dyDescent="0.35"/>
    <row r="95387" customFormat="1" x14ac:dyDescent="0.35"/>
    <row r="95388" customFormat="1" x14ac:dyDescent="0.35"/>
    <row r="95389" customFormat="1" x14ac:dyDescent="0.35"/>
    <row r="95390" customFormat="1" x14ac:dyDescent="0.35"/>
    <row r="95391" customFormat="1" x14ac:dyDescent="0.35"/>
    <row r="95392" customFormat="1" x14ac:dyDescent="0.35"/>
    <row r="95393" customFormat="1" x14ac:dyDescent="0.35"/>
    <row r="95394" customFormat="1" x14ac:dyDescent="0.35"/>
    <row r="95395" customFormat="1" x14ac:dyDescent="0.35"/>
    <row r="95396" customFormat="1" x14ac:dyDescent="0.35"/>
    <row r="95397" customFormat="1" x14ac:dyDescent="0.35"/>
    <row r="95398" customFormat="1" x14ac:dyDescent="0.35"/>
    <row r="95399" customFormat="1" x14ac:dyDescent="0.35"/>
    <row r="95400" customFormat="1" x14ac:dyDescent="0.35"/>
    <row r="95401" customFormat="1" x14ac:dyDescent="0.35"/>
    <row r="95402" customFormat="1" x14ac:dyDescent="0.35"/>
    <row r="95403" customFormat="1" x14ac:dyDescent="0.35"/>
    <row r="95404" customFormat="1" x14ac:dyDescent="0.35"/>
    <row r="95405" customFormat="1" x14ac:dyDescent="0.35"/>
    <row r="95406" customFormat="1" x14ac:dyDescent="0.35"/>
    <row r="95407" customFormat="1" x14ac:dyDescent="0.35"/>
    <row r="95408" customFormat="1" x14ac:dyDescent="0.35"/>
    <row r="95409" customFormat="1" x14ac:dyDescent="0.35"/>
    <row r="95410" customFormat="1" x14ac:dyDescent="0.35"/>
    <row r="95411" customFormat="1" x14ac:dyDescent="0.35"/>
    <row r="95412" customFormat="1" x14ac:dyDescent="0.35"/>
    <row r="95413" customFormat="1" x14ac:dyDescent="0.35"/>
    <row r="95414" customFormat="1" x14ac:dyDescent="0.35"/>
    <row r="95415" customFormat="1" x14ac:dyDescent="0.35"/>
    <row r="95416" customFormat="1" x14ac:dyDescent="0.35"/>
    <row r="95417" customFormat="1" x14ac:dyDescent="0.35"/>
    <row r="95418" customFormat="1" x14ac:dyDescent="0.35"/>
    <row r="95419" customFormat="1" x14ac:dyDescent="0.35"/>
    <row r="95420" customFormat="1" x14ac:dyDescent="0.35"/>
    <row r="95421" customFormat="1" x14ac:dyDescent="0.35"/>
    <row r="95422" customFormat="1" x14ac:dyDescent="0.35"/>
    <row r="95423" customFormat="1" x14ac:dyDescent="0.35"/>
    <row r="95424" customFormat="1" x14ac:dyDescent="0.35"/>
    <row r="95425" customFormat="1" x14ac:dyDescent="0.35"/>
    <row r="95426" customFormat="1" x14ac:dyDescent="0.35"/>
    <row r="95427" customFormat="1" x14ac:dyDescent="0.35"/>
    <row r="95428" customFormat="1" x14ac:dyDescent="0.35"/>
    <row r="95429" customFormat="1" x14ac:dyDescent="0.35"/>
    <row r="95430" customFormat="1" x14ac:dyDescent="0.35"/>
    <row r="95431" customFormat="1" x14ac:dyDescent="0.35"/>
    <row r="95432" customFormat="1" x14ac:dyDescent="0.35"/>
    <row r="95433" customFormat="1" x14ac:dyDescent="0.35"/>
    <row r="95434" customFormat="1" x14ac:dyDescent="0.35"/>
    <row r="95435" customFormat="1" x14ac:dyDescent="0.35"/>
    <row r="95436" customFormat="1" x14ac:dyDescent="0.35"/>
    <row r="95437" customFormat="1" x14ac:dyDescent="0.35"/>
    <row r="95438" customFormat="1" x14ac:dyDescent="0.35"/>
    <row r="95439" customFormat="1" x14ac:dyDescent="0.35"/>
    <row r="95440" customFormat="1" x14ac:dyDescent="0.35"/>
    <row r="95441" customFormat="1" x14ac:dyDescent="0.35"/>
    <row r="95442" customFormat="1" x14ac:dyDescent="0.35"/>
    <row r="95443" customFormat="1" x14ac:dyDescent="0.35"/>
    <row r="95444" customFormat="1" x14ac:dyDescent="0.35"/>
    <row r="95445" customFormat="1" x14ac:dyDescent="0.35"/>
    <row r="95446" customFormat="1" x14ac:dyDescent="0.35"/>
    <row r="95447" customFormat="1" x14ac:dyDescent="0.35"/>
    <row r="95448" customFormat="1" x14ac:dyDescent="0.35"/>
    <row r="95449" customFormat="1" x14ac:dyDescent="0.35"/>
    <row r="95450" customFormat="1" x14ac:dyDescent="0.35"/>
    <row r="95451" customFormat="1" x14ac:dyDescent="0.35"/>
    <row r="95452" customFormat="1" x14ac:dyDescent="0.35"/>
    <row r="95453" customFormat="1" x14ac:dyDescent="0.35"/>
    <row r="95454" customFormat="1" x14ac:dyDescent="0.35"/>
    <row r="95455" customFormat="1" x14ac:dyDescent="0.35"/>
    <row r="95456" customFormat="1" x14ac:dyDescent="0.35"/>
    <row r="95457" customFormat="1" x14ac:dyDescent="0.35"/>
    <row r="95458" customFormat="1" x14ac:dyDescent="0.35"/>
    <row r="95459" customFormat="1" x14ac:dyDescent="0.35"/>
    <row r="95460" customFormat="1" x14ac:dyDescent="0.35"/>
    <row r="95461" customFormat="1" x14ac:dyDescent="0.35"/>
    <row r="95462" customFormat="1" x14ac:dyDescent="0.35"/>
    <row r="95463" customFormat="1" x14ac:dyDescent="0.35"/>
    <row r="95464" customFormat="1" x14ac:dyDescent="0.35"/>
    <row r="95465" customFormat="1" x14ac:dyDescent="0.35"/>
    <row r="95466" customFormat="1" x14ac:dyDescent="0.35"/>
    <row r="95467" customFormat="1" x14ac:dyDescent="0.35"/>
    <row r="95468" customFormat="1" x14ac:dyDescent="0.35"/>
    <row r="95469" customFormat="1" x14ac:dyDescent="0.35"/>
    <row r="95470" customFormat="1" x14ac:dyDescent="0.35"/>
    <row r="95471" customFormat="1" x14ac:dyDescent="0.35"/>
    <row r="95472" customFormat="1" x14ac:dyDescent="0.35"/>
    <row r="95473" customFormat="1" x14ac:dyDescent="0.35"/>
    <row r="95474" customFormat="1" x14ac:dyDescent="0.35"/>
    <row r="95475" customFormat="1" x14ac:dyDescent="0.35"/>
    <row r="95476" customFormat="1" x14ac:dyDescent="0.35"/>
    <row r="95477" customFormat="1" x14ac:dyDescent="0.35"/>
    <row r="95478" customFormat="1" x14ac:dyDescent="0.35"/>
    <row r="95479" customFormat="1" x14ac:dyDescent="0.35"/>
    <row r="95480" customFormat="1" x14ac:dyDescent="0.35"/>
    <row r="95481" customFormat="1" x14ac:dyDescent="0.35"/>
    <row r="95482" customFormat="1" x14ac:dyDescent="0.35"/>
    <row r="95483" customFormat="1" x14ac:dyDescent="0.35"/>
    <row r="95484" customFormat="1" x14ac:dyDescent="0.35"/>
    <row r="95485" customFormat="1" x14ac:dyDescent="0.35"/>
    <row r="95486" customFormat="1" x14ac:dyDescent="0.35"/>
    <row r="95487" customFormat="1" x14ac:dyDescent="0.35"/>
    <row r="95488" customFormat="1" x14ac:dyDescent="0.35"/>
    <row r="95489" customFormat="1" x14ac:dyDescent="0.35"/>
    <row r="95490" customFormat="1" x14ac:dyDescent="0.35"/>
    <row r="95491" customFormat="1" x14ac:dyDescent="0.35"/>
    <row r="95492" customFormat="1" x14ac:dyDescent="0.35"/>
    <row r="95493" customFormat="1" x14ac:dyDescent="0.35"/>
    <row r="95494" customFormat="1" x14ac:dyDescent="0.35"/>
    <row r="95495" customFormat="1" x14ac:dyDescent="0.35"/>
    <row r="95496" customFormat="1" x14ac:dyDescent="0.35"/>
    <row r="95497" customFormat="1" x14ac:dyDescent="0.35"/>
    <row r="95498" customFormat="1" x14ac:dyDescent="0.35"/>
    <row r="95499" customFormat="1" x14ac:dyDescent="0.35"/>
    <row r="95500" customFormat="1" x14ac:dyDescent="0.35"/>
    <row r="95501" customFormat="1" x14ac:dyDescent="0.35"/>
    <row r="95502" customFormat="1" x14ac:dyDescent="0.35"/>
    <row r="95503" customFormat="1" x14ac:dyDescent="0.35"/>
    <row r="95504" customFormat="1" x14ac:dyDescent="0.35"/>
    <row r="95505" customFormat="1" x14ac:dyDescent="0.35"/>
    <row r="95506" customFormat="1" x14ac:dyDescent="0.35"/>
    <row r="95507" customFormat="1" x14ac:dyDescent="0.35"/>
    <row r="95508" customFormat="1" x14ac:dyDescent="0.35"/>
    <row r="95509" customFormat="1" x14ac:dyDescent="0.35"/>
    <row r="95510" customFormat="1" x14ac:dyDescent="0.35"/>
    <row r="95511" customFormat="1" x14ac:dyDescent="0.35"/>
    <row r="95512" customFormat="1" x14ac:dyDescent="0.35"/>
    <row r="95513" customFormat="1" x14ac:dyDescent="0.35"/>
    <row r="95514" customFormat="1" x14ac:dyDescent="0.35"/>
    <row r="95515" customFormat="1" x14ac:dyDescent="0.35"/>
    <row r="95516" customFormat="1" x14ac:dyDescent="0.35"/>
    <row r="95517" customFormat="1" x14ac:dyDescent="0.35"/>
    <row r="95518" customFormat="1" x14ac:dyDescent="0.35"/>
    <row r="95519" customFormat="1" x14ac:dyDescent="0.35"/>
    <row r="95520" customFormat="1" x14ac:dyDescent="0.35"/>
    <row r="95521" customFormat="1" x14ac:dyDescent="0.35"/>
    <row r="95522" customFormat="1" x14ac:dyDescent="0.35"/>
    <row r="95523" customFormat="1" x14ac:dyDescent="0.35"/>
    <row r="95524" customFormat="1" x14ac:dyDescent="0.35"/>
    <row r="95525" customFormat="1" x14ac:dyDescent="0.35"/>
    <row r="95526" customFormat="1" x14ac:dyDescent="0.35"/>
    <row r="95527" customFormat="1" x14ac:dyDescent="0.35"/>
    <row r="95528" customFormat="1" x14ac:dyDescent="0.35"/>
    <row r="95529" customFormat="1" x14ac:dyDescent="0.35"/>
    <row r="95530" customFormat="1" x14ac:dyDescent="0.35"/>
    <row r="95531" customFormat="1" x14ac:dyDescent="0.35"/>
    <row r="95532" customFormat="1" x14ac:dyDescent="0.35"/>
    <row r="95533" customFormat="1" x14ac:dyDescent="0.35"/>
    <row r="95534" customFormat="1" x14ac:dyDescent="0.35"/>
    <row r="95535" customFormat="1" x14ac:dyDescent="0.35"/>
    <row r="95536" customFormat="1" x14ac:dyDescent="0.35"/>
    <row r="95537" customFormat="1" x14ac:dyDescent="0.35"/>
    <row r="95538" customFormat="1" x14ac:dyDescent="0.35"/>
    <row r="95539" customFormat="1" x14ac:dyDescent="0.35"/>
    <row r="95540" customFormat="1" x14ac:dyDescent="0.35"/>
    <row r="95541" customFormat="1" x14ac:dyDescent="0.35"/>
    <row r="95542" customFormat="1" x14ac:dyDescent="0.35"/>
    <row r="95543" customFormat="1" x14ac:dyDescent="0.35"/>
    <row r="95544" customFormat="1" x14ac:dyDescent="0.35"/>
    <row r="95545" customFormat="1" x14ac:dyDescent="0.35"/>
    <row r="95546" customFormat="1" x14ac:dyDescent="0.35"/>
    <row r="95547" customFormat="1" x14ac:dyDescent="0.35"/>
    <row r="95548" customFormat="1" x14ac:dyDescent="0.35"/>
    <row r="95549" customFormat="1" x14ac:dyDescent="0.35"/>
    <row r="95550" customFormat="1" x14ac:dyDescent="0.35"/>
    <row r="95551" customFormat="1" x14ac:dyDescent="0.35"/>
    <row r="95552" customFormat="1" x14ac:dyDescent="0.35"/>
    <row r="95553" customFormat="1" x14ac:dyDescent="0.35"/>
    <row r="95554" customFormat="1" x14ac:dyDescent="0.35"/>
    <row r="95555" customFormat="1" x14ac:dyDescent="0.35"/>
    <row r="95556" customFormat="1" x14ac:dyDescent="0.35"/>
    <row r="95557" customFormat="1" x14ac:dyDescent="0.35"/>
    <row r="95558" customFormat="1" x14ac:dyDescent="0.35"/>
    <row r="95559" customFormat="1" x14ac:dyDescent="0.35"/>
    <row r="95560" customFormat="1" x14ac:dyDescent="0.35"/>
    <row r="95561" customFormat="1" x14ac:dyDescent="0.35"/>
    <row r="95562" customFormat="1" x14ac:dyDescent="0.35"/>
    <row r="95563" customFormat="1" x14ac:dyDescent="0.35"/>
    <row r="95564" customFormat="1" x14ac:dyDescent="0.35"/>
    <row r="95565" customFormat="1" x14ac:dyDescent="0.35"/>
    <row r="95566" customFormat="1" x14ac:dyDescent="0.35"/>
    <row r="95567" customFormat="1" x14ac:dyDescent="0.35"/>
    <row r="95568" customFormat="1" x14ac:dyDescent="0.35"/>
    <row r="95569" customFormat="1" x14ac:dyDescent="0.35"/>
    <row r="95570" customFormat="1" x14ac:dyDescent="0.35"/>
    <row r="95571" customFormat="1" x14ac:dyDescent="0.35"/>
    <row r="95572" customFormat="1" x14ac:dyDescent="0.35"/>
    <row r="95573" customFormat="1" x14ac:dyDescent="0.35"/>
    <row r="95574" customFormat="1" x14ac:dyDescent="0.35"/>
    <row r="95575" customFormat="1" x14ac:dyDescent="0.35"/>
    <row r="95576" customFormat="1" x14ac:dyDescent="0.35"/>
    <row r="95577" customFormat="1" x14ac:dyDescent="0.35"/>
    <row r="95578" customFormat="1" x14ac:dyDescent="0.35"/>
    <row r="95579" customFormat="1" x14ac:dyDescent="0.35"/>
    <row r="95580" customFormat="1" x14ac:dyDescent="0.35"/>
    <row r="95581" customFormat="1" x14ac:dyDescent="0.35"/>
    <row r="95582" customFormat="1" x14ac:dyDescent="0.35"/>
    <row r="95583" customFormat="1" x14ac:dyDescent="0.35"/>
    <row r="95584" customFormat="1" x14ac:dyDescent="0.35"/>
    <row r="95585" customFormat="1" x14ac:dyDescent="0.35"/>
    <row r="95586" customFormat="1" x14ac:dyDescent="0.35"/>
    <row r="95587" customFormat="1" x14ac:dyDescent="0.35"/>
    <row r="95588" customFormat="1" x14ac:dyDescent="0.35"/>
    <row r="95589" customFormat="1" x14ac:dyDescent="0.35"/>
    <row r="95590" customFormat="1" x14ac:dyDescent="0.35"/>
    <row r="95591" customFormat="1" x14ac:dyDescent="0.35"/>
    <row r="95592" customFormat="1" x14ac:dyDescent="0.35"/>
    <row r="95593" customFormat="1" x14ac:dyDescent="0.35"/>
    <row r="95594" customFormat="1" x14ac:dyDescent="0.35"/>
    <row r="95595" customFormat="1" x14ac:dyDescent="0.35"/>
    <row r="95596" customFormat="1" x14ac:dyDescent="0.35"/>
    <row r="95597" customFormat="1" x14ac:dyDescent="0.35"/>
    <row r="95598" customFormat="1" x14ac:dyDescent="0.35"/>
    <row r="95599" customFormat="1" x14ac:dyDescent="0.35"/>
    <row r="95600" customFormat="1" x14ac:dyDescent="0.35"/>
    <row r="95601" customFormat="1" x14ac:dyDescent="0.35"/>
    <row r="95602" customFormat="1" x14ac:dyDescent="0.35"/>
    <row r="95603" customFormat="1" x14ac:dyDescent="0.35"/>
    <row r="95604" customFormat="1" x14ac:dyDescent="0.35"/>
    <row r="95605" customFormat="1" x14ac:dyDescent="0.35"/>
    <row r="95606" customFormat="1" x14ac:dyDescent="0.35"/>
    <row r="95607" customFormat="1" x14ac:dyDescent="0.35"/>
    <row r="95608" customFormat="1" x14ac:dyDescent="0.35"/>
    <row r="95609" customFormat="1" x14ac:dyDescent="0.35"/>
    <row r="95610" customFormat="1" x14ac:dyDescent="0.35"/>
    <row r="95611" customFormat="1" x14ac:dyDescent="0.35"/>
    <row r="95612" customFormat="1" x14ac:dyDescent="0.35"/>
    <row r="95613" customFormat="1" x14ac:dyDescent="0.35"/>
    <row r="95614" customFormat="1" x14ac:dyDescent="0.35"/>
    <row r="95615" customFormat="1" x14ac:dyDescent="0.35"/>
    <row r="95616" customFormat="1" x14ac:dyDescent="0.35"/>
    <row r="95617" customFormat="1" x14ac:dyDescent="0.35"/>
    <row r="95618" customFormat="1" x14ac:dyDescent="0.35"/>
    <row r="95619" customFormat="1" x14ac:dyDescent="0.35"/>
    <row r="95620" customFormat="1" x14ac:dyDescent="0.35"/>
    <row r="95621" customFormat="1" x14ac:dyDescent="0.35"/>
    <row r="95622" customFormat="1" x14ac:dyDescent="0.35"/>
    <row r="95623" customFormat="1" x14ac:dyDescent="0.35"/>
    <row r="95624" customFormat="1" x14ac:dyDescent="0.35"/>
    <row r="95625" customFormat="1" x14ac:dyDescent="0.35"/>
    <row r="95626" customFormat="1" x14ac:dyDescent="0.35"/>
    <row r="95627" customFormat="1" x14ac:dyDescent="0.35"/>
    <row r="95628" customFormat="1" x14ac:dyDescent="0.35"/>
    <row r="95629" customFormat="1" x14ac:dyDescent="0.35"/>
    <row r="95630" customFormat="1" x14ac:dyDescent="0.35"/>
    <row r="95631" customFormat="1" x14ac:dyDescent="0.35"/>
    <row r="95632" customFormat="1" x14ac:dyDescent="0.35"/>
    <row r="95633" customFormat="1" x14ac:dyDescent="0.35"/>
    <row r="95634" customFormat="1" x14ac:dyDescent="0.35"/>
    <row r="95635" customFormat="1" x14ac:dyDescent="0.35"/>
    <row r="95636" customFormat="1" x14ac:dyDescent="0.35"/>
    <row r="95637" customFormat="1" x14ac:dyDescent="0.35"/>
    <row r="95638" customFormat="1" x14ac:dyDescent="0.35"/>
    <row r="95639" customFormat="1" x14ac:dyDescent="0.35"/>
    <row r="95640" customFormat="1" x14ac:dyDescent="0.35"/>
    <row r="95641" customFormat="1" x14ac:dyDescent="0.35"/>
    <row r="95642" customFormat="1" x14ac:dyDescent="0.35"/>
    <row r="95643" customFormat="1" x14ac:dyDescent="0.35"/>
    <row r="95644" customFormat="1" x14ac:dyDescent="0.35"/>
    <row r="95645" customFormat="1" x14ac:dyDescent="0.35"/>
    <row r="95646" customFormat="1" x14ac:dyDescent="0.35"/>
    <row r="95647" customFormat="1" x14ac:dyDescent="0.35"/>
    <row r="95648" customFormat="1" x14ac:dyDescent="0.35"/>
    <row r="95649" customFormat="1" x14ac:dyDescent="0.35"/>
    <row r="95650" customFormat="1" x14ac:dyDescent="0.35"/>
    <row r="95651" customFormat="1" x14ac:dyDescent="0.35"/>
    <row r="95652" customFormat="1" x14ac:dyDescent="0.35"/>
    <row r="95653" customFormat="1" x14ac:dyDescent="0.35"/>
    <row r="95654" customFormat="1" x14ac:dyDescent="0.35"/>
    <row r="95655" customFormat="1" x14ac:dyDescent="0.35"/>
    <row r="95656" customFormat="1" x14ac:dyDescent="0.35"/>
    <row r="95657" customFormat="1" x14ac:dyDescent="0.35"/>
    <row r="95658" customFormat="1" x14ac:dyDescent="0.35"/>
    <row r="95659" customFormat="1" x14ac:dyDescent="0.35"/>
    <row r="95660" customFormat="1" x14ac:dyDescent="0.35"/>
    <row r="95661" customFormat="1" x14ac:dyDescent="0.35"/>
    <row r="95662" customFormat="1" x14ac:dyDescent="0.35"/>
    <row r="95663" customFormat="1" x14ac:dyDescent="0.35"/>
    <row r="95664" customFormat="1" x14ac:dyDescent="0.35"/>
    <row r="95665" customFormat="1" x14ac:dyDescent="0.35"/>
    <row r="95666" customFormat="1" x14ac:dyDescent="0.35"/>
    <row r="95667" customFormat="1" x14ac:dyDescent="0.35"/>
    <row r="95668" customFormat="1" x14ac:dyDescent="0.35"/>
    <row r="95669" customFormat="1" x14ac:dyDescent="0.35"/>
    <row r="95670" customFormat="1" x14ac:dyDescent="0.35"/>
    <row r="95671" customFormat="1" x14ac:dyDescent="0.35"/>
    <row r="95672" customFormat="1" x14ac:dyDescent="0.35"/>
    <row r="95673" customFormat="1" x14ac:dyDescent="0.35"/>
    <row r="95674" customFormat="1" x14ac:dyDescent="0.35"/>
    <row r="95675" customFormat="1" x14ac:dyDescent="0.35"/>
    <row r="95676" customFormat="1" x14ac:dyDescent="0.35"/>
    <row r="95677" customFormat="1" x14ac:dyDescent="0.35"/>
    <row r="95678" customFormat="1" x14ac:dyDescent="0.35"/>
    <row r="95679" customFormat="1" x14ac:dyDescent="0.35"/>
    <row r="95680" customFormat="1" x14ac:dyDescent="0.35"/>
    <row r="95681" customFormat="1" x14ac:dyDescent="0.35"/>
    <row r="95682" customFormat="1" x14ac:dyDescent="0.35"/>
    <row r="95683" customFormat="1" x14ac:dyDescent="0.35"/>
    <row r="95684" customFormat="1" x14ac:dyDescent="0.35"/>
    <row r="95685" customFormat="1" x14ac:dyDescent="0.35"/>
    <row r="95686" customFormat="1" x14ac:dyDescent="0.35"/>
    <row r="95687" customFormat="1" x14ac:dyDescent="0.35"/>
    <row r="95688" customFormat="1" x14ac:dyDescent="0.35"/>
    <row r="95689" customFormat="1" x14ac:dyDescent="0.35"/>
    <row r="95690" customFormat="1" x14ac:dyDescent="0.35"/>
    <row r="95691" customFormat="1" x14ac:dyDescent="0.35"/>
    <row r="95692" customFormat="1" x14ac:dyDescent="0.35"/>
    <row r="95693" customFormat="1" x14ac:dyDescent="0.35"/>
    <row r="95694" customFormat="1" x14ac:dyDescent="0.35"/>
    <row r="95695" customFormat="1" x14ac:dyDescent="0.35"/>
    <row r="95696" customFormat="1" x14ac:dyDescent="0.35"/>
    <row r="95697" customFormat="1" x14ac:dyDescent="0.35"/>
    <row r="95698" customFormat="1" x14ac:dyDescent="0.35"/>
    <row r="95699" customFormat="1" x14ac:dyDescent="0.35"/>
    <row r="95700" customFormat="1" x14ac:dyDescent="0.35"/>
    <row r="95701" customFormat="1" x14ac:dyDescent="0.35"/>
    <row r="95702" customFormat="1" x14ac:dyDescent="0.35"/>
    <row r="95703" customFormat="1" x14ac:dyDescent="0.35"/>
    <row r="95704" customFormat="1" x14ac:dyDescent="0.35"/>
    <row r="95705" customFormat="1" x14ac:dyDescent="0.35"/>
    <row r="95706" customFormat="1" x14ac:dyDescent="0.35"/>
    <row r="95707" customFormat="1" x14ac:dyDescent="0.35"/>
    <row r="95708" customFormat="1" x14ac:dyDescent="0.35"/>
    <row r="95709" customFormat="1" x14ac:dyDescent="0.35"/>
    <row r="95710" customFormat="1" x14ac:dyDescent="0.35"/>
    <row r="95711" customFormat="1" x14ac:dyDescent="0.35"/>
    <row r="95712" customFormat="1" x14ac:dyDescent="0.35"/>
    <row r="95713" customFormat="1" x14ac:dyDescent="0.35"/>
    <row r="95714" customFormat="1" x14ac:dyDescent="0.35"/>
    <row r="95715" customFormat="1" x14ac:dyDescent="0.35"/>
    <row r="95716" customFormat="1" x14ac:dyDescent="0.35"/>
    <row r="95717" customFormat="1" x14ac:dyDescent="0.35"/>
    <row r="95718" customFormat="1" x14ac:dyDescent="0.35"/>
    <row r="95719" customFormat="1" x14ac:dyDescent="0.35"/>
    <row r="95720" customFormat="1" x14ac:dyDescent="0.35"/>
    <row r="95721" customFormat="1" x14ac:dyDescent="0.35"/>
    <row r="95722" customFormat="1" x14ac:dyDescent="0.35"/>
    <row r="95723" customFormat="1" x14ac:dyDescent="0.35"/>
    <row r="95724" customFormat="1" x14ac:dyDescent="0.35"/>
    <row r="95725" customFormat="1" x14ac:dyDescent="0.35"/>
    <row r="95726" customFormat="1" x14ac:dyDescent="0.35"/>
    <row r="95727" customFormat="1" x14ac:dyDescent="0.35"/>
    <row r="95728" customFormat="1" x14ac:dyDescent="0.35"/>
    <row r="95729" customFormat="1" x14ac:dyDescent="0.35"/>
    <row r="95730" customFormat="1" x14ac:dyDescent="0.35"/>
    <row r="95731" customFormat="1" x14ac:dyDescent="0.35"/>
    <row r="95732" customFormat="1" x14ac:dyDescent="0.35"/>
    <row r="95733" customFormat="1" x14ac:dyDescent="0.35"/>
    <row r="95734" customFormat="1" x14ac:dyDescent="0.35"/>
    <row r="95735" customFormat="1" x14ac:dyDescent="0.35"/>
    <row r="95736" customFormat="1" x14ac:dyDescent="0.35"/>
    <row r="95737" customFormat="1" x14ac:dyDescent="0.35"/>
    <row r="95738" customFormat="1" x14ac:dyDescent="0.35"/>
    <row r="95739" customFormat="1" x14ac:dyDescent="0.35"/>
    <row r="95740" customFormat="1" x14ac:dyDescent="0.35"/>
    <row r="95741" customFormat="1" x14ac:dyDescent="0.35"/>
    <row r="95742" customFormat="1" x14ac:dyDescent="0.35"/>
    <row r="95743" customFormat="1" x14ac:dyDescent="0.35"/>
    <row r="95744" customFormat="1" x14ac:dyDescent="0.35"/>
    <row r="95745" customFormat="1" x14ac:dyDescent="0.35"/>
    <row r="95746" customFormat="1" x14ac:dyDescent="0.35"/>
    <row r="95747" customFormat="1" x14ac:dyDescent="0.35"/>
    <row r="95748" customFormat="1" x14ac:dyDescent="0.35"/>
    <row r="95749" customFormat="1" x14ac:dyDescent="0.35"/>
    <row r="95750" customFormat="1" x14ac:dyDescent="0.35"/>
    <row r="95751" customFormat="1" x14ac:dyDescent="0.35"/>
    <row r="95752" customFormat="1" x14ac:dyDescent="0.35"/>
    <row r="95753" customFormat="1" x14ac:dyDescent="0.35"/>
    <row r="95754" customFormat="1" x14ac:dyDescent="0.35"/>
    <row r="95755" customFormat="1" x14ac:dyDescent="0.35"/>
    <row r="95756" customFormat="1" x14ac:dyDescent="0.35"/>
    <row r="95757" customFormat="1" x14ac:dyDescent="0.35"/>
    <row r="95758" customFormat="1" x14ac:dyDescent="0.35"/>
    <row r="95759" customFormat="1" x14ac:dyDescent="0.35"/>
    <row r="95760" customFormat="1" x14ac:dyDescent="0.35"/>
    <row r="95761" customFormat="1" x14ac:dyDescent="0.35"/>
    <row r="95762" customFormat="1" x14ac:dyDescent="0.35"/>
    <row r="95763" customFormat="1" x14ac:dyDescent="0.35"/>
    <row r="95764" customFormat="1" x14ac:dyDescent="0.35"/>
    <row r="95765" customFormat="1" x14ac:dyDescent="0.35"/>
    <row r="95766" customFormat="1" x14ac:dyDescent="0.35"/>
    <row r="95767" customFormat="1" x14ac:dyDescent="0.35"/>
    <row r="95768" customFormat="1" x14ac:dyDescent="0.35"/>
    <row r="95769" customFormat="1" x14ac:dyDescent="0.35"/>
    <row r="95770" customFormat="1" x14ac:dyDescent="0.35"/>
    <row r="95771" customFormat="1" x14ac:dyDescent="0.35"/>
    <row r="95772" customFormat="1" x14ac:dyDescent="0.35"/>
    <row r="95773" customFormat="1" x14ac:dyDescent="0.35"/>
    <row r="95774" customFormat="1" x14ac:dyDescent="0.35"/>
    <row r="95775" customFormat="1" x14ac:dyDescent="0.35"/>
    <row r="95776" customFormat="1" x14ac:dyDescent="0.35"/>
    <row r="95777" customFormat="1" x14ac:dyDescent="0.35"/>
    <row r="95778" customFormat="1" x14ac:dyDescent="0.35"/>
    <row r="95779" customFormat="1" x14ac:dyDescent="0.35"/>
    <row r="95780" customFormat="1" x14ac:dyDescent="0.35"/>
    <row r="95781" customFormat="1" x14ac:dyDescent="0.35"/>
    <row r="95782" customFormat="1" x14ac:dyDescent="0.35"/>
    <row r="95783" customFormat="1" x14ac:dyDescent="0.35"/>
    <row r="95784" customFormat="1" x14ac:dyDescent="0.35"/>
    <row r="95785" customFormat="1" x14ac:dyDescent="0.35"/>
    <row r="95786" customFormat="1" x14ac:dyDescent="0.35"/>
    <row r="95787" customFormat="1" x14ac:dyDescent="0.35"/>
    <row r="95788" customFormat="1" x14ac:dyDescent="0.35"/>
    <row r="95789" customFormat="1" x14ac:dyDescent="0.35"/>
    <row r="95790" customFormat="1" x14ac:dyDescent="0.35"/>
    <row r="95791" customFormat="1" x14ac:dyDescent="0.35"/>
    <row r="95792" customFormat="1" x14ac:dyDescent="0.35"/>
    <row r="95793" customFormat="1" x14ac:dyDescent="0.35"/>
    <row r="95794" customFormat="1" x14ac:dyDescent="0.35"/>
    <row r="95795" customFormat="1" x14ac:dyDescent="0.35"/>
    <row r="95796" customFormat="1" x14ac:dyDescent="0.35"/>
    <row r="95797" customFormat="1" x14ac:dyDescent="0.35"/>
    <row r="95798" customFormat="1" x14ac:dyDescent="0.35"/>
    <row r="95799" customFormat="1" x14ac:dyDescent="0.35"/>
    <row r="95800" customFormat="1" x14ac:dyDescent="0.35"/>
    <row r="95801" customFormat="1" x14ac:dyDescent="0.35"/>
    <row r="95802" customFormat="1" x14ac:dyDescent="0.35"/>
    <row r="95803" customFormat="1" x14ac:dyDescent="0.35"/>
    <row r="95804" customFormat="1" x14ac:dyDescent="0.35"/>
    <row r="95805" customFormat="1" x14ac:dyDescent="0.35"/>
    <row r="95806" customFormat="1" x14ac:dyDescent="0.35"/>
    <row r="95807" customFormat="1" x14ac:dyDescent="0.35"/>
    <row r="95808" customFormat="1" x14ac:dyDescent="0.35"/>
    <row r="95809" customFormat="1" x14ac:dyDescent="0.35"/>
    <row r="95810" customFormat="1" x14ac:dyDescent="0.35"/>
    <row r="95811" customFormat="1" x14ac:dyDescent="0.35"/>
    <row r="95812" customFormat="1" x14ac:dyDescent="0.35"/>
    <row r="95813" customFormat="1" x14ac:dyDescent="0.35"/>
    <row r="95814" customFormat="1" x14ac:dyDescent="0.35"/>
    <row r="95815" customFormat="1" x14ac:dyDescent="0.35"/>
    <row r="95816" customFormat="1" x14ac:dyDescent="0.35"/>
    <row r="95817" customFormat="1" x14ac:dyDescent="0.35"/>
    <row r="95818" customFormat="1" x14ac:dyDescent="0.35"/>
    <row r="95819" customFormat="1" x14ac:dyDescent="0.35"/>
    <row r="95820" customFormat="1" x14ac:dyDescent="0.35"/>
    <row r="95821" customFormat="1" x14ac:dyDescent="0.35"/>
    <row r="95822" customFormat="1" x14ac:dyDescent="0.35"/>
    <row r="95823" customFormat="1" x14ac:dyDescent="0.35"/>
    <row r="95824" customFormat="1" x14ac:dyDescent="0.35"/>
    <row r="95825" customFormat="1" x14ac:dyDescent="0.35"/>
    <row r="95826" customFormat="1" x14ac:dyDescent="0.35"/>
    <row r="95827" customFormat="1" x14ac:dyDescent="0.35"/>
    <row r="95828" customFormat="1" x14ac:dyDescent="0.35"/>
    <row r="95829" customFormat="1" x14ac:dyDescent="0.35"/>
    <row r="95830" customFormat="1" x14ac:dyDescent="0.35"/>
    <row r="95831" customFormat="1" x14ac:dyDescent="0.35"/>
    <row r="95832" customFormat="1" x14ac:dyDescent="0.35"/>
    <row r="95833" customFormat="1" x14ac:dyDescent="0.35"/>
    <row r="95834" customFormat="1" x14ac:dyDescent="0.35"/>
    <row r="95835" customFormat="1" x14ac:dyDescent="0.35"/>
    <row r="95836" customFormat="1" x14ac:dyDescent="0.35"/>
    <row r="95837" customFormat="1" x14ac:dyDescent="0.35"/>
    <row r="95838" customFormat="1" x14ac:dyDescent="0.35"/>
    <row r="95839" customFormat="1" x14ac:dyDescent="0.35"/>
    <row r="95840" customFormat="1" x14ac:dyDescent="0.35"/>
    <row r="95841" customFormat="1" x14ac:dyDescent="0.35"/>
    <row r="95842" customFormat="1" x14ac:dyDescent="0.35"/>
    <row r="95843" customFormat="1" x14ac:dyDescent="0.35"/>
    <row r="95844" customFormat="1" x14ac:dyDescent="0.35"/>
    <row r="95845" customFormat="1" x14ac:dyDescent="0.35"/>
    <row r="95846" customFormat="1" x14ac:dyDescent="0.35"/>
    <row r="95847" customFormat="1" x14ac:dyDescent="0.35"/>
    <row r="95848" customFormat="1" x14ac:dyDescent="0.35"/>
    <row r="95849" customFormat="1" x14ac:dyDescent="0.35"/>
    <row r="95850" customFormat="1" x14ac:dyDescent="0.35"/>
    <row r="95851" customFormat="1" x14ac:dyDescent="0.35"/>
    <row r="95852" customFormat="1" x14ac:dyDescent="0.35"/>
    <row r="95853" customFormat="1" x14ac:dyDescent="0.35"/>
    <row r="95854" customFormat="1" x14ac:dyDescent="0.35"/>
    <row r="95855" customFormat="1" x14ac:dyDescent="0.35"/>
    <row r="95856" customFormat="1" x14ac:dyDescent="0.35"/>
    <row r="95857" customFormat="1" x14ac:dyDescent="0.35"/>
    <row r="95858" customFormat="1" x14ac:dyDescent="0.35"/>
    <row r="95859" customFormat="1" x14ac:dyDescent="0.35"/>
    <row r="95860" customFormat="1" x14ac:dyDescent="0.35"/>
    <row r="95861" customFormat="1" x14ac:dyDescent="0.35"/>
    <row r="95862" customFormat="1" x14ac:dyDescent="0.35"/>
    <row r="95863" customFormat="1" x14ac:dyDescent="0.35"/>
    <row r="95864" customFormat="1" x14ac:dyDescent="0.35"/>
    <row r="95865" customFormat="1" x14ac:dyDescent="0.35"/>
    <row r="95866" customFormat="1" x14ac:dyDescent="0.35"/>
    <row r="95867" customFormat="1" x14ac:dyDescent="0.35"/>
    <row r="95868" customFormat="1" x14ac:dyDescent="0.35"/>
    <row r="95869" customFormat="1" x14ac:dyDescent="0.35"/>
    <row r="95870" customFormat="1" x14ac:dyDescent="0.35"/>
    <row r="95871" customFormat="1" x14ac:dyDescent="0.35"/>
    <row r="95872" customFormat="1" x14ac:dyDescent="0.35"/>
    <row r="95873" customFormat="1" x14ac:dyDescent="0.35"/>
    <row r="95874" customFormat="1" x14ac:dyDescent="0.35"/>
    <row r="95875" customFormat="1" x14ac:dyDescent="0.35"/>
    <row r="95876" customFormat="1" x14ac:dyDescent="0.35"/>
    <row r="95877" customFormat="1" x14ac:dyDescent="0.35"/>
    <row r="95878" customFormat="1" x14ac:dyDescent="0.35"/>
    <row r="95879" customFormat="1" x14ac:dyDescent="0.35"/>
    <row r="95880" customFormat="1" x14ac:dyDescent="0.35"/>
    <row r="95881" customFormat="1" x14ac:dyDescent="0.35"/>
    <row r="95882" customFormat="1" x14ac:dyDescent="0.35"/>
    <row r="95883" customFormat="1" x14ac:dyDescent="0.35"/>
    <row r="95884" customFormat="1" x14ac:dyDescent="0.35"/>
    <row r="95885" customFormat="1" x14ac:dyDescent="0.35"/>
    <row r="95886" customFormat="1" x14ac:dyDescent="0.35"/>
    <row r="95887" customFormat="1" x14ac:dyDescent="0.35"/>
    <row r="95888" customFormat="1" x14ac:dyDescent="0.35"/>
    <row r="95889" customFormat="1" x14ac:dyDescent="0.35"/>
    <row r="95890" customFormat="1" x14ac:dyDescent="0.35"/>
    <row r="95891" customFormat="1" x14ac:dyDescent="0.35"/>
    <row r="95892" customFormat="1" x14ac:dyDescent="0.35"/>
    <row r="95893" customFormat="1" x14ac:dyDescent="0.35"/>
    <row r="95894" customFormat="1" x14ac:dyDescent="0.35"/>
    <row r="95895" customFormat="1" x14ac:dyDescent="0.35"/>
    <row r="95896" customFormat="1" x14ac:dyDescent="0.35"/>
    <row r="95897" customFormat="1" x14ac:dyDescent="0.35"/>
    <row r="95898" customFormat="1" x14ac:dyDescent="0.35"/>
    <row r="95899" customFormat="1" x14ac:dyDescent="0.35"/>
    <row r="95900" customFormat="1" x14ac:dyDescent="0.35"/>
    <row r="95901" customFormat="1" x14ac:dyDescent="0.35"/>
    <row r="95902" customFormat="1" x14ac:dyDescent="0.35"/>
    <row r="95903" customFormat="1" x14ac:dyDescent="0.35"/>
    <row r="95904" customFormat="1" x14ac:dyDescent="0.35"/>
    <row r="95905" customFormat="1" x14ac:dyDescent="0.35"/>
    <row r="95906" customFormat="1" x14ac:dyDescent="0.35"/>
    <row r="95907" customFormat="1" x14ac:dyDescent="0.35"/>
    <row r="95908" customFormat="1" x14ac:dyDescent="0.35"/>
    <row r="95909" customFormat="1" x14ac:dyDescent="0.35"/>
    <row r="95910" customFormat="1" x14ac:dyDescent="0.35"/>
    <row r="95911" customFormat="1" x14ac:dyDescent="0.35"/>
    <row r="95912" customFormat="1" x14ac:dyDescent="0.35"/>
    <row r="95913" customFormat="1" x14ac:dyDescent="0.35"/>
    <row r="95914" customFormat="1" x14ac:dyDescent="0.35"/>
    <row r="95915" customFormat="1" x14ac:dyDescent="0.35"/>
    <row r="95916" customFormat="1" x14ac:dyDescent="0.35"/>
    <row r="95917" customFormat="1" x14ac:dyDescent="0.35"/>
    <row r="95918" customFormat="1" x14ac:dyDescent="0.35"/>
    <row r="95919" customFormat="1" x14ac:dyDescent="0.35"/>
    <row r="95920" customFormat="1" x14ac:dyDescent="0.35"/>
    <row r="95921" customFormat="1" x14ac:dyDescent="0.35"/>
    <row r="95922" customFormat="1" x14ac:dyDescent="0.35"/>
    <row r="95923" customFormat="1" x14ac:dyDescent="0.35"/>
    <row r="95924" customFormat="1" x14ac:dyDescent="0.35"/>
    <row r="95925" customFormat="1" x14ac:dyDescent="0.35"/>
    <row r="95926" customFormat="1" x14ac:dyDescent="0.35"/>
    <row r="95927" customFormat="1" x14ac:dyDescent="0.35"/>
    <row r="95928" customFormat="1" x14ac:dyDescent="0.35"/>
    <row r="95929" customFormat="1" x14ac:dyDescent="0.35"/>
    <row r="95930" customFormat="1" x14ac:dyDescent="0.35"/>
    <row r="95931" customFormat="1" x14ac:dyDescent="0.35"/>
    <row r="95932" customFormat="1" x14ac:dyDescent="0.35"/>
    <row r="95933" customFormat="1" x14ac:dyDescent="0.35"/>
    <row r="95934" customFormat="1" x14ac:dyDescent="0.35"/>
    <row r="95935" customFormat="1" x14ac:dyDescent="0.35"/>
    <row r="95936" customFormat="1" x14ac:dyDescent="0.35"/>
    <row r="95937" customFormat="1" x14ac:dyDescent="0.35"/>
    <row r="95938" customFormat="1" x14ac:dyDescent="0.35"/>
    <row r="95939" customFormat="1" x14ac:dyDescent="0.35"/>
    <row r="95940" customFormat="1" x14ac:dyDescent="0.35"/>
    <row r="95941" customFormat="1" x14ac:dyDescent="0.35"/>
    <row r="95942" customFormat="1" x14ac:dyDescent="0.35"/>
    <row r="95943" customFormat="1" x14ac:dyDescent="0.35"/>
    <row r="95944" customFormat="1" x14ac:dyDescent="0.35"/>
    <row r="95945" customFormat="1" x14ac:dyDescent="0.35"/>
    <row r="95946" customFormat="1" x14ac:dyDescent="0.35"/>
    <row r="95947" customFormat="1" x14ac:dyDescent="0.35"/>
    <row r="95948" customFormat="1" x14ac:dyDescent="0.35"/>
    <row r="95949" customFormat="1" x14ac:dyDescent="0.35"/>
    <row r="95950" customFormat="1" x14ac:dyDescent="0.35"/>
    <row r="95951" customFormat="1" x14ac:dyDescent="0.35"/>
    <row r="95952" customFormat="1" x14ac:dyDescent="0.35"/>
    <row r="95953" customFormat="1" x14ac:dyDescent="0.35"/>
    <row r="95954" customFormat="1" x14ac:dyDescent="0.35"/>
    <row r="95955" customFormat="1" x14ac:dyDescent="0.35"/>
    <row r="95956" customFormat="1" x14ac:dyDescent="0.35"/>
    <row r="95957" customFormat="1" x14ac:dyDescent="0.35"/>
    <row r="95958" customFormat="1" x14ac:dyDescent="0.35"/>
    <row r="95959" customFormat="1" x14ac:dyDescent="0.35"/>
    <row r="95960" customFormat="1" x14ac:dyDescent="0.35"/>
    <row r="95961" customFormat="1" x14ac:dyDescent="0.35"/>
    <row r="95962" customFormat="1" x14ac:dyDescent="0.35"/>
    <row r="95963" customFormat="1" x14ac:dyDescent="0.35"/>
    <row r="95964" customFormat="1" x14ac:dyDescent="0.35"/>
    <row r="95965" customFormat="1" x14ac:dyDescent="0.35"/>
    <row r="95966" customFormat="1" x14ac:dyDescent="0.35"/>
    <row r="95967" customFormat="1" x14ac:dyDescent="0.35"/>
    <row r="95968" customFormat="1" x14ac:dyDescent="0.35"/>
    <row r="95969" customFormat="1" x14ac:dyDescent="0.35"/>
    <row r="95970" customFormat="1" x14ac:dyDescent="0.35"/>
    <row r="95971" customFormat="1" x14ac:dyDescent="0.35"/>
    <row r="95972" customFormat="1" x14ac:dyDescent="0.35"/>
    <row r="95973" customFormat="1" x14ac:dyDescent="0.35"/>
    <row r="95974" customFormat="1" x14ac:dyDescent="0.35"/>
    <row r="95975" customFormat="1" x14ac:dyDescent="0.35"/>
    <row r="95976" customFormat="1" x14ac:dyDescent="0.35"/>
    <row r="95977" customFormat="1" x14ac:dyDescent="0.35"/>
    <row r="95978" customFormat="1" x14ac:dyDescent="0.35"/>
    <row r="95979" customFormat="1" x14ac:dyDescent="0.35"/>
    <row r="95980" customFormat="1" x14ac:dyDescent="0.35"/>
    <row r="95981" customFormat="1" x14ac:dyDescent="0.35"/>
    <row r="95982" customFormat="1" x14ac:dyDescent="0.35"/>
    <row r="95983" customFormat="1" x14ac:dyDescent="0.35"/>
    <row r="95984" customFormat="1" x14ac:dyDescent="0.35"/>
    <row r="95985" customFormat="1" x14ac:dyDescent="0.35"/>
    <row r="95986" customFormat="1" x14ac:dyDescent="0.35"/>
    <row r="95987" customFormat="1" x14ac:dyDescent="0.35"/>
    <row r="95988" customFormat="1" x14ac:dyDescent="0.35"/>
    <row r="95989" customFormat="1" x14ac:dyDescent="0.35"/>
    <row r="95990" customFormat="1" x14ac:dyDescent="0.35"/>
    <row r="95991" customFormat="1" x14ac:dyDescent="0.35"/>
    <row r="95992" customFormat="1" x14ac:dyDescent="0.35"/>
    <row r="95993" customFormat="1" x14ac:dyDescent="0.35"/>
    <row r="95994" customFormat="1" x14ac:dyDescent="0.35"/>
    <row r="95995" customFormat="1" x14ac:dyDescent="0.35"/>
    <row r="95996" customFormat="1" x14ac:dyDescent="0.35"/>
    <row r="95997" customFormat="1" x14ac:dyDescent="0.35"/>
    <row r="95998" customFormat="1" x14ac:dyDescent="0.35"/>
    <row r="95999" customFormat="1" x14ac:dyDescent="0.35"/>
    <row r="96000" customFormat="1" x14ac:dyDescent="0.35"/>
    <row r="96001" customFormat="1" x14ac:dyDescent="0.35"/>
    <row r="96002" customFormat="1" x14ac:dyDescent="0.35"/>
    <row r="96003" customFormat="1" x14ac:dyDescent="0.35"/>
    <row r="96004" customFormat="1" x14ac:dyDescent="0.35"/>
    <row r="96005" customFormat="1" x14ac:dyDescent="0.35"/>
    <row r="96006" customFormat="1" x14ac:dyDescent="0.35"/>
    <row r="96007" customFormat="1" x14ac:dyDescent="0.35"/>
    <row r="96008" customFormat="1" x14ac:dyDescent="0.35"/>
    <row r="96009" customFormat="1" x14ac:dyDescent="0.35"/>
    <row r="96010" customFormat="1" x14ac:dyDescent="0.35"/>
    <row r="96011" customFormat="1" x14ac:dyDescent="0.35"/>
    <row r="96012" customFormat="1" x14ac:dyDescent="0.35"/>
    <row r="96013" customFormat="1" x14ac:dyDescent="0.35"/>
    <row r="96014" customFormat="1" x14ac:dyDescent="0.35"/>
    <row r="96015" customFormat="1" x14ac:dyDescent="0.35"/>
    <row r="96016" customFormat="1" x14ac:dyDescent="0.35"/>
    <row r="96017" customFormat="1" x14ac:dyDescent="0.35"/>
    <row r="96018" customFormat="1" x14ac:dyDescent="0.35"/>
    <row r="96019" customFormat="1" x14ac:dyDescent="0.35"/>
    <row r="96020" customFormat="1" x14ac:dyDescent="0.35"/>
    <row r="96021" customFormat="1" x14ac:dyDescent="0.35"/>
    <row r="96022" customFormat="1" x14ac:dyDescent="0.35"/>
    <row r="96023" customFormat="1" x14ac:dyDescent="0.35"/>
    <row r="96024" customFormat="1" x14ac:dyDescent="0.35"/>
    <row r="96025" customFormat="1" x14ac:dyDescent="0.35"/>
    <row r="96026" customFormat="1" x14ac:dyDescent="0.35"/>
    <row r="96027" customFormat="1" x14ac:dyDescent="0.35"/>
    <row r="96028" customFormat="1" x14ac:dyDescent="0.35"/>
    <row r="96029" customFormat="1" x14ac:dyDescent="0.35"/>
    <row r="96030" customFormat="1" x14ac:dyDescent="0.35"/>
    <row r="96031" customFormat="1" x14ac:dyDescent="0.35"/>
    <row r="96032" customFormat="1" x14ac:dyDescent="0.35"/>
    <row r="96033" customFormat="1" x14ac:dyDescent="0.35"/>
    <row r="96034" customFormat="1" x14ac:dyDescent="0.35"/>
    <row r="96035" customFormat="1" x14ac:dyDescent="0.35"/>
    <row r="96036" customFormat="1" x14ac:dyDescent="0.35"/>
    <row r="96037" customFormat="1" x14ac:dyDescent="0.35"/>
    <row r="96038" customFormat="1" x14ac:dyDescent="0.35"/>
    <row r="96039" customFormat="1" x14ac:dyDescent="0.35"/>
    <row r="96040" customFormat="1" x14ac:dyDescent="0.35"/>
    <row r="96041" customFormat="1" x14ac:dyDescent="0.35"/>
    <row r="96042" customFormat="1" x14ac:dyDescent="0.35"/>
    <row r="96043" customFormat="1" x14ac:dyDescent="0.35"/>
    <row r="96044" customFormat="1" x14ac:dyDescent="0.35"/>
    <row r="96045" customFormat="1" x14ac:dyDescent="0.35"/>
    <row r="96046" customFormat="1" x14ac:dyDescent="0.35"/>
    <row r="96047" customFormat="1" x14ac:dyDescent="0.35"/>
    <row r="96048" customFormat="1" x14ac:dyDescent="0.35"/>
    <row r="96049" customFormat="1" x14ac:dyDescent="0.35"/>
    <row r="96050" customFormat="1" x14ac:dyDescent="0.35"/>
    <row r="96051" customFormat="1" x14ac:dyDescent="0.35"/>
    <row r="96052" customFormat="1" x14ac:dyDescent="0.35"/>
    <row r="96053" customFormat="1" x14ac:dyDescent="0.35"/>
    <row r="96054" customFormat="1" x14ac:dyDescent="0.35"/>
    <row r="96055" customFormat="1" x14ac:dyDescent="0.35"/>
    <row r="96056" customFormat="1" x14ac:dyDescent="0.35"/>
    <row r="96057" customFormat="1" x14ac:dyDescent="0.35"/>
    <row r="96058" customFormat="1" x14ac:dyDescent="0.35"/>
    <row r="96059" customFormat="1" x14ac:dyDescent="0.35"/>
    <row r="96060" customFormat="1" x14ac:dyDescent="0.35"/>
    <row r="96061" customFormat="1" x14ac:dyDescent="0.35"/>
    <row r="96062" customFormat="1" x14ac:dyDescent="0.35"/>
    <row r="96063" customFormat="1" x14ac:dyDescent="0.35"/>
    <row r="96064" customFormat="1" x14ac:dyDescent="0.35"/>
    <row r="96065" customFormat="1" x14ac:dyDescent="0.35"/>
    <row r="96066" customFormat="1" x14ac:dyDescent="0.35"/>
    <row r="96067" customFormat="1" x14ac:dyDescent="0.35"/>
    <row r="96068" customFormat="1" x14ac:dyDescent="0.35"/>
    <row r="96069" customFormat="1" x14ac:dyDescent="0.35"/>
    <row r="96070" customFormat="1" x14ac:dyDescent="0.35"/>
    <row r="96071" customFormat="1" x14ac:dyDescent="0.35"/>
    <row r="96072" customFormat="1" x14ac:dyDescent="0.35"/>
    <row r="96073" customFormat="1" x14ac:dyDescent="0.35"/>
    <row r="96074" customFormat="1" x14ac:dyDescent="0.35"/>
    <row r="96075" customFormat="1" x14ac:dyDescent="0.35"/>
    <row r="96076" customFormat="1" x14ac:dyDescent="0.35"/>
    <row r="96077" customFormat="1" x14ac:dyDescent="0.35"/>
    <row r="96078" customFormat="1" x14ac:dyDescent="0.35"/>
    <row r="96079" customFormat="1" x14ac:dyDescent="0.35"/>
    <row r="96080" customFormat="1" x14ac:dyDescent="0.35"/>
    <row r="96081" customFormat="1" x14ac:dyDescent="0.35"/>
    <row r="96082" customFormat="1" x14ac:dyDescent="0.35"/>
    <row r="96083" customFormat="1" x14ac:dyDescent="0.35"/>
    <row r="96084" customFormat="1" x14ac:dyDescent="0.35"/>
    <row r="96085" customFormat="1" x14ac:dyDescent="0.35"/>
    <row r="96086" customFormat="1" x14ac:dyDescent="0.35"/>
    <row r="96087" customFormat="1" x14ac:dyDescent="0.35"/>
    <row r="96088" customFormat="1" x14ac:dyDescent="0.35"/>
    <row r="96089" customFormat="1" x14ac:dyDescent="0.35"/>
    <row r="96090" customFormat="1" x14ac:dyDescent="0.35"/>
    <row r="96091" customFormat="1" x14ac:dyDescent="0.35"/>
    <row r="96092" customFormat="1" x14ac:dyDescent="0.35"/>
    <row r="96093" customFormat="1" x14ac:dyDescent="0.35"/>
    <row r="96094" customFormat="1" x14ac:dyDescent="0.35"/>
    <row r="96095" customFormat="1" x14ac:dyDescent="0.35"/>
    <row r="96096" customFormat="1" x14ac:dyDescent="0.35"/>
    <row r="96097" customFormat="1" x14ac:dyDescent="0.35"/>
    <row r="96098" customFormat="1" x14ac:dyDescent="0.35"/>
    <row r="96099" customFormat="1" x14ac:dyDescent="0.35"/>
    <row r="96100" customFormat="1" x14ac:dyDescent="0.35"/>
    <row r="96101" customFormat="1" x14ac:dyDescent="0.35"/>
    <row r="96102" customFormat="1" x14ac:dyDescent="0.35"/>
    <row r="96103" customFormat="1" x14ac:dyDescent="0.35"/>
    <row r="96104" customFormat="1" x14ac:dyDescent="0.35"/>
    <row r="96105" customFormat="1" x14ac:dyDescent="0.35"/>
    <row r="96106" customFormat="1" x14ac:dyDescent="0.35"/>
    <row r="96107" customFormat="1" x14ac:dyDescent="0.35"/>
    <row r="96108" customFormat="1" x14ac:dyDescent="0.35"/>
    <row r="96109" customFormat="1" x14ac:dyDescent="0.35"/>
    <row r="96110" customFormat="1" x14ac:dyDescent="0.35"/>
    <row r="96111" customFormat="1" x14ac:dyDescent="0.35"/>
    <row r="96112" customFormat="1" x14ac:dyDescent="0.35"/>
    <row r="96113" customFormat="1" x14ac:dyDescent="0.35"/>
    <row r="96114" customFormat="1" x14ac:dyDescent="0.35"/>
    <row r="96115" customFormat="1" x14ac:dyDescent="0.35"/>
    <row r="96116" customFormat="1" x14ac:dyDescent="0.35"/>
    <row r="96117" customFormat="1" x14ac:dyDescent="0.35"/>
    <row r="96118" customFormat="1" x14ac:dyDescent="0.35"/>
    <row r="96119" customFormat="1" x14ac:dyDescent="0.35"/>
    <row r="96120" customFormat="1" x14ac:dyDescent="0.35"/>
    <row r="96121" customFormat="1" x14ac:dyDescent="0.35"/>
    <row r="96122" customFormat="1" x14ac:dyDescent="0.35"/>
    <row r="96123" customFormat="1" x14ac:dyDescent="0.35"/>
    <row r="96124" customFormat="1" x14ac:dyDescent="0.35"/>
    <row r="96125" customFormat="1" x14ac:dyDescent="0.35"/>
    <row r="96126" customFormat="1" x14ac:dyDescent="0.35"/>
    <row r="96127" customFormat="1" x14ac:dyDescent="0.35"/>
    <row r="96128" customFormat="1" x14ac:dyDescent="0.35"/>
    <row r="96129" customFormat="1" x14ac:dyDescent="0.35"/>
    <row r="96130" customFormat="1" x14ac:dyDescent="0.35"/>
    <row r="96131" customFormat="1" x14ac:dyDescent="0.35"/>
    <row r="96132" customFormat="1" x14ac:dyDescent="0.35"/>
    <row r="96133" customFormat="1" x14ac:dyDescent="0.35"/>
    <row r="96134" customFormat="1" x14ac:dyDescent="0.35"/>
    <row r="96135" customFormat="1" x14ac:dyDescent="0.35"/>
    <row r="96136" customFormat="1" x14ac:dyDescent="0.35"/>
    <row r="96137" customFormat="1" x14ac:dyDescent="0.35"/>
    <row r="96138" customFormat="1" x14ac:dyDescent="0.35"/>
    <row r="96139" customFormat="1" x14ac:dyDescent="0.35"/>
    <row r="96140" customFormat="1" x14ac:dyDescent="0.35"/>
    <row r="96141" customFormat="1" x14ac:dyDescent="0.35"/>
    <row r="96142" customFormat="1" x14ac:dyDescent="0.35"/>
    <row r="96143" customFormat="1" x14ac:dyDescent="0.35"/>
    <row r="96144" customFormat="1" x14ac:dyDescent="0.35"/>
    <row r="96145" customFormat="1" x14ac:dyDescent="0.35"/>
    <row r="96146" customFormat="1" x14ac:dyDescent="0.35"/>
    <row r="96147" customFormat="1" x14ac:dyDescent="0.35"/>
    <row r="96148" customFormat="1" x14ac:dyDescent="0.35"/>
    <row r="96149" customFormat="1" x14ac:dyDescent="0.35"/>
    <row r="96150" customFormat="1" x14ac:dyDescent="0.35"/>
    <row r="96151" customFormat="1" x14ac:dyDescent="0.35"/>
    <row r="96152" customFormat="1" x14ac:dyDescent="0.35"/>
    <row r="96153" customFormat="1" x14ac:dyDescent="0.35"/>
    <row r="96154" customFormat="1" x14ac:dyDescent="0.35"/>
    <row r="96155" customFormat="1" x14ac:dyDescent="0.35"/>
    <row r="96156" customFormat="1" x14ac:dyDescent="0.35"/>
    <row r="96157" customFormat="1" x14ac:dyDescent="0.35"/>
    <row r="96158" customFormat="1" x14ac:dyDescent="0.35"/>
    <row r="96159" customFormat="1" x14ac:dyDescent="0.35"/>
    <row r="96160" customFormat="1" x14ac:dyDescent="0.35"/>
    <row r="96161" customFormat="1" x14ac:dyDescent="0.35"/>
    <row r="96162" customFormat="1" x14ac:dyDescent="0.35"/>
    <row r="96163" customFormat="1" x14ac:dyDescent="0.35"/>
    <row r="96164" customFormat="1" x14ac:dyDescent="0.35"/>
    <row r="96165" customFormat="1" x14ac:dyDescent="0.35"/>
    <row r="96166" customFormat="1" x14ac:dyDescent="0.35"/>
    <row r="96167" customFormat="1" x14ac:dyDescent="0.35"/>
    <row r="96168" customFormat="1" x14ac:dyDescent="0.35"/>
    <row r="96169" customFormat="1" x14ac:dyDescent="0.35"/>
    <row r="96170" customFormat="1" x14ac:dyDescent="0.35"/>
    <row r="96171" customFormat="1" x14ac:dyDescent="0.35"/>
    <row r="96172" customFormat="1" x14ac:dyDescent="0.35"/>
    <row r="96173" customFormat="1" x14ac:dyDescent="0.35"/>
    <row r="96174" customFormat="1" x14ac:dyDescent="0.35"/>
    <row r="96175" customFormat="1" x14ac:dyDescent="0.35"/>
    <row r="96176" customFormat="1" x14ac:dyDescent="0.35"/>
    <row r="96177" customFormat="1" x14ac:dyDescent="0.35"/>
    <row r="96178" customFormat="1" x14ac:dyDescent="0.35"/>
    <row r="96179" customFormat="1" x14ac:dyDescent="0.35"/>
    <row r="96180" customFormat="1" x14ac:dyDescent="0.35"/>
    <row r="96181" customFormat="1" x14ac:dyDescent="0.35"/>
    <row r="96182" customFormat="1" x14ac:dyDescent="0.35"/>
    <row r="96183" customFormat="1" x14ac:dyDescent="0.35"/>
    <row r="96184" customFormat="1" x14ac:dyDescent="0.35"/>
    <row r="96185" customFormat="1" x14ac:dyDescent="0.35"/>
    <row r="96186" customFormat="1" x14ac:dyDescent="0.35"/>
    <row r="96187" customFormat="1" x14ac:dyDescent="0.35"/>
    <row r="96188" customFormat="1" x14ac:dyDescent="0.35"/>
    <row r="96189" customFormat="1" x14ac:dyDescent="0.35"/>
    <row r="96190" customFormat="1" x14ac:dyDescent="0.35"/>
    <row r="96191" customFormat="1" x14ac:dyDescent="0.35"/>
    <row r="96192" customFormat="1" x14ac:dyDescent="0.35"/>
    <row r="96193" customFormat="1" x14ac:dyDescent="0.35"/>
    <row r="96194" customFormat="1" x14ac:dyDescent="0.35"/>
    <row r="96195" customFormat="1" x14ac:dyDescent="0.35"/>
    <row r="96196" customFormat="1" x14ac:dyDescent="0.35"/>
    <row r="96197" customFormat="1" x14ac:dyDescent="0.35"/>
    <row r="96198" customFormat="1" x14ac:dyDescent="0.35"/>
    <row r="96199" customFormat="1" x14ac:dyDescent="0.35"/>
    <row r="96200" customFormat="1" x14ac:dyDescent="0.35"/>
    <row r="96201" customFormat="1" x14ac:dyDescent="0.35"/>
    <row r="96202" customFormat="1" x14ac:dyDescent="0.35"/>
    <row r="96203" customFormat="1" x14ac:dyDescent="0.35"/>
    <row r="96204" customFormat="1" x14ac:dyDescent="0.35"/>
    <row r="96205" customFormat="1" x14ac:dyDescent="0.35"/>
    <row r="96206" customFormat="1" x14ac:dyDescent="0.35"/>
    <row r="96207" customFormat="1" x14ac:dyDescent="0.35"/>
    <row r="96208" customFormat="1" x14ac:dyDescent="0.35"/>
    <row r="96209" customFormat="1" x14ac:dyDescent="0.35"/>
    <row r="96210" customFormat="1" x14ac:dyDescent="0.35"/>
    <row r="96211" customFormat="1" x14ac:dyDescent="0.35"/>
    <row r="96212" customFormat="1" x14ac:dyDescent="0.35"/>
    <row r="96213" customFormat="1" x14ac:dyDescent="0.35"/>
    <row r="96214" customFormat="1" x14ac:dyDescent="0.35"/>
    <row r="96215" customFormat="1" x14ac:dyDescent="0.35"/>
    <row r="96216" customFormat="1" x14ac:dyDescent="0.35"/>
    <row r="96217" customFormat="1" x14ac:dyDescent="0.35"/>
    <row r="96218" customFormat="1" x14ac:dyDescent="0.35"/>
    <row r="96219" customFormat="1" x14ac:dyDescent="0.35"/>
    <row r="96220" customFormat="1" x14ac:dyDescent="0.35"/>
    <row r="96221" customFormat="1" x14ac:dyDescent="0.35"/>
    <row r="96222" customFormat="1" x14ac:dyDescent="0.35"/>
    <row r="96223" customFormat="1" x14ac:dyDescent="0.35"/>
    <row r="96224" customFormat="1" x14ac:dyDescent="0.35"/>
    <row r="96225" customFormat="1" x14ac:dyDescent="0.35"/>
    <row r="96226" customFormat="1" x14ac:dyDescent="0.35"/>
    <row r="96227" customFormat="1" x14ac:dyDescent="0.35"/>
    <row r="96228" customFormat="1" x14ac:dyDescent="0.35"/>
    <row r="96229" customFormat="1" x14ac:dyDescent="0.35"/>
    <row r="96230" customFormat="1" x14ac:dyDescent="0.35"/>
    <row r="96231" customFormat="1" x14ac:dyDescent="0.35"/>
    <row r="96232" customFormat="1" x14ac:dyDescent="0.35"/>
    <row r="96233" customFormat="1" x14ac:dyDescent="0.35"/>
    <row r="96234" customFormat="1" x14ac:dyDescent="0.35"/>
    <row r="96235" customFormat="1" x14ac:dyDescent="0.35"/>
    <row r="96236" customFormat="1" x14ac:dyDescent="0.35"/>
    <row r="96237" customFormat="1" x14ac:dyDescent="0.35"/>
    <row r="96238" customFormat="1" x14ac:dyDescent="0.35"/>
    <row r="96239" customFormat="1" x14ac:dyDescent="0.35"/>
    <row r="96240" customFormat="1" x14ac:dyDescent="0.35"/>
    <row r="96241" customFormat="1" x14ac:dyDescent="0.35"/>
    <row r="96242" customFormat="1" x14ac:dyDescent="0.35"/>
    <row r="96243" customFormat="1" x14ac:dyDescent="0.35"/>
    <row r="96244" customFormat="1" x14ac:dyDescent="0.35"/>
    <row r="96245" customFormat="1" x14ac:dyDescent="0.35"/>
    <row r="96246" customFormat="1" x14ac:dyDescent="0.35"/>
    <row r="96247" customFormat="1" x14ac:dyDescent="0.35"/>
    <row r="96248" customFormat="1" x14ac:dyDescent="0.35"/>
    <row r="96249" customFormat="1" x14ac:dyDescent="0.35"/>
    <row r="96250" customFormat="1" x14ac:dyDescent="0.35"/>
    <row r="96251" customFormat="1" x14ac:dyDescent="0.35"/>
    <row r="96252" customFormat="1" x14ac:dyDescent="0.35"/>
    <row r="96253" customFormat="1" x14ac:dyDescent="0.35"/>
    <row r="96254" customFormat="1" x14ac:dyDescent="0.35"/>
    <row r="96255" customFormat="1" x14ac:dyDescent="0.35"/>
    <row r="96256" customFormat="1" x14ac:dyDescent="0.35"/>
    <row r="96257" customFormat="1" x14ac:dyDescent="0.35"/>
    <row r="96258" customFormat="1" x14ac:dyDescent="0.35"/>
    <row r="96259" customFormat="1" x14ac:dyDescent="0.35"/>
    <row r="96260" customFormat="1" x14ac:dyDescent="0.35"/>
    <row r="96261" customFormat="1" x14ac:dyDescent="0.35"/>
    <row r="96262" customFormat="1" x14ac:dyDescent="0.35"/>
    <row r="96263" customFormat="1" x14ac:dyDescent="0.35"/>
    <row r="96264" customFormat="1" x14ac:dyDescent="0.35"/>
    <row r="96265" customFormat="1" x14ac:dyDescent="0.35"/>
    <row r="96266" customFormat="1" x14ac:dyDescent="0.35"/>
    <row r="96267" customFormat="1" x14ac:dyDescent="0.35"/>
    <row r="96268" customFormat="1" x14ac:dyDescent="0.35"/>
    <row r="96269" customFormat="1" x14ac:dyDescent="0.35"/>
    <row r="96270" customFormat="1" x14ac:dyDescent="0.35"/>
    <row r="96271" customFormat="1" x14ac:dyDescent="0.35"/>
    <row r="96272" customFormat="1" x14ac:dyDescent="0.35"/>
    <row r="96273" customFormat="1" x14ac:dyDescent="0.35"/>
    <row r="96274" customFormat="1" x14ac:dyDescent="0.35"/>
    <row r="96275" customFormat="1" x14ac:dyDescent="0.35"/>
    <row r="96276" customFormat="1" x14ac:dyDescent="0.35"/>
    <row r="96277" customFormat="1" x14ac:dyDescent="0.35"/>
    <row r="96278" customFormat="1" x14ac:dyDescent="0.35"/>
    <row r="96279" customFormat="1" x14ac:dyDescent="0.35"/>
    <row r="96280" customFormat="1" x14ac:dyDescent="0.35"/>
    <row r="96281" customFormat="1" x14ac:dyDescent="0.35"/>
    <row r="96282" customFormat="1" x14ac:dyDescent="0.35"/>
    <row r="96283" customFormat="1" x14ac:dyDescent="0.35"/>
    <row r="96284" customFormat="1" x14ac:dyDescent="0.35"/>
    <row r="96285" customFormat="1" x14ac:dyDescent="0.35"/>
    <row r="96286" customFormat="1" x14ac:dyDescent="0.35"/>
    <row r="96287" customFormat="1" x14ac:dyDescent="0.35"/>
    <row r="96288" customFormat="1" x14ac:dyDescent="0.35"/>
    <row r="96289" customFormat="1" x14ac:dyDescent="0.35"/>
    <row r="96290" customFormat="1" x14ac:dyDescent="0.35"/>
    <row r="96291" customFormat="1" x14ac:dyDescent="0.35"/>
    <row r="96292" customFormat="1" x14ac:dyDescent="0.35"/>
    <row r="96293" customFormat="1" x14ac:dyDescent="0.35"/>
    <row r="96294" customFormat="1" x14ac:dyDescent="0.35"/>
    <row r="96295" customFormat="1" x14ac:dyDescent="0.35"/>
    <row r="96296" customFormat="1" x14ac:dyDescent="0.35"/>
    <row r="96297" customFormat="1" x14ac:dyDescent="0.35"/>
    <row r="96298" customFormat="1" x14ac:dyDescent="0.35"/>
    <row r="96299" customFormat="1" x14ac:dyDescent="0.35"/>
    <row r="96300" customFormat="1" x14ac:dyDescent="0.35"/>
    <row r="96301" customFormat="1" x14ac:dyDescent="0.35"/>
    <row r="96302" customFormat="1" x14ac:dyDescent="0.35"/>
    <row r="96303" customFormat="1" x14ac:dyDescent="0.35"/>
    <row r="96304" customFormat="1" x14ac:dyDescent="0.35"/>
    <row r="96305" customFormat="1" x14ac:dyDescent="0.35"/>
    <row r="96306" customFormat="1" x14ac:dyDescent="0.35"/>
    <row r="96307" customFormat="1" x14ac:dyDescent="0.35"/>
    <row r="96308" customFormat="1" x14ac:dyDescent="0.35"/>
    <row r="96309" customFormat="1" x14ac:dyDescent="0.35"/>
    <row r="96310" customFormat="1" x14ac:dyDescent="0.35"/>
    <row r="96311" customFormat="1" x14ac:dyDescent="0.35"/>
    <row r="96312" customFormat="1" x14ac:dyDescent="0.35"/>
    <row r="96313" customFormat="1" x14ac:dyDescent="0.35"/>
    <row r="96314" customFormat="1" x14ac:dyDescent="0.35"/>
    <row r="96315" customFormat="1" x14ac:dyDescent="0.35"/>
    <row r="96316" customFormat="1" x14ac:dyDescent="0.35"/>
    <row r="96317" customFormat="1" x14ac:dyDescent="0.35"/>
    <row r="96318" customFormat="1" x14ac:dyDescent="0.35"/>
    <row r="96319" customFormat="1" x14ac:dyDescent="0.35"/>
    <row r="96320" customFormat="1" x14ac:dyDescent="0.35"/>
    <row r="96321" customFormat="1" x14ac:dyDescent="0.35"/>
    <row r="96322" customFormat="1" x14ac:dyDescent="0.35"/>
    <row r="96323" customFormat="1" x14ac:dyDescent="0.35"/>
    <row r="96324" customFormat="1" x14ac:dyDescent="0.35"/>
    <row r="96325" customFormat="1" x14ac:dyDescent="0.35"/>
    <row r="96326" customFormat="1" x14ac:dyDescent="0.35"/>
    <row r="96327" customFormat="1" x14ac:dyDescent="0.35"/>
    <row r="96328" customFormat="1" x14ac:dyDescent="0.35"/>
    <row r="96329" customFormat="1" x14ac:dyDescent="0.35"/>
    <row r="96330" customFormat="1" x14ac:dyDescent="0.35"/>
    <row r="96331" customFormat="1" x14ac:dyDescent="0.35"/>
    <row r="96332" customFormat="1" x14ac:dyDescent="0.35"/>
    <row r="96333" customFormat="1" x14ac:dyDescent="0.35"/>
    <row r="96334" customFormat="1" x14ac:dyDescent="0.35"/>
    <row r="96335" customFormat="1" x14ac:dyDescent="0.35"/>
    <row r="96336" customFormat="1" x14ac:dyDescent="0.35"/>
    <row r="96337" customFormat="1" x14ac:dyDescent="0.35"/>
    <row r="96338" customFormat="1" x14ac:dyDescent="0.35"/>
    <row r="96339" customFormat="1" x14ac:dyDescent="0.35"/>
    <row r="96340" customFormat="1" x14ac:dyDescent="0.35"/>
    <row r="96341" customFormat="1" x14ac:dyDescent="0.35"/>
    <row r="96342" customFormat="1" x14ac:dyDescent="0.35"/>
    <row r="96343" customFormat="1" x14ac:dyDescent="0.35"/>
    <row r="96344" customFormat="1" x14ac:dyDescent="0.35"/>
    <row r="96345" customFormat="1" x14ac:dyDescent="0.35"/>
    <row r="96346" customFormat="1" x14ac:dyDescent="0.35"/>
    <row r="96347" customFormat="1" x14ac:dyDescent="0.35"/>
    <row r="96348" customFormat="1" x14ac:dyDescent="0.35"/>
    <row r="96349" customFormat="1" x14ac:dyDescent="0.35"/>
    <row r="96350" customFormat="1" x14ac:dyDescent="0.35"/>
    <row r="96351" customFormat="1" x14ac:dyDescent="0.35"/>
    <row r="96352" customFormat="1" x14ac:dyDescent="0.35"/>
    <row r="96353" customFormat="1" x14ac:dyDescent="0.35"/>
    <row r="96354" customFormat="1" x14ac:dyDescent="0.35"/>
    <row r="96355" customFormat="1" x14ac:dyDescent="0.35"/>
    <row r="96356" customFormat="1" x14ac:dyDescent="0.35"/>
    <row r="96357" customFormat="1" x14ac:dyDescent="0.35"/>
    <row r="96358" customFormat="1" x14ac:dyDescent="0.35"/>
    <row r="96359" customFormat="1" x14ac:dyDescent="0.35"/>
    <row r="96360" customFormat="1" x14ac:dyDescent="0.35"/>
    <row r="96361" customFormat="1" x14ac:dyDescent="0.35"/>
    <row r="96362" customFormat="1" x14ac:dyDescent="0.35"/>
    <row r="96363" customFormat="1" x14ac:dyDescent="0.35"/>
    <row r="96364" customFormat="1" x14ac:dyDescent="0.35"/>
    <row r="96365" customFormat="1" x14ac:dyDescent="0.35"/>
    <row r="96366" customFormat="1" x14ac:dyDescent="0.35"/>
    <row r="96367" customFormat="1" x14ac:dyDescent="0.35"/>
    <row r="96368" customFormat="1" x14ac:dyDescent="0.35"/>
    <row r="96369" customFormat="1" x14ac:dyDescent="0.35"/>
    <row r="96370" customFormat="1" x14ac:dyDescent="0.35"/>
    <row r="96371" customFormat="1" x14ac:dyDescent="0.35"/>
    <row r="96372" customFormat="1" x14ac:dyDescent="0.35"/>
    <row r="96373" customFormat="1" x14ac:dyDescent="0.35"/>
    <row r="96374" customFormat="1" x14ac:dyDescent="0.35"/>
    <row r="96375" customFormat="1" x14ac:dyDescent="0.35"/>
    <row r="96376" customFormat="1" x14ac:dyDescent="0.35"/>
    <row r="96377" customFormat="1" x14ac:dyDescent="0.35"/>
    <row r="96378" customFormat="1" x14ac:dyDescent="0.35"/>
    <row r="96379" customFormat="1" x14ac:dyDescent="0.35"/>
    <row r="96380" customFormat="1" x14ac:dyDescent="0.35"/>
    <row r="96381" customFormat="1" x14ac:dyDescent="0.35"/>
    <row r="96382" customFormat="1" x14ac:dyDescent="0.35"/>
    <row r="96383" customFormat="1" x14ac:dyDescent="0.35"/>
    <row r="96384" customFormat="1" x14ac:dyDescent="0.35"/>
    <row r="96385" customFormat="1" x14ac:dyDescent="0.35"/>
    <row r="96386" customFormat="1" x14ac:dyDescent="0.35"/>
    <row r="96387" customFormat="1" x14ac:dyDescent="0.35"/>
    <row r="96388" customFormat="1" x14ac:dyDescent="0.35"/>
    <row r="96389" customFormat="1" x14ac:dyDescent="0.35"/>
    <row r="96390" customFormat="1" x14ac:dyDescent="0.35"/>
    <row r="96391" customFormat="1" x14ac:dyDescent="0.35"/>
    <row r="96392" customFormat="1" x14ac:dyDescent="0.35"/>
    <row r="96393" customFormat="1" x14ac:dyDescent="0.35"/>
    <row r="96394" customFormat="1" x14ac:dyDescent="0.35"/>
    <row r="96395" customFormat="1" x14ac:dyDescent="0.35"/>
    <row r="96396" customFormat="1" x14ac:dyDescent="0.35"/>
    <row r="96397" customFormat="1" x14ac:dyDescent="0.35"/>
    <row r="96398" customFormat="1" x14ac:dyDescent="0.35"/>
    <row r="96399" customFormat="1" x14ac:dyDescent="0.35"/>
    <row r="96400" customFormat="1" x14ac:dyDescent="0.35"/>
    <row r="96401" customFormat="1" x14ac:dyDescent="0.35"/>
    <row r="96402" customFormat="1" x14ac:dyDescent="0.35"/>
    <row r="96403" customFormat="1" x14ac:dyDescent="0.35"/>
    <row r="96404" customFormat="1" x14ac:dyDescent="0.35"/>
    <row r="96405" customFormat="1" x14ac:dyDescent="0.35"/>
    <row r="96406" customFormat="1" x14ac:dyDescent="0.35"/>
    <row r="96407" customFormat="1" x14ac:dyDescent="0.35"/>
    <row r="96408" customFormat="1" x14ac:dyDescent="0.35"/>
    <row r="96409" customFormat="1" x14ac:dyDescent="0.35"/>
    <row r="96410" customFormat="1" x14ac:dyDescent="0.35"/>
    <row r="96411" customFormat="1" x14ac:dyDescent="0.35"/>
    <row r="96412" customFormat="1" x14ac:dyDescent="0.35"/>
    <row r="96413" customFormat="1" x14ac:dyDescent="0.35"/>
    <row r="96414" customFormat="1" x14ac:dyDescent="0.35"/>
    <row r="96415" customFormat="1" x14ac:dyDescent="0.35"/>
    <row r="96416" customFormat="1" x14ac:dyDescent="0.35"/>
    <row r="96417" customFormat="1" x14ac:dyDescent="0.35"/>
    <row r="96418" customFormat="1" x14ac:dyDescent="0.35"/>
    <row r="96419" customFormat="1" x14ac:dyDescent="0.35"/>
    <row r="96420" customFormat="1" x14ac:dyDescent="0.35"/>
    <row r="96421" customFormat="1" x14ac:dyDescent="0.35"/>
    <row r="96422" customFormat="1" x14ac:dyDescent="0.35"/>
    <row r="96423" customFormat="1" x14ac:dyDescent="0.35"/>
    <row r="96424" customFormat="1" x14ac:dyDescent="0.35"/>
    <row r="96425" customFormat="1" x14ac:dyDescent="0.35"/>
    <row r="96426" customFormat="1" x14ac:dyDescent="0.35"/>
    <row r="96427" customFormat="1" x14ac:dyDescent="0.35"/>
    <row r="96428" customFormat="1" x14ac:dyDescent="0.35"/>
    <row r="96429" customFormat="1" x14ac:dyDescent="0.35"/>
    <row r="96430" customFormat="1" x14ac:dyDescent="0.35"/>
    <row r="96431" customFormat="1" x14ac:dyDescent="0.35"/>
    <row r="96432" customFormat="1" x14ac:dyDescent="0.35"/>
    <row r="96433" customFormat="1" x14ac:dyDescent="0.35"/>
    <row r="96434" customFormat="1" x14ac:dyDescent="0.35"/>
    <row r="96435" customFormat="1" x14ac:dyDescent="0.35"/>
    <row r="96436" customFormat="1" x14ac:dyDescent="0.35"/>
    <row r="96437" customFormat="1" x14ac:dyDescent="0.35"/>
    <row r="96438" customFormat="1" x14ac:dyDescent="0.35"/>
    <row r="96439" customFormat="1" x14ac:dyDescent="0.35"/>
    <row r="96440" customFormat="1" x14ac:dyDescent="0.35"/>
    <row r="96441" customFormat="1" x14ac:dyDescent="0.35"/>
    <row r="96442" customFormat="1" x14ac:dyDescent="0.35"/>
    <row r="96443" customFormat="1" x14ac:dyDescent="0.35"/>
    <row r="96444" customFormat="1" x14ac:dyDescent="0.35"/>
    <row r="96445" customFormat="1" x14ac:dyDescent="0.35"/>
    <row r="96446" customFormat="1" x14ac:dyDescent="0.35"/>
    <row r="96447" customFormat="1" x14ac:dyDescent="0.35"/>
    <row r="96448" customFormat="1" x14ac:dyDescent="0.35"/>
    <row r="96449" customFormat="1" x14ac:dyDescent="0.35"/>
    <row r="96450" customFormat="1" x14ac:dyDescent="0.35"/>
    <row r="96451" customFormat="1" x14ac:dyDescent="0.35"/>
    <row r="96452" customFormat="1" x14ac:dyDescent="0.35"/>
    <row r="96453" customFormat="1" x14ac:dyDescent="0.35"/>
    <row r="96454" customFormat="1" x14ac:dyDescent="0.35"/>
    <row r="96455" customFormat="1" x14ac:dyDescent="0.35"/>
    <row r="96456" customFormat="1" x14ac:dyDescent="0.35"/>
    <row r="96457" customFormat="1" x14ac:dyDescent="0.35"/>
    <row r="96458" customFormat="1" x14ac:dyDescent="0.35"/>
    <row r="96459" customFormat="1" x14ac:dyDescent="0.35"/>
    <row r="96460" customFormat="1" x14ac:dyDescent="0.35"/>
    <row r="96461" customFormat="1" x14ac:dyDescent="0.35"/>
    <row r="96462" customFormat="1" x14ac:dyDescent="0.35"/>
    <row r="96463" customFormat="1" x14ac:dyDescent="0.35"/>
    <row r="96464" customFormat="1" x14ac:dyDescent="0.35"/>
    <row r="96465" customFormat="1" x14ac:dyDescent="0.35"/>
    <row r="96466" customFormat="1" x14ac:dyDescent="0.35"/>
    <row r="96467" customFormat="1" x14ac:dyDescent="0.35"/>
    <row r="96468" customFormat="1" x14ac:dyDescent="0.35"/>
    <row r="96469" customFormat="1" x14ac:dyDescent="0.35"/>
    <row r="96470" customFormat="1" x14ac:dyDescent="0.35"/>
    <row r="96471" customFormat="1" x14ac:dyDescent="0.35"/>
    <row r="96472" customFormat="1" x14ac:dyDescent="0.35"/>
    <row r="96473" customFormat="1" x14ac:dyDescent="0.35"/>
    <row r="96474" customFormat="1" x14ac:dyDescent="0.35"/>
    <row r="96475" customFormat="1" x14ac:dyDescent="0.35"/>
    <row r="96476" customFormat="1" x14ac:dyDescent="0.35"/>
    <row r="96477" customFormat="1" x14ac:dyDescent="0.35"/>
    <row r="96478" customFormat="1" x14ac:dyDescent="0.35"/>
    <row r="96479" customFormat="1" x14ac:dyDescent="0.35"/>
    <row r="96480" customFormat="1" x14ac:dyDescent="0.35"/>
    <row r="96481" customFormat="1" x14ac:dyDescent="0.35"/>
    <row r="96482" customFormat="1" x14ac:dyDescent="0.35"/>
    <row r="96483" customFormat="1" x14ac:dyDescent="0.35"/>
    <row r="96484" customFormat="1" x14ac:dyDescent="0.35"/>
    <row r="96485" customFormat="1" x14ac:dyDescent="0.35"/>
    <row r="96486" customFormat="1" x14ac:dyDescent="0.35"/>
    <row r="96487" customFormat="1" x14ac:dyDescent="0.35"/>
    <row r="96488" customFormat="1" x14ac:dyDescent="0.35"/>
    <row r="96489" customFormat="1" x14ac:dyDescent="0.35"/>
    <row r="96490" customFormat="1" x14ac:dyDescent="0.35"/>
    <row r="96491" customFormat="1" x14ac:dyDescent="0.35"/>
    <row r="96492" customFormat="1" x14ac:dyDescent="0.35"/>
    <row r="96493" customFormat="1" x14ac:dyDescent="0.35"/>
    <row r="96494" customFormat="1" x14ac:dyDescent="0.35"/>
    <row r="96495" customFormat="1" x14ac:dyDescent="0.35"/>
    <row r="96496" customFormat="1" x14ac:dyDescent="0.35"/>
    <row r="96497" customFormat="1" x14ac:dyDescent="0.35"/>
    <row r="96498" customFormat="1" x14ac:dyDescent="0.35"/>
    <row r="96499" customFormat="1" x14ac:dyDescent="0.35"/>
    <row r="96500" customFormat="1" x14ac:dyDescent="0.35"/>
    <row r="96501" customFormat="1" x14ac:dyDescent="0.35"/>
    <row r="96502" customFormat="1" x14ac:dyDescent="0.35"/>
    <row r="96503" customFormat="1" x14ac:dyDescent="0.35"/>
    <row r="96504" customFormat="1" x14ac:dyDescent="0.35"/>
    <row r="96505" customFormat="1" x14ac:dyDescent="0.35"/>
    <row r="96506" customFormat="1" x14ac:dyDescent="0.35"/>
    <row r="96507" customFormat="1" x14ac:dyDescent="0.35"/>
    <row r="96508" customFormat="1" x14ac:dyDescent="0.35"/>
    <row r="96509" customFormat="1" x14ac:dyDescent="0.35"/>
    <row r="96510" customFormat="1" x14ac:dyDescent="0.35"/>
    <row r="96511" customFormat="1" x14ac:dyDescent="0.35"/>
    <row r="96512" customFormat="1" x14ac:dyDescent="0.35"/>
    <row r="96513" customFormat="1" x14ac:dyDescent="0.35"/>
    <row r="96514" customFormat="1" x14ac:dyDescent="0.35"/>
    <row r="96515" customFormat="1" x14ac:dyDescent="0.35"/>
    <row r="96516" customFormat="1" x14ac:dyDescent="0.35"/>
    <row r="96517" customFormat="1" x14ac:dyDescent="0.35"/>
    <row r="96518" customFormat="1" x14ac:dyDescent="0.35"/>
    <row r="96519" customFormat="1" x14ac:dyDescent="0.35"/>
    <row r="96520" customFormat="1" x14ac:dyDescent="0.35"/>
    <row r="96521" customFormat="1" x14ac:dyDescent="0.35"/>
    <row r="96522" customFormat="1" x14ac:dyDescent="0.35"/>
    <row r="96523" customFormat="1" x14ac:dyDescent="0.35"/>
    <row r="96524" customFormat="1" x14ac:dyDescent="0.35"/>
    <row r="96525" customFormat="1" x14ac:dyDescent="0.35"/>
    <row r="96526" customFormat="1" x14ac:dyDescent="0.35"/>
    <row r="96527" customFormat="1" x14ac:dyDescent="0.35"/>
    <row r="96528" customFormat="1" x14ac:dyDescent="0.35"/>
    <row r="96529" customFormat="1" x14ac:dyDescent="0.35"/>
    <row r="96530" customFormat="1" x14ac:dyDescent="0.35"/>
    <row r="96531" customFormat="1" x14ac:dyDescent="0.35"/>
    <row r="96532" customFormat="1" x14ac:dyDescent="0.35"/>
    <row r="96533" customFormat="1" x14ac:dyDescent="0.35"/>
    <row r="96534" customFormat="1" x14ac:dyDescent="0.35"/>
    <row r="96535" customFormat="1" x14ac:dyDescent="0.35"/>
    <row r="96536" customFormat="1" x14ac:dyDescent="0.35"/>
    <row r="96537" customFormat="1" x14ac:dyDescent="0.35"/>
    <row r="96538" customFormat="1" x14ac:dyDescent="0.35"/>
    <row r="96539" customFormat="1" x14ac:dyDescent="0.35"/>
    <row r="96540" customFormat="1" x14ac:dyDescent="0.35"/>
    <row r="96541" customFormat="1" x14ac:dyDescent="0.35"/>
    <row r="96542" customFormat="1" x14ac:dyDescent="0.35"/>
    <row r="96543" customFormat="1" x14ac:dyDescent="0.35"/>
    <row r="96544" customFormat="1" x14ac:dyDescent="0.35"/>
    <row r="96545" customFormat="1" x14ac:dyDescent="0.35"/>
    <row r="96546" customFormat="1" x14ac:dyDescent="0.35"/>
    <row r="96547" customFormat="1" x14ac:dyDescent="0.35"/>
    <row r="96548" customFormat="1" x14ac:dyDescent="0.35"/>
    <row r="96549" customFormat="1" x14ac:dyDescent="0.35"/>
    <row r="96550" customFormat="1" x14ac:dyDescent="0.35"/>
    <row r="96551" customFormat="1" x14ac:dyDescent="0.35"/>
    <row r="96552" customFormat="1" x14ac:dyDescent="0.35"/>
    <row r="96553" customFormat="1" x14ac:dyDescent="0.35"/>
    <row r="96554" customFormat="1" x14ac:dyDescent="0.35"/>
    <row r="96555" customFormat="1" x14ac:dyDescent="0.35"/>
    <row r="96556" customFormat="1" x14ac:dyDescent="0.35"/>
    <row r="96557" customFormat="1" x14ac:dyDescent="0.35"/>
    <row r="96558" customFormat="1" x14ac:dyDescent="0.35"/>
    <row r="96559" customFormat="1" x14ac:dyDescent="0.35"/>
    <row r="96560" customFormat="1" x14ac:dyDescent="0.35"/>
    <row r="96561" customFormat="1" x14ac:dyDescent="0.35"/>
    <row r="96562" customFormat="1" x14ac:dyDescent="0.35"/>
    <row r="96563" customFormat="1" x14ac:dyDescent="0.35"/>
    <row r="96564" customFormat="1" x14ac:dyDescent="0.35"/>
    <row r="96565" customFormat="1" x14ac:dyDescent="0.35"/>
    <row r="96566" customFormat="1" x14ac:dyDescent="0.35"/>
    <row r="96567" customFormat="1" x14ac:dyDescent="0.35"/>
    <row r="96568" customFormat="1" x14ac:dyDescent="0.35"/>
    <row r="96569" customFormat="1" x14ac:dyDescent="0.35"/>
    <row r="96570" customFormat="1" x14ac:dyDescent="0.35"/>
    <row r="96571" customFormat="1" x14ac:dyDescent="0.35"/>
    <row r="96572" customFormat="1" x14ac:dyDescent="0.35"/>
    <row r="96573" customFormat="1" x14ac:dyDescent="0.35"/>
    <row r="96574" customFormat="1" x14ac:dyDescent="0.35"/>
    <row r="96575" customFormat="1" x14ac:dyDescent="0.35"/>
    <row r="96576" customFormat="1" x14ac:dyDescent="0.35"/>
    <row r="96577" customFormat="1" x14ac:dyDescent="0.35"/>
    <row r="96578" customFormat="1" x14ac:dyDescent="0.35"/>
    <row r="96579" customFormat="1" x14ac:dyDescent="0.35"/>
    <row r="96580" customFormat="1" x14ac:dyDescent="0.35"/>
    <row r="96581" customFormat="1" x14ac:dyDescent="0.35"/>
    <row r="96582" customFormat="1" x14ac:dyDescent="0.35"/>
    <row r="96583" customFormat="1" x14ac:dyDescent="0.35"/>
    <row r="96584" customFormat="1" x14ac:dyDescent="0.35"/>
    <row r="96585" customFormat="1" x14ac:dyDescent="0.35"/>
    <row r="96586" customFormat="1" x14ac:dyDescent="0.35"/>
    <row r="96587" customFormat="1" x14ac:dyDescent="0.35"/>
    <row r="96588" customFormat="1" x14ac:dyDescent="0.35"/>
    <row r="96589" customFormat="1" x14ac:dyDescent="0.35"/>
    <row r="96590" customFormat="1" x14ac:dyDescent="0.35"/>
    <row r="96591" customFormat="1" x14ac:dyDescent="0.35"/>
    <row r="96592" customFormat="1" x14ac:dyDescent="0.35"/>
    <row r="96593" customFormat="1" x14ac:dyDescent="0.35"/>
    <row r="96594" customFormat="1" x14ac:dyDescent="0.35"/>
    <row r="96595" customFormat="1" x14ac:dyDescent="0.35"/>
    <row r="96596" customFormat="1" x14ac:dyDescent="0.35"/>
    <row r="96597" customFormat="1" x14ac:dyDescent="0.35"/>
    <row r="96598" customFormat="1" x14ac:dyDescent="0.35"/>
    <row r="96599" customFormat="1" x14ac:dyDescent="0.35"/>
    <row r="96600" customFormat="1" x14ac:dyDescent="0.35"/>
    <row r="96601" customFormat="1" x14ac:dyDescent="0.35"/>
    <row r="96602" customFormat="1" x14ac:dyDescent="0.35"/>
    <row r="96603" customFormat="1" x14ac:dyDescent="0.35"/>
    <row r="96604" customFormat="1" x14ac:dyDescent="0.35"/>
    <row r="96605" customFormat="1" x14ac:dyDescent="0.35"/>
    <row r="96606" customFormat="1" x14ac:dyDescent="0.35"/>
    <row r="96607" customFormat="1" x14ac:dyDescent="0.35"/>
    <row r="96608" customFormat="1" x14ac:dyDescent="0.35"/>
    <row r="96609" customFormat="1" x14ac:dyDescent="0.35"/>
    <row r="96610" customFormat="1" x14ac:dyDescent="0.35"/>
    <row r="96611" customFormat="1" x14ac:dyDescent="0.35"/>
    <row r="96612" customFormat="1" x14ac:dyDescent="0.35"/>
    <row r="96613" customFormat="1" x14ac:dyDescent="0.35"/>
    <row r="96614" customFormat="1" x14ac:dyDescent="0.35"/>
    <row r="96615" customFormat="1" x14ac:dyDescent="0.35"/>
    <row r="96616" customFormat="1" x14ac:dyDescent="0.35"/>
    <row r="96617" customFormat="1" x14ac:dyDescent="0.35"/>
    <row r="96618" customFormat="1" x14ac:dyDescent="0.35"/>
    <row r="96619" customFormat="1" x14ac:dyDescent="0.35"/>
    <row r="96620" customFormat="1" x14ac:dyDescent="0.35"/>
    <row r="96621" customFormat="1" x14ac:dyDescent="0.35"/>
    <row r="96622" customFormat="1" x14ac:dyDescent="0.35"/>
    <row r="96623" customFormat="1" x14ac:dyDescent="0.35"/>
    <row r="96624" customFormat="1" x14ac:dyDescent="0.35"/>
    <row r="96625" customFormat="1" x14ac:dyDescent="0.35"/>
    <row r="96626" customFormat="1" x14ac:dyDescent="0.35"/>
    <row r="96627" customFormat="1" x14ac:dyDescent="0.35"/>
    <row r="96628" customFormat="1" x14ac:dyDescent="0.35"/>
    <row r="96629" customFormat="1" x14ac:dyDescent="0.35"/>
    <row r="96630" customFormat="1" x14ac:dyDescent="0.35"/>
    <row r="96631" customFormat="1" x14ac:dyDescent="0.35"/>
    <row r="96632" customFormat="1" x14ac:dyDescent="0.35"/>
    <row r="96633" customFormat="1" x14ac:dyDescent="0.35"/>
    <row r="96634" customFormat="1" x14ac:dyDescent="0.35"/>
    <row r="96635" customFormat="1" x14ac:dyDescent="0.35"/>
    <row r="96636" customFormat="1" x14ac:dyDescent="0.35"/>
    <row r="96637" customFormat="1" x14ac:dyDescent="0.35"/>
    <row r="96638" customFormat="1" x14ac:dyDescent="0.35"/>
    <row r="96639" customFormat="1" x14ac:dyDescent="0.35"/>
    <row r="96640" customFormat="1" x14ac:dyDescent="0.35"/>
    <row r="96641" customFormat="1" x14ac:dyDescent="0.35"/>
    <row r="96642" customFormat="1" x14ac:dyDescent="0.35"/>
    <row r="96643" customFormat="1" x14ac:dyDescent="0.35"/>
    <row r="96644" customFormat="1" x14ac:dyDescent="0.35"/>
    <row r="96645" customFormat="1" x14ac:dyDescent="0.35"/>
    <row r="96646" customFormat="1" x14ac:dyDescent="0.35"/>
    <row r="96647" customFormat="1" x14ac:dyDescent="0.35"/>
    <row r="96648" customFormat="1" x14ac:dyDescent="0.35"/>
    <row r="96649" customFormat="1" x14ac:dyDescent="0.35"/>
    <row r="96650" customFormat="1" x14ac:dyDescent="0.35"/>
    <row r="96651" customFormat="1" x14ac:dyDescent="0.35"/>
    <row r="96652" customFormat="1" x14ac:dyDescent="0.35"/>
    <row r="96653" customFormat="1" x14ac:dyDescent="0.35"/>
    <row r="96654" customFormat="1" x14ac:dyDescent="0.35"/>
    <row r="96655" customFormat="1" x14ac:dyDescent="0.35"/>
    <row r="96656" customFormat="1" x14ac:dyDescent="0.35"/>
    <row r="96657" customFormat="1" x14ac:dyDescent="0.35"/>
    <row r="96658" customFormat="1" x14ac:dyDescent="0.35"/>
    <row r="96659" customFormat="1" x14ac:dyDescent="0.35"/>
    <row r="96660" customFormat="1" x14ac:dyDescent="0.35"/>
    <row r="96661" customFormat="1" x14ac:dyDescent="0.35"/>
    <row r="96662" customFormat="1" x14ac:dyDescent="0.35"/>
    <row r="96663" customFormat="1" x14ac:dyDescent="0.35"/>
    <row r="96664" customFormat="1" x14ac:dyDescent="0.35"/>
    <row r="96665" customFormat="1" x14ac:dyDescent="0.35"/>
    <row r="96666" customFormat="1" x14ac:dyDescent="0.35"/>
    <row r="96667" customFormat="1" x14ac:dyDescent="0.35"/>
    <row r="96668" customFormat="1" x14ac:dyDescent="0.35"/>
    <row r="96669" customFormat="1" x14ac:dyDescent="0.35"/>
    <row r="96670" customFormat="1" x14ac:dyDescent="0.35"/>
    <row r="96671" customFormat="1" x14ac:dyDescent="0.35"/>
    <row r="96672" customFormat="1" x14ac:dyDescent="0.35"/>
    <row r="96673" customFormat="1" x14ac:dyDescent="0.35"/>
    <row r="96674" customFormat="1" x14ac:dyDescent="0.35"/>
    <row r="96675" customFormat="1" x14ac:dyDescent="0.35"/>
    <row r="96676" customFormat="1" x14ac:dyDescent="0.35"/>
    <row r="96677" customFormat="1" x14ac:dyDescent="0.35"/>
    <row r="96678" customFormat="1" x14ac:dyDescent="0.35"/>
    <row r="96679" customFormat="1" x14ac:dyDescent="0.35"/>
    <row r="96680" customFormat="1" x14ac:dyDescent="0.35"/>
    <row r="96681" customFormat="1" x14ac:dyDescent="0.35"/>
    <row r="96682" customFormat="1" x14ac:dyDescent="0.35"/>
    <row r="96683" customFormat="1" x14ac:dyDescent="0.35"/>
    <row r="96684" customFormat="1" x14ac:dyDescent="0.35"/>
    <row r="96685" customFormat="1" x14ac:dyDescent="0.35"/>
    <row r="96686" customFormat="1" x14ac:dyDescent="0.35"/>
    <row r="96687" customFormat="1" x14ac:dyDescent="0.35"/>
    <row r="96688" customFormat="1" x14ac:dyDescent="0.35"/>
    <row r="96689" customFormat="1" x14ac:dyDescent="0.35"/>
    <row r="96690" customFormat="1" x14ac:dyDescent="0.35"/>
    <row r="96691" customFormat="1" x14ac:dyDescent="0.35"/>
    <row r="96692" customFormat="1" x14ac:dyDescent="0.35"/>
    <row r="96693" customFormat="1" x14ac:dyDescent="0.35"/>
    <row r="96694" customFormat="1" x14ac:dyDescent="0.35"/>
    <row r="96695" customFormat="1" x14ac:dyDescent="0.35"/>
    <row r="96696" customFormat="1" x14ac:dyDescent="0.35"/>
    <row r="96697" customFormat="1" x14ac:dyDescent="0.35"/>
    <row r="96698" customFormat="1" x14ac:dyDescent="0.35"/>
    <row r="96699" customFormat="1" x14ac:dyDescent="0.35"/>
    <row r="96700" customFormat="1" x14ac:dyDescent="0.35"/>
    <row r="96701" customFormat="1" x14ac:dyDescent="0.35"/>
    <row r="96702" customFormat="1" x14ac:dyDescent="0.35"/>
    <row r="96703" customFormat="1" x14ac:dyDescent="0.35"/>
    <row r="96704" customFormat="1" x14ac:dyDescent="0.35"/>
    <row r="96705" customFormat="1" x14ac:dyDescent="0.35"/>
    <row r="96706" customFormat="1" x14ac:dyDescent="0.35"/>
    <row r="96707" customFormat="1" x14ac:dyDescent="0.35"/>
    <row r="96708" customFormat="1" x14ac:dyDescent="0.35"/>
    <row r="96709" customFormat="1" x14ac:dyDescent="0.35"/>
    <row r="96710" customFormat="1" x14ac:dyDescent="0.35"/>
    <row r="96711" customFormat="1" x14ac:dyDescent="0.35"/>
    <row r="96712" customFormat="1" x14ac:dyDescent="0.35"/>
    <row r="96713" customFormat="1" x14ac:dyDescent="0.35"/>
    <row r="96714" customFormat="1" x14ac:dyDescent="0.35"/>
    <row r="96715" customFormat="1" x14ac:dyDescent="0.35"/>
    <row r="96716" customFormat="1" x14ac:dyDescent="0.35"/>
    <row r="96717" customFormat="1" x14ac:dyDescent="0.35"/>
    <row r="96718" customFormat="1" x14ac:dyDescent="0.35"/>
    <row r="96719" customFormat="1" x14ac:dyDescent="0.35"/>
    <row r="96720" customFormat="1" x14ac:dyDescent="0.35"/>
    <row r="96721" customFormat="1" x14ac:dyDescent="0.35"/>
    <row r="96722" customFormat="1" x14ac:dyDescent="0.35"/>
    <row r="96723" customFormat="1" x14ac:dyDescent="0.35"/>
    <row r="96724" customFormat="1" x14ac:dyDescent="0.35"/>
    <row r="96725" customFormat="1" x14ac:dyDescent="0.35"/>
    <row r="96726" customFormat="1" x14ac:dyDescent="0.35"/>
    <row r="96727" customFormat="1" x14ac:dyDescent="0.35"/>
    <row r="96728" customFormat="1" x14ac:dyDescent="0.35"/>
    <row r="96729" customFormat="1" x14ac:dyDescent="0.35"/>
    <row r="96730" customFormat="1" x14ac:dyDescent="0.35"/>
    <row r="96731" customFormat="1" x14ac:dyDescent="0.35"/>
    <row r="96732" customFormat="1" x14ac:dyDescent="0.35"/>
    <row r="96733" customFormat="1" x14ac:dyDescent="0.35"/>
    <row r="96734" customFormat="1" x14ac:dyDescent="0.35"/>
    <row r="96735" customFormat="1" x14ac:dyDescent="0.35"/>
    <row r="96736" customFormat="1" x14ac:dyDescent="0.35"/>
    <row r="96737" customFormat="1" x14ac:dyDescent="0.35"/>
    <row r="96738" customFormat="1" x14ac:dyDescent="0.35"/>
    <row r="96739" customFormat="1" x14ac:dyDescent="0.35"/>
    <row r="96740" customFormat="1" x14ac:dyDescent="0.35"/>
    <row r="96741" customFormat="1" x14ac:dyDescent="0.35"/>
    <row r="96742" customFormat="1" x14ac:dyDescent="0.35"/>
    <row r="96743" customFormat="1" x14ac:dyDescent="0.35"/>
    <row r="96744" customFormat="1" x14ac:dyDescent="0.35"/>
    <row r="96745" customFormat="1" x14ac:dyDescent="0.35"/>
    <row r="96746" customFormat="1" x14ac:dyDescent="0.35"/>
    <row r="96747" customFormat="1" x14ac:dyDescent="0.35"/>
    <row r="96748" customFormat="1" x14ac:dyDescent="0.35"/>
    <row r="96749" customFormat="1" x14ac:dyDescent="0.35"/>
    <row r="96750" customFormat="1" x14ac:dyDescent="0.35"/>
    <row r="96751" customFormat="1" x14ac:dyDescent="0.35"/>
    <row r="96752" customFormat="1" x14ac:dyDescent="0.35"/>
    <row r="96753" customFormat="1" x14ac:dyDescent="0.35"/>
    <row r="96754" customFormat="1" x14ac:dyDescent="0.35"/>
    <row r="96755" customFormat="1" x14ac:dyDescent="0.35"/>
    <row r="96756" customFormat="1" x14ac:dyDescent="0.35"/>
    <row r="96757" customFormat="1" x14ac:dyDescent="0.35"/>
    <row r="96758" customFormat="1" x14ac:dyDescent="0.35"/>
    <row r="96759" customFormat="1" x14ac:dyDescent="0.35"/>
    <row r="96760" customFormat="1" x14ac:dyDescent="0.35"/>
    <row r="96761" customFormat="1" x14ac:dyDescent="0.35"/>
    <row r="96762" customFormat="1" x14ac:dyDescent="0.35"/>
    <row r="96763" customFormat="1" x14ac:dyDescent="0.35"/>
    <row r="96764" customFormat="1" x14ac:dyDescent="0.35"/>
    <row r="96765" customFormat="1" x14ac:dyDescent="0.35"/>
    <row r="96766" customFormat="1" x14ac:dyDescent="0.35"/>
    <row r="96767" customFormat="1" x14ac:dyDescent="0.35"/>
    <row r="96768" customFormat="1" x14ac:dyDescent="0.35"/>
    <row r="96769" customFormat="1" x14ac:dyDescent="0.35"/>
    <row r="96770" customFormat="1" x14ac:dyDescent="0.35"/>
    <row r="96771" customFormat="1" x14ac:dyDescent="0.35"/>
    <row r="96772" customFormat="1" x14ac:dyDescent="0.35"/>
    <row r="96773" customFormat="1" x14ac:dyDescent="0.35"/>
    <row r="96774" customFormat="1" x14ac:dyDescent="0.35"/>
    <row r="96775" customFormat="1" x14ac:dyDescent="0.35"/>
    <row r="96776" customFormat="1" x14ac:dyDescent="0.35"/>
    <row r="96777" customFormat="1" x14ac:dyDescent="0.35"/>
    <row r="96778" customFormat="1" x14ac:dyDescent="0.35"/>
    <row r="96779" customFormat="1" x14ac:dyDescent="0.35"/>
    <row r="96780" customFormat="1" x14ac:dyDescent="0.35"/>
    <row r="96781" customFormat="1" x14ac:dyDescent="0.35"/>
    <row r="96782" customFormat="1" x14ac:dyDescent="0.35"/>
    <row r="96783" customFormat="1" x14ac:dyDescent="0.35"/>
    <row r="96784" customFormat="1" x14ac:dyDescent="0.35"/>
    <row r="96785" customFormat="1" x14ac:dyDescent="0.35"/>
    <row r="96786" customFormat="1" x14ac:dyDescent="0.35"/>
    <row r="96787" customFormat="1" x14ac:dyDescent="0.35"/>
    <row r="96788" customFormat="1" x14ac:dyDescent="0.35"/>
    <row r="96789" customFormat="1" x14ac:dyDescent="0.35"/>
    <row r="96790" customFormat="1" x14ac:dyDescent="0.35"/>
    <row r="96791" customFormat="1" x14ac:dyDescent="0.35"/>
    <row r="96792" customFormat="1" x14ac:dyDescent="0.35"/>
    <row r="96793" customFormat="1" x14ac:dyDescent="0.35"/>
    <row r="96794" customFormat="1" x14ac:dyDescent="0.35"/>
    <row r="96795" customFormat="1" x14ac:dyDescent="0.35"/>
    <row r="96796" customFormat="1" x14ac:dyDescent="0.35"/>
    <row r="96797" customFormat="1" x14ac:dyDescent="0.35"/>
    <row r="96798" customFormat="1" x14ac:dyDescent="0.35"/>
    <row r="96799" customFormat="1" x14ac:dyDescent="0.35"/>
    <row r="96800" customFormat="1" x14ac:dyDescent="0.35"/>
    <row r="96801" customFormat="1" x14ac:dyDescent="0.35"/>
    <row r="96802" customFormat="1" x14ac:dyDescent="0.35"/>
    <row r="96803" customFormat="1" x14ac:dyDescent="0.35"/>
    <row r="96804" customFormat="1" x14ac:dyDescent="0.35"/>
    <row r="96805" customFormat="1" x14ac:dyDescent="0.35"/>
    <row r="96806" customFormat="1" x14ac:dyDescent="0.35"/>
    <row r="96807" customFormat="1" x14ac:dyDescent="0.35"/>
    <row r="96808" customFormat="1" x14ac:dyDescent="0.35"/>
    <row r="96809" customFormat="1" x14ac:dyDescent="0.35"/>
    <row r="96810" customFormat="1" x14ac:dyDescent="0.35"/>
    <row r="96811" customFormat="1" x14ac:dyDescent="0.35"/>
    <row r="96812" customFormat="1" x14ac:dyDescent="0.35"/>
    <row r="96813" customFormat="1" x14ac:dyDescent="0.35"/>
    <row r="96814" customFormat="1" x14ac:dyDescent="0.35"/>
    <row r="96815" customFormat="1" x14ac:dyDescent="0.35"/>
    <row r="96816" customFormat="1" x14ac:dyDescent="0.35"/>
    <row r="96817" customFormat="1" x14ac:dyDescent="0.35"/>
    <row r="96818" customFormat="1" x14ac:dyDescent="0.35"/>
    <row r="96819" customFormat="1" x14ac:dyDescent="0.35"/>
    <row r="96820" customFormat="1" x14ac:dyDescent="0.35"/>
    <row r="96821" customFormat="1" x14ac:dyDescent="0.35"/>
    <row r="96822" customFormat="1" x14ac:dyDescent="0.35"/>
    <row r="96823" customFormat="1" x14ac:dyDescent="0.35"/>
    <row r="96824" customFormat="1" x14ac:dyDescent="0.35"/>
    <row r="96825" customFormat="1" x14ac:dyDescent="0.35"/>
    <row r="96826" customFormat="1" x14ac:dyDescent="0.35"/>
    <row r="96827" customFormat="1" x14ac:dyDescent="0.35"/>
    <row r="96828" customFormat="1" x14ac:dyDescent="0.35"/>
    <row r="96829" customFormat="1" x14ac:dyDescent="0.35"/>
    <row r="96830" customFormat="1" x14ac:dyDescent="0.35"/>
    <row r="96831" customFormat="1" x14ac:dyDescent="0.35"/>
    <row r="96832" customFormat="1" x14ac:dyDescent="0.35"/>
    <row r="96833" customFormat="1" x14ac:dyDescent="0.35"/>
    <row r="96834" customFormat="1" x14ac:dyDescent="0.35"/>
    <row r="96835" customFormat="1" x14ac:dyDescent="0.35"/>
    <row r="96836" customFormat="1" x14ac:dyDescent="0.35"/>
    <row r="96837" customFormat="1" x14ac:dyDescent="0.35"/>
    <row r="96838" customFormat="1" x14ac:dyDescent="0.35"/>
    <row r="96839" customFormat="1" x14ac:dyDescent="0.35"/>
    <row r="96840" customFormat="1" x14ac:dyDescent="0.35"/>
    <row r="96841" customFormat="1" x14ac:dyDescent="0.35"/>
    <row r="96842" customFormat="1" x14ac:dyDescent="0.35"/>
    <row r="96843" customFormat="1" x14ac:dyDescent="0.35"/>
    <row r="96844" customFormat="1" x14ac:dyDescent="0.35"/>
    <row r="96845" customFormat="1" x14ac:dyDescent="0.35"/>
    <row r="96846" customFormat="1" x14ac:dyDescent="0.35"/>
    <row r="96847" customFormat="1" x14ac:dyDescent="0.35"/>
    <row r="96848" customFormat="1" x14ac:dyDescent="0.35"/>
    <row r="96849" customFormat="1" x14ac:dyDescent="0.35"/>
    <row r="96850" customFormat="1" x14ac:dyDescent="0.35"/>
    <row r="96851" customFormat="1" x14ac:dyDescent="0.35"/>
    <row r="96852" customFormat="1" x14ac:dyDescent="0.35"/>
    <row r="96853" customFormat="1" x14ac:dyDescent="0.35"/>
    <row r="96854" customFormat="1" x14ac:dyDescent="0.35"/>
    <row r="96855" customFormat="1" x14ac:dyDescent="0.35"/>
    <row r="96856" customFormat="1" x14ac:dyDescent="0.35"/>
    <row r="96857" customFormat="1" x14ac:dyDescent="0.35"/>
    <row r="96858" customFormat="1" x14ac:dyDescent="0.35"/>
    <row r="96859" customFormat="1" x14ac:dyDescent="0.35"/>
    <row r="96860" customFormat="1" x14ac:dyDescent="0.35"/>
    <row r="96861" customFormat="1" x14ac:dyDescent="0.35"/>
    <row r="96862" customFormat="1" x14ac:dyDescent="0.35"/>
    <row r="96863" customFormat="1" x14ac:dyDescent="0.35"/>
    <row r="96864" customFormat="1" x14ac:dyDescent="0.35"/>
    <row r="96865" customFormat="1" x14ac:dyDescent="0.35"/>
    <row r="96866" customFormat="1" x14ac:dyDescent="0.35"/>
    <row r="96867" customFormat="1" x14ac:dyDescent="0.35"/>
    <row r="96868" customFormat="1" x14ac:dyDescent="0.35"/>
    <row r="96869" customFormat="1" x14ac:dyDescent="0.35"/>
    <row r="96870" customFormat="1" x14ac:dyDescent="0.35"/>
    <row r="96871" customFormat="1" x14ac:dyDescent="0.35"/>
    <row r="96872" customFormat="1" x14ac:dyDescent="0.35"/>
    <row r="96873" customFormat="1" x14ac:dyDescent="0.35"/>
    <row r="96874" customFormat="1" x14ac:dyDescent="0.35"/>
    <row r="96875" customFormat="1" x14ac:dyDescent="0.35"/>
    <row r="96876" customFormat="1" x14ac:dyDescent="0.35"/>
    <row r="96877" customFormat="1" x14ac:dyDescent="0.35"/>
    <row r="96878" customFormat="1" x14ac:dyDescent="0.35"/>
    <row r="96879" customFormat="1" x14ac:dyDescent="0.35"/>
    <row r="96880" customFormat="1" x14ac:dyDescent="0.35"/>
    <row r="96881" customFormat="1" x14ac:dyDescent="0.35"/>
    <row r="96882" customFormat="1" x14ac:dyDescent="0.35"/>
    <row r="96883" customFormat="1" x14ac:dyDescent="0.35"/>
    <row r="96884" customFormat="1" x14ac:dyDescent="0.35"/>
    <row r="96885" customFormat="1" x14ac:dyDescent="0.35"/>
    <row r="96886" customFormat="1" x14ac:dyDescent="0.35"/>
    <row r="96887" customFormat="1" x14ac:dyDescent="0.35"/>
    <row r="96888" customFormat="1" x14ac:dyDescent="0.35"/>
    <row r="96889" customFormat="1" x14ac:dyDescent="0.35"/>
    <row r="96890" customFormat="1" x14ac:dyDescent="0.35"/>
    <row r="96891" customFormat="1" x14ac:dyDescent="0.35"/>
    <row r="96892" customFormat="1" x14ac:dyDescent="0.35"/>
    <row r="96893" customFormat="1" x14ac:dyDescent="0.35"/>
    <row r="96894" customFormat="1" x14ac:dyDescent="0.35"/>
    <row r="96895" customFormat="1" x14ac:dyDescent="0.35"/>
    <row r="96896" customFormat="1" x14ac:dyDescent="0.35"/>
    <row r="96897" customFormat="1" x14ac:dyDescent="0.35"/>
    <row r="96898" customFormat="1" x14ac:dyDescent="0.35"/>
    <row r="96899" customFormat="1" x14ac:dyDescent="0.35"/>
    <row r="96900" customFormat="1" x14ac:dyDescent="0.35"/>
    <row r="96901" customFormat="1" x14ac:dyDescent="0.35"/>
    <row r="96902" customFormat="1" x14ac:dyDescent="0.35"/>
    <row r="96903" customFormat="1" x14ac:dyDescent="0.35"/>
    <row r="96904" customFormat="1" x14ac:dyDescent="0.35"/>
    <row r="96905" customFormat="1" x14ac:dyDescent="0.35"/>
    <row r="96906" customFormat="1" x14ac:dyDescent="0.35"/>
    <row r="96907" customFormat="1" x14ac:dyDescent="0.35"/>
    <row r="96908" customFormat="1" x14ac:dyDescent="0.35"/>
    <row r="96909" customFormat="1" x14ac:dyDescent="0.35"/>
    <row r="96910" customFormat="1" x14ac:dyDescent="0.35"/>
    <row r="96911" customFormat="1" x14ac:dyDescent="0.35"/>
    <row r="96912" customFormat="1" x14ac:dyDescent="0.35"/>
    <row r="96913" customFormat="1" x14ac:dyDescent="0.35"/>
    <row r="96914" customFormat="1" x14ac:dyDescent="0.35"/>
    <row r="96915" customFormat="1" x14ac:dyDescent="0.35"/>
    <row r="96916" customFormat="1" x14ac:dyDescent="0.35"/>
    <row r="96917" customFormat="1" x14ac:dyDescent="0.35"/>
    <row r="96918" customFormat="1" x14ac:dyDescent="0.35"/>
    <row r="96919" customFormat="1" x14ac:dyDescent="0.35"/>
    <row r="96920" customFormat="1" x14ac:dyDescent="0.35"/>
    <row r="96921" customFormat="1" x14ac:dyDescent="0.35"/>
    <row r="96922" customFormat="1" x14ac:dyDescent="0.35"/>
    <row r="96923" customFormat="1" x14ac:dyDescent="0.35"/>
    <row r="96924" customFormat="1" x14ac:dyDescent="0.35"/>
    <row r="96925" customFormat="1" x14ac:dyDescent="0.35"/>
    <row r="96926" customFormat="1" x14ac:dyDescent="0.35"/>
    <row r="96927" customFormat="1" x14ac:dyDescent="0.35"/>
    <row r="96928" customFormat="1" x14ac:dyDescent="0.35"/>
    <row r="96929" customFormat="1" x14ac:dyDescent="0.35"/>
    <row r="96930" customFormat="1" x14ac:dyDescent="0.35"/>
    <row r="96931" customFormat="1" x14ac:dyDescent="0.35"/>
    <row r="96932" customFormat="1" x14ac:dyDescent="0.35"/>
    <row r="96933" customFormat="1" x14ac:dyDescent="0.35"/>
    <row r="96934" customFormat="1" x14ac:dyDescent="0.35"/>
    <row r="96935" customFormat="1" x14ac:dyDescent="0.35"/>
    <row r="96936" customFormat="1" x14ac:dyDescent="0.35"/>
    <row r="96937" customFormat="1" x14ac:dyDescent="0.35"/>
    <row r="96938" customFormat="1" x14ac:dyDescent="0.35"/>
    <row r="96939" customFormat="1" x14ac:dyDescent="0.35"/>
    <row r="96940" customFormat="1" x14ac:dyDescent="0.35"/>
    <row r="96941" customFormat="1" x14ac:dyDescent="0.35"/>
    <row r="96942" customFormat="1" x14ac:dyDescent="0.35"/>
    <row r="96943" customFormat="1" x14ac:dyDescent="0.35"/>
    <row r="96944" customFormat="1" x14ac:dyDescent="0.35"/>
    <row r="96945" customFormat="1" x14ac:dyDescent="0.35"/>
    <row r="96946" customFormat="1" x14ac:dyDescent="0.35"/>
    <row r="96947" customFormat="1" x14ac:dyDescent="0.35"/>
    <row r="96948" customFormat="1" x14ac:dyDescent="0.35"/>
    <row r="96949" customFormat="1" x14ac:dyDescent="0.35"/>
    <row r="96950" customFormat="1" x14ac:dyDescent="0.35"/>
    <row r="96951" customFormat="1" x14ac:dyDescent="0.35"/>
    <row r="96952" customFormat="1" x14ac:dyDescent="0.35"/>
    <row r="96953" customFormat="1" x14ac:dyDescent="0.35"/>
    <row r="96954" customFormat="1" x14ac:dyDescent="0.35"/>
    <row r="96955" customFormat="1" x14ac:dyDescent="0.35"/>
    <row r="96956" customFormat="1" x14ac:dyDescent="0.35"/>
    <row r="96957" customFormat="1" x14ac:dyDescent="0.35"/>
    <row r="96958" customFormat="1" x14ac:dyDescent="0.35"/>
    <row r="96959" customFormat="1" x14ac:dyDescent="0.35"/>
    <row r="96960" customFormat="1" x14ac:dyDescent="0.35"/>
    <row r="96961" customFormat="1" x14ac:dyDescent="0.35"/>
    <row r="96962" customFormat="1" x14ac:dyDescent="0.35"/>
    <row r="96963" customFormat="1" x14ac:dyDescent="0.35"/>
    <row r="96964" customFormat="1" x14ac:dyDescent="0.35"/>
    <row r="96965" customFormat="1" x14ac:dyDescent="0.35"/>
    <row r="96966" customFormat="1" x14ac:dyDescent="0.35"/>
    <row r="96967" customFormat="1" x14ac:dyDescent="0.35"/>
    <row r="96968" customFormat="1" x14ac:dyDescent="0.35"/>
    <row r="96969" customFormat="1" x14ac:dyDescent="0.35"/>
    <row r="96970" customFormat="1" x14ac:dyDescent="0.35"/>
    <row r="96971" customFormat="1" x14ac:dyDescent="0.35"/>
    <row r="96972" customFormat="1" x14ac:dyDescent="0.35"/>
    <row r="96973" customFormat="1" x14ac:dyDescent="0.35"/>
    <row r="96974" customFormat="1" x14ac:dyDescent="0.35"/>
    <row r="96975" customFormat="1" x14ac:dyDescent="0.35"/>
    <row r="96976" customFormat="1" x14ac:dyDescent="0.35"/>
    <row r="96977" customFormat="1" x14ac:dyDescent="0.35"/>
    <row r="96978" customFormat="1" x14ac:dyDescent="0.35"/>
    <row r="96979" customFormat="1" x14ac:dyDescent="0.35"/>
    <row r="96980" customFormat="1" x14ac:dyDescent="0.35"/>
    <row r="96981" customFormat="1" x14ac:dyDescent="0.35"/>
    <row r="96982" customFormat="1" x14ac:dyDescent="0.35"/>
    <row r="96983" customFormat="1" x14ac:dyDescent="0.35"/>
    <row r="96984" customFormat="1" x14ac:dyDescent="0.35"/>
    <row r="96985" customFormat="1" x14ac:dyDescent="0.35"/>
    <row r="96986" customFormat="1" x14ac:dyDescent="0.35"/>
    <row r="96987" customFormat="1" x14ac:dyDescent="0.35"/>
    <row r="96988" customFormat="1" x14ac:dyDescent="0.35"/>
    <row r="96989" customFormat="1" x14ac:dyDescent="0.35"/>
    <row r="96990" customFormat="1" x14ac:dyDescent="0.35"/>
    <row r="96991" customFormat="1" x14ac:dyDescent="0.35"/>
    <row r="96992" customFormat="1" x14ac:dyDescent="0.35"/>
    <row r="96993" customFormat="1" x14ac:dyDescent="0.35"/>
    <row r="96994" customFormat="1" x14ac:dyDescent="0.35"/>
    <row r="96995" customFormat="1" x14ac:dyDescent="0.35"/>
    <row r="96996" customFormat="1" x14ac:dyDescent="0.35"/>
    <row r="96997" customFormat="1" x14ac:dyDescent="0.35"/>
    <row r="96998" customFormat="1" x14ac:dyDescent="0.35"/>
    <row r="96999" customFormat="1" x14ac:dyDescent="0.35"/>
    <row r="97000" customFormat="1" x14ac:dyDescent="0.35"/>
    <row r="97001" customFormat="1" x14ac:dyDescent="0.35"/>
    <row r="97002" customFormat="1" x14ac:dyDescent="0.35"/>
    <row r="97003" customFormat="1" x14ac:dyDescent="0.35"/>
    <row r="97004" customFormat="1" x14ac:dyDescent="0.35"/>
    <row r="97005" customFormat="1" x14ac:dyDescent="0.35"/>
    <row r="97006" customFormat="1" x14ac:dyDescent="0.35"/>
    <row r="97007" customFormat="1" x14ac:dyDescent="0.35"/>
    <row r="97008" customFormat="1" x14ac:dyDescent="0.35"/>
    <row r="97009" customFormat="1" x14ac:dyDescent="0.35"/>
    <row r="97010" customFormat="1" x14ac:dyDescent="0.35"/>
    <row r="97011" customFormat="1" x14ac:dyDescent="0.35"/>
    <row r="97012" customFormat="1" x14ac:dyDescent="0.35"/>
    <row r="97013" customFormat="1" x14ac:dyDescent="0.35"/>
    <row r="97014" customFormat="1" x14ac:dyDescent="0.35"/>
    <row r="97015" customFormat="1" x14ac:dyDescent="0.35"/>
    <row r="97016" customFormat="1" x14ac:dyDescent="0.35"/>
    <row r="97017" customFormat="1" x14ac:dyDescent="0.35"/>
    <row r="97018" customFormat="1" x14ac:dyDescent="0.35"/>
    <row r="97019" customFormat="1" x14ac:dyDescent="0.35"/>
    <row r="97020" customFormat="1" x14ac:dyDescent="0.35"/>
    <row r="97021" customFormat="1" x14ac:dyDescent="0.35"/>
    <row r="97022" customFormat="1" x14ac:dyDescent="0.35"/>
    <row r="97023" customFormat="1" x14ac:dyDescent="0.35"/>
    <row r="97024" customFormat="1" x14ac:dyDescent="0.35"/>
    <row r="97025" customFormat="1" x14ac:dyDescent="0.35"/>
    <row r="97026" customFormat="1" x14ac:dyDescent="0.35"/>
    <row r="97027" customFormat="1" x14ac:dyDescent="0.35"/>
    <row r="97028" customFormat="1" x14ac:dyDescent="0.35"/>
    <row r="97029" customFormat="1" x14ac:dyDescent="0.35"/>
    <row r="97030" customFormat="1" x14ac:dyDescent="0.35"/>
    <row r="97031" customFormat="1" x14ac:dyDescent="0.35"/>
    <row r="97032" customFormat="1" x14ac:dyDescent="0.35"/>
    <row r="97033" customFormat="1" x14ac:dyDescent="0.35"/>
    <row r="97034" customFormat="1" x14ac:dyDescent="0.35"/>
    <row r="97035" customFormat="1" x14ac:dyDescent="0.35"/>
    <row r="97036" customFormat="1" x14ac:dyDescent="0.35"/>
    <row r="97037" customFormat="1" x14ac:dyDescent="0.35"/>
    <row r="97038" customFormat="1" x14ac:dyDescent="0.35"/>
    <row r="97039" customFormat="1" x14ac:dyDescent="0.35"/>
    <row r="97040" customFormat="1" x14ac:dyDescent="0.35"/>
    <row r="97041" customFormat="1" x14ac:dyDescent="0.35"/>
    <row r="97042" customFormat="1" x14ac:dyDescent="0.35"/>
    <row r="97043" customFormat="1" x14ac:dyDescent="0.35"/>
    <row r="97044" customFormat="1" x14ac:dyDescent="0.35"/>
    <row r="97045" customFormat="1" x14ac:dyDescent="0.35"/>
    <row r="97046" customFormat="1" x14ac:dyDescent="0.35"/>
    <row r="97047" customFormat="1" x14ac:dyDescent="0.35"/>
    <row r="97048" customFormat="1" x14ac:dyDescent="0.35"/>
    <row r="97049" customFormat="1" x14ac:dyDescent="0.35"/>
    <row r="97050" customFormat="1" x14ac:dyDescent="0.35"/>
    <row r="97051" customFormat="1" x14ac:dyDescent="0.35"/>
    <row r="97052" customFormat="1" x14ac:dyDescent="0.35"/>
    <row r="97053" customFormat="1" x14ac:dyDescent="0.35"/>
    <row r="97054" customFormat="1" x14ac:dyDescent="0.35"/>
    <row r="97055" customFormat="1" x14ac:dyDescent="0.35"/>
    <row r="97056" customFormat="1" x14ac:dyDescent="0.35"/>
    <row r="97057" customFormat="1" x14ac:dyDescent="0.35"/>
    <row r="97058" customFormat="1" x14ac:dyDescent="0.35"/>
    <row r="97059" customFormat="1" x14ac:dyDescent="0.35"/>
    <row r="97060" customFormat="1" x14ac:dyDescent="0.35"/>
    <row r="97061" customFormat="1" x14ac:dyDescent="0.35"/>
    <row r="97062" customFormat="1" x14ac:dyDescent="0.35"/>
    <row r="97063" customFormat="1" x14ac:dyDescent="0.35"/>
    <row r="97064" customFormat="1" x14ac:dyDescent="0.35"/>
    <row r="97065" customFormat="1" x14ac:dyDescent="0.35"/>
    <row r="97066" customFormat="1" x14ac:dyDescent="0.35"/>
    <row r="97067" customFormat="1" x14ac:dyDescent="0.35"/>
    <row r="97068" customFormat="1" x14ac:dyDescent="0.35"/>
    <row r="97069" customFormat="1" x14ac:dyDescent="0.35"/>
    <row r="97070" customFormat="1" x14ac:dyDescent="0.35"/>
    <row r="97071" customFormat="1" x14ac:dyDescent="0.35"/>
    <row r="97072" customFormat="1" x14ac:dyDescent="0.35"/>
    <row r="97073" customFormat="1" x14ac:dyDescent="0.35"/>
    <row r="97074" customFormat="1" x14ac:dyDescent="0.35"/>
    <row r="97075" customFormat="1" x14ac:dyDescent="0.35"/>
    <row r="97076" customFormat="1" x14ac:dyDescent="0.35"/>
    <row r="97077" customFormat="1" x14ac:dyDescent="0.35"/>
    <row r="97078" customFormat="1" x14ac:dyDescent="0.35"/>
    <row r="97079" customFormat="1" x14ac:dyDescent="0.35"/>
    <row r="97080" customFormat="1" x14ac:dyDescent="0.35"/>
    <row r="97081" customFormat="1" x14ac:dyDescent="0.35"/>
    <row r="97082" customFormat="1" x14ac:dyDescent="0.35"/>
    <row r="97083" customFormat="1" x14ac:dyDescent="0.35"/>
    <row r="97084" customFormat="1" x14ac:dyDescent="0.35"/>
    <row r="97085" customFormat="1" x14ac:dyDescent="0.35"/>
    <row r="97086" customFormat="1" x14ac:dyDescent="0.35"/>
    <row r="97087" customFormat="1" x14ac:dyDescent="0.35"/>
    <row r="97088" customFormat="1" x14ac:dyDescent="0.35"/>
    <row r="97089" customFormat="1" x14ac:dyDescent="0.35"/>
    <row r="97090" customFormat="1" x14ac:dyDescent="0.35"/>
    <row r="97091" customFormat="1" x14ac:dyDescent="0.35"/>
    <row r="97092" customFormat="1" x14ac:dyDescent="0.35"/>
    <row r="97093" customFormat="1" x14ac:dyDescent="0.35"/>
    <row r="97094" customFormat="1" x14ac:dyDescent="0.35"/>
    <row r="97095" customFormat="1" x14ac:dyDescent="0.35"/>
    <row r="97096" customFormat="1" x14ac:dyDescent="0.35"/>
    <row r="97097" customFormat="1" x14ac:dyDescent="0.35"/>
    <row r="97098" customFormat="1" x14ac:dyDescent="0.35"/>
    <row r="97099" customFormat="1" x14ac:dyDescent="0.35"/>
    <row r="97100" customFormat="1" x14ac:dyDescent="0.35"/>
    <row r="97101" customFormat="1" x14ac:dyDescent="0.35"/>
    <row r="97102" customFormat="1" x14ac:dyDescent="0.35"/>
    <row r="97103" customFormat="1" x14ac:dyDescent="0.35"/>
    <row r="97104" customFormat="1" x14ac:dyDescent="0.35"/>
    <row r="97105" customFormat="1" x14ac:dyDescent="0.35"/>
    <row r="97106" customFormat="1" x14ac:dyDescent="0.35"/>
    <row r="97107" customFormat="1" x14ac:dyDescent="0.35"/>
    <row r="97108" customFormat="1" x14ac:dyDescent="0.35"/>
    <row r="97109" customFormat="1" x14ac:dyDescent="0.35"/>
    <row r="97110" customFormat="1" x14ac:dyDescent="0.35"/>
    <row r="97111" customFormat="1" x14ac:dyDescent="0.35"/>
    <row r="97112" customFormat="1" x14ac:dyDescent="0.35"/>
    <row r="97113" customFormat="1" x14ac:dyDescent="0.35"/>
    <row r="97114" customFormat="1" x14ac:dyDescent="0.35"/>
    <row r="97115" customFormat="1" x14ac:dyDescent="0.35"/>
    <row r="97116" customFormat="1" x14ac:dyDescent="0.35"/>
    <row r="97117" customFormat="1" x14ac:dyDescent="0.35"/>
    <row r="97118" customFormat="1" x14ac:dyDescent="0.35"/>
    <row r="97119" customFormat="1" x14ac:dyDescent="0.35"/>
    <row r="97120" customFormat="1" x14ac:dyDescent="0.35"/>
    <row r="97121" customFormat="1" x14ac:dyDescent="0.35"/>
    <row r="97122" customFormat="1" x14ac:dyDescent="0.35"/>
    <row r="97123" customFormat="1" x14ac:dyDescent="0.35"/>
    <row r="97124" customFormat="1" x14ac:dyDescent="0.35"/>
    <row r="97125" customFormat="1" x14ac:dyDescent="0.35"/>
    <row r="97126" customFormat="1" x14ac:dyDescent="0.35"/>
    <row r="97127" customFormat="1" x14ac:dyDescent="0.35"/>
    <row r="97128" customFormat="1" x14ac:dyDescent="0.35"/>
    <row r="97129" customFormat="1" x14ac:dyDescent="0.35"/>
    <row r="97130" customFormat="1" x14ac:dyDescent="0.35"/>
    <row r="97131" customFormat="1" x14ac:dyDescent="0.35"/>
    <row r="97132" customFormat="1" x14ac:dyDescent="0.35"/>
    <row r="97133" customFormat="1" x14ac:dyDescent="0.35"/>
    <row r="97134" customFormat="1" x14ac:dyDescent="0.35"/>
    <row r="97135" customFormat="1" x14ac:dyDescent="0.35"/>
    <row r="97136" customFormat="1" x14ac:dyDescent="0.35"/>
    <row r="97137" customFormat="1" x14ac:dyDescent="0.35"/>
    <row r="97138" customFormat="1" x14ac:dyDescent="0.35"/>
    <row r="97139" customFormat="1" x14ac:dyDescent="0.35"/>
    <row r="97140" customFormat="1" x14ac:dyDescent="0.35"/>
    <row r="97141" customFormat="1" x14ac:dyDescent="0.35"/>
    <row r="97142" customFormat="1" x14ac:dyDescent="0.35"/>
    <row r="97143" customFormat="1" x14ac:dyDescent="0.35"/>
    <row r="97144" customFormat="1" x14ac:dyDescent="0.35"/>
    <row r="97145" customFormat="1" x14ac:dyDescent="0.35"/>
    <row r="97146" customFormat="1" x14ac:dyDescent="0.35"/>
    <row r="97147" customFormat="1" x14ac:dyDescent="0.35"/>
    <row r="97148" customFormat="1" x14ac:dyDescent="0.35"/>
    <row r="97149" customFormat="1" x14ac:dyDescent="0.35"/>
    <row r="97150" customFormat="1" x14ac:dyDescent="0.35"/>
    <row r="97151" customFormat="1" x14ac:dyDescent="0.35"/>
    <row r="97152" customFormat="1" x14ac:dyDescent="0.35"/>
    <row r="97153" customFormat="1" x14ac:dyDescent="0.35"/>
    <row r="97154" customFormat="1" x14ac:dyDescent="0.35"/>
    <row r="97155" customFormat="1" x14ac:dyDescent="0.35"/>
    <row r="97156" customFormat="1" x14ac:dyDescent="0.35"/>
    <row r="97157" customFormat="1" x14ac:dyDescent="0.35"/>
    <row r="97158" customFormat="1" x14ac:dyDescent="0.35"/>
    <row r="97159" customFormat="1" x14ac:dyDescent="0.35"/>
    <row r="97160" customFormat="1" x14ac:dyDescent="0.35"/>
    <row r="97161" customFormat="1" x14ac:dyDescent="0.35"/>
    <row r="97162" customFormat="1" x14ac:dyDescent="0.35"/>
    <row r="97163" customFormat="1" x14ac:dyDescent="0.35"/>
    <row r="97164" customFormat="1" x14ac:dyDescent="0.35"/>
    <row r="97165" customFormat="1" x14ac:dyDescent="0.35"/>
    <row r="97166" customFormat="1" x14ac:dyDescent="0.35"/>
    <row r="97167" customFormat="1" x14ac:dyDescent="0.35"/>
    <row r="97168" customFormat="1" x14ac:dyDescent="0.35"/>
    <row r="97169" customFormat="1" x14ac:dyDescent="0.35"/>
    <row r="97170" customFormat="1" x14ac:dyDescent="0.35"/>
    <row r="97171" customFormat="1" x14ac:dyDescent="0.35"/>
    <row r="97172" customFormat="1" x14ac:dyDescent="0.35"/>
    <row r="97173" customFormat="1" x14ac:dyDescent="0.35"/>
    <row r="97174" customFormat="1" x14ac:dyDescent="0.35"/>
    <row r="97175" customFormat="1" x14ac:dyDescent="0.35"/>
    <row r="97176" customFormat="1" x14ac:dyDescent="0.35"/>
    <row r="97177" customFormat="1" x14ac:dyDescent="0.35"/>
    <row r="97178" customFormat="1" x14ac:dyDescent="0.35"/>
    <row r="97179" customFormat="1" x14ac:dyDescent="0.35"/>
    <row r="97180" customFormat="1" x14ac:dyDescent="0.35"/>
    <row r="97181" customFormat="1" x14ac:dyDescent="0.35"/>
    <row r="97182" customFormat="1" x14ac:dyDescent="0.35"/>
    <row r="97183" customFormat="1" x14ac:dyDescent="0.35"/>
    <row r="97184" customFormat="1" x14ac:dyDescent="0.35"/>
    <row r="97185" customFormat="1" x14ac:dyDescent="0.35"/>
    <row r="97186" customFormat="1" x14ac:dyDescent="0.35"/>
    <row r="97187" customFormat="1" x14ac:dyDescent="0.35"/>
    <row r="97188" customFormat="1" x14ac:dyDescent="0.35"/>
    <row r="97189" customFormat="1" x14ac:dyDescent="0.35"/>
    <row r="97190" customFormat="1" x14ac:dyDescent="0.35"/>
    <row r="97191" customFormat="1" x14ac:dyDescent="0.35"/>
    <row r="97192" customFormat="1" x14ac:dyDescent="0.35"/>
    <row r="97193" customFormat="1" x14ac:dyDescent="0.35"/>
    <row r="97194" customFormat="1" x14ac:dyDescent="0.35"/>
    <row r="97195" customFormat="1" x14ac:dyDescent="0.35"/>
    <row r="97196" customFormat="1" x14ac:dyDescent="0.35"/>
    <row r="97197" customFormat="1" x14ac:dyDescent="0.35"/>
    <row r="97198" customFormat="1" x14ac:dyDescent="0.35"/>
    <row r="97199" customFormat="1" x14ac:dyDescent="0.35"/>
    <row r="97200" customFormat="1" x14ac:dyDescent="0.35"/>
    <row r="97201" customFormat="1" x14ac:dyDescent="0.35"/>
    <row r="97202" customFormat="1" x14ac:dyDescent="0.35"/>
    <row r="97203" customFormat="1" x14ac:dyDescent="0.35"/>
    <row r="97204" customFormat="1" x14ac:dyDescent="0.35"/>
    <row r="97205" customFormat="1" x14ac:dyDescent="0.35"/>
    <row r="97206" customFormat="1" x14ac:dyDescent="0.35"/>
    <row r="97207" customFormat="1" x14ac:dyDescent="0.35"/>
    <row r="97208" customFormat="1" x14ac:dyDescent="0.35"/>
    <row r="97209" customFormat="1" x14ac:dyDescent="0.35"/>
    <row r="97210" customFormat="1" x14ac:dyDescent="0.35"/>
    <row r="97211" customFormat="1" x14ac:dyDescent="0.35"/>
    <row r="97212" customFormat="1" x14ac:dyDescent="0.35"/>
    <row r="97213" customFormat="1" x14ac:dyDescent="0.35"/>
    <row r="97214" customFormat="1" x14ac:dyDescent="0.35"/>
    <row r="97215" customFormat="1" x14ac:dyDescent="0.35"/>
    <row r="97216" customFormat="1" x14ac:dyDescent="0.35"/>
    <row r="97217" customFormat="1" x14ac:dyDescent="0.35"/>
    <row r="97218" customFormat="1" x14ac:dyDescent="0.35"/>
    <row r="97219" customFormat="1" x14ac:dyDescent="0.35"/>
    <row r="97220" customFormat="1" x14ac:dyDescent="0.35"/>
    <row r="97221" customFormat="1" x14ac:dyDescent="0.35"/>
    <row r="97222" customFormat="1" x14ac:dyDescent="0.35"/>
    <row r="97223" customFormat="1" x14ac:dyDescent="0.35"/>
    <row r="97224" customFormat="1" x14ac:dyDescent="0.35"/>
    <row r="97225" customFormat="1" x14ac:dyDescent="0.35"/>
    <row r="97226" customFormat="1" x14ac:dyDescent="0.35"/>
    <row r="97227" customFormat="1" x14ac:dyDescent="0.35"/>
    <row r="97228" customFormat="1" x14ac:dyDescent="0.35"/>
    <row r="97229" customFormat="1" x14ac:dyDescent="0.35"/>
    <row r="97230" customFormat="1" x14ac:dyDescent="0.35"/>
    <row r="97231" customFormat="1" x14ac:dyDescent="0.35"/>
    <row r="97232" customFormat="1" x14ac:dyDescent="0.35"/>
    <row r="97233" customFormat="1" x14ac:dyDescent="0.35"/>
    <row r="97234" customFormat="1" x14ac:dyDescent="0.35"/>
    <row r="97235" customFormat="1" x14ac:dyDescent="0.35"/>
    <row r="97236" customFormat="1" x14ac:dyDescent="0.35"/>
    <row r="97237" customFormat="1" x14ac:dyDescent="0.35"/>
    <row r="97238" customFormat="1" x14ac:dyDescent="0.35"/>
    <row r="97239" customFormat="1" x14ac:dyDescent="0.35"/>
    <row r="97240" customFormat="1" x14ac:dyDescent="0.35"/>
    <row r="97241" customFormat="1" x14ac:dyDescent="0.35"/>
    <row r="97242" customFormat="1" x14ac:dyDescent="0.35"/>
    <row r="97243" customFormat="1" x14ac:dyDescent="0.35"/>
    <row r="97244" customFormat="1" x14ac:dyDescent="0.35"/>
    <row r="97245" customFormat="1" x14ac:dyDescent="0.35"/>
    <row r="97246" customFormat="1" x14ac:dyDescent="0.35"/>
    <row r="97247" customFormat="1" x14ac:dyDescent="0.35"/>
    <row r="97248" customFormat="1" x14ac:dyDescent="0.35"/>
    <row r="97249" customFormat="1" x14ac:dyDescent="0.35"/>
    <row r="97250" customFormat="1" x14ac:dyDescent="0.35"/>
    <row r="97251" customFormat="1" x14ac:dyDescent="0.35"/>
    <row r="97252" customFormat="1" x14ac:dyDescent="0.35"/>
    <row r="97253" customFormat="1" x14ac:dyDescent="0.35"/>
    <row r="97254" customFormat="1" x14ac:dyDescent="0.35"/>
    <row r="97255" customFormat="1" x14ac:dyDescent="0.35"/>
    <row r="97256" customFormat="1" x14ac:dyDescent="0.35"/>
    <row r="97257" customFormat="1" x14ac:dyDescent="0.35"/>
    <row r="97258" customFormat="1" x14ac:dyDescent="0.35"/>
    <row r="97259" customFormat="1" x14ac:dyDescent="0.35"/>
    <row r="97260" customFormat="1" x14ac:dyDescent="0.35"/>
    <row r="97261" customFormat="1" x14ac:dyDescent="0.35"/>
    <row r="97262" customFormat="1" x14ac:dyDescent="0.35"/>
    <row r="97263" customFormat="1" x14ac:dyDescent="0.35"/>
    <row r="97264" customFormat="1" x14ac:dyDescent="0.35"/>
    <row r="97265" customFormat="1" x14ac:dyDescent="0.35"/>
    <row r="97266" customFormat="1" x14ac:dyDescent="0.35"/>
    <row r="97267" customFormat="1" x14ac:dyDescent="0.35"/>
    <row r="97268" customFormat="1" x14ac:dyDescent="0.35"/>
    <row r="97269" customFormat="1" x14ac:dyDescent="0.35"/>
    <row r="97270" customFormat="1" x14ac:dyDescent="0.35"/>
    <row r="97271" customFormat="1" x14ac:dyDescent="0.35"/>
    <row r="97272" customFormat="1" x14ac:dyDescent="0.35"/>
    <row r="97273" customFormat="1" x14ac:dyDescent="0.35"/>
    <row r="97274" customFormat="1" x14ac:dyDescent="0.35"/>
    <row r="97275" customFormat="1" x14ac:dyDescent="0.35"/>
    <row r="97276" customFormat="1" x14ac:dyDescent="0.35"/>
    <row r="97277" customFormat="1" x14ac:dyDescent="0.35"/>
    <row r="97278" customFormat="1" x14ac:dyDescent="0.35"/>
    <row r="97279" customFormat="1" x14ac:dyDescent="0.35"/>
    <row r="97280" customFormat="1" x14ac:dyDescent="0.35"/>
    <row r="97281" customFormat="1" x14ac:dyDescent="0.35"/>
    <row r="97282" customFormat="1" x14ac:dyDescent="0.35"/>
    <row r="97283" customFormat="1" x14ac:dyDescent="0.35"/>
    <row r="97284" customFormat="1" x14ac:dyDescent="0.35"/>
    <row r="97285" customFormat="1" x14ac:dyDescent="0.35"/>
    <row r="97286" customFormat="1" x14ac:dyDescent="0.35"/>
    <row r="97287" customFormat="1" x14ac:dyDescent="0.35"/>
    <row r="97288" customFormat="1" x14ac:dyDescent="0.35"/>
    <row r="97289" customFormat="1" x14ac:dyDescent="0.35"/>
    <row r="97290" customFormat="1" x14ac:dyDescent="0.35"/>
    <row r="97291" customFormat="1" x14ac:dyDescent="0.35"/>
    <row r="97292" customFormat="1" x14ac:dyDescent="0.35"/>
    <row r="97293" customFormat="1" x14ac:dyDescent="0.35"/>
    <row r="97294" customFormat="1" x14ac:dyDescent="0.35"/>
    <row r="97295" customFormat="1" x14ac:dyDescent="0.35"/>
    <row r="97296" customFormat="1" x14ac:dyDescent="0.35"/>
    <row r="97297" customFormat="1" x14ac:dyDescent="0.35"/>
    <row r="97298" customFormat="1" x14ac:dyDescent="0.35"/>
    <row r="97299" customFormat="1" x14ac:dyDescent="0.35"/>
    <row r="97300" customFormat="1" x14ac:dyDescent="0.35"/>
    <row r="97301" customFormat="1" x14ac:dyDescent="0.35"/>
    <row r="97302" customFormat="1" x14ac:dyDescent="0.35"/>
    <row r="97303" customFormat="1" x14ac:dyDescent="0.35"/>
    <row r="97304" customFormat="1" x14ac:dyDescent="0.35"/>
    <row r="97305" customFormat="1" x14ac:dyDescent="0.35"/>
    <row r="97306" customFormat="1" x14ac:dyDescent="0.35"/>
    <row r="97307" customFormat="1" x14ac:dyDescent="0.35"/>
    <row r="97308" customFormat="1" x14ac:dyDescent="0.35"/>
    <row r="97309" customFormat="1" x14ac:dyDescent="0.35"/>
    <row r="97310" customFormat="1" x14ac:dyDescent="0.35"/>
    <row r="97311" customFormat="1" x14ac:dyDescent="0.35"/>
    <row r="97312" customFormat="1" x14ac:dyDescent="0.35"/>
    <row r="97313" customFormat="1" x14ac:dyDescent="0.35"/>
    <row r="97314" customFormat="1" x14ac:dyDescent="0.35"/>
    <row r="97315" customFormat="1" x14ac:dyDescent="0.35"/>
    <row r="97316" customFormat="1" x14ac:dyDescent="0.35"/>
    <row r="97317" customFormat="1" x14ac:dyDescent="0.35"/>
    <row r="97318" customFormat="1" x14ac:dyDescent="0.35"/>
    <row r="97319" customFormat="1" x14ac:dyDescent="0.35"/>
    <row r="97320" customFormat="1" x14ac:dyDescent="0.35"/>
    <row r="97321" customFormat="1" x14ac:dyDescent="0.35"/>
    <row r="97322" customFormat="1" x14ac:dyDescent="0.35"/>
    <row r="97323" customFormat="1" x14ac:dyDescent="0.35"/>
    <row r="97324" customFormat="1" x14ac:dyDescent="0.35"/>
    <row r="97325" customFormat="1" x14ac:dyDescent="0.35"/>
    <row r="97326" customFormat="1" x14ac:dyDescent="0.35"/>
    <row r="97327" customFormat="1" x14ac:dyDescent="0.35"/>
    <row r="97328" customFormat="1" x14ac:dyDescent="0.35"/>
    <row r="97329" customFormat="1" x14ac:dyDescent="0.35"/>
    <row r="97330" customFormat="1" x14ac:dyDescent="0.35"/>
    <row r="97331" customFormat="1" x14ac:dyDescent="0.35"/>
    <row r="97332" customFormat="1" x14ac:dyDescent="0.35"/>
    <row r="97333" customFormat="1" x14ac:dyDescent="0.35"/>
    <row r="97334" customFormat="1" x14ac:dyDescent="0.35"/>
    <row r="97335" customFormat="1" x14ac:dyDescent="0.35"/>
    <row r="97336" customFormat="1" x14ac:dyDescent="0.35"/>
    <row r="97337" customFormat="1" x14ac:dyDescent="0.35"/>
    <row r="97338" customFormat="1" x14ac:dyDescent="0.35"/>
    <row r="97339" customFormat="1" x14ac:dyDescent="0.35"/>
    <row r="97340" customFormat="1" x14ac:dyDescent="0.35"/>
    <row r="97341" customFormat="1" x14ac:dyDescent="0.35"/>
    <row r="97342" customFormat="1" x14ac:dyDescent="0.35"/>
    <row r="97343" customFormat="1" x14ac:dyDescent="0.35"/>
    <row r="97344" customFormat="1" x14ac:dyDescent="0.35"/>
    <row r="97345" customFormat="1" x14ac:dyDescent="0.35"/>
    <row r="97346" customFormat="1" x14ac:dyDescent="0.35"/>
    <row r="97347" customFormat="1" x14ac:dyDescent="0.35"/>
    <row r="97348" customFormat="1" x14ac:dyDescent="0.35"/>
    <row r="97349" customFormat="1" x14ac:dyDescent="0.35"/>
    <row r="97350" customFormat="1" x14ac:dyDescent="0.35"/>
    <row r="97351" customFormat="1" x14ac:dyDescent="0.35"/>
    <row r="97352" customFormat="1" x14ac:dyDescent="0.35"/>
    <row r="97353" customFormat="1" x14ac:dyDescent="0.35"/>
    <row r="97354" customFormat="1" x14ac:dyDescent="0.35"/>
    <row r="97355" customFormat="1" x14ac:dyDescent="0.35"/>
    <row r="97356" customFormat="1" x14ac:dyDescent="0.35"/>
    <row r="97357" customFormat="1" x14ac:dyDescent="0.35"/>
    <row r="97358" customFormat="1" x14ac:dyDescent="0.35"/>
    <row r="97359" customFormat="1" x14ac:dyDescent="0.35"/>
    <row r="97360" customFormat="1" x14ac:dyDescent="0.35"/>
    <row r="97361" customFormat="1" x14ac:dyDescent="0.35"/>
    <row r="97362" customFormat="1" x14ac:dyDescent="0.35"/>
    <row r="97363" customFormat="1" x14ac:dyDescent="0.35"/>
    <row r="97364" customFormat="1" x14ac:dyDescent="0.35"/>
    <row r="97365" customFormat="1" x14ac:dyDescent="0.35"/>
    <row r="97366" customFormat="1" x14ac:dyDescent="0.35"/>
    <row r="97367" customFormat="1" x14ac:dyDescent="0.35"/>
    <row r="97368" customFormat="1" x14ac:dyDescent="0.35"/>
    <row r="97369" customFormat="1" x14ac:dyDescent="0.35"/>
    <row r="97370" customFormat="1" x14ac:dyDescent="0.35"/>
    <row r="97371" customFormat="1" x14ac:dyDescent="0.35"/>
    <row r="97372" customFormat="1" x14ac:dyDescent="0.35"/>
    <row r="97373" customFormat="1" x14ac:dyDescent="0.35"/>
    <row r="97374" customFormat="1" x14ac:dyDescent="0.35"/>
    <row r="97375" customFormat="1" x14ac:dyDescent="0.35"/>
    <row r="97376" customFormat="1" x14ac:dyDescent="0.35"/>
    <row r="97377" customFormat="1" x14ac:dyDescent="0.35"/>
    <row r="97378" customFormat="1" x14ac:dyDescent="0.35"/>
    <row r="97379" customFormat="1" x14ac:dyDescent="0.35"/>
    <row r="97380" customFormat="1" x14ac:dyDescent="0.35"/>
    <row r="97381" customFormat="1" x14ac:dyDescent="0.35"/>
    <row r="97382" customFormat="1" x14ac:dyDescent="0.35"/>
    <row r="97383" customFormat="1" x14ac:dyDescent="0.35"/>
    <row r="97384" customFormat="1" x14ac:dyDescent="0.35"/>
    <row r="97385" customFormat="1" x14ac:dyDescent="0.35"/>
    <row r="97386" customFormat="1" x14ac:dyDescent="0.35"/>
    <row r="97387" customFormat="1" x14ac:dyDescent="0.35"/>
    <row r="97388" customFormat="1" x14ac:dyDescent="0.35"/>
    <row r="97389" customFormat="1" x14ac:dyDescent="0.35"/>
    <row r="97390" customFormat="1" x14ac:dyDescent="0.35"/>
    <row r="97391" customFormat="1" x14ac:dyDescent="0.35"/>
    <row r="97392" customFormat="1" x14ac:dyDescent="0.35"/>
    <row r="97393" customFormat="1" x14ac:dyDescent="0.35"/>
    <row r="97394" customFormat="1" x14ac:dyDescent="0.35"/>
    <row r="97395" customFormat="1" x14ac:dyDescent="0.35"/>
    <row r="97396" customFormat="1" x14ac:dyDescent="0.35"/>
    <row r="97397" customFormat="1" x14ac:dyDescent="0.35"/>
    <row r="97398" customFormat="1" x14ac:dyDescent="0.35"/>
    <row r="97399" customFormat="1" x14ac:dyDescent="0.35"/>
    <row r="97400" customFormat="1" x14ac:dyDescent="0.35"/>
    <row r="97401" customFormat="1" x14ac:dyDescent="0.35"/>
    <row r="97402" customFormat="1" x14ac:dyDescent="0.35"/>
    <row r="97403" customFormat="1" x14ac:dyDescent="0.35"/>
    <row r="97404" customFormat="1" x14ac:dyDescent="0.35"/>
    <row r="97405" customFormat="1" x14ac:dyDescent="0.35"/>
    <row r="97406" customFormat="1" x14ac:dyDescent="0.35"/>
    <row r="97407" customFormat="1" x14ac:dyDescent="0.35"/>
    <row r="97408" customFormat="1" x14ac:dyDescent="0.35"/>
    <row r="97409" customFormat="1" x14ac:dyDescent="0.35"/>
    <row r="97410" customFormat="1" x14ac:dyDescent="0.35"/>
    <row r="97411" customFormat="1" x14ac:dyDescent="0.35"/>
    <row r="97412" customFormat="1" x14ac:dyDescent="0.35"/>
    <row r="97413" customFormat="1" x14ac:dyDescent="0.35"/>
    <row r="97414" customFormat="1" x14ac:dyDescent="0.35"/>
    <row r="97415" customFormat="1" x14ac:dyDescent="0.35"/>
    <row r="97416" customFormat="1" x14ac:dyDescent="0.35"/>
    <row r="97417" customFormat="1" x14ac:dyDescent="0.35"/>
    <row r="97418" customFormat="1" x14ac:dyDescent="0.35"/>
    <row r="97419" customFormat="1" x14ac:dyDescent="0.35"/>
    <row r="97420" customFormat="1" x14ac:dyDescent="0.35"/>
    <row r="97421" customFormat="1" x14ac:dyDescent="0.35"/>
    <row r="97422" customFormat="1" x14ac:dyDescent="0.35"/>
    <row r="97423" customFormat="1" x14ac:dyDescent="0.35"/>
    <row r="97424" customFormat="1" x14ac:dyDescent="0.35"/>
    <row r="97425" customFormat="1" x14ac:dyDescent="0.35"/>
    <row r="97426" customFormat="1" x14ac:dyDescent="0.35"/>
    <row r="97427" customFormat="1" x14ac:dyDescent="0.35"/>
    <row r="97428" customFormat="1" x14ac:dyDescent="0.35"/>
    <row r="97429" customFormat="1" x14ac:dyDescent="0.35"/>
    <row r="97430" customFormat="1" x14ac:dyDescent="0.35"/>
    <row r="97431" customFormat="1" x14ac:dyDescent="0.35"/>
    <row r="97432" customFormat="1" x14ac:dyDescent="0.35"/>
    <row r="97433" customFormat="1" x14ac:dyDescent="0.35"/>
    <row r="97434" customFormat="1" x14ac:dyDescent="0.35"/>
    <row r="97435" customFormat="1" x14ac:dyDescent="0.35"/>
    <row r="97436" customFormat="1" x14ac:dyDescent="0.35"/>
    <row r="97437" customFormat="1" x14ac:dyDescent="0.35"/>
    <row r="97438" customFormat="1" x14ac:dyDescent="0.35"/>
    <row r="97439" customFormat="1" x14ac:dyDescent="0.35"/>
    <row r="97440" customFormat="1" x14ac:dyDescent="0.35"/>
    <row r="97441" customFormat="1" x14ac:dyDescent="0.35"/>
    <row r="97442" customFormat="1" x14ac:dyDescent="0.35"/>
    <row r="97443" customFormat="1" x14ac:dyDescent="0.35"/>
    <row r="97444" customFormat="1" x14ac:dyDescent="0.35"/>
    <row r="97445" customFormat="1" x14ac:dyDescent="0.35"/>
    <row r="97446" customFormat="1" x14ac:dyDescent="0.35"/>
    <row r="97447" customFormat="1" x14ac:dyDescent="0.35"/>
    <row r="97448" customFormat="1" x14ac:dyDescent="0.35"/>
    <row r="97449" customFormat="1" x14ac:dyDescent="0.35"/>
    <row r="97450" customFormat="1" x14ac:dyDescent="0.35"/>
    <row r="97451" customFormat="1" x14ac:dyDescent="0.35"/>
    <row r="97452" customFormat="1" x14ac:dyDescent="0.35"/>
    <row r="97453" customFormat="1" x14ac:dyDescent="0.35"/>
    <row r="97454" customFormat="1" x14ac:dyDescent="0.35"/>
    <row r="97455" customFormat="1" x14ac:dyDescent="0.35"/>
    <row r="97456" customFormat="1" x14ac:dyDescent="0.35"/>
    <row r="97457" customFormat="1" x14ac:dyDescent="0.35"/>
    <row r="97458" customFormat="1" x14ac:dyDescent="0.35"/>
    <row r="97459" customFormat="1" x14ac:dyDescent="0.35"/>
    <row r="97460" customFormat="1" x14ac:dyDescent="0.35"/>
    <row r="97461" customFormat="1" x14ac:dyDescent="0.35"/>
    <row r="97462" customFormat="1" x14ac:dyDescent="0.35"/>
    <row r="97463" customFormat="1" x14ac:dyDescent="0.35"/>
    <row r="97464" customFormat="1" x14ac:dyDescent="0.35"/>
    <row r="97465" customFormat="1" x14ac:dyDescent="0.35"/>
    <row r="97466" customFormat="1" x14ac:dyDescent="0.35"/>
    <row r="97467" customFormat="1" x14ac:dyDescent="0.35"/>
    <row r="97468" customFormat="1" x14ac:dyDescent="0.35"/>
    <row r="97469" customFormat="1" x14ac:dyDescent="0.35"/>
    <row r="97470" customFormat="1" x14ac:dyDescent="0.35"/>
    <row r="97471" customFormat="1" x14ac:dyDescent="0.35"/>
    <row r="97472" customFormat="1" x14ac:dyDescent="0.35"/>
    <row r="97473" customFormat="1" x14ac:dyDescent="0.35"/>
    <row r="97474" customFormat="1" x14ac:dyDescent="0.35"/>
    <row r="97475" customFormat="1" x14ac:dyDescent="0.35"/>
    <row r="97476" customFormat="1" x14ac:dyDescent="0.35"/>
    <row r="97477" customFormat="1" x14ac:dyDescent="0.35"/>
    <row r="97478" customFormat="1" x14ac:dyDescent="0.35"/>
    <row r="97479" customFormat="1" x14ac:dyDescent="0.35"/>
    <row r="97480" customFormat="1" x14ac:dyDescent="0.35"/>
    <row r="97481" customFormat="1" x14ac:dyDescent="0.35"/>
    <row r="97482" customFormat="1" x14ac:dyDescent="0.35"/>
    <row r="97483" customFormat="1" x14ac:dyDescent="0.35"/>
    <row r="97484" customFormat="1" x14ac:dyDescent="0.35"/>
    <row r="97485" customFormat="1" x14ac:dyDescent="0.35"/>
    <row r="97486" customFormat="1" x14ac:dyDescent="0.35"/>
    <row r="97487" customFormat="1" x14ac:dyDescent="0.35"/>
    <row r="97488" customFormat="1" x14ac:dyDescent="0.35"/>
    <row r="97489" customFormat="1" x14ac:dyDescent="0.35"/>
    <row r="97490" customFormat="1" x14ac:dyDescent="0.35"/>
    <row r="97491" customFormat="1" x14ac:dyDescent="0.35"/>
    <row r="97492" customFormat="1" x14ac:dyDescent="0.35"/>
    <row r="97493" customFormat="1" x14ac:dyDescent="0.35"/>
    <row r="97494" customFormat="1" x14ac:dyDescent="0.35"/>
    <row r="97495" customFormat="1" x14ac:dyDescent="0.35"/>
    <row r="97496" customFormat="1" x14ac:dyDescent="0.35"/>
    <row r="97497" customFormat="1" x14ac:dyDescent="0.35"/>
    <row r="97498" customFormat="1" x14ac:dyDescent="0.35"/>
    <row r="97499" customFormat="1" x14ac:dyDescent="0.35"/>
    <row r="97500" customFormat="1" x14ac:dyDescent="0.35"/>
    <row r="97501" customFormat="1" x14ac:dyDescent="0.35"/>
    <row r="97502" customFormat="1" x14ac:dyDescent="0.35"/>
    <row r="97503" customFormat="1" x14ac:dyDescent="0.35"/>
    <row r="97504" customFormat="1" x14ac:dyDescent="0.35"/>
    <row r="97505" customFormat="1" x14ac:dyDescent="0.35"/>
    <row r="97506" customFormat="1" x14ac:dyDescent="0.35"/>
    <row r="97507" customFormat="1" x14ac:dyDescent="0.35"/>
    <row r="97508" customFormat="1" x14ac:dyDescent="0.35"/>
    <row r="97509" customFormat="1" x14ac:dyDescent="0.35"/>
    <row r="97510" customFormat="1" x14ac:dyDescent="0.35"/>
    <row r="97511" customFormat="1" x14ac:dyDescent="0.35"/>
    <row r="97512" customFormat="1" x14ac:dyDescent="0.35"/>
    <row r="97513" customFormat="1" x14ac:dyDescent="0.35"/>
    <row r="97514" customFormat="1" x14ac:dyDescent="0.35"/>
    <row r="97515" customFormat="1" x14ac:dyDescent="0.35"/>
    <row r="97516" customFormat="1" x14ac:dyDescent="0.35"/>
    <row r="97517" customFormat="1" x14ac:dyDescent="0.35"/>
    <row r="97518" customFormat="1" x14ac:dyDescent="0.35"/>
    <row r="97519" customFormat="1" x14ac:dyDescent="0.35"/>
    <row r="97520" customFormat="1" x14ac:dyDescent="0.35"/>
    <row r="97521" customFormat="1" x14ac:dyDescent="0.35"/>
    <row r="97522" customFormat="1" x14ac:dyDescent="0.35"/>
    <row r="97523" customFormat="1" x14ac:dyDescent="0.35"/>
    <row r="97524" customFormat="1" x14ac:dyDescent="0.35"/>
    <row r="97525" customFormat="1" x14ac:dyDescent="0.35"/>
    <row r="97526" customFormat="1" x14ac:dyDescent="0.35"/>
    <row r="97527" customFormat="1" x14ac:dyDescent="0.35"/>
    <row r="97528" customFormat="1" x14ac:dyDescent="0.35"/>
    <row r="97529" customFormat="1" x14ac:dyDescent="0.35"/>
    <row r="97530" customFormat="1" x14ac:dyDescent="0.35"/>
    <row r="97531" customFormat="1" x14ac:dyDescent="0.35"/>
    <row r="97532" customFormat="1" x14ac:dyDescent="0.35"/>
    <row r="97533" customFormat="1" x14ac:dyDescent="0.35"/>
    <row r="97534" customFormat="1" x14ac:dyDescent="0.35"/>
    <row r="97535" customFormat="1" x14ac:dyDescent="0.35"/>
    <row r="97536" customFormat="1" x14ac:dyDescent="0.35"/>
    <row r="97537" customFormat="1" x14ac:dyDescent="0.35"/>
    <row r="97538" customFormat="1" x14ac:dyDescent="0.35"/>
    <row r="97539" customFormat="1" x14ac:dyDescent="0.35"/>
    <row r="97540" customFormat="1" x14ac:dyDescent="0.35"/>
    <row r="97541" customFormat="1" x14ac:dyDescent="0.35"/>
    <row r="97542" customFormat="1" x14ac:dyDescent="0.35"/>
    <row r="97543" customFormat="1" x14ac:dyDescent="0.35"/>
    <row r="97544" customFormat="1" x14ac:dyDescent="0.35"/>
    <row r="97545" customFormat="1" x14ac:dyDescent="0.35"/>
    <row r="97546" customFormat="1" x14ac:dyDescent="0.35"/>
    <row r="97547" customFormat="1" x14ac:dyDescent="0.35"/>
    <row r="97548" customFormat="1" x14ac:dyDescent="0.35"/>
    <row r="97549" customFormat="1" x14ac:dyDescent="0.35"/>
    <row r="97550" customFormat="1" x14ac:dyDescent="0.35"/>
    <row r="97551" customFormat="1" x14ac:dyDescent="0.35"/>
    <row r="97552" customFormat="1" x14ac:dyDescent="0.35"/>
    <row r="97553" customFormat="1" x14ac:dyDescent="0.35"/>
    <row r="97554" customFormat="1" x14ac:dyDescent="0.35"/>
    <row r="97555" customFormat="1" x14ac:dyDescent="0.35"/>
    <row r="97556" customFormat="1" x14ac:dyDescent="0.35"/>
    <row r="97557" customFormat="1" x14ac:dyDescent="0.35"/>
    <row r="97558" customFormat="1" x14ac:dyDescent="0.35"/>
    <row r="97559" customFormat="1" x14ac:dyDescent="0.35"/>
    <row r="97560" customFormat="1" x14ac:dyDescent="0.35"/>
    <row r="97561" customFormat="1" x14ac:dyDescent="0.35"/>
    <row r="97562" customFormat="1" x14ac:dyDescent="0.35"/>
    <row r="97563" customFormat="1" x14ac:dyDescent="0.35"/>
    <row r="97564" customFormat="1" x14ac:dyDescent="0.35"/>
    <row r="97565" customFormat="1" x14ac:dyDescent="0.35"/>
    <row r="97566" customFormat="1" x14ac:dyDescent="0.35"/>
    <row r="97567" customFormat="1" x14ac:dyDescent="0.35"/>
    <row r="97568" customFormat="1" x14ac:dyDescent="0.35"/>
    <row r="97569" customFormat="1" x14ac:dyDescent="0.35"/>
    <row r="97570" customFormat="1" x14ac:dyDescent="0.35"/>
    <row r="97571" customFormat="1" x14ac:dyDescent="0.35"/>
    <row r="97572" customFormat="1" x14ac:dyDescent="0.35"/>
    <row r="97573" customFormat="1" x14ac:dyDescent="0.35"/>
    <row r="97574" customFormat="1" x14ac:dyDescent="0.35"/>
    <row r="97575" customFormat="1" x14ac:dyDescent="0.35"/>
    <row r="97576" customFormat="1" x14ac:dyDescent="0.35"/>
    <row r="97577" customFormat="1" x14ac:dyDescent="0.35"/>
    <row r="97578" customFormat="1" x14ac:dyDescent="0.35"/>
    <row r="97579" customFormat="1" x14ac:dyDescent="0.35"/>
    <row r="97580" customFormat="1" x14ac:dyDescent="0.35"/>
    <row r="97581" customFormat="1" x14ac:dyDescent="0.35"/>
    <row r="97582" customFormat="1" x14ac:dyDescent="0.35"/>
    <row r="97583" customFormat="1" x14ac:dyDescent="0.35"/>
    <row r="97584" customFormat="1" x14ac:dyDescent="0.35"/>
    <row r="97585" customFormat="1" x14ac:dyDescent="0.35"/>
    <row r="97586" customFormat="1" x14ac:dyDescent="0.35"/>
    <row r="97587" customFormat="1" x14ac:dyDescent="0.35"/>
    <row r="97588" customFormat="1" x14ac:dyDescent="0.35"/>
    <row r="97589" customFormat="1" x14ac:dyDescent="0.35"/>
    <row r="97590" customFormat="1" x14ac:dyDescent="0.35"/>
    <row r="97591" customFormat="1" x14ac:dyDescent="0.35"/>
    <row r="97592" customFormat="1" x14ac:dyDescent="0.35"/>
    <row r="97593" customFormat="1" x14ac:dyDescent="0.35"/>
    <row r="97594" customFormat="1" x14ac:dyDescent="0.35"/>
    <row r="97595" customFormat="1" x14ac:dyDescent="0.35"/>
    <row r="97596" customFormat="1" x14ac:dyDescent="0.35"/>
    <row r="97597" customFormat="1" x14ac:dyDescent="0.35"/>
    <row r="97598" customFormat="1" x14ac:dyDescent="0.35"/>
    <row r="97599" customFormat="1" x14ac:dyDescent="0.35"/>
    <row r="97600" customFormat="1" x14ac:dyDescent="0.35"/>
    <row r="97601" customFormat="1" x14ac:dyDescent="0.35"/>
    <row r="97602" customFormat="1" x14ac:dyDescent="0.35"/>
    <row r="97603" customFormat="1" x14ac:dyDescent="0.35"/>
    <row r="97604" customFormat="1" x14ac:dyDescent="0.35"/>
    <row r="97605" customFormat="1" x14ac:dyDescent="0.35"/>
    <row r="97606" customFormat="1" x14ac:dyDescent="0.35"/>
    <row r="97607" customFormat="1" x14ac:dyDescent="0.35"/>
    <row r="97608" customFormat="1" x14ac:dyDescent="0.35"/>
    <row r="97609" customFormat="1" x14ac:dyDescent="0.35"/>
    <row r="97610" customFormat="1" x14ac:dyDescent="0.35"/>
    <row r="97611" customFormat="1" x14ac:dyDescent="0.35"/>
    <row r="97612" customFormat="1" x14ac:dyDescent="0.35"/>
    <row r="97613" customFormat="1" x14ac:dyDescent="0.35"/>
    <row r="97614" customFormat="1" x14ac:dyDescent="0.35"/>
    <row r="97615" customFormat="1" x14ac:dyDescent="0.35"/>
    <row r="97616" customFormat="1" x14ac:dyDescent="0.35"/>
    <row r="97617" customFormat="1" x14ac:dyDescent="0.35"/>
    <row r="97618" customFormat="1" x14ac:dyDescent="0.35"/>
    <row r="97619" customFormat="1" x14ac:dyDescent="0.35"/>
    <row r="97620" customFormat="1" x14ac:dyDescent="0.35"/>
    <row r="97621" customFormat="1" x14ac:dyDescent="0.35"/>
    <row r="97622" customFormat="1" x14ac:dyDescent="0.35"/>
    <row r="97623" customFormat="1" x14ac:dyDescent="0.35"/>
    <row r="97624" customFormat="1" x14ac:dyDescent="0.35"/>
    <row r="97625" customFormat="1" x14ac:dyDescent="0.35"/>
    <row r="97626" customFormat="1" x14ac:dyDescent="0.35"/>
    <row r="97627" customFormat="1" x14ac:dyDescent="0.35"/>
    <row r="97628" customFormat="1" x14ac:dyDescent="0.35"/>
    <row r="97629" customFormat="1" x14ac:dyDescent="0.35"/>
    <row r="97630" customFormat="1" x14ac:dyDescent="0.35"/>
    <row r="97631" customFormat="1" x14ac:dyDescent="0.35"/>
    <row r="97632" customFormat="1" x14ac:dyDescent="0.35"/>
    <row r="97633" customFormat="1" x14ac:dyDescent="0.35"/>
    <row r="97634" customFormat="1" x14ac:dyDescent="0.35"/>
    <row r="97635" customFormat="1" x14ac:dyDescent="0.35"/>
    <row r="97636" customFormat="1" x14ac:dyDescent="0.35"/>
    <row r="97637" customFormat="1" x14ac:dyDescent="0.35"/>
    <row r="97638" customFormat="1" x14ac:dyDescent="0.35"/>
    <row r="97639" customFormat="1" x14ac:dyDescent="0.35"/>
    <row r="97640" customFormat="1" x14ac:dyDescent="0.35"/>
    <row r="97641" customFormat="1" x14ac:dyDescent="0.35"/>
    <row r="97642" customFormat="1" x14ac:dyDescent="0.35"/>
    <row r="97643" customFormat="1" x14ac:dyDescent="0.35"/>
    <row r="97644" customFormat="1" x14ac:dyDescent="0.35"/>
    <row r="97645" customFormat="1" x14ac:dyDescent="0.35"/>
    <row r="97646" customFormat="1" x14ac:dyDescent="0.35"/>
    <row r="97647" customFormat="1" x14ac:dyDescent="0.35"/>
    <row r="97648" customFormat="1" x14ac:dyDescent="0.35"/>
    <row r="97649" customFormat="1" x14ac:dyDescent="0.35"/>
    <row r="97650" customFormat="1" x14ac:dyDescent="0.35"/>
    <row r="97651" customFormat="1" x14ac:dyDescent="0.35"/>
    <row r="97652" customFormat="1" x14ac:dyDescent="0.35"/>
    <row r="97653" customFormat="1" x14ac:dyDescent="0.35"/>
    <row r="97654" customFormat="1" x14ac:dyDescent="0.35"/>
    <row r="97655" customFormat="1" x14ac:dyDescent="0.35"/>
    <row r="97656" customFormat="1" x14ac:dyDescent="0.35"/>
    <row r="97657" customFormat="1" x14ac:dyDescent="0.35"/>
    <row r="97658" customFormat="1" x14ac:dyDescent="0.35"/>
    <row r="97659" customFormat="1" x14ac:dyDescent="0.35"/>
    <row r="97660" customFormat="1" x14ac:dyDescent="0.35"/>
    <row r="97661" customFormat="1" x14ac:dyDescent="0.35"/>
    <row r="97662" customFormat="1" x14ac:dyDescent="0.35"/>
    <row r="97663" customFormat="1" x14ac:dyDescent="0.35"/>
    <row r="97664" customFormat="1" x14ac:dyDescent="0.35"/>
    <row r="97665" customFormat="1" x14ac:dyDescent="0.35"/>
    <row r="97666" customFormat="1" x14ac:dyDescent="0.35"/>
    <row r="97667" customFormat="1" x14ac:dyDescent="0.35"/>
    <row r="97668" customFormat="1" x14ac:dyDescent="0.35"/>
    <row r="97669" customFormat="1" x14ac:dyDescent="0.35"/>
    <row r="97670" customFormat="1" x14ac:dyDescent="0.35"/>
    <row r="97671" customFormat="1" x14ac:dyDescent="0.35"/>
    <row r="97672" customFormat="1" x14ac:dyDescent="0.35"/>
    <row r="97673" customFormat="1" x14ac:dyDescent="0.35"/>
    <row r="97674" customFormat="1" x14ac:dyDescent="0.35"/>
    <row r="97675" customFormat="1" x14ac:dyDescent="0.35"/>
    <row r="97676" customFormat="1" x14ac:dyDescent="0.35"/>
    <row r="97677" customFormat="1" x14ac:dyDescent="0.35"/>
    <row r="97678" customFormat="1" x14ac:dyDescent="0.35"/>
    <row r="97679" customFormat="1" x14ac:dyDescent="0.35"/>
    <row r="97680" customFormat="1" x14ac:dyDescent="0.35"/>
    <row r="97681" customFormat="1" x14ac:dyDescent="0.35"/>
    <row r="97682" customFormat="1" x14ac:dyDescent="0.35"/>
    <row r="97683" customFormat="1" x14ac:dyDescent="0.35"/>
    <row r="97684" customFormat="1" x14ac:dyDescent="0.35"/>
    <row r="97685" customFormat="1" x14ac:dyDescent="0.35"/>
    <row r="97686" customFormat="1" x14ac:dyDescent="0.35"/>
    <row r="97687" customFormat="1" x14ac:dyDescent="0.35"/>
    <row r="97688" customFormat="1" x14ac:dyDescent="0.35"/>
    <row r="97689" customFormat="1" x14ac:dyDescent="0.35"/>
    <row r="97690" customFormat="1" x14ac:dyDescent="0.35"/>
    <row r="97691" customFormat="1" x14ac:dyDescent="0.35"/>
    <row r="97692" customFormat="1" x14ac:dyDescent="0.35"/>
    <row r="97693" customFormat="1" x14ac:dyDescent="0.35"/>
    <row r="97694" customFormat="1" x14ac:dyDescent="0.35"/>
    <row r="97695" customFormat="1" x14ac:dyDescent="0.35"/>
    <row r="97696" customFormat="1" x14ac:dyDescent="0.35"/>
    <row r="97697" customFormat="1" x14ac:dyDescent="0.35"/>
    <row r="97698" customFormat="1" x14ac:dyDescent="0.35"/>
    <row r="97699" customFormat="1" x14ac:dyDescent="0.35"/>
    <row r="97700" customFormat="1" x14ac:dyDescent="0.35"/>
    <row r="97701" customFormat="1" x14ac:dyDescent="0.35"/>
    <row r="97702" customFormat="1" x14ac:dyDescent="0.35"/>
    <row r="97703" customFormat="1" x14ac:dyDescent="0.35"/>
    <row r="97704" customFormat="1" x14ac:dyDescent="0.35"/>
    <row r="97705" customFormat="1" x14ac:dyDescent="0.35"/>
    <row r="97706" customFormat="1" x14ac:dyDescent="0.35"/>
    <row r="97707" customFormat="1" x14ac:dyDescent="0.35"/>
    <row r="97708" customFormat="1" x14ac:dyDescent="0.35"/>
    <row r="97709" customFormat="1" x14ac:dyDescent="0.35"/>
    <row r="97710" customFormat="1" x14ac:dyDescent="0.35"/>
    <row r="97711" customFormat="1" x14ac:dyDescent="0.35"/>
    <row r="97712" customFormat="1" x14ac:dyDescent="0.35"/>
    <row r="97713" customFormat="1" x14ac:dyDescent="0.35"/>
    <row r="97714" customFormat="1" x14ac:dyDescent="0.35"/>
    <row r="97715" customFormat="1" x14ac:dyDescent="0.35"/>
    <row r="97716" customFormat="1" x14ac:dyDescent="0.35"/>
    <row r="97717" customFormat="1" x14ac:dyDescent="0.35"/>
    <row r="97718" customFormat="1" x14ac:dyDescent="0.35"/>
    <row r="97719" customFormat="1" x14ac:dyDescent="0.35"/>
    <row r="97720" customFormat="1" x14ac:dyDescent="0.35"/>
    <row r="97721" customFormat="1" x14ac:dyDescent="0.35"/>
    <row r="97722" customFormat="1" x14ac:dyDescent="0.35"/>
    <row r="97723" customFormat="1" x14ac:dyDescent="0.35"/>
    <row r="97724" customFormat="1" x14ac:dyDescent="0.35"/>
    <row r="97725" customFormat="1" x14ac:dyDescent="0.35"/>
    <row r="97726" customFormat="1" x14ac:dyDescent="0.35"/>
    <row r="97727" customFormat="1" x14ac:dyDescent="0.35"/>
    <row r="97728" customFormat="1" x14ac:dyDescent="0.35"/>
    <row r="97729" customFormat="1" x14ac:dyDescent="0.35"/>
    <row r="97730" customFormat="1" x14ac:dyDescent="0.35"/>
    <row r="97731" customFormat="1" x14ac:dyDescent="0.35"/>
    <row r="97732" customFormat="1" x14ac:dyDescent="0.35"/>
    <row r="97733" customFormat="1" x14ac:dyDescent="0.35"/>
    <row r="97734" customFormat="1" x14ac:dyDescent="0.35"/>
    <row r="97735" customFormat="1" x14ac:dyDescent="0.35"/>
    <row r="97736" customFormat="1" x14ac:dyDescent="0.35"/>
    <row r="97737" customFormat="1" x14ac:dyDescent="0.35"/>
    <row r="97738" customFormat="1" x14ac:dyDescent="0.35"/>
    <row r="97739" customFormat="1" x14ac:dyDescent="0.35"/>
    <row r="97740" customFormat="1" x14ac:dyDescent="0.35"/>
    <row r="97741" customFormat="1" x14ac:dyDescent="0.35"/>
    <row r="97742" customFormat="1" x14ac:dyDescent="0.35"/>
    <row r="97743" customFormat="1" x14ac:dyDescent="0.35"/>
    <row r="97744" customFormat="1" x14ac:dyDescent="0.35"/>
    <row r="97745" customFormat="1" x14ac:dyDescent="0.35"/>
    <row r="97746" customFormat="1" x14ac:dyDescent="0.35"/>
    <row r="97747" customFormat="1" x14ac:dyDescent="0.35"/>
    <row r="97748" customFormat="1" x14ac:dyDescent="0.35"/>
    <row r="97749" customFormat="1" x14ac:dyDescent="0.35"/>
    <row r="97750" customFormat="1" x14ac:dyDescent="0.35"/>
    <row r="97751" customFormat="1" x14ac:dyDescent="0.35"/>
    <row r="97752" customFormat="1" x14ac:dyDescent="0.35"/>
    <row r="97753" customFormat="1" x14ac:dyDescent="0.35"/>
    <row r="97754" customFormat="1" x14ac:dyDescent="0.35"/>
    <row r="97755" customFormat="1" x14ac:dyDescent="0.35"/>
    <row r="97756" customFormat="1" x14ac:dyDescent="0.35"/>
    <row r="97757" customFormat="1" x14ac:dyDescent="0.35"/>
    <row r="97758" customFormat="1" x14ac:dyDescent="0.35"/>
    <row r="97759" customFormat="1" x14ac:dyDescent="0.35"/>
    <row r="97760" customFormat="1" x14ac:dyDescent="0.35"/>
    <row r="97761" customFormat="1" x14ac:dyDescent="0.35"/>
    <row r="97762" customFormat="1" x14ac:dyDescent="0.35"/>
    <row r="97763" customFormat="1" x14ac:dyDescent="0.35"/>
    <row r="97764" customFormat="1" x14ac:dyDescent="0.35"/>
    <row r="97765" customFormat="1" x14ac:dyDescent="0.35"/>
    <row r="97766" customFormat="1" x14ac:dyDescent="0.35"/>
    <row r="97767" customFormat="1" x14ac:dyDescent="0.35"/>
    <row r="97768" customFormat="1" x14ac:dyDescent="0.35"/>
    <row r="97769" customFormat="1" x14ac:dyDescent="0.35"/>
    <row r="97770" customFormat="1" x14ac:dyDescent="0.35"/>
    <row r="97771" customFormat="1" x14ac:dyDescent="0.35"/>
    <row r="97772" customFormat="1" x14ac:dyDescent="0.35"/>
    <row r="97773" customFormat="1" x14ac:dyDescent="0.35"/>
    <row r="97774" customFormat="1" x14ac:dyDescent="0.35"/>
    <row r="97775" customFormat="1" x14ac:dyDescent="0.35"/>
    <row r="97776" customFormat="1" x14ac:dyDescent="0.35"/>
    <row r="97777" customFormat="1" x14ac:dyDescent="0.35"/>
    <row r="97778" customFormat="1" x14ac:dyDescent="0.35"/>
    <row r="97779" customFormat="1" x14ac:dyDescent="0.35"/>
    <row r="97780" customFormat="1" x14ac:dyDescent="0.35"/>
    <row r="97781" customFormat="1" x14ac:dyDescent="0.35"/>
    <row r="97782" customFormat="1" x14ac:dyDescent="0.35"/>
    <row r="97783" customFormat="1" x14ac:dyDescent="0.35"/>
    <row r="97784" customFormat="1" x14ac:dyDescent="0.35"/>
    <row r="97785" customFormat="1" x14ac:dyDescent="0.35"/>
    <row r="97786" customFormat="1" x14ac:dyDescent="0.35"/>
    <row r="97787" customFormat="1" x14ac:dyDescent="0.35"/>
    <row r="97788" customFormat="1" x14ac:dyDescent="0.35"/>
    <row r="97789" customFormat="1" x14ac:dyDescent="0.35"/>
    <row r="97790" customFormat="1" x14ac:dyDescent="0.35"/>
    <row r="97791" customFormat="1" x14ac:dyDescent="0.35"/>
    <row r="97792" customFormat="1" x14ac:dyDescent="0.35"/>
    <row r="97793" customFormat="1" x14ac:dyDescent="0.35"/>
    <row r="97794" customFormat="1" x14ac:dyDescent="0.35"/>
    <row r="97795" customFormat="1" x14ac:dyDescent="0.35"/>
    <row r="97796" customFormat="1" x14ac:dyDescent="0.35"/>
    <row r="97797" customFormat="1" x14ac:dyDescent="0.35"/>
    <row r="97798" customFormat="1" x14ac:dyDescent="0.35"/>
    <row r="97799" customFormat="1" x14ac:dyDescent="0.35"/>
    <row r="97800" customFormat="1" x14ac:dyDescent="0.35"/>
    <row r="97801" customFormat="1" x14ac:dyDescent="0.35"/>
    <row r="97802" customFormat="1" x14ac:dyDescent="0.35"/>
    <row r="97803" customFormat="1" x14ac:dyDescent="0.35"/>
    <row r="97804" customFormat="1" x14ac:dyDescent="0.35"/>
    <row r="97805" customFormat="1" x14ac:dyDescent="0.35"/>
    <row r="97806" customFormat="1" x14ac:dyDescent="0.35"/>
    <row r="97807" customFormat="1" x14ac:dyDescent="0.35"/>
    <row r="97808" customFormat="1" x14ac:dyDescent="0.35"/>
    <row r="97809" customFormat="1" x14ac:dyDescent="0.35"/>
    <row r="97810" customFormat="1" x14ac:dyDescent="0.35"/>
    <row r="97811" customFormat="1" x14ac:dyDescent="0.35"/>
    <row r="97812" customFormat="1" x14ac:dyDescent="0.35"/>
    <row r="97813" customFormat="1" x14ac:dyDescent="0.35"/>
    <row r="97814" customFormat="1" x14ac:dyDescent="0.35"/>
    <row r="97815" customFormat="1" x14ac:dyDescent="0.35"/>
    <row r="97816" customFormat="1" x14ac:dyDescent="0.35"/>
    <row r="97817" customFormat="1" x14ac:dyDescent="0.35"/>
    <row r="97818" customFormat="1" x14ac:dyDescent="0.35"/>
    <row r="97819" customFormat="1" x14ac:dyDescent="0.35"/>
    <row r="97820" customFormat="1" x14ac:dyDescent="0.35"/>
    <row r="97821" customFormat="1" x14ac:dyDescent="0.35"/>
    <row r="97822" customFormat="1" x14ac:dyDescent="0.35"/>
    <row r="97823" customFormat="1" x14ac:dyDescent="0.35"/>
    <row r="97824" customFormat="1" x14ac:dyDescent="0.35"/>
    <row r="97825" customFormat="1" x14ac:dyDescent="0.35"/>
    <row r="97826" customFormat="1" x14ac:dyDescent="0.35"/>
    <row r="97827" customFormat="1" x14ac:dyDescent="0.35"/>
    <row r="97828" customFormat="1" x14ac:dyDescent="0.35"/>
    <row r="97829" customFormat="1" x14ac:dyDescent="0.35"/>
    <row r="97830" customFormat="1" x14ac:dyDescent="0.35"/>
    <row r="97831" customFormat="1" x14ac:dyDescent="0.35"/>
    <row r="97832" customFormat="1" x14ac:dyDescent="0.35"/>
    <row r="97833" customFormat="1" x14ac:dyDescent="0.35"/>
    <row r="97834" customFormat="1" x14ac:dyDescent="0.35"/>
    <row r="97835" customFormat="1" x14ac:dyDescent="0.35"/>
    <row r="97836" customFormat="1" x14ac:dyDescent="0.35"/>
    <row r="97837" customFormat="1" x14ac:dyDescent="0.35"/>
    <row r="97838" customFormat="1" x14ac:dyDescent="0.35"/>
    <row r="97839" customFormat="1" x14ac:dyDescent="0.35"/>
    <row r="97840" customFormat="1" x14ac:dyDescent="0.35"/>
    <row r="97841" customFormat="1" x14ac:dyDescent="0.35"/>
    <row r="97842" customFormat="1" x14ac:dyDescent="0.35"/>
    <row r="97843" customFormat="1" x14ac:dyDescent="0.35"/>
    <row r="97844" customFormat="1" x14ac:dyDescent="0.35"/>
    <row r="97845" customFormat="1" x14ac:dyDescent="0.35"/>
    <row r="97846" customFormat="1" x14ac:dyDescent="0.35"/>
    <row r="97847" customFormat="1" x14ac:dyDescent="0.35"/>
    <row r="97848" customFormat="1" x14ac:dyDescent="0.35"/>
    <row r="97849" customFormat="1" x14ac:dyDescent="0.35"/>
    <row r="97850" customFormat="1" x14ac:dyDescent="0.35"/>
    <row r="97851" customFormat="1" x14ac:dyDescent="0.35"/>
    <row r="97852" customFormat="1" x14ac:dyDescent="0.35"/>
    <row r="97853" customFormat="1" x14ac:dyDescent="0.35"/>
    <row r="97854" customFormat="1" x14ac:dyDescent="0.35"/>
    <row r="97855" customFormat="1" x14ac:dyDescent="0.35"/>
    <row r="97856" customFormat="1" x14ac:dyDescent="0.35"/>
    <row r="97857" customFormat="1" x14ac:dyDescent="0.35"/>
    <row r="97858" customFormat="1" x14ac:dyDescent="0.35"/>
    <row r="97859" customFormat="1" x14ac:dyDescent="0.35"/>
    <row r="97860" customFormat="1" x14ac:dyDescent="0.35"/>
    <row r="97861" customFormat="1" x14ac:dyDescent="0.35"/>
    <row r="97862" customFormat="1" x14ac:dyDescent="0.35"/>
    <row r="97863" customFormat="1" x14ac:dyDescent="0.35"/>
    <row r="97864" customFormat="1" x14ac:dyDescent="0.35"/>
    <row r="97865" customFormat="1" x14ac:dyDescent="0.35"/>
    <row r="97866" customFormat="1" x14ac:dyDescent="0.35"/>
    <row r="97867" customFormat="1" x14ac:dyDescent="0.35"/>
    <row r="97868" customFormat="1" x14ac:dyDescent="0.35"/>
    <row r="97869" customFormat="1" x14ac:dyDescent="0.35"/>
    <row r="97870" customFormat="1" x14ac:dyDescent="0.35"/>
    <row r="97871" customFormat="1" x14ac:dyDescent="0.35"/>
    <row r="97872" customFormat="1" x14ac:dyDescent="0.35"/>
    <row r="97873" customFormat="1" x14ac:dyDescent="0.35"/>
    <row r="97874" customFormat="1" x14ac:dyDescent="0.35"/>
    <row r="97875" customFormat="1" x14ac:dyDescent="0.35"/>
    <row r="97876" customFormat="1" x14ac:dyDescent="0.35"/>
    <row r="97877" customFormat="1" x14ac:dyDescent="0.35"/>
    <row r="97878" customFormat="1" x14ac:dyDescent="0.35"/>
    <row r="97879" customFormat="1" x14ac:dyDescent="0.35"/>
    <row r="97880" customFormat="1" x14ac:dyDescent="0.35"/>
    <row r="97881" customFormat="1" x14ac:dyDescent="0.35"/>
    <row r="97882" customFormat="1" x14ac:dyDescent="0.35"/>
    <row r="97883" customFormat="1" x14ac:dyDescent="0.35"/>
    <row r="97884" customFormat="1" x14ac:dyDescent="0.35"/>
    <row r="97885" customFormat="1" x14ac:dyDescent="0.35"/>
    <row r="97886" customFormat="1" x14ac:dyDescent="0.35"/>
    <row r="97887" customFormat="1" x14ac:dyDescent="0.35"/>
    <row r="97888" customFormat="1" x14ac:dyDescent="0.35"/>
    <row r="97889" customFormat="1" x14ac:dyDescent="0.35"/>
    <row r="97890" customFormat="1" x14ac:dyDescent="0.35"/>
    <row r="97891" customFormat="1" x14ac:dyDescent="0.35"/>
    <row r="97892" customFormat="1" x14ac:dyDescent="0.35"/>
    <row r="97893" customFormat="1" x14ac:dyDescent="0.35"/>
    <row r="97894" customFormat="1" x14ac:dyDescent="0.35"/>
    <row r="97895" customFormat="1" x14ac:dyDescent="0.35"/>
    <row r="97896" customFormat="1" x14ac:dyDescent="0.35"/>
    <row r="97897" customFormat="1" x14ac:dyDescent="0.35"/>
    <row r="97898" customFormat="1" x14ac:dyDescent="0.35"/>
    <row r="97899" customFormat="1" x14ac:dyDescent="0.35"/>
    <row r="97900" customFormat="1" x14ac:dyDescent="0.35"/>
    <row r="97901" customFormat="1" x14ac:dyDescent="0.35"/>
    <row r="97902" customFormat="1" x14ac:dyDescent="0.35"/>
    <row r="97903" customFormat="1" x14ac:dyDescent="0.35"/>
    <row r="97904" customFormat="1" x14ac:dyDescent="0.35"/>
    <row r="97905" customFormat="1" x14ac:dyDescent="0.35"/>
    <row r="97906" customFormat="1" x14ac:dyDescent="0.35"/>
    <row r="97907" customFormat="1" x14ac:dyDescent="0.35"/>
    <row r="97908" customFormat="1" x14ac:dyDescent="0.35"/>
    <row r="97909" customFormat="1" x14ac:dyDescent="0.35"/>
    <row r="97910" customFormat="1" x14ac:dyDescent="0.35"/>
    <row r="97911" customFormat="1" x14ac:dyDescent="0.35"/>
    <row r="97912" customFormat="1" x14ac:dyDescent="0.35"/>
    <row r="97913" customFormat="1" x14ac:dyDescent="0.35"/>
    <row r="97914" customFormat="1" x14ac:dyDescent="0.35"/>
    <row r="97915" customFormat="1" x14ac:dyDescent="0.35"/>
    <row r="97916" customFormat="1" x14ac:dyDescent="0.35"/>
    <row r="97917" customFormat="1" x14ac:dyDescent="0.35"/>
    <row r="97918" customFormat="1" x14ac:dyDescent="0.35"/>
    <row r="97919" customFormat="1" x14ac:dyDescent="0.35"/>
    <row r="97920" customFormat="1" x14ac:dyDescent="0.35"/>
    <row r="97921" customFormat="1" x14ac:dyDescent="0.35"/>
    <row r="97922" customFormat="1" x14ac:dyDescent="0.35"/>
    <row r="97923" customFormat="1" x14ac:dyDescent="0.35"/>
    <row r="97924" customFormat="1" x14ac:dyDescent="0.35"/>
    <row r="97925" customFormat="1" x14ac:dyDescent="0.35"/>
    <row r="97926" customFormat="1" x14ac:dyDescent="0.35"/>
    <row r="97927" customFormat="1" x14ac:dyDescent="0.35"/>
    <row r="97928" customFormat="1" x14ac:dyDescent="0.35"/>
    <row r="97929" customFormat="1" x14ac:dyDescent="0.35"/>
    <row r="97930" customFormat="1" x14ac:dyDescent="0.35"/>
    <row r="97931" customFormat="1" x14ac:dyDescent="0.35"/>
    <row r="97932" customFormat="1" x14ac:dyDescent="0.35"/>
    <row r="97933" customFormat="1" x14ac:dyDescent="0.35"/>
    <row r="97934" customFormat="1" x14ac:dyDescent="0.35"/>
    <row r="97935" customFormat="1" x14ac:dyDescent="0.35"/>
    <row r="97936" customFormat="1" x14ac:dyDescent="0.35"/>
    <row r="97937" customFormat="1" x14ac:dyDescent="0.35"/>
    <row r="97938" customFormat="1" x14ac:dyDescent="0.35"/>
    <row r="97939" customFormat="1" x14ac:dyDescent="0.35"/>
    <row r="97940" customFormat="1" x14ac:dyDescent="0.35"/>
    <row r="97941" customFormat="1" x14ac:dyDescent="0.35"/>
    <row r="97942" customFormat="1" x14ac:dyDescent="0.35"/>
    <row r="97943" customFormat="1" x14ac:dyDescent="0.35"/>
    <row r="97944" customFormat="1" x14ac:dyDescent="0.35"/>
    <row r="97945" customFormat="1" x14ac:dyDescent="0.35"/>
    <row r="97946" customFormat="1" x14ac:dyDescent="0.35"/>
    <row r="97947" customFormat="1" x14ac:dyDescent="0.35"/>
    <row r="97948" customFormat="1" x14ac:dyDescent="0.35"/>
    <row r="97949" customFormat="1" x14ac:dyDescent="0.35"/>
    <row r="97950" customFormat="1" x14ac:dyDescent="0.35"/>
    <row r="97951" customFormat="1" x14ac:dyDescent="0.35"/>
    <row r="97952" customFormat="1" x14ac:dyDescent="0.35"/>
    <row r="97953" customFormat="1" x14ac:dyDescent="0.35"/>
    <row r="97954" customFormat="1" x14ac:dyDescent="0.35"/>
    <row r="97955" customFormat="1" x14ac:dyDescent="0.35"/>
    <row r="97956" customFormat="1" x14ac:dyDescent="0.35"/>
    <row r="97957" customFormat="1" x14ac:dyDescent="0.35"/>
    <row r="97958" customFormat="1" x14ac:dyDescent="0.35"/>
    <row r="97959" customFormat="1" x14ac:dyDescent="0.35"/>
    <row r="97960" customFormat="1" x14ac:dyDescent="0.35"/>
    <row r="97961" customFormat="1" x14ac:dyDescent="0.35"/>
    <row r="97962" customFormat="1" x14ac:dyDescent="0.35"/>
    <row r="97963" customFormat="1" x14ac:dyDescent="0.35"/>
    <row r="97964" customFormat="1" x14ac:dyDescent="0.35"/>
    <row r="97965" customFormat="1" x14ac:dyDescent="0.35"/>
    <row r="97966" customFormat="1" x14ac:dyDescent="0.35"/>
    <row r="97967" customFormat="1" x14ac:dyDescent="0.35"/>
    <row r="97968" customFormat="1" x14ac:dyDescent="0.35"/>
    <row r="97969" customFormat="1" x14ac:dyDescent="0.35"/>
    <row r="97970" customFormat="1" x14ac:dyDescent="0.35"/>
    <row r="97971" customFormat="1" x14ac:dyDescent="0.35"/>
    <row r="97972" customFormat="1" x14ac:dyDescent="0.35"/>
    <row r="97973" customFormat="1" x14ac:dyDescent="0.35"/>
    <row r="97974" customFormat="1" x14ac:dyDescent="0.35"/>
    <row r="97975" customFormat="1" x14ac:dyDescent="0.35"/>
    <row r="97976" customFormat="1" x14ac:dyDescent="0.35"/>
    <row r="97977" customFormat="1" x14ac:dyDescent="0.35"/>
    <row r="97978" customFormat="1" x14ac:dyDescent="0.35"/>
    <row r="97979" customFormat="1" x14ac:dyDescent="0.35"/>
    <row r="97980" customFormat="1" x14ac:dyDescent="0.35"/>
    <row r="97981" customFormat="1" x14ac:dyDescent="0.35"/>
    <row r="97982" customFormat="1" x14ac:dyDescent="0.35"/>
    <row r="97983" customFormat="1" x14ac:dyDescent="0.35"/>
    <row r="97984" customFormat="1" x14ac:dyDescent="0.35"/>
    <row r="97985" customFormat="1" x14ac:dyDescent="0.35"/>
    <row r="97986" customFormat="1" x14ac:dyDescent="0.35"/>
    <row r="97987" customFormat="1" x14ac:dyDescent="0.35"/>
    <row r="97988" customFormat="1" x14ac:dyDescent="0.35"/>
    <row r="97989" customFormat="1" x14ac:dyDescent="0.35"/>
    <row r="97990" customFormat="1" x14ac:dyDescent="0.35"/>
    <row r="97991" customFormat="1" x14ac:dyDescent="0.35"/>
    <row r="97992" customFormat="1" x14ac:dyDescent="0.35"/>
    <row r="97993" customFormat="1" x14ac:dyDescent="0.35"/>
    <row r="97994" customFormat="1" x14ac:dyDescent="0.35"/>
    <row r="97995" customFormat="1" x14ac:dyDescent="0.35"/>
    <row r="97996" customFormat="1" x14ac:dyDescent="0.35"/>
    <row r="97997" customFormat="1" x14ac:dyDescent="0.35"/>
    <row r="97998" customFormat="1" x14ac:dyDescent="0.35"/>
    <row r="97999" customFormat="1" x14ac:dyDescent="0.35"/>
    <row r="98000" customFormat="1" x14ac:dyDescent="0.35"/>
    <row r="98001" customFormat="1" x14ac:dyDescent="0.35"/>
    <row r="98002" customFormat="1" x14ac:dyDescent="0.35"/>
    <row r="98003" customFormat="1" x14ac:dyDescent="0.35"/>
    <row r="98004" customFormat="1" x14ac:dyDescent="0.35"/>
    <row r="98005" customFormat="1" x14ac:dyDescent="0.35"/>
    <row r="98006" customFormat="1" x14ac:dyDescent="0.35"/>
    <row r="98007" customFormat="1" x14ac:dyDescent="0.35"/>
    <row r="98008" customFormat="1" x14ac:dyDescent="0.35"/>
    <row r="98009" customFormat="1" x14ac:dyDescent="0.35"/>
    <row r="98010" customFormat="1" x14ac:dyDescent="0.35"/>
    <row r="98011" customFormat="1" x14ac:dyDescent="0.35"/>
    <row r="98012" customFormat="1" x14ac:dyDescent="0.35"/>
    <row r="98013" customFormat="1" x14ac:dyDescent="0.35"/>
    <row r="98014" customFormat="1" x14ac:dyDescent="0.35"/>
    <row r="98015" customFormat="1" x14ac:dyDescent="0.35"/>
    <row r="98016" customFormat="1" x14ac:dyDescent="0.35"/>
    <row r="98017" customFormat="1" x14ac:dyDescent="0.35"/>
    <row r="98018" customFormat="1" x14ac:dyDescent="0.35"/>
    <row r="98019" customFormat="1" x14ac:dyDescent="0.35"/>
    <row r="98020" customFormat="1" x14ac:dyDescent="0.35"/>
    <row r="98021" customFormat="1" x14ac:dyDescent="0.35"/>
    <row r="98022" customFormat="1" x14ac:dyDescent="0.35"/>
    <row r="98023" customFormat="1" x14ac:dyDescent="0.35"/>
    <row r="98024" customFormat="1" x14ac:dyDescent="0.35"/>
    <row r="98025" customFormat="1" x14ac:dyDescent="0.35"/>
    <row r="98026" customFormat="1" x14ac:dyDescent="0.35"/>
    <row r="98027" customFormat="1" x14ac:dyDescent="0.35"/>
    <row r="98028" customFormat="1" x14ac:dyDescent="0.35"/>
    <row r="98029" customFormat="1" x14ac:dyDescent="0.35"/>
    <row r="98030" customFormat="1" x14ac:dyDescent="0.35"/>
    <row r="98031" customFormat="1" x14ac:dyDescent="0.35"/>
    <row r="98032" customFormat="1" x14ac:dyDescent="0.35"/>
    <row r="98033" customFormat="1" x14ac:dyDescent="0.35"/>
    <row r="98034" customFormat="1" x14ac:dyDescent="0.35"/>
    <row r="98035" customFormat="1" x14ac:dyDescent="0.35"/>
    <row r="98036" customFormat="1" x14ac:dyDescent="0.35"/>
    <row r="98037" customFormat="1" x14ac:dyDescent="0.35"/>
    <row r="98038" customFormat="1" x14ac:dyDescent="0.35"/>
    <row r="98039" customFormat="1" x14ac:dyDescent="0.35"/>
    <row r="98040" customFormat="1" x14ac:dyDescent="0.35"/>
    <row r="98041" customFormat="1" x14ac:dyDescent="0.35"/>
    <row r="98042" customFormat="1" x14ac:dyDescent="0.35"/>
    <row r="98043" customFormat="1" x14ac:dyDescent="0.35"/>
    <row r="98044" customFormat="1" x14ac:dyDescent="0.35"/>
    <row r="98045" customFormat="1" x14ac:dyDescent="0.35"/>
    <row r="98046" customFormat="1" x14ac:dyDescent="0.35"/>
    <row r="98047" customFormat="1" x14ac:dyDescent="0.35"/>
    <row r="98048" customFormat="1" x14ac:dyDescent="0.35"/>
    <row r="98049" customFormat="1" x14ac:dyDescent="0.35"/>
    <row r="98050" customFormat="1" x14ac:dyDescent="0.35"/>
    <row r="98051" customFormat="1" x14ac:dyDescent="0.35"/>
    <row r="98052" customFormat="1" x14ac:dyDescent="0.35"/>
    <row r="98053" customFormat="1" x14ac:dyDescent="0.35"/>
    <row r="98054" customFormat="1" x14ac:dyDescent="0.35"/>
    <row r="98055" customFormat="1" x14ac:dyDescent="0.35"/>
    <row r="98056" customFormat="1" x14ac:dyDescent="0.35"/>
    <row r="98057" customFormat="1" x14ac:dyDescent="0.35"/>
    <row r="98058" customFormat="1" x14ac:dyDescent="0.35"/>
    <row r="98059" customFormat="1" x14ac:dyDescent="0.35"/>
    <row r="98060" customFormat="1" x14ac:dyDescent="0.35"/>
    <row r="98061" customFormat="1" x14ac:dyDescent="0.35"/>
    <row r="98062" customFormat="1" x14ac:dyDescent="0.35"/>
    <row r="98063" customFormat="1" x14ac:dyDescent="0.35"/>
    <row r="98064" customFormat="1" x14ac:dyDescent="0.35"/>
    <row r="98065" customFormat="1" x14ac:dyDescent="0.35"/>
    <row r="98066" customFormat="1" x14ac:dyDescent="0.35"/>
    <row r="98067" customFormat="1" x14ac:dyDescent="0.35"/>
    <row r="98068" customFormat="1" x14ac:dyDescent="0.35"/>
    <row r="98069" customFormat="1" x14ac:dyDescent="0.35"/>
    <row r="98070" customFormat="1" x14ac:dyDescent="0.35"/>
    <row r="98071" customFormat="1" x14ac:dyDescent="0.35"/>
    <row r="98072" customFormat="1" x14ac:dyDescent="0.35"/>
    <row r="98073" customFormat="1" x14ac:dyDescent="0.35"/>
    <row r="98074" customFormat="1" x14ac:dyDescent="0.35"/>
    <row r="98075" customFormat="1" x14ac:dyDescent="0.35"/>
    <row r="98076" customFormat="1" x14ac:dyDescent="0.35"/>
    <row r="98077" customFormat="1" x14ac:dyDescent="0.35"/>
    <row r="98078" customFormat="1" x14ac:dyDescent="0.35"/>
    <row r="98079" customFormat="1" x14ac:dyDescent="0.35"/>
    <row r="98080" customFormat="1" x14ac:dyDescent="0.35"/>
    <row r="98081" customFormat="1" x14ac:dyDescent="0.35"/>
    <row r="98082" customFormat="1" x14ac:dyDescent="0.35"/>
    <row r="98083" customFormat="1" x14ac:dyDescent="0.35"/>
    <row r="98084" customFormat="1" x14ac:dyDescent="0.35"/>
    <row r="98085" customFormat="1" x14ac:dyDescent="0.35"/>
    <row r="98086" customFormat="1" x14ac:dyDescent="0.35"/>
    <row r="98087" customFormat="1" x14ac:dyDescent="0.35"/>
    <row r="98088" customFormat="1" x14ac:dyDescent="0.35"/>
    <row r="98089" customFormat="1" x14ac:dyDescent="0.35"/>
    <row r="98090" customFormat="1" x14ac:dyDescent="0.35"/>
    <row r="98091" customFormat="1" x14ac:dyDescent="0.35"/>
    <row r="98092" customFormat="1" x14ac:dyDescent="0.35"/>
    <row r="98093" customFormat="1" x14ac:dyDescent="0.35"/>
    <row r="98094" customFormat="1" x14ac:dyDescent="0.35"/>
    <row r="98095" customFormat="1" x14ac:dyDescent="0.35"/>
    <row r="98096" customFormat="1" x14ac:dyDescent="0.35"/>
    <row r="98097" customFormat="1" x14ac:dyDescent="0.35"/>
    <row r="98098" customFormat="1" x14ac:dyDescent="0.35"/>
    <row r="98099" customFormat="1" x14ac:dyDescent="0.35"/>
    <row r="98100" customFormat="1" x14ac:dyDescent="0.35"/>
    <row r="98101" customFormat="1" x14ac:dyDescent="0.35"/>
    <row r="98102" customFormat="1" x14ac:dyDescent="0.35"/>
    <row r="98103" customFormat="1" x14ac:dyDescent="0.35"/>
    <row r="98104" customFormat="1" x14ac:dyDescent="0.35"/>
    <row r="98105" customFormat="1" x14ac:dyDescent="0.35"/>
    <row r="98106" customFormat="1" x14ac:dyDescent="0.35"/>
    <row r="98107" customFormat="1" x14ac:dyDescent="0.35"/>
    <row r="98108" customFormat="1" x14ac:dyDescent="0.35"/>
    <row r="98109" customFormat="1" x14ac:dyDescent="0.35"/>
    <row r="98110" customFormat="1" x14ac:dyDescent="0.35"/>
    <row r="98111" customFormat="1" x14ac:dyDescent="0.35"/>
    <row r="98112" customFormat="1" x14ac:dyDescent="0.35"/>
    <row r="98113" customFormat="1" x14ac:dyDescent="0.35"/>
    <row r="98114" customFormat="1" x14ac:dyDescent="0.35"/>
    <row r="98115" customFormat="1" x14ac:dyDescent="0.35"/>
    <row r="98116" customFormat="1" x14ac:dyDescent="0.35"/>
    <row r="98117" customFormat="1" x14ac:dyDescent="0.35"/>
    <row r="98118" customFormat="1" x14ac:dyDescent="0.35"/>
    <row r="98119" customFormat="1" x14ac:dyDescent="0.35"/>
    <row r="98120" customFormat="1" x14ac:dyDescent="0.35"/>
    <row r="98121" customFormat="1" x14ac:dyDescent="0.35"/>
    <row r="98122" customFormat="1" x14ac:dyDescent="0.35"/>
    <row r="98123" customFormat="1" x14ac:dyDescent="0.35"/>
    <row r="98124" customFormat="1" x14ac:dyDescent="0.35"/>
    <row r="98125" customFormat="1" x14ac:dyDescent="0.35"/>
    <row r="98126" customFormat="1" x14ac:dyDescent="0.35"/>
    <row r="98127" customFormat="1" x14ac:dyDescent="0.35"/>
    <row r="98128" customFormat="1" x14ac:dyDescent="0.35"/>
    <row r="98129" customFormat="1" x14ac:dyDescent="0.35"/>
    <row r="98130" customFormat="1" x14ac:dyDescent="0.35"/>
    <row r="98131" customFormat="1" x14ac:dyDescent="0.35"/>
    <row r="98132" customFormat="1" x14ac:dyDescent="0.35"/>
    <row r="98133" customFormat="1" x14ac:dyDescent="0.35"/>
    <row r="98134" customFormat="1" x14ac:dyDescent="0.35"/>
    <row r="98135" customFormat="1" x14ac:dyDescent="0.35"/>
    <row r="98136" customFormat="1" x14ac:dyDescent="0.35"/>
    <row r="98137" customFormat="1" x14ac:dyDescent="0.35"/>
    <row r="98138" customFormat="1" x14ac:dyDescent="0.35"/>
    <row r="98139" customFormat="1" x14ac:dyDescent="0.35"/>
    <row r="98140" customFormat="1" x14ac:dyDescent="0.35"/>
    <row r="98141" customFormat="1" x14ac:dyDescent="0.35"/>
    <row r="98142" customFormat="1" x14ac:dyDescent="0.35"/>
    <row r="98143" customFormat="1" x14ac:dyDescent="0.35"/>
    <row r="98144" customFormat="1" x14ac:dyDescent="0.35"/>
    <row r="98145" customFormat="1" x14ac:dyDescent="0.35"/>
    <row r="98146" customFormat="1" x14ac:dyDescent="0.35"/>
    <row r="98147" customFormat="1" x14ac:dyDescent="0.35"/>
    <row r="98148" customFormat="1" x14ac:dyDescent="0.35"/>
    <row r="98149" customFormat="1" x14ac:dyDescent="0.35"/>
    <row r="98150" customFormat="1" x14ac:dyDescent="0.35"/>
    <row r="98151" customFormat="1" x14ac:dyDescent="0.35"/>
    <row r="98152" customFormat="1" x14ac:dyDescent="0.35"/>
    <row r="98153" customFormat="1" x14ac:dyDescent="0.35"/>
    <row r="98154" customFormat="1" x14ac:dyDescent="0.35"/>
    <row r="98155" customFormat="1" x14ac:dyDescent="0.35"/>
    <row r="98156" customFormat="1" x14ac:dyDescent="0.35"/>
    <row r="98157" customFormat="1" x14ac:dyDescent="0.35"/>
    <row r="98158" customFormat="1" x14ac:dyDescent="0.35"/>
    <row r="98159" customFormat="1" x14ac:dyDescent="0.35"/>
    <row r="98160" customFormat="1" x14ac:dyDescent="0.35"/>
    <row r="98161" customFormat="1" x14ac:dyDescent="0.35"/>
    <row r="98162" customFormat="1" x14ac:dyDescent="0.35"/>
    <row r="98163" customFormat="1" x14ac:dyDescent="0.35"/>
    <row r="98164" customFormat="1" x14ac:dyDescent="0.35"/>
    <row r="98165" customFormat="1" x14ac:dyDescent="0.35"/>
    <row r="98166" customFormat="1" x14ac:dyDescent="0.35"/>
    <row r="98167" customFormat="1" x14ac:dyDescent="0.35"/>
    <row r="98168" customFormat="1" x14ac:dyDescent="0.35"/>
    <row r="98169" customFormat="1" x14ac:dyDescent="0.35"/>
    <row r="98170" customFormat="1" x14ac:dyDescent="0.35"/>
    <row r="98171" customFormat="1" x14ac:dyDescent="0.35"/>
    <row r="98172" customFormat="1" x14ac:dyDescent="0.35"/>
    <row r="98173" customFormat="1" x14ac:dyDescent="0.35"/>
    <row r="98174" customFormat="1" x14ac:dyDescent="0.35"/>
    <row r="98175" customFormat="1" x14ac:dyDescent="0.35"/>
    <row r="98176" customFormat="1" x14ac:dyDescent="0.35"/>
    <row r="98177" customFormat="1" x14ac:dyDescent="0.35"/>
    <row r="98178" customFormat="1" x14ac:dyDescent="0.35"/>
    <row r="98179" customFormat="1" x14ac:dyDescent="0.35"/>
    <row r="98180" customFormat="1" x14ac:dyDescent="0.35"/>
    <row r="98181" customFormat="1" x14ac:dyDescent="0.35"/>
    <row r="98182" customFormat="1" x14ac:dyDescent="0.35"/>
    <row r="98183" customFormat="1" x14ac:dyDescent="0.35"/>
    <row r="98184" customFormat="1" x14ac:dyDescent="0.35"/>
    <row r="98185" customFormat="1" x14ac:dyDescent="0.35"/>
    <row r="98186" customFormat="1" x14ac:dyDescent="0.35"/>
    <row r="98187" customFormat="1" x14ac:dyDescent="0.35"/>
    <row r="98188" customFormat="1" x14ac:dyDescent="0.35"/>
    <row r="98189" customFormat="1" x14ac:dyDescent="0.35"/>
    <row r="98190" customFormat="1" x14ac:dyDescent="0.35"/>
    <row r="98191" customFormat="1" x14ac:dyDescent="0.35"/>
    <row r="98192" customFormat="1" x14ac:dyDescent="0.35"/>
    <row r="98193" customFormat="1" x14ac:dyDescent="0.35"/>
    <row r="98194" customFormat="1" x14ac:dyDescent="0.35"/>
    <row r="98195" customFormat="1" x14ac:dyDescent="0.35"/>
    <row r="98196" customFormat="1" x14ac:dyDescent="0.35"/>
    <row r="98197" customFormat="1" x14ac:dyDescent="0.35"/>
    <row r="98198" customFormat="1" x14ac:dyDescent="0.35"/>
    <row r="98199" customFormat="1" x14ac:dyDescent="0.35"/>
    <row r="98200" customFormat="1" x14ac:dyDescent="0.35"/>
    <row r="98201" customFormat="1" x14ac:dyDescent="0.35"/>
    <row r="98202" customFormat="1" x14ac:dyDescent="0.35"/>
    <row r="98203" customFormat="1" x14ac:dyDescent="0.35"/>
    <row r="98204" customFormat="1" x14ac:dyDescent="0.35"/>
    <row r="98205" customFormat="1" x14ac:dyDescent="0.35"/>
    <row r="98206" customFormat="1" x14ac:dyDescent="0.35"/>
    <row r="98207" customFormat="1" x14ac:dyDescent="0.35"/>
    <row r="98208" customFormat="1" x14ac:dyDescent="0.35"/>
    <row r="98209" customFormat="1" x14ac:dyDescent="0.35"/>
    <row r="98210" customFormat="1" x14ac:dyDescent="0.35"/>
    <row r="98211" customFormat="1" x14ac:dyDescent="0.35"/>
    <row r="98212" customFormat="1" x14ac:dyDescent="0.35"/>
    <row r="98213" customFormat="1" x14ac:dyDescent="0.35"/>
    <row r="98214" customFormat="1" x14ac:dyDescent="0.35"/>
    <row r="98215" customFormat="1" x14ac:dyDescent="0.35"/>
    <row r="98216" customFormat="1" x14ac:dyDescent="0.35"/>
    <row r="98217" customFormat="1" x14ac:dyDescent="0.35"/>
    <row r="98218" customFormat="1" x14ac:dyDescent="0.35"/>
    <row r="98219" customFormat="1" x14ac:dyDescent="0.35"/>
    <row r="98220" customFormat="1" x14ac:dyDescent="0.35"/>
    <row r="98221" customFormat="1" x14ac:dyDescent="0.35"/>
    <row r="98222" customFormat="1" x14ac:dyDescent="0.35"/>
    <row r="98223" customFormat="1" x14ac:dyDescent="0.35"/>
    <row r="98224" customFormat="1" x14ac:dyDescent="0.35"/>
    <row r="98225" customFormat="1" x14ac:dyDescent="0.35"/>
    <row r="98226" customFormat="1" x14ac:dyDescent="0.35"/>
    <row r="98227" customFormat="1" x14ac:dyDescent="0.35"/>
    <row r="98228" customFormat="1" x14ac:dyDescent="0.35"/>
    <row r="98229" customFormat="1" x14ac:dyDescent="0.35"/>
    <row r="98230" customFormat="1" x14ac:dyDescent="0.35"/>
    <row r="98231" customFormat="1" x14ac:dyDescent="0.35"/>
    <row r="98232" customFormat="1" x14ac:dyDescent="0.35"/>
    <row r="98233" customFormat="1" x14ac:dyDescent="0.35"/>
    <row r="98234" customFormat="1" x14ac:dyDescent="0.35"/>
    <row r="98235" customFormat="1" x14ac:dyDescent="0.35"/>
    <row r="98236" customFormat="1" x14ac:dyDescent="0.35"/>
    <row r="98237" customFormat="1" x14ac:dyDescent="0.35"/>
    <row r="98238" customFormat="1" x14ac:dyDescent="0.35"/>
    <row r="98239" customFormat="1" x14ac:dyDescent="0.35"/>
    <row r="98240" customFormat="1" x14ac:dyDescent="0.35"/>
    <row r="98241" customFormat="1" x14ac:dyDescent="0.35"/>
    <row r="98242" customFormat="1" x14ac:dyDescent="0.35"/>
    <row r="98243" customFormat="1" x14ac:dyDescent="0.35"/>
    <row r="98244" customFormat="1" x14ac:dyDescent="0.35"/>
    <row r="98245" customFormat="1" x14ac:dyDescent="0.35"/>
    <row r="98246" customFormat="1" x14ac:dyDescent="0.35"/>
    <row r="98247" customFormat="1" x14ac:dyDescent="0.35"/>
    <row r="98248" customFormat="1" x14ac:dyDescent="0.35"/>
    <row r="98249" customFormat="1" x14ac:dyDescent="0.35"/>
    <row r="98250" customFormat="1" x14ac:dyDescent="0.35"/>
    <row r="98251" customFormat="1" x14ac:dyDescent="0.35"/>
    <row r="98252" customFormat="1" x14ac:dyDescent="0.35"/>
    <row r="98253" customFormat="1" x14ac:dyDescent="0.35"/>
    <row r="98254" customFormat="1" x14ac:dyDescent="0.35"/>
    <row r="98255" customFormat="1" x14ac:dyDescent="0.35"/>
    <row r="98256" customFormat="1" x14ac:dyDescent="0.35"/>
    <row r="98257" customFormat="1" x14ac:dyDescent="0.35"/>
    <row r="98258" customFormat="1" x14ac:dyDescent="0.35"/>
    <row r="98259" customFormat="1" x14ac:dyDescent="0.35"/>
    <row r="98260" customFormat="1" x14ac:dyDescent="0.35"/>
    <row r="98261" customFormat="1" x14ac:dyDescent="0.35"/>
    <row r="98262" customFormat="1" x14ac:dyDescent="0.35"/>
    <row r="98263" customFormat="1" x14ac:dyDescent="0.35"/>
    <row r="98264" customFormat="1" x14ac:dyDescent="0.35"/>
    <row r="98265" customFormat="1" x14ac:dyDescent="0.35"/>
    <row r="98266" customFormat="1" x14ac:dyDescent="0.35"/>
    <row r="98267" customFormat="1" x14ac:dyDescent="0.35"/>
    <row r="98268" customFormat="1" x14ac:dyDescent="0.35"/>
    <row r="98269" customFormat="1" x14ac:dyDescent="0.35"/>
    <row r="98270" customFormat="1" x14ac:dyDescent="0.35"/>
    <row r="98271" customFormat="1" x14ac:dyDescent="0.35"/>
    <row r="98272" customFormat="1" x14ac:dyDescent="0.35"/>
    <row r="98273" customFormat="1" x14ac:dyDescent="0.35"/>
    <row r="98274" customFormat="1" x14ac:dyDescent="0.35"/>
    <row r="98275" customFormat="1" x14ac:dyDescent="0.35"/>
    <row r="98276" customFormat="1" x14ac:dyDescent="0.35"/>
    <row r="98277" customFormat="1" x14ac:dyDescent="0.35"/>
    <row r="98278" customFormat="1" x14ac:dyDescent="0.35"/>
    <row r="98279" customFormat="1" x14ac:dyDescent="0.35"/>
    <row r="98280" customFormat="1" x14ac:dyDescent="0.35"/>
    <row r="98281" customFormat="1" x14ac:dyDescent="0.35"/>
    <row r="98282" customFormat="1" x14ac:dyDescent="0.35"/>
    <row r="98283" customFormat="1" x14ac:dyDescent="0.35"/>
    <row r="98284" customFormat="1" x14ac:dyDescent="0.35"/>
    <row r="98285" customFormat="1" x14ac:dyDescent="0.35"/>
    <row r="98286" customFormat="1" x14ac:dyDescent="0.35"/>
    <row r="98287" customFormat="1" x14ac:dyDescent="0.35"/>
    <row r="98288" customFormat="1" x14ac:dyDescent="0.35"/>
    <row r="98289" customFormat="1" x14ac:dyDescent="0.35"/>
    <row r="98290" customFormat="1" x14ac:dyDescent="0.35"/>
    <row r="98291" customFormat="1" x14ac:dyDescent="0.35"/>
    <row r="98292" customFormat="1" x14ac:dyDescent="0.35"/>
    <row r="98293" customFormat="1" x14ac:dyDescent="0.35"/>
    <row r="98294" customFormat="1" x14ac:dyDescent="0.35"/>
    <row r="98295" customFormat="1" x14ac:dyDescent="0.35"/>
    <row r="98296" customFormat="1" x14ac:dyDescent="0.35"/>
    <row r="98297" customFormat="1" x14ac:dyDescent="0.35"/>
    <row r="98298" customFormat="1" x14ac:dyDescent="0.35"/>
    <row r="98299" customFormat="1" x14ac:dyDescent="0.35"/>
    <row r="98300" customFormat="1" x14ac:dyDescent="0.35"/>
    <row r="98301" customFormat="1" x14ac:dyDescent="0.35"/>
    <row r="98302" customFormat="1" x14ac:dyDescent="0.35"/>
    <row r="98303" customFormat="1" x14ac:dyDescent="0.35"/>
    <row r="98304" customFormat="1" x14ac:dyDescent="0.35"/>
    <row r="98305" customFormat="1" x14ac:dyDescent="0.35"/>
    <row r="98306" customFormat="1" x14ac:dyDescent="0.35"/>
    <row r="98307" customFormat="1" x14ac:dyDescent="0.35"/>
    <row r="98308" customFormat="1" x14ac:dyDescent="0.35"/>
    <row r="98309" customFormat="1" x14ac:dyDescent="0.35"/>
    <row r="98310" customFormat="1" x14ac:dyDescent="0.35"/>
    <row r="98311" customFormat="1" x14ac:dyDescent="0.35"/>
    <row r="98312" customFormat="1" x14ac:dyDescent="0.35"/>
    <row r="98313" customFormat="1" x14ac:dyDescent="0.35"/>
    <row r="98314" customFormat="1" x14ac:dyDescent="0.35"/>
    <row r="98315" customFormat="1" x14ac:dyDescent="0.35"/>
    <row r="98316" customFormat="1" x14ac:dyDescent="0.35"/>
    <row r="98317" customFormat="1" x14ac:dyDescent="0.35"/>
    <row r="98318" customFormat="1" x14ac:dyDescent="0.35"/>
    <row r="98319" customFormat="1" x14ac:dyDescent="0.35"/>
    <row r="98320" customFormat="1" x14ac:dyDescent="0.35"/>
    <row r="98321" customFormat="1" x14ac:dyDescent="0.35"/>
    <row r="98322" customFormat="1" x14ac:dyDescent="0.35"/>
    <row r="98323" customFormat="1" x14ac:dyDescent="0.35"/>
    <row r="98324" customFormat="1" x14ac:dyDescent="0.35"/>
    <row r="98325" customFormat="1" x14ac:dyDescent="0.35"/>
    <row r="98326" customFormat="1" x14ac:dyDescent="0.35"/>
    <row r="98327" customFormat="1" x14ac:dyDescent="0.35"/>
    <row r="98328" customFormat="1" x14ac:dyDescent="0.35"/>
    <row r="98329" customFormat="1" x14ac:dyDescent="0.35"/>
    <row r="98330" customFormat="1" x14ac:dyDescent="0.35"/>
    <row r="98331" customFormat="1" x14ac:dyDescent="0.35"/>
    <row r="98332" customFormat="1" x14ac:dyDescent="0.35"/>
    <row r="98333" customFormat="1" x14ac:dyDescent="0.35"/>
    <row r="98334" customFormat="1" x14ac:dyDescent="0.35"/>
    <row r="98335" customFormat="1" x14ac:dyDescent="0.35"/>
    <row r="98336" customFormat="1" x14ac:dyDescent="0.35"/>
    <row r="98337" customFormat="1" x14ac:dyDescent="0.35"/>
    <row r="98338" customFormat="1" x14ac:dyDescent="0.35"/>
    <row r="98339" customFormat="1" x14ac:dyDescent="0.35"/>
    <row r="98340" customFormat="1" x14ac:dyDescent="0.35"/>
    <row r="98341" customFormat="1" x14ac:dyDescent="0.35"/>
    <row r="98342" customFormat="1" x14ac:dyDescent="0.35"/>
    <row r="98343" customFormat="1" x14ac:dyDescent="0.35"/>
    <row r="98344" customFormat="1" x14ac:dyDescent="0.35"/>
    <row r="98345" customFormat="1" x14ac:dyDescent="0.35"/>
    <row r="98346" customFormat="1" x14ac:dyDescent="0.35"/>
    <row r="98347" customFormat="1" x14ac:dyDescent="0.35"/>
    <row r="98348" customFormat="1" x14ac:dyDescent="0.35"/>
    <row r="98349" customFormat="1" x14ac:dyDescent="0.35"/>
    <row r="98350" customFormat="1" x14ac:dyDescent="0.35"/>
    <row r="98351" customFormat="1" x14ac:dyDescent="0.35"/>
    <row r="98352" customFormat="1" x14ac:dyDescent="0.35"/>
    <row r="98353" customFormat="1" x14ac:dyDescent="0.35"/>
    <row r="98354" customFormat="1" x14ac:dyDescent="0.35"/>
    <row r="98355" customFormat="1" x14ac:dyDescent="0.35"/>
    <row r="98356" customFormat="1" x14ac:dyDescent="0.35"/>
    <row r="98357" customFormat="1" x14ac:dyDescent="0.35"/>
    <row r="98358" customFormat="1" x14ac:dyDescent="0.35"/>
    <row r="98359" customFormat="1" x14ac:dyDescent="0.35"/>
    <row r="98360" customFormat="1" x14ac:dyDescent="0.35"/>
    <row r="98361" customFormat="1" x14ac:dyDescent="0.35"/>
    <row r="98362" customFormat="1" x14ac:dyDescent="0.35"/>
    <row r="98363" customFormat="1" x14ac:dyDescent="0.35"/>
    <row r="98364" customFormat="1" x14ac:dyDescent="0.35"/>
    <row r="98365" customFormat="1" x14ac:dyDescent="0.35"/>
    <row r="98366" customFormat="1" x14ac:dyDescent="0.35"/>
    <row r="98367" customFormat="1" x14ac:dyDescent="0.35"/>
    <row r="98368" customFormat="1" x14ac:dyDescent="0.35"/>
    <row r="98369" customFormat="1" x14ac:dyDescent="0.35"/>
    <row r="98370" customFormat="1" x14ac:dyDescent="0.35"/>
    <row r="98371" customFormat="1" x14ac:dyDescent="0.35"/>
    <row r="98372" customFormat="1" x14ac:dyDescent="0.35"/>
    <row r="98373" customFormat="1" x14ac:dyDescent="0.35"/>
    <row r="98374" customFormat="1" x14ac:dyDescent="0.35"/>
    <row r="98375" customFormat="1" x14ac:dyDescent="0.35"/>
    <row r="98376" customFormat="1" x14ac:dyDescent="0.35"/>
    <row r="98377" customFormat="1" x14ac:dyDescent="0.35"/>
    <row r="98378" customFormat="1" x14ac:dyDescent="0.35"/>
    <row r="98379" customFormat="1" x14ac:dyDescent="0.35"/>
    <row r="98380" customFormat="1" x14ac:dyDescent="0.35"/>
    <row r="98381" customFormat="1" x14ac:dyDescent="0.35"/>
    <row r="98382" customFormat="1" x14ac:dyDescent="0.35"/>
    <row r="98383" customFormat="1" x14ac:dyDescent="0.35"/>
    <row r="98384" customFormat="1" x14ac:dyDescent="0.35"/>
    <row r="98385" customFormat="1" x14ac:dyDescent="0.35"/>
    <row r="98386" customFormat="1" x14ac:dyDescent="0.35"/>
    <row r="98387" customFormat="1" x14ac:dyDescent="0.35"/>
    <row r="98388" customFormat="1" x14ac:dyDescent="0.35"/>
    <row r="98389" customFormat="1" x14ac:dyDescent="0.35"/>
    <row r="98390" customFormat="1" x14ac:dyDescent="0.35"/>
    <row r="98391" customFormat="1" x14ac:dyDescent="0.35"/>
    <row r="98392" customFormat="1" x14ac:dyDescent="0.35"/>
    <row r="98393" customFormat="1" x14ac:dyDescent="0.35"/>
    <row r="98394" customFormat="1" x14ac:dyDescent="0.35"/>
    <row r="98395" customFormat="1" x14ac:dyDescent="0.35"/>
    <row r="98396" customFormat="1" x14ac:dyDescent="0.35"/>
    <row r="98397" customFormat="1" x14ac:dyDescent="0.35"/>
    <row r="98398" customFormat="1" x14ac:dyDescent="0.35"/>
    <row r="98399" customFormat="1" x14ac:dyDescent="0.35"/>
    <row r="98400" customFormat="1" x14ac:dyDescent="0.35"/>
    <row r="98401" customFormat="1" x14ac:dyDescent="0.35"/>
    <row r="98402" customFormat="1" x14ac:dyDescent="0.35"/>
    <row r="98403" customFormat="1" x14ac:dyDescent="0.35"/>
    <row r="98404" customFormat="1" x14ac:dyDescent="0.35"/>
    <row r="98405" customFormat="1" x14ac:dyDescent="0.35"/>
    <row r="98406" customFormat="1" x14ac:dyDescent="0.35"/>
    <row r="98407" customFormat="1" x14ac:dyDescent="0.35"/>
    <row r="98408" customFormat="1" x14ac:dyDescent="0.35"/>
    <row r="98409" customFormat="1" x14ac:dyDescent="0.35"/>
    <row r="98410" customFormat="1" x14ac:dyDescent="0.35"/>
    <row r="98411" customFormat="1" x14ac:dyDescent="0.35"/>
    <row r="98412" customFormat="1" x14ac:dyDescent="0.35"/>
    <row r="98413" customFormat="1" x14ac:dyDescent="0.35"/>
    <row r="98414" customFormat="1" x14ac:dyDescent="0.35"/>
    <row r="98415" customFormat="1" x14ac:dyDescent="0.35"/>
    <row r="98416" customFormat="1" x14ac:dyDescent="0.35"/>
    <row r="98417" customFormat="1" x14ac:dyDescent="0.35"/>
    <row r="98418" customFormat="1" x14ac:dyDescent="0.35"/>
    <row r="98419" customFormat="1" x14ac:dyDescent="0.35"/>
    <row r="98420" customFormat="1" x14ac:dyDescent="0.35"/>
    <row r="98421" customFormat="1" x14ac:dyDescent="0.35"/>
    <row r="98422" customFormat="1" x14ac:dyDescent="0.35"/>
    <row r="98423" customFormat="1" x14ac:dyDescent="0.35"/>
    <row r="98424" customFormat="1" x14ac:dyDescent="0.35"/>
    <row r="98425" customFormat="1" x14ac:dyDescent="0.35"/>
    <row r="98426" customFormat="1" x14ac:dyDescent="0.35"/>
    <row r="98427" customFormat="1" x14ac:dyDescent="0.35"/>
    <row r="98428" customFormat="1" x14ac:dyDescent="0.35"/>
    <row r="98429" customFormat="1" x14ac:dyDescent="0.35"/>
    <row r="98430" customFormat="1" x14ac:dyDescent="0.35"/>
    <row r="98431" customFormat="1" x14ac:dyDescent="0.35"/>
    <row r="98432" customFormat="1" x14ac:dyDescent="0.35"/>
    <row r="98433" customFormat="1" x14ac:dyDescent="0.35"/>
    <row r="98434" customFormat="1" x14ac:dyDescent="0.35"/>
    <row r="98435" customFormat="1" x14ac:dyDescent="0.35"/>
    <row r="98436" customFormat="1" x14ac:dyDescent="0.35"/>
    <row r="98437" customFormat="1" x14ac:dyDescent="0.35"/>
    <row r="98438" customFormat="1" x14ac:dyDescent="0.35"/>
    <row r="98439" customFormat="1" x14ac:dyDescent="0.35"/>
    <row r="98440" customFormat="1" x14ac:dyDescent="0.35"/>
    <row r="98441" customFormat="1" x14ac:dyDescent="0.35"/>
    <row r="98442" customFormat="1" x14ac:dyDescent="0.35"/>
    <row r="98443" customFormat="1" x14ac:dyDescent="0.35"/>
    <row r="98444" customFormat="1" x14ac:dyDescent="0.35"/>
    <row r="98445" customFormat="1" x14ac:dyDescent="0.35"/>
    <row r="98446" customFormat="1" x14ac:dyDescent="0.35"/>
    <row r="98447" customFormat="1" x14ac:dyDescent="0.35"/>
    <row r="98448" customFormat="1" x14ac:dyDescent="0.35"/>
    <row r="98449" customFormat="1" x14ac:dyDescent="0.35"/>
    <row r="98450" customFormat="1" x14ac:dyDescent="0.35"/>
    <row r="98451" customFormat="1" x14ac:dyDescent="0.35"/>
    <row r="98452" customFormat="1" x14ac:dyDescent="0.35"/>
    <row r="98453" customFormat="1" x14ac:dyDescent="0.35"/>
    <row r="98454" customFormat="1" x14ac:dyDescent="0.35"/>
    <row r="98455" customFormat="1" x14ac:dyDescent="0.35"/>
    <row r="98456" customFormat="1" x14ac:dyDescent="0.35"/>
    <row r="98457" customFormat="1" x14ac:dyDescent="0.35"/>
    <row r="98458" customFormat="1" x14ac:dyDescent="0.35"/>
    <row r="98459" customFormat="1" x14ac:dyDescent="0.35"/>
    <row r="98460" customFormat="1" x14ac:dyDescent="0.35"/>
    <row r="98461" customFormat="1" x14ac:dyDescent="0.35"/>
    <row r="98462" customFormat="1" x14ac:dyDescent="0.35"/>
    <row r="98463" customFormat="1" x14ac:dyDescent="0.35"/>
    <row r="98464" customFormat="1" x14ac:dyDescent="0.35"/>
    <row r="98465" customFormat="1" x14ac:dyDescent="0.35"/>
    <row r="98466" customFormat="1" x14ac:dyDescent="0.35"/>
    <row r="98467" customFormat="1" x14ac:dyDescent="0.35"/>
    <row r="98468" customFormat="1" x14ac:dyDescent="0.35"/>
    <row r="98469" customFormat="1" x14ac:dyDescent="0.35"/>
    <row r="98470" customFormat="1" x14ac:dyDescent="0.35"/>
    <row r="98471" customFormat="1" x14ac:dyDescent="0.35"/>
    <row r="98472" customFormat="1" x14ac:dyDescent="0.35"/>
    <row r="98473" customFormat="1" x14ac:dyDescent="0.35"/>
    <row r="98474" customFormat="1" x14ac:dyDescent="0.35"/>
    <row r="98475" customFormat="1" x14ac:dyDescent="0.35"/>
    <row r="98476" customFormat="1" x14ac:dyDescent="0.35"/>
    <row r="98477" customFormat="1" x14ac:dyDescent="0.35"/>
    <row r="98478" customFormat="1" x14ac:dyDescent="0.35"/>
    <row r="98479" customFormat="1" x14ac:dyDescent="0.35"/>
    <row r="98480" customFormat="1" x14ac:dyDescent="0.35"/>
    <row r="98481" customFormat="1" x14ac:dyDescent="0.35"/>
    <row r="98482" customFormat="1" x14ac:dyDescent="0.35"/>
    <row r="98483" customFormat="1" x14ac:dyDescent="0.35"/>
    <row r="98484" customFormat="1" x14ac:dyDescent="0.35"/>
    <row r="98485" customFormat="1" x14ac:dyDescent="0.35"/>
    <row r="98486" customFormat="1" x14ac:dyDescent="0.35"/>
    <row r="98487" customFormat="1" x14ac:dyDescent="0.35"/>
    <row r="98488" customFormat="1" x14ac:dyDescent="0.35"/>
    <row r="98489" customFormat="1" x14ac:dyDescent="0.35"/>
    <row r="98490" customFormat="1" x14ac:dyDescent="0.35"/>
    <row r="98491" customFormat="1" x14ac:dyDescent="0.35"/>
    <row r="98492" customFormat="1" x14ac:dyDescent="0.35"/>
    <row r="98493" customFormat="1" x14ac:dyDescent="0.35"/>
    <row r="98494" customFormat="1" x14ac:dyDescent="0.35"/>
    <row r="98495" customFormat="1" x14ac:dyDescent="0.35"/>
    <row r="98496" customFormat="1" x14ac:dyDescent="0.35"/>
    <row r="98497" customFormat="1" x14ac:dyDescent="0.35"/>
    <row r="98498" customFormat="1" x14ac:dyDescent="0.35"/>
    <row r="98499" customFormat="1" x14ac:dyDescent="0.35"/>
    <row r="98500" customFormat="1" x14ac:dyDescent="0.35"/>
    <row r="98501" customFormat="1" x14ac:dyDescent="0.35"/>
    <row r="98502" customFormat="1" x14ac:dyDescent="0.35"/>
    <row r="98503" customFormat="1" x14ac:dyDescent="0.35"/>
    <row r="98504" customFormat="1" x14ac:dyDescent="0.35"/>
    <row r="98505" customFormat="1" x14ac:dyDescent="0.35"/>
    <row r="98506" customFormat="1" x14ac:dyDescent="0.35"/>
    <row r="98507" customFormat="1" x14ac:dyDescent="0.35"/>
    <row r="98508" customFormat="1" x14ac:dyDescent="0.35"/>
    <row r="98509" customFormat="1" x14ac:dyDescent="0.35"/>
    <row r="98510" customFormat="1" x14ac:dyDescent="0.35"/>
    <row r="98511" customFormat="1" x14ac:dyDescent="0.35"/>
    <row r="98512" customFormat="1" x14ac:dyDescent="0.35"/>
    <row r="98513" customFormat="1" x14ac:dyDescent="0.35"/>
    <row r="98514" customFormat="1" x14ac:dyDescent="0.35"/>
    <row r="98515" customFormat="1" x14ac:dyDescent="0.35"/>
    <row r="98516" customFormat="1" x14ac:dyDescent="0.35"/>
    <row r="98517" customFormat="1" x14ac:dyDescent="0.35"/>
    <row r="98518" customFormat="1" x14ac:dyDescent="0.35"/>
    <row r="98519" customFormat="1" x14ac:dyDescent="0.35"/>
    <row r="98520" customFormat="1" x14ac:dyDescent="0.35"/>
    <row r="98521" customFormat="1" x14ac:dyDescent="0.35"/>
    <row r="98522" customFormat="1" x14ac:dyDescent="0.35"/>
    <row r="98523" customFormat="1" x14ac:dyDescent="0.35"/>
    <row r="98524" customFormat="1" x14ac:dyDescent="0.35"/>
    <row r="98525" customFormat="1" x14ac:dyDescent="0.35"/>
    <row r="98526" customFormat="1" x14ac:dyDescent="0.35"/>
    <row r="98527" customFormat="1" x14ac:dyDescent="0.35"/>
    <row r="98528" customFormat="1" x14ac:dyDescent="0.35"/>
    <row r="98529" customFormat="1" x14ac:dyDescent="0.35"/>
    <row r="98530" customFormat="1" x14ac:dyDescent="0.35"/>
    <row r="98531" customFormat="1" x14ac:dyDescent="0.35"/>
    <row r="98532" customFormat="1" x14ac:dyDescent="0.35"/>
    <row r="98533" customFormat="1" x14ac:dyDescent="0.35"/>
    <row r="98534" customFormat="1" x14ac:dyDescent="0.35"/>
    <row r="98535" customFormat="1" x14ac:dyDescent="0.35"/>
    <row r="98536" customFormat="1" x14ac:dyDescent="0.35"/>
    <row r="98537" customFormat="1" x14ac:dyDescent="0.35"/>
    <row r="98538" customFormat="1" x14ac:dyDescent="0.35"/>
    <row r="98539" customFormat="1" x14ac:dyDescent="0.35"/>
    <row r="98540" customFormat="1" x14ac:dyDescent="0.35"/>
    <row r="98541" customFormat="1" x14ac:dyDescent="0.35"/>
    <row r="98542" customFormat="1" x14ac:dyDescent="0.35"/>
    <row r="98543" customFormat="1" x14ac:dyDescent="0.35"/>
    <row r="98544" customFormat="1" x14ac:dyDescent="0.35"/>
    <row r="98545" customFormat="1" x14ac:dyDescent="0.35"/>
    <row r="98546" customFormat="1" x14ac:dyDescent="0.35"/>
    <row r="98547" customFormat="1" x14ac:dyDescent="0.35"/>
    <row r="98548" customFormat="1" x14ac:dyDescent="0.35"/>
    <row r="98549" customFormat="1" x14ac:dyDescent="0.35"/>
    <row r="98550" customFormat="1" x14ac:dyDescent="0.35"/>
    <row r="98551" customFormat="1" x14ac:dyDescent="0.35"/>
    <row r="98552" customFormat="1" x14ac:dyDescent="0.35"/>
    <row r="98553" customFormat="1" x14ac:dyDescent="0.35"/>
    <row r="98554" customFormat="1" x14ac:dyDescent="0.35"/>
    <row r="98555" customFormat="1" x14ac:dyDescent="0.35"/>
    <row r="98556" customFormat="1" x14ac:dyDescent="0.35"/>
    <row r="98557" customFormat="1" x14ac:dyDescent="0.35"/>
    <row r="98558" customFormat="1" x14ac:dyDescent="0.35"/>
    <row r="98559" customFormat="1" x14ac:dyDescent="0.35"/>
    <row r="98560" customFormat="1" x14ac:dyDescent="0.35"/>
    <row r="98561" customFormat="1" x14ac:dyDescent="0.35"/>
    <row r="98562" customFormat="1" x14ac:dyDescent="0.35"/>
    <row r="98563" customFormat="1" x14ac:dyDescent="0.35"/>
    <row r="98564" customFormat="1" x14ac:dyDescent="0.35"/>
    <row r="98565" customFormat="1" x14ac:dyDescent="0.35"/>
    <row r="98566" customFormat="1" x14ac:dyDescent="0.35"/>
    <row r="98567" customFormat="1" x14ac:dyDescent="0.35"/>
    <row r="98568" customFormat="1" x14ac:dyDescent="0.35"/>
    <row r="98569" customFormat="1" x14ac:dyDescent="0.35"/>
    <row r="98570" customFormat="1" x14ac:dyDescent="0.35"/>
    <row r="98571" customFormat="1" x14ac:dyDescent="0.35"/>
    <row r="98572" customFormat="1" x14ac:dyDescent="0.35"/>
    <row r="98573" customFormat="1" x14ac:dyDescent="0.35"/>
    <row r="98574" customFormat="1" x14ac:dyDescent="0.35"/>
    <row r="98575" customFormat="1" x14ac:dyDescent="0.35"/>
    <row r="98576" customFormat="1" x14ac:dyDescent="0.35"/>
    <row r="98577" customFormat="1" x14ac:dyDescent="0.35"/>
    <row r="98578" customFormat="1" x14ac:dyDescent="0.35"/>
    <row r="98579" customFormat="1" x14ac:dyDescent="0.35"/>
    <row r="98580" customFormat="1" x14ac:dyDescent="0.35"/>
    <row r="98581" customFormat="1" x14ac:dyDescent="0.35"/>
    <row r="98582" customFormat="1" x14ac:dyDescent="0.35"/>
    <row r="98583" customFormat="1" x14ac:dyDescent="0.35"/>
    <row r="98584" customFormat="1" x14ac:dyDescent="0.35"/>
    <row r="98585" customFormat="1" x14ac:dyDescent="0.35"/>
    <row r="98586" customFormat="1" x14ac:dyDescent="0.35"/>
    <row r="98587" customFormat="1" x14ac:dyDescent="0.35"/>
    <row r="98588" customFormat="1" x14ac:dyDescent="0.35"/>
    <row r="98589" customFormat="1" x14ac:dyDescent="0.35"/>
    <row r="98590" customFormat="1" x14ac:dyDescent="0.35"/>
    <row r="98591" customFormat="1" x14ac:dyDescent="0.35"/>
    <row r="98592" customFormat="1" x14ac:dyDescent="0.35"/>
    <row r="98593" customFormat="1" x14ac:dyDescent="0.35"/>
    <row r="98594" customFormat="1" x14ac:dyDescent="0.35"/>
    <row r="98595" customFormat="1" x14ac:dyDescent="0.35"/>
    <row r="98596" customFormat="1" x14ac:dyDescent="0.35"/>
    <row r="98597" customFormat="1" x14ac:dyDescent="0.35"/>
    <row r="98598" customFormat="1" x14ac:dyDescent="0.35"/>
    <row r="98599" customFormat="1" x14ac:dyDescent="0.35"/>
    <row r="98600" customFormat="1" x14ac:dyDescent="0.35"/>
    <row r="98601" customFormat="1" x14ac:dyDescent="0.35"/>
    <row r="98602" customFormat="1" x14ac:dyDescent="0.35"/>
    <row r="98603" customFormat="1" x14ac:dyDescent="0.35"/>
    <row r="98604" customFormat="1" x14ac:dyDescent="0.35"/>
    <row r="98605" customFormat="1" x14ac:dyDescent="0.35"/>
    <row r="98606" customFormat="1" x14ac:dyDescent="0.35"/>
    <row r="98607" customFormat="1" x14ac:dyDescent="0.35"/>
    <row r="98608" customFormat="1" x14ac:dyDescent="0.35"/>
    <row r="98609" customFormat="1" x14ac:dyDescent="0.35"/>
    <row r="98610" customFormat="1" x14ac:dyDescent="0.35"/>
    <row r="98611" customFormat="1" x14ac:dyDescent="0.35"/>
    <row r="98612" customFormat="1" x14ac:dyDescent="0.35"/>
    <row r="98613" customFormat="1" x14ac:dyDescent="0.35"/>
    <row r="98614" customFormat="1" x14ac:dyDescent="0.35"/>
    <row r="98615" customFormat="1" x14ac:dyDescent="0.35"/>
    <row r="98616" customFormat="1" x14ac:dyDescent="0.35"/>
    <row r="98617" customFormat="1" x14ac:dyDescent="0.35"/>
    <row r="98618" customFormat="1" x14ac:dyDescent="0.35"/>
    <row r="98619" customFormat="1" x14ac:dyDescent="0.35"/>
    <row r="98620" customFormat="1" x14ac:dyDescent="0.35"/>
    <row r="98621" customFormat="1" x14ac:dyDescent="0.35"/>
    <row r="98622" customFormat="1" x14ac:dyDescent="0.35"/>
    <row r="98623" customFormat="1" x14ac:dyDescent="0.35"/>
    <row r="98624" customFormat="1" x14ac:dyDescent="0.35"/>
    <row r="98625" customFormat="1" x14ac:dyDescent="0.35"/>
    <row r="98626" customFormat="1" x14ac:dyDescent="0.35"/>
    <row r="98627" customFormat="1" x14ac:dyDescent="0.35"/>
    <row r="98628" customFormat="1" x14ac:dyDescent="0.35"/>
    <row r="98629" customFormat="1" x14ac:dyDescent="0.35"/>
    <row r="98630" customFormat="1" x14ac:dyDescent="0.35"/>
    <row r="98631" customFormat="1" x14ac:dyDescent="0.35"/>
    <row r="98632" customFormat="1" x14ac:dyDescent="0.35"/>
    <row r="98633" customFormat="1" x14ac:dyDescent="0.35"/>
    <row r="98634" customFormat="1" x14ac:dyDescent="0.35"/>
    <row r="98635" customFormat="1" x14ac:dyDescent="0.35"/>
    <row r="98636" customFormat="1" x14ac:dyDescent="0.35"/>
    <row r="98637" customFormat="1" x14ac:dyDescent="0.35"/>
    <row r="98638" customFormat="1" x14ac:dyDescent="0.35"/>
    <row r="98639" customFormat="1" x14ac:dyDescent="0.35"/>
    <row r="98640" customFormat="1" x14ac:dyDescent="0.35"/>
    <row r="98641" customFormat="1" x14ac:dyDescent="0.35"/>
    <row r="98642" customFormat="1" x14ac:dyDescent="0.35"/>
    <row r="98643" customFormat="1" x14ac:dyDescent="0.35"/>
    <row r="98644" customFormat="1" x14ac:dyDescent="0.35"/>
    <row r="98645" customFormat="1" x14ac:dyDescent="0.35"/>
    <row r="98646" customFormat="1" x14ac:dyDescent="0.35"/>
    <row r="98647" customFormat="1" x14ac:dyDescent="0.35"/>
    <row r="98648" customFormat="1" x14ac:dyDescent="0.35"/>
    <row r="98649" customFormat="1" x14ac:dyDescent="0.35"/>
    <row r="98650" customFormat="1" x14ac:dyDescent="0.35"/>
    <row r="98651" customFormat="1" x14ac:dyDescent="0.35"/>
    <row r="98652" customFormat="1" x14ac:dyDescent="0.35"/>
    <row r="98653" customFormat="1" x14ac:dyDescent="0.35"/>
    <row r="98654" customFormat="1" x14ac:dyDescent="0.35"/>
    <row r="98655" customFormat="1" x14ac:dyDescent="0.35"/>
    <row r="98656" customFormat="1" x14ac:dyDescent="0.35"/>
    <row r="98657" customFormat="1" x14ac:dyDescent="0.35"/>
    <row r="98658" customFormat="1" x14ac:dyDescent="0.35"/>
    <row r="98659" customFormat="1" x14ac:dyDescent="0.35"/>
    <row r="98660" customFormat="1" x14ac:dyDescent="0.35"/>
    <row r="98661" customFormat="1" x14ac:dyDescent="0.35"/>
    <row r="98662" customFormat="1" x14ac:dyDescent="0.35"/>
    <row r="98663" customFormat="1" x14ac:dyDescent="0.35"/>
    <row r="98664" customFormat="1" x14ac:dyDescent="0.35"/>
    <row r="98665" customFormat="1" x14ac:dyDescent="0.35"/>
    <row r="98666" customFormat="1" x14ac:dyDescent="0.35"/>
    <row r="98667" customFormat="1" x14ac:dyDescent="0.35"/>
    <row r="98668" customFormat="1" x14ac:dyDescent="0.35"/>
    <row r="98669" customFormat="1" x14ac:dyDescent="0.35"/>
    <row r="98670" customFormat="1" x14ac:dyDescent="0.35"/>
    <row r="98671" customFormat="1" x14ac:dyDescent="0.35"/>
    <row r="98672" customFormat="1" x14ac:dyDescent="0.35"/>
    <row r="98673" customFormat="1" x14ac:dyDescent="0.35"/>
    <row r="98674" customFormat="1" x14ac:dyDescent="0.35"/>
    <row r="98675" customFormat="1" x14ac:dyDescent="0.35"/>
    <row r="98676" customFormat="1" x14ac:dyDescent="0.35"/>
    <row r="98677" customFormat="1" x14ac:dyDescent="0.35"/>
    <row r="98678" customFormat="1" x14ac:dyDescent="0.35"/>
    <row r="98679" customFormat="1" x14ac:dyDescent="0.35"/>
    <row r="98680" customFormat="1" x14ac:dyDescent="0.35"/>
    <row r="98681" customFormat="1" x14ac:dyDescent="0.35"/>
    <row r="98682" customFormat="1" x14ac:dyDescent="0.35"/>
    <row r="98683" customFormat="1" x14ac:dyDescent="0.35"/>
    <row r="98684" customFormat="1" x14ac:dyDescent="0.35"/>
    <row r="98685" customFormat="1" x14ac:dyDescent="0.35"/>
    <row r="98686" customFormat="1" x14ac:dyDescent="0.35"/>
    <row r="98687" customFormat="1" x14ac:dyDescent="0.35"/>
    <row r="98688" customFormat="1" x14ac:dyDescent="0.35"/>
    <row r="98689" customFormat="1" x14ac:dyDescent="0.35"/>
    <row r="98690" customFormat="1" x14ac:dyDescent="0.35"/>
    <row r="98691" customFormat="1" x14ac:dyDescent="0.35"/>
    <row r="98692" customFormat="1" x14ac:dyDescent="0.35"/>
    <row r="98693" customFormat="1" x14ac:dyDescent="0.35"/>
    <row r="98694" customFormat="1" x14ac:dyDescent="0.35"/>
    <row r="98695" customFormat="1" x14ac:dyDescent="0.35"/>
    <row r="98696" customFormat="1" x14ac:dyDescent="0.35"/>
    <row r="98697" customFormat="1" x14ac:dyDescent="0.35"/>
    <row r="98698" customFormat="1" x14ac:dyDescent="0.35"/>
    <row r="98699" customFormat="1" x14ac:dyDescent="0.35"/>
    <row r="98700" customFormat="1" x14ac:dyDescent="0.35"/>
    <row r="98701" customFormat="1" x14ac:dyDescent="0.35"/>
    <row r="98702" customFormat="1" x14ac:dyDescent="0.35"/>
    <row r="98703" customFormat="1" x14ac:dyDescent="0.35"/>
    <row r="98704" customFormat="1" x14ac:dyDescent="0.35"/>
    <row r="98705" customFormat="1" x14ac:dyDescent="0.35"/>
    <row r="98706" customFormat="1" x14ac:dyDescent="0.35"/>
    <row r="98707" customFormat="1" x14ac:dyDescent="0.35"/>
    <row r="98708" customFormat="1" x14ac:dyDescent="0.35"/>
    <row r="98709" customFormat="1" x14ac:dyDescent="0.35"/>
    <row r="98710" customFormat="1" x14ac:dyDescent="0.35"/>
    <row r="98711" customFormat="1" x14ac:dyDescent="0.35"/>
    <row r="98712" customFormat="1" x14ac:dyDescent="0.35"/>
    <row r="98713" customFormat="1" x14ac:dyDescent="0.35"/>
    <row r="98714" customFormat="1" x14ac:dyDescent="0.35"/>
    <row r="98715" customFormat="1" x14ac:dyDescent="0.35"/>
    <row r="98716" customFormat="1" x14ac:dyDescent="0.35"/>
    <row r="98717" customFormat="1" x14ac:dyDescent="0.35"/>
    <row r="98718" customFormat="1" x14ac:dyDescent="0.35"/>
    <row r="98719" customFormat="1" x14ac:dyDescent="0.35"/>
    <row r="98720" customFormat="1" x14ac:dyDescent="0.35"/>
    <row r="98721" customFormat="1" x14ac:dyDescent="0.35"/>
    <row r="98722" customFormat="1" x14ac:dyDescent="0.35"/>
    <row r="98723" customFormat="1" x14ac:dyDescent="0.35"/>
    <row r="98724" customFormat="1" x14ac:dyDescent="0.35"/>
    <row r="98725" customFormat="1" x14ac:dyDescent="0.35"/>
    <row r="98726" customFormat="1" x14ac:dyDescent="0.35"/>
    <row r="98727" customFormat="1" x14ac:dyDescent="0.35"/>
    <row r="98728" customFormat="1" x14ac:dyDescent="0.35"/>
    <row r="98729" customFormat="1" x14ac:dyDescent="0.35"/>
    <row r="98730" customFormat="1" x14ac:dyDescent="0.35"/>
    <row r="98731" customFormat="1" x14ac:dyDescent="0.35"/>
    <row r="98732" customFormat="1" x14ac:dyDescent="0.35"/>
    <row r="98733" customFormat="1" x14ac:dyDescent="0.35"/>
    <row r="98734" customFormat="1" x14ac:dyDescent="0.35"/>
    <row r="98735" customFormat="1" x14ac:dyDescent="0.35"/>
    <row r="98736" customFormat="1" x14ac:dyDescent="0.35"/>
    <row r="98737" customFormat="1" x14ac:dyDescent="0.35"/>
    <row r="98738" customFormat="1" x14ac:dyDescent="0.35"/>
    <row r="98739" customFormat="1" x14ac:dyDescent="0.35"/>
    <row r="98740" customFormat="1" x14ac:dyDescent="0.35"/>
    <row r="98741" customFormat="1" x14ac:dyDescent="0.35"/>
    <row r="98742" customFormat="1" x14ac:dyDescent="0.35"/>
    <row r="98743" customFormat="1" x14ac:dyDescent="0.35"/>
    <row r="98744" customFormat="1" x14ac:dyDescent="0.35"/>
    <row r="98745" customFormat="1" x14ac:dyDescent="0.35"/>
    <row r="98746" customFormat="1" x14ac:dyDescent="0.35"/>
    <row r="98747" customFormat="1" x14ac:dyDescent="0.35"/>
    <row r="98748" customFormat="1" x14ac:dyDescent="0.35"/>
    <row r="98749" customFormat="1" x14ac:dyDescent="0.35"/>
    <row r="98750" customFormat="1" x14ac:dyDescent="0.35"/>
    <row r="98751" customFormat="1" x14ac:dyDescent="0.35"/>
    <row r="98752" customFormat="1" x14ac:dyDescent="0.35"/>
    <row r="98753" customFormat="1" x14ac:dyDescent="0.35"/>
    <row r="98754" customFormat="1" x14ac:dyDescent="0.35"/>
    <row r="98755" customFormat="1" x14ac:dyDescent="0.35"/>
    <row r="98756" customFormat="1" x14ac:dyDescent="0.35"/>
    <row r="98757" customFormat="1" x14ac:dyDescent="0.35"/>
    <row r="98758" customFormat="1" x14ac:dyDescent="0.35"/>
    <row r="98759" customFormat="1" x14ac:dyDescent="0.35"/>
    <row r="98760" customFormat="1" x14ac:dyDescent="0.35"/>
    <row r="98761" customFormat="1" x14ac:dyDescent="0.35"/>
    <row r="98762" customFormat="1" x14ac:dyDescent="0.35"/>
    <row r="98763" customFormat="1" x14ac:dyDescent="0.35"/>
    <row r="98764" customFormat="1" x14ac:dyDescent="0.35"/>
    <row r="98765" customFormat="1" x14ac:dyDescent="0.35"/>
    <row r="98766" customFormat="1" x14ac:dyDescent="0.35"/>
    <row r="98767" customFormat="1" x14ac:dyDescent="0.35"/>
    <row r="98768" customFormat="1" x14ac:dyDescent="0.35"/>
    <row r="98769" customFormat="1" x14ac:dyDescent="0.35"/>
    <row r="98770" customFormat="1" x14ac:dyDescent="0.35"/>
    <row r="98771" customFormat="1" x14ac:dyDescent="0.35"/>
    <row r="98772" customFormat="1" x14ac:dyDescent="0.35"/>
    <row r="98773" customFormat="1" x14ac:dyDescent="0.35"/>
    <row r="98774" customFormat="1" x14ac:dyDescent="0.35"/>
    <row r="98775" customFormat="1" x14ac:dyDescent="0.35"/>
    <row r="98776" customFormat="1" x14ac:dyDescent="0.35"/>
    <row r="98777" customFormat="1" x14ac:dyDescent="0.35"/>
    <row r="98778" customFormat="1" x14ac:dyDescent="0.35"/>
    <row r="98779" customFormat="1" x14ac:dyDescent="0.35"/>
    <row r="98780" customFormat="1" x14ac:dyDescent="0.35"/>
    <row r="98781" customFormat="1" x14ac:dyDescent="0.35"/>
    <row r="98782" customFormat="1" x14ac:dyDescent="0.35"/>
    <row r="98783" customFormat="1" x14ac:dyDescent="0.35"/>
    <row r="98784" customFormat="1" x14ac:dyDescent="0.35"/>
    <row r="98785" customFormat="1" x14ac:dyDescent="0.35"/>
    <row r="98786" customFormat="1" x14ac:dyDescent="0.35"/>
    <row r="98787" customFormat="1" x14ac:dyDescent="0.35"/>
    <row r="98788" customFormat="1" x14ac:dyDescent="0.35"/>
    <row r="98789" customFormat="1" x14ac:dyDescent="0.35"/>
    <row r="98790" customFormat="1" x14ac:dyDescent="0.35"/>
    <row r="98791" customFormat="1" x14ac:dyDescent="0.35"/>
    <row r="98792" customFormat="1" x14ac:dyDescent="0.35"/>
    <row r="98793" customFormat="1" x14ac:dyDescent="0.35"/>
    <row r="98794" customFormat="1" x14ac:dyDescent="0.35"/>
    <row r="98795" customFormat="1" x14ac:dyDescent="0.35"/>
    <row r="98796" customFormat="1" x14ac:dyDescent="0.35"/>
    <row r="98797" customFormat="1" x14ac:dyDescent="0.35"/>
    <row r="98798" customFormat="1" x14ac:dyDescent="0.35"/>
    <row r="98799" customFormat="1" x14ac:dyDescent="0.35"/>
    <row r="98800" customFormat="1" x14ac:dyDescent="0.35"/>
    <row r="98801" customFormat="1" x14ac:dyDescent="0.35"/>
    <row r="98802" customFormat="1" x14ac:dyDescent="0.35"/>
    <row r="98803" customFormat="1" x14ac:dyDescent="0.35"/>
    <row r="98804" customFormat="1" x14ac:dyDescent="0.35"/>
    <row r="98805" customFormat="1" x14ac:dyDescent="0.35"/>
    <row r="98806" customFormat="1" x14ac:dyDescent="0.35"/>
    <row r="98807" customFormat="1" x14ac:dyDescent="0.35"/>
    <row r="98808" customFormat="1" x14ac:dyDescent="0.35"/>
    <row r="98809" customFormat="1" x14ac:dyDescent="0.35"/>
    <row r="98810" customFormat="1" x14ac:dyDescent="0.35"/>
    <row r="98811" customFormat="1" x14ac:dyDescent="0.35"/>
    <row r="98812" customFormat="1" x14ac:dyDescent="0.35"/>
    <row r="98813" customFormat="1" x14ac:dyDescent="0.35"/>
    <row r="98814" customFormat="1" x14ac:dyDescent="0.35"/>
    <row r="98815" customFormat="1" x14ac:dyDescent="0.35"/>
    <row r="98816" customFormat="1" x14ac:dyDescent="0.35"/>
    <row r="98817" customFormat="1" x14ac:dyDescent="0.35"/>
    <row r="98818" customFormat="1" x14ac:dyDescent="0.35"/>
    <row r="98819" customFormat="1" x14ac:dyDescent="0.35"/>
    <row r="98820" customFormat="1" x14ac:dyDescent="0.35"/>
    <row r="98821" customFormat="1" x14ac:dyDescent="0.35"/>
    <row r="98822" customFormat="1" x14ac:dyDescent="0.35"/>
    <row r="98823" customFormat="1" x14ac:dyDescent="0.35"/>
    <row r="98824" customFormat="1" x14ac:dyDescent="0.35"/>
    <row r="98825" customFormat="1" x14ac:dyDescent="0.35"/>
    <row r="98826" customFormat="1" x14ac:dyDescent="0.35"/>
    <row r="98827" customFormat="1" x14ac:dyDescent="0.35"/>
    <row r="98828" customFormat="1" x14ac:dyDescent="0.35"/>
    <row r="98829" customFormat="1" x14ac:dyDescent="0.35"/>
    <row r="98830" customFormat="1" x14ac:dyDescent="0.35"/>
    <row r="98831" customFormat="1" x14ac:dyDescent="0.35"/>
    <row r="98832" customFormat="1" x14ac:dyDescent="0.35"/>
    <row r="98833" customFormat="1" x14ac:dyDescent="0.35"/>
    <row r="98834" customFormat="1" x14ac:dyDescent="0.35"/>
    <row r="98835" customFormat="1" x14ac:dyDescent="0.35"/>
    <row r="98836" customFormat="1" x14ac:dyDescent="0.35"/>
    <row r="98837" customFormat="1" x14ac:dyDescent="0.35"/>
    <row r="98838" customFormat="1" x14ac:dyDescent="0.35"/>
    <row r="98839" customFormat="1" x14ac:dyDescent="0.35"/>
    <row r="98840" customFormat="1" x14ac:dyDescent="0.35"/>
    <row r="98841" customFormat="1" x14ac:dyDescent="0.35"/>
    <row r="98842" customFormat="1" x14ac:dyDescent="0.35"/>
    <row r="98843" customFormat="1" x14ac:dyDescent="0.35"/>
    <row r="98844" customFormat="1" x14ac:dyDescent="0.35"/>
    <row r="98845" customFormat="1" x14ac:dyDescent="0.35"/>
    <row r="98846" customFormat="1" x14ac:dyDescent="0.35"/>
    <row r="98847" customFormat="1" x14ac:dyDescent="0.35"/>
    <row r="98848" customFormat="1" x14ac:dyDescent="0.35"/>
    <row r="98849" customFormat="1" x14ac:dyDescent="0.35"/>
    <row r="98850" customFormat="1" x14ac:dyDescent="0.35"/>
    <row r="98851" customFormat="1" x14ac:dyDescent="0.35"/>
    <row r="98852" customFormat="1" x14ac:dyDescent="0.35"/>
    <row r="98853" customFormat="1" x14ac:dyDescent="0.35"/>
    <row r="98854" customFormat="1" x14ac:dyDescent="0.35"/>
    <row r="98855" customFormat="1" x14ac:dyDescent="0.35"/>
    <row r="98856" customFormat="1" x14ac:dyDescent="0.35"/>
    <row r="98857" customFormat="1" x14ac:dyDescent="0.35"/>
    <row r="98858" customFormat="1" x14ac:dyDescent="0.35"/>
    <row r="98859" customFormat="1" x14ac:dyDescent="0.35"/>
    <row r="98860" customFormat="1" x14ac:dyDescent="0.35"/>
    <row r="98861" customFormat="1" x14ac:dyDescent="0.35"/>
    <row r="98862" customFormat="1" x14ac:dyDescent="0.35"/>
    <row r="98863" customFormat="1" x14ac:dyDescent="0.35"/>
    <row r="98864" customFormat="1" x14ac:dyDescent="0.35"/>
    <row r="98865" customFormat="1" x14ac:dyDescent="0.35"/>
    <row r="98866" customFormat="1" x14ac:dyDescent="0.35"/>
    <row r="98867" customFormat="1" x14ac:dyDescent="0.35"/>
    <row r="98868" customFormat="1" x14ac:dyDescent="0.35"/>
    <row r="98869" customFormat="1" x14ac:dyDescent="0.35"/>
    <row r="98870" customFormat="1" x14ac:dyDescent="0.35"/>
    <row r="98871" customFormat="1" x14ac:dyDescent="0.35"/>
    <row r="98872" customFormat="1" x14ac:dyDescent="0.35"/>
    <row r="98873" customFormat="1" x14ac:dyDescent="0.35"/>
    <row r="98874" customFormat="1" x14ac:dyDescent="0.35"/>
    <row r="98875" customFormat="1" x14ac:dyDescent="0.35"/>
    <row r="98876" customFormat="1" x14ac:dyDescent="0.35"/>
    <row r="98877" customFormat="1" x14ac:dyDescent="0.35"/>
    <row r="98878" customFormat="1" x14ac:dyDescent="0.35"/>
    <row r="98879" customFormat="1" x14ac:dyDescent="0.35"/>
    <row r="98880" customFormat="1" x14ac:dyDescent="0.35"/>
    <row r="98881" customFormat="1" x14ac:dyDescent="0.35"/>
    <row r="98882" customFormat="1" x14ac:dyDescent="0.35"/>
    <row r="98883" customFormat="1" x14ac:dyDescent="0.35"/>
    <row r="98884" customFormat="1" x14ac:dyDescent="0.35"/>
    <row r="98885" customFormat="1" x14ac:dyDescent="0.35"/>
    <row r="98886" customFormat="1" x14ac:dyDescent="0.35"/>
    <row r="98887" customFormat="1" x14ac:dyDescent="0.35"/>
    <row r="98888" customFormat="1" x14ac:dyDescent="0.35"/>
    <row r="98889" customFormat="1" x14ac:dyDescent="0.35"/>
    <row r="98890" customFormat="1" x14ac:dyDescent="0.35"/>
    <row r="98891" customFormat="1" x14ac:dyDescent="0.35"/>
    <row r="98892" customFormat="1" x14ac:dyDescent="0.35"/>
    <row r="98893" customFormat="1" x14ac:dyDescent="0.35"/>
    <row r="98894" customFormat="1" x14ac:dyDescent="0.35"/>
    <row r="98895" customFormat="1" x14ac:dyDescent="0.35"/>
    <row r="98896" customFormat="1" x14ac:dyDescent="0.35"/>
    <row r="98897" customFormat="1" x14ac:dyDescent="0.35"/>
    <row r="98898" customFormat="1" x14ac:dyDescent="0.35"/>
    <row r="98899" customFormat="1" x14ac:dyDescent="0.35"/>
    <row r="98900" customFormat="1" x14ac:dyDescent="0.35"/>
    <row r="98901" customFormat="1" x14ac:dyDescent="0.35"/>
    <row r="98902" customFormat="1" x14ac:dyDescent="0.35"/>
    <row r="98903" customFormat="1" x14ac:dyDescent="0.35"/>
    <row r="98904" customFormat="1" x14ac:dyDescent="0.35"/>
    <row r="98905" customFormat="1" x14ac:dyDescent="0.35"/>
    <row r="98906" customFormat="1" x14ac:dyDescent="0.35"/>
    <row r="98907" customFormat="1" x14ac:dyDescent="0.35"/>
    <row r="98908" customFormat="1" x14ac:dyDescent="0.35"/>
    <row r="98909" customFormat="1" x14ac:dyDescent="0.35"/>
    <row r="98910" customFormat="1" x14ac:dyDescent="0.35"/>
    <row r="98911" customFormat="1" x14ac:dyDescent="0.35"/>
    <row r="98912" customFormat="1" x14ac:dyDescent="0.35"/>
    <row r="98913" customFormat="1" x14ac:dyDescent="0.35"/>
    <row r="98914" customFormat="1" x14ac:dyDescent="0.35"/>
    <row r="98915" customFormat="1" x14ac:dyDescent="0.35"/>
    <row r="98916" customFormat="1" x14ac:dyDescent="0.35"/>
    <row r="98917" customFormat="1" x14ac:dyDescent="0.35"/>
    <row r="98918" customFormat="1" x14ac:dyDescent="0.35"/>
    <row r="98919" customFormat="1" x14ac:dyDescent="0.35"/>
    <row r="98920" customFormat="1" x14ac:dyDescent="0.35"/>
    <row r="98921" customFormat="1" x14ac:dyDescent="0.35"/>
    <row r="98922" customFormat="1" x14ac:dyDescent="0.35"/>
    <row r="98923" customFormat="1" x14ac:dyDescent="0.35"/>
    <row r="98924" customFormat="1" x14ac:dyDescent="0.35"/>
    <row r="98925" customFormat="1" x14ac:dyDescent="0.35"/>
    <row r="98926" customFormat="1" x14ac:dyDescent="0.35"/>
    <row r="98927" customFormat="1" x14ac:dyDescent="0.35"/>
    <row r="98928" customFormat="1" x14ac:dyDescent="0.35"/>
    <row r="98929" customFormat="1" x14ac:dyDescent="0.35"/>
    <row r="98930" customFormat="1" x14ac:dyDescent="0.35"/>
    <row r="98931" customFormat="1" x14ac:dyDescent="0.35"/>
    <row r="98932" customFormat="1" x14ac:dyDescent="0.35"/>
    <row r="98933" customFormat="1" x14ac:dyDescent="0.35"/>
    <row r="98934" customFormat="1" x14ac:dyDescent="0.35"/>
    <row r="98935" customFormat="1" x14ac:dyDescent="0.35"/>
    <row r="98936" customFormat="1" x14ac:dyDescent="0.35"/>
    <row r="98937" customFormat="1" x14ac:dyDescent="0.35"/>
    <row r="98938" customFormat="1" x14ac:dyDescent="0.35"/>
    <row r="98939" customFormat="1" x14ac:dyDescent="0.35"/>
    <row r="98940" customFormat="1" x14ac:dyDescent="0.35"/>
    <row r="98941" customFormat="1" x14ac:dyDescent="0.35"/>
    <row r="98942" customFormat="1" x14ac:dyDescent="0.35"/>
    <row r="98943" customFormat="1" x14ac:dyDescent="0.35"/>
    <row r="98944" customFormat="1" x14ac:dyDescent="0.35"/>
    <row r="98945" customFormat="1" x14ac:dyDescent="0.35"/>
    <row r="98946" customFormat="1" x14ac:dyDescent="0.35"/>
    <row r="98947" customFormat="1" x14ac:dyDescent="0.35"/>
    <row r="98948" customFormat="1" x14ac:dyDescent="0.35"/>
    <row r="98949" customFormat="1" x14ac:dyDescent="0.35"/>
    <row r="98950" customFormat="1" x14ac:dyDescent="0.35"/>
    <row r="98951" customFormat="1" x14ac:dyDescent="0.35"/>
    <row r="98952" customFormat="1" x14ac:dyDescent="0.35"/>
    <row r="98953" customFormat="1" x14ac:dyDescent="0.35"/>
    <row r="98954" customFormat="1" x14ac:dyDescent="0.35"/>
    <row r="98955" customFormat="1" x14ac:dyDescent="0.35"/>
    <row r="98956" customFormat="1" x14ac:dyDescent="0.35"/>
    <row r="98957" customFormat="1" x14ac:dyDescent="0.35"/>
    <row r="98958" customFormat="1" x14ac:dyDescent="0.35"/>
    <row r="98959" customFormat="1" x14ac:dyDescent="0.35"/>
    <row r="98960" customFormat="1" x14ac:dyDescent="0.35"/>
    <row r="98961" customFormat="1" x14ac:dyDescent="0.35"/>
    <row r="98962" customFormat="1" x14ac:dyDescent="0.35"/>
    <row r="98963" customFormat="1" x14ac:dyDescent="0.35"/>
    <row r="98964" customFormat="1" x14ac:dyDescent="0.35"/>
    <row r="98965" customFormat="1" x14ac:dyDescent="0.35"/>
    <row r="98966" customFormat="1" x14ac:dyDescent="0.35"/>
    <row r="98967" customFormat="1" x14ac:dyDescent="0.35"/>
    <row r="98968" customFormat="1" x14ac:dyDescent="0.35"/>
    <row r="98969" customFormat="1" x14ac:dyDescent="0.35"/>
    <row r="98970" customFormat="1" x14ac:dyDescent="0.35"/>
    <row r="98971" customFormat="1" x14ac:dyDescent="0.35"/>
    <row r="98972" customFormat="1" x14ac:dyDescent="0.35"/>
    <row r="98973" customFormat="1" x14ac:dyDescent="0.35"/>
    <row r="98974" customFormat="1" x14ac:dyDescent="0.35"/>
    <row r="98975" customFormat="1" x14ac:dyDescent="0.35"/>
    <row r="98976" customFormat="1" x14ac:dyDescent="0.35"/>
    <row r="98977" customFormat="1" x14ac:dyDescent="0.35"/>
    <row r="98978" customFormat="1" x14ac:dyDescent="0.35"/>
    <row r="98979" customFormat="1" x14ac:dyDescent="0.35"/>
    <row r="98980" customFormat="1" x14ac:dyDescent="0.35"/>
    <row r="98981" customFormat="1" x14ac:dyDescent="0.35"/>
    <row r="98982" customFormat="1" x14ac:dyDescent="0.35"/>
    <row r="98983" customFormat="1" x14ac:dyDescent="0.35"/>
    <row r="98984" customFormat="1" x14ac:dyDescent="0.35"/>
    <row r="98985" customFormat="1" x14ac:dyDescent="0.35"/>
    <row r="98986" customFormat="1" x14ac:dyDescent="0.35"/>
    <row r="98987" customFormat="1" x14ac:dyDescent="0.35"/>
    <row r="98988" customFormat="1" x14ac:dyDescent="0.35"/>
    <row r="98989" customFormat="1" x14ac:dyDescent="0.35"/>
    <row r="98990" customFormat="1" x14ac:dyDescent="0.35"/>
    <row r="98991" customFormat="1" x14ac:dyDescent="0.35"/>
    <row r="98992" customFormat="1" x14ac:dyDescent="0.35"/>
    <row r="98993" customFormat="1" x14ac:dyDescent="0.35"/>
    <row r="98994" customFormat="1" x14ac:dyDescent="0.35"/>
    <row r="98995" customFormat="1" x14ac:dyDescent="0.35"/>
    <row r="98996" customFormat="1" x14ac:dyDescent="0.35"/>
    <row r="98997" customFormat="1" x14ac:dyDescent="0.35"/>
    <row r="98998" customFormat="1" x14ac:dyDescent="0.35"/>
    <row r="98999" customFormat="1" x14ac:dyDescent="0.35"/>
    <row r="99000" customFormat="1" x14ac:dyDescent="0.35"/>
    <row r="99001" customFormat="1" x14ac:dyDescent="0.35"/>
    <row r="99002" customFormat="1" x14ac:dyDescent="0.35"/>
    <row r="99003" customFormat="1" x14ac:dyDescent="0.35"/>
    <row r="99004" customFormat="1" x14ac:dyDescent="0.35"/>
    <row r="99005" customFormat="1" x14ac:dyDescent="0.35"/>
    <row r="99006" customFormat="1" x14ac:dyDescent="0.35"/>
    <row r="99007" customFormat="1" x14ac:dyDescent="0.35"/>
    <row r="99008" customFormat="1" x14ac:dyDescent="0.35"/>
    <row r="99009" customFormat="1" x14ac:dyDescent="0.35"/>
    <row r="99010" customFormat="1" x14ac:dyDescent="0.35"/>
    <row r="99011" customFormat="1" x14ac:dyDescent="0.35"/>
    <row r="99012" customFormat="1" x14ac:dyDescent="0.35"/>
    <row r="99013" customFormat="1" x14ac:dyDescent="0.35"/>
    <row r="99014" customFormat="1" x14ac:dyDescent="0.35"/>
    <row r="99015" customFormat="1" x14ac:dyDescent="0.35"/>
    <row r="99016" customFormat="1" x14ac:dyDescent="0.35"/>
    <row r="99017" customFormat="1" x14ac:dyDescent="0.35"/>
    <row r="99018" customFormat="1" x14ac:dyDescent="0.35"/>
    <row r="99019" customFormat="1" x14ac:dyDescent="0.35"/>
    <row r="99020" customFormat="1" x14ac:dyDescent="0.35"/>
    <row r="99021" customFormat="1" x14ac:dyDescent="0.35"/>
    <row r="99022" customFormat="1" x14ac:dyDescent="0.35"/>
    <row r="99023" customFormat="1" x14ac:dyDescent="0.35"/>
    <row r="99024" customFormat="1" x14ac:dyDescent="0.35"/>
    <row r="99025" customFormat="1" x14ac:dyDescent="0.35"/>
    <row r="99026" customFormat="1" x14ac:dyDescent="0.35"/>
    <row r="99027" customFormat="1" x14ac:dyDescent="0.35"/>
    <row r="99028" customFormat="1" x14ac:dyDescent="0.35"/>
    <row r="99029" customFormat="1" x14ac:dyDescent="0.35"/>
    <row r="99030" customFormat="1" x14ac:dyDescent="0.35"/>
    <row r="99031" customFormat="1" x14ac:dyDescent="0.35"/>
    <row r="99032" customFormat="1" x14ac:dyDescent="0.35"/>
    <row r="99033" customFormat="1" x14ac:dyDescent="0.35"/>
    <row r="99034" customFormat="1" x14ac:dyDescent="0.35"/>
    <row r="99035" customFormat="1" x14ac:dyDescent="0.35"/>
    <row r="99036" customFormat="1" x14ac:dyDescent="0.35"/>
    <row r="99037" customFormat="1" x14ac:dyDescent="0.35"/>
    <row r="99038" customFormat="1" x14ac:dyDescent="0.35"/>
    <row r="99039" customFormat="1" x14ac:dyDescent="0.35"/>
    <row r="99040" customFormat="1" x14ac:dyDescent="0.35"/>
    <row r="99041" customFormat="1" x14ac:dyDescent="0.35"/>
    <row r="99042" customFormat="1" x14ac:dyDescent="0.35"/>
    <row r="99043" customFormat="1" x14ac:dyDescent="0.35"/>
    <row r="99044" customFormat="1" x14ac:dyDescent="0.35"/>
    <row r="99045" customFormat="1" x14ac:dyDescent="0.35"/>
    <row r="99046" customFormat="1" x14ac:dyDescent="0.35"/>
    <row r="99047" customFormat="1" x14ac:dyDescent="0.35"/>
    <row r="99048" customFormat="1" x14ac:dyDescent="0.35"/>
    <row r="99049" customFormat="1" x14ac:dyDescent="0.35"/>
    <row r="99050" customFormat="1" x14ac:dyDescent="0.35"/>
    <row r="99051" customFormat="1" x14ac:dyDescent="0.35"/>
    <row r="99052" customFormat="1" x14ac:dyDescent="0.35"/>
    <row r="99053" customFormat="1" x14ac:dyDescent="0.35"/>
    <row r="99054" customFormat="1" x14ac:dyDescent="0.35"/>
    <row r="99055" customFormat="1" x14ac:dyDescent="0.35"/>
    <row r="99056" customFormat="1" x14ac:dyDescent="0.35"/>
    <row r="99057" customFormat="1" x14ac:dyDescent="0.35"/>
    <row r="99058" customFormat="1" x14ac:dyDescent="0.35"/>
    <row r="99059" customFormat="1" x14ac:dyDescent="0.35"/>
    <row r="99060" customFormat="1" x14ac:dyDescent="0.35"/>
    <row r="99061" customFormat="1" x14ac:dyDescent="0.35"/>
    <row r="99062" customFormat="1" x14ac:dyDescent="0.35"/>
    <row r="99063" customFormat="1" x14ac:dyDescent="0.35"/>
    <row r="99064" customFormat="1" x14ac:dyDescent="0.35"/>
    <row r="99065" customFormat="1" x14ac:dyDescent="0.35"/>
    <row r="99066" customFormat="1" x14ac:dyDescent="0.35"/>
    <row r="99067" customFormat="1" x14ac:dyDescent="0.35"/>
    <row r="99068" customFormat="1" x14ac:dyDescent="0.35"/>
    <row r="99069" customFormat="1" x14ac:dyDescent="0.35"/>
    <row r="99070" customFormat="1" x14ac:dyDescent="0.35"/>
    <row r="99071" customFormat="1" x14ac:dyDescent="0.35"/>
    <row r="99072" customFormat="1" x14ac:dyDescent="0.35"/>
    <row r="99073" customFormat="1" x14ac:dyDescent="0.35"/>
    <row r="99074" customFormat="1" x14ac:dyDescent="0.35"/>
    <row r="99075" customFormat="1" x14ac:dyDescent="0.35"/>
    <row r="99076" customFormat="1" x14ac:dyDescent="0.35"/>
    <row r="99077" customFormat="1" x14ac:dyDescent="0.35"/>
    <row r="99078" customFormat="1" x14ac:dyDescent="0.35"/>
    <row r="99079" customFormat="1" x14ac:dyDescent="0.35"/>
    <row r="99080" customFormat="1" x14ac:dyDescent="0.35"/>
    <row r="99081" customFormat="1" x14ac:dyDescent="0.35"/>
    <row r="99082" customFormat="1" x14ac:dyDescent="0.35"/>
    <row r="99083" customFormat="1" x14ac:dyDescent="0.35"/>
    <row r="99084" customFormat="1" x14ac:dyDescent="0.35"/>
    <row r="99085" customFormat="1" x14ac:dyDescent="0.35"/>
    <row r="99086" customFormat="1" x14ac:dyDescent="0.35"/>
    <row r="99087" customFormat="1" x14ac:dyDescent="0.35"/>
    <row r="99088" customFormat="1" x14ac:dyDescent="0.35"/>
    <row r="99089" customFormat="1" x14ac:dyDescent="0.35"/>
    <row r="99090" customFormat="1" x14ac:dyDescent="0.35"/>
    <row r="99091" customFormat="1" x14ac:dyDescent="0.35"/>
    <row r="99092" customFormat="1" x14ac:dyDescent="0.35"/>
    <row r="99093" customFormat="1" x14ac:dyDescent="0.35"/>
    <row r="99094" customFormat="1" x14ac:dyDescent="0.35"/>
    <row r="99095" customFormat="1" x14ac:dyDescent="0.35"/>
    <row r="99096" customFormat="1" x14ac:dyDescent="0.35"/>
    <row r="99097" customFormat="1" x14ac:dyDescent="0.35"/>
    <row r="99098" customFormat="1" x14ac:dyDescent="0.35"/>
    <row r="99099" customFormat="1" x14ac:dyDescent="0.35"/>
    <row r="99100" customFormat="1" x14ac:dyDescent="0.35"/>
    <row r="99101" customFormat="1" x14ac:dyDescent="0.35"/>
    <row r="99102" customFormat="1" x14ac:dyDescent="0.35"/>
    <row r="99103" customFormat="1" x14ac:dyDescent="0.35"/>
    <row r="99104" customFormat="1" x14ac:dyDescent="0.35"/>
    <row r="99105" customFormat="1" x14ac:dyDescent="0.35"/>
    <row r="99106" customFormat="1" x14ac:dyDescent="0.35"/>
    <row r="99107" customFormat="1" x14ac:dyDescent="0.35"/>
    <row r="99108" customFormat="1" x14ac:dyDescent="0.35"/>
    <row r="99109" customFormat="1" x14ac:dyDescent="0.35"/>
    <row r="99110" customFormat="1" x14ac:dyDescent="0.35"/>
    <row r="99111" customFormat="1" x14ac:dyDescent="0.35"/>
    <row r="99112" customFormat="1" x14ac:dyDescent="0.35"/>
    <row r="99113" customFormat="1" x14ac:dyDescent="0.35"/>
    <row r="99114" customFormat="1" x14ac:dyDescent="0.35"/>
    <row r="99115" customFormat="1" x14ac:dyDescent="0.35"/>
    <row r="99116" customFormat="1" x14ac:dyDescent="0.35"/>
    <row r="99117" customFormat="1" x14ac:dyDescent="0.35"/>
    <row r="99118" customFormat="1" x14ac:dyDescent="0.35"/>
    <row r="99119" customFormat="1" x14ac:dyDescent="0.35"/>
    <row r="99120" customFormat="1" x14ac:dyDescent="0.35"/>
    <row r="99121" customFormat="1" x14ac:dyDescent="0.35"/>
    <row r="99122" customFormat="1" x14ac:dyDescent="0.35"/>
    <row r="99123" customFormat="1" x14ac:dyDescent="0.35"/>
    <row r="99124" customFormat="1" x14ac:dyDescent="0.35"/>
    <row r="99125" customFormat="1" x14ac:dyDescent="0.35"/>
    <row r="99126" customFormat="1" x14ac:dyDescent="0.35"/>
    <row r="99127" customFormat="1" x14ac:dyDescent="0.35"/>
    <row r="99128" customFormat="1" x14ac:dyDescent="0.35"/>
    <row r="99129" customFormat="1" x14ac:dyDescent="0.35"/>
    <row r="99130" customFormat="1" x14ac:dyDescent="0.35"/>
    <row r="99131" customFormat="1" x14ac:dyDescent="0.35"/>
    <row r="99132" customFormat="1" x14ac:dyDescent="0.35"/>
    <row r="99133" customFormat="1" x14ac:dyDescent="0.35"/>
    <row r="99134" customFormat="1" x14ac:dyDescent="0.35"/>
    <row r="99135" customFormat="1" x14ac:dyDescent="0.35"/>
    <row r="99136" customFormat="1" x14ac:dyDescent="0.35"/>
    <row r="99137" customFormat="1" x14ac:dyDescent="0.35"/>
    <row r="99138" customFormat="1" x14ac:dyDescent="0.35"/>
    <row r="99139" customFormat="1" x14ac:dyDescent="0.35"/>
    <row r="99140" customFormat="1" x14ac:dyDescent="0.35"/>
    <row r="99141" customFormat="1" x14ac:dyDescent="0.35"/>
    <row r="99142" customFormat="1" x14ac:dyDescent="0.35"/>
    <row r="99143" customFormat="1" x14ac:dyDescent="0.35"/>
    <row r="99144" customFormat="1" x14ac:dyDescent="0.35"/>
    <row r="99145" customFormat="1" x14ac:dyDescent="0.35"/>
    <row r="99146" customFormat="1" x14ac:dyDescent="0.35"/>
    <row r="99147" customFormat="1" x14ac:dyDescent="0.35"/>
    <row r="99148" customFormat="1" x14ac:dyDescent="0.35"/>
    <row r="99149" customFormat="1" x14ac:dyDescent="0.35"/>
    <row r="99150" customFormat="1" x14ac:dyDescent="0.35"/>
    <row r="99151" customFormat="1" x14ac:dyDescent="0.35"/>
    <row r="99152" customFormat="1" x14ac:dyDescent="0.35"/>
    <row r="99153" customFormat="1" x14ac:dyDescent="0.35"/>
    <row r="99154" customFormat="1" x14ac:dyDescent="0.35"/>
    <row r="99155" customFormat="1" x14ac:dyDescent="0.35"/>
    <row r="99156" customFormat="1" x14ac:dyDescent="0.35"/>
    <row r="99157" customFormat="1" x14ac:dyDescent="0.35"/>
    <row r="99158" customFormat="1" x14ac:dyDescent="0.35"/>
    <row r="99159" customFormat="1" x14ac:dyDescent="0.35"/>
    <row r="99160" customFormat="1" x14ac:dyDescent="0.35"/>
    <row r="99161" customFormat="1" x14ac:dyDescent="0.35"/>
    <row r="99162" customFormat="1" x14ac:dyDescent="0.35"/>
    <row r="99163" customFormat="1" x14ac:dyDescent="0.35"/>
    <row r="99164" customFormat="1" x14ac:dyDescent="0.35"/>
    <row r="99165" customFormat="1" x14ac:dyDescent="0.35"/>
    <row r="99166" customFormat="1" x14ac:dyDescent="0.35"/>
    <row r="99167" customFormat="1" x14ac:dyDescent="0.35"/>
    <row r="99168" customFormat="1" x14ac:dyDescent="0.35"/>
    <row r="99169" customFormat="1" x14ac:dyDescent="0.35"/>
    <row r="99170" customFormat="1" x14ac:dyDescent="0.35"/>
    <row r="99171" customFormat="1" x14ac:dyDescent="0.35"/>
    <row r="99172" customFormat="1" x14ac:dyDescent="0.35"/>
    <row r="99173" customFormat="1" x14ac:dyDescent="0.35"/>
    <row r="99174" customFormat="1" x14ac:dyDescent="0.35"/>
    <row r="99175" customFormat="1" x14ac:dyDescent="0.35"/>
    <row r="99176" customFormat="1" x14ac:dyDescent="0.35"/>
    <row r="99177" customFormat="1" x14ac:dyDescent="0.35"/>
    <row r="99178" customFormat="1" x14ac:dyDescent="0.35"/>
    <row r="99179" customFormat="1" x14ac:dyDescent="0.35"/>
    <row r="99180" customFormat="1" x14ac:dyDescent="0.35"/>
    <row r="99181" customFormat="1" x14ac:dyDescent="0.35"/>
    <row r="99182" customFormat="1" x14ac:dyDescent="0.35"/>
    <row r="99183" customFormat="1" x14ac:dyDescent="0.35"/>
    <row r="99184" customFormat="1" x14ac:dyDescent="0.35"/>
    <row r="99185" customFormat="1" x14ac:dyDescent="0.35"/>
    <row r="99186" customFormat="1" x14ac:dyDescent="0.35"/>
    <row r="99187" customFormat="1" x14ac:dyDescent="0.35"/>
    <row r="99188" customFormat="1" x14ac:dyDescent="0.35"/>
    <row r="99189" customFormat="1" x14ac:dyDescent="0.35"/>
    <row r="99190" customFormat="1" x14ac:dyDescent="0.35"/>
    <row r="99191" customFormat="1" x14ac:dyDescent="0.35"/>
    <row r="99192" customFormat="1" x14ac:dyDescent="0.35"/>
    <row r="99193" customFormat="1" x14ac:dyDescent="0.35"/>
    <row r="99194" customFormat="1" x14ac:dyDescent="0.35"/>
    <row r="99195" customFormat="1" x14ac:dyDescent="0.35"/>
    <row r="99196" customFormat="1" x14ac:dyDescent="0.35"/>
    <row r="99197" customFormat="1" x14ac:dyDescent="0.35"/>
    <row r="99198" customFormat="1" x14ac:dyDescent="0.35"/>
    <row r="99199" customFormat="1" x14ac:dyDescent="0.35"/>
    <row r="99200" customFormat="1" x14ac:dyDescent="0.35"/>
    <row r="99201" customFormat="1" x14ac:dyDescent="0.35"/>
    <row r="99202" customFormat="1" x14ac:dyDescent="0.35"/>
    <row r="99203" customFormat="1" x14ac:dyDescent="0.35"/>
    <row r="99204" customFormat="1" x14ac:dyDescent="0.35"/>
    <row r="99205" customFormat="1" x14ac:dyDescent="0.35"/>
    <row r="99206" customFormat="1" x14ac:dyDescent="0.35"/>
    <row r="99207" customFormat="1" x14ac:dyDescent="0.35"/>
    <row r="99208" customFormat="1" x14ac:dyDescent="0.35"/>
    <row r="99209" customFormat="1" x14ac:dyDescent="0.35"/>
    <row r="99210" customFormat="1" x14ac:dyDescent="0.35"/>
    <row r="99211" customFormat="1" x14ac:dyDescent="0.35"/>
    <row r="99212" customFormat="1" x14ac:dyDescent="0.35"/>
    <row r="99213" customFormat="1" x14ac:dyDescent="0.35"/>
    <row r="99214" customFormat="1" x14ac:dyDescent="0.35"/>
    <row r="99215" customFormat="1" x14ac:dyDescent="0.35"/>
    <row r="99216" customFormat="1" x14ac:dyDescent="0.35"/>
    <row r="99217" customFormat="1" x14ac:dyDescent="0.35"/>
    <row r="99218" customFormat="1" x14ac:dyDescent="0.35"/>
    <row r="99219" customFormat="1" x14ac:dyDescent="0.35"/>
    <row r="99220" customFormat="1" x14ac:dyDescent="0.35"/>
    <row r="99221" customFormat="1" x14ac:dyDescent="0.35"/>
    <row r="99222" customFormat="1" x14ac:dyDescent="0.35"/>
    <row r="99223" customFormat="1" x14ac:dyDescent="0.35"/>
    <row r="99224" customFormat="1" x14ac:dyDescent="0.35"/>
    <row r="99225" customFormat="1" x14ac:dyDescent="0.35"/>
    <row r="99226" customFormat="1" x14ac:dyDescent="0.35"/>
    <row r="99227" customFormat="1" x14ac:dyDescent="0.35"/>
    <row r="99228" customFormat="1" x14ac:dyDescent="0.35"/>
    <row r="99229" customFormat="1" x14ac:dyDescent="0.35"/>
    <row r="99230" customFormat="1" x14ac:dyDescent="0.35"/>
    <row r="99231" customFormat="1" x14ac:dyDescent="0.35"/>
    <row r="99232" customFormat="1" x14ac:dyDescent="0.35"/>
    <row r="99233" customFormat="1" x14ac:dyDescent="0.35"/>
    <row r="99234" customFormat="1" x14ac:dyDescent="0.35"/>
    <row r="99235" customFormat="1" x14ac:dyDescent="0.35"/>
    <row r="99236" customFormat="1" x14ac:dyDescent="0.35"/>
    <row r="99237" customFormat="1" x14ac:dyDescent="0.35"/>
    <row r="99238" customFormat="1" x14ac:dyDescent="0.35"/>
    <row r="99239" customFormat="1" x14ac:dyDescent="0.35"/>
    <row r="99240" customFormat="1" x14ac:dyDescent="0.35"/>
    <row r="99241" customFormat="1" x14ac:dyDescent="0.35"/>
    <row r="99242" customFormat="1" x14ac:dyDescent="0.35"/>
    <row r="99243" customFormat="1" x14ac:dyDescent="0.35"/>
    <row r="99244" customFormat="1" x14ac:dyDescent="0.35"/>
    <row r="99245" customFormat="1" x14ac:dyDescent="0.35"/>
    <row r="99246" customFormat="1" x14ac:dyDescent="0.35"/>
    <row r="99247" customFormat="1" x14ac:dyDescent="0.35"/>
    <row r="99248" customFormat="1" x14ac:dyDescent="0.35"/>
    <row r="99249" customFormat="1" x14ac:dyDescent="0.35"/>
    <row r="99250" customFormat="1" x14ac:dyDescent="0.35"/>
    <row r="99251" customFormat="1" x14ac:dyDescent="0.35"/>
    <row r="99252" customFormat="1" x14ac:dyDescent="0.35"/>
    <row r="99253" customFormat="1" x14ac:dyDescent="0.35"/>
    <row r="99254" customFormat="1" x14ac:dyDescent="0.35"/>
    <row r="99255" customFormat="1" x14ac:dyDescent="0.35"/>
    <row r="99256" customFormat="1" x14ac:dyDescent="0.35"/>
    <row r="99257" customFormat="1" x14ac:dyDescent="0.35"/>
    <row r="99258" customFormat="1" x14ac:dyDescent="0.35"/>
    <row r="99259" customFormat="1" x14ac:dyDescent="0.35"/>
    <row r="99260" customFormat="1" x14ac:dyDescent="0.35"/>
    <row r="99261" customFormat="1" x14ac:dyDescent="0.35"/>
    <row r="99262" customFormat="1" x14ac:dyDescent="0.35"/>
    <row r="99263" customFormat="1" x14ac:dyDescent="0.35"/>
    <row r="99264" customFormat="1" x14ac:dyDescent="0.35"/>
    <row r="99265" customFormat="1" x14ac:dyDescent="0.35"/>
    <row r="99266" customFormat="1" x14ac:dyDescent="0.35"/>
    <row r="99267" customFormat="1" x14ac:dyDescent="0.35"/>
    <row r="99268" customFormat="1" x14ac:dyDescent="0.35"/>
    <row r="99269" customFormat="1" x14ac:dyDescent="0.35"/>
    <row r="99270" customFormat="1" x14ac:dyDescent="0.35"/>
    <row r="99271" customFormat="1" x14ac:dyDescent="0.35"/>
    <row r="99272" customFormat="1" x14ac:dyDescent="0.35"/>
    <row r="99273" customFormat="1" x14ac:dyDescent="0.35"/>
    <row r="99274" customFormat="1" x14ac:dyDescent="0.35"/>
    <row r="99275" customFormat="1" x14ac:dyDescent="0.35"/>
    <row r="99276" customFormat="1" x14ac:dyDescent="0.35"/>
    <row r="99277" customFormat="1" x14ac:dyDescent="0.35"/>
    <row r="99278" customFormat="1" x14ac:dyDescent="0.35"/>
    <row r="99279" customFormat="1" x14ac:dyDescent="0.35"/>
    <row r="99280" customFormat="1" x14ac:dyDescent="0.35"/>
    <row r="99281" customFormat="1" x14ac:dyDescent="0.35"/>
    <row r="99282" customFormat="1" x14ac:dyDescent="0.35"/>
    <row r="99283" customFormat="1" x14ac:dyDescent="0.35"/>
    <row r="99284" customFormat="1" x14ac:dyDescent="0.35"/>
    <row r="99285" customFormat="1" x14ac:dyDescent="0.35"/>
    <row r="99286" customFormat="1" x14ac:dyDescent="0.35"/>
    <row r="99287" customFormat="1" x14ac:dyDescent="0.35"/>
    <row r="99288" customFormat="1" x14ac:dyDescent="0.35"/>
    <row r="99289" customFormat="1" x14ac:dyDescent="0.35"/>
    <row r="99290" customFormat="1" x14ac:dyDescent="0.35"/>
    <row r="99291" customFormat="1" x14ac:dyDescent="0.35"/>
    <row r="99292" customFormat="1" x14ac:dyDescent="0.35"/>
    <row r="99293" customFormat="1" x14ac:dyDescent="0.35"/>
    <row r="99294" customFormat="1" x14ac:dyDescent="0.35"/>
    <row r="99295" customFormat="1" x14ac:dyDescent="0.35"/>
    <row r="99296" customFormat="1" x14ac:dyDescent="0.35"/>
    <row r="99297" customFormat="1" x14ac:dyDescent="0.35"/>
    <row r="99298" customFormat="1" x14ac:dyDescent="0.35"/>
    <row r="99299" customFormat="1" x14ac:dyDescent="0.35"/>
    <row r="99300" customFormat="1" x14ac:dyDescent="0.35"/>
    <row r="99301" customFormat="1" x14ac:dyDescent="0.35"/>
    <row r="99302" customFormat="1" x14ac:dyDescent="0.35"/>
    <row r="99303" customFormat="1" x14ac:dyDescent="0.35"/>
    <row r="99304" customFormat="1" x14ac:dyDescent="0.35"/>
    <row r="99305" customFormat="1" x14ac:dyDescent="0.35"/>
    <row r="99306" customFormat="1" x14ac:dyDescent="0.35"/>
    <row r="99307" customFormat="1" x14ac:dyDescent="0.35"/>
    <row r="99308" customFormat="1" x14ac:dyDescent="0.35"/>
    <row r="99309" customFormat="1" x14ac:dyDescent="0.35"/>
    <row r="99310" customFormat="1" x14ac:dyDescent="0.35"/>
    <row r="99311" customFormat="1" x14ac:dyDescent="0.35"/>
    <row r="99312" customFormat="1" x14ac:dyDescent="0.35"/>
    <row r="99313" customFormat="1" x14ac:dyDescent="0.35"/>
    <row r="99314" customFormat="1" x14ac:dyDescent="0.35"/>
    <row r="99315" customFormat="1" x14ac:dyDescent="0.35"/>
    <row r="99316" customFormat="1" x14ac:dyDescent="0.35"/>
    <row r="99317" customFormat="1" x14ac:dyDescent="0.35"/>
    <row r="99318" customFormat="1" x14ac:dyDescent="0.35"/>
    <row r="99319" customFormat="1" x14ac:dyDescent="0.35"/>
    <row r="99320" customFormat="1" x14ac:dyDescent="0.35"/>
    <row r="99321" customFormat="1" x14ac:dyDescent="0.35"/>
    <row r="99322" customFormat="1" x14ac:dyDescent="0.35"/>
    <row r="99323" customFormat="1" x14ac:dyDescent="0.35"/>
    <row r="99324" customFormat="1" x14ac:dyDescent="0.35"/>
    <row r="99325" customFormat="1" x14ac:dyDescent="0.35"/>
    <row r="99326" customFormat="1" x14ac:dyDescent="0.35"/>
    <row r="99327" customFormat="1" x14ac:dyDescent="0.35"/>
    <row r="99328" customFormat="1" x14ac:dyDescent="0.35"/>
    <row r="99329" customFormat="1" x14ac:dyDescent="0.35"/>
    <row r="99330" customFormat="1" x14ac:dyDescent="0.35"/>
    <row r="99331" customFormat="1" x14ac:dyDescent="0.35"/>
    <row r="99332" customFormat="1" x14ac:dyDescent="0.35"/>
    <row r="99333" customFormat="1" x14ac:dyDescent="0.35"/>
    <row r="99334" customFormat="1" x14ac:dyDescent="0.35"/>
    <row r="99335" customFormat="1" x14ac:dyDescent="0.35"/>
    <row r="99336" customFormat="1" x14ac:dyDescent="0.35"/>
    <row r="99337" customFormat="1" x14ac:dyDescent="0.35"/>
    <row r="99338" customFormat="1" x14ac:dyDescent="0.35"/>
    <row r="99339" customFormat="1" x14ac:dyDescent="0.35"/>
    <row r="99340" customFormat="1" x14ac:dyDescent="0.35"/>
    <row r="99341" customFormat="1" x14ac:dyDescent="0.35"/>
    <row r="99342" customFormat="1" x14ac:dyDescent="0.35"/>
    <row r="99343" customFormat="1" x14ac:dyDescent="0.35"/>
    <row r="99344" customFormat="1" x14ac:dyDescent="0.35"/>
    <row r="99345" customFormat="1" x14ac:dyDescent="0.35"/>
    <row r="99346" customFormat="1" x14ac:dyDescent="0.35"/>
    <row r="99347" customFormat="1" x14ac:dyDescent="0.35"/>
    <row r="99348" customFormat="1" x14ac:dyDescent="0.35"/>
    <row r="99349" customFormat="1" x14ac:dyDescent="0.35"/>
    <row r="99350" customFormat="1" x14ac:dyDescent="0.35"/>
    <row r="99351" customFormat="1" x14ac:dyDescent="0.35"/>
    <row r="99352" customFormat="1" x14ac:dyDescent="0.35"/>
    <row r="99353" customFormat="1" x14ac:dyDescent="0.35"/>
    <row r="99354" customFormat="1" x14ac:dyDescent="0.35"/>
    <row r="99355" customFormat="1" x14ac:dyDescent="0.35"/>
    <row r="99356" customFormat="1" x14ac:dyDescent="0.35"/>
    <row r="99357" customFormat="1" x14ac:dyDescent="0.35"/>
    <row r="99358" customFormat="1" x14ac:dyDescent="0.35"/>
    <row r="99359" customFormat="1" x14ac:dyDescent="0.35"/>
    <row r="99360" customFormat="1" x14ac:dyDescent="0.35"/>
    <row r="99361" customFormat="1" x14ac:dyDescent="0.35"/>
    <row r="99362" customFormat="1" x14ac:dyDescent="0.35"/>
    <row r="99363" customFormat="1" x14ac:dyDescent="0.35"/>
    <row r="99364" customFormat="1" x14ac:dyDescent="0.35"/>
    <row r="99365" customFormat="1" x14ac:dyDescent="0.35"/>
    <row r="99366" customFormat="1" x14ac:dyDescent="0.35"/>
    <row r="99367" customFormat="1" x14ac:dyDescent="0.35"/>
    <row r="99368" customFormat="1" x14ac:dyDescent="0.35"/>
    <row r="99369" customFormat="1" x14ac:dyDescent="0.35"/>
    <row r="99370" customFormat="1" x14ac:dyDescent="0.35"/>
    <row r="99371" customFormat="1" x14ac:dyDescent="0.35"/>
    <row r="99372" customFormat="1" x14ac:dyDescent="0.35"/>
    <row r="99373" customFormat="1" x14ac:dyDescent="0.35"/>
    <row r="99374" customFormat="1" x14ac:dyDescent="0.35"/>
    <row r="99375" customFormat="1" x14ac:dyDescent="0.35"/>
    <row r="99376" customFormat="1" x14ac:dyDescent="0.35"/>
    <row r="99377" customFormat="1" x14ac:dyDescent="0.35"/>
    <row r="99378" customFormat="1" x14ac:dyDescent="0.35"/>
    <row r="99379" customFormat="1" x14ac:dyDescent="0.35"/>
    <row r="99380" customFormat="1" x14ac:dyDescent="0.35"/>
    <row r="99381" customFormat="1" x14ac:dyDescent="0.35"/>
    <row r="99382" customFormat="1" x14ac:dyDescent="0.35"/>
    <row r="99383" customFormat="1" x14ac:dyDescent="0.35"/>
    <row r="99384" customFormat="1" x14ac:dyDescent="0.35"/>
    <row r="99385" customFormat="1" x14ac:dyDescent="0.35"/>
    <row r="99386" customFormat="1" x14ac:dyDescent="0.35"/>
    <row r="99387" customFormat="1" x14ac:dyDescent="0.35"/>
    <row r="99388" customFormat="1" x14ac:dyDescent="0.35"/>
    <row r="99389" customFormat="1" x14ac:dyDescent="0.35"/>
    <row r="99390" customFormat="1" x14ac:dyDescent="0.35"/>
    <row r="99391" customFormat="1" x14ac:dyDescent="0.35"/>
    <row r="99392" customFormat="1" x14ac:dyDescent="0.35"/>
    <row r="99393" customFormat="1" x14ac:dyDescent="0.35"/>
    <row r="99394" customFormat="1" x14ac:dyDescent="0.35"/>
    <row r="99395" customFormat="1" x14ac:dyDescent="0.35"/>
    <row r="99396" customFormat="1" x14ac:dyDescent="0.35"/>
    <row r="99397" customFormat="1" x14ac:dyDescent="0.35"/>
    <row r="99398" customFormat="1" x14ac:dyDescent="0.35"/>
    <row r="99399" customFormat="1" x14ac:dyDescent="0.35"/>
    <row r="99400" customFormat="1" x14ac:dyDescent="0.35"/>
    <row r="99401" customFormat="1" x14ac:dyDescent="0.35"/>
    <row r="99402" customFormat="1" x14ac:dyDescent="0.35"/>
    <row r="99403" customFormat="1" x14ac:dyDescent="0.35"/>
    <row r="99404" customFormat="1" x14ac:dyDescent="0.35"/>
    <row r="99405" customFormat="1" x14ac:dyDescent="0.35"/>
    <row r="99406" customFormat="1" x14ac:dyDescent="0.35"/>
    <row r="99407" customFormat="1" x14ac:dyDescent="0.35"/>
    <row r="99408" customFormat="1" x14ac:dyDescent="0.35"/>
    <row r="99409" customFormat="1" x14ac:dyDescent="0.35"/>
    <row r="99410" customFormat="1" x14ac:dyDescent="0.35"/>
    <row r="99411" customFormat="1" x14ac:dyDescent="0.35"/>
    <row r="99412" customFormat="1" x14ac:dyDescent="0.35"/>
    <row r="99413" customFormat="1" x14ac:dyDescent="0.35"/>
    <row r="99414" customFormat="1" x14ac:dyDescent="0.35"/>
    <row r="99415" customFormat="1" x14ac:dyDescent="0.35"/>
    <row r="99416" customFormat="1" x14ac:dyDescent="0.35"/>
    <row r="99417" customFormat="1" x14ac:dyDescent="0.35"/>
    <row r="99418" customFormat="1" x14ac:dyDescent="0.35"/>
    <row r="99419" customFormat="1" x14ac:dyDescent="0.35"/>
    <row r="99420" customFormat="1" x14ac:dyDescent="0.35"/>
    <row r="99421" customFormat="1" x14ac:dyDescent="0.35"/>
    <row r="99422" customFormat="1" x14ac:dyDescent="0.35"/>
    <row r="99423" customFormat="1" x14ac:dyDescent="0.35"/>
    <row r="99424" customFormat="1" x14ac:dyDescent="0.35"/>
    <row r="99425" customFormat="1" x14ac:dyDescent="0.35"/>
    <row r="99426" customFormat="1" x14ac:dyDescent="0.35"/>
    <row r="99427" customFormat="1" x14ac:dyDescent="0.35"/>
    <row r="99428" customFormat="1" x14ac:dyDescent="0.35"/>
    <row r="99429" customFormat="1" x14ac:dyDescent="0.35"/>
    <row r="99430" customFormat="1" x14ac:dyDescent="0.35"/>
    <row r="99431" customFormat="1" x14ac:dyDescent="0.35"/>
    <row r="99432" customFormat="1" x14ac:dyDescent="0.35"/>
    <row r="99433" customFormat="1" x14ac:dyDescent="0.35"/>
    <row r="99434" customFormat="1" x14ac:dyDescent="0.35"/>
    <row r="99435" customFormat="1" x14ac:dyDescent="0.35"/>
    <row r="99436" customFormat="1" x14ac:dyDescent="0.35"/>
    <row r="99437" customFormat="1" x14ac:dyDescent="0.35"/>
    <row r="99438" customFormat="1" x14ac:dyDescent="0.35"/>
    <row r="99439" customFormat="1" x14ac:dyDescent="0.35"/>
    <row r="99440" customFormat="1" x14ac:dyDescent="0.35"/>
    <row r="99441" customFormat="1" x14ac:dyDescent="0.35"/>
    <row r="99442" customFormat="1" x14ac:dyDescent="0.35"/>
    <row r="99443" customFormat="1" x14ac:dyDescent="0.35"/>
    <row r="99444" customFormat="1" x14ac:dyDescent="0.35"/>
    <row r="99445" customFormat="1" x14ac:dyDescent="0.35"/>
    <row r="99446" customFormat="1" x14ac:dyDescent="0.35"/>
    <row r="99447" customFormat="1" x14ac:dyDescent="0.35"/>
    <row r="99448" customFormat="1" x14ac:dyDescent="0.35"/>
    <row r="99449" customFormat="1" x14ac:dyDescent="0.35"/>
    <row r="99450" customFormat="1" x14ac:dyDescent="0.35"/>
    <row r="99451" customFormat="1" x14ac:dyDescent="0.35"/>
    <row r="99452" customFormat="1" x14ac:dyDescent="0.35"/>
    <row r="99453" customFormat="1" x14ac:dyDescent="0.35"/>
    <row r="99454" customFormat="1" x14ac:dyDescent="0.35"/>
    <row r="99455" customFormat="1" x14ac:dyDescent="0.35"/>
    <row r="99456" customFormat="1" x14ac:dyDescent="0.35"/>
    <row r="99457" customFormat="1" x14ac:dyDescent="0.35"/>
    <row r="99458" customFormat="1" x14ac:dyDescent="0.35"/>
    <row r="99459" customFormat="1" x14ac:dyDescent="0.35"/>
    <row r="99460" customFormat="1" x14ac:dyDescent="0.35"/>
    <row r="99461" customFormat="1" x14ac:dyDescent="0.35"/>
    <row r="99462" customFormat="1" x14ac:dyDescent="0.35"/>
    <row r="99463" customFormat="1" x14ac:dyDescent="0.35"/>
    <row r="99464" customFormat="1" x14ac:dyDescent="0.35"/>
    <row r="99465" customFormat="1" x14ac:dyDescent="0.35"/>
    <row r="99466" customFormat="1" x14ac:dyDescent="0.35"/>
    <row r="99467" customFormat="1" x14ac:dyDescent="0.35"/>
    <row r="99468" customFormat="1" x14ac:dyDescent="0.35"/>
    <row r="99469" customFormat="1" x14ac:dyDescent="0.35"/>
    <row r="99470" customFormat="1" x14ac:dyDescent="0.35"/>
    <row r="99471" customFormat="1" x14ac:dyDescent="0.35"/>
    <row r="99472" customFormat="1" x14ac:dyDescent="0.35"/>
    <row r="99473" customFormat="1" x14ac:dyDescent="0.35"/>
    <row r="99474" customFormat="1" x14ac:dyDescent="0.35"/>
    <row r="99475" customFormat="1" x14ac:dyDescent="0.35"/>
    <row r="99476" customFormat="1" x14ac:dyDescent="0.35"/>
    <row r="99477" customFormat="1" x14ac:dyDescent="0.35"/>
    <row r="99478" customFormat="1" x14ac:dyDescent="0.35"/>
    <row r="99479" customFormat="1" x14ac:dyDescent="0.35"/>
    <row r="99480" customFormat="1" x14ac:dyDescent="0.35"/>
    <row r="99481" customFormat="1" x14ac:dyDescent="0.35"/>
    <row r="99482" customFormat="1" x14ac:dyDescent="0.35"/>
    <row r="99483" customFormat="1" x14ac:dyDescent="0.35"/>
    <row r="99484" customFormat="1" x14ac:dyDescent="0.35"/>
    <row r="99485" customFormat="1" x14ac:dyDescent="0.35"/>
    <row r="99486" customFormat="1" x14ac:dyDescent="0.35"/>
    <row r="99487" customFormat="1" x14ac:dyDescent="0.35"/>
    <row r="99488" customFormat="1" x14ac:dyDescent="0.35"/>
    <row r="99489" customFormat="1" x14ac:dyDescent="0.35"/>
    <row r="99490" customFormat="1" x14ac:dyDescent="0.35"/>
    <row r="99491" customFormat="1" x14ac:dyDescent="0.35"/>
    <row r="99492" customFormat="1" x14ac:dyDescent="0.35"/>
    <row r="99493" customFormat="1" x14ac:dyDescent="0.35"/>
    <row r="99494" customFormat="1" x14ac:dyDescent="0.35"/>
    <row r="99495" customFormat="1" x14ac:dyDescent="0.35"/>
    <row r="99496" customFormat="1" x14ac:dyDescent="0.35"/>
    <row r="99497" customFormat="1" x14ac:dyDescent="0.35"/>
    <row r="99498" customFormat="1" x14ac:dyDescent="0.35"/>
    <row r="99499" customFormat="1" x14ac:dyDescent="0.35"/>
    <row r="99500" customFormat="1" x14ac:dyDescent="0.35"/>
    <row r="99501" customFormat="1" x14ac:dyDescent="0.35"/>
    <row r="99502" customFormat="1" x14ac:dyDescent="0.35"/>
    <row r="99503" customFormat="1" x14ac:dyDescent="0.35"/>
    <row r="99504" customFormat="1" x14ac:dyDescent="0.35"/>
    <row r="99505" customFormat="1" x14ac:dyDescent="0.35"/>
    <row r="99506" customFormat="1" x14ac:dyDescent="0.35"/>
    <row r="99507" customFormat="1" x14ac:dyDescent="0.35"/>
    <row r="99508" customFormat="1" x14ac:dyDescent="0.35"/>
    <row r="99509" customFormat="1" x14ac:dyDescent="0.35"/>
    <row r="99510" customFormat="1" x14ac:dyDescent="0.35"/>
    <row r="99511" customFormat="1" x14ac:dyDescent="0.35"/>
    <row r="99512" customFormat="1" x14ac:dyDescent="0.35"/>
    <row r="99513" customFormat="1" x14ac:dyDescent="0.35"/>
    <row r="99514" customFormat="1" x14ac:dyDescent="0.35"/>
    <row r="99515" customFormat="1" x14ac:dyDescent="0.35"/>
    <row r="99516" customFormat="1" x14ac:dyDescent="0.35"/>
    <row r="99517" customFormat="1" x14ac:dyDescent="0.35"/>
    <row r="99518" customFormat="1" x14ac:dyDescent="0.35"/>
    <row r="99519" customFormat="1" x14ac:dyDescent="0.35"/>
    <row r="99520" customFormat="1" x14ac:dyDescent="0.35"/>
    <row r="99521" customFormat="1" x14ac:dyDescent="0.35"/>
    <row r="99522" customFormat="1" x14ac:dyDescent="0.35"/>
    <row r="99523" customFormat="1" x14ac:dyDescent="0.35"/>
    <row r="99524" customFormat="1" x14ac:dyDescent="0.35"/>
    <row r="99525" customFormat="1" x14ac:dyDescent="0.35"/>
    <row r="99526" customFormat="1" x14ac:dyDescent="0.35"/>
    <row r="99527" customFormat="1" x14ac:dyDescent="0.35"/>
    <row r="99528" customFormat="1" x14ac:dyDescent="0.35"/>
    <row r="99529" customFormat="1" x14ac:dyDescent="0.35"/>
    <row r="99530" customFormat="1" x14ac:dyDescent="0.35"/>
    <row r="99531" customFormat="1" x14ac:dyDescent="0.35"/>
    <row r="99532" customFormat="1" x14ac:dyDescent="0.35"/>
    <row r="99533" customFormat="1" x14ac:dyDescent="0.35"/>
    <row r="99534" customFormat="1" x14ac:dyDescent="0.35"/>
    <row r="99535" customFormat="1" x14ac:dyDescent="0.35"/>
    <row r="99536" customFormat="1" x14ac:dyDescent="0.35"/>
    <row r="99537" customFormat="1" x14ac:dyDescent="0.35"/>
    <row r="99538" customFormat="1" x14ac:dyDescent="0.35"/>
    <row r="99539" customFormat="1" x14ac:dyDescent="0.35"/>
    <row r="99540" customFormat="1" x14ac:dyDescent="0.35"/>
    <row r="99541" customFormat="1" x14ac:dyDescent="0.35"/>
    <row r="99542" customFormat="1" x14ac:dyDescent="0.35"/>
    <row r="99543" customFormat="1" x14ac:dyDescent="0.35"/>
    <row r="99544" customFormat="1" x14ac:dyDescent="0.35"/>
    <row r="99545" customFormat="1" x14ac:dyDescent="0.35"/>
    <row r="99546" customFormat="1" x14ac:dyDescent="0.35"/>
    <row r="99547" customFormat="1" x14ac:dyDescent="0.35"/>
    <row r="99548" customFormat="1" x14ac:dyDescent="0.35"/>
    <row r="99549" customFormat="1" x14ac:dyDescent="0.35"/>
    <row r="99550" customFormat="1" x14ac:dyDescent="0.35"/>
    <row r="99551" customFormat="1" x14ac:dyDescent="0.35"/>
    <row r="99552" customFormat="1" x14ac:dyDescent="0.35"/>
    <row r="99553" customFormat="1" x14ac:dyDescent="0.35"/>
    <row r="99554" customFormat="1" x14ac:dyDescent="0.35"/>
    <row r="99555" customFormat="1" x14ac:dyDescent="0.35"/>
    <row r="99556" customFormat="1" x14ac:dyDescent="0.35"/>
    <row r="99557" customFormat="1" x14ac:dyDescent="0.35"/>
    <row r="99558" customFormat="1" x14ac:dyDescent="0.35"/>
    <row r="99559" customFormat="1" x14ac:dyDescent="0.35"/>
    <row r="99560" customFormat="1" x14ac:dyDescent="0.35"/>
    <row r="99561" customFormat="1" x14ac:dyDescent="0.35"/>
    <row r="99562" customFormat="1" x14ac:dyDescent="0.35"/>
    <row r="99563" customFormat="1" x14ac:dyDescent="0.35"/>
    <row r="99564" customFormat="1" x14ac:dyDescent="0.35"/>
    <row r="99565" customFormat="1" x14ac:dyDescent="0.35"/>
    <row r="99566" customFormat="1" x14ac:dyDescent="0.35"/>
    <row r="99567" customFormat="1" x14ac:dyDescent="0.35"/>
    <row r="99568" customFormat="1" x14ac:dyDescent="0.35"/>
    <row r="99569" customFormat="1" x14ac:dyDescent="0.35"/>
    <row r="99570" customFormat="1" x14ac:dyDescent="0.35"/>
    <row r="99571" customFormat="1" x14ac:dyDescent="0.35"/>
    <row r="99572" customFormat="1" x14ac:dyDescent="0.35"/>
    <row r="99573" customFormat="1" x14ac:dyDescent="0.35"/>
    <row r="99574" customFormat="1" x14ac:dyDescent="0.35"/>
    <row r="99575" customFormat="1" x14ac:dyDescent="0.35"/>
    <row r="99576" customFormat="1" x14ac:dyDescent="0.35"/>
    <row r="99577" customFormat="1" x14ac:dyDescent="0.35"/>
    <row r="99578" customFormat="1" x14ac:dyDescent="0.35"/>
    <row r="99579" customFormat="1" x14ac:dyDescent="0.35"/>
    <row r="99580" customFormat="1" x14ac:dyDescent="0.35"/>
    <row r="99581" customFormat="1" x14ac:dyDescent="0.35"/>
    <row r="99582" customFormat="1" x14ac:dyDescent="0.35"/>
    <row r="99583" customFormat="1" x14ac:dyDescent="0.35"/>
    <row r="99584" customFormat="1" x14ac:dyDescent="0.35"/>
    <row r="99585" customFormat="1" x14ac:dyDescent="0.35"/>
    <row r="99586" customFormat="1" x14ac:dyDescent="0.35"/>
    <row r="99587" customFormat="1" x14ac:dyDescent="0.35"/>
    <row r="99588" customFormat="1" x14ac:dyDescent="0.35"/>
    <row r="99589" customFormat="1" x14ac:dyDescent="0.35"/>
    <row r="99590" customFormat="1" x14ac:dyDescent="0.35"/>
    <row r="99591" customFormat="1" x14ac:dyDescent="0.35"/>
    <row r="99592" customFormat="1" x14ac:dyDescent="0.35"/>
    <row r="99593" customFormat="1" x14ac:dyDescent="0.35"/>
    <row r="99594" customFormat="1" x14ac:dyDescent="0.35"/>
    <row r="99595" customFormat="1" x14ac:dyDescent="0.35"/>
    <row r="99596" customFormat="1" x14ac:dyDescent="0.35"/>
    <row r="99597" customFormat="1" x14ac:dyDescent="0.35"/>
    <row r="99598" customFormat="1" x14ac:dyDescent="0.35"/>
    <row r="99599" customFormat="1" x14ac:dyDescent="0.35"/>
    <row r="99600" customFormat="1" x14ac:dyDescent="0.35"/>
    <row r="99601" customFormat="1" x14ac:dyDescent="0.35"/>
    <row r="99602" customFormat="1" x14ac:dyDescent="0.35"/>
    <row r="99603" customFormat="1" x14ac:dyDescent="0.35"/>
    <row r="99604" customFormat="1" x14ac:dyDescent="0.35"/>
    <row r="99605" customFormat="1" x14ac:dyDescent="0.35"/>
    <row r="99606" customFormat="1" x14ac:dyDescent="0.35"/>
    <row r="99607" customFormat="1" x14ac:dyDescent="0.35"/>
    <row r="99608" customFormat="1" x14ac:dyDescent="0.35"/>
    <row r="99609" customFormat="1" x14ac:dyDescent="0.35"/>
    <row r="99610" customFormat="1" x14ac:dyDescent="0.35"/>
    <row r="99611" customFormat="1" x14ac:dyDescent="0.35"/>
    <row r="99612" customFormat="1" x14ac:dyDescent="0.35"/>
    <row r="99613" customFormat="1" x14ac:dyDescent="0.35"/>
    <row r="99614" customFormat="1" x14ac:dyDescent="0.35"/>
    <row r="99615" customFormat="1" x14ac:dyDescent="0.35"/>
    <row r="99616" customFormat="1" x14ac:dyDescent="0.35"/>
    <row r="99617" customFormat="1" x14ac:dyDescent="0.35"/>
    <row r="99618" customFormat="1" x14ac:dyDescent="0.35"/>
    <row r="99619" customFormat="1" x14ac:dyDescent="0.35"/>
    <row r="99620" customFormat="1" x14ac:dyDescent="0.35"/>
    <row r="99621" customFormat="1" x14ac:dyDescent="0.35"/>
    <row r="99622" customFormat="1" x14ac:dyDescent="0.35"/>
    <row r="99623" customFormat="1" x14ac:dyDescent="0.35"/>
    <row r="99624" customFormat="1" x14ac:dyDescent="0.35"/>
    <row r="99625" customFormat="1" x14ac:dyDescent="0.35"/>
    <row r="99626" customFormat="1" x14ac:dyDescent="0.35"/>
    <row r="99627" customFormat="1" x14ac:dyDescent="0.35"/>
    <row r="99628" customFormat="1" x14ac:dyDescent="0.35"/>
    <row r="99629" customFormat="1" x14ac:dyDescent="0.35"/>
    <row r="99630" customFormat="1" x14ac:dyDescent="0.35"/>
    <row r="99631" customFormat="1" x14ac:dyDescent="0.35"/>
    <row r="99632" customFormat="1" x14ac:dyDescent="0.35"/>
    <row r="99633" customFormat="1" x14ac:dyDescent="0.35"/>
    <row r="99634" customFormat="1" x14ac:dyDescent="0.35"/>
    <row r="99635" customFormat="1" x14ac:dyDescent="0.35"/>
    <row r="99636" customFormat="1" x14ac:dyDescent="0.35"/>
    <row r="99637" customFormat="1" x14ac:dyDescent="0.35"/>
    <row r="99638" customFormat="1" x14ac:dyDescent="0.35"/>
    <row r="99639" customFormat="1" x14ac:dyDescent="0.35"/>
    <row r="99640" customFormat="1" x14ac:dyDescent="0.35"/>
    <row r="99641" customFormat="1" x14ac:dyDescent="0.35"/>
    <row r="99642" customFormat="1" x14ac:dyDescent="0.35"/>
    <row r="99643" customFormat="1" x14ac:dyDescent="0.35"/>
    <row r="99644" customFormat="1" x14ac:dyDescent="0.35"/>
    <row r="99645" customFormat="1" x14ac:dyDescent="0.35"/>
    <row r="99646" customFormat="1" x14ac:dyDescent="0.35"/>
    <row r="99647" customFormat="1" x14ac:dyDescent="0.35"/>
    <row r="99648" customFormat="1" x14ac:dyDescent="0.35"/>
    <row r="99649" customFormat="1" x14ac:dyDescent="0.35"/>
    <row r="99650" customFormat="1" x14ac:dyDescent="0.35"/>
    <row r="99651" customFormat="1" x14ac:dyDescent="0.35"/>
    <row r="99652" customFormat="1" x14ac:dyDescent="0.35"/>
    <row r="99653" customFormat="1" x14ac:dyDescent="0.35"/>
    <row r="99654" customFormat="1" x14ac:dyDescent="0.35"/>
    <row r="99655" customFormat="1" x14ac:dyDescent="0.35"/>
    <row r="99656" customFormat="1" x14ac:dyDescent="0.35"/>
    <row r="99657" customFormat="1" x14ac:dyDescent="0.35"/>
    <row r="99658" customFormat="1" x14ac:dyDescent="0.35"/>
    <row r="99659" customFormat="1" x14ac:dyDescent="0.35"/>
    <row r="99660" customFormat="1" x14ac:dyDescent="0.35"/>
    <row r="99661" customFormat="1" x14ac:dyDescent="0.35"/>
    <row r="99662" customFormat="1" x14ac:dyDescent="0.35"/>
    <row r="99663" customFormat="1" x14ac:dyDescent="0.35"/>
    <row r="99664" customFormat="1" x14ac:dyDescent="0.35"/>
    <row r="99665" customFormat="1" x14ac:dyDescent="0.35"/>
    <row r="99666" customFormat="1" x14ac:dyDescent="0.35"/>
    <row r="99667" customFormat="1" x14ac:dyDescent="0.35"/>
    <row r="99668" customFormat="1" x14ac:dyDescent="0.35"/>
    <row r="99669" customFormat="1" x14ac:dyDescent="0.35"/>
    <row r="99670" customFormat="1" x14ac:dyDescent="0.35"/>
    <row r="99671" customFormat="1" x14ac:dyDescent="0.35"/>
    <row r="99672" customFormat="1" x14ac:dyDescent="0.35"/>
    <row r="99673" customFormat="1" x14ac:dyDescent="0.35"/>
    <row r="99674" customFormat="1" x14ac:dyDescent="0.35"/>
    <row r="99675" customFormat="1" x14ac:dyDescent="0.35"/>
    <row r="99676" customFormat="1" x14ac:dyDescent="0.35"/>
    <row r="99677" customFormat="1" x14ac:dyDescent="0.35"/>
    <row r="99678" customFormat="1" x14ac:dyDescent="0.35"/>
    <row r="99679" customFormat="1" x14ac:dyDescent="0.35"/>
    <row r="99680" customFormat="1" x14ac:dyDescent="0.35"/>
    <row r="99681" customFormat="1" x14ac:dyDescent="0.35"/>
    <row r="99682" customFormat="1" x14ac:dyDescent="0.35"/>
    <row r="99683" customFormat="1" x14ac:dyDescent="0.35"/>
    <row r="99684" customFormat="1" x14ac:dyDescent="0.35"/>
    <row r="99685" customFormat="1" x14ac:dyDescent="0.35"/>
    <row r="99686" customFormat="1" x14ac:dyDescent="0.35"/>
    <row r="99687" customFormat="1" x14ac:dyDescent="0.35"/>
    <row r="99688" customFormat="1" x14ac:dyDescent="0.35"/>
    <row r="99689" customFormat="1" x14ac:dyDescent="0.35"/>
    <row r="99690" customFormat="1" x14ac:dyDescent="0.35"/>
    <row r="99691" customFormat="1" x14ac:dyDescent="0.35"/>
    <row r="99692" customFormat="1" x14ac:dyDescent="0.35"/>
    <row r="99693" customFormat="1" x14ac:dyDescent="0.35"/>
    <row r="99694" customFormat="1" x14ac:dyDescent="0.35"/>
    <row r="99695" customFormat="1" x14ac:dyDescent="0.35"/>
    <row r="99696" customFormat="1" x14ac:dyDescent="0.35"/>
    <row r="99697" customFormat="1" x14ac:dyDescent="0.35"/>
    <row r="99698" customFormat="1" x14ac:dyDescent="0.35"/>
    <row r="99699" customFormat="1" x14ac:dyDescent="0.35"/>
    <row r="99700" customFormat="1" x14ac:dyDescent="0.35"/>
    <row r="99701" customFormat="1" x14ac:dyDescent="0.35"/>
    <row r="99702" customFormat="1" x14ac:dyDescent="0.35"/>
    <row r="99703" customFormat="1" x14ac:dyDescent="0.35"/>
    <row r="99704" customFormat="1" x14ac:dyDescent="0.35"/>
    <row r="99705" customFormat="1" x14ac:dyDescent="0.35"/>
    <row r="99706" customFormat="1" x14ac:dyDescent="0.35"/>
    <row r="99707" customFormat="1" x14ac:dyDescent="0.35"/>
    <row r="99708" customFormat="1" x14ac:dyDescent="0.35"/>
    <row r="99709" customFormat="1" x14ac:dyDescent="0.35"/>
    <row r="99710" customFormat="1" x14ac:dyDescent="0.35"/>
    <row r="99711" customFormat="1" x14ac:dyDescent="0.35"/>
    <row r="99712" customFormat="1" x14ac:dyDescent="0.35"/>
    <row r="99713" customFormat="1" x14ac:dyDescent="0.35"/>
    <row r="99714" customFormat="1" x14ac:dyDescent="0.35"/>
    <row r="99715" customFormat="1" x14ac:dyDescent="0.35"/>
    <row r="99716" customFormat="1" x14ac:dyDescent="0.35"/>
    <row r="99717" customFormat="1" x14ac:dyDescent="0.35"/>
    <row r="99718" customFormat="1" x14ac:dyDescent="0.35"/>
    <row r="99719" customFormat="1" x14ac:dyDescent="0.35"/>
    <row r="99720" customFormat="1" x14ac:dyDescent="0.35"/>
    <row r="99721" customFormat="1" x14ac:dyDescent="0.35"/>
    <row r="99722" customFormat="1" x14ac:dyDescent="0.35"/>
    <row r="99723" customFormat="1" x14ac:dyDescent="0.35"/>
    <row r="99724" customFormat="1" x14ac:dyDescent="0.35"/>
    <row r="99725" customFormat="1" x14ac:dyDescent="0.35"/>
    <row r="99726" customFormat="1" x14ac:dyDescent="0.35"/>
    <row r="99727" customFormat="1" x14ac:dyDescent="0.35"/>
    <row r="99728" customFormat="1" x14ac:dyDescent="0.35"/>
    <row r="99729" customFormat="1" x14ac:dyDescent="0.35"/>
    <row r="99730" customFormat="1" x14ac:dyDescent="0.35"/>
    <row r="99731" customFormat="1" x14ac:dyDescent="0.35"/>
    <row r="99732" customFormat="1" x14ac:dyDescent="0.35"/>
    <row r="99733" customFormat="1" x14ac:dyDescent="0.35"/>
    <row r="99734" customFormat="1" x14ac:dyDescent="0.35"/>
    <row r="99735" customFormat="1" x14ac:dyDescent="0.35"/>
    <row r="99736" customFormat="1" x14ac:dyDescent="0.35"/>
    <row r="99737" customFormat="1" x14ac:dyDescent="0.35"/>
    <row r="99738" customFormat="1" x14ac:dyDescent="0.35"/>
    <row r="99739" customFormat="1" x14ac:dyDescent="0.35"/>
    <row r="99740" customFormat="1" x14ac:dyDescent="0.35"/>
    <row r="99741" customFormat="1" x14ac:dyDescent="0.35"/>
    <row r="99742" customFormat="1" x14ac:dyDescent="0.35"/>
    <row r="99743" customFormat="1" x14ac:dyDescent="0.35"/>
    <row r="99744" customFormat="1" x14ac:dyDescent="0.35"/>
    <row r="99745" customFormat="1" x14ac:dyDescent="0.35"/>
    <row r="99746" customFormat="1" x14ac:dyDescent="0.35"/>
    <row r="99747" customFormat="1" x14ac:dyDescent="0.35"/>
    <row r="99748" customFormat="1" x14ac:dyDescent="0.35"/>
    <row r="99749" customFormat="1" x14ac:dyDescent="0.35"/>
    <row r="99750" customFormat="1" x14ac:dyDescent="0.35"/>
    <row r="99751" customFormat="1" x14ac:dyDescent="0.35"/>
    <row r="99752" customFormat="1" x14ac:dyDescent="0.35"/>
    <row r="99753" customFormat="1" x14ac:dyDescent="0.35"/>
    <row r="99754" customFormat="1" x14ac:dyDescent="0.35"/>
    <row r="99755" customFormat="1" x14ac:dyDescent="0.35"/>
    <row r="99756" customFormat="1" x14ac:dyDescent="0.35"/>
    <row r="99757" customFormat="1" x14ac:dyDescent="0.35"/>
    <row r="99758" customFormat="1" x14ac:dyDescent="0.35"/>
    <row r="99759" customFormat="1" x14ac:dyDescent="0.35"/>
    <row r="99760" customFormat="1" x14ac:dyDescent="0.35"/>
    <row r="99761" customFormat="1" x14ac:dyDescent="0.35"/>
    <row r="99762" customFormat="1" x14ac:dyDescent="0.35"/>
    <row r="99763" customFormat="1" x14ac:dyDescent="0.35"/>
    <row r="99764" customFormat="1" x14ac:dyDescent="0.35"/>
    <row r="99765" customFormat="1" x14ac:dyDescent="0.35"/>
    <row r="99766" customFormat="1" x14ac:dyDescent="0.35"/>
    <row r="99767" customFormat="1" x14ac:dyDescent="0.35"/>
    <row r="99768" customFormat="1" x14ac:dyDescent="0.35"/>
    <row r="99769" customFormat="1" x14ac:dyDescent="0.35"/>
    <row r="99770" customFormat="1" x14ac:dyDescent="0.35"/>
    <row r="99771" customFormat="1" x14ac:dyDescent="0.35"/>
    <row r="99772" customFormat="1" x14ac:dyDescent="0.35"/>
    <row r="99773" customFormat="1" x14ac:dyDescent="0.35"/>
    <row r="99774" customFormat="1" x14ac:dyDescent="0.35"/>
    <row r="99775" customFormat="1" x14ac:dyDescent="0.35"/>
    <row r="99776" customFormat="1" x14ac:dyDescent="0.35"/>
    <row r="99777" customFormat="1" x14ac:dyDescent="0.35"/>
    <row r="99778" customFormat="1" x14ac:dyDescent="0.35"/>
    <row r="99779" customFormat="1" x14ac:dyDescent="0.35"/>
    <row r="99780" customFormat="1" x14ac:dyDescent="0.35"/>
    <row r="99781" customFormat="1" x14ac:dyDescent="0.35"/>
    <row r="99782" customFormat="1" x14ac:dyDescent="0.35"/>
    <row r="99783" customFormat="1" x14ac:dyDescent="0.35"/>
    <row r="99784" customFormat="1" x14ac:dyDescent="0.35"/>
    <row r="99785" customFormat="1" x14ac:dyDescent="0.35"/>
    <row r="99786" customFormat="1" x14ac:dyDescent="0.35"/>
    <row r="99787" customFormat="1" x14ac:dyDescent="0.35"/>
    <row r="99788" customFormat="1" x14ac:dyDescent="0.35"/>
    <row r="99789" customFormat="1" x14ac:dyDescent="0.35"/>
    <row r="99790" customFormat="1" x14ac:dyDescent="0.35"/>
    <row r="99791" customFormat="1" x14ac:dyDescent="0.35"/>
    <row r="99792" customFormat="1" x14ac:dyDescent="0.35"/>
    <row r="99793" customFormat="1" x14ac:dyDescent="0.35"/>
    <row r="99794" customFormat="1" x14ac:dyDescent="0.35"/>
    <row r="99795" customFormat="1" x14ac:dyDescent="0.35"/>
    <row r="99796" customFormat="1" x14ac:dyDescent="0.35"/>
    <row r="99797" customFormat="1" x14ac:dyDescent="0.35"/>
    <row r="99798" customFormat="1" x14ac:dyDescent="0.35"/>
    <row r="99799" customFormat="1" x14ac:dyDescent="0.35"/>
    <row r="99800" customFormat="1" x14ac:dyDescent="0.35"/>
    <row r="99801" customFormat="1" x14ac:dyDescent="0.35"/>
    <row r="99802" customFormat="1" x14ac:dyDescent="0.35"/>
    <row r="99803" customFormat="1" x14ac:dyDescent="0.35"/>
    <row r="99804" customFormat="1" x14ac:dyDescent="0.35"/>
    <row r="99805" customFormat="1" x14ac:dyDescent="0.35"/>
    <row r="99806" customFormat="1" x14ac:dyDescent="0.35"/>
    <row r="99807" customFormat="1" x14ac:dyDescent="0.35"/>
    <row r="99808" customFormat="1" x14ac:dyDescent="0.35"/>
    <row r="99809" customFormat="1" x14ac:dyDescent="0.35"/>
    <row r="99810" customFormat="1" x14ac:dyDescent="0.35"/>
    <row r="99811" customFormat="1" x14ac:dyDescent="0.35"/>
    <row r="99812" customFormat="1" x14ac:dyDescent="0.35"/>
    <row r="99813" customFormat="1" x14ac:dyDescent="0.35"/>
    <row r="99814" customFormat="1" x14ac:dyDescent="0.35"/>
    <row r="99815" customFormat="1" x14ac:dyDescent="0.35"/>
    <row r="99816" customFormat="1" x14ac:dyDescent="0.35"/>
    <row r="99817" customFormat="1" x14ac:dyDescent="0.35"/>
    <row r="99818" customFormat="1" x14ac:dyDescent="0.35"/>
    <row r="99819" customFormat="1" x14ac:dyDescent="0.35"/>
    <row r="99820" customFormat="1" x14ac:dyDescent="0.35"/>
    <row r="99821" customFormat="1" x14ac:dyDescent="0.35"/>
    <row r="99822" customFormat="1" x14ac:dyDescent="0.35"/>
    <row r="99823" customFormat="1" x14ac:dyDescent="0.35"/>
    <row r="99824" customFormat="1" x14ac:dyDescent="0.35"/>
    <row r="99825" customFormat="1" x14ac:dyDescent="0.35"/>
    <row r="99826" customFormat="1" x14ac:dyDescent="0.35"/>
    <row r="99827" customFormat="1" x14ac:dyDescent="0.35"/>
    <row r="99828" customFormat="1" x14ac:dyDescent="0.35"/>
    <row r="99829" customFormat="1" x14ac:dyDescent="0.35"/>
    <row r="99830" customFormat="1" x14ac:dyDescent="0.35"/>
    <row r="99831" customFormat="1" x14ac:dyDescent="0.35"/>
    <row r="99832" customFormat="1" x14ac:dyDescent="0.35"/>
    <row r="99833" customFormat="1" x14ac:dyDescent="0.35"/>
    <row r="99834" customFormat="1" x14ac:dyDescent="0.35"/>
    <row r="99835" customFormat="1" x14ac:dyDescent="0.35"/>
    <row r="99836" customFormat="1" x14ac:dyDescent="0.35"/>
    <row r="99837" customFormat="1" x14ac:dyDescent="0.35"/>
    <row r="99838" customFormat="1" x14ac:dyDescent="0.35"/>
    <row r="99839" customFormat="1" x14ac:dyDescent="0.35"/>
    <row r="99840" customFormat="1" x14ac:dyDescent="0.35"/>
    <row r="99841" customFormat="1" x14ac:dyDescent="0.35"/>
    <row r="99842" customFormat="1" x14ac:dyDescent="0.35"/>
    <row r="99843" customFormat="1" x14ac:dyDescent="0.35"/>
    <row r="99844" customFormat="1" x14ac:dyDescent="0.35"/>
    <row r="99845" customFormat="1" x14ac:dyDescent="0.35"/>
    <row r="99846" customFormat="1" x14ac:dyDescent="0.35"/>
    <row r="99847" customFormat="1" x14ac:dyDescent="0.35"/>
    <row r="99848" customFormat="1" x14ac:dyDescent="0.35"/>
    <row r="99849" customFormat="1" x14ac:dyDescent="0.35"/>
    <row r="99850" customFormat="1" x14ac:dyDescent="0.35"/>
    <row r="99851" customFormat="1" x14ac:dyDescent="0.35"/>
    <row r="99852" customFormat="1" x14ac:dyDescent="0.35"/>
    <row r="99853" customFormat="1" x14ac:dyDescent="0.35"/>
    <row r="99854" customFormat="1" x14ac:dyDescent="0.35"/>
    <row r="99855" customFormat="1" x14ac:dyDescent="0.35"/>
    <row r="99856" customFormat="1" x14ac:dyDescent="0.35"/>
    <row r="99857" customFormat="1" x14ac:dyDescent="0.35"/>
    <row r="99858" customFormat="1" x14ac:dyDescent="0.35"/>
    <row r="99859" customFormat="1" x14ac:dyDescent="0.35"/>
    <row r="99860" customFormat="1" x14ac:dyDescent="0.35"/>
    <row r="99861" customFormat="1" x14ac:dyDescent="0.35"/>
    <row r="99862" customFormat="1" x14ac:dyDescent="0.35"/>
    <row r="99863" customFormat="1" x14ac:dyDescent="0.35"/>
    <row r="99864" customFormat="1" x14ac:dyDescent="0.35"/>
    <row r="99865" customFormat="1" x14ac:dyDescent="0.35"/>
    <row r="99866" customFormat="1" x14ac:dyDescent="0.35"/>
    <row r="99867" customFormat="1" x14ac:dyDescent="0.35"/>
    <row r="99868" customFormat="1" x14ac:dyDescent="0.35"/>
    <row r="99869" customFormat="1" x14ac:dyDescent="0.35"/>
    <row r="99870" customFormat="1" x14ac:dyDescent="0.35"/>
    <row r="99871" customFormat="1" x14ac:dyDescent="0.35"/>
    <row r="99872" customFormat="1" x14ac:dyDescent="0.35"/>
    <row r="99873" customFormat="1" x14ac:dyDescent="0.35"/>
    <row r="99874" customFormat="1" x14ac:dyDescent="0.35"/>
    <row r="99875" customFormat="1" x14ac:dyDescent="0.35"/>
    <row r="99876" customFormat="1" x14ac:dyDescent="0.35"/>
    <row r="99877" customFormat="1" x14ac:dyDescent="0.35"/>
    <row r="99878" customFormat="1" x14ac:dyDescent="0.35"/>
    <row r="99879" customFormat="1" x14ac:dyDescent="0.35"/>
    <row r="99880" customFormat="1" x14ac:dyDescent="0.35"/>
    <row r="99881" customFormat="1" x14ac:dyDescent="0.35"/>
    <row r="99882" customFormat="1" x14ac:dyDescent="0.35"/>
    <row r="99883" customFormat="1" x14ac:dyDescent="0.35"/>
    <row r="99884" customFormat="1" x14ac:dyDescent="0.35"/>
    <row r="99885" customFormat="1" x14ac:dyDescent="0.35"/>
    <row r="99886" customFormat="1" x14ac:dyDescent="0.35"/>
    <row r="99887" customFormat="1" x14ac:dyDescent="0.35"/>
    <row r="99888" customFormat="1" x14ac:dyDescent="0.35"/>
    <row r="99889" customFormat="1" x14ac:dyDescent="0.35"/>
    <row r="99890" customFormat="1" x14ac:dyDescent="0.35"/>
    <row r="99891" customFormat="1" x14ac:dyDescent="0.35"/>
    <row r="99892" customFormat="1" x14ac:dyDescent="0.35"/>
    <row r="99893" customFormat="1" x14ac:dyDescent="0.35"/>
    <row r="99894" customFormat="1" x14ac:dyDescent="0.35"/>
    <row r="99895" customFormat="1" x14ac:dyDescent="0.35"/>
    <row r="99896" customFormat="1" x14ac:dyDescent="0.35"/>
    <row r="99897" customFormat="1" x14ac:dyDescent="0.35"/>
    <row r="99898" customFormat="1" x14ac:dyDescent="0.35"/>
    <row r="99899" customFormat="1" x14ac:dyDescent="0.35"/>
    <row r="99900" customFormat="1" x14ac:dyDescent="0.35"/>
    <row r="99901" customFormat="1" x14ac:dyDescent="0.35"/>
    <row r="99902" customFormat="1" x14ac:dyDescent="0.35"/>
    <row r="99903" customFormat="1" x14ac:dyDescent="0.35"/>
    <row r="99904" customFormat="1" x14ac:dyDescent="0.35"/>
    <row r="99905" customFormat="1" x14ac:dyDescent="0.35"/>
    <row r="99906" customFormat="1" x14ac:dyDescent="0.35"/>
    <row r="99907" customFormat="1" x14ac:dyDescent="0.35"/>
    <row r="99908" customFormat="1" x14ac:dyDescent="0.35"/>
    <row r="99909" customFormat="1" x14ac:dyDescent="0.35"/>
    <row r="99910" customFormat="1" x14ac:dyDescent="0.35"/>
    <row r="99911" customFormat="1" x14ac:dyDescent="0.35"/>
    <row r="99912" customFormat="1" x14ac:dyDescent="0.35"/>
    <row r="99913" customFormat="1" x14ac:dyDescent="0.35"/>
    <row r="99914" customFormat="1" x14ac:dyDescent="0.35"/>
    <row r="99915" customFormat="1" x14ac:dyDescent="0.35"/>
    <row r="99916" customFormat="1" x14ac:dyDescent="0.35"/>
    <row r="99917" customFormat="1" x14ac:dyDescent="0.35"/>
    <row r="99918" customFormat="1" x14ac:dyDescent="0.35"/>
    <row r="99919" customFormat="1" x14ac:dyDescent="0.35"/>
    <row r="99920" customFormat="1" x14ac:dyDescent="0.35"/>
    <row r="99921" customFormat="1" x14ac:dyDescent="0.35"/>
    <row r="99922" customFormat="1" x14ac:dyDescent="0.35"/>
    <row r="99923" customFormat="1" x14ac:dyDescent="0.35"/>
    <row r="99924" customFormat="1" x14ac:dyDescent="0.35"/>
    <row r="99925" customFormat="1" x14ac:dyDescent="0.35"/>
    <row r="99926" customFormat="1" x14ac:dyDescent="0.35"/>
    <row r="99927" customFormat="1" x14ac:dyDescent="0.35"/>
    <row r="99928" customFormat="1" x14ac:dyDescent="0.35"/>
    <row r="99929" customFormat="1" x14ac:dyDescent="0.35"/>
    <row r="99930" customFormat="1" x14ac:dyDescent="0.35"/>
    <row r="99931" customFormat="1" x14ac:dyDescent="0.35"/>
    <row r="99932" customFormat="1" x14ac:dyDescent="0.35"/>
    <row r="99933" customFormat="1" x14ac:dyDescent="0.35"/>
    <row r="99934" customFormat="1" x14ac:dyDescent="0.35"/>
    <row r="99935" customFormat="1" x14ac:dyDescent="0.35"/>
    <row r="99936" customFormat="1" x14ac:dyDescent="0.35"/>
    <row r="99937" customFormat="1" x14ac:dyDescent="0.35"/>
    <row r="99938" customFormat="1" x14ac:dyDescent="0.35"/>
    <row r="99939" customFormat="1" x14ac:dyDescent="0.35"/>
    <row r="99940" customFormat="1" x14ac:dyDescent="0.35"/>
    <row r="99941" customFormat="1" x14ac:dyDescent="0.35"/>
    <row r="99942" customFormat="1" x14ac:dyDescent="0.35"/>
    <row r="99943" customFormat="1" x14ac:dyDescent="0.35"/>
    <row r="99944" customFormat="1" x14ac:dyDescent="0.35"/>
    <row r="99945" customFormat="1" x14ac:dyDescent="0.35"/>
    <row r="99946" customFormat="1" x14ac:dyDescent="0.35"/>
    <row r="99947" customFormat="1" x14ac:dyDescent="0.35"/>
    <row r="99948" customFormat="1" x14ac:dyDescent="0.35"/>
    <row r="99949" customFormat="1" x14ac:dyDescent="0.35"/>
    <row r="99950" customFormat="1" x14ac:dyDescent="0.35"/>
    <row r="99951" customFormat="1" x14ac:dyDescent="0.35"/>
    <row r="99952" customFormat="1" x14ac:dyDescent="0.35"/>
    <row r="99953" customFormat="1" x14ac:dyDescent="0.35"/>
    <row r="99954" customFormat="1" x14ac:dyDescent="0.35"/>
    <row r="99955" customFormat="1" x14ac:dyDescent="0.35"/>
    <row r="99956" customFormat="1" x14ac:dyDescent="0.35"/>
    <row r="99957" customFormat="1" x14ac:dyDescent="0.35"/>
    <row r="99958" customFormat="1" x14ac:dyDescent="0.35"/>
    <row r="99959" customFormat="1" x14ac:dyDescent="0.35"/>
    <row r="99960" customFormat="1" x14ac:dyDescent="0.35"/>
    <row r="99961" customFormat="1" x14ac:dyDescent="0.35"/>
    <row r="99962" customFormat="1" x14ac:dyDescent="0.35"/>
    <row r="99963" customFormat="1" x14ac:dyDescent="0.35"/>
    <row r="99964" customFormat="1" x14ac:dyDescent="0.35"/>
    <row r="99965" customFormat="1" x14ac:dyDescent="0.35"/>
    <row r="99966" customFormat="1" x14ac:dyDescent="0.35"/>
    <row r="99967" customFormat="1" x14ac:dyDescent="0.35"/>
    <row r="99968" customFormat="1" x14ac:dyDescent="0.35"/>
    <row r="99969" customFormat="1" x14ac:dyDescent="0.35"/>
    <row r="99970" customFormat="1" x14ac:dyDescent="0.35"/>
    <row r="99971" customFormat="1" x14ac:dyDescent="0.35"/>
    <row r="99972" customFormat="1" x14ac:dyDescent="0.35"/>
    <row r="99973" customFormat="1" x14ac:dyDescent="0.35"/>
    <row r="99974" customFormat="1" x14ac:dyDescent="0.35"/>
    <row r="99975" customFormat="1" x14ac:dyDescent="0.35"/>
    <row r="99976" customFormat="1" x14ac:dyDescent="0.35"/>
    <row r="99977" customFormat="1" x14ac:dyDescent="0.35"/>
    <row r="99978" customFormat="1" x14ac:dyDescent="0.35"/>
    <row r="99979" customFormat="1" x14ac:dyDescent="0.35"/>
    <row r="99980" customFormat="1" x14ac:dyDescent="0.35"/>
    <row r="99981" customFormat="1" x14ac:dyDescent="0.35"/>
    <row r="99982" customFormat="1" x14ac:dyDescent="0.35"/>
    <row r="99983" customFormat="1" x14ac:dyDescent="0.35"/>
    <row r="99984" customFormat="1" x14ac:dyDescent="0.35"/>
    <row r="99985" customFormat="1" x14ac:dyDescent="0.35"/>
    <row r="99986" customFormat="1" x14ac:dyDescent="0.35"/>
    <row r="99987" customFormat="1" x14ac:dyDescent="0.35"/>
    <row r="99988" customFormat="1" x14ac:dyDescent="0.35"/>
    <row r="99989" customFormat="1" x14ac:dyDescent="0.35"/>
    <row r="99990" customFormat="1" x14ac:dyDescent="0.35"/>
    <row r="99991" customFormat="1" x14ac:dyDescent="0.35"/>
    <row r="99992" customFormat="1" x14ac:dyDescent="0.35"/>
    <row r="99993" customFormat="1" x14ac:dyDescent="0.35"/>
    <row r="99994" customFormat="1" x14ac:dyDescent="0.35"/>
    <row r="99995" customFormat="1" x14ac:dyDescent="0.35"/>
    <row r="99996" customFormat="1" x14ac:dyDescent="0.35"/>
    <row r="99997" customFormat="1" x14ac:dyDescent="0.35"/>
    <row r="99998" customFormat="1" x14ac:dyDescent="0.35"/>
    <row r="99999" customFormat="1" x14ac:dyDescent="0.35"/>
    <row r="100000" customFormat="1" x14ac:dyDescent="0.35"/>
    <row r="100001" customFormat="1" x14ac:dyDescent="0.35"/>
    <row r="100002" customFormat="1" x14ac:dyDescent="0.35"/>
    <row r="100003" customFormat="1" x14ac:dyDescent="0.35"/>
    <row r="100004" customFormat="1" x14ac:dyDescent="0.35"/>
    <row r="100005" customFormat="1" x14ac:dyDescent="0.35"/>
    <row r="100006" customFormat="1" x14ac:dyDescent="0.35"/>
    <row r="100007" customFormat="1" x14ac:dyDescent="0.35"/>
    <row r="100008" customFormat="1" x14ac:dyDescent="0.35"/>
    <row r="100009" customFormat="1" x14ac:dyDescent="0.35"/>
    <row r="100010" customFormat="1" x14ac:dyDescent="0.35"/>
    <row r="100011" customFormat="1" x14ac:dyDescent="0.35"/>
    <row r="100012" customFormat="1" x14ac:dyDescent="0.35"/>
    <row r="100013" customFormat="1" x14ac:dyDescent="0.35"/>
    <row r="100014" customFormat="1" x14ac:dyDescent="0.35"/>
    <row r="100015" customFormat="1" x14ac:dyDescent="0.35"/>
    <row r="100016" customFormat="1" x14ac:dyDescent="0.35"/>
    <row r="100017" customFormat="1" x14ac:dyDescent="0.35"/>
    <row r="100018" customFormat="1" x14ac:dyDescent="0.35"/>
    <row r="100019" customFormat="1" x14ac:dyDescent="0.35"/>
    <row r="100020" customFormat="1" x14ac:dyDescent="0.35"/>
    <row r="100021" customFormat="1" x14ac:dyDescent="0.35"/>
    <row r="100022" customFormat="1" x14ac:dyDescent="0.35"/>
    <row r="100023" customFormat="1" x14ac:dyDescent="0.35"/>
    <row r="100024" customFormat="1" x14ac:dyDescent="0.35"/>
    <row r="100025" customFormat="1" x14ac:dyDescent="0.35"/>
    <row r="100026" customFormat="1" x14ac:dyDescent="0.35"/>
    <row r="100027" customFormat="1" x14ac:dyDescent="0.35"/>
    <row r="100028" customFormat="1" x14ac:dyDescent="0.35"/>
    <row r="100029" customFormat="1" x14ac:dyDescent="0.35"/>
    <row r="100030" customFormat="1" x14ac:dyDescent="0.35"/>
    <row r="100031" customFormat="1" x14ac:dyDescent="0.35"/>
    <row r="100032" customFormat="1" x14ac:dyDescent="0.35"/>
    <row r="100033" customFormat="1" x14ac:dyDescent="0.35"/>
    <row r="100034" customFormat="1" x14ac:dyDescent="0.35"/>
    <row r="100035" customFormat="1" x14ac:dyDescent="0.35"/>
    <row r="100036" customFormat="1" x14ac:dyDescent="0.35"/>
    <row r="100037" customFormat="1" x14ac:dyDescent="0.35"/>
    <row r="100038" customFormat="1" x14ac:dyDescent="0.35"/>
    <row r="100039" customFormat="1" x14ac:dyDescent="0.35"/>
    <row r="100040" customFormat="1" x14ac:dyDescent="0.35"/>
    <row r="100041" customFormat="1" x14ac:dyDescent="0.35"/>
    <row r="100042" customFormat="1" x14ac:dyDescent="0.35"/>
    <row r="100043" customFormat="1" x14ac:dyDescent="0.35"/>
    <row r="100044" customFormat="1" x14ac:dyDescent="0.35"/>
    <row r="100045" customFormat="1" x14ac:dyDescent="0.35"/>
    <row r="100046" customFormat="1" x14ac:dyDescent="0.35"/>
    <row r="100047" customFormat="1" x14ac:dyDescent="0.35"/>
    <row r="100048" customFormat="1" x14ac:dyDescent="0.35"/>
    <row r="100049" customFormat="1" x14ac:dyDescent="0.35"/>
    <row r="100050" customFormat="1" x14ac:dyDescent="0.35"/>
    <row r="100051" customFormat="1" x14ac:dyDescent="0.35"/>
    <row r="100052" customFormat="1" x14ac:dyDescent="0.35"/>
    <row r="100053" customFormat="1" x14ac:dyDescent="0.35"/>
    <row r="100054" customFormat="1" x14ac:dyDescent="0.35"/>
    <row r="100055" customFormat="1" x14ac:dyDescent="0.35"/>
    <row r="100056" customFormat="1" x14ac:dyDescent="0.35"/>
    <row r="100057" customFormat="1" x14ac:dyDescent="0.35"/>
    <row r="100058" customFormat="1" x14ac:dyDescent="0.35"/>
    <row r="100059" customFormat="1" x14ac:dyDescent="0.35"/>
    <row r="100060" customFormat="1" x14ac:dyDescent="0.35"/>
    <row r="100061" customFormat="1" x14ac:dyDescent="0.35"/>
    <row r="100062" customFormat="1" x14ac:dyDescent="0.35"/>
    <row r="100063" customFormat="1" x14ac:dyDescent="0.35"/>
    <row r="100064" customFormat="1" x14ac:dyDescent="0.35"/>
    <row r="100065" customFormat="1" x14ac:dyDescent="0.35"/>
    <row r="100066" customFormat="1" x14ac:dyDescent="0.35"/>
    <row r="100067" customFormat="1" x14ac:dyDescent="0.35"/>
    <row r="100068" customFormat="1" x14ac:dyDescent="0.35"/>
    <row r="100069" customFormat="1" x14ac:dyDescent="0.35"/>
    <row r="100070" customFormat="1" x14ac:dyDescent="0.35"/>
    <row r="100071" customFormat="1" x14ac:dyDescent="0.35"/>
    <row r="100072" customFormat="1" x14ac:dyDescent="0.35"/>
    <row r="100073" customFormat="1" x14ac:dyDescent="0.35"/>
    <row r="100074" customFormat="1" x14ac:dyDescent="0.35"/>
    <row r="100075" customFormat="1" x14ac:dyDescent="0.35"/>
    <row r="100076" customFormat="1" x14ac:dyDescent="0.35"/>
    <row r="100077" customFormat="1" x14ac:dyDescent="0.35"/>
    <row r="100078" customFormat="1" x14ac:dyDescent="0.35"/>
    <row r="100079" customFormat="1" x14ac:dyDescent="0.35"/>
    <row r="100080" customFormat="1" x14ac:dyDescent="0.35"/>
    <row r="100081" customFormat="1" x14ac:dyDescent="0.35"/>
    <row r="100082" customFormat="1" x14ac:dyDescent="0.35"/>
    <row r="100083" customFormat="1" x14ac:dyDescent="0.35"/>
    <row r="100084" customFormat="1" x14ac:dyDescent="0.35"/>
    <row r="100085" customFormat="1" x14ac:dyDescent="0.35"/>
    <row r="100086" customFormat="1" x14ac:dyDescent="0.35"/>
    <row r="100087" customFormat="1" x14ac:dyDescent="0.35"/>
    <row r="100088" customFormat="1" x14ac:dyDescent="0.35"/>
    <row r="100089" customFormat="1" x14ac:dyDescent="0.35"/>
    <row r="100090" customFormat="1" x14ac:dyDescent="0.35"/>
    <row r="100091" customFormat="1" x14ac:dyDescent="0.35"/>
    <row r="100092" customFormat="1" x14ac:dyDescent="0.35"/>
    <row r="100093" customFormat="1" x14ac:dyDescent="0.35"/>
    <row r="100094" customFormat="1" x14ac:dyDescent="0.35"/>
    <row r="100095" customFormat="1" x14ac:dyDescent="0.35"/>
    <row r="100096" customFormat="1" x14ac:dyDescent="0.35"/>
    <row r="100097" customFormat="1" x14ac:dyDescent="0.35"/>
    <row r="100098" customFormat="1" x14ac:dyDescent="0.35"/>
    <row r="100099" customFormat="1" x14ac:dyDescent="0.35"/>
    <row r="100100" customFormat="1" x14ac:dyDescent="0.35"/>
    <row r="100101" customFormat="1" x14ac:dyDescent="0.35"/>
    <row r="100102" customFormat="1" x14ac:dyDescent="0.35"/>
    <row r="100103" customFormat="1" x14ac:dyDescent="0.35"/>
    <row r="100104" customFormat="1" x14ac:dyDescent="0.35"/>
    <row r="100105" customFormat="1" x14ac:dyDescent="0.35"/>
    <row r="100106" customFormat="1" x14ac:dyDescent="0.35"/>
    <row r="100107" customFormat="1" x14ac:dyDescent="0.35"/>
    <row r="100108" customFormat="1" x14ac:dyDescent="0.35"/>
    <row r="100109" customFormat="1" x14ac:dyDescent="0.35"/>
    <row r="100110" customFormat="1" x14ac:dyDescent="0.35"/>
    <row r="100111" customFormat="1" x14ac:dyDescent="0.35"/>
    <row r="100112" customFormat="1" x14ac:dyDescent="0.35"/>
    <row r="100113" customFormat="1" x14ac:dyDescent="0.35"/>
    <row r="100114" customFormat="1" x14ac:dyDescent="0.35"/>
    <row r="100115" customFormat="1" x14ac:dyDescent="0.35"/>
    <row r="100116" customFormat="1" x14ac:dyDescent="0.35"/>
    <row r="100117" customFormat="1" x14ac:dyDescent="0.35"/>
    <row r="100118" customFormat="1" x14ac:dyDescent="0.35"/>
    <row r="100119" customFormat="1" x14ac:dyDescent="0.35"/>
    <row r="100120" customFormat="1" x14ac:dyDescent="0.35"/>
    <row r="100121" customFormat="1" x14ac:dyDescent="0.35"/>
    <row r="100122" customFormat="1" x14ac:dyDescent="0.35"/>
    <row r="100123" customFormat="1" x14ac:dyDescent="0.35"/>
    <row r="100124" customFormat="1" x14ac:dyDescent="0.35"/>
    <row r="100125" customFormat="1" x14ac:dyDescent="0.35"/>
    <row r="100126" customFormat="1" x14ac:dyDescent="0.35"/>
    <row r="100127" customFormat="1" x14ac:dyDescent="0.35"/>
    <row r="100128" customFormat="1" x14ac:dyDescent="0.35"/>
    <row r="100129" customFormat="1" x14ac:dyDescent="0.35"/>
    <row r="100130" customFormat="1" x14ac:dyDescent="0.35"/>
    <row r="100131" customFormat="1" x14ac:dyDescent="0.35"/>
    <row r="100132" customFormat="1" x14ac:dyDescent="0.35"/>
    <row r="100133" customFormat="1" x14ac:dyDescent="0.35"/>
    <row r="100134" customFormat="1" x14ac:dyDescent="0.35"/>
    <row r="100135" customFormat="1" x14ac:dyDescent="0.35"/>
    <row r="100136" customFormat="1" x14ac:dyDescent="0.35"/>
    <row r="100137" customFormat="1" x14ac:dyDescent="0.35"/>
    <row r="100138" customFormat="1" x14ac:dyDescent="0.35"/>
    <row r="100139" customFormat="1" x14ac:dyDescent="0.35"/>
    <row r="100140" customFormat="1" x14ac:dyDescent="0.35"/>
    <row r="100141" customFormat="1" x14ac:dyDescent="0.35"/>
    <row r="100142" customFormat="1" x14ac:dyDescent="0.35"/>
    <row r="100143" customFormat="1" x14ac:dyDescent="0.35"/>
    <row r="100144" customFormat="1" x14ac:dyDescent="0.35"/>
    <row r="100145" customFormat="1" x14ac:dyDescent="0.35"/>
    <row r="100146" customFormat="1" x14ac:dyDescent="0.35"/>
    <row r="100147" customFormat="1" x14ac:dyDescent="0.35"/>
    <row r="100148" customFormat="1" x14ac:dyDescent="0.35"/>
    <row r="100149" customFormat="1" x14ac:dyDescent="0.35"/>
    <row r="100150" customFormat="1" x14ac:dyDescent="0.35"/>
    <row r="100151" customFormat="1" x14ac:dyDescent="0.35"/>
    <row r="100152" customFormat="1" x14ac:dyDescent="0.35"/>
    <row r="100153" customFormat="1" x14ac:dyDescent="0.35"/>
    <row r="100154" customFormat="1" x14ac:dyDescent="0.35"/>
    <row r="100155" customFormat="1" x14ac:dyDescent="0.35"/>
    <row r="100156" customFormat="1" x14ac:dyDescent="0.35"/>
    <row r="100157" customFormat="1" x14ac:dyDescent="0.35"/>
    <row r="100158" customFormat="1" x14ac:dyDescent="0.35"/>
    <row r="100159" customFormat="1" x14ac:dyDescent="0.35"/>
    <row r="100160" customFormat="1" x14ac:dyDescent="0.35"/>
    <row r="100161" customFormat="1" x14ac:dyDescent="0.35"/>
    <row r="100162" customFormat="1" x14ac:dyDescent="0.35"/>
    <row r="100163" customFormat="1" x14ac:dyDescent="0.35"/>
    <row r="100164" customFormat="1" x14ac:dyDescent="0.35"/>
    <row r="100165" customFormat="1" x14ac:dyDescent="0.35"/>
    <row r="100166" customFormat="1" x14ac:dyDescent="0.35"/>
    <row r="100167" customFormat="1" x14ac:dyDescent="0.35"/>
    <row r="100168" customFormat="1" x14ac:dyDescent="0.35"/>
    <row r="100169" customFormat="1" x14ac:dyDescent="0.35"/>
    <row r="100170" customFormat="1" x14ac:dyDescent="0.35"/>
    <row r="100171" customFormat="1" x14ac:dyDescent="0.35"/>
    <row r="100172" customFormat="1" x14ac:dyDescent="0.35"/>
    <row r="100173" customFormat="1" x14ac:dyDescent="0.35"/>
    <row r="100174" customFormat="1" x14ac:dyDescent="0.35"/>
    <row r="100175" customFormat="1" x14ac:dyDescent="0.35"/>
    <row r="100176" customFormat="1" x14ac:dyDescent="0.35"/>
    <row r="100177" customFormat="1" x14ac:dyDescent="0.35"/>
    <row r="100178" customFormat="1" x14ac:dyDescent="0.35"/>
    <row r="100179" customFormat="1" x14ac:dyDescent="0.35"/>
    <row r="100180" customFormat="1" x14ac:dyDescent="0.35"/>
    <row r="100181" customFormat="1" x14ac:dyDescent="0.35"/>
    <row r="100182" customFormat="1" x14ac:dyDescent="0.35"/>
    <row r="100183" customFormat="1" x14ac:dyDescent="0.35"/>
    <row r="100184" customFormat="1" x14ac:dyDescent="0.35"/>
    <row r="100185" customFormat="1" x14ac:dyDescent="0.35"/>
    <row r="100186" customFormat="1" x14ac:dyDescent="0.35"/>
    <row r="100187" customFormat="1" x14ac:dyDescent="0.35"/>
    <row r="100188" customFormat="1" x14ac:dyDescent="0.35"/>
    <row r="100189" customFormat="1" x14ac:dyDescent="0.35"/>
    <row r="100190" customFormat="1" x14ac:dyDescent="0.35"/>
    <row r="100191" customFormat="1" x14ac:dyDescent="0.35"/>
    <row r="100192" customFormat="1" x14ac:dyDescent="0.35"/>
    <row r="100193" customFormat="1" x14ac:dyDescent="0.35"/>
    <row r="100194" customFormat="1" x14ac:dyDescent="0.35"/>
    <row r="100195" customFormat="1" x14ac:dyDescent="0.35"/>
    <row r="100196" customFormat="1" x14ac:dyDescent="0.35"/>
    <row r="100197" customFormat="1" x14ac:dyDescent="0.35"/>
    <row r="100198" customFormat="1" x14ac:dyDescent="0.35"/>
    <row r="100199" customFormat="1" x14ac:dyDescent="0.35"/>
    <row r="100200" customFormat="1" x14ac:dyDescent="0.35"/>
    <row r="100201" customFormat="1" x14ac:dyDescent="0.35"/>
    <row r="100202" customFormat="1" x14ac:dyDescent="0.35"/>
    <row r="100203" customFormat="1" x14ac:dyDescent="0.35"/>
    <row r="100204" customFormat="1" x14ac:dyDescent="0.35"/>
    <row r="100205" customFormat="1" x14ac:dyDescent="0.35"/>
    <row r="100206" customFormat="1" x14ac:dyDescent="0.35"/>
    <row r="100207" customFormat="1" x14ac:dyDescent="0.35"/>
    <row r="100208" customFormat="1" x14ac:dyDescent="0.35"/>
    <row r="100209" customFormat="1" x14ac:dyDescent="0.35"/>
    <row r="100210" customFormat="1" x14ac:dyDescent="0.35"/>
    <row r="100211" customFormat="1" x14ac:dyDescent="0.35"/>
    <row r="100212" customFormat="1" x14ac:dyDescent="0.35"/>
    <row r="100213" customFormat="1" x14ac:dyDescent="0.35"/>
    <row r="100214" customFormat="1" x14ac:dyDescent="0.35"/>
    <row r="100215" customFormat="1" x14ac:dyDescent="0.35"/>
    <row r="100216" customFormat="1" x14ac:dyDescent="0.35"/>
    <row r="100217" customFormat="1" x14ac:dyDescent="0.35"/>
    <row r="100218" customFormat="1" x14ac:dyDescent="0.35"/>
    <row r="100219" customFormat="1" x14ac:dyDescent="0.35"/>
    <row r="100220" customFormat="1" x14ac:dyDescent="0.35"/>
    <row r="100221" customFormat="1" x14ac:dyDescent="0.35"/>
    <row r="100222" customFormat="1" x14ac:dyDescent="0.35"/>
    <row r="100223" customFormat="1" x14ac:dyDescent="0.35"/>
    <row r="100224" customFormat="1" x14ac:dyDescent="0.35"/>
    <row r="100225" customFormat="1" x14ac:dyDescent="0.35"/>
    <row r="100226" customFormat="1" x14ac:dyDescent="0.35"/>
    <row r="100227" customFormat="1" x14ac:dyDescent="0.35"/>
    <row r="100228" customFormat="1" x14ac:dyDescent="0.35"/>
    <row r="100229" customFormat="1" x14ac:dyDescent="0.35"/>
    <row r="100230" customFormat="1" x14ac:dyDescent="0.35"/>
    <row r="100231" customFormat="1" x14ac:dyDescent="0.35"/>
    <row r="100232" customFormat="1" x14ac:dyDescent="0.35"/>
    <row r="100233" customFormat="1" x14ac:dyDescent="0.35"/>
    <row r="100234" customFormat="1" x14ac:dyDescent="0.35"/>
    <row r="100235" customFormat="1" x14ac:dyDescent="0.35"/>
    <row r="100236" customFormat="1" x14ac:dyDescent="0.35"/>
    <row r="100237" customFormat="1" x14ac:dyDescent="0.35"/>
    <row r="100238" customFormat="1" x14ac:dyDescent="0.35"/>
    <row r="100239" customFormat="1" x14ac:dyDescent="0.35"/>
    <row r="100240" customFormat="1" x14ac:dyDescent="0.35"/>
    <row r="100241" customFormat="1" x14ac:dyDescent="0.35"/>
    <row r="100242" customFormat="1" x14ac:dyDescent="0.35"/>
    <row r="100243" customFormat="1" x14ac:dyDescent="0.35"/>
    <row r="100244" customFormat="1" x14ac:dyDescent="0.35"/>
    <row r="100245" customFormat="1" x14ac:dyDescent="0.35"/>
    <row r="100246" customFormat="1" x14ac:dyDescent="0.35"/>
    <row r="100247" customFormat="1" x14ac:dyDescent="0.35"/>
    <row r="100248" customFormat="1" x14ac:dyDescent="0.35"/>
    <row r="100249" customFormat="1" x14ac:dyDescent="0.35"/>
    <row r="100250" customFormat="1" x14ac:dyDescent="0.35"/>
    <row r="100251" customFormat="1" x14ac:dyDescent="0.35"/>
    <row r="100252" customFormat="1" x14ac:dyDescent="0.35"/>
    <row r="100253" customFormat="1" x14ac:dyDescent="0.35"/>
    <row r="100254" customFormat="1" x14ac:dyDescent="0.35"/>
    <row r="100255" customFormat="1" x14ac:dyDescent="0.35"/>
    <row r="100256" customFormat="1" x14ac:dyDescent="0.35"/>
    <row r="100257" customFormat="1" x14ac:dyDescent="0.35"/>
    <row r="100258" customFormat="1" x14ac:dyDescent="0.35"/>
    <row r="100259" customFormat="1" x14ac:dyDescent="0.35"/>
    <row r="100260" customFormat="1" x14ac:dyDescent="0.35"/>
    <row r="100261" customFormat="1" x14ac:dyDescent="0.35"/>
    <row r="100262" customFormat="1" x14ac:dyDescent="0.35"/>
    <row r="100263" customFormat="1" x14ac:dyDescent="0.35"/>
    <row r="100264" customFormat="1" x14ac:dyDescent="0.35"/>
    <row r="100265" customFormat="1" x14ac:dyDescent="0.35"/>
    <row r="100266" customFormat="1" x14ac:dyDescent="0.35"/>
    <row r="100267" customFormat="1" x14ac:dyDescent="0.35"/>
    <row r="100268" customFormat="1" x14ac:dyDescent="0.35"/>
    <row r="100269" customFormat="1" x14ac:dyDescent="0.35"/>
    <row r="100270" customFormat="1" x14ac:dyDescent="0.35"/>
    <row r="100271" customFormat="1" x14ac:dyDescent="0.35"/>
    <row r="100272" customFormat="1" x14ac:dyDescent="0.35"/>
    <row r="100273" customFormat="1" x14ac:dyDescent="0.35"/>
    <row r="100274" customFormat="1" x14ac:dyDescent="0.35"/>
    <row r="100275" customFormat="1" x14ac:dyDescent="0.35"/>
    <row r="100276" customFormat="1" x14ac:dyDescent="0.35"/>
    <row r="100277" customFormat="1" x14ac:dyDescent="0.35"/>
    <row r="100278" customFormat="1" x14ac:dyDescent="0.35"/>
    <row r="100279" customFormat="1" x14ac:dyDescent="0.35"/>
    <row r="100280" customFormat="1" x14ac:dyDescent="0.35"/>
    <row r="100281" customFormat="1" x14ac:dyDescent="0.35"/>
    <row r="100282" customFormat="1" x14ac:dyDescent="0.35"/>
    <row r="100283" customFormat="1" x14ac:dyDescent="0.35"/>
    <row r="100284" customFormat="1" x14ac:dyDescent="0.35"/>
    <row r="100285" customFormat="1" x14ac:dyDescent="0.35"/>
    <row r="100286" customFormat="1" x14ac:dyDescent="0.35"/>
    <row r="100287" customFormat="1" x14ac:dyDescent="0.35"/>
    <row r="100288" customFormat="1" x14ac:dyDescent="0.35"/>
    <row r="100289" customFormat="1" x14ac:dyDescent="0.35"/>
    <row r="100290" customFormat="1" x14ac:dyDescent="0.35"/>
    <row r="100291" customFormat="1" x14ac:dyDescent="0.35"/>
    <row r="100292" customFormat="1" x14ac:dyDescent="0.35"/>
    <row r="100293" customFormat="1" x14ac:dyDescent="0.35"/>
    <row r="100294" customFormat="1" x14ac:dyDescent="0.35"/>
    <row r="100295" customFormat="1" x14ac:dyDescent="0.35"/>
    <row r="100296" customFormat="1" x14ac:dyDescent="0.35"/>
    <row r="100297" customFormat="1" x14ac:dyDescent="0.35"/>
    <row r="100298" customFormat="1" x14ac:dyDescent="0.35"/>
    <row r="100299" customFormat="1" x14ac:dyDescent="0.35"/>
    <row r="100300" customFormat="1" x14ac:dyDescent="0.35"/>
    <row r="100301" customFormat="1" x14ac:dyDescent="0.35"/>
    <row r="100302" customFormat="1" x14ac:dyDescent="0.35"/>
    <row r="100303" customFormat="1" x14ac:dyDescent="0.35"/>
    <row r="100304" customFormat="1" x14ac:dyDescent="0.35"/>
    <row r="100305" customFormat="1" x14ac:dyDescent="0.35"/>
    <row r="100306" customFormat="1" x14ac:dyDescent="0.35"/>
    <row r="100307" customFormat="1" x14ac:dyDescent="0.35"/>
    <row r="100308" customFormat="1" x14ac:dyDescent="0.35"/>
    <row r="100309" customFormat="1" x14ac:dyDescent="0.35"/>
    <row r="100310" customFormat="1" x14ac:dyDescent="0.35"/>
    <row r="100311" customFormat="1" x14ac:dyDescent="0.35"/>
    <row r="100312" customFormat="1" x14ac:dyDescent="0.35"/>
    <row r="100313" customFormat="1" x14ac:dyDescent="0.35"/>
    <row r="100314" customFormat="1" x14ac:dyDescent="0.35"/>
    <row r="100315" customFormat="1" x14ac:dyDescent="0.35"/>
    <row r="100316" customFormat="1" x14ac:dyDescent="0.35"/>
    <row r="100317" customFormat="1" x14ac:dyDescent="0.35"/>
    <row r="100318" customFormat="1" x14ac:dyDescent="0.35"/>
    <row r="100319" customFormat="1" x14ac:dyDescent="0.35"/>
    <row r="100320" customFormat="1" x14ac:dyDescent="0.35"/>
    <row r="100321" customFormat="1" x14ac:dyDescent="0.35"/>
    <row r="100322" customFormat="1" x14ac:dyDescent="0.35"/>
    <row r="100323" customFormat="1" x14ac:dyDescent="0.35"/>
    <row r="100324" customFormat="1" x14ac:dyDescent="0.35"/>
    <row r="100325" customFormat="1" x14ac:dyDescent="0.35"/>
    <row r="100326" customFormat="1" x14ac:dyDescent="0.35"/>
    <row r="100327" customFormat="1" x14ac:dyDescent="0.35"/>
    <row r="100328" customFormat="1" x14ac:dyDescent="0.35"/>
    <row r="100329" customFormat="1" x14ac:dyDescent="0.35"/>
    <row r="100330" customFormat="1" x14ac:dyDescent="0.35"/>
    <row r="100331" customFormat="1" x14ac:dyDescent="0.35"/>
    <row r="100332" customFormat="1" x14ac:dyDescent="0.35"/>
    <row r="100333" customFormat="1" x14ac:dyDescent="0.35"/>
    <row r="100334" customFormat="1" x14ac:dyDescent="0.35"/>
    <row r="100335" customFormat="1" x14ac:dyDescent="0.35"/>
    <row r="100336" customFormat="1" x14ac:dyDescent="0.35"/>
    <row r="100337" customFormat="1" x14ac:dyDescent="0.35"/>
    <row r="100338" customFormat="1" x14ac:dyDescent="0.35"/>
    <row r="100339" customFormat="1" x14ac:dyDescent="0.35"/>
    <row r="100340" customFormat="1" x14ac:dyDescent="0.35"/>
    <row r="100341" customFormat="1" x14ac:dyDescent="0.35"/>
    <row r="100342" customFormat="1" x14ac:dyDescent="0.35"/>
    <row r="100343" customFormat="1" x14ac:dyDescent="0.35"/>
    <row r="100344" customFormat="1" x14ac:dyDescent="0.35"/>
    <row r="100345" customFormat="1" x14ac:dyDescent="0.35"/>
    <row r="100346" customFormat="1" x14ac:dyDescent="0.35"/>
    <row r="100347" customFormat="1" x14ac:dyDescent="0.35"/>
    <row r="100348" customFormat="1" x14ac:dyDescent="0.35"/>
    <row r="100349" customFormat="1" x14ac:dyDescent="0.35"/>
    <row r="100350" customFormat="1" x14ac:dyDescent="0.35"/>
    <row r="100351" customFormat="1" x14ac:dyDescent="0.35"/>
    <row r="100352" customFormat="1" x14ac:dyDescent="0.35"/>
    <row r="100353" customFormat="1" x14ac:dyDescent="0.35"/>
    <row r="100354" customFormat="1" x14ac:dyDescent="0.35"/>
    <row r="100355" customFormat="1" x14ac:dyDescent="0.35"/>
    <row r="100356" customFormat="1" x14ac:dyDescent="0.35"/>
    <row r="100357" customFormat="1" x14ac:dyDescent="0.35"/>
    <row r="100358" customFormat="1" x14ac:dyDescent="0.35"/>
    <row r="100359" customFormat="1" x14ac:dyDescent="0.35"/>
    <row r="100360" customFormat="1" x14ac:dyDescent="0.35"/>
    <row r="100361" customFormat="1" x14ac:dyDescent="0.35"/>
    <row r="100362" customFormat="1" x14ac:dyDescent="0.35"/>
    <row r="100363" customFormat="1" x14ac:dyDescent="0.35"/>
    <row r="100364" customFormat="1" x14ac:dyDescent="0.35"/>
    <row r="100365" customFormat="1" x14ac:dyDescent="0.35"/>
    <row r="100366" customFormat="1" x14ac:dyDescent="0.35"/>
    <row r="100367" customFormat="1" x14ac:dyDescent="0.35"/>
    <row r="100368" customFormat="1" x14ac:dyDescent="0.35"/>
    <row r="100369" customFormat="1" x14ac:dyDescent="0.35"/>
    <row r="100370" customFormat="1" x14ac:dyDescent="0.35"/>
    <row r="100371" customFormat="1" x14ac:dyDescent="0.35"/>
    <row r="100372" customFormat="1" x14ac:dyDescent="0.35"/>
    <row r="100373" customFormat="1" x14ac:dyDescent="0.35"/>
    <row r="100374" customFormat="1" x14ac:dyDescent="0.35"/>
    <row r="100375" customFormat="1" x14ac:dyDescent="0.35"/>
    <row r="100376" customFormat="1" x14ac:dyDescent="0.35"/>
    <row r="100377" customFormat="1" x14ac:dyDescent="0.35"/>
    <row r="100378" customFormat="1" x14ac:dyDescent="0.35"/>
    <row r="100379" customFormat="1" x14ac:dyDescent="0.35"/>
    <row r="100380" customFormat="1" x14ac:dyDescent="0.35"/>
    <row r="100381" customFormat="1" x14ac:dyDescent="0.35"/>
    <row r="100382" customFormat="1" x14ac:dyDescent="0.35"/>
    <row r="100383" customFormat="1" x14ac:dyDescent="0.35"/>
    <row r="100384" customFormat="1" x14ac:dyDescent="0.35"/>
    <row r="100385" customFormat="1" x14ac:dyDescent="0.35"/>
    <row r="100386" customFormat="1" x14ac:dyDescent="0.35"/>
    <row r="100387" customFormat="1" x14ac:dyDescent="0.35"/>
    <row r="100388" customFormat="1" x14ac:dyDescent="0.35"/>
    <row r="100389" customFormat="1" x14ac:dyDescent="0.35"/>
    <row r="100390" customFormat="1" x14ac:dyDescent="0.35"/>
    <row r="100391" customFormat="1" x14ac:dyDescent="0.35"/>
    <row r="100392" customFormat="1" x14ac:dyDescent="0.35"/>
    <row r="100393" customFormat="1" x14ac:dyDescent="0.35"/>
    <row r="100394" customFormat="1" x14ac:dyDescent="0.35"/>
    <row r="100395" customFormat="1" x14ac:dyDescent="0.35"/>
    <row r="100396" customFormat="1" x14ac:dyDescent="0.35"/>
    <row r="100397" customFormat="1" x14ac:dyDescent="0.35"/>
    <row r="100398" customFormat="1" x14ac:dyDescent="0.35"/>
    <row r="100399" customFormat="1" x14ac:dyDescent="0.35"/>
    <row r="100400" customFormat="1" x14ac:dyDescent="0.35"/>
    <row r="100401" customFormat="1" x14ac:dyDescent="0.35"/>
    <row r="100402" customFormat="1" x14ac:dyDescent="0.35"/>
    <row r="100403" customFormat="1" x14ac:dyDescent="0.35"/>
    <row r="100404" customFormat="1" x14ac:dyDescent="0.35"/>
    <row r="100405" customFormat="1" x14ac:dyDescent="0.35"/>
    <row r="100406" customFormat="1" x14ac:dyDescent="0.35"/>
    <row r="100407" customFormat="1" x14ac:dyDescent="0.35"/>
    <row r="100408" customFormat="1" x14ac:dyDescent="0.35"/>
    <row r="100409" customFormat="1" x14ac:dyDescent="0.35"/>
    <row r="100410" customFormat="1" x14ac:dyDescent="0.35"/>
    <row r="100411" customFormat="1" x14ac:dyDescent="0.35"/>
    <row r="100412" customFormat="1" x14ac:dyDescent="0.35"/>
    <row r="100413" customFormat="1" x14ac:dyDescent="0.35"/>
    <row r="100414" customFormat="1" x14ac:dyDescent="0.35"/>
    <row r="100415" customFormat="1" x14ac:dyDescent="0.35"/>
    <row r="100416" customFormat="1" x14ac:dyDescent="0.35"/>
    <row r="100417" customFormat="1" x14ac:dyDescent="0.35"/>
    <row r="100418" customFormat="1" x14ac:dyDescent="0.35"/>
    <row r="100419" customFormat="1" x14ac:dyDescent="0.35"/>
    <row r="100420" customFormat="1" x14ac:dyDescent="0.35"/>
    <row r="100421" customFormat="1" x14ac:dyDescent="0.35"/>
    <row r="100422" customFormat="1" x14ac:dyDescent="0.35"/>
    <row r="100423" customFormat="1" x14ac:dyDescent="0.35"/>
    <row r="100424" customFormat="1" x14ac:dyDescent="0.35"/>
    <row r="100425" customFormat="1" x14ac:dyDescent="0.35"/>
    <row r="100426" customFormat="1" x14ac:dyDescent="0.35"/>
    <row r="100427" customFormat="1" x14ac:dyDescent="0.35"/>
    <row r="100428" customFormat="1" x14ac:dyDescent="0.35"/>
    <row r="100429" customFormat="1" x14ac:dyDescent="0.35"/>
    <row r="100430" customFormat="1" x14ac:dyDescent="0.35"/>
    <row r="100431" customFormat="1" x14ac:dyDescent="0.35"/>
    <row r="100432" customFormat="1" x14ac:dyDescent="0.35"/>
    <row r="100433" customFormat="1" x14ac:dyDescent="0.35"/>
    <row r="100434" customFormat="1" x14ac:dyDescent="0.35"/>
    <row r="100435" customFormat="1" x14ac:dyDescent="0.35"/>
    <row r="100436" customFormat="1" x14ac:dyDescent="0.35"/>
    <row r="100437" customFormat="1" x14ac:dyDescent="0.35"/>
    <row r="100438" customFormat="1" x14ac:dyDescent="0.35"/>
    <row r="100439" customFormat="1" x14ac:dyDescent="0.35"/>
    <row r="100440" customFormat="1" x14ac:dyDescent="0.35"/>
    <row r="100441" customFormat="1" x14ac:dyDescent="0.35"/>
    <row r="100442" customFormat="1" x14ac:dyDescent="0.35"/>
    <row r="100443" customFormat="1" x14ac:dyDescent="0.35"/>
    <row r="100444" customFormat="1" x14ac:dyDescent="0.35"/>
    <row r="100445" customFormat="1" x14ac:dyDescent="0.35"/>
    <row r="100446" customFormat="1" x14ac:dyDescent="0.35"/>
    <row r="100447" customFormat="1" x14ac:dyDescent="0.35"/>
    <row r="100448" customFormat="1" x14ac:dyDescent="0.35"/>
    <row r="100449" customFormat="1" x14ac:dyDescent="0.35"/>
    <row r="100450" customFormat="1" x14ac:dyDescent="0.35"/>
    <row r="100451" customFormat="1" x14ac:dyDescent="0.35"/>
    <row r="100452" customFormat="1" x14ac:dyDescent="0.35"/>
    <row r="100453" customFormat="1" x14ac:dyDescent="0.35"/>
    <row r="100454" customFormat="1" x14ac:dyDescent="0.35"/>
    <row r="100455" customFormat="1" x14ac:dyDescent="0.35"/>
    <row r="100456" customFormat="1" x14ac:dyDescent="0.35"/>
    <row r="100457" customFormat="1" x14ac:dyDescent="0.35"/>
    <row r="100458" customFormat="1" x14ac:dyDescent="0.35"/>
    <row r="100459" customFormat="1" x14ac:dyDescent="0.35"/>
    <row r="100460" customFormat="1" x14ac:dyDescent="0.35"/>
    <row r="100461" customFormat="1" x14ac:dyDescent="0.35"/>
    <row r="100462" customFormat="1" x14ac:dyDescent="0.35"/>
    <row r="100463" customFormat="1" x14ac:dyDescent="0.35"/>
    <row r="100464" customFormat="1" x14ac:dyDescent="0.35"/>
    <row r="100465" customFormat="1" x14ac:dyDescent="0.35"/>
    <row r="100466" customFormat="1" x14ac:dyDescent="0.35"/>
    <row r="100467" customFormat="1" x14ac:dyDescent="0.35"/>
    <row r="100468" customFormat="1" x14ac:dyDescent="0.35"/>
    <row r="100469" customFormat="1" x14ac:dyDescent="0.35"/>
    <row r="100470" customFormat="1" x14ac:dyDescent="0.35"/>
    <row r="100471" customFormat="1" x14ac:dyDescent="0.35"/>
    <row r="100472" customFormat="1" x14ac:dyDescent="0.35"/>
    <row r="100473" customFormat="1" x14ac:dyDescent="0.35"/>
    <row r="100474" customFormat="1" x14ac:dyDescent="0.35"/>
    <row r="100475" customFormat="1" x14ac:dyDescent="0.35"/>
    <row r="100476" customFormat="1" x14ac:dyDescent="0.35"/>
    <row r="100477" customFormat="1" x14ac:dyDescent="0.35"/>
    <row r="100478" customFormat="1" x14ac:dyDescent="0.35"/>
    <row r="100479" customFormat="1" x14ac:dyDescent="0.35"/>
    <row r="100480" customFormat="1" x14ac:dyDescent="0.35"/>
    <row r="100481" customFormat="1" x14ac:dyDescent="0.35"/>
    <row r="100482" customFormat="1" x14ac:dyDescent="0.35"/>
    <row r="100483" customFormat="1" x14ac:dyDescent="0.35"/>
    <row r="100484" customFormat="1" x14ac:dyDescent="0.35"/>
    <row r="100485" customFormat="1" x14ac:dyDescent="0.35"/>
    <row r="100486" customFormat="1" x14ac:dyDescent="0.35"/>
    <row r="100487" customFormat="1" x14ac:dyDescent="0.35"/>
    <row r="100488" customFormat="1" x14ac:dyDescent="0.35"/>
    <row r="100489" customFormat="1" x14ac:dyDescent="0.35"/>
    <row r="100490" customFormat="1" x14ac:dyDescent="0.35"/>
    <row r="100491" customFormat="1" x14ac:dyDescent="0.35"/>
    <row r="100492" customFormat="1" x14ac:dyDescent="0.35"/>
    <row r="100493" customFormat="1" x14ac:dyDescent="0.35"/>
    <row r="100494" customFormat="1" x14ac:dyDescent="0.35"/>
    <row r="100495" customFormat="1" x14ac:dyDescent="0.35"/>
    <row r="100496" customFormat="1" x14ac:dyDescent="0.35"/>
    <row r="100497" customFormat="1" x14ac:dyDescent="0.35"/>
    <row r="100498" customFormat="1" x14ac:dyDescent="0.35"/>
    <row r="100499" customFormat="1" x14ac:dyDescent="0.35"/>
    <row r="100500" customFormat="1" x14ac:dyDescent="0.35"/>
    <row r="100501" customFormat="1" x14ac:dyDescent="0.35"/>
    <row r="100502" customFormat="1" x14ac:dyDescent="0.35"/>
    <row r="100503" customFormat="1" x14ac:dyDescent="0.35"/>
    <row r="100504" customFormat="1" x14ac:dyDescent="0.35"/>
    <row r="100505" customFormat="1" x14ac:dyDescent="0.35"/>
    <row r="100506" customFormat="1" x14ac:dyDescent="0.35"/>
    <row r="100507" customFormat="1" x14ac:dyDescent="0.35"/>
    <row r="100508" customFormat="1" x14ac:dyDescent="0.35"/>
    <row r="100509" customFormat="1" x14ac:dyDescent="0.35"/>
    <row r="100510" customFormat="1" x14ac:dyDescent="0.35"/>
    <row r="100511" customFormat="1" x14ac:dyDescent="0.35"/>
    <row r="100512" customFormat="1" x14ac:dyDescent="0.35"/>
    <row r="100513" customFormat="1" x14ac:dyDescent="0.35"/>
    <row r="100514" customFormat="1" x14ac:dyDescent="0.35"/>
    <row r="100515" customFormat="1" x14ac:dyDescent="0.35"/>
    <row r="100516" customFormat="1" x14ac:dyDescent="0.35"/>
    <row r="100517" customFormat="1" x14ac:dyDescent="0.35"/>
    <row r="100518" customFormat="1" x14ac:dyDescent="0.35"/>
    <row r="100519" customFormat="1" x14ac:dyDescent="0.35"/>
    <row r="100520" customFormat="1" x14ac:dyDescent="0.35"/>
    <row r="100521" customFormat="1" x14ac:dyDescent="0.35"/>
    <row r="100522" customFormat="1" x14ac:dyDescent="0.35"/>
    <row r="100523" customFormat="1" x14ac:dyDescent="0.35"/>
    <row r="100524" customFormat="1" x14ac:dyDescent="0.35"/>
    <row r="100525" customFormat="1" x14ac:dyDescent="0.35"/>
    <row r="100526" customFormat="1" x14ac:dyDescent="0.35"/>
    <row r="100527" customFormat="1" x14ac:dyDescent="0.35"/>
    <row r="100528" customFormat="1" x14ac:dyDescent="0.35"/>
    <row r="100529" customFormat="1" x14ac:dyDescent="0.35"/>
    <row r="100530" customFormat="1" x14ac:dyDescent="0.35"/>
    <row r="100531" customFormat="1" x14ac:dyDescent="0.35"/>
    <row r="100532" customFormat="1" x14ac:dyDescent="0.35"/>
    <row r="100533" customFormat="1" x14ac:dyDescent="0.35"/>
    <row r="100534" customFormat="1" x14ac:dyDescent="0.35"/>
    <row r="100535" customFormat="1" x14ac:dyDescent="0.35"/>
    <row r="100536" customFormat="1" x14ac:dyDescent="0.35"/>
    <row r="100537" customFormat="1" x14ac:dyDescent="0.35"/>
    <row r="100538" customFormat="1" x14ac:dyDescent="0.35"/>
    <row r="100539" customFormat="1" x14ac:dyDescent="0.35"/>
    <row r="100540" customFormat="1" x14ac:dyDescent="0.35"/>
    <row r="100541" customFormat="1" x14ac:dyDescent="0.35"/>
    <row r="100542" customFormat="1" x14ac:dyDescent="0.35"/>
    <row r="100543" customFormat="1" x14ac:dyDescent="0.35"/>
    <row r="100544" customFormat="1" x14ac:dyDescent="0.35"/>
    <row r="100545" customFormat="1" x14ac:dyDescent="0.35"/>
    <row r="100546" customFormat="1" x14ac:dyDescent="0.35"/>
    <row r="100547" customFormat="1" x14ac:dyDescent="0.35"/>
    <row r="100548" customFormat="1" x14ac:dyDescent="0.35"/>
    <row r="100549" customFormat="1" x14ac:dyDescent="0.35"/>
    <row r="100550" customFormat="1" x14ac:dyDescent="0.35"/>
    <row r="100551" customFormat="1" x14ac:dyDescent="0.35"/>
    <row r="100552" customFormat="1" x14ac:dyDescent="0.35"/>
    <row r="100553" customFormat="1" x14ac:dyDescent="0.35"/>
    <row r="100554" customFormat="1" x14ac:dyDescent="0.35"/>
    <row r="100555" customFormat="1" x14ac:dyDescent="0.35"/>
    <row r="100556" customFormat="1" x14ac:dyDescent="0.35"/>
    <row r="100557" customFormat="1" x14ac:dyDescent="0.35"/>
    <row r="100558" customFormat="1" x14ac:dyDescent="0.35"/>
    <row r="100559" customFormat="1" x14ac:dyDescent="0.35"/>
    <row r="100560" customFormat="1" x14ac:dyDescent="0.35"/>
    <row r="100561" customFormat="1" x14ac:dyDescent="0.35"/>
    <row r="100562" customFormat="1" x14ac:dyDescent="0.35"/>
    <row r="100563" customFormat="1" x14ac:dyDescent="0.35"/>
    <row r="100564" customFormat="1" x14ac:dyDescent="0.35"/>
    <row r="100565" customFormat="1" x14ac:dyDescent="0.35"/>
    <row r="100566" customFormat="1" x14ac:dyDescent="0.35"/>
    <row r="100567" customFormat="1" x14ac:dyDescent="0.35"/>
    <row r="100568" customFormat="1" x14ac:dyDescent="0.35"/>
    <row r="100569" customFormat="1" x14ac:dyDescent="0.35"/>
    <row r="100570" customFormat="1" x14ac:dyDescent="0.35"/>
    <row r="100571" customFormat="1" x14ac:dyDescent="0.35"/>
    <row r="100572" customFormat="1" x14ac:dyDescent="0.35"/>
    <row r="100573" customFormat="1" x14ac:dyDescent="0.35"/>
    <row r="100574" customFormat="1" x14ac:dyDescent="0.35"/>
    <row r="100575" customFormat="1" x14ac:dyDescent="0.35"/>
    <row r="100576" customFormat="1" x14ac:dyDescent="0.35"/>
    <row r="100577" customFormat="1" x14ac:dyDescent="0.35"/>
    <row r="100578" customFormat="1" x14ac:dyDescent="0.35"/>
    <row r="100579" customFormat="1" x14ac:dyDescent="0.35"/>
    <row r="100580" customFormat="1" x14ac:dyDescent="0.35"/>
    <row r="100581" customFormat="1" x14ac:dyDescent="0.35"/>
    <row r="100582" customFormat="1" x14ac:dyDescent="0.35"/>
    <row r="100583" customFormat="1" x14ac:dyDescent="0.35"/>
    <row r="100584" customFormat="1" x14ac:dyDescent="0.35"/>
    <row r="100585" customFormat="1" x14ac:dyDescent="0.35"/>
    <row r="100586" customFormat="1" x14ac:dyDescent="0.35"/>
    <row r="100587" customFormat="1" x14ac:dyDescent="0.35"/>
    <row r="100588" customFormat="1" x14ac:dyDescent="0.35"/>
    <row r="100589" customFormat="1" x14ac:dyDescent="0.35"/>
    <row r="100590" customFormat="1" x14ac:dyDescent="0.35"/>
    <row r="100591" customFormat="1" x14ac:dyDescent="0.35"/>
    <row r="100592" customFormat="1" x14ac:dyDescent="0.35"/>
    <row r="100593" customFormat="1" x14ac:dyDescent="0.35"/>
    <row r="100594" customFormat="1" x14ac:dyDescent="0.35"/>
    <row r="100595" customFormat="1" x14ac:dyDescent="0.35"/>
    <row r="100596" customFormat="1" x14ac:dyDescent="0.35"/>
    <row r="100597" customFormat="1" x14ac:dyDescent="0.35"/>
    <row r="100598" customFormat="1" x14ac:dyDescent="0.35"/>
    <row r="100599" customFormat="1" x14ac:dyDescent="0.35"/>
    <row r="100600" customFormat="1" x14ac:dyDescent="0.35"/>
    <row r="100601" customFormat="1" x14ac:dyDescent="0.35"/>
    <row r="100602" customFormat="1" x14ac:dyDescent="0.35"/>
    <row r="100603" customFormat="1" x14ac:dyDescent="0.35"/>
    <row r="100604" customFormat="1" x14ac:dyDescent="0.35"/>
    <row r="100605" customFormat="1" x14ac:dyDescent="0.35"/>
    <row r="100606" customFormat="1" x14ac:dyDescent="0.35"/>
    <row r="100607" customFormat="1" x14ac:dyDescent="0.35"/>
    <row r="100608" customFormat="1" x14ac:dyDescent="0.35"/>
    <row r="100609" customFormat="1" x14ac:dyDescent="0.35"/>
    <row r="100610" customFormat="1" x14ac:dyDescent="0.35"/>
    <row r="100611" customFormat="1" x14ac:dyDescent="0.35"/>
    <row r="100612" customFormat="1" x14ac:dyDescent="0.35"/>
    <row r="100613" customFormat="1" x14ac:dyDescent="0.35"/>
    <row r="100614" customFormat="1" x14ac:dyDescent="0.35"/>
    <row r="100615" customFormat="1" x14ac:dyDescent="0.35"/>
    <row r="100616" customFormat="1" x14ac:dyDescent="0.35"/>
    <row r="100617" customFormat="1" x14ac:dyDescent="0.35"/>
    <row r="100618" customFormat="1" x14ac:dyDescent="0.35"/>
    <row r="100619" customFormat="1" x14ac:dyDescent="0.35"/>
    <row r="100620" customFormat="1" x14ac:dyDescent="0.35"/>
    <row r="100621" customFormat="1" x14ac:dyDescent="0.35"/>
    <row r="100622" customFormat="1" x14ac:dyDescent="0.35"/>
    <row r="100623" customFormat="1" x14ac:dyDescent="0.35"/>
    <row r="100624" customFormat="1" x14ac:dyDescent="0.35"/>
    <row r="100625" customFormat="1" x14ac:dyDescent="0.35"/>
    <row r="100626" customFormat="1" x14ac:dyDescent="0.35"/>
    <row r="100627" customFormat="1" x14ac:dyDescent="0.35"/>
    <row r="100628" customFormat="1" x14ac:dyDescent="0.35"/>
    <row r="100629" customFormat="1" x14ac:dyDescent="0.35"/>
    <row r="100630" customFormat="1" x14ac:dyDescent="0.35"/>
    <row r="100631" customFormat="1" x14ac:dyDescent="0.35"/>
    <row r="100632" customFormat="1" x14ac:dyDescent="0.35"/>
    <row r="100633" customFormat="1" x14ac:dyDescent="0.35"/>
    <row r="100634" customFormat="1" x14ac:dyDescent="0.35"/>
    <row r="100635" customFormat="1" x14ac:dyDescent="0.35"/>
    <row r="100636" customFormat="1" x14ac:dyDescent="0.35"/>
    <row r="100637" customFormat="1" x14ac:dyDescent="0.35"/>
    <row r="100638" customFormat="1" x14ac:dyDescent="0.35"/>
    <row r="100639" customFormat="1" x14ac:dyDescent="0.35"/>
    <row r="100640" customFormat="1" x14ac:dyDescent="0.35"/>
    <row r="100641" customFormat="1" x14ac:dyDescent="0.35"/>
    <row r="100642" customFormat="1" x14ac:dyDescent="0.35"/>
    <row r="100643" customFormat="1" x14ac:dyDescent="0.35"/>
    <row r="100644" customFormat="1" x14ac:dyDescent="0.35"/>
    <row r="100645" customFormat="1" x14ac:dyDescent="0.35"/>
    <row r="100646" customFormat="1" x14ac:dyDescent="0.35"/>
    <row r="100647" customFormat="1" x14ac:dyDescent="0.35"/>
    <row r="100648" customFormat="1" x14ac:dyDescent="0.35"/>
    <row r="100649" customFormat="1" x14ac:dyDescent="0.35"/>
    <row r="100650" customFormat="1" x14ac:dyDescent="0.35"/>
    <row r="100651" customFormat="1" x14ac:dyDescent="0.35"/>
    <row r="100652" customFormat="1" x14ac:dyDescent="0.35"/>
    <row r="100653" customFormat="1" x14ac:dyDescent="0.35"/>
    <row r="100654" customFormat="1" x14ac:dyDescent="0.35"/>
    <row r="100655" customFormat="1" x14ac:dyDescent="0.35"/>
    <row r="100656" customFormat="1" x14ac:dyDescent="0.35"/>
    <row r="100657" customFormat="1" x14ac:dyDescent="0.35"/>
    <row r="100658" customFormat="1" x14ac:dyDescent="0.35"/>
    <row r="100659" customFormat="1" x14ac:dyDescent="0.35"/>
    <row r="100660" customFormat="1" x14ac:dyDescent="0.35"/>
    <row r="100661" customFormat="1" x14ac:dyDescent="0.35"/>
    <row r="100662" customFormat="1" x14ac:dyDescent="0.35"/>
    <row r="100663" customFormat="1" x14ac:dyDescent="0.35"/>
    <row r="100664" customFormat="1" x14ac:dyDescent="0.35"/>
    <row r="100665" customFormat="1" x14ac:dyDescent="0.35"/>
    <row r="100666" customFormat="1" x14ac:dyDescent="0.35"/>
    <row r="100667" customFormat="1" x14ac:dyDescent="0.35"/>
    <row r="100668" customFormat="1" x14ac:dyDescent="0.35"/>
    <row r="100669" customFormat="1" x14ac:dyDescent="0.35"/>
    <row r="100670" customFormat="1" x14ac:dyDescent="0.35"/>
    <row r="100671" customFormat="1" x14ac:dyDescent="0.35"/>
    <row r="100672" customFormat="1" x14ac:dyDescent="0.35"/>
    <row r="100673" customFormat="1" x14ac:dyDescent="0.35"/>
    <row r="100674" customFormat="1" x14ac:dyDescent="0.35"/>
    <row r="100675" customFormat="1" x14ac:dyDescent="0.35"/>
    <row r="100676" customFormat="1" x14ac:dyDescent="0.35"/>
    <row r="100677" customFormat="1" x14ac:dyDescent="0.35"/>
    <row r="100678" customFormat="1" x14ac:dyDescent="0.35"/>
    <row r="100679" customFormat="1" x14ac:dyDescent="0.35"/>
    <row r="100680" customFormat="1" x14ac:dyDescent="0.35"/>
    <row r="100681" customFormat="1" x14ac:dyDescent="0.35"/>
    <row r="100682" customFormat="1" x14ac:dyDescent="0.35"/>
    <row r="100683" customFormat="1" x14ac:dyDescent="0.35"/>
    <row r="100684" customFormat="1" x14ac:dyDescent="0.35"/>
    <row r="100685" customFormat="1" x14ac:dyDescent="0.35"/>
    <row r="100686" customFormat="1" x14ac:dyDescent="0.35"/>
    <row r="100687" customFormat="1" x14ac:dyDescent="0.35"/>
    <row r="100688" customFormat="1" x14ac:dyDescent="0.35"/>
    <row r="100689" customFormat="1" x14ac:dyDescent="0.35"/>
    <row r="100690" customFormat="1" x14ac:dyDescent="0.35"/>
    <row r="100691" customFormat="1" x14ac:dyDescent="0.35"/>
    <row r="100692" customFormat="1" x14ac:dyDescent="0.35"/>
    <row r="100693" customFormat="1" x14ac:dyDescent="0.35"/>
    <row r="100694" customFormat="1" x14ac:dyDescent="0.35"/>
    <row r="100695" customFormat="1" x14ac:dyDescent="0.35"/>
    <row r="100696" customFormat="1" x14ac:dyDescent="0.35"/>
    <row r="100697" customFormat="1" x14ac:dyDescent="0.35"/>
    <row r="100698" customFormat="1" x14ac:dyDescent="0.35"/>
    <row r="100699" customFormat="1" x14ac:dyDescent="0.35"/>
    <row r="100700" customFormat="1" x14ac:dyDescent="0.35"/>
    <row r="100701" customFormat="1" x14ac:dyDescent="0.35"/>
    <row r="100702" customFormat="1" x14ac:dyDescent="0.35"/>
    <row r="100703" customFormat="1" x14ac:dyDescent="0.35"/>
    <row r="100704" customFormat="1" x14ac:dyDescent="0.35"/>
    <row r="100705" customFormat="1" x14ac:dyDescent="0.35"/>
    <row r="100706" customFormat="1" x14ac:dyDescent="0.35"/>
    <row r="100707" customFormat="1" x14ac:dyDescent="0.35"/>
    <row r="100708" customFormat="1" x14ac:dyDescent="0.35"/>
    <row r="100709" customFormat="1" x14ac:dyDescent="0.35"/>
    <row r="100710" customFormat="1" x14ac:dyDescent="0.35"/>
    <row r="100711" customFormat="1" x14ac:dyDescent="0.35"/>
    <row r="100712" customFormat="1" x14ac:dyDescent="0.35"/>
    <row r="100713" customFormat="1" x14ac:dyDescent="0.35"/>
    <row r="100714" customFormat="1" x14ac:dyDescent="0.35"/>
    <row r="100715" customFormat="1" x14ac:dyDescent="0.35"/>
    <row r="100716" customFormat="1" x14ac:dyDescent="0.35"/>
    <row r="100717" customFormat="1" x14ac:dyDescent="0.35"/>
    <row r="100718" customFormat="1" x14ac:dyDescent="0.35"/>
    <row r="100719" customFormat="1" x14ac:dyDescent="0.35"/>
    <row r="100720" customFormat="1" x14ac:dyDescent="0.35"/>
    <row r="100721" customFormat="1" x14ac:dyDescent="0.35"/>
    <row r="100722" customFormat="1" x14ac:dyDescent="0.35"/>
    <row r="100723" customFormat="1" x14ac:dyDescent="0.35"/>
    <row r="100724" customFormat="1" x14ac:dyDescent="0.35"/>
    <row r="100725" customFormat="1" x14ac:dyDescent="0.35"/>
    <row r="100726" customFormat="1" x14ac:dyDescent="0.35"/>
    <row r="100727" customFormat="1" x14ac:dyDescent="0.35"/>
    <row r="100728" customFormat="1" x14ac:dyDescent="0.35"/>
    <row r="100729" customFormat="1" x14ac:dyDescent="0.35"/>
    <row r="100730" customFormat="1" x14ac:dyDescent="0.35"/>
    <row r="100731" customFormat="1" x14ac:dyDescent="0.35"/>
    <row r="100732" customFormat="1" x14ac:dyDescent="0.35"/>
    <row r="100733" customFormat="1" x14ac:dyDescent="0.35"/>
    <row r="100734" customFormat="1" x14ac:dyDescent="0.35"/>
    <row r="100735" customFormat="1" x14ac:dyDescent="0.35"/>
    <row r="100736" customFormat="1" x14ac:dyDescent="0.35"/>
    <row r="100737" customFormat="1" x14ac:dyDescent="0.35"/>
    <row r="100738" customFormat="1" x14ac:dyDescent="0.35"/>
    <row r="100739" customFormat="1" x14ac:dyDescent="0.35"/>
    <row r="100740" customFormat="1" x14ac:dyDescent="0.35"/>
    <row r="100741" customFormat="1" x14ac:dyDescent="0.35"/>
    <row r="100742" customFormat="1" x14ac:dyDescent="0.35"/>
    <row r="100743" customFormat="1" x14ac:dyDescent="0.35"/>
    <row r="100744" customFormat="1" x14ac:dyDescent="0.35"/>
    <row r="100745" customFormat="1" x14ac:dyDescent="0.35"/>
    <row r="100746" customFormat="1" x14ac:dyDescent="0.35"/>
    <row r="100747" customFormat="1" x14ac:dyDescent="0.35"/>
    <row r="100748" customFormat="1" x14ac:dyDescent="0.35"/>
    <row r="100749" customFormat="1" x14ac:dyDescent="0.35"/>
    <row r="100750" customFormat="1" x14ac:dyDescent="0.35"/>
    <row r="100751" customFormat="1" x14ac:dyDescent="0.35"/>
    <row r="100752" customFormat="1" x14ac:dyDescent="0.35"/>
    <row r="100753" customFormat="1" x14ac:dyDescent="0.35"/>
    <row r="100754" customFormat="1" x14ac:dyDescent="0.35"/>
    <row r="100755" customFormat="1" x14ac:dyDescent="0.35"/>
    <row r="100756" customFormat="1" x14ac:dyDescent="0.35"/>
    <row r="100757" customFormat="1" x14ac:dyDescent="0.35"/>
    <row r="100758" customFormat="1" x14ac:dyDescent="0.35"/>
    <row r="100759" customFormat="1" x14ac:dyDescent="0.35"/>
    <row r="100760" customFormat="1" x14ac:dyDescent="0.35"/>
    <row r="100761" customFormat="1" x14ac:dyDescent="0.35"/>
    <row r="100762" customFormat="1" x14ac:dyDescent="0.35"/>
    <row r="100763" customFormat="1" x14ac:dyDescent="0.35"/>
    <row r="100764" customFormat="1" x14ac:dyDescent="0.35"/>
    <row r="100765" customFormat="1" x14ac:dyDescent="0.35"/>
    <row r="100766" customFormat="1" x14ac:dyDescent="0.35"/>
    <row r="100767" customFormat="1" x14ac:dyDescent="0.35"/>
    <row r="100768" customFormat="1" x14ac:dyDescent="0.35"/>
    <row r="100769" customFormat="1" x14ac:dyDescent="0.35"/>
    <row r="100770" customFormat="1" x14ac:dyDescent="0.35"/>
    <row r="100771" customFormat="1" x14ac:dyDescent="0.35"/>
    <row r="100772" customFormat="1" x14ac:dyDescent="0.35"/>
    <row r="100773" customFormat="1" x14ac:dyDescent="0.35"/>
    <row r="100774" customFormat="1" x14ac:dyDescent="0.35"/>
    <row r="100775" customFormat="1" x14ac:dyDescent="0.35"/>
    <row r="100776" customFormat="1" x14ac:dyDescent="0.35"/>
    <row r="100777" customFormat="1" x14ac:dyDescent="0.35"/>
    <row r="100778" customFormat="1" x14ac:dyDescent="0.35"/>
    <row r="100779" customFormat="1" x14ac:dyDescent="0.35"/>
    <row r="100780" customFormat="1" x14ac:dyDescent="0.35"/>
    <row r="100781" customFormat="1" x14ac:dyDescent="0.35"/>
    <row r="100782" customFormat="1" x14ac:dyDescent="0.35"/>
    <row r="100783" customFormat="1" x14ac:dyDescent="0.35"/>
    <row r="100784" customFormat="1" x14ac:dyDescent="0.35"/>
    <row r="100785" customFormat="1" x14ac:dyDescent="0.35"/>
    <row r="100786" customFormat="1" x14ac:dyDescent="0.35"/>
    <row r="100787" customFormat="1" x14ac:dyDescent="0.35"/>
    <row r="100788" customFormat="1" x14ac:dyDescent="0.35"/>
    <row r="100789" customFormat="1" x14ac:dyDescent="0.35"/>
    <row r="100790" customFormat="1" x14ac:dyDescent="0.35"/>
    <row r="100791" customFormat="1" x14ac:dyDescent="0.35"/>
    <row r="100792" customFormat="1" x14ac:dyDescent="0.35"/>
    <row r="100793" customFormat="1" x14ac:dyDescent="0.35"/>
    <row r="100794" customFormat="1" x14ac:dyDescent="0.35"/>
    <row r="100795" customFormat="1" x14ac:dyDescent="0.35"/>
    <row r="100796" customFormat="1" x14ac:dyDescent="0.35"/>
    <row r="100797" customFormat="1" x14ac:dyDescent="0.35"/>
    <row r="100798" customFormat="1" x14ac:dyDescent="0.35"/>
    <row r="100799" customFormat="1" x14ac:dyDescent="0.35"/>
    <row r="100800" customFormat="1" x14ac:dyDescent="0.35"/>
    <row r="100801" customFormat="1" x14ac:dyDescent="0.35"/>
    <row r="100802" customFormat="1" x14ac:dyDescent="0.35"/>
    <row r="100803" customFormat="1" x14ac:dyDescent="0.35"/>
    <row r="100804" customFormat="1" x14ac:dyDescent="0.35"/>
    <row r="100805" customFormat="1" x14ac:dyDescent="0.35"/>
    <row r="100806" customFormat="1" x14ac:dyDescent="0.35"/>
    <row r="100807" customFormat="1" x14ac:dyDescent="0.35"/>
    <row r="100808" customFormat="1" x14ac:dyDescent="0.35"/>
    <row r="100809" customFormat="1" x14ac:dyDescent="0.35"/>
    <row r="100810" customFormat="1" x14ac:dyDescent="0.35"/>
    <row r="100811" customFormat="1" x14ac:dyDescent="0.35"/>
    <row r="100812" customFormat="1" x14ac:dyDescent="0.35"/>
    <row r="100813" customFormat="1" x14ac:dyDescent="0.35"/>
    <row r="100814" customFormat="1" x14ac:dyDescent="0.35"/>
    <row r="100815" customFormat="1" x14ac:dyDescent="0.35"/>
    <row r="100816" customFormat="1" x14ac:dyDescent="0.35"/>
    <row r="100817" customFormat="1" x14ac:dyDescent="0.35"/>
    <row r="100818" customFormat="1" x14ac:dyDescent="0.35"/>
    <row r="100819" customFormat="1" x14ac:dyDescent="0.35"/>
    <row r="100820" customFormat="1" x14ac:dyDescent="0.35"/>
    <row r="100821" customFormat="1" x14ac:dyDescent="0.35"/>
    <row r="100822" customFormat="1" x14ac:dyDescent="0.35"/>
    <row r="100823" customFormat="1" x14ac:dyDescent="0.35"/>
    <row r="100824" customFormat="1" x14ac:dyDescent="0.35"/>
    <row r="100825" customFormat="1" x14ac:dyDescent="0.35"/>
    <row r="100826" customFormat="1" x14ac:dyDescent="0.35"/>
    <row r="100827" customFormat="1" x14ac:dyDescent="0.35"/>
    <row r="100828" customFormat="1" x14ac:dyDescent="0.35"/>
    <row r="100829" customFormat="1" x14ac:dyDescent="0.35"/>
    <row r="100830" customFormat="1" x14ac:dyDescent="0.35"/>
    <row r="100831" customFormat="1" x14ac:dyDescent="0.35"/>
    <row r="100832" customFormat="1" x14ac:dyDescent="0.35"/>
    <row r="100833" customFormat="1" x14ac:dyDescent="0.35"/>
    <row r="100834" customFormat="1" x14ac:dyDescent="0.35"/>
    <row r="100835" customFormat="1" x14ac:dyDescent="0.35"/>
    <row r="100836" customFormat="1" x14ac:dyDescent="0.35"/>
    <row r="100837" customFormat="1" x14ac:dyDescent="0.35"/>
    <row r="100838" customFormat="1" x14ac:dyDescent="0.35"/>
    <row r="100839" customFormat="1" x14ac:dyDescent="0.35"/>
    <row r="100840" customFormat="1" x14ac:dyDescent="0.35"/>
    <row r="100841" customFormat="1" x14ac:dyDescent="0.35"/>
    <row r="100842" customFormat="1" x14ac:dyDescent="0.35"/>
    <row r="100843" customFormat="1" x14ac:dyDescent="0.35"/>
    <row r="100844" customFormat="1" x14ac:dyDescent="0.35"/>
    <row r="100845" customFormat="1" x14ac:dyDescent="0.35"/>
    <row r="100846" customFormat="1" x14ac:dyDescent="0.35"/>
    <row r="100847" customFormat="1" x14ac:dyDescent="0.35"/>
    <row r="100848" customFormat="1" x14ac:dyDescent="0.35"/>
    <row r="100849" customFormat="1" x14ac:dyDescent="0.35"/>
    <row r="100850" customFormat="1" x14ac:dyDescent="0.35"/>
    <row r="100851" customFormat="1" x14ac:dyDescent="0.35"/>
    <row r="100852" customFormat="1" x14ac:dyDescent="0.35"/>
    <row r="100853" customFormat="1" x14ac:dyDescent="0.35"/>
    <row r="100854" customFormat="1" x14ac:dyDescent="0.35"/>
    <row r="100855" customFormat="1" x14ac:dyDescent="0.35"/>
    <row r="100856" customFormat="1" x14ac:dyDescent="0.35"/>
    <row r="100857" customFormat="1" x14ac:dyDescent="0.35"/>
    <row r="100858" customFormat="1" x14ac:dyDescent="0.35"/>
    <row r="100859" customFormat="1" x14ac:dyDescent="0.35"/>
    <row r="100860" customFormat="1" x14ac:dyDescent="0.35"/>
    <row r="100861" customFormat="1" x14ac:dyDescent="0.35"/>
    <row r="100862" customFormat="1" x14ac:dyDescent="0.35"/>
    <row r="100863" customFormat="1" x14ac:dyDescent="0.35"/>
    <row r="100864" customFormat="1" x14ac:dyDescent="0.35"/>
    <row r="100865" customFormat="1" x14ac:dyDescent="0.35"/>
    <row r="100866" customFormat="1" x14ac:dyDescent="0.35"/>
    <row r="100867" customFormat="1" x14ac:dyDescent="0.35"/>
    <row r="100868" customFormat="1" x14ac:dyDescent="0.35"/>
    <row r="100869" customFormat="1" x14ac:dyDescent="0.35"/>
    <row r="100870" customFormat="1" x14ac:dyDescent="0.35"/>
    <row r="100871" customFormat="1" x14ac:dyDescent="0.35"/>
    <row r="100872" customFormat="1" x14ac:dyDescent="0.35"/>
    <row r="100873" customFormat="1" x14ac:dyDescent="0.35"/>
    <row r="100874" customFormat="1" x14ac:dyDescent="0.35"/>
    <row r="100875" customFormat="1" x14ac:dyDescent="0.35"/>
    <row r="100876" customFormat="1" x14ac:dyDescent="0.35"/>
    <row r="100877" customFormat="1" x14ac:dyDescent="0.35"/>
    <row r="100878" customFormat="1" x14ac:dyDescent="0.35"/>
    <row r="100879" customFormat="1" x14ac:dyDescent="0.35"/>
    <row r="100880" customFormat="1" x14ac:dyDescent="0.35"/>
    <row r="100881" customFormat="1" x14ac:dyDescent="0.35"/>
    <row r="100882" customFormat="1" x14ac:dyDescent="0.35"/>
    <row r="100883" customFormat="1" x14ac:dyDescent="0.35"/>
    <row r="100884" customFormat="1" x14ac:dyDescent="0.35"/>
    <row r="100885" customFormat="1" x14ac:dyDescent="0.35"/>
    <row r="100886" customFormat="1" x14ac:dyDescent="0.35"/>
    <row r="100887" customFormat="1" x14ac:dyDescent="0.35"/>
    <row r="100888" customFormat="1" x14ac:dyDescent="0.35"/>
    <row r="100889" customFormat="1" x14ac:dyDescent="0.35"/>
    <row r="100890" customFormat="1" x14ac:dyDescent="0.35"/>
    <row r="100891" customFormat="1" x14ac:dyDescent="0.35"/>
    <row r="100892" customFormat="1" x14ac:dyDescent="0.35"/>
    <row r="100893" customFormat="1" x14ac:dyDescent="0.35"/>
    <row r="100894" customFormat="1" x14ac:dyDescent="0.35"/>
    <row r="100895" customFormat="1" x14ac:dyDescent="0.35"/>
    <row r="100896" customFormat="1" x14ac:dyDescent="0.35"/>
    <row r="100897" customFormat="1" x14ac:dyDescent="0.35"/>
    <row r="100898" customFormat="1" x14ac:dyDescent="0.35"/>
    <row r="100899" customFormat="1" x14ac:dyDescent="0.35"/>
    <row r="100900" customFormat="1" x14ac:dyDescent="0.35"/>
    <row r="100901" customFormat="1" x14ac:dyDescent="0.35"/>
    <row r="100902" customFormat="1" x14ac:dyDescent="0.35"/>
    <row r="100903" customFormat="1" x14ac:dyDescent="0.35"/>
    <row r="100904" customFormat="1" x14ac:dyDescent="0.35"/>
    <row r="100905" customFormat="1" x14ac:dyDescent="0.35"/>
    <row r="100906" customFormat="1" x14ac:dyDescent="0.35"/>
    <row r="100907" customFormat="1" x14ac:dyDescent="0.35"/>
    <row r="100908" customFormat="1" x14ac:dyDescent="0.35"/>
    <row r="100909" customFormat="1" x14ac:dyDescent="0.35"/>
    <row r="100910" customFormat="1" x14ac:dyDescent="0.35"/>
    <row r="100911" customFormat="1" x14ac:dyDescent="0.35"/>
    <row r="100912" customFormat="1" x14ac:dyDescent="0.35"/>
    <row r="100913" customFormat="1" x14ac:dyDescent="0.35"/>
    <row r="100914" customFormat="1" x14ac:dyDescent="0.35"/>
    <row r="100915" customFormat="1" x14ac:dyDescent="0.35"/>
    <row r="100916" customFormat="1" x14ac:dyDescent="0.35"/>
    <row r="100917" customFormat="1" x14ac:dyDescent="0.35"/>
    <row r="100918" customFormat="1" x14ac:dyDescent="0.35"/>
    <row r="100919" customFormat="1" x14ac:dyDescent="0.35"/>
    <row r="100920" customFormat="1" x14ac:dyDescent="0.35"/>
    <row r="100921" customFormat="1" x14ac:dyDescent="0.35"/>
    <row r="100922" customFormat="1" x14ac:dyDescent="0.35"/>
    <row r="100923" customFormat="1" x14ac:dyDescent="0.35"/>
    <row r="100924" customFormat="1" x14ac:dyDescent="0.35"/>
    <row r="100925" customFormat="1" x14ac:dyDescent="0.35"/>
    <row r="100926" customFormat="1" x14ac:dyDescent="0.35"/>
    <row r="100927" customFormat="1" x14ac:dyDescent="0.35"/>
    <row r="100928" customFormat="1" x14ac:dyDescent="0.35"/>
    <row r="100929" customFormat="1" x14ac:dyDescent="0.35"/>
    <row r="100930" customFormat="1" x14ac:dyDescent="0.35"/>
    <row r="100931" customFormat="1" x14ac:dyDescent="0.35"/>
    <row r="100932" customFormat="1" x14ac:dyDescent="0.35"/>
    <row r="100933" customFormat="1" x14ac:dyDescent="0.35"/>
    <row r="100934" customFormat="1" x14ac:dyDescent="0.35"/>
    <row r="100935" customFormat="1" x14ac:dyDescent="0.35"/>
    <row r="100936" customFormat="1" x14ac:dyDescent="0.35"/>
    <row r="100937" customFormat="1" x14ac:dyDescent="0.35"/>
    <row r="100938" customFormat="1" x14ac:dyDescent="0.35"/>
    <row r="100939" customFormat="1" x14ac:dyDescent="0.35"/>
    <row r="100940" customFormat="1" x14ac:dyDescent="0.35"/>
    <row r="100941" customFormat="1" x14ac:dyDescent="0.35"/>
    <row r="100942" customFormat="1" x14ac:dyDescent="0.35"/>
    <row r="100943" customFormat="1" x14ac:dyDescent="0.35"/>
    <row r="100944" customFormat="1" x14ac:dyDescent="0.35"/>
    <row r="100945" customFormat="1" x14ac:dyDescent="0.35"/>
    <row r="100946" customFormat="1" x14ac:dyDescent="0.35"/>
    <row r="100947" customFormat="1" x14ac:dyDescent="0.35"/>
    <row r="100948" customFormat="1" x14ac:dyDescent="0.35"/>
    <row r="100949" customFormat="1" x14ac:dyDescent="0.35"/>
    <row r="100950" customFormat="1" x14ac:dyDescent="0.35"/>
    <row r="100951" customFormat="1" x14ac:dyDescent="0.35"/>
    <row r="100952" customFormat="1" x14ac:dyDescent="0.35"/>
    <row r="100953" customFormat="1" x14ac:dyDescent="0.35"/>
    <row r="100954" customFormat="1" x14ac:dyDescent="0.35"/>
    <row r="100955" customFormat="1" x14ac:dyDescent="0.35"/>
    <row r="100956" customFormat="1" x14ac:dyDescent="0.35"/>
    <row r="100957" customFormat="1" x14ac:dyDescent="0.35"/>
    <row r="100958" customFormat="1" x14ac:dyDescent="0.35"/>
    <row r="100959" customFormat="1" x14ac:dyDescent="0.35"/>
    <row r="100960" customFormat="1" x14ac:dyDescent="0.35"/>
    <row r="100961" customFormat="1" x14ac:dyDescent="0.35"/>
    <row r="100962" customFormat="1" x14ac:dyDescent="0.35"/>
    <row r="100963" customFormat="1" x14ac:dyDescent="0.35"/>
    <row r="100964" customFormat="1" x14ac:dyDescent="0.35"/>
    <row r="100965" customFormat="1" x14ac:dyDescent="0.35"/>
    <row r="100966" customFormat="1" x14ac:dyDescent="0.35"/>
    <row r="100967" customFormat="1" x14ac:dyDescent="0.35"/>
    <row r="100968" customFormat="1" x14ac:dyDescent="0.35"/>
    <row r="100969" customFormat="1" x14ac:dyDescent="0.35"/>
    <row r="100970" customFormat="1" x14ac:dyDescent="0.35"/>
    <row r="100971" customFormat="1" x14ac:dyDescent="0.35"/>
    <row r="100972" customFormat="1" x14ac:dyDescent="0.35"/>
    <row r="100973" customFormat="1" x14ac:dyDescent="0.35"/>
    <row r="100974" customFormat="1" x14ac:dyDescent="0.35"/>
    <row r="100975" customFormat="1" x14ac:dyDescent="0.35"/>
    <row r="100976" customFormat="1" x14ac:dyDescent="0.35"/>
    <row r="100977" customFormat="1" x14ac:dyDescent="0.35"/>
    <row r="100978" customFormat="1" x14ac:dyDescent="0.35"/>
    <row r="100979" customFormat="1" x14ac:dyDescent="0.35"/>
    <row r="100980" customFormat="1" x14ac:dyDescent="0.35"/>
    <row r="100981" customFormat="1" x14ac:dyDescent="0.35"/>
    <row r="100982" customFormat="1" x14ac:dyDescent="0.35"/>
    <row r="100983" customFormat="1" x14ac:dyDescent="0.35"/>
    <row r="100984" customFormat="1" x14ac:dyDescent="0.35"/>
    <row r="100985" customFormat="1" x14ac:dyDescent="0.35"/>
    <row r="100986" customFormat="1" x14ac:dyDescent="0.35"/>
    <row r="100987" customFormat="1" x14ac:dyDescent="0.35"/>
    <row r="100988" customFormat="1" x14ac:dyDescent="0.35"/>
    <row r="100989" customFormat="1" x14ac:dyDescent="0.35"/>
    <row r="100990" customFormat="1" x14ac:dyDescent="0.35"/>
    <row r="100991" customFormat="1" x14ac:dyDescent="0.35"/>
    <row r="100992" customFormat="1" x14ac:dyDescent="0.35"/>
    <row r="100993" customFormat="1" x14ac:dyDescent="0.35"/>
    <row r="100994" customFormat="1" x14ac:dyDescent="0.35"/>
    <row r="100995" customFormat="1" x14ac:dyDescent="0.35"/>
    <row r="100996" customFormat="1" x14ac:dyDescent="0.35"/>
    <row r="100997" customFormat="1" x14ac:dyDescent="0.35"/>
    <row r="100998" customFormat="1" x14ac:dyDescent="0.35"/>
    <row r="100999" customFormat="1" x14ac:dyDescent="0.35"/>
    <row r="101000" customFormat="1" x14ac:dyDescent="0.35"/>
    <row r="101001" customFormat="1" x14ac:dyDescent="0.35"/>
    <row r="101002" customFormat="1" x14ac:dyDescent="0.35"/>
    <row r="101003" customFormat="1" x14ac:dyDescent="0.35"/>
    <row r="101004" customFormat="1" x14ac:dyDescent="0.35"/>
    <row r="101005" customFormat="1" x14ac:dyDescent="0.35"/>
    <row r="101006" customFormat="1" x14ac:dyDescent="0.35"/>
    <row r="101007" customFormat="1" x14ac:dyDescent="0.35"/>
    <row r="101008" customFormat="1" x14ac:dyDescent="0.35"/>
    <row r="101009" customFormat="1" x14ac:dyDescent="0.35"/>
    <row r="101010" customFormat="1" x14ac:dyDescent="0.35"/>
    <row r="101011" customFormat="1" x14ac:dyDescent="0.35"/>
    <row r="101012" customFormat="1" x14ac:dyDescent="0.35"/>
    <row r="101013" customFormat="1" x14ac:dyDescent="0.35"/>
    <row r="101014" customFormat="1" x14ac:dyDescent="0.35"/>
    <row r="101015" customFormat="1" x14ac:dyDescent="0.35"/>
    <row r="101016" customFormat="1" x14ac:dyDescent="0.35"/>
    <row r="101017" customFormat="1" x14ac:dyDescent="0.35"/>
    <row r="101018" customFormat="1" x14ac:dyDescent="0.35"/>
    <row r="101019" customFormat="1" x14ac:dyDescent="0.35"/>
    <row r="101020" customFormat="1" x14ac:dyDescent="0.35"/>
    <row r="101021" customFormat="1" x14ac:dyDescent="0.35"/>
    <row r="101022" customFormat="1" x14ac:dyDescent="0.35"/>
    <row r="101023" customFormat="1" x14ac:dyDescent="0.35"/>
    <row r="101024" customFormat="1" x14ac:dyDescent="0.35"/>
    <row r="101025" customFormat="1" x14ac:dyDescent="0.35"/>
    <row r="101026" customFormat="1" x14ac:dyDescent="0.35"/>
    <row r="101027" customFormat="1" x14ac:dyDescent="0.35"/>
    <row r="101028" customFormat="1" x14ac:dyDescent="0.35"/>
    <row r="101029" customFormat="1" x14ac:dyDescent="0.35"/>
    <row r="101030" customFormat="1" x14ac:dyDescent="0.35"/>
    <row r="101031" customFormat="1" x14ac:dyDescent="0.35"/>
    <row r="101032" customFormat="1" x14ac:dyDescent="0.35"/>
    <row r="101033" customFormat="1" x14ac:dyDescent="0.35"/>
    <row r="101034" customFormat="1" x14ac:dyDescent="0.35"/>
    <row r="101035" customFormat="1" x14ac:dyDescent="0.35"/>
    <row r="101036" customFormat="1" x14ac:dyDescent="0.35"/>
    <row r="101037" customFormat="1" x14ac:dyDescent="0.35"/>
    <row r="101038" customFormat="1" x14ac:dyDescent="0.35"/>
    <row r="101039" customFormat="1" x14ac:dyDescent="0.35"/>
    <row r="101040" customFormat="1" x14ac:dyDescent="0.35"/>
    <row r="101041" customFormat="1" x14ac:dyDescent="0.35"/>
    <row r="101042" customFormat="1" x14ac:dyDescent="0.35"/>
    <row r="101043" customFormat="1" x14ac:dyDescent="0.35"/>
    <row r="101044" customFormat="1" x14ac:dyDescent="0.35"/>
    <row r="101045" customFormat="1" x14ac:dyDescent="0.35"/>
    <row r="101046" customFormat="1" x14ac:dyDescent="0.35"/>
    <row r="101047" customFormat="1" x14ac:dyDescent="0.35"/>
    <row r="101048" customFormat="1" x14ac:dyDescent="0.35"/>
    <row r="101049" customFormat="1" x14ac:dyDescent="0.35"/>
    <row r="101050" customFormat="1" x14ac:dyDescent="0.35"/>
    <row r="101051" customFormat="1" x14ac:dyDescent="0.35"/>
    <row r="101052" customFormat="1" x14ac:dyDescent="0.35"/>
    <row r="101053" customFormat="1" x14ac:dyDescent="0.35"/>
    <row r="101054" customFormat="1" x14ac:dyDescent="0.35"/>
    <row r="101055" customFormat="1" x14ac:dyDescent="0.35"/>
    <row r="101056" customFormat="1" x14ac:dyDescent="0.35"/>
    <row r="101057" customFormat="1" x14ac:dyDescent="0.35"/>
    <row r="101058" customFormat="1" x14ac:dyDescent="0.35"/>
    <row r="101059" customFormat="1" x14ac:dyDescent="0.35"/>
    <row r="101060" customFormat="1" x14ac:dyDescent="0.35"/>
    <row r="101061" customFormat="1" x14ac:dyDescent="0.35"/>
    <row r="101062" customFormat="1" x14ac:dyDescent="0.35"/>
    <row r="101063" customFormat="1" x14ac:dyDescent="0.35"/>
    <row r="101064" customFormat="1" x14ac:dyDescent="0.35"/>
    <row r="101065" customFormat="1" x14ac:dyDescent="0.35"/>
    <row r="101066" customFormat="1" x14ac:dyDescent="0.35"/>
    <row r="101067" customFormat="1" x14ac:dyDescent="0.35"/>
    <row r="101068" customFormat="1" x14ac:dyDescent="0.35"/>
    <row r="101069" customFormat="1" x14ac:dyDescent="0.35"/>
    <row r="101070" customFormat="1" x14ac:dyDescent="0.35"/>
    <row r="101071" customFormat="1" x14ac:dyDescent="0.35"/>
    <row r="101072" customFormat="1" x14ac:dyDescent="0.35"/>
    <row r="101073" customFormat="1" x14ac:dyDescent="0.35"/>
    <row r="101074" customFormat="1" x14ac:dyDescent="0.35"/>
    <row r="101075" customFormat="1" x14ac:dyDescent="0.35"/>
    <row r="101076" customFormat="1" x14ac:dyDescent="0.35"/>
    <row r="101077" customFormat="1" x14ac:dyDescent="0.35"/>
    <row r="101078" customFormat="1" x14ac:dyDescent="0.35"/>
    <row r="101079" customFormat="1" x14ac:dyDescent="0.35"/>
    <row r="101080" customFormat="1" x14ac:dyDescent="0.35"/>
    <row r="101081" customFormat="1" x14ac:dyDescent="0.35"/>
    <row r="101082" customFormat="1" x14ac:dyDescent="0.35"/>
    <row r="101083" customFormat="1" x14ac:dyDescent="0.35"/>
    <row r="101084" customFormat="1" x14ac:dyDescent="0.35"/>
    <row r="101085" customFormat="1" x14ac:dyDescent="0.35"/>
    <row r="101086" customFormat="1" x14ac:dyDescent="0.35"/>
    <row r="101087" customFormat="1" x14ac:dyDescent="0.35"/>
    <row r="101088" customFormat="1" x14ac:dyDescent="0.35"/>
    <row r="101089" customFormat="1" x14ac:dyDescent="0.35"/>
    <row r="101090" customFormat="1" x14ac:dyDescent="0.35"/>
    <row r="101091" customFormat="1" x14ac:dyDescent="0.35"/>
    <row r="101092" customFormat="1" x14ac:dyDescent="0.35"/>
    <row r="101093" customFormat="1" x14ac:dyDescent="0.35"/>
    <row r="101094" customFormat="1" x14ac:dyDescent="0.35"/>
    <row r="101095" customFormat="1" x14ac:dyDescent="0.35"/>
    <row r="101096" customFormat="1" x14ac:dyDescent="0.35"/>
    <row r="101097" customFormat="1" x14ac:dyDescent="0.35"/>
    <row r="101098" customFormat="1" x14ac:dyDescent="0.35"/>
    <row r="101099" customFormat="1" x14ac:dyDescent="0.35"/>
    <row r="101100" customFormat="1" x14ac:dyDescent="0.35"/>
    <row r="101101" customFormat="1" x14ac:dyDescent="0.35"/>
    <row r="101102" customFormat="1" x14ac:dyDescent="0.35"/>
    <row r="101103" customFormat="1" x14ac:dyDescent="0.35"/>
    <row r="101104" customFormat="1" x14ac:dyDescent="0.35"/>
    <row r="101105" customFormat="1" x14ac:dyDescent="0.35"/>
    <row r="101106" customFormat="1" x14ac:dyDescent="0.35"/>
    <row r="101107" customFormat="1" x14ac:dyDescent="0.35"/>
    <row r="101108" customFormat="1" x14ac:dyDescent="0.35"/>
    <row r="101109" customFormat="1" x14ac:dyDescent="0.35"/>
    <row r="101110" customFormat="1" x14ac:dyDescent="0.35"/>
    <row r="101111" customFormat="1" x14ac:dyDescent="0.35"/>
    <row r="101112" customFormat="1" x14ac:dyDescent="0.35"/>
    <row r="101113" customFormat="1" x14ac:dyDescent="0.35"/>
    <row r="101114" customFormat="1" x14ac:dyDescent="0.35"/>
    <row r="101115" customFormat="1" x14ac:dyDescent="0.35"/>
    <row r="101116" customFormat="1" x14ac:dyDescent="0.35"/>
    <row r="101117" customFormat="1" x14ac:dyDescent="0.35"/>
    <row r="101118" customFormat="1" x14ac:dyDescent="0.35"/>
    <row r="101119" customFormat="1" x14ac:dyDescent="0.35"/>
    <row r="101120" customFormat="1" x14ac:dyDescent="0.35"/>
    <row r="101121" customFormat="1" x14ac:dyDescent="0.35"/>
    <row r="101122" customFormat="1" x14ac:dyDescent="0.35"/>
    <row r="101123" customFormat="1" x14ac:dyDescent="0.35"/>
    <row r="101124" customFormat="1" x14ac:dyDescent="0.35"/>
    <row r="101125" customFormat="1" x14ac:dyDescent="0.35"/>
    <row r="101126" customFormat="1" x14ac:dyDescent="0.35"/>
    <row r="101127" customFormat="1" x14ac:dyDescent="0.35"/>
    <row r="101128" customFormat="1" x14ac:dyDescent="0.35"/>
    <row r="101129" customFormat="1" x14ac:dyDescent="0.35"/>
    <row r="101130" customFormat="1" x14ac:dyDescent="0.35"/>
    <row r="101131" customFormat="1" x14ac:dyDescent="0.35"/>
    <row r="101132" customFormat="1" x14ac:dyDescent="0.35"/>
    <row r="101133" customFormat="1" x14ac:dyDescent="0.35"/>
    <row r="101134" customFormat="1" x14ac:dyDescent="0.35"/>
    <row r="101135" customFormat="1" x14ac:dyDescent="0.35"/>
    <row r="101136" customFormat="1" x14ac:dyDescent="0.35"/>
    <row r="101137" customFormat="1" x14ac:dyDescent="0.35"/>
    <row r="101138" customFormat="1" x14ac:dyDescent="0.35"/>
    <row r="101139" customFormat="1" x14ac:dyDescent="0.35"/>
    <row r="101140" customFormat="1" x14ac:dyDescent="0.35"/>
    <row r="101141" customFormat="1" x14ac:dyDescent="0.35"/>
    <row r="101142" customFormat="1" x14ac:dyDescent="0.35"/>
    <row r="101143" customFormat="1" x14ac:dyDescent="0.35"/>
    <row r="101144" customFormat="1" x14ac:dyDescent="0.35"/>
    <row r="101145" customFormat="1" x14ac:dyDescent="0.35"/>
    <row r="101146" customFormat="1" x14ac:dyDescent="0.35"/>
    <row r="101147" customFormat="1" x14ac:dyDescent="0.35"/>
    <row r="101148" customFormat="1" x14ac:dyDescent="0.35"/>
    <row r="101149" customFormat="1" x14ac:dyDescent="0.35"/>
    <row r="101150" customFormat="1" x14ac:dyDescent="0.35"/>
    <row r="101151" customFormat="1" x14ac:dyDescent="0.35"/>
    <row r="101152" customFormat="1" x14ac:dyDescent="0.35"/>
    <row r="101153" customFormat="1" x14ac:dyDescent="0.35"/>
    <row r="101154" customFormat="1" x14ac:dyDescent="0.35"/>
    <row r="101155" customFormat="1" x14ac:dyDescent="0.35"/>
    <row r="101156" customFormat="1" x14ac:dyDescent="0.35"/>
    <row r="101157" customFormat="1" x14ac:dyDescent="0.35"/>
    <row r="101158" customFormat="1" x14ac:dyDescent="0.35"/>
    <row r="101159" customFormat="1" x14ac:dyDescent="0.35"/>
    <row r="101160" customFormat="1" x14ac:dyDescent="0.35"/>
    <row r="101161" customFormat="1" x14ac:dyDescent="0.35"/>
    <row r="101162" customFormat="1" x14ac:dyDescent="0.35"/>
    <row r="101163" customFormat="1" x14ac:dyDescent="0.35"/>
    <row r="101164" customFormat="1" x14ac:dyDescent="0.35"/>
    <row r="101165" customFormat="1" x14ac:dyDescent="0.35"/>
    <row r="101166" customFormat="1" x14ac:dyDescent="0.35"/>
    <row r="101167" customFormat="1" x14ac:dyDescent="0.35"/>
    <row r="101168" customFormat="1" x14ac:dyDescent="0.35"/>
    <row r="101169" customFormat="1" x14ac:dyDescent="0.35"/>
    <row r="101170" customFormat="1" x14ac:dyDescent="0.35"/>
    <row r="101171" customFormat="1" x14ac:dyDescent="0.35"/>
    <row r="101172" customFormat="1" x14ac:dyDescent="0.35"/>
    <row r="101173" customFormat="1" x14ac:dyDescent="0.35"/>
    <row r="101174" customFormat="1" x14ac:dyDescent="0.35"/>
    <row r="101175" customFormat="1" x14ac:dyDescent="0.35"/>
    <row r="101176" customFormat="1" x14ac:dyDescent="0.35"/>
    <row r="101177" customFormat="1" x14ac:dyDescent="0.35"/>
    <row r="101178" customFormat="1" x14ac:dyDescent="0.35"/>
    <row r="101179" customFormat="1" x14ac:dyDescent="0.35"/>
    <row r="101180" customFormat="1" x14ac:dyDescent="0.35"/>
    <row r="101181" customFormat="1" x14ac:dyDescent="0.35"/>
    <row r="101182" customFormat="1" x14ac:dyDescent="0.35"/>
    <row r="101183" customFormat="1" x14ac:dyDescent="0.35"/>
    <row r="101184" customFormat="1" x14ac:dyDescent="0.35"/>
    <row r="101185" customFormat="1" x14ac:dyDescent="0.35"/>
    <row r="101186" customFormat="1" x14ac:dyDescent="0.35"/>
    <row r="101187" customFormat="1" x14ac:dyDescent="0.35"/>
    <row r="101188" customFormat="1" x14ac:dyDescent="0.35"/>
    <row r="101189" customFormat="1" x14ac:dyDescent="0.35"/>
    <row r="101190" customFormat="1" x14ac:dyDescent="0.35"/>
    <row r="101191" customFormat="1" x14ac:dyDescent="0.35"/>
    <row r="101192" customFormat="1" x14ac:dyDescent="0.35"/>
    <row r="101193" customFormat="1" x14ac:dyDescent="0.35"/>
    <row r="101194" customFormat="1" x14ac:dyDescent="0.35"/>
    <row r="101195" customFormat="1" x14ac:dyDescent="0.35"/>
    <row r="101196" customFormat="1" x14ac:dyDescent="0.35"/>
    <row r="101197" customFormat="1" x14ac:dyDescent="0.35"/>
    <row r="101198" customFormat="1" x14ac:dyDescent="0.35"/>
    <row r="101199" customFormat="1" x14ac:dyDescent="0.35"/>
    <row r="101200" customFormat="1" x14ac:dyDescent="0.35"/>
    <row r="101201" customFormat="1" x14ac:dyDescent="0.35"/>
    <row r="101202" customFormat="1" x14ac:dyDescent="0.35"/>
    <row r="101203" customFormat="1" x14ac:dyDescent="0.35"/>
    <row r="101204" customFormat="1" x14ac:dyDescent="0.35"/>
    <row r="101205" customFormat="1" x14ac:dyDescent="0.35"/>
    <row r="101206" customFormat="1" x14ac:dyDescent="0.35"/>
    <row r="101207" customFormat="1" x14ac:dyDescent="0.35"/>
    <row r="101208" customFormat="1" x14ac:dyDescent="0.35"/>
    <row r="101209" customFormat="1" x14ac:dyDescent="0.35"/>
    <row r="101210" customFormat="1" x14ac:dyDescent="0.35"/>
    <row r="101211" customFormat="1" x14ac:dyDescent="0.35"/>
    <row r="101212" customFormat="1" x14ac:dyDescent="0.35"/>
    <row r="101213" customFormat="1" x14ac:dyDescent="0.35"/>
    <row r="101214" customFormat="1" x14ac:dyDescent="0.35"/>
    <row r="101215" customFormat="1" x14ac:dyDescent="0.35"/>
    <row r="101216" customFormat="1" x14ac:dyDescent="0.35"/>
    <row r="101217" customFormat="1" x14ac:dyDescent="0.35"/>
    <row r="101218" customFormat="1" x14ac:dyDescent="0.35"/>
    <row r="101219" customFormat="1" x14ac:dyDescent="0.35"/>
    <row r="101220" customFormat="1" x14ac:dyDescent="0.35"/>
    <row r="101221" customFormat="1" x14ac:dyDescent="0.35"/>
    <row r="101222" customFormat="1" x14ac:dyDescent="0.35"/>
    <row r="101223" customFormat="1" x14ac:dyDescent="0.35"/>
    <row r="101224" customFormat="1" x14ac:dyDescent="0.35"/>
    <row r="101225" customFormat="1" x14ac:dyDescent="0.35"/>
    <row r="101226" customFormat="1" x14ac:dyDescent="0.35"/>
    <row r="101227" customFormat="1" x14ac:dyDescent="0.35"/>
    <row r="101228" customFormat="1" x14ac:dyDescent="0.35"/>
    <row r="101229" customFormat="1" x14ac:dyDescent="0.35"/>
    <row r="101230" customFormat="1" x14ac:dyDescent="0.35"/>
    <row r="101231" customFormat="1" x14ac:dyDescent="0.35"/>
    <row r="101232" customFormat="1" x14ac:dyDescent="0.35"/>
    <row r="101233" customFormat="1" x14ac:dyDescent="0.35"/>
    <row r="101234" customFormat="1" x14ac:dyDescent="0.35"/>
    <row r="101235" customFormat="1" x14ac:dyDescent="0.35"/>
    <row r="101236" customFormat="1" x14ac:dyDescent="0.35"/>
    <row r="101237" customFormat="1" x14ac:dyDescent="0.35"/>
    <row r="101238" customFormat="1" x14ac:dyDescent="0.35"/>
    <row r="101239" customFormat="1" x14ac:dyDescent="0.35"/>
    <row r="101240" customFormat="1" x14ac:dyDescent="0.35"/>
    <row r="101241" customFormat="1" x14ac:dyDescent="0.35"/>
    <row r="101242" customFormat="1" x14ac:dyDescent="0.35"/>
    <row r="101243" customFormat="1" x14ac:dyDescent="0.35"/>
    <row r="101244" customFormat="1" x14ac:dyDescent="0.35"/>
    <row r="101245" customFormat="1" x14ac:dyDescent="0.35"/>
    <row r="101246" customFormat="1" x14ac:dyDescent="0.35"/>
    <row r="101247" customFormat="1" x14ac:dyDescent="0.35"/>
    <row r="101248" customFormat="1" x14ac:dyDescent="0.35"/>
    <row r="101249" customFormat="1" x14ac:dyDescent="0.35"/>
    <row r="101250" customFormat="1" x14ac:dyDescent="0.35"/>
    <row r="101251" customFormat="1" x14ac:dyDescent="0.35"/>
    <row r="101252" customFormat="1" x14ac:dyDescent="0.35"/>
    <row r="101253" customFormat="1" x14ac:dyDescent="0.35"/>
    <row r="101254" customFormat="1" x14ac:dyDescent="0.35"/>
    <row r="101255" customFormat="1" x14ac:dyDescent="0.35"/>
    <row r="101256" customFormat="1" x14ac:dyDescent="0.35"/>
    <row r="101257" customFormat="1" x14ac:dyDescent="0.35"/>
    <row r="101258" customFormat="1" x14ac:dyDescent="0.35"/>
    <row r="101259" customFormat="1" x14ac:dyDescent="0.35"/>
    <row r="101260" customFormat="1" x14ac:dyDescent="0.35"/>
    <row r="101261" customFormat="1" x14ac:dyDescent="0.35"/>
    <row r="101262" customFormat="1" x14ac:dyDescent="0.35"/>
    <row r="101263" customFormat="1" x14ac:dyDescent="0.35"/>
    <row r="101264" customFormat="1" x14ac:dyDescent="0.35"/>
    <row r="101265" customFormat="1" x14ac:dyDescent="0.35"/>
    <row r="101266" customFormat="1" x14ac:dyDescent="0.35"/>
    <row r="101267" customFormat="1" x14ac:dyDescent="0.35"/>
    <row r="101268" customFormat="1" x14ac:dyDescent="0.35"/>
    <row r="101269" customFormat="1" x14ac:dyDescent="0.35"/>
    <row r="101270" customFormat="1" x14ac:dyDescent="0.35"/>
    <row r="101271" customFormat="1" x14ac:dyDescent="0.35"/>
    <row r="101272" customFormat="1" x14ac:dyDescent="0.35"/>
    <row r="101273" customFormat="1" x14ac:dyDescent="0.35"/>
    <row r="101274" customFormat="1" x14ac:dyDescent="0.35"/>
    <row r="101275" customFormat="1" x14ac:dyDescent="0.35"/>
    <row r="101276" customFormat="1" x14ac:dyDescent="0.35"/>
    <row r="101277" customFormat="1" x14ac:dyDescent="0.35"/>
    <row r="101278" customFormat="1" x14ac:dyDescent="0.35"/>
    <row r="101279" customFormat="1" x14ac:dyDescent="0.35"/>
    <row r="101280" customFormat="1" x14ac:dyDescent="0.35"/>
    <row r="101281" customFormat="1" x14ac:dyDescent="0.35"/>
    <row r="101282" customFormat="1" x14ac:dyDescent="0.35"/>
    <row r="101283" customFormat="1" x14ac:dyDescent="0.35"/>
    <row r="101284" customFormat="1" x14ac:dyDescent="0.35"/>
    <row r="101285" customFormat="1" x14ac:dyDescent="0.35"/>
    <row r="101286" customFormat="1" x14ac:dyDescent="0.35"/>
    <row r="101287" customFormat="1" x14ac:dyDescent="0.35"/>
    <row r="101288" customFormat="1" x14ac:dyDescent="0.35"/>
    <row r="101289" customFormat="1" x14ac:dyDescent="0.35"/>
    <row r="101290" customFormat="1" x14ac:dyDescent="0.35"/>
    <row r="101291" customFormat="1" x14ac:dyDescent="0.35"/>
    <row r="101292" customFormat="1" x14ac:dyDescent="0.35"/>
    <row r="101293" customFormat="1" x14ac:dyDescent="0.35"/>
    <row r="101294" customFormat="1" x14ac:dyDescent="0.35"/>
    <row r="101295" customFormat="1" x14ac:dyDescent="0.35"/>
    <row r="101296" customFormat="1" x14ac:dyDescent="0.35"/>
    <row r="101297" customFormat="1" x14ac:dyDescent="0.35"/>
    <row r="101298" customFormat="1" x14ac:dyDescent="0.35"/>
    <row r="101299" customFormat="1" x14ac:dyDescent="0.35"/>
    <row r="101300" customFormat="1" x14ac:dyDescent="0.35"/>
    <row r="101301" customFormat="1" x14ac:dyDescent="0.35"/>
    <row r="101302" customFormat="1" x14ac:dyDescent="0.35"/>
    <row r="101303" customFormat="1" x14ac:dyDescent="0.35"/>
    <row r="101304" customFormat="1" x14ac:dyDescent="0.35"/>
    <row r="101305" customFormat="1" x14ac:dyDescent="0.35"/>
    <row r="101306" customFormat="1" x14ac:dyDescent="0.35"/>
    <row r="101307" customFormat="1" x14ac:dyDescent="0.35"/>
    <row r="101308" customFormat="1" x14ac:dyDescent="0.35"/>
    <row r="101309" customFormat="1" x14ac:dyDescent="0.35"/>
    <row r="101310" customFormat="1" x14ac:dyDescent="0.35"/>
    <row r="101311" customFormat="1" x14ac:dyDescent="0.35"/>
    <row r="101312" customFormat="1" x14ac:dyDescent="0.35"/>
    <row r="101313" customFormat="1" x14ac:dyDescent="0.35"/>
    <row r="101314" customFormat="1" x14ac:dyDescent="0.35"/>
    <row r="101315" customFormat="1" x14ac:dyDescent="0.35"/>
    <row r="101316" customFormat="1" x14ac:dyDescent="0.35"/>
    <row r="101317" customFormat="1" x14ac:dyDescent="0.35"/>
    <row r="101318" customFormat="1" x14ac:dyDescent="0.35"/>
    <row r="101319" customFormat="1" x14ac:dyDescent="0.35"/>
    <row r="101320" customFormat="1" x14ac:dyDescent="0.35"/>
    <row r="101321" customFormat="1" x14ac:dyDescent="0.35"/>
    <row r="101322" customFormat="1" x14ac:dyDescent="0.35"/>
    <row r="101323" customFormat="1" x14ac:dyDescent="0.35"/>
    <row r="101324" customFormat="1" x14ac:dyDescent="0.35"/>
    <row r="101325" customFormat="1" x14ac:dyDescent="0.35"/>
    <row r="101326" customFormat="1" x14ac:dyDescent="0.35"/>
    <row r="101327" customFormat="1" x14ac:dyDescent="0.35"/>
    <row r="101328" customFormat="1" x14ac:dyDescent="0.35"/>
    <row r="101329" customFormat="1" x14ac:dyDescent="0.35"/>
    <row r="101330" customFormat="1" x14ac:dyDescent="0.35"/>
    <row r="101331" customFormat="1" x14ac:dyDescent="0.35"/>
    <row r="101332" customFormat="1" x14ac:dyDescent="0.35"/>
    <row r="101333" customFormat="1" x14ac:dyDescent="0.35"/>
    <row r="101334" customFormat="1" x14ac:dyDescent="0.35"/>
    <row r="101335" customFormat="1" x14ac:dyDescent="0.35"/>
    <row r="101336" customFormat="1" x14ac:dyDescent="0.35"/>
    <row r="101337" customFormat="1" x14ac:dyDescent="0.35"/>
    <row r="101338" customFormat="1" x14ac:dyDescent="0.35"/>
    <row r="101339" customFormat="1" x14ac:dyDescent="0.35"/>
    <row r="101340" customFormat="1" x14ac:dyDescent="0.35"/>
    <row r="101341" customFormat="1" x14ac:dyDescent="0.35"/>
    <row r="101342" customFormat="1" x14ac:dyDescent="0.35"/>
    <row r="101343" customFormat="1" x14ac:dyDescent="0.35"/>
    <row r="101344" customFormat="1" x14ac:dyDescent="0.35"/>
    <row r="101345" customFormat="1" x14ac:dyDescent="0.35"/>
    <row r="101346" customFormat="1" x14ac:dyDescent="0.35"/>
    <row r="101347" customFormat="1" x14ac:dyDescent="0.35"/>
    <row r="101348" customFormat="1" x14ac:dyDescent="0.35"/>
    <row r="101349" customFormat="1" x14ac:dyDescent="0.35"/>
    <row r="101350" customFormat="1" x14ac:dyDescent="0.35"/>
    <row r="101351" customFormat="1" x14ac:dyDescent="0.35"/>
    <row r="101352" customFormat="1" x14ac:dyDescent="0.35"/>
    <row r="101353" customFormat="1" x14ac:dyDescent="0.35"/>
    <row r="101354" customFormat="1" x14ac:dyDescent="0.35"/>
    <row r="101355" customFormat="1" x14ac:dyDescent="0.35"/>
    <row r="101356" customFormat="1" x14ac:dyDescent="0.35"/>
    <row r="101357" customFormat="1" x14ac:dyDescent="0.35"/>
    <row r="101358" customFormat="1" x14ac:dyDescent="0.35"/>
    <row r="101359" customFormat="1" x14ac:dyDescent="0.35"/>
    <row r="101360" customFormat="1" x14ac:dyDescent="0.35"/>
    <row r="101361" customFormat="1" x14ac:dyDescent="0.35"/>
    <row r="101362" customFormat="1" x14ac:dyDescent="0.35"/>
    <row r="101363" customFormat="1" x14ac:dyDescent="0.35"/>
    <row r="101364" customFormat="1" x14ac:dyDescent="0.35"/>
    <row r="101365" customFormat="1" x14ac:dyDescent="0.35"/>
    <row r="101366" customFormat="1" x14ac:dyDescent="0.35"/>
    <row r="101367" customFormat="1" x14ac:dyDescent="0.35"/>
    <row r="101368" customFormat="1" x14ac:dyDescent="0.35"/>
    <row r="101369" customFormat="1" x14ac:dyDescent="0.35"/>
    <row r="101370" customFormat="1" x14ac:dyDescent="0.35"/>
    <row r="101371" customFormat="1" x14ac:dyDescent="0.35"/>
    <row r="101372" customFormat="1" x14ac:dyDescent="0.35"/>
    <row r="101373" customFormat="1" x14ac:dyDescent="0.35"/>
    <row r="101374" customFormat="1" x14ac:dyDescent="0.35"/>
    <row r="101375" customFormat="1" x14ac:dyDescent="0.35"/>
    <row r="101376" customFormat="1" x14ac:dyDescent="0.35"/>
    <row r="101377" customFormat="1" x14ac:dyDescent="0.35"/>
    <row r="101378" customFormat="1" x14ac:dyDescent="0.35"/>
    <row r="101379" customFormat="1" x14ac:dyDescent="0.35"/>
    <row r="101380" customFormat="1" x14ac:dyDescent="0.35"/>
    <row r="101381" customFormat="1" x14ac:dyDescent="0.35"/>
    <row r="101382" customFormat="1" x14ac:dyDescent="0.35"/>
    <row r="101383" customFormat="1" x14ac:dyDescent="0.35"/>
    <row r="101384" customFormat="1" x14ac:dyDescent="0.35"/>
    <row r="101385" customFormat="1" x14ac:dyDescent="0.35"/>
    <row r="101386" customFormat="1" x14ac:dyDescent="0.35"/>
    <row r="101387" customFormat="1" x14ac:dyDescent="0.35"/>
    <row r="101388" customFormat="1" x14ac:dyDescent="0.35"/>
    <row r="101389" customFormat="1" x14ac:dyDescent="0.35"/>
    <row r="101390" customFormat="1" x14ac:dyDescent="0.35"/>
    <row r="101391" customFormat="1" x14ac:dyDescent="0.35"/>
    <row r="101392" customFormat="1" x14ac:dyDescent="0.35"/>
    <row r="101393" customFormat="1" x14ac:dyDescent="0.35"/>
    <row r="101394" customFormat="1" x14ac:dyDescent="0.35"/>
    <row r="101395" customFormat="1" x14ac:dyDescent="0.35"/>
    <row r="101396" customFormat="1" x14ac:dyDescent="0.35"/>
    <row r="101397" customFormat="1" x14ac:dyDescent="0.35"/>
    <row r="101398" customFormat="1" x14ac:dyDescent="0.35"/>
    <row r="101399" customFormat="1" x14ac:dyDescent="0.35"/>
    <row r="101400" customFormat="1" x14ac:dyDescent="0.35"/>
    <row r="101401" customFormat="1" x14ac:dyDescent="0.35"/>
    <row r="101402" customFormat="1" x14ac:dyDescent="0.35"/>
    <row r="101403" customFormat="1" x14ac:dyDescent="0.35"/>
    <row r="101404" customFormat="1" x14ac:dyDescent="0.35"/>
    <row r="101405" customFormat="1" x14ac:dyDescent="0.35"/>
    <row r="101406" customFormat="1" x14ac:dyDescent="0.35"/>
    <row r="101407" customFormat="1" x14ac:dyDescent="0.35"/>
    <row r="101408" customFormat="1" x14ac:dyDescent="0.35"/>
    <row r="101409" customFormat="1" x14ac:dyDescent="0.35"/>
    <row r="101410" customFormat="1" x14ac:dyDescent="0.35"/>
    <row r="101411" customFormat="1" x14ac:dyDescent="0.35"/>
    <row r="101412" customFormat="1" x14ac:dyDescent="0.35"/>
    <row r="101413" customFormat="1" x14ac:dyDescent="0.35"/>
    <row r="101414" customFormat="1" x14ac:dyDescent="0.35"/>
    <row r="101415" customFormat="1" x14ac:dyDescent="0.35"/>
    <row r="101416" customFormat="1" x14ac:dyDescent="0.35"/>
    <row r="101417" customFormat="1" x14ac:dyDescent="0.35"/>
    <row r="101418" customFormat="1" x14ac:dyDescent="0.35"/>
    <row r="101419" customFormat="1" x14ac:dyDescent="0.35"/>
    <row r="101420" customFormat="1" x14ac:dyDescent="0.35"/>
    <row r="101421" customFormat="1" x14ac:dyDescent="0.35"/>
    <row r="101422" customFormat="1" x14ac:dyDescent="0.35"/>
    <row r="101423" customFormat="1" x14ac:dyDescent="0.35"/>
    <row r="101424" customFormat="1" x14ac:dyDescent="0.35"/>
    <row r="101425" customFormat="1" x14ac:dyDescent="0.35"/>
    <row r="101426" customFormat="1" x14ac:dyDescent="0.35"/>
    <row r="101427" customFormat="1" x14ac:dyDescent="0.35"/>
    <row r="101428" customFormat="1" x14ac:dyDescent="0.35"/>
    <row r="101429" customFormat="1" x14ac:dyDescent="0.35"/>
    <row r="101430" customFormat="1" x14ac:dyDescent="0.35"/>
    <row r="101431" customFormat="1" x14ac:dyDescent="0.35"/>
    <row r="101432" customFormat="1" x14ac:dyDescent="0.35"/>
    <row r="101433" customFormat="1" x14ac:dyDescent="0.35"/>
    <row r="101434" customFormat="1" x14ac:dyDescent="0.35"/>
    <row r="101435" customFormat="1" x14ac:dyDescent="0.35"/>
    <row r="101436" customFormat="1" x14ac:dyDescent="0.35"/>
    <row r="101437" customFormat="1" x14ac:dyDescent="0.35"/>
    <row r="101438" customFormat="1" x14ac:dyDescent="0.35"/>
    <row r="101439" customFormat="1" x14ac:dyDescent="0.35"/>
    <row r="101440" customFormat="1" x14ac:dyDescent="0.35"/>
    <row r="101441" customFormat="1" x14ac:dyDescent="0.35"/>
    <row r="101442" customFormat="1" x14ac:dyDescent="0.35"/>
    <row r="101443" customFormat="1" x14ac:dyDescent="0.35"/>
    <row r="101444" customFormat="1" x14ac:dyDescent="0.35"/>
    <row r="101445" customFormat="1" x14ac:dyDescent="0.35"/>
    <row r="101446" customFormat="1" x14ac:dyDescent="0.35"/>
    <row r="101447" customFormat="1" x14ac:dyDescent="0.35"/>
    <row r="101448" customFormat="1" x14ac:dyDescent="0.35"/>
    <row r="101449" customFormat="1" x14ac:dyDescent="0.35"/>
    <row r="101450" customFormat="1" x14ac:dyDescent="0.35"/>
    <row r="101451" customFormat="1" x14ac:dyDescent="0.35"/>
    <row r="101452" customFormat="1" x14ac:dyDescent="0.35"/>
    <row r="101453" customFormat="1" x14ac:dyDescent="0.35"/>
    <row r="101454" customFormat="1" x14ac:dyDescent="0.35"/>
    <row r="101455" customFormat="1" x14ac:dyDescent="0.35"/>
    <row r="101456" customFormat="1" x14ac:dyDescent="0.35"/>
    <row r="101457" customFormat="1" x14ac:dyDescent="0.35"/>
    <row r="101458" customFormat="1" x14ac:dyDescent="0.35"/>
    <row r="101459" customFormat="1" x14ac:dyDescent="0.35"/>
    <row r="101460" customFormat="1" x14ac:dyDescent="0.35"/>
    <row r="101461" customFormat="1" x14ac:dyDescent="0.35"/>
    <row r="101462" customFormat="1" x14ac:dyDescent="0.35"/>
    <row r="101463" customFormat="1" x14ac:dyDescent="0.35"/>
    <row r="101464" customFormat="1" x14ac:dyDescent="0.35"/>
    <row r="101465" customFormat="1" x14ac:dyDescent="0.35"/>
    <row r="101466" customFormat="1" x14ac:dyDescent="0.35"/>
    <row r="101467" customFormat="1" x14ac:dyDescent="0.35"/>
    <row r="101468" customFormat="1" x14ac:dyDescent="0.35"/>
    <row r="101469" customFormat="1" x14ac:dyDescent="0.35"/>
    <row r="101470" customFormat="1" x14ac:dyDescent="0.35"/>
    <row r="101471" customFormat="1" x14ac:dyDescent="0.35"/>
    <row r="101472" customFormat="1" x14ac:dyDescent="0.35"/>
    <row r="101473" customFormat="1" x14ac:dyDescent="0.35"/>
    <row r="101474" customFormat="1" x14ac:dyDescent="0.35"/>
    <row r="101475" customFormat="1" x14ac:dyDescent="0.35"/>
    <row r="101476" customFormat="1" x14ac:dyDescent="0.35"/>
    <row r="101477" customFormat="1" x14ac:dyDescent="0.35"/>
    <row r="101478" customFormat="1" x14ac:dyDescent="0.35"/>
    <row r="101479" customFormat="1" x14ac:dyDescent="0.35"/>
    <row r="101480" customFormat="1" x14ac:dyDescent="0.35"/>
    <row r="101481" customFormat="1" x14ac:dyDescent="0.35"/>
    <row r="101482" customFormat="1" x14ac:dyDescent="0.35"/>
    <row r="101483" customFormat="1" x14ac:dyDescent="0.35"/>
    <row r="101484" customFormat="1" x14ac:dyDescent="0.35"/>
    <row r="101485" customFormat="1" x14ac:dyDescent="0.35"/>
    <row r="101486" customFormat="1" x14ac:dyDescent="0.35"/>
    <row r="101487" customFormat="1" x14ac:dyDescent="0.35"/>
    <row r="101488" customFormat="1" x14ac:dyDescent="0.35"/>
    <row r="101489" customFormat="1" x14ac:dyDescent="0.35"/>
    <row r="101490" customFormat="1" x14ac:dyDescent="0.35"/>
    <row r="101491" customFormat="1" x14ac:dyDescent="0.35"/>
    <row r="101492" customFormat="1" x14ac:dyDescent="0.35"/>
    <row r="101493" customFormat="1" x14ac:dyDescent="0.35"/>
    <row r="101494" customFormat="1" x14ac:dyDescent="0.35"/>
    <row r="101495" customFormat="1" x14ac:dyDescent="0.35"/>
    <row r="101496" customFormat="1" x14ac:dyDescent="0.35"/>
    <row r="101497" customFormat="1" x14ac:dyDescent="0.35"/>
    <row r="101498" customFormat="1" x14ac:dyDescent="0.35"/>
    <row r="101499" customFormat="1" x14ac:dyDescent="0.35"/>
    <row r="101500" customFormat="1" x14ac:dyDescent="0.35"/>
    <row r="101501" customFormat="1" x14ac:dyDescent="0.35"/>
    <row r="101502" customFormat="1" x14ac:dyDescent="0.35"/>
    <row r="101503" customFormat="1" x14ac:dyDescent="0.35"/>
    <row r="101504" customFormat="1" x14ac:dyDescent="0.35"/>
    <row r="101505" customFormat="1" x14ac:dyDescent="0.35"/>
    <row r="101506" customFormat="1" x14ac:dyDescent="0.35"/>
    <row r="101507" customFormat="1" x14ac:dyDescent="0.35"/>
    <row r="101508" customFormat="1" x14ac:dyDescent="0.35"/>
    <row r="101509" customFormat="1" x14ac:dyDescent="0.35"/>
    <row r="101510" customFormat="1" x14ac:dyDescent="0.35"/>
    <row r="101511" customFormat="1" x14ac:dyDescent="0.35"/>
    <row r="101512" customFormat="1" x14ac:dyDescent="0.35"/>
    <row r="101513" customFormat="1" x14ac:dyDescent="0.35"/>
    <row r="101514" customFormat="1" x14ac:dyDescent="0.35"/>
    <row r="101515" customFormat="1" x14ac:dyDescent="0.35"/>
    <row r="101516" customFormat="1" x14ac:dyDescent="0.35"/>
    <row r="101517" customFormat="1" x14ac:dyDescent="0.35"/>
    <row r="101518" customFormat="1" x14ac:dyDescent="0.35"/>
    <row r="101519" customFormat="1" x14ac:dyDescent="0.35"/>
    <row r="101520" customFormat="1" x14ac:dyDescent="0.35"/>
    <row r="101521" customFormat="1" x14ac:dyDescent="0.35"/>
    <row r="101522" customFormat="1" x14ac:dyDescent="0.35"/>
    <row r="101523" customFormat="1" x14ac:dyDescent="0.35"/>
    <row r="101524" customFormat="1" x14ac:dyDescent="0.35"/>
    <row r="101525" customFormat="1" x14ac:dyDescent="0.35"/>
    <row r="101526" customFormat="1" x14ac:dyDescent="0.35"/>
    <row r="101527" customFormat="1" x14ac:dyDescent="0.35"/>
    <row r="101528" customFormat="1" x14ac:dyDescent="0.35"/>
    <row r="101529" customFormat="1" x14ac:dyDescent="0.35"/>
    <row r="101530" customFormat="1" x14ac:dyDescent="0.35"/>
    <row r="101531" customFormat="1" x14ac:dyDescent="0.35"/>
    <row r="101532" customFormat="1" x14ac:dyDescent="0.35"/>
    <row r="101533" customFormat="1" x14ac:dyDescent="0.35"/>
    <row r="101534" customFormat="1" x14ac:dyDescent="0.35"/>
    <row r="101535" customFormat="1" x14ac:dyDescent="0.35"/>
    <row r="101536" customFormat="1" x14ac:dyDescent="0.35"/>
    <row r="101537" customFormat="1" x14ac:dyDescent="0.35"/>
    <row r="101538" customFormat="1" x14ac:dyDescent="0.35"/>
    <row r="101539" customFormat="1" x14ac:dyDescent="0.35"/>
    <row r="101540" customFormat="1" x14ac:dyDescent="0.35"/>
    <row r="101541" customFormat="1" x14ac:dyDescent="0.35"/>
    <row r="101542" customFormat="1" x14ac:dyDescent="0.35"/>
    <row r="101543" customFormat="1" x14ac:dyDescent="0.35"/>
    <row r="101544" customFormat="1" x14ac:dyDescent="0.35"/>
    <row r="101545" customFormat="1" x14ac:dyDescent="0.35"/>
    <row r="101546" customFormat="1" x14ac:dyDescent="0.35"/>
    <row r="101547" customFormat="1" x14ac:dyDescent="0.35"/>
    <row r="101548" customFormat="1" x14ac:dyDescent="0.35"/>
    <row r="101549" customFormat="1" x14ac:dyDescent="0.35"/>
    <row r="101550" customFormat="1" x14ac:dyDescent="0.35"/>
    <row r="101551" customFormat="1" x14ac:dyDescent="0.35"/>
    <row r="101552" customFormat="1" x14ac:dyDescent="0.35"/>
    <row r="101553" customFormat="1" x14ac:dyDescent="0.35"/>
    <row r="101554" customFormat="1" x14ac:dyDescent="0.35"/>
    <row r="101555" customFormat="1" x14ac:dyDescent="0.35"/>
    <row r="101556" customFormat="1" x14ac:dyDescent="0.35"/>
    <row r="101557" customFormat="1" x14ac:dyDescent="0.35"/>
    <row r="101558" customFormat="1" x14ac:dyDescent="0.35"/>
    <row r="101559" customFormat="1" x14ac:dyDescent="0.35"/>
    <row r="101560" customFormat="1" x14ac:dyDescent="0.35"/>
    <row r="101561" customFormat="1" x14ac:dyDescent="0.35"/>
    <row r="101562" customFormat="1" x14ac:dyDescent="0.35"/>
    <row r="101563" customFormat="1" x14ac:dyDescent="0.35"/>
    <row r="101564" customFormat="1" x14ac:dyDescent="0.35"/>
    <row r="101565" customFormat="1" x14ac:dyDescent="0.35"/>
    <row r="101566" customFormat="1" x14ac:dyDescent="0.35"/>
    <row r="101567" customFormat="1" x14ac:dyDescent="0.35"/>
    <row r="101568" customFormat="1" x14ac:dyDescent="0.35"/>
    <row r="101569" customFormat="1" x14ac:dyDescent="0.35"/>
    <row r="101570" customFormat="1" x14ac:dyDescent="0.35"/>
    <row r="101571" customFormat="1" x14ac:dyDescent="0.35"/>
    <row r="101572" customFormat="1" x14ac:dyDescent="0.35"/>
    <row r="101573" customFormat="1" x14ac:dyDescent="0.35"/>
    <row r="101574" customFormat="1" x14ac:dyDescent="0.35"/>
    <row r="101575" customFormat="1" x14ac:dyDescent="0.35"/>
    <row r="101576" customFormat="1" x14ac:dyDescent="0.35"/>
    <row r="101577" customFormat="1" x14ac:dyDescent="0.35"/>
    <row r="101578" customFormat="1" x14ac:dyDescent="0.35"/>
    <row r="101579" customFormat="1" x14ac:dyDescent="0.35"/>
    <row r="101580" customFormat="1" x14ac:dyDescent="0.35"/>
    <row r="101581" customFormat="1" x14ac:dyDescent="0.35"/>
    <row r="101582" customFormat="1" x14ac:dyDescent="0.35"/>
    <row r="101583" customFormat="1" x14ac:dyDescent="0.35"/>
    <row r="101584" customFormat="1" x14ac:dyDescent="0.35"/>
    <row r="101585" customFormat="1" x14ac:dyDescent="0.35"/>
    <row r="101586" customFormat="1" x14ac:dyDescent="0.35"/>
    <row r="101587" customFormat="1" x14ac:dyDescent="0.35"/>
    <row r="101588" customFormat="1" x14ac:dyDescent="0.35"/>
    <row r="101589" customFormat="1" x14ac:dyDescent="0.35"/>
    <row r="101590" customFormat="1" x14ac:dyDescent="0.35"/>
    <row r="101591" customFormat="1" x14ac:dyDescent="0.35"/>
    <row r="101592" customFormat="1" x14ac:dyDescent="0.35"/>
    <row r="101593" customFormat="1" x14ac:dyDescent="0.35"/>
    <row r="101594" customFormat="1" x14ac:dyDescent="0.35"/>
    <row r="101595" customFormat="1" x14ac:dyDescent="0.35"/>
    <row r="101596" customFormat="1" x14ac:dyDescent="0.35"/>
    <row r="101597" customFormat="1" x14ac:dyDescent="0.35"/>
    <row r="101598" customFormat="1" x14ac:dyDescent="0.35"/>
    <row r="101599" customFormat="1" x14ac:dyDescent="0.35"/>
    <row r="101600" customFormat="1" x14ac:dyDescent="0.35"/>
    <row r="101601" customFormat="1" x14ac:dyDescent="0.35"/>
    <row r="101602" customFormat="1" x14ac:dyDescent="0.35"/>
    <row r="101603" customFormat="1" x14ac:dyDescent="0.35"/>
    <row r="101604" customFormat="1" x14ac:dyDescent="0.35"/>
    <row r="101605" customFormat="1" x14ac:dyDescent="0.35"/>
    <row r="101606" customFormat="1" x14ac:dyDescent="0.35"/>
    <row r="101607" customFormat="1" x14ac:dyDescent="0.35"/>
    <row r="101608" customFormat="1" x14ac:dyDescent="0.35"/>
    <row r="101609" customFormat="1" x14ac:dyDescent="0.35"/>
    <row r="101610" customFormat="1" x14ac:dyDescent="0.35"/>
    <row r="101611" customFormat="1" x14ac:dyDescent="0.35"/>
    <row r="101612" customFormat="1" x14ac:dyDescent="0.35"/>
    <row r="101613" customFormat="1" x14ac:dyDescent="0.35"/>
    <row r="101614" customFormat="1" x14ac:dyDescent="0.35"/>
    <row r="101615" customFormat="1" x14ac:dyDescent="0.35"/>
    <row r="101616" customFormat="1" x14ac:dyDescent="0.35"/>
    <row r="101617" customFormat="1" x14ac:dyDescent="0.35"/>
    <row r="101618" customFormat="1" x14ac:dyDescent="0.35"/>
    <row r="101619" customFormat="1" x14ac:dyDescent="0.35"/>
    <row r="101620" customFormat="1" x14ac:dyDescent="0.35"/>
    <row r="101621" customFormat="1" x14ac:dyDescent="0.35"/>
    <row r="101622" customFormat="1" x14ac:dyDescent="0.35"/>
    <row r="101623" customFormat="1" x14ac:dyDescent="0.35"/>
    <row r="101624" customFormat="1" x14ac:dyDescent="0.35"/>
    <row r="101625" customFormat="1" x14ac:dyDescent="0.35"/>
    <row r="101626" customFormat="1" x14ac:dyDescent="0.35"/>
    <row r="101627" customFormat="1" x14ac:dyDescent="0.35"/>
    <row r="101628" customFormat="1" x14ac:dyDescent="0.35"/>
    <row r="101629" customFormat="1" x14ac:dyDescent="0.35"/>
    <row r="101630" customFormat="1" x14ac:dyDescent="0.35"/>
    <row r="101631" customFormat="1" x14ac:dyDescent="0.35"/>
    <row r="101632" customFormat="1" x14ac:dyDescent="0.35"/>
    <row r="101633" customFormat="1" x14ac:dyDescent="0.35"/>
    <row r="101634" customFormat="1" x14ac:dyDescent="0.35"/>
    <row r="101635" customFormat="1" x14ac:dyDescent="0.35"/>
    <row r="101636" customFormat="1" x14ac:dyDescent="0.35"/>
    <row r="101637" customFormat="1" x14ac:dyDescent="0.35"/>
    <row r="101638" customFormat="1" x14ac:dyDescent="0.35"/>
    <row r="101639" customFormat="1" x14ac:dyDescent="0.35"/>
    <row r="101640" customFormat="1" x14ac:dyDescent="0.35"/>
    <row r="101641" customFormat="1" x14ac:dyDescent="0.35"/>
    <row r="101642" customFormat="1" x14ac:dyDescent="0.35"/>
    <row r="101643" customFormat="1" x14ac:dyDescent="0.35"/>
    <row r="101644" customFormat="1" x14ac:dyDescent="0.35"/>
    <row r="101645" customFormat="1" x14ac:dyDescent="0.35"/>
    <row r="101646" customFormat="1" x14ac:dyDescent="0.35"/>
    <row r="101647" customFormat="1" x14ac:dyDescent="0.35"/>
    <row r="101648" customFormat="1" x14ac:dyDescent="0.35"/>
    <row r="101649" customFormat="1" x14ac:dyDescent="0.35"/>
    <row r="101650" customFormat="1" x14ac:dyDescent="0.35"/>
    <row r="101651" customFormat="1" x14ac:dyDescent="0.35"/>
    <row r="101652" customFormat="1" x14ac:dyDescent="0.35"/>
    <row r="101653" customFormat="1" x14ac:dyDescent="0.35"/>
    <row r="101654" customFormat="1" x14ac:dyDescent="0.35"/>
    <row r="101655" customFormat="1" x14ac:dyDescent="0.35"/>
    <row r="101656" customFormat="1" x14ac:dyDescent="0.35"/>
    <row r="101657" customFormat="1" x14ac:dyDescent="0.35"/>
    <row r="101658" customFormat="1" x14ac:dyDescent="0.35"/>
    <row r="101659" customFormat="1" x14ac:dyDescent="0.35"/>
    <row r="101660" customFormat="1" x14ac:dyDescent="0.35"/>
    <row r="101661" customFormat="1" x14ac:dyDescent="0.35"/>
    <row r="101662" customFormat="1" x14ac:dyDescent="0.35"/>
    <row r="101663" customFormat="1" x14ac:dyDescent="0.35"/>
    <row r="101664" customFormat="1" x14ac:dyDescent="0.35"/>
    <row r="101665" customFormat="1" x14ac:dyDescent="0.35"/>
    <row r="101666" customFormat="1" x14ac:dyDescent="0.35"/>
    <row r="101667" customFormat="1" x14ac:dyDescent="0.35"/>
    <row r="101668" customFormat="1" x14ac:dyDescent="0.35"/>
    <row r="101669" customFormat="1" x14ac:dyDescent="0.35"/>
    <row r="101670" customFormat="1" x14ac:dyDescent="0.35"/>
    <row r="101671" customFormat="1" x14ac:dyDescent="0.35"/>
    <row r="101672" customFormat="1" x14ac:dyDescent="0.35"/>
    <row r="101673" customFormat="1" x14ac:dyDescent="0.35"/>
    <row r="101674" customFormat="1" x14ac:dyDescent="0.35"/>
    <row r="101675" customFormat="1" x14ac:dyDescent="0.35"/>
    <row r="101676" customFormat="1" x14ac:dyDescent="0.35"/>
    <row r="101677" customFormat="1" x14ac:dyDescent="0.35"/>
    <row r="101678" customFormat="1" x14ac:dyDescent="0.35"/>
    <row r="101679" customFormat="1" x14ac:dyDescent="0.35"/>
    <row r="101680" customFormat="1" x14ac:dyDescent="0.35"/>
    <row r="101681" customFormat="1" x14ac:dyDescent="0.35"/>
    <row r="101682" customFormat="1" x14ac:dyDescent="0.35"/>
    <row r="101683" customFormat="1" x14ac:dyDescent="0.35"/>
    <row r="101684" customFormat="1" x14ac:dyDescent="0.35"/>
    <row r="101685" customFormat="1" x14ac:dyDescent="0.35"/>
    <row r="101686" customFormat="1" x14ac:dyDescent="0.35"/>
    <row r="101687" customFormat="1" x14ac:dyDescent="0.35"/>
    <row r="101688" customFormat="1" x14ac:dyDescent="0.35"/>
    <row r="101689" customFormat="1" x14ac:dyDescent="0.35"/>
    <row r="101690" customFormat="1" x14ac:dyDescent="0.35"/>
    <row r="101691" customFormat="1" x14ac:dyDescent="0.35"/>
    <row r="101692" customFormat="1" x14ac:dyDescent="0.35"/>
    <row r="101693" customFormat="1" x14ac:dyDescent="0.35"/>
    <row r="101694" customFormat="1" x14ac:dyDescent="0.35"/>
    <row r="101695" customFormat="1" x14ac:dyDescent="0.35"/>
    <row r="101696" customFormat="1" x14ac:dyDescent="0.35"/>
    <row r="101697" customFormat="1" x14ac:dyDescent="0.35"/>
    <row r="101698" customFormat="1" x14ac:dyDescent="0.35"/>
    <row r="101699" customFormat="1" x14ac:dyDescent="0.35"/>
    <row r="101700" customFormat="1" x14ac:dyDescent="0.35"/>
    <row r="101701" customFormat="1" x14ac:dyDescent="0.35"/>
    <row r="101702" customFormat="1" x14ac:dyDescent="0.35"/>
    <row r="101703" customFormat="1" x14ac:dyDescent="0.35"/>
    <row r="101704" customFormat="1" x14ac:dyDescent="0.35"/>
    <row r="101705" customFormat="1" x14ac:dyDescent="0.35"/>
    <row r="101706" customFormat="1" x14ac:dyDescent="0.35"/>
    <row r="101707" customFormat="1" x14ac:dyDescent="0.35"/>
    <row r="101708" customFormat="1" x14ac:dyDescent="0.35"/>
    <row r="101709" customFormat="1" x14ac:dyDescent="0.35"/>
    <row r="101710" customFormat="1" x14ac:dyDescent="0.35"/>
    <row r="101711" customFormat="1" x14ac:dyDescent="0.35"/>
    <row r="101712" customFormat="1" x14ac:dyDescent="0.35"/>
    <row r="101713" customFormat="1" x14ac:dyDescent="0.35"/>
    <row r="101714" customFormat="1" x14ac:dyDescent="0.35"/>
    <row r="101715" customFormat="1" x14ac:dyDescent="0.35"/>
    <row r="101716" customFormat="1" x14ac:dyDescent="0.35"/>
    <row r="101717" customFormat="1" x14ac:dyDescent="0.35"/>
    <row r="101718" customFormat="1" x14ac:dyDescent="0.35"/>
    <row r="101719" customFormat="1" x14ac:dyDescent="0.35"/>
    <row r="101720" customFormat="1" x14ac:dyDescent="0.35"/>
    <row r="101721" customFormat="1" x14ac:dyDescent="0.35"/>
    <row r="101722" customFormat="1" x14ac:dyDescent="0.35"/>
    <row r="101723" customFormat="1" x14ac:dyDescent="0.35"/>
    <row r="101724" customFormat="1" x14ac:dyDescent="0.35"/>
    <row r="101725" customFormat="1" x14ac:dyDescent="0.35"/>
    <row r="101726" customFormat="1" x14ac:dyDescent="0.35"/>
    <row r="101727" customFormat="1" x14ac:dyDescent="0.35"/>
    <row r="101728" customFormat="1" x14ac:dyDescent="0.35"/>
    <row r="101729" customFormat="1" x14ac:dyDescent="0.35"/>
    <row r="101730" customFormat="1" x14ac:dyDescent="0.35"/>
    <row r="101731" customFormat="1" x14ac:dyDescent="0.35"/>
    <row r="101732" customFormat="1" x14ac:dyDescent="0.35"/>
    <row r="101733" customFormat="1" x14ac:dyDescent="0.35"/>
    <row r="101734" customFormat="1" x14ac:dyDescent="0.35"/>
    <row r="101735" customFormat="1" x14ac:dyDescent="0.35"/>
    <row r="101736" customFormat="1" x14ac:dyDescent="0.35"/>
    <row r="101737" customFormat="1" x14ac:dyDescent="0.35"/>
    <row r="101738" customFormat="1" x14ac:dyDescent="0.35"/>
    <row r="101739" customFormat="1" x14ac:dyDescent="0.35"/>
    <row r="101740" customFormat="1" x14ac:dyDescent="0.35"/>
    <row r="101741" customFormat="1" x14ac:dyDescent="0.35"/>
    <row r="101742" customFormat="1" x14ac:dyDescent="0.35"/>
    <row r="101743" customFormat="1" x14ac:dyDescent="0.35"/>
    <row r="101744" customFormat="1" x14ac:dyDescent="0.35"/>
    <row r="101745" customFormat="1" x14ac:dyDescent="0.35"/>
    <row r="101746" customFormat="1" x14ac:dyDescent="0.35"/>
    <row r="101747" customFormat="1" x14ac:dyDescent="0.35"/>
    <row r="101748" customFormat="1" x14ac:dyDescent="0.35"/>
    <row r="101749" customFormat="1" x14ac:dyDescent="0.35"/>
    <row r="101750" customFormat="1" x14ac:dyDescent="0.35"/>
    <row r="101751" customFormat="1" x14ac:dyDescent="0.35"/>
    <row r="101752" customFormat="1" x14ac:dyDescent="0.35"/>
    <row r="101753" customFormat="1" x14ac:dyDescent="0.35"/>
    <row r="101754" customFormat="1" x14ac:dyDescent="0.35"/>
    <row r="101755" customFormat="1" x14ac:dyDescent="0.35"/>
    <row r="101756" customFormat="1" x14ac:dyDescent="0.35"/>
    <row r="101757" customFormat="1" x14ac:dyDescent="0.35"/>
    <row r="101758" customFormat="1" x14ac:dyDescent="0.35"/>
    <row r="101759" customFormat="1" x14ac:dyDescent="0.35"/>
    <row r="101760" customFormat="1" x14ac:dyDescent="0.35"/>
    <row r="101761" customFormat="1" x14ac:dyDescent="0.35"/>
    <row r="101762" customFormat="1" x14ac:dyDescent="0.35"/>
    <row r="101763" customFormat="1" x14ac:dyDescent="0.35"/>
    <row r="101764" customFormat="1" x14ac:dyDescent="0.35"/>
    <row r="101765" customFormat="1" x14ac:dyDescent="0.35"/>
    <row r="101766" customFormat="1" x14ac:dyDescent="0.35"/>
    <row r="101767" customFormat="1" x14ac:dyDescent="0.35"/>
    <row r="101768" customFormat="1" x14ac:dyDescent="0.35"/>
    <row r="101769" customFormat="1" x14ac:dyDescent="0.35"/>
    <row r="101770" customFormat="1" x14ac:dyDescent="0.35"/>
    <row r="101771" customFormat="1" x14ac:dyDescent="0.35"/>
    <row r="101772" customFormat="1" x14ac:dyDescent="0.35"/>
    <row r="101773" customFormat="1" x14ac:dyDescent="0.35"/>
    <row r="101774" customFormat="1" x14ac:dyDescent="0.35"/>
    <row r="101775" customFormat="1" x14ac:dyDescent="0.35"/>
    <row r="101776" customFormat="1" x14ac:dyDescent="0.35"/>
    <row r="101777" customFormat="1" x14ac:dyDescent="0.35"/>
    <row r="101778" customFormat="1" x14ac:dyDescent="0.35"/>
    <row r="101779" customFormat="1" x14ac:dyDescent="0.35"/>
    <row r="101780" customFormat="1" x14ac:dyDescent="0.35"/>
    <row r="101781" customFormat="1" x14ac:dyDescent="0.35"/>
    <row r="101782" customFormat="1" x14ac:dyDescent="0.35"/>
    <row r="101783" customFormat="1" x14ac:dyDescent="0.35"/>
    <row r="101784" customFormat="1" x14ac:dyDescent="0.35"/>
    <row r="101785" customFormat="1" x14ac:dyDescent="0.35"/>
    <row r="101786" customFormat="1" x14ac:dyDescent="0.35"/>
    <row r="101787" customFormat="1" x14ac:dyDescent="0.35"/>
    <row r="101788" customFormat="1" x14ac:dyDescent="0.35"/>
    <row r="101789" customFormat="1" x14ac:dyDescent="0.35"/>
    <row r="101790" customFormat="1" x14ac:dyDescent="0.35"/>
    <row r="101791" customFormat="1" x14ac:dyDescent="0.35"/>
    <row r="101792" customFormat="1" x14ac:dyDescent="0.35"/>
    <row r="101793" customFormat="1" x14ac:dyDescent="0.35"/>
    <row r="101794" customFormat="1" x14ac:dyDescent="0.35"/>
    <row r="101795" customFormat="1" x14ac:dyDescent="0.35"/>
    <row r="101796" customFormat="1" x14ac:dyDescent="0.35"/>
    <row r="101797" customFormat="1" x14ac:dyDescent="0.35"/>
    <row r="101798" customFormat="1" x14ac:dyDescent="0.35"/>
    <row r="101799" customFormat="1" x14ac:dyDescent="0.35"/>
    <row r="101800" customFormat="1" x14ac:dyDescent="0.35"/>
    <row r="101801" customFormat="1" x14ac:dyDescent="0.35"/>
    <row r="101802" customFormat="1" x14ac:dyDescent="0.35"/>
    <row r="101803" customFormat="1" x14ac:dyDescent="0.35"/>
    <row r="101804" customFormat="1" x14ac:dyDescent="0.35"/>
    <row r="101805" customFormat="1" x14ac:dyDescent="0.35"/>
    <row r="101806" customFormat="1" x14ac:dyDescent="0.35"/>
    <row r="101807" customFormat="1" x14ac:dyDescent="0.35"/>
    <row r="101808" customFormat="1" x14ac:dyDescent="0.35"/>
    <row r="101809" customFormat="1" x14ac:dyDescent="0.35"/>
    <row r="101810" customFormat="1" x14ac:dyDescent="0.35"/>
    <row r="101811" customFormat="1" x14ac:dyDescent="0.35"/>
    <row r="101812" customFormat="1" x14ac:dyDescent="0.35"/>
    <row r="101813" customFormat="1" x14ac:dyDescent="0.35"/>
    <row r="101814" customFormat="1" x14ac:dyDescent="0.35"/>
    <row r="101815" customFormat="1" x14ac:dyDescent="0.35"/>
    <row r="101816" customFormat="1" x14ac:dyDescent="0.35"/>
    <row r="101817" customFormat="1" x14ac:dyDescent="0.35"/>
    <row r="101818" customFormat="1" x14ac:dyDescent="0.35"/>
    <row r="101819" customFormat="1" x14ac:dyDescent="0.35"/>
    <row r="101820" customFormat="1" x14ac:dyDescent="0.35"/>
    <row r="101821" customFormat="1" x14ac:dyDescent="0.35"/>
    <row r="101822" customFormat="1" x14ac:dyDescent="0.35"/>
    <row r="101823" customFormat="1" x14ac:dyDescent="0.35"/>
    <row r="101824" customFormat="1" x14ac:dyDescent="0.35"/>
    <row r="101825" customFormat="1" x14ac:dyDescent="0.35"/>
    <row r="101826" customFormat="1" x14ac:dyDescent="0.35"/>
    <row r="101827" customFormat="1" x14ac:dyDescent="0.35"/>
    <row r="101828" customFormat="1" x14ac:dyDescent="0.35"/>
    <row r="101829" customFormat="1" x14ac:dyDescent="0.35"/>
    <row r="101830" customFormat="1" x14ac:dyDescent="0.35"/>
    <row r="101831" customFormat="1" x14ac:dyDescent="0.35"/>
    <row r="101832" customFormat="1" x14ac:dyDescent="0.35"/>
    <row r="101833" customFormat="1" x14ac:dyDescent="0.35"/>
    <row r="101834" customFormat="1" x14ac:dyDescent="0.35"/>
    <row r="101835" customFormat="1" x14ac:dyDescent="0.35"/>
    <row r="101836" customFormat="1" x14ac:dyDescent="0.35"/>
    <row r="101837" customFormat="1" x14ac:dyDescent="0.35"/>
    <row r="101838" customFormat="1" x14ac:dyDescent="0.35"/>
    <row r="101839" customFormat="1" x14ac:dyDescent="0.35"/>
    <row r="101840" customFormat="1" x14ac:dyDescent="0.35"/>
    <row r="101841" customFormat="1" x14ac:dyDescent="0.35"/>
    <row r="101842" customFormat="1" x14ac:dyDescent="0.35"/>
    <row r="101843" customFormat="1" x14ac:dyDescent="0.35"/>
    <row r="101844" customFormat="1" x14ac:dyDescent="0.35"/>
    <row r="101845" customFormat="1" x14ac:dyDescent="0.35"/>
    <row r="101846" customFormat="1" x14ac:dyDescent="0.35"/>
    <row r="101847" customFormat="1" x14ac:dyDescent="0.35"/>
    <row r="101848" customFormat="1" x14ac:dyDescent="0.35"/>
    <row r="101849" customFormat="1" x14ac:dyDescent="0.35"/>
    <row r="101850" customFormat="1" x14ac:dyDescent="0.35"/>
    <row r="101851" customFormat="1" x14ac:dyDescent="0.35"/>
    <row r="101852" customFormat="1" x14ac:dyDescent="0.35"/>
    <row r="101853" customFormat="1" x14ac:dyDescent="0.35"/>
    <row r="101854" customFormat="1" x14ac:dyDescent="0.35"/>
    <row r="101855" customFormat="1" x14ac:dyDescent="0.35"/>
    <row r="101856" customFormat="1" x14ac:dyDescent="0.35"/>
    <row r="101857" customFormat="1" x14ac:dyDescent="0.35"/>
    <row r="101858" customFormat="1" x14ac:dyDescent="0.35"/>
    <row r="101859" customFormat="1" x14ac:dyDescent="0.35"/>
    <row r="101860" customFormat="1" x14ac:dyDescent="0.35"/>
    <row r="101861" customFormat="1" x14ac:dyDescent="0.35"/>
    <row r="101862" customFormat="1" x14ac:dyDescent="0.35"/>
    <row r="101863" customFormat="1" x14ac:dyDescent="0.35"/>
    <row r="101864" customFormat="1" x14ac:dyDescent="0.35"/>
    <row r="101865" customFormat="1" x14ac:dyDescent="0.35"/>
    <row r="101866" customFormat="1" x14ac:dyDescent="0.35"/>
    <row r="101867" customFormat="1" x14ac:dyDescent="0.35"/>
    <row r="101868" customFormat="1" x14ac:dyDescent="0.35"/>
    <row r="101869" customFormat="1" x14ac:dyDescent="0.35"/>
    <row r="101870" customFormat="1" x14ac:dyDescent="0.35"/>
    <row r="101871" customFormat="1" x14ac:dyDescent="0.35"/>
    <row r="101872" customFormat="1" x14ac:dyDescent="0.35"/>
    <row r="101873" customFormat="1" x14ac:dyDescent="0.35"/>
    <row r="101874" customFormat="1" x14ac:dyDescent="0.35"/>
    <row r="101875" customFormat="1" x14ac:dyDescent="0.35"/>
    <row r="101876" customFormat="1" x14ac:dyDescent="0.35"/>
    <row r="101877" customFormat="1" x14ac:dyDescent="0.35"/>
    <row r="101878" customFormat="1" x14ac:dyDescent="0.35"/>
    <row r="101879" customFormat="1" x14ac:dyDescent="0.35"/>
    <row r="101880" customFormat="1" x14ac:dyDescent="0.35"/>
    <row r="101881" customFormat="1" x14ac:dyDescent="0.35"/>
    <row r="101882" customFormat="1" x14ac:dyDescent="0.35"/>
    <row r="101883" customFormat="1" x14ac:dyDescent="0.35"/>
    <row r="101884" customFormat="1" x14ac:dyDescent="0.35"/>
    <row r="101885" customFormat="1" x14ac:dyDescent="0.35"/>
    <row r="101886" customFormat="1" x14ac:dyDescent="0.35"/>
    <row r="101887" customFormat="1" x14ac:dyDescent="0.35"/>
    <row r="101888" customFormat="1" x14ac:dyDescent="0.35"/>
    <row r="101889" customFormat="1" x14ac:dyDescent="0.35"/>
    <row r="101890" customFormat="1" x14ac:dyDescent="0.35"/>
    <row r="101891" customFormat="1" x14ac:dyDescent="0.35"/>
    <row r="101892" customFormat="1" x14ac:dyDescent="0.35"/>
    <row r="101893" customFormat="1" x14ac:dyDescent="0.35"/>
    <row r="101894" customFormat="1" x14ac:dyDescent="0.35"/>
    <row r="101895" customFormat="1" x14ac:dyDescent="0.35"/>
    <row r="101896" customFormat="1" x14ac:dyDescent="0.35"/>
    <row r="101897" customFormat="1" x14ac:dyDescent="0.35"/>
    <row r="101898" customFormat="1" x14ac:dyDescent="0.35"/>
    <row r="101899" customFormat="1" x14ac:dyDescent="0.35"/>
    <row r="101900" customFormat="1" x14ac:dyDescent="0.35"/>
    <row r="101901" customFormat="1" x14ac:dyDescent="0.35"/>
    <row r="101902" customFormat="1" x14ac:dyDescent="0.35"/>
    <row r="101903" customFormat="1" x14ac:dyDescent="0.35"/>
    <row r="101904" customFormat="1" x14ac:dyDescent="0.35"/>
    <row r="101905" customFormat="1" x14ac:dyDescent="0.35"/>
    <row r="101906" customFormat="1" x14ac:dyDescent="0.35"/>
    <row r="101907" customFormat="1" x14ac:dyDescent="0.35"/>
    <row r="101908" customFormat="1" x14ac:dyDescent="0.35"/>
    <row r="101909" customFormat="1" x14ac:dyDescent="0.35"/>
    <row r="101910" customFormat="1" x14ac:dyDescent="0.35"/>
    <row r="101911" customFormat="1" x14ac:dyDescent="0.35"/>
    <row r="101912" customFormat="1" x14ac:dyDescent="0.35"/>
    <row r="101913" customFormat="1" x14ac:dyDescent="0.35"/>
    <row r="101914" customFormat="1" x14ac:dyDescent="0.35"/>
    <row r="101915" customFormat="1" x14ac:dyDescent="0.35"/>
    <row r="101916" customFormat="1" x14ac:dyDescent="0.35"/>
    <row r="101917" customFormat="1" x14ac:dyDescent="0.35"/>
    <row r="101918" customFormat="1" x14ac:dyDescent="0.35"/>
    <row r="101919" customFormat="1" x14ac:dyDescent="0.35"/>
    <row r="101920" customFormat="1" x14ac:dyDescent="0.35"/>
    <row r="101921" customFormat="1" x14ac:dyDescent="0.35"/>
    <row r="101922" customFormat="1" x14ac:dyDescent="0.35"/>
    <row r="101923" customFormat="1" x14ac:dyDescent="0.35"/>
    <row r="101924" customFormat="1" x14ac:dyDescent="0.35"/>
    <row r="101925" customFormat="1" x14ac:dyDescent="0.35"/>
    <row r="101926" customFormat="1" x14ac:dyDescent="0.35"/>
    <row r="101927" customFormat="1" x14ac:dyDescent="0.35"/>
    <row r="101928" customFormat="1" x14ac:dyDescent="0.35"/>
    <row r="101929" customFormat="1" x14ac:dyDescent="0.35"/>
    <row r="101930" customFormat="1" x14ac:dyDescent="0.35"/>
    <row r="101931" customFormat="1" x14ac:dyDescent="0.35"/>
    <row r="101932" customFormat="1" x14ac:dyDescent="0.35"/>
    <row r="101933" customFormat="1" x14ac:dyDescent="0.35"/>
    <row r="101934" customFormat="1" x14ac:dyDescent="0.35"/>
    <row r="101935" customFormat="1" x14ac:dyDescent="0.35"/>
    <row r="101936" customFormat="1" x14ac:dyDescent="0.35"/>
    <row r="101937" customFormat="1" x14ac:dyDescent="0.35"/>
    <row r="101938" customFormat="1" x14ac:dyDescent="0.35"/>
    <row r="101939" customFormat="1" x14ac:dyDescent="0.35"/>
    <row r="101940" customFormat="1" x14ac:dyDescent="0.35"/>
    <row r="101941" customFormat="1" x14ac:dyDescent="0.35"/>
    <row r="101942" customFormat="1" x14ac:dyDescent="0.35"/>
    <row r="101943" customFormat="1" x14ac:dyDescent="0.35"/>
    <row r="101944" customFormat="1" x14ac:dyDescent="0.35"/>
    <row r="101945" customFormat="1" x14ac:dyDescent="0.35"/>
    <row r="101946" customFormat="1" x14ac:dyDescent="0.35"/>
    <row r="101947" customFormat="1" x14ac:dyDescent="0.35"/>
    <row r="101948" customFormat="1" x14ac:dyDescent="0.35"/>
    <row r="101949" customFormat="1" x14ac:dyDescent="0.35"/>
    <row r="101950" customFormat="1" x14ac:dyDescent="0.35"/>
    <row r="101951" customFormat="1" x14ac:dyDescent="0.35"/>
    <row r="101952" customFormat="1" x14ac:dyDescent="0.35"/>
    <row r="101953" customFormat="1" x14ac:dyDescent="0.35"/>
    <row r="101954" customFormat="1" x14ac:dyDescent="0.35"/>
    <row r="101955" customFormat="1" x14ac:dyDescent="0.35"/>
    <row r="101956" customFormat="1" x14ac:dyDescent="0.35"/>
    <row r="101957" customFormat="1" x14ac:dyDescent="0.35"/>
    <row r="101958" customFormat="1" x14ac:dyDescent="0.35"/>
    <row r="101959" customFormat="1" x14ac:dyDescent="0.35"/>
    <row r="101960" customFormat="1" x14ac:dyDescent="0.35"/>
    <row r="101961" customFormat="1" x14ac:dyDescent="0.35"/>
    <row r="101962" customFormat="1" x14ac:dyDescent="0.35"/>
    <row r="101963" customFormat="1" x14ac:dyDescent="0.35"/>
    <row r="101964" customFormat="1" x14ac:dyDescent="0.35"/>
    <row r="101965" customFormat="1" x14ac:dyDescent="0.35"/>
    <row r="101966" customFormat="1" x14ac:dyDescent="0.35"/>
    <row r="101967" customFormat="1" x14ac:dyDescent="0.35"/>
    <row r="101968" customFormat="1" x14ac:dyDescent="0.35"/>
    <row r="101969" customFormat="1" x14ac:dyDescent="0.35"/>
    <row r="101970" customFormat="1" x14ac:dyDescent="0.35"/>
    <row r="101971" customFormat="1" x14ac:dyDescent="0.35"/>
    <row r="101972" customFormat="1" x14ac:dyDescent="0.35"/>
    <row r="101973" customFormat="1" x14ac:dyDescent="0.35"/>
    <row r="101974" customFormat="1" x14ac:dyDescent="0.35"/>
    <row r="101975" customFormat="1" x14ac:dyDescent="0.35"/>
    <row r="101976" customFormat="1" x14ac:dyDescent="0.35"/>
    <row r="101977" customFormat="1" x14ac:dyDescent="0.35"/>
    <row r="101978" customFormat="1" x14ac:dyDescent="0.35"/>
    <row r="101979" customFormat="1" x14ac:dyDescent="0.35"/>
    <row r="101980" customFormat="1" x14ac:dyDescent="0.35"/>
    <row r="101981" customFormat="1" x14ac:dyDescent="0.35"/>
    <row r="101982" customFormat="1" x14ac:dyDescent="0.35"/>
    <row r="101983" customFormat="1" x14ac:dyDescent="0.35"/>
    <row r="101984" customFormat="1" x14ac:dyDescent="0.35"/>
    <row r="101985" customFormat="1" x14ac:dyDescent="0.35"/>
    <row r="101986" customFormat="1" x14ac:dyDescent="0.35"/>
    <row r="101987" customFormat="1" x14ac:dyDescent="0.35"/>
    <row r="101988" customFormat="1" x14ac:dyDescent="0.35"/>
    <row r="101989" customFormat="1" x14ac:dyDescent="0.35"/>
    <row r="101990" customFormat="1" x14ac:dyDescent="0.35"/>
    <row r="101991" customFormat="1" x14ac:dyDescent="0.35"/>
    <row r="101992" customFormat="1" x14ac:dyDescent="0.35"/>
    <row r="101993" customFormat="1" x14ac:dyDescent="0.35"/>
    <row r="101994" customFormat="1" x14ac:dyDescent="0.35"/>
    <row r="101995" customFormat="1" x14ac:dyDescent="0.35"/>
    <row r="101996" customFormat="1" x14ac:dyDescent="0.35"/>
    <row r="101997" customFormat="1" x14ac:dyDescent="0.35"/>
    <row r="101998" customFormat="1" x14ac:dyDescent="0.35"/>
    <row r="101999" customFormat="1" x14ac:dyDescent="0.35"/>
    <row r="102000" customFormat="1" x14ac:dyDescent="0.35"/>
    <row r="102001" customFormat="1" x14ac:dyDescent="0.35"/>
    <row r="102002" customFormat="1" x14ac:dyDescent="0.35"/>
    <row r="102003" customFormat="1" x14ac:dyDescent="0.35"/>
    <row r="102004" customFormat="1" x14ac:dyDescent="0.35"/>
    <row r="102005" customFormat="1" x14ac:dyDescent="0.35"/>
    <row r="102006" customFormat="1" x14ac:dyDescent="0.35"/>
    <row r="102007" customFormat="1" x14ac:dyDescent="0.35"/>
    <row r="102008" customFormat="1" x14ac:dyDescent="0.35"/>
    <row r="102009" customFormat="1" x14ac:dyDescent="0.35"/>
    <row r="102010" customFormat="1" x14ac:dyDescent="0.35"/>
    <row r="102011" customFormat="1" x14ac:dyDescent="0.35"/>
    <row r="102012" customFormat="1" x14ac:dyDescent="0.35"/>
    <row r="102013" customFormat="1" x14ac:dyDescent="0.35"/>
    <row r="102014" customFormat="1" x14ac:dyDescent="0.35"/>
    <row r="102015" customFormat="1" x14ac:dyDescent="0.35"/>
    <row r="102016" customFormat="1" x14ac:dyDescent="0.35"/>
    <row r="102017" customFormat="1" x14ac:dyDescent="0.35"/>
    <row r="102018" customFormat="1" x14ac:dyDescent="0.35"/>
    <row r="102019" customFormat="1" x14ac:dyDescent="0.35"/>
    <row r="102020" customFormat="1" x14ac:dyDescent="0.35"/>
    <row r="102021" customFormat="1" x14ac:dyDescent="0.35"/>
    <row r="102022" customFormat="1" x14ac:dyDescent="0.35"/>
    <row r="102023" customFormat="1" x14ac:dyDescent="0.35"/>
    <row r="102024" customFormat="1" x14ac:dyDescent="0.35"/>
    <row r="102025" customFormat="1" x14ac:dyDescent="0.35"/>
    <row r="102026" customFormat="1" x14ac:dyDescent="0.35"/>
    <row r="102027" customFormat="1" x14ac:dyDescent="0.35"/>
    <row r="102028" customFormat="1" x14ac:dyDescent="0.35"/>
    <row r="102029" customFormat="1" x14ac:dyDescent="0.35"/>
    <row r="102030" customFormat="1" x14ac:dyDescent="0.35"/>
    <row r="102031" customFormat="1" x14ac:dyDescent="0.35"/>
    <row r="102032" customFormat="1" x14ac:dyDescent="0.35"/>
    <row r="102033" customFormat="1" x14ac:dyDescent="0.35"/>
    <row r="102034" customFormat="1" x14ac:dyDescent="0.35"/>
    <row r="102035" customFormat="1" x14ac:dyDescent="0.35"/>
    <row r="102036" customFormat="1" x14ac:dyDescent="0.35"/>
    <row r="102037" customFormat="1" x14ac:dyDescent="0.35"/>
    <row r="102038" customFormat="1" x14ac:dyDescent="0.35"/>
    <row r="102039" customFormat="1" x14ac:dyDescent="0.35"/>
    <row r="102040" customFormat="1" x14ac:dyDescent="0.35"/>
    <row r="102041" customFormat="1" x14ac:dyDescent="0.35"/>
    <row r="102042" customFormat="1" x14ac:dyDescent="0.35"/>
    <row r="102043" customFormat="1" x14ac:dyDescent="0.35"/>
    <row r="102044" customFormat="1" x14ac:dyDescent="0.35"/>
    <row r="102045" customFormat="1" x14ac:dyDescent="0.35"/>
    <row r="102046" customFormat="1" x14ac:dyDescent="0.35"/>
    <row r="102047" customFormat="1" x14ac:dyDescent="0.35"/>
    <row r="102048" customFormat="1" x14ac:dyDescent="0.35"/>
    <row r="102049" customFormat="1" x14ac:dyDescent="0.35"/>
    <row r="102050" customFormat="1" x14ac:dyDescent="0.35"/>
    <row r="102051" customFormat="1" x14ac:dyDescent="0.35"/>
    <row r="102052" customFormat="1" x14ac:dyDescent="0.35"/>
    <row r="102053" customFormat="1" x14ac:dyDescent="0.35"/>
    <row r="102054" customFormat="1" x14ac:dyDescent="0.35"/>
    <row r="102055" customFormat="1" x14ac:dyDescent="0.35"/>
    <row r="102056" customFormat="1" x14ac:dyDescent="0.35"/>
    <row r="102057" customFormat="1" x14ac:dyDescent="0.35"/>
    <row r="102058" customFormat="1" x14ac:dyDescent="0.35"/>
    <row r="102059" customFormat="1" x14ac:dyDescent="0.35"/>
    <row r="102060" customFormat="1" x14ac:dyDescent="0.35"/>
    <row r="102061" customFormat="1" x14ac:dyDescent="0.35"/>
    <row r="102062" customFormat="1" x14ac:dyDescent="0.35"/>
    <row r="102063" customFormat="1" x14ac:dyDescent="0.35"/>
    <row r="102064" customFormat="1" x14ac:dyDescent="0.35"/>
    <row r="102065" customFormat="1" x14ac:dyDescent="0.35"/>
    <row r="102066" customFormat="1" x14ac:dyDescent="0.35"/>
    <row r="102067" customFormat="1" x14ac:dyDescent="0.35"/>
    <row r="102068" customFormat="1" x14ac:dyDescent="0.35"/>
    <row r="102069" customFormat="1" x14ac:dyDescent="0.35"/>
    <row r="102070" customFormat="1" x14ac:dyDescent="0.35"/>
    <row r="102071" customFormat="1" x14ac:dyDescent="0.35"/>
    <row r="102072" customFormat="1" x14ac:dyDescent="0.35"/>
    <row r="102073" customFormat="1" x14ac:dyDescent="0.35"/>
    <row r="102074" customFormat="1" x14ac:dyDescent="0.35"/>
    <row r="102075" customFormat="1" x14ac:dyDescent="0.35"/>
    <row r="102076" customFormat="1" x14ac:dyDescent="0.35"/>
    <row r="102077" customFormat="1" x14ac:dyDescent="0.35"/>
    <row r="102078" customFormat="1" x14ac:dyDescent="0.35"/>
    <row r="102079" customFormat="1" x14ac:dyDescent="0.35"/>
    <row r="102080" customFormat="1" x14ac:dyDescent="0.35"/>
    <row r="102081" customFormat="1" x14ac:dyDescent="0.35"/>
    <row r="102082" customFormat="1" x14ac:dyDescent="0.35"/>
    <row r="102083" customFormat="1" x14ac:dyDescent="0.35"/>
    <row r="102084" customFormat="1" x14ac:dyDescent="0.35"/>
    <row r="102085" customFormat="1" x14ac:dyDescent="0.35"/>
    <row r="102086" customFormat="1" x14ac:dyDescent="0.35"/>
    <row r="102087" customFormat="1" x14ac:dyDescent="0.35"/>
    <row r="102088" customFormat="1" x14ac:dyDescent="0.35"/>
    <row r="102089" customFormat="1" x14ac:dyDescent="0.35"/>
    <row r="102090" customFormat="1" x14ac:dyDescent="0.35"/>
    <row r="102091" customFormat="1" x14ac:dyDescent="0.35"/>
    <row r="102092" customFormat="1" x14ac:dyDescent="0.35"/>
    <row r="102093" customFormat="1" x14ac:dyDescent="0.35"/>
    <row r="102094" customFormat="1" x14ac:dyDescent="0.35"/>
    <row r="102095" customFormat="1" x14ac:dyDescent="0.35"/>
    <row r="102096" customFormat="1" x14ac:dyDescent="0.35"/>
    <row r="102097" customFormat="1" x14ac:dyDescent="0.35"/>
    <row r="102098" customFormat="1" x14ac:dyDescent="0.35"/>
    <row r="102099" customFormat="1" x14ac:dyDescent="0.35"/>
    <row r="102100" customFormat="1" x14ac:dyDescent="0.35"/>
    <row r="102101" customFormat="1" x14ac:dyDescent="0.35"/>
    <row r="102102" customFormat="1" x14ac:dyDescent="0.35"/>
    <row r="102103" customFormat="1" x14ac:dyDescent="0.35"/>
    <row r="102104" customFormat="1" x14ac:dyDescent="0.35"/>
    <row r="102105" customFormat="1" x14ac:dyDescent="0.35"/>
    <row r="102106" customFormat="1" x14ac:dyDescent="0.35"/>
    <row r="102107" customFormat="1" x14ac:dyDescent="0.35"/>
    <row r="102108" customFormat="1" x14ac:dyDescent="0.35"/>
    <row r="102109" customFormat="1" x14ac:dyDescent="0.35"/>
    <row r="102110" customFormat="1" x14ac:dyDescent="0.35"/>
    <row r="102111" customFormat="1" x14ac:dyDescent="0.35"/>
    <row r="102112" customFormat="1" x14ac:dyDescent="0.35"/>
    <row r="102113" customFormat="1" x14ac:dyDescent="0.35"/>
    <row r="102114" customFormat="1" x14ac:dyDescent="0.35"/>
    <row r="102115" customFormat="1" x14ac:dyDescent="0.35"/>
    <row r="102116" customFormat="1" x14ac:dyDescent="0.35"/>
    <row r="102117" customFormat="1" x14ac:dyDescent="0.35"/>
    <row r="102118" customFormat="1" x14ac:dyDescent="0.35"/>
    <row r="102119" customFormat="1" x14ac:dyDescent="0.35"/>
    <row r="102120" customFormat="1" x14ac:dyDescent="0.35"/>
    <row r="102121" customFormat="1" x14ac:dyDescent="0.35"/>
    <row r="102122" customFormat="1" x14ac:dyDescent="0.35"/>
    <row r="102123" customFormat="1" x14ac:dyDescent="0.35"/>
    <row r="102124" customFormat="1" x14ac:dyDescent="0.35"/>
    <row r="102125" customFormat="1" x14ac:dyDescent="0.35"/>
    <row r="102126" customFormat="1" x14ac:dyDescent="0.35"/>
    <row r="102127" customFormat="1" x14ac:dyDescent="0.35"/>
    <row r="102128" customFormat="1" x14ac:dyDescent="0.35"/>
    <row r="102129" customFormat="1" x14ac:dyDescent="0.35"/>
    <row r="102130" customFormat="1" x14ac:dyDescent="0.35"/>
    <row r="102131" customFormat="1" x14ac:dyDescent="0.35"/>
    <row r="102132" customFormat="1" x14ac:dyDescent="0.35"/>
    <row r="102133" customFormat="1" x14ac:dyDescent="0.35"/>
    <row r="102134" customFormat="1" x14ac:dyDescent="0.35"/>
    <row r="102135" customFormat="1" x14ac:dyDescent="0.35"/>
    <row r="102136" customFormat="1" x14ac:dyDescent="0.35"/>
    <row r="102137" customFormat="1" x14ac:dyDescent="0.35"/>
    <row r="102138" customFormat="1" x14ac:dyDescent="0.35"/>
    <row r="102139" customFormat="1" x14ac:dyDescent="0.35"/>
    <row r="102140" customFormat="1" x14ac:dyDescent="0.35"/>
    <row r="102141" customFormat="1" x14ac:dyDescent="0.35"/>
    <row r="102142" customFormat="1" x14ac:dyDescent="0.35"/>
    <row r="102143" customFormat="1" x14ac:dyDescent="0.35"/>
    <row r="102144" customFormat="1" x14ac:dyDescent="0.35"/>
    <row r="102145" customFormat="1" x14ac:dyDescent="0.35"/>
    <row r="102146" customFormat="1" x14ac:dyDescent="0.35"/>
    <row r="102147" customFormat="1" x14ac:dyDescent="0.35"/>
    <row r="102148" customFormat="1" x14ac:dyDescent="0.35"/>
    <row r="102149" customFormat="1" x14ac:dyDescent="0.35"/>
    <row r="102150" customFormat="1" x14ac:dyDescent="0.35"/>
    <row r="102151" customFormat="1" x14ac:dyDescent="0.35"/>
    <row r="102152" customFormat="1" x14ac:dyDescent="0.35"/>
    <row r="102153" customFormat="1" x14ac:dyDescent="0.35"/>
    <row r="102154" customFormat="1" x14ac:dyDescent="0.35"/>
    <row r="102155" customFormat="1" x14ac:dyDescent="0.35"/>
    <row r="102156" customFormat="1" x14ac:dyDescent="0.35"/>
    <row r="102157" customFormat="1" x14ac:dyDescent="0.35"/>
    <row r="102158" customFormat="1" x14ac:dyDescent="0.35"/>
    <row r="102159" customFormat="1" x14ac:dyDescent="0.35"/>
    <row r="102160" customFormat="1" x14ac:dyDescent="0.35"/>
    <row r="102161" customFormat="1" x14ac:dyDescent="0.35"/>
    <row r="102162" customFormat="1" x14ac:dyDescent="0.35"/>
    <row r="102163" customFormat="1" x14ac:dyDescent="0.35"/>
    <row r="102164" customFormat="1" x14ac:dyDescent="0.35"/>
    <row r="102165" customFormat="1" x14ac:dyDescent="0.35"/>
    <row r="102166" customFormat="1" x14ac:dyDescent="0.35"/>
    <row r="102167" customFormat="1" x14ac:dyDescent="0.35"/>
    <row r="102168" customFormat="1" x14ac:dyDescent="0.35"/>
    <row r="102169" customFormat="1" x14ac:dyDescent="0.35"/>
    <row r="102170" customFormat="1" x14ac:dyDescent="0.35"/>
    <row r="102171" customFormat="1" x14ac:dyDescent="0.35"/>
    <row r="102172" customFormat="1" x14ac:dyDescent="0.35"/>
    <row r="102173" customFormat="1" x14ac:dyDescent="0.35"/>
    <row r="102174" customFormat="1" x14ac:dyDescent="0.35"/>
    <row r="102175" customFormat="1" x14ac:dyDescent="0.35"/>
    <row r="102176" customFormat="1" x14ac:dyDescent="0.35"/>
    <row r="102177" customFormat="1" x14ac:dyDescent="0.35"/>
    <row r="102178" customFormat="1" x14ac:dyDescent="0.35"/>
    <row r="102179" customFormat="1" x14ac:dyDescent="0.35"/>
    <row r="102180" customFormat="1" x14ac:dyDescent="0.35"/>
    <row r="102181" customFormat="1" x14ac:dyDescent="0.35"/>
    <row r="102182" customFormat="1" x14ac:dyDescent="0.35"/>
    <row r="102183" customFormat="1" x14ac:dyDescent="0.35"/>
    <row r="102184" customFormat="1" x14ac:dyDescent="0.35"/>
    <row r="102185" customFormat="1" x14ac:dyDescent="0.35"/>
    <row r="102186" customFormat="1" x14ac:dyDescent="0.35"/>
    <row r="102187" customFormat="1" x14ac:dyDescent="0.35"/>
    <row r="102188" customFormat="1" x14ac:dyDescent="0.35"/>
    <row r="102189" customFormat="1" x14ac:dyDescent="0.35"/>
    <row r="102190" customFormat="1" x14ac:dyDescent="0.35"/>
    <row r="102191" customFormat="1" x14ac:dyDescent="0.35"/>
    <row r="102192" customFormat="1" x14ac:dyDescent="0.35"/>
    <row r="102193" customFormat="1" x14ac:dyDescent="0.35"/>
    <row r="102194" customFormat="1" x14ac:dyDescent="0.35"/>
    <row r="102195" customFormat="1" x14ac:dyDescent="0.35"/>
    <row r="102196" customFormat="1" x14ac:dyDescent="0.35"/>
    <row r="102197" customFormat="1" x14ac:dyDescent="0.35"/>
    <row r="102198" customFormat="1" x14ac:dyDescent="0.35"/>
    <row r="102199" customFormat="1" x14ac:dyDescent="0.35"/>
    <row r="102200" customFormat="1" x14ac:dyDescent="0.35"/>
    <row r="102201" customFormat="1" x14ac:dyDescent="0.35"/>
    <row r="102202" customFormat="1" x14ac:dyDescent="0.35"/>
    <row r="102203" customFormat="1" x14ac:dyDescent="0.35"/>
    <row r="102204" customFormat="1" x14ac:dyDescent="0.35"/>
    <row r="102205" customFormat="1" x14ac:dyDescent="0.35"/>
    <row r="102206" customFormat="1" x14ac:dyDescent="0.35"/>
    <row r="102207" customFormat="1" x14ac:dyDescent="0.35"/>
    <row r="102208" customFormat="1" x14ac:dyDescent="0.35"/>
    <row r="102209" customFormat="1" x14ac:dyDescent="0.35"/>
    <row r="102210" customFormat="1" x14ac:dyDescent="0.35"/>
    <row r="102211" customFormat="1" x14ac:dyDescent="0.35"/>
    <row r="102212" customFormat="1" x14ac:dyDescent="0.35"/>
    <row r="102213" customFormat="1" x14ac:dyDescent="0.35"/>
    <row r="102214" customFormat="1" x14ac:dyDescent="0.35"/>
    <row r="102215" customFormat="1" x14ac:dyDescent="0.35"/>
    <row r="102216" customFormat="1" x14ac:dyDescent="0.35"/>
    <row r="102217" customFormat="1" x14ac:dyDescent="0.35"/>
    <row r="102218" customFormat="1" x14ac:dyDescent="0.35"/>
    <row r="102219" customFormat="1" x14ac:dyDescent="0.35"/>
    <row r="102220" customFormat="1" x14ac:dyDescent="0.35"/>
    <row r="102221" customFormat="1" x14ac:dyDescent="0.35"/>
    <row r="102222" customFormat="1" x14ac:dyDescent="0.35"/>
    <row r="102223" customFormat="1" x14ac:dyDescent="0.35"/>
    <row r="102224" customFormat="1" x14ac:dyDescent="0.35"/>
    <row r="102225" customFormat="1" x14ac:dyDescent="0.35"/>
    <row r="102226" customFormat="1" x14ac:dyDescent="0.35"/>
    <row r="102227" customFormat="1" x14ac:dyDescent="0.35"/>
    <row r="102228" customFormat="1" x14ac:dyDescent="0.35"/>
    <row r="102229" customFormat="1" x14ac:dyDescent="0.35"/>
    <row r="102230" customFormat="1" x14ac:dyDescent="0.35"/>
    <row r="102231" customFormat="1" x14ac:dyDescent="0.35"/>
    <row r="102232" customFormat="1" x14ac:dyDescent="0.35"/>
    <row r="102233" customFormat="1" x14ac:dyDescent="0.35"/>
    <row r="102234" customFormat="1" x14ac:dyDescent="0.35"/>
    <row r="102235" customFormat="1" x14ac:dyDescent="0.35"/>
    <row r="102236" customFormat="1" x14ac:dyDescent="0.35"/>
    <row r="102237" customFormat="1" x14ac:dyDescent="0.35"/>
    <row r="102238" customFormat="1" x14ac:dyDescent="0.35"/>
    <row r="102239" customFormat="1" x14ac:dyDescent="0.35"/>
    <row r="102240" customFormat="1" x14ac:dyDescent="0.35"/>
    <row r="102241" customFormat="1" x14ac:dyDescent="0.35"/>
    <row r="102242" customFormat="1" x14ac:dyDescent="0.35"/>
    <row r="102243" customFormat="1" x14ac:dyDescent="0.35"/>
    <row r="102244" customFormat="1" x14ac:dyDescent="0.35"/>
    <row r="102245" customFormat="1" x14ac:dyDescent="0.35"/>
    <row r="102246" customFormat="1" x14ac:dyDescent="0.35"/>
    <row r="102247" customFormat="1" x14ac:dyDescent="0.35"/>
    <row r="102248" customFormat="1" x14ac:dyDescent="0.35"/>
    <row r="102249" customFormat="1" x14ac:dyDescent="0.35"/>
    <row r="102250" customFormat="1" x14ac:dyDescent="0.35"/>
    <row r="102251" customFormat="1" x14ac:dyDescent="0.35"/>
    <row r="102252" customFormat="1" x14ac:dyDescent="0.35"/>
    <row r="102253" customFormat="1" x14ac:dyDescent="0.35"/>
    <row r="102254" customFormat="1" x14ac:dyDescent="0.35"/>
    <row r="102255" customFormat="1" x14ac:dyDescent="0.35"/>
    <row r="102256" customFormat="1" x14ac:dyDescent="0.35"/>
    <row r="102257" customFormat="1" x14ac:dyDescent="0.35"/>
    <row r="102258" customFormat="1" x14ac:dyDescent="0.35"/>
    <row r="102259" customFormat="1" x14ac:dyDescent="0.35"/>
    <row r="102260" customFormat="1" x14ac:dyDescent="0.35"/>
    <row r="102261" customFormat="1" x14ac:dyDescent="0.35"/>
    <row r="102262" customFormat="1" x14ac:dyDescent="0.35"/>
    <row r="102263" customFormat="1" x14ac:dyDescent="0.35"/>
    <row r="102264" customFormat="1" x14ac:dyDescent="0.35"/>
    <row r="102265" customFormat="1" x14ac:dyDescent="0.35"/>
    <row r="102266" customFormat="1" x14ac:dyDescent="0.35"/>
    <row r="102267" customFormat="1" x14ac:dyDescent="0.35"/>
    <row r="102268" customFormat="1" x14ac:dyDescent="0.35"/>
    <row r="102269" customFormat="1" x14ac:dyDescent="0.35"/>
    <row r="102270" customFormat="1" x14ac:dyDescent="0.35"/>
    <row r="102271" customFormat="1" x14ac:dyDescent="0.35"/>
    <row r="102272" customFormat="1" x14ac:dyDescent="0.35"/>
    <row r="102273" customFormat="1" x14ac:dyDescent="0.35"/>
    <row r="102274" customFormat="1" x14ac:dyDescent="0.35"/>
    <row r="102275" customFormat="1" x14ac:dyDescent="0.35"/>
    <row r="102276" customFormat="1" x14ac:dyDescent="0.35"/>
    <row r="102277" customFormat="1" x14ac:dyDescent="0.35"/>
    <row r="102278" customFormat="1" x14ac:dyDescent="0.35"/>
    <row r="102279" customFormat="1" x14ac:dyDescent="0.35"/>
    <row r="102280" customFormat="1" x14ac:dyDescent="0.35"/>
    <row r="102281" customFormat="1" x14ac:dyDescent="0.35"/>
    <row r="102282" customFormat="1" x14ac:dyDescent="0.35"/>
    <row r="102283" customFormat="1" x14ac:dyDescent="0.35"/>
    <row r="102284" customFormat="1" x14ac:dyDescent="0.35"/>
    <row r="102285" customFormat="1" x14ac:dyDescent="0.35"/>
    <row r="102286" customFormat="1" x14ac:dyDescent="0.35"/>
    <row r="102287" customFormat="1" x14ac:dyDescent="0.35"/>
    <row r="102288" customFormat="1" x14ac:dyDescent="0.35"/>
    <row r="102289" customFormat="1" x14ac:dyDescent="0.35"/>
    <row r="102290" customFormat="1" x14ac:dyDescent="0.35"/>
    <row r="102291" customFormat="1" x14ac:dyDescent="0.35"/>
    <row r="102292" customFormat="1" x14ac:dyDescent="0.35"/>
    <row r="102293" customFormat="1" x14ac:dyDescent="0.35"/>
    <row r="102294" customFormat="1" x14ac:dyDescent="0.35"/>
    <row r="102295" customFormat="1" x14ac:dyDescent="0.35"/>
    <row r="102296" customFormat="1" x14ac:dyDescent="0.35"/>
    <row r="102297" customFormat="1" x14ac:dyDescent="0.35"/>
    <row r="102298" customFormat="1" x14ac:dyDescent="0.35"/>
    <row r="102299" customFormat="1" x14ac:dyDescent="0.35"/>
    <row r="102300" customFormat="1" x14ac:dyDescent="0.35"/>
    <row r="102301" customFormat="1" x14ac:dyDescent="0.35"/>
    <row r="102302" customFormat="1" x14ac:dyDescent="0.35"/>
    <row r="102303" customFormat="1" x14ac:dyDescent="0.35"/>
    <row r="102304" customFormat="1" x14ac:dyDescent="0.35"/>
    <row r="102305" customFormat="1" x14ac:dyDescent="0.35"/>
    <row r="102306" customFormat="1" x14ac:dyDescent="0.35"/>
    <row r="102307" customFormat="1" x14ac:dyDescent="0.35"/>
    <row r="102308" customFormat="1" x14ac:dyDescent="0.35"/>
    <row r="102309" customFormat="1" x14ac:dyDescent="0.35"/>
    <row r="102310" customFormat="1" x14ac:dyDescent="0.35"/>
    <row r="102311" customFormat="1" x14ac:dyDescent="0.35"/>
    <row r="102312" customFormat="1" x14ac:dyDescent="0.35"/>
    <row r="102313" customFormat="1" x14ac:dyDescent="0.35"/>
    <row r="102314" customFormat="1" x14ac:dyDescent="0.35"/>
    <row r="102315" customFormat="1" x14ac:dyDescent="0.35"/>
    <row r="102316" customFormat="1" x14ac:dyDescent="0.35"/>
    <row r="102317" customFormat="1" x14ac:dyDescent="0.35"/>
    <row r="102318" customFormat="1" x14ac:dyDescent="0.35"/>
    <row r="102319" customFormat="1" x14ac:dyDescent="0.35"/>
    <row r="102320" customFormat="1" x14ac:dyDescent="0.35"/>
    <row r="102321" customFormat="1" x14ac:dyDescent="0.35"/>
    <row r="102322" customFormat="1" x14ac:dyDescent="0.35"/>
    <row r="102323" customFormat="1" x14ac:dyDescent="0.35"/>
    <row r="102324" customFormat="1" x14ac:dyDescent="0.35"/>
    <row r="102325" customFormat="1" x14ac:dyDescent="0.35"/>
    <row r="102326" customFormat="1" x14ac:dyDescent="0.35"/>
    <row r="102327" customFormat="1" x14ac:dyDescent="0.35"/>
    <row r="102328" customFormat="1" x14ac:dyDescent="0.35"/>
    <row r="102329" customFormat="1" x14ac:dyDescent="0.35"/>
    <row r="102330" customFormat="1" x14ac:dyDescent="0.35"/>
    <row r="102331" customFormat="1" x14ac:dyDescent="0.35"/>
    <row r="102332" customFormat="1" x14ac:dyDescent="0.35"/>
    <row r="102333" customFormat="1" x14ac:dyDescent="0.35"/>
    <row r="102334" customFormat="1" x14ac:dyDescent="0.35"/>
    <row r="102335" customFormat="1" x14ac:dyDescent="0.35"/>
    <row r="102336" customFormat="1" x14ac:dyDescent="0.35"/>
    <row r="102337" customFormat="1" x14ac:dyDescent="0.35"/>
    <row r="102338" customFormat="1" x14ac:dyDescent="0.35"/>
    <row r="102339" customFormat="1" x14ac:dyDescent="0.35"/>
    <row r="102340" customFormat="1" x14ac:dyDescent="0.35"/>
    <row r="102341" customFormat="1" x14ac:dyDescent="0.35"/>
    <row r="102342" customFormat="1" x14ac:dyDescent="0.35"/>
    <row r="102343" customFormat="1" x14ac:dyDescent="0.35"/>
    <row r="102344" customFormat="1" x14ac:dyDescent="0.35"/>
    <row r="102345" customFormat="1" x14ac:dyDescent="0.35"/>
    <row r="102346" customFormat="1" x14ac:dyDescent="0.35"/>
    <row r="102347" customFormat="1" x14ac:dyDescent="0.35"/>
    <row r="102348" customFormat="1" x14ac:dyDescent="0.35"/>
    <row r="102349" customFormat="1" x14ac:dyDescent="0.35"/>
    <row r="102350" customFormat="1" x14ac:dyDescent="0.35"/>
    <row r="102351" customFormat="1" x14ac:dyDescent="0.35"/>
    <row r="102352" customFormat="1" x14ac:dyDescent="0.35"/>
    <row r="102353" customFormat="1" x14ac:dyDescent="0.35"/>
    <row r="102354" customFormat="1" x14ac:dyDescent="0.35"/>
    <row r="102355" customFormat="1" x14ac:dyDescent="0.35"/>
    <row r="102356" customFormat="1" x14ac:dyDescent="0.35"/>
    <row r="102357" customFormat="1" x14ac:dyDescent="0.35"/>
    <row r="102358" customFormat="1" x14ac:dyDescent="0.35"/>
    <row r="102359" customFormat="1" x14ac:dyDescent="0.35"/>
    <row r="102360" customFormat="1" x14ac:dyDescent="0.35"/>
    <row r="102361" customFormat="1" x14ac:dyDescent="0.35"/>
    <row r="102362" customFormat="1" x14ac:dyDescent="0.35"/>
    <row r="102363" customFormat="1" x14ac:dyDescent="0.35"/>
    <row r="102364" customFormat="1" x14ac:dyDescent="0.35"/>
    <row r="102365" customFormat="1" x14ac:dyDescent="0.35"/>
    <row r="102366" customFormat="1" x14ac:dyDescent="0.35"/>
    <row r="102367" customFormat="1" x14ac:dyDescent="0.35"/>
    <row r="102368" customFormat="1" x14ac:dyDescent="0.35"/>
    <row r="102369" customFormat="1" x14ac:dyDescent="0.35"/>
    <row r="102370" customFormat="1" x14ac:dyDescent="0.35"/>
    <row r="102371" customFormat="1" x14ac:dyDescent="0.35"/>
    <row r="102372" customFormat="1" x14ac:dyDescent="0.35"/>
    <row r="102373" customFormat="1" x14ac:dyDescent="0.35"/>
    <row r="102374" customFormat="1" x14ac:dyDescent="0.35"/>
    <row r="102375" customFormat="1" x14ac:dyDescent="0.35"/>
    <row r="102376" customFormat="1" x14ac:dyDescent="0.35"/>
    <row r="102377" customFormat="1" x14ac:dyDescent="0.35"/>
    <row r="102378" customFormat="1" x14ac:dyDescent="0.35"/>
    <row r="102379" customFormat="1" x14ac:dyDescent="0.35"/>
    <row r="102380" customFormat="1" x14ac:dyDescent="0.35"/>
    <row r="102381" customFormat="1" x14ac:dyDescent="0.35"/>
    <row r="102382" customFormat="1" x14ac:dyDescent="0.35"/>
    <row r="102383" customFormat="1" x14ac:dyDescent="0.35"/>
    <row r="102384" customFormat="1" x14ac:dyDescent="0.35"/>
    <row r="102385" customFormat="1" x14ac:dyDescent="0.35"/>
    <row r="102386" customFormat="1" x14ac:dyDescent="0.35"/>
    <row r="102387" customFormat="1" x14ac:dyDescent="0.35"/>
    <row r="102388" customFormat="1" x14ac:dyDescent="0.35"/>
    <row r="102389" customFormat="1" x14ac:dyDescent="0.35"/>
    <row r="102390" customFormat="1" x14ac:dyDescent="0.35"/>
    <row r="102391" customFormat="1" x14ac:dyDescent="0.35"/>
    <row r="102392" customFormat="1" x14ac:dyDescent="0.35"/>
    <row r="102393" customFormat="1" x14ac:dyDescent="0.35"/>
    <row r="102394" customFormat="1" x14ac:dyDescent="0.35"/>
    <row r="102395" customFormat="1" x14ac:dyDescent="0.35"/>
    <row r="102396" customFormat="1" x14ac:dyDescent="0.35"/>
    <row r="102397" customFormat="1" x14ac:dyDescent="0.35"/>
    <row r="102398" customFormat="1" x14ac:dyDescent="0.35"/>
    <row r="102399" customFormat="1" x14ac:dyDescent="0.35"/>
    <row r="102400" customFormat="1" x14ac:dyDescent="0.35"/>
    <row r="102401" customFormat="1" x14ac:dyDescent="0.35"/>
    <row r="102402" customFormat="1" x14ac:dyDescent="0.35"/>
    <row r="102403" customFormat="1" x14ac:dyDescent="0.35"/>
    <row r="102404" customFormat="1" x14ac:dyDescent="0.35"/>
    <row r="102405" customFormat="1" x14ac:dyDescent="0.35"/>
    <row r="102406" customFormat="1" x14ac:dyDescent="0.35"/>
    <row r="102407" customFormat="1" x14ac:dyDescent="0.35"/>
    <row r="102408" customFormat="1" x14ac:dyDescent="0.35"/>
    <row r="102409" customFormat="1" x14ac:dyDescent="0.35"/>
    <row r="102410" customFormat="1" x14ac:dyDescent="0.35"/>
    <row r="102411" customFormat="1" x14ac:dyDescent="0.35"/>
    <row r="102412" customFormat="1" x14ac:dyDescent="0.35"/>
    <row r="102413" customFormat="1" x14ac:dyDescent="0.35"/>
    <row r="102414" customFormat="1" x14ac:dyDescent="0.35"/>
    <row r="102415" customFormat="1" x14ac:dyDescent="0.35"/>
    <row r="102416" customFormat="1" x14ac:dyDescent="0.35"/>
    <row r="102417" customFormat="1" x14ac:dyDescent="0.35"/>
    <row r="102418" customFormat="1" x14ac:dyDescent="0.35"/>
    <row r="102419" customFormat="1" x14ac:dyDescent="0.35"/>
    <row r="102420" customFormat="1" x14ac:dyDescent="0.35"/>
    <row r="102421" customFormat="1" x14ac:dyDescent="0.35"/>
    <row r="102422" customFormat="1" x14ac:dyDescent="0.35"/>
    <row r="102423" customFormat="1" x14ac:dyDescent="0.35"/>
    <row r="102424" customFormat="1" x14ac:dyDescent="0.35"/>
    <row r="102425" customFormat="1" x14ac:dyDescent="0.35"/>
    <row r="102426" customFormat="1" x14ac:dyDescent="0.35"/>
    <row r="102427" customFormat="1" x14ac:dyDescent="0.35"/>
    <row r="102428" customFormat="1" x14ac:dyDescent="0.35"/>
    <row r="102429" customFormat="1" x14ac:dyDescent="0.35"/>
    <row r="102430" customFormat="1" x14ac:dyDescent="0.35"/>
    <row r="102431" customFormat="1" x14ac:dyDescent="0.35"/>
    <row r="102432" customFormat="1" x14ac:dyDescent="0.35"/>
    <row r="102433" customFormat="1" x14ac:dyDescent="0.35"/>
    <row r="102434" customFormat="1" x14ac:dyDescent="0.35"/>
    <row r="102435" customFormat="1" x14ac:dyDescent="0.35"/>
    <row r="102436" customFormat="1" x14ac:dyDescent="0.35"/>
    <row r="102437" customFormat="1" x14ac:dyDescent="0.35"/>
    <row r="102438" customFormat="1" x14ac:dyDescent="0.35"/>
    <row r="102439" customFormat="1" x14ac:dyDescent="0.35"/>
    <row r="102440" customFormat="1" x14ac:dyDescent="0.35"/>
    <row r="102441" customFormat="1" x14ac:dyDescent="0.35"/>
    <row r="102442" customFormat="1" x14ac:dyDescent="0.35"/>
    <row r="102443" customFormat="1" x14ac:dyDescent="0.35"/>
    <row r="102444" customFormat="1" x14ac:dyDescent="0.35"/>
    <row r="102445" customFormat="1" x14ac:dyDescent="0.35"/>
    <row r="102446" customFormat="1" x14ac:dyDescent="0.35"/>
    <row r="102447" customFormat="1" x14ac:dyDescent="0.35"/>
    <row r="102448" customFormat="1" x14ac:dyDescent="0.35"/>
    <row r="102449" customFormat="1" x14ac:dyDescent="0.35"/>
    <row r="102450" customFormat="1" x14ac:dyDescent="0.35"/>
    <row r="102451" customFormat="1" x14ac:dyDescent="0.35"/>
    <row r="102452" customFormat="1" x14ac:dyDescent="0.35"/>
    <row r="102453" customFormat="1" x14ac:dyDescent="0.35"/>
    <row r="102454" customFormat="1" x14ac:dyDescent="0.35"/>
    <row r="102455" customFormat="1" x14ac:dyDescent="0.35"/>
    <row r="102456" customFormat="1" x14ac:dyDescent="0.35"/>
    <row r="102457" customFormat="1" x14ac:dyDescent="0.35"/>
    <row r="102458" customFormat="1" x14ac:dyDescent="0.35"/>
    <row r="102459" customFormat="1" x14ac:dyDescent="0.35"/>
    <row r="102460" customFormat="1" x14ac:dyDescent="0.35"/>
    <row r="102461" customFormat="1" x14ac:dyDescent="0.35"/>
    <row r="102462" customFormat="1" x14ac:dyDescent="0.35"/>
    <row r="102463" customFormat="1" x14ac:dyDescent="0.35"/>
    <row r="102464" customFormat="1" x14ac:dyDescent="0.35"/>
    <row r="102465" customFormat="1" x14ac:dyDescent="0.35"/>
    <row r="102466" customFormat="1" x14ac:dyDescent="0.35"/>
    <row r="102467" customFormat="1" x14ac:dyDescent="0.35"/>
    <row r="102468" customFormat="1" x14ac:dyDescent="0.35"/>
    <row r="102469" customFormat="1" x14ac:dyDescent="0.35"/>
    <row r="102470" customFormat="1" x14ac:dyDescent="0.35"/>
    <row r="102471" customFormat="1" x14ac:dyDescent="0.35"/>
    <row r="102472" customFormat="1" x14ac:dyDescent="0.35"/>
    <row r="102473" customFormat="1" x14ac:dyDescent="0.35"/>
    <row r="102474" customFormat="1" x14ac:dyDescent="0.35"/>
    <row r="102475" customFormat="1" x14ac:dyDescent="0.35"/>
    <row r="102476" customFormat="1" x14ac:dyDescent="0.35"/>
    <row r="102477" customFormat="1" x14ac:dyDescent="0.35"/>
    <row r="102478" customFormat="1" x14ac:dyDescent="0.35"/>
    <row r="102479" customFormat="1" x14ac:dyDescent="0.35"/>
    <row r="102480" customFormat="1" x14ac:dyDescent="0.35"/>
    <row r="102481" customFormat="1" x14ac:dyDescent="0.35"/>
    <row r="102482" customFormat="1" x14ac:dyDescent="0.35"/>
    <row r="102483" customFormat="1" x14ac:dyDescent="0.35"/>
    <row r="102484" customFormat="1" x14ac:dyDescent="0.35"/>
    <row r="102485" customFormat="1" x14ac:dyDescent="0.35"/>
    <row r="102486" customFormat="1" x14ac:dyDescent="0.35"/>
    <row r="102487" customFormat="1" x14ac:dyDescent="0.35"/>
    <row r="102488" customFormat="1" x14ac:dyDescent="0.35"/>
    <row r="102489" customFormat="1" x14ac:dyDescent="0.35"/>
    <row r="102490" customFormat="1" x14ac:dyDescent="0.35"/>
    <row r="102491" customFormat="1" x14ac:dyDescent="0.35"/>
    <row r="102492" customFormat="1" x14ac:dyDescent="0.35"/>
    <row r="102493" customFormat="1" x14ac:dyDescent="0.35"/>
    <row r="102494" customFormat="1" x14ac:dyDescent="0.35"/>
    <row r="102495" customFormat="1" x14ac:dyDescent="0.35"/>
    <row r="102496" customFormat="1" x14ac:dyDescent="0.35"/>
    <row r="102497" customFormat="1" x14ac:dyDescent="0.35"/>
    <row r="102498" customFormat="1" x14ac:dyDescent="0.35"/>
    <row r="102499" customFormat="1" x14ac:dyDescent="0.35"/>
    <row r="102500" customFormat="1" x14ac:dyDescent="0.35"/>
    <row r="102501" customFormat="1" x14ac:dyDescent="0.35"/>
    <row r="102502" customFormat="1" x14ac:dyDescent="0.35"/>
    <row r="102503" customFormat="1" x14ac:dyDescent="0.35"/>
    <row r="102504" customFormat="1" x14ac:dyDescent="0.35"/>
    <row r="102505" customFormat="1" x14ac:dyDescent="0.35"/>
    <row r="102506" customFormat="1" x14ac:dyDescent="0.35"/>
    <row r="102507" customFormat="1" x14ac:dyDescent="0.35"/>
    <row r="102508" customFormat="1" x14ac:dyDescent="0.35"/>
    <row r="102509" customFormat="1" x14ac:dyDescent="0.35"/>
    <row r="102510" customFormat="1" x14ac:dyDescent="0.35"/>
    <row r="102511" customFormat="1" x14ac:dyDescent="0.35"/>
    <row r="102512" customFormat="1" x14ac:dyDescent="0.35"/>
    <row r="102513" customFormat="1" x14ac:dyDescent="0.35"/>
    <row r="102514" customFormat="1" x14ac:dyDescent="0.35"/>
    <row r="102515" customFormat="1" x14ac:dyDescent="0.35"/>
    <row r="102516" customFormat="1" x14ac:dyDescent="0.35"/>
    <row r="102517" customFormat="1" x14ac:dyDescent="0.35"/>
    <row r="102518" customFormat="1" x14ac:dyDescent="0.35"/>
    <row r="102519" customFormat="1" x14ac:dyDescent="0.35"/>
    <row r="102520" customFormat="1" x14ac:dyDescent="0.35"/>
    <row r="102521" customFormat="1" x14ac:dyDescent="0.35"/>
    <row r="102522" customFormat="1" x14ac:dyDescent="0.35"/>
    <row r="102523" customFormat="1" x14ac:dyDescent="0.35"/>
    <row r="102524" customFormat="1" x14ac:dyDescent="0.35"/>
    <row r="102525" customFormat="1" x14ac:dyDescent="0.35"/>
    <row r="102526" customFormat="1" x14ac:dyDescent="0.35"/>
    <row r="102527" customFormat="1" x14ac:dyDescent="0.35"/>
    <row r="102528" customFormat="1" x14ac:dyDescent="0.35"/>
    <row r="102529" customFormat="1" x14ac:dyDescent="0.35"/>
    <row r="102530" customFormat="1" x14ac:dyDescent="0.35"/>
    <row r="102531" customFormat="1" x14ac:dyDescent="0.35"/>
    <row r="102532" customFormat="1" x14ac:dyDescent="0.35"/>
    <row r="102533" customFormat="1" x14ac:dyDescent="0.35"/>
    <row r="102534" customFormat="1" x14ac:dyDescent="0.35"/>
    <row r="102535" customFormat="1" x14ac:dyDescent="0.35"/>
    <row r="102536" customFormat="1" x14ac:dyDescent="0.35"/>
    <row r="102537" customFormat="1" x14ac:dyDescent="0.35"/>
    <row r="102538" customFormat="1" x14ac:dyDescent="0.35"/>
    <row r="102539" customFormat="1" x14ac:dyDescent="0.35"/>
    <row r="102540" customFormat="1" x14ac:dyDescent="0.35"/>
    <row r="102541" customFormat="1" x14ac:dyDescent="0.35"/>
    <row r="102542" customFormat="1" x14ac:dyDescent="0.35"/>
    <row r="102543" customFormat="1" x14ac:dyDescent="0.35"/>
    <row r="102544" customFormat="1" x14ac:dyDescent="0.35"/>
    <row r="102545" customFormat="1" x14ac:dyDescent="0.35"/>
    <row r="102546" customFormat="1" x14ac:dyDescent="0.35"/>
    <row r="102547" customFormat="1" x14ac:dyDescent="0.35"/>
    <row r="102548" customFormat="1" x14ac:dyDescent="0.35"/>
    <row r="102549" customFormat="1" x14ac:dyDescent="0.35"/>
    <row r="102550" customFormat="1" x14ac:dyDescent="0.35"/>
    <row r="102551" customFormat="1" x14ac:dyDescent="0.35"/>
    <row r="102552" customFormat="1" x14ac:dyDescent="0.35"/>
    <row r="102553" customFormat="1" x14ac:dyDescent="0.35"/>
    <row r="102554" customFormat="1" x14ac:dyDescent="0.35"/>
    <row r="102555" customFormat="1" x14ac:dyDescent="0.35"/>
    <row r="102556" customFormat="1" x14ac:dyDescent="0.35"/>
    <row r="102557" customFormat="1" x14ac:dyDescent="0.35"/>
    <row r="102558" customFormat="1" x14ac:dyDescent="0.35"/>
    <row r="102559" customFormat="1" x14ac:dyDescent="0.35"/>
    <row r="102560" customFormat="1" x14ac:dyDescent="0.35"/>
    <row r="102561" customFormat="1" x14ac:dyDescent="0.35"/>
    <row r="102562" customFormat="1" x14ac:dyDescent="0.35"/>
    <row r="102563" customFormat="1" x14ac:dyDescent="0.35"/>
    <row r="102564" customFormat="1" x14ac:dyDescent="0.35"/>
    <row r="102565" customFormat="1" x14ac:dyDescent="0.35"/>
    <row r="102566" customFormat="1" x14ac:dyDescent="0.35"/>
    <row r="102567" customFormat="1" x14ac:dyDescent="0.35"/>
    <row r="102568" customFormat="1" x14ac:dyDescent="0.35"/>
    <row r="102569" customFormat="1" x14ac:dyDescent="0.35"/>
    <row r="102570" customFormat="1" x14ac:dyDescent="0.35"/>
    <row r="102571" customFormat="1" x14ac:dyDescent="0.35"/>
    <row r="102572" customFormat="1" x14ac:dyDescent="0.35"/>
    <row r="102573" customFormat="1" x14ac:dyDescent="0.35"/>
    <row r="102574" customFormat="1" x14ac:dyDescent="0.35"/>
    <row r="102575" customFormat="1" x14ac:dyDescent="0.35"/>
    <row r="102576" customFormat="1" x14ac:dyDescent="0.35"/>
    <row r="102577" customFormat="1" x14ac:dyDescent="0.35"/>
    <row r="102578" customFormat="1" x14ac:dyDescent="0.35"/>
    <row r="102579" customFormat="1" x14ac:dyDescent="0.35"/>
    <row r="102580" customFormat="1" x14ac:dyDescent="0.35"/>
    <row r="102581" customFormat="1" x14ac:dyDescent="0.35"/>
    <row r="102582" customFormat="1" x14ac:dyDescent="0.35"/>
    <row r="102583" customFormat="1" x14ac:dyDescent="0.35"/>
    <row r="102584" customFormat="1" x14ac:dyDescent="0.35"/>
    <row r="102585" customFormat="1" x14ac:dyDescent="0.35"/>
    <row r="102586" customFormat="1" x14ac:dyDescent="0.35"/>
    <row r="102587" customFormat="1" x14ac:dyDescent="0.35"/>
    <row r="102588" customFormat="1" x14ac:dyDescent="0.35"/>
    <row r="102589" customFormat="1" x14ac:dyDescent="0.35"/>
    <row r="102590" customFormat="1" x14ac:dyDescent="0.35"/>
    <row r="102591" customFormat="1" x14ac:dyDescent="0.35"/>
    <row r="102592" customFormat="1" x14ac:dyDescent="0.35"/>
    <row r="102593" customFormat="1" x14ac:dyDescent="0.35"/>
    <row r="102594" customFormat="1" x14ac:dyDescent="0.35"/>
    <row r="102595" customFormat="1" x14ac:dyDescent="0.35"/>
    <row r="102596" customFormat="1" x14ac:dyDescent="0.35"/>
    <row r="102597" customFormat="1" x14ac:dyDescent="0.35"/>
    <row r="102598" customFormat="1" x14ac:dyDescent="0.35"/>
    <row r="102599" customFormat="1" x14ac:dyDescent="0.35"/>
    <row r="102600" customFormat="1" x14ac:dyDescent="0.35"/>
    <row r="102601" customFormat="1" x14ac:dyDescent="0.35"/>
    <row r="102602" customFormat="1" x14ac:dyDescent="0.35"/>
    <row r="102603" customFormat="1" x14ac:dyDescent="0.35"/>
    <row r="102604" customFormat="1" x14ac:dyDescent="0.35"/>
    <row r="102605" customFormat="1" x14ac:dyDescent="0.35"/>
    <row r="102606" customFormat="1" x14ac:dyDescent="0.35"/>
    <row r="102607" customFormat="1" x14ac:dyDescent="0.35"/>
    <row r="102608" customFormat="1" x14ac:dyDescent="0.35"/>
    <row r="102609" customFormat="1" x14ac:dyDescent="0.35"/>
    <row r="102610" customFormat="1" x14ac:dyDescent="0.35"/>
    <row r="102611" customFormat="1" x14ac:dyDescent="0.35"/>
    <row r="102612" customFormat="1" x14ac:dyDescent="0.35"/>
    <row r="102613" customFormat="1" x14ac:dyDescent="0.35"/>
    <row r="102614" customFormat="1" x14ac:dyDescent="0.35"/>
    <row r="102615" customFormat="1" x14ac:dyDescent="0.35"/>
    <row r="102616" customFormat="1" x14ac:dyDescent="0.35"/>
    <row r="102617" customFormat="1" x14ac:dyDescent="0.35"/>
    <row r="102618" customFormat="1" x14ac:dyDescent="0.35"/>
    <row r="102619" customFormat="1" x14ac:dyDescent="0.35"/>
    <row r="102620" customFormat="1" x14ac:dyDescent="0.35"/>
    <row r="102621" customFormat="1" x14ac:dyDescent="0.35"/>
    <row r="102622" customFormat="1" x14ac:dyDescent="0.35"/>
    <row r="102623" customFormat="1" x14ac:dyDescent="0.35"/>
    <row r="102624" customFormat="1" x14ac:dyDescent="0.35"/>
    <row r="102625" customFormat="1" x14ac:dyDescent="0.35"/>
    <row r="102626" customFormat="1" x14ac:dyDescent="0.35"/>
    <row r="102627" customFormat="1" x14ac:dyDescent="0.35"/>
    <row r="102628" customFormat="1" x14ac:dyDescent="0.35"/>
    <row r="102629" customFormat="1" x14ac:dyDescent="0.35"/>
    <row r="102630" customFormat="1" x14ac:dyDescent="0.35"/>
    <row r="102631" customFormat="1" x14ac:dyDescent="0.35"/>
    <row r="102632" customFormat="1" x14ac:dyDescent="0.35"/>
    <row r="102633" customFormat="1" x14ac:dyDescent="0.35"/>
    <row r="102634" customFormat="1" x14ac:dyDescent="0.35"/>
    <row r="102635" customFormat="1" x14ac:dyDescent="0.35"/>
    <row r="102636" customFormat="1" x14ac:dyDescent="0.35"/>
    <row r="102637" customFormat="1" x14ac:dyDescent="0.35"/>
    <row r="102638" customFormat="1" x14ac:dyDescent="0.35"/>
    <row r="102639" customFormat="1" x14ac:dyDescent="0.35"/>
    <row r="102640" customFormat="1" x14ac:dyDescent="0.35"/>
    <row r="102641" customFormat="1" x14ac:dyDescent="0.35"/>
    <row r="102642" customFormat="1" x14ac:dyDescent="0.35"/>
    <row r="102643" customFormat="1" x14ac:dyDescent="0.35"/>
    <row r="102644" customFormat="1" x14ac:dyDescent="0.35"/>
    <row r="102645" customFormat="1" x14ac:dyDescent="0.35"/>
    <row r="102646" customFormat="1" x14ac:dyDescent="0.35"/>
    <row r="102647" customFormat="1" x14ac:dyDescent="0.35"/>
    <row r="102648" customFormat="1" x14ac:dyDescent="0.35"/>
    <row r="102649" customFormat="1" x14ac:dyDescent="0.35"/>
    <row r="102650" customFormat="1" x14ac:dyDescent="0.35"/>
    <row r="102651" customFormat="1" x14ac:dyDescent="0.35"/>
    <row r="102652" customFormat="1" x14ac:dyDescent="0.35"/>
    <row r="102653" customFormat="1" x14ac:dyDescent="0.35"/>
    <row r="102654" customFormat="1" x14ac:dyDescent="0.35"/>
    <row r="102655" customFormat="1" x14ac:dyDescent="0.35"/>
    <row r="102656" customFormat="1" x14ac:dyDescent="0.35"/>
    <row r="102657" customFormat="1" x14ac:dyDescent="0.35"/>
    <row r="102658" customFormat="1" x14ac:dyDescent="0.35"/>
    <row r="102659" customFormat="1" x14ac:dyDescent="0.35"/>
    <row r="102660" customFormat="1" x14ac:dyDescent="0.35"/>
    <row r="102661" customFormat="1" x14ac:dyDescent="0.35"/>
    <row r="102662" customFormat="1" x14ac:dyDescent="0.35"/>
    <row r="102663" customFormat="1" x14ac:dyDescent="0.35"/>
    <row r="102664" customFormat="1" x14ac:dyDescent="0.35"/>
    <row r="102665" customFormat="1" x14ac:dyDescent="0.35"/>
    <row r="102666" customFormat="1" x14ac:dyDescent="0.35"/>
    <row r="102667" customFormat="1" x14ac:dyDescent="0.35"/>
    <row r="102668" customFormat="1" x14ac:dyDescent="0.35"/>
    <row r="102669" customFormat="1" x14ac:dyDescent="0.35"/>
    <row r="102670" customFormat="1" x14ac:dyDescent="0.35"/>
    <row r="102671" customFormat="1" x14ac:dyDescent="0.35"/>
    <row r="102672" customFormat="1" x14ac:dyDescent="0.35"/>
    <row r="102673" customFormat="1" x14ac:dyDescent="0.35"/>
    <row r="102674" customFormat="1" x14ac:dyDescent="0.35"/>
    <row r="102675" customFormat="1" x14ac:dyDescent="0.35"/>
    <row r="102676" customFormat="1" x14ac:dyDescent="0.35"/>
    <row r="102677" customFormat="1" x14ac:dyDescent="0.35"/>
    <row r="102678" customFormat="1" x14ac:dyDescent="0.35"/>
    <row r="102679" customFormat="1" x14ac:dyDescent="0.35"/>
    <row r="102680" customFormat="1" x14ac:dyDescent="0.35"/>
    <row r="102681" customFormat="1" x14ac:dyDescent="0.35"/>
    <row r="102682" customFormat="1" x14ac:dyDescent="0.35"/>
    <row r="102683" customFormat="1" x14ac:dyDescent="0.35"/>
    <row r="102684" customFormat="1" x14ac:dyDescent="0.35"/>
    <row r="102685" customFormat="1" x14ac:dyDescent="0.35"/>
    <row r="102686" customFormat="1" x14ac:dyDescent="0.35"/>
    <row r="102687" customFormat="1" x14ac:dyDescent="0.35"/>
    <row r="102688" customFormat="1" x14ac:dyDescent="0.35"/>
    <row r="102689" customFormat="1" x14ac:dyDescent="0.35"/>
    <row r="102690" customFormat="1" x14ac:dyDescent="0.35"/>
    <row r="102691" customFormat="1" x14ac:dyDescent="0.35"/>
    <row r="102692" customFormat="1" x14ac:dyDescent="0.35"/>
    <row r="102693" customFormat="1" x14ac:dyDescent="0.35"/>
    <row r="102694" customFormat="1" x14ac:dyDescent="0.35"/>
    <row r="102695" customFormat="1" x14ac:dyDescent="0.35"/>
    <row r="102696" customFormat="1" x14ac:dyDescent="0.35"/>
    <row r="102697" customFormat="1" x14ac:dyDescent="0.35"/>
    <row r="102698" customFormat="1" x14ac:dyDescent="0.35"/>
    <row r="102699" customFormat="1" x14ac:dyDescent="0.35"/>
    <row r="102700" customFormat="1" x14ac:dyDescent="0.35"/>
    <row r="102701" customFormat="1" x14ac:dyDescent="0.35"/>
    <row r="102702" customFormat="1" x14ac:dyDescent="0.35"/>
    <row r="102703" customFormat="1" x14ac:dyDescent="0.35"/>
    <row r="102704" customFormat="1" x14ac:dyDescent="0.35"/>
    <row r="102705" customFormat="1" x14ac:dyDescent="0.35"/>
    <row r="102706" customFormat="1" x14ac:dyDescent="0.35"/>
    <row r="102707" customFormat="1" x14ac:dyDescent="0.35"/>
    <row r="102708" customFormat="1" x14ac:dyDescent="0.35"/>
    <row r="102709" customFormat="1" x14ac:dyDescent="0.35"/>
    <row r="102710" customFormat="1" x14ac:dyDescent="0.35"/>
    <row r="102711" customFormat="1" x14ac:dyDescent="0.35"/>
    <row r="102712" customFormat="1" x14ac:dyDescent="0.35"/>
    <row r="102713" customFormat="1" x14ac:dyDescent="0.35"/>
    <row r="102714" customFormat="1" x14ac:dyDescent="0.35"/>
    <row r="102715" customFormat="1" x14ac:dyDescent="0.35"/>
    <row r="102716" customFormat="1" x14ac:dyDescent="0.35"/>
    <row r="102717" customFormat="1" x14ac:dyDescent="0.35"/>
    <row r="102718" customFormat="1" x14ac:dyDescent="0.35"/>
    <row r="102719" customFormat="1" x14ac:dyDescent="0.35"/>
    <row r="102720" customFormat="1" x14ac:dyDescent="0.35"/>
    <row r="102721" customFormat="1" x14ac:dyDescent="0.35"/>
    <row r="102722" customFormat="1" x14ac:dyDescent="0.35"/>
    <row r="102723" customFormat="1" x14ac:dyDescent="0.35"/>
    <row r="102724" customFormat="1" x14ac:dyDescent="0.35"/>
    <row r="102725" customFormat="1" x14ac:dyDescent="0.35"/>
    <row r="102726" customFormat="1" x14ac:dyDescent="0.35"/>
    <row r="102727" customFormat="1" x14ac:dyDescent="0.35"/>
    <row r="102728" customFormat="1" x14ac:dyDescent="0.35"/>
    <row r="102729" customFormat="1" x14ac:dyDescent="0.35"/>
    <row r="102730" customFormat="1" x14ac:dyDescent="0.35"/>
    <row r="102731" customFormat="1" x14ac:dyDescent="0.35"/>
    <row r="102732" customFormat="1" x14ac:dyDescent="0.35"/>
    <row r="102733" customFormat="1" x14ac:dyDescent="0.35"/>
    <row r="102734" customFormat="1" x14ac:dyDescent="0.35"/>
    <row r="102735" customFormat="1" x14ac:dyDescent="0.35"/>
    <row r="102736" customFormat="1" x14ac:dyDescent="0.35"/>
    <row r="102737" customFormat="1" x14ac:dyDescent="0.35"/>
    <row r="102738" customFormat="1" x14ac:dyDescent="0.35"/>
    <row r="102739" customFormat="1" x14ac:dyDescent="0.35"/>
    <row r="102740" customFormat="1" x14ac:dyDescent="0.35"/>
    <row r="102741" customFormat="1" x14ac:dyDescent="0.35"/>
    <row r="102742" customFormat="1" x14ac:dyDescent="0.35"/>
    <row r="102743" customFormat="1" x14ac:dyDescent="0.35"/>
    <row r="102744" customFormat="1" x14ac:dyDescent="0.35"/>
    <row r="102745" customFormat="1" x14ac:dyDescent="0.35"/>
    <row r="102746" customFormat="1" x14ac:dyDescent="0.35"/>
    <row r="102747" customFormat="1" x14ac:dyDescent="0.35"/>
    <row r="102748" customFormat="1" x14ac:dyDescent="0.35"/>
    <row r="102749" customFormat="1" x14ac:dyDescent="0.35"/>
    <row r="102750" customFormat="1" x14ac:dyDescent="0.35"/>
    <row r="102751" customFormat="1" x14ac:dyDescent="0.35"/>
    <row r="102752" customFormat="1" x14ac:dyDescent="0.35"/>
    <row r="102753" customFormat="1" x14ac:dyDescent="0.35"/>
    <row r="102754" customFormat="1" x14ac:dyDescent="0.35"/>
    <row r="102755" customFormat="1" x14ac:dyDescent="0.35"/>
    <row r="102756" customFormat="1" x14ac:dyDescent="0.35"/>
    <row r="102757" customFormat="1" x14ac:dyDescent="0.35"/>
    <row r="102758" customFormat="1" x14ac:dyDescent="0.35"/>
    <row r="102759" customFormat="1" x14ac:dyDescent="0.35"/>
    <row r="102760" customFormat="1" x14ac:dyDescent="0.35"/>
    <row r="102761" customFormat="1" x14ac:dyDescent="0.35"/>
    <row r="102762" customFormat="1" x14ac:dyDescent="0.35"/>
    <row r="102763" customFormat="1" x14ac:dyDescent="0.35"/>
    <row r="102764" customFormat="1" x14ac:dyDescent="0.35"/>
    <row r="102765" customFormat="1" x14ac:dyDescent="0.35"/>
    <row r="102766" customFormat="1" x14ac:dyDescent="0.35"/>
    <row r="102767" customFormat="1" x14ac:dyDescent="0.35"/>
    <row r="102768" customFormat="1" x14ac:dyDescent="0.35"/>
    <row r="102769" customFormat="1" x14ac:dyDescent="0.35"/>
    <row r="102770" customFormat="1" x14ac:dyDescent="0.35"/>
    <row r="102771" customFormat="1" x14ac:dyDescent="0.35"/>
    <row r="102772" customFormat="1" x14ac:dyDescent="0.35"/>
    <row r="102773" customFormat="1" x14ac:dyDescent="0.35"/>
    <row r="102774" customFormat="1" x14ac:dyDescent="0.35"/>
    <row r="102775" customFormat="1" x14ac:dyDescent="0.35"/>
    <row r="102776" customFormat="1" x14ac:dyDescent="0.35"/>
    <row r="102777" customFormat="1" x14ac:dyDescent="0.35"/>
    <row r="102778" customFormat="1" x14ac:dyDescent="0.35"/>
    <row r="102779" customFormat="1" x14ac:dyDescent="0.35"/>
    <row r="102780" customFormat="1" x14ac:dyDescent="0.35"/>
    <row r="102781" customFormat="1" x14ac:dyDescent="0.35"/>
    <row r="102782" customFormat="1" x14ac:dyDescent="0.35"/>
    <row r="102783" customFormat="1" x14ac:dyDescent="0.35"/>
    <row r="102784" customFormat="1" x14ac:dyDescent="0.35"/>
    <row r="102785" customFormat="1" x14ac:dyDescent="0.35"/>
    <row r="102786" customFormat="1" x14ac:dyDescent="0.35"/>
    <row r="102787" customFormat="1" x14ac:dyDescent="0.35"/>
    <row r="102788" customFormat="1" x14ac:dyDescent="0.35"/>
    <row r="102789" customFormat="1" x14ac:dyDescent="0.35"/>
    <row r="102790" customFormat="1" x14ac:dyDescent="0.35"/>
    <row r="102791" customFormat="1" x14ac:dyDescent="0.35"/>
    <row r="102792" customFormat="1" x14ac:dyDescent="0.35"/>
    <row r="102793" customFormat="1" x14ac:dyDescent="0.35"/>
    <row r="102794" customFormat="1" x14ac:dyDescent="0.35"/>
    <row r="102795" customFormat="1" x14ac:dyDescent="0.35"/>
    <row r="102796" customFormat="1" x14ac:dyDescent="0.35"/>
    <row r="102797" customFormat="1" x14ac:dyDescent="0.35"/>
    <row r="102798" customFormat="1" x14ac:dyDescent="0.35"/>
    <row r="102799" customFormat="1" x14ac:dyDescent="0.35"/>
    <row r="102800" customFormat="1" x14ac:dyDescent="0.35"/>
    <row r="102801" customFormat="1" x14ac:dyDescent="0.35"/>
    <row r="102802" customFormat="1" x14ac:dyDescent="0.35"/>
    <row r="102803" customFormat="1" x14ac:dyDescent="0.35"/>
    <row r="102804" customFormat="1" x14ac:dyDescent="0.35"/>
    <row r="102805" customFormat="1" x14ac:dyDescent="0.35"/>
    <row r="102806" customFormat="1" x14ac:dyDescent="0.35"/>
    <row r="102807" customFormat="1" x14ac:dyDescent="0.35"/>
    <row r="102808" customFormat="1" x14ac:dyDescent="0.35"/>
    <row r="102809" customFormat="1" x14ac:dyDescent="0.35"/>
    <row r="102810" customFormat="1" x14ac:dyDescent="0.35"/>
    <row r="102811" customFormat="1" x14ac:dyDescent="0.35"/>
    <row r="102812" customFormat="1" x14ac:dyDescent="0.35"/>
    <row r="102813" customFormat="1" x14ac:dyDescent="0.35"/>
    <row r="102814" customFormat="1" x14ac:dyDescent="0.35"/>
    <row r="102815" customFormat="1" x14ac:dyDescent="0.35"/>
    <row r="102816" customFormat="1" x14ac:dyDescent="0.35"/>
    <row r="102817" customFormat="1" x14ac:dyDescent="0.35"/>
    <row r="102818" customFormat="1" x14ac:dyDescent="0.35"/>
    <row r="102819" customFormat="1" x14ac:dyDescent="0.35"/>
    <row r="102820" customFormat="1" x14ac:dyDescent="0.35"/>
    <row r="102821" customFormat="1" x14ac:dyDescent="0.35"/>
    <row r="102822" customFormat="1" x14ac:dyDescent="0.35"/>
    <row r="102823" customFormat="1" x14ac:dyDescent="0.35"/>
    <row r="102824" customFormat="1" x14ac:dyDescent="0.35"/>
    <row r="102825" customFormat="1" x14ac:dyDescent="0.35"/>
    <row r="102826" customFormat="1" x14ac:dyDescent="0.35"/>
    <row r="102827" customFormat="1" x14ac:dyDescent="0.35"/>
    <row r="102828" customFormat="1" x14ac:dyDescent="0.35"/>
    <row r="102829" customFormat="1" x14ac:dyDescent="0.35"/>
    <row r="102830" customFormat="1" x14ac:dyDescent="0.35"/>
    <row r="102831" customFormat="1" x14ac:dyDescent="0.35"/>
    <row r="102832" customFormat="1" x14ac:dyDescent="0.35"/>
    <row r="102833" customFormat="1" x14ac:dyDescent="0.35"/>
    <row r="102834" customFormat="1" x14ac:dyDescent="0.35"/>
    <row r="102835" customFormat="1" x14ac:dyDescent="0.35"/>
    <row r="102836" customFormat="1" x14ac:dyDescent="0.35"/>
    <row r="102837" customFormat="1" x14ac:dyDescent="0.35"/>
    <row r="102838" customFormat="1" x14ac:dyDescent="0.35"/>
    <row r="102839" customFormat="1" x14ac:dyDescent="0.35"/>
    <row r="102840" customFormat="1" x14ac:dyDescent="0.35"/>
    <row r="102841" customFormat="1" x14ac:dyDescent="0.35"/>
    <row r="102842" customFormat="1" x14ac:dyDescent="0.35"/>
    <row r="102843" customFormat="1" x14ac:dyDescent="0.35"/>
    <row r="102844" customFormat="1" x14ac:dyDescent="0.35"/>
    <row r="102845" customFormat="1" x14ac:dyDescent="0.35"/>
    <row r="102846" customFormat="1" x14ac:dyDescent="0.35"/>
    <row r="102847" customFormat="1" x14ac:dyDescent="0.35"/>
    <row r="102848" customFormat="1" x14ac:dyDescent="0.35"/>
    <row r="102849" customFormat="1" x14ac:dyDescent="0.35"/>
    <row r="102850" customFormat="1" x14ac:dyDescent="0.35"/>
    <row r="102851" customFormat="1" x14ac:dyDescent="0.35"/>
    <row r="102852" customFormat="1" x14ac:dyDescent="0.35"/>
    <row r="102853" customFormat="1" x14ac:dyDescent="0.35"/>
    <row r="102854" customFormat="1" x14ac:dyDescent="0.35"/>
    <row r="102855" customFormat="1" x14ac:dyDescent="0.35"/>
    <row r="102856" customFormat="1" x14ac:dyDescent="0.35"/>
    <row r="102857" customFormat="1" x14ac:dyDescent="0.35"/>
    <row r="102858" customFormat="1" x14ac:dyDescent="0.35"/>
    <row r="102859" customFormat="1" x14ac:dyDescent="0.35"/>
    <row r="102860" customFormat="1" x14ac:dyDescent="0.35"/>
    <row r="102861" customFormat="1" x14ac:dyDescent="0.35"/>
    <row r="102862" customFormat="1" x14ac:dyDescent="0.35"/>
    <row r="102863" customFormat="1" x14ac:dyDescent="0.35"/>
    <row r="102864" customFormat="1" x14ac:dyDescent="0.35"/>
    <row r="102865" customFormat="1" x14ac:dyDescent="0.35"/>
    <row r="102866" customFormat="1" x14ac:dyDescent="0.35"/>
    <row r="102867" customFormat="1" x14ac:dyDescent="0.35"/>
    <row r="102868" customFormat="1" x14ac:dyDescent="0.35"/>
    <row r="102869" customFormat="1" x14ac:dyDescent="0.35"/>
    <row r="102870" customFormat="1" x14ac:dyDescent="0.35"/>
    <row r="102871" customFormat="1" x14ac:dyDescent="0.35"/>
    <row r="102872" customFormat="1" x14ac:dyDescent="0.35"/>
    <row r="102873" customFormat="1" x14ac:dyDescent="0.35"/>
    <row r="102874" customFormat="1" x14ac:dyDescent="0.35"/>
    <row r="102875" customFormat="1" x14ac:dyDescent="0.35"/>
    <row r="102876" customFormat="1" x14ac:dyDescent="0.35"/>
    <row r="102877" customFormat="1" x14ac:dyDescent="0.35"/>
    <row r="102878" customFormat="1" x14ac:dyDescent="0.35"/>
    <row r="102879" customFormat="1" x14ac:dyDescent="0.35"/>
    <row r="102880" customFormat="1" x14ac:dyDescent="0.35"/>
    <row r="102881" customFormat="1" x14ac:dyDescent="0.35"/>
    <row r="102882" customFormat="1" x14ac:dyDescent="0.35"/>
    <row r="102883" customFormat="1" x14ac:dyDescent="0.35"/>
    <row r="102884" customFormat="1" x14ac:dyDescent="0.35"/>
    <row r="102885" customFormat="1" x14ac:dyDescent="0.35"/>
    <row r="102886" customFormat="1" x14ac:dyDescent="0.35"/>
    <row r="102887" customFormat="1" x14ac:dyDescent="0.35"/>
    <row r="102888" customFormat="1" x14ac:dyDescent="0.35"/>
    <row r="102889" customFormat="1" x14ac:dyDescent="0.35"/>
    <row r="102890" customFormat="1" x14ac:dyDescent="0.35"/>
    <row r="102891" customFormat="1" x14ac:dyDescent="0.35"/>
    <row r="102892" customFormat="1" x14ac:dyDescent="0.35"/>
    <row r="102893" customFormat="1" x14ac:dyDescent="0.35"/>
    <row r="102894" customFormat="1" x14ac:dyDescent="0.35"/>
    <row r="102895" customFormat="1" x14ac:dyDescent="0.35"/>
    <row r="102896" customFormat="1" x14ac:dyDescent="0.35"/>
    <row r="102897" customFormat="1" x14ac:dyDescent="0.35"/>
    <row r="102898" customFormat="1" x14ac:dyDescent="0.35"/>
    <row r="102899" customFormat="1" x14ac:dyDescent="0.35"/>
    <row r="102900" customFormat="1" x14ac:dyDescent="0.35"/>
    <row r="102901" customFormat="1" x14ac:dyDescent="0.35"/>
    <row r="102902" customFormat="1" x14ac:dyDescent="0.35"/>
    <row r="102903" customFormat="1" x14ac:dyDescent="0.35"/>
    <row r="102904" customFormat="1" x14ac:dyDescent="0.35"/>
    <row r="102905" customFormat="1" x14ac:dyDescent="0.35"/>
    <row r="102906" customFormat="1" x14ac:dyDescent="0.35"/>
    <row r="102907" customFormat="1" x14ac:dyDescent="0.35"/>
    <row r="102908" customFormat="1" x14ac:dyDescent="0.35"/>
    <row r="102909" customFormat="1" x14ac:dyDescent="0.35"/>
    <row r="102910" customFormat="1" x14ac:dyDescent="0.35"/>
    <row r="102911" customFormat="1" x14ac:dyDescent="0.35"/>
    <row r="102912" customFormat="1" x14ac:dyDescent="0.35"/>
    <row r="102913" customFormat="1" x14ac:dyDescent="0.35"/>
    <row r="102914" customFormat="1" x14ac:dyDescent="0.35"/>
    <row r="102915" customFormat="1" x14ac:dyDescent="0.35"/>
    <row r="102916" customFormat="1" x14ac:dyDescent="0.35"/>
    <row r="102917" customFormat="1" x14ac:dyDescent="0.35"/>
    <row r="102918" customFormat="1" x14ac:dyDescent="0.35"/>
    <row r="102919" customFormat="1" x14ac:dyDescent="0.35"/>
    <row r="102920" customFormat="1" x14ac:dyDescent="0.35"/>
    <row r="102921" customFormat="1" x14ac:dyDescent="0.35"/>
    <row r="102922" customFormat="1" x14ac:dyDescent="0.35"/>
    <row r="102923" customFormat="1" x14ac:dyDescent="0.35"/>
    <row r="102924" customFormat="1" x14ac:dyDescent="0.35"/>
    <row r="102925" customFormat="1" x14ac:dyDescent="0.35"/>
    <row r="102926" customFormat="1" x14ac:dyDescent="0.35"/>
    <row r="102927" customFormat="1" x14ac:dyDescent="0.35"/>
    <row r="102928" customFormat="1" x14ac:dyDescent="0.35"/>
    <row r="102929" customFormat="1" x14ac:dyDescent="0.35"/>
    <row r="102930" customFormat="1" x14ac:dyDescent="0.35"/>
    <row r="102931" customFormat="1" x14ac:dyDescent="0.35"/>
    <row r="102932" customFormat="1" x14ac:dyDescent="0.35"/>
    <row r="102933" customFormat="1" x14ac:dyDescent="0.35"/>
    <row r="102934" customFormat="1" x14ac:dyDescent="0.35"/>
    <row r="102935" customFormat="1" x14ac:dyDescent="0.35"/>
    <row r="102936" customFormat="1" x14ac:dyDescent="0.35"/>
    <row r="102937" customFormat="1" x14ac:dyDescent="0.35"/>
    <row r="102938" customFormat="1" x14ac:dyDescent="0.35"/>
    <row r="102939" customFormat="1" x14ac:dyDescent="0.35"/>
    <row r="102940" customFormat="1" x14ac:dyDescent="0.35"/>
    <row r="102941" customFormat="1" x14ac:dyDescent="0.35"/>
    <row r="102942" customFormat="1" x14ac:dyDescent="0.35"/>
    <row r="102943" customFormat="1" x14ac:dyDescent="0.35"/>
    <row r="102944" customFormat="1" x14ac:dyDescent="0.35"/>
    <row r="102945" customFormat="1" x14ac:dyDescent="0.35"/>
    <row r="102946" customFormat="1" x14ac:dyDescent="0.35"/>
    <row r="102947" customFormat="1" x14ac:dyDescent="0.35"/>
    <row r="102948" customFormat="1" x14ac:dyDescent="0.35"/>
    <row r="102949" customFormat="1" x14ac:dyDescent="0.35"/>
    <row r="102950" customFormat="1" x14ac:dyDescent="0.35"/>
    <row r="102951" customFormat="1" x14ac:dyDescent="0.35"/>
    <row r="102952" customFormat="1" x14ac:dyDescent="0.35"/>
    <row r="102953" customFormat="1" x14ac:dyDescent="0.35"/>
    <row r="102954" customFormat="1" x14ac:dyDescent="0.35"/>
    <row r="102955" customFormat="1" x14ac:dyDescent="0.35"/>
    <row r="102956" customFormat="1" x14ac:dyDescent="0.35"/>
    <row r="102957" customFormat="1" x14ac:dyDescent="0.35"/>
    <row r="102958" customFormat="1" x14ac:dyDescent="0.35"/>
    <row r="102959" customFormat="1" x14ac:dyDescent="0.35"/>
    <row r="102960" customFormat="1" x14ac:dyDescent="0.35"/>
    <row r="102961" customFormat="1" x14ac:dyDescent="0.35"/>
    <row r="102962" customFormat="1" x14ac:dyDescent="0.35"/>
    <row r="102963" customFormat="1" x14ac:dyDescent="0.35"/>
    <row r="102964" customFormat="1" x14ac:dyDescent="0.35"/>
    <row r="102965" customFormat="1" x14ac:dyDescent="0.35"/>
    <row r="102966" customFormat="1" x14ac:dyDescent="0.35"/>
    <row r="102967" customFormat="1" x14ac:dyDescent="0.35"/>
    <row r="102968" customFormat="1" x14ac:dyDescent="0.35"/>
    <row r="102969" customFormat="1" x14ac:dyDescent="0.35"/>
    <row r="102970" customFormat="1" x14ac:dyDescent="0.35"/>
    <row r="102971" customFormat="1" x14ac:dyDescent="0.35"/>
    <row r="102972" customFormat="1" x14ac:dyDescent="0.35"/>
    <row r="102973" customFormat="1" x14ac:dyDescent="0.35"/>
    <row r="102974" customFormat="1" x14ac:dyDescent="0.35"/>
    <row r="102975" customFormat="1" x14ac:dyDescent="0.35"/>
    <row r="102976" customFormat="1" x14ac:dyDescent="0.35"/>
    <row r="102977" customFormat="1" x14ac:dyDescent="0.35"/>
    <row r="102978" customFormat="1" x14ac:dyDescent="0.35"/>
    <row r="102979" customFormat="1" x14ac:dyDescent="0.35"/>
    <row r="102980" customFormat="1" x14ac:dyDescent="0.35"/>
    <row r="102981" customFormat="1" x14ac:dyDescent="0.35"/>
    <row r="102982" customFormat="1" x14ac:dyDescent="0.35"/>
    <row r="102983" customFormat="1" x14ac:dyDescent="0.35"/>
    <row r="102984" customFormat="1" x14ac:dyDescent="0.35"/>
    <row r="102985" customFormat="1" x14ac:dyDescent="0.35"/>
    <row r="102986" customFormat="1" x14ac:dyDescent="0.35"/>
    <row r="102987" customFormat="1" x14ac:dyDescent="0.35"/>
    <row r="102988" customFormat="1" x14ac:dyDescent="0.35"/>
    <row r="102989" customFormat="1" x14ac:dyDescent="0.35"/>
    <row r="102990" customFormat="1" x14ac:dyDescent="0.35"/>
    <row r="102991" customFormat="1" x14ac:dyDescent="0.35"/>
    <row r="102992" customFormat="1" x14ac:dyDescent="0.35"/>
    <row r="102993" customFormat="1" x14ac:dyDescent="0.35"/>
    <row r="102994" customFormat="1" x14ac:dyDescent="0.35"/>
    <row r="102995" customFormat="1" x14ac:dyDescent="0.35"/>
    <row r="102996" customFormat="1" x14ac:dyDescent="0.35"/>
    <row r="102997" customFormat="1" x14ac:dyDescent="0.35"/>
    <row r="102998" customFormat="1" x14ac:dyDescent="0.35"/>
    <row r="102999" customFormat="1" x14ac:dyDescent="0.35"/>
    <row r="103000" customFormat="1" x14ac:dyDescent="0.35"/>
    <row r="103001" customFormat="1" x14ac:dyDescent="0.35"/>
    <row r="103002" customFormat="1" x14ac:dyDescent="0.35"/>
    <row r="103003" customFormat="1" x14ac:dyDescent="0.35"/>
    <row r="103004" customFormat="1" x14ac:dyDescent="0.35"/>
    <row r="103005" customFormat="1" x14ac:dyDescent="0.35"/>
    <row r="103006" customFormat="1" x14ac:dyDescent="0.35"/>
    <row r="103007" customFormat="1" x14ac:dyDescent="0.35"/>
    <row r="103008" customFormat="1" x14ac:dyDescent="0.35"/>
    <row r="103009" customFormat="1" x14ac:dyDescent="0.35"/>
    <row r="103010" customFormat="1" x14ac:dyDescent="0.35"/>
    <row r="103011" customFormat="1" x14ac:dyDescent="0.35"/>
    <row r="103012" customFormat="1" x14ac:dyDescent="0.35"/>
    <row r="103013" customFormat="1" x14ac:dyDescent="0.35"/>
    <row r="103014" customFormat="1" x14ac:dyDescent="0.35"/>
    <row r="103015" customFormat="1" x14ac:dyDescent="0.35"/>
    <row r="103016" customFormat="1" x14ac:dyDescent="0.35"/>
    <row r="103017" customFormat="1" x14ac:dyDescent="0.35"/>
    <row r="103018" customFormat="1" x14ac:dyDescent="0.35"/>
    <row r="103019" customFormat="1" x14ac:dyDescent="0.35"/>
    <row r="103020" customFormat="1" x14ac:dyDescent="0.35"/>
    <row r="103021" customFormat="1" x14ac:dyDescent="0.35"/>
    <row r="103022" customFormat="1" x14ac:dyDescent="0.35"/>
    <row r="103023" customFormat="1" x14ac:dyDescent="0.35"/>
    <row r="103024" customFormat="1" x14ac:dyDescent="0.35"/>
    <row r="103025" customFormat="1" x14ac:dyDescent="0.35"/>
    <row r="103026" customFormat="1" x14ac:dyDescent="0.35"/>
    <row r="103027" customFormat="1" x14ac:dyDescent="0.35"/>
    <row r="103028" customFormat="1" x14ac:dyDescent="0.35"/>
    <row r="103029" customFormat="1" x14ac:dyDescent="0.35"/>
    <row r="103030" customFormat="1" x14ac:dyDescent="0.35"/>
    <row r="103031" customFormat="1" x14ac:dyDescent="0.35"/>
    <row r="103032" customFormat="1" x14ac:dyDescent="0.35"/>
    <row r="103033" customFormat="1" x14ac:dyDescent="0.35"/>
    <row r="103034" customFormat="1" x14ac:dyDescent="0.35"/>
    <row r="103035" customFormat="1" x14ac:dyDescent="0.35"/>
    <row r="103036" customFormat="1" x14ac:dyDescent="0.35"/>
    <row r="103037" customFormat="1" x14ac:dyDescent="0.35"/>
    <row r="103038" customFormat="1" x14ac:dyDescent="0.35"/>
    <row r="103039" customFormat="1" x14ac:dyDescent="0.35"/>
    <row r="103040" customFormat="1" x14ac:dyDescent="0.35"/>
    <row r="103041" customFormat="1" x14ac:dyDescent="0.35"/>
    <row r="103042" customFormat="1" x14ac:dyDescent="0.35"/>
    <row r="103043" customFormat="1" x14ac:dyDescent="0.35"/>
    <row r="103044" customFormat="1" x14ac:dyDescent="0.35"/>
    <row r="103045" customFormat="1" x14ac:dyDescent="0.35"/>
    <row r="103046" customFormat="1" x14ac:dyDescent="0.35"/>
    <row r="103047" customFormat="1" x14ac:dyDescent="0.35"/>
    <row r="103048" customFormat="1" x14ac:dyDescent="0.35"/>
    <row r="103049" customFormat="1" x14ac:dyDescent="0.35"/>
    <row r="103050" customFormat="1" x14ac:dyDescent="0.35"/>
    <row r="103051" customFormat="1" x14ac:dyDescent="0.35"/>
    <row r="103052" customFormat="1" x14ac:dyDescent="0.35"/>
    <row r="103053" customFormat="1" x14ac:dyDescent="0.35"/>
    <row r="103054" customFormat="1" x14ac:dyDescent="0.35"/>
    <row r="103055" customFormat="1" x14ac:dyDescent="0.35"/>
    <row r="103056" customFormat="1" x14ac:dyDescent="0.35"/>
    <row r="103057" customFormat="1" x14ac:dyDescent="0.35"/>
    <row r="103058" customFormat="1" x14ac:dyDescent="0.35"/>
    <row r="103059" customFormat="1" x14ac:dyDescent="0.35"/>
    <row r="103060" customFormat="1" x14ac:dyDescent="0.35"/>
    <row r="103061" customFormat="1" x14ac:dyDescent="0.35"/>
    <row r="103062" customFormat="1" x14ac:dyDescent="0.35"/>
    <row r="103063" customFormat="1" x14ac:dyDescent="0.35"/>
    <row r="103064" customFormat="1" x14ac:dyDescent="0.35"/>
    <row r="103065" customFormat="1" x14ac:dyDescent="0.35"/>
    <row r="103066" customFormat="1" x14ac:dyDescent="0.35"/>
    <row r="103067" customFormat="1" x14ac:dyDescent="0.35"/>
    <row r="103068" customFormat="1" x14ac:dyDescent="0.35"/>
    <row r="103069" customFormat="1" x14ac:dyDescent="0.35"/>
    <row r="103070" customFormat="1" x14ac:dyDescent="0.35"/>
    <row r="103071" customFormat="1" x14ac:dyDescent="0.35"/>
    <row r="103072" customFormat="1" x14ac:dyDescent="0.35"/>
    <row r="103073" customFormat="1" x14ac:dyDescent="0.35"/>
    <row r="103074" customFormat="1" x14ac:dyDescent="0.35"/>
    <row r="103075" customFormat="1" x14ac:dyDescent="0.35"/>
    <row r="103076" customFormat="1" x14ac:dyDescent="0.35"/>
    <row r="103077" customFormat="1" x14ac:dyDescent="0.35"/>
    <row r="103078" customFormat="1" x14ac:dyDescent="0.35"/>
    <row r="103079" customFormat="1" x14ac:dyDescent="0.35"/>
    <row r="103080" customFormat="1" x14ac:dyDescent="0.35"/>
    <row r="103081" customFormat="1" x14ac:dyDescent="0.35"/>
    <row r="103082" customFormat="1" x14ac:dyDescent="0.35"/>
    <row r="103083" customFormat="1" x14ac:dyDescent="0.35"/>
    <row r="103084" customFormat="1" x14ac:dyDescent="0.35"/>
    <row r="103085" customFormat="1" x14ac:dyDescent="0.35"/>
    <row r="103086" customFormat="1" x14ac:dyDescent="0.35"/>
    <row r="103087" customFormat="1" x14ac:dyDescent="0.35"/>
    <row r="103088" customFormat="1" x14ac:dyDescent="0.35"/>
    <row r="103089" customFormat="1" x14ac:dyDescent="0.35"/>
    <row r="103090" customFormat="1" x14ac:dyDescent="0.35"/>
    <row r="103091" customFormat="1" x14ac:dyDescent="0.35"/>
    <row r="103092" customFormat="1" x14ac:dyDescent="0.35"/>
    <row r="103093" customFormat="1" x14ac:dyDescent="0.35"/>
    <row r="103094" customFormat="1" x14ac:dyDescent="0.35"/>
    <row r="103095" customFormat="1" x14ac:dyDescent="0.35"/>
    <row r="103096" customFormat="1" x14ac:dyDescent="0.35"/>
    <row r="103097" customFormat="1" x14ac:dyDescent="0.35"/>
    <row r="103098" customFormat="1" x14ac:dyDescent="0.35"/>
    <row r="103099" customFormat="1" x14ac:dyDescent="0.35"/>
    <row r="103100" customFormat="1" x14ac:dyDescent="0.35"/>
    <row r="103101" customFormat="1" x14ac:dyDescent="0.35"/>
    <row r="103102" customFormat="1" x14ac:dyDescent="0.35"/>
    <row r="103103" customFormat="1" x14ac:dyDescent="0.35"/>
    <row r="103104" customFormat="1" x14ac:dyDescent="0.35"/>
    <row r="103105" customFormat="1" x14ac:dyDescent="0.35"/>
    <row r="103106" customFormat="1" x14ac:dyDescent="0.35"/>
    <row r="103107" customFormat="1" x14ac:dyDescent="0.35"/>
    <row r="103108" customFormat="1" x14ac:dyDescent="0.35"/>
    <row r="103109" customFormat="1" x14ac:dyDescent="0.35"/>
    <row r="103110" customFormat="1" x14ac:dyDescent="0.35"/>
    <row r="103111" customFormat="1" x14ac:dyDescent="0.35"/>
    <row r="103112" customFormat="1" x14ac:dyDescent="0.35"/>
    <row r="103113" customFormat="1" x14ac:dyDescent="0.35"/>
    <row r="103114" customFormat="1" x14ac:dyDescent="0.35"/>
    <row r="103115" customFormat="1" x14ac:dyDescent="0.35"/>
    <row r="103116" customFormat="1" x14ac:dyDescent="0.35"/>
    <row r="103117" customFormat="1" x14ac:dyDescent="0.35"/>
    <row r="103118" customFormat="1" x14ac:dyDescent="0.35"/>
    <row r="103119" customFormat="1" x14ac:dyDescent="0.35"/>
    <row r="103120" customFormat="1" x14ac:dyDescent="0.35"/>
    <row r="103121" customFormat="1" x14ac:dyDescent="0.35"/>
    <row r="103122" customFormat="1" x14ac:dyDescent="0.35"/>
    <row r="103123" customFormat="1" x14ac:dyDescent="0.35"/>
    <row r="103124" customFormat="1" x14ac:dyDescent="0.35"/>
    <row r="103125" customFormat="1" x14ac:dyDescent="0.35"/>
    <row r="103126" customFormat="1" x14ac:dyDescent="0.35"/>
    <row r="103127" customFormat="1" x14ac:dyDescent="0.35"/>
    <row r="103128" customFormat="1" x14ac:dyDescent="0.35"/>
    <row r="103129" customFormat="1" x14ac:dyDescent="0.35"/>
    <row r="103130" customFormat="1" x14ac:dyDescent="0.35"/>
    <row r="103131" customFormat="1" x14ac:dyDescent="0.35"/>
    <row r="103132" customFormat="1" x14ac:dyDescent="0.35"/>
    <row r="103133" customFormat="1" x14ac:dyDescent="0.35"/>
    <row r="103134" customFormat="1" x14ac:dyDescent="0.35"/>
    <row r="103135" customFormat="1" x14ac:dyDescent="0.35"/>
    <row r="103136" customFormat="1" x14ac:dyDescent="0.35"/>
    <row r="103137" customFormat="1" x14ac:dyDescent="0.35"/>
    <row r="103138" customFormat="1" x14ac:dyDescent="0.35"/>
    <row r="103139" customFormat="1" x14ac:dyDescent="0.35"/>
    <row r="103140" customFormat="1" x14ac:dyDescent="0.35"/>
    <row r="103141" customFormat="1" x14ac:dyDescent="0.35"/>
    <row r="103142" customFormat="1" x14ac:dyDescent="0.35"/>
    <row r="103143" customFormat="1" x14ac:dyDescent="0.35"/>
    <row r="103144" customFormat="1" x14ac:dyDescent="0.35"/>
    <row r="103145" customFormat="1" x14ac:dyDescent="0.35"/>
    <row r="103146" customFormat="1" x14ac:dyDescent="0.35"/>
    <row r="103147" customFormat="1" x14ac:dyDescent="0.35"/>
    <row r="103148" customFormat="1" x14ac:dyDescent="0.35"/>
    <row r="103149" customFormat="1" x14ac:dyDescent="0.35"/>
    <row r="103150" customFormat="1" x14ac:dyDescent="0.35"/>
    <row r="103151" customFormat="1" x14ac:dyDescent="0.35"/>
    <row r="103152" customFormat="1" x14ac:dyDescent="0.35"/>
    <row r="103153" customFormat="1" x14ac:dyDescent="0.35"/>
    <row r="103154" customFormat="1" x14ac:dyDescent="0.35"/>
    <row r="103155" customFormat="1" x14ac:dyDescent="0.35"/>
    <row r="103156" customFormat="1" x14ac:dyDescent="0.35"/>
    <row r="103157" customFormat="1" x14ac:dyDescent="0.35"/>
    <row r="103158" customFormat="1" x14ac:dyDescent="0.35"/>
    <row r="103159" customFormat="1" x14ac:dyDescent="0.35"/>
    <row r="103160" customFormat="1" x14ac:dyDescent="0.35"/>
    <row r="103161" customFormat="1" x14ac:dyDescent="0.35"/>
    <row r="103162" customFormat="1" x14ac:dyDescent="0.35"/>
    <row r="103163" customFormat="1" x14ac:dyDescent="0.35"/>
    <row r="103164" customFormat="1" x14ac:dyDescent="0.35"/>
    <row r="103165" customFormat="1" x14ac:dyDescent="0.35"/>
    <row r="103166" customFormat="1" x14ac:dyDescent="0.35"/>
    <row r="103167" customFormat="1" x14ac:dyDescent="0.35"/>
    <row r="103168" customFormat="1" x14ac:dyDescent="0.35"/>
    <row r="103169" customFormat="1" x14ac:dyDescent="0.35"/>
    <row r="103170" customFormat="1" x14ac:dyDescent="0.35"/>
    <row r="103171" customFormat="1" x14ac:dyDescent="0.35"/>
    <row r="103172" customFormat="1" x14ac:dyDescent="0.35"/>
    <row r="103173" customFormat="1" x14ac:dyDescent="0.35"/>
    <row r="103174" customFormat="1" x14ac:dyDescent="0.35"/>
    <row r="103175" customFormat="1" x14ac:dyDescent="0.35"/>
    <row r="103176" customFormat="1" x14ac:dyDescent="0.35"/>
    <row r="103177" customFormat="1" x14ac:dyDescent="0.35"/>
    <row r="103178" customFormat="1" x14ac:dyDescent="0.35"/>
    <row r="103179" customFormat="1" x14ac:dyDescent="0.35"/>
    <row r="103180" customFormat="1" x14ac:dyDescent="0.35"/>
    <row r="103181" customFormat="1" x14ac:dyDescent="0.35"/>
    <row r="103182" customFormat="1" x14ac:dyDescent="0.35"/>
    <row r="103183" customFormat="1" x14ac:dyDescent="0.35"/>
    <row r="103184" customFormat="1" x14ac:dyDescent="0.35"/>
    <row r="103185" customFormat="1" x14ac:dyDescent="0.35"/>
    <row r="103186" customFormat="1" x14ac:dyDescent="0.35"/>
    <row r="103187" customFormat="1" x14ac:dyDescent="0.35"/>
    <row r="103188" customFormat="1" x14ac:dyDescent="0.35"/>
    <row r="103189" customFormat="1" x14ac:dyDescent="0.35"/>
    <row r="103190" customFormat="1" x14ac:dyDescent="0.35"/>
    <row r="103191" customFormat="1" x14ac:dyDescent="0.35"/>
    <row r="103192" customFormat="1" x14ac:dyDescent="0.35"/>
    <row r="103193" customFormat="1" x14ac:dyDescent="0.35"/>
    <row r="103194" customFormat="1" x14ac:dyDescent="0.35"/>
    <row r="103195" customFormat="1" x14ac:dyDescent="0.35"/>
    <row r="103196" customFormat="1" x14ac:dyDescent="0.35"/>
    <row r="103197" customFormat="1" x14ac:dyDescent="0.35"/>
    <row r="103198" customFormat="1" x14ac:dyDescent="0.35"/>
    <row r="103199" customFormat="1" x14ac:dyDescent="0.35"/>
    <row r="103200" customFormat="1" x14ac:dyDescent="0.35"/>
    <row r="103201" customFormat="1" x14ac:dyDescent="0.35"/>
    <row r="103202" customFormat="1" x14ac:dyDescent="0.35"/>
    <row r="103203" customFormat="1" x14ac:dyDescent="0.35"/>
    <row r="103204" customFormat="1" x14ac:dyDescent="0.35"/>
    <row r="103205" customFormat="1" x14ac:dyDescent="0.35"/>
    <row r="103206" customFormat="1" x14ac:dyDescent="0.35"/>
    <row r="103207" customFormat="1" x14ac:dyDescent="0.35"/>
    <row r="103208" customFormat="1" x14ac:dyDescent="0.35"/>
    <row r="103209" customFormat="1" x14ac:dyDescent="0.35"/>
    <row r="103210" customFormat="1" x14ac:dyDescent="0.35"/>
    <row r="103211" customFormat="1" x14ac:dyDescent="0.35"/>
    <row r="103212" customFormat="1" x14ac:dyDescent="0.35"/>
    <row r="103213" customFormat="1" x14ac:dyDescent="0.35"/>
    <row r="103214" customFormat="1" x14ac:dyDescent="0.35"/>
    <row r="103215" customFormat="1" x14ac:dyDescent="0.35"/>
    <row r="103216" customFormat="1" x14ac:dyDescent="0.35"/>
    <row r="103217" customFormat="1" x14ac:dyDescent="0.35"/>
    <row r="103218" customFormat="1" x14ac:dyDescent="0.35"/>
    <row r="103219" customFormat="1" x14ac:dyDescent="0.35"/>
    <row r="103220" customFormat="1" x14ac:dyDescent="0.35"/>
    <row r="103221" customFormat="1" x14ac:dyDescent="0.35"/>
    <row r="103222" customFormat="1" x14ac:dyDescent="0.35"/>
    <row r="103223" customFormat="1" x14ac:dyDescent="0.35"/>
    <row r="103224" customFormat="1" x14ac:dyDescent="0.35"/>
    <row r="103225" customFormat="1" x14ac:dyDescent="0.35"/>
    <row r="103226" customFormat="1" x14ac:dyDescent="0.35"/>
    <row r="103227" customFormat="1" x14ac:dyDescent="0.35"/>
    <row r="103228" customFormat="1" x14ac:dyDescent="0.35"/>
    <row r="103229" customFormat="1" x14ac:dyDescent="0.35"/>
    <row r="103230" customFormat="1" x14ac:dyDescent="0.35"/>
    <row r="103231" customFormat="1" x14ac:dyDescent="0.35"/>
    <row r="103232" customFormat="1" x14ac:dyDescent="0.35"/>
    <row r="103233" customFormat="1" x14ac:dyDescent="0.35"/>
    <row r="103234" customFormat="1" x14ac:dyDescent="0.35"/>
    <row r="103235" customFormat="1" x14ac:dyDescent="0.35"/>
    <row r="103236" customFormat="1" x14ac:dyDescent="0.35"/>
    <row r="103237" customFormat="1" x14ac:dyDescent="0.35"/>
    <row r="103238" customFormat="1" x14ac:dyDescent="0.35"/>
    <row r="103239" customFormat="1" x14ac:dyDescent="0.35"/>
    <row r="103240" customFormat="1" x14ac:dyDescent="0.35"/>
    <row r="103241" customFormat="1" x14ac:dyDescent="0.35"/>
    <row r="103242" customFormat="1" x14ac:dyDescent="0.35"/>
    <row r="103243" customFormat="1" x14ac:dyDescent="0.35"/>
    <row r="103244" customFormat="1" x14ac:dyDescent="0.35"/>
    <row r="103245" customFormat="1" x14ac:dyDescent="0.35"/>
    <row r="103246" customFormat="1" x14ac:dyDescent="0.35"/>
    <row r="103247" customFormat="1" x14ac:dyDescent="0.35"/>
    <row r="103248" customFormat="1" x14ac:dyDescent="0.35"/>
    <row r="103249" customFormat="1" x14ac:dyDescent="0.35"/>
    <row r="103250" customFormat="1" x14ac:dyDescent="0.35"/>
    <row r="103251" customFormat="1" x14ac:dyDescent="0.35"/>
    <row r="103252" customFormat="1" x14ac:dyDescent="0.35"/>
    <row r="103253" customFormat="1" x14ac:dyDescent="0.35"/>
    <row r="103254" customFormat="1" x14ac:dyDescent="0.35"/>
    <row r="103255" customFormat="1" x14ac:dyDescent="0.35"/>
    <row r="103256" customFormat="1" x14ac:dyDescent="0.35"/>
    <row r="103257" customFormat="1" x14ac:dyDescent="0.35"/>
    <row r="103258" customFormat="1" x14ac:dyDescent="0.35"/>
    <row r="103259" customFormat="1" x14ac:dyDescent="0.35"/>
    <row r="103260" customFormat="1" x14ac:dyDescent="0.35"/>
    <row r="103261" customFormat="1" x14ac:dyDescent="0.35"/>
    <row r="103262" customFormat="1" x14ac:dyDescent="0.35"/>
    <row r="103263" customFormat="1" x14ac:dyDescent="0.35"/>
    <row r="103264" customFormat="1" x14ac:dyDescent="0.35"/>
    <row r="103265" customFormat="1" x14ac:dyDescent="0.35"/>
    <row r="103266" customFormat="1" x14ac:dyDescent="0.35"/>
    <row r="103267" customFormat="1" x14ac:dyDescent="0.35"/>
    <row r="103268" customFormat="1" x14ac:dyDescent="0.35"/>
    <row r="103269" customFormat="1" x14ac:dyDescent="0.35"/>
    <row r="103270" customFormat="1" x14ac:dyDescent="0.35"/>
    <row r="103271" customFormat="1" x14ac:dyDescent="0.35"/>
    <row r="103272" customFormat="1" x14ac:dyDescent="0.35"/>
    <row r="103273" customFormat="1" x14ac:dyDescent="0.35"/>
    <row r="103274" customFormat="1" x14ac:dyDescent="0.35"/>
    <row r="103275" customFormat="1" x14ac:dyDescent="0.35"/>
    <row r="103276" customFormat="1" x14ac:dyDescent="0.35"/>
    <row r="103277" customFormat="1" x14ac:dyDescent="0.35"/>
    <row r="103278" customFormat="1" x14ac:dyDescent="0.35"/>
    <row r="103279" customFormat="1" x14ac:dyDescent="0.35"/>
    <row r="103280" customFormat="1" x14ac:dyDescent="0.35"/>
    <row r="103281" customFormat="1" x14ac:dyDescent="0.35"/>
    <row r="103282" customFormat="1" x14ac:dyDescent="0.35"/>
    <row r="103283" customFormat="1" x14ac:dyDescent="0.35"/>
    <row r="103284" customFormat="1" x14ac:dyDescent="0.35"/>
    <row r="103285" customFormat="1" x14ac:dyDescent="0.35"/>
    <row r="103286" customFormat="1" x14ac:dyDescent="0.35"/>
    <row r="103287" customFormat="1" x14ac:dyDescent="0.35"/>
    <row r="103288" customFormat="1" x14ac:dyDescent="0.35"/>
    <row r="103289" customFormat="1" x14ac:dyDescent="0.35"/>
    <row r="103290" customFormat="1" x14ac:dyDescent="0.35"/>
    <row r="103291" customFormat="1" x14ac:dyDescent="0.35"/>
    <row r="103292" customFormat="1" x14ac:dyDescent="0.35"/>
    <row r="103293" customFormat="1" x14ac:dyDescent="0.35"/>
    <row r="103294" customFormat="1" x14ac:dyDescent="0.35"/>
    <row r="103295" customFormat="1" x14ac:dyDescent="0.35"/>
    <row r="103296" customFormat="1" x14ac:dyDescent="0.35"/>
    <row r="103297" customFormat="1" x14ac:dyDescent="0.35"/>
    <row r="103298" customFormat="1" x14ac:dyDescent="0.35"/>
    <row r="103299" customFormat="1" x14ac:dyDescent="0.35"/>
    <row r="103300" customFormat="1" x14ac:dyDescent="0.35"/>
    <row r="103301" customFormat="1" x14ac:dyDescent="0.35"/>
    <row r="103302" customFormat="1" x14ac:dyDescent="0.35"/>
    <row r="103303" customFormat="1" x14ac:dyDescent="0.35"/>
    <row r="103304" customFormat="1" x14ac:dyDescent="0.35"/>
    <row r="103305" customFormat="1" x14ac:dyDescent="0.35"/>
    <row r="103306" customFormat="1" x14ac:dyDescent="0.35"/>
    <row r="103307" customFormat="1" x14ac:dyDescent="0.35"/>
    <row r="103308" customFormat="1" x14ac:dyDescent="0.35"/>
    <row r="103309" customFormat="1" x14ac:dyDescent="0.35"/>
    <row r="103310" customFormat="1" x14ac:dyDescent="0.35"/>
    <row r="103311" customFormat="1" x14ac:dyDescent="0.35"/>
    <row r="103312" customFormat="1" x14ac:dyDescent="0.35"/>
    <row r="103313" customFormat="1" x14ac:dyDescent="0.35"/>
    <row r="103314" customFormat="1" x14ac:dyDescent="0.35"/>
    <row r="103315" customFormat="1" x14ac:dyDescent="0.35"/>
    <row r="103316" customFormat="1" x14ac:dyDescent="0.35"/>
    <row r="103317" customFormat="1" x14ac:dyDescent="0.35"/>
    <row r="103318" customFormat="1" x14ac:dyDescent="0.35"/>
    <row r="103319" customFormat="1" x14ac:dyDescent="0.35"/>
    <row r="103320" customFormat="1" x14ac:dyDescent="0.35"/>
    <row r="103321" customFormat="1" x14ac:dyDescent="0.35"/>
    <row r="103322" customFormat="1" x14ac:dyDescent="0.35"/>
    <row r="103323" customFormat="1" x14ac:dyDescent="0.35"/>
    <row r="103324" customFormat="1" x14ac:dyDescent="0.35"/>
    <row r="103325" customFormat="1" x14ac:dyDescent="0.35"/>
    <row r="103326" customFormat="1" x14ac:dyDescent="0.35"/>
    <row r="103327" customFormat="1" x14ac:dyDescent="0.35"/>
    <row r="103328" customFormat="1" x14ac:dyDescent="0.35"/>
    <row r="103329" customFormat="1" x14ac:dyDescent="0.35"/>
    <row r="103330" customFormat="1" x14ac:dyDescent="0.35"/>
    <row r="103331" customFormat="1" x14ac:dyDescent="0.35"/>
    <row r="103332" customFormat="1" x14ac:dyDescent="0.35"/>
    <row r="103333" customFormat="1" x14ac:dyDescent="0.35"/>
    <row r="103334" customFormat="1" x14ac:dyDescent="0.35"/>
    <row r="103335" customFormat="1" x14ac:dyDescent="0.35"/>
    <row r="103336" customFormat="1" x14ac:dyDescent="0.35"/>
    <row r="103337" customFormat="1" x14ac:dyDescent="0.35"/>
    <row r="103338" customFormat="1" x14ac:dyDescent="0.35"/>
    <row r="103339" customFormat="1" x14ac:dyDescent="0.35"/>
    <row r="103340" customFormat="1" x14ac:dyDescent="0.35"/>
    <row r="103341" customFormat="1" x14ac:dyDescent="0.35"/>
    <row r="103342" customFormat="1" x14ac:dyDescent="0.35"/>
    <row r="103343" customFormat="1" x14ac:dyDescent="0.35"/>
    <row r="103344" customFormat="1" x14ac:dyDescent="0.35"/>
    <row r="103345" customFormat="1" x14ac:dyDescent="0.35"/>
    <row r="103346" customFormat="1" x14ac:dyDescent="0.35"/>
    <row r="103347" customFormat="1" x14ac:dyDescent="0.35"/>
    <row r="103348" customFormat="1" x14ac:dyDescent="0.35"/>
    <row r="103349" customFormat="1" x14ac:dyDescent="0.35"/>
    <row r="103350" customFormat="1" x14ac:dyDescent="0.35"/>
    <row r="103351" customFormat="1" x14ac:dyDescent="0.35"/>
    <row r="103352" customFormat="1" x14ac:dyDescent="0.35"/>
    <row r="103353" customFormat="1" x14ac:dyDescent="0.35"/>
    <row r="103354" customFormat="1" x14ac:dyDescent="0.35"/>
    <row r="103355" customFormat="1" x14ac:dyDescent="0.35"/>
    <row r="103356" customFormat="1" x14ac:dyDescent="0.35"/>
    <row r="103357" customFormat="1" x14ac:dyDescent="0.35"/>
    <row r="103358" customFormat="1" x14ac:dyDescent="0.35"/>
    <row r="103359" customFormat="1" x14ac:dyDescent="0.35"/>
    <row r="103360" customFormat="1" x14ac:dyDescent="0.35"/>
    <row r="103361" customFormat="1" x14ac:dyDescent="0.35"/>
    <row r="103362" customFormat="1" x14ac:dyDescent="0.35"/>
    <row r="103363" customFormat="1" x14ac:dyDescent="0.35"/>
    <row r="103364" customFormat="1" x14ac:dyDescent="0.35"/>
    <row r="103365" customFormat="1" x14ac:dyDescent="0.35"/>
    <row r="103366" customFormat="1" x14ac:dyDescent="0.35"/>
    <row r="103367" customFormat="1" x14ac:dyDescent="0.35"/>
    <row r="103368" customFormat="1" x14ac:dyDescent="0.35"/>
    <row r="103369" customFormat="1" x14ac:dyDescent="0.35"/>
    <row r="103370" customFormat="1" x14ac:dyDescent="0.35"/>
    <row r="103371" customFormat="1" x14ac:dyDescent="0.35"/>
    <row r="103372" customFormat="1" x14ac:dyDescent="0.35"/>
    <row r="103373" customFormat="1" x14ac:dyDescent="0.35"/>
    <row r="103374" customFormat="1" x14ac:dyDescent="0.35"/>
    <row r="103375" customFormat="1" x14ac:dyDescent="0.35"/>
    <row r="103376" customFormat="1" x14ac:dyDescent="0.35"/>
    <row r="103377" customFormat="1" x14ac:dyDescent="0.35"/>
    <row r="103378" customFormat="1" x14ac:dyDescent="0.35"/>
    <row r="103379" customFormat="1" x14ac:dyDescent="0.35"/>
    <row r="103380" customFormat="1" x14ac:dyDescent="0.35"/>
    <row r="103381" customFormat="1" x14ac:dyDescent="0.35"/>
    <row r="103382" customFormat="1" x14ac:dyDescent="0.35"/>
    <row r="103383" customFormat="1" x14ac:dyDescent="0.35"/>
    <row r="103384" customFormat="1" x14ac:dyDescent="0.35"/>
    <row r="103385" customFormat="1" x14ac:dyDescent="0.35"/>
    <row r="103386" customFormat="1" x14ac:dyDescent="0.35"/>
    <row r="103387" customFormat="1" x14ac:dyDescent="0.35"/>
    <row r="103388" customFormat="1" x14ac:dyDescent="0.35"/>
    <row r="103389" customFormat="1" x14ac:dyDescent="0.35"/>
    <row r="103390" customFormat="1" x14ac:dyDescent="0.35"/>
    <row r="103391" customFormat="1" x14ac:dyDescent="0.35"/>
    <row r="103392" customFormat="1" x14ac:dyDescent="0.35"/>
    <row r="103393" customFormat="1" x14ac:dyDescent="0.35"/>
    <row r="103394" customFormat="1" x14ac:dyDescent="0.35"/>
    <row r="103395" customFormat="1" x14ac:dyDescent="0.35"/>
    <row r="103396" customFormat="1" x14ac:dyDescent="0.35"/>
    <row r="103397" customFormat="1" x14ac:dyDescent="0.35"/>
    <row r="103398" customFormat="1" x14ac:dyDescent="0.35"/>
    <row r="103399" customFormat="1" x14ac:dyDescent="0.35"/>
    <row r="103400" customFormat="1" x14ac:dyDescent="0.35"/>
    <row r="103401" customFormat="1" x14ac:dyDescent="0.35"/>
    <row r="103402" customFormat="1" x14ac:dyDescent="0.35"/>
    <row r="103403" customFormat="1" x14ac:dyDescent="0.35"/>
    <row r="103404" customFormat="1" x14ac:dyDescent="0.35"/>
    <row r="103405" customFormat="1" x14ac:dyDescent="0.35"/>
    <row r="103406" customFormat="1" x14ac:dyDescent="0.35"/>
    <row r="103407" customFormat="1" x14ac:dyDescent="0.35"/>
    <row r="103408" customFormat="1" x14ac:dyDescent="0.35"/>
    <row r="103409" customFormat="1" x14ac:dyDescent="0.35"/>
    <row r="103410" customFormat="1" x14ac:dyDescent="0.35"/>
    <row r="103411" customFormat="1" x14ac:dyDescent="0.35"/>
    <row r="103412" customFormat="1" x14ac:dyDescent="0.35"/>
    <row r="103413" customFormat="1" x14ac:dyDescent="0.35"/>
    <row r="103414" customFormat="1" x14ac:dyDescent="0.35"/>
    <row r="103415" customFormat="1" x14ac:dyDescent="0.35"/>
    <row r="103416" customFormat="1" x14ac:dyDescent="0.35"/>
    <row r="103417" customFormat="1" x14ac:dyDescent="0.35"/>
    <row r="103418" customFormat="1" x14ac:dyDescent="0.35"/>
    <row r="103419" customFormat="1" x14ac:dyDescent="0.35"/>
    <row r="103420" customFormat="1" x14ac:dyDescent="0.35"/>
    <row r="103421" customFormat="1" x14ac:dyDescent="0.35"/>
    <row r="103422" customFormat="1" x14ac:dyDescent="0.35"/>
    <row r="103423" customFormat="1" x14ac:dyDescent="0.35"/>
    <row r="103424" customFormat="1" x14ac:dyDescent="0.35"/>
    <row r="103425" customFormat="1" x14ac:dyDescent="0.35"/>
    <row r="103426" customFormat="1" x14ac:dyDescent="0.35"/>
    <row r="103427" customFormat="1" x14ac:dyDescent="0.35"/>
    <row r="103428" customFormat="1" x14ac:dyDescent="0.35"/>
    <row r="103429" customFormat="1" x14ac:dyDescent="0.35"/>
    <row r="103430" customFormat="1" x14ac:dyDescent="0.35"/>
    <row r="103431" customFormat="1" x14ac:dyDescent="0.35"/>
    <row r="103432" customFormat="1" x14ac:dyDescent="0.35"/>
    <row r="103433" customFormat="1" x14ac:dyDescent="0.35"/>
    <row r="103434" customFormat="1" x14ac:dyDescent="0.35"/>
    <row r="103435" customFormat="1" x14ac:dyDescent="0.35"/>
    <row r="103436" customFormat="1" x14ac:dyDescent="0.35"/>
    <row r="103437" customFormat="1" x14ac:dyDescent="0.35"/>
    <row r="103438" customFormat="1" x14ac:dyDescent="0.35"/>
    <row r="103439" customFormat="1" x14ac:dyDescent="0.35"/>
    <row r="103440" customFormat="1" x14ac:dyDescent="0.35"/>
    <row r="103441" customFormat="1" x14ac:dyDescent="0.35"/>
    <row r="103442" customFormat="1" x14ac:dyDescent="0.35"/>
    <row r="103443" customFormat="1" x14ac:dyDescent="0.35"/>
    <row r="103444" customFormat="1" x14ac:dyDescent="0.35"/>
    <row r="103445" customFormat="1" x14ac:dyDescent="0.35"/>
    <row r="103446" customFormat="1" x14ac:dyDescent="0.35"/>
    <row r="103447" customFormat="1" x14ac:dyDescent="0.35"/>
    <row r="103448" customFormat="1" x14ac:dyDescent="0.35"/>
    <row r="103449" customFormat="1" x14ac:dyDescent="0.35"/>
    <row r="103450" customFormat="1" x14ac:dyDescent="0.35"/>
    <row r="103451" customFormat="1" x14ac:dyDescent="0.35"/>
    <row r="103452" customFormat="1" x14ac:dyDescent="0.35"/>
    <row r="103453" customFormat="1" x14ac:dyDescent="0.35"/>
    <row r="103454" customFormat="1" x14ac:dyDescent="0.35"/>
    <row r="103455" customFormat="1" x14ac:dyDescent="0.35"/>
    <row r="103456" customFormat="1" x14ac:dyDescent="0.35"/>
    <row r="103457" customFormat="1" x14ac:dyDescent="0.35"/>
    <row r="103458" customFormat="1" x14ac:dyDescent="0.35"/>
    <row r="103459" customFormat="1" x14ac:dyDescent="0.35"/>
    <row r="103460" customFormat="1" x14ac:dyDescent="0.35"/>
    <row r="103461" customFormat="1" x14ac:dyDescent="0.35"/>
    <row r="103462" customFormat="1" x14ac:dyDescent="0.35"/>
    <row r="103463" customFormat="1" x14ac:dyDescent="0.35"/>
    <row r="103464" customFormat="1" x14ac:dyDescent="0.35"/>
    <row r="103465" customFormat="1" x14ac:dyDescent="0.35"/>
    <row r="103466" customFormat="1" x14ac:dyDescent="0.35"/>
    <row r="103467" customFormat="1" x14ac:dyDescent="0.35"/>
    <row r="103468" customFormat="1" x14ac:dyDescent="0.35"/>
    <row r="103469" customFormat="1" x14ac:dyDescent="0.35"/>
    <row r="103470" customFormat="1" x14ac:dyDescent="0.35"/>
    <row r="103471" customFormat="1" x14ac:dyDescent="0.35"/>
    <row r="103472" customFormat="1" x14ac:dyDescent="0.35"/>
    <row r="103473" customFormat="1" x14ac:dyDescent="0.35"/>
    <row r="103474" customFormat="1" x14ac:dyDescent="0.35"/>
    <row r="103475" customFormat="1" x14ac:dyDescent="0.35"/>
    <row r="103476" customFormat="1" x14ac:dyDescent="0.35"/>
    <row r="103477" customFormat="1" x14ac:dyDescent="0.35"/>
    <row r="103478" customFormat="1" x14ac:dyDescent="0.35"/>
    <row r="103479" customFormat="1" x14ac:dyDescent="0.35"/>
    <row r="103480" customFormat="1" x14ac:dyDescent="0.35"/>
    <row r="103481" customFormat="1" x14ac:dyDescent="0.35"/>
    <row r="103482" customFormat="1" x14ac:dyDescent="0.35"/>
    <row r="103483" customFormat="1" x14ac:dyDescent="0.35"/>
    <row r="103484" customFormat="1" x14ac:dyDescent="0.35"/>
    <row r="103485" customFormat="1" x14ac:dyDescent="0.35"/>
    <row r="103486" customFormat="1" x14ac:dyDescent="0.35"/>
    <row r="103487" customFormat="1" x14ac:dyDescent="0.35"/>
    <row r="103488" customFormat="1" x14ac:dyDescent="0.35"/>
    <row r="103489" customFormat="1" x14ac:dyDescent="0.35"/>
    <row r="103490" customFormat="1" x14ac:dyDescent="0.35"/>
    <row r="103491" customFormat="1" x14ac:dyDescent="0.35"/>
    <row r="103492" customFormat="1" x14ac:dyDescent="0.35"/>
    <row r="103493" customFormat="1" x14ac:dyDescent="0.35"/>
    <row r="103494" customFormat="1" x14ac:dyDescent="0.35"/>
    <row r="103495" customFormat="1" x14ac:dyDescent="0.35"/>
    <row r="103496" customFormat="1" x14ac:dyDescent="0.35"/>
    <row r="103497" customFormat="1" x14ac:dyDescent="0.35"/>
    <row r="103498" customFormat="1" x14ac:dyDescent="0.35"/>
    <row r="103499" customFormat="1" x14ac:dyDescent="0.35"/>
    <row r="103500" customFormat="1" x14ac:dyDescent="0.35"/>
    <row r="103501" customFormat="1" x14ac:dyDescent="0.35"/>
    <row r="103502" customFormat="1" x14ac:dyDescent="0.35"/>
    <row r="103503" customFormat="1" x14ac:dyDescent="0.35"/>
    <row r="103504" customFormat="1" x14ac:dyDescent="0.35"/>
    <row r="103505" customFormat="1" x14ac:dyDescent="0.35"/>
    <row r="103506" customFormat="1" x14ac:dyDescent="0.35"/>
    <row r="103507" customFormat="1" x14ac:dyDescent="0.35"/>
    <row r="103508" customFormat="1" x14ac:dyDescent="0.35"/>
    <row r="103509" customFormat="1" x14ac:dyDescent="0.35"/>
    <row r="103510" customFormat="1" x14ac:dyDescent="0.35"/>
    <row r="103511" customFormat="1" x14ac:dyDescent="0.35"/>
    <row r="103512" customFormat="1" x14ac:dyDescent="0.35"/>
    <row r="103513" customFormat="1" x14ac:dyDescent="0.35"/>
    <row r="103514" customFormat="1" x14ac:dyDescent="0.35"/>
    <row r="103515" customFormat="1" x14ac:dyDescent="0.35"/>
    <row r="103516" customFormat="1" x14ac:dyDescent="0.35"/>
    <row r="103517" customFormat="1" x14ac:dyDescent="0.35"/>
    <row r="103518" customFormat="1" x14ac:dyDescent="0.35"/>
    <row r="103519" customFormat="1" x14ac:dyDescent="0.35"/>
    <row r="103520" customFormat="1" x14ac:dyDescent="0.35"/>
    <row r="103521" customFormat="1" x14ac:dyDescent="0.35"/>
    <row r="103522" customFormat="1" x14ac:dyDescent="0.35"/>
    <row r="103523" customFormat="1" x14ac:dyDescent="0.35"/>
    <row r="103524" customFormat="1" x14ac:dyDescent="0.35"/>
    <row r="103525" customFormat="1" x14ac:dyDescent="0.35"/>
    <row r="103526" customFormat="1" x14ac:dyDescent="0.35"/>
    <row r="103527" customFormat="1" x14ac:dyDescent="0.35"/>
    <row r="103528" customFormat="1" x14ac:dyDescent="0.35"/>
    <row r="103529" customFormat="1" x14ac:dyDescent="0.35"/>
    <row r="103530" customFormat="1" x14ac:dyDescent="0.35"/>
    <row r="103531" customFormat="1" x14ac:dyDescent="0.35"/>
    <row r="103532" customFormat="1" x14ac:dyDescent="0.35"/>
    <row r="103533" customFormat="1" x14ac:dyDescent="0.35"/>
    <row r="103534" customFormat="1" x14ac:dyDescent="0.35"/>
    <row r="103535" customFormat="1" x14ac:dyDescent="0.35"/>
    <row r="103536" customFormat="1" x14ac:dyDescent="0.35"/>
    <row r="103537" customFormat="1" x14ac:dyDescent="0.35"/>
    <row r="103538" customFormat="1" x14ac:dyDescent="0.35"/>
    <row r="103539" customFormat="1" x14ac:dyDescent="0.35"/>
    <row r="103540" customFormat="1" x14ac:dyDescent="0.35"/>
    <row r="103541" customFormat="1" x14ac:dyDescent="0.35"/>
    <row r="103542" customFormat="1" x14ac:dyDescent="0.35"/>
    <row r="103543" customFormat="1" x14ac:dyDescent="0.35"/>
    <row r="103544" customFormat="1" x14ac:dyDescent="0.35"/>
    <row r="103545" customFormat="1" x14ac:dyDescent="0.35"/>
    <row r="103546" customFormat="1" x14ac:dyDescent="0.35"/>
    <row r="103547" customFormat="1" x14ac:dyDescent="0.35"/>
    <row r="103548" customFormat="1" x14ac:dyDescent="0.35"/>
    <row r="103549" customFormat="1" x14ac:dyDescent="0.35"/>
    <row r="103550" customFormat="1" x14ac:dyDescent="0.35"/>
    <row r="103551" customFormat="1" x14ac:dyDescent="0.35"/>
    <row r="103552" customFormat="1" x14ac:dyDescent="0.35"/>
    <row r="103553" customFormat="1" x14ac:dyDescent="0.35"/>
    <row r="103554" customFormat="1" x14ac:dyDescent="0.35"/>
    <row r="103555" customFormat="1" x14ac:dyDescent="0.35"/>
    <row r="103556" customFormat="1" x14ac:dyDescent="0.35"/>
    <row r="103557" customFormat="1" x14ac:dyDescent="0.35"/>
    <row r="103558" customFormat="1" x14ac:dyDescent="0.35"/>
    <row r="103559" customFormat="1" x14ac:dyDescent="0.35"/>
    <row r="103560" customFormat="1" x14ac:dyDescent="0.35"/>
    <row r="103561" customFormat="1" x14ac:dyDescent="0.35"/>
    <row r="103562" customFormat="1" x14ac:dyDescent="0.35"/>
    <row r="103563" customFormat="1" x14ac:dyDescent="0.35"/>
    <row r="103564" customFormat="1" x14ac:dyDescent="0.35"/>
    <row r="103565" customFormat="1" x14ac:dyDescent="0.35"/>
    <row r="103566" customFormat="1" x14ac:dyDescent="0.35"/>
    <row r="103567" customFormat="1" x14ac:dyDescent="0.35"/>
    <row r="103568" customFormat="1" x14ac:dyDescent="0.35"/>
    <row r="103569" customFormat="1" x14ac:dyDescent="0.35"/>
    <row r="103570" customFormat="1" x14ac:dyDescent="0.35"/>
    <row r="103571" customFormat="1" x14ac:dyDescent="0.35"/>
    <row r="103572" customFormat="1" x14ac:dyDescent="0.35"/>
    <row r="103573" customFormat="1" x14ac:dyDescent="0.35"/>
    <row r="103574" customFormat="1" x14ac:dyDescent="0.35"/>
    <row r="103575" customFormat="1" x14ac:dyDescent="0.35"/>
    <row r="103576" customFormat="1" x14ac:dyDescent="0.35"/>
    <row r="103577" customFormat="1" x14ac:dyDescent="0.35"/>
    <row r="103578" customFormat="1" x14ac:dyDescent="0.35"/>
    <row r="103579" customFormat="1" x14ac:dyDescent="0.35"/>
    <row r="103580" customFormat="1" x14ac:dyDescent="0.35"/>
    <row r="103581" customFormat="1" x14ac:dyDescent="0.35"/>
    <row r="103582" customFormat="1" x14ac:dyDescent="0.35"/>
    <row r="103583" customFormat="1" x14ac:dyDescent="0.35"/>
    <row r="103584" customFormat="1" x14ac:dyDescent="0.35"/>
    <row r="103585" customFormat="1" x14ac:dyDescent="0.35"/>
    <row r="103586" customFormat="1" x14ac:dyDescent="0.35"/>
    <row r="103587" customFormat="1" x14ac:dyDescent="0.35"/>
    <row r="103588" customFormat="1" x14ac:dyDescent="0.35"/>
    <row r="103589" customFormat="1" x14ac:dyDescent="0.35"/>
    <row r="103590" customFormat="1" x14ac:dyDescent="0.35"/>
    <row r="103591" customFormat="1" x14ac:dyDescent="0.35"/>
    <row r="103592" customFormat="1" x14ac:dyDescent="0.35"/>
    <row r="103593" customFormat="1" x14ac:dyDescent="0.35"/>
    <row r="103594" customFormat="1" x14ac:dyDescent="0.35"/>
    <row r="103595" customFormat="1" x14ac:dyDescent="0.35"/>
    <row r="103596" customFormat="1" x14ac:dyDescent="0.35"/>
    <row r="103597" customFormat="1" x14ac:dyDescent="0.35"/>
    <row r="103598" customFormat="1" x14ac:dyDescent="0.35"/>
    <row r="103599" customFormat="1" x14ac:dyDescent="0.35"/>
    <row r="103600" customFormat="1" x14ac:dyDescent="0.35"/>
    <row r="103601" customFormat="1" x14ac:dyDescent="0.35"/>
    <row r="103602" customFormat="1" x14ac:dyDescent="0.35"/>
    <row r="103603" customFormat="1" x14ac:dyDescent="0.35"/>
    <row r="103604" customFormat="1" x14ac:dyDescent="0.35"/>
    <row r="103605" customFormat="1" x14ac:dyDescent="0.35"/>
    <row r="103606" customFormat="1" x14ac:dyDescent="0.35"/>
    <row r="103607" customFormat="1" x14ac:dyDescent="0.35"/>
    <row r="103608" customFormat="1" x14ac:dyDescent="0.35"/>
    <row r="103609" customFormat="1" x14ac:dyDescent="0.35"/>
    <row r="103610" customFormat="1" x14ac:dyDescent="0.35"/>
    <row r="103611" customFormat="1" x14ac:dyDescent="0.35"/>
    <row r="103612" customFormat="1" x14ac:dyDescent="0.35"/>
    <row r="103613" customFormat="1" x14ac:dyDescent="0.35"/>
    <row r="103614" customFormat="1" x14ac:dyDescent="0.35"/>
    <row r="103615" customFormat="1" x14ac:dyDescent="0.35"/>
    <row r="103616" customFormat="1" x14ac:dyDescent="0.35"/>
    <row r="103617" customFormat="1" x14ac:dyDescent="0.35"/>
    <row r="103618" customFormat="1" x14ac:dyDescent="0.35"/>
    <row r="103619" customFormat="1" x14ac:dyDescent="0.35"/>
    <row r="103620" customFormat="1" x14ac:dyDescent="0.35"/>
    <row r="103621" customFormat="1" x14ac:dyDescent="0.35"/>
    <row r="103622" customFormat="1" x14ac:dyDescent="0.35"/>
    <row r="103623" customFormat="1" x14ac:dyDescent="0.35"/>
    <row r="103624" customFormat="1" x14ac:dyDescent="0.35"/>
    <row r="103625" customFormat="1" x14ac:dyDescent="0.35"/>
    <row r="103626" customFormat="1" x14ac:dyDescent="0.35"/>
    <row r="103627" customFormat="1" x14ac:dyDescent="0.35"/>
    <row r="103628" customFormat="1" x14ac:dyDescent="0.35"/>
    <row r="103629" customFormat="1" x14ac:dyDescent="0.35"/>
    <row r="103630" customFormat="1" x14ac:dyDescent="0.35"/>
    <row r="103631" customFormat="1" x14ac:dyDescent="0.35"/>
    <row r="103632" customFormat="1" x14ac:dyDescent="0.35"/>
    <row r="103633" customFormat="1" x14ac:dyDescent="0.35"/>
    <row r="103634" customFormat="1" x14ac:dyDescent="0.35"/>
    <row r="103635" customFormat="1" x14ac:dyDescent="0.35"/>
    <row r="103636" customFormat="1" x14ac:dyDescent="0.35"/>
    <row r="103637" customFormat="1" x14ac:dyDescent="0.35"/>
    <row r="103638" customFormat="1" x14ac:dyDescent="0.35"/>
    <row r="103639" customFormat="1" x14ac:dyDescent="0.35"/>
    <row r="103640" customFormat="1" x14ac:dyDescent="0.35"/>
    <row r="103641" customFormat="1" x14ac:dyDescent="0.35"/>
    <row r="103642" customFormat="1" x14ac:dyDescent="0.35"/>
    <row r="103643" customFormat="1" x14ac:dyDescent="0.35"/>
    <row r="103644" customFormat="1" x14ac:dyDescent="0.35"/>
    <row r="103645" customFormat="1" x14ac:dyDescent="0.35"/>
    <row r="103646" customFormat="1" x14ac:dyDescent="0.35"/>
    <row r="103647" customFormat="1" x14ac:dyDescent="0.35"/>
    <row r="103648" customFormat="1" x14ac:dyDescent="0.35"/>
    <row r="103649" customFormat="1" x14ac:dyDescent="0.35"/>
    <row r="103650" customFormat="1" x14ac:dyDescent="0.35"/>
    <row r="103651" customFormat="1" x14ac:dyDescent="0.35"/>
    <row r="103652" customFormat="1" x14ac:dyDescent="0.35"/>
    <row r="103653" customFormat="1" x14ac:dyDescent="0.35"/>
    <row r="103654" customFormat="1" x14ac:dyDescent="0.35"/>
    <row r="103655" customFormat="1" x14ac:dyDescent="0.35"/>
    <row r="103656" customFormat="1" x14ac:dyDescent="0.35"/>
    <row r="103657" customFormat="1" x14ac:dyDescent="0.35"/>
    <row r="103658" customFormat="1" x14ac:dyDescent="0.35"/>
    <row r="103659" customFormat="1" x14ac:dyDescent="0.35"/>
    <row r="103660" customFormat="1" x14ac:dyDescent="0.35"/>
    <row r="103661" customFormat="1" x14ac:dyDescent="0.35"/>
    <row r="103662" customFormat="1" x14ac:dyDescent="0.35"/>
    <row r="103663" customFormat="1" x14ac:dyDescent="0.35"/>
    <row r="103664" customFormat="1" x14ac:dyDescent="0.35"/>
    <row r="103665" customFormat="1" x14ac:dyDescent="0.35"/>
    <row r="103666" customFormat="1" x14ac:dyDescent="0.35"/>
    <row r="103667" customFormat="1" x14ac:dyDescent="0.35"/>
    <row r="103668" customFormat="1" x14ac:dyDescent="0.35"/>
    <row r="103669" customFormat="1" x14ac:dyDescent="0.35"/>
    <row r="103670" customFormat="1" x14ac:dyDescent="0.35"/>
    <row r="103671" customFormat="1" x14ac:dyDescent="0.35"/>
    <row r="103672" customFormat="1" x14ac:dyDescent="0.35"/>
    <row r="103673" customFormat="1" x14ac:dyDescent="0.35"/>
    <row r="103674" customFormat="1" x14ac:dyDescent="0.35"/>
    <row r="103675" customFormat="1" x14ac:dyDescent="0.35"/>
    <row r="103676" customFormat="1" x14ac:dyDescent="0.35"/>
    <row r="103677" customFormat="1" x14ac:dyDescent="0.35"/>
    <row r="103678" customFormat="1" x14ac:dyDescent="0.35"/>
    <row r="103679" customFormat="1" x14ac:dyDescent="0.35"/>
    <row r="103680" customFormat="1" x14ac:dyDescent="0.35"/>
    <row r="103681" customFormat="1" x14ac:dyDescent="0.35"/>
    <row r="103682" customFormat="1" x14ac:dyDescent="0.35"/>
    <row r="103683" customFormat="1" x14ac:dyDescent="0.35"/>
    <row r="103684" customFormat="1" x14ac:dyDescent="0.35"/>
    <row r="103685" customFormat="1" x14ac:dyDescent="0.35"/>
    <row r="103686" customFormat="1" x14ac:dyDescent="0.35"/>
    <row r="103687" customFormat="1" x14ac:dyDescent="0.35"/>
    <row r="103688" customFormat="1" x14ac:dyDescent="0.35"/>
    <row r="103689" customFormat="1" x14ac:dyDescent="0.35"/>
    <row r="103690" customFormat="1" x14ac:dyDescent="0.35"/>
    <row r="103691" customFormat="1" x14ac:dyDescent="0.35"/>
    <row r="103692" customFormat="1" x14ac:dyDescent="0.35"/>
    <row r="103693" customFormat="1" x14ac:dyDescent="0.35"/>
    <row r="103694" customFormat="1" x14ac:dyDescent="0.35"/>
    <row r="103695" customFormat="1" x14ac:dyDescent="0.35"/>
    <row r="103696" customFormat="1" x14ac:dyDescent="0.35"/>
    <row r="103697" customFormat="1" x14ac:dyDescent="0.35"/>
    <row r="103698" customFormat="1" x14ac:dyDescent="0.35"/>
    <row r="103699" customFormat="1" x14ac:dyDescent="0.35"/>
    <row r="103700" customFormat="1" x14ac:dyDescent="0.35"/>
    <row r="103701" customFormat="1" x14ac:dyDescent="0.35"/>
    <row r="103702" customFormat="1" x14ac:dyDescent="0.35"/>
    <row r="103703" customFormat="1" x14ac:dyDescent="0.35"/>
    <row r="103704" customFormat="1" x14ac:dyDescent="0.35"/>
    <row r="103705" customFormat="1" x14ac:dyDescent="0.35"/>
    <row r="103706" customFormat="1" x14ac:dyDescent="0.35"/>
    <row r="103707" customFormat="1" x14ac:dyDescent="0.35"/>
    <row r="103708" customFormat="1" x14ac:dyDescent="0.35"/>
    <row r="103709" customFormat="1" x14ac:dyDescent="0.35"/>
    <row r="103710" customFormat="1" x14ac:dyDescent="0.35"/>
    <row r="103711" customFormat="1" x14ac:dyDescent="0.35"/>
    <row r="103712" customFormat="1" x14ac:dyDescent="0.35"/>
    <row r="103713" customFormat="1" x14ac:dyDescent="0.35"/>
    <row r="103714" customFormat="1" x14ac:dyDescent="0.35"/>
    <row r="103715" customFormat="1" x14ac:dyDescent="0.35"/>
    <row r="103716" customFormat="1" x14ac:dyDescent="0.35"/>
    <row r="103717" customFormat="1" x14ac:dyDescent="0.35"/>
    <row r="103718" customFormat="1" x14ac:dyDescent="0.35"/>
    <row r="103719" customFormat="1" x14ac:dyDescent="0.35"/>
    <row r="103720" customFormat="1" x14ac:dyDescent="0.35"/>
    <row r="103721" customFormat="1" x14ac:dyDescent="0.35"/>
    <row r="103722" customFormat="1" x14ac:dyDescent="0.35"/>
    <row r="103723" customFormat="1" x14ac:dyDescent="0.35"/>
    <row r="103724" customFormat="1" x14ac:dyDescent="0.35"/>
    <row r="103725" customFormat="1" x14ac:dyDescent="0.35"/>
    <row r="103726" customFormat="1" x14ac:dyDescent="0.35"/>
    <row r="103727" customFormat="1" x14ac:dyDescent="0.35"/>
    <row r="103728" customFormat="1" x14ac:dyDescent="0.35"/>
    <row r="103729" customFormat="1" x14ac:dyDescent="0.35"/>
    <row r="103730" customFormat="1" x14ac:dyDescent="0.35"/>
    <row r="103731" customFormat="1" x14ac:dyDescent="0.35"/>
    <row r="103732" customFormat="1" x14ac:dyDescent="0.35"/>
    <row r="103733" customFormat="1" x14ac:dyDescent="0.35"/>
    <row r="103734" customFormat="1" x14ac:dyDescent="0.35"/>
    <row r="103735" customFormat="1" x14ac:dyDescent="0.35"/>
    <row r="103736" customFormat="1" x14ac:dyDescent="0.35"/>
    <row r="103737" customFormat="1" x14ac:dyDescent="0.35"/>
    <row r="103738" customFormat="1" x14ac:dyDescent="0.35"/>
    <row r="103739" customFormat="1" x14ac:dyDescent="0.35"/>
    <row r="103740" customFormat="1" x14ac:dyDescent="0.35"/>
    <row r="103741" customFormat="1" x14ac:dyDescent="0.35"/>
    <row r="103742" customFormat="1" x14ac:dyDescent="0.35"/>
    <row r="103743" customFormat="1" x14ac:dyDescent="0.35"/>
    <row r="103744" customFormat="1" x14ac:dyDescent="0.35"/>
    <row r="103745" customFormat="1" x14ac:dyDescent="0.35"/>
    <row r="103746" customFormat="1" x14ac:dyDescent="0.35"/>
    <row r="103747" customFormat="1" x14ac:dyDescent="0.35"/>
    <row r="103748" customFormat="1" x14ac:dyDescent="0.35"/>
    <row r="103749" customFormat="1" x14ac:dyDescent="0.35"/>
    <row r="103750" customFormat="1" x14ac:dyDescent="0.35"/>
    <row r="103751" customFormat="1" x14ac:dyDescent="0.35"/>
    <row r="103752" customFormat="1" x14ac:dyDescent="0.35"/>
    <row r="103753" customFormat="1" x14ac:dyDescent="0.35"/>
    <row r="103754" customFormat="1" x14ac:dyDescent="0.35"/>
    <row r="103755" customFormat="1" x14ac:dyDescent="0.35"/>
    <row r="103756" customFormat="1" x14ac:dyDescent="0.35"/>
    <row r="103757" customFormat="1" x14ac:dyDescent="0.35"/>
    <row r="103758" customFormat="1" x14ac:dyDescent="0.35"/>
    <row r="103759" customFormat="1" x14ac:dyDescent="0.35"/>
    <row r="103760" customFormat="1" x14ac:dyDescent="0.35"/>
    <row r="103761" customFormat="1" x14ac:dyDescent="0.35"/>
    <row r="103762" customFormat="1" x14ac:dyDescent="0.35"/>
    <row r="103763" customFormat="1" x14ac:dyDescent="0.35"/>
    <row r="103764" customFormat="1" x14ac:dyDescent="0.35"/>
    <row r="103765" customFormat="1" x14ac:dyDescent="0.35"/>
    <row r="103766" customFormat="1" x14ac:dyDescent="0.35"/>
    <row r="103767" customFormat="1" x14ac:dyDescent="0.35"/>
    <row r="103768" customFormat="1" x14ac:dyDescent="0.35"/>
    <row r="103769" customFormat="1" x14ac:dyDescent="0.35"/>
    <row r="103770" customFormat="1" x14ac:dyDescent="0.35"/>
    <row r="103771" customFormat="1" x14ac:dyDescent="0.35"/>
    <row r="103772" customFormat="1" x14ac:dyDescent="0.35"/>
    <row r="103773" customFormat="1" x14ac:dyDescent="0.35"/>
    <row r="103774" customFormat="1" x14ac:dyDescent="0.35"/>
    <row r="103775" customFormat="1" x14ac:dyDescent="0.35"/>
    <row r="103776" customFormat="1" x14ac:dyDescent="0.35"/>
    <row r="103777" customFormat="1" x14ac:dyDescent="0.35"/>
    <row r="103778" customFormat="1" x14ac:dyDescent="0.35"/>
    <row r="103779" customFormat="1" x14ac:dyDescent="0.35"/>
    <row r="103780" customFormat="1" x14ac:dyDescent="0.35"/>
    <row r="103781" customFormat="1" x14ac:dyDescent="0.35"/>
    <row r="103782" customFormat="1" x14ac:dyDescent="0.35"/>
    <row r="103783" customFormat="1" x14ac:dyDescent="0.35"/>
    <row r="103784" customFormat="1" x14ac:dyDescent="0.35"/>
    <row r="103785" customFormat="1" x14ac:dyDescent="0.35"/>
    <row r="103786" customFormat="1" x14ac:dyDescent="0.35"/>
    <row r="103787" customFormat="1" x14ac:dyDescent="0.35"/>
    <row r="103788" customFormat="1" x14ac:dyDescent="0.35"/>
    <row r="103789" customFormat="1" x14ac:dyDescent="0.35"/>
    <row r="103790" customFormat="1" x14ac:dyDescent="0.35"/>
    <row r="103791" customFormat="1" x14ac:dyDescent="0.35"/>
    <row r="103792" customFormat="1" x14ac:dyDescent="0.35"/>
    <row r="103793" customFormat="1" x14ac:dyDescent="0.35"/>
    <row r="103794" customFormat="1" x14ac:dyDescent="0.35"/>
    <row r="103795" customFormat="1" x14ac:dyDescent="0.35"/>
    <row r="103796" customFormat="1" x14ac:dyDescent="0.35"/>
    <row r="103797" customFormat="1" x14ac:dyDescent="0.35"/>
    <row r="103798" customFormat="1" x14ac:dyDescent="0.35"/>
    <row r="103799" customFormat="1" x14ac:dyDescent="0.35"/>
    <row r="103800" customFormat="1" x14ac:dyDescent="0.35"/>
    <row r="103801" customFormat="1" x14ac:dyDescent="0.35"/>
    <row r="103802" customFormat="1" x14ac:dyDescent="0.35"/>
    <row r="103803" customFormat="1" x14ac:dyDescent="0.35"/>
    <row r="103804" customFormat="1" x14ac:dyDescent="0.35"/>
    <row r="103805" customFormat="1" x14ac:dyDescent="0.35"/>
    <row r="103806" customFormat="1" x14ac:dyDescent="0.35"/>
    <row r="103807" customFormat="1" x14ac:dyDescent="0.35"/>
    <row r="103808" customFormat="1" x14ac:dyDescent="0.35"/>
    <row r="103809" customFormat="1" x14ac:dyDescent="0.35"/>
    <row r="103810" customFormat="1" x14ac:dyDescent="0.35"/>
    <row r="103811" customFormat="1" x14ac:dyDescent="0.35"/>
    <row r="103812" customFormat="1" x14ac:dyDescent="0.35"/>
    <row r="103813" customFormat="1" x14ac:dyDescent="0.35"/>
    <row r="103814" customFormat="1" x14ac:dyDescent="0.35"/>
    <row r="103815" customFormat="1" x14ac:dyDescent="0.35"/>
    <row r="103816" customFormat="1" x14ac:dyDescent="0.35"/>
    <row r="103817" customFormat="1" x14ac:dyDescent="0.35"/>
    <row r="103818" customFormat="1" x14ac:dyDescent="0.35"/>
    <row r="103819" customFormat="1" x14ac:dyDescent="0.35"/>
    <row r="103820" customFormat="1" x14ac:dyDescent="0.35"/>
    <row r="103821" customFormat="1" x14ac:dyDescent="0.35"/>
    <row r="103822" customFormat="1" x14ac:dyDescent="0.35"/>
    <row r="103823" customFormat="1" x14ac:dyDescent="0.35"/>
    <row r="103824" customFormat="1" x14ac:dyDescent="0.35"/>
    <row r="103825" customFormat="1" x14ac:dyDescent="0.35"/>
    <row r="103826" customFormat="1" x14ac:dyDescent="0.35"/>
    <row r="103827" customFormat="1" x14ac:dyDescent="0.35"/>
    <row r="103828" customFormat="1" x14ac:dyDescent="0.35"/>
    <row r="103829" customFormat="1" x14ac:dyDescent="0.35"/>
    <row r="103830" customFormat="1" x14ac:dyDescent="0.35"/>
    <row r="103831" customFormat="1" x14ac:dyDescent="0.35"/>
    <row r="103832" customFormat="1" x14ac:dyDescent="0.35"/>
    <row r="103833" customFormat="1" x14ac:dyDescent="0.35"/>
    <row r="103834" customFormat="1" x14ac:dyDescent="0.35"/>
    <row r="103835" customFormat="1" x14ac:dyDescent="0.35"/>
    <row r="103836" customFormat="1" x14ac:dyDescent="0.35"/>
    <row r="103837" customFormat="1" x14ac:dyDescent="0.35"/>
    <row r="103838" customFormat="1" x14ac:dyDescent="0.35"/>
    <row r="103839" customFormat="1" x14ac:dyDescent="0.35"/>
    <row r="103840" customFormat="1" x14ac:dyDescent="0.35"/>
    <row r="103841" customFormat="1" x14ac:dyDescent="0.35"/>
    <row r="103842" customFormat="1" x14ac:dyDescent="0.35"/>
    <row r="103843" customFormat="1" x14ac:dyDescent="0.35"/>
    <row r="103844" customFormat="1" x14ac:dyDescent="0.35"/>
    <row r="103845" customFormat="1" x14ac:dyDescent="0.35"/>
    <row r="103846" customFormat="1" x14ac:dyDescent="0.35"/>
    <row r="103847" customFormat="1" x14ac:dyDescent="0.35"/>
    <row r="103848" customFormat="1" x14ac:dyDescent="0.35"/>
    <row r="103849" customFormat="1" x14ac:dyDescent="0.35"/>
    <row r="103850" customFormat="1" x14ac:dyDescent="0.35"/>
    <row r="103851" customFormat="1" x14ac:dyDescent="0.35"/>
    <row r="103852" customFormat="1" x14ac:dyDescent="0.35"/>
    <row r="103853" customFormat="1" x14ac:dyDescent="0.35"/>
    <row r="103854" customFormat="1" x14ac:dyDescent="0.35"/>
    <row r="103855" customFormat="1" x14ac:dyDescent="0.35"/>
    <row r="103856" customFormat="1" x14ac:dyDescent="0.35"/>
    <row r="103857" customFormat="1" x14ac:dyDescent="0.35"/>
    <row r="103858" customFormat="1" x14ac:dyDescent="0.35"/>
    <row r="103859" customFormat="1" x14ac:dyDescent="0.35"/>
    <row r="103860" customFormat="1" x14ac:dyDescent="0.35"/>
    <row r="103861" customFormat="1" x14ac:dyDescent="0.35"/>
    <row r="103862" customFormat="1" x14ac:dyDescent="0.35"/>
    <row r="103863" customFormat="1" x14ac:dyDescent="0.35"/>
    <row r="103864" customFormat="1" x14ac:dyDescent="0.35"/>
    <row r="103865" customFormat="1" x14ac:dyDescent="0.35"/>
    <row r="103866" customFormat="1" x14ac:dyDescent="0.35"/>
    <row r="103867" customFormat="1" x14ac:dyDescent="0.35"/>
    <row r="103868" customFormat="1" x14ac:dyDescent="0.35"/>
    <row r="103869" customFormat="1" x14ac:dyDescent="0.35"/>
    <row r="103870" customFormat="1" x14ac:dyDescent="0.35"/>
    <row r="103871" customFormat="1" x14ac:dyDescent="0.35"/>
    <row r="103872" customFormat="1" x14ac:dyDescent="0.35"/>
    <row r="103873" customFormat="1" x14ac:dyDescent="0.35"/>
    <row r="103874" customFormat="1" x14ac:dyDescent="0.35"/>
    <row r="103875" customFormat="1" x14ac:dyDescent="0.35"/>
    <row r="103876" customFormat="1" x14ac:dyDescent="0.35"/>
    <row r="103877" customFormat="1" x14ac:dyDescent="0.35"/>
    <row r="103878" customFormat="1" x14ac:dyDescent="0.35"/>
    <row r="103879" customFormat="1" x14ac:dyDescent="0.35"/>
    <row r="103880" customFormat="1" x14ac:dyDescent="0.35"/>
    <row r="103881" customFormat="1" x14ac:dyDescent="0.35"/>
    <row r="103882" customFormat="1" x14ac:dyDescent="0.35"/>
    <row r="103883" customFormat="1" x14ac:dyDescent="0.35"/>
    <row r="103884" customFormat="1" x14ac:dyDescent="0.35"/>
    <row r="103885" customFormat="1" x14ac:dyDescent="0.35"/>
    <row r="103886" customFormat="1" x14ac:dyDescent="0.35"/>
    <row r="103887" customFormat="1" x14ac:dyDescent="0.35"/>
    <row r="103888" customFormat="1" x14ac:dyDescent="0.35"/>
    <row r="103889" customFormat="1" x14ac:dyDescent="0.35"/>
    <row r="103890" customFormat="1" x14ac:dyDescent="0.35"/>
    <row r="103891" customFormat="1" x14ac:dyDescent="0.35"/>
    <row r="103892" customFormat="1" x14ac:dyDescent="0.35"/>
    <row r="103893" customFormat="1" x14ac:dyDescent="0.35"/>
    <row r="103894" customFormat="1" x14ac:dyDescent="0.35"/>
    <row r="103895" customFormat="1" x14ac:dyDescent="0.35"/>
    <row r="103896" customFormat="1" x14ac:dyDescent="0.35"/>
    <row r="103897" customFormat="1" x14ac:dyDescent="0.35"/>
    <row r="103898" customFormat="1" x14ac:dyDescent="0.35"/>
    <row r="103899" customFormat="1" x14ac:dyDescent="0.35"/>
    <row r="103900" customFormat="1" x14ac:dyDescent="0.35"/>
    <row r="103901" customFormat="1" x14ac:dyDescent="0.35"/>
    <row r="103902" customFormat="1" x14ac:dyDescent="0.35"/>
    <row r="103903" customFormat="1" x14ac:dyDescent="0.35"/>
    <row r="103904" customFormat="1" x14ac:dyDescent="0.35"/>
    <row r="103905" customFormat="1" x14ac:dyDescent="0.35"/>
    <row r="103906" customFormat="1" x14ac:dyDescent="0.35"/>
    <row r="103907" customFormat="1" x14ac:dyDescent="0.35"/>
    <row r="103908" customFormat="1" x14ac:dyDescent="0.35"/>
    <row r="103909" customFormat="1" x14ac:dyDescent="0.35"/>
    <row r="103910" customFormat="1" x14ac:dyDescent="0.35"/>
    <row r="103911" customFormat="1" x14ac:dyDescent="0.35"/>
    <row r="103912" customFormat="1" x14ac:dyDescent="0.35"/>
    <row r="103913" customFormat="1" x14ac:dyDescent="0.35"/>
    <row r="103914" customFormat="1" x14ac:dyDescent="0.35"/>
    <row r="103915" customFormat="1" x14ac:dyDescent="0.35"/>
    <row r="103916" customFormat="1" x14ac:dyDescent="0.35"/>
    <row r="103917" customFormat="1" x14ac:dyDescent="0.35"/>
    <row r="103918" customFormat="1" x14ac:dyDescent="0.35"/>
    <row r="103919" customFormat="1" x14ac:dyDescent="0.35"/>
    <row r="103920" customFormat="1" x14ac:dyDescent="0.35"/>
    <row r="103921" customFormat="1" x14ac:dyDescent="0.35"/>
    <row r="103922" customFormat="1" x14ac:dyDescent="0.35"/>
    <row r="103923" customFormat="1" x14ac:dyDescent="0.35"/>
    <row r="103924" customFormat="1" x14ac:dyDescent="0.35"/>
    <row r="103925" customFormat="1" x14ac:dyDescent="0.35"/>
    <row r="103926" customFormat="1" x14ac:dyDescent="0.35"/>
    <row r="103927" customFormat="1" x14ac:dyDescent="0.35"/>
    <row r="103928" customFormat="1" x14ac:dyDescent="0.35"/>
    <row r="103929" customFormat="1" x14ac:dyDescent="0.35"/>
    <row r="103930" customFormat="1" x14ac:dyDescent="0.35"/>
    <row r="103931" customFormat="1" x14ac:dyDescent="0.35"/>
    <row r="103932" customFormat="1" x14ac:dyDescent="0.35"/>
    <row r="103933" customFormat="1" x14ac:dyDescent="0.35"/>
    <row r="103934" customFormat="1" x14ac:dyDescent="0.35"/>
    <row r="103935" customFormat="1" x14ac:dyDescent="0.35"/>
    <row r="103936" customFormat="1" x14ac:dyDescent="0.35"/>
    <row r="103937" customFormat="1" x14ac:dyDescent="0.35"/>
    <row r="103938" customFormat="1" x14ac:dyDescent="0.35"/>
    <row r="103939" customFormat="1" x14ac:dyDescent="0.35"/>
    <row r="103940" customFormat="1" x14ac:dyDescent="0.35"/>
    <row r="103941" customFormat="1" x14ac:dyDescent="0.35"/>
    <row r="103942" customFormat="1" x14ac:dyDescent="0.35"/>
    <row r="103943" customFormat="1" x14ac:dyDescent="0.35"/>
    <row r="103944" customFormat="1" x14ac:dyDescent="0.35"/>
    <row r="103945" customFormat="1" x14ac:dyDescent="0.35"/>
    <row r="103946" customFormat="1" x14ac:dyDescent="0.35"/>
    <row r="103947" customFormat="1" x14ac:dyDescent="0.35"/>
    <row r="103948" customFormat="1" x14ac:dyDescent="0.35"/>
    <row r="103949" customFormat="1" x14ac:dyDescent="0.35"/>
    <row r="103950" customFormat="1" x14ac:dyDescent="0.35"/>
    <row r="103951" customFormat="1" x14ac:dyDescent="0.35"/>
    <row r="103952" customFormat="1" x14ac:dyDescent="0.35"/>
    <row r="103953" customFormat="1" x14ac:dyDescent="0.35"/>
    <row r="103954" customFormat="1" x14ac:dyDescent="0.35"/>
    <row r="103955" customFormat="1" x14ac:dyDescent="0.35"/>
    <row r="103956" customFormat="1" x14ac:dyDescent="0.35"/>
    <row r="103957" customFormat="1" x14ac:dyDescent="0.35"/>
    <row r="103958" customFormat="1" x14ac:dyDescent="0.35"/>
    <row r="103959" customFormat="1" x14ac:dyDescent="0.35"/>
    <row r="103960" customFormat="1" x14ac:dyDescent="0.35"/>
    <row r="103961" customFormat="1" x14ac:dyDescent="0.35"/>
    <row r="103962" customFormat="1" x14ac:dyDescent="0.35"/>
    <row r="103963" customFormat="1" x14ac:dyDescent="0.35"/>
    <row r="103964" customFormat="1" x14ac:dyDescent="0.35"/>
    <row r="103965" customFormat="1" x14ac:dyDescent="0.35"/>
    <row r="103966" customFormat="1" x14ac:dyDescent="0.35"/>
    <row r="103967" customFormat="1" x14ac:dyDescent="0.35"/>
    <row r="103968" customFormat="1" x14ac:dyDescent="0.35"/>
    <row r="103969" customFormat="1" x14ac:dyDescent="0.35"/>
    <row r="103970" customFormat="1" x14ac:dyDescent="0.35"/>
    <row r="103971" customFormat="1" x14ac:dyDescent="0.35"/>
    <row r="103972" customFormat="1" x14ac:dyDescent="0.35"/>
    <row r="103973" customFormat="1" x14ac:dyDescent="0.35"/>
    <row r="103974" customFormat="1" x14ac:dyDescent="0.35"/>
    <row r="103975" customFormat="1" x14ac:dyDescent="0.35"/>
    <row r="103976" customFormat="1" x14ac:dyDescent="0.35"/>
    <row r="103977" customFormat="1" x14ac:dyDescent="0.35"/>
    <row r="103978" customFormat="1" x14ac:dyDescent="0.35"/>
    <row r="103979" customFormat="1" x14ac:dyDescent="0.35"/>
    <row r="103980" customFormat="1" x14ac:dyDescent="0.35"/>
    <row r="103981" customFormat="1" x14ac:dyDescent="0.35"/>
    <row r="103982" customFormat="1" x14ac:dyDescent="0.35"/>
    <row r="103983" customFormat="1" x14ac:dyDescent="0.35"/>
    <row r="103984" customFormat="1" x14ac:dyDescent="0.35"/>
    <row r="103985" customFormat="1" x14ac:dyDescent="0.35"/>
    <row r="103986" customFormat="1" x14ac:dyDescent="0.35"/>
    <row r="103987" customFormat="1" x14ac:dyDescent="0.35"/>
    <row r="103988" customFormat="1" x14ac:dyDescent="0.35"/>
    <row r="103989" customFormat="1" x14ac:dyDescent="0.35"/>
    <row r="103990" customFormat="1" x14ac:dyDescent="0.35"/>
    <row r="103991" customFormat="1" x14ac:dyDescent="0.35"/>
    <row r="103992" customFormat="1" x14ac:dyDescent="0.35"/>
    <row r="103993" customFormat="1" x14ac:dyDescent="0.35"/>
    <row r="103994" customFormat="1" x14ac:dyDescent="0.35"/>
    <row r="103995" customFormat="1" x14ac:dyDescent="0.35"/>
    <row r="103996" customFormat="1" x14ac:dyDescent="0.35"/>
    <row r="103997" customFormat="1" x14ac:dyDescent="0.35"/>
    <row r="103998" customFormat="1" x14ac:dyDescent="0.35"/>
    <row r="103999" customFormat="1" x14ac:dyDescent="0.35"/>
    <row r="104000" customFormat="1" x14ac:dyDescent="0.35"/>
    <row r="104001" customFormat="1" x14ac:dyDescent="0.35"/>
    <row r="104002" customFormat="1" x14ac:dyDescent="0.35"/>
    <row r="104003" customFormat="1" x14ac:dyDescent="0.35"/>
    <row r="104004" customFormat="1" x14ac:dyDescent="0.35"/>
    <row r="104005" customFormat="1" x14ac:dyDescent="0.35"/>
    <row r="104006" customFormat="1" x14ac:dyDescent="0.35"/>
    <row r="104007" customFormat="1" x14ac:dyDescent="0.35"/>
    <row r="104008" customFormat="1" x14ac:dyDescent="0.35"/>
    <row r="104009" customFormat="1" x14ac:dyDescent="0.35"/>
    <row r="104010" customFormat="1" x14ac:dyDescent="0.35"/>
    <row r="104011" customFormat="1" x14ac:dyDescent="0.35"/>
    <row r="104012" customFormat="1" x14ac:dyDescent="0.35"/>
    <row r="104013" customFormat="1" x14ac:dyDescent="0.35"/>
    <row r="104014" customFormat="1" x14ac:dyDescent="0.35"/>
    <row r="104015" customFormat="1" x14ac:dyDescent="0.35"/>
    <row r="104016" customFormat="1" x14ac:dyDescent="0.35"/>
    <row r="104017" customFormat="1" x14ac:dyDescent="0.35"/>
    <row r="104018" customFormat="1" x14ac:dyDescent="0.35"/>
    <row r="104019" customFormat="1" x14ac:dyDescent="0.35"/>
    <row r="104020" customFormat="1" x14ac:dyDescent="0.35"/>
    <row r="104021" customFormat="1" x14ac:dyDescent="0.35"/>
    <row r="104022" customFormat="1" x14ac:dyDescent="0.35"/>
    <row r="104023" customFormat="1" x14ac:dyDescent="0.35"/>
    <row r="104024" customFormat="1" x14ac:dyDescent="0.35"/>
    <row r="104025" customFormat="1" x14ac:dyDescent="0.35"/>
    <row r="104026" customFormat="1" x14ac:dyDescent="0.35"/>
    <row r="104027" customFormat="1" x14ac:dyDescent="0.35"/>
    <row r="104028" customFormat="1" x14ac:dyDescent="0.35"/>
    <row r="104029" customFormat="1" x14ac:dyDescent="0.35"/>
    <row r="104030" customFormat="1" x14ac:dyDescent="0.35"/>
    <row r="104031" customFormat="1" x14ac:dyDescent="0.35"/>
    <row r="104032" customFormat="1" x14ac:dyDescent="0.35"/>
    <row r="104033" customFormat="1" x14ac:dyDescent="0.35"/>
    <row r="104034" customFormat="1" x14ac:dyDescent="0.35"/>
    <row r="104035" customFormat="1" x14ac:dyDescent="0.35"/>
    <row r="104036" customFormat="1" x14ac:dyDescent="0.35"/>
    <row r="104037" customFormat="1" x14ac:dyDescent="0.35"/>
    <row r="104038" customFormat="1" x14ac:dyDescent="0.35"/>
    <row r="104039" customFormat="1" x14ac:dyDescent="0.35"/>
    <row r="104040" customFormat="1" x14ac:dyDescent="0.35"/>
    <row r="104041" customFormat="1" x14ac:dyDescent="0.35"/>
    <row r="104042" customFormat="1" x14ac:dyDescent="0.35"/>
    <row r="104043" customFormat="1" x14ac:dyDescent="0.35"/>
    <row r="104044" customFormat="1" x14ac:dyDescent="0.35"/>
    <row r="104045" customFormat="1" x14ac:dyDescent="0.35"/>
    <row r="104046" customFormat="1" x14ac:dyDescent="0.35"/>
    <row r="104047" customFormat="1" x14ac:dyDescent="0.35"/>
    <row r="104048" customFormat="1" x14ac:dyDescent="0.35"/>
    <row r="104049" customFormat="1" x14ac:dyDescent="0.35"/>
    <row r="104050" customFormat="1" x14ac:dyDescent="0.35"/>
    <row r="104051" customFormat="1" x14ac:dyDescent="0.35"/>
    <row r="104052" customFormat="1" x14ac:dyDescent="0.35"/>
    <row r="104053" customFormat="1" x14ac:dyDescent="0.35"/>
    <row r="104054" customFormat="1" x14ac:dyDescent="0.35"/>
    <row r="104055" customFormat="1" x14ac:dyDescent="0.35"/>
    <row r="104056" customFormat="1" x14ac:dyDescent="0.35"/>
    <row r="104057" customFormat="1" x14ac:dyDescent="0.35"/>
    <row r="104058" customFormat="1" x14ac:dyDescent="0.35"/>
    <row r="104059" customFormat="1" x14ac:dyDescent="0.35"/>
    <row r="104060" customFormat="1" x14ac:dyDescent="0.35"/>
    <row r="104061" customFormat="1" x14ac:dyDescent="0.35"/>
    <row r="104062" customFormat="1" x14ac:dyDescent="0.35"/>
    <row r="104063" customFormat="1" x14ac:dyDescent="0.35"/>
    <row r="104064" customFormat="1" x14ac:dyDescent="0.35"/>
    <row r="104065" customFormat="1" x14ac:dyDescent="0.35"/>
    <row r="104066" customFormat="1" x14ac:dyDescent="0.35"/>
    <row r="104067" customFormat="1" x14ac:dyDescent="0.35"/>
    <row r="104068" customFormat="1" x14ac:dyDescent="0.35"/>
    <row r="104069" customFormat="1" x14ac:dyDescent="0.35"/>
    <row r="104070" customFormat="1" x14ac:dyDescent="0.35"/>
    <row r="104071" customFormat="1" x14ac:dyDescent="0.35"/>
    <row r="104072" customFormat="1" x14ac:dyDescent="0.35"/>
    <row r="104073" customFormat="1" x14ac:dyDescent="0.35"/>
    <row r="104074" customFormat="1" x14ac:dyDescent="0.35"/>
    <row r="104075" customFormat="1" x14ac:dyDescent="0.35"/>
    <row r="104076" customFormat="1" x14ac:dyDescent="0.35"/>
    <row r="104077" customFormat="1" x14ac:dyDescent="0.35"/>
    <row r="104078" customFormat="1" x14ac:dyDescent="0.35"/>
    <row r="104079" customFormat="1" x14ac:dyDescent="0.35"/>
    <row r="104080" customFormat="1" x14ac:dyDescent="0.35"/>
    <row r="104081" customFormat="1" x14ac:dyDescent="0.35"/>
    <row r="104082" customFormat="1" x14ac:dyDescent="0.35"/>
    <row r="104083" customFormat="1" x14ac:dyDescent="0.35"/>
    <row r="104084" customFormat="1" x14ac:dyDescent="0.35"/>
    <row r="104085" customFormat="1" x14ac:dyDescent="0.35"/>
    <row r="104086" customFormat="1" x14ac:dyDescent="0.35"/>
    <row r="104087" customFormat="1" x14ac:dyDescent="0.35"/>
    <row r="104088" customFormat="1" x14ac:dyDescent="0.35"/>
    <row r="104089" customFormat="1" x14ac:dyDescent="0.35"/>
    <row r="104090" customFormat="1" x14ac:dyDescent="0.35"/>
    <row r="104091" customFormat="1" x14ac:dyDescent="0.35"/>
    <row r="104092" customFormat="1" x14ac:dyDescent="0.35"/>
    <row r="104093" customFormat="1" x14ac:dyDescent="0.35"/>
    <row r="104094" customFormat="1" x14ac:dyDescent="0.35"/>
    <row r="104095" customFormat="1" x14ac:dyDescent="0.35"/>
    <row r="104096" customFormat="1" x14ac:dyDescent="0.35"/>
    <row r="104097" customFormat="1" x14ac:dyDescent="0.35"/>
    <row r="104098" customFormat="1" x14ac:dyDescent="0.35"/>
    <row r="104099" customFormat="1" x14ac:dyDescent="0.35"/>
    <row r="104100" customFormat="1" x14ac:dyDescent="0.35"/>
    <row r="104101" customFormat="1" x14ac:dyDescent="0.35"/>
    <row r="104102" customFormat="1" x14ac:dyDescent="0.35"/>
    <row r="104103" customFormat="1" x14ac:dyDescent="0.35"/>
    <row r="104104" customFormat="1" x14ac:dyDescent="0.35"/>
    <row r="104105" customFormat="1" x14ac:dyDescent="0.35"/>
    <row r="104106" customFormat="1" x14ac:dyDescent="0.35"/>
    <row r="104107" customFormat="1" x14ac:dyDescent="0.35"/>
    <row r="104108" customFormat="1" x14ac:dyDescent="0.35"/>
    <row r="104109" customFormat="1" x14ac:dyDescent="0.35"/>
    <row r="104110" customFormat="1" x14ac:dyDescent="0.35"/>
    <row r="104111" customFormat="1" x14ac:dyDescent="0.35"/>
    <row r="104112" customFormat="1" x14ac:dyDescent="0.35"/>
    <row r="104113" customFormat="1" x14ac:dyDescent="0.35"/>
    <row r="104114" customFormat="1" x14ac:dyDescent="0.35"/>
    <row r="104115" customFormat="1" x14ac:dyDescent="0.35"/>
    <row r="104116" customFormat="1" x14ac:dyDescent="0.35"/>
    <row r="104117" customFormat="1" x14ac:dyDescent="0.35"/>
    <row r="104118" customFormat="1" x14ac:dyDescent="0.35"/>
    <row r="104119" customFormat="1" x14ac:dyDescent="0.35"/>
    <row r="104120" customFormat="1" x14ac:dyDescent="0.35"/>
    <row r="104121" customFormat="1" x14ac:dyDescent="0.35"/>
    <row r="104122" customFormat="1" x14ac:dyDescent="0.35"/>
    <row r="104123" customFormat="1" x14ac:dyDescent="0.35"/>
    <row r="104124" customFormat="1" x14ac:dyDescent="0.35"/>
    <row r="104125" customFormat="1" x14ac:dyDescent="0.35"/>
    <row r="104126" customFormat="1" x14ac:dyDescent="0.35"/>
    <row r="104127" customFormat="1" x14ac:dyDescent="0.35"/>
    <row r="104128" customFormat="1" x14ac:dyDescent="0.35"/>
    <row r="104129" customFormat="1" x14ac:dyDescent="0.35"/>
    <row r="104130" customFormat="1" x14ac:dyDescent="0.35"/>
    <row r="104131" customFormat="1" x14ac:dyDescent="0.35"/>
    <row r="104132" customFormat="1" x14ac:dyDescent="0.35"/>
    <row r="104133" customFormat="1" x14ac:dyDescent="0.35"/>
    <row r="104134" customFormat="1" x14ac:dyDescent="0.35"/>
    <row r="104135" customFormat="1" x14ac:dyDescent="0.35"/>
    <row r="104136" customFormat="1" x14ac:dyDescent="0.35"/>
    <row r="104137" customFormat="1" x14ac:dyDescent="0.35"/>
    <row r="104138" customFormat="1" x14ac:dyDescent="0.35"/>
    <row r="104139" customFormat="1" x14ac:dyDescent="0.35"/>
    <row r="104140" customFormat="1" x14ac:dyDescent="0.35"/>
    <row r="104141" customFormat="1" x14ac:dyDescent="0.35"/>
    <row r="104142" customFormat="1" x14ac:dyDescent="0.35"/>
    <row r="104143" customFormat="1" x14ac:dyDescent="0.35"/>
    <row r="104144" customFormat="1" x14ac:dyDescent="0.35"/>
    <row r="104145" customFormat="1" x14ac:dyDescent="0.35"/>
    <row r="104146" customFormat="1" x14ac:dyDescent="0.35"/>
    <row r="104147" customFormat="1" x14ac:dyDescent="0.35"/>
    <row r="104148" customFormat="1" x14ac:dyDescent="0.35"/>
    <row r="104149" customFormat="1" x14ac:dyDescent="0.35"/>
    <row r="104150" customFormat="1" x14ac:dyDescent="0.35"/>
    <row r="104151" customFormat="1" x14ac:dyDescent="0.35"/>
    <row r="104152" customFormat="1" x14ac:dyDescent="0.35"/>
    <row r="104153" customFormat="1" x14ac:dyDescent="0.35"/>
    <row r="104154" customFormat="1" x14ac:dyDescent="0.35"/>
    <row r="104155" customFormat="1" x14ac:dyDescent="0.35"/>
    <row r="104156" customFormat="1" x14ac:dyDescent="0.35"/>
    <row r="104157" customFormat="1" x14ac:dyDescent="0.35"/>
    <row r="104158" customFormat="1" x14ac:dyDescent="0.35"/>
    <row r="104159" customFormat="1" x14ac:dyDescent="0.35"/>
    <row r="104160" customFormat="1" x14ac:dyDescent="0.35"/>
    <row r="104161" customFormat="1" x14ac:dyDescent="0.35"/>
    <row r="104162" customFormat="1" x14ac:dyDescent="0.35"/>
    <row r="104163" customFormat="1" x14ac:dyDescent="0.35"/>
    <row r="104164" customFormat="1" x14ac:dyDescent="0.35"/>
    <row r="104165" customFormat="1" x14ac:dyDescent="0.35"/>
    <row r="104166" customFormat="1" x14ac:dyDescent="0.35"/>
    <row r="104167" customFormat="1" x14ac:dyDescent="0.35"/>
    <row r="104168" customFormat="1" x14ac:dyDescent="0.35"/>
    <row r="104169" customFormat="1" x14ac:dyDescent="0.35"/>
    <row r="104170" customFormat="1" x14ac:dyDescent="0.35"/>
    <row r="104171" customFormat="1" x14ac:dyDescent="0.35"/>
    <row r="104172" customFormat="1" x14ac:dyDescent="0.35"/>
    <row r="104173" customFormat="1" x14ac:dyDescent="0.35"/>
    <row r="104174" customFormat="1" x14ac:dyDescent="0.35"/>
    <row r="104175" customFormat="1" x14ac:dyDescent="0.35"/>
    <row r="104176" customFormat="1" x14ac:dyDescent="0.35"/>
    <row r="104177" customFormat="1" x14ac:dyDescent="0.35"/>
    <row r="104178" customFormat="1" x14ac:dyDescent="0.35"/>
    <row r="104179" customFormat="1" x14ac:dyDescent="0.35"/>
    <row r="104180" customFormat="1" x14ac:dyDescent="0.35"/>
    <row r="104181" customFormat="1" x14ac:dyDescent="0.35"/>
    <row r="104182" customFormat="1" x14ac:dyDescent="0.35"/>
    <row r="104183" customFormat="1" x14ac:dyDescent="0.35"/>
    <row r="104184" customFormat="1" x14ac:dyDescent="0.35"/>
    <row r="104185" customFormat="1" x14ac:dyDescent="0.35"/>
    <row r="104186" customFormat="1" x14ac:dyDescent="0.35"/>
    <row r="104187" customFormat="1" x14ac:dyDescent="0.35"/>
    <row r="104188" customFormat="1" x14ac:dyDescent="0.35"/>
    <row r="104189" customFormat="1" x14ac:dyDescent="0.35"/>
    <row r="104190" customFormat="1" x14ac:dyDescent="0.35"/>
    <row r="104191" customFormat="1" x14ac:dyDescent="0.35"/>
    <row r="104192" customFormat="1" x14ac:dyDescent="0.35"/>
    <row r="104193" customFormat="1" x14ac:dyDescent="0.35"/>
    <row r="104194" customFormat="1" x14ac:dyDescent="0.35"/>
    <row r="104195" customFormat="1" x14ac:dyDescent="0.35"/>
    <row r="104196" customFormat="1" x14ac:dyDescent="0.35"/>
    <row r="104197" customFormat="1" x14ac:dyDescent="0.35"/>
    <row r="104198" customFormat="1" x14ac:dyDescent="0.35"/>
    <row r="104199" customFormat="1" x14ac:dyDescent="0.35"/>
    <row r="104200" customFormat="1" x14ac:dyDescent="0.35"/>
    <row r="104201" customFormat="1" x14ac:dyDescent="0.35"/>
    <row r="104202" customFormat="1" x14ac:dyDescent="0.35"/>
    <row r="104203" customFormat="1" x14ac:dyDescent="0.35"/>
    <row r="104204" customFormat="1" x14ac:dyDescent="0.35"/>
    <row r="104205" customFormat="1" x14ac:dyDescent="0.35"/>
    <row r="104206" customFormat="1" x14ac:dyDescent="0.35"/>
    <row r="104207" customFormat="1" x14ac:dyDescent="0.35"/>
    <row r="104208" customFormat="1" x14ac:dyDescent="0.35"/>
    <row r="104209" customFormat="1" x14ac:dyDescent="0.35"/>
    <row r="104210" customFormat="1" x14ac:dyDescent="0.35"/>
    <row r="104211" customFormat="1" x14ac:dyDescent="0.35"/>
    <row r="104212" customFormat="1" x14ac:dyDescent="0.35"/>
    <row r="104213" customFormat="1" x14ac:dyDescent="0.35"/>
    <row r="104214" customFormat="1" x14ac:dyDescent="0.35"/>
    <row r="104215" customFormat="1" x14ac:dyDescent="0.35"/>
    <row r="104216" customFormat="1" x14ac:dyDescent="0.35"/>
    <row r="104217" customFormat="1" x14ac:dyDescent="0.35"/>
    <row r="104218" customFormat="1" x14ac:dyDescent="0.35"/>
    <row r="104219" customFormat="1" x14ac:dyDescent="0.35"/>
    <row r="104220" customFormat="1" x14ac:dyDescent="0.35"/>
    <row r="104221" customFormat="1" x14ac:dyDescent="0.35"/>
    <row r="104222" customFormat="1" x14ac:dyDescent="0.35"/>
    <row r="104223" customFormat="1" x14ac:dyDescent="0.35"/>
    <row r="104224" customFormat="1" x14ac:dyDescent="0.35"/>
    <row r="104225" customFormat="1" x14ac:dyDescent="0.35"/>
    <row r="104226" customFormat="1" x14ac:dyDescent="0.35"/>
    <row r="104227" customFormat="1" x14ac:dyDescent="0.35"/>
    <row r="104228" customFormat="1" x14ac:dyDescent="0.35"/>
    <row r="104229" customFormat="1" x14ac:dyDescent="0.35"/>
    <row r="104230" customFormat="1" x14ac:dyDescent="0.35"/>
    <row r="104231" customFormat="1" x14ac:dyDescent="0.35"/>
    <row r="104232" customFormat="1" x14ac:dyDescent="0.35"/>
    <row r="104233" customFormat="1" x14ac:dyDescent="0.35"/>
    <row r="104234" customFormat="1" x14ac:dyDescent="0.35"/>
    <row r="104235" customFormat="1" x14ac:dyDescent="0.35"/>
    <row r="104236" customFormat="1" x14ac:dyDescent="0.35"/>
    <row r="104237" customFormat="1" x14ac:dyDescent="0.35"/>
    <row r="104238" customFormat="1" x14ac:dyDescent="0.35"/>
    <row r="104239" customFormat="1" x14ac:dyDescent="0.35"/>
    <row r="104240" customFormat="1" x14ac:dyDescent="0.35"/>
    <row r="104241" customFormat="1" x14ac:dyDescent="0.35"/>
    <row r="104242" customFormat="1" x14ac:dyDescent="0.35"/>
    <row r="104243" customFormat="1" x14ac:dyDescent="0.35"/>
    <row r="104244" customFormat="1" x14ac:dyDescent="0.35"/>
    <row r="104245" customFormat="1" x14ac:dyDescent="0.35"/>
    <row r="104246" customFormat="1" x14ac:dyDescent="0.35"/>
    <row r="104247" customFormat="1" x14ac:dyDescent="0.35"/>
    <row r="104248" customFormat="1" x14ac:dyDescent="0.35"/>
    <row r="104249" customFormat="1" x14ac:dyDescent="0.35"/>
    <row r="104250" customFormat="1" x14ac:dyDescent="0.35"/>
    <row r="104251" customFormat="1" x14ac:dyDescent="0.35"/>
    <row r="104252" customFormat="1" x14ac:dyDescent="0.35"/>
    <row r="104253" customFormat="1" x14ac:dyDescent="0.35"/>
    <row r="104254" customFormat="1" x14ac:dyDescent="0.35"/>
    <row r="104255" customFormat="1" x14ac:dyDescent="0.35"/>
    <row r="104256" customFormat="1" x14ac:dyDescent="0.35"/>
    <row r="104257" customFormat="1" x14ac:dyDescent="0.35"/>
    <row r="104258" customFormat="1" x14ac:dyDescent="0.35"/>
    <row r="104259" customFormat="1" x14ac:dyDescent="0.35"/>
    <row r="104260" customFormat="1" x14ac:dyDescent="0.35"/>
    <row r="104261" customFormat="1" x14ac:dyDescent="0.35"/>
    <row r="104262" customFormat="1" x14ac:dyDescent="0.35"/>
    <row r="104263" customFormat="1" x14ac:dyDescent="0.35"/>
    <row r="104264" customFormat="1" x14ac:dyDescent="0.35"/>
    <row r="104265" customFormat="1" x14ac:dyDescent="0.35"/>
    <row r="104266" customFormat="1" x14ac:dyDescent="0.35"/>
    <row r="104267" customFormat="1" x14ac:dyDescent="0.35"/>
    <row r="104268" customFormat="1" x14ac:dyDescent="0.35"/>
    <row r="104269" customFormat="1" x14ac:dyDescent="0.35"/>
    <row r="104270" customFormat="1" x14ac:dyDescent="0.35"/>
    <row r="104271" customFormat="1" x14ac:dyDescent="0.35"/>
    <row r="104272" customFormat="1" x14ac:dyDescent="0.35"/>
    <row r="104273" customFormat="1" x14ac:dyDescent="0.35"/>
    <row r="104274" customFormat="1" x14ac:dyDescent="0.35"/>
    <row r="104275" customFormat="1" x14ac:dyDescent="0.35"/>
    <row r="104276" customFormat="1" x14ac:dyDescent="0.35"/>
    <row r="104277" customFormat="1" x14ac:dyDescent="0.35"/>
    <row r="104278" customFormat="1" x14ac:dyDescent="0.35"/>
    <row r="104279" customFormat="1" x14ac:dyDescent="0.35"/>
    <row r="104280" customFormat="1" x14ac:dyDescent="0.35"/>
    <row r="104281" customFormat="1" x14ac:dyDescent="0.35"/>
    <row r="104282" customFormat="1" x14ac:dyDescent="0.35"/>
    <row r="104283" customFormat="1" x14ac:dyDescent="0.35"/>
    <row r="104284" customFormat="1" x14ac:dyDescent="0.35"/>
    <row r="104285" customFormat="1" x14ac:dyDescent="0.35"/>
    <row r="104286" customFormat="1" x14ac:dyDescent="0.35"/>
    <row r="104287" customFormat="1" x14ac:dyDescent="0.35"/>
    <row r="104288" customFormat="1" x14ac:dyDescent="0.35"/>
    <row r="104289" customFormat="1" x14ac:dyDescent="0.35"/>
    <row r="104290" customFormat="1" x14ac:dyDescent="0.35"/>
    <row r="104291" customFormat="1" x14ac:dyDescent="0.35"/>
    <row r="104292" customFormat="1" x14ac:dyDescent="0.35"/>
    <row r="104293" customFormat="1" x14ac:dyDescent="0.35"/>
    <row r="104294" customFormat="1" x14ac:dyDescent="0.35"/>
    <row r="104295" customFormat="1" x14ac:dyDescent="0.35"/>
    <row r="104296" customFormat="1" x14ac:dyDescent="0.35"/>
    <row r="104297" customFormat="1" x14ac:dyDescent="0.35"/>
    <row r="104298" customFormat="1" x14ac:dyDescent="0.35"/>
    <row r="104299" customFormat="1" x14ac:dyDescent="0.35"/>
    <row r="104300" customFormat="1" x14ac:dyDescent="0.35"/>
    <row r="104301" customFormat="1" x14ac:dyDescent="0.35"/>
    <row r="104302" customFormat="1" x14ac:dyDescent="0.35"/>
    <row r="104303" customFormat="1" x14ac:dyDescent="0.35"/>
    <row r="104304" customFormat="1" x14ac:dyDescent="0.35"/>
    <row r="104305" customFormat="1" x14ac:dyDescent="0.35"/>
    <row r="104306" customFormat="1" x14ac:dyDescent="0.35"/>
    <row r="104307" customFormat="1" x14ac:dyDescent="0.35"/>
    <row r="104308" customFormat="1" x14ac:dyDescent="0.35"/>
    <row r="104309" customFormat="1" x14ac:dyDescent="0.35"/>
    <row r="104310" customFormat="1" x14ac:dyDescent="0.35"/>
    <row r="104311" customFormat="1" x14ac:dyDescent="0.35"/>
    <row r="104312" customFormat="1" x14ac:dyDescent="0.35"/>
    <row r="104313" customFormat="1" x14ac:dyDescent="0.35"/>
    <row r="104314" customFormat="1" x14ac:dyDescent="0.35"/>
    <row r="104315" customFormat="1" x14ac:dyDescent="0.35"/>
    <row r="104316" customFormat="1" x14ac:dyDescent="0.35"/>
    <row r="104317" customFormat="1" x14ac:dyDescent="0.35"/>
    <row r="104318" customFormat="1" x14ac:dyDescent="0.35"/>
    <row r="104319" customFormat="1" x14ac:dyDescent="0.35"/>
    <row r="104320" customFormat="1" x14ac:dyDescent="0.35"/>
    <row r="104321" customFormat="1" x14ac:dyDescent="0.35"/>
    <row r="104322" customFormat="1" x14ac:dyDescent="0.35"/>
    <row r="104323" customFormat="1" x14ac:dyDescent="0.35"/>
    <row r="104324" customFormat="1" x14ac:dyDescent="0.35"/>
    <row r="104325" customFormat="1" x14ac:dyDescent="0.35"/>
    <row r="104326" customFormat="1" x14ac:dyDescent="0.35"/>
    <row r="104327" customFormat="1" x14ac:dyDescent="0.35"/>
    <row r="104328" customFormat="1" x14ac:dyDescent="0.35"/>
    <row r="104329" customFormat="1" x14ac:dyDescent="0.35"/>
    <row r="104330" customFormat="1" x14ac:dyDescent="0.35"/>
    <row r="104331" customFormat="1" x14ac:dyDescent="0.35"/>
    <row r="104332" customFormat="1" x14ac:dyDescent="0.35"/>
    <row r="104333" customFormat="1" x14ac:dyDescent="0.35"/>
    <row r="104334" customFormat="1" x14ac:dyDescent="0.35"/>
    <row r="104335" customFormat="1" x14ac:dyDescent="0.35"/>
    <row r="104336" customFormat="1" x14ac:dyDescent="0.35"/>
    <row r="104337" customFormat="1" x14ac:dyDescent="0.35"/>
    <row r="104338" customFormat="1" x14ac:dyDescent="0.35"/>
    <row r="104339" customFormat="1" x14ac:dyDescent="0.35"/>
    <row r="104340" customFormat="1" x14ac:dyDescent="0.35"/>
    <row r="104341" customFormat="1" x14ac:dyDescent="0.35"/>
    <row r="104342" customFormat="1" x14ac:dyDescent="0.35"/>
    <row r="104343" customFormat="1" x14ac:dyDescent="0.35"/>
    <row r="104344" customFormat="1" x14ac:dyDescent="0.35"/>
    <row r="104345" customFormat="1" x14ac:dyDescent="0.35"/>
    <row r="104346" customFormat="1" x14ac:dyDescent="0.35"/>
    <row r="104347" customFormat="1" x14ac:dyDescent="0.35"/>
    <row r="104348" customFormat="1" x14ac:dyDescent="0.35"/>
    <row r="104349" customFormat="1" x14ac:dyDescent="0.35"/>
    <row r="104350" customFormat="1" x14ac:dyDescent="0.35"/>
    <row r="104351" customFormat="1" x14ac:dyDescent="0.35"/>
    <row r="104352" customFormat="1" x14ac:dyDescent="0.35"/>
    <row r="104353" customFormat="1" x14ac:dyDescent="0.35"/>
    <row r="104354" customFormat="1" x14ac:dyDescent="0.35"/>
    <row r="104355" customFormat="1" x14ac:dyDescent="0.35"/>
    <row r="104356" customFormat="1" x14ac:dyDescent="0.35"/>
    <row r="104357" customFormat="1" x14ac:dyDescent="0.35"/>
    <row r="104358" customFormat="1" x14ac:dyDescent="0.35"/>
    <row r="104359" customFormat="1" x14ac:dyDescent="0.35"/>
    <row r="104360" customFormat="1" x14ac:dyDescent="0.35"/>
    <row r="104361" customFormat="1" x14ac:dyDescent="0.35"/>
    <row r="104362" customFormat="1" x14ac:dyDescent="0.35"/>
    <row r="104363" customFormat="1" x14ac:dyDescent="0.35"/>
    <row r="104364" customFormat="1" x14ac:dyDescent="0.35"/>
    <row r="104365" customFormat="1" x14ac:dyDescent="0.35"/>
    <row r="104366" customFormat="1" x14ac:dyDescent="0.35"/>
    <row r="104367" customFormat="1" x14ac:dyDescent="0.35"/>
    <row r="104368" customFormat="1" x14ac:dyDescent="0.35"/>
    <row r="104369" customFormat="1" x14ac:dyDescent="0.35"/>
    <row r="104370" customFormat="1" x14ac:dyDescent="0.35"/>
    <row r="104371" customFormat="1" x14ac:dyDescent="0.35"/>
    <row r="104372" customFormat="1" x14ac:dyDescent="0.35"/>
    <row r="104373" customFormat="1" x14ac:dyDescent="0.35"/>
    <row r="104374" customFormat="1" x14ac:dyDescent="0.35"/>
    <row r="104375" customFormat="1" x14ac:dyDescent="0.35"/>
    <row r="104376" customFormat="1" x14ac:dyDescent="0.35"/>
    <row r="104377" customFormat="1" x14ac:dyDescent="0.35"/>
    <row r="104378" customFormat="1" x14ac:dyDescent="0.35"/>
    <row r="104379" customFormat="1" x14ac:dyDescent="0.35"/>
    <row r="104380" customFormat="1" x14ac:dyDescent="0.35"/>
    <row r="104381" customFormat="1" x14ac:dyDescent="0.35"/>
    <row r="104382" customFormat="1" x14ac:dyDescent="0.35"/>
    <row r="104383" customFormat="1" x14ac:dyDescent="0.35"/>
    <row r="104384" customFormat="1" x14ac:dyDescent="0.35"/>
    <row r="104385" customFormat="1" x14ac:dyDescent="0.35"/>
    <row r="104386" customFormat="1" x14ac:dyDescent="0.35"/>
    <row r="104387" customFormat="1" x14ac:dyDescent="0.35"/>
    <row r="104388" customFormat="1" x14ac:dyDescent="0.35"/>
    <row r="104389" customFormat="1" x14ac:dyDescent="0.35"/>
    <row r="104390" customFormat="1" x14ac:dyDescent="0.35"/>
    <row r="104391" customFormat="1" x14ac:dyDescent="0.35"/>
    <row r="104392" customFormat="1" x14ac:dyDescent="0.35"/>
    <row r="104393" customFormat="1" x14ac:dyDescent="0.35"/>
    <row r="104394" customFormat="1" x14ac:dyDescent="0.35"/>
    <row r="104395" customFormat="1" x14ac:dyDescent="0.35"/>
    <row r="104396" customFormat="1" x14ac:dyDescent="0.35"/>
    <row r="104397" customFormat="1" x14ac:dyDescent="0.35"/>
    <row r="104398" customFormat="1" x14ac:dyDescent="0.35"/>
    <row r="104399" customFormat="1" x14ac:dyDescent="0.35"/>
    <row r="104400" customFormat="1" x14ac:dyDescent="0.35"/>
    <row r="104401" customFormat="1" x14ac:dyDescent="0.35"/>
    <row r="104402" customFormat="1" x14ac:dyDescent="0.35"/>
    <row r="104403" customFormat="1" x14ac:dyDescent="0.35"/>
    <row r="104404" customFormat="1" x14ac:dyDescent="0.35"/>
    <row r="104405" customFormat="1" x14ac:dyDescent="0.35"/>
    <row r="104406" customFormat="1" x14ac:dyDescent="0.35"/>
    <row r="104407" customFormat="1" x14ac:dyDescent="0.35"/>
    <row r="104408" customFormat="1" x14ac:dyDescent="0.35"/>
    <row r="104409" customFormat="1" x14ac:dyDescent="0.35"/>
    <row r="104410" customFormat="1" x14ac:dyDescent="0.35"/>
    <row r="104411" customFormat="1" x14ac:dyDescent="0.35"/>
    <row r="104412" customFormat="1" x14ac:dyDescent="0.35"/>
    <row r="104413" customFormat="1" x14ac:dyDescent="0.35"/>
    <row r="104414" customFormat="1" x14ac:dyDescent="0.35"/>
    <row r="104415" customFormat="1" x14ac:dyDescent="0.35"/>
    <row r="104416" customFormat="1" x14ac:dyDescent="0.35"/>
    <row r="104417" customFormat="1" x14ac:dyDescent="0.35"/>
    <row r="104418" customFormat="1" x14ac:dyDescent="0.35"/>
    <row r="104419" customFormat="1" x14ac:dyDescent="0.35"/>
    <row r="104420" customFormat="1" x14ac:dyDescent="0.35"/>
    <row r="104421" customFormat="1" x14ac:dyDescent="0.35"/>
    <row r="104422" customFormat="1" x14ac:dyDescent="0.35"/>
    <row r="104423" customFormat="1" x14ac:dyDescent="0.35"/>
    <row r="104424" customFormat="1" x14ac:dyDescent="0.35"/>
    <row r="104425" customFormat="1" x14ac:dyDescent="0.35"/>
    <row r="104426" customFormat="1" x14ac:dyDescent="0.35"/>
    <row r="104427" customFormat="1" x14ac:dyDescent="0.35"/>
    <row r="104428" customFormat="1" x14ac:dyDescent="0.35"/>
    <row r="104429" customFormat="1" x14ac:dyDescent="0.35"/>
    <row r="104430" customFormat="1" x14ac:dyDescent="0.35"/>
    <row r="104431" customFormat="1" x14ac:dyDescent="0.35"/>
    <row r="104432" customFormat="1" x14ac:dyDescent="0.35"/>
    <row r="104433" customFormat="1" x14ac:dyDescent="0.35"/>
    <row r="104434" customFormat="1" x14ac:dyDescent="0.35"/>
    <row r="104435" customFormat="1" x14ac:dyDescent="0.35"/>
    <row r="104436" customFormat="1" x14ac:dyDescent="0.35"/>
    <row r="104437" customFormat="1" x14ac:dyDescent="0.35"/>
    <row r="104438" customFormat="1" x14ac:dyDescent="0.35"/>
    <row r="104439" customFormat="1" x14ac:dyDescent="0.35"/>
    <row r="104440" customFormat="1" x14ac:dyDescent="0.35"/>
    <row r="104441" customFormat="1" x14ac:dyDescent="0.35"/>
    <row r="104442" customFormat="1" x14ac:dyDescent="0.35"/>
    <row r="104443" customFormat="1" x14ac:dyDescent="0.35"/>
    <row r="104444" customFormat="1" x14ac:dyDescent="0.35"/>
    <row r="104445" customFormat="1" x14ac:dyDescent="0.35"/>
    <row r="104446" customFormat="1" x14ac:dyDescent="0.35"/>
    <row r="104447" customFormat="1" x14ac:dyDescent="0.35"/>
    <row r="104448" customFormat="1" x14ac:dyDescent="0.35"/>
    <row r="104449" customFormat="1" x14ac:dyDescent="0.35"/>
    <row r="104450" customFormat="1" x14ac:dyDescent="0.35"/>
    <row r="104451" customFormat="1" x14ac:dyDescent="0.35"/>
    <row r="104452" customFormat="1" x14ac:dyDescent="0.35"/>
    <row r="104453" customFormat="1" x14ac:dyDescent="0.35"/>
    <row r="104454" customFormat="1" x14ac:dyDescent="0.35"/>
    <row r="104455" customFormat="1" x14ac:dyDescent="0.35"/>
    <row r="104456" customFormat="1" x14ac:dyDescent="0.35"/>
    <row r="104457" customFormat="1" x14ac:dyDescent="0.35"/>
    <row r="104458" customFormat="1" x14ac:dyDescent="0.35"/>
    <row r="104459" customFormat="1" x14ac:dyDescent="0.35"/>
    <row r="104460" customFormat="1" x14ac:dyDescent="0.35"/>
    <row r="104461" customFormat="1" x14ac:dyDescent="0.35"/>
    <row r="104462" customFormat="1" x14ac:dyDescent="0.35"/>
    <row r="104463" customFormat="1" x14ac:dyDescent="0.35"/>
    <row r="104464" customFormat="1" x14ac:dyDescent="0.35"/>
    <row r="104465" customFormat="1" x14ac:dyDescent="0.35"/>
    <row r="104466" customFormat="1" x14ac:dyDescent="0.35"/>
    <row r="104467" customFormat="1" x14ac:dyDescent="0.35"/>
    <row r="104468" customFormat="1" x14ac:dyDescent="0.35"/>
    <row r="104469" customFormat="1" x14ac:dyDescent="0.35"/>
    <row r="104470" customFormat="1" x14ac:dyDescent="0.35"/>
    <row r="104471" customFormat="1" x14ac:dyDescent="0.35"/>
    <row r="104472" customFormat="1" x14ac:dyDescent="0.35"/>
    <row r="104473" customFormat="1" x14ac:dyDescent="0.35"/>
    <row r="104474" customFormat="1" x14ac:dyDescent="0.35"/>
    <row r="104475" customFormat="1" x14ac:dyDescent="0.35"/>
    <row r="104476" customFormat="1" x14ac:dyDescent="0.35"/>
    <row r="104477" customFormat="1" x14ac:dyDescent="0.35"/>
    <row r="104478" customFormat="1" x14ac:dyDescent="0.35"/>
    <row r="104479" customFormat="1" x14ac:dyDescent="0.35"/>
    <row r="104480" customFormat="1" x14ac:dyDescent="0.35"/>
    <row r="104481" customFormat="1" x14ac:dyDescent="0.35"/>
    <row r="104482" customFormat="1" x14ac:dyDescent="0.35"/>
    <row r="104483" customFormat="1" x14ac:dyDescent="0.35"/>
    <row r="104484" customFormat="1" x14ac:dyDescent="0.35"/>
    <row r="104485" customFormat="1" x14ac:dyDescent="0.35"/>
    <row r="104486" customFormat="1" x14ac:dyDescent="0.35"/>
    <row r="104487" customFormat="1" x14ac:dyDescent="0.35"/>
    <row r="104488" customFormat="1" x14ac:dyDescent="0.35"/>
    <row r="104489" customFormat="1" x14ac:dyDescent="0.35"/>
    <row r="104490" customFormat="1" x14ac:dyDescent="0.35"/>
    <row r="104491" customFormat="1" x14ac:dyDescent="0.35"/>
    <row r="104492" customFormat="1" x14ac:dyDescent="0.35"/>
    <row r="104493" customFormat="1" x14ac:dyDescent="0.35"/>
    <row r="104494" customFormat="1" x14ac:dyDescent="0.35"/>
    <row r="104495" customFormat="1" x14ac:dyDescent="0.35"/>
    <row r="104496" customFormat="1" x14ac:dyDescent="0.35"/>
    <row r="104497" customFormat="1" x14ac:dyDescent="0.35"/>
    <row r="104498" customFormat="1" x14ac:dyDescent="0.35"/>
    <row r="104499" customFormat="1" x14ac:dyDescent="0.35"/>
    <row r="104500" customFormat="1" x14ac:dyDescent="0.35"/>
    <row r="104501" customFormat="1" x14ac:dyDescent="0.35"/>
    <row r="104502" customFormat="1" x14ac:dyDescent="0.35"/>
    <row r="104503" customFormat="1" x14ac:dyDescent="0.35"/>
    <row r="104504" customFormat="1" x14ac:dyDescent="0.35"/>
    <row r="104505" customFormat="1" x14ac:dyDescent="0.35"/>
    <row r="104506" customFormat="1" x14ac:dyDescent="0.35"/>
    <row r="104507" customFormat="1" x14ac:dyDescent="0.35"/>
    <row r="104508" customFormat="1" x14ac:dyDescent="0.35"/>
    <row r="104509" customFormat="1" x14ac:dyDescent="0.35"/>
    <row r="104510" customFormat="1" x14ac:dyDescent="0.35"/>
    <row r="104511" customFormat="1" x14ac:dyDescent="0.35"/>
    <row r="104512" customFormat="1" x14ac:dyDescent="0.35"/>
    <row r="104513" customFormat="1" x14ac:dyDescent="0.35"/>
    <row r="104514" customFormat="1" x14ac:dyDescent="0.35"/>
    <row r="104515" customFormat="1" x14ac:dyDescent="0.35"/>
    <row r="104516" customFormat="1" x14ac:dyDescent="0.35"/>
    <row r="104517" customFormat="1" x14ac:dyDescent="0.35"/>
    <row r="104518" customFormat="1" x14ac:dyDescent="0.35"/>
    <row r="104519" customFormat="1" x14ac:dyDescent="0.35"/>
    <row r="104520" customFormat="1" x14ac:dyDescent="0.35"/>
    <row r="104521" customFormat="1" x14ac:dyDescent="0.35"/>
    <row r="104522" customFormat="1" x14ac:dyDescent="0.35"/>
    <row r="104523" customFormat="1" x14ac:dyDescent="0.35"/>
    <row r="104524" customFormat="1" x14ac:dyDescent="0.35"/>
    <row r="104525" customFormat="1" x14ac:dyDescent="0.35"/>
    <row r="104526" customFormat="1" x14ac:dyDescent="0.35"/>
    <row r="104527" customFormat="1" x14ac:dyDescent="0.35"/>
    <row r="104528" customFormat="1" x14ac:dyDescent="0.35"/>
    <row r="104529" customFormat="1" x14ac:dyDescent="0.35"/>
    <row r="104530" customFormat="1" x14ac:dyDescent="0.35"/>
    <row r="104531" customFormat="1" x14ac:dyDescent="0.35"/>
    <row r="104532" customFormat="1" x14ac:dyDescent="0.35"/>
    <row r="104533" customFormat="1" x14ac:dyDescent="0.35"/>
    <row r="104534" customFormat="1" x14ac:dyDescent="0.35"/>
    <row r="104535" customFormat="1" x14ac:dyDescent="0.35"/>
    <row r="104536" customFormat="1" x14ac:dyDescent="0.35"/>
    <row r="104537" customFormat="1" x14ac:dyDescent="0.35"/>
    <row r="104538" customFormat="1" x14ac:dyDescent="0.35"/>
    <row r="104539" customFormat="1" x14ac:dyDescent="0.35"/>
    <row r="104540" customFormat="1" x14ac:dyDescent="0.35"/>
    <row r="104541" customFormat="1" x14ac:dyDescent="0.35"/>
    <row r="104542" customFormat="1" x14ac:dyDescent="0.35"/>
    <row r="104543" customFormat="1" x14ac:dyDescent="0.35"/>
    <row r="104544" customFormat="1" x14ac:dyDescent="0.35"/>
    <row r="104545" customFormat="1" x14ac:dyDescent="0.35"/>
    <row r="104546" customFormat="1" x14ac:dyDescent="0.35"/>
    <row r="104547" customFormat="1" x14ac:dyDescent="0.35"/>
    <row r="104548" customFormat="1" x14ac:dyDescent="0.35"/>
    <row r="104549" customFormat="1" x14ac:dyDescent="0.35"/>
    <row r="104550" customFormat="1" x14ac:dyDescent="0.35"/>
    <row r="104551" customFormat="1" x14ac:dyDescent="0.35"/>
    <row r="104552" customFormat="1" x14ac:dyDescent="0.35"/>
    <row r="104553" customFormat="1" x14ac:dyDescent="0.35"/>
    <row r="104554" customFormat="1" x14ac:dyDescent="0.35"/>
    <row r="104555" customFormat="1" x14ac:dyDescent="0.35"/>
    <row r="104556" customFormat="1" x14ac:dyDescent="0.35"/>
    <row r="104557" customFormat="1" x14ac:dyDescent="0.35"/>
    <row r="104558" customFormat="1" x14ac:dyDescent="0.35"/>
    <row r="104559" customFormat="1" x14ac:dyDescent="0.35"/>
    <row r="104560" customFormat="1" x14ac:dyDescent="0.35"/>
    <row r="104561" customFormat="1" x14ac:dyDescent="0.35"/>
    <row r="104562" customFormat="1" x14ac:dyDescent="0.35"/>
    <row r="104563" customFormat="1" x14ac:dyDescent="0.35"/>
    <row r="104564" customFormat="1" x14ac:dyDescent="0.35"/>
    <row r="104565" customFormat="1" x14ac:dyDescent="0.35"/>
    <row r="104566" customFormat="1" x14ac:dyDescent="0.35"/>
    <row r="104567" customFormat="1" x14ac:dyDescent="0.35"/>
    <row r="104568" customFormat="1" x14ac:dyDescent="0.35"/>
    <row r="104569" customFormat="1" x14ac:dyDescent="0.35"/>
    <row r="104570" customFormat="1" x14ac:dyDescent="0.35"/>
    <row r="104571" customFormat="1" x14ac:dyDescent="0.35"/>
    <row r="104572" customFormat="1" x14ac:dyDescent="0.35"/>
    <row r="104573" customFormat="1" x14ac:dyDescent="0.35"/>
    <row r="104574" customFormat="1" x14ac:dyDescent="0.35"/>
    <row r="104575" customFormat="1" x14ac:dyDescent="0.35"/>
    <row r="104576" customFormat="1" x14ac:dyDescent="0.35"/>
    <row r="104577" customFormat="1" x14ac:dyDescent="0.35"/>
    <row r="104578" customFormat="1" x14ac:dyDescent="0.35"/>
    <row r="104579" customFormat="1" x14ac:dyDescent="0.35"/>
    <row r="104580" customFormat="1" x14ac:dyDescent="0.35"/>
    <row r="104581" customFormat="1" x14ac:dyDescent="0.35"/>
    <row r="104582" customFormat="1" x14ac:dyDescent="0.35"/>
    <row r="104583" customFormat="1" x14ac:dyDescent="0.35"/>
    <row r="104584" customFormat="1" x14ac:dyDescent="0.35"/>
    <row r="104585" customFormat="1" x14ac:dyDescent="0.35"/>
    <row r="104586" customFormat="1" x14ac:dyDescent="0.35"/>
    <row r="104587" customFormat="1" x14ac:dyDescent="0.35"/>
    <row r="104588" customFormat="1" x14ac:dyDescent="0.35"/>
    <row r="104589" customFormat="1" x14ac:dyDescent="0.35"/>
    <row r="104590" customFormat="1" x14ac:dyDescent="0.35"/>
    <row r="104591" customFormat="1" x14ac:dyDescent="0.35"/>
    <row r="104592" customFormat="1" x14ac:dyDescent="0.35"/>
    <row r="104593" customFormat="1" x14ac:dyDescent="0.35"/>
    <row r="104594" customFormat="1" x14ac:dyDescent="0.35"/>
    <row r="104595" customFormat="1" x14ac:dyDescent="0.35"/>
    <row r="104596" customFormat="1" x14ac:dyDescent="0.35"/>
    <row r="104597" customFormat="1" x14ac:dyDescent="0.35"/>
    <row r="104598" customFormat="1" x14ac:dyDescent="0.35"/>
    <row r="104599" customFormat="1" x14ac:dyDescent="0.35"/>
    <row r="104600" customFormat="1" x14ac:dyDescent="0.35"/>
    <row r="104601" customFormat="1" x14ac:dyDescent="0.35"/>
    <row r="104602" customFormat="1" x14ac:dyDescent="0.35"/>
    <row r="104603" customFormat="1" x14ac:dyDescent="0.35"/>
    <row r="104604" customFormat="1" x14ac:dyDescent="0.35"/>
    <row r="104605" customFormat="1" x14ac:dyDescent="0.35"/>
    <row r="104606" customFormat="1" x14ac:dyDescent="0.35"/>
    <row r="104607" customFormat="1" x14ac:dyDescent="0.35"/>
    <row r="104608" customFormat="1" x14ac:dyDescent="0.35"/>
    <row r="104609" customFormat="1" x14ac:dyDescent="0.35"/>
    <row r="104610" customFormat="1" x14ac:dyDescent="0.35"/>
    <row r="104611" customFormat="1" x14ac:dyDescent="0.35"/>
    <row r="104612" customFormat="1" x14ac:dyDescent="0.35"/>
    <row r="104613" customFormat="1" x14ac:dyDescent="0.35"/>
    <row r="104614" customFormat="1" x14ac:dyDescent="0.35"/>
    <row r="104615" customFormat="1" x14ac:dyDescent="0.35"/>
    <row r="104616" customFormat="1" x14ac:dyDescent="0.35"/>
    <row r="104617" customFormat="1" x14ac:dyDescent="0.35"/>
    <row r="104618" customFormat="1" x14ac:dyDescent="0.35"/>
    <row r="104619" customFormat="1" x14ac:dyDescent="0.35"/>
    <row r="104620" customFormat="1" x14ac:dyDescent="0.35"/>
    <row r="104621" customFormat="1" x14ac:dyDescent="0.35"/>
    <row r="104622" customFormat="1" x14ac:dyDescent="0.35"/>
    <row r="104623" customFormat="1" x14ac:dyDescent="0.35"/>
    <row r="104624" customFormat="1" x14ac:dyDescent="0.35"/>
    <row r="104625" customFormat="1" x14ac:dyDescent="0.35"/>
    <row r="104626" customFormat="1" x14ac:dyDescent="0.35"/>
    <row r="104627" customFormat="1" x14ac:dyDescent="0.35"/>
    <row r="104628" customFormat="1" x14ac:dyDescent="0.35"/>
    <row r="104629" customFormat="1" x14ac:dyDescent="0.35"/>
    <row r="104630" customFormat="1" x14ac:dyDescent="0.35"/>
    <row r="104631" customFormat="1" x14ac:dyDescent="0.35"/>
    <row r="104632" customFormat="1" x14ac:dyDescent="0.35"/>
    <row r="104633" customFormat="1" x14ac:dyDescent="0.35"/>
    <row r="104634" customFormat="1" x14ac:dyDescent="0.35"/>
    <row r="104635" customFormat="1" x14ac:dyDescent="0.35"/>
    <row r="104636" customFormat="1" x14ac:dyDescent="0.35"/>
    <row r="104637" customFormat="1" x14ac:dyDescent="0.35"/>
    <row r="104638" customFormat="1" x14ac:dyDescent="0.35"/>
    <row r="104639" customFormat="1" x14ac:dyDescent="0.35"/>
    <row r="104640" customFormat="1" x14ac:dyDescent="0.35"/>
    <row r="104641" customFormat="1" x14ac:dyDescent="0.35"/>
    <row r="104642" customFormat="1" x14ac:dyDescent="0.35"/>
    <row r="104643" customFormat="1" x14ac:dyDescent="0.35"/>
    <row r="104644" customFormat="1" x14ac:dyDescent="0.35"/>
    <row r="104645" customFormat="1" x14ac:dyDescent="0.35"/>
    <row r="104646" customFormat="1" x14ac:dyDescent="0.35"/>
    <row r="104647" customFormat="1" x14ac:dyDescent="0.35"/>
    <row r="104648" customFormat="1" x14ac:dyDescent="0.35"/>
    <row r="104649" customFormat="1" x14ac:dyDescent="0.35"/>
    <row r="104650" customFormat="1" x14ac:dyDescent="0.35"/>
    <row r="104651" customFormat="1" x14ac:dyDescent="0.35"/>
    <row r="104652" customFormat="1" x14ac:dyDescent="0.35"/>
    <row r="104653" customFormat="1" x14ac:dyDescent="0.35"/>
    <row r="104654" customFormat="1" x14ac:dyDescent="0.35"/>
    <row r="104655" customFormat="1" x14ac:dyDescent="0.35"/>
    <row r="104656" customFormat="1" x14ac:dyDescent="0.35"/>
    <row r="104657" customFormat="1" x14ac:dyDescent="0.35"/>
    <row r="104658" customFormat="1" x14ac:dyDescent="0.35"/>
    <row r="104659" customFormat="1" x14ac:dyDescent="0.35"/>
    <row r="104660" customFormat="1" x14ac:dyDescent="0.35"/>
    <row r="104661" customFormat="1" x14ac:dyDescent="0.35"/>
    <row r="104662" customFormat="1" x14ac:dyDescent="0.35"/>
    <row r="104663" customFormat="1" x14ac:dyDescent="0.35"/>
    <row r="104664" customFormat="1" x14ac:dyDescent="0.35"/>
    <row r="104665" customFormat="1" x14ac:dyDescent="0.35"/>
    <row r="104666" customFormat="1" x14ac:dyDescent="0.35"/>
    <row r="104667" customFormat="1" x14ac:dyDescent="0.35"/>
    <row r="104668" customFormat="1" x14ac:dyDescent="0.35"/>
    <row r="104669" customFormat="1" x14ac:dyDescent="0.35"/>
    <row r="104670" customFormat="1" x14ac:dyDescent="0.35"/>
    <row r="104671" customFormat="1" x14ac:dyDescent="0.35"/>
    <row r="104672" customFormat="1" x14ac:dyDescent="0.35"/>
    <row r="104673" customFormat="1" x14ac:dyDescent="0.35"/>
    <row r="104674" customFormat="1" x14ac:dyDescent="0.35"/>
    <row r="104675" customFormat="1" x14ac:dyDescent="0.35"/>
    <row r="104676" customFormat="1" x14ac:dyDescent="0.35"/>
    <row r="104677" customFormat="1" x14ac:dyDescent="0.35"/>
    <row r="104678" customFormat="1" x14ac:dyDescent="0.35"/>
    <row r="104679" customFormat="1" x14ac:dyDescent="0.35"/>
    <row r="104680" customFormat="1" x14ac:dyDescent="0.35"/>
    <row r="104681" customFormat="1" x14ac:dyDescent="0.35"/>
    <row r="104682" customFormat="1" x14ac:dyDescent="0.35"/>
    <row r="104683" customFormat="1" x14ac:dyDescent="0.35"/>
    <row r="104684" customFormat="1" x14ac:dyDescent="0.35"/>
    <row r="104685" customFormat="1" x14ac:dyDescent="0.35"/>
    <row r="104686" customFormat="1" x14ac:dyDescent="0.35"/>
    <row r="104687" customFormat="1" x14ac:dyDescent="0.35"/>
    <row r="104688" customFormat="1" x14ac:dyDescent="0.35"/>
    <row r="104689" customFormat="1" x14ac:dyDescent="0.35"/>
    <row r="104690" customFormat="1" x14ac:dyDescent="0.35"/>
    <row r="104691" customFormat="1" x14ac:dyDescent="0.35"/>
    <row r="104692" customFormat="1" x14ac:dyDescent="0.35"/>
    <row r="104693" customFormat="1" x14ac:dyDescent="0.35"/>
    <row r="104694" customFormat="1" x14ac:dyDescent="0.35"/>
    <row r="104695" customFormat="1" x14ac:dyDescent="0.35"/>
    <row r="104696" customFormat="1" x14ac:dyDescent="0.35"/>
    <row r="104697" customFormat="1" x14ac:dyDescent="0.35"/>
    <row r="104698" customFormat="1" x14ac:dyDescent="0.35"/>
    <row r="104699" customFormat="1" x14ac:dyDescent="0.35"/>
    <row r="104700" customFormat="1" x14ac:dyDescent="0.35"/>
    <row r="104701" customFormat="1" x14ac:dyDescent="0.35"/>
    <row r="104702" customFormat="1" x14ac:dyDescent="0.35"/>
    <row r="104703" customFormat="1" x14ac:dyDescent="0.35"/>
    <row r="104704" customFormat="1" x14ac:dyDescent="0.35"/>
    <row r="104705" customFormat="1" x14ac:dyDescent="0.35"/>
    <row r="104706" customFormat="1" x14ac:dyDescent="0.35"/>
    <row r="104707" customFormat="1" x14ac:dyDescent="0.35"/>
    <row r="104708" customFormat="1" x14ac:dyDescent="0.35"/>
    <row r="104709" customFormat="1" x14ac:dyDescent="0.35"/>
    <row r="104710" customFormat="1" x14ac:dyDescent="0.35"/>
    <row r="104711" customFormat="1" x14ac:dyDescent="0.35"/>
    <row r="104712" customFormat="1" x14ac:dyDescent="0.35"/>
    <row r="104713" customFormat="1" x14ac:dyDescent="0.35"/>
    <row r="104714" customFormat="1" x14ac:dyDescent="0.35"/>
    <row r="104715" customFormat="1" x14ac:dyDescent="0.35"/>
    <row r="104716" customFormat="1" x14ac:dyDescent="0.35"/>
    <row r="104717" customFormat="1" x14ac:dyDescent="0.35"/>
    <row r="104718" customFormat="1" x14ac:dyDescent="0.35"/>
    <row r="104719" customFormat="1" x14ac:dyDescent="0.35"/>
    <row r="104720" customFormat="1" x14ac:dyDescent="0.35"/>
    <row r="104721" customFormat="1" x14ac:dyDescent="0.35"/>
    <row r="104722" customFormat="1" x14ac:dyDescent="0.35"/>
    <row r="104723" customFormat="1" x14ac:dyDescent="0.35"/>
    <row r="104724" customFormat="1" x14ac:dyDescent="0.35"/>
    <row r="104725" customFormat="1" x14ac:dyDescent="0.35"/>
    <row r="104726" customFormat="1" x14ac:dyDescent="0.35"/>
    <row r="104727" customFormat="1" x14ac:dyDescent="0.35"/>
    <row r="104728" customFormat="1" x14ac:dyDescent="0.35"/>
    <row r="104729" customFormat="1" x14ac:dyDescent="0.35"/>
    <row r="104730" customFormat="1" x14ac:dyDescent="0.35"/>
    <row r="104731" customFormat="1" x14ac:dyDescent="0.35"/>
    <row r="104732" customFormat="1" x14ac:dyDescent="0.35"/>
    <row r="104733" customFormat="1" x14ac:dyDescent="0.35"/>
    <row r="104734" customFormat="1" x14ac:dyDescent="0.35"/>
    <row r="104735" customFormat="1" x14ac:dyDescent="0.35"/>
    <row r="104736" customFormat="1" x14ac:dyDescent="0.35"/>
    <row r="104737" customFormat="1" x14ac:dyDescent="0.35"/>
    <row r="104738" customFormat="1" x14ac:dyDescent="0.35"/>
    <row r="104739" customFormat="1" x14ac:dyDescent="0.35"/>
    <row r="104740" customFormat="1" x14ac:dyDescent="0.35"/>
    <row r="104741" customFormat="1" x14ac:dyDescent="0.35"/>
    <row r="104742" customFormat="1" x14ac:dyDescent="0.35"/>
    <row r="104743" customFormat="1" x14ac:dyDescent="0.35"/>
    <row r="104744" customFormat="1" x14ac:dyDescent="0.35"/>
    <row r="104745" customFormat="1" x14ac:dyDescent="0.35"/>
    <row r="104746" customFormat="1" x14ac:dyDescent="0.35"/>
    <row r="104747" customFormat="1" x14ac:dyDescent="0.35"/>
    <row r="104748" customFormat="1" x14ac:dyDescent="0.35"/>
    <row r="104749" customFormat="1" x14ac:dyDescent="0.35"/>
    <row r="104750" customFormat="1" x14ac:dyDescent="0.35"/>
    <row r="104751" customFormat="1" x14ac:dyDescent="0.35"/>
    <row r="104752" customFormat="1" x14ac:dyDescent="0.35"/>
    <row r="104753" customFormat="1" x14ac:dyDescent="0.35"/>
    <row r="104754" customFormat="1" x14ac:dyDescent="0.35"/>
    <row r="104755" customFormat="1" x14ac:dyDescent="0.35"/>
    <row r="104756" customFormat="1" x14ac:dyDescent="0.35"/>
    <row r="104757" customFormat="1" x14ac:dyDescent="0.35"/>
    <row r="104758" customFormat="1" x14ac:dyDescent="0.35"/>
    <row r="104759" customFormat="1" x14ac:dyDescent="0.35"/>
    <row r="104760" customFormat="1" x14ac:dyDescent="0.35"/>
    <row r="104761" customFormat="1" x14ac:dyDescent="0.35"/>
    <row r="104762" customFormat="1" x14ac:dyDescent="0.35"/>
    <row r="104763" customFormat="1" x14ac:dyDescent="0.35"/>
    <row r="104764" customFormat="1" x14ac:dyDescent="0.35"/>
    <row r="104765" customFormat="1" x14ac:dyDescent="0.35"/>
    <row r="104766" customFormat="1" x14ac:dyDescent="0.35"/>
    <row r="104767" customFormat="1" x14ac:dyDescent="0.35"/>
    <row r="104768" customFormat="1" x14ac:dyDescent="0.35"/>
    <row r="104769" customFormat="1" x14ac:dyDescent="0.35"/>
    <row r="104770" customFormat="1" x14ac:dyDescent="0.35"/>
    <row r="104771" customFormat="1" x14ac:dyDescent="0.35"/>
    <row r="104772" customFormat="1" x14ac:dyDescent="0.35"/>
    <row r="104773" customFormat="1" x14ac:dyDescent="0.35"/>
    <row r="104774" customFormat="1" x14ac:dyDescent="0.35"/>
    <row r="104775" customFormat="1" x14ac:dyDescent="0.35"/>
    <row r="104776" customFormat="1" x14ac:dyDescent="0.35"/>
    <row r="104777" customFormat="1" x14ac:dyDescent="0.35"/>
    <row r="104778" customFormat="1" x14ac:dyDescent="0.35"/>
    <row r="104779" customFormat="1" x14ac:dyDescent="0.35"/>
    <row r="104780" customFormat="1" x14ac:dyDescent="0.35"/>
    <row r="104781" customFormat="1" x14ac:dyDescent="0.35"/>
    <row r="104782" customFormat="1" x14ac:dyDescent="0.35"/>
    <row r="104783" customFormat="1" x14ac:dyDescent="0.35"/>
    <row r="104784" customFormat="1" x14ac:dyDescent="0.35"/>
    <row r="104785" customFormat="1" x14ac:dyDescent="0.35"/>
    <row r="104786" customFormat="1" x14ac:dyDescent="0.35"/>
    <row r="104787" customFormat="1" x14ac:dyDescent="0.35"/>
    <row r="104788" customFormat="1" x14ac:dyDescent="0.35"/>
    <row r="104789" customFormat="1" x14ac:dyDescent="0.35"/>
    <row r="104790" customFormat="1" x14ac:dyDescent="0.35"/>
    <row r="104791" customFormat="1" x14ac:dyDescent="0.35"/>
    <row r="104792" customFormat="1" x14ac:dyDescent="0.35"/>
    <row r="104793" customFormat="1" x14ac:dyDescent="0.35"/>
    <row r="104794" customFormat="1" x14ac:dyDescent="0.35"/>
    <row r="104795" customFormat="1" x14ac:dyDescent="0.35"/>
    <row r="104796" customFormat="1" x14ac:dyDescent="0.35"/>
    <row r="104797" customFormat="1" x14ac:dyDescent="0.35"/>
    <row r="104798" customFormat="1" x14ac:dyDescent="0.35"/>
    <row r="104799" customFormat="1" x14ac:dyDescent="0.35"/>
    <row r="104800" customFormat="1" x14ac:dyDescent="0.35"/>
    <row r="104801" customFormat="1" x14ac:dyDescent="0.35"/>
    <row r="104802" customFormat="1" x14ac:dyDescent="0.35"/>
    <row r="104803" customFormat="1" x14ac:dyDescent="0.35"/>
    <row r="104804" customFormat="1" x14ac:dyDescent="0.35"/>
    <row r="104805" customFormat="1" x14ac:dyDescent="0.35"/>
    <row r="104806" customFormat="1" x14ac:dyDescent="0.35"/>
    <row r="104807" customFormat="1" x14ac:dyDescent="0.35"/>
    <row r="104808" customFormat="1" x14ac:dyDescent="0.35"/>
    <row r="104809" customFormat="1" x14ac:dyDescent="0.35"/>
    <row r="104810" customFormat="1" x14ac:dyDescent="0.35"/>
    <row r="104811" customFormat="1" x14ac:dyDescent="0.35"/>
    <row r="104812" customFormat="1" x14ac:dyDescent="0.35"/>
    <row r="104813" customFormat="1" x14ac:dyDescent="0.35"/>
    <row r="104814" customFormat="1" x14ac:dyDescent="0.35"/>
    <row r="104815" customFormat="1" x14ac:dyDescent="0.35"/>
    <row r="104816" customFormat="1" x14ac:dyDescent="0.35"/>
    <row r="104817" customFormat="1" x14ac:dyDescent="0.35"/>
    <row r="104818" customFormat="1" x14ac:dyDescent="0.35"/>
    <row r="104819" customFormat="1" x14ac:dyDescent="0.35"/>
    <row r="104820" customFormat="1" x14ac:dyDescent="0.35"/>
    <row r="104821" customFormat="1" x14ac:dyDescent="0.35"/>
    <row r="104822" customFormat="1" x14ac:dyDescent="0.35"/>
    <row r="104823" customFormat="1" x14ac:dyDescent="0.35"/>
    <row r="104824" customFormat="1" x14ac:dyDescent="0.35"/>
    <row r="104825" customFormat="1" x14ac:dyDescent="0.35"/>
    <row r="104826" customFormat="1" x14ac:dyDescent="0.35"/>
    <row r="104827" customFormat="1" x14ac:dyDescent="0.35"/>
    <row r="104828" customFormat="1" x14ac:dyDescent="0.35"/>
    <row r="104829" customFormat="1" x14ac:dyDescent="0.35"/>
    <row r="104830" customFormat="1" x14ac:dyDescent="0.35"/>
    <row r="104831" customFormat="1" x14ac:dyDescent="0.35"/>
    <row r="104832" customFormat="1" x14ac:dyDescent="0.35"/>
    <row r="104833" customFormat="1" x14ac:dyDescent="0.35"/>
    <row r="104834" customFormat="1" x14ac:dyDescent="0.35"/>
    <row r="104835" customFormat="1" x14ac:dyDescent="0.35"/>
    <row r="104836" customFormat="1" x14ac:dyDescent="0.35"/>
    <row r="104837" customFormat="1" x14ac:dyDescent="0.35"/>
    <row r="104838" customFormat="1" x14ac:dyDescent="0.35"/>
    <row r="104839" customFormat="1" x14ac:dyDescent="0.35"/>
    <row r="104840" customFormat="1" x14ac:dyDescent="0.35"/>
    <row r="104841" customFormat="1" x14ac:dyDescent="0.35"/>
    <row r="104842" customFormat="1" x14ac:dyDescent="0.35"/>
    <row r="104843" customFormat="1" x14ac:dyDescent="0.35"/>
    <row r="104844" customFormat="1" x14ac:dyDescent="0.35"/>
    <row r="104845" customFormat="1" x14ac:dyDescent="0.35"/>
    <row r="104846" customFormat="1" x14ac:dyDescent="0.35"/>
    <row r="104847" customFormat="1" x14ac:dyDescent="0.35"/>
    <row r="104848" customFormat="1" x14ac:dyDescent="0.35"/>
    <row r="104849" customFormat="1" x14ac:dyDescent="0.35"/>
    <row r="104850" customFormat="1" x14ac:dyDescent="0.35"/>
    <row r="104851" customFormat="1" x14ac:dyDescent="0.35"/>
    <row r="104852" customFormat="1" x14ac:dyDescent="0.35"/>
    <row r="104853" customFormat="1" x14ac:dyDescent="0.35"/>
    <row r="104854" customFormat="1" x14ac:dyDescent="0.35"/>
    <row r="104855" customFormat="1" x14ac:dyDescent="0.35"/>
    <row r="104856" customFormat="1" x14ac:dyDescent="0.35"/>
    <row r="104857" customFormat="1" x14ac:dyDescent="0.35"/>
    <row r="104858" customFormat="1" x14ac:dyDescent="0.35"/>
    <row r="104859" customFormat="1" x14ac:dyDescent="0.35"/>
    <row r="104860" customFormat="1" x14ac:dyDescent="0.35"/>
    <row r="104861" customFormat="1" x14ac:dyDescent="0.35"/>
    <row r="104862" customFormat="1" x14ac:dyDescent="0.35"/>
    <row r="104863" customFormat="1" x14ac:dyDescent="0.35"/>
    <row r="104864" customFormat="1" x14ac:dyDescent="0.35"/>
    <row r="104865" customFormat="1" x14ac:dyDescent="0.35"/>
    <row r="104866" customFormat="1" x14ac:dyDescent="0.35"/>
    <row r="104867" customFormat="1" x14ac:dyDescent="0.35"/>
    <row r="104868" customFormat="1" x14ac:dyDescent="0.35"/>
    <row r="104869" customFormat="1" x14ac:dyDescent="0.35"/>
    <row r="104870" customFormat="1" x14ac:dyDescent="0.35"/>
    <row r="104871" customFormat="1" x14ac:dyDescent="0.35"/>
    <row r="104872" customFormat="1" x14ac:dyDescent="0.35"/>
    <row r="104873" customFormat="1" x14ac:dyDescent="0.35"/>
    <row r="104874" customFormat="1" x14ac:dyDescent="0.35"/>
    <row r="104875" customFormat="1" x14ac:dyDescent="0.35"/>
    <row r="104876" customFormat="1" x14ac:dyDescent="0.35"/>
    <row r="104877" customFormat="1" x14ac:dyDescent="0.35"/>
    <row r="104878" customFormat="1" x14ac:dyDescent="0.35"/>
    <row r="104879" customFormat="1" x14ac:dyDescent="0.35"/>
    <row r="104880" customFormat="1" x14ac:dyDescent="0.35"/>
    <row r="104881" customFormat="1" x14ac:dyDescent="0.35"/>
    <row r="104882" customFormat="1" x14ac:dyDescent="0.35"/>
    <row r="104883" customFormat="1" x14ac:dyDescent="0.35"/>
    <row r="104884" customFormat="1" x14ac:dyDescent="0.35"/>
    <row r="104885" customFormat="1" x14ac:dyDescent="0.35"/>
    <row r="104886" customFormat="1" x14ac:dyDescent="0.35"/>
    <row r="104887" customFormat="1" x14ac:dyDescent="0.35"/>
    <row r="104888" customFormat="1" x14ac:dyDescent="0.35"/>
    <row r="104889" customFormat="1" x14ac:dyDescent="0.35"/>
    <row r="104890" customFormat="1" x14ac:dyDescent="0.35"/>
    <row r="104891" customFormat="1" x14ac:dyDescent="0.35"/>
    <row r="104892" customFormat="1" x14ac:dyDescent="0.35"/>
    <row r="104893" customFormat="1" x14ac:dyDescent="0.35"/>
    <row r="104894" customFormat="1" x14ac:dyDescent="0.35"/>
    <row r="104895" customFormat="1" x14ac:dyDescent="0.35"/>
    <row r="104896" customFormat="1" x14ac:dyDescent="0.35"/>
    <row r="104897" customFormat="1" x14ac:dyDescent="0.35"/>
    <row r="104898" customFormat="1" x14ac:dyDescent="0.35"/>
    <row r="104899" customFormat="1" x14ac:dyDescent="0.35"/>
    <row r="104900" customFormat="1" x14ac:dyDescent="0.35"/>
    <row r="104901" customFormat="1" x14ac:dyDescent="0.35"/>
    <row r="104902" customFormat="1" x14ac:dyDescent="0.35"/>
    <row r="104903" customFormat="1" x14ac:dyDescent="0.35"/>
    <row r="104904" customFormat="1" x14ac:dyDescent="0.35"/>
    <row r="104905" customFormat="1" x14ac:dyDescent="0.35"/>
    <row r="104906" customFormat="1" x14ac:dyDescent="0.35"/>
    <row r="104907" customFormat="1" x14ac:dyDescent="0.35"/>
    <row r="104908" customFormat="1" x14ac:dyDescent="0.35"/>
    <row r="104909" customFormat="1" x14ac:dyDescent="0.35"/>
    <row r="104910" customFormat="1" x14ac:dyDescent="0.35"/>
    <row r="104911" customFormat="1" x14ac:dyDescent="0.35"/>
    <row r="104912" customFormat="1" x14ac:dyDescent="0.35"/>
    <row r="104913" customFormat="1" x14ac:dyDescent="0.35"/>
    <row r="104914" customFormat="1" x14ac:dyDescent="0.35"/>
    <row r="104915" customFormat="1" x14ac:dyDescent="0.35"/>
    <row r="104916" customFormat="1" x14ac:dyDescent="0.35"/>
    <row r="104917" customFormat="1" x14ac:dyDescent="0.35"/>
    <row r="104918" customFormat="1" x14ac:dyDescent="0.35"/>
    <row r="104919" customFormat="1" x14ac:dyDescent="0.35"/>
    <row r="104920" customFormat="1" x14ac:dyDescent="0.35"/>
    <row r="104921" customFormat="1" x14ac:dyDescent="0.35"/>
    <row r="104922" customFormat="1" x14ac:dyDescent="0.35"/>
    <row r="104923" customFormat="1" x14ac:dyDescent="0.35"/>
    <row r="104924" customFormat="1" x14ac:dyDescent="0.35"/>
    <row r="104925" customFormat="1" x14ac:dyDescent="0.35"/>
    <row r="104926" customFormat="1" x14ac:dyDescent="0.35"/>
    <row r="104927" customFormat="1" x14ac:dyDescent="0.35"/>
    <row r="104928" customFormat="1" x14ac:dyDescent="0.35"/>
    <row r="104929" customFormat="1" x14ac:dyDescent="0.35"/>
    <row r="104930" customFormat="1" x14ac:dyDescent="0.35"/>
    <row r="104931" customFormat="1" x14ac:dyDescent="0.35"/>
    <row r="104932" customFormat="1" x14ac:dyDescent="0.35"/>
    <row r="104933" customFormat="1" x14ac:dyDescent="0.35"/>
    <row r="104934" customFormat="1" x14ac:dyDescent="0.35"/>
    <row r="104935" customFormat="1" x14ac:dyDescent="0.35"/>
    <row r="104936" customFormat="1" x14ac:dyDescent="0.35"/>
    <row r="104937" customFormat="1" x14ac:dyDescent="0.35"/>
    <row r="104938" customFormat="1" x14ac:dyDescent="0.35"/>
    <row r="104939" customFormat="1" x14ac:dyDescent="0.35"/>
    <row r="104940" customFormat="1" x14ac:dyDescent="0.35"/>
    <row r="104941" customFormat="1" x14ac:dyDescent="0.35"/>
    <row r="104942" customFormat="1" x14ac:dyDescent="0.35"/>
    <row r="104943" customFormat="1" x14ac:dyDescent="0.35"/>
    <row r="104944" customFormat="1" x14ac:dyDescent="0.35"/>
    <row r="104945" customFormat="1" x14ac:dyDescent="0.35"/>
    <row r="104946" customFormat="1" x14ac:dyDescent="0.35"/>
    <row r="104947" customFormat="1" x14ac:dyDescent="0.35"/>
    <row r="104948" customFormat="1" x14ac:dyDescent="0.35"/>
    <row r="104949" customFormat="1" x14ac:dyDescent="0.35"/>
    <row r="104950" customFormat="1" x14ac:dyDescent="0.35"/>
    <row r="104951" customFormat="1" x14ac:dyDescent="0.35"/>
    <row r="104952" customFormat="1" x14ac:dyDescent="0.35"/>
    <row r="104953" customFormat="1" x14ac:dyDescent="0.35"/>
    <row r="104954" customFormat="1" x14ac:dyDescent="0.35"/>
    <row r="104955" customFormat="1" x14ac:dyDescent="0.35"/>
    <row r="104956" customFormat="1" x14ac:dyDescent="0.35"/>
    <row r="104957" customFormat="1" x14ac:dyDescent="0.35"/>
    <row r="104958" customFormat="1" x14ac:dyDescent="0.35"/>
    <row r="104959" customFormat="1" x14ac:dyDescent="0.35"/>
    <row r="104960" customFormat="1" x14ac:dyDescent="0.35"/>
    <row r="104961" customFormat="1" x14ac:dyDescent="0.35"/>
    <row r="104962" customFormat="1" x14ac:dyDescent="0.35"/>
    <row r="104963" customFormat="1" x14ac:dyDescent="0.35"/>
    <row r="104964" customFormat="1" x14ac:dyDescent="0.35"/>
    <row r="104965" customFormat="1" x14ac:dyDescent="0.35"/>
    <row r="104966" customFormat="1" x14ac:dyDescent="0.35"/>
    <row r="104967" customFormat="1" x14ac:dyDescent="0.35"/>
    <row r="104968" customFormat="1" x14ac:dyDescent="0.35"/>
    <row r="104969" customFormat="1" x14ac:dyDescent="0.35"/>
    <row r="104970" customFormat="1" x14ac:dyDescent="0.35"/>
    <row r="104971" customFormat="1" x14ac:dyDescent="0.35"/>
    <row r="104972" customFormat="1" x14ac:dyDescent="0.35"/>
    <row r="104973" customFormat="1" x14ac:dyDescent="0.35"/>
    <row r="104974" customFormat="1" x14ac:dyDescent="0.35"/>
    <row r="104975" customFormat="1" x14ac:dyDescent="0.35"/>
    <row r="104976" customFormat="1" x14ac:dyDescent="0.35"/>
    <row r="104977" customFormat="1" x14ac:dyDescent="0.35"/>
    <row r="104978" customFormat="1" x14ac:dyDescent="0.35"/>
    <row r="104979" customFormat="1" x14ac:dyDescent="0.35"/>
    <row r="104980" customFormat="1" x14ac:dyDescent="0.35"/>
    <row r="104981" customFormat="1" x14ac:dyDescent="0.35"/>
    <row r="104982" customFormat="1" x14ac:dyDescent="0.35"/>
    <row r="104983" customFormat="1" x14ac:dyDescent="0.35"/>
    <row r="104984" customFormat="1" x14ac:dyDescent="0.35"/>
    <row r="104985" customFormat="1" x14ac:dyDescent="0.35"/>
    <row r="104986" customFormat="1" x14ac:dyDescent="0.35"/>
    <row r="104987" customFormat="1" x14ac:dyDescent="0.35"/>
    <row r="104988" customFormat="1" x14ac:dyDescent="0.35"/>
    <row r="104989" customFormat="1" x14ac:dyDescent="0.35"/>
    <row r="104990" customFormat="1" x14ac:dyDescent="0.35"/>
    <row r="104991" customFormat="1" x14ac:dyDescent="0.35"/>
    <row r="104992" customFormat="1" x14ac:dyDescent="0.35"/>
    <row r="104993" customFormat="1" x14ac:dyDescent="0.35"/>
    <row r="104994" customFormat="1" x14ac:dyDescent="0.35"/>
    <row r="104995" customFormat="1" x14ac:dyDescent="0.35"/>
    <row r="104996" customFormat="1" x14ac:dyDescent="0.35"/>
    <row r="104997" customFormat="1" x14ac:dyDescent="0.35"/>
    <row r="104998" customFormat="1" x14ac:dyDescent="0.35"/>
    <row r="104999" customFormat="1" x14ac:dyDescent="0.35"/>
    <row r="105000" customFormat="1" x14ac:dyDescent="0.35"/>
    <row r="105001" customFormat="1" x14ac:dyDescent="0.35"/>
    <row r="105002" customFormat="1" x14ac:dyDescent="0.35"/>
    <row r="105003" customFormat="1" x14ac:dyDescent="0.35"/>
    <row r="105004" customFormat="1" x14ac:dyDescent="0.35"/>
    <row r="105005" customFormat="1" x14ac:dyDescent="0.35"/>
    <row r="105006" customFormat="1" x14ac:dyDescent="0.35"/>
    <row r="105007" customFormat="1" x14ac:dyDescent="0.35"/>
    <row r="105008" customFormat="1" x14ac:dyDescent="0.35"/>
    <row r="105009" customFormat="1" x14ac:dyDescent="0.35"/>
    <row r="105010" customFormat="1" x14ac:dyDescent="0.35"/>
    <row r="105011" customFormat="1" x14ac:dyDescent="0.35"/>
    <row r="105012" customFormat="1" x14ac:dyDescent="0.35"/>
    <row r="105013" customFormat="1" x14ac:dyDescent="0.35"/>
    <row r="105014" customFormat="1" x14ac:dyDescent="0.35"/>
    <row r="105015" customFormat="1" x14ac:dyDescent="0.35"/>
    <row r="105016" customFormat="1" x14ac:dyDescent="0.35"/>
    <row r="105017" customFormat="1" x14ac:dyDescent="0.35"/>
    <row r="105018" customFormat="1" x14ac:dyDescent="0.35"/>
    <row r="105019" customFormat="1" x14ac:dyDescent="0.35"/>
    <row r="105020" customFormat="1" x14ac:dyDescent="0.35"/>
    <row r="105021" customFormat="1" x14ac:dyDescent="0.35"/>
    <row r="105022" customFormat="1" x14ac:dyDescent="0.35"/>
    <row r="105023" customFormat="1" x14ac:dyDescent="0.35"/>
    <row r="105024" customFormat="1" x14ac:dyDescent="0.35"/>
    <row r="105025" customFormat="1" x14ac:dyDescent="0.35"/>
    <row r="105026" customFormat="1" x14ac:dyDescent="0.35"/>
    <row r="105027" customFormat="1" x14ac:dyDescent="0.35"/>
    <row r="105028" customFormat="1" x14ac:dyDescent="0.35"/>
    <row r="105029" customFormat="1" x14ac:dyDescent="0.35"/>
    <row r="105030" customFormat="1" x14ac:dyDescent="0.35"/>
    <row r="105031" customFormat="1" x14ac:dyDescent="0.35"/>
    <row r="105032" customFormat="1" x14ac:dyDescent="0.35"/>
    <row r="105033" customFormat="1" x14ac:dyDescent="0.35"/>
    <row r="105034" customFormat="1" x14ac:dyDescent="0.35"/>
    <row r="105035" customFormat="1" x14ac:dyDescent="0.35"/>
    <row r="105036" customFormat="1" x14ac:dyDescent="0.35"/>
    <row r="105037" customFormat="1" x14ac:dyDescent="0.35"/>
    <row r="105038" customFormat="1" x14ac:dyDescent="0.35"/>
    <row r="105039" customFormat="1" x14ac:dyDescent="0.35"/>
    <row r="105040" customFormat="1" x14ac:dyDescent="0.35"/>
    <row r="105041" customFormat="1" x14ac:dyDescent="0.35"/>
    <row r="105042" customFormat="1" x14ac:dyDescent="0.35"/>
    <row r="105043" customFormat="1" x14ac:dyDescent="0.35"/>
    <row r="105044" customFormat="1" x14ac:dyDescent="0.35"/>
    <row r="105045" customFormat="1" x14ac:dyDescent="0.35"/>
    <row r="105046" customFormat="1" x14ac:dyDescent="0.35"/>
    <row r="105047" customFormat="1" x14ac:dyDescent="0.35"/>
    <row r="105048" customFormat="1" x14ac:dyDescent="0.35"/>
    <row r="105049" customFormat="1" x14ac:dyDescent="0.35"/>
    <row r="105050" customFormat="1" x14ac:dyDescent="0.35"/>
    <row r="105051" customFormat="1" x14ac:dyDescent="0.35"/>
    <row r="105052" customFormat="1" x14ac:dyDescent="0.35"/>
    <row r="105053" customFormat="1" x14ac:dyDescent="0.35"/>
    <row r="105054" customFormat="1" x14ac:dyDescent="0.35"/>
    <row r="105055" customFormat="1" x14ac:dyDescent="0.35"/>
    <row r="105056" customFormat="1" x14ac:dyDescent="0.35"/>
    <row r="105057" customFormat="1" x14ac:dyDescent="0.35"/>
    <row r="105058" customFormat="1" x14ac:dyDescent="0.35"/>
    <row r="105059" customFormat="1" x14ac:dyDescent="0.35"/>
    <row r="105060" customFormat="1" x14ac:dyDescent="0.35"/>
    <row r="105061" customFormat="1" x14ac:dyDescent="0.35"/>
    <row r="105062" customFormat="1" x14ac:dyDescent="0.35"/>
    <row r="105063" customFormat="1" x14ac:dyDescent="0.35"/>
    <row r="105064" customFormat="1" x14ac:dyDescent="0.35"/>
    <row r="105065" customFormat="1" x14ac:dyDescent="0.35"/>
    <row r="105066" customFormat="1" x14ac:dyDescent="0.35"/>
    <row r="105067" customFormat="1" x14ac:dyDescent="0.35"/>
    <row r="105068" customFormat="1" x14ac:dyDescent="0.35"/>
    <row r="105069" customFormat="1" x14ac:dyDescent="0.35"/>
    <row r="105070" customFormat="1" x14ac:dyDescent="0.35"/>
    <row r="105071" customFormat="1" x14ac:dyDescent="0.35"/>
    <row r="105072" customFormat="1" x14ac:dyDescent="0.35"/>
    <row r="105073" customFormat="1" x14ac:dyDescent="0.35"/>
    <row r="105074" customFormat="1" x14ac:dyDescent="0.35"/>
    <row r="105075" customFormat="1" x14ac:dyDescent="0.35"/>
    <row r="105076" customFormat="1" x14ac:dyDescent="0.35"/>
    <row r="105077" customFormat="1" x14ac:dyDescent="0.35"/>
    <row r="105078" customFormat="1" x14ac:dyDescent="0.35"/>
    <row r="105079" customFormat="1" x14ac:dyDescent="0.35"/>
    <row r="105080" customFormat="1" x14ac:dyDescent="0.35"/>
    <row r="105081" customFormat="1" x14ac:dyDescent="0.35"/>
    <row r="105082" customFormat="1" x14ac:dyDescent="0.35"/>
    <row r="105083" customFormat="1" x14ac:dyDescent="0.35"/>
    <row r="105084" customFormat="1" x14ac:dyDescent="0.35"/>
    <row r="105085" customFormat="1" x14ac:dyDescent="0.35"/>
    <row r="105086" customFormat="1" x14ac:dyDescent="0.35"/>
    <row r="105087" customFormat="1" x14ac:dyDescent="0.35"/>
    <row r="105088" customFormat="1" x14ac:dyDescent="0.35"/>
    <row r="105089" customFormat="1" x14ac:dyDescent="0.35"/>
    <row r="105090" customFormat="1" x14ac:dyDescent="0.35"/>
    <row r="105091" customFormat="1" x14ac:dyDescent="0.35"/>
    <row r="105092" customFormat="1" x14ac:dyDescent="0.35"/>
    <row r="105093" customFormat="1" x14ac:dyDescent="0.35"/>
    <row r="105094" customFormat="1" x14ac:dyDescent="0.35"/>
    <row r="105095" customFormat="1" x14ac:dyDescent="0.35"/>
    <row r="105096" customFormat="1" x14ac:dyDescent="0.35"/>
    <row r="105097" customFormat="1" x14ac:dyDescent="0.35"/>
    <row r="105098" customFormat="1" x14ac:dyDescent="0.35"/>
    <row r="105099" customFormat="1" x14ac:dyDescent="0.35"/>
    <row r="105100" customFormat="1" x14ac:dyDescent="0.35"/>
    <row r="105101" customFormat="1" x14ac:dyDescent="0.35"/>
    <row r="105102" customFormat="1" x14ac:dyDescent="0.35"/>
    <row r="105103" customFormat="1" x14ac:dyDescent="0.35"/>
    <row r="105104" customFormat="1" x14ac:dyDescent="0.35"/>
    <row r="105105" customFormat="1" x14ac:dyDescent="0.35"/>
    <row r="105106" customFormat="1" x14ac:dyDescent="0.35"/>
    <row r="105107" customFormat="1" x14ac:dyDescent="0.35"/>
    <row r="105108" customFormat="1" x14ac:dyDescent="0.35"/>
    <row r="105109" customFormat="1" x14ac:dyDescent="0.35"/>
    <row r="105110" customFormat="1" x14ac:dyDescent="0.35"/>
    <row r="105111" customFormat="1" x14ac:dyDescent="0.35"/>
    <row r="105112" customFormat="1" x14ac:dyDescent="0.35"/>
    <row r="105113" customFormat="1" x14ac:dyDescent="0.35"/>
    <row r="105114" customFormat="1" x14ac:dyDescent="0.35"/>
    <row r="105115" customFormat="1" x14ac:dyDescent="0.35"/>
    <row r="105116" customFormat="1" x14ac:dyDescent="0.35"/>
    <row r="105117" customFormat="1" x14ac:dyDescent="0.35"/>
    <row r="105118" customFormat="1" x14ac:dyDescent="0.35"/>
    <row r="105119" customFormat="1" x14ac:dyDescent="0.35"/>
    <row r="105120" customFormat="1" x14ac:dyDescent="0.35"/>
    <row r="105121" customFormat="1" x14ac:dyDescent="0.35"/>
    <row r="105122" customFormat="1" x14ac:dyDescent="0.35"/>
    <row r="105123" customFormat="1" x14ac:dyDescent="0.35"/>
    <row r="105124" customFormat="1" x14ac:dyDescent="0.35"/>
    <row r="105125" customFormat="1" x14ac:dyDescent="0.35"/>
    <row r="105126" customFormat="1" x14ac:dyDescent="0.35"/>
    <row r="105127" customFormat="1" x14ac:dyDescent="0.35"/>
    <row r="105128" customFormat="1" x14ac:dyDescent="0.35"/>
    <row r="105129" customFormat="1" x14ac:dyDescent="0.35"/>
    <row r="105130" customFormat="1" x14ac:dyDescent="0.35"/>
    <row r="105131" customFormat="1" x14ac:dyDescent="0.35"/>
    <row r="105132" customFormat="1" x14ac:dyDescent="0.35"/>
    <row r="105133" customFormat="1" x14ac:dyDescent="0.35"/>
    <row r="105134" customFormat="1" x14ac:dyDescent="0.35"/>
    <row r="105135" customFormat="1" x14ac:dyDescent="0.35"/>
    <row r="105136" customFormat="1" x14ac:dyDescent="0.35"/>
    <row r="105137" customFormat="1" x14ac:dyDescent="0.35"/>
    <row r="105138" customFormat="1" x14ac:dyDescent="0.35"/>
    <row r="105139" customFormat="1" x14ac:dyDescent="0.35"/>
    <row r="105140" customFormat="1" x14ac:dyDescent="0.35"/>
    <row r="105141" customFormat="1" x14ac:dyDescent="0.35"/>
    <row r="105142" customFormat="1" x14ac:dyDescent="0.35"/>
    <row r="105143" customFormat="1" x14ac:dyDescent="0.35"/>
    <row r="105144" customFormat="1" x14ac:dyDescent="0.35"/>
    <row r="105145" customFormat="1" x14ac:dyDescent="0.35"/>
    <row r="105146" customFormat="1" x14ac:dyDescent="0.35"/>
    <row r="105147" customFormat="1" x14ac:dyDescent="0.35"/>
    <row r="105148" customFormat="1" x14ac:dyDescent="0.35"/>
    <row r="105149" customFormat="1" x14ac:dyDescent="0.35"/>
    <row r="105150" customFormat="1" x14ac:dyDescent="0.35"/>
    <row r="105151" customFormat="1" x14ac:dyDescent="0.35"/>
    <row r="105152" customFormat="1" x14ac:dyDescent="0.35"/>
    <row r="105153" customFormat="1" x14ac:dyDescent="0.35"/>
    <row r="105154" customFormat="1" x14ac:dyDescent="0.35"/>
    <row r="105155" customFormat="1" x14ac:dyDescent="0.35"/>
    <row r="105156" customFormat="1" x14ac:dyDescent="0.35"/>
    <row r="105157" customFormat="1" x14ac:dyDescent="0.35"/>
    <row r="105158" customFormat="1" x14ac:dyDescent="0.35"/>
    <row r="105159" customFormat="1" x14ac:dyDescent="0.35"/>
    <row r="105160" customFormat="1" x14ac:dyDescent="0.35"/>
    <row r="105161" customFormat="1" x14ac:dyDescent="0.35"/>
    <row r="105162" customFormat="1" x14ac:dyDescent="0.35"/>
    <row r="105163" customFormat="1" x14ac:dyDescent="0.35"/>
    <row r="105164" customFormat="1" x14ac:dyDescent="0.35"/>
    <row r="105165" customFormat="1" x14ac:dyDescent="0.35"/>
    <row r="105166" customFormat="1" x14ac:dyDescent="0.35"/>
    <row r="105167" customFormat="1" x14ac:dyDescent="0.35"/>
    <row r="105168" customFormat="1" x14ac:dyDescent="0.35"/>
    <row r="105169" customFormat="1" x14ac:dyDescent="0.35"/>
    <row r="105170" customFormat="1" x14ac:dyDescent="0.35"/>
    <row r="105171" customFormat="1" x14ac:dyDescent="0.35"/>
    <row r="105172" customFormat="1" x14ac:dyDescent="0.35"/>
    <row r="105173" customFormat="1" x14ac:dyDescent="0.35"/>
    <row r="105174" customFormat="1" x14ac:dyDescent="0.35"/>
    <row r="105175" customFormat="1" x14ac:dyDescent="0.35"/>
    <row r="105176" customFormat="1" x14ac:dyDescent="0.35"/>
    <row r="105177" customFormat="1" x14ac:dyDescent="0.35"/>
    <row r="105178" customFormat="1" x14ac:dyDescent="0.35"/>
    <row r="105179" customFormat="1" x14ac:dyDescent="0.35"/>
    <row r="105180" customFormat="1" x14ac:dyDescent="0.35"/>
    <row r="105181" customFormat="1" x14ac:dyDescent="0.35"/>
    <row r="105182" customFormat="1" x14ac:dyDescent="0.35"/>
    <row r="105183" customFormat="1" x14ac:dyDescent="0.35"/>
    <row r="105184" customFormat="1" x14ac:dyDescent="0.35"/>
    <row r="105185" customFormat="1" x14ac:dyDescent="0.35"/>
    <row r="105186" customFormat="1" x14ac:dyDescent="0.35"/>
    <row r="105187" customFormat="1" x14ac:dyDescent="0.35"/>
    <row r="105188" customFormat="1" x14ac:dyDescent="0.35"/>
    <row r="105189" customFormat="1" x14ac:dyDescent="0.35"/>
    <row r="105190" customFormat="1" x14ac:dyDescent="0.35"/>
    <row r="105191" customFormat="1" x14ac:dyDescent="0.35"/>
    <row r="105192" customFormat="1" x14ac:dyDescent="0.35"/>
    <row r="105193" customFormat="1" x14ac:dyDescent="0.35"/>
    <row r="105194" customFormat="1" x14ac:dyDescent="0.35"/>
    <row r="105195" customFormat="1" x14ac:dyDescent="0.35"/>
    <row r="105196" customFormat="1" x14ac:dyDescent="0.35"/>
    <row r="105197" customFormat="1" x14ac:dyDescent="0.35"/>
    <row r="105198" customFormat="1" x14ac:dyDescent="0.35"/>
    <row r="105199" customFormat="1" x14ac:dyDescent="0.35"/>
    <row r="105200" customFormat="1" x14ac:dyDescent="0.35"/>
    <row r="105201" customFormat="1" x14ac:dyDescent="0.35"/>
    <row r="105202" customFormat="1" x14ac:dyDescent="0.35"/>
    <row r="105203" customFormat="1" x14ac:dyDescent="0.35"/>
    <row r="105204" customFormat="1" x14ac:dyDescent="0.35"/>
    <row r="105205" customFormat="1" x14ac:dyDescent="0.35"/>
    <row r="105206" customFormat="1" x14ac:dyDescent="0.35"/>
    <row r="105207" customFormat="1" x14ac:dyDescent="0.35"/>
    <row r="105208" customFormat="1" x14ac:dyDescent="0.35"/>
    <row r="105209" customFormat="1" x14ac:dyDescent="0.35"/>
    <row r="105210" customFormat="1" x14ac:dyDescent="0.35"/>
    <row r="105211" customFormat="1" x14ac:dyDescent="0.35"/>
    <row r="105212" customFormat="1" x14ac:dyDescent="0.35"/>
    <row r="105213" customFormat="1" x14ac:dyDescent="0.35"/>
    <row r="105214" customFormat="1" x14ac:dyDescent="0.35"/>
    <row r="105215" customFormat="1" x14ac:dyDescent="0.35"/>
    <row r="105216" customFormat="1" x14ac:dyDescent="0.35"/>
    <row r="105217" customFormat="1" x14ac:dyDescent="0.35"/>
    <row r="105218" customFormat="1" x14ac:dyDescent="0.35"/>
    <row r="105219" customFormat="1" x14ac:dyDescent="0.35"/>
    <row r="105220" customFormat="1" x14ac:dyDescent="0.35"/>
    <row r="105221" customFormat="1" x14ac:dyDescent="0.35"/>
    <row r="105222" customFormat="1" x14ac:dyDescent="0.35"/>
    <row r="105223" customFormat="1" x14ac:dyDescent="0.35"/>
    <row r="105224" customFormat="1" x14ac:dyDescent="0.35"/>
    <row r="105225" customFormat="1" x14ac:dyDescent="0.35"/>
    <row r="105226" customFormat="1" x14ac:dyDescent="0.35"/>
    <row r="105227" customFormat="1" x14ac:dyDescent="0.35"/>
    <row r="105228" customFormat="1" x14ac:dyDescent="0.35"/>
    <row r="105229" customFormat="1" x14ac:dyDescent="0.35"/>
    <row r="105230" customFormat="1" x14ac:dyDescent="0.35"/>
    <row r="105231" customFormat="1" x14ac:dyDescent="0.35"/>
    <row r="105232" customFormat="1" x14ac:dyDescent="0.35"/>
    <row r="105233" customFormat="1" x14ac:dyDescent="0.35"/>
    <row r="105234" customFormat="1" x14ac:dyDescent="0.35"/>
    <row r="105235" customFormat="1" x14ac:dyDescent="0.35"/>
    <row r="105236" customFormat="1" x14ac:dyDescent="0.35"/>
    <row r="105237" customFormat="1" x14ac:dyDescent="0.35"/>
    <row r="105238" customFormat="1" x14ac:dyDescent="0.35"/>
    <row r="105239" customFormat="1" x14ac:dyDescent="0.35"/>
    <row r="105240" customFormat="1" x14ac:dyDescent="0.35"/>
    <row r="105241" customFormat="1" x14ac:dyDescent="0.35"/>
    <row r="105242" customFormat="1" x14ac:dyDescent="0.35"/>
    <row r="105243" customFormat="1" x14ac:dyDescent="0.35"/>
    <row r="105244" customFormat="1" x14ac:dyDescent="0.35"/>
    <row r="105245" customFormat="1" x14ac:dyDescent="0.35"/>
    <row r="105246" customFormat="1" x14ac:dyDescent="0.35"/>
    <row r="105247" customFormat="1" x14ac:dyDescent="0.35"/>
    <row r="105248" customFormat="1" x14ac:dyDescent="0.35"/>
    <row r="105249" customFormat="1" x14ac:dyDescent="0.35"/>
    <row r="105250" customFormat="1" x14ac:dyDescent="0.35"/>
    <row r="105251" customFormat="1" x14ac:dyDescent="0.35"/>
    <row r="105252" customFormat="1" x14ac:dyDescent="0.35"/>
    <row r="105253" customFormat="1" x14ac:dyDescent="0.35"/>
    <row r="105254" customFormat="1" x14ac:dyDescent="0.35"/>
    <row r="105255" customFormat="1" x14ac:dyDescent="0.35"/>
    <row r="105256" customFormat="1" x14ac:dyDescent="0.35"/>
    <row r="105257" customFormat="1" x14ac:dyDescent="0.35"/>
    <row r="105258" customFormat="1" x14ac:dyDescent="0.35"/>
    <row r="105259" customFormat="1" x14ac:dyDescent="0.35"/>
    <row r="105260" customFormat="1" x14ac:dyDescent="0.35"/>
    <row r="105261" customFormat="1" x14ac:dyDescent="0.35"/>
    <row r="105262" customFormat="1" x14ac:dyDescent="0.35"/>
    <row r="105263" customFormat="1" x14ac:dyDescent="0.35"/>
    <row r="105264" customFormat="1" x14ac:dyDescent="0.35"/>
    <row r="105265" customFormat="1" x14ac:dyDescent="0.35"/>
    <row r="105266" customFormat="1" x14ac:dyDescent="0.35"/>
    <row r="105267" customFormat="1" x14ac:dyDescent="0.35"/>
    <row r="105268" customFormat="1" x14ac:dyDescent="0.35"/>
    <row r="105269" customFormat="1" x14ac:dyDescent="0.35"/>
    <row r="105270" customFormat="1" x14ac:dyDescent="0.35"/>
    <row r="105271" customFormat="1" x14ac:dyDescent="0.35"/>
    <row r="105272" customFormat="1" x14ac:dyDescent="0.35"/>
    <row r="105273" customFormat="1" x14ac:dyDescent="0.35"/>
    <row r="105274" customFormat="1" x14ac:dyDescent="0.35"/>
    <row r="105275" customFormat="1" x14ac:dyDescent="0.35"/>
    <row r="105276" customFormat="1" x14ac:dyDescent="0.35"/>
    <row r="105277" customFormat="1" x14ac:dyDescent="0.35"/>
    <row r="105278" customFormat="1" x14ac:dyDescent="0.35"/>
    <row r="105279" customFormat="1" x14ac:dyDescent="0.35"/>
    <row r="105280" customFormat="1" x14ac:dyDescent="0.35"/>
    <row r="105281" customFormat="1" x14ac:dyDescent="0.35"/>
    <row r="105282" customFormat="1" x14ac:dyDescent="0.35"/>
    <row r="105283" customFormat="1" x14ac:dyDescent="0.35"/>
    <row r="105284" customFormat="1" x14ac:dyDescent="0.35"/>
    <row r="105285" customFormat="1" x14ac:dyDescent="0.35"/>
    <row r="105286" customFormat="1" x14ac:dyDescent="0.35"/>
    <row r="105287" customFormat="1" x14ac:dyDescent="0.35"/>
    <row r="105288" customFormat="1" x14ac:dyDescent="0.35"/>
    <row r="105289" customFormat="1" x14ac:dyDescent="0.35"/>
    <row r="105290" customFormat="1" x14ac:dyDescent="0.35"/>
    <row r="105291" customFormat="1" x14ac:dyDescent="0.35"/>
    <row r="105292" customFormat="1" x14ac:dyDescent="0.35"/>
    <row r="105293" customFormat="1" x14ac:dyDescent="0.35"/>
    <row r="105294" customFormat="1" x14ac:dyDescent="0.35"/>
    <row r="105295" customFormat="1" x14ac:dyDescent="0.35"/>
    <row r="105296" customFormat="1" x14ac:dyDescent="0.35"/>
    <row r="105297" customFormat="1" x14ac:dyDescent="0.35"/>
    <row r="105298" customFormat="1" x14ac:dyDescent="0.35"/>
    <row r="105299" customFormat="1" x14ac:dyDescent="0.35"/>
    <row r="105300" customFormat="1" x14ac:dyDescent="0.35"/>
    <row r="105301" customFormat="1" x14ac:dyDescent="0.35"/>
    <row r="105302" customFormat="1" x14ac:dyDescent="0.35"/>
    <row r="105303" customFormat="1" x14ac:dyDescent="0.35"/>
    <row r="105304" customFormat="1" x14ac:dyDescent="0.35"/>
    <row r="105305" customFormat="1" x14ac:dyDescent="0.35"/>
    <row r="105306" customFormat="1" x14ac:dyDescent="0.35"/>
    <row r="105307" customFormat="1" x14ac:dyDescent="0.35"/>
    <row r="105308" customFormat="1" x14ac:dyDescent="0.35"/>
    <row r="105309" customFormat="1" x14ac:dyDescent="0.35"/>
    <row r="105310" customFormat="1" x14ac:dyDescent="0.35"/>
    <row r="105311" customFormat="1" x14ac:dyDescent="0.35"/>
    <row r="105312" customFormat="1" x14ac:dyDescent="0.35"/>
    <row r="105313" customFormat="1" x14ac:dyDescent="0.35"/>
    <row r="105314" customFormat="1" x14ac:dyDescent="0.35"/>
    <row r="105315" customFormat="1" x14ac:dyDescent="0.35"/>
    <row r="105316" customFormat="1" x14ac:dyDescent="0.35"/>
    <row r="105317" customFormat="1" x14ac:dyDescent="0.35"/>
    <row r="105318" customFormat="1" x14ac:dyDescent="0.35"/>
    <row r="105319" customFormat="1" x14ac:dyDescent="0.35"/>
    <row r="105320" customFormat="1" x14ac:dyDescent="0.35"/>
    <row r="105321" customFormat="1" x14ac:dyDescent="0.35"/>
    <row r="105322" customFormat="1" x14ac:dyDescent="0.35"/>
    <row r="105323" customFormat="1" x14ac:dyDescent="0.35"/>
    <row r="105324" customFormat="1" x14ac:dyDescent="0.35"/>
    <row r="105325" customFormat="1" x14ac:dyDescent="0.35"/>
    <row r="105326" customFormat="1" x14ac:dyDescent="0.35"/>
    <row r="105327" customFormat="1" x14ac:dyDescent="0.35"/>
    <row r="105328" customFormat="1" x14ac:dyDescent="0.35"/>
    <row r="105329" customFormat="1" x14ac:dyDescent="0.35"/>
    <row r="105330" customFormat="1" x14ac:dyDescent="0.35"/>
    <row r="105331" customFormat="1" x14ac:dyDescent="0.35"/>
    <row r="105332" customFormat="1" x14ac:dyDescent="0.35"/>
    <row r="105333" customFormat="1" x14ac:dyDescent="0.35"/>
    <row r="105334" customFormat="1" x14ac:dyDescent="0.35"/>
    <row r="105335" customFormat="1" x14ac:dyDescent="0.35"/>
    <row r="105336" customFormat="1" x14ac:dyDescent="0.35"/>
    <row r="105337" customFormat="1" x14ac:dyDescent="0.35"/>
    <row r="105338" customFormat="1" x14ac:dyDescent="0.35"/>
    <row r="105339" customFormat="1" x14ac:dyDescent="0.35"/>
    <row r="105340" customFormat="1" x14ac:dyDescent="0.35"/>
    <row r="105341" customFormat="1" x14ac:dyDescent="0.35"/>
    <row r="105342" customFormat="1" x14ac:dyDescent="0.35"/>
    <row r="105343" customFormat="1" x14ac:dyDescent="0.35"/>
    <row r="105344" customFormat="1" x14ac:dyDescent="0.35"/>
    <row r="105345" customFormat="1" x14ac:dyDescent="0.35"/>
    <row r="105346" customFormat="1" x14ac:dyDescent="0.35"/>
    <row r="105347" customFormat="1" x14ac:dyDescent="0.35"/>
    <row r="105348" customFormat="1" x14ac:dyDescent="0.35"/>
    <row r="105349" customFormat="1" x14ac:dyDescent="0.35"/>
    <row r="105350" customFormat="1" x14ac:dyDescent="0.35"/>
    <row r="105351" customFormat="1" x14ac:dyDescent="0.35"/>
    <row r="105352" customFormat="1" x14ac:dyDescent="0.35"/>
    <row r="105353" customFormat="1" x14ac:dyDescent="0.35"/>
    <row r="105354" customFormat="1" x14ac:dyDescent="0.35"/>
    <row r="105355" customFormat="1" x14ac:dyDescent="0.35"/>
    <row r="105356" customFormat="1" x14ac:dyDescent="0.35"/>
    <row r="105357" customFormat="1" x14ac:dyDescent="0.35"/>
    <row r="105358" customFormat="1" x14ac:dyDescent="0.35"/>
    <row r="105359" customFormat="1" x14ac:dyDescent="0.35"/>
    <row r="105360" customFormat="1" x14ac:dyDescent="0.35"/>
    <row r="105361" customFormat="1" x14ac:dyDescent="0.35"/>
    <row r="105362" customFormat="1" x14ac:dyDescent="0.35"/>
    <row r="105363" customFormat="1" x14ac:dyDescent="0.35"/>
    <row r="105364" customFormat="1" x14ac:dyDescent="0.35"/>
    <row r="105365" customFormat="1" x14ac:dyDescent="0.35"/>
    <row r="105366" customFormat="1" x14ac:dyDescent="0.35"/>
    <row r="105367" customFormat="1" x14ac:dyDescent="0.35"/>
    <row r="105368" customFormat="1" x14ac:dyDescent="0.35"/>
    <row r="105369" customFormat="1" x14ac:dyDescent="0.35"/>
    <row r="105370" customFormat="1" x14ac:dyDescent="0.35"/>
    <row r="105371" customFormat="1" x14ac:dyDescent="0.35"/>
    <row r="105372" customFormat="1" x14ac:dyDescent="0.35"/>
    <row r="105373" customFormat="1" x14ac:dyDescent="0.35"/>
    <row r="105374" customFormat="1" x14ac:dyDescent="0.35"/>
    <row r="105375" customFormat="1" x14ac:dyDescent="0.35"/>
    <row r="105376" customFormat="1" x14ac:dyDescent="0.35"/>
    <row r="105377" customFormat="1" x14ac:dyDescent="0.35"/>
    <row r="105378" customFormat="1" x14ac:dyDescent="0.35"/>
    <row r="105379" customFormat="1" x14ac:dyDescent="0.35"/>
    <row r="105380" customFormat="1" x14ac:dyDescent="0.35"/>
    <row r="105381" customFormat="1" x14ac:dyDescent="0.35"/>
    <row r="105382" customFormat="1" x14ac:dyDescent="0.35"/>
    <row r="105383" customFormat="1" x14ac:dyDescent="0.35"/>
    <row r="105384" customFormat="1" x14ac:dyDescent="0.35"/>
    <row r="105385" customFormat="1" x14ac:dyDescent="0.35"/>
    <row r="105386" customFormat="1" x14ac:dyDescent="0.35"/>
    <row r="105387" customFormat="1" x14ac:dyDescent="0.35"/>
    <row r="105388" customFormat="1" x14ac:dyDescent="0.35"/>
    <row r="105389" customFormat="1" x14ac:dyDescent="0.35"/>
    <row r="105390" customFormat="1" x14ac:dyDescent="0.35"/>
    <row r="105391" customFormat="1" x14ac:dyDescent="0.35"/>
    <row r="105392" customFormat="1" x14ac:dyDescent="0.35"/>
    <row r="105393" customFormat="1" x14ac:dyDescent="0.35"/>
    <row r="105394" customFormat="1" x14ac:dyDescent="0.35"/>
    <row r="105395" customFormat="1" x14ac:dyDescent="0.35"/>
    <row r="105396" customFormat="1" x14ac:dyDescent="0.35"/>
    <row r="105397" customFormat="1" x14ac:dyDescent="0.35"/>
    <row r="105398" customFormat="1" x14ac:dyDescent="0.35"/>
    <row r="105399" customFormat="1" x14ac:dyDescent="0.35"/>
    <row r="105400" customFormat="1" x14ac:dyDescent="0.35"/>
    <row r="105401" customFormat="1" x14ac:dyDescent="0.35"/>
    <row r="105402" customFormat="1" x14ac:dyDescent="0.35"/>
    <row r="105403" customFormat="1" x14ac:dyDescent="0.35"/>
    <row r="105404" customFormat="1" x14ac:dyDescent="0.35"/>
    <row r="105405" customFormat="1" x14ac:dyDescent="0.35"/>
    <row r="105406" customFormat="1" x14ac:dyDescent="0.35"/>
    <row r="105407" customFormat="1" x14ac:dyDescent="0.35"/>
    <row r="105408" customFormat="1" x14ac:dyDescent="0.35"/>
    <row r="105409" customFormat="1" x14ac:dyDescent="0.35"/>
    <row r="105410" customFormat="1" x14ac:dyDescent="0.35"/>
    <row r="105411" customFormat="1" x14ac:dyDescent="0.35"/>
    <row r="105412" customFormat="1" x14ac:dyDescent="0.35"/>
    <row r="105413" customFormat="1" x14ac:dyDescent="0.35"/>
    <row r="105414" customFormat="1" x14ac:dyDescent="0.35"/>
    <row r="105415" customFormat="1" x14ac:dyDescent="0.35"/>
    <row r="105416" customFormat="1" x14ac:dyDescent="0.35"/>
    <row r="105417" customFormat="1" x14ac:dyDescent="0.35"/>
    <row r="105418" customFormat="1" x14ac:dyDescent="0.35"/>
    <row r="105419" customFormat="1" x14ac:dyDescent="0.35"/>
    <row r="105420" customFormat="1" x14ac:dyDescent="0.35"/>
    <row r="105421" customFormat="1" x14ac:dyDescent="0.35"/>
    <row r="105422" customFormat="1" x14ac:dyDescent="0.35"/>
    <row r="105423" customFormat="1" x14ac:dyDescent="0.35"/>
    <row r="105424" customFormat="1" x14ac:dyDescent="0.35"/>
    <row r="105425" customFormat="1" x14ac:dyDescent="0.35"/>
    <row r="105426" customFormat="1" x14ac:dyDescent="0.35"/>
    <row r="105427" customFormat="1" x14ac:dyDescent="0.35"/>
    <row r="105428" customFormat="1" x14ac:dyDescent="0.35"/>
    <row r="105429" customFormat="1" x14ac:dyDescent="0.35"/>
    <row r="105430" customFormat="1" x14ac:dyDescent="0.35"/>
    <row r="105431" customFormat="1" x14ac:dyDescent="0.35"/>
    <row r="105432" customFormat="1" x14ac:dyDescent="0.35"/>
    <row r="105433" customFormat="1" x14ac:dyDescent="0.35"/>
    <row r="105434" customFormat="1" x14ac:dyDescent="0.35"/>
    <row r="105435" customFormat="1" x14ac:dyDescent="0.35"/>
    <row r="105436" customFormat="1" x14ac:dyDescent="0.35"/>
    <row r="105437" customFormat="1" x14ac:dyDescent="0.35"/>
    <row r="105438" customFormat="1" x14ac:dyDescent="0.35"/>
    <row r="105439" customFormat="1" x14ac:dyDescent="0.35"/>
    <row r="105440" customFormat="1" x14ac:dyDescent="0.35"/>
    <row r="105441" customFormat="1" x14ac:dyDescent="0.35"/>
    <row r="105442" customFormat="1" x14ac:dyDescent="0.35"/>
    <row r="105443" customFormat="1" x14ac:dyDescent="0.35"/>
    <row r="105444" customFormat="1" x14ac:dyDescent="0.35"/>
    <row r="105445" customFormat="1" x14ac:dyDescent="0.35"/>
    <row r="105446" customFormat="1" x14ac:dyDescent="0.35"/>
    <row r="105447" customFormat="1" x14ac:dyDescent="0.35"/>
    <row r="105448" customFormat="1" x14ac:dyDescent="0.35"/>
    <row r="105449" customFormat="1" x14ac:dyDescent="0.35"/>
    <row r="105450" customFormat="1" x14ac:dyDescent="0.35"/>
    <row r="105451" customFormat="1" x14ac:dyDescent="0.35"/>
    <row r="105452" customFormat="1" x14ac:dyDescent="0.35"/>
    <row r="105453" customFormat="1" x14ac:dyDescent="0.35"/>
    <row r="105454" customFormat="1" x14ac:dyDescent="0.35"/>
    <row r="105455" customFormat="1" x14ac:dyDescent="0.35"/>
    <row r="105456" customFormat="1" x14ac:dyDescent="0.35"/>
    <row r="105457" customFormat="1" x14ac:dyDescent="0.35"/>
    <row r="105458" customFormat="1" x14ac:dyDescent="0.35"/>
    <row r="105459" customFormat="1" x14ac:dyDescent="0.35"/>
    <row r="105460" customFormat="1" x14ac:dyDescent="0.35"/>
    <row r="105461" customFormat="1" x14ac:dyDescent="0.35"/>
    <row r="105462" customFormat="1" x14ac:dyDescent="0.35"/>
    <row r="105463" customFormat="1" x14ac:dyDescent="0.35"/>
    <row r="105464" customFormat="1" x14ac:dyDescent="0.35"/>
    <row r="105465" customFormat="1" x14ac:dyDescent="0.35"/>
    <row r="105466" customFormat="1" x14ac:dyDescent="0.35"/>
    <row r="105467" customFormat="1" x14ac:dyDescent="0.35"/>
    <row r="105468" customFormat="1" x14ac:dyDescent="0.35"/>
    <row r="105469" customFormat="1" x14ac:dyDescent="0.35"/>
    <row r="105470" customFormat="1" x14ac:dyDescent="0.35"/>
    <row r="105471" customFormat="1" x14ac:dyDescent="0.35"/>
    <row r="105472" customFormat="1" x14ac:dyDescent="0.35"/>
    <row r="105473" customFormat="1" x14ac:dyDescent="0.35"/>
    <row r="105474" customFormat="1" x14ac:dyDescent="0.35"/>
    <row r="105475" customFormat="1" x14ac:dyDescent="0.35"/>
    <row r="105476" customFormat="1" x14ac:dyDescent="0.35"/>
    <row r="105477" customFormat="1" x14ac:dyDescent="0.35"/>
    <row r="105478" customFormat="1" x14ac:dyDescent="0.35"/>
    <row r="105479" customFormat="1" x14ac:dyDescent="0.35"/>
    <row r="105480" customFormat="1" x14ac:dyDescent="0.35"/>
    <row r="105481" customFormat="1" x14ac:dyDescent="0.35"/>
    <row r="105482" customFormat="1" x14ac:dyDescent="0.35"/>
    <row r="105483" customFormat="1" x14ac:dyDescent="0.35"/>
    <row r="105484" customFormat="1" x14ac:dyDescent="0.35"/>
    <row r="105485" customFormat="1" x14ac:dyDescent="0.35"/>
    <row r="105486" customFormat="1" x14ac:dyDescent="0.35"/>
    <row r="105487" customFormat="1" x14ac:dyDescent="0.35"/>
    <row r="105488" customFormat="1" x14ac:dyDescent="0.35"/>
    <row r="105489" customFormat="1" x14ac:dyDescent="0.35"/>
    <row r="105490" customFormat="1" x14ac:dyDescent="0.35"/>
    <row r="105491" customFormat="1" x14ac:dyDescent="0.35"/>
    <row r="105492" customFormat="1" x14ac:dyDescent="0.35"/>
    <row r="105493" customFormat="1" x14ac:dyDescent="0.35"/>
    <row r="105494" customFormat="1" x14ac:dyDescent="0.35"/>
    <row r="105495" customFormat="1" x14ac:dyDescent="0.35"/>
    <row r="105496" customFormat="1" x14ac:dyDescent="0.35"/>
    <row r="105497" customFormat="1" x14ac:dyDescent="0.35"/>
    <row r="105498" customFormat="1" x14ac:dyDescent="0.35"/>
    <row r="105499" customFormat="1" x14ac:dyDescent="0.35"/>
    <row r="105500" customFormat="1" x14ac:dyDescent="0.35"/>
    <row r="105501" customFormat="1" x14ac:dyDescent="0.35"/>
    <row r="105502" customFormat="1" x14ac:dyDescent="0.35"/>
    <row r="105503" customFormat="1" x14ac:dyDescent="0.35"/>
    <row r="105504" customFormat="1" x14ac:dyDescent="0.35"/>
    <row r="105505" customFormat="1" x14ac:dyDescent="0.35"/>
    <row r="105506" customFormat="1" x14ac:dyDescent="0.35"/>
    <row r="105507" customFormat="1" x14ac:dyDescent="0.35"/>
    <row r="105508" customFormat="1" x14ac:dyDescent="0.35"/>
    <row r="105509" customFormat="1" x14ac:dyDescent="0.35"/>
    <row r="105510" customFormat="1" x14ac:dyDescent="0.35"/>
    <row r="105511" customFormat="1" x14ac:dyDescent="0.35"/>
    <row r="105512" customFormat="1" x14ac:dyDescent="0.35"/>
    <row r="105513" customFormat="1" x14ac:dyDescent="0.35"/>
    <row r="105514" customFormat="1" x14ac:dyDescent="0.35"/>
    <row r="105515" customFormat="1" x14ac:dyDescent="0.35"/>
    <row r="105516" customFormat="1" x14ac:dyDescent="0.35"/>
    <row r="105517" customFormat="1" x14ac:dyDescent="0.35"/>
    <row r="105518" customFormat="1" x14ac:dyDescent="0.35"/>
    <row r="105519" customFormat="1" x14ac:dyDescent="0.35"/>
    <row r="105520" customFormat="1" x14ac:dyDescent="0.35"/>
    <row r="105521" customFormat="1" x14ac:dyDescent="0.35"/>
    <row r="105522" customFormat="1" x14ac:dyDescent="0.35"/>
    <row r="105523" customFormat="1" x14ac:dyDescent="0.35"/>
    <row r="105524" customFormat="1" x14ac:dyDescent="0.35"/>
    <row r="105525" customFormat="1" x14ac:dyDescent="0.35"/>
    <row r="105526" customFormat="1" x14ac:dyDescent="0.35"/>
    <row r="105527" customFormat="1" x14ac:dyDescent="0.35"/>
    <row r="105528" customFormat="1" x14ac:dyDescent="0.35"/>
    <row r="105529" customFormat="1" x14ac:dyDescent="0.35"/>
    <row r="105530" customFormat="1" x14ac:dyDescent="0.35"/>
    <row r="105531" customFormat="1" x14ac:dyDescent="0.35"/>
    <row r="105532" customFormat="1" x14ac:dyDescent="0.35"/>
    <row r="105533" customFormat="1" x14ac:dyDescent="0.35"/>
    <row r="105534" customFormat="1" x14ac:dyDescent="0.35"/>
    <row r="105535" customFormat="1" x14ac:dyDescent="0.35"/>
    <row r="105536" customFormat="1" x14ac:dyDescent="0.35"/>
    <row r="105537" customFormat="1" x14ac:dyDescent="0.35"/>
    <row r="105538" customFormat="1" x14ac:dyDescent="0.35"/>
    <row r="105539" customFormat="1" x14ac:dyDescent="0.35"/>
    <row r="105540" customFormat="1" x14ac:dyDescent="0.35"/>
    <row r="105541" customFormat="1" x14ac:dyDescent="0.35"/>
    <row r="105542" customFormat="1" x14ac:dyDescent="0.35"/>
    <row r="105543" customFormat="1" x14ac:dyDescent="0.35"/>
    <row r="105544" customFormat="1" x14ac:dyDescent="0.35"/>
    <row r="105545" customFormat="1" x14ac:dyDescent="0.35"/>
    <row r="105546" customFormat="1" x14ac:dyDescent="0.35"/>
    <row r="105547" customFormat="1" x14ac:dyDescent="0.35"/>
    <row r="105548" customFormat="1" x14ac:dyDescent="0.35"/>
    <row r="105549" customFormat="1" x14ac:dyDescent="0.35"/>
    <row r="105550" customFormat="1" x14ac:dyDescent="0.35"/>
    <row r="105551" customFormat="1" x14ac:dyDescent="0.35"/>
    <row r="105552" customFormat="1" x14ac:dyDescent="0.35"/>
    <row r="105553" customFormat="1" x14ac:dyDescent="0.35"/>
    <row r="105554" customFormat="1" x14ac:dyDescent="0.35"/>
    <row r="105555" customFormat="1" x14ac:dyDescent="0.35"/>
    <row r="105556" customFormat="1" x14ac:dyDescent="0.35"/>
    <row r="105557" customFormat="1" x14ac:dyDescent="0.35"/>
    <row r="105558" customFormat="1" x14ac:dyDescent="0.35"/>
    <row r="105559" customFormat="1" x14ac:dyDescent="0.35"/>
    <row r="105560" customFormat="1" x14ac:dyDescent="0.35"/>
    <row r="105561" customFormat="1" x14ac:dyDescent="0.35"/>
    <row r="105562" customFormat="1" x14ac:dyDescent="0.35"/>
    <row r="105563" customFormat="1" x14ac:dyDescent="0.35"/>
    <row r="105564" customFormat="1" x14ac:dyDescent="0.35"/>
    <row r="105565" customFormat="1" x14ac:dyDescent="0.35"/>
    <row r="105566" customFormat="1" x14ac:dyDescent="0.35"/>
    <row r="105567" customFormat="1" x14ac:dyDescent="0.35"/>
    <row r="105568" customFormat="1" x14ac:dyDescent="0.35"/>
    <row r="105569" customFormat="1" x14ac:dyDescent="0.35"/>
    <row r="105570" customFormat="1" x14ac:dyDescent="0.35"/>
    <row r="105571" customFormat="1" x14ac:dyDescent="0.35"/>
    <row r="105572" customFormat="1" x14ac:dyDescent="0.35"/>
    <row r="105573" customFormat="1" x14ac:dyDescent="0.35"/>
    <row r="105574" customFormat="1" x14ac:dyDescent="0.35"/>
    <row r="105575" customFormat="1" x14ac:dyDescent="0.35"/>
    <row r="105576" customFormat="1" x14ac:dyDescent="0.35"/>
    <row r="105577" customFormat="1" x14ac:dyDescent="0.35"/>
    <row r="105578" customFormat="1" x14ac:dyDescent="0.35"/>
    <row r="105579" customFormat="1" x14ac:dyDescent="0.35"/>
    <row r="105580" customFormat="1" x14ac:dyDescent="0.35"/>
    <row r="105581" customFormat="1" x14ac:dyDescent="0.35"/>
    <row r="105582" customFormat="1" x14ac:dyDescent="0.35"/>
    <row r="105583" customFormat="1" x14ac:dyDescent="0.35"/>
    <row r="105584" customFormat="1" x14ac:dyDescent="0.35"/>
    <row r="105585" customFormat="1" x14ac:dyDescent="0.35"/>
    <row r="105586" customFormat="1" x14ac:dyDescent="0.35"/>
    <row r="105587" customFormat="1" x14ac:dyDescent="0.35"/>
    <row r="105588" customFormat="1" x14ac:dyDescent="0.35"/>
    <row r="105589" customFormat="1" x14ac:dyDescent="0.35"/>
    <row r="105590" customFormat="1" x14ac:dyDescent="0.35"/>
    <row r="105591" customFormat="1" x14ac:dyDescent="0.35"/>
    <row r="105592" customFormat="1" x14ac:dyDescent="0.35"/>
    <row r="105593" customFormat="1" x14ac:dyDescent="0.35"/>
    <row r="105594" customFormat="1" x14ac:dyDescent="0.35"/>
    <row r="105595" customFormat="1" x14ac:dyDescent="0.35"/>
    <row r="105596" customFormat="1" x14ac:dyDescent="0.35"/>
    <row r="105597" customFormat="1" x14ac:dyDescent="0.35"/>
    <row r="105598" customFormat="1" x14ac:dyDescent="0.35"/>
    <row r="105599" customFormat="1" x14ac:dyDescent="0.35"/>
    <row r="105600" customFormat="1" x14ac:dyDescent="0.35"/>
    <row r="105601" customFormat="1" x14ac:dyDescent="0.35"/>
    <row r="105602" customFormat="1" x14ac:dyDescent="0.35"/>
    <row r="105603" customFormat="1" x14ac:dyDescent="0.35"/>
    <row r="105604" customFormat="1" x14ac:dyDescent="0.35"/>
    <row r="105605" customFormat="1" x14ac:dyDescent="0.35"/>
    <row r="105606" customFormat="1" x14ac:dyDescent="0.35"/>
    <row r="105607" customFormat="1" x14ac:dyDescent="0.35"/>
    <row r="105608" customFormat="1" x14ac:dyDescent="0.35"/>
    <row r="105609" customFormat="1" x14ac:dyDescent="0.35"/>
    <row r="105610" customFormat="1" x14ac:dyDescent="0.35"/>
    <row r="105611" customFormat="1" x14ac:dyDescent="0.35"/>
    <row r="105612" customFormat="1" x14ac:dyDescent="0.35"/>
    <row r="105613" customFormat="1" x14ac:dyDescent="0.35"/>
    <row r="105614" customFormat="1" x14ac:dyDescent="0.35"/>
    <row r="105615" customFormat="1" x14ac:dyDescent="0.35"/>
    <row r="105616" customFormat="1" x14ac:dyDescent="0.35"/>
    <row r="105617" customFormat="1" x14ac:dyDescent="0.35"/>
    <row r="105618" customFormat="1" x14ac:dyDescent="0.35"/>
    <row r="105619" customFormat="1" x14ac:dyDescent="0.35"/>
    <row r="105620" customFormat="1" x14ac:dyDescent="0.35"/>
    <row r="105621" customFormat="1" x14ac:dyDescent="0.35"/>
    <row r="105622" customFormat="1" x14ac:dyDescent="0.35"/>
    <row r="105623" customFormat="1" x14ac:dyDescent="0.35"/>
    <row r="105624" customFormat="1" x14ac:dyDescent="0.35"/>
    <row r="105625" customFormat="1" x14ac:dyDescent="0.35"/>
    <row r="105626" customFormat="1" x14ac:dyDescent="0.35"/>
    <row r="105627" customFormat="1" x14ac:dyDescent="0.35"/>
    <row r="105628" customFormat="1" x14ac:dyDescent="0.35"/>
    <row r="105629" customFormat="1" x14ac:dyDescent="0.35"/>
    <row r="105630" customFormat="1" x14ac:dyDescent="0.35"/>
    <row r="105631" customFormat="1" x14ac:dyDescent="0.35"/>
    <row r="105632" customFormat="1" x14ac:dyDescent="0.35"/>
    <row r="105633" customFormat="1" x14ac:dyDescent="0.35"/>
    <row r="105634" customFormat="1" x14ac:dyDescent="0.35"/>
    <row r="105635" customFormat="1" x14ac:dyDescent="0.35"/>
    <row r="105636" customFormat="1" x14ac:dyDescent="0.35"/>
    <row r="105637" customFormat="1" x14ac:dyDescent="0.35"/>
    <row r="105638" customFormat="1" x14ac:dyDescent="0.35"/>
    <row r="105639" customFormat="1" x14ac:dyDescent="0.35"/>
    <row r="105640" customFormat="1" x14ac:dyDescent="0.35"/>
    <row r="105641" customFormat="1" x14ac:dyDescent="0.35"/>
    <row r="105642" customFormat="1" x14ac:dyDescent="0.35"/>
    <row r="105643" customFormat="1" x14ac:dyDescent="0.35"/>
    <row r="105644" customFormat="1" x14ac:dyDescent="0.35"/>
    <row r="105645" customFormat="1" x14ac:dyDescent="0.35"/>
    <row r="105646" customFormat="1" x14ac:dyDescent="0.35"/>
    <row r="105647" customFormat="1" x14ac:dyDescent="0.35"/>
    <row r="105648" customFormat="1" x14ac:dyDescent="0.35"/>
    <row r="105649" customFormat="1" x14ac:dyDescent="0.35"/>
    <row r="105650" customFormat="1" x14ac:dyDescent="0.35"/>
    <row r="105651" customFormat="1" x14ac:dyDescent="0.35"/>
    <row r="105652" customFormat="1" x14ac:dyDescent="0.35"/>
    <row r="105653" customFormat="1" x14ac:dyDescent="0.35"/>
    <row r="105654" customFormat="1" x14ac:dyDescent="0.35"/>
    <row r="105655" customFormat="1" x14ac:dyDescent="0.35"/>
    <row r="105656" customFormat="1" x14ac:dyDescent="0.35"/>
    <row r="105657" customFormat="1" x14ac:dyDescent="0.35"/>
    <row r="105658" customFormat="1" x14ac:dyDescent="0.35"/>
    <row r="105659" customFormat="1" x14ac:dyDescent="0.35"/>
    <row r="105660" customFormat="1" x14ac:dyDescent="0.35"/>
    <row r="105661" customFormat="1" x14ac:dyDescent="0.35"/>
    <row r="105662" customFormat="1" x14ac:dyDescent="0.35"/>
    <row r="105663" customFormat="1" x14ac:dyDescent="0.35"/>
    <row r="105664" customFormat="1" x14ac:dyDescent="0.35"/>
    <row r="105665" customFormat="1" x14ac:dyDescent="0.35"/>
    <row r="105666" customFormat="1" x14ac:dyDescent="0.35"/>
    <row r="105667" customFormat="1" x14ac:dyDescent="0.35"/>
    <row r="105668" customFormat="1" x14ac:dyDescent="0.35"/>
    <row r="105669" customFormat="1" x14ac:dyDescent="0.35"/>
    <row r="105670" customFormat="1" x14ac:dyDescent="0.35"/>
    <row r="105671" customFormat="1" x14ac:dyDescent="0.35"/>
    <row r="105672" customFormat="1" x14ac:dyDescent="0.35"/>
    <row r="105673" customFormat="1" x14ac:dyDescent="0.35"/>
    <row r="105674" customFormat="1" x14ac:dyDescent="0.35"/>
    <row r="105675" customFormat="1" x14ac:dyDescent="0.35"/>
    <row r="105676" customFormat="1" x14ac:dyDescent="0.35"/>
    <row r="105677" customFormat="1" x14ac:dyDescent="0.35"/>
    <row r="105678" customFormat="1" x14ac:dyDescent="0.35"/>
    <row r="105679" customFormat="1" x14ac:dyDescent="0.35"/>
    <row r="105680" customFormat="1" x14ac:dyDescent="0.35"/>
    <row r="105681" customFormat="1" x14ac:dyDescent="0.35"/>
    <row r="105682" customFormat="1" x14ac:dyDescent="0.35"/>
    <row r="105683" customFormat="1" x14ac:dyDescent="0.35"/>
    <row r="105684" customFormat="1" x14ac:dyDescent="0.35"/>
    <row r="105685" customFormat="1" x14ac:dyDescent="0.35"/>
    <row r="105686" customFormat="1" x14ac:dyDescent="0.35"/>
    <row r="105687" customFormat="1" x14ac:dyDescent="0.35"/>
    <row r="105688" customFormat="1" x14ac:dyDescent="0.35"/>
    <row r="105689" customFormat="1" x14ac:dyDescent="0.35"/>
    <row r="105690" customFormat="1" x14ac:dyDescent="0.35"/>
    <row r="105691" customFormat="1" x14ac:dyDescent="0.35"/>
    <row r="105692" customFormat="1" x14ac:dyDescent="0.35"/>
    <row r="105693" customFormat="1" x14ac:dyDescent="0.35"/>
    <row r="105694" customFormat="1" x14ac:dyDescent="0.35"/>
    <row r="105695" customFormat="1" x14ac:dyDescent="0.35"/>
    <row r="105696" customFormat="1" x14ac:dyDescent="0.35"/>
    <row r="105697" customFormat="1" x14ac:dyDescent="0.35"/>
    <row r="105698" customFormat="1" x14ac:dyDescent="0.35"/>
    <row r="105699" customFormat="1" x14ac:dyDescent="0.35"/>
    <row r="105700" customFormat="1" x14ac:dyDescent="0.35"/>
    <row r="105701" customFormat="1" x14ac:dyDescent="0.35"/>
    <row r="105702" customFormat="1" x14ac:dyDescent="0.35"/>
    <row r="105703" customFormat="1" x14ac:dyDescent="0.35"/>
    <row r="105704" customFormat="1" x14ac:dyDescent="0.35"/>
    <row r="105705" customFormat="1" x14ac:dyDescent="0.35"/>
    <row r="105706" customFormat="1" x14ac:dyDescent="0.35"/>
    <row r="105707" customFormat="1" x14ac:dyDescent="0.35"/>
    <row r="105708" customFormat="1" x14ac:dyDescent="0.35"/>
    <row r="105709" customFormat="1" x14ac:dyDescent="0.35"/>
    <row r="105710" customFormat="1" x14ac:dyDescent="0.35"/>
    <row r="105711" customFormat="1" x14ac:dyDescent="0.35"/>
    <row r="105712" customFormat="1" x14ac:dyDescent="0.35"/>
    <row r="105713" customFormat="1" x14ac:dyDescent="0.35"/>
    <row r="105714" customFormat="1" x14ac:dyDescent="0.35"/>
    <row r="105715" customFormat="1" x14ac:dyDescent="0.35"/>
    <row r="105716" customFormat="1" x14ac:dyDescent="0.35"/>
    <row r="105717" customFormat="1" x14ac:dyDescent="0.35"/>
    <row r="105718" customFormat="1" x14ac:dyDescent="0.35"/>
    <row r="105719" customFormat="1" x14ac:dyDescent="0.35"/>
    <row r="105720" customFormat="1" x14ac:dyDescent="0.35"/>
    <row r="105721" customFormat="1" x14ac:dyDescent="0.35"/>
    <row r="105722" customFormat="1" x14ac:dyDescent="0.35"/>
    <row r="105723" customFormat="1" x14ac:dyDescent="0.35"/>
    <row r="105724" customFormat="1" x14ac:dyDescent="0.35"/>
    <row r="105725" customFormat="1" x14ac:dyDescent="0.35"/>
    <row r="105726" customFormat="1" x14ac:dyDescent="0.35"/>
    <row r="105727" customFormat="1" x14ac:dyDescent="0.35"/>
    <row r="105728" customFormat="1" x14ac:dyDescent="0.35"/>
    <row r="105729" customFormat="1" x14ac:dyDescent="0.35"/>
    <row r="105730" customFormat="1" x14ac:dyDescent="0.35"/>
    <row r="105731" customFormat="1" x14ac:dyDescent="0.35"/>
    <row r="105732" customFormat="1" x14ac:dyDescent="0.35"/>
    <row r="105733" customFormat="1" x14ac:dyDescent="0.35"/>
    <row r="105734" customFormat="1" x14ac:dyDescent="0.35"/>
    <row r="105735" customFormat="1" x14ac:dyDescent="0.35"/>
    <row r="105736" customFormat="1" x14ac:dyDescent="0.35"/>
    <row r="105737" customFormat="1" x14ac:dyDescent="0.35"/>
    <row r="105738" customFormat="1" x14ac:dyDescent="0.35"/>
    <row r="105739" customFormat="1" x14ac:dyDescent="0.35"/>
    <row r="105740" customFormat="1" x14ac:dyDescent="0.35"/>
    <row r="105741" customFormat="1" x14ac:dyDescent="0.35"/>
    <row r="105742" customFormat="1" x14ac:dyDescent="0.35"/>
    <row r="105743" customFormat="1" x14ac:dyDescent="0.35"/>
    <row r="105744" customFormat="1" x14ac:dyDescent="0.35"/>
    <row r="105745" customFormat="1" x14ac:dyDescent="0.35"/>
    <row r="105746" customFormat="1" x14ac:dyDescent="0.35"/>
    <row r="105747" customFormat="1" x14ac:dyDescent="0.35"/>
    <row r="105748" customFormat="1" x14ac:dyDescent="0.35"/>
    <row r="105749" customFormat="1" x14ac:dyDescent="0.35"/>
    <row r="105750" customFormat="1" x14ac:dyDescent="0.35"/>
    <row r="105751" customFormat="1" x14ac:dyDescent="0.35"/>
    <row r="105752" customFormat="1" x14ac:dyDescent="0.35"/>
    <row r="105753" customFormat="1" x14ac:dyDescent="0.35"/>
    <row r="105754" customFormat="1" x14ac:dyDescent="0.35"/>
    <row r="105755" customFormat="1" x14ac:dyDescent="0.35"/>
    <row r="105756" customFormat="1" x14ac:dyDescent="0.35"/>
    <row r="105757" customFormat="1" x14ac:dyDescent="0.35"/>
    <row r="105758" customFormat="1" x14ac:dyDescent="0.35"/>
    <row r="105759" customFormat="1" x14ac:dyDescent="0.35"/>
    <row r="105760" customFormat="1" x14ac:dyDescent="0.35"/>
    <row r="105761" customFormat="1" x14ac:dyDescent="0.35"/>
    <row r="105762" customFormat="1" x14ac:dyDescent="0.35"/>
    <row r="105763" customFormat="1" x14ac:dyDescent="0.35"/>
    <row r="105764" customFormat="1" x14ac:dyDescent="0.35"/>
    <row r="105765" customFormat="1" x14ac:dyDescent="0.35"/>
    <row r="105766" customFormat="1" x14ac:dyDescent="0.35"/>
    <row r="105767" customFormat="1" x14ac:dyDescent="0.35"/>
    <row r="105768" customFormat="1" x14ac:dyDescent="0.35"/>
    <row r="105769" customFormat="1" x14ac:dyDescent="0.35"/>
    <row r="105770" customFormat="1" x14ac:dyDescent="0.35"/>
    <row r="105771" customFormat="1" x14ac:dyDescent="0.35"/>
    <row r="105772" customFormat="1" x14ac:dyDescent="0.35"/>
    <row r="105773" customFormat="1" x14ac:dyDescent="0.35"/>
    <row r="105774" customFormat="1" x14ac:dyDescent="0.35"/>
    <row r="105775" customFormat="1" x14ac:dyDescent="0.35"/>
    <row r="105776" customFormat="1" x14ac:dyDescent="0.35"/>
    <row r="105777" customFormat="1" x14ac:dyDescent="0.35"/>
    <row r="105778" customFormat="1" x14ac:dyDescent="0.35"/>
    <row r="105779" customFormat="1" x14ac:dyDescent="0.35"/>
    <row r="105780" customFormat="1" x14ac:dyDescent="0.35"/>
    <row r="105781" customFormat="1" x14ac:dyDescent="0.35"/>
    <row r="105782" customFormat="1" x14ac:dyDescent="0.35"/>
    <row r="105783" customFormat="1" x14ac:dyDescent="0.35"/>
    <row r="105784" customFormat="1" x14ac:dyDescent="0.35"/>
    <row r="105785" customFormat="1" x14ac:dyDescent="0.35"/>
    <row r="105786" customFormat="1" x14ac:dyDescent="0.35"/>
    <row r="105787" customFormat="1" x14ac:dyDescent="0.35"/>
    <row r="105788" customFormat="1" x14ac:dyDescent="0.35"/>
    <row r="105789" customFormat="1" x14ac:dyDescent="0.35"/>
    <row r="105790" customFormat="1" x14ac:dyDescent="0.35"/>
    <row r="105791" customFormat="1" x14ac:dyDescent="0.35"/>
    <row r="105792" customFormat="1" x14ac:dyDescent="0.35"/>
    <row r="105793" customFormat="1" x14ac:dyDescent="0.35"/>
    <row r="105794" customFormat="1" x14ac:dyDescent="0.35"/>
    <row r="105795" customFormat="1" x14ac:dyDescent="0.35"/>
    <row r="105796" customFormat="1" x14ac:dyDescent="0.35"/>
    <row r="105797" customFormat="1" x14ac:dyDescent="0.35"/>
    <row r="105798" customFormat="1" x14ac:dyDescent="0.35"/>
    <row r="105799" customFormat="1" x14ac:dyDescent="0.35"/>
    <row r="105800" customFormat="1" x14ac:dyDescent="0.35"/>
    <row r="105801" customFormat="1" x14ac:dyDescent="0.35"/>
    <row r="105802" customFormat="1" x14ac:dyDescent="0.35"/>
    <row r="105803" customFormat="1" x14ac:dyDescent="0.35"/>
    <row r="105804" customFormat="1" x14ac:dyDescent="0.35"/>
    <row r="105805" customFormat="1" x14ac:dyDescent="0.35"/>
    <row r="105806" customFormat="1" x14ac:dyDescent="0.35"/>
    <row r="105807" customFormat="1" x14ac:dyDescent="0.35"/>
    <row r="105808" customFormat="1" x14ac:dyDescent="0.35"/>
    <row r="105809" customFormat="1" x14ac:dyDescent="0.35"/>
    <row r="105810" customFormat="1" x14ac:dyDescent="0.35"/>
    <row r="105811" customFormat="1" x14ac:dyDescent="0.35"/>
    <row r="105812" customFormat="1" x14ac:dyDescent="0.35"/>
    <row r="105813" customFormat="1" x14ac:dyDescent="0.35"/>
    <row r="105814" customFormat="1" x14ac:dyDescent="0.35"/>
    <row r="105815" customFormat="1" x14ac:dyDescent="0.35"/>
    <row r="105816" customFormat="1" x14ac:dyDescent="0.35"/>
    <row r="105817" customFormat="1" x14ac:dyDescent="0.35"/>
    <row r="105818" customFormat="1" x14ac:dyDescent="0.35"/>
    <row r="105819" customFormat="1" x14ac:dyDescent="0.35"/>
    <row r="105820" customFormat="1" x14ac:dyDescent="0.35"/>
    <row r="105821" customFormat="1" x14ac:dyDescent="0.35"/>
    <row r="105822" customFormat="1" x14ac:dyDescent="0.35"/>
    <row r="105823" customFormat="1" x14ac:dyDescent="0.35"/>
    <row r="105824" customFormat="1" x14ac:dyDescent="0.35"/>
    <row r="105825" customFormat="1" x14ac:dyDescent="0.35"/>
    <row r="105826" customFormat="1" x14ac:dyDescent="0.35"/>
    <row r="105827" customFormat="1" x14ac:dyDescent="0.35"/>
    <row r="105828" customFormat="1" x14ac:dyDescent="0.35"/>
    <row r="105829" customFormat="1" x14ac:dyDescent="0.35"/>
    <row r="105830" customFormat="1" x14ac:dyDescent="0.35"/>
    <row r="105831" customFormat="1" x14ac:dyDescent="0.35"/>
    <row r="105832" customFormat="1" x14ac:dyDescent="0.35"/>
    <row r="105833" customFormat="1" x14ac:dyDescent="0.35"/>
    <row r="105834" customFormat="1" x14ac:dyDescent="0.35"/>
    <row r="105835" customFormat="1" x14ac:dyDescent="0.35"/>
    <row r="105836" customFormat="1" x14ac:dyDescent="0.35"/>
    <row r="105837" customFormat="1" x14ac:dyDescent="0.35"/>
    <row r="105838" customFormat="1" x14ac:dyDescent="0.35"/>
    <row r="105839" customFormat="1" x14ac:dyDescent="0.35"/>
    <row r="105840" customFormat="1" x14ac:dyDescent="0.35"/>
    <row r="105841" customFormat="1" x14ac:dyDescent="0.35"/>
    <row r="105842" customFormat="1" x14ac:dyDescent="0.35"/>
    <row r="105843" customFormat="1" x14ac:dyDescent="0.35"/>
    <row r="105844" customFormat="1" x14ac:dyDescent="0.35"/>
    <row r="105845" customFormat="1" x14ac:dyDescent="0.35"/>
    <row r="105846" customFormat="1" x14ac:dyDescent="0.35"/>
    <row r="105847" customFormat="1" x14ac:dyDescent="0.35"/>
    <row r="105848" customFormat="1" x14ac:dyDescent="0.35"/>
    <row r="105849" customFormat="1" x14ac:dyDescent="0.35"/>
    <row r="105850" customFormat="1" x14ac:dyDescent="0.35"/>
    <row r="105851" customFormat="1" x14ac:dyDescent="0.35"/>
    <row r="105852" customFormat="1" x14ac:dyDescent="0.35"/>
    <row r="105853" customFormat="1" x14ac:dyDescent="0.35"/>
    <row r="105854" customFormat="1" x14ac:dyDescent="0.35"/>
    <row r="105855" customFormat="1" x14ac:dyDescent="0.35"/>
    <row r="105856" customFormat="1" x14ac:dyDescent="0.35"/>
    <row r="105857" customFormat="1" x14ac:dyDescent="0.35"/>
    <row r="105858" customFormat="1" x14ac:dyDescent="0.35"/>
    <row r="105859" customFormat="1" x14ac:dyDescent="0.35"/>
    <row r="105860" customFormat="1" x14ac:dyDescent="0.35"/>
    <row r="105861" customFormat="1" x14ac:dyDescent="0.35"/>
    <row r="105862" customFormat="1" x14ac:dyDescent="0.35"/>
    <row r="105863" customFormat="1" x14ac:dyDescent="0.35"/>
    <row r="105864" customFormat="1" x14ac:dyDescent="0.35"/>
    <row r="105865" customFormat="1" x14ac:dyDescent="0.35"/>
    <row r="105866" customFormat="1" x14ac:dyDescent="0.35"/>
    <row r="105867" customFormat="1" x14ac:dyDescent="0.35"/>
    <row r="105868" customFormat="1" x14ac:dyDescent="0.35"/>
    <row r="105869" customFormat="1" x14ac:dyDescent="0.35"/>
    <row r="105870" customFormat="1" x14ac:dyDescent="0.35"/>
    <row r="105871" customFormat="1" x14ac:dyDescent="0.35"/>
    <row r="105872" customFormat="1" x14ac:dyDescent="0.35"/>
    <row r="105873" customFormat="1" x14ac:dyDescent="0.35"/>
    <row r="105874" customFormat="1" x14ac:dyDescent="0.35"/>
    <row r="105875" customFormat="1" x14ac:dyDescent="0.35"/>
    <row r="105876" customFormat="1" x14ac:dyDescent="0.35"/>
    <row r="105877" customFormat="1" x14ac:dyDescent="0.35"/>
    <row r="105878" customFormat="1" x14ac:dyDescent="0.35"/>
    <row r="105879" customFormat="1" x14ac:dyDescent="0.35"/>
    <row r="105880" customFormat="1" x14ac:dyDescent="0.35"/>
    <row r="105881" customFormat="1" x14ac:dyDescent="0.35"/>
    <row r="105882" customFormat="1" x14ac:dyDescent="0.35"/>
    <row r="105883" customFormat="1" x14ac:dyDescent="0.35"/>
    <row r="105884" customFormat="1" x14ac:dyDescent="0.35"/>
    <row r="105885" customFormat="1" x14ac:dyDescent="0.35"/>
    <row r="105886" customFormat="1" x14ac:dyDescent="0.35"/>
    <row r="105887" customFormat="1" x14ac:dyDescent="0.35"/>
    <row r="105888" customFormat="1" x14ac:dyDescent="0.35"/>
    <row r="105889" customFormat="1" x14ac:dyDescent="0.35"/>
    <row r="105890" customFormat="1" x14ac:dyDescent="0.35"/>
    <row r="105891" customFormat="1" x14ac:dyDescent="0.35"/>
    <row r="105892" customFormat="1" x14ac:dyDescent="0.35"/>
    <row r="105893" customFormat="1" x14ac:dyDescent="0.35"/>
    <row r="105894" customFormat="1" x14ac:dyDescent="0.35"/>
    <row r="105895" customFormat="1" x14ac:dyDescent="0.35"/>
    <row r="105896" customFormat="1" x14ac:dyDescent="0.35"/>
    <row r="105897" customFormat="1" x14ac:dyDescent="0.35"/>
    <row r="105898" customFormat="1" x14ac:dyDescent="0.35"/>
    <row r="105899" customFormat="1" x14ac:dyDescent="0.35"/>
    <row r="105900" customFormat="1" x14ac:dyDescent="0.35"/>
    <row r="105901" customFormat="1" x14ac:dyDescent="0.35"/>
    <row r="105902" customFormat="1" x14ac:dyDescent="0.35"/>
    <row r="105903" customFormat="1" x14ac:dyDescent="0.35"/>
    <row r="105904" customFormat="1" x14ac:dyDescent="0.35"/>
    <row r="105905" customFormat="1" x14ac:dyDescent="0.35"/>
    <row r="105906" customFormat="1" x14ac:dyDescent="0.35"/>
    <row r="105907" customFormat="1" x14ac:dyDescent="0.35"/>
    <row r="105908" customFormat="1" x14ac:dyDescent="0.35"/>
    <row r="105909" customFormat="1" x14ac:dyDescent="0.35"/>
    <row r="105910" customFormat="1" x14ac:dyDescent="0.35"/>
    <row r="105911" customFormat="1" x14ac:dyDescent="0.35"/>
    <row r="105912" customFormat="1" x14ac:dyDescent="0.35"/>
    <row r="105913" customFormat="1" x14ac:dyDescent="0.35"/>
    <row r="105914" customFormat="1" x14ac:dyDescent="0.35"/>
    <row r="105915" customFormat="1" x14ac:dyDescent="0.35"/>
    <row r="105916" customFormat="1" x14ac:dyDescent="0.35"/>
    <row r="105917" customFormat="1" x14ac:dyDescent="0.35"/>
    <row r="105918" customFormat="1" x14ac:dyDescent="0.35"/>
    <row r="105919" customFormat="1" x14ac:dyDescent="0.35"/>
    <row r="105920" customFormat="1" x14ac:dyDescent="0.35"/>
    <row r="105921" customFormat="1" x14ac:dyDescent="0.35"/>
    <row r="105922" customFormat="1" x14ac:dyDescent="0.35"/>
    <row r="105923" customFormat="1" x14ac:dyDescent="0.35"/>
    <row r="105924" customFormat="1" x14ac:dyDescent="0.35"/>
    <row r="105925" customFormat="1" x14ac:dyDescent="0.35"/>
    <row r="105926" customFormat="1" x14ac:dyDescent="0.35"/>
    <row r="105927" customFormat="1" x14ac:dyDescent="0.35"/>
    <row r="105928" customFormat="1" x14ac:dyDescent="0.35"/>
    <row r="105929" customFormat="1" x14ac:dyDescent="0.35"/>
    <row r="105930" customFormat="1" x14ac:dyDescent="0.35"/>
    <row r="105931" customFormat="1" x14ac:dyDescent="0.35"/>
    <row r="105932" customFormat="1" x14ac:dyDescent="0.35"/>
    <row r="105933" customFormat="1" x14ac:dyDescent="0.35"/>
    <row r="105934" customFormat="1" x14ac:dyDescent="0.35"/>
    <row r="105935" customFormat="1" x14ac:dyDescent="0.35"/>
    <row r="105936" customFormat="1" x14ac:dyDescent="0.35"/>
    <row r="105937" customFormat="1" x14ac:dyDescent="0.35"/>
    <row r="105938" customFormat="1" x14ac:dyDescent="0.35"/>
    <row r="105939" customFormat="1" x14ac:dyDescent="0.35"/>
    <row r="105940" customFormat="1" x14ac:dyDescent="0.35"/>
    <row r="105941" customFormat="1" x14ac:dyDescent="0.35"/>
    <row r="105942" customFormat="1" x14ac:dyDescent="0.35"/>
    <row r="105943" customFormat="1" x14ac:dyDescent="0.35"/>
    <row r="105944" customFormat="1" x14ac:dyDescent="0.35"/>
    <row r="105945" customFormat="1" x14ac:dyDescent="0.35"/>
    <row r="105946" customFormat="1" x14ac:dyDescent="0.35"/>
    <row r="105947" customFormat="1" x14ac:dyDescent="0.35"/>
    <row r="105948" customFormat="1" x14ac:dyDescent="0.35"/>
    <row r="105949" customFormat="1" x14ac:dyDescent="0.35"/>
    <row r="105950" customFormat="1" x14ac:dyDescent="0.35"/>
    <row r="105951" customFormat="1" x14ac:dyDescent="0.35"/>
    <row r="105952" customFormat="1" x14ac:dyDescent="0.35"/>
    <row r="105953" customFormat="1" x14ac:dyDescent="0.35"/>
    <row r="105954" customFormat="1" x14ac:dyDescent="0.35"/>
    <row r="105955" customFormat="1" x14ac:dyDescent="0.35"/>
    <row r="105956" customFormat="1" x14ac:dyDescent="0.35"/>
    <row r="105957" customFormat="1" x14ac:dyDescent="0.35"/>
    <row r="105958" customFormat="1" x14ac:dyDescent="0.35"/>
    <row r="105959" customFormat="1" x14ac:dyDescent="0.35"/>
    <row r="105960" customFormat="1" x14ac:dyDescent="0.35"/>
    <row r="105961" customFormat="1" x14ac:dyDescent="0.35"/>
    <row r="105962" customFormat="1" x14ac:dyDescent="0.35"/>
    <row r="105963" customFormat="1" x14ac:dyDescent="0.35"/>
    <row r="105964" customFormat="1" x14ac:dyDescent="0.35"/>
    <row r="105965" customFormat="1" x14ac:dyDescent="0.35"/>
    <row r="105966" customFormat="1" x14ac:dyDescent="0.35"/>
    <row r="105967" customFormat="1" x14ac:dyDescent="0.35"/>
    <row r="105968" customFormat="1" x14ac:dyDescent="0.35"/>
    <row r="105969" customFormat="1" x14ac:dyDescent="0.35"/>
    <row r="105970" customFormat="1" x14ac:dyDescent="0.35"/>
    <row r="105971" customFormat="1" x14ac:dyDescent="0.35"/>
    <row r="105972" customFormat="1" x14ac:dyDescent="0.35"/>
    <row r="105973" customFormat="1" x14ac:dyDescent="0.35"/>
    <row r="105974" customFormat="1" x14ac:dyDescent="0.35"/>
    <row r="105975" customFormat="1" x14ac:dyDescent="0.35"/>
    <row r="105976" customFormat="1" x14ac:dyDescent="0.35"/>
    <row r="105977" customFormat="1" x14ac:dyDescent="0.35"/>
    <row r="105978" customFormat="1" x14ac:dyDescent="0.35"/>
    <row r="105979" customFormat="1" x14ac:dyDescent="0.35"/>
    <row r="105980" customFormat="1" x14ac:dyDescent="0.35"/>
    <row r="105981" customFormat="1" x14ac:dyDescent="0.35"/>
    <row r="105982" customFormat="1" x14ac:dyDescent="0.35"/>
    <row r="105983" customFormat="1" x14ac:dyDescent="0.35"/>
    <row r="105984" customFormat="1" x14ac:dyDescent="0.35"/>
    <row r="105985" customFormat="1" x14ac:dyDescent="0.35"/>
    <row r="105986" customFormat="1" x14ac:dyDescent="0.35"/>
    <row r="105987" customFormat="1" x14ac:dyDescent="0.35"/>
    <row r="105988" customFormat="1" x14ac:dyDescent="0.35"/>
    <row r="105989" customFormat="1" x14ac:dyDescent="0.35"/>
    <row r="105990" customFormat="1" x14ac:dyDescent="0.35"/>
    <row r="105991" customFormat="1" x14ac:dyDescent="0.35"/>
    <row r="105992" customFormat="1" x14ac:dyDescent="0.35"/>
    <row r="105993" customFormat="1" x14ac:dyDescent="0.35"/>
    <row r="105994" customFormat="1" x14ac:dyDescent="0.35"/>
    <row r="105995" customFormat="1" x14ac:dyDescent="0.35"/>
    <row r="105996" customFormat="1" x14ac:dyDescent="0.35"/>
    <row r="105997" customFormat="1" x14ac:dyDescent="0.35"/>
    <row r="105998" customFormat="1" x14ac:dyDescent="0.35"/>
    <row r="105999" customFormat="1" x14ac:dyDescent="0.35"/>
    <row r="106000" customFormat="1" x14ac:dyDescent="0.35"/>
    <row r="106001" customFormat="1" x14ac:dyDescent="0.35"/>
    <row r="106002" customFormat="1" x14ac:dyDescent="0.35"/>
    <row r="106003" customFormat="1" x14ac:dyDescent="0.35"/>
    <row r="106004" customFormat="1" x14ac:dyDescent="0.35"/>
    <row r="106005" customFormat="1" x14ac:dyDescent="0.35"/>
    <row r="106006" customFormat="1" x14ac:dyDescent="0.35"/>
    <row r="106007" customFormat="1" x14ac:dyDescent="0.35"/>
    <row r="106008" customFormat="1" x14ac:dyDescent="0.35"/>
    <row r="106009" customFormat="1" x14ac:dyDescent="0.35"/>
    <row r="106010" customFormat="1" x14ac:dyDescent="0.35"/>
    <row r="106011" customFormat="1" x14ac:dyDescent="0.35"/>
    <row r="106012" customFormat="1" x14ac:dyDescent="0.35"/>
    <row r="106013" customFormat="1" x14ac:dyDescent="0.35"/>
    <row r="106014" customFormat="1" x14ac:dyDescent="0.35"/>
    <row r="106015" customFormat="1" x14ac:dyDescent="0.35"/>
    <row r="106016" customFormat="1" x14ac:dyDescent="0.35"/>
    <row r="106017" customFormat="1" x14ac:dyDescent="0.35"/>
    <row r="106018" customFormat="1" x14ac:dyDescent="0.35"/>
    <row r="106019" customFormat="1" x14ac:dyDescent="0.35"/>
    <row r="106020" customFormat="1" x14ac:dyDescent="0.35"/>
    <row r="106021" customFormat="1" x14ac:dyDescent="0.35"/>
    <row r="106022" customFormat="1" x14ac:dyDescent="0.35"/>
    <row r="106023" customFormat="1" x14ac:dyDescent="0.35"/>
    <row r="106024" customFormat="1" x14ac:dyDescent="0.35"/>
    <row r="106025" customFormat="1" x14ac:dyDescent="0.35"/>
    <row r="106026" customFormat="1" x14ac:dyDescent="0.35"/>
    <row r="106027" customFormat="1" x14ac:dyDescent="0.35"/>
    <row r="106028" customFormat="1" x14ac:dyDescent="0.35"/>
    <row r="106029" customFormat="1" x14ac:dyDescent="0.35"/>
    <row r="106030" customFormat="1" x14ac:dyDescent="0.35"/>
    <row r="106031" customFormat="1" x14ac:dyDescent="0.35"/>
    <row r="106032" customFormat="1" x14ac:dyDescent="0.35"/>
    <row r="106033" customFormat="1" x14ac:dyDescent="0.35"/>
    <row r="106034" customFormat="1" x14ac:dyDescent="0.35"/>
    <row r="106035" customFormat="1" x14ac:dyDescent="0.35"/>
    <row r="106036" customFormat="1" x14ac:dyDescent="0.35"/>
    <row r="106037" customFormat="1" x14ac:dyDescent="0.35"/>
    <row r="106038" customFormat="1" x14ac:dyDescent="0.35"/>
    <row r="106039" customFormat="1" x14ac:dyDescent="0.35"/>
    <row r="106040" customFormat="1" x14ac:dyDescent="0.35"/>
    <row r="106041" customFormat="1" x14ac:dyDescent="0.35"/>
    <row r="106042" customFormat="1" x14ac:dyDescent="0.35"/>
    <row r="106043" customFormat="1" x14ac:dyDescent="0.35"/>
    <row r="106044" customFormat="1" x14ac:dyDescent="0.35"/>
    <row r="106045" customFormat="1" x14ac:dyDescent="0.35"/>
    <row r="106046" customFormat="1" x14ac:dyDescent="0.35"/>
    <row r="106047" customFormat="1" x14ac:dyDescent="0.35"/>
    <row r="106048" customFormat="1" x14ac:dyDescent="0.35"/>
    <row r="106049" customFormat="1" x14ac:dyDescent="0.35"/>
    <row r="106050" customFormat="1" x14ac:dyDescent="0.35"/>
    <row r="106051" customFormat="1" x14ac:dyDescent="0.35"/>
    <row r="106052" customFormat="1" x14ac:dyDescent="0.35"/>
    <row r="106053" customFormat="1" x14ac:dyDescent="0.35"/>
    <row r="106054" customFormat="1" x14ac:dyDescent="0.35"/>
    <row r="106055" customFormat="1" x14ac:dyDescent="0.35"/>
    <row r="106056" customFormat="1" x14ac:dyDescent="0.35"/>
    <row r="106057" customFormat="1" x14ac:dyDescent="0.35"/>
    <row r="106058" customFormat="1" x14ac:dyDescent="0.35"/>
    <row r="106059" customFormat="1" x14ac:dyDescent="0.35"/>
    <row r="106060" customFormat="1" x14ac:dyDescent="0.35"/>
    <row r="106061" customFormat="1" x14ac:dyDescent="0.35"/>
    <row r="106062" customFormat="1" x14ac:dyDescent="0.35"/>
    <row r="106063" customFormat="1" x14ac:dyDescent="0.35"/>
    <row r="106064" customFormat="1" x14ac:dyDescent="0.35"/>
    <row r="106065" customFormat="1" x14ac:dyDescent="0.35"/>
    <row r="106066" customFormat="1" x14ac:dyDescent="0.35"/>
    <row r="106067" customFormat="1" x14ac:dyDescent="0.35"/>
    <row r="106068" customFormat="1" x14ac:dyDescent="0.35"/>
    <row r="106069" customFormat="1" x14ac:dyDescent="0.35"/>
    <row r="106070" customFormat="1" x14ac:dyDescent="0.35"/>
    <row r="106071" customFormat="1" x14ac:dyDescent="0.35"/>
    <row r="106072" customFormat="1" x14ac:dyDescent="0.35"/>
    <row r="106073" customFormat="1" x14ac:dyDescent="0.35"/>
    <row r="106074" customFormat="1" x14ac:dyDescent="0.35"/>
    <row r="106075" customFormat="1" x14ac:dyDescent="0.35"/>
    <row r="106076" customFormat="1" x14ac:dyDescent="0.35"/>
    <row r="106077" customFormat="1" x14ac:dyDescent="0.35"/>
    <row r="106078" customFormat="1" x14ac:dyDescent="0.35"/>
    <row r="106079" customFormat="1" x14ac:dyDescent="0.35"/>
    <row r="106080" customFormat="1" x14ac:dyDescent="0.35"/>
    <row r="106081" customFormat="1" x14ac:dyDescent="0.35"/>
    <row r="106082" customFormat="1" x14ac:dyDescent="0.35"/>
    <row r="106083" customFormat="1" x14ac:dyDescent="0.35"/>
    <row r="106084" customFormat="1" x14ac:dyDescent="0.35"/>
    <row r="106085" customFormat="1" x14ac:dyDescent="0.35"/>
    <row r="106086" customFormat="1" x14ac:dyDescent="0.35"/>
    <row r="106087" customFormat="1" x14ac:dyDescent="0.35"/>
    <row r="106088" customFormat="1" x14ac:dyDescent="0.35"/>
    <row r="106089" customFormat="1" x14ac:dyDescent="0.35"/>
    <row r="106090" customFormat="1" x14ac:dyDescent="0.35"/>
    <row r="106091" customFormat="1" x14ac:dyDescent="0.35"/>
    <row r="106092" customFormat="1" x14ac:dyDescent="0.35"/>
    <row r="106093" customFormat="1" x14ac:dyDescent="0.35"/>
    <row r="106094" customFormat="1" x14ac:dyDescent="0.35"/>
    <row r="106095" customFormat="1" x14ac:dyDescent="0.35"/>
    <row r="106096" customFormat="1" x14ac:dyDescent="0.35"/>
    <row r="106097" customFormat="1" x14ac:dyDescent="0.35"/>
    <row r="106098" customFormat="1" x14ac:dyDescent="0.35"/>
    <row r="106099" customFormat="1" x14ac:dyDescent="0.35"/>
    <row r="106100" customFormat="1" x14ac:dyDescent="0.35"/>
    <row r="106101" customFormat="1" x14ac:dyDescent="0.35"/>
    <row r="106102" customFormat="1" x14ac:dyDescent="0.35"/>
    <row r="106103" customFormat="1" x14ac:dyDescent="0.35"/>
    <row r="106104" customFormat="1" x14ac:dyDescent="0.35"/>
    <row r="106105" customFormat="1" x14ac:dyDescent="0.35"/>
    <row r="106106" customFormat="1" x14ac:dyDescent="0.35"/>
    <row r="106107" customFormat="1" x14ac:dyDescent="0.35"/>
    <row r="106108" customFormat="1" x14ac:dyDescent="0.35"/>
    <row r="106109" customFormat="1" x14ac:dyDescent="0.35"/>
    <row r="106110" customFormat="1" x14ac:dyDescent="0.35"/>
    <row r="106111" customFormat="1" x14ac:dyDescent="0.35"/>
    <row r="106112" customFormat="1" x14ac:dyDescent="0.35"/>
    <row r="106113" customFormat="1" x14ac:dyDescent="0.35"/>
    <row r="106114" customFormat="1" x14ac:dyDescent="0.35"/>
    <row r="106115" customFormat="1" x14ac:dyDescent="0.35"/>
    <row r="106116" customFormat="1" x14ac:dyDescent="0.35"/>
    <row r="106117" customFormat="1" x14ac:dyDescent="0.35"/>
    <row r="106118" customFormat="1" x14ac:dyDescent="0.35"/>
    <row r="106119" customFormat="1" x14ac:dyDescent="0.35"/>
    <row r="106120" customFormat="1" x14ac:dyDescent="0.35"/>
    <row r="106121" customFormat="1" x14ac:dyDescent="0.35"/>
    <row r="106122" customFormat="1" x14ac:dyDescent="0.35"/>
    <row r="106123" customFormat="1" x14ac:dyDescent="0.35"/>
    <row r="106124" customFormat="1" x14ac:dyDescent="0.35"/>
    <row r="106125" customFormat="1" x14ac:dyDescent="0.35"/>
    <row r="106126" customFormat="1" x14ac:dyDescent="0.35"/>
    <row r="106127" customFormat="1" x14ac:dyDescent="0.35"/>
    <row r="106128" customFormat="1" x14ac:dyDescent="0.35"/>
    <row r="106129" customFormat="1" x14ac:dyDescent="0.35"/>
    <row r="106130" customFormat="1" x14ac:dyDescent="0.35"/>
    <row r="106131" customFormat="1" x14ac:dyDescent="0.35"/>
    <row r="106132" customFormat="1" x14ac:dyDescent="0.35"/>
    <row r="106133" customFormat="1" x14ac:dyDescent="0.35"/>
    <row r="106134" customFormat="1" x14ac:dyDescent="0.35"/>
    <row r="106135" customFormat="1" x14ac:dyDescent="0.35"/>
    <row r="106136" customFormat="1" x14ac:dyDescent="0.35"/>
    <row r="106137" customFormat="1" x14ac:dyDescent="0.35"/>
    <row r="106138" customFormat="1" x14ac:dyDescent="0.35"/>
    <row r="106139" customFormat="1" x14ac:dyDescent="0.35"/>
    <row r="106140" customFormat="1" x14ac:dyDescent="0.35"/>
    <row r="106141" customFormat="1" x14ac:dyDescent="0.35"/>
    <row r="106142" customFormat="1" x14ac:dyDescent="0.35"/>
    <row r="106143" customFormat="1" x14ac:dyDescent="0.35"/>
    <row r="106144" customFormat="1" x14ac:dyDescent="0.35"/>
    <row r="106145" customFormat="1" x14ac:dyDescent="0.35"/>
    <row r="106146" customFormat="1" x14ac:dyDescent="0.35"/>
    <row r="106147" customFormat="1" x14ac:dyDescent="0.35"/>
    <row r="106148" customFormat="1" x14ac:dyDescent="0.35"/>
    <row r="106149" customFormat="1" x14ac:dyDescent="0.35"/>
    <row r="106150" customFormat="1" x14ac:dyDescent="0.35"/>
    <row r="106151" customFormat="1" x14ac:dyDescent="0.35"/>
    <row r="106152" customFormat="1" x14ac:dyDescent="0.35"/>
    <row r="106153" customFormat="1" x14ac:dyDescent="0.35"/>
    <row r="106154" customFormat="1" x14ac:dyDescent="0.35"/>
    <row r="106155" customFormat="1" x14ac:dyDescent="0.35"/>
    <row r="106156" customFormat="1" x14ac:dyDescent="0.35"/>
    <row r="106157" customFormat="1" x14ac:dyDescent="0.35"/>
    <row r="106158" customFormat="1" x14ac:dyDescent="0.35"/>
    <row r="106159" customFormat="1" x14ac:dyDescent="0.35"/>
    <row r="106160" customFormat="1" x14ac:dyDescent="0.35"/>
    <row r="106161" customFormat="1" x14ac:dyDescent="0.35"/>
    <row r="106162" customFormat="1" x14ac:dyDescent="0.35"/>
    <row r="106163" customFormat="1" x14ac:dyDescent="0.35"/>
    <row r="106164" customFormat="1" x14ac:dyDescent="0.35"/>
    <row r="106165" customFormat="1" x14ac:dyDescent="0.35"/>
    <row r="106166" customFormat="1" x14ac:dyDescent="0.35"/>
    <row r="106167" customFormat="1" x14ac:dyDescent="0.35"/>
    <row r="106168" customFormat="1" x14ac:dyDescent="0.35"/>
    <row r="106169" customFormat="1" x14ac:dyDescent="0.35"/>
    <row r="106170" customFormat="1" x14ac:dyDescent="0.35"/>
    <row r="106171" customFormat="1" x14ac:dyDescent="0.35"/>
    <row r="106172" customFormat="1" x14ac:dyDescent="0.35"/>
    <row r="106173" customFormat="1" x14ac:dyDescent="0.35"/>
    <row r="106174" customFormat="1" x14ac:dyDescent="0.35"/>
    <row r="106175" customFormat="1" x14ac:dyDescent="0.35"/>
    <row r="106176" customFormat="1" x14ac:dyDescent="0.35"/>
    <row r="106177" customFormat="1" x14ac:dyDescent="0.35"/>
    <row r="106178" customFormat="1" x14ac:dyDescent="0.35"/>
    <row r="106179" customFormat="1" x14ac:dyDescent="0.35"/>
    <row r="106180" customFormat="1" x14ac:dyDescent="0.35"/>
    <row r="106181" customFormat="1" x14ac:dyDescent="0.35"/>
    <row r="106182" customFormat="1" x14ac:dyDescent="0.35"/>
    <row r="106183" customFormat="1" x14ac:dyDescent="0.35"/>
    <row r="106184" customFormat="1" x14ac:dyDescent="0.35"/>
    <row r="106185" customFormat="1" x14ac:dyDescent="0.35"/>
    <row r="106186" customFormat="1" x14ac:dyDescent="0.35"/>
    <row r="106187" customFormat="1" x14ac:dyDescent="0.35"/>
    <row r="106188" customFormat="1" x14ac:dyDescent="0.35"/>
    <row r="106189" customFormat="1" x14ac:dyDescent="0.35"/>
    <row r="106190" customFormat="1" x14ac:dyDescent="0.35"/>
    <row r="106191" customFormat="1" x14ac:dyDescent="0.35"/>
    <row r="106192" customFormat="1" x14ac:dyDescent="0.35"/>
    <row r="106193" customFormat="1" x14ac:dyDescent="0.35"/>
    <row r="106194" customFormat="1" x14ac:dyDescent="0.35"/>
    <row r="106195" customFormat="1" x14ac:dyDescent="0.35"/>
    <row r="106196" customFormat="1" x14ac:dyDescent="0.35"/>
    <row r="106197" customFormat="1" x14ac:dyDescent="0.35"/>
    <row r="106198" customFormat="1" x14ac:dyDescent="0.35"/>
    <row r="106199" customFormat="1" x14ac:dyDescent="0.35"/>
    <row r="106200" customFormat="1" x14ac:dyDescent="0.35"/>
    <row r="106201" customFormat="1" x14ac:dyDescent="0.35"/>
    <row r="106202" customFormat="1" x14ac:dyDescent="0.35"/>
    <row r="106203" customFormat="1" x14ac:dyDescent="0.35"/>
    <row r="106204" customFormat="1" x14ac:dyDescent="0.35"/>
    <row r="106205" customFormat="1" x14ac:dyDescent="0.35"/>
    <row r="106206" customFormat="1" x14ac:dyDescent="0.35"/>
    <row r="106207" customFormat="1" x14ac:dyDescent="0.35"/>
    <row r="106208" customFormat="1" x14ac:dyDescent="0.35"/>
    <row r="106209" customFormat="1" x14ac:dyDescent="0.35"/>
    <row r="106210" customFormat="1" x14ac:dyDescent="0.35"/>
    <row r="106211" customFormat="1" x14ac:dyDescent="0.35"/>
    <row r="106212" customFormat="1" x14ac:dyDescent="0.35"/>
    <row r="106213" customFormat="1" x14ac:dyDescent="0.35"/>
    <row r="106214" customFormat="1" x14ac:dyDescent="0.35"/>
    <row r="106215" customFormat="1" x14ac:dyDescent="0.35"/>
    <row r="106216" customFormat="1" x14ac:dyDescent="0.35"/>
    <row r="106217" customFormat="1" x14ac:dyDescent="0.35"/>
    <row r="106218" customFormat="1" x14ac:dyDescent="0.35"/>
    <row r="106219" customFormat="1" x14ac:dyDescent="0.35"/>
    <row r="106220" customFormat="1" x14ac:dyDescent="0.35"/>
    <row r="106221" customFormat="1" x14ac:dyDescent="0.35"/>
    <row r="106222" customFormat="1" x14ac:dyDescent="0.35"/>
    <row r="106223" customFormat="1" x14ac:dyDescent="0.35"/>
    <row r="106224" customFormat="1" x14ac:dyDescent="0.35"/>
    <row r="106225" customFormat="1" x14ac:dyDescent="0.35"/>
    <row r="106226" customFormat="1" x14ac:dyDescent="0.35"/>
    <row r="106227" customFormat="1" x14ac:dyDescent="0.35"/>
    <row r="106228" customFormat="1" x14ac:dyDescent="0.35"/>
    <row r="106229" customFormat="1" x14ac:dyDescent="0.35"/>
    <row r="106230" customFormat="1" x14ac:dyDescent="0.35"/>
    <row r="106231" customFormat="1" x14ac:dyDescent="0.35"/>
    <row r="106232" customFormat="1" x14ac:dyDescent="0.35"/>
    <row r="106233" customFormat="1" x14ac:dyDescent="0.35"/>
    <row r="106234" customFormat="1" x14ac:dyDescent="0.35"/>
    <row r="106235" customFormat="1" x14ac:dyDescent="0.35"/>
    <row r="106236" customFormat="1" x14ac:dyDescent="0.35"/>
    <row r="106237" customFormat="1" x14ac:dyDescent="0.35"/>
    <row r="106238" customFormat="1" x14ac:dyDescent="0.35"/>
    <row r="106239" customFormat="1" x14ac:dyDescent="0.35"/>
    <row r="106240" customFormat="1" x14ac:dyDescent="0.35"/>
    <row r="106241" customFormat="1" x14ac:dyDescent="0.35"/>
    <row r="106242" customFormat="1" x14ac:dyDescent="0.35"/>
    <row r="106243" customFormat="1" x14ac:dyDescent="0.35"/>
    <row r="106244" customFormat="1" x14ac:dyDescent="0.35"/>
    <row r="106245" customFormat="1" x14ac:dyDescent="0.35"/>
    <row r="106246" customFormat="1" x14ac:dyDescent="0.35"/>
    <row r="106247" customFormat="1" x14ac:dyDescent="0.35"/>
    <row r="106248" customFormat="1" x14ac:dyDescent="0.35"/>
    <row r="106249" customFormat="1" x14ac:dyDescent="0.35"/>
    <row r="106250" customFormat="1" x14ac:dyDescent="0.35"/>
    <row r="106251" customFormat="1" x14ac:dyDescent="0.35"/>
    <row r="106252" customFormat="1" x14ac:dyDescent="0.35"/>
    <row r="106253" customFormat="1" x14ac:dyDescent="0.35"/>
    <row r="106254" customFormat="1" x14ac:dyDescent="0.35"/>
    <row r="106255" customFormat="1" x14ac:dyDescent="0.35"/>
    <row r="106256" customFormat="1" x14ac:dyDescent="0.35"/>
    <row r="106257" customFormat="1" x14ac:dyDescent="0.35"/>
    <row r="106258" customFormat="1" x14ac:dyDescent="0.35"/>
    <row r="106259" customFormat="1" x14ac:dyDescent="0.35"/>
    <row r="106260" customFormat="1" x14ac:dyDescent="0.35"/>
    <row r="106261" customFormat="1" x14ac:dyDescent="0.35"/>
    <row r="106262" customFormat="1" x14ac:dyDescent="0.35"/>
    <row r="106263" customFormat="1" x14ac:dyDescent="0.35"/>
    <row r="106264" customFormat="1" x14ac:dyDescent="0.35"/>
    <row r="106265" customFormat="1" x14ac:dyDescent="0.35"/>
    <row r="106266" customFormat="1" x14ac:dyDescent="0.35"/>
    <row r="106267" customFormat="1" x14ac:dyDescent="0.35"/>
    <row r="106268" customFormat="1" x14ac:dyDescent="0.35"/>
    <row r="106269" customFormat="1" x14ac:dyDescent="0.35"/>
    <row r="106270" customFormat="1" x14ac:dyDescent="0.35"/>
    <row r="106271" customFormat="1" x14ac:dyDescent="0.35"/>
    <row r="106272" customFormat="1" x14ac:dyDescent="0.35"/>
    <row r="106273" customFormat="1" x14ac:dyDescent="0.35"/>
    <row r="106274" customFormat="1" x14ac:dyDescent="0.35"/>
    <row r="106275" customFormat="1" x14ac:dyDescent="0.35"/>
    <row r="106276" customFormat="1" x14ac:dyDescent="0.35"/>
    <row r="106277" customFormat="1" x14ac:dyDescent="0.35"/>
    <row r="106278" customFormat="1" x14ac:dyDescent="0.35"/>
    <row r="106279" customFormat="1" x14ac:dyDescent="0.35"/>
    <row r="106280" customFormat="1" x14ac:dyDescent="0.35"/>
    <row r="106281" customFormat="1" x14ac:dyDescent="0.35"/>
    <row r="106282" customFormat="1" x14ac:dyDescent="0.35"/>
    <row r="106283" customFormat="1" x14ac:dyDescent="0.35"/>
    <row r="106284" customFormat="1" x14ac:dyDescent="0.35"/>
    <row r="106285" customFormat="1" x14ac:dyDescent="0.35"/>
    <row r="106286" customFormat="1" x14ac:dyDescent="0.35"/>
    <row r="106287" customFormat="1" x14ac:dyDescent="0.35"/>
    <row r="106288" customFormat="1" x14ac:dyDescent="0.35"/>
    <row r="106289" customFormat="1" x14ac:dyDescent="0.35"/>
    <row r="106290" customFormat="1" x14ac:dyDescent="0.35"/>
    <row r="106291" customFormat="1" x14ac:dyDescent="0.35"/>
    <row r="106292" customFormat="1" x14ac:dyDescent="0.35"/>
    <row r="106293" customFormat="1" x14ac:dyDescent="0.35"/>
    <row r="106294" customFormat="1" x14ac:dyDescent="0.35"/>
    <row r="106295" customFormat="1" x14ac:dyDescent="0.35"/>
    <row r="106296" customFormat="1" x14ac:dyDescent="0.35"/>
    <row r="106297" customFormat="1" x14ac:dyDescent="0.35"/>
    <row r="106298" customFormat="1" x14ac:dyDescent="0.35"/>
    <row r="106299" customFormat="1" x14ac:dyDescent="0.35"/>
    <row r="106300" customFormat="1" x14ac:dyDescent="0.35"/>
    <row r="106301" customFormat="1" x14ac:dyDescent="0.35"/>
    <row r="106302" customFormat="1" x14ac:dyDescent="0.35"/>
    <row r="106303" customFormat="1" x14ac:dyDescent="0.35"/>
    <row r="106304" customFormat="1" x14ac:dyDescent="0.35"/>
    <row r="106305" customFormat="1" x14ac:dyDescent="0.35"/>
    <row r="106306" customFormat="1" x14ac:dyDescent="0.35"/>
    <row r="106307" customFormat="1" x14ac:dyDescent="0.35"/>
    <row r="106308" customFormat="1" x14ac:dyDescent="0.35"/>
    <row r="106309" customFormat="1" x14ac:dyDescent="0.35"/>
    <row r="106310" customFormat="1" x14ac:dyDescent="0.35"/>
    <row r="106311" customFormat="1" x14ac:dyDescent="0.35"/>
    <row r="106312" customFormat="1" x14ac:dyDescent="0.35"/>
    <row r="106313" customFormat="1" x14ac:dyDescent="0.35"/>
    <row r="106314" customFormat="1" x14ac:dyDescent="0.35"/>
    <row r="106315" customFormat="1" x14ac:dyDescent="0.35"/>
    <row r="106316" customFormat="1" x14ac:dyDescent="0.35"/>
    <row r="106317" customFormat="1" x14ac:dyDescent="0.35"/>
    <row r="106318" customFormat="1" x14ac:dyDescent="0.35"/>
    <row r="106319" customFormat="1" x14ac:dyDescent="0.35"/>
    <row r="106320" customFormat="1" x14ac:dyDescent="0.35"/>
    <row r="106321" customFormat="1" x14ac:dyDescent="0.35"/>
    <row r="106322" customFormat="1" x14ac:dyDescent="0.35"/>
    <row r="106323" customFormat="1" x14ac:dyDescent="0.35"/>
    <row r="106324" customFormat="1" x14ac:dyDescent="0.35"/>
    <row r="106325" customFormat="1" x14ac:dyDescent="0.35"/>
    <row r="106326" customFormat="1" x14ac:dyDescent="0.35"/>
    <row r="106327" customFormat="1" x14ac:dyDescent="0.35"/>
    <row r="106328" customFormat="1" x14ac:dyDescent="0.35"/>
    <row r="106329" customFormat="1" x14ac:dyDescent="0.35"/>
    <row r="106330" customFormat="1" x14ac:dyDescent="0.35"/>
    <row r="106331" customFormat="1" x14ac:dyDescent="0.35"/>
    <row r="106332" customFormat="1" x14ac:dyDescent="0.35"/>
    <row r="106333" customFormat="1" x14ac:dyDescent="0.35"/>
    <row r="106334" customFormat="1" x14ac:dyDescent="0.35"/>
    <row r="106335" customFormat="1" x14ac:dyDescent="0.35"/>
    <row r="106336" customFormat="1" x14ac:dyDescent="0.35"/>
    <row r="106337" customFormat="1" x14ac:dyDescent="0.35"/>
    <row r="106338" customFormat="1" x14ac:dyDescent="0.35"/>
    <row r="106339" customFormat="1" x14ac:dyDescent="0.35"/>
    <row r="106340" customFormat="1" x14ac:dyDescent="0.35"/>
    <row r="106341" customFormat="1" x14ac:dyDescent="0.35"/>
    <row r="106342" customFormat="1" x14ac:dyDescent="0.35"/>
    <row r="106343" customFormat="1" x14ac:dyDescent="0.35"/>
    <row r="106344" customFormat="1" x14ac:dyDescent="0.35"/>
    <row r="106345" customFormat="1" x14ac:dyDescent="0.35"/>
    <row r="106346" customFormat="1" x14ac:dyDescent="0.35"/>
    <row r="106347" customFormat="1" x14ac:dyDescent="0.35"/>
    <row r="106348" customFormat="1" x14ac:dyDescent="0.35"/>
    <row r="106349" customFormat="1" x14ac:dyDescent="0.35"/>
    <row r="106350" customFormat="1" x14ac:dyDescent="0.35"/>
    <row r="106351" customFormat="1" x14ac:dyDescent="0.35"/>
    <row r="106352" customFormat="1" x14ac:dyDescent="0.35"/>
    <row r="106353" customFormat="1" x14ac:dyDescent="0.35"/>
    <row r="106354" customFormat="1" x14ac:dyDescent="0.35"/>
    <row r="106355" customFormat="1" x14ac:dyDescent="0.35"/>
    <row r="106356" customFormat="1" x14ac:dyDescent="0.35"/>
    <row r="106357" customFormat="1" x14ac:dyDescent="0.35"/>
    <row r="106358" customFormat="1" x14ac:dyDescent="0.35"/>
    <row r="106359" customFormat="1" x14ac:dyDescent="0.35"/>
    <row r="106360" customFormat="1" x14ac:dyDescent="0.35"/>
    <row r="106361" customFormat="1" x14ac:dyDescent="0.35"/>
    <row r="106362" customFormat="1" x14ac:dyDescent="0.35"/>
    <row r="106363" customFormat="1" x14ac:dyDescent="0.35"/>
    <row r="106364" customFormat="1" x14ac:dyDescent="0.35"/>
    <row r="106365" customFormat="1" x14ac:dyDescent="0.35"/>
    <row r="106366" customFormat="1" x14ac:dyDescent="0.35"/>
    <row r="106367" customFormat="1" x14ac:dyDescent="0.35"/>
    <row r="106368" customFormat="1" x14ac:dyDescent="0.35"/>
    <row r="106369" customFormat="1" x14ac:dyDescent="0.35"/>
    <row r="106370" customFormat="1" x14ac:dyDescent="0.35"/>
    <row r="106371" customFormat="1" x14ac:dyDescent="0.35"/>
    <row r="106372" customFormat="1" x14ac:dyDescent="0.35"/>
    <row r="106373" customFormat="1" x14ac:dyDescent="0.35"/>
    <row r="106374" customFormat="1" x14ac:dyDescent="0.35"/>
    <row r="106375" customFormat="1" x14ac:dyDescent="0.35"/>
    <row r="106376" customFormat="1" x14ac:dyDescent="0.35"/>
    <row r="106377" customFormat="1" x14ac:dyDescent="0.35"/>
    <row r="106378" customFormat="1" x14ac:dyDescent="0.35"/>
    <row r="106379" customFormat="1" x14ac:dyDescent="0.35"/>
    <row r="106380" customFormat="1" x14ac:dyDescent="0.35"/>
    <row r="106381" customFormat="1" x14ac:dyDescent="0.35"/>
    <row r="106382" customFormat="1" x14ac:dyDescent="0.35"/>
    <row r="106383" customFormat="1" x14ac:dyDescent="0.35"/>
    <row r="106384" customFormat="1" x14ac:dyDescent="0.35"/>
    <row r="106385" customFormat="1" x14ac:dyDescent="0.35"/>
    <row r="106386" customFormat="1" x14ac:dyDescent="0.35"/>
    <row r="106387" customFormat="1" x14ac:dyDescent="0.35"/>
    <row r="106388" customFormat="1" x14ac:dyDescent="0.35"/>
    <row r="106389" customFormat="1" x14ac:dyDescent="0.35"/>
    <row r="106390" customFormat="1" x14ac:dyDescent="0.35"/>
    <row r="106391" customFormat="1" x14ac:dyDescent="0.35"/>
    <row r="106392" customFormat="1" x14ac:dyDescent="0.35"/>
    <row r="106393" customFormat="1" x14ac:dyDescent="0.35"/>
    <row r="106394" customFormat="1" x14ac:dyDescent="0.35"/>
    <row r="106395" customFormat="1" x14ac:dyDescent="0.35"/>
    <row r="106396" customFormat="1" x14ac:dyDescent="0.35"/>
    <row r="106397" customFormat="1" x14ac:dyDescent="0.35"/>
    <row r="106398" customFormat="1" x14ac:dyDescent="0.35"/>
    <row r="106399" customFormat="1" x14ac:dyDescent="0.35"/>
    <row r="106400" customFormat="1" x14ac:dyDescent="0.35"/>
    <row r="106401" customFormat="1" x14ac:dyDescent="0.35"/>
    <row r="106402" customFormat="1" x14ac:dyDescent="0.35"/>
    <row r="106403" customFormat="1" x14ac:dyDescent="0.35"/>
    <row r="106404" customFormat="1" x14ac:dyDescent="0.35"/>
    <row r="106405" customFormat="1" x14ac:dyDescent="0.35"/>
    <row r="106406" customFormat="1" x14ac:dyDescent="0.35"/>
    <row r="106407" customFormat="1" x14ac:dyDescent="0.35"/>
    <row r="106408" customFormat="1" x14ac:dyDescent="0.35"/>
    <row r="106409" customFormat="1" x14ac:dyDescent="0.35"/>
    <row r="106410" customFormat="1" x14ac:dyDescent="0.35"/>
    <row r="106411" customFormat="1" x14ac:dyDescent="0.35"/>
    <row r="106412" customFormat="1" x14ac:dyDescent="0.35"/>
    <row r="106413" customFormat="1" x14ac:dyDescent="0.35"/>
    <row r="106414" customFormat="1" x14ac:dyDescent="0.35"/>
    <row r="106415" customFormat="1" x14ac:dyDescent="0.35"/>
    <row r="106416" customFormat="1" x14ac:dyDescent="0.35"/>
    <row r="106417" customFormat="1" x14ac:dyDescent="0.35"/>
    <row r="106418" customFormat="1" x14ac:dyDescent="0.35"/>
    <row r="106419" customFormat="1" x14ac:dyDescent="0.35"/>
    <row r="106420" customFormat="1" x14ac:dyDescent="0.35"/>
    <row r="106421" customFormat="1" x14ac:dyDescent="0.35"/>
    <row r="106422" customFormat="1" x14ac:dyDescent="0.35"/>
    <row r="106423" customFormat="1" x14ac:dyDescent="0.35"/>
    <row r="106424" customFormat="1" x14ac:dyDescent="0.35"/>
    <row r="106425" customFormat="1" x14ac:dyDescent="0.35"/>
    <row r="106426" customFormat="1" x14ac:dyDescent="0.35"/>
    <row r="106427" customFormat="1" x14ac:dyDescent="0.35"/>
    <row r="106428" customFormat="1" x14ac:dyDescent="0.35"/>
    <row r="106429" customFormat="1" x14ac:dyDescent="0.35"/>
    <row r="106430" customFormat="1" x14ac:dyDescent="0.35"/>
    <row r="106431" customFormat="1" x14ac:dyDescent="0.35"/>
    <row r="106432" customFormat="1" x14ac:dyDescent="0.35"/>
    <row r="106433" customFormat="1" x14ac:dyDescent="0.35"/>
    <row r="106434" customFormat="1" x14ac:dyDescent="0.35"/>
    <row r="106435" customFormat="1" x14ac:dyDescent="0.35"/>
    <row r="106436" customFormat="1" x14ac:dyDescent="0.35"/>
    <row r="106437" customFormat="1" x14ac:dyDescent="0.35"/>
    <row r="106438" customFormat="1" x14ac:dyDescent="0.35"/>
    <row r="106439" customFormat="1" x14ac:dyDescent="0.35"/>
    <row r="106440" customFormat="1" x14ac:dyDescent="0.35"/>
    <row r="106441" customFormat="1" x14ac:dyDescent="0.35"/>
    <row r="106442" customFormat="1" x14ac:dyDescent="0.35"/>
    <row r="106443" customFormat="1" x14ac:dyDescent="0.35"/>
    <row r="106444" customFormat="1" x14ac:dyDescent="0.35"/>
    <row r="106445" customFormat="1" x14ac:dyDescent="0.35"/>
    <row r="106446" customFormat="1" x14ac:dyDescent="0.35"/>
    <row r="106447" customFormat="1" x14ac:dyDescent="0.35"/>
    <row r="106448" customFormat="1" x14ac:dyDescent="0.35"/>
    <row r="106449" customFormat="1" x14ac:dyDescent="0.35"/>
    <row r="106450" customFormat="1" x14ac:dyDescent="0.35"/>
    <row r="106451" customFormat="1" x14ac:dyDescent="0.35"/>
    <row r="106452" customFormat="1" x14ac:dyDescent="0.35"/>
    <row r="106453" customFormat="1" x14ac:dyDescent="0.35"/>
    <row r="106454" customFormat="1" x14ac:dyDescent="0.35"/>
    <row r="106455" customFormat="1" x14ac:dyDescent="0.35"/>
    <row r="106456" customFormat="1" x14ac:dyDescent="0.35"/>
    <row r="106457" customFormat="1" x14ac:dyDescent="0.35"/>
    <row r="106458" customFormat="1" x14ac:dyDescent="0.35"/>
    <row r="106459" customFormat="1" x14ac:dyDescent="0.35"/>
    <row r="106460" customFormat="1" x14ac:dyDescent="0.35"/>
    <row r="106461" customFormat="1" x14ac:dyDescent="0.35"/>
    <row r="106462" customFormat="1" x14ac:dyDescent="0.35"/>
    <row r="106463" customFormat="1" x14ac:dyDescent="0.35"/>
    <row r="106464" customFormat="1" x14ac:dyDescent="0.35"/>
    <row r="106465" customFormat="1" x14ac:dyDescent="0.35"/>
    <row r="106466" customFormat="1" x14ac:dyDescent="0.35"/>
    <row r="106467" customFormat="1" x14ac:dyDescent="0.35"/>
    <row r="106468" customFormat="1" x14ac:dyDescent="0.35"/>
    <row r="106469" customFormat="1" x14ac:dyDescent="0.35"/>
    <row r="106470" customFormat="1" x14ac:dyDescent="0.35"/>
    <row r="106471" customFormat="1" x14ac:dyDescent="0.35"/>
    <row r="106472" customFormat="1" x14ac:dyDescent="0.35"/>
    <row r="106473" customFormat="1" x14ac:dyDescent="0.35"/>
    <row r="106474" customFormat="1" x14ac:dyDescent="0.35"/>
    <row r="106475" customFormat="1" x14ac:dyDescent="0.35"/>
    <row r="106476" customFormat="1" x14ac:dyDescent="0.35"/>
    <row r="106477" customFormat="1" x14ac:dyDescent="0.35"/>
    <row r="106478" customFormat="1" x14ac:dyDescent="0.35"/>
    <row r="106479" customFormat="1" x14ac:dyDescent="0.35"/>
    <row r="106480" customFormat="1" x14ac:dyDescent="0.35"/>
    <row r="106481" customFormat="1" x14ac:dyDescent="0.35"/>
    <row r="106482" customFormat="1" x14ac:dyDescent="0.35"/>
    <row r="106483" customFormat="1" x14ac:dyDescent="0.35"/>
    <row r="106484" customFormat="1" x14ac:dyDescent="0.35"/>
    <row r="106485" customFormat="1" x14ac:dyDescent="0.35"/>
    <row r="106486" customFormat="1" x14ac:dyDescent="0.35"/>
    <row r="106487" customFormat="1" x14ac:dyDescent="0.35"/>
    <row r="106488" customFormat="1" x14ac:dyDescent="0.35"/>
    <row r="106489" customFormat="1" x14ac:dyDescent="0.35"/>
    <row r="106490" customFormat="1" x14ac:dyDescent="0.35"/>
    <row r="106491" customFormat="1" x14ac:dyDescent="0.35"/>
    <row r="106492" customFormat="1" x14ac:dyDescent="0.35"/>
    <row r="106493" customFormat="1" x14ac:dyDescent="0.35"/>
    <row r="106494" customFormat="1" x14ac:dyDescent="0.35"/>
    <row r="106495" customFormat="1" x14ac:dyDescent="0.35"/>
    <row r="106496" customFormat="1" x14ac:dyDescent="0.35"/>
    <row r="106497" customFormat="1" x14ac:dyDescent="0.35"/>
    <row r="106498" customFormat="1" x14ac:dyDescent="0.35"/>
    <row r="106499" customFormat="1" x14ac:dyDescent="0.35"/>
    <row r="106500" customFormat="1" x14ac:dyDescent="0.35"/>
    <row r="106501" customFormat="1" x14ac:dyDescent="0.35"/>
    <row r="106502" customFormat="1" x14ac:dyDescent="0.35"/>
    <row r="106503" customFormat="1" x14ac:dyDescent="0.35"/>
    <row r="106504" customFormat="1" x14ac:dyDescent="0.35"/>
    <row r="106505" customFormat="1" x14ac:dyDescent="0.35"/>
    <row r="106506" customFormat="1" x14ac:dyDescent="0.35"/>
    <row r="106507" customFormat="1" x14ac:dyDescent="0.35"/>
    <row r="106508" customFormat="1" x14ac:dyDescent="0.35"/>
    <row r="106509" customFormat="1" x14ac:dyDescent="0.35"/>
    <row r="106510" customFormat="1" x14ac:dyDescent="0.35"/>
    <row r="106511" customFormat="1" x14ac:dyDescent="0.35"/>
    <row r="106512" customFormat="1" x14ac:dyDescent="0.35"/>
    <row r="106513" customFormat="1" x14ac:dyDescent="0.35"/>
    <row r="106514" customFormat="1" x14ac:dyDescent="0.35"/>
    <row r="106515" customFormat="1" x14ac:dyDescent="0.35"/>
    <row r="106516" customFormat="1" x14ac:dyDescent="0.35"/>
    <row r="106517" customFormat="1" x14ac:dyDescent="0.35"/>
    <row r="106518" customFormat="1" x14ac:dyDescent="0.35"/>
    <row r="106519" customFormat="1" x14ac:dyDescent="0.35"/>
    <row r="106520" customFormat="1" x14ac:dyDescent="0.35"/>
    <row r="106521" customFormat="1" x14ac:dyDescent="0.35"/>
    <row r="106522" customFormat="1" x14ac:dyDescent="0.35"/>
    <row r="106523" customFormat="1" x14ac:dyDescent="0.35"/>
    <row r="106524" customFormat="1" x14ac:dyDescent="0.35"/>
    <row r="106525" customFormat="1" x14ac:dyDescent="0.35"/>
    <row r="106526" customFormat="1" x14ac:dyDescent="0.35"/>
    <row r="106527" customFormat="1" x14ac:dyDescent="0.35"/>
    <row r="106528" customFormat="1" x14ac:dyDescent="0.35"/>
    <row r="106529" customFormat="1" x14ac:dyDescent="0.35"/>
    <row r="106530" customFormat="1" x14ac:dyDescent="0.35"/>
    <row r="106531" customFormat="1" x14ac:dyDescent="0.35"/>
    <row r="106532" customFormat="1" x14ac:dyDescent="0.35"/>
    <row r="106533" customFormat="1" x14ac:dyDescent="0.35"/>
    <row r="106534" customFormat="1" x14ac:dyDescent="0.35"/>
    <row r="106535" customFormat="1" x14ac:dyDescent="0.35"/>
    <row r="106536" customFormat="1" x14ac:dyDescent="0.35"/>
    <row r="106537" customFormat="1" x14ac:dyDescent="0.35"/>
    <row r="106538" customFormat="1" x14ac:dyDescent="0.35"/>
    <row r="106539" customFormat="1" x14ac:dyDescent="0.35"/>
    <row r="106540" customFormat="1" x14ac:dyDescent="0.35"/>
    <row r="106541" customFormat="1" x14ac:dyDescent="0.35"/>
    <row r="106542" customFormat="1" x14ac:dyDescent="0.35"/>
    <row r="106543" customFormat="1" x14ac:dyDescent="0.35"/>
    <row r="106544" customFormat="1" x14ac:dyDescent="0.35"/>
    <row r="106545" customFormat="1" x14ac:dyDescent="0.35"/>
    <row r="106546" customFormat="1" x14ac:dyDescent="0.35"/>
    <row r="106547" customFormat="1" x14ac:dyDescent="0.35"/>
    <row r="106548" customFormat="1" x14ac:dyDescent="0.35"/>
    <row r="106549" customFormat="1" x14ac:dyDescent="0.35"/>
    <row r="106550" customFormat="1" x14ac:dyDescent="0.35"/>
    <row r="106551" customFormat="1" x14ac:dyDescent="0.35"/>
    <row r="106552" customFormat="1" x14ac:dyDescent="0.35"/>
    <row r="106553" customFormat="1" x14ac:dyDescent="0.35"/>
    <row r="106554" customFormat="1" x14ac:dyDescent="0.35"/>
    <row r="106555" customFormat="1" x14ac:dyDescent="0.35"/>
    <row r="106556" customFormat="1" x14ac:dyDescent="0.35"/>
    <row r="106557" customFormat="1" x14ac:dyDescent="0.35"/>
    <row r="106558" customFormat="1" x14ac:dyDescent="0.35"/>
    <row r="106559" customFormat="1" x14ac:dyDescent="0.35"/>
    <row r="106560" customFormat="1" x14ac:dyDescent="0.35"/>
    <row r="106561" customFormat="1" x14ac:dyDescent="0.35"/>
    <row r="106562" customFormat="1" x14ac:dyDescent="0.35"/>
    <row r="106563" customFormat="1" x14ac:dyDescent="0.35"/>
    <row r="106564" customFormat="1" x14ac:dyDescent="0.35"/>
    <row r="106565" customFormat="1" x14ac:dyDescent="0.35"/>
    <row r="106566" customFormat="1" x14ac:dyDescent="0.35"/>
    <row r="106567" customFormat="1" x14ac:dyDescent="0.35"/>
    <row r="106568" customFormat="1" x14ac:dyDescent="0.35"/>
    <row r="106569" customFormat="1" x14ac:dyDescent="0.35"/>
    <row r="106570" customFormat="1" x14ac:dyDescent="0.35"/>
    <row r="106571" customFormat="1" x14ac:dyDescent="0.35"/>
    <row r="106572" customFormat="1" x14ac:dyDescent="0.35"/>
    <row r="106573" customFormat="1" x14ac:dyDescent="0.35"/>
    <row r="106574" customFormat="1" x14ac:dyDescent="0.35"/>
    <row r="106575" customFormat="1" x14ac:dyDescent="0.35"/>
    <row r="106576" customFormat="1" x14ac:dyDescent="0.35"/>
    <row r="106577" customFormat="1" x14ac:dyDescent="0.35"/>
    <row r="106578" customFormat="1" x14ac:dyDescent="0.35"/>
    <row r="106579" customFormat="1" x14ac:dyDescent="0.35"/>
    <row r="106580" customFormat="1" x14ac:dyDescent="0.35"/>
    <row r="106581" customFormat="1" x14ac:dyDescent="0.35"/>
    <row r="106582" customFormat="1" x14ac:dyDescent="0.35"/>
    <row r="106583" customFormat="1" x14ac:dyDescent="0.35"/>
    <row r="106584" customFormat="1" x14ac:dyDescent="0.35"/>
    <row r="106585" customFormat="1" x14ac:dyDescent="0.35"/>
    <row r="106586" customFormat="1" x14ac:dyDescent="0.35"/>
    <row r="106587" customFormat="1" x14ac:dyDescent="0.35"/>
    <row r="106588" customFormat="1" x14ac:dyDescent="0.35"/>
    <row r="106589" customFormat="1" x14ac:dyDescent="0.35"/>
    <row r="106590" customFormat="1" x14ac:dyDescent="0.35"/>
    <row r="106591" customFormat="1" x14ac:dyDescent="0.35"/>
    <row r="106592" customFormat="1" x14ac:dyDescent="0.35"/>
    <row r="106593" customFormat="1" x14ac:dyDescent="0.35"/>
    <row r="106594" customFormat="1" x14ac:dyDescent="0.35"/>
    <row r="106595" customFormat="1" x14ac:dyDescent="0.35"/>
    <row r="106596" customFormat="1" x14ac:dyDescent="0.35"/>
    <row r="106597" customFormat="1" x14ac:dyDescent="0.35"/>
    <row r="106598" customFormat="1" x14ac:dyDescent="0.35"/>
    <row r="106599" customFormat="1" x14ac:dyDescent="0.35"/>
    <row r="106600" customFormat="1" x14ac:dyDescent="0.35"/>
    <row r="106601" customFormat="1" x14ac:dyDescent="0.35"/>
    <row r="106602" customFormat="1" x14ac:dyDescent="0.35"/>
    <row r="106603" customFormat="1" x14ac:dyDescent="0.35"/>
    <row r="106604" customFormat="1" x14ac:dyDescent="0.35"/>
    <row r="106605" customFormat="1" x14ac:dyDescent="0.35"/>
    <row r="106606" customFormat="1" x14ac:dyDescent="0.35"/>
    <row r="106607" customFormat="1" x14ac:dyDescent="0.35"/>
    <row r="106608" customFormat="1" x14ac:dyDescent="0.35"/>
    <row r="106609" customFormat="1" x14ac:dyDescent="0.35"/>
    <row r="106610" customFormat="1" x14ac:dyDescent="0.35"/>
    <row r="106611" customFormat="1" x14ac:dyDescent="0.35"/>
    <row r="106612" customFormat="1" x14ac:dyDescent="0.35"/>
    <row r="106613" customFormat="1" x14ac:dyDescent="0.35"/>
    <row r="106614" customFormat="1" x14ac:dyDescent="0.35"/>
    <row r="106615" customFormat="1" x14ac:dyDescent="0.35"/>
    <row r="106616" customFormat="1" x14ac:dyDescent="0.35"/>
    <row r="106617" customFormat="1" x14ac:dyDescent="0.35"/>
    <row r="106618" customFormat="1" x14ac:dyDescent="0.35"/>
    <row r="106619" customFormat="1" x14ac:dyDescent="0.35"/>
    <row r="106620" customFormat="1" x14ac:dyDescent="0.35"/>
    <row r="106621" customFormat="1" x14ac:dyDescent="0.35"/>
    <row r="106622" customFormat="1" x14ac:dyDescent="0.35"/>
    <row r="106623" customFormat="1" x14ac:dyDescent="0.35"/>
    <row r="106624" customFormat="1" x14ac:dyDescent="0.35"/>
    <row r="106625" customFormat="1" x14ac:dyDescent="0.35"/>
    <row r="106626" customFormat="1" x14ac:dyDescent="0.35"/>
    <row r="106627" customFormat="1" x14ac:dyDescent="0.35"/>
    <row r="106628" customFormat="1" x14ac:dyDescent="0.35"/>
    <row r="106629" customFormat="1" x14ac:dyDescent="0.35"/>
    <row r="106630" customFormat="1" x14ac:dyDescent="0.35"/>
    <row r="106631" customFormat="1" x14ac:dyDescent="0.35"/>
    <row r="106632" customFormat="1" x14ac:dyDescent="0.35"/>
    <row r="106633" customFormat="1" x14ac:dyDescent="0.35"/>
    <row r="106634" customFormat="1" x14ac:dyDescent="0.35"/>
    <row r="106635" customFormat="1" x14ac:dyDescent="0.35"/>
    <row r="106636" customFormat="1" x14ac:dyDescent="0.35"/>
    <row r="106637" customFormat="1" x14ac:dyDescent="0.35"/>
    <row r="106638" customFormat="1" x14ac:dyDescent="0.35"/>
    <row r="106639" customFormat="1" x14ac:dyDescent="0.35"/>
    <row r="106640" customFormat="1" x14ac:dyDescent="0.35"/>
    <row r="106641" customFormat="1" x14ac:dyDescent="0.35"/>
    <row r="106642" customFormat="1" x14ac:dyDescent="0.35"/>
    <row r="106643" customFormat="1" x14ac:dyDescent="0.35"/>
    <row r="106644" customFormat="1" x14ac:dyDescent="0.35"/>
    <row r="106645" customFormat="1" x14ac:dyDescent="0.35"/>
    <row r="106646" customFormat="1" x14ac:dyDescent="0.35"/>
    <row r="106647" customFormat="1" x14ac:dyDescent="0.35"/>
    <row r="106648" customFormat="1" x14ac:dyDescent="0.35"/>
    <row r="106649" customFormat="1" x14ac:dyDescent="0.35"/>
    <row r="106650" customFormat="1" x14ac:dyDescent="0.35"/>
    <row r="106651" customFormat="1" x14ac:dyDescent="0.35"/>
    <row r="106652" customFormat="1" x14ac:dyDescent="0.35"/>
    <row r="106653" customFormat="1" x14ac:dyDescent="0.35"/>
    <row r="106654" customFormat="1" x14ac:dyDescent="0.35"/>
    <row r="106655" customFormat="1" x14ac:dyDescent="0.35"/>
    <row r="106656" customFormat="1" x14ac:dyDescent="0.35"/>
    <row r="106657" customFormat="1" x14ac:dyDescent="0.35"/>
    <row r="106658" customFormat="1" x14ac:dyDescent="0.35"/>
    <row r="106659" customFormat="1" x14ac:dyDescent="0.35"/>
    <row r="106660" customFormat="1" x14ac:dyDescent="0.35"/>
    <row r="106661" customFormat="1" x14ac:dyDescent="0.35"/>
    <row r="106662" customFormat="1" x14ac:dyDescent="0.35"/>
    <row r="106663" customFormat="1" x14ac:dyDescent="0.35"/>
    <row r="106664" customFormat="1" x14ac:dyDescent="0.35"/>
    <row r="106665" customFormat="1" x14ac:dyDescent="0.35"/>
    <row r="106666" customFormat="1" x14ac:dyDescent="0.35"/>
    <row r="106667" customFormat="1" x14ac:dyDescent="0.35"/>
    <row r="106668" customFormat="1" x14ac:dyDescent="0.35"/>
    <row r="106669" customFormat="1" x14ac:dyDescent="0.35"/>
    <row r="106670" customFormat="1" x14ac:dyDescent="0.35"/>
    <row r="106671" customFormat="1" x14ac:dyDescent="0.35"/>
    <row r="106672" customFormat="1" x14ac:dyDescent="0.35"/>
    <row r="106673" customFormat="1" x14ac:dyDescent="0.35"/>
    <row r="106674" customFormat="1" x14ac:dyDescent="0.35"/>
    <row r="106675" customFormat="1" x14ac:dyDescent="0.35"/>
    <row r="106676" customFormat="1" x14ac:dyDescent="0.35"/>
    <row r="106677" customFormat="1" x14ac:dyDescent="0.35"/>
    <row r="106678" customFormat="1" x14ac:dyDescent="0.35"/>
    <row r="106679" customFormat="1" x14ac:dyDescent="0.35"/>
    <row r="106680" customFormat="1" x14ac:dyDescent="0.35"/>
    <row r="106681" customFormat="1" x14ac:dyDescent="0.35"/>
    <row r="106682" customFormat="1" x14ac:dyDescent="0.35"/>
    <row r="106683" customFormat="1" x14ac:dyDescent="0.35"/>
    <row r="106684" customFormat="1" x14ac:dyDescent="0.35"/>
    <row r="106685" customFormat="1" x14ac:dyDescent="0.35"/>
    <row r="106686" customFormat="1" x14ac:dyDescent="0.35"/>
    <row r="106687" customFormat="1" x14ac:dyDescent="0.35"/>
    <row r="106688" customFormat="1" x14ac:dyDescent="0.35"/>
    <row r="106689" customFormat="1" x14ac:dyDescent="0.35"/>
    <row r="106690" customFormat="1" x14ac:dyDescent="0.35"/>
    <row r="106691" customFormat="1" x14ac:dyDescent="0.35"/>
    <row r="106692" customFormat="1" x14ac:dyDescent="0.35"/>
    <row r="106693" customFormat="1" x14ac:dyDescent="0.35"/>
    <row r="106694" customFormat="1" x14ac:dyDescent="0.35"/>
    <row r="106695" customFormat="1" x14ac:dyDescent="0.35"/>
    <row r="106696" customFormat="1" x14ac:dyDescent="0.35"/>
    <row r="106697" customFormat="1" x14ac:dyDescent="0.35"/>
    <row r="106698" customFormat="1" x14ac:dyDescent="0.35"/>
    <row r="106699" customFormat="1" x14ac:dyDescent="0.35"/>
    <row r="106700" customFormat="1" x14ac:dyDescent="0.35"/>
    <row r="106701" customFormat="1" x14ac:dyDescent="0.35"/>
    <row r="106702" customFormat="1" x14ac:dyDescent="0.35"/>
    <row r="106703" customFormat="1" x14ac:dyDescent="0.35"/>
    <row r="106704" customFormat="1" x14ac:dyDescent="0.35"/>
    <row r="106705" customFormat="1" x14ac:dyDescent="0.35"/>
    <row r="106706" customFormat="1" x14ac:dyDescent="0.35"/>
    <row r="106707" customFormat="1" x14ac:dyDescent="0.35"/>
    <row r="106708" customFormat="1" x14ac:dyDescent="0.35"/>
    <row r="106709" customFormat="1" x14ac:dyDescent="0.35"/>
    <row r="106710" customFormat="1" x14ac:dyDescent="0.35"/>
    <row r="106711" customFormat="1" x14ac:dyDescent="0.35"/>
    <row r="106712" customFormat="1" x14ac:dyDescent="0.35"/>
    <row r="106713" customFormat="1" x14ac:dyDescent="0.35"/>
    <row r="106714" customFormat="1" x14ac:dyDescent="0.35"/>
    <row r="106715" customFormat="1" x14ac:dyDescent="0.35"/>
    <row r="106716" customFormat="1" x14ac:dyDescent="0.35"/>
    <row r="106717" customFormat="1" x14ac:dyDescent="0.35"/>
    <row r="106718" customFormat="1" x14ac:dyDescent="0.35"/>
    <row r="106719" customFormat="1" x14ac:dyDescent="0.35"/>
    <row r="106720" customFormat="1" x14ac:dyDescent="0.35"/>
    <row r="106721" customFormat="1" x14ac:dyDescent="0.35"/>
    <row r="106722" customFormat="1" x14ac:dyDescent="0.35"/>
    <row r="106723" customFormat="1" x14ac:dyDescent="0.35"/>
    <row r="106724" customFormat="1" x14ac:dyDescent="0.35"/>
    <row r="106725" customFormat="1" x14ac:dyDescent="0.35"/>
    <row r="106726" customFormat="1" x14ac:dyDescent="0.35"/>
    <row r="106727" customFormat="1" x14ac:dyDescent="0.35"/>
    <row r="106728" customFormat="1" x14ac:dyDescent="0.35"/>
    <row r="106729" customFormat="1" x14ac:dyDescent="0.35"/>
    <row r="106730" customFormat="1" x14ac:dyDescent="0.35"/>
    <row r="106731" customFormat="1" x14ac:dyDescent="0.35"/>
    <row r="106732" customFormat="1" x14ac:dyDescent="0.35"/>
    <row r="106733" customFormat="1" x14ac:dyDescent="0.35"/>
    <row r="106734" customFormat="1" x14ac:dyDescent="0.35"/>
    <row r="106735" customFormat="1" x14ac:dyDescent="0.35"/>
    <row r="106736" customFormat="1" x14ac:dyDescent="0.35"/>
    <row r="106737" customFormat="1" x14ac:dyDescent="0.35"/>
    <row r="106738" customFormat="1" x14ac:dyDescent="0.35"/>
    <row r="106739" customFormat="1" x14ac:dyDescent="0.35"/>
    <row r="106740" customFormat="1" x14ac:dyDescent="0.35"/>
    <row r="106741" customFormat="1" x14ac:dyDescent="0.35"/>
    <row r="106742" customFormat="1" x14ac:dyDescent="0.35"/>
    <row r="106743" customFormat="1" x14ac:dyDescent="0.35"/>
    <row r="106744" customFormat="1" x14ac:dyDescent="0.35"/>
    <row r="106745" customFormat="1" x14ac:dyDescent="0.35"/>
    <row r="106746" customFormat="1" x14ac:dyDescent="0.35"/>
    <row r="106747" customFormat="1" x14ac:dyDescent="0.35"/>
    <row r="106748" customFormat="1" x14ac:dyDescent="0.35"/>
    <row r="106749" customFormat="1" x14ac:dyDescent="0.35"/>
    <row r="106750" customFormat="1" x14ac:dyDescent="0.35"/>
    <row r="106751" customFormat="1" x14ac:dyDescent="0.35"/>
    <row r="106752" customFormat="1" x14ac:dyDescent="0.35"/>
    <row r="106753" customFormat="1" x14ac:dyDescent="0.35"/>
    <row r="106754" customFormat="1" x14ac:dyDescent="0.35"/>
    <row r="106755" customFormat="1" x14ac:dyDescent="0.35"/>
    <row r="106756" customFormat="1" x14ac:dyDescent="0.35"/>
    <row r="106757" customFormat="1" x14ac:dyDescent="0.35"/>
    <row r="106758" customFormat="1" x14ac:dyDescent="0.35"/>
    <row r="106759" customFormat="1" x14ac:dyDescent="0.35"/>
    <row r="106760" customFormat="1" x14ac:dyDescent="0.35"/>
    <row r="106761" customFormat="1" x14ac:dyDescent="0.35"/>
    <row r="106762" customFormat="1" x14ac:dyDescent="0.35"/>
    <row r="106763" customFormat="1" x14ac:dyDescent="0.35"/>
    <row r="106764" customFormat="1" x14ac:dyDescent="0.35"/>
    <row r="106765" customFormat="1" x14ac:dyDescent="0.35"/>
    <row r="106766" customFormat="1" x14ac:dyDescent="0.35"/>
    <row r="106767" customFormat="1" x14ac:dyDescent="0.35"/>
    <row r="106768" customFormat="1" x14ac:dyDescent="0.35"/>
    <row r="106769" customFormat="1" x14ac:dyDescent="0.35"/>
    <row r="106770" customFormat="1" x14ac:dyDescent="0.35"/>
    <row r="106771" customFormat="1" x14ac:dyDescent="0.35"/>
    <row r="106772" customFormat="1" x14ac:dyDescent="0.35"/>
    <row r="106773" customFormat="1" x14ac:dyDescent="0.35"/>
    <row r="106774" customFormat="1" x14ac:dyDescent="0.35"/>
    <row r="106775" customFormat="1" x14ac:dyDescent="0.35"/>
    <row r="106776" customFormat="1" x14ac:dyDescent="0.35"/>
    <row r="106777" customFormat="1" x14ac:dyDescent="0.35"/>
    <row r="106778" customFormat="1" x14ac:dyDescent="0.35"/>
    <row r="106779" customFormat="1" x14ac:dyDescent="0.35"/>
    <row r="106780" customFormat="1" x14ac:dyDescent="0.35"/>
    <row r="106781" customFormat="1" x14ac:dyDescent="0.35"/>
    <row r="106782" customFormat="1" x14ac:dyDescent="0.35"/>
    <row r="106783" customFormat="1" x14ac:dyDescent="0.35"/>
    <row r="106784" customFormat="1" x14ac:dyDescent="0.35"/>
    <row r="106785" customFormat="1" x14ac:dyDescent="0.35"/>
    <row r="106786" customFormat="1" x14ac:dyDescent="0.35"/>
    <row r="106787" customFormat="1" x14ac:dyDescent="0.35"/>
    <row r="106788" customFormat="1" x14ac:dyDescent="0.35"/>
    <row r="106789" customFormat="1" x14ac:dyDescent="0.35"/>
    <row r="106790" customFormat="1" x14ac:dyDescent="0.35"/>
    <row r="106791" customFormat="1" x14ac:dyDescent="0.35"/>
    <row r="106792" customFormat="1" x14ac:dyDescent="0.35"/>
    <row r="106793" customFormat="1" x14ac:dyDescent="0.35"/>
    <row r="106794" customFormat="1" x14ac:dyDescent="0.35"/>
    <row r="106795" customFormat="1" x14ac:dyDescent="0.35"/>
    <row r="106796" customFormat="1" x14ac:dyDescent="0.35"/>
    <row r="106797" customFormat="1" x14ac:dyDescent="0.35"/>
    <row r="106798" customFormat="1" x14ac:dyDescent="0.35"/>
    <row r="106799" customFormat="1" x14ac:dyDescent="0.35"/>
    <row r="106800" customFormat="1" x14ac:dyDescent="0.35"/>
    <row r="106801" customFormat="1" x14ac:dyDescent="0.35"/>
    <row r="106802" customFormat="1" x14ac:dyDescent="0.35"/>
    <row r="106803" customFormat="1" x14ac:dyDescent="0.35"/>
    <row r="106804" customFormat="1" x14ac:dyDescent="0.35"/>
    <row r="106805" customFormat="1" x14ac:dyDescent="0.35"/>
    <row r="106806" customFormat="1" x14ac:dyDescent="0.35"/>
    <row r="106807" customFormat="1" x14ac:dyDescent="0.35"/>
    <row r="106808" customFormat="1" x14ac:dyDescent="0.35"/>
    <row r="106809" customFormat="1" x14ac:dyDescent="0.35"/>
    <row r="106810" customFormat="1" x14ac:dyDescent="0.35"/>
    <row r="106811" customFormat="1" x14ac:dyDescent="0.35"/>
    <row r="106812" customFormat="1" x14ac:dyDescent="0.35"/>
    <row r="106813" customFormat="1" x14ac:dyDescent="0.35"/>
    <row r="106814" customFormat="1" x14ac:dyDescent="0.35"/>
    <row r="106815" customFormat="1" x14ac:dyDescent="0.35"/>
    <row r="106816" customFormat="1" x14ac:dyDescent="0.35"/>
    <row r="106817" customFormat="1" x14ac:dyDescent="0.35"/>
    <row r="106818" customFormat="1" x14ac:dyDescent="0.35"/>
    <row r="106819" customFormat="1" x14ac:dyDescent="0.35"/>
    <row r="106820" customFormat="1" x14ac:dyDescent="0.35"/>
    <row r="106821" customFormat="1" x14ac:dyDescent="0.35"/>
    <row r="106822" customFormat="1" x14ac:dyDescent="0.35"/>
    <row r="106823" customFormat="1" x14ac:dyDescent="0.35"/>
    <row r="106824" customFormat="1" x14ac:dyDescent="0.35"/>
    <row r="106825" customFormat="1" x14ac:dyDescent="0.35"/>
    <row r="106826" customFormat="1" x14ac:dyDescent="0.35"/>
    <row r="106827" customFormat="1" x14ac:dyDescent="0.35"/>
    <row r="106828" customFormat="1" x14ac:dyDescent="0.35"/>
    <row r="106829" customFormat="1" x14ac:dyDescent="0.35"/>
    <row r="106830" customFormat="1" x14ac:dyDescent="0.35"/>
    <row r="106831" customFormat="1" x14ac:dyDescent="0.35"/>
    <row r="106832" customFormat="1" x14ac:dyDescent="0.35"/>
    <row r="106833" customFormat="1" x14ac:dyDescent="0.35"/>
    <row r="106834" customFormat="1" x14ac:dyDescent="0.35"/>
    <row r="106835" customFormat="1" x14ac:dyDescent="0.35"/>
    <row r="106836" customFormat="1" x14ac:dyDescent="0.35"/>
    <row r="106837" customFormat="1" x14ac:dyDescent="0.35"/>
    <row r="106838" customFormat="1" x14ac:dyDescent="0.35"/>
    <row r="106839" customFormat="1" x14ac:dyDescent="0.35"/>
    <row r="106840" customFormat="1" x14ac:dyDescent="0.35"/>
    <row r="106841" customFormat="1" x14ac:dyDescent="0.35"/>
    <row r="106842" customFormat="1" x14ac:dyDescent="0.35"/>
    <row r="106843" customFormat="1" x14ac:dyDescent="0.35"/>
    <row r="106844" customFormat="1" x14ac:dyDescent="0.35"/>
    <row r="106845" customFormat="1" x14ac:dyDescent="0.35"/>
    <row r="106846" customFormat="1" x14ac:dyDescent="0.35"/>
    <row r="106847" customFormat="1" x14ac:dyDescent="0.35"/>
    <row r="106848" customFormat="1" x14ac:dyDescent="0.35"/>
    <row r="106849" customFormat="1" x14ac:dyDescent="0.35"/>
    <row r="106850" customFormat="1" x14ac:dyDescent="0.35"/>
    <row r="106851" customFormat="1" x14ac:dyDescent="0.35"/>
    <row r="106852" customFormat="1" x14ac:dyDescent="0.35"/>
    <row r="106853" customFormat="1" x14ac:dyDescent="0.35"/>
    <row r="106854" customFormat="1" x14ac:dyDescent="0.35"/>
    <row r="106855" customFormat="1" x14ac:dyDescent="0.35"/>
    <row r="106856" customFormat="1" x14ac:dyDescent="0.35"/>
    <row r="106857" customFormat="1" x14ac:dyDescent="0.35"/>
    <row r="106858" customFormat="1" x14ac:dyDescent="0.35"/>
    <row r="106859" customFormat="1" x14ac:dyDescent="0.35"/>
    <row r="106860" customFormat="1" x14ac:dyDescent="0.35"/>
    <row r="106861" customFormat="1" x14ac:dyDescent="0.35"/>
    <row r="106862" customFormat="1" x14ac:dyDescent="0.35"/>
    <row r="106863" customFormat="1" x14ac:dyDescent="0.35"/>
    <row r="106864" customFormat="1" x14ac:dyDescent="0.35"/>
    <row r="106865" customFormat="1" x14ac:dyDescent="0.35"/>
    <row r="106866" customFormat="1" x14ac:dyDescent="0.35"/>
    <row r="106867" customFormat="1" x14ac:dyDescent="0.35"/>
    <row r="106868" customFormat="1" x14ac:dyDescent="0.35"/>
    <row r="106869" customFormat="1" x14ac:dyDescent="0.35"/>
    <row r="106870" customFormat="1" x14ac:dyDescent="0.35"/>
    <row r="106871" customFormat="1" x14ac:dyDescent="0.35"/>
    <row r="106872" customFormat="1" x14ac:dyDescent="0.35"/>
    <row r="106873" customFormat="1" x14ac:dyDescent="0.35"/>
    <row r="106874" customFormat="1" x14ac:dyDescent="0.35"/>
    <row r="106875" customFormat="1" x14ac:dyDescent="0.35"/>
    <row r="106876" customFormat="1" x14ac:dyDescent="0.35"/>
    <row r="106877" customFormat="1" x14ac:dyDescent="0.35"/>
    <row r="106878" customFormat="1" x14ac:dyDescent="0.35"/>
    <row r="106879" customFormat="1" x14ac:dyDescent="0.35"/>
    <row r="106880" customFormat="1" x14ac:dyDescent="0.35"/>
    <row r="106881" customFormat="1" x14ac:dyDescent="0.35"/>
    <row r="106882" customFormat="1" x14ac:dyDescent="0.35"/>
    <row r="106883" customFormat="1" x14ac:dyDescent="0.35"/>
    <row r="106884" customFormat="1" x14ac:dyDescent="0.35"/>
    <row r="106885" customFormat="1" x14ac:dyDescent="0.35"/>
    <row r="106886" customFormat="1" x14ac:dyDescent="0.35"/>
    <row r="106887" customFormat="1" x14ac:dyDescent="0.35"/>
    <row r="106888" customFormat="1" x14ac:dyDescent="0.35"/>
    <row r="106889" customFormat="1" x14ac:dyDescent="0.35"/>
    <row r="106890" customFormat="1" x14ac:dyDescent="0.35"/>
    <row r="106891" customFormat="1" x14ac:dyDescent="0.35"/>
    <row r="106892" customFormat="1" x14ac:dyDescent="0.35"/>
    <row r="106893" customFormat="1" x14ac:dyDescent="0.35"/>
    <row r="106894" customFormat="1" x14ac:dyDescent="0.35"/>
    <row r="106895" customFormat="1" x14ac:dyDescent="0.35"/>
    <row r="106896" customFormat="1" x14ac:dyDescent="0.35"/>
    <row r="106897" customFormat="1" x14ac:dyDescent="0.35"/>
    <row r="106898" customFormat="1" x14ac:dyDescent="0.35"/>
    <row r="106899" customFormat="1" x14ac:dyDescent="0.35"/>
    <row r="106900" customFormat="1" x14ac:dyDescent="0.35"/>
    <row r="106901" customFormat="1" x14ac:dyDescent="0.35"/>
    <row r="106902" customFormat="1" x14ac:dyDescent="0.35"/>
    <row r="106903" customFormat="1" x14ac:dyDescent="0.35"/>
    <row r="106904" customFormat="1" x14ac:dyDescent="0.35"/>
    <row r="106905" customFormat="1" x14ac:dyDescent="0.35"/>
    <row r="106906" customFormat="1" x14ac:dyDescent="0.35"/>
    <row r="106907" customFormat="1" x14ac:dyDescent="0.35"/>
    <row r="106908" customFormat="1" x14ac:dyDescent="0.35"/>
    <row r="106909" customFormat="1" x14ac:dyDescent="0.35"/>
    <row r="106910" customFormat="1" x14ac:dyDescent="0.35"/>
    <row r="106911" customFormat="1" x14ac:dyDescent="0.35"/>
    <row r="106912" customFormat="1" x14ac:dyDescent="0.35"/>
    <row r="106913" customFormat="1" x14ac:dyDescent="0.35"/>
    <row r="106914" customFormat="1" x14ac:dyDescent="0.35"/>
    <row r="106915" customFormat="1" x14ac:dyDescent="0.35"/>
    <row r="106916" customFormat="1" x14ac:dyDescent="0.35"/>
    <row r="106917" customFormat="1" x14ac:dyDescent="0.35"/>
    <row r="106918" customFormat="1" x14ac:dyDescent="0.35"/>
    <row r="106919" customFormat="1" x14ac:dyDescent="0.35"/>
    <row r="106920" customFormat="1" x14ac:dyDescent="0.35"/>
    <row r="106921" customFormat="1" x14ac:dyDescent="0.35"/>
    <row r="106922" customFormat="1" x14ac:dyDescent="0.35"/>
    <row r="106923" customFormat="1" x14ac:dyDescent="0.35"/>
    <row r="106924" customFormat="1" x14ac:dyDescent="0.35"/>
    <row r="106925" customFormat="1" x14ac:dyDescent="0.35"/>
    <row r="106926" customFormat="1" x14ac:dyDescent="0.35"/>
    <row r="106927" customFormat="1" x14ac:dyDescent="0.35"/>
    <row r="106928" customFormat="1" x14ac:dyDescent="0.35"/>
    <row r="106929" customFormat="1" x14ac:dyDescent="0.35"/>
    <row r="106930" customFormat="1" x14ac:dyDescent="0.35"/>
    <row r="106931" customFormat="1" x14ac:dyDescent="0.35"/>
    <row r="106932" customFormat="1" x14ac:dyDescent="0.35"/>
    <row r="106933" customFormat="1" x14ac:dyDescent="0.35"/>
    <row r="106934" customFormat="1" x14ac:dyDescent="0.35"/>
    <row r="106935" customFormat="1" x14ac:dyDescent="0.35"/>
    <row r="106936" customFormat="1" x14ac:dyDescent="0.35"/>
    <row r="106937" customFormat="1" x14ac:dyDescent="0.35"/>
    <row r="106938" customFormat="1" x14ac:dyDescent="0.35"/>
    <row r="106939" customFormat="1" x14ac:dyDescent="0.35"/>
    <row r="106940" customFormat="1" x14ac:dyDescent="0.35"/>
    <row r="106941" customFormat="1" x14ac:dyDescent="0.35"/>
    <row r="106942" customFormat="1" x14ac:dyDescent="0.35"/>
    <row r="106943" customFormat="1" x14ac:dyDescent="0.35"/>
    <row r="106944" customFormat="1" x14ac:dyDescent="0.35"/>
    <row r="106945" customFormat="1" x14ac:dyDescent="0.35"/>
    <row r="106946" customFormat="1" x14ac:dyDescent="0.35"/>
    <row r="106947" customFormat="1" x14ac:dyDescent="0.35"/>
    <row r="106948" customFormat="1" x14ac:dyDescent="0.35"/>
    <row r="106949" customFormat="1" x14ac:dyDescent="0.35"/>
    <row r="106950" customFormat="1" x14ac:dyDescent="0.35"/>
    <row r="106951" customFormat="1" x14ac:dyDescent="0.35"/>
    <row r="106952" customFormat="1" x14ac:dyDescent="0.35"/>
    <row r="106953" customFormat="1" x14ac:dyDescent="0.35"/>
    <row r="106954" customFormat="1" x14ac:dyDescent="0.35"/>
    <row r="106955" customFormat="1" x14ac:dyDescent="0.35"/>
    <row r="106956" customFormat="1" x14ac:dyDescent="0.35"/>
    <row r="106957" customFormat="1" x14ac:dyDescent="0.35"/>
    <row r="106958" customFormat="1" x14ac:dyDescent="0.35"/>
    <row r="106959" customFormat="1" x14ac:dyDescent="0.35"/>
    <row r="106960" customFormat="1" x14ac:dyDescent="0.35"/>
    <row r="106961" customFormat="1" x14ac:dyDescent="0.35"/>
    <row r="106962" customFormat="1" x14ac:dyDescent="0.35"/>
    <row r="106963" customFormat="1" x14ac:dyDescent="0.35"/>
    <row r="106964" customFormat="1" x14ac:dyDescent="0.35"/>
    <row r="106965" customFormat="1" x14ac:dyDescent="0.35"/>
    <row r="106966" customFormat="1" x14ac:dyDescent="0.35"/>
    <row r="106967" customFormat="1" x14ac:dyDescent="0.35"/>
    <row r="106968" customFormat="1" x14ac:dyDescent="0.35"/>
    <row r="106969" customFormat="1" x14ac:dyDescent="0.35"/>
    <row r="106970" customFormat="1" x14ac:dyDescent="0.35"/>
    <row r="106971" customFormat="1" x14ac:dyDescent="0.35"/>
    <row r="106972" customFormat="1" x14ac:dyDescent="0.35"/>
    <row r="106973" customFormat="1" x14ac:dyDescent="0.35"/>
    <row r="106974" customFormat="1" x14ac:dyDescent="0.35"/>
    <row r="106975" customFormat="1" x14ac:dyDescent="0.35"/>
    <row r="106976" customFormat="1" x14ac:dyDescent="0.35"/>
    <row r="106977" customFormat="1" x14ac:dyDescent="0.35"/>
    <row r="106978" customFormat="1" x14ac:dyDescent="0.35"/>
    <row r="106979" customFormat="1" x14ac:dyDescent="0.35"/>
    <row r="106980" customFormat="1" x14ac:dyDescent="0.35"/>
    <row r="106981" customFormat="1" x14ac:dyDescent="0.35"/>
    <row r="106982" customFormat="1" x14ac:dyDescent="0.35"/>
    <row r="106983" customFormat="1" x14ac:dyDescent="0.35"/>
    <row r="106984" customFormat="1" x14ac:dyDescent="0.35"/>
    <row r="106985" customFormat="1" x14ac:dyDescent="0.35"/>
    <row r="106986" customFormat="1" x14ac:dyDescent="0.35"/>
    <row r="106987" customFormat="1" x14ac:dyDescent="0.35"/>
    <row r="106988" customFormat="1" x14ac:dyDescent="0.35"/>
    <row r="106989" customFormat="1" x14ac:dyDescent="0.35"/>
    <row r="106990" customFormat="1" x14ac:dyDescent="0.35"/>
    <row r="106991" customFormat="1" x14ac:dyDescent="0.35"/>
    <row r="106992" customFormat="1" x14ac:dyDescent="0.35"/>
    <row r="106993" customFormat="1" x14ac:dyDescent="0.35"/>
    <row r="106994" customFormat="1" x14ac:dyDescent="0.35"/>
    <row r="106995" customFormat="1" x14ac:dyDescent="0.35"/>
    <row r="106996" customFormat="1" x14ac:dyDescent="0.35"/>
    <row r="106997" customFormat="1" x14ac:dyDescent="0.35"/>
    <row r="106998" customFormat="1" x14ac:dyDescent="0.35"/>
    <row r="106999" customFormat="1" x14ac:dyDescent="0.35"/>
    <row r="107000" customFormat="1" x14ac:dyDescent="0.35"/>
    <row r="107001" customFormat="1" x14ac:dyDescent="0.35"/>
    <row r="107002" customFormat="1" x14ac:dyDescent="0.35"/>
    <row r="107003" customFormat="1" x14ac:dyDescent="0.35"/>
    <row r="107004" customFormat="1" x14ac:dyDescent="0.35"/>
    <row r="107005" customFormat="1" x14ac:dyDescent="0.35"/>
    <row r="107006" customFormat="1" x14ac:dyDescent="0.35"/>
    <row r="107007" customFormat="1" x14ac:dyDescent="0.35"/>
    <row r="107008" customFormat="1" x14ac:dyDescent="0.35"/>
    <row r="107009" customFormat="1" x14ac:dyDescent="0.35"/>
    <row r="107010" customFormat="1" x14ac:dyDescent="0.35"/>
    <row r="107011" customFormat="1" x14ac:dyDescent="0.35"/>
    <row r="107012" customFormat="1" x14ac:dyDescent="0.35"/>
    <row r="107013" customFormat="1" x14ac:dyDescent="0.35"/>
    <row r="107014" customFormat="1" x14ac:dyDescent="0.35"/>
    <row r="107015" customFormat="1" x14ac:dyDescent="0.35"/>
    <row r="107016" customFormat="1" x14ac:dyDescent="0.35"/>
    <row r="107017" customFormat="1" x14ac:dyDescent="0.35"/>
    <row r="107018" customFormat="1" x14ac:dyDescent="0.35"/>
    <row r="107019" customFormat="1" x14ac:dyDescent="0.35"/>
    <row r="107020" customFormat="1" x14ac:dyDescent="0.35"/>
    <row r="107021" customFormat="1" x14ac:dyDescent="0.35"/>
    <row r="107022" customFormat="1" x14ac:dyDescent="0.35"/>
    <row r="107023" customFormat="1" x14ac:dyDescent="0.35"/>
    <row r="107024" customFormat="1" x14ac:dyDescent="0.35"/>
    <row r="107025" customFormat="1" x14ac:dyDescent="0.35"/>
    <row r="107026" customFormat="1" x14ac:dyDescent="0.35"/>
    <row r="107027" customFormat="1" x14ac:dyDescent="0.35"/>
    <row r="107028" customFormat="1" x14ac:dyDescent="0.35"/>
    <row r="107029" customFormat="1" x14ac:dyDescent="0.35"/>
    <row r="107030" customFormat="1" x14ac:dyDescent="0.35"/>
    <row r="107031" customFormat="1" x14ac:dyDescent="0.35"/>
    <row r="107032" customFormat="1" x14ac:dyDescent="0.35"/>
    <row r="107033" customFormat="1" x14ac:dyDescent="0.35"/>
    <row r="107034" customFormat="1" x14ac:dyDescent="0.35"/>
    <row r="107035" customFormat="1" x14ac:dyDescent="0.35"/>
    <row r="107036" customFormat="1" x14ac:dyDescent="0.35"/>
    <row r="107037" customFormat="1" x14ac:dyDescent="0.35"/>
    <row r="107038" customFormat="1" x14ac:dyDescent="0.35"/>
    <row r="107039" customFormat="1" x14ac:dyDescent="0.35"/>
    <row r="107040" customFormat="1" x14ac:dyDescent="0.35"/>
    <row r="107041" customFormat="1" x14ac:dyDescent="0.35"/>
    <row r="107042" customFormat="1" x14ac:dyDescent="0.35"/>
    <row r="107043" customFormat="1" x14ac:dyDescent="0.35"/>
    <row r="107044" customFormat="1" x14ac:dyDescent="0.35"/>
    <row r="107045" customFormat="1" x14ac:dyDescent="0.35"/>
    <row r="107046" customFormat="1" x14ac:dyDescent="0.35"/>
    <row r="107047" customFormat="1" x14ac:dyDescent="0.35"/>
    <row r="107048" customFormat="1" x14ac:dyDescent="0.35"/>
    <row r="107049" customFormat="1" x14ac:dyDescent="0.35"/>
    <row r="107050" customFormat="1" x14ac:dyDescent="0.35"/>
    <row r="107051" customFormat="1" x14ac:dyDescent="0.35"/>
    <row r="107052" customFormat="1" x14ac:dyDescent="0.35"/>
    <row r="107053" customFormat="1" x14ac:dyDescent="0.35"/>
    <row r="107054" customFormat="1" x14ac:dyDescent="0.35"/>
    <row r="107055" customFormat="1" x14ac:dyDescent="0.35"/>
    <row r="107056" customFormat="1" x14ac:dyDescent="0.35"/>
    <row r="107057" customFormat="1" x14ac:dyDescent="0.35"/>
    <row r="107058" customFormat="1" x14ac:dyDescent="0.35"/>
    <row r="107059" customFormat="1" x14ac:dyDescent="0.35"/>
    <row r="107060" customFormat="1" x14ac:dyDescent="0.35"/>
    <row r="107061" customFormat="1" x14ac:dyDescent="0.35"/>
    <row r="107062" customFormat="1" x14ac:dyDescent="0.35"/>
    <row r="107063" customFormat="1" x14ac:dyDescent="0.35"/>
    <row r="107064" customFormat="1" x14ac:dyDescent="0.35"/>
    <row r="107065" customFormat="1" x14ac:dyDescent="0.35"/>
    <row r="107066" customFormat="1" x14ac:dyDescent="0.35"/>
    <row r="107067" customFormat="1" x14ac:dyDescent="0.35"/>
    <row r="107068" customFormat="1" x14ac:dyDescent="0.35"/>
    <row r="107069" customFormat="1" x14ac:dyDescent="0.35"/>
    <row r="107070" customFormat="1" x14ac:dyDescent="0.35"/>
    <row r="107071" customFormat="1" x14ac:dyDescent="0.35"/>
    <row r="107072" customFormat="1" x14ac:dyDescent="0.35"/>
    <row r="107073" customFormat="1" x14ac:dyDescent="0.35"/>
    <row r="107074" customFormat="1" x14ac:dyDescent="0.35"/>
    <row r="107075" customFormat="1" x14ac:dyDescent="0.35"/>
    <row r="107076" customFormat="1" x14ac:dyDescent="0.35"/>
    <row r="107077" customFormat="1" x14ac:dyDescent="0.35"/>
    <row r="107078" customFormat="1" x14ac:dyDescent="0.35"/>
    <row r="107079" customFormat="1" x14ac:dyDescent="0.35"/>
    <row r="107080" customFormat="1" x14ac:dyDescent="0.35"/>
    <row r="107081" customFormat="1" x14ac:dyDescent="0.35"/>
    <row r="107082" customFormat="1" x14ac:dyDescent="0.35"/>
    <row r="107083" customFormat="1" x14ac:dyDescent="0.35"/>
    <row r="107084" customFormat="1" x14ac:dyDescent="0.35"/>
    <row r="107085" customFormat="1" x14ac:dyDescent="0.35"/>
    <row r="107086" customFormat="1" x14ac:dyDescent="0.35"/>
    <row r="107087" customFormat="1" x14ac:dyDescent="0.35"/>
    <row r="107088" customFormat="1" x14ac:dyDescent="0.35"/>
    <row r="107089" customFormat="1" x14ac:dyDescent="0.35"/>
    <row r="107090" customFormat="1" x14ac:dyDescent="0.35"/>
    <row r="107091" customFormat="1" x14ac:dyDescent="0.35"/>
    <row r="107092" customFormat="1" x14ac:dyDescent="0.35"/>
    <row r="107093" customFormat="1" x14ac:dyDescent="0.35"/>
    <row r="107094" customFormat="1" x14ac:dyDescent="0.35"/>
    <row r="107095" customFormat="1" x14ac:dyDescent="0.35"/>
    <row r="107096" customFormat="1" x14ac:dyDescent="0.35"/>
    <row r="107097" customFormat="1" x14ac:dyDescent="0.35"/>
    <row r="107098" customFormat="1" x14ac:dyDescent="0.35"/>
    <row r="107099" customFormat="1" x14ac:dyDescent="0.35"/>
    <row r="107100" customFormat="1" x14ac:dyDescent="0.35"/>
    <row r="107101" customFormat="1" x14ac:dyDescent="0.35"/>
    <row r="107102" customFormat="1" x14ac:dyDescent="0.35"/>
    <row r="107103" customFormat="1" x14ac:dyDescent="0.35"/>
    <row r="107104" customFormat="1" x14ac:dyDescent="0.35"/>
    <row r="107105" customFormat="1" x14ac:dyDescent="0.35"/>
    <row r="107106" customFormat="1" x14ac:dyDescent="0.35"/>
    <row r="107107" customFormat="1" x14ac:dyDescent="0.35"/>
    <row r="107108" customFormat="1" x14ac:dyDescent="0.35"/>
    <row r="107109" customFormat="1" x14ac:dyDescent="0.35"/>
    <row r="107110" customFormat="1" x14ac:dyDescent="0.35"/>
    <row r="107111" customFormat="1" x14ac:dyDescent="0.35"/>
    <row r="107112" customFormat="1" x14ac:dyDescent="0.35"/>
    <row r="107113" customFormat="1" x14ac:dyDescent="0.35"/>
    <row r="107114" customFormat="1" x14ac:dyDescent="0.35"/>
    <row r="107115" customFormat="1" x14ac:dyDescent="0.35"/>
    <row r="107116" customFormat="1" x14ac:dyDescent="0.35"/>
    <row r="107117" customFormat="1" x14ac:dyDescent="0.35"/>
    <row r="107118" customFormat="1" x14ac:dyDescent="0.35"/>
    <row r="107119" customFormat="1" x14ac:dyDescent="0.35"/>
    <row r="107120" customFormat="1" x14ac:dyDescent="0.35"/>
    <row r="107121" customFormat="1" x14ac:dyDescent="0.35"/>
    <row r="107122" customFormat="1" x14ac:dyDescent="0.35"/>
    <row r="107123" customFormat="1" x14ac:dyDescent="0.35"/>
    <row r="107124" customFormat="1" x14ac:dyDescent="0.35"/>
    <row r="107125" customFormat="1" x14ac:dyDescent="0.35"/>
    <row r="107126" customFormat="1" x14ac:dyDescent="0.35"/>
    <row r="107127" customFormat="1" x14ac:dyDescent="0.35"/>
    <row r="107128" customFormat="1" x14ac:dyDescent="0.35"/>
    <row r="107129" customFormat="1" x14ac:dyDescent="0.35"/>
    <row r="107130" customFormat="1" x14ac:dyDescent="0.35"/>
    <row r="107131" customFormat="1" x14ac:dyDescent="0.35"/>
    <row r="107132" customFormat="1" x14ac:dyDescent="0.35"/>
    <row r="107133" customFormat="1" x14ac:dyDescent="0.35"/>
    <row r="107134" customFormat="1" x14ac:dyDescent="0.35"/>
    <row r="107135" customFormat="1" x14ac:dyDescent="0.35"/>
    <row r="107136" customFormat="1" x14ac:dyDescent="0.35"/>
    <row r="107137" customFormat="1" x14ac:dyDescent="0.35"/>
    <row r="107138" customFormat="1" x14ac:dyDescent="0.35"/>
    <row r="107139" customFormat="1" x14ac:dyDescent="0.35"/>
    <row r="107140" customFormat="1" x14ac:dyDescent="0.35"/>
    <row r="107141" customFormat="1" x14ac:dyDescent="0.35"/>
    <row r="107142" customFormat="1" x14ac:dyDescent="0.35"/>
    <row r="107143" customFormat="1" x14ac:dyDescent="0.35"/>
    <row r="107144" customFormat="1" x14ac:dyDescent="0.35"/>
    <row r="107145" customFormat="1" x14ac:dyDescent="0.35"/>
    <row r="107146" customFormat="1" x14ac:dyDescent="0.35"/>
    <row r="107147" customFormat="1" x14ac:dyDescent="0.35"/>
    <row r="107148" customFormat="1" x14ac:dyDescent="0.35"/>
    <row r="107149" customFormat="1" x14ac:dyDescent="0.35"/>
    <row r="107150" customFormat="1" x14ac:dyDescent="0.35"/>
    <row r="107151" customFormat="1" x14ac:dyDescent="0.35"/>
    <row r="107152" customFormat="1" x14ac:dyDescent="0.35"/>
    <row r="107153" customFormat="1" x14ac:dyDescent="0.35"/>
    <row r="107154" customFormat="1" x14ac:dyDescent="0.35"/>
    <row r="107155" customFormat="1" x14ac:dyDescent="0.35"/>
    <row r="107156" customFormat="1" x14ac:dyDescent="0.35"/>
    <row r="107157" customFormat="1" x14ac:dyDescent="0.35"/>
    <row r="107158" customFormat="1" x14ac:dyDescent="0.35"/>
    <row r="107159" customFormat="1" x14ac:dyDescent="0.35"/>
    <row r="107160" customFormat="1" x14ac:dyDescent="0.35"/>
    <row r="107161" customFormat="1" x14ac:dyDescent="0.35"/>
    <row r="107162" customFormat="1" x14ac:dyDescent="0.35"/>
    <row r="107163" customFormat="1" x14ac:dyDescent="0.35"/>
    <row r="107164" customFormat="1" x14ac:dyDescent="0.35"/>
    <row r="107165" customFormat="1" x14ac:dyDescent="0.35"/>
    <row r="107166" customFormat="1" x14ac:dyDescent="0.35"/>
    <row r="107167" customFormat="1" x14ac:dyDescent="0.35"/>
    <row r="107168" customFormat="1" x14ac:dyDescent="0.35"/>
    <row r="107169" customFormat="1" x14ac:dyDescent="0.35"/>
    <row r="107170" customFormat="1" x14ac:dyDescent="0.35"/>
    <row r="107171" customFormat="1" x14ac:dyDescent="0.35"/>
    <row r="107172" customFormat="1" x14ac:dyDescent="0.35"/>
    <row r="107173" customFormat="1" x14ac:dyDescent="0.35"/>
    <row r="107174" customFormat="1" x14ac:dyDescent="0.35"/>
    <row r="107175" customFormat="1" x14ac:dyDescent="0.35"/>
    <row r="107176" customFormat="1" x14ac:dyDescent="0.35"/>
    <row r="107177" customFormat="1" x14ac:dyDescent="0.35"/>
    <row r="107178" customFormat="1" x14ac:dyDescent="0.35"/>
    <row r="107179" customFormat="1" x14ac:dyDescent="0.35"/>
    <row r="107180" customFormat="1" x14ac:dyDescent="0.35"/>
    <row r="107181" customFormat="1" x14ac:dyDescent="0.35"/>
    <row r="107182" customFormat="1" x14ac:dyDescent="0.35"/>
    <row r="107183" customFormat="1" x14ac:dyDescent="0.35"/>
    <row r="107184" customFormat="1" x14ac:dyDescent="0.35"/>
    <row r="107185" customFormat="1" x14ac:dyDescent="0.35"/>
    <row r="107186" customFormat="1" x14ac:dyDescent="0.35"/>
    <row r="107187" customFormat="1" x14ac:dyDescent="0.35"/>
    <row r="107188" customFormat="1" x14ac:dyDescent="0.35"/>
    <row r="107189" customFormat="1" x14ac:dyDescent="0.35"/>
    <row r="107190" customFormat="1" x14ac:dyDescent="0.35"/>
    <row r="107191" customFormat="1" x14ac:dyDescent="0.35"/>
    <row r="107192" customFormat="1" x14ac:dyDescent="0.35"/>
    <row r="107193" customFormat="1" x14ac:dyDescent="0.35"/>
    <row r="107194" customFormat="1" x14ac:dyDescent="0.35"/>
    <row r="107195" customFormat="1" x14ac:dyDescent="0.35"/>
    <row r="107196" customFormat="1" x14ac:dyDescent="0.35"/>
    <row r="107197" customFormat="1" x14ac:dyDescent="0.35"/>
    <row r="107198" customFormat="1" x14ac:dyDescent="0.35"/>
    <row r="107199" customFormat="1" x14ac:dyDescent="0.35"/>
    <row r="107200" customFormat="1" x14ac:dyDescent="0.35"/>
    <row r="107201" customFormat="1" x14ac:dyDescent="0.35"/>
    <row r="107202" customFormat="1" x14ac:dyDescent="0.35"/>
    <row r="107203" customFormat="1" x14ac:dyDescent="0.35"/>
    <row r="107204" customFormat="1" x14ac:dyDescent="0.35"/>
    <row r="107205" customFormat="1" x14ac:dyDescent="0.35"/>
    <row r="107206" customFormat="1" x14ac:dyDescent="0.35"/>
    <row r="107207" customFormat="1" x14ac:dyDescent="0.35"/>
    <row r="107208" customFormat="1" x14ac:dyDescent="0.35"/>
    <row r="107209" customFormat="1" x14ac:dyDescent="0.35"/>
    <row r="107210" customFormat="1" x14ac:dyDescent="0.35"/>
    <row r="107211" customFormat="1" x14ac:dyDescent="0.35"/>
    <row r="107212" customFormat="1" x14ac:dyDescent="0.35"/>
    <row r="107213" customFormat="1" x14ac:dyDescent="0.35"/>
    <row r="107214" customFormat="1" x14ac:dyDescent="0.35"/>
    <row r="107215" customFormat="1" x14ac:dyDescent="0.35"/>
    <row r="107216" customFormat="1" x14ac:dyDescent="0.35"/>
    <row r="107217" customFormat="1" x14ac:dyDescent="0.35"/>
    <row r="107218" customFormat="1" x14ac:dyDescent="0.35"/>
    <row r="107219" customFormat="1" x14ac:dyDescent="0.35"/>
    <row r="107220" customFormat="1" x14ac:dyDescent="0.35"/>
    <row r="107221" customFormat="1" x14ac:dyDescent="0.35"/>
    <row r="107222" customFormat="1" x14ac:dyDescent="0.35"/>
    <row r="107223" customFormat="1" x14ac:dyDescent="0.35"/>
    <row r="107224" customFormat="1" x14ac:dyDescent="0.35"/>
    <row r="107225" customFormat="1" x14ac:dyDescent="0.35"/>
    <row r="107226" customFormat="1" x14ac:dyDescent="0.35"/>
    <row r="107227" customFormat="1" x14ac:dyDescent="0.35"/>
    <row r="107228" customFormat="1" x14ac:dyDescent="0.35"/>
    <row r="107229" customFormat="1" x14ac:dyDescent="0.35"/>
    <row r="107230" customFormat="1" x14ac:dyDescent="0.35"/>
    <row r="107231" customFormat="1" x14ac:dyDescent="0.35"/>
    <row r="107232" customFormat="1" x14ac:dyDescent="0.35"/>
    <row r="107233" customFormat="1" x14ac:dyDescent="0.35"/>
    <row r="107234" customFormat="1" x14ac:dyDescent="0.35"/>
    <row r="107235" customFormat="1" x14ac:dyDescent="0.35"/>
    <row r="107236" customFormat="1" x14ac:dyDescent="0.35"/>
    <row r="107237" customFormat="1" x14ac:dyDescent="0.35"/>
    <row r="107238" customFormat="1" x14ac:dyDescent="0.35"/>
    <row r="107239" customFormat="1" x14ac:dyDescent="0.35"/>
    <row r="107240" customFormat="1" x14ac:dyDescent="0.35"/>
    <row r="107241" customFormat="1" x14ac:dyDescent="0.35"/>
    <row r="107242" customFormat="1" x14ac:dyDescent="0.35"/>
    <row r="107243" customFormat="1" x14ac:dyDescent="0.35"/>
    <row r="107244" customFormat="1" x14ac:dyDescent="0.35"/>
    <row r="107245" customFormat="1" x14ac:dyDescent="0.35"/>
    <row r="107246" customFormat="1" x14ac:dyDescent="0.35"/>
    <row r="107247" customFormat="1" x14ac:dyDescent="0.35"/>
    <row r="107248" customFormat="1" x14ac:dyDescent="0.35"/>
    <row r="107249" customFormat="1" x14ac:dyDescent="0.35"/>
    <row r="107250" customFormat="1" x14ac:dyDescent="0.35"/>
    <row r="107251" customFormat="1" x14ac:dyDescent="0.35"/>
    <row r="107252" customFormat="1" x14ac:dyDescent="0.35"/>
    <row r="107253" customFormat="1" x14ac:dyDescent="0.35"/>
    <row r="107254" customFormat="1" x14ac:dyDescent="0.35"/>
    <row r="107255" customFormat="1" x14ac:dyDescent="0.35"/>
    <row r="107256" customFormat="1" x14ac:dyDescent="0.35"/>
    <row r="107257" customFormat="1" x14ac:dyDescent="0.35"/>
    <row r="107258" customFormat="1" x14ac:dyDescent="0.35"/>
    <row r="107259" customFormat="1" x14ac:dyDescent="0.35"/>
    <row r="107260" customFormat="1" x14ac:dyDescent="0.35"/>
    <row r="107261" customFormat="1" x14ac:dyDescent="0.35"/>
    <row r="107262" customFormat="1" x14ac:dyDescent="0.35"/>
    <row r="107263" customFormat="1" x14ac:dyDescent="0.35"/>
    <row r="107264" customFormat="1" x14ac:dyDescent="0.35"/>
    <row r="107265" customFormat="1" x14ac:dyDescent="0.35"/>
    <row r="107266" customFormat="1" x14ac:dyDescent="0.35"/>
    <row r="107267" customFormat="1" x14ac:dyDescent="0.35"/>
    <row r="107268" customFormat="1" x14ac:dyDescent="0.35"/>
    <row r="107269" customFormat="1" x14ac:dyDescent="0.35"/>
    <row r="107270" customFormat="1" x14ac:dyDescent="0.35"/>
    <row r="107271" customFormat="1" x14ac:dyDescent="0.35"/>
    <row r="107272" customFormat="1" x14ac:dyDescent="0.35"/>
    <row r="107273" customFormat="1" x14ac:dyDescent="0.35"/>
    <row r="107274" customFormat="1" x14ac:dyDescent="0.35"/>
    <row r="107275" customFormat="1" x14ac:dyDescent="0.35"/>
    <row r="107276" customFormat="1" x14ac:dyDescent="0.35"/>
    <row r="107277" customFormat="1" x14ac:dyDescent="0.35"/>
    <row r="107278" customFormat="1" x14ac:dyDescent="0.35"/>
    <row r="107279" customFormat="1" x14ac:dyDescent="0.35"/>
    <row r="107280" customFormat="1" x14ac:dyDescent="0.35"/>
    <row r="107281" customFormat="1" x14ac:dyDescent="0.35"/>
    <row r="107282" customFormat="1" x14ac:dyDescent="0.35"/>
    <row r="107283" customFormat="1" x14ac:dyDescent="0.35"/>
    <row r="107284" customFormat="1" x14ac:dyDescent="0.35"/>
    <row r="107285" customFormat="1" x14ac:dyDescent="0.35"/>
    <row r="107286" customFormat="1" x14ac:dyDescent="0.35"/>
    <row r="107287" customFormat="1" x14ac:dyDescent="0.35"/>
    <row r="107288" customFormat="1" x14ac:dyDescent="0.35"/>
    <row r="107289" customFormat="1" x14ac:dyDescent="0.35"/>
    <row r="107290" customFormat="1" x14ac:dyDescent="0.35"/>
    <row r="107291" customFormat="1" x14ac:dyDescent="0.35"/>
    <row r="107292" customFormat="1" x14ac:dyDescent="0.35"/>
    <row r="107293" customFormat="1" x14ac:dyDescent="0.35"/>
    <row r="107294" customFormat="1" x14ac:dyDescent="0.35"/>
    <row r="107295" customFormat="1" x14ac:dyDescent="0.35"/>
    <row r="107296" customFormat="1" x14ac:dyDescent="0.35"/>
    <row r="107297" customFormat="1" x14ac:dyDescent="0.35"/>
    <row r="107298" customFormat="1" x14ac:dyDescent="0.35"/>
    <row r="107299" customFormat="1" x14ac:dyDescent="0.35"/>
    <row r="107300" customFormat="1" x14ac:dyDescent="0.35"/>
    <row r="107301" customFormat="1" x14ac:dyDescent="0.35"/>
    <row r="107302" customFormat="1" x14ac:dyDescent="0.35"/>
    <row r="107303" customFormat="1" x14ac:dyDescent="0.35"/>
    <row r="107304" customFormat="1" x14ac:dyDescent="0.35"/>
    <row r="107305" customFormat="1" x14ac:dyDescent="0.35"/>
    <row r="107306" customFormat="1" x14ac:dyDescent="0.35"/>
    <row r="107307" customFormat="1" x14ac:dyDescent="0.35"/>
    <row r="107308" customFormat="1" x14ac:dyDescent="0.35"/>
    <row r="107309" customFormat="1" x14ac:dyDescent="0.35"/>
    <row r="107310" customFormat="1" x14ac:dyDescent="0.35"/>
    <row r="107311" customFormat="1" x14ac:dyDescent="0.35"/>
    <row r="107312" customFormat="1" x14ac:dyDescent="0.35"/>
    <row r="107313" customFormat="1" x14ac:dyDescent="0.35"/>
    <row r="107314" customFormat="1" x14ac:dyDescent="0.35"/>
    <row r="107315" customFormat="1" x14ac:dyDescent="0.35"/>
    <row r="107316" customFormat="1" x14ac:dyDescent="0.35"/>
    <row r="107317" customFormat="1" x14ac:dyDescent="0.35"/>
    <row r="107318" customFormat="1" x14ac:dyDescent="0.35"/>
    <row r="107319" customFormat="1" x14ac:dyDescent="0.35"/>
    <row r="107320" customFormat="1" x14ac:dyDescent="0.35"/>
    <row r="107321" customFormat="1" x14ac:dyDescent="0.35"/>
    <row r="107322" customFormat="1" x14ac:dyDescent="0.35"/>
    <row r="107323" customFormat="1" x14ac:dyDescent="0.35"/>
    <row r="107324" customFormat="1" x14ac:dyDescent="0.35"/>
    <row r="107325" customFormat="1" x14ac:dyDescent="0.35"/>
    <row r="107326" customFormat="1" x14ac:dyDescent="0.35"/>
    <row r="107327" customFormat="1" x14ac:dyDescent="0.35"/>
    <row r="107328" customFormat="1" x14ac:dyDescent="0.35"/>
    <row r="107329" customFormat="1" x14ac:dyDescent="0.35"/>
    <row r="107330" customFormat="1" x14ac:dyDescent="0.35"/>
    <row r="107331" customFormat="1" x14ac:dyDescent="0.35"/>
    <row r="107332" customFormat="1" x14ac:dyDescent="0.35"/>
    <row r="107333" customFormat="1" x14ac:dyDescent="0.35"/>
    <row r="107334" customFormat="1" x14ac:dyDescent="0.35"/>
    <row r="107335" customFormat="1" x14ac:dyDescent="0.35"/>
    <row r="107336" customFormat="1" x14ac:dyDescent="0.35"/>
    <row r="107337" customFormat="1" x14ac:dyDescent="0.35"/>
    <row r="107338" customFormat="1" x14ac:dyDescent="0.35"/>
    <row r="107339" customFormat="1" x14ac:dyDescent="0.35"/>
    <row r="107340" customFormat="1" x14ac:dyDescent="0.35"/>
    <row r="107341" customFormat="1" x14ac:dyDescent="0.35"/>
    <row r="107342" customFormat="1" x14ac:dyDescent="0.35"/>
    <row r="107343" customFormat="1" x14ac:dyDescent="0.35"/>
    <row r="107344" customFormat="1" x14ac:dyDescent="0.35"/>
    <row r="107345" customFormat="1" x14ac:dyDescent="0.35"/>
    <row r="107346" customFormat="1" x14ac:dyDescent="0.35"/>
    <row r="107347" customFormat="1" x14ac:dyDescent="0.35"/>
    <row r="107348" customFormat="1" x14ac:dyDescent="0.35"/>
    <row r="107349" customFormat="1" x14ac:dyDescent="0.35"/>
    <row r="107350" customFormat="1" x14ac:dyDescent="0.35"/>
    <row r="107351" customFormat="1" x14ac:dyDescent="0.35"/>
    <row r="107352" customFormat="1" x14ac:dyDescent="0.35"/>
    <row r="107353" customFormat="1" x14ac:dyDescent="0.35"/>
    <row r="107354" customFormat="1" x14ac:dyDescent="0.35"/>
    <row r="107355" customFormat="1" x14ac:dyDescent="0.35"/>
    <row r="107356" customFormat="1" x14ac:dyDescent="0.35"/>
    <row r="107357" customFormat="1" x14ac:dyDescent="0.35"/>
    <row r="107358" customFormat="1" x14ac:dyDescent="0.35"/>
    <row r="107359" customFormat="1" x14ac:dyDescent="0.35"/>
    <row r="107360" customFormat="1" x14ac:dyDescent="0.35"/>
    <row r="107361" customFormat="1" x14ac:dyDescent="0.35"/>
    <row r="107362" customFormat="1" x14ac:dyDescent="0.35"/>
    <row r="107363" customFormat="1" x14ac:dyDescent="0.35"/>
    <row r="107364" customFormat="1" x14ac:dyDescent="0.35"/>
    <row r="107365" customFormat="1" x14ac:dyDescent="0.35"/>
    <row r="107366" customFormat="1" x14ac:dyDescent="0.35"/>
    <row r="107367" customFormat="1" x14ac:dyDescent="0.35"/>
    <row r="107368" customFormat="1" x14ac:dyDescent="0.35"/>
    <row r="107369" customFormat="1" x14ac:dyDescent="0.35"/>
    <row r="107370" customFormat="1" x14ac:dyDescent="0.35"/>
    <row r="107371" customFormat="1" x14ac:dyDescent="0.35"/>
    <row r="107372" customFormat="1" x14ac:dyDescent="0.35"/>
    <row r="107373" customFormat="1" x14ac:dyDescent="0.35"/>
    <row r="107374" customFormat="1" x14ac:dyDescent="0.35"/>
    <row r="107375" customFormat="1" x14ac:dyDescent="0.35"/>
    <row r="107376" customFormat="1" x14ac:dyDescent="0.35"/>
    <row r="107377" customFormat="1" x14ac:dyDescent="0.35"/>
    <row r="107378" customFormat="1" x14ac:dyDescent="0.35"/>
    <row r="107379" customFormat="1" x14ac:dyDescent="0.35"/>
    <row r="107380" customFormat="1" x14ac:dyDescent="0.35"/>
    <row r="107381" customFormat="1" x14ac:dyDescent="0.35"/>
    <row r="107382" customFormat="1" x14ac:dyDescent="0.35"/>
    <row r="107383" customFormat="1" x14ac:dyDescent="0.35"/>
    <row r="107384" customFormat="1" x14ac:dyDescent="0.35"/>
    <row r="107385" customFormat="1" x14ac:dyDescent="0.35"/>
    <row r="107386" customFormat="1" x14ac:dyDescent="0.35"/>
    <row r="107387" customFormat="1" x14ac:dyDescent="0.35"/>
    <row r="107388" customFormat="1" x14ac:dyDescent="0.35"/>
    <row r="107389" customFormat="1" x14ac:dyDescent="0.35"/>
    <row r="107390" customFormat="1" x14ac:dyDescent="0.35"/>
    <row r="107391" customFormat="1" x14ac:dyDescent="0.35"/>
    <row r="107392" customFormat="1" x14ac:dyDescent="0.35"/>
    <row r="107393" customFormat="1" x14ac:dyDescent="0.35"/>
    <row r="107394" customFormat="1" x14ac:dyDescent="0.35"/>
    <row r="107395" customFormat="1" x14ac:dyDescent="0.35"/>
    <row r="107396" customFormat="1" x14ac:dyDescent="0.35"/>
    <row r="107397" customFormat="1" x14ac:dyDescent="0.35"/>
    <row r="107398" customFormat="1" x14ac:dyDescent="0.35"/>
    <row r="107399" customFormat="1" x14ac:dyDescent="0.35"/>
    <row r="107400" customFormat="1" x14ac:dyDescent="0.35"/>
    <row r="107401" customFormat="1" x14ac:dyDescent="0.35"/>
    <row r="107402" customFormat="1" x14ac:dyDescent="0.35"/>
    <row r="107403" customFormat="1" x14ac:dyDescent="0.35"/>
    <row r="107404" customFormat="1" x14ac:dyDescent="0.35"/>
    <row r="107405" customFormat="1" x14ac:dyDescent="0.35"/>
    <row r="107406" customFormat="1" x14ac:dyDescent="0.35"/>
    <row r="107407" customFormat="1" x14ac:dyDescent="0.35"/>
    <row r="107408" customFormat="1" x14ac:dyDescent="0.35"/>
    <row r="107409" customFormat="1" x14ac:dyDescent="0.35"/>
    <row r="107410" customFormat="1" x14ac:dyDescent="0.35"/>
    <row r="107411" customFormat="1" x14ac:dyDescent="0.35"/>
    <row r="107412" customFormat="1" x14ac:dyDescent="0.35"/>
    <row r="107413" customFormat="1" x14ac:dyDescent="0.35"/>
    <row r="107414" customFormat="1" x14ac:dyDescent="0.35"/>
    <row r="107415" customFormat="1" x14ac:dyDescent="0.35"/>
    <row r="107416" customFormat="1" x14ac:dyDescent="0.35"/>
    <row r="107417" customFormat="1" x14ac:dyDescent="0.35"/>
    <row r="107418" customFormat="1" x14ac:dyDescent="0.35"/>
    <row r="107419" customFormat="1" x14ac:dyDescent="0.35"/>
    <row r="107420" customFormat="1" x14ac:dyDescent="0.35"/>
    <row r="107421" customFormat="1" x14ac:dyDescent="0.35"/>
    <row r="107422" customFormat="1" x14ac:dyDescent="0.35"/>
    <row r="107423" customFormat="1" x14ac:dyDescent="0.35"/>
    <row r="107424" customFormat="1" x14ac:dyDescent="0.35"/>
    <row r="107425" customFormat="1" x14ac:dyDescent="0.35"/>
    <row r="107426" customFormat="1" x14ac:dyDescent="0.35"/>
    <row r="107427" customFormat="1" x14ac:dyDescent="0.35"/>
    <row r="107428" customFormat="1" x14ac:dyDescent="0.35"/>
    <row r="107429" customFormat="1" x14ac:dyDescent="0.35"/>
    <row r="107430" customFormat="1" x14ac:dyDescent="0.35"/>
    <row r="107431" customFormat="1" x14ac:dyDescent="0.35"/>
    <row r="107432" customFormat="1" x14ac:dyDescent="0.35"/>
    <row r="107433" customFormat="1" x14ac:dyDescent="0.35"/>
    <row r="107434" customFormat="1" x14ac:dyDescent="0.35"/>
    <row r="107435" customFormat="1" x14ac:dyDescent="0.35"/>
    <row r="107436" customFormat="1" x14ac:dyDescent="0.35"/>
    <row r="107437" customFormat="1" x14ac:dyDescent="0.35"/>
    <row r="107438" customFormat="1" x14ac:dyDescent="0.35"/>
    <row r="107439" customFormat="1" x14ac:dyDescent="0.35"/>
    <row r="107440" customFormat="1" x14ac:dyDescent="0.35"/>
    <row r="107441" customFormat="1" x14ac:dyDescent="0.35"/>
    <row r="107442" customFormat="1" x14ac:dyDescent="0.35"/>
    <row r="107443" customFormat="1" x14ac:dyDescent="0.35"/>
    <row r="107444" customFormat="1" x14ac:dyDescent="0.35"/>
    <row r="107445" customFormat="1" x14ac:dyDescent="0.35"/>
    <row r="107446" customFormat="1" x14ac:dyDescent="0.35"/>
    <row r="107447" customFormat="1" x14ac:dyDescent="0.35"/>
    <row r="107448" customFormat="1" x14ac:dyDescent="0.35"/>
    <row r="107449" customFormat="1" x14ac:dyDescent="0.35"/>
    <row r="107450" customFormat="1" x14ac:dyDescent="0.35"/>
    <row r="107451" customFormat="1" x14ac:dyDescent="0.35"/>
    <row r="107452" customFormat="1" x14ac:dyDescent="0.35"/>
    <row r="107453" customFormat="1" x14ac:dyDescent="0.35"/>
    <row r="107454" customFormat="1" x14ac:dyDescent="0.35"/>
    <row r="107455" customFormat="1" x14ac:dyDescent="0.35"/>
    <row r="107456" customFormat="1" x14ac:dyDescent="0.35"/>
    <row r="107457" customFormat="1" x14ac:dyDescent="0.35"/>
    <row r="107458" customFormat="1" x14ac:dyDescent="0.35"/>
    <row r="107459" customFormat="1" x14ac:dyDescent="0.35"/>
    <row r="107460" customFormat="1" x14ac:dyDescent="0.35"/>
    <row r="107461" customFormat="1" x14ac:dyDescent="0.35"/>
    <row r="107462" customFormat="1" x14ac:dyDescent="0.35"/>
    <row r="107463" customFormat="1" x14ac:dyDescent="0.35"/>
    <row r="107464" customFormat="1" x14ac:dyDescent="0.35"/>
    <row r="107465" customFormat="1" x14ac:dyDescent="0.35"/>
    <row r="107466" customFormat="1" x14ac:dyDescent="0.35"/>
    <row r="107467" customFormat="1" x14ac:dyDescent="0.35"/>
    <row r="107468" customFormat="1" x14ac:dyDescent="0.35"/>
    <row r="107469" customFormat="1" x14ac:dyDescent="0.35"/>
    <row r="107470" customFormat="1" x14ac:dyDescent="0.35"/>
    <row r="107471" customFormat="1" x14ac:dyDescent="0.35"/>
    <row r="107472" customFormat="1" x14ac:dyDescent="0.35"/>
    <row r="107473" customFormat="1" x14ac:dyDescent="0.35"/>
    <row r="107474" customFormat="1" x14ac:dyDescent="0.35"/>
    <row r="107475" customFormat="1" x14ac:dyDescent="0.35"/>
    <row r="107476" customFormat="1" x14ac:dyDescent="0.35"/>
    <row r="107477" customFormat="1" x14ac:dyDescent="0.35"/>
    <row r="107478" customFormat="1" x14ac:dyDescent="0.35"/>
    <row r="107479" customFormat="1" x14ac:dyDescent="0.35"/>
    <row r="107480" customFormat="1" x14ac:dyDescent="0.35"/>
    <row r="107481" customFormat="1" x14ac:dyDescent="0.35"/>
    <row r="107482" customFormat="1" x14ac:dyDescent="0.35"/>
    <row r="107483" customFormat="1" x14ac:dyDescent="0.35"/>
    <row r="107484" customFormat="1" x14ac:dyDescent="0.35"/>
    <row r="107485" customFormat="1" x14ac:dyDescent="0.35"/>
    <row r="107486" customFormat="1" x14ac:dyDescent="0.35"/>
    <row r="107487" customFormat="1" x14ac:dyDescent="0.35"/>
    <row r="107488" customFormat="1" x14ac:dyDescent="0.35"/>
    <row r="107489" customFormat="1" x14ac:dyDescent="0.35"/>
    <row r="107490" customFormat="1" x14ac:dyDescent="0.35"/>
    <row r="107491" customFormat="1" x14ac:dyDescent="0.35"/>
    <row r="107492" customFormat="1" x14ac:dyDescent="0.35"/>
    <row r="107493" customFormat="1" x14ac:dyDescent="0.35"/>
    <row r="107494" customFormat="1" x14ac:dyDescent="0.35"/>
    <row r="107495" customFormat="1" x14ac:dyDescent="0.35"/>
    <row r="107496" customFormat="1" x14ac:dyDescent="0.35"/>
    <row r="107497" customFormat="1" x14ac:dyDescent="0.35"/>
    <row r="107498" customFormat="1" x14ac:dyDescent="0.35"/>
    <row r="107499" customFormat="1" x14ac:dyDescent="0.35"/>
    <row r="107500" customFormat="1" x14ac:dyDescent="0.35"/>
    <row r="107501" customFormat="1" x14ac:dyDescent="0.35"/>
    <row r="107502" customFormat="1" x14ac:dyDescent="0.35"/>
    <row r="107503" customFormat="1" x14ac:dyDescent="0.35"/>
    <row r="107504" customFormat="1" x14ac:dyDescent="0.35"/>
    <row r="107505" customFormat="1" x14ac:dyDescent="0.35"/>
    <row r="107506" customFormat="1" x14ac:dyDescent="0.35"/>
    <row r="107507" customFormat="1" x14ac:dyDescent="0.35"/>
    <row r="107508" customFormat="1" x14ac:dyDescent="0.35"/>
    <row r="107509" customFormat="1" x14ac:dyDescent="0.35"/>
    <row r="107510" customFormat="1" x14ac:dyDescent="0.35"/>
    <row r="107511" customFormat="1" x14ac:dyDescent="0.35"/>
    <row r="107512" customFormat="1" x14ac:dyDescent="0.35"/>
    <row r="107513" customFormat="1" x14ac:dyDescent="0.35"/>
    <row r="107514" customFormat="1" x14ac:dyDescent="0.35"/>
    <row r="107515" customFormat="1" x14ac:dyDescent="0.35"/>
    <row r="107516" customFormat="1" x14ac:dyDescent="0.35"/>
    <row r="107517" customFormat="1" x14ac:dyDescent="0.35"/>
    <row r="107518" customFormat="1" x14ac:dyDescent="0.35"/>
    <row r="107519" customFormat="1" x14ac:dyDescent="0.35"/>
    <row r="107520" customFormat="1" x14ac:dyDescent="0.35"/>
    <row r="107521" customFormat="1" x14ac:dyDescent="0.35"/>
    <row r="107522" customFormat="1" x14ac:dyDescent="0.35"/>
    <row r="107523" customFormat="1" x14ac:dyDescent="0.35"/>
    <row r="107524" customFormat="1" x14ac:dyDescent="0.35"/>
    <row r="107525" customFormat="1" x14ac:dyDescent="0.35"/>
    <row r="107526" customFormat="1" x14ac:dyDescent="0.35"/>
    <row r="107527" customFormat="1" x14ac:dyDescent="0.35"/>
    <row r="107528" customFormat="1" x14ac:dyDescent="0.35"/>
    <row r="107529" customFormat="1" x14ac:dyDescent="0.35"/>
    <row r="107530" customFormat="1" x14ac:dyDescent="0.35"/>
    <row r="107531" customFormat="1" x14ac:dyDescent="0.35"/>
    <row r="107532" customFormat="1" x14ac:dyDescent="0.35"/>
    <row r="107533" customFormat="1" x14ac:dyDescent="0.35"/>
    <row r="107534" customFormat="1" x14ac:dyDescent="0.35"/>
    <row r="107535" customFormat="1" x14ac:dyDescent="0.35"/>
    <row r="107536" customFormat="1" x14ac:dyDescent="0.35"/>
    <row r="107537" customFormat="1" x14ac:dyDescent="0.35"/>
    <row r="107538" customFormat="1" x14ac:dyDescent="0.35"/>
    <row r="107539" customFormat="1" x14ac:dyDescent="0.35"/>
    <row r="107540" customFormat="1" x14ac:dyDescent="0.35"/>
    <row r="107541" customFormat="1" x14ac:dyDescent="0.35"/>
    <row r="107542" customFormat="1" x14ac:dyDescent="0.35"/>
    <row r="107543" customFormat="1" x14ac:dyDescent="0.35"/>
    <row r="107544" customFormat="1" x14ac:dyDescent="0.35"/>
    <row r="107545" customFormat="1" x14ac:dyDescent="0.35"/>
    <row r="107546" customFormat="1" x14ac:dyDescent="0.35"/>
    <row r="107547" customFormat="1" x14ac:dyDescent="0.35"/>
    <row r="107548" customFormat="1" x14ac:dyDescent="0.35"/>
    <row r="107549" customFormat="1" x14ac:dyDescent="0.35"/>
    <row r="107550" customFormat="1" x14ac:dyDescent="0.35"/>
    <row r="107551" customFormat="1" x14ac:dyDescent="0.35"/>
    <row r="107552" customFormat="1" x14ac:dyDescent="0.35"/>
    <row r="107553" customFormat="1" x14ac:dyDescent="0.35"/>
    <row r="107554" customFormat="1" x14ac:dyDescent="0.35"/>
    <row r="107555" customFormat="1" x14ac:dyDescent="0.35"/>
    <row r="107556" customFormat="1" x14ac:dyDescent="0.35"/>
    <row r="107557" customFormat="1" x14ac:dyDescent="0.35"/>
    <row r="107558" customFormat="1" x14ac:dyDescent="0.35"/>
    <row r="107559" customFormat="1" x14ac:dyDescent="0.35"/>
    <row r="107560" customFormat="1" x14ac:dyDescent="0.35"/>
    <row r="107561" customFormat="1" x14ac:dyDescent="0.35"/>
    <row r="107562" customFormat="1" x14ac:dyDescent="0.35"/>
    <row r="107563" customFormat="1" x14ac:dyDescent="0.35"/>
    <row r="107564" customFormat="1" x14ac:dyDescent="0.35"/>
    <row r="107565" customFormat="1" x14ac:dyDescent="0.35"/>
    <row r="107566" customFormat="1" x14ac:dyDescent="0.35"/>
    <row r="107567" customFormat="1" x14ac:dyDescent="0.35"/>
    <row r="107568" customFormat="1" x14ac:dyDescent="0.35"/>
    <row r="107569" customFormat="1" x14ac:dyDescent="0.35"/>
    <row r="107570" customFormat="1" x14ac:dyDescent="0.35"/>
    <row r="107571" customFormat="1" x14ac:dyDescent="0.35"/>
    <row r="107572" customFormat="1" x14ac:dyDescent="0.35"/>
    <row r="107573" customFormat="1" x14ac:dyDescent="0.35"/>
    <row r="107574" customFormat="1" x14ac:dyDescent="0.35"/>
    <row r="107575" customFormat="1" x14ac:dyDescent="0.35"/>
    <row r="107576" customFormat="1" x14ac:dyDescent="0.35"/>
    <row r="107577" customFormat="1" x14ac:dyDescent="0.35"/>
    <row r="107578" customFormat="1" x14ac:dyDescent="0.35"/>
    <row r="107579" customFormat="1" x14ac:dyDescent="0.35"/>
    <row r="107580" customFormat="1" x14ac:dyDescent="0.35"/>
    <row r="107581" customFormat="1" x14ac:dyDescent="0.35"/>
    <row r="107582" customFormat="1" x14ac:dyDescent="0.35"/>
    <row r="107583" customFormat="1" x14ac:dyDescent="0.35"/>
    <row r="107584" customFormat="1" x14ac:dyDescent="0.35"/>
    <row r="107585" customFormat="1" x14ac:dyDescent="0.35"/>
    <row r="107586" customFormat="1" x14ac:dyDescent="0.35"/>
    <row r="107587" customFormat="1" x14ac:dyDescent="0.35"/>
    <row r="107588" customFormat="1" x14ac:dyDescent="0.35"/>
    <row r="107589" customFormat="1" x14ac:dyDescent="0.35"/>
    <row r="107590" customFormat="1" x14ac:dyDescent="0.35"/>
    <row r="107591" customFormat="1" x14ac:dyDescent="0.35"/>
    <row r="107592" customFormat="1" x14ac:dyDescent="0.35"/>
    <row r="107593" customFormat="1" x14ac:dyDescent="0.35"/>
    <row r="107594" customFormat="1" x14ac:dyDescent="0.35"/>
    <row r="107595" customFormat="1" x14ac:dyDescent="0.35"/>
    <row r="107596" customFormat="1" x14ac:dyDescent="0.35"/>
    <row r="107597" customFormat="1" x14ac:dyDescent="0.35"/>
    <row r="107598" customFormat="1" x14ac:dyDescent="0.35"/>
    <row r="107599" customFormat="1" x14ac:dyDescent="0.35"/>
    <row r="107600" customFormat="1" x14ac:dyDescent="0.35"/>
    <row r="107601" customFormat="1" x14ac:dyDescent="0.35"/>
    <row r="107602" customFormat="1" x14ac:dyDescent="0.35"/>
    <row r="107603" customFormat="1" x14ac:dyDescent="0.35"/>
    <row r="107604" customFormat="1" x14ac:dyDescent="0.35"/>
    <row r="107605" customFormat="1" x14ac:dyDescent="0.35"/>
    <row r="107606" customFormat="1" x14ac:dyDescent="0.35"/>
    <row r="107607" customFormat="1" x14ac:dyDescent="0.35"/>
    <row r="107608" customFormat="1" x14ac:dyDescent="0.35"/>
    <row r="107609" customFormat="1" x14ac:dyDescent="0.35"/>
    <row r="107610" customFormat="1" x14ac:dyDescent="0.35"/>
    <row r="107611" customFormat="1" x14ac:dyDescent="0.35"/>
    <row r="107612" customFormat="1" x14ac:dyDescent="0.35"/>
    <row r="107613" customFormat="1" x14ac:dyDescent="0.35"/>
    <row r="107614" customFormat="1" x14ac:dyDescent="0.35"/>
    <row r="107615" customFormat="1" x14ac:dyDescent="0.35"/>
    <row r="107616" customFormat="1" x14ac:dyDescent="0.35"/>
    <row r="107617" customFormat="1" x14ac:dyDescent="0.35"/>
    <row r="107618" customFormat="1" x14ac:dyDescent="0.35"/>
    <row r="107619" customFormat="1" x14ac:dyDescent="0.35"/>
    <row r="107620" customFormat="1" x14ac:dyDescent="0.35"/>
    <row r="107621" customFormat="1" x14ac:dyDescent="0.35"/>
    <row r="107622" customFormat="1" x14ac:dyDescent="0.35"/>
    <row r="107623" customFormat="1" x14ac:dyDescent="0.35"/>
    <row r="107624" customFormat="1" x14ac:dyDescent="0.35"/>
    <row r="107625" customFormat="1" x14ac:dyDescent="0.35"/>
    <row r="107626" customFormat="1" x14ac:dyDescent="0.35"/>
    <row r="107627" customFormat="1" x14ac:dyDescent="0.35"/>
    <row r="107628" customFormat="1" x14ac:dyDescent="0.35"/>
    <row r="107629" customFormat="1" x14ac:dyDescent="0.35"/>
    <row r="107630" customFormat="1" x14ac:dyDescent="0.35"/>
    <row r="107631" customFormat="1" x14ac:dyDescent="0.35"/>
    <row r="107632" customFormat="1" x14ac:dyDescent="0.35"/>
    <row r="107633" customFormat="1" x14ac:dyDescent="0.35"/>
    <row r="107634" customFormat="1" x14ac:dyDescent="0.35"/>
    <row r="107635" customFormat="1" x14ac:dyDescent="0.35"/>
    <row r="107636" customFormat="1" x14ac:dyDescent="0.35"/>
    <row r="107637" customFormat="1" x14ac:dyDescent="0.35"/>
    <row r="107638" customFormat="1" x14ac:dyDescent="0.35"/>
    <row r="107639" customFormat="1" x14ac:dyDescent="0.35"/>
    <row r="107640" customFormat="1" x14ac:dyDescent="0.35"/>
    <row r="107641" customFormat="1" x14ac:dyDescent="0.35"/>
    <row r="107642" customFormat="1" x14ac:dyDescent="0.35"/>
    <row r="107643" customFormat="1" x14ac:dyDescent="0.35"/>
    <row r="107644" customFormat="1" x14ac:dyDescent="0.35"/>
    <row r="107645" customFormat="1" x14ac:dyDescent="0.35"/>
    <row r="107646" customFormat="1" x14ac:dyDescent="0.35"/>
    <row r="107647" customFormat="1" x14ac:dyDescent="0.35"/>
    <row r="107648" customFormat="1" x14ac:dyDescent="0.35"/>
    <row r="107649" customFormat="1" x14ac:dyDescent="0.35"/>
    <row r="107650" customFormat="1" x14ac:dyDescent="0.35"/>
    <row r="107651" customFormat="1" x14ac:dyDescent="0.35"/>
    <row r="107652" customFormat="1" x14ac:dyDescent="0.35"/>
    <row r="107653" customFormat="1" x14ac:dyDescent="0.35"/>
    <row r="107654" customFormat="1" x14ac:dyDescent="0.35"/>
    <row r="107655" customFormat="1" x14ac:dyDescent="0.35"/>
    <row r="107656" customFormat="1" x14ac:dyDescent="0.35"/>
    <row r="107657" customFormat="1" x14ac:dyDescent="0.35"/>
    <row r="107658" customFormat="1" x14ac:dyDescent="0.35"/>
    <row r="107659" customFormat="1" x14ac:dyDescent="0.35"/>
    <row r="107660" customFormat="1" x14ac:dyDescent="0.35"/>
    <row r="107661" customFormat="1" x14ac:dyDescent="0.35"/>
    <row r="107662" customFormat="1" x14ac:dyDescent="0.35"/>
    <row r="107663" customFormat="1" x14ac:dyDescent="0.35"/>
    <row r="107664" customFormat="1" x14ac:dyDescent="0.35"/>
    <row r="107665" customFormat="1" x14ac:dyDescent="0.35"/>
    <row r="107666" customFormat="1" x14ac:dyDescent="0.35"/>
    <row r="107667" customFormat="1" x14ac:dyDescent="0.35"/>
    <row r="107668" customFormat="1" x14ac:dyDescent="0.35"/>
    <row r="107669" customFormat="1" x14ac:dyDescent="0.35"/>
    <row r="107670" customFormat="1" x14ac:dyDescent="0.35"/>
    <row r="107671" customFormat="1" x14ac:dyDescent="0.35"/>
    <row r="107672" customFormat="1" x14ac:dyDescent="0.35"/>
    <row r="107673" customFormat="1" x14ac:dyDescent="0.35"/>
    <row r="107674" customFormat="1" x14ac:dyDescent="0.35"/>
    <row r="107675" customFormat="1" x14ac:dyDescent="0.35"/>
    <row r="107676" customFormat="1" x14ac:dyDescent="0.35"/>
    <row r="107677" customFormat="1" x14ac:dyDescent="0.35"/>
    <row r="107678" customFormat="1" x14ac:dyDescent="0.35"/>
    <row r="107679" customFormat="1" x14ac:dyDescent="0.35"/>
    <row r="107680" customFormat="1" x14ac:dyDescent="0.35"/>
    <row r="107681" customFormat="1" x14ac:dyDescent="0.35"/>
    <row r="107682" customFormat="1" x14ac:dyDescent="0.35"/>
    <row r="107683" customFormat="1" x14ac:dyDescent="0.35"/>
    <row r="107684" customFormat="1" x14ac:dyDescent="0.35"/>
    <row r="107685" customFormat="1" x14ac:dyDescent="0.35"/>
    <row r="107686" customFormat="1" x14ac:dyDescent="0.35"/>
    <row r="107687" customFormat="1" x14ac:dyDescent="0.35"/>
    <row r="107688" customFormat="1" x14ac:dyDescent="0.35"/>
    <row r="107689" customFormat="1" x14ac:dyDescent="0.35"/>
    <row r="107690" customFormat="1" x14ac:dyDescent="0.35"/>
    <row r="107691" customFormat="1" x14ac:dyDescent="0.35"/>
    <row r="107692" customFormat="1" x14ac:dyDescent="0.35"/>
    <row r="107693" customFormat="1" x14ac:dyDescent="0.35"/>
    <row r="107694" customFormat="1" x14ac:dyDescent="0.35"/>
    <row r="107695" customFormat="1" x14ac:dyDescent="0.35"/>
    <row r="107696" customFormat="1" x14ac:dyDescent="0.35"/>
    <row r="107697" customFormat="1" x14ac:dyDescent="0.35"/>
    <row r="107698" customFormat="1" x14ac:dyDescent="0.35"/>
    <row r="107699" customFormat="1" x14ac:dyDescent="0.35"/>
    <row r="107700" customFormat="1" x14ac:dyDescent="0.35"/>
    <row r="107701" customFormat="1" x14ac:dyDescent="0.35"/>
    <row r="107702" customFormat="1" x14ac:dyDescent="0.35"/>
    <row r="107703" customFormat="1" x14ac:dyDescent="0.35"/>
    <row r="107704" customFormat="1" x14ac:dyDescent="0.35"/>
    <row r="107705" customFormat="1" x14ac:dyDescent="0.35"/>
    <row r="107706" customFormat="1" x14ac:dyDescent="0.35"/>
    <row r="107707" customFormat="1" x14ac:dyDescent="0.35"/>
    <row r="107708" customFormat="1" x14ac:dyDescent="0.35"/>
    <row r="107709" customFormat="1" x14ac:dyDescent="0.35"/>
    <row r="107710" customFormat="1" x14ac:dyDescent="0.35"/>
    <row r="107711" customFormat="1" x14ac:dyDescent="0.35"/>
    <row r="107712" customFormat="1" x14ac:dyDescent="0.35"/>
    <row r="107713" customFormat="1" x14ac:dyDescent="0.35"/>
    <row r="107714" customFormat="1" x14ac:dyDescent="0.35"/>
    <row r="107715" customFormat="1" x14ac:dyDescent="0.35"/>
    <row r="107716" customFormat="1" x14ac:dyDescent="0.35"/>
    <row r="107717" customFormat="1" x14ac:dyDescent="0.35"/>
    <row r="107718" customFormat="1" x14ac:dyDescent="0.35"/>
    <row r="107719" customFormat="1" x14ac:dyDescent="0.35"/>
    <row r="107720" customFormat="1" x14ac:dyDescent="0.35"/>
    <row r="107721" customFormat="1" x14ac:dyDescent="0.35"/>
    <row r="107722" customFormat="1" x14ac:dyDescent="0.35"/>
    <row r="107723" customFormat="1" x14ac:dyDescent="0.35"/>
    <row r="107724" customFormat="1" x14ac:dyDescent="0.35"/>
    <row r="107725" customFormat="1" x14ac:dyDescent="0.35"/>
    <row r="107726" customFormat="1" x14ac:dyDescent="0.35"/>
    <row r="107727" customFormat="1" x14ac:dyDescent="0.35"/>
    <row r="107728" customFormat="1" x14ac:dyDescent="0.35"/>
    <row r="107729" customFormat="1" x14ac:dyDescent="0.35"/>
    <row r="107730" customFormat="1" x14ac:dyDescent="0.35"/>
    <row r="107731" customFormat="1" x14ac:dyDescent="0.35"/>
    <row r="107732" customFormat="1" x14ac:dyDescent="0.35"/>
    <row r="107733" customFormat="1" x14ac:dyDescent="0.35"/>
    <row r="107734" customFormat="1" x14ac:dyDescent="0.35"/>
    <row r="107735" customFormat="1" x14ac:dyDescent="0.35"/>
    <row r="107736" customFormat="1" x14ac:dyDescent="0.35"/>
    <row r="107737" customFormat="1" x14ac:dyDescent="0.35"/>
    <row r="107738" customFormat="1" x14ac:dyDescent="0.35"/>
    <row r="107739" customFormat="1" x14ac:dyDescent="0.35"/>
    <row r="107740" customFormat="1" x14ac:dyDescent="0.35"/>
    <row r="107741" customFormat="1" x14ac:dyDescent="0.35"/>
    <row r="107742" customFormat="1" x14ac:dyDescent="0.35"/>
    <row r="107743" customFormat="1" x14ac:dyDescent="0.35"/>
    <row r="107744" customFormat="1" x14ac:dyDescent="0.35"/>
    <row r="107745" customFormat="1" x14ac:dyDescent="0.35"/>
    <row r="107746" customFormat="1" x14ac:dyDescent="0.35"/>
    <row r="107747" customFormat="1" x14ac:dyDescent="0.35"/>
    <row r="107748" customFormat="1" x14ac:dyDescent="0.35"/>
    <row r="107749" customFormat="1" x14ac:dyDescent="0.35"/>
    <row r="107750" customFormat="1" x14ac:dyDescent="0.35"/>
    <row r="107751" customFormat="1" x14ac:dyDescent="0.35"/>
    <row r="107752" customFormat="1" x14ac:dyDescent="0.35"/>
    <row r="107753" customFormat="1" x14ac:dyDescent="0.35"/>
    <row r="107754" customFormat="1" x14ac:dyDescent="0.35"/>
    <row r="107755" customFormat="1" x14ac:dyDescent="0.35"/>
    <row r="107756" customFormat="1" x14ac:dyDescent="0.35"/>
    <row r="107757" customFormat="1" x14ac:dyDescent="0.35"/>
    <row r="107758" customFormat="1" x14ac:dyDescent="0.35"/>
    <row r="107759" customFormat="1" x14ac:dyDescent="0.35"/>
    <row r="107760" customFormat="1" x14ac:dyDescent="0.35"/>
    <row r="107761" customFormat="1" x14ac:dyDescent="0.35"/>
    <row r="107762" customFormat="1" x14ac:dyDescent="0.35"/>
    <row r="107763" customFormat="1" x14ac:dyDescent="0.35"/>
    <row r="107764" customFormat="1" x14ac:dyDescent="0.35"/>
    <row r="107765" customFormat="1" x14ac:dyDescent="0.35"/>
    <row r="107766" customFormat="1" x14ac:dyDescent="0.35"/>
    <row r="107767" customFormat="1" x14ac:dyDescent="0.35"/>
    <row r="107768" customFormat="1" x14ac:dyDescent="0.35"/>
    <row r="107769" customFormat="1" x14ac:dyDescent="0.35"/>
    <row r="107770" customFormat="1" x14ac:dyDescent="0.35"/>
    <row r="107771" customFormat="1" x14ac:dyDescent="0.35"/>
    <row r="107772" customFormat="1" x14ac:dyDescent="0.35"/>
    <row r="107773" customFormat="1" x14ac:dyDescent="0.35"/>
    <row r="107774" customFormat="1" x14ac:dyDescent="0.35"/>
    <row r="107775" customFormat="1" x14ac:dyDescent="0.35"/>
    <row r="107776" customFormat="1" x14ac:dyDescent="0.35"/>
    <row r="107777" customFormat="1" x14ac:dyDescent="0.35"/>
    <row r="107778" customFormat="1" x14ac:dyDescent="0.35"/>
    <row r="107779" customFormat="1" x14ac:dyDescent="0.35"/>
    <row r="107780" customFormat="1" x14ac:dyDescent="0.35"/>
    <row r="107781" customFormat="1" x14ac:dyDescent="0.35"/>
    <row r="107782" customFormat="1" x14ac:dyDescent="0.35"/>
    <row r="107783" customFormat="1" x14ac:dyDescent="0.35"/>
    <row r="107784" customFormat="1" x14ac:dyDescent="0.35"/>
    <row r="107785" customFormat="1" x14ac:dyDescent="0.35"/>
    <row r="107786" customFormat="1" x14ac:dyDescent="0.35"/>
    <row r="107787" customFormat="1" x14ac:dyDescent="0.35"/>
    <row r="107788" customFormat="1" x14ac:dyDescent="0.35"/>
    <row r="107789" customFormat="1" x14ac:dyDescent="0.35"/>
    <row r="107790" customFormat="1" x14ac:dyDescent="0.35"/>
    <row r="107791" customFormat="1" x14ac:dyDescent="0.35"/>
    <row r="107792" customFormat="1" x14ac:dyDescent="0.35"/>
    <row r="107793" customFormat="1" x14ac:dyDescent="0.35"/>
    <row r="107794" customFormat="1" x14ac:dyDescent="0.35"/>
    <row r="107795" customFormat="1" x14ac:dyDescent="0.35"/>
    <row r="107796" customFormat="1" x14ac:dyDescent="0.35"/>
    <row r="107797" customFormat="1" x14ac:dyDescent="0.35"/>
    <row r="107798" customFormat="1" x14ac:dyDescent="0.35"/>
    <row r="107799" customFormat="1" x14ac:dyDescent="0.35"/>
    <row r="107800" customFormat="1" x14ac:dyDescent="0.35"/>
    <row r="107801" customFormat="1" x14ac:dyDescent="0.35"/>
    <row r="107802" customFormat="1" x14ac:dyDescent="0.35"/>
    <row r="107803" customFormat="1" x14ac:dyDescent="0.35"/>
    <row r="107804" customFormat="1" x14ac:dyDescent="0.35"/>
    <row r="107805" customFormat="1" x14ac:dyDescent="0.35"/>
    <row r="107806" customFormat="1" x14ac:dyDescent="0.35"/>
    <row r="107807" customFormat="1" x14ac:dyDescent="0.35"/>
    <row r="107808" customFormat="1" x14ac:dyDescent="0.35"/>
    <row r="107809" customFormat="1" x14ac:dyDescent="0.35"/>
    <row r="107810" customFormat="1" x14ac:dyDescent="0.35"/>
    <row r="107811" customFormat="1" x14ac:dyDescent="0.35"/>
    <row r="107812" customFormat="1" x14ac:dyDescent="0.35"/>
    <row r="107813" customFormat="1" x14ac:dyDescent="0.35"/>
    <row r="107814" customFormat="1" x14ac:dyDescent="0.35"/>
    <row r="107815" customFormat="1" x14ac:dyDescent="0.35"/>
    <row r="107816" customFormat="1" x14ac:dyDescent="0.35"/>
    <row r="107817" customFormat="1" x14ac:dyDescent="0.35"/>
    <row r="107818" customFormat="1" x14ac:dyDescent="0.35"/>
    <row r="107819" customFormat="1" x14ac:dyDescent="0.35"/>
    <row r="107820" customFormat="1" x14ac:dyDescent="0.35"/>
    <row r="107821" customFormat="1" x14ac:dyDescent="0.35"/>
    <row r="107822" customFormat="1" x14ac:dyDescent="0.35"/>
    <row r="107823" customFormat="1" x14ac:dyDescent="0.35"/>
    <row r="107824" customFormat="1" x14ac:dyDescent="0.35"/>
    <row r="107825" customFormat="1" x14ac:dyDescent="0.35"/>
    <row r="107826" customFormat="1" x14ac:dyDescent="0.35"/>
    <row r="107827" customFormat="1" x14ac:dyDescent="0.35"/>
    <row r="107828" customFormat="1" x14ac:dyDescent="0.35"/>
    <row r="107829" customFormat="1" x14ac:dyDescent="0.35"/>
    <row r="107830" customFormat="1" x14ac:dyDescent="0.35"/>
    <row r="107831" customFormat="1" x14ac:dyDescent="0.35"/>
    <row r="107832" customFormat="1" x14ac:dyDescent="0.35"/>
    <row r="107833" customFormat="1" x14ac:dyDescent="0.35"/>
    <row r="107834" customFormat="1" x14ac:dyDescent="0.35"/>
    <row r="107835" customFormat="1" x14ac:dyDescent="0.35"/>
    <row r="107836" customFormat="1" x14ac:dyDescent="0.35"/>
    <row r="107837" customFormat="1" x14ac:dyDescent="0.35"/>
    <row r="107838" customFormat="1" x14ac:dyDescent="0.35"/>
    <row r="107839" customFormat="1" x14ac:dyDescent="0.35"/>
    <row r="107840" customFormat="1" x14ac:dyDescent="0.35"/>
    <row r="107841" customFormat="1" x14ac:dyDescent="0.35"/>
    <row r="107842" customFormat="1" x14ac:dyDescent="0.35"/>
    <row r="107843" customFormat="1" x14ac:dyDescent="0.35"/>
    <row r="107844" customFormat="1" x14ac:dyDescent="0.35"/>
    <row r="107845" customFormat="1" x14ac:dyDescent="0.35"/>
    <row r="107846" customFormat="1" x14ac:dyDescent="0.35"/>
    <row r="107847" customFormat="1" x14ac:dyDescent="0.35"/>
    <row r="107848" customFormat="1" x14ac:dyDescent="0.35"/>
    <row r="107849" customFormat="1" x14ac:dyDescent="0.35"/>
    <row r="107850" customFormat="1" x14ac:dyDescent="0.35"/>
    <row r="107851" customFormat="1" x14ac:dyDescent="0.35"/>
    <row r="107852" customFormat="1" x14ac:dyDescent="0.35"/>
    <row r="107853" customFormat="1" x14ac:dyDescent="0.35"/>
    <row r="107854" customFormat="1" x14ac:dyDescent="0.35"/>
    <row r="107855" customFormat="1" x14ac:dyDescent="0.35"/>
    <row r="107856" customFormat="1" x14ac:dyDescent="0.35"/>
    <row r="107857" customFormat="1" x14ac:dyDescent="0.35"/>
    <row r="107858" customFormat="1" x14ac:dyDescent="0.35"/>
    <row r="107859" customFormat="1" x14ac:dyDescent="0.35"/>
    <row r="107860" customFormat="1" x14ac:dyDescent="0.35"/>
    <row r="107861" customFormat="1" x14ac:dyDescent="0.35"/>
    <row r="107862" customFormat="1" x14ac:dyDescent="0.35"/>
    <row r="107863" customFormat="1" x14ac:dyDescent="0.35"/>
    <row r="107864" customFormat="1" x14ac:dyDescent="0.35"/>
    <row r="107865" customFormat="1" x14ac:dyDescent="0.35"/>
    <row r="107866" customFormat="1" x14ac:dyDescent="0.35"/>
    <row r="107867" customFormat="1" x14ac:dyDescent="0.35"/>
    <row r="107868" customFormat="1" x14ac:dyDescent="0.35"/>
    <row r="107869" customFormat="1" x14ac:dyDescent="0.35"/>
    <row r="107870" customFormat="1" x14ac:dyDescent="0.35"/>
    <row r="107871" customFormat="1" x14ac:dyDescent="0.35"/>
    <row r="107872" customFormat="1" x14ac:dyDescent="0.35"/>
    <row r="107873" customFormat="1" x14ac:dyDescent="0.35"/>
    <row r="107874" customFormat="1" x14ac:dyDescent="0.35"/>
    <row r="107875" customFormat="1" x14ac:dyDescent="0.35"/>
    <row r="107876" customFormat="1" x14ac:dyDescent="0.35"/>
    <row r="107877" customFormat="1" x14ac:dyDescent="0.35"/>
    <row r="107878" customFormat="1" x14ac:dyDescent="0.35"/>
    <row r="107879" customFormat="1" x14ac:dyDescent="0.35"/>
    <row r="107880" customFormat="1" x14ac:dyDescent="0.35"/>
    <row r="107881" customFormat="1" x14ac:dyDescent="0.35"/>
    <row r="107882" customFormat="1" x14ac:dyDescent="0.35"/>
    <row r="107883" customFormat="1" x14ac:dyDescent="0.35"/>
    <row r="107884" customFormat="1" x14ac:dyDescent="0.35"/>
    <row r="107885" customFormat="1" x14ac:dyDescent="0.35"/>
    <row r="107886" customFormat="1" x14ac:dyDescent="0.35"/>
    <row r="107887" customFormat="1" x14ac:dyDescent="0.35"/>
    <row r="107888" customFormat="1" x14ac:dyDescent="0.35"/>
    <row r="107889" customFormat="1" x14ac:dyDescent="0.35"/>
    <row r="107890" customFormat="1" x14ac:dyDescent="0.35"/>
    <row r="107891" customFormat="1" x14ac:dyDescent="0.35"/>
    <row r="107892" customFormat="1" x14ac:dyDescent="0.35"/>
    <row r="107893" customFormat="1" x14ac:dyDescent="0.35"/>
    <row r="107894" customFormat="1" x14ac:dyDescent="0.35"/>
    <row r="107895" customFormat="1" x14ac:dyDescent="0.35"/>
    <row r="107896" customFormat="1" x14ac:dyDescent="0.35"/>
    <row r="107897" customFormat="1" x14ac:dyDescent="0.35"/>
    <row r="107898" customFormat="1" x14ac:dyDescent="0.35"/>
    <row r="107899" customFormat="1" x14ac:dyDescent="0.35"/>
    <row r="107900" customFormat="1" x14ac:dyDescent="0.35"/>
    <row r="107901" customFormat="1" x14ac:dyDescent="0.35"/>
    <row r="107902" customFormat="1" x14ac:dyDescent="0.35"/>
    <row r="107903" customFormat="1" x14ac:dyDescent="0.35"/>
    <row r="107904" customFormat="1" x14ac:dyDescent="0.35"/>
    <row r="107905" customFormat="1" x14ac:dyDescent="0.35"/>
    <row r="107906" customFormat="1" x14ac:dyDescent="0.35"/>
    <row r="107907" customFormat="1" x14ac:dyDescent="0.35"/>
    <row r="107908" customFormat="1" x14ac:dyDescent="0.35"/>
    <row r="107909" customFormat="1" x14ac:dyDescent="0.35"/>
    <row r="107910" customFormat="1" x14ac:dyDescent="0.35"/>
    <row r="107911" customFormat="1" x14ac:dyDescent="0.35"/>
    <row r="107912" customFormat="1" x14ac:dyDescent="0.35"/>
    <row r="107913" customFormat="1" x14ac:dyDescent="0.35"/>
    <row r="107914" customFormat="1" x14ac:dyDescent="0.35"/>
    <row r="107915" customFormat="1" x14ac:dyDescent="0.35"/>
    <row r="107916" customFormat="1" x14ac:dyDescent="0.35"/>
    <row r="107917" customFormat="1" x14ac:dyDescent="0.35"/>
    <row r="107918" customFormat="1" x14ac:dyDescent="0.35"/>
    <row r="107919" customFormat="1" x14ac:dyDescent="0.35"/>
    <row r="107920" customFormat="1" x14ac:dyDescent="0.35"/>
    <row r="107921" customFormat="1" x14ac:dyDescent="0.35"/>
    <row r="107922" customFormat="1" x14ac:dyDescent="0.35"/>
    <row r="107923" customFormat="1" x14ac:dyDescent="0.35"/>
    <row r="107924" customFormat="1" x14ac:dyDescent="0.35"/>
    <row r="107925" customFormat="1" x14ac:dyDescent="0.35"/>
    <row r="107926" customFormat="1" x14ac:dyDescent="0.35"/>
    <row r="107927" customFormat="1" x14ac:dyDescent="0.35"/>
    <row r="107928" customFormat="1" x14ac:dyDescent="0.35"/>
    <row r="107929" customFormat="1" x14ac:dyDescent="0.35"/>
    <row r="107930" customFormat="1" x14ac:dyDescent="0.35"/>
    <row r="107931" customFormat="1" x14ac:dyDescent="0.35"/>
    <row r="107932" customFormat="1" x14ac:dyDescent="0.35"/>
    <row r="107933" customFormat="1" x14ac:dyDescent="0.35"/>
    <row r="107934" customFormat="1" x14ac:dyDescent="0.35"/>
    <row r="107935" customFormat="1" x14ac:dyDescent="0.35"/>
    <row r="107936" customFormat="1" x14ac:dyDescent="0.35"/>
    <row r="107937" customFormat="1" x14ac:dyDescent="0.35"/>
    <row r="107938" customFormat="1" x14ac:dyDescent="0.35"/>
    <row r="107939" customFormat="1" x14ac:dyDescent="0.35"/>
    <row r="107940" customFormat="1" x14ac:dyDescent="0.35"/>
    <row r="107941" customFormat="1" x14ac:dyDescent="0.35"/>
    <row r="107942" customFormat="1" x14ac:dyDescent="0.35"/>
    <row r="107943" customFormat="1" x14ac:dyDescent="0.35"/>
    <row r="107944" customFormat="1" x14ac:dyDescent="0.35"/>
    <row r="107945" customFormat="1" x14ac:dyDescent="0.35"/>
    <row r="107946" customFormat="1" x14ac:dyDescent="0.35"/>
    <row r="107947" customFormat="1" x14ac:dyDescent="0.35"/>
    <row r="107948" customFormat="1" x14ac:dyDescent="0.35"/>
    <row r="107949" customFormat="1" x14ac:dyDescent="0.35"/>
    <row r="107950" customFormat="1" x14ac:dyDescent="0.35"/>
    <row r="107951" customFormat="1" x14ac:dyDescent="0.35"/>
    <row r="107952" customFormat="1" x14ac:dyDescent="0.35"/>
    <row r="107953" customFormat="1" x14ac:dyDescent="0.35"/>
    <row r="107954" customFormat="1" x14ac:dyDescent="0.35"/>
    <row r="107955" customFormat="1" x14ac:dyDescent="0.35"/>
    <row r="107956" customFormat="1" x14ac:dyDescent="0.35"/>
    <row r="107957" customFormat="1" x14ac:dyDescent="0.35"/>
    <row r="107958" customFormat="1" x14ac:dyDescent="0.35"/>
    <row r="107959" customFormat="1" x14ac:dyDescent="0.35"/>
    <row r="107960" customFormat="1" x14ac:dyDescent="0.35"/>
    <row r="107961" customFormat="1" x14ac:dyDescent="0.35"/>
    <row r="107962" customFormat="1" x14ac:dyDescent="0.35"/>
    <row r="107963" customFormat="1" x14ac:dyDescent="0.35"/>
    <row r="107964" customFormat="1" x14ac:dyDescent="0.35"/>
    <row r="107965" customFormat="1" x14ac:dyDescent="0.35"/>
    <row r="107966" customFormat="1" x14ac:dyDescent="0.35"/>
    <row r="107967" customFormat="1" x14ac:dyDescent="0.35"/>
    <row r="107968" customFormat="1" x14ac:dyDescent="0.35"/>
    <row r="107969" customFormat="1" x14ac:dyDescent="0.35"/>
    <row r="107970" customFormat="1" x14ac:dyDescent="0.35"/>
    <row r="107971" customFormat="1" x14ac:dyDescent="0.35"/>
    <row r="107972" customFormat="1" x14ac:dyDescent="0.35"/>
    <row r="107973" customFormat="1" x14ac:dyDescent="0.35"/>
    <row r="107974" customFormat="1" x14ac:dyDescent="0.35"/>
    <row r="107975" customFormat="1" x14ac:dyDescent="0.35"/>
    <row r="107976" customFormat="1" x14ac:dyDescent="0.35"/>
    <row r="107977" customFormat="1" x14ac:dyDescent="0.35"/>
    <row r="107978" customFormat="1" x14ac:dyDescent="0.35"/>
    <row r="107979" customFormat="1" x14ac:dyDescent="0.35"/>
    <row r="107980" customFormat="1" x14ac:dyDescent="0.35"/>
    <row r="107981" customFormat="1" x14ac:dyDescent="0.35"/>
    <row r="107982" customFormat="1" x14ac:dyDescent="0.35"/>
    <row r="107983" customFormat="1" x14ac:dyDescent="0.35"/>
    <row r="107984" customFormat="1" x14ac:dyDescent="0.35"/>
    <row r="107985" customFormat="1" x14ac:dyDescent="0.35"/>
    <row r="107986" customFormat="1" x14ac:dyDescent="0.35"/>
    <row r="107987" customFormat="1" x14ac:dyDescent="0.35"/>
    <row r="107988" customFormat="1" x14ac:dyDescent="0.35"/>
    <row r="107989" customFormat="1" x14ac:dyDescent="0.35"/>
    <row r="107990" customFormat="1" x14ac:dyDescent="0.35"/>
    <row r="107991" customFormat="1" x14ac:dyDescent="0.35"/>
    <row r="107992" customFormat="1" x14ac:dyDescent="0.35"/>
    <row r="107993" customFormat="1" x14ac:dyDescent="0.35"/>
    <row r="107994" customFormat="1" x14ac:dyDescent="0.35"/>
    <row r="107995" customFormat="1" x14ac:dyDescent="0.35"/>
    <row r="107996" customFormat="1" x14ac:dyDescent="0.35"/>
    <row r="107997" customFormat="1" x14ac:dyDescent="0.35"/>
    <row r="107998" customFormat="1" x14ac:dyDescent="0.35"/>
    <row r="107999" customFormat="1" x14ac:dyDescent="0.35"/>
    <row r="108000" customFormat="1" x14ac:dyDescent="0.35"/>
    <row r="108001" customFormat="1" x14ac:dyDescent="0.35"/>
    <row r="108002" customFormat="1" x14ac:dyDescent="0.35"/>
    <row r="108003" customFormat="1" x14ac:dyDescent="0.35"/>
    <row r="108004" customFormat="1" x14ac:dyDescent="0.35"/>
    <row r="108005" customFormat="1" x14ac:dyDescent="0.35"/>
    <row r="108006" customFormat="1" x14ac:dyDescent="0.35"/>
    <row r="108007" customFormat="1" x14ac:dyDescent="0.35"/>
    <row r="108008" customFormat="1" x14ac:dyDescent="0.35"/>
    <row r="108009" customFormat="1" x14ac:dyDescent="0.35"/>
    <row r="108010" customFormat="1" x14ac:dyDescent="0.35"/>
    <row r="108011" customFormat="1" x14ac:dyDescent="0.35"/>
    <row r="108012" customFormat="1" x14ac:dyDescent="0.35"/>
    <row r="108013" customFormat="1" x14ac:dyDescent="0.35"/>
    <row r="108014" customFormat="1" x14ac:dyDescent="0.35"/>
    <row r="108015" customFormat="1" x14ac:dyDescent="0.35"/>
    <row r="108016" customFormat="1" x14ac:dyDescent="0.35"/>
    <row r="108017" customFormat="1" x14ac:dyDescent="0.35"/>
    <row r="108018" customFormat="1" x14ac:dyDescent="0.35"/>
    <row r="108019" customFormat="1" x14ac:dyDescent="0.35"/>
    <row r="108020" customFormat="1" x14ac:dyDescent="0.35"/>
    <row r="108021" customFormat="1" x14ac:dyDescent="0.35"/>
    <row r="108022" customFormat="1" x14ac:dyDescent="0.35"/>
    <row r="108023" customFormat="1" x14ac:dyDescent="0.35"/>
    <row r="108024" customFormat="1" x14ac:dyDescent="0.35"/>
    <row r="108025" customFormat="1" x14ac:dyDescent="0.35"/>
    <row r="108026" customFormat="1" x14ac:dyDescent="0.35"/>
    <row r="108027" customFormat="1" x14ac:dyDescent="0.35"/>
    <row r="108028" customFormat="1" x14ac:dyDescent="0.35"/>
    <row r="108029" customFormat="1" x14ac:dyDescent="0.35"/>
    <row r="108030" customFormat="1" x14ac:dyDescent="0.35"/>
    <row r="108031" customFormat="1" x14ac:dyDescent="0.35"/>
    <row r="108032" customFormat="1" x14ac:dyDescent="0.35"/>
    <row r="108033" customFormat="1" x14ac:dyDescent="0.35"/>
    <row r="108034" customFormat="1" x14ac:dyDescent="0.35"/>
    <row r="108035" customFormat="1" x14ac:dyDescent="0.35"/>
    <row r="108036" customFormat="1" x14ac:dyDescent="0.35"/>
    <row r="108037" customFormat="1" x14ac:dyDescent="0.35"/>
    <row r="108038" customFormat="1" x14ac:dyDescent="0.35"/>
    <row r="108039" customFormat="1" x14ac:dyDescent="0.35"/>
    <row r="108040" customFormat="1" x14ac:dyDescent="0.35"/>
    <row r="108041" customFormat="1" x14ac:dyDescent="0.35"/>
    <row r="108042" customFormat="1" x14ac:dyDescent="0.35"/>
    <row r="108043" customFormat="1" x14ac:dyDescent="0.35"/>
    <row r="108044" customFormat="1" x14ac:dyDescent="0.35"/>
    <row r="108045" customFormat="1" x14ac:dyDescent="0.35"/>
    <row r="108046" customFormat="1" x14ac:dyDescent="0.35"/>
    <row r="108047" customFormat="1" x14ac:dyDescent="0.35"/>
    <row r="108048" customFormat="1" x14ac:dyDescent="0.35"/>
    <row r="108049" customFormat="1" x14ac:dyDescent="0.35"/>
    <row r="108050" customFormat="1" x14ac:dyDescent="0.35"/>
    <row r="108051" customFormat="1" x14ac:dyDescent="0.35"/>
    <row r="108052" customFormat="1" x14ac:dyDescent="0.35"/>
    <row r="108053" customFormat="1" x14ac:dyDescent="0.35"/>
    <row r="108054" customFormat="1" x14ac:dyDescent="0.35"/>
    <row r="108055" customFormat="1" x14ac:dyDescent="0.35"/>
    <row r="108056" customFormat="1" x14ac:dyDescent="0.35"/>
    <row r="108057" customFormat="1" x14ac:dyDescent="0.35"/>
    <row r="108058" customFormat="1" x14ac:dyDescent="0.35"/>
    <row r="108059" customFormat="1" x14ac:dyDescent="0.35"/>
    <row r="108060" customFormat="1" x14ac:dyDescent="0.35"/>
    <row r="108061" customFormat="1" x14ac:dyDescent="0.35"/>
    <row r="108062" customFormat="1" x14ac:dyDescent="0.35"/>
    <row r="108063" customFormat="1" x14ac:dyDescent="0.35"/>
    <row r="108064" customFormat="1" x14ac:dyDescent="0.35"/>
    <row r="108065" customFormat="1" x14ac:dyDescent="0.35"/>
    <row r="108066" customFormat="1" x14ac:dyDescent="0.35"/>
    <row r="108067" customFormat="1" x14ac:dyDescent="0.35"/>
    <row r="108068" customFormat="1" x14ac:dyDescent="0.35"/>
    <row r="108069" customFormat="1" x14ac:dyDescent="0.35"/>
    <row r="108070" customFormat="1" x14ac:dyDescent="0.35"/>
    <row r="108071" customFormat="1" x14ac:dyDescent="0.35"/>
    <row r="108072" customFormat="1" x14ac:dyDescent="0.35"/>
    <row r="108073" customFormat="1" x14ac:dyDescent="0.35"/>
    <row r="108074" customFormat="1" x14ac:dyDescent="0.35"/>
    <row r="108075" customFormat="1" x14ac:dyDescent="0.35"/>
    <row r="108076" customFormat="1" x14ac:dyDescent="0.35"/>
    <row r="108077" customFormat="1" x14ac:dyDescent="0.35"/>
    <row r="108078" customFormat="1" x14ac:dyDescent="0.35"/>
    <row r="108079" customFormat="1" x14ac:dyDescent="0.35"/>
    <row r="108080" customFormat="1" x14ac:dyDescent="0.35"/>
    <row r="108081" customFormat="1" x14ac:dyDescent="0.35"/>
    <row r="108082" customFormat="1" x14ac:dyDescent="0.35"/>
    <row r="108083" customFormat="1" x14ac:dyDescent="0.35"/>
    <row r="108084" customFormat="1" x14ac:dyDescent="0.35"/>
    <row r="108085" customFormat="1" x14ac:dyDescent="0.35"/>
    <row r="108086" customFormat="1" x14ac:dyDescent="0.35"/>
    <row r="108087" customFormat="1" x14ac:dyDescent="0.35"/>
    <row r="108088" customFormat="1" x14ac:dyDescent="0.35"/>
    <row r="108089" customFormat="1" x14ac:dyDescent="0.35"/>
    <row r="108090" customFormat="1" x14ac:dyDescent="0.35"/>
    <row r="108091" customFormat="1" x14ac:dyDescent="0.35"/>
    <row r="108092" customFormat="1" x14ac:dyDescent="0.35"/>
    <row r="108093" customFormat="1" x14ac:dyDescent="0.35"/>
    <row r="108094" customFormat="1" x14ac:dyDescent="0.35"/>
    <row r="108095" customFormat="1" x14ac:dyDescent="0.35"/>
    <row r="108096" customFormat="1" x14ac:dyDescent="0.35"/>
    <row r="108097" customFormat="1" x14ac:dyDescent="0.35"/>
    <row r="108098" customFormat="1" x14ac:dyDescent="0.35"/>
    <row r="108099" customFormat="1" x14ac:dyDescent="0.35"/>
    <row r="108100" customFormat="1" x14ac:dyDescent="0.35"/>
    <row r="108101" customFormat="1" x14ac:dyDescent="0.35"/>
    <row r="108102" customFormat="1" x14ac:dyDescent="0.35"/>
    <row r="108103" customFormat="1" x14ac:dyDescent="0.35"/>
    <row r="108104" customFormat="1" x14ac:dyDescent="0.35"/>
    <row r="108105" customFormat="1" x14ac:dyDescent="0.35"/>
    <row r="108106" customFormat="1" x14ac:dyDescent="0.35"/>
    <row r="108107" customFormat="1" x14ac:dyDescent="0.35"/>
    <row r="108108" customFormat="1" x14ac:dyDescent="0.35"/>
    <row r="108109" customFormat="1" x14ac:dyDescent="0.35"/>
    <row r="108110" customFormat="1" x14ac:dyDescent="0.35"/>
    <row r="108111" customFormat="1" x14ac:dyDescent="0.35"/>
    <row r="108112" customFormat="1" x14ac:dyDescent="0.35"/>
    <row r="108113" customFormat="1" x14ac:dyDescent="0.35"/>
    <row r="108114" customFormat="1" x14ac:dyDescent="0.35"/>
    <row r="108115" customFormat="1" x14ac:dyDescent="0.35"/>
    <row r="108116" customFormat="1" x14ac:dyDescent="0.35"/>
    <row r="108117" customFormat="1" x14ac:dyDescent="0.35"/>
    <row r="108118" customFormat="1" x14ac:dyDescent="0.35"/>
    <row r="108119" customFormat="1" x14ac:dyDescent="0.35"/>
    <row r="108120" customFormat="1" x14ac:dyDescent="0.35"/>
    <row r="108121" customFormat="1" x14ac:dyDescent="0.35"/>
    <row r="108122" customFormat="1" x14ac:dyDescent="0.35"/>
    <row r="108123" customFormat="1" x14ac:dyDescent="0.35"/>
    <row r="108124" customFormat="1" x14ac:dyDescent="0.35"/>
    <row r="108125" customFormat="1" x14ac:dyDescent="0.35"/>
    <row r="108126" customFormat="1" x14ac:dyDescent="0.35"/>
    <row r="108127" customFormat="1" x14ac:dyDescent="0.35"/>
    <row r="108128" customFormat="1" x14ac:dyDescent="0.35"/>
    <row r="108129" customFormat="1" x14ac:dyDescent="0.35"/>
    <row r="108130" customFormat="1" x14ac:dyDescent="0.35"/>
    <row r="108131" customFormat="1" x14ac:dyDescent="0.35"/>
    <row r="108132" customFormat="1" x14ac:dyDescent="0.35"/>
    <row r="108133" customFormat="1" x14ac:dyDescent="0.35"/>
    <row r="108134" customFormat="1" x14ac:dyDescent="0.35"/>
    <row r="108135" customFormat="1" x14ac:dyDescent="0.35"/>
    <row r="108136" customFormat="1" x14ac:dyDescent="0.35"/>
    <row r="108137" customFormat="1" x14ac:dyDescent="0.35"/>
    <row r="108138" customFormat="1" x14ac:dyDescent="0.35"/>
    <row r="108139" customFormat="1" x14ac:dyDescent="0.35"/>
    <row r="108140" customFormat="1" x14ac:dyDescent="0.35"/>
    <row r="108141" customFormat="1" x14ac:dyDescent="0.35"/>
    <row r="108142" customFormat="1" x14ac:dyDescent="0.35"/>
    <row r="108143" customFormat="1" x14ac:dyDescent="0.35"/>
    <row r="108144" customFormat="1" x14ac:dyDescent="0.35"/>
    <row r="108145" customFormat="1" x14ac:dyDescent="0.35"/>
    <row r="108146" customFormat="1" x14ac:dyDescent="0.35"/>
    <row r="108147" customFormat="1" x14ac:dyDescent="0.35"/>
    <row r="108148" customFormat="1" x14ac:dyDescent="0.35"/>
    <row r="108149" customFormat="1" x14ac:dyDescent="0.35"/>
    <row r="108150" customFormat="1" x14ac:dyDescent="0.35"/>
    <row r="108151" customFormat="1" x14ac:dyDescent="0.35"/>
    <row r="108152" customFormat="1" x14ac:dyDescent="0.35"/>
    <row r="108153" customFormat="1" x14ac:dyDescent="0.35"/>
    <row r="108154" customFormat="1" x14ac:dyDescent="0.35"/>
    <row r="108155" customFormat="1" x14ac:dyDescent="0.35"/>
    <row r="108156" customFormat="1" x14ac:dyDescent="0.35"/>
    <row r="108157" customFormat="1" x14ac:dyDescent="0.35"/>
    <row r="108158" customFormat="1" x14ac:dyDescent="0.35"/>
    <row r="108159" customFormat="1" x14ac:dyDescent="0.35"/>
    <row r="108160" customFormat="1" x14ac:dyDescent="0.35"/>
    <row r="108161" customFormat="1" x14ac:dyDescent="0.35"/>
    <row r="108162" customFormat="1" x14ac:dyDescent="0.35"/>
    <row r="108163" customFormat="1" x14ac:dyDescent="0.35"/>
    <row r="108164" customFormat="1" x14ac:dyDescent="0.35"/>
    <row r="108165" customFormat="1" x14ac:dyDescent="0.35"/>
    <row r="108166" customFormat="1" x14ac:dyDescent="0.35"/>
    <row r="108167" customFormat="1" x14ac:dyDescent="0.35"/>
    <row r="108168" customFormat="1" x14ac:dyDescent="0.35"/>
    <row r="108169" customFormat="1" x14ac:dyDescent="0.35"/>
    <row r="108170" customFormat="1" x14ac:dyDescent="0.35"/>
    <row r="108171" customFormat="1" x14ac:dyDescent="0.35"/>
    <row r="108172" customFormat="1" x14ac:dyDescent="0.35"/>
    <row r="108173" customFormat="1" x14ac:dyDescent="0.35"/>
    <row r="108174" customFormat="1" x14ac:dyDescent="0.35"/>
    <row r="108175" customFormat="1" x14ac:dyDescent="0.35"/>
    <row r="108176" customFormat="1" x14ac:dyDescent="0.35"/>
    <row r="108177" customFormat="1" x14ac:dyDescent="0.35"/>
    <row r="108178" customFormat="1" x14ac:dyDescent="0.35"/>
    <row r="108179" customFormat="1" x14ac:dyDescent="0.35"/>
    <row r="108180" customFormat="1" x14ac:dyDescent="0.35"/>
    <row r="108181" customFormat="1" x14ac:dyDescent="0.35"/>
    <row r="108182" customFormat="1" x14ac:dyDescent="0.35"/>
    <row r="108183" customFormat="1" x14ac:dyDescent="0.35"/>
    <row r="108184" customFormat="1" x14ac:dyDescent="0.35"/>
    <row r="108185" customFormat="1" x14ac:dyDescent="0.35"/>
    <row r="108186" customFormat="1" x14ac:dyDescent="0.35"/>
    <row r="108187" customFormat="1" x14ac:dyDescent="0.35"/>
    <row r="108188" customFormat="1" x14ac:dyDescent="0.35"/>
    <row r="108189" customFormat="1" x14ac:dyDescent="0.35"/>
    <row r="108190" customFormat="1" x14ac:dyDescent="0.35"/>
    <row r="108191" customFormat="1" x14ac:dyDescent="0.35"/>
    <row r="108192" customFormat="1" x14ac:dyDescent="0.35"/>
    <row r="108193" customFormat="1" x14ac:dyDescent="0.35"/>
    <row r="108194" customFormat="1" x14ac:dyDescent="0.35"/>
    <row r="108195" customFormat="1" x14ac:dyDescent="0.35"/>
    <row r="108196" customFormat="1" x14ac:dyDescent="0.35"/>
    <row r="108197" customFormat="1" x14ac:dyDescent="0.35"/>
    <row r="108198" customFormat="1" x14ac:dyDescent="0.35"/>
    <row r="108199" customFormat="1" x14ac:dyDescent="0.35"/>
    <row r="108200" customFormat="1" x14ac:dyDescent="0.35"/>
    <row r="108201" customFormat="1" x14ac:dyDescent="0.35"/>
    <row r="108202" customFormat="1" x14ac:dyDescent="0.35"/>
    <row r="108203" customFormat="1" x14ac:dyDescent="0.35"/>
    <row r="108204" customFormat="1" x14ac:dyDescent="0.35"/>
    <row r="108205" customFormat="1" x14ac:dyDescent="0.35"/>
    <row r="108206" customFormat="1" x14ac:dyDescent="0.35"/>
    <row r="108207" customFormat="1" x14ac:dyDescent="0.35"/>
    <row r="108208" customFormat="1" x14ac:dyDescent="0.35"/>
    <row r="108209" customFormat="1" x14ac:dyDescent="0.35"/>
    <row r="108210" customFormat="1" x14ac:dyDescent="0.35"/>
    <row r="108211" customFormat="1" x14ac:dyDescent="0.35"/>
    <row r="108212" customFormat="1" x14ac:dyDescent="0.35"/>
    <row r="108213" customFormat="1" x14ac:dyDescent="0.35"/>
    <row r="108214" customFormat="1" x14ac:dyDescent="0.35"/>
    <row r="108215" customFormat="1" x14ac:dyDescent="0.35"/>
    <row r="108216" customFormat="1" x14ac:dyDescent="0.35"/>
    <row r="108217" customFormat="1" x14ac:dyDescent="0.35"/>
    <row r="108218" customFormat="1" x14ac:dyDescent="0.35"/>
    <row r="108219" customFormat="1" x14ac:dyDescent="0.35"/>
    <row r="108220" customFormat="1" x14ac:dyDescent="0.35"/>
    <row r="108221" customFormat="1" x14ac:dyDescent="0.35"/>
    <row r="108222" customFormat="1" x14ac:dyDescent="0.35"/>
    <row r="108223" customFormat="1" x14ac:dyDescent="0.35"/>
    <row r="108224" customFormat="1" x14ac:dyDescent="0.35"/>
    <row r="108225" customFormat="1" x14ac:dyDescent="0.35"/>
    <row r="108226" customFormat="1" x14ac:dyDescent="0.35"/>
    <row r="108227" customFormat="1" x14ac:dyDescent="0.35"/>
    <row r="108228" customFormat="1" x14ac:dyDescent="0.35"/>
    <row r="108229" customFormat="1" x14ac:dyDescent="0.35"/>
    <row r="108230" customFormat="1" x14ac:dyDescent="0.35"/>
    <row r="108231" customFormat="1" x14ac:dyDescent="0.35"/>
    <row r="108232" customFormat="1" x14ac:dyDescent="0.35"/>
    <row r="108233" customFormat="1" x14ac:dyDescent="0.35"/>
    <row r="108234" customFormat="1" x14ac:dyDescent="0.35"/>
    <row r="108235" customFormat="1" x14ac:dyDescent="0.35"/>
    <row r="108236" customFormat="1" x14ac:dyDescent="0.35"/>
    <row r="108237" customFormat="1" x14ac:dyDescent="0.35"/>
    <row r="108238" customFormat="1" x14ac:dyDescent="0.35"/>
    <row r="108239" customFormat="1" x14ac:dyDescent="0.35"/>
    <row r="108240" customFormat="1" x14ac:dyDescent="0.35"/>
    <row r="108241" customFormat="1" x14ac:dyDescent="0.35"/>
    <row r="108242" customFormat="1" x14ac:dyDescent="0.35"/>
    <row r="108243" customFormat="1" x14ac:dyDescent="0.35"/>
    <row r="108244" customFormat="1" x14ac:dyDescent="0.35"/>
    <row r="108245" customFormat="1" x14ac:dyDescent="0.35"/>
    <row r="108246" customFormat="1" x14ac:dyDescent="0.35"/>
    <row r="108247" customFormat="1" x14ac:dyDescent="0.35"/>
    <row r="108248" customFormat="1" x14ac:dyDescent="0.35"/>
    <row r="108249" customFormat="1" x14ac:dyDescent="0.35"/>
    <row r="108250" customFormat="1" x14ac:dyDescent="0.35"/>
    <row r="108251" customFormat="1" x14ac:dyDescent="0.35"/>
    <row r="108252" customFormat="1" x14ac:dyDescent="0.35"/>
    <row r="108253" customFormat="1" x14ac:dyDescent="0.35"/>
    <row r="108254" customFormat="1" x14ac:dyDescent="0.35"/>
    <row r="108255" customFormat="1" x14ac:dyDescent="0.35"/>
    <row r="108256" customFormat="1" x14ac:dyDescent="0.35"/>
    <row r="108257" customFormat="1" x14ac:dyDescent="0.35"/>
    <row r="108258" customFormat="1" x14ac:dyDescent="0.35"/>
    <row r="108259" customFormat="1" x14ac:dyDescent="0.35"/>
    <row r="108260" customFormat="1" x14ac:dyDescent="0.35"/>
    <row r="108261" customFormat="1" x14ac:dyDescent="0.35"/>
    <row r="108262" customFormat="1" x14ac:dyDescent="0.35"/>
    <row r="108263" customFormat="1" x14ac:dyDescent="0.35"/>
    <row r="108264" customFormat="1" x14ac:dyDescent="0.35"/>
    <row r="108265" customFormat="1" x14ac:dyDescent="0.35"/>
    <row r="108266" customFormat="1" x14ac:dyDescent="0.35"/>
    <row r="108267" customFormat="1" x14ac:dyDescent="0.35"/>
    <row r="108268" customFormat="1" x14ac:dyDescent="0.35"/>
    <row r="108269" customFormat="1" x14ac:dyDescent="0.35"/>
    <row r="108270" customFormat="1" x14ac:dyDescent="0.35"/>
    <row r="108271" customFormat="1" x14ac:dyDescent="0.35"/>
    <row r="108272" customFormat="1" x14ac:dyDescent="0.35"/>
    <row r="108273" customFormat="1" x14ac:dyDescent="0.35"/>
    <row r="108274" customFormat="1" x14ac:dyDescent="0.35"/>
    <row r="108275" customFormat="1" x14ac:dyDescent="0.35"/>
    <row r="108276" customFormat="1" x14ac:dyDescent="0.35"/>
    <row r="108277" customFormat="1" x14ac:dyDescent="0.35"/>
    <row r="108278" customFormat="1" x14ac:dyDescent="0.35"/>
    <row r="108279" customFormat="1" x14ac:dyDescent="0.35"/>
    <row r="108280" customFormat="1" x14ac:dyDescent="0.35"/>
    <row r="108281" customFormat="1" x14ac:dyDescent="0.35"/>
    <row r="108282" customFormat="1" x14ac:dyDescent="0.35"/>
    <row r="108283" customFormat="1" x14ac:dyDescent="0.35"/>
    <row r="108284" customFormat="1" x14ac:dyDescent="0.35"/>
    <row r="108285" customFormat="1" x14ac:dyDescent="0.35"/>
    <row r="108286" customFormat="1" x14ac:dyDescent="0.35"/>
    <row r="108287" customFormat="1" x14ac:dyDescent="0.35"/>
    <row r="108288" customFormat="1" x14ac:dyDescent="0.35"/>
    <row r="108289" customFormat="1" x14ac:dyDescent="0.35"/>
    <row r="108290" customFormat="1" x14ac:dyDescent="0.35"/>
    <row r="108291" customFormat="1" x14ac:dyDescent="0.35"/>
    <row r="108292" customFormat="1" x14ac:dyDescent="0.35"/>
    <row r="108293" customFormat="1" x14ac:dyDescent="0.35"/>
    <row r="108294" customFormat="1" x14ac:dyDescent="0.35"/>
    <row r="108295" customFormat="1" x14ac:dyDescent="0.35"/>
    <row r="108296" customFormat="1" x14ac:dyDescent="0.35"/>
    <row r="108297" customFormat="1" x14ac:dyDescent="0.35"/>
    <row r="108298" customFormat="1" x14ac:dyDescent="0.35"/>
    <row r="108299" customFormat="1" x14ac:dyDescent="0.35"/>
    <row r="108300" customFormat="1" x14ac:dyDescent="0.35"/>
    <row r="108301" customFormat="1" x14ac:dyDescent="0.35"/>
    <row r="108302" customFormat="1" x14ac:dyDescent="0.35"/>
    <row r="108303" customFormat="1" x14ac:dyDescent="0.35"/>
    <row r="108304" customFormat="1" x14ac:dyDescent="0.35"/>
    <row r="108305" customFormat="1" x14ac:dyDescent="0.35"/>
    <row r="108306" customFormat="1" x14ac:dyDescent="0.35"/>
    <row r="108307" customFormat="1" x14ac:dyDescent="0.35"/>
    <row r="108308" customFormat="1" x14ac:dyDescent="0.35"/>
    <row r="108309" customFormat="1" x14ac:dyDescent="0.35"/>
    <row r="108310" customFormat="1" x14ac:dyDescent="0.35"/>
    <row r="108311" customFormat="1" x14ac:dyDescent="0.35"/>
    <row r="108312" customFormat="1" x14ac:dyDescent="0.35"/>
    <row r="108313" customFormat="1" x14ac:dyDescent="0.35"/>
    <row r="108314" customFormat="1" x14ac:dyDescent="0.35"/>
    <row r="108315" customFormat="1" x14ac:dyDescent="0.35"/>
    <row r="108316" customFormat="1" x14ac:dyDescent="0.35"/>
    <row r="108317" customFormat="1" x14ac:dyDescent="0.35"/>
    <row r="108318" customFormat="1" x14ac:dyDescent="0.35"/>
    <row r="108319" customFormat="1" x14ac:dyDescent="0.35"/>
    <row r="108320" customFormat="1" x14ac:dyDescent="0.35"/>
    <row r="108321" customFormat="1" x14ac:dyDescent="0.35"/>
    <row r="108322" customFormat="1" x14ac:dyDescent="0.35"/>
    <row r="108323" customFormat="1" x14ac:dyDescent="0.35"/>
    <row r="108324" customFormat="1" x14ac:dyDescent="0.35"/>
    <row r="108325" customFormat="1" x14ac:dyDescent="0.35"/>
    <row r="108326" customFormat="1" x14ac:dyDescent="0.35"/>
    <row r="108327" customFormat="1" x14ac:dyDescent="0.35"/>
    <row r="108328" customFormat="1" x14ac:dyDescent="0.35"/>
    <row r="108329" customFormat="1" x14ac:dyDescent="0.35"/>
    <row r="108330" customFormat="1" x14ac:dyDescent="0.35"/>
    <row r="108331" customFormat="1" x14ac:dyDescent="0.35"/>
    <row r="108332" customFormat="1" x14ac:dyDescent="0.35"/>
    <row r="108333" customFormat="1" x14ac:dyDescent="0.35"/>
    <row r="108334" customFormat="1" x14ac:dyDescent="0.35"/>
    <row r="108335" customFormat="1" x14ac:dyDescent="0.35"/>
    <row r="108336" customFormat="1" x14ac:dyDescent="0.35"/>
    <row r="108337" customFormat="1" x14ac:dyDescent="0.35"/>
    <row r="108338" customFormat="1" x14ac:dyDescent="0.35"/>
    <row r="108339" customFormat="1" x14ac:dyDescent="0.35"/>
    <row r="108340" customFormat="1" x14ac:dyDescent="0.35"/>
    <row r="108341" customFormat="1" x14ac:dyDescent="0.35"/>
    <row r="108342" customFormat="1" x14ac:dyDescent="0.35"/>
    <row r="108343" customFormat="1" x14ac:dyDescent="0.35"/>
    <row r="108344" customFormat="1" x14ac:dyDescent="0.35"/>
    <row r="108345" customFormat="1" x14ac:dyDescent="0.35"/>
    <row r="108346" customFormat="1" x14ac:dyDescent="0.35"/>
    <row r="108347" customFormat="1" x14ac:dyDescent="0.35"/>
    <row r="108348" customFormat="1" x14ac:dyDescent="0.35"/>
    <row r="108349" customFormat="1" x14ac:dyDescent="0.35"/>
    <row r="108350" customFormat="1" x14ac:dyDescent="0.35"/>
    <row r="108351" customFormat="1" x14ac:dyDescent="0.35"/>
    <row r="108352" customFormat="1" x14ac:dyDescent="0.35"/>
    <row r="108353" customFormat="1" x14ac:dyDescent="0.35"/>
    <row r="108354" customFormat="1" x14ac:dyDescent="0.35"/>
    <row r="108355" customFormat="1" x14ac:dyDescent="0.35"/>
    <row r="108356" customFormat="1" x14ac:dyDescent="0.35"/>
    <row r="108357" customFormat="1" x14ac:dyDescent="0.35"/>
    <row r="108358" customFormat="1" x14ac:dyDescent="0.35"/>
    <row r="108359" customFormat="1" x14ac:dyDescent="0.35"/>
    <row r="108360" customFormat="1" x14ac:dyDescent="0.35"/>
    <row r="108361" customFormat="1" x14ac:dyDescent="0.35"/>
    <row r="108362" customFormat="1" x14ac:dyDescent="0.35"/>
    <row r="108363" customFormat="1" x14ac:dyDescent="0.35"/>
    <row r="108364" customFormat="1" x14ac:dyDescent="0.35"/>
    <row r="108365" customFormat="1" x14ac:dyDescent="0.35"/>
    <row r="108366" customFormat="1" x14ac:dyDescent="0.35"/>
    <row r="108367" customFormat="1" x14ac:dyDescent="0.35"/>
    <row r="108368" customFormat="1" x14ac:dyDescent="0.35"/>
    <row r="108369" customFormat="1" x14ac:dyDescent="0.35"/>
    <row r="108370" customFormat="1" x14ac:dyDescent="0.35"/>
    <row r="108371" customFormat="1" x14ac:dyDescent="0.35"/>
    <row r="108372" customFormat="1" x14ac:dyDescent="0.35"/>
    <row r="108373" customFormat="1" x14ac:dyDescent="0.35"/>
    <row r="108374" customFormat="1" x14ac:dyDescent="0.35"/>
    <row r="108375" customFormat="1" x14ac:dyDescent="0.35"/>
    <row r="108376" customFormat="1" x14ac:dyDescent="0.35"/>
    <row r="108377" customFormat="1" x14ac:dyDescent="0.35"/>
    <row r="108378" customFormat="1" x14ac:dyDescent="0.35"/>
    <row r="108379" customFormat="1" x14ac:dyDescent="0.35"/>
    <row r="108380" customFormat="1" x14ac:dyDescent="0.35"/>
    <row r="108381" customFormat="1" x14ac:dyDescent="0.35"/>
    <row r="108382" customFormat="1" x14ac:dyDescent="0.35"/>
    <row r="108383" customFormat="1" x14ac:dyDescent="0.35"/>
    <row r="108384" customFormat="1" x14ac:dyDescent="0.35"/>
    <row r="108385" customFormat="1" x14ac:dyDescent="0.35"/>
    <row r="108386" customFormat="1" x14ac:dyDescent="0.35"/>
    <row r="108387" customFormat="1" x14ac:dyDescent="0.35"/>
    <row r="108388" customFormat="1" x14ac:dyDescent="0.35"/>
    <row r="108389" customFormat="1" x14ac:dyDescent="0.35"/>
    <row r="108390" customFormat="1" x14ac:dyDescent="0.35"/>
    <row r="108391" customFormat="1" x14ac:dyDescent="0.35"/>
    <row r="108392" customFormat="1" x14ac:dyDescent="0.35"/>
    <row r="108393" customFormat="1" x14ac:dyDescent="0.35"/>
    <row r="108394" customFormat="1" x14ac:dyDescent="0.35"/>
    <row r="108395" customFormat="1" x14ac:dyDescent="0.35"/>
    <row r="108396" customFormat="1" x14ac:dyDescent="0.35"/>
    <row r="108397" customFormat="1" x14ac:dyDescent="0.35"/>
    <row r="108398" customFormat="1" x14ac:dyDescent="0.35"/>
    <row r="108399" customFormat="1" x14ac:dyDescent="0.35"/>
    <row r="108400" customFormat="1" x14ac:dyDescent="0.35"/>
    <row r="108401" customFormat="1" x14ac:dyDescent="0.35"/>
    <row r="108402" customFormat="1" x14ac:dyDescent="0.35"/>
    <row r="108403" customFormat="1" x14ac:dyDescent="0.35"/>
    <row r="108404" customFormat="1" x14ac:dyDescent="0.35"/>
    <row r="108405" customFormat="1" x14ac:dyDescent="0.35"/>
    <row r="108406" customFormat="1" x14ac:dyDescent="0.35"/>
    <row r="108407" customFormat="1" x14ac:dyDescent="0.35"/>
    <row r="108408" customFormat="1" x14ac:dyDescent="0.35"/>
    <row r="108409" customFormat="1" x14ac:dyDescent="0.35"/>
    <row r="108410" customFormat="1" x14ac:dyDescent="0.35"/>
    <row r="108411" customFormat="1" x14ac:dyDescent="0.35"/>
    <row r="108412" customFormat="1" x14ac:dyDescent="0.35"/>
    <row r="108413" customFormat="1" x14ac:dyDescent="0.35"/>
    <row r="108414" customFormat="1" x14ac:dyDescent="0.35"/>
    <row r="108415" customFormat="1" x14ac:dyDescent="0.35"/>
    <row r="108416" customFormat="1" x14ac:dyDescent="0.35"/>
    <row r="108417" customFormat="1" x14ac:dyDescent="0.35"/>
    <row r="108418" customFormat="1" x14ac:dyDescent="0.35"/>
    <row r="108419" customFormat="1" x14ac:dyDescent="0.35"/>
    <row r="108420" customFormat="1" x14ac:dyDescent="0.35"/>
    <row r="108421" customFormat="1" x14ac:dyDescent="0.35"/>
    <row r="108422" customFormat="1" x14ac:dyDescent="0.35"/>
    <row r="108423" customFormat="1" x14ac:dyDescent="0.35"/>
    <row r="108424" customFormat="1" x14ac:dyDescent="0.35"/>
    <row r="108425" customFormat="1" x14ac:dyDescent="0.35"/>
    <row r="108426" customFormat="1" x14ac:dyDescent="0.35"/>
    <row r="108427" customFormat="1" x14ac:dyDescent="0.35"/>
    <row r="108428" customFormat="1" x14ac:dyDescent="0.35"/>
    <row r="108429" customFormat="1" x14ac:dyDescent="0.35"/>
    <row r="108430" customFormat="1" x14ac:dyDescent="0.35"/>
    <row r="108431" customFormat="1" x14ac:dyDescent="0.35"/>
    <row r="108432" customFormat="1" x14ac:dyDescent="0.35"/>
    <row r="108433" customFormat="1" x14ac:dyDescent="0.35"/>
    <row r="108434" customFormat="1" x14ac:dyDescent="0.35"/>
    <row r="108435" customFormat="1" x14ac:dyDescent="0.35"/>
    <row r="108436" customFormat="1" x14ac:dyDescent="0.35"/>
    <row r="108437" customFormat="1" x14ac:dyDescent="0.35"/>
    <row r="108438" customFormat="1" x14ac:dyDescent="0.35"/>
    <row r="108439" customFormat="1" x14ac:dyDescent="0.35"/>
    <row r="108440" customFormat="1" x14ac:dyDescent="0.35"/>
    <row r="108441" customFormat="1" x14ac:dyDescent="0.35"/>
    <row r="108442" customFormat="1" x14ac:dyDescent="0.35"/>
    <row r="108443" customFormat="1" x14ac:dyDescent="0.35"/>
    <row r="108444" customFormat="1" x14ac:dyDescent="0.35"/>
    <row r="108445" customFormat="1" x14ac:dyDescent="0.35"/>
    <row r="108446" customFormat="1" x14ac:dyDescent="0.35"/>
    <row r="108447" customFormat="1" x14ac:dyDescent="0.35"/>
    <row r="108448" customFormat="1" x14ac:dyDescent="0.35"/>
    <row r="108449" customFormat="1" x14ac:dyDescent="0.35"/>
    <row r="108450" customFormat="1" x14ac:dyDescent="0.35"/>
    <row r="108451" customFormat="1" x14ac:dyDescent="0.35"/>
    <row r="108452" customFormat="1" x14ac:dyDescent="0.35"/>
    <row r="108453" customFormat="1" x14ac:dyDescent="0.35"/>
    <row r="108454" customFormat="1" x14ac:dyDescent="0.35"/>
    <row r="108455" customFormat="1" x14ac:dyDescent="0.35"/>
    <row r="108456" customFormat="1" x14ac:dyDescent="0.35"/>
    <row r="108457" customFormat="1" x14ac:dyDescent="0.35"/>
    <row r="108458" customFormat="1" x14ac:dyDescent="0.35"/>
    <row r="108459" customFormat="1" x14ac:dyDescent="0.35"/>
    <row r="108460" customFormat="1" x14ac:dyDescent="0.35"/>
    <row r="108461" customFormat="1" x14ac:dyDescent="0.35"/>
    <row r="108462" customFormat="1" x14ac:dyDescent="0.35"/>
    <row r="108463" customFormat="1" x14ac:dyDescent="0.35"/>
    <row r="108464" customFormat="1" x14ac:dyDescent="0.35"/>
    <row r="108465" customFormat="1" x14ac:dyDescent="0.35"/>
    <row r="108466" customFormat="1" x14ac:dyDescent="0.35"/>
    <row r="108467" customFormat="1" x14ac:dyDescent="0.35"/>
    <row r="108468" customFormat="1" x14ac:dyDescent="0.35"/>
    <row r="108469" customFormat="1" x14ac:dyDescent="0.35"/>
    <row r="108470" customFormat="1" x14ac:dyDescent="0.35"/>
    <row r="108471" customFormat="1" x14ac:dyDescent="0.35"/>
    <row r="108472" customFormat="1" x14ac:dyDescent="0.35"/>
    <row r="108473" customFormat="1" x14ac:dyDescent="0.35"/>
    <row r="108474" customFormat="1" x14ac:dyDescent="0.35"/>
    <row r="108475" customFormat="1" x14ac:dyDescent="0.35"/>
    <row r="108476" customFormat="1" x14ac:dyDescent="0.35"/>
    <row r="108477" customFormat="1" x14ac:dyDescent="0.35"/>
    <row r="108478" customFormat="1" x14ac:dyDescent="0.35"/>
    <row r="108479" customFormat="1" x14ac:dyDescent="0.35"/>
    <row r="108480" customFormat="1" x14ac:dyDescent="0.35"/>
    <row r="108481" customFormat="1" x14ac:dyDescent="0.35"/>
    <row r="108482" customFormat="1" x14ac:dyDescent="0.35"/>
    <row r="108483" customFormat="1" x14ac:dyDescent="0.35"/>
    <row r="108484" customFormat="1" x14ac:dyDescent="0.35"/>
    <row r="108485" customFormat="1" x14ac:dyDescent="0.35"/>
    <row r="108486" customFormat="1" x14ac:dyDescent="0.35"/>
    <row r="108487" customFormat="1" x14ac:dyDescent="0.35"/>
    <row r="108488" customFormat="1" x14ac:dyDescent="0.35"/>
    <row r="108489" customFormat="1" x14ac:dyDescent="0.35"/>
    <row r="108490" customFormat="1" x14ac:dyDescent="0.35"/>
    <row r="108491" customFormat="1" x14ac:dyDescent="0.35"/>
    <row r="108492" customFormat="1" x14ac:dyDescent="0.35"/>
    <row r="108493" customFormat="1" x14ac:dyDescent="0.35"/>
    <row r="108494" customFormat="1" x14ac:dyDescent="0.35"/>
    <row r="108495" customFormat="1" x14ac:dyDescent="0.35"/>
    <row r="108496" customFormat="1" x14ac:dyDescent="0.35"/>
    <row r="108497" customFormat="1" x14ac:dyDescent="0.35"/>
    <row r="108498" customFormat="1" x14ac:dyDescent="0.35"/>
    <row r="108499" customFormat="1" x14ac:dyDescent="0.35"/>
    <row r="108500" customFormat="1" x14ac:dyDescent="0.35"/>
    <row r="108501" customFormat="1" x14ac:dyDescent="0.35"/>
    <row r="108502" customFormat="1" x14ac:dyDescent="0.35"/>
    <row r="108503" customFormat="1" x14ac:dyDescent="0.35"/>
    <row r="108504" customFormat="1" x14ac:dyDescent="0.35"/>
    <row r="108505" customFormat="1" x14ac:dyDescent="0.35"/>
    <row r="108506" customFormat="1" x14ac:dyDescent="0.35"/>
    <row r="108507" customFormat="1" x14ac:dyDescent="0.35"/>
    <row r="108508" customFormat="1" x14ac:dyDescent="0.35"/>
    <row r="108509" customFormat="1" x14ac:dyDescent="0.35"/>
    <row r="108510" customFormat="1" x14ac:dyDescent="0.35"/>
    <row r="108511" customFormat="1" x14ac:dyDescent="0.35"/>
    <row r="108512" customFormat="1" x14ac:dyDescent="0.35"/>
    <row r="108513" customFormat="1" x14ac:dyDescent="0.35"/>
    <row r="108514" customFormat="1" x14ac:dyDescent="0.35"/>
    <row r="108515" customFormat="1" x14ac:dyDescent="0.35"/>
    <row r="108516" customFormat="1" x14ac:dyDescent="0.35"/>
    <row r="108517" customFormat="1" x14ac:dyDescent="0.35"/>
    <row r="108518" customFormat="1" x14ac:dyDescent="0.35"/>
    <row r="108519" customFormat="1" x14ac:dyDescent="0.35"/>
    <row r="108520" customFormat="1" x14ac:dyDescent="0.35"/>
    <row r="108521" customFormat="1" x14ac:dyDescent="0.35"/>
    <row r="108522" customFormat="1" x14ac:dyDescent="0.35"/>
    <row r="108523" customFormat="1" x14ac:dyDescent="0.35"/>
    <row r="108524" customFormat="1" x14ac:dyDescent="0.35"/>
    <row r="108525" customFormat="1" x14ac:dyDescent="0.35"/>
    <row r="108526" customFormat="1" x14ac:dyDescent="0.35"/>
    <row r="108527" customFormat="1" x14ac:dyDescent="0.35"/>
    <row r="108528" customFormat="1" x14ac:dyDescent="0.35"/>
    <row r="108529" customFormat="1" x14ac:dyDescent="0.35"/>
    <row r="108530" customFormat="1" x14ac:dyDescent="0.35"/>
    <row r="108531" customFormat="1" x14ac:dyDescent="0.35"/>
    <row r="108532" customFormat="1" x14ac:dyDescent="0.35"/>
    <row r="108533" customFormat="1" x14ac:dyDescent="0.35"/>
    <row r="108534" customFormat="1" x14ac:dyDescent="0.35"/>
    <row r="108535" customFormat="1" x14ac:dyDescent="0.35"/>
    <row r="108536" customFormat="1" x14ac:dyDescent="0.35"/>
    <row r="108537" customFormat="1" x14ac:dyDescent="0.35"/>
    <row r="108538" customFormat="1" x14ac:dyDescent="0.35"/>
    <row r="108539" customFormat="1" x14ac:dyDescent="0.35"/>
    <row r="108540" customFormat="1" x14ac:dyDescent="0.35"/>
    <row r="108541" customFormat="1" x14ac:dyDescent="0.35"/>
    <row r="108542" customFormat="1" x14ac:dyDescent="0.35"/>
    <row r="108543" customFormat="1" x14ac:dyDescent="0.35"/>
    <row r="108544" customFormat="1" x14ac:dyDescent="0.35"/>
    <row r="108545" customFormat="1" x14ac:dyDescent="0.35"/>
    <row r="108546" customFormat="1" x14ac:dyDescent="0.35"/>
    <row r="108547" customFormat="1" x14ac:dyDescent="0.35"/>
    <row r="108548" customFormat="1" x14ac:dyDescent="0.35"/>
    <row r="108549" customFormat="1" x14ac:dyDescent="0.35"/>
    <row r="108550" customFormat="1" x14ac:dyDescent="0.35"/>
    <row r="108551" customFormat="1" x14ac:dyDescent="0.35"/>
    <row r="108552" customFormat="1" x14ac:dyDescent="0.35"/>
    <row r="108553" customFormat="1" x14ac:dyDescent="0.35"/>
    <row r="108554" customFormat="1" x14ac:dyDescent="0.35"/>
    <row r="108555" customFormat="1" x14ac:dyDescent="0.35"/>
    <row r="108556" customFormat="1" x14ac:dyDescent="0.35"/>
    <row r="108557" customFormat="1" x14ac:dyDescent="0.35"/>
    <row r="108558" customFormat="1" x14ac:dyDescent="0.35"/>
    <row r="108559" customFormat="1" x14ac:dyDescent="0.35"/>
    <row r="108560" customFormat="1" x14ac:dyDescent="0.35"/>
    <row r="108561" customFormat="1" x14ac:dyDescent="0.35"/>
    <row r="108562" customFormat="1" x14ac:dyDescent="0.35"/>
    <row r="108563" customFormat="1" x14ac:dyDescent="0.35"/>
    <row r="108564" customFormat="1" x14ac:dyDescent="0.35"/>
    <row r="108565" customFormat="1" x14ac:dyDescent="0.35"/>
    <row r="108566" customFormat="1" x14ac:dyDescent="0.35"/>
    <row r="108567" customFormat="1" x14ac:dyDescent="0.35"/>
    <row r="108568" customFormat="1" x14ac:dyDescent="0.35"/>
    <row r="108569" customFormat="1" x14ac:dyDescent="0.35"/>
    <row r="108570" customFormat="1" x14ac:dyDescent="0.35"/>
    <row r="108571" customFormat="1" x14ac:dyDescent="0.35"/>
    <row r="108572" customFormat="1" x14ac:dyDescent="0.35"/>
    <row r="108573" customFormat="1" x14ac:dyDescent="0.35"/>
    <row r="108574" customFormat="1" x14ac:dyDescent="0.35"/>
    <row r="108575" customFormat="1" x14ac:dyDescent="0.35"/>
    <row r="108576" customFormat="1" x14ac:dyDescent="0.35"/>
    <row r="108577" customFormat="1" x14ac:dyDescent="0.35"/>
    <row r="108578" customFormat="1" x14ac:dyDescent="0.35"/>
    <row r="108579" customFormat="1" x14ac:dyDescent="0.35"/>
    <row r="108580" customFormat="1" x14ac:dyDescent="0.35"/>
    <row r="108581" customFormat="1" x14ac:dyDescent="0.35"/>
    <row r="108582" customFormat="1" x14ac:dyDescent="0.35"/>
    <row r="108583" customFormat="1" x14ac:dyDescent="0.35"/>
    <row r="108584" customFormat="1" x14ac:dyDescent="0.35"/>
    <row r="108585" customFormat="1" x14ac:dyDescent="0.35"/>
    <row r="108586" customFormat="1" x14ac:dyDescent="0.35"/>
    <row r="108587" customFormat="1" x14ac:dyDescent="0.35"/>
    <row r="108588" customFormat="1" x14ac:dyDescent="0.35"/>
    <row r="108589" customFormat="1" x14ac:dyDescent="0.35"/>
    <row r="108590" customFormat="1" x14ac:dyDescent="0.35"/>
    <row r="108591" customFormat="1" x14ac:dyDescent="0.35"/>
    <row r="108592" customFormat="1" x14ac:dyDescent="0.35"/>
    <row r="108593" customFormat="1" x14ac:dyDescent="0.35"/>
    <row r="108594" customFormat="1" x14ac:dyDescent="0.35"/>
    <row r="108595" customFormat="1" x14ac:dyDescent="0.35"/>
    <row r="108596" customFormat="1" x14ac:dyDescent="0.35"/>
    <row r="108597" customFormat="1" x14ac:dyDescent="0.35"/>
    <row r="108598" customFormat="1" x14ac:dyDescent="0.35"/>
    <row r="108599" customFormat="1" x14ac:dyDescent="0.35"/>
    <row r="108600" customFormat="1" x14ac:dyDescent="0.35"/>
    <row r="108601" customFormat="1" x14ac:dyDescent="0.35"/>
    <row r="108602" customFormat="1" x14ac:dyDescent="0.35"/>
    <row r="108603" customFormat="1" x14ac:dyDescent="0.35"/>
    <row r="108604" customFormat="1" x14ac:dyDescent="0.35"/>
    <row r="108605" customFormat="1" x14ac:dyDescent="0.35"/>
    <row r="108606" customFormat="1" x14ac:dyDescent="0.35"/>
    <row r="108607" customFormat="1" x14ac:dyDescent="0.35"/>
    <row r="108608" customFormat="1" x14ac:dyDescent="0.35"/>
    <row r="108609" customFormat="1" x14ac:dyDescent="0.35"/>
    <row r="108610" customFormat="1" x14ac:dyDescent="0.35"/>
    <row r="108611" customFormat="1" x14ac:dyDescent="0.35"/>
    <row r="108612" customFormat="1" x14ac:dyDescent="0.35"/>
    <row r="108613" customFormat="1" x14ac:dyDescent="0.35"/>
    <row r="108614" customFormat="1" x14ac:dyDescent="0.35"/>
    <row r="108615" customFormat="1" x14ac:dyDescent="0.35"/>
    <row r="108616" customFormat="1" x14ac:dyDescent="0.35"/>
    <row r="108617" customFormat="1" x14ac:dyDescent="0.35"/>
    <row r="108618" customFormat="1" x14ac:dyDescent="0.35"/>
    <row r="108619" customFormat="1" x14ac:dyDescent="0.35"/>
    <row r="108620" customFormat="1" x14ac:dyDescent="0.35"/>
    <row r="108621" customFormat="1" x14ac:dyDescent="0.35"/>
    <row r="108622" customFormat="1" x14ac:dyDescent="0.35"/>
    <row r="108623" customFormat="1" x14ac:dyDescent="0.35"/>
    <row r="108624" customFormat="1" x14ac:dyDescent="0.35"/>
    <row r="108625" customFormat="1" x14ac:dyDescent="0.35"/>
    <row r="108626" customFormat="1" x14ac:dyDescent="0.35"/>
    <row r="108627" customFormat="1" x14ac:dyDescent="0.35"/>
    <row r="108628" customFormat="1" x14ac:dyDescent="0.35"/>
    <row r="108629" customFormat="1" x14ac:dyDescent="0.35"/>
    <row r="108630" customFormat="1" x14ac:dyDescent="0.35"/>
    <row r="108631" customFormat="1" x14ac:dyDescent="0.35"/>
    <row r="108632" customFormat="1" x14ac:dyDescent="0.35"/>
    <row r="108633" customFormat="1" x14ac:dyDescent="0.35"/>
    <row r="108634" customFormat="1" x14ac:dyDescent="0.35"/>
    <row r="108635" customFormat="1" x14ac:dyDescent="0.35"/>
    <row r="108636" customFormat="1" x14ac:dyDescent="0.35"/>
    <row r="108637" customFormat="1" x14ac:dyDescent="0.35"/>
    <row r="108638" customFormat="1" x14ac:dyDescent="0.35"/>
    <row r="108639" customFormat="1" x14ac:dyDescent="0.35"/>
    <row r="108640" customFormat="1" x14ac:dyDescent="0.35"/>
    <row r="108641" customFormat="1" x14ac:dyDescent="0.35"/>
    <row r="108642" customFormat="1" x14ac:dyDescent="0.35"/>
    <row r="108643" customFormat="1" x14ac:dyDescent="0.35"/>
    <row r="108644" customFormat="1" x14ac:dyDescent="0.35"/>
    <row r="108645" customFormat="1" x14ac:dyDescent="0.35"/>
    <row r="108646" customFormat="1" x14ac:dyDescent="0.35"/>
    <row r="108647" customFormat="1" x14ac:dyDescent="0.35"/>
    <row r="108648" customFormat="1" x14ac:dyDescent="0.35"/>
    <row r="108649" customFormat="1" x14ac:dyDescent="0.35"/>
    <row r="108650" customFormat="1" x14ac:dyDescent="0.35"/>
    <row r="108651" customFormat="1" x14ac:dyDescent="0.35"/>
    <row r="108652" customFormat="1" x14ac:dyDescent="0.35"/>
    <row r="108653" customFormat="1" x14ac:dyDescent="0.35"/>
    <row r="108654" customFormat="1" x14ac:dyDescent="0.35"/>
    <row r="108655" customFormat="1" x14ac:dyDescent="0.35"/>
    <row r="108656" customFormat="1" x14ac:dyDescent="0.35"/>
    <row r="108657" customFormat="1" x14ac:dyDescent="0.35"/>
    <row r="108658" customFormat="1" x14ac:dyDescent="0.35"/>
    <row r="108659" customFormat="1" x14ac:dyDescent="0.35"/>
    <row r="108660" customFormat="1" x14ac:dyDescent="0.35"/>
    <row r="108661" customFormat="1" x14ac:dyDescent="0.35"/>
    <row r="108662" customFormat="1" x14ac:dyDescent="0.35"/>
    <row r="108663" customFormat="1" x14ac:dyDescent="0.35"/>
    <row r="108664" customFormat="1" x14ac:dyDescent="0.35"/>
    <row r="108665" customFormat="1" x14ac:dyDescent="0.35"/>
    <row r="108666" customFormat="1" x14ac:dyDescent="0.35"/>
    <row r="108667" customFormat="1" x14ac:dyDescent="0.35"/>
    <row r="108668" customFormat="1" x14ac:dyDescent="0.35"/>
    <row r="108669" customFormat="1" x14ac:dyDescent="0.35"/>
    <row r="108670" customFormat="1" x14ac:dyDescent="0.35"/>
    <row r="108671" customFormat="1" x14ac:dyDescent="0.35"/>
    <row r="108672" customFormat="1" x14ac:dyDescent="0.35"/>
    <row r="108673" customFormat="1" x14ac:dyDescent="0.35"/>
    <row r="108674" customFormat="1" x14ac:dyDescent="0.35"/>
    <row r="108675" customFormat="1" x14ac:dyDescent="0.35"/>
    <row r="108676" customFormat="1" x14ac:dyDescent="0.35"/>
    <row r="108677" customFormat="1" x14ac:dyDescent="0.35"/>
    <row r="108678" customFormat="1" x14ac:dyDescent="0.35"/>
    <row r="108679" customFormat="1" x14ac:dyDescent="0.35"/>
    <row r="108680" customFormat="1" x14ac:dyDescent="0.35"/>
    <row r="108681" customFormat="1" x14ac:dyDescent="0.35"/>
    <row r="108682" customFormat="1" x14ac:dyDescent="0.35"/>
    <row r="108683" customFormat="1" x14ac:dyDescent="0.35"/>
    <row r="108684" customFormat="1" x14ac:dyDescent="0.35"/>
    <row r="108685" customFormat="1" x14ac:dyDescent="0.35"/>
    <row r="108686" customFormat="1" x14ac:dyDescent="0.35"/>
    <row r="108687" customFormat="1" x14ac:dyDescent="0.35"/>
    <row r="108688" customFormat="1" x14ac:dyDescent="0.35"/>
    <row r="108689" customFormat="1" x14ac:dyDescent="0.35"/>
    <row r="108690" customFormat="1" x14ac:dyDescent="0.35"/>
    <row r="108691" customFormat="1" x14ac:dyDescent="0.35"/>
    <row r="108692" customFormat="1" x14ac:dyDescent="0.35"/>
    <row r="108693" customFormat="1" x14ac:dyDescent="0.35"/>
    <row r="108694" customFormat="1" x14ac:dyDescent="0.35"/>
    <row r="108695" customFormat="1" x14ac:dyDescent="0.35"/>
    <row r="108696" customFormat="1" x14ac:dyDescent="0.35"/>
    <row r="108697" customFormat="1" x14ac:dyDescent="0.35"/>
    <row r="108698" customFormat="1" x14ac:dyDescent="0.35"/>
    <row r="108699" customFormat="1" x14ac:dyDescent="0.35"/>
    <row r="108700" customFormat="1" x14ac:dyDescent="0.35"/>
    <row r="108701" customFormat="1" x14ac:dyDescent="0.35"/>
    <row r="108702" customFormat="1" x14ac:dyDescent="0.35"/>
    <row r="108703" customFormat="1" x14ac:dyDescent="0.35"/>
    <row r="108704" customFormat="1" x14ac:dyDescent="0.35"/>
    <row r="108705" customFormat="1" x14ac:dyDescent="0.35"/>
    <row r="108706" customFormat="1" x14ac:dyDescent="0.35"/>
    <row r="108707" customFormat="1" x14ac:dyDescent="0.35"/>
    <row r="108708" customFormat="1" x14ac:dyDescent="0.35"/>
    <row r="108709" customFormat="1" x14ac:dyDescent="0.35"/>
    <row r="108710" customFormat="1" x14ac:dyDescent="0.35"/>
    <row r="108711" customFormat="1" x14ac:dyDescent="0.35"/>
    <row r="108712" customFormat="1" x14ac:dyDescent="0.35"/>
    <row r="108713" customFormat="1" x14ac:dyDescent="0.35"/>
    <row r="108714" customFormat="1" x14ac:dyDescent="0.35"/>
    <row r="108715" customFormat="1" x14ac:dyDescent="0.35"/>
    <row r="108716" customFormat="1" x14ac:dyDescent="0.35"/>
    <row r="108717" customFormat="1" x14ac:dyDescent="0.35"/>
    <row r="108718" customFormat="1" x14ac:dyDescent="0.35"/>
    <row r="108719" customFormat="1" x14ac:dyDescent="0.35"/>
    <row r="108720" customFormat="1" x14ac:dyDescent="0.35"/>
    <row r="108721" customFormat="1" x14ac:dyDescent="0.35"/>
    <row r="108722" customFormat="1" x14ac:dyDescent="0.35"/>
    <row r="108723" customFormat="1" x14ac:dyDescent="0.35"/>
    <row r="108724" customFormat="1" x14ac:dyDescent="0.35"/>
    <row r="108725" customFormat="1" x14ac:dyDescent="0.35"/>
    <row r="108726" customFormat="1" x14ac:dyDescent="0.35"/>
    <row r="108727" customFormat="1" x14ac:dyDescent="0.35"/>
    <row r="108728" customFormat="1" x14ac:dyDescent="0.35"/>
    <row r="108729" customFormat="1" x14ac:dyDescent="0.35"/>
    <row r="108730" customFormat="1" x14ac:dyDescent="0.35"/>
    <row r="108731" customFormat="1" x14ac:dyDescent="0.35"/>
    <row r="108732" customFormat="1" x14ac:dyDescent="0.35"/>
    <row r="108733" customFormat="1" x14ac:dyDescent="0.35"/>
    <row r="108734" customFormat="1" x14ac:dyDescent="0.35"/>
    <row r="108735" customFormat="1" x14ac:dyDescent="0.35"/>
    <row r="108736" customFormat="1" x14ac:dyDescent="0.35"/>
    <row r="108737" customFormat="1" x14ac:dyDescent="0.35"/>
    <row r="108738" customFormat="1" x14ac:dyDescent="0.35"/>
    <row r="108739" customFormat="1" x14ac:dyDescent="0.35"/>
    <row r="108740" customFormat="1" x14ac:dyDescent="0.35"/>
    <row r="108741" customFormat="1" x14ac:dyDescent="0.35"/>
    <row r="108742" customFormat="1" x14ac:dyDescent="0.35"/>
    <row r="108743" customFormat="1" x14ac:dyDescent="0.35"/>
    <row r="108744" customFormat="1" x14ac:dyDescent="0.35"/>
    <row r="108745" customFormat="1" x14ac:dyDescent="0.35"/>
    <row r="108746" customFormat="1" x14ac:dyDescent="0.35"/>
    <row r="108747" customFormat="1" x14ac:dyDescent="0.35"/>
    <row r="108748" customFormat="1" x14ac:dyDescent="0.35"/>
    <row r="108749" customFormat="1" x14ac:dyDescent="0.35"/>
    <row r="108750" customFormat="1" x14ac:dyDescent="0.35"/>
    <row r="108751" customFormat="1" x14ac:dyDescent="0.35"/>
    <row r="108752" customFormat="1" x14ac:dyDescent="0.35"/>
    <row r="108753" customFormat="1" x14ac:dyDescent="0.35"/>
    <row r="108754" customFormat="1" x14ac:dyDescent="0.35"/>
    <row r="108755" customFormat="1" x14ac:dyDescent="0.35"/>
    <row r="108756" customFormat="1" x14ac:dyDescent="0.35"/>
    <row r="108757" customFormat="1" x14ac:dyDescent="0.35"/>
    <row r="108758" customFormat="1" x14ac:dyDescent="0.35"/>
    <row r="108759" customFormat="1" x14ac:dyDescent="0.35"/>
    <row r="108760" customFormat="1" x14ac:dyDescent="0.35"/>
    <row r="108761" customFormat="1" x14ac:dyDescent="0.35"/>
    <row r="108762" customFormat="1" x14ac:dyDescent="0.35"/>
    <row r="108763" customFormat="1" x14ac:dyDescent="0.35"/>
    <row r="108764" customFormat="1" x14ac:dyDescent="0.35"/>
    <row r="108765" customFormat="1" x14ac:dyDescent="0.35"/>
    <row r="108766" customFormat="1" x14ac:dyDescent="0.35"/>
    <row r="108767" customFormat="1" x14ac:dyDescent="0.35"/>
    <row r="108768" customFormat="1" x14ac:dyDescent="0.35"/>
    <row r="108769" customFormat="1" x14ac:dyDescent="0.35"/>
    <row r="108770" customFormat="1" x14ac:dyDescent="0.35"/>
    <row r="108771" customFormat="1" x14ac:dyDescent="0.35"/>
    <row r="108772" customFormat="1" x14ac:dyDescent="0.35"/>
    <row r="108773" customFormat="1" x14ac:dyDescent="0.35"/>
    <row r="108774" customFormat="1" x14ac:dyDescent="0.35"/>
    <row r="108775" customFormat="1" x14ac:dyDescent="0.35"/>
    <row r="108776" customFormat="1" x14ac:dyDescent="0.35"/>
    <row r="108777" customFormat="1" x14ac:dyDescent="0.35"/>
    <row r="108778" customFormat="1" x14ac:dyDescent="0.35"/>
    <row r="108779" customFormat="1" x14ac:dyDescent="0.35"/>
    <row r="108780" customFormat="1" x14ac:dyDescent="0.35"/>
    <row r="108781" customFormat="1" x14ac:dyDescent="0.35"/>
    <row r="108782" customFormat="1" x14ac:dyDescent="0.35"/>
    <row r="108783" customFormat="1" x14ac:dyDescent="0.35"/>
    <row r="108784" customFormat="1" x14ac:dyDescent="0.35"/>
    <row r="108785" customFormat="1" x14ac:dyDescent="0.35"/>
    <row r="108786" customFormat="1" x14ac:dyDescent="0.35"/>
    <row r="108787" customFormat="1" x14ac:dyDescent="0.35"/>
    <row r="108788" customFormat="1" x14ac:dyDescent="0.35"/>
    <row r="108789" customFormat="1" x14ac:dyDescent="0.35"/>
    <row r="108790" customFormat="1" x14ac:dyDescent="0.35"/>
    <row r="108791" customFormat="1" x14ac:dyDescent="0.35"/>
    <row r="108792" customFormat="1" x14ac:dyDescent="0.35"/>
    <row r="108793" customFormat="1" x14ac:dyDescent="0.35"/>
    <row r="108794" customFormat="1" x14ac:dyDescent="0.35"/>
    <row r="108795" customFormat="1" x14ac:dyDescent="0.35"/>
    <row r="108796" customFormat="1" x14ac:dyDescent="0.35"/>
    <row r="108797" customFormat="1" x14ac:dyDescent="0.35"/>
    <row r="108798" customFormat="1" x14ac:dyDescent="0.35"/>
    <row r="108799" customFormat="1" x14ac:dyDescent="0.35"/>
    <row r="108800" customFormat="1" x14ac:dyDescent="0.35"/>
    <row r="108801" customFormat="1" x14ac:dyDescent="0.35"/>
    <row r="108802" customFormat="1" x14ac:dyDescent="0.35"/>
    <row r="108803" customFormat="1" x14ac:dyDescent="0.35"/>
    <row r="108804" customFormat="1" x14ac:dyDescent="0.35"/>
    <row r="108805" customFormat="1" x14ac:dyDescent="0.35"/>
    <row r="108806" customFormat="1" x14ac:dyDescent="0.35"/>
    <row r="108807" customFormat="1" x14ac:dyDescent="0.35"/>
    <row r="108808" customFormat="1" x14ac:dyDescent="0.35"/>
    <row r="108809" customFormat="1" x14ac:dyDescent="0.35"/>
    <row r="108810" customFormat="1" x14ac:dyDescent="0.35"/>
    <row r="108811" customFormat="1" x14ac:dyDescent="0.35"/>
    <row r="108812" customFormat="1" x14ac:dyDescent="0.35"/>
    <row r="108813" customFormat="1" x14ac:dyDescent="0.35"/>
    <row r="108814" customFormat="1" x14ac:dyDescent="0.35"/>
    <row r="108815" customFormat="1" x14ac:dyDescent="0.35"/>
    <row r="108816" customFormat="1" x14ac:dyDescent="0.35"/>
    <row r="108817" customFormat="1" x14ac:dyDescent="0.35"/>
    <row r="108818" customFormat="1" x14ac:dyDescent="0.35"/>
    <row r="108819" customFormat="1" x14ac:dyDescent="0.35"/>
    <row r="108820" customFormat="1" x14ac:dyDescent="0.35"/>
    <row r="108821" customFormat="1" x14ac:dyDescent="0.35"/>
    <row r="108822" customFormat="1" x14ac:dyDescent="0.35"/>
    <row r="108823" customFormat="1" x14ac:dyDescent="0.35"/>
    <row r="108824" customFormat="1" x14ac:dyDescent="0.35"/>
    <row r="108825" customFormat="1" x14ac:dyDescent="0.35"/>
    <row r="108826" customFormat="1" x14ac:dyDescent="0.35"/>
    <row r="108827" customFormat="1" x14ac:dyDescent="0.35"/>
    <row r="108828" customFormat="1" x14ac:dyDescent="0.35"/>
    <row r="108829" customFormat="1" x14ac:dyDescent="0.35"/>
    <row r="108830" customFormat="1" x14ac:dyDescent="0.35"/>
    <row r="108831" customFormat="1" x14ac:dyDescent="0.35"/>
    <row r="108832" customFormat="1" x14ac:dyDescent="0.35"/>
    <row r="108833" customFormat="1" x14ac:dyDescent="0.35"/>
    <row r="108834" customFormat="1" x14ac:dyDescent="0.35"/>
    <row r="108835" customFormat="1" x14ac:dyDescent="0.35"/>
    <row r="108836" customFormat="1" x14ac:dyDescent="0.35"/>
    <row r="108837" customFormat="1" x14ac:dyDescent="0.35"/>
    <row r="108838" customFormat="1" x14ac:dyDescent="0.35"/>
    <row r="108839" customFormat="1" x14ac:dyDescent="0.35"/>
    <row r="108840" customFormat="1" x14ac:dyDescent="0.35"/>
    <row r="108841" customFormat="1" x14ac:dyDescent="0.35"/>
    <row r="108842" customFormat="1" x14ac:dyDescent="0.35"/>
    <row r="108843" customFormat="1" x14ac:dyDescent="0.35"/>
    <row r="108844" customFormat="1" x14ac:dyDescent="0.35"/>
    <row r="108845" customFormat="1" x14ac:dyDescent="0.35"/>
    <row r="108846" customFormat="1" x14ac:dyDescent="0.35"/>
    <row r="108847" customFormat="1" x14ac:dyDescent="0.35"/>
    <row r="108848" customFormat="1" x14ac:dyDescent="0.35"/>
    <row r="108849" customFormat="1" x14ac:dyDescent="0.35"/>
    <row r="108850" customFormat="1" x14ac:dyDescent="0.35"/>
    <row r="108851" customFormat="1" x14ac:dyDescent="0.35"/>
    <row r="108852" customFormat="1" x14ac:dyDescent="0.35"/>
    <row r="108853" customFormat="1" x14ac:dyDescent="0.35"/>
    <row r="108854" customFormat="1" x14ac:dyDescent="0.35"/>
    <row r="108855" customFormat="1" x14ac:dyDescent="0.35"/>
    <row r="108856" customFormat="1" x14ac:dyDescent="0.35"/>
    <row r="108857" customFormat="1" x14ac:dyDescent="0.35"/>
    <row r="108858" customFormat="1" x14ac:dyDescent="0.35"/>
    <row r="108859" customFormat="1" x14ac:dyDescent="0.35"/>
    <row r="108860" customFormat="1" x14ac:dyDescent="0.35"/>
    <row r="108861" customFormat="1" x14ac:dyDescent="0.35"/>
    <row r="108862" customFormat="1" x14ac:dyDescent="0.35"/>
    <row r="108863" customFormat="1" x14ac:dyDescent="0.35"/>
    <row r="108864" customFormat="1" x14ac:dyDescent="0.35"/>
    <row r="108865" customFormat="1" x14ac:dyDescent="0.35"/>
    <row r="108866" customFormat="1" x14ac:dyDescent="0.35"/>
    <row r="108867" customFormat="1" x14ac:dyDescent="0.35"/>
    <row r="108868" customFormat="1" x14ac:dyDescent="0.35"/>
    <row r="108869" customFormat="1" x14ac:dyDescent="0.35"/>
    <row r="108870" customFormat="1" x14ac:dyDescent="0.35"/>
    <row r="108871" customFormat="1" x14ac:dyDescent="0.35"/>
    <row r="108872" customFormat="1" x14ac:dyDescent="0.35"/>
    <row r="108873" customFormat="1" x14ac:dyDescent="0.35"/>
    <row r="108874" customFormat="1" x14ac:dyDescent="0.35"/>
    <row r="108875" customFormat="1" x14ac:dyDescent="0.35"/>
    <row r="108876" customFormat="1" x14ac:dyDescent="0.35"/>
    <row r="108877" customFormat="1" x14ac:dyDescent="0.35"/>
    <row r="108878" customFormat="1" x14ac:dyDescent="0.35"/>
    <row r="108879" customFormat="1" x14ac:dyDescent="0.35"/>
    <row r="108880" customFormat="1" x14ac:dyDescent="0.35"/>
    <row r="108881" customFormat="1" x14ac:dyDescent="0.35"/>
    <row r="108882" customFormat="1" x14ac:dyDescent="0.35"/>
    <row r="108883" customFormat="1" x14ac:dyDescent="0.35"/>
    <row r="108884" customFormat="1" x14ac:dyDescent="0.35"/>
    <row r="108885" customFormat="1" x14ac:dyDescent="0.35"/>
    <row r="108886" customFormat="1" x14ac:dyDescent="0.35"/>
    <row r="108887" customFormat="1" x14ac:dyDescent="0.35"/>
    <row r="108888" customFormat="1" x14ac:dyDescent="0.35"/>
    <row r="108889" customFormat="1" x14ac:dyDescent="0.35"/>
    <row r="108890" customFormat="1" x14ac:dyDescent="0.35"/>
    <row r="108891" customFormat="1" x14ac:dyDescent="0.35"/>
    <row r="108892" customFormat="1" x14ac:dyDescent="0.35"/>
    <row r="108893" customFormat="1" x14ac:dyDescent="0.35"/>
    <row r="108894" customFormat="1" x14ac:dyDescent="0.35"/>
    <row r="108895" customFormat="1" x14ac:dyDescent="0.35"/>
    <row r="108896" customFormat="1" x14ac:dyDescent="0.35"/>
    <row r="108897" customFormat="1" x14ac:dyDescent="0.35"/>
    <row r="108898" customFormat="1" x14ac:dyDescent="0.35"/>
    <row r="108899" customFormat="1" x14ac:dyDescent="0.35"/>
    <row r="108900" customFormat="1" x14ac:dyDescent="0.35"/>
    <row r="108901" customFormat="1" x14ac:dyDescent="0.35"/>
    <row r="108902" customFormat="1" x14ac:dyDescent="0.35"/>
    <row r="108903" customFormat="1" x14ac:dyDescent="0.35"/>
    <row r="108904" customFormat="1" x14ac:dyDescent="0.35"/>
    <row r="108905" customFormat="1" x14ac:dyDescent="0.35"/>
    <row r="108906" customFormat="1" x14ac:dyDescent="0.35"/>
    <row r="108907" customFormat="1" x14ac:dyDescent="0.35"/>
    <row r="108908" customFormat="1" x14ac:dyDescent="0.35"/>
    <row r="108909" customFormat="1" x14ac:dyDescent="0.35"/>
    <row r="108910" customFormat="1" x14ac:dyDescent="0.35"/>
    <row r="108911" customFormat="1" x14ac:dyDescent="0.35"/>
    <row r="108912" customFormat="1" x14ac:dyDescent="0.35"/>
    <row r="108913" customFormat="1" x14ac:dyDescent="0.35"/>
    <row r="108914" customFormat="1" x14ac:dyDescent="0.35"/>
    <row r="108915" customFormat="1" x14ac:dyDescent="0.35"/>
    <row r="108916" customFormat="1" x14ac:dyDescent="0.35"/>
    <row r="108917" customFormat="1" x14ac:dyDescent="0.35"/>
    <row r="108918" customFormat="1" x14ac:dyDescent="0.35"/>
    <row r="108919" customFormat="1" x14ac:dyDescent="0.35"/>
    <row r="108920" customFormat="1" x14ac:dyDescent="0.35"/>
    <row r="108921" customFormat="1" x14ac:dyDescent="0.35"/>
    <row r="108922" customFormat="1" x14ac:dyDescent="0.35"/>
    <row r="108923" customFormat="1" x14ac:dyDescent="0.35"/>
    <row r="108924" customFormat="1" x14ac:dyDescent="0.35"/>
    <row r="108925" customFormat="1" x14ac:dyDescent="0.35"/>
    <row r="108926" customFormat="1" x14ac:dyDescent="0.35"/>
    <row r="108927" customFormat="1" x14ac:dyDescent="0.35"/>
    <row r="108928" customFormat="1" x14ac:dyDescent="0.35"/>
    <row r="108929" customFormat="1" x14ac:dyDescent="0.35"/>
    <row r="108930" customFormat="1" x14ac:dyDescent="0.35"/>
    <row r="108931" customFormat="1" x14ac:dyDescent="0.35"/>
    <row r="108932" customFormat="1" x14ac:dyDescent="0.35"/>
    <row r="108933" customFormat="1" x14ac:dyDescent="0.35"/>
    <row r="108934" customFormat="1" x14ac:dyDescent="0.35"/>
    <row r="108935" customFormat="1" x14ac:dyDescent="0.35"/>
    <row r="108936" customFormat="1" x14ac:dyDescent="0.35"/>
    <row r="108937" customFormat="1" x14ac:dyDescent="0.35"/>
    <row r="108938" customFormat="1" x14ac:dyDescent="0.35"/>
    <row r="108939" customFormat="1" x14ac:dyDescent="0.35"/>
    <row r="108940" customFormat="1" x14ac:dyDescent="0.35"/>
    <row r="108941" customFormat="1" x14ac:dyDescent="0.35"/>
    <row r="108942" customFormat="1" x14ac:dyDescent="0.35"/>
    <row r="108943" customFormat="1" x14ac:dyDescent="0.35"/>
    <row r="108944" customFormat="1" x14ac:dyDescent="0.35"/>
    <row r="108945" customFormat="1" x14ac:dyDescent="0.35"/>
    <row r="108946" customFormat="1" x14ac:dyDescent="0.35"/>
    <row r="108947" customFormat="1" x14ac:dyDescent="0.35"/>
    <row r="108948" customFormat="1" x14ac:dyDescent="0.35"/>
    <row r="108949" customFormat="1" x14ac:dyDescent="0.35"/>
    <row r="108950" customFormat="1" x14ac:dyDescent="0.35"/>
    <row r="108951" customFormat="1" x14ac:dyDescent="0.35"/>
    <row r="108952" customFormat="1" x14ac:dyDescent="0.35"/>
    <row r="108953" customFormat="1" x14ac:dyDescent="0.35"/>
    <row r="108954" customFormat="1" x14ac:dyDescent="0.35"/>
    <row r="108955" customFormat="1" x14ac:dyDescent="0.35"/>
    <row r="108956" customFormat="1" x14ac:dyDescent="0.35"/>
    <row r="108957" customFormat="1" x14ac:dyDescent="0.35"/>
    <row r="108958" customFormat="1" x14ac:dyDescent="0.35"/>
    <row r="108959" customFormat="1" x14ac:dyDescent="0.35"/>
    <row r="108960" customFormat="1" x14ac:dyDescent="0.35"/>
    <row r="108961" customFormat="1" x14ac:dyDescent="0.35"/>
    <row r="108962" customFormat="1" x14ac:dyDescent="0.35"/>
    <row r="108963" customFormat="1" x14ac:dyDescent="0.35"/>
    <row r="108964" customFormat="1" x14ac:dyDescent="0.35"/>
    <row r="108965" customFormat="1" x14ac:dyDescent="0.35"/>
    <row r="108966" customFormat="1" x14ac:dyDescent="0.35"/>
    <row r="108967" customFormat="1" x14ac:dyDescent="0.35"/>
    <row r="108968" customFormat="1" x14ac:dyDescent="0.35"/>
    <row r="108969" customFormat="1" x14ac:dyDescent="0.35"/>
    <row r="108970" customFormat="1" x14ac:dyDescent="0.35"/>
    <row r="108971" customFormat="1" x14ac:dyDescent="0.35"/>
    <row r="108972" customFormat="1" x14ac:dyDescent="0.35"/>
    <row r="108973" customFormat="1" x14ac:dyDescent="0.35"/>
    <row r="108974" customFormat="1" x14ac:dyDescent="0.35"/>
    <row r="108975" customFormat="1" x14ac:dyDescent="0.35"/>
    <row r="108976" customFormat="1" x14ac:dyDescent="0.35"/>
    <row r="108977" customFormat="1" x14ac:dyDescent="0.35"/>
    <row r="108978" customFormat="1" x14ac:dyDescent="0.35"/>
    <row r="108979" customFormat="1" x14ac:dyDescent="0.35"/>
    <row r="108980" customFormat="1" x14ac:dyDescent="0.35"/>
    <row r="108981" customFormat="1" x14ac:dyDescent="0.35"/>
    <row r="108982" customFormat="1" x14ac:dyDescent="0.35"/>
    <row r="108983" customFormat="1" x14ac:dyDescent="0.35"/>
    <row r="108984" customFormat="1" x14ac:dyDescent="0.35"/>
    <row r="108985" customFormat="1" x14ac:dyDescent="0.35"/>
    <row r="108986" customFormat="1" x14ac:dyDescent="0.35"/>
    <row r="108987" customFormat="1" x14ac:dyDescent="0.35"/>
    <row r="108988" customFormat="1" x14ac:dyDescent="0.35"/>
    <row r="108989" customFormat="1" x14ac:dyDescent="0.35"/>
    <row r="108990" customFormat="1" x14ac:dyDescent="0.35"/>
    <row r="108991" customFormat="1" x14ac:dyDescent="0.35"/>
    <row r="108992" customFormat="1" x14ac:dyDescent="0.35"/>
    <row r="108993" customFormat="1" x14ac:dyDescent="0.35"/>
    <row r="108994" customFormat="1" x14ac:dyDescent="0.35"/>
    <row r="108995" customFormat="1" x14ac:dyDescent="0.35"/>
    <row r="108996" customFormat="1" x14ac:dyDescent="0.35"/>
    <row r="108997" customFormat="1" x14ac:dyDescent="0.35"/>
    <row r="108998" customFormat="1" x14ac:dyDescent="0.35"/>
    <row r="108999" customFormat="1" x14ac:dyDescent="0.35"/>
    <row r="109000" customFormat="1" x14ac:dyDescent="0.35"/>
    <row r="109001" customFormat="1" x14ac:dyDescent="0.35"/>
    <row r="109002" customFormat="1" x14ac:dyDescent="0.35"/>
    <row r="109003" customFormat="1" x14ac:dyDescent="0.35"/>
    <row r="109004" customFormat="1" x14ac:dyDescent="0.35"/>
    <row r="109005" customFormat="1" x14ac:dyDescent="0.35"/>
    <row r="109006" customFormat="1" x14ac:dyDescent="0.35"/>
    <row r="109007" customFormat="1" x14ac:dyDescent="0.35"/>
    <row r="109008" customFormat="1" x14ac:dyDescent="0.35"/>
    <row r="109009" customFormat="1" x14ac:dyDescent="0.35"/>
    <row r="109010" customFormat="1" x14ac:dyDescent="0.35"/>
    <row r="109011" customFormat="1" x14ac:dyDescent="0.35"/>
    <row r="109012" customFormat="1" x14ac:dyDescent="0.35"/>
    <row r="109013" customFormat="1" x14ac:dyDescent="0.35"/>
    <row r="109014" customFormat="1" x14ac:dyDescent="0.35"/>
    <row r="109015" customFormat="1" x14ac:dyDescent="0.35"/>
    <row r="109016" customFormat="1" x14ac:dyDescent="0.35"/>
    <row r="109017" customFormat="1" x14ac:dyDescent="0.35"/>
    <row r="109018" customFormat="1" x14ac:dyDescent="0.35"/>
    <row r="109019" customFormat="1" x14ac:dyDescent="0.35"/>
    <row r="109020" customFormat="1" x14ac:dyDescent="0.35"/>
    <row r="109021" customFormat="1" x14ac:dyDescent="0.35"/>
    <row r="109022" customFormat="1" x14ac:dyDescent="0.35"/>
    <row r="109023" customFormat="1" x14ac:dyDescent="0.35"/>
    <row r="109024" customFormat="1" x14ac:dyDescent="0.35"/>
    <row r="109025" customFormat="1" x14ac:dyDescent="0.35"/>
    <row r="109026" customFormat="1" x14ac:dyDescent="0.35"/>
    <row r="109027" customFormat="1" x14ac:dyDescent="0.35"/>
    <row r="109028" customFormat="1" x14ac:dyDescent="0.35"/>
    <row r="109029" customFormat="1" x14ac:dyDescent="0.35"/>
    <row r="109030" customFormat="1" x14ac:dyDescent="0.35"/>
    <row r="109031" customFormat="1" x14ac:dyDescent="0.35"/>
    <row r="109032" customFormat="1" x14ac:dyDescent="0.35"/>
    <row r="109033" customFormat="1" x14ac:dyDescent="0.35"/>
    <row r="109034" customFormat="1" x14ac:dyDescent="0.35"/>
    <row r="109035" customFormat="1" x14ac:dyDescent="0.35"/>
    <row r="109036" customFormat="1" x14ac:dyDescent="0.35"/>
    <row r="109037" customFormat="1" x14ac:dyDescent="0.35"/>
    <row r="109038" customFormat="1" x14ac:dyDescent="0.35"/>
    <row r="109039" customFormat="1" x14ac:dyDescent="0.35"/>
    <row r="109040" customFormat="1" x14ac:dyDescent="0.35"/>
    <row r="109041" customFormat="1" x14ac:dyDescent="0.35"/>
    <row r="109042" customFormat="1" x14ac:dyDescent="0.35"/>
    <row r="109043" customFormat="1" x14ac:dyDescent="0.35"/>
    <row r="109044" customFormat="1" x14ac:dyDescent="0.35"/>
    <row r="109045" customFormat="1" x14ac:dyDescent="0.35"/>
    <row r="109046" customFormat="1" x14ac:dyDescent="0.35"/>
    <row r="109047" customFormat="1" x14ac:dyDescent="0.35"/>
    <row r="109048" customFormat="1" x14ac:dyDescent="0.35"/>
    <row r="109049" customFormat="1" x14ac:dyDescent="0.35"/>
    <row r="109050" customFormat="1" x14ac:dyDescent="0.35"/>
    <row r="109051" customFormat="1" x14ac:dyDescent="0.35"/>
    <row r="109052" customFormat="1" x14ac:dyDescent="0.35"/>
    <row r="109053" customFormat="1" x14ac:dyDescent="0.35"/>
    <row r="109054" customFormat="1" x14ac:dyDescent="0.35"/>
    <row r="109055" customFormat="1" x14ac:dyDescent="0.35"/>
    <row r="109056" customFormat="1" x14ac:dyDescent="0.35"/>
    <row r="109057" customFormat="1" x14ac:dyDescent="0.35"/>
    <row r="109058" customFormat="1" x14ac:dyDescent="0.35"/>
    <row r="109059" customFormat="1" x14ac:dyDescent="0.35"/>
    <row r="109060" customFormat="1" x14ac:dyDescent="0.35"/>
    <row r="109061" customFormat="1" x14ac:dyDescent="0.35"/>
    <row r="109062" customFormat="1" x14ac:dyDescent="0.35"/>
    <row r="109063" customFormat="1" x14ac:dyDescent="0.35"/>
    <row r="109064" customFormat="1" x14ac:dyDescent="0.35"/>
    <row r="109065" customFormat="1" x14ac:dyDescent="0.35"/>
    <row r="109066" customFormat="1" x14ac:dyDescent="0.35"/>
    <row r="109067" customFormat="1" x14ac:dyDescent="0.35"/>
    <row r="109068" customFormat="1" x14ac:dyDescent="0.35"/>
    <row r="109069" customFormat="1" x14ac:dyDescent="0.35"/>
    <row r="109070" customFormat="1" x14ac:dyDescent="0.35"/>
    <row r="109071" customFormat="1" x14ac:dyDescent="0.35"/>
    <row r="109072" customFormat="1" x14ac:dyDescent="0.35"/>
    <row r="109073" customFormat="1" x14ac:dyDescent="0.35"/>
    <row r="109074" customFormat="1" x14ac:dyDescent="0.35"/>
    <row r="109075" customFormat="1" x14ac:dyDescent="0.35"/>
    <row r="109076" customFormat="1" x14ac:dyDescent="0.35"/>
    <row r="109077" customFormat="1" x14ac:dyDescent="0.35"/>
    <row r="109078" customFormat="1" x14ac:dyDescent="0.35"/>
    <row r="109079" customFormat="1" x14ac:dyDescent="0.35"/>
    <row r="109080" customFormat="1" x14ac:dyDescent="0.35"/>
    <row r="109081" customFormat="1" x14ac:dyDescent="0.35"/>
    <row r="109082" customFormat="1" x14ac:dyDescent="0.35"/>
    <row r="109083" customFormat="1" x14ac:dyDescent="0.35"/>
    <row r="109084" customFormat="1" x14ac:dyDescent="0.35"/>
    <row r="109085" customFormat="1" x14ac:dyDescent="0.35"/>
    <row r="109086" customFormat="1" x14ac:dyDescent="0.35"/>
    <row r="109087" customFormat="1" x14ac:dyDescent="0.35"/>
    <row r="109088" customFormat="1" x14ac:dyDescent="0.35"/>
    <row r="109089" customFormat="1" x14ac:dyDescent="0.35"/>
    <row r="109090" customFormat="1" x14ac:dyDescent="0.35"/>
    <row r="109091" customFormat="1" x14ac:dyDescent="0.35"/>
    <row r="109092" customFormat="1" x14ac:dyDescent="0.35"/>
    <row r="109093" customFormat="1" x14ac:dyDescent="0.35"/>
    <row r="109094" customFormat="1" x14ac:dyDescent="0.35"/>
    <row r="109095" customFormat="1" x14ac:dyDescent="0.35"/>
    <row r="109096" customFormat="1" x14ac:dyDescent="0.35"/>
    <row r="109097" customFormat="1" x14ac:dyDescent="0.35"/>
    <row r="109098" customFormat="1" x14ac:dyDescent="0.35"/>
    <row r="109099" customFormat="1" x14ac:dyDescent="0.35"/>
    <row r="109100" customFormat="1" x14ac:dyDescent="0.35"/>
    <row r="109101" customFormat="1" x14ac:dyDescent="0.35"/>
    <row r="109102" customFormat="1" x14ac:dyDescent="0.35"/>
    <row r="109103" customFormat="1" x14ac:dyDescent="0.35"/>
    <row r="109104" customFormat="1" x14ac:dyDescent="0.35"/>
    <row r="109105" customFormat="1" x14ac:dyDescent="0.35"/>
    <row r="109106" customFormat="1" x14ac:dyDescent="0.35"/>
    <row r="109107" customFormat="1" x14ac:dyDescent="0.35"/>
    <row r="109108" customFormat="1" x14ac:dyDescent="0.35"/>
    <row r="109109" customFormat="1" x14ac:dyDescent="0.35"/>
    <row r="109110" customFormat="1" x14ac:dyDescent="0.35"/>
    <row r="109111" customFormat="1" x14ac:dyDescent="0.35"/>
    <row r="109112" customFormat="1" x14ac:dyDescent="0.35"/>
    <row r="109113" customFormat="1" x14ac:dyDescent="0.35"/>
    <row r="109114" customFormat="1" x14ac:dyDescent="0.35"/>
    <row r="109115" customFormat="1" x14ac:dyDescent="0.35"/>
    <row r="109116" customFormat="1" x14ac:dyDescent="0.35"/>
    <row r="109117" customFormat="1" x14ac:dyDescent="0.35"/>
    <row r="109118" customFormat="1" x14ac:dyDescent="0.35"/>
    <row r="109119" customFormat="1" x14ac:dyDescent="0.35"/>
    <row r="109120" customFormat="1" x14ac:dyDescent="0.35"/>
    <row r="109121" customFormat="1" x14ac:dyDescent="0.35"/>
    <row r="109122" customFormat="1" x14ac:dyDescent="0.35"/>
    <row r="109123" customFormat="1" x14ac:dyDescent="0.35"/>
    <row r="109124" customFormat="1" x14ac:dyDescent="0.35"/>
    <row r="109125" customFormat="1" x14ac:dyDescent="0.35"/>
    <row r="109126" customFormat="1" x14ac:dyDescent="0.35"/>
    <row r="109127" customFormat="1" x14ac:dyDescent="0.35"/>
    <row r="109128" customFormat="1" x14ac:dyDescent="0.35"/>
    <row r="109129" customFormat="1" x14ac:dyDescent="0.35"/>
    <row r="109130" customFormat="1" x14ac:dyDescent="0.35"/>
    <row r="109131" customFormat="1" x14ac:dyDescent="0.35"/>
    <row r="109132" customFormat="1" x14ac:dyDescent="0.35"/>
    <row r="109133" customFormat="1" x14ac:dyDescent="0.35"/>
    <row r="109134" customFormat="1" x14ac:dyDescent="0.35"/>
    <row r="109135" customFormat="1" x14ac:dyDescent="0.35"/>
    <row r="109136" customFormat="1" x14ac:dyDescent="0.35"/>
    <row r="109137" customFormat="1" x14ac:dyDescent="0.35"/>
    <row r="109138" customFormat="1" x14ac:dyDescent="0.35"/>
    <row r="109139" customFormat="1" x14ac:dyDescent="0.35"/>
    <row r="109140" customFormat="1" x14ac:dyDescent="0.35"/>
    <row r="109141" customFormat="1" x14ac:dyDescent="0.35"/>
    <row r="109142" customFormat="1" x14ac:dyDescent="0.35"/>
    <row r="109143" customFormat="1" x14ac:dyDescent="0.35"/>
    <row r="109144" customFormat="1" x14ac:dyDescent="0.35"/>
    <row r="109145" customFormat="1" x14ac:dyDescent="0.35"/>
    <row r="109146" customFormat="1" x14ac:dyDescent="0.35"/>
    <row r="109147" customFormat="1" x14ac:dyDescent="0.35"/>
    <row r="109148" customFormat="1" x14ac:dyDescent="0.35"/>
    <row r="109149" customFormat="1" x14ac:dyDescent="0.35"/>
    <row r="109150" customFormat="1" x14ac:dyDescent="0.35"/>
    <row r="109151" customFormat="1" x14ac:dyDescent="0.35"/>
    <row r="109152" customFormat="1" x14ac:dyDescent="0.35"/>
    <row r="109153" customFormat="1" x14ac:dyDescent="0.35"/>
    <row r="109154" customFormat="1" x14ac:dyDescent="0.35"/>
    <row r="109155" customFormat="1" x14ac:dyDescent="0.35"/>
    <row r="109156" customFormat="1" x14ac:dyDescent="0.35"/>
    <row r="109157" customFormat="1" x14ac:dyDescent="0.35"/>
    <row r="109158" customFormat="1" x14ac:dyDescent="0.35"/>
    <row r="109159" customFormat="1" x14ac:dyDescent="0.35"/>
    <row r="109160" customFormat="1" x14ac:dyDescent="0.35"/>
    <row r="109161" customFormat="1" x14ac:dyDescent="0.35"/>
    <row r="109162" customFormat="1" x14ac:dyDescent="0.35"/>
    <row r="109163" customFormat="1" x14ac:dyDescent="0.35"/>
    <row r="109164" customFormat="1" x14ac:dyDescent="0.35"/>
    <row r="109165" customFormat="1" x14ac:dyDescent="0.35"/>
    <row r="109166" customFormat="1" x14ac:dyDescent="0.35"/>
    <row r="109167" customFormat="1" x14ac:dyDescent="0.35"/>
    <row r="109168" customFormat="1" x14ac:dyDescent="0.35"/>
    <row r="109169" customFormat="1" x14ac:dyDescent="0.35"/>
    <row r="109170" customFormat="1" x14ac:dyDescent="0.35"/>
    <row r="109171" customFormat="1" x14ac:dyDescent="0.35"/>
    <row r="109172" customFormat="1" x14ac:dyDescent="0.35"/>
    <row r="109173" customFormat="1" x14ac:dyDescent="0.35"/>
    <row r="109174" customFormat="1" x14ac:dyDescent="0.35"/>
    <row r="109175" customFormat="1" x14ac:dyDescent="0.35"/>
    <row r="109176" customFormat="1" x14ac:dyDescent="0.35"/>
    <row r="109177" customFormat="1" x14ac:dyDescent="0.35"/>
    <row r="109178" customFormat="1" x14ac:dyDescent="0.35"/>
    <row r="109179" customFormat="1" x14ac:dyDescent="0.35"/>
    <row r="109180" customFormat="1" x14ac:dyDescent="0.35"/>
    <row r="109181" customFormat="1" x14ac:dyDescent="0.35"/>
    <row r="109182" customFormat="1" x14ac:dyDescent="0.35"/>
    <row r="109183" customFormat="1" x14ac:dyDescent="0.35"/>
    <row r="109184" customFormat="1" x14ac:dyDescent="0.35"/>
    <row r="109185" customFormat="1" x14ac:dyDescent="0.35"/>
    <row r="109186" customFormat="1" x14ac:dyDescent="0.35"/>
    <row r="109187" customFormat="1" x14ac:dyDescent="0.35"/>
    <row r="109188" customFormat="1" x14ac:dyDescent="0.35"/>
    <row r="109189" customFormat="1" x14ac:dyDescent="0.35"/>
    <row r="109190" customFormat="1" x14ac:dyDescent="0.35"/>
    <row r="109191" customFormat="1" x14ac:dyDescent="0.35"/>
    <row r="109192" customFormat="1" x14ac:dyDescent="0.35"/>
    <row r="109193" customFormat="1" x14ac:dyDescent="0.35"/>
    <row r="109194" customFormat="1" x14ac:dyDescent="0.35"/>
    <row r="109195" customFormat="1" x14ac:dyDescent="0.35"/>
    <row r="109196" customFormat="1" x14ac:dyDescent="0.35"/>
    <row r="109197" customFormat="1" x14ac:dyDescent="0.35"/>
    <row r="109198" customFormat="1" x14ac:dyDescent="0.35"/>
    <row r="109199" customFormat="1" x14ac:dyDescent="0.35"/>
    <row r="109200" customFormat="1" x14ac:dyDescent="0.35"/>
    <row r="109201" customFormat="1" x14ac:dyDescent="0.35"/>
    <row r="109202" customFormat="1" x14ac:dyDescent="0.35"/>
    <row r="109203" customFormat="1" x14ac:dyDescent="0.35"/>
    <row r="109204" customFormat="1" x14ac:dyDescent="0.35"/>
    <row r="109205" customFormat="1" x14ac:dyDescent="0.35"/>
    <row r="109206" customFormat="1" x14ac:dyDescent="0.35"/>
    <row r="109207" customFormat="1" x14ac:dyDescent="0.35"/>
    <row r="109208" customFormat="1" x14ac:dyDescent="0.35"/>
    <row r="109209" customFormat="1" x14ac:dyDescent="0.35"/>
    <row r="109210" customFormat="1" x14ac:dyDescent="0.35"/>
    <row r="109211" customFormat="1" x14ac:dyDescent="0.35"/>
    <row r="109212" customFormat="1" x14ac:dyDescent="0.35"/>
    <row r="109213" customFormat="1" x14ac:dyDescent="0.35"/>
    <row r="109214" customFormat="1" x14ac:dyDescent="0.35"/>
    <row r="109215" customFormat="1" x14ac:dyDescent="0.35"/>
    <row r="109216" customFormat="1" x14ac:dyDescent="0.35"/>
    <row r="109217" customFormat="1" x14ac:dyDescent="0.35"/>
    <row r="109218" customFormat="1" x14ac:dyDescent="0.35"/>
    <row r="109219" customFormat="1" x14ac:dyDescent="0.35"/>
    <row r="109220" customFormat="1" x14ac:dyDescent="0.35"/>
    <row r="109221" customFormat="1" x14ac:dyDescent="0.35"/>
    <row r="109222" customFormat="1" x14ac:dyDescent="0.35"/>
    <row r="109223" customFormat="1" x14ac:dyDescent="0.35"/>
    <row r="109224" customFormat="1" x14ac:dyDescent="0.35"/>
    <row r="109225" customFormat="1" x14ac:dyDescent="0.35"/>
    <row r="109226" customFormat="1" x14ac:dyDescent="0.35"/>
    <row r="109227" customFormat="1" x14ac:dyDescent="0.35"/>
    <row r="109228" customFormat="1" x14ac:dyDescent="0.35"/>
    <row r="109229" customFormat="1" x14ac:dyDescent="0.35"/>
    <row r="109230" customFormat="1" x14ac:dyDescent="0.35"/>
    <row r="109231" customFormat="1" x14ac:dyDescent="0.35"/>
    <row r="109232" customFormat="1" x14ac:dyDescent="0.35"/>
    <row r="109233" customFormat="1" x14ac:dyDescent="0.35"/>
    <row r="109234" customFormat="1" x14ac:dyDescent="0.35"/>
    <row r="109235" customFormat="1" x14ac:dyDescent="0.35"/>
    <row r="109236" customFormat="1" x14ac:dyDescent="0.35"/>
    <row r="109237" customFormat="1" x14ac:dyDescent="0.35"/>
    <row r="109238" customFormat="1" x14ac:dyDescent="0.35"/>
    <row r="109239" customFormat="1" x14ac:dyDescent="0.35"/>
    <row r="109240" customFormat="1" x14ac:dyDescent="0.35"/>
    <row r="109241" customFormat="1" x14ac:dyDescent="0.35"/>
    <row r="109242" customFormat="1" x14ac:dyDescent="0.35"/>
    <row r="109243" customFormat="1" x14ac:dyDescent="0.35"/>
    <row r="109244" customFormat="1" x14ac:dyDescent="0.35"/>
    <row r="109245" customFormat="1" x14ac:dyDescent="0.35"/>
    <row r="109246" customFormat="1" x14ac:dyDescent="0.35"/>
    <row r="109247" customFormat="1" x14ac:dyDescent="0.35"/>
    <row r="109248" customFormat="1" x14ac:dyDescent="0.35"/>
    <row r="109249" customFormat="1" x14ac:dyDescent="0.35"/>
    <row r="109250" customFormat="1" x14ac:dyDescent="0.35"/>
    <row r="109251" customFormat="1" x14ac:dyDescent="0.35"/>
    <row r="109252" customFormat="1" x14ac:dyDescent="0.35"/>
    <row r="109253" customFormat="1" x14ac:dyDescent="0.35"/>
    <row r="109254" customFormat="1" x14ac:dyDescent="0.35"/>
    <row r="109255" customFormat="1" x14ac:dyDescent="0.35"/>
    <row r="109256" customFormat="1" x14ac:dyDescent="0.35"/>
    <row r="109257" customFormat="1" x14ac:dyDescent="0.35"/>
    <row r="109258" customFormat="1" x14ac:dyDescent="0.35"/>
    <row r="109259" customFormat="1" x14ac:dyDescent="0.35"/>
    <row r="109260" customFormat="1" x14ac:dyDescent="0.35"/>
    <row r="109261" customFormat="1" x14ac:dyDescent="0.35"/>
    <row r="109262" customFormat="1" x14ac:dyDescent="0.35"/>
    <row r="109263" customFormat="1" x14ac:dyDescent="0.35"/>
    <row r="109264" customFormat="1" x14ac:dyDescent="0.35"/>
    <row r="109265" customFormat="1" x14ac:dyDescent="0.35"/>
    <row r="109266" customFormat="1" x14ac:dyDescent="0.35"/>
    <row r="109267" customFormat="1" x14ac:dyDescent="0.35"/>
    <row r="109268" customFormat="1" x14ac:dyDescent="0.35"/>
    <row r="109269" customFormat="1" x14ac:dyDescent="0.35"/>
    <row r="109270" customFormat="1" x14ac:dyDescent="0.35"/>
    <row r="109271" customFormat="1" x14ac:dyDescent="0.35"/>
    <row r="109272" customFormat="1" x14ac:dyDescent="0.35"/>
    <row r="109273" customFormat="1" x14ac:dyDescent="0.35"/>
    <row r="109274" customFormat="1" x14ac:dyDescent="0.35"/>
    <row r="109275" customFormat="1" x14ac:dyDescent="0.35"/>
    <row r="109276" customFormat="1" x14ac:dyDescent="0.35"/>
    <row r="109277" customFormat="1" x14ac:dyDescent="0.35"/>
    <row r="109278" customFormat="1" x14ac:dyDescent="0.35"/>
    <row r="109279" customFormat="1" x14ac:dyDescent="0.35"/>
    <row r="109280" customFormat="1" x14ac:dyDescent="0.35"/>
    <row r="109281" customFormat="1" x14ac:dyDescent="0.35"/>
    <row r="109282" customFormat="1" x14ac:dyDescent="0.35"/>
    <row r="109283" customFormat="1" x14ac:dyDescent="0.35"/>
    <row r="109284" customFormat="1" x14ac:dyDescent="0.35"/>
    <row r="109285" customFormat="1" x14ac:dyDescent="0.35"/>
    <row r="109286" customFormat="1" x14ac:dyDescent="0.35"/>
    <row r="109287" customFormat="1" x14ac:dyDescent="0.35"/>
    <row r="109288" customFormat="1" x14ac:dyDescent="0.35"/>
    <row r="109289" customFormat="1" x14ac:dyDescent="0.35"/>
    <row r="109290" customFormat="1" x14ac:dyDescent="0.35"/>
    <row r="109291" customFormat="1" x14ac:dyDescent="0.35"/>
    <row r="109292" customFormat="1" x14ac:dyDescent="0.35"/>
    <row r="109293" customFormat="1" x14ac:dyDescent="0.35"/>
    <row r="109294" customFormat="1" x14ac:dyDescent="0.35"/>
    <row r="109295" customFormat="1" x14ac:dyDescent="0.35"/>
    <row r="109296" customFormat="1" x14ac:dyDescent="0.35"/>
    <row r="109297" customFormat="1" x14ac:dyDescent="0.35"/>
    <row r="109298" customFormat="1" x14ac:dyDescent="0.35"/>
    <row r="109299" customFormat="1" x14ac:dyDescent="0.35"/>
    <row r="109300" customFormat="1" x14ac:dyDescent="0.35"/>
    <row r="109301" customFormat="1" x14ac:dyDescent="0.35"/>
    <row r="109302" customFormat="1" x14ac:dyDescent="0.35"/>
    <row r="109303" customFormat="1" x14ac:dyDescent="0.35"/>
    <row r="109304" customFormat="1" x14ac:dyDescent="0.35"/>
    <row r="109305" customFormat="1" x14ac:dyDescent="0.35"/>
    <row r="109306" customFormat="1" x14ac:dyDescent="0.35"/>
    <row r="109307" customFormat="1" x14ac:dyDescent="0.35"/>
    <row r="109308" customFormat="1" x14ac:dyDescent="0.35"/>
    <row r="109309" customFormat="1" x14ac:dyDescent="0.35"/>
    <row r="109310" customFormat="1" x14ac:dyDescent="0.35"/>
    <row r="109311" customFormat="1" x14ac:dyDescent="0.35"/>
    <row r="109312" customFormat="1" x14ac:dyDescent="0.35"/>
    <row r="109313" customFormat="1" x14ac:dyDescent="0.35"/>
    <row r="109314" customFormat="1" x14ac:dyDescent="0.35"/>
    <row r="109315" customFormat="1" x14ac:dyDescent="0.35"/>
    <row r="109316" customFormat="1" x14ac:dyDescent="0.35"/>
    <row r="109317" customFormat="1" x14ac:dyDescent="0.35"/>
    <row r="109318" customFormat="1" x14ac:dyDescent="0.35"/>
    <row r="109319" customFormat="1" x14ac:dyDescent="0.35"/>
    <row r="109320" customFormat="1" x14ac:dyDescent="0.35"/>
    <row r="109321" customFormat="1" x14ac:dyDescent="0.35"/>
    <row r="109322" customFormat="1" x14ac:dyDescent="0.35"/>
    <row r="109323" customFormat="1" x14ac:dyDescent="0.35"/>
    <row r="109324" customFormat="1" x14ac:dyDescent="0.35"/>
    <row r="109325" customFormat="1" x14ac:dyDescent="0.35"/>
    <row r="109326" customFormat="1" x14ac:dyDescent="0.35"/>
    <row r="109327" customFormat="1" x14ac:dyDescent="0.35"/>
    <row r="109328" customFormat="1" x14ac:dyDescent="0.35"/>
    <row r="109329" customFormat="1" x14ac:dyDescent="0.35"/>
    <row r="109330" customFormat="1" x14ac:dyDescent="0.35"/>
    <row r="109331" customFormat="1" x14ac:dyDescent="0.35"/>
    <row r="109332" customFormat="1" x14ac:dyDescent="0.35"/>
    <row r="109333" customFormat="1" x14ac:dyDescent="0.35"/>
    <row r="109334" customFormat="1" x14ac:dyDescent="0.35"/>
    <row r="109335" customFormat="1" x14ac:dyDescent="0.35"/>
    <row r="109336" customFormat="1" x14ac:dyDescent="0.35"/>
    <row r="109337" customFormat="1" x14ac:dyDescent="0.35"/>
    <row r="109338" customFormat="1" x14ac:dyDescent="0.35"/>
    <row r="109339" customFormat="1" x14ac:dyDescent="0.35"/>
    <row r="109340" customFormat="1" x14ac:dyDescent="0.35"/>
    <row r="109341" customFormat="1" x14ac:dyDescent="0.35"/>
    <row r="109342" customFormat="1" x14ac:dyDescent="0.35"/>
    <row r="109343" customFormat="1" x14ac:dyDescent="0.35"/>
    <row r="109344" customFormat="1" x14ac:dyDescent="0.35"/>
    <row r="109345" customFormat="1" x14ac:dyDescent="0.35"/>
    <row r="109346" customFormat="1" x14ac:dyDescent="0.35"/>
    <row r="109347" customFormat="1" x14ac:dyDescent="0.35"/>
    <row r="109348" customFormat="1" x14ac:dyDescent="0.35"/>
    <row r="109349" customFormat="1" x14ac:dyDescent="0.35"/>
    <row r="109350" customFormat="1" x14ac:dyDescent="0.35"/>
    <row r="109351" customFormat="1" x14ac:dyDescent="0.35"/>
    <row r="109352" customFormat="1" x14ac:dyDescent="0.35"/>
    <row r="109353" customFormat="1" x14ac:dyDescent="0.35"/>
    <row r="109354" customFormat="1" x14ac:dyDescent="0.35"/>
    <row r="109355" customFormat="1" x14ac:dyDescent="0.35"/>
    <row r="109356" customFormat="1" x14ac:dyDescent="0.35"/>
    <row r="109357" customFormat="1" x14ac:dyDescent="0.35"/>
    <row r="109358" customFormat="1" x14ac:dyDescent="0.35"/>
    <row r="109359" customFormat="1" x14ac:dyDescent="0.35"/>
    <row r="109360" customFormat="1" x14ac:dyDescent="0.35"/>
    <row r="109361" customFormat="1" x14ac:dyDescent="0.35"/>
    <row r="109362" customFormat="1" x14ac:dyDescent="0.35"/>
    <row r="109363" customFormat="1" x14ac:dyDescent="0.35"/>
    <row r="109364" customFormat="1" x14ac:dyDescent="0.35"/>
    <row r="109365" customFormat="1" x14ac:dyDescent="0.35"/>
    <row r="109366" customFormat="1" x14ac:dyDescent="0.35"/>
    <row r="109367" customFormat="1" x14ac:dyDescent="0.35"/>
    <row r="109368" customFormat="1" x14ac:dyDescent="0.35"/>
    <row r="109369" customFormat="1" x14ac:dyDescent="0.35"/>
    <row r="109370" customFormat="1" x14ac:dyDescent="0.35"/>
    <row r="109371" customFormat="1" x14ac:dyDescent="0.35"/>
    <row r="109372" customFormat="1" x14ac:dyDescent="0.35"/>
    <row r="109373" customFormat="1" x14ac:dyDescent="0.35"/>
    <row r="109374" customFormat="1" x14ac:dyDescent="0.35"/>
    <row r="109375" customFormat="1" x14ac:dyDescent="0.35"/>
    <row r="109376" customFormat="1" x14ac:dyDescent="0.35"/>
    <row r="109377" customFormat="1" x14ac:dyDescent="0.35"/>
    <row r="109378" customFormat="1" x14ac:dyDescent="0.35"/>
    <row r="109379" customFormat="1" x14ac:dyDescent="0.35"/>
    <row r="109380" customFormat="1" x14ac:dyDescent="0.35"/>
    <row r="109381" customFormat="1" x14ac:dyDescent="0.35"/>
    <row r="109382" customFormat="1" x14ac:dyDescent="0.35"/>
    <row r="109383" customFormat="1" x14ac:dyDescent="0.35"/>
    <row r="109384" customFormat="1" x14ac:dyDescent="0.35"/>
    <row r="109385" customFormat="1" x14ac:dyDescent="0.35"/>
    <row r="109386" customFormat="1" x14ac:dyDescent="0.35"/>
    <row r="109387" customFormat="1" x14ac:dyDescent="0.35"/>
    <row r="109388" customFormat="1" x14ac:dyDescent="0.35"/>
    <row r="109389" customFormat="1" x14ac:dyDescent="0.35"/>
    <row r="109390" customFormat="1" x14ac:dyDescent="0.35"/>
    <row r="109391" customFormat="1" x14ac:dyDescent="0.35"/>
    <row r="109392" customFormat="1" x14ac:dyDescent="0.35"/>
    <row r="109393" customFormat="1" x14ac:dyDescent="0.35"/>
    <row r="109394" customFormat="1" x14ac:dyDescent="0.35"/>
    <row r="109395" customFormat="1" x14ac:dyDescent="0.35"/>
    <row r="109396" customFormat="1" x14ac:dyDescent="0.35"/>
    <row r="109397" customFormat="1" x14ac:dyDescent="0.35"/>
    <row r="109398" customFormat="1" x14ac:dyDescent="0.35"/>
    <row r="109399" customFormat="1" x14ac:dyDescent="0.35"/>
    <row r="109400" customFormat="1" x14ac:dyDescent="0.35"/>
    <row r="109401" customFormat="1" x14ac:dyDescent="0.35"/>
    <row r="109402" customFormat="1" x14ac:dyDescent="0.35"/>
    <row r="109403" customFormat="1" x14ac:dyDescent="0.35"/>
    <row r="109404" customFormat="1" x14ac:dyDescent="0.35"/>
    <row r="109405" customFormat="1" x14ac:dyDescent="0.35"/>
    <row r="109406" customFormat="1" x14ac:dyDescent="0.35"/>
    <row r="109407" customFormat="1" x14ac:dyDescent="0.35"/>
    <row r="109408" customFormat="1" x14ac:dyDescent="0.35"/>
    <row r="109409" customFormat="1" x14ac:dyDescent="0.35"/>
    <row r="109410" customFormat="1" x14ac:dyDescent="0.35"/>
    <row r="109411" customFormat="1" x14ac:dyDescent="0.35"/>
    <row r="109412" customFormat="1" x14ac:dyDescent="0.35"/>
    <row r="109413" customFormat="1" x14ac:dyDescent="0.35"/>
    <row r="109414" customFormat="1" x14ac:dyDescent="0.35"/>
    <row r="109415" customFormat="1" x14ac:dyDescent="0.35"/>
    <row r="109416" customFormat="1" x14ac:dyDescent="0.35"/>
    <row r="109417" customFormat="1" x14ac:dyDescent="0.35"/>
    <row r="109418" customFormat="1" x14ac:dyDescent="0.35"/>
    <row r="109419" customFormat="1" x14ac:dyDescent="0.35"/>
    <row r="109420" customFormat="1" x14ac:dyDescent="0.35"/>
    <row r="109421" customFormat="1" x14ac:dyDescent="0.35"/>
    <row r="109422" customFormat="1" x14ac:dyDescent="0.35"/>
    <row r="109423" customFormat="1" x14ac:dyDescent="0.35"/>
    <row r="109424" customFormat="1" x14ac:dyDescent="0.35"/>
    <row r="109425" customFormat="1" x14ac:dyDescent="0.35"/>
    <row r="109426" customFormat="1" x14ac:dyDescent="0.35"/>
    <row r="109427" customFormat="1" x14ac:dyDescent="0.35"/>
    <row r="109428" customFormat="1" x14ac:dyDescent="0.35"/>
    <row r="109429" customFormat="1" x14ac:dyDescent="0.35"/>
    <row r="109430" customFormat="1" x14ac:dyDescent="0.35"/>
    <row r="109431" customFormat="1" x14ac:dyDescent="0.35"/>
    <row r="109432" customFormat="1" x14ac:dyDescent="0.35"/>
    <row r="109433" customFormat="1" x14ac:dyDescent="0.35"/>
    <row r="109434" customFormat="1" x14ac:dyDescent="0.35"/>
    <row r="109435" customFormat="1" x14ac:dyDescent="0.35"/>
    <row r="109436" customFormat="1" x14ac:dyDescent="0.35"/>
    <row r="109437" customFormat="1" x14ac:dyDescent="0.35"/>
    <row r="109438" customFormat="1" x14ac:dyDescent="0.35"/>
    <row r="109439" customFormat="1" x14ac:dyDescent="0.35"/>
    <row r="109440" customFormat="1" x14ac:dyDescent="0.35"/>
    <row r="109441" customFormat="1" x14ac:dyDescent="0.35"/>
    <row r="109442" customFormat="1" x14ac:dyDescent="0.35"/>
    <row r="109443" customFormat="1" x14ac:dyDescent="0.35"/>
    <row r="109444" customFormat="1" x14ac:dyDescent="0.35"/>
    <row r="109445" customFormat="1" x14ac:dyDescent="0.35"/>
    <row r="109446" customFormat="1" x14ac:dyDescent="0.35"/>
    <row r="109447" customFormat="1" x14ac:dyDescent="0.35"/>
    <row r="109448" customFormat="1" x14ac:dyDescent="0.35"/>
    <row r="109449" customFormat="1" x14ac:dyDescent="0.35"/>
    <row r="109450" customFormat="1" x14ac:dyDescent="0.35"/>
    <row r="109451" customFormat="1" x14ac:dyDescent="0.35"/>
    <row r="109452" customFormat="1" x14ac:dyDescent="0.35"/>
    <row r="109453" customFormat="1" x14ac:dyDescent="0.35"/>
    <row r="109454" customFormat="1" x14ac:dyDescent="0.35"/>
  </sheetData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1062C-B010-4DB6-BD5C-4B31AB6EF54F}">
  <sheetPr codeName="Sheet54">
    <tabColor theme="2" tint="-9.9978637043366805E-2"/>
  </sheetPr>
  <dimension ref="A1"/>
  <sheetViews>
    <sheetView workbookViewId="0"/>
  </sheetViews>
  <sheetFormatPr defaultRowHeight="14.5" x14ac:dyDescent="0.35"/>
  <sheetData/>
  <pageMargins left="0.7" right="0.7" top="0.75" bottom="0.75" header="0.3" footer="0.3"/>
  <pageSetup orientation="portrait" horizontalDpi="90" verticalDpi="9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CEBD6-028F-4527-80F4-22E62962FB21}">
  <sheetPr codeName="Sheet10">
    <tabColor theme="1"/>
  </sheetPr>
  <dimension ref="B1:I5"/>
  <sheetViews>
    <sheetView workbookViewId="0"/>
  </sheetViews>
  <sheetFormatPr defaultColWidth="9.26953125" defaultRowHeight="14.5" x14ac:dyDescent="0.35"/>
  <cols>
    <col min="1" max="1" width="3.1796875" style="14" customWidth="1"/>
    <col min="2" max="2" width="28.1796875" style="14" bestFit="1" customWidth="1"/>
    <col min="3" max="3" width="10.1796875" style="14" customWidth="1"/>
    <col min="4" max="16384" width="9.26953125" style="14"/>
  </cols>
  <sheetData>
    <row r="1" spans="2:9" ht="26.25" customHeight="1" thickBot="1" x14ac:dyDescent="0.4">
      <c r="B1" s="112" t="s">
        <v>137</v>
      </c>
      <c r="C1" s="120"/>
      <c r="D1" s="120"/>
      <c r="E1" s="120"/>
      <c r="F1" s="120"/>
      <c r="G1" s="120"/>
      <c r="H1" s="120"/>
      <c r="I1" s="121"/>
    </row>
    <row r="2" spans="2:9" x14ac:dyDescent="0.35">
      <c r="B2" s="956" t="s">
        <v>138</v>
      </c>
      <c r="C2" s="117" t="s">
        <v>46</v>
      </c>
      <c r="D2" s="108">
        <v>0</v>
      </c>
      <c r="E2" s="108">
        <v>10.0001</v>
      </c>
      <c r="F2" s="108">
        <v>20.0001</v>
      </c>
      <c r="G2" s="107">
        <v>35.000100000000003</v>
      </c>
      <c r="H2" s="107">
        <v>55.000100000000003</v>
      </c>
      <c r="I2" s="118">
        <v>80.000100000000003</v>
      </c>
    </row>
    <row r="3" spans="2:9" ht="15" thickBot="1" x14ac:dyDescent="0.4">
      <c r="B3" s="957"/>
      <c r="C3" s="119" t="s">
        <v>34</v>
      </c>
      <c r="D3" s="238" t="s">
        <v>47</v>
      </c>
      <c r="E3" s="238" t="s">
        <v>48</v>
      </c>
      <c r="F3" s="238" t="s">
        <v>45</v>
      </c>
      <c r="G3" s="231" t="s">
        <v>49</v>
      </c>
      <c r="H3" s="231" t="s">
        <v>35</v>
      </c>
      <c r="I3" s="239" t="s">
        <v>36</v>
      </c>
    </row>
    <row r="4" spans="2:9" x14ac:dyDescent="0.35">
      <c r="B4" s="956" t="s">
        <v>139</v>
      </c>
      <c r="C4" s="117" t="s">
        <v>46</v>
      </c>
      <c r="D4" s="108">
        <v>0</v>
      </c>
      <c r="E4" s="235">
        <v>10.0001</v>
      </c>
      <c r="F4" s="235">
        <v>15.0001</v>
      </c>
      <c r="G4" s="236">
        <v>25.0001</v>
      </c>
      <c r="H4" s="236">
        <v>32.000100000000003</v>
      </c>
      <c r="I4" s="237">
        <v>50.000100000000003</v>
      </c>
    </row>
    <row r="5" spans="2:9" ht="15" thickBot="1" x14ac:dyDescent="0.4">
      <c r="B5" s="957"/>
      <c r="C5" s="119" t="s">
        <v>34</v>
      </c>
      <c r="D5" s="238" t="s">
        <v>47</v>
      </c>
      <c r="E5" s="238" t="s">
        <v>48</v>
      </c>
      <c r="F5" s="238" t="s">
        <v>45</v>
      </c>
      <c r="G5" s="231" t="s">
        <v>49</v>
      </c>
      <c r="H5" s="231" t="s">
        <v>35</v>
      </c>
      <c r="I5" s="239" t="s">
        <v>36</v>
      </c>
    </row>
  </sheetData>
  <mergeCells count="2">
    <mergeCell ref="B2:B3"/>
    <mergeCell ref="B4:B5"/>
  </mergeCells>
  <conditionalFormatting sqref="B4">
    <cfRule type="cellIs" dxfId="1" priority="2" operator="equal">
      <formula>1</formula>
    </cfRule>
  </conditionalFormatting>
  <conditionalFormatting sqref="B2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DA118-ACC5-4ED8-B15E-55802801B11F}">
  <sheetPr codeName="Sheet7">
    <tabColor theme="1"/>
  </sheetPr>
  <dimension ref="A1:D9"/>
  <sheetViews>
    <sheetView workbookViewId="0"/>
  </sheetViews>
  <sheetFormatPr defaultRowHeight="14.5" x14ac:dyDescent="0.35"/>
  <cols>
    <col min="1" max="1" width="28.453125" style="709" customWidth="1"/>
    <col min="2" max="2" width="8.453125" style="20" customWidth="1"/>
    <col min="3" max="3" width="25.54296875" style="20" bestFit="1" customWidth="1"/>
    <col min="4" max="4" width="85.26953125" style="73" customWidth="1"/>
  </cols>
  <sheetData>
    <row r="1" spans="1:4" x14ac:dyDescent="0.35">
      <c r="A1" s="708" t="s">
        <v>79</v>
      </c>
      <c r="B1" s="72" t="s">
        <v>81</v>
      </c>
      <c r="C1" s="72" t="s">
        <v>82</v>
      </c>
      <c r="D1" s="95" t="s">
        <v>80</v>
      </c>
    </row>
    <row r="2" spans="1:4" x14ac:dyDescent="0.35">
      <c r="A2" s="709">
        <v>42860</v>
      </c>
      <c r="B2" s="20" t="s">
        <v>258</v>
      </c>
      <c r="C2" s="20" t="s">
        <v>259</v>
      </c>
      <c r="D2" s="73" t="s">
        <v>260</v>
      </c>
    </row>
    <row r="3" spans="1:4" x14ac:dyDescent="0.35">
      <c r="A3" s="709">
        <v>42859</v>
      </c>
      <c r="B3" s="20" t="s">
        <v>261</v>
      </c>
      <c r="C3" s="20" t="s">
        <v>262</v>
      </c>
      <c r="D3" s="73" t="s">
        <v>263</v>
      </c>
    </row>
    <row r="4" spans="1:4" ht="29" x14ac:dyDescent="0.35">
      <c r="A4" s="709">
        <v>42865</v>
      </c>
      <c r="B4" s="20" t="s">
        <v>258</v>
      </c>
      <c r="C4" s="20" t="s">
        <v>265</v>
      </c>
      <c r="D4" s="73" t="s">
        <v>266</v>
      </c>
    </row>
    <row r="5" spans="1:4" ht="29" x14ac:dyDescent="0.35">
      <c r="A5" s="709">
        <v>42866</v>
      </c>
      <c r="B5" s="20" t="s">
        <v>257</v>
      </c>
      <c r="C5" s="20" t="s">
        <v>270</v>
      </c>
      <c r="D5" s="73" t="s">
        <v>271</v>
      </c>
    </row>
    <row r="6" spans="1:4" x14ac:dyDescent="0.35">
      <c r="A6" s="709">
        <v>42908</v>
      </c>
      <c r="B6" s="20" t="s">
        <v>327</v>
      </c>
      <c r="C6" s="20" t="s">
        <v>284</v>
      </c>
      <c r="D6" s="73" t="s">
        <v>328</v>
      </c>
    </row>
    <row r="7" spans="1:4" x14ac:dyDescent="0.35">
      <c r="A7" s="709">
        <v>42928</v>
      </c>
      <c r="B7" s="20" t="s">
        <v>327</v>
      </c>
      <c r="C7" s="20" t="s">
        <v>343</v>
      </c>
      <c r="D7" s="73" t="s">
        <v>344</v>
      </c>
    </row>
    <row r="8" spans="1:4" x14ac:dyDescent="0.35">
      <c r="A8" s="710" t="s">
        <v>345</v>
      </c>
      <c r="B8" s="476"/>
      <c r="C8" s="476"/>
      <c r="D8" s="477"/>
    </row>
    <row r="9" spans="1:4" ht="29" x14ac:dyDescent="0.35">
      <c r="A9" s="709">
        <v>43545</v>
      </c>
      <c r="B9" s="20" t="s">
        <v>327</v>
      </c>
      <c r="C9" s="20" t="s">
        <v>284</v>
      </c>
      <c r="D9" s="73" t="s">
        <v>449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/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29167AA39543C468A1B9D99CF5A3BC3" ma:contentTypeVersion="13" ma:contentTypeDescription="Create a new document." ma:contentTypeScope="" ma:versionID="da3ad7834878a984053b6c9d6ed5a10a">
  <xsd:schema xmlns:xsd="http://www.w3.org/2001/XMLSchema" xmlns:xs="http://www.w3.org/2001/XMLSchema" xmlns:p="http://schemas.microsoft.com/office/2006/metadata/properties" xmlns:ns2="c18e8617-fc0f-4dda-a87a-c0ec120ddf92" xmlns:ns3="3274cd36-f0a1-4fcd-ab57-b7e493e71dea" targetNamespace="http://schemas.microsoft.com/office/2006/metadata/properties" ma:root="true" ma:fieldsID="8b631bc7a34967f3b6700878f263d6af" ns2:_="" ns3:_="">
    <xsd:import namespace="c18e8617-fc0f-4dda-a87a-c0ec120ddf92"/>
    <xsd:import namespace="3274cd36-f0a1-4fcd-ab57-b7e493e71dea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18e8617-fc0f-4dda-a87a-c0ec120ddf92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274cd36-f0a1-4fcd-ab57-b7e493e71d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haredContentType xmlns="Microsoft.SharePoint.Taxonomy.ContentTypeSync" SourceId="781a52b0-d0f4-44f0-98bb-0d102f5fd161" ContentTypeId="0x0101" PreviousValue="false"/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A3C53C8-B75F-4B18-824C-6958B30EB14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84C21A7-DB7D-4202-A798-B18B6B662399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D73FA326-C32F-4E8B-B0E9-0C519B4EEE5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18e8617-fc0f-4dda-a87a-c0ec120ddf92"/>
    <ds:schemaRef ds:uri="3274cd36-f0a1-4fcd-ab57-b7e493e71de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BA7271DA-3CF7-4594-A58B-4DB1CE245C4B}">
  <ds:schemaRefs>
    <ds:schemaRef ds:uri="Microsoft.SharePoint.Taxonomy.ContentTypeSync"/>
  </ds:schemaRefs>
</ds:datastoreItem>
</file>

<file path=customXml/itemProps5.xml><?xml version="1.0" encoding="utf-8"?>
<ds:datastoreItem xmlns:ds="http://schemas.openxmlformats.org/officeDocument/2006/customXml" ds:itemID="{1F23D496-C2D3-45C3-839D-097D28709941}">
  <ds:schemaRefs>
    <ds:schemaRef ds:uri="http://purl.org/dc/terms/"/>
    <ds:schemaRef ds:uri="http://purl.org/dc/dcmitype/"/>
    <ds:schemaRef ds:uri="3274cd36-f0a1-4fcd-ab57-b7e493e71dea"/>
    <ds:schemaRef ds:uri="http://schemas.microsoft.com/office/infopath/2007/PartnerControls"/>
    <ds:schemaRef ds:uri="http://www.w3.org/XML/1998/namespace"/>
    <ds:schemaRef ds:uri="http://purl.org/dc/elements/1.1/"/>
    <ds:schemaRef ds:uri="http://schemas.microsoft.com/office/2006/documentManagement/types"/>
    <ds:schemaRef ds:uri="c18e8617-fc0f-4dda-a87a-c0ec120ddf92"/>
    <ds:schemaRef ds:uri="http://schemas.openxmlformats.org/package/2006/metadata/core-propertie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60</vt:i4>
      </vt:variant>
    </vt:vector>
  </HeadingPairs>
  <TitlesOfParts>
    <vt:vector size="96" baseType="lpstr">
      <vt:lpstr>Initial Setup</vt:lpstr>
      <vt:lpstr>HOME</vt:lpstr>
      <vt:lpstr>Input - Intersections</vt:lpstr>
      <vt:lpstr>Input - Volumes</vt:lpstr>
      <vt:lpstr>Input - Storage Lengths</vt:lpstr>
      <vt:lpstr>Input - Node Orientation</vt:lpstr>
      <vt:lpstr>Input - Travel Times</vt:lpstr>
      <vt:lpstr>Input - Freeways</vt:lpstr>
      <vt:lpstr>Input - Queue Counters</vt:lpstr>
      <vt:lpstr>Sample Size Tool</vt:lpstr>
      <vt:lpstr>Consistency Check</vt:lpstr>
      <vt:lpstr>Calibration Criteria</vt:lpstr>
      <vt:lpstr>Calibration Summary</vt:lpstr>
      <vt:lpstr>GEH</vt:lpstr>
      <vt:lpstr>Speed Heat Map</vt:lpstr>
      <vt:lpstr>Intersection Calcs</vt:lpstr>
      <vt:lpstr>Intersection Calibration</vt:lpstr>
      <vt:lpstr>Intersection Performance</vt:lpstr>
      <vt:lpstr>Intersections Delay&amp;LOS</vt:lpstr>
      <vt:lpstr>Travel Time Calcs</vt:lpstr>
      <vt:lpstr>Travel Time Calibration</vt:lpstr>
      <vt:lpstr>Travel Time Detailed</vt:lpstr>
      <vt:lpstr>Freeway Calcs</vt:lpstr>
      <vt:lpstr>Freeway Calibration</vt:lpstr>
      <vt:lpstr>Freeway Performance</vt:lpstr>
      <vt:lpstr>Queue Counter Calcs</vt:lpstr>
      <vt:lpstr>Queue Lengths Detailed</vt:lpstr>
      <vt:lpstr>VISSIM Sim Runs Summary Outputs</vt:lpstr>
      <vt:lpstr>VISSIM Network Perf Outputs</vt:lpstr>
      <vt:lpstr>VISSIM DCP Outputs</vt:lpstr>
      <vt:lpstr>VISSIM Node Outputs</vt:lpstr>
      <vt:lpstr>VISSIM Travel Time Outputs</vt:lpstr>
      <vt:lpstr>VISSIM Link Segment Outputs</vt:lpstr>
      <vt:lpstr>VISSIM Queue Counter Outputs</vt:lpstr>
      <vt:lpstr>Lookups</vt:lpstr>
      <vt:lpstr>Change Log</vt:lpstr>
      <vt:lpstr>ATT_File_range</vt:lpstr>
      <vt:lpstr>current_int_vol_file</vt:lpstr>
      <vt:lpstr>'VISSIM Link Segment Outputs'!Data_Collection_Points_Results</vt:lpstr>
      <vt:lpstr>'VISSIM Network Perf Outputs'!Data_Collection_Points_Results</vt:lpstr>
      <vt:lpstr>'VISSIM Node Outputs'!Data_Collection_Points_Results</vt:lpstr>
      <vt:lpstr>'VISSIM Queue Counter Outputs'!Data_Collection_Points_Results</vt:lpstr>
      <vt:lpstr>'VISSIM Sim Runs Summary Outputs'!Data_Collection_Points_Results</vt:lpstr>
      <vt:lpstr>'VISSIM Travel Time Outputs'!Data_Collection_Points_Results</vt:lpstr>
      <vt:lpstr>export_sheets_range</vt:lpstr>
      <vt:lpstr>fwy_moe_type</vt:lpstr>
      <vt:lpstr>int_calc_range</vt:lpstr>
      <vt:lpstr>int_calib_range</vt:lpstr>
      <vt:lpstr>int_input_range</vt:lpstr>
      <vt:lpstr>int_nodeor_range</vt:lpstr>
      <vt:lpstr>int_perf_range</vt:lpstr>
      <vt:lpstr>int_storage_range</vt:lpstr>
      <vt:lpstr>int_summary_range</vt:lpstr>
      <vt:lpstr>int_vol_links_range</vt:lpstr>
      <vt:lpstr>int_vol_range</vt:lpstr>
      <vt:lpstr>'VISSIM Link Segment Outputs'!Link_Segment_Results</vt:lpstr>
      <vt:lpstr>'VISSIM Network Perf Outputs'!Network_Performance_Results</vt:lpstr>
      <vt:lpstr>no_seeds</vt:lpstr>
      <vt:lpstr>'VISSIM Node Outputs'!Node_Results</vt:lpstr>
      <vt:lpstr>'VISSIM Node Outputs'!Node_Results_1</vt:lpstr>
      <vt:lpstr>num_intersections</vt:lpstr>
      <vt:lpstr>num_ttroutes</vt:lpstr>
      <vt:lpstr>pkhr</vt:lpstr>
      <vt:lpstr>pkpd</vt:lpstr>
      <vt:lpstr>'Calibration Summary'!Print_Area</vt:lpstr>
      <vt:lpstr>'Consistency Check'!Print_Area</vt:lpstr>
      <vt:lpstr>'Freeway Calcs'!Print_Area</vt:lpstr>
      <vt:lpstr>'Freeway Calibration'!Print_Area</vt:lpstr>
      <vt:lpstr>'Freeway Performance'!Print_Area</vt:lpstr>
      <vt:lpstr>GEH!Print_Area</vt:lpstr>
      <vt:lpstr>HOME!Print_Area</vt:lpstr>
      <vt:lpstr>'Intersection Calcs'!Print_Area</vt:lpstr>
      <vt:lpstr>'Intersection Calibration'!Print_Area</vt:lpstr>
      <vt:lpstr>'Intersection Performance'!Print_Area</vt:lpstr>
      <vt:lpstr>'Intersections Delay&amp;LOS'!Print_Area</vt:lpstr>
      <vt:lpstr>'Queue Lengths Detailed'!Print_Area</vt:lpstr>
      <vt:lpstr>'Sample Size Tool'!Print_Area</vt:lpstr>
      <vt:lpstr>'Speed Heat Map'!Print_Area</vt:lpstr>
      <vt:lpstr>'Travel Time Calibration'!Print_Area</vt:lpstr>
      <vt:lpstr>'Travel Time Detailed'!Print_Area</vt:lpstr>
      <vt:lpstr>'Intersection Calcs'!Print_Titles</vt:lpstr>
      <vt:lpstr>'Intersection Calibration'!Print_Titles</vt:lpstr>
      <vt:lpstr>'Intersection Performance'!Print_Titles</vt:lpstr>
      <vt:lpstr>'Intersections Delay&amp;LOS'!Print_Titles</vt:lpstr>
      <vt:lpstr>'Speed Heat Map'!Print_Titles</vt:lpstr>
      <vt:lpstr>'Travel Time Calibration'!Print_Titles</vt:lpstr>
      <vt:lpstr>'Travel Time Detailed'!Print_Titles</vt:lpstr>
      <vt:lpstr>'VISSIM Queue Counter Outputs'!Queue_Counter_Results</vt:lpstr>
      <vt:lpstr>scenario</vt:lpstr>
      <vt:lpstr>sheet_hide_range</vt:lpstr>
      <vt:lpstr>sheet_unhide_range</vt:lpstr>
      <vt:lpstr>'VISSIM Sim Runs Summary Outputs'!Simulation_Runs_Summary</vt:lpstr>
      <vt:lpstr>tod</vt:lpstr>
      <vt:lpstr>'VISSIM Travel Time Outputs'!Travel_Time_Results</vt:lpstr>
      <vt:lpstr>tt_calib_range</vt:lpstr>
      <vt:lpstr>tt_detailed_range</vt:lpstr>
    </vt:vector>
  </TitlesOfParts>
  <Company>Kimley-Horn and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KHA_User</dc:creator>
  <cp:lastModifiedBy>Hammit, Britton</cp:lastModifiedBy>
  <cp:lastPrinted>2022-08-25T12:02:16Z</cp:lastPrinted>
  <dcterms:created xsi:type="dcterms:W3CDTF">2016-02-11T16:30:00Z</dcterms:created>
  <dcterms:modified xsi:type="dcterms:W3CDTF">2023-03-23T02:48:12Z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0x010100929167AA39543C468A1B9D99CF5A3BC3</vt:lpwstr>
  </property>
</Properties>
</file>